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5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1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drawings/drawing12.xml" ContentType="application/vnd.openxmlformats-officedocument.drawing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drawings/drawing13.xml" ContentType="application/vnd.openxmlformats-officedocument.drawing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drawings/drawing14.xml" ContentType="application/vnd.openxmlformats-officedocument.drawing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drawings/drawing15.xml" ContentType="application/vnd.openxmlformats-officedocument.drawing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16.xml" ContentType="application/vnd.openxmlformats-officedocument.drawing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drawings/drawing17.xml" ContentType="application/vnd.openxmlformats-officedocument.drawing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drawings/drawing18.xml" ContentType="application/vnd.openxmlformats-officedocument.drawing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drawings/drawing19.xml" ContentType="application/vnd.openxmlformats-officedocument.drawing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20.xml" ContentType="application/vnd.openxmlformats-officedocument.drawing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drawings/drawing21.xml" ContentType="application/vnd.openxmlformats-officedocument.drawing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9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50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51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52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drawings/drawing22.xml" ContentType="application/vnd.openxmlformats-officedocument.drawing+xml"/>
  <Override PartName="/xl/charts/chart253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charts/chart254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55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56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57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58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59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60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61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62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63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64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drawings/drawing23.xml" ContentType="application/vnd.openxmlformats-officedocument.drawing+xml"/>
  <Override PartName="/xl/charts/chart265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66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67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68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69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70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71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72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73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74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75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76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24.xml" ContentType="application/vnd.openxmlformats-officedocument.drawing+xml"/>
  <Override PartName="/xl/charts/chart277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78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79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80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81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82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83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charts/chart284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85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286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87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288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drawings/drawing25.xml" ContentType="application/vnd.openxmlformats-officedocument.drawing+xml"/>
  <Override PartName="/xl/charts/chart289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charts/chart290.xml" ContentType="application/vnd.openxmlformats-officedocument.drawingml.chart+xml"/>
  <Override PartName="/xl/charts/style290.xml" ContentType="application/vnd.ms-office.chartstyle+xml"/>
  <Override PartName="/xl/charts/colors290.xml" ContentType="application/vnd.ms-office.chartcolorstyle+xml"/>
  <Override PartName="/xl/charts/chart291.xml" ContentType="application/vnd.openxmlformats-officedocument.drawingml.chart+xml"/>
  <Override PartName="/xl/charts/style291.xml" ContentType="application/vnd.ms-office.chartstyle+xml"/>
  <Override PartName="/xl/charts/colors291.xml" ContentType="application/vnd.ms-office.chartcolorstyle+xml"/>
  <Override PartName="/xl/charts/chart292.xml" ContentType="application/vnd.openxmlformats-officedocument.drawingml.chart+xml"/>
  <Override PartName="/xl/charts/style292.xml" ContentType="application/vnd.ms-office.chartstyle+xml"/>
  <Override PartName="/xl/charts/colors292.xml" ContentType="application/vnd.ms-office.chartcolorstyle+xml"/>
  <Override PartName="/xl/charts/chart293.xml" ContentType="application/vnd.openxmlformats-officedocument.drawingml.chart+xml"/>
  <Override PartName="/xl/charts/style293.xml" ContentType="application/vnd.ms-office.chartstyle+xml"/>
  <Override PartName="/xl/charts/colors293.xml" ContentType="application/vnd.ms-office.chartcolorstyle+xml"/>
  <Override PartName="/xl/charts/chart294.xml" ContentType="application/vnd.openxmlformats-officedocument.drawingml.chart+xml"/>
  <Override PartName="/xl/charts/style294.xml" ContentType="application/vnd.ms-office.chartstyle+xml"/>
  <Override PartName="/xl/charts/colors294.xml" ContentType="application/vnd.ms-office.chartcolorstyle+xml"/>
  <Override PartName="/xl/charts/chart295.xml" ContentType="application/vnd.openxmlformats-officedocument.drawingml.chart+xml"/>
  <Override PartName="/xl/charts/style295.xml" ContentType="application/vnd.ms-office.chartstyle+xml"/>
  <Override PartName="/xl/charts/colors295.xml" ContentType="application/vnd.ms-office.chartcolorstyle+xml"/>
  <Override PartName="/xl/charts/chart296.xml" ContentType="application/vnd.openxmlformats-officedocument.drawingml.chart+xml"/>
  <Override PartName="/xl/charts/style296.xml" ContentType="application/vnd.ms-office.chartstyle+xml"/>
  <Override PartName="/xl/charts/colors296.xml" ContentType="application/vnd.ms-office.chartcolorstyle+xml"/>
  <Override PartName="/xl/charts/chart297.xml" ContentType="application/vnd.openxmlformats-officedocument.drawingml.chart+xml"/>
  <Override PartName="/xl/charts/style297.xml" ContentType="application/vnd.ms-office.chartstyle+xml"/>
  <Override PartName="/xl/charts/colors297.xml" ContentType="application/vnd.ms-office.chartcolorstyle+xml"/>
  <Override PartName="/xl/charts/chart298.xml" ContentType="application/vnd.openxmlformats-officedocument.drawingml.chart+xml"/>
  <Override PartName="/xl/charts/style298.xml" ContentType="application/vnd.ms-office.chartstyle+xml"/>
  <Override PartName="/xl/charts/colors298.xml" ContentType="application/vnd.ms-office.chartcolorstyle+xml"/>
  <Override PartName="/xl/charts/chart299.xml" ContentType="application/vnd.openxmlformats-officedocument.drawingml.chart+xml"/>
  <Override PartName="/xl/charts/style299.xml" ContentType="application/vnd.ms-office.chartstyle+xml"/>
  <Override PartName="/xl/charts/colors299.xml" ContentType="application/vnd.ms-office.chartcolorstyle+xml"/>
  <Override PartName="/xl/charts/chart300.xml" ContentType="application/vnd.openxmlformats-officedocument.drawingml.chart+xml"/>
  <Override PartName="/xl/charts/style300.xml" ContentType="application/vnd.ms-office.chartstyle+xml"/>
  <Override PartName="/xl/charts/colors300.xml" ContentType="application/vnd.ms-office.chartcolorstyle+xml"/>
  <Override PartName="/xl/drawings/drawing26.xml" ContentType="application/vnd.openxmlformats-officedocument.drawing+xml"/>
  <Override PartName="/xl/charts/chart301.xml" ContentType="application/vnd.openxmlformats-officedocument.drawingml.chart+xml"/>
  <Override PartName="/xl/charts/style301.xml" ContentType="application/vnd.ms-office.chartstyle+xml"/>
  <Override PartName="/xl/charts/colors301.xml" ContentType="application/vnd.ms-office.chartcolorstyle+xml"/>
  <Override PartName="/xl/charts/chart302.xml" ContentType="application/vnd.openxmlformats-officedocument.drawingml.chart+xml"/>
  <Override PartName="/xl/charts/style302.xml" ContentType="application/vnd.ms-office.chartstyle+xml"/>
  <Override PartName="/xl/charts/colors302.xml" ContentType="application/vnd.ms-office.chartcolorstyle+xml"/>
  <Override PartName="/xl/charts/chart303.xml" ContentType="application/vnd.openxmlformats-officedocument.drawingml.chart+xml"/>
  <Override PartName="/xl/charts/style303.xml" ContentType="application/vnd.ms-office.chartstyle+xml"/>
  <Override PartName="/xl/charts/colors303.xml" ContentType="application/vnd.ms-office.chartcolorstyle+xml"/>
  <Override PartName="/xl/charts/chart304.xml" ContentType="application/vnd.openxmlformats-officedocument.drawingml.chart+xml"/>
  <Override PartName="/xl/charts/style304.xml" ContentType="application/vnd.ms-office.chartstyle+xml"/>
  <Override PartName="/xl/charts/colors304.xml" ContentType="application/vnd.ms-office.chartcolorstyle+xml"/>
  <Override PartName="/xl/charts/chart305.xml" ContentType="application/vnd.openxmlformats-officedocument.drawingml.chart+xml"/>
  <Override PartName="/xl/charts/style305.xml" ContentType="application/vnd.ms-office.chartstyle+xml"/>
  <Override PartName="/xl/charts/colors305.xml" ContentType="application/vnd.ms-office.chartcolorstyle+xml"/>
  <Override PartName="/xl/charts/chart306.xml" ContentType="application/vnd.openxmlformats-officedocument.drawingml.chart+xml"/>
  <Override PartName="/xl/charts/style306.xml" ContentType="application/vnd.ms-office.chartstyle+xml"/>
  <Override PartName="/xl/charts/colors306.xml" ContentType="application/vnd.ms-office.chartcolorstyle+xml"/>
  <Override PartName="/xl/charts/chart307.xml" ContentType="application/vnd.openxmlformats-officedocument.drawingml.chart+xml"/>
  <Override PartName="/xl/charts/style307.xml" ContentType="application/vnd.ms-office.chartstyle+xml"/>
  <Override PartName="/xl/charts/colors307.xml" ContentType="application/vnd.ms-office.chartcolorstyle+xml"/>
  <Override PartName="/xl/charts/chart308.xml" ContentType="application/vnd.openxmlformats-officedocument.drawingml.chart+xml"/>
  <Override PartName="/xl/charts/style308.xml" ContentType="application/vnd.ms-office.chartstyle+xml"/>
  <Override PartName="/xl/charts/colors308.xml" ContentType="application/vnd.ms-office.chartcolorstyle+xml"/>
  <Override PartName="/xl/charts/chart309.xml" ContentType="application/vnd.openxmlformats-officedocument.drawingml.chart+xml"/>
  <Override PartName="/xl/charts/style309.xml" ContentType="application/vnd.ms-office.chartstyle+xml"/>
  <Override PartName="/xl/charts/colors309.xml" ContentType="application/vnd.ms-office.chartcolorstyle+xml"/>
  <Override PartName="/xl/charts/chart310.xml" ContentType="application/vnd.openxmlformats-officedocument.drawingml.chart+xml"/>
  <Override PartName="/xl/charts/style310.xml" ContentType="application/vnd.ms-office.chartstyle+xml"/>
  <Override PartName="/xl/charts/colors310.xml" ContentType="application/vnd.ms-office.chartcolorstyle+xml"/>
  <Override PartName="/xl/charts/chart311.xml" ContentType="application/vnd.openxmlformats-officedocument.drawingml.chart+xml"/>
  <Override PartName="/xl/charts/style311.xml" ContentType="application/vnd.ms-office.chartstyle+xml"/>
  <Override PartName="/xl/charts/colors311.xml" ContentType="application/vnd.ms-office.chartcolorstyle+xml"/>
  <Override PartName="/xl/charts/chart312.xml" ContentType="application/vnd.openxmlformats-officedocument.drawingml.chart+xml"/>
  <Override PartName="/xl/charts/style312.xml" ContentType="application/vnd.ms-office.chartstyle+xml"/>
  <Override PartName="/xl/charts/colors312.xml" ContentType="application/vnd.ms-office.chartcolorstyle+xml"/>
  <Override PartName="/xl/drawings/drawing27.xml" ContentType="application/vnd.openxmlformats-officedocument.drawing+xml"/>
  <Override PartName="/xl/charts/chart313.xml" ContentType="application/vnd.openxmlformats-officedocument.drawingml.chart+xml"/>
  <Override PartName="/xl/charts/style313.xml" ContentType="application/vnd.ms-office.chartstyle+xml"/>
  <Override PartName="/xl/charts/colors313.xml" ContentType="application/vnd.ms-office.chartcolorstyle+xml"/>
  <Override PartName="/xl/charts/chart314.xml" ContentType="application/vnd.openxmlformats-officedocument.drawingml.chart+xml"/>
  <Override PartName="/xl/charts/style314.xml" ContentType="application/vnd.ms-office.chartstyle+xml"/>
  <Override PartName="/xl/charts/colors314.xml" ContentType="application/vnd.ms-office.chartcolorstyle+xml"/>
  <Override PartName="/xl/charts/chart315.xml" ContentType="application/vnd.openxmlformats-officedocument.drawingml.chart+xml"/>
  <Override PartName="/xl/charts/style315.xml" ContentType="application/vnd.ms-office.chartstyle+xml"/>
  <Override PartName="/xl/charts/colors315.xml" ContentType="application/vnd.ms-office.chartcolorstyle+xml"/>
  <Override PartName="/xl/charts/chart316.xml" ContentType="application/vnd.openxmlformats-officedocument.drawingml.chart+xml"/>
  <Override PartName="/xl/charts/style316.xml" ContentType="application/vnd.ms-office.chartstyle+xml"/>
  <Override PartName="/xl/charts/colors316.xml" ContentType="application/vnd.ms-office.chartcolorstyle+xml"/>
  <Override PartName="/xl/charts/chart317.xml" ContentType="application/vnd.openxmlformats-officedocument.drawingml.chart+xml"/>
  <Override PartName="/xl/charts/style317.xml" ContentType="application/vnd.ms-office.chartstyle+xml"/>
  <Override PartName="/xl/charts/colors317.xml" ContentType="application/vnd.ms-office.chartcolorstyle+xml"/>
  <Override PartName="/xl/charts/chart318.xml" ContentType="application/vnd.openxmlformats-officedocument.drawingml.chart+xml"/>
  <Override PartName="/xl/charts/style318.xml" ContentType="application/vnd.ms-office.chartstyle+xml"/>
  <Override PartName="/xl/charts/colors318.xml" ContentType="application/vnd.ms-office.chartcolorstyle+xml"/>
  <Override PartName="/xl/charts/chart319.xml" ContentType="application/vnd.openxmlformats-officedocument.drawingml.chart+xml"/>
  <Override PartName="/xl/charts/style319.xml" ContentType="application/vnd.ms-office.chartstyle+xml"/>
  <Override PartName="/xl/charts/colors319.xml" ContentType="application/vnd.ms-office.chartcolorstyle+xml"/>
  <Override PartName="/xl/charts/chart320.xml" ContentType="application/vnd.openxmlformats-officedocument.drawingml.chart+xml"/>
  <Override PartName="/xl/charts/style320.xml" ContentType="application/vnd.ms-office.chartstyle+xml"/>
  <Override PartName="/xl/charts/colors320.xml" ContentType="application/vnd.ms-office.chartcolorstyle+xml"/>
  <Override PartName="/xl/charts/chart321.xml" ContentType="application/vnd.openxmlformats-officedocument.drawingml.chart+xml"/>
  <Override PartName="/xl/charts/style321.xml" ContentType="application/vnd.ms-office.chartstyle+xml"/>
  <Override PartName="/xl/charts/colors321.xml" ContentType="application/vnd.ms-office.chartcolorstyle+xml"/>
  <Override PartName="/xl/charts/chart322.xml" ContentType="application/vnd.openxmlformats-officedocument.drawingml.chart+xml"/>
  <Override PartName="/xl/charts/style322.xml" ContentType="application/vnd.ms-office.chartstyle+xml"/>
  <Override PartName="/xl/charts/colors322.xml" ContentType="application/vnd.ms-office.chartcolorstyle+xml"/>
  <Override PartName="/xl/charts/chart323.xml" ContentType="application/vnd.openxmlformats-officedocument.drawingml.chart+xml"/>
  <Override PartName="/xl/charts/style323.xml" ContentType="application/vnd.ms-office.chartstyle+xml"/>
  <Override PartName="/xl/charts/colors323.xml" ContentType="application/vnd.ms-office.chartcolorstyle+xml"/>
  <Override PartName="/xl/charts/chart324.xml" ContentType="application/vnd.openxmlformats-officedocument.drawingml.chart+xml"/>
  <Override PartName="/xl/charts/style324.xml" ContentType="application/vnd.ms-office.chartstyle+xml"/>
  <Override PartName="/xl/charts/colors324.xml" ContentType="application/vnd.ms-office.chartcolorstyle+xml"/>
  <Override PartName="/xl/drawings/drawing28.xml" ContentType="application/vnd.openxmlformats-officedocument.drawing+xml"/>
  <Override PartName="/xl/charts/chart325.xml" ContentType="application/vnd.openxmlformats-officedocument.drawingml.chart+xml"/>
  <Override PartName="/xl/charts/style325.xml" ContentType="application/vnd.ms-office.chartstyle+xml"/>
  <Override PartName="/xl/charts/colors325.xml" ContentType="application/vnd.ms-office.chartcolorstyle+xml"/>
  <Override PartName="/xl/charts/chart326.xml" ContentType="application/vnd.openxmlformats-officedocument.drawingml.chart+xml"/>
  <Override PartName="/xl/charts/style326.xml" ContentType="application/vnd.ms-office.chartstyle+xml"/>
  <Override PartName="/xl/charts/colors326.xml" ContentType="application/vnd.ms-office.chartcolorstyle+xml"/>
  <Override PartName="/xl/charts/chart327.xml" ContentType="application/vnd.openxmlformats-officedocument.drawingml.chart+xml"/>
  <Override PartName="/xl/charts/style327.xml" ContentType="application/vnd.ms-office.chartstyle+xml"/>
  <Override PartName="/xl/charts/colors327.xml" ContentType="application/vnd.ms-office.chartcolorstyle+xml"/>
  <Override PartName="/xl/charts/chart328.xml" ContentType="application/vnd.openxmlformats-officedocument.drawingml.chart+xml"/>
  <Override PartName="/xl/charts/style328.xml" ContentType="application/vnd.ms-office.chartstyle+xml"/>
  <Override PartName="/xl/charts/colors328.xml" ContentType="application/vnd.ms-office.chartcolorstyle+xml"/>
  <Override PartName="/xl/charts/chart329.xml" ContentType="application/vnd.openxmlformats-officedocument.drawingml.chart+xml"/>
  <Override PartName="/xl/charts/style329.xml" ContentType="application/vnd.ms-office.chartstyle+xml"/>
  <Override PartName="/xl/charts/colors329.xml" ContentType="application/vnd.ms-office.chartcolorstyle+xml"/>
  <Override PartName="/xl/charts/chart330.xml" ContentType="application/vnd.openxmlformats-officedocument.drawingml.chart+xml"/>
  <Override PartName="/xl/charts/style330.xml" ContentType="application/vnd.ms-office.chartstyle+xml"/>
  <Override PartName="/xl/charts/colors330.xml" ContentType="application/vnd.ms-office.chartcolorstyle+xml"/>
  <Override PartName="/xl/charts/chart331.xml" ContentType="application/vnd.openxmlformats-officedocument.drawingml.chart+xml"/>
  <Override PartName="/xl/charts/style331.xml" ContentType="application/vnd.ms-office.chartstyle+xml"/>
  <Override PartName="/xl/charts/colors331.xml" ContentType="application/vnd.ms-office.chartcolorstyle+xml"/>
  <Override PartName="/xl/charts/chart332.xml" ContentType="application/vnd.openxmlformats-officedocument.drawingml.chart+xml"/>
  <Override PartName="/xl/charts/style332.xml" ContentType="application/vnd.ms-office.chartstyle+xml"/>
  <Override PartName="/xl/charts/colors332.xml" ContentType="application/vnd.ms-office.chartcolorstyle+xml"/>
  <Override PartName="/xl/charts/chart333.xml" ContentType="application/vnd.openxmlformats-officedocument.drawingml.chart+xml"/>
  <Override PartName="/xl/charts/style333.xml" ContentType="application/vnd.ms-office.chartstyle+xml"/>
  <Override PartName="/xl/charts/colors333.xml" ContentType="application/vnd.ms-office.chartcolorstyle+xml"/>
  <Override PartName="/xl/charts/chart334.xml" ContentType="application/vnd.openxmlformats-officedocument.drawingml.chart+xml"/>
  <Override PartName="/xl/charts/style334.xml" ContentType="application/vnd.ms-office.chartstyle+xml"/>
  <Override PartName="/xl/charts/colors334.xml" ContentType="application/vnd.ms-office.chartcolorstyle+xml"/>
  <Override PartName="/xl/charts/chart335.xml" ContentType="application/vnd.openxmlformats-officedocument.drawingml.chart+xml"/>
  <Override PartName="/xl/charts/style335.xml" ContentType="application/vnd.ms-office.chartstyle+xml"/>
  <Override PartName="/xl/charts/colors335.xml" ContentType="application/vnd.ms-office.chartcolorstyle+xml"/>
  <Override PartName="/xl/charts/chart336.xml" ContentType="application/vnd.openxmlformats-officedocument.drawingml.chart+xml"/>
  <Override PartName="/xl/charts/style336.xml" ContentType="application/vnd.ms-office.chartstyle+xml"/>
  <Override PartName="/xl/charts/colors336.xml" ContentType="application/vnd.ms-office.chartcolorstyle+xml"/>
  <Override PartName="/xl/drawings/drawing29.xml" ContentType="application/vnd.openxmlformats-officedocument.drawing+xml"/>
  <Override PartName="/xl/charts/chart337.xml" ContentType="application/vnd.openxmlformats-officedocument.drawingml.chart+xml"/>
  <Override PartName="/xl/charts/style337.xml" ContentType="application/vnd.ms-office.chartstyle+xml"/>
  <Override PartName="/xl/charts/colors337.xml" ContentType="application/vnd.ms-office.chartcolorstyle+xml"/>
  <Override PartName="/xl/charts/chart338.xml" ContentType="application/vnd.openxmlformats-officedocument.drawingml.chart+xml"/>
  <Override PartName="/xl/charts/style338.xml" ContentType="application/vnd.ms-office.chartstyle+xml"/>
  <Override PartName="/xl/charts/colors338.xml" ContentType="application/vnd.ms-office.chartcolorstyle+xml"/>
  <Override PartName="/xl/charts/chart339.xml" ContentType="application/vnd.openxmlformats-officedocument.drawingml.chart+xml"/>
  <Override PartName="/xl/charts/style339.xml" ContentType="application/vnd.ms-office.chartstyle+xml"/>
  <Override PartName="/xl/charts/colors339.xml" ContentType="application/vnd.ms-office.chartcolorstyle+xml"/>
  <Override PartName="/xl/charts/chart340.xml" ContentType="application/vnd.openxmlformats-officedocument.drawingml.chart+xml"/>
  <Override PartName="/xl/charts/style340.xml" ContentType="application/vnd.ms-office.chartstyle+xml"/>
  <Override PartName="/xl/charts/colors340.xml" ContentType="application/vnd.ms-office.chartcolorstyle+xml"/>
  <Override PartName="/xl/charts/chart341.xml" ContentType="application/vnd.openxmlformats-officedocument.drawingml.chart+xml"/>
  <Override PartName="/xl/charts/style341.xml" ContentType="application/vnd.ms-office.chartstyle+xml"/>
  <Override PartName="/xl/charts/colors341.xml" ContentType="application/vnd.ms-office.chartcolorstyle+xml"/>
  <Override PartName="/xl/charts/chart342.xml" ContentType="application/vnd.openxmlformats-officedocument.drawingml.chart+xml"/>
  <Override PartName="/xl/charts/style342.xml" ContentType="application/vnd.ms-office.chartstyle+xml"/>
  <Override PartName="/xl/charts/colors342.xml" ContentType="application/vnd.ms-office.chartcolorstyle+xml"/>
  <Override PartName="/xl/drawings/drawing30.xml" ContentType="application/vnd.openxmlformats-officedocument.drawing+xml"/>
  <Override PartName="/xl/charts/chart343.xml" ContentType="application/vnd.openxmlformats-officedocument.drawingml.chart+xml"/>
  <Override PartName="/xl/charts/style343.xml" ContentType="application/vnd.ms-office.chartstyle+xml"/>
  <Override PartName="/xl/charts/colors343.xml" ContentType="application/vnd.ms-office.chartcolorstyle+xml"/>
  <Override PartName="/xl/charts/chart344.xml" ContentType="application/vnd.openxmlformats-officedocument.drawingml.chart+xml"/>
  <Override PartName="/xl/charts/style344.xml" ContentType="application/vnd.ms-office.chartstyle+xml"/>
  <Override PartName="/xl/charts/colors344.xml" ContentType="application/vnd.ms-office.chartcolorstyle+xml"/>
  <Override PartName="/xl/charts/chart345.xml" ContentType="application/vnd.openxmlformats-officedocument.drawingml.chart+xml"/>
  <Override PartName="/xl/charts/style345.xml" ContentType="application/vnd.ms-office.chartstyle+xml"/>
  <Override PartName="/xl/charts/colors345.xml" ContentType="application/vnd.ms-office.chartcolorstyle+xml"/>
  <Override PartName="/xl/charts/chart346.xml" ContentType="application/vnd.openxmlformats-officedocument.drawingml.chart+xml"/>
  <Override PartName="/xl/charts/style346.xml" ContentType="application/vnd.ms-office.chartstyle+xml"/>
  <Override PartName="/xl/charts/colors346.xml" ContentType="application/vnd.ms-office.chartcolorstyle+xml"/>
  <Override PartName="/xl/charts/chart347.xml" ContentType="application/vnd.openxmlformats-officedocument.drawingml.chart+xml"/>
  <Override PartName="/xl/charts/style347.xml" ContentType="application/vnd.ms-office.chartstyle+xml"/>
  <Override PartName="/xl/charts/colors347.xml" ContentType="application/vnd.ms-office.chartcolorstyle+xml"/>
  <Override PartName="/xl/charts/chart348.xml" ContentType="application/vnd.openxmlformats-officedocument.drawingml.chart+xml"/>
  <Override PartName="/xl/charts/style348.xml" ContentType="application/vnd.ms-office.chartstyle+xml"/>
  <Override PartName="/xl/charts/colors348.xml" ContentType="application/vnd.ms-office.chartcolorstyle+xml"/>
  <Override PartName="/xl/drawings/drawing31.xml" ContentType="application/vnd.openxmlformats-officedocument.drawing+xml"/>
  <Override PartName="/xl/charts/chart349.xml" ContentType="application/vnd.openxmlformats-officedocument.drawingml.chart+xml"/>
  <Override PartName="/xl/charts/style349.xml" ContentType="application/vnd.ms-office.chartstyle+xml"/>
  <Override PartName="/xl/charts/colors349.xml" ContentType="application/vnd.ms-office.chartcolorstyle+xml"/>
  <Override PartName="/xl/charts/chart350.xml" ContentType="application/vnd.openxmlformats-officedocument.drawingml.chart+xml"/>
  <Override PartName="/xl/charts/style350.xml" ContentType="application/vnd.ms-office.chartstyle+xml"/>
  <Override PartName="/xl/charts/colors350.xml" ContentType="application/vnd.ms-office.chartcolorstyle+xml"/>
  <Override PartName="/xl/charts/chart351.xml" ContentType="application/vnd.openxmlformats-officedocument.drawingml.chart+xml"/>
  <Override PartName="/xl/charts/style351.xml" ContentType="application/vnd.ms-office.chartstyle+xml"/>
  <Override PartName="/xl/charts/colors351.xml" ContentType="application/vnd.ms-office.chartcolorstyle+xml"/>
  <Override PartName="/xl/charts/chart352.xml" ContentType="application/vnd.openxmlformats-officedocument.drawingml.chart+xml"/>
  <Override PartName="/xl/charts/style352.xml" ContentType="application/vnd.ms-office.chartstyle+xml"/>
  <Override PartName="/xl/charts/colors352.xml" ContentType="application/vnd.ms-office.chartcolorstyle+xml"/>
  <Override PartName="/xl/charts/chart353.xml" ContentType="application/vnd.openxmlformats-officedocument.drawingml.chart+xml"/>
  <Override PartName="/xl/charts/style353.xml" ContentType="application/vnd.ms-office.chartstyle+xml"/>
  <Override PartName="/xl/charts/colors353.xml" ContentType="application/vnd.ms-office.chartcolorstyle+xml"/>
  <Override PartName="/xl/charts/chart354.xml" ContentType="application/vnd.openxmlformats-officedocument.drawingml.chart+xml"/>
  <Override PartName="/xl/charts/style354.xml" ContentType="application/vnd.ms-office.chartstyle+xml"/>
  <Override PartName="/xl/charts/colors354.xml" ContentType="application/vnd.ms-office.chartcolorstyle+xml"/>
  <Override PartName="/xl/drawings/drawing32.xml" ContentType="application/vnd.openxmlformats-officedocument.drawing+xml"/>
  <Override PartName="/xl/charts/chart355.xml" ContentType="application/vnd.openxmlformats-officedocument.drawingml.chart+xml"/>
  <Override PartName="/xl/charts/style355.xml" ContentType="application/vnd.ms-office.chartstyle+xml"/>
  <Override PartName="/xl/charts/colors355.xml" ContentType="application/vnd.ms-office.chartcolorstyle+xml"/>
  <Override PartName="/xl/charts/chart356.xml" ContentType="application/vnd.openxmlformats-officedocument.drawingml.chart+xml"/>
  <Override PartName="/xl/charts/style356.xml" ContentType="application/vnd.ms-office.chartstyle+xml"/>
  <Override PartName="/xl/charts/colors356.xml" ContentType="application/vnd.ms-office.chartcolorstyle+xml"/>
  <Override PartName="/xl/charts/chart357.xml" ContentType="application/vnd.openxmlformats-officedocument.drawingml.chart+xml"/>
  <Override PartName="/xl/charts/style357.xml" ContentType="application/vnd.ms-office.chartstyle+xml"/>
  <Override PartName="/xl/charts/colors357.xml" ContentType="application/vnd.ms-office.chartcolorstyle+xml"/>
  <Override PartName="/xl/charts/chart358.xml" ContentType="application/vnd.openxmlformats-officedocument.drawingml.chart+xml"/>
  <Override PartName="/xl/charts/style358.xml" ContentType="application/vnd.ms-office.chartstyle+xml"/>
  <Override PartName="/xl/charts/colors358.xml" ContentType="application/vnd.ms-office.chartcolorstyle+xml"/>
  <Override PartName="/xl/charts/chart359.xml" ContentType="application/vnd.openxmlformats-officedocument.drawingml.chart+xml"/>
  <Override PartName="/xl/charts/style359.xml" ContentType="application/vnd.ms-office.chartstyle+xml"/>
  <Override PartName="/xl/charts/colors359.xml" ContentType="application/vnd.ms-office.chartcolorstyle+xml"/>
  <Override PartName="/xl/charts/chart360.xml" ContentType="application/vnd.openxmlformats-officedocument.drawingml.chart+xml"/>
  <Override PartName="/xl/charts/style360.xml" ContentType="application/vnd.ms-office.chartstyle+xml"/>
  <Override PartName="/xl/charts/colors360.xml" ContentType="application/vnd.ms-office.chartcolorstyle+xml"/>
  <Override PartName="/xl/comments1.xml" ContentType="application/vnd.openxmlformats-officedocument.spreadsheetml.comments+xml"/>
  <Override PartName="/xl/drawings/drawing33.xml" ContentType="application/vnd.openxmlformats-officedocument.drawing+xml"/>
  <Override PartName="/xl/charts/chart361.xml" ContentType="application/vnd.openxmlformats-officedocument.drawingml.chart+xml"/>
  <Override PartName="/xl/charts/style361.xml" ContentType="application/vnd.ms-office.chartstyle+xml"/>
  <Override PartName="/xl/charts/colors361.xml" ContentType="application/vnd.ms-office.chartcolorstyle+xml"/>
  <Override PartName="/xl/charts/chart362.xml" ContentType="application/vnd.openxmlformats-officedocument.drawingml.chart+xml"/>
  <Override PartName="/xl/charts/style362.xml" ContentType="application/vnd.ms-office.chartstyle+xml"/>
  <Override PartName="/xl/charts/colors362.xml" ContentType="application/vnd.ms-office.chartcolorstyle+xml"/>
  <Override PartName="/xl/charts/chart363.xml" ContentType="application/vnd.openxmlformats-officedocument.drawingml.chart+xml"/>
  <Override PartName="/xl/charts/style363.xml" ContentType="application/vnd.ms-office.chartstyle+xml"/>
  <Override PartName="/xl/charts/colors363.xml" ContentType="application/vnd.ms-office.chartcolorstyle+xml"/>
  <Override PartName="/xl/charts/chart364.xml" ContentType="application/vnd.openxmlformats-officedocument.drawingml.chart+xml"/>
  <Override PartName="/xl/charts/style364.xml" ContentType="application/vnd.ms-office.chartstyle+xml"/>
  <Override PartName="/xl/charts/colors364.xml" ContentType="application/vnd.ms-office.chartcolorstyle+xml"/>
  <Override PartName="/xl/charts/chart365.xml" ContentType="application/vnd.openxmlformats-officedocument.drawingml.chart+xml"/>
  <Override PartName="/xl/charts/style365.xml" ContentType="application/vnd.ms-office.chartstyle+xml"/>
  <Override PartName="/xl/charts/colors365.xml" ContentType="application/vnd.ms-office.chartcolorstyle+xml"/>
  <Override PartName="/xl/charts/chart366.xml" ContentType="application/vnd.openxmlformats-officedocument.drawingml.chart+xml"/>
  <Override PartName="/xl/charts/style366.xml" ContentType="application/vnd.ms-office.chartstyle+xml"/>
  <Override PartName="/xl/charts/colors366.xml" ContentType="application/vnd.ms-office.chartcolorsty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fileSharing readOnlyRecommended="1" userName="Кузнецов Кирилл Игоревич" algorithmName="SHA-512" hashValue="WtdpjU/+QuAaJGiWTl+p6KjDccRldqfaV7J6lnnYupgRjfR+7QQd0wHBdXM95HtAw9sq+Dfx/TfpLvy9vqQadw==" saltValue="zwFLfuxbRqP66Mzn9UlweA==" spinCount="100000"/>
  <workbookPr filterPrivacy="1" codeName="ЭтаКнига" defaultThemeVersion="124226"/>
  <bookViews>
    <workbookView xWindow="0" yWindow="0" windowWidth="19200" windowHeight="9210" tabRatio="852" firstSheet="25" activeTab="37"/>
  </bookViews>
  <sheets>
    <sheet name="cb_curr" sheetId="66" r:id="rId1"/>
    <sheet name="Доллар" sheetId="1" r:id="rId2"/>
    <sheet name="Евро" sheetId="2" r:id="rId3"/>
    <sheet name="Доллар (бв)" sheetId="61" r:id="rId4"/>
    <sheet name="Евро (бв)" sheetId="62" r:id="rId5"/>
    <sheet name="иена, ¥" sheetId="24" r:id="rId6"/>
    <sheet name="фунт" sheetId="23" r:id="rId7"/>
    <sheet name="австр долл." sheetId="25" r:id="rId8"/>
    <sheet name="шв.фр." sheetId="26" r:id="rId9"/>
    <sheet name="юань" sheetId="27" r:id="rId10"/>
    <sheet name="тенге" sheetId="28" r:id="rId11"/>
    <sheet name="nbk_tenge" sheetId="68" r:id="rId12"/>
    <sheet name="тенге (курс $)" sheetId="53" r:id="rId13"/>
    <sheet name="динар (курс $)" sheetId="51" state="hidden" r:id="rId14"/>
    <sheet name="динар (курс €)" sheetId="52" state="hidden" r:id="rId15"/>
    <sheet name="динар (крос-курс $)" sheetId="35" state="hidden" r:id="rId16"/>
    <sheet name="динар (крос-курс €)" sheetId="36" state="hidden" r:id="rId17"/>
    <sheet name="cb_metall" sheetId="67" r:id="rId18"/>
    <sheet name="Золото (ЦБ)" sheetId="3" r:id="rId19"/>
    <sheet name="Серебро (ЦБ)" sheetId="4" r:id="rId20"/>
    <sheet name="Платина (ЦБ)" sheetId="5" r:id="rId21"/>
    <sheet name="Палладий (ЦБ)" sheetId="6" r:id="rId22"/>
    <sheet name="KITCO" sheetId="65" r:id="rId23"/>
    <sheet name="Золото (KITCO-LME)" sheetId="13" r:id="rId24"/>
    <sheet name="Серебро (KITCO-LME)" sheetId="14" r:id="rId25"/>
    <sheet name="Платина (KITCO-LME)" sheetId="57" r:id="rId26"/>
    <sheet name="Палладий (KITCO-LME)" sheetId="58" r:id="rId27"/>
    <sheet name="LME_non_ferrous" sheetId="64" r:id="rId28"/>
    <sheet name="Алюминий (LME)" sheetId="8" r:id="rId29"/>
    <sheet name="Никель (LME)" sheetId="9" r:id="rId30"/>
    <sheet name="Свинец (LME)" sheetId="10" r:id="rId31"/>
    <sheet name="Медь (LME)" sheetId="7" r:id="rId32"/>
    <sheet name="Цинк (LME)" sheetId="11" r:id="rId33"/>
    <sheet name="н.WTI" sheetId="29" state="hidden" r:id="rId34"/>
    <sheet name="н.Brent" sheetId="30" state="hidden" r:id="rId35"/>
    <sheet name="уголь" sheetId="31" state="hidden" r:id="rId36"/>
    <sheet name="газ" sheetId="32" state="hidden" r:id="rId37"/>
    <sheet name="Свод" sheetId="12" r:id="rId38"/>
    <sheet name="Техничка" sheetId="16" state="hidden" r:id="rId39"/>
    <sheet name="АССОИ (техфайл)" sheetId="49" state="hidden" r:id="rId40"/>
    <sheet name="АССОИ 9 мес (выгрузка)" sheetId="56" state="hidden" r:id="rId41"/>
    <sheet name="АССОИ Год (выгрузка)" sheetId="60" state="hidden" r:id="rId42"/>
    <sheet name="АССОИ ОЖ4КВ (выгрузка)" sheetId="59" state="hidden" r:id="rId43"/>
    <sheet name="Техничка валюта" sheetId="17" state="hidden" r:id="rId44"/>
    <sheet name="Техничка LME" sheetId="22" state="hidden" r:id="rId45"/>
    <sheet name="Тест график" sheetId="34" state="hidden" r:id="rId46"/>
    <sheet name="Техничка ЦБ" sheetId="21" state="hidden" r:id="rId47"/>
    <sheet name="Техничка commodities" sheetId="33" state="hidden" r:id="rId48"/>
    <sheet name="Свод 11-19" sheetId="15" state="hidden" r:id="rId49"/>
  </sheets>
  <definedNames>
    <definedName name="_xlnm._FilterDatabase" localSheetId="7" hidden="1">'австр долл.'!$B$31:$AK$38</definedName>
    <definedName name="_xlnm._FilterDatabase" localSheetId="28" hidden="1">'Алюминий (LME)'!$B$31:$AK$38</definedName>
    <definedName name="_xlnm._FilterDatabase" localSheetId="36" hidden="1">газ!$B$31:$AK$38</definedName>
    <definedName name="_xlnm._FilterDatabase" localSheetId="15" hidden="1">'динар (крос-курс $)'!$B$31:$AK$38</definedName>
    <definedName name="_xlnm._FilterDatabase" localSheetId="16" hidden="1">'динар (крос-курс €)'!$B$31:$AK$38</definedName>
    <definedName name="_xlnm._FilterDatabase" localSheetId="13" hidden="1">'динар (курс $)'!$B$31:$AK$38</definedName>
    <definedName name="_xlnm._FilterDatabase" localSheetId="14" hidden="1">'динар (курс €)'!$B$31:$AK$38</definedName>
    <definedName name="_xlnm._FilterDatabase" localSheetId="1" hidden="1">Доллар!$B$31:$AK$43</definedName>
    <definedName name="_xlnm._FilterDatabase" localSheetId="3" hidden="1">'Доллар (бв)'!$B$31:$AK$43</definedName>
    <definedName name="_xlnm._FilterDatabase" localSheetId="2" hidden="1">Евро!$B$31:$AK$38</definedName>
    <definedName name="_xlnm._FilterDatabase" localSheetId="4" hidden="1">'Евро (бв)'!$B$31:$AK$38</definedName>
    <definedName name="_xlnm._FilterDatabase" localSheetId="23" hidden="1">'Золото (KITCO-LME)'!$B$31:$AK$38</definedName>
    <definedName name="_xlnm._FilterDatabase" localSheetId="18" hidden="1">'Золото (ЦБ)'!$B$31:$AK$38</definedName>
    <definedName name="_xlnm._FilterDatabase" localSheetId="5" hidden="1">'иена, ¥'!$B$31:$AK$38</definedName>
    <definedName name="_xlnm._FilterDatabase" localSheetId="31" hidden="1">'Медь (LME)'!$B$31:$AK$38</definedName>
    <definedName name="_xlnm._FilterDatabase" localSheetId="34" hidden="1">н.Brent!$B$31:$AK$38</definedName>
    <definedName name="_xlnm._FilterDatabase" localSheetId="33" hidden="1">н.WTI!$B$31:$AK$38</definedName>
    <definedName name="_xlnm._FilterDatabase" localSheetId="29" hidden="1">'Никель (LME)'!$B$31:$AK$38</definedName>
    <definedName name="_xlnm._FilterDatabase" localSheetId="26" hidden="1">'Палладий (KITCO-LME)'!$B$31:$AK$38</definedName>
    <definedName name="_xlnm._FilterDatabase" localSheetId="21" hidden="1">'Палладий (ЦБ)'!$B$31:$AK$38</definedName>
    <definedName name="_xlnm._FilterDatabase" localSheetId="25" hidden="1">'Платина (KITCO-LME)'!$B$31:$AK$38</definedName>
    <definedName name="_xlnm._FilterDatabase" localSheetId="20" hidden="1">'Платина (ЦБ)'!$B$31:$AK$38</definedName>
    <definedName name="_xlnm._FilterDatabase" localSheetId="30" hidden="1">'Свинец (LME)'!$B$31:$AK$38</definedName>
    <definedName name="_xlnm._FilterDatabase" localSheetId="37" hidden="1">Свод!$A$1:$A$365</definedName>
    <definedName name="_xlnm._FilterDatabase" localSheetId="24" hidden="1">'Серебро (KITCO-LME)'!$B$31:$AK$38</definedName>
    <definedName name="_xlnm._FilterDatabase" localSheetId="19" hidden="1">'Серебро (ЦБ)'!$B$31:$AS$38</definedName>
    <definedName name="_xlnm._FilterDatabase" localSheetId="10" hidden="1">тенге!$B$31:$AK$38</definedName>
    <definedName name="_xlnm._FilterDatabase" localSheetId="12" hidden="1">'тенге (курс $)'!$B$31:$AK$38</definedName>
    <definedName name="_xlnm._FilterDatabase" localSheetId="47" hidden="1">'Техничка commodities'!$T$1:$T$366</definedName>
    <definedName name="_xlnm._FilterDatabase" localSheetId="44" hidden="1">'Техничка LME'!$T$1:$T$366</definedName>
    <definedName name="_xlnm._FilterDatabase" localSheetId="46" hidden="1">'Техничка ЦБ'!$H$1:$H$366</definedName>
    <definedName name="_xlnm._FilterDatabase" localSheetId="35" hidden="1">уголь!$B$31:$AK$38</definedName>
    <definedName name="_xlnm._FilterDatabase" localSheetId="6" hidden="1">фунт!$B$31:$AK$38</definedName>
    <definedName name="_xlnm._FilterDatabase" localSheetId="32" hidden="1">'Цинк (LME)'!$B$31:$AK$38</definedName>
    <definedName name="_xlnm._FilterDatabase" localSheetId="8" hidden="1">шв.фр.!$B$31:$AS$38</definedName>
    <definedName name="_xlnm._FilterDatabase" localSheetId="9" hidden="1">юань!$B$31:$AK$38</definedName>
    <definedName name="ExternalData_1" localSheetId="0" hidden="1">cb_curr!$A$1:$E$33</definedName>
    <definedName name="ExternalData_1" localSheetId="17" hidden="1">cb_metall!$A$1:$C$17</definedName>
    <definedName name="ExternalData_1" localSheetId="22" hidden="1">KITCO!$A$1:$E$5</definedName>
    <definedName name="ExternalData_1" localSheetId="27" hidden="1">LME_non_ferrous!$A$1:$F$256</definedName>
    <definedName name="ExternalData_1" localSheetId="11" hidden="1">nbk_tenge!$A$1:$C$10</definedName>
    <definedName name="_xlnm.Print_Area" localSheetId="37">Свод!$A$37:$AJ$86</definedName>
    <definedName name="_xlnm.Print_Area" localSheetId="48">'Свод 11-19'!$A$1:$AB$179</definedName>
  </definedNames>
  <calcPr calcId="162913" iterate="1"/>
  <extLst>
    <ext xmlns:x15="http://schemas.microsoft.com/office/spreadsheetml/2010/11/main" uri="{FCE2AD5D-F65C-4FA6-A056-5C36A1767C68}">
      <x15:dataModel>
        <x15:modelTables>
          <x15:modelTable id="KITCO daily_53318413-235e-40c9-b903-6b52f4933d3f" name="KITCO daily" connection="Запрос — KITCO daily"/>
          <x15:modelTable id="Table 1_1af2f136-1309-4568-91ba-ad835544b66d" name="Table 1" connection="Запрос — Table 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K34" i="9" l="1"/>
  <c r="AK33" i="9"/>
  <c r="AK32" i="9"/>
  <c r="AK31" i="9"/>
  <c r="AK30" i="9"/>
  <c r="AK29" i="9"/>
  <c r="AK28" i="9"/>
  <c r="AK27" i="9"/>
  <c r="AK26" i="9"/>
  <c r="AK25" i="9"/>
  <c r="AK24" i="9"/>
  <c r="AK23" i="9"/>
  <c r="AK22" i="9"/>
  <c r="AK21" i="9"/>
  <c r="AK20" i="9"/>
  <c r="AK19" i="9"/>
  <c r="AK18" i="9"/>
  <c r="AK17" i="9"/>
  <c r="AK16" i="9"/>
  <c r="AK15" i="9"/>
  <c r="AK14" i="9"/>
  <c r="AK13" i="9"/>
  <c r="AK12" i="9"/>
  <c r="AK11" i="9"/>
  <c r="AK10" i="9"/>
  <c r="AK9" i="9"/>
  <c r="AK8" i="9"/>
  <c r="AK7" i="9"/>
  <c r="AK6" i="9"/>
  <c r="AK5" i="9"/>
  <c r="AK4" i="9"/>
  <c r="AK34" i="10"/>
  <c r="AK33" i="10"/>
  <c r="AK32" i="10"/>
  <c r="AK31" i="10"/>
  <c r="AK30" i="10"/>
  <c r="AK29" i="10"/>
  <c r="AK28" i="10"/>
  <c r="AK27" i="10"/>
  <c r="AK26" i="10"/>
  <c r="AK25" i="10"/>
  <c r="AK24" i="10"/>
  <c r="AK23" i="10"/>
  <c r="AK22" i="10"/>
  <c r="AK21" i="10"/>
  <c r="AK20" i="10"/>
  <c r="AK19" i="10"/>
  <c r="AK18" i="10"/>
  <c r="AK17" i="10"/>
  <c r="AK16" i="10"/>
  <c r="AK15" i="10"/>
  <c r="AK14" i="10"/>
  <c r="AK13" i="10"/>
  <c r="AK12" i="10"/>
  <c r="AK11" i="10"/>
  <c r="AK10" i="10"/>
  <c r="AK9" i="10"/>
  <c r="AK8" i="10"/>
  <c r="AK7" i="10"/>
  <c r="AK6" i="10"/>
  <c r="AK5" i="10"/>
  <c r="AK4" i="10"/>
  <c r="AK34" i="11"/>
  <c r="AK33" i="11"/>
  <c r="AK32" i="11"/>
  <c r="AK31" i="11"/>
  <c r="AK30" i="11"/>
  <c r="AK29" i="11"/>
  <c r="AK28" i="11"/>
  <c r="AK27" i="11"/>
  <c r="AK26" i="11"/>
  <c r="AK25" i="11"/>
  <c r="AK24" i="11"/>
  <c r="AK23" i="11"/>
  <c r="AK22" i="11"/>
  <c r="AK21" i="11"/>
  <c r="AK20" i="11"/>
  <c r="AK19" i="11"/>
  <c r="AK18" i="11"/>
  <c r="AK17" i="11"/>
  <c r="AK16" i="11"/>
  <c r="AK15" i="11"/>
  <c r="AK14" i="11"/>
  <c r="AK13" i="11"/>
  <c r="AK12" i="11"/>
  <c r="AK11" i="11"/>
  <c r="AK10" i="11"/>
  <c r="AK9" i="11"/>
  <c r="AK8" i="11"/>
  <c r="AK7" i="11"/>
  <c r="AK6" i="11"/>
  <c r="AK5" i="11"/>
  <c r="AK4" i="11"/>
  <c r="AK34" i="7"/>
  <c r="AK33" i="7"/>
  <c r="AK32" i="7"/>
  <c r="AK31" i="7"/>
  <c r="AK30" i="7"/>
  <c r="AK29" i="7"/>
  <c r="AK28" i="7"/>
  <c r="AK27" i="7"/>
  <c r="AK26" i="7"/>
  <c r="AK25" i="7"/>
  <c r="AK24" i="7"/>
  <c r="AK23" i="7"/>
  <c r="AK22" i="7"/>
  <c r="AK21" i="7"/>
  <c r="AK20" i="7"/>
  <c r="AK19" i="7"/>
  <c r="AK18" i="7"/>
  <c r="AK17" i="7"/>
  <c r="AK16" i="7"/>
  <c r="AK15" i="7"/>
  <c r="AK14" i="7"/>
  <c r="AK13" i="7"/>
  <c r="AK12" i="7"/>
  <c r="AK11" i="7"/>
  <c r="AK10" i="7"/>
  <c r="AK9" i="7"/>
  <c r="AK8" i="7"/>
  <c r="AK7" i="7"/>
  <c r="AK6" i="7"/>
  <c r="AK5" i="7"/>
  <c r="AK4" i="7"/>
  <c r="AK34" i="28"/>
  <c r="AK33" i="28"/>
  <c r="AK32" i="28"/>
  <c r="AK31" i="28"/>
  <c r="AK30" i="28"/>
  <c r="AK29" i="28"/>
  <c r="AK28" i="28"/>
  <c r="AK27" i="28"/>
  <c r="AK26" i="28"/>
  <c r="AK25" i="28"/>
  <c r="AK24" i="28"/>
  <c r="AK23" i="28"/>
  <c r="AK22" i="28"/>
  <c r="AK21" i="28"/>
  <c r="AK20" i="28"/>
  <c r="AK19" i="28"/>
  <c r="AK18" i="28"/>
  <c r="AK17" i="28"/>
  <c r="AK16" i="28"/>
  <c r="AK15" i="28"/>
  <c r="AK14" i="28"/>
  <c r="AK13" i="28"/>
  <c r="AK12" i="28"/>
  <c r="AK11" i="28"/>
  <c r="AK10" i="28"/>
  <c r="AK9" i="28"/>
  <c r="AK8" i="28"/>
  <c r="AK7" i="28"/>
  <c r="AK6" i="28"/>
  <c r="AK5" i="28"/>
  <c r="AK4" i="28"/>
  <c r="AK34" i="27"/>
  <c r="AK33" i="27"/>
  <c r="AK32" i="27"/>
  <c r="AK31" i="27"/>
  <c r="AK30" i="27"/>
  <c r="AK29" i="27"/>
  <c r="AK28" i="27"/>
  <c r="AK27" i="27"/>
  <c r="AK26" i="27"/>
  <c r="AK25" i="27"/>
  <c r="AK24" i="27"/>
  <c r="AK23" i="27"/>
  <c r="AK22" i="27"/>
  <c r="AK21" i="27"/>
  <c r="AK20" i="27"/>
  <c r="AK19" i="27"/>
  <c r="AK18" i="27"/>
  <c r="AK17" i="27"/>
  <c r="AK16" i="27"/>
  <c r="AK15" i="27"/>
  <c r="AK14" i="27"/>
  <c r="AK13" i="27"/>
  <c r="AK12" i="27"/>
  <c r="AK11" i="27"/>
  <c r="AK10" i="27"/>
  <c r="AK9" i="27"/>
  <c r="AK8" i="27"/>
  <c r="AK7" i="27"/>
  <c r="AK6" i="27"/>
  <c r="AK5" i="27"/>
  <c r="AK4" i="27"/>
  <c r="AK34" i="26"/>
  <c r="AK33" i="26"/>
  <c r="AK32" i="26"/>
  <c r="AK31" i="26"/>
  <c r="AK30" i="26"/>
  <c r="AK29" i="26"/>
  <c r="AK28" i="26"/>
  <c r="AK27" i="26"/>
  <c r="AK26" i="26"/>
  <c r="AK25" i="26"/>
  <c r="AK24" i="26"/>
  <c r="AK23" i="26"/>
  <c r="AK22" i="26"/>
  <c r="AK21" i="26"/>
  <c r="AK20" i="26"/>
  <c r="AK19" i="26"/>
  <c r="AK18" i="26"/>
  <c r="AK17" i="26"/>
  <c r="AK16" i="26"/>
  <c r="AK15" i="26"/>
  <c r="AK14" i="26"/>
  <c r="AK13" i="26"/>
  <c r="AK12" i="26"/>
  <c r="AK11" i="26"/>
  <c r="AK10" i="26"/>
  <c r="AK9" i="26"/>
  <c r="AK8" i="26"/>
  <c r="AK7" i="26"/>
  <c r="AK6" i="26"/>
  <c r="AK5" i="26"/>
  <c r="AK4" i="26"/>
  <c r="AK34" i="25"/>
  <c r="AK33" i="25"/>
  <c r="AK32" i="25"/>
  <c r="AK31" i="25"/>
  <c r="AK30" i="25"/>
  <c r="AK29" i="25"/>
  <c r="AK28" i="25"/>
  <c r="AK27" i="25"/>
  <c r="AK26" i="25"/>
  <c r="AK25" i="25"/>
  <c r="AK24" i="25"/>
  <c r="AK23" i="25"/>
  <c r="AK22" i="25"/>
  <c r="AK21" i="25"/>
  <c r="AK20" i="25"/>
  <c r="AK19" i="25"/>
  <c r="AK18" i="25"/>
  <c r="AK17" i="25"/>
  <c r="AK16" i="25"/>
  <c r="AK15" i="25"/>
  <c r="AK14" i="25"/>
  <c r="AK13" i="25"/>
  <c r="AK12" i="25"/>
  <c r="AK11" i="25"/>
  <c r="AK10" i="25"/>
  <c r="AK9" i="25"/>
  <c r="AK8" i="25"/>
  <c r="AK7" i="25"/>
  <c r="AK6" i="25"/>
  <c r="AK5" i="25"/>
  <c r="AK4" i="25"/>
  <c r="AK34" i="23"/>
  <c r="AK33" i="23"/>
  <c r="AK32" i="23"/>
  <c r="AK31" i="23"/>
  <c r="AK30" i="23"/>
  <c r="AK29" i="23"/>
  <c r="AK28" i="23"/>
  <c r="AK27" i="23"/>
  <c r="AK26" i="23"/>
  <c r="AK25" i="23"/>
  <c r="AK24" i="23"/>
  <c r="AK23" i="23"/>
  <c r="AK22" i="23"/>
  <c r="AK21" i="23"/>
  <c r="AK20" i="23"/>
  <c r="AK19" i="23"/>
  <c r="AK18" i="23"/>
  <c r="AK17" i="23"/>
  <c r="AK16" i="23"/>
  <c r="AK15" i="23"/>
  <c r="AK14" i="23"/>
  <c r="AK13" i="23"/>
  <c r="AK12" i="23"/>
  <c r="AK11" i="23"/>
  <c r="AK10" i="23"/>
  <c r="AK9" i="23"/>
  <c r="AK8" i="23"/>
  <c r="AK7" i="23"/>
  <c r="AK6" i="23"/>
  <c r="AK5" i="23"/>
  <c r="AK4" i="23"/>
  <c r="AK34" i="24"/>
  <c r="AK33" i="24"/>
  <c r="AK32" i="24"/>
  <c r="AK31" i="24"/>
  <c r="AK30" i="24"/>
  <c r="AK29" i="24"/>
  <c r="AK28" i="24"/>
  <c r="AK27" i="24"/>
  <c r="AK26" i="24"/>
  <c r="AK25" i="24"/>
  <c r="AK24" i="24"/>
  <c r="AK23" i="24"/>
  <c r="AK22" i="24"/>
  <c r="AK21" i="24"/>
  <c r="AK20" i="24"/>
  <c r="AK19" i="24"/>
  <c r="AK18" i="24"/>
  <c r="AK17" i="24"/>
  <c r="AK16" i="24"/>
  <c r="AK15" i="24"/>
  <c r="AK14" i="24"/>
  <c r="AK13" i="24"/>
  <c r="AK12" i="24"/>
  <c r="AK11" i="24"/>
  <c r="AK10" i="24"/>
  <c r="AK9" i="24"/>
  <c r="AK8" i="24"/>
  <c r="AK7" i="24"/>
  <c r="AK6" i="24"/>
  <c r="AK5" i="24"/>
  <c r="AK4" i="24"/>
  <c r="AK34" i="2"/>
  <c r="AK33" i="2"/>
  <c r="AK32" i="2"/>
  <c r="AK31" i="2"/>
  <c r="AK30" i="2"/>
  <c r="AK29" i="2"/>
  <c r="AK28" i="2"/>
  <c r="AK27" i="2"/>
  <c r="AK26" i="2"/>
  <c r="AK25" i="2"/>
  <c r="AK24" i="2"/>
  <c r="AK23" i="2"/>
  <c r="AK22" i="2"/>
  <c r="AK21" i="2"/>
  <c r="AK20" i="2"/>
  <c r="AK19" i="2"/>
  <c r="AK18" i="2"/>
  <c r="AK17" i="2"/>
  <c r="AK16" i="2"/>
  <c r="AK15" i="2"/>
  <c r="AK14" i="2"/>
  <c r="AK13" i="2"/>
  <c r="AK12" i="2"/>
  <c r="AK11" i="2"/>
  <c r="AK10" i="2"/>
  <c r="AK9" i="2"/>
  <c r="AK8" i="2"/>
  <c r="AK7" i="2"/>
  <c r="AK6" i="2"/>
  <c r="AK5" i="2"/>
  <c r="AK4" i="2"/>
  <c r="AH33" i="2"/>
  <c r="AH32" i="2"/>
  <c r="AH31" i="2"/>
  <c r="AH30" i="2"/>
  <c r="AH29" i="2"/>
  <c r="AH28" i="2"/>
  <c r="AH27" i="2"/>
  <c r="AH26" i="2"/>
  <c r="AH25" i="2"/>
  <c r="AH24" i="2"/>
  <c r="AH23" i="2"/>
  <c r="AH22" i="2"/>
  <c r="AH21" i="2"/>
  <c r="AH20" i="2"/>
  <c r="AH19" i="2"/>
  <c r="AH18" i="2"/>
  <c r="AH17" i="2"/>
  <c r="AH16" i="2"/>
  <c r="AH15" i="2"/>
  <c r="AH14" i="2"/>
  <c r="AH13" i="2"/>
  <c r="AH12" i="2"/>
  <c r="AH11" i="2"/>
  <c r="AH10" i="2"/>
  <c r="AH9" i="2"/>
  <c r="AH8" i="2"/>
  <c r="AH7" i="2"/>
  <c r="AH6" i="2"/>
  <c r="AH5" i="2"/>
  <c r="C4" i="28"/>
  <c r="C4" i="27"/>
  <c r="C4" i="26"/>
  <c r="C4" i="25"/>
  <c r="C4" i="23"/>
  <c r="C4" i="24"/>
  <c r="C4" i="2"/>
  <c r="C4" i="1"/>
  <c r="E67" i="12" l="1"/>
  <c r="D67" i="12"/>
  <c r="E49" i="12" l="1"/>
  <c r="D49" i="12"/>
  <c r="BB41" i="12"/>
  <c r="E73" i="12"/>
  <c r="D73" i="12"/>
  <c r="BA34" i="62"/>
  <c r="AU34" i="62"/>
  <c r="AR34" i="62"/>
  <c r="BA33" i="62"/>
  <c r="AX33" i="62"/>
  <c r="AU33" i="62"/>
  <c r="AR33" i="62"/>
  <c r="BA32" i="62"/>
  <c r="AX32" i="62"/>
  <c r="AU32" i="62"/>
  <c r="AR32" i="62"/>
  <c r="BA31" i="62"/>
  <c r="AX31" i="62"/>
  <c r="AU31" i="62"/>
  <c r="AR31" i="62"/>
  <c r="BA30" i="62"/>
  <c r="AX30" i="62"/>
  <c r="AU30" i="62"/>
  <c r="AR30" i="62"/>
  <c r="BA29" i="62"/>
  <c r="AX29" i="62"/>
  <c r="AU29" i="62"/>
  <c r="AR29" i="62"/>
  <c r="BA28" i="62"/>
  <c r="AX28" i="62"/>
  <c r="AU28" i="62"/>
  <c r="AR28" i="62"/>
  <c r="BA27" i="62"/>
  <c r="AX27" i="62"/>
  <c r="AU27" i="62"/>
  <c r="AR27" i="62"/>
  <c r="BA26" i="62"/>
  <c r="AX26" i="62"/>
  <c r="AU26" i="62"/>
  <c r="AR26" i="62"/>
  <c r="BA25" i="62"/>
  <c r="AX25" i="62"/>
  <c r="AU25" i="62"/>
  <c r="AR25" i="62"/>
  <c r="BA24" i="62"/>
  <c r="AX24" i="62"/>
  <c r="AU24" i="62"/>
  <c r="AR24" i="62"/>
  <c r="BA23" i="62"/>
  <c r="AX23" i="62"/>
  <c r="AU23" i="62"/>
  <c r="AR23" i="62"/>
  <c r="BA22" i="62"/>
  <c r="AX22" i="62"/>
  <c r="AU22" i="62"/>
  <c r="AR22" i="62"/>
  <c r="BA21" i="62"/>
  <c r="AX21" i="62"/>
  <c r="AU21" i="62"/>
  <c r="AR21" i="62"/>
  <c r="BA20" i="62"/>
  <c r="AX20" i="62"/>
  <c r="AU20" i="62"/>
  <c r="AR20" i="62"/>
  <c r="BA19" i="62"/>
  <c r="AX19" i="62"/>
  <c r="AU19" i="62"/>
  <c r="AR19" i="62"/>
  <c r="BA18" i="62"/>
  <c r="AX18" i="62"/>
  <c r="AU18" i="62"/>
  <c r="AR18" i="62"/>
  <c r="BA17" i="62"/>
  <c r="AX17" i="62"/>
  <c r="AU17" i="62"/>
  <c r="AR17" i="62"/>
  <c r="BA16" i="62"/>
  <c r="AX16" i="62"/>
  <c r="AU16" i="62"/>
  <c r="AR16" i="62"/>
  <c r="BA15" i="62"/>
  <c r="AX15" i="62"/>
  <c r="AU15" i="62"/>
  <c r="AR15" i="62"/>
  <c r="BA14" i="62"/>
  <c r="AX14" i="62"/>
  <c r="AU14" i="62"/>
  <c r="AR14" i="62"/>
  <c r="BA13" i="62"/>
  <c r="AX13" i="62"/>
  <c r="AU13" i="62"/>
  <c r="AR13" i="62"/>
  <c r="BA12" i="62"/>
  <c r="AX12" i="62"/>
  <c r="AU12" i="62"/>
  <c r="AR12" i="62"/>
  <c r="BA11" i="62"/>
  <c r="AX11" i="62"/>
  <c r="AU11" i="62"/>
  <c r="AR11" i="62"/>
  <c r="BA10" i="62"/>
  <c r="AX10" i="62"/>
  <c r="AU10" i="62"/>
  <c r="AR10" i="62"/>
  <c r="BA9" i="62"/>
  <c r="AX9" i="62"/>
  <c r="AU9" i="62"/>
  <c r="AR9" i="62"/>
  <c r="BA8" i="62"/>
  <c r="AX8" i="62"/>
  <c r="AU8" i="62"/>
  <c r="AR8" i="62"/>
  <c r="BA7" i="62"/>
  <c r="AX7" i="62"/>
  <c r="AU7" i="62"/>
  <c r="AR7" i="62"/>
  <c r="BA6" i="62"/>
  <c r="AX6" i="62"/>
  <c r="AU6" i="62"/>
  <c r="AR6" i="62"/>
  <c r="BA5" i="62"/>
  <c r="AX5" i="62"/>
  <c r="AU5" i="62"/>
  <c r="AR5" i="62"/>
  <c r="BA4" i="62"/>
  <c r="AX4" i="62"/>
  <c r="AU4" i="62"/>
  <c r="AR4" i="62"/>
  <c r="BA34" i="61"/>
  <c r="AU34" i="61"/>
  <c r="AR34" i="61"/>
  <c r="AO34" i="61"/>
  <c r="BA33" i="61"/>
  <c r="AX33" i="61"/>
  <c r="AU33" i="61"/>
  <c r="AR33" i="61"/>
  <c r="AO33" i="61"/>
  <c r="BA32" i="61"/>
  <c r="AX32" i="61"/>
  <c r="AU32" i="61"/>
  <c r="AR32" i="61"/>
  <c r="AO32" i="61"/>
  <c r="BA31" i="61"/>
  <c r="AX31" i="61"/>
  <c r="AU31" i="61"/>
  <c r="AR31" i="61"/>
  <c r="AO31" i="61"/>
  <c r="BA30" i="61"/>
  <c r="AX30" i="61"/>
  <c r="AU30" i="61"/>
  <c r="AR30" i="61"/>
  <c r="AO30" i="61"/>
  <c r="BA29" i="61"/>
  <c r="AX29" i="61"/>
  <c r="AU29" i="61"/>
  <c r="AR29" i="61"/>
  <c r="AO29" i="61"/>
  <c r="BA28" i="61"/>
  <c r="AX28" i="61"/>
  <c r="AU28" i="61"/>
  <c r="AR28" i="61"/>
  <c r="AO28" i="61"/>
  <c r="BA27" i="61"/>
  <c r="AX27" i="61"/>
  <c r="AU27" i="61"/>
  <c r="AR27" i="61"/>
  <c r="AO27" i="61"/>
  <c r="BA26" i="61"/>
  <c r="AX26" i="61"/>
  <c r="AU26" i="61"/>
  <c r="AR26" i="61"/>
  <c r="AO26" i="61"/>
  <c r="BA25" i="61"/>
  <c r="AX25" i="61"/>
  <c r="AU25" i="61"/>
  <c r="AR25" i="61"/>
  <c r="AO25" i="61"/>
  <c r="BA24" i="61"/>
  <c r="AX24" i="61"/>
  <c r="AU24" i="61"/>
  <c r="AR24" i="61"/>
  <c r="AO24" i="61"/>
  <c r="BA23" i="61"/>
  <c r="AX23" i="61"/>
  <c r="AU23" i="61"/>
  <c r="AR23" i="61"/>
  <c r="AO23" i="61"/>
  <c r="BA22" i="61"/>
  <c r="AX22" i="61"/>
  <c r="AU22" i="61"/>
  <c r="AR22" i="61"/>
  <c r="AO22" i="61"/>
  <c r="BA21" i="61"/>
  <c r="AX21" i="61"/>
  <c r="AU21" i="61"/>
  <c r="AR21" i="61"/>
  <c r="AO21" i="61"/>
  <c r="BA20" i="61"/>
  <c r="AX20" i="61"/>
  <c r="AU20" i="61"/>
  <c r="AR20" i="61"/>
  <c r="AO20" i="61"/>
  <c r="BA19" i="61"/>
  <c r="AX19" i="61"/>
  <c r="AU19" i="61"/>
  <c r="AR19" i="61"/>
  <c r="AO19" i="61"/>
  <c r="BA18" i="61"/>
  <c r="AX18" i="61"/>
  <c r="AU18" i="61"/>
  <c r="AR18" i="61"/>
  <c r="AO18" i="61"/>
  <c r="BA17" i="61"/>
  <c r="AX17" i="61"/>
  <c r="AU17" i="61"/>
  <c r="AR17" i="61"/>
  <c r="AO17" i="61"/>
  <c r="BA16" i="61"/>
  <c r="AX16" i="61"/>
  <c r="AU16" i="61"/>
  <c r="AR16" i="61"/>
  <c r="AO16" i="61"/>
  <c r="BA15" i="61"/>
  <c r="AX15" i="61"/>
  <c r="AU15" i="61"/>
  <c r="AR15" i="61"/>
  <c r="AO15" i="61"/>
  <c r="BA14" i="61"/>
  <c r="AX14" i="61"/>
  <c r="AU14" i="61"/>
  <c r="AR14" i="61"/>
  <c r="AO14" i="61"/>
  <c r="BA13" i="61"/>
  <c r="AX13" i="61"/>
  <c r="AU13" i="61"/>
  <c r="AR13" i="61"/>
  <c r="AO13" i="61"/>
  <c r="BA12" i="61"/>
  <c r="AX12" i="61"/>
  <c r="AU12" i="61"/>
  <c r="AR12" i="61"/>
  <c r="AO12" i="61"/>
  <c r="BA11" i="61"/>
  <c r="AX11" i="61"/>
  <c r="AU11" i="61"/>
  <c r="AR11" i="61"/>
  <c r="AO11" i="61"/>
  <c r="BA10" i="61"/>
  <c r="AX10" i="61"/>
  <c r="AU10" i="61"/>
  <c r="AR10" i="61"/>
  <c r="AO10" i="61"/>
  <c r="BA9" i="61"/>
  <c r="AX9" i="61"/>
  <c r="AU9" i="61"/>
  <c r="AR9" i="61"/>
  <c r="AO9" i="61"/>
  <c r="BA8" i="61"/>
  <c r="AX8" i="61"/>
  <c r="AU8" i="61"/>
  <c r="AR8" i="61"/>
  <c r="AO8" i="61"/>
  <c r="BA7" i="61"/>
  <c r="AX7" i="61"/>
  <c r="AU7" i="61"/>
  <c r="AR7" i="61"/>
  <c r="AO7" i="61"/>
  <c r="BA6" i="61"/>
  <c r="AX6" i="61"/>
  <c r="AU6" i="61"/>
  <c r="AR6" i="61"/>
  <c r="AO6" i="61"/>
  <c r="BA5" i="61"/>
  <c r="AX5" i="61"/>
  <c r="AU5" i="61"/>
  <c r="AR5" i="61"/>
  <c r="AO5" i="61"/>
  <c r="BA4" i="61"/>
  <c r="AX4" i="61"/>
  <c r="AU4" i="61"/>
  <c r="AR4" i="61"/>
  <c r="AO4" i="61"/>
  <c r="AX35" i="62" l="1"/>
  <c r="AU35" i="62"/>
  <c r="BA35" i="62"/>
  <c r="AU35" i="61"/>
  <c r="AX35" i="61"/>
  <c r="BA35" i="61"/>
  <c r="AO34" i="1" l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B39" i="12" l="1"/>
  <c r="D39" i="12" s="1"/>
  <c r="AB39" i="12" l="1"/>
  <c r="AA39" i="12"/>
  <c r="BA26" i="35" l="1"/>
  <c r="AU26" i="35"/>
  <c r="BA25" i="35"/>
  <c r="AX25" i="35"/>
  <c r="AU25" i="35"/>
  <c r="BA24" i="35"/>
  <c r="AX24" i="35"/>
  <c r="AU24" i="35"/>
  <c r="BA23" i="35"/>
  <c r="AX23" i="35"/>
  <c r="AU23" i="35"/>
  <c r="BA22" i="35"/>
  <c r="AX22" i="35"/>
  <c r="AU22" i="35"/>
  <c r="BA21" i="35"/>
  <c r="AX21" i="35"/>
  <c r="AU21" i="35"/>
  <c r="BA20" i="35"/>
  <c r="AX20" i="35"/>
  <c r="AU20" i="35"/>
  <c r="BA19" i="35"/>
  <c r="AX19" i="35"/>
  <c r="AU19" i="35"/>
  <c r="BA18" i="35"/>
  <c r="AX18" i="35"/>
  <c r="AU18" i="35"/>
  <c r="BA17" i="35"/>
  <c r="AX17" i="35"/>
  <c r="AU17" i="35"/>
  <c r="BA16" i="35"/>
  <c r="AX16" i="35"/>
  <c r="AU16" i="35"/>
  <c r="BA15" i="35"/>
  <c r="AX15" i="35"/>
  <c r="AU15" i="35"/>
  <c r="BA14" i="35"/>
  <c r="AX14" i="35"/>
  <c r="AU14" i="35"/>
  <c r="BA13" i="35"/>
  <c r="AX13" i="35"/>
  <c r="AU13" i="35"/>
  <c r="BA12" i="35"/>
  <c r="AX12" i="35"/>
  <c r="AU12" i="35"/>
  <c r="BA11" i="35"/>
  <c r="AX11" i="35"/>
  <c r="AU11" i="35"/>
  <c r="BA10" i="35"/>
  <c r="AX10" i="35"/>
  <c r="AU10" i="35"/>
  <c r="BA9" i="35"/>
  <c r="AX9" i="35"/>
  <c r="AU9" i="35"/>
  <c r="BA8" i="35"/>
  <c r="AX8" i="35"/>
  <c r="AU8" i="35"/>
  <c r="BA7" i="35"/>
  <c r="AX7" i="35"/>
  <c r="AU7" i="35"/>
  <c r="BA6" i="35"/>
  <c r="AX6" i="35"/>
  <c r="AU6" i="35"/>
  <c r="BA5" i="35"/>
  <c r="AX5" i="35"/>
  <c r="AU5" i="35"/>
  <c r="BA4" i="35"/>
  <c r="AX4" i="35"/>
  <c r="AU4" i="35"/>
  <c r="AX35" i="35" l="1"/>
  <c r="BA35" i="35"/>
  <c r="AU35" i="35"/>
  <c r="F6" i="60" l="1"/>
  <c r="L6" i="60"/>
  <c r="K6" i="60"/>
  <c r="J6" i="60"/>
  <c r="I6" i="60"/>
  <c r="H6" i="60"/>
  <c r="G6" i="60"/>
  <c r="E6" i="60"/>
  <c r="D6" i="60"/>
  <c r="L39" i="12" l="1"/>
  <c r="L73" i="12"/>
  <c r="BA34" i="53"/>
  <c r="AU34" i="53"/>
  <c r="AR34" i="53"/>
  <c r="BA33" i="53"/>
  <c r="AX33" i="53"/>
  <c r="AU33" i="53"/>
  <c r="AR33" i="53"/>
  <c r="BA32" i="53"/>
  <c r="AX32" i="53"/>
  <c r="AU32" i="53"/>
  <c r="AR32" i="53"/>
  <c r="BA31" i="53"/>
  <c r="AX31" i="53"/>
  <c r="AU31" i="53"/>
  <c r="AR31" i="53"/>
  <c r="BA30" i="53"/>
  <c r="AX30" i="53"/>
  <c r="AU30" i="53"/>
  <c r="AR30" i="53"/>
  <c r="BA29" i="53"/>
  <c r="AX29" i="53"/>
  <c r="AU29" i="53"/>
  <c r="AR29" i="53"/>
  <c r="BA28" i="53"/>
  <c r="AX28" i="53"/>
  <c r="AU28" i="53"/>
  <c r="AR28" i="53"/>
  <c r="BA27" i="53"/>
  <c r="AX27" i="53"/>
  <c r="AU27" i="53"/>
  <c r="AR27" i="53"/>
  <c r="BA26" i="53"/>
  <c r="AX26" i="53"/>
  <c r="AU26" i="53"/>
  <c r="AR26" i="53"/>
  <c r="BA25" i="53"/>
  <c r="AX25" i="53"/>
  <c r="AU25" i="53"/>
  <c r="AR25" i="53"/>
  <c r="BA24" i="53"/>
  <c r="AX24" i="53"/>
  <c r="AU24" i="53"/>
  <c r="AR24" i="53"/>
  <c r="BA23" i="53"/>
  <c r="AX23" i="53"/>
  <c r="AU23" i="53"/>
  <c r="AR23" i="53"/>
  <c r="BA22" i="53"/>
  <c r="AX22" i="53"/>
  <c r="AU22" i="53"/>
  <c r="AR22" i="53"/>
  <c r="BA21" i="53"/>
  <c r="AX21" i="53"/>
  <c r="AU21" i="53"/>
  <c r="AR21" i="53"/>
  <c r="BA20" i="53"/>
  <c r="AX20" i="53"/>
  <c r="AU20" i="53"/>
  <c r="AR20" i="53"/>
  <c r="BA19" i="53"/>
  <c r="AX19" i="53"/>
  <c r="AU19" i="53"/>
  <c r="AR19" i="53"/>
  <c r="BA18" i="53"/>
  <c r="AX18" i="53"/>
  <c r="AU18" i="53"/>
  <c r="AR18" i="53"/>
  <c r="BA17" i="53"/>
  <c r="AX17" i="53"/>
  <c r="AU17" i="53"/>
  <c r="AR17" i="53"/>
  <c r="BA16" i="53"/>
  <c r="AX16" i="53"/>
  <c r="AU16" i="53"/>
  <c r="AR16" i="53"/>
  <c r="BA15" i="53"/>
  <c r="AX15" i="53"/>
  <c r="AU15" i="53"/>
  <c r="AR15" i="53"/>
  <c r="BA14" i="53"/>
  <c r="AX14" i="53"/>
  <c r="AU14" i="53"/>
  <c r="AR14" i="53"/>
  <c r="BA13" i="53"/>
  <c r="AX13" i="53"/>
  <c r="AU13" i="53"/>
  <c r="AR13" i="53"/>
  <c r="BA12" i="53"/>
  <c r="AX12" i="53"/>
  <c r="AU12" i="53"/>
  <c r="AR12" i="53"/>
  <c r="BA11" i="53"/>
  <c r="AX11" i="53"/>
  <c r="AU11" i="53"/>
  <c r="AR11" i="53"/>
  <c r="BA10" i="53"/>
  <c r="AX10" i="53"/>
  <c r="AU10" i="53"/>
  <c r="AR10" i="53"/>
  <c r="BA9" i="53"/>
  <c r="AX9" i="53"/>
  <c r="AU9" i="53"/>
  <c r="AR9" i="53"/>
  <c r="BA8" i="53"/>
  <c r="AX8" i="53"/>
  <c r="AU8" i="53"/>
  <c r="AR8" i="53"/>
  <c r="BA7" i="53"/>
  <c r="AX7" i="53"/>
  <c r="AU7" i="53"/>
  <c r="AR7" i="53"/>
  <c r="BA6" i="53"/>
  <c r="AX6" i="53"/>
  <c r="AU6" i="53"/>
  <c r="AR6" i="53"/>
  <c r="BA5" i="53"/>
  <c r="AX5" i="53"/>
  <c r="AU5" i="53"/>
  <c r="AR5" i="53"/>
  <c r="BA4" i="53"/>
  <c r="AX4" i="53"/>
  <c r="AU4" i="53"/>
  <c r="AR4" i="53"/>
  <c r="AR35" i="53" s="1"/>
  <c r="BA35" i="53" l="1"/>
  <c r="AU35" i="53"/>
  <c r="AX35" i="53"/>
  <c r="K73" i="12"/>
  <c r="K39" i="12"/>
  <c r="BA34" i="28"/>
  <c r="AU34" i="28"/>
  <c r="BA33" i="28"/>
  <c r="AX33" i="28"/>
  <c r="AU33" i="28"/>
  <c r="BA32" i="28"/>
  <c r="AX32" i="28"/>
  <c r="AU32" i="28"/>
  <c r="BA31" i="28"/>
  <c r="AX31" i="28"/>
  <c r="AU31" i="28"/>
  <c r="BA30" i="28"/>
  <c r="AX30" i="28"/>
  <c r="AU30" i="28"/>
  <c r="BA29" i="28"/>
  <c r="AX29" i="28"/>
  <c r="AU29" i="28"/>
  <c r="BA28" i="28"/>
  <c r="AX28" i="28"/>
  <c r="AU28" i="28"/>
  <c r="BA27" i="28"/>
  <c r="AX27" i="28"/>
  <c r="AU27" i="28"/>
  <c r="BA26" i="28"/>
  <c r="AX26" i="28"/>
  <c r="AU26" i="28"/>
  <c r="BA25" i="28"/>
  <c r="AX25" i="28"/>
  <c r="AU25" i="28"/>
  <c r="BA24" i="28"/>
  <c r="AX24" i="28"/>
  <c r="AU24" i="28"/>
  <c r="BA23" i="28"/>
  <c r="AX23" i="28"/>
  <c r="AU23" i="28"/>
  <c r="BA22" i="28"/>
  <c r="AX22" i="28"/>
  <c r="AU22" i="28"/>
  <c r="BA21" i="28"/>
  <c r="AX21" i="28"/>
  <c r="AU21" i="28"/>
  <c r="BA20" i="28"/>
  <c r="AX20" i="28"/>
  <c r="AU20" i="28"/>
  <c r="BA19" i="28"/>
  <c r="AX19" i="28"/>
  <c r="AU19" i="28"/>
  <c r="BA18" i="28"/>
  <c r="AX18" i="28"/>
  <c r="AU18" i="28"/>
  <c r="BA17" i="28"/>
  <c r="AX17" i="28"/>
  <c r="AU17" i="28"/>
  <c r="BA16" i="28"/>
  <c r="AX16" i="28"/>
  <c r="AU16" i="28"/>
  <c r="BA15" i="28"/>
  <c r="AX15" i="28"/>
  <c r="AU15" i="28"/>
  <c r="BA14" i="28"/>
  <c r="AX14" i="28"/>
  <c r="AU14" i="28"/>
  <c r="BA13" i="28"/>
  <c r="AX13" i="28"/>
  <c r="AU13" i="28"/>
  <c r="BA12" i="28"/>
  <c r="AX12" i="28"/>
  <c r="AU12" i="28"/>
  <c r="BA11" i="28"/>
  <c r="AX11" i="28"/>
  <c r="AU11" i="28"/>
  <c r="BA10" i="28"/>
  <c r="AX10" i="28"/>
  <c r="AU10" i="28"/>
  <c r="BA9" i="28"/>
  <c r="AX9" i="28"/>
  <c r="AU9" i="28"/>
  <c r="BA8" i="28"/>
  <c r="AX8" i="28"/>
  <c r="AU8" i="28"/>
  <c r="BA7" i="28"/>
  <c r="AX7" i="28"/>
  <c r="AU7" i="28"/>
  <c r="BA6" i="28"/>
  <c r="AX6" i="28"/>
  <c r="AU6" i="28"/>
  <c r="BA5" i="28"/>
  <c r="AX5" i="28"/>
  <c r="AU5" i="28"/>
  <c r="BA4" i="28"/>
  <c r="AX4" i="28"/>
  <c r="AU4" i="28"/>
  <c r="BA35" i="28" l="1"/>
  <c r="AU35" i="28"/>
  <c r="AX35" i="28"/>
  <c r="T183" i="16" l="1"/>
  <c r="T173" i="16"/>
  <c r="T158" i="16"/>
  <c r="T148" i="16"/>
  <c r="T138" i="16"/>
  <c r="T137" i="16"/>
  <c r="T136" i="16"/>
  <c r="S183" i="16"/>
  <c r="S173" i="16"/>
  <c r="S158" i="16"/>
  <c r="S148" i="16"/>
  <c r="S138" i="16"/>
  <c r="S137" i="16"/>
  <c r="S136" i="16"/>
  <c r="AK73" i="12"/>
  <c r="AN35" i="49" s="1"/>
  <c r="AJ73" i="12"/>
  <c r="AN3" i="49"/>
  <c r="AF3" i="49"/>
  <c r="AN28" i="49" l="1"/>
  <c r="AB67" i="12" l="1"/>
  <c r="AA67" i="12"/>
  <c r="AB73" i="12" l="1"/>
  <c r="AX73" i="12" s="1"/>
  <c r="AA73" i="12"/>
  <c r="AW73" i="12" s="1"/>
  <c r="BA35" i="58"/>
  <c r="AX35" i="58"/>
  <c r="AU35" i="58"/>
  <c r="BA35" i="57"/>
  <c r="AX35" i="57"/>
  <c r="AU35" i="57"/>
  <c r="Z73" i="12" l="1"/>
  <c r="AV73" i="12" s="1"/>
  <c r="Y73" i="12"/>
  <c r="AU73" i="12" s="1"/>
  <c r="X73" i="12"/>
  <c r="AT73" i="12" s="1"/>
  <c r="W73" i="12"/>
  <c r="AS73" i="12" s="1"/>
  <c r="V73" i="12"/>
  <c r="U73" i="12"/>
  <c r="T73" i="12"/>
  <c r="AP73" i="12" s="1"/>
  <c r="S73" i="12"/>
  <c r="R73" i="12"/>
  <c r="Q73" i="12"/>
  <c r="P73" i="12"/>
  <c r="C73" i="12"/>
  <c r="AF73" i="12" s="1"/>
  <c r="B73" i="12"/>
  <c r="AE73" i="12" s="1"/>
  <c r="AI73" i="12"/>
  <c r="AN29" i="49" s="1"/>
  <c r="AH73" i="12"/>
  <c r="AN31" i="49" s="1"/>
  <c r="AN38" i="49" s="1"/>
  <c r="AG73" i="12"/>
  <c r="Z39" i="12"/>
  <c r="Y39" i="12"/>
  <c r="X39" i="12"/>
  <c r="W39" i="12"/>
  <c r="V39" i="12"/>
  <c r="D23" i="49" s="1"/>
  <c r="U39" i="12"/>
  <c r="D22" i="49" s="1"/>
  <c r="T39" i="12"/>
  <c r="S39" i="12"/>
  <c r="D15" i="49" s="1"/>
  <c r="R39" i="12"/>
  <c r="D16" i="49" s="1"/>
  <c r="Q39" i="12"/>
  <c r="D14" i="49" s="1"/>
  <c r="P39" i="12"/>
  <c r="D13" i="49" s="1"/>
  <c r="C39" i="12"/>
  <c r="E39" i="12" s="1"/>
  <c r="D17" i="60" l="1"/>
  <c r="E17" i="60"/>
  <c r="E16" i="60"/>
  <c r="D16" i="60"/>
  <c r="E18" i="60"/>
  <c r="D18" i="60"/>
  <c r="D19" i="60"/>
  <c r="E19" i="60"/>
  <c r="D25" i="60"/>
  <c r="E25" i="60"/>
  <c r="D26" i="60"/>
  <c r="E26" i="60"/>
  <c r="AN34" i="49"/>
  <c r="AN27" i="49"/>
  <c r="AN16" i="49"/>
  <c r="AN11" i="49" s="1"/>
  <c r="AN73" i="12"/>
  <c r="AN13" i="49"/>
  <c r="AN8" i="49" s="1"/>
  <c r="AL73" i="12"/>
  <c r="AN14" i="49"/>
  <c r="AN9" i="49" s="1"/>
  <c r="AM73" i="12"/>
  <c r="AR73" i="12"/>
  <c r="AN23" i="49"/>
  <c r="AN20" i="49" s="1"/>
  <c r="AN33" i="49"/>
  <c r="AN26" i="49"/>
  <c r="AO73" i="12"/>
  <c r="AN15" i="49"/>
  <c r="AN10" i="49" s="1"/>
  <c r="AN22" i="49"/>
  <c r="AN19" i="49" s="1"/>
  <c r="AQ73" i="12"/>
  <c r="AN30" i="49"/>
  <c r="AN37" i="49"/>
  <c r="AN36" i="49"/>
  <c r="M6" i="56"/>
  <c r="AN40" i="49" l="1"/>
  <c r="L6" i="56"/>
  <c r="G6" i="56" l="1"/>
  <c r="K6" i="56" l="1"/>
  <c r="J6" i="56"/>
  <c r="I6" i="56"/>
  <c r="H6" i="56"/>
  <c r="F6" i="56"/>
  <c r="E6" i="56"/>
  <c r="D6" i="56"/>
  <c r="X49" i="12" l="1"/>
  <c r="AT49" i="12" s="1"/>
  <c r="AT51" i="12" s="1"/>
  <c r="W49" i="12"/>
  <c r="AS49" i="12" s="1"/>
  <c r="AS51" i="12" s="1"/>
  <c r="V49" i="12"/>
  <c r="AR49" i="12" s="1"/>
  <c r="AR51" i="12" s="1"/>
  <c r="U49" i="12"/>
  <c r="AQ49" i="12" s="1"/>
  <c r="AQ51" i="12" s="1"/>
  <c r="S49" i="12"/>
  <c r="AO49" i="12" s="1"/>
  <c r="AO50" i="12" s="1"/>
  <c r="Q49" i="12"/>
  <c r="AM49" i="12" s="1"/>
  <c r="AM50" i="12" s="1"/>
  <c r="P49" i="12"/>
  <c r="AL49" i="12" s="1"/>
  <c r="AL51" i="12" s="1"/>
  <c r="C49" i="12"/>
  <c r="AF49" i="12" s="1"/>
  <c r="AF50" i="12" s="1"/>
  <c r="B49" i="12"/>
  <c r="AE49" i="12" s="1"/>
  <c r="AE50" i="12" s="1"/>
  <c r="AQ50" i="12" l="1"/>
  <c r="AR50" i="12"/>
  <c r="AS50" i="12"/>
  <c r="AM51" i="12"/>
  <c r="AO51" i="12"/>
  <c r="AE51" i="12"/>
  <c r="AF51" i="12"/>
  <c r="AL50" i="12"/>
  <c r="AT50" i="12"/>
  <c r="L35" i="52" l="1"/>
  <c r="I35" i="52" l="1"/>
  <c r="L191" i="16" l="1"/>
  <c r="L190" i="16"/>
  <c r="L189" i="16"/>
  <c r="L188" i="16"/>
  <c r="L186" i="16"/>
  <c r="L185" i="16"/>
  <c r="L184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D183" i="16"/>
  <c r="C183" i="16"/>
  <c r="B183" i="16"/>
  <c r="L181" i="16"/>
  <c r="L180" i="16"/>
  <c r="L179" i="16"/>
  <c r="L178" i="16"/>
  <c r="L176" i="16"/>
  <c r="L175" i="16"/>
  <c r="L174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D173" i="16"/>
  <c r="C173" i="16"/>
  <c r="B173" i="16"/>
  <c r="L171" i="16"/>
  <c r="L170" i="16"/>
  <c r="L169" i="16"/>
  <c r="L168" i="16"/>
  <c r="L166" i="16"/>
  <c r="L165" i="16"/>
  <c r="L164" i="16"/>
  <c r="L163" i="16"/>
  <c r="L161" i="16"/>
  <c r="L160" i="16"/>
  <c r="L159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D158" i="16"/>
  <c r="C158" i="16"/>
  <c r="B158" i="16"/>
  <c r="L156" i="16"/>
  <c r="L155" i="16"/>
  <c r="L154" i="16"/>
  <c r="L153" i="16"/>
  <c r="L151" i="16"/>
  <c r="L150" i="16"/>
  <c r="L149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D148" i="16"/>
  <c r="C148" i="16"/>
  <c r="B148" i="16"/>
  <c r="L146" i="16"/>
  <c r="L145" i="16"/>
  <c r="L144" i="16"/>
  <c r="L143" i="16"/>
  <c r="L141" i="16"/>
  <c r="L140" i="16"/>
  <c r="L139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D138" i="16"/>
  <c r="C138" i="16"/>
  <c r="B138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D137" i="16"/>
  <c r="C137" i="16"/>
  <c r="B137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D136" i="16"/>
  <c r="C136" i="16"/>
  <c r="B136" i="16"/>
  <c r="AA132" i="16" a="1"/>
  <c r="AA132" i="16" s="1"/>
  <c r="AA131" i="16" a="1"/>
  <c r="AA131" i="16" s="1"/>
  <c r="L134" i="16"/>
  <c r="L133" i="16"/>
  <c r="L132" i="16"/>
  <c r="L131" i="16"/>
  <c r="L157" i="16" l="1" a="1"/>
  <c r="L157" i="16" s="1"/>
  <c r="L187" i="16" a="1"/>
  <c r="L187" i="16" s="1"/>
  <c r="L135" i="16" a="1"/>
  <c r="L135" i="16" s="1"/>
  <c r="L130" i="16" a="1"/>
  <c r="L130" i="16" s="1"/>
  <c r="L182" i="16" a="1"/>
  <c r="L182" i="16" s="1"/>
  <c r="L177" i="16" a="1"/>
  <c r="L177" i="16" s="1"/>
  <c r="L172" i="16" a="1"/>
  <c r="L172" i="16" s="1"/>
  <c r="L167" i="16" a="1"/>
  <c r="L167" i="16" s="1"/>
  <c r="L162" i="16" a="1"/>
  <c r="L162" i="16" s="1"/>
  <c r="L152" i="16" a="1"/>
  <c r="L152" i="16" s="1"/>
  <c r="L147" i="16" a="1"/>
  <c r="L147" i="16" s="1"/>
  <c r="L142" i="16" a="1"/>
  <c r="L142" i="16" s="1"/>
  <c r="AR34" i="28" l="1"/>
  <c r="AR33" i="28"/>
  <c r="AR32" i="28"/>
  <c r="AR31" i="28"/>
  <c r="AR30" i="28"/>
  <c r="AR29" i="28"/>
  <c r="AR28" i="28"/>
  <c r="AR27" i="28"/>
  <c r="AR26" i="28"/>
  <c r="AR25" i="28"/>
  <c r="AR24" i="28"/>
  <c r="AR23" i="28"/>
  <c r="AR22" i="28"/>
  <c r="AR21" i="28"/>
  <c r="AR20" i="28"/>
  <c r="AR19" i="28"/>
  <c r="AR18" i="28"/>
  <c r="AR17" i="28"/>
  <c r="AR16" i="28"/>
  <c r="AR15" i="28"/>
  <c r="AR14" i="28"/>
  <c r="AR13" i="28"/>
  <c r="AR12" i="28"/>
  <c r="AR11" i="28"/>
  <c r="AR10" i="28"/>
  <c r="AR9" i="28"/>
  <c r="AR8" i="28"/>
  <c r="AR7" i="28"/>
  <c r="AR6" i="28"/>
  <c r="AR5" i="28"/>
  <c r="AR4" i="28"/>
  <c r="AR35" i="28" l="1"/>
  <c r="Z67" i="12"/>
  <c r="Y67" i="12"/>
  <c r="X67" i="12"/>
  <c r="W67" i="12"/>
  <c r="V67" i="12"/>
  <c r="U67" i="12"/>
  <c r="T67" i="12"/>
  <c r="S67" i="12"/>
  <c r="R67" i="12"/>
  <c r="Q67" i="12"/>
  <c r="P67" i="12"/>
  <c r="O68" i="12"/>
  <c r="O67" i="12"/>
  <c r="N67" i="12"/>
  <c r="M68" i="12"/>
  <c r="M67" i="12"/>
  <c r="L67" i="12"/>
  <c r="J67" i="12"/>
  <c r="I67" i="12"/>
  <c r="H67" i="12"/>
  <c r="G67" i="12"/>
  <c r="F67" i="12"/>
  <c r="C67" i="12"/>
  <c r="K49" i="12" l="1"/>
  <c r="B67" i="12"/>
  <c r="AM28" i="49"/>
  <c r="L31" i="60" s="1"/>
  <c r="AJ28" i="49"/>
  <c r="I31" i="60" s="1"/>
  <c r="AI28" i="49"/>
  <c r="H31" i="60" s="1"/>
  <c r="L304" i="12" l="1"/>
  <c r="M304" i="12"/>
  <c r="L273" i="12"/>
  <c r="L305" i="12" s="1"/>
  <c r="L272" i="12"/>
  <c r="M273" i="12"/>
  <c r="M305" i="12" s="1"/>
  <c r="M272" i="12"/>
  <c r="L241" i="12"/>
  <c r="L240" i="12"/>
  <c r="M241" i="12"/>
  <c r="M240" i="12"/>
  <c r="L209" i="12"/>
  <c r="L208" i="12"/>
  <c r="M209" i="12"/>
  <c r="M208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M204" i="12"/>
  <c r="M203" i="12"/>
  <c r="M202" i="12"/>
  <c r="M201" i="12"/>
  <c r="M200" i="12"/>
  <c r="M199" i="12"/>
  <c r="M198" i="12"/>
  <c r="M197" i="12"/>
  <c r="M196" i="12"/>
  <c r="M195" i="12"/>
  <c r="M194" i="12"/>
  <c r="M193" i="12"/>
  <c r="M192" i="12"/>
  <c r="M191" i="12"/>
  <c r="M190" i="12"/>
  <c r="M189" i="12"/>
  <c r="M188" i="12"/>
  <c r="M187" i="12"/>
  <c r="M186" i="12"/>
  <c r="M185" i="12"/>
  <c r="M184" i="12"/>
  <c r="M183" i="12"/>
  <c r="M182" i="12"/>
  <c r="M181" i="12"/>
  <c r="M180" i="12"/>
  <c r="M179" i="12"/>
  <c r="M178" i="12"/>
  <c r="M177" i="12"/>
  <c r="M176" i="12"/>
  <c r="L145" i="12"/>
  <c r="M145" i="12"/>
  <c r="M144" i="12"/>
  <c r="L144" i="12"/>
  <c r="B144" i="12"/>
  <c r="C144" i="12"/>
  <c r="F144" i="12"/>
  <c r="G144" i="12"/>
  <c r="H144" i="12"/>
  <c r="I144" i="12"/>
  <c r="J144" i="12"/>
  <c r="K144" i="12"/>
  <c r="N144" i="12"/>
  <c r="O144" i="12"/>
  <c r="P144" i="12"/>
  <c r="Q144" i="12"/>
  <c r="R144" i="12"/>
  <c r="S144" i="12"/>
  <c r="T144" i="12"/>
  <c r="U144" i="12"/>
  <c r="V144" i="12"/>
  <c r="W144" i="12"/>
  <c r="X144" i="12"/>
  <c r="Y144" i="12"/>
  <c r="Z144" i="12"/>
  <c r="AA144" i="12"/>
  <c r="AB144" i="12"/>
  <c r="AC144" i="12"/>
  <c r="AD144" i="12"/>
  <c r="M112" i="12"/>
  <c r="L112" i="12"/>
  <c r="L113" i="12"/>
  <c r="M113" i="12"/>
  <c r="AM29" i="49" l="1"/>
  <c r="AJ29" i="49"/>
  <c r="AI29" i="49"/>
  <c r="AM31" i="49"/>
  <c r="AJ31" i="49"/>
  <c r="AI31" i="49"/>
  <c r="AH39" i="12"/>
  <c r="AN83" i="16"/>
  <c r="AO83" i="16"/>
  <c r="K83" i="16"/>
  <c r="L83" i="16"/>
  <c r="AI39" i="12"/>
  <c r="AJ39" i="12"/>
  <c r="AI38" i="49" l="1"/>
  <c r="H41" i="60" s="1"/>
  <c r="H34" i="60"/>
  <c r="AJ38" i="49"/>
  <c r="I41" i="60" s="1"/>
  <c r="I34" i="60"/>
  <c r="AM38" i="49"/>
  <c r="L41" i="60" s="1"/>
  <c r="L34" i="60"/>
  <c r="AI36" i="49"/>
  <c r="H39" i="60" s="1"/>
  <c r="H32" i="60"/>
  <c r="AJ36" i="49"/>
  <c r="I39" i="60" s="1"/>
  <c r="I32" i="60"/>
  <c r="AM36" i="49"/>
  <c r="L39" i="60" s="1"/>
  <c r="L32" i="60"/>
  <c r="D31" i="49"/>
  <c r="D29" i="49"/>
  <c r="D32" i="56" s="1"/>
  <c r="AI40" i="12"/>
  <c r="AI43" i="12"/>
  <c r="AI45" i="12"/>
  <c r="AI59" i="12"/>
  <c r="AI41" i="12"/>
  <c r="G29" i="49" s="1"/>
  <c r="AI52" i="12"/>
  <c r="AI55" i="12"/>
  <c r="AI57" i="12"/>
  <c r="AI62" i="12"/>
  <c r="AI64" i="12"/>
  <c r="AI69" i="12"/>
  <c r="AI72" i="12" s="1"/>
  <c r="AI47" i="12"/>
  <c r="AK34" i="36"/>
  <c r="AK33" i="36"/>
  <c r="AK32" i="36"/>
  <c r="AK31" i="36"/>
  <c r="AK30" i="36"/>
  <c r="AK29" i="36"/>
  <c r="AK28" i="36"/>
  <c r="AK27" i="36"/>
  <c r="AK26" i="36"/>
  <c r="AK25" i="36"/>
  <c r="AK24" i="36"/>
  <c r="AK23" i="36"/>
  <c r="AK22" i="36"/>
  <c r="AK21" i="36"/>
  <c r="AK20" i="36"/>
  <c r="AK19" i="36"/>
  <c r="AK18" i="36"/>
  <c r="AK17" i="36"/>
  <c r="AK16" i="36"/>
  <c r="AK15" i="36"/>
  <c r="AK14" i="36"/>
  <c r="AK13" i="36"/>
  <c r="AK12" i="36"/>
  <c r="AK11" i="36"/>
  <c r="AK10" i="36"/>
  <c r="AK9" i="36"/>
  <c r="AK8" i="36"/>
  <c r="AK7" i="36"/>
  <c r="AK6" i="36"/>
  <c r="AK5" i="36"/>
  <c r="AK4" i="36"/>
  <c r="AH33" i="36"/>
  <c r="AH32" i="36"/>
  <c r="AH31" i="36"/>
  <c r="AH30" i="36"/>
  <c r="AH29" i="36"/>
  <c r="AH28" i="36"/>
  <c r="AH27" i="36"/>
  <c r="AH26" i="36"/>
  <c r="AH25" i="36"/>
  <c r="AH24" i="36"/>
  <c r="AH23" i="36"/>
  <c r="AH22" i="36"/>
  <c r="AH21" i="36"/>
  <c r="AH20" i="36"/>
  <c r="AH19" i="36"/>
  <c r="AH18" i="36"/>
  <c r="AH17" i="36"/>
  <c r="AH16" i="36"/>
  <c r="AH15" i="36"/>
  <c r="AH14" i="36"/>
  <c r="AH13" i="36"/>
  <c r="AH12" i="36"/>
  <c r="AH11" i="36"/>
  <c r="AH10" i="36"/>
  <c r="AH9" i="36"/>
  <c r="AH8" i="36"/>
  <c r="AH7" i="36"/>
  <c r="AH6" i="36"/>
  <c r="AH5" i="36"/>
  <c r="AH4" i="36"/>
  <c r="AE34" i="36"/>
  <c r="AE33" i="36"/>
  <c r="AE32" i="36"/>
  <c r="AE31" i="36"/>
  <c r="AE30" i="36"/>
  <c r="AE29" i="36"/>
  <c r="AE28" i="36"/>
  <c r="AE27" i="36"/>
  <c r="AE26" i="36"/>
  <c r="AE25" i="36"/>
  <c r="AE24" i="36"/>
  <c r="AE23" i="36"/>
  <c r="AE22" i="36"/>
  <c r="AE21" i="36"/>
  <c r="AE20" i="36"/>
  <c r="AE19" i="36"/>
  <c r="AE18" i="36"/>
  <c r="AE17" i="36"/>
  <c r="AE16" i="36"/>
  <c r="AE15" i="36"/>
  <c r="AE14" i="36"/>
  <c r="AE13" i="36"/>
  <c r="AE12" i="36"/>
  <c r="AE11" i="36"/>
  <c r="AE10" i="36"/>
  <c r="AE9" i="36"/>
  <c r="AE8" i="36"/>
  <c r="AE7" i="36"/>
  <c r="AE6" i="36"/>
  <c r="AE5" i="36"/>
  <c r="AE4" i="36"/>
  <c r="AB33" i="36"/>
  <c r="AB32" i="36"/>
  <c r="AB31" i="36"/>
  <c r="AB30" i="36"/>
  <c r="AB29" i="36"/>
  <c r="AB28" i="36"/>
  <c r="AB27" i="36"/>
  <c r="AB26" i="36"/>
  <c r="AB25" i="36"/>
  <c r="AB24" i="36"/>
  <c r="AB23" i="36"/>
  <c r="AB22" i="36"/>
  <c r="AB21" i="36"/>
  <c r="AB20" i="36"/>
  <c r="AB19" i="36"/>
  <c r="AB18" i="36"/>
  <c r="AB17" i="36"/>
  <c r="AB16" i="36"/>
  <c r="AB15" i="36"/>
  <c r="AB14" i="36"/>
  <c r="AB13" i="36"/>
  <c r="AB12" i="36"/>
  <c r="AB11" i="36"/>
  <c r="AB10" i="36"/>
  <c r="AB9" i="36"/>
  <c r="AB8" i="36"/>
  <c r="AB7" i="36"/>
  <c r="AB6" i="36"/>
  <c r="AB5" i="36"/>
  <c r="AB4" i="36"/>
  <c r="Y34" i="36"/>
  <c r="Y33" i="36"/>
  <c r="Y32" i="36"/>
  <c r="Y31" i="36"/>
  <c r="Y30" i="36"/>
  <c r="Y29" i="36"/>
  <c r="Y28" i="36"/>
  <c r="Y27" i="36"/>
  <c r="Y26" i="36"/>
  <c r="Y25" i="36"/>
  <c r="Y24" i="36"/>
  <c r="Y23" i="36"/>
  <c r="Y22" i="36"/>
  <c r="Y21" i="36"/>
  <c r="Y20" i="36"/>
  <c r="Y19" i="36"/>
  <c r="Y18" i="36"/>
  <c r="Y17" i="36"/>
  <c r="Y16" i="36"/>
  <c r="Y15" i="36"/>
  <c r="Y14" i="36"/>
  <c r="Y13" i="36"/>
  <c r="Y12" i="36"/>
  <c r="Y11" i="36"/>
  <c r="Y10" i="36"/>
  <c r="Y9" i="36"/>
  <c r="Y8" i="36"/>
  <c r="Y7" i="36"/>
  <c r="Y6" i="36"/>
  <c r="Y5" i="36"/>
  <c r="Y4" i="36"/>
  <c r="V34" i="36"/>
  <c r="V33" i="36"/>
  <c r="V32" i="36"/>
  <c r="V31" i="36"/>
  <c r="V30" i="36"/>
  <c r="V29" i="36"/>
  <c r="V28" i="36"/>
  <c r="V27" i="36"/>
  <c r="V26" i="36"/>
  <c r="V25" i="36"/>
  <c r="V24" i="36"/>
  <c r="V23" i="36"/>
  <c r="V22" i="36"/>
  <c r="V21" i="36"/>
  <c r="V20" i="36"/>
  <c r="V19" i="36"/>
  <c r="V18" i="36"/>
  <c r="V17" i="36"/>
  <c r="V16" i="36"/>
  <c r="V15" i="36"/>
  <c r="V14" i="36"/>
  <c r="V13" i="36"/>
  <c r="V12" i="36"/>
  <c r="V11" i="36"/>
  <c r="V10" i="36"/>
  <c r="V9" i="36"/>
  <c r="V8" i="36"/>
  <c r="V7" i="36"/>
  <c r="V6" i="36"/>
  <c r="V5" i="36"/>
  <c r="V4" i="36"/>
  <c r="S33" i="36"/>
  <c r="S32" i="36"/>
  <c r="S31" i="36"/>
  <c r="S30" i="36"/>
  <c r="S29" i="36"/>
  <c r="S28" i="36"/>
  <c r="S27" i="36"/>
  <c r="S26" i="36"/>
  <c r="S25" i="36"/>
  <c r="S24" i="36"/>
  <c r="S23" i="36"/>
  <c r="S22" i="36"/>
  <c r="S21" i="36"/>
  <c r="S20" i="36"/>
  <c r="S19" i="36"/>
  <c r="S18" i="36"/>
  <c r="S17" i="36"/>
  <c r="S16" i="36"/>
  <c r="S15" i="36"/>
  <c r="S14" i="36"/>
  <c r="S13" i="36"/>
  <c r="S12" i="36"/>
  <c r="S11" i="36"/>
  <c r="S10" i="36"/>
  <c r="S9" i="36"/>
  <c r="S8" i="36"/>
  <c r="S7" i="36"/>
  <c r="S6" i="36"/>
  <c r="S5" i="36"/>
  <c r="S4" i="36"/>
  <c r="P34" i="36"/>
  <c r="P33" i="36"/>
  <c r="P32" i="36"/>
  <c r="P31" i="36"/>
  <c r="P30" i="36"/>
  <c r="P29" i="36"/>
  <c r="P28" i="36"/>
  <c r="P27" i="36"/>
  <c r="P26" i="36"/>
  <c r="P25" i="36"/>
  <c r="P24" i="36"/>
  <c r="P23" i="36"/>
  <c r="P22" i="36"/>
  <c r="P21" i="36"/>
  <c r="P20" i="36"/>
  <c r="P19" i="36"/>
  <c r="P18" i="36"/>
  <c r="P17" i="36"/>
  <c r="P16" i="36"/>
  <c r="P15" i="36"/>
  <c r="P14" i="36"/>
  <c r="P13" i="36"/>
  <c r="P12" i="36"/>
  <c r="P11" i="36"/>
  <c r="P10" i="36"/>
  <c r="P9" i="36"/>
  <c r="P8" i="36"/>
  <c r="P7" i="36"/>
  <c r="P6" i="36"/>
  <c r="P5" i="36"/>
  <c r="P4" i="36"/>
  <c r="M33" i="36"/>
  <c r="M32" i="36"/>
  <c r="M31" i="36"/>
  <c r="M30" i="36"/>
  <c r="M29" i="36"/>
  <c r="M28" i="36"/>
  <c r="M27" i="36"/>
  <c r="M26" i="36"/>
  <c r="M25" i="36"/>
  <c r="M24" i="36"/>
  <c r="M23" i="36"/>
  <c r="M22" i="36"/>
  <c r="M21" i="36"/>
  <c r="M20" i="36"/>
  <c r="M19" i="36"/>
  <c r="M18" i="36"/>
  <c r="M17" i="36"/>
  <c r="M16" i="36"/>
  <c r="M15" i="36"/>
  <c r="M14" i="36"/>
  <c r="M13" i="36"/>
  <c r="M12" i="36"/>
  <c r="M11" i="36"/>
  <c r="M10" i="36"/>
  <c r="M9" i="36"/>
  <c r="M8" i="36"/>
  <c r="M7" i="36"/>
  <c r="M6" i="36"/>
  <c r="M5" i="36"/>
  <c r="M4" i="36"/>
  <c r="J34" i="36"/>
  <c r="J33" i="36"/>
  <c r="J32" i="36"/>
  <c r="J31" i="36"/>
  <c r="J30" i="36"/>
  <c r="J29" i="36"/>
  <c r="J28" i="36"/>
  <c r="J27" i="36"/>
  <c r="J26" i="36"/>
  <c r="J25" i="36"/>
  <c r="J24" i="36"/>
  <c r="J23" i="36"/>
  <c r="J22" i="36"/>
  <c r="J21" i="36"/>
  <c r="J20" i="36"/>
  <c r="J19" i="36"/>
  <c r="J18" i="36"/>
  <c r="J17" i="36"/>
  <c r="J16" i="36"/>
  <c r="J15" i="36"/>
  <c r="J14" i="36"/>
  <c r="J13" i="36"/>
  <c r="J12" i="36"/>
  <c r="J11" i="36"/>
  <c r="J10" i="36"/>
  <c r="J9" i="36"/>
  <c r="J8" i="36"/>
  <c r="J7" i="36"/>
  <c r="J6" i="36"/>
  <c r="J5" i="36"/>
  <c r="J4" i="36"/>
  <c r="G32" i="36"/>
  <c r="G31" i="36"/>
  <c r="G30" i="36"/>
  <c r="G29" i="36"/>
  <c r="G28" i="36"/>
  <c r="G27" i="36"/>
  <c r="G26" i="36"/>
  <c r="G25" i="36"/>
  <c r="G24" i="36"/>
  <c r="G23" i="36"/>
  <c r="G22" i="36"/>
  <c r="G21" i="36"/>
  <c r="G20" i="36"/>
  <c r="G19" i="36"/>
  <c r="G18" i="36"/>
  <c r="G17" i="36"/>
  <c r="G16" i="36"/>
  <c r="G15" i="36"/>
  <c r="G14" i="36"/>
  <c r="G13" i="36"/>
  <c r="G12" i="36"/>
  <c r="G11" i="36"/>
  <c r="G10" i="36"/>
  <c r="G9" i="36"/>
  <c r="G8" i="36"/>
  <c r="G7" i="36"/>
  <c r="G6" i="36"/>
  <c r="G5" i="36"/>
  <c r="G4" i="36"/>
  <c r="D34" i="36"/>
  <c r="D33" i="36"/>
  <c r="D32" i="36"/>
  <c r="D31" i="36"/>
  <c r="D30" i="36"/>
  <c r="D29" i="36"/>
  <c r="D28" i="36"/>
  <c r="D27" i="36"/>
  <c r="D26" i="36"/>
  <c r="D25" i="36"/>
  <c r="D24" i="36"/>
  <c r="D23" i="36"/>
  <c r="D22" i="36"/>
  <c r="D21" i="36"/>
  <c r="D20" i="36"/>
  <c r="D19" i="36"/>
  <c r="D18" i="36"/>
  <c r="D17" i="36"/>
  <c r="D16" i="36"/>
  <c r="D15" i="36"/>
  <c r="D14" i="36"/>
  <c r="D13" i="36"/>
  <c r="D12" i="36"/>
  <c r="D11" i="36"/>
  <c r="D10" i="36"/>
  <c r="D9" i="36"/>
  <c r="D8" i="36"/>
  <c r="D7" i="36"/>
  <c r="D6" i="36"/>
  <c r="D5" i="36"/>
  <c r="D4" i="36"/>
  <c r="AK34" i="35"/>
  <c r="AK33" i="35"/>
  <c r="AK32" i="35"/>
  <c r="AK31" i="35"/>
  <c r="AK30" i="35"/>
  <c r="AK29" i="35"/>
  <c r="AK28" i="35"/>
  <c r="AK27" i="35"/>
  <c r="AK26" i="35"/>
  <c r="AK25" i="35"/>
  <c r="AK24" i="35"/>
  <c r="AK23" i="35"/>
  <c r="AK22" i="35"/>
  <c r="AK21" i="35"/>
  <c r="AK20" i="35"/>
  <c r="AK19" i="35"/>
  <c r="AK18" i="35"/>
  <c r="AK17" i="35"/>
  <c r="AK16" i="35"/>
  <c r="AK15" i="35"/>
  <c r="AK14" i="35"/>
  <c r="AK13" i="35"/>
  <c r="AK12" i="35"/>
  <c r="AK11" i="35"/>
  <c r="AK10" i="35"/>
  <c r="AK9" i="35"/>
  <c r="AK8" i="35"/>
  <c r="AK7" i="35"/>
  <c r="AK6" i="35"/>
  <c r="AK5" i="35"/>
  <c r="AK4" i="35"/>
  <c r="AH33" i="35"/>
  <c r="AH32" i="35"/>
  <c r="AH31" i="35"/>
  <c r="AH30" i="35"/>
  <c r="AH29" i="35"/>
  <c r="AH28" i="35"/>
  <c r="AH27" i="35"/>
  <c r="AH26" i="35"/>
  <c r="AH25" i="35"/>
  <c r="AH24" i="35"/>
  <c r="AH23" i="35"/>
  <c r="AH22" i="35"/>
  <c r="AH21" i="35"/>
  <c r="AH20" i="35"/>
  <c r="AH19" i="35"/>
  <c r="AH18" i="35"/>
  <c r="AH17" i="35"/>
  <c r="AH16" i="35"/>
  <c r="AH15" i="35"/>
  <c r="AH14" i="35"/>
  <c r="AH13" i="35"/>
  <c r="AH12" i="35"/>
  <c r="AH11" i="35"/>
  <c r="AH10" i="35"/>
  <c r="AH9" i="35"/>
  <c r="AH8" i="35"/>
  <c r="AH7" i="35"/>
  <c r="AH6" i="35"/>
  <c r="AH5" i="35"/>
  <c r="AH4" i="35"/>
  <c r="AE34" i="35"/>
  <c r="AE33" i="35"/>
  <c r="AE32" i="35"/>
  <c r="AE31" i="35"/>
  <c r="AE30" i="35"/>
  <c r="AE29" i="35"/>
  <c r="AE28" i="35"/>
  <c r="AE27" i="35"/>
  <c r="AE26" i="35"/>
  <c r="AE25" i="35"/>
  <c r="AE24" i="35"/>
  <c r="AE23" i="35"/>
  <c r="AE22" i="35"/>
  <c r="AE21" i="35"/>
  <c r="AE20" i="35"/>
  <c r="AE19" i="35"/>
  <c r="AE18" i="35"/>
  <c r="AE17" i="35"/>
  <c r="AE16" i="35"/>
  <c r="AE15" i="35"/>
  <c r="AE14" i="35"/>
  <c r="AE13" i="35"/>
  <c r="AE12" i="35"/>
  <c r="AE11" i="35"/>
  <c r="AE10" i="35"/>
  <c r="AE9" i="35"/>
  <c r="AE8" i="35"/>
  <c r="AE7" i="35"/>
  <c r="AE6" i="35"/>
  <c r="AE5" i="35"/>
  <c r="AE4" i="35"/>
  <c r="AB33" i="35"/>
  <c r="AB32" i="35"/>
  <c r="AB31" i="35"/>
  <c r="AB30" i="35"/>
  <c r="AB29" i="35"/>
  <c r="AB28" i="35"/>
  <c r="AB27" i="35"/>
  <c r="AB26" i="35"/>
  <c r="AB25" i="35"/>
  <c r="AB24" i="35"/>
  <c r="AB23" i="35"/>
  <c r="AB22" i="35"/>
  <c r="AB21" i="35"/>
  <c r="AB20" i="35"/>
  <c r="AB19" i="35"/>
  <c r="AB18" i="35"/>
  <c r="AB17" i="35"/>
  <c r="AB16" i="35"/>
  <c r="AB15" i="35"/>
  <c r="AB14" i="35"/>
  <c r="AB13" i="35"/>
  <c r="AB12" i="35"/>
  <c r="AB11" i="35"/>
  <c r="AB10" i="35"/>
  <c r="AB9" i="35"/>
  <c r="AB8" i="35"/>
  <c r="AB7" i="35"/>
  <c r="AB6" i="35"/>
  <c r="AB5" i="35"/>
  <c r="AB4" i="35"/>
  <c r="Y34" i="35"/>
  <c r="Y33" i="35"/>
  <c r="Y32" i="35"/>
  <c r="Y31" i="35"/>
  <c r="Y30" i="35"/>
  <c r="Y29" i="35"/>
  <c r="Y28" i="35"/>
  <c r="Y27" i="35"/>
  <c r="Y26" i="35"/>
  <c r="Y25" i="35"/>
  <c r="Y24" i="35"/>
  <c r="Y23" i="35"/>
  <c r="Y22" i="35"/>
  <c r="Y21" i="35"/>
  <c r="Y20" i="35"/>
  <c r="Y19" i="35"/>
  <c r="Y18" i="35"/>
  <c r="Y17" i="35"/>
  <c r="Y16" i="35"/>
  <c r="Y15" i="35"/>
  <c r="Y14" i="35"/>
  <c r="Y13" i="35"/>
  <c r="Y12" i="35"/>
  <c r="Y11" i="35"/>
  <c r="Y10" i="35"/>
  <c r="Y9" i="35"/>
  <c r="Y8" i="35"/>
  <c r="Y7" i="35"/>
  <c r="Y6" i="35"/>
  <c r="Y5" i="35"/>
  <c r="Y4" i="35"/>
  <c r="V34" i="35"/>
  <c r="V33" i="35"/>
  <c r="V32" i="35"/>
  <c r="V31" i="35"/>
  <c r="V30" i="35"/>
  <c r="V29" i="35"/>
  <c r="V28" i="35"/>
  <c r="V27" i="35"/>
  <c r="V26" i="35"/>
  <c r="V25" i="35"/>
  <c r="V24" i="35"/>
  <c r="V23" i="35"/>
  <c r="V22" i="35"/>
  <c r="V21" i="35"/>
  <c r="V20" i="35"/>
  <c r="V19" i="35"/>
  <c r="V18" i="35"/>
  <c r="V17" i="35"/>
  <c r="V16" i="35"/>
  <c r="V15" i="35"/>
  <c r="V14" i="35"/>
  <c r="V13" i="35"/>
  <c r="V12" i="35"/>
  <c r="V11" i="35"/>
  <c r="V10" i="35"/>
  <c r="V9" i="35"/>
  <c r="V8" i="35"/>
  <c r="V7" i="35"/>
  <c r="V6" i="35"/>
  <c r="V5" i="35"/>
  <c r="V4" i="35"/>
  <c r="S33" i="35"/>
  <c r="S32" i="35"/>
  <c r="S31" i="35"/>
  <c r="S30" i="35"/>
  <c r="S29" i="35"/>
  <c r="S28" i="35"/>
  <c r="S27" i="35"/>
  <c r="S26" i="35"/>
  <c r="S25" i="35"/>
  <c r="S24" i="35"/>
  <c r="S23" i="35"/>
  <c r="S22" i="35"/>
  <c r="S21" i="35"/>
  <c r="S20" i="35"/>
  <c r="S19" i="35"/>
  <c r="S18" i="35"/>
  <c r="S17" i="35"/>
  <c r="S16" i="35"/>
  <c r="S15" i="35"/>
  <c r="S14" i="35"/>
  <c r="S13" i="35"/>
  <c r="S12" i="35"/>
  <c r="S11" i="35"/>
  <c r="S10" i="35"/>
  <c r="S9" i="35"/>
  <c r="S8" i="35"/>
  <c r="S7" i="35"/>
  <c r="S6" i="35"/>
  <c r="S5" i="35"/>
  <c r="S4" i="35"/>
  <c r="P34" i="35"/>
  <c r="P33" i="35"/>
  <c r="P32" i="35"/>
  <c r="P31" i="35"/>
  <c r="P30" i="35"/>
  <c r="P29" i="35"/>
  <c r="P28" i="35"/>
  <c r="P27" i="35"/>
  <c r="P26" i="35"/>
  <c r="P25" i="35"/>
  <c r="P24" i="35"/>
  <c r="P23" i="35"/>
  <c r="P22" i="35"/>
  <c r="P21" i="35"/>
  <c r="P20" i="35"/>
  <c r="P19" i="35"/>
  <c r="P18" i="35"/>
  <c r="P17" i="35"/>
  <c r="P16" i="35"/>
  <c r="P15" i="35"/>
  <c r="P14" i="35"/>
  <c r="P13" i="35"/>
  <c r="P12" i="35"/>
  <c r="P11" i="35"/>
  <c r="P10" i="35"/>
  <c r="P9" i="35"/>
  <c r="P8" i="35"/>
  <c r="P7" i="35"/>
  <c r="P6" i="35"/>
  <c r="P5" i="35"/>
  <c r="P4" i="35"/>
  <c r="M33" i="35"/>
  <c r="M32" i="35"/>
  <c r="M31" i="35"/>
  <c r="M30" i="35"/>
  <c r="M29" i="35"/>
  <c r="M28" i="35"/>
  <c r="M27" i="35"/>
  <c r="M26" i="35"/>
  <c r="M25" i="35"/>
  <c r="M24" i="35"/>
  <c r="M23" i="35"/>
  <c r="M22" i="35"/>
  <c r="M21" i="35"/>
  <c r="M20" i="35"/>
  <c r="M19" i="35"/>
  <c r="M18" i="35"/>
  <c r="M17" i="35"/>
  <c r="M16" i="35"/>
  <c r="M15" i="35"/>
  <c r="M14" i="35"/>
  <c r="M13" i="35"/>
  <c r="M12" i="35"/>
  <c r="M11" i="35"/>
  <c r="M10" i="35"/>
  <c r="M9" i="35"/>
  <c r="M8" i="35"/>
  <c r="M7" i="35"/>
  <c r="M6" i="35"/>
  <c r="M5" i="35"/>
  <c r="M4" i="35"/>
  <c r="J34" i="35"/>
  <c r="J33" i="35"/>
  <c r="J32" i="35"/>
  <c r="J31" i="35"/>
  <c r="J30" i="35"/>
  <c r="J29" i="35"/>
  <c r="J28" i="35"/>
  <c r="J27" i="35"/>
  <c r="J26" i="35"/>
  <c r="J25" i="35"/>
  <c r="J24" i="35"/>
  <c r="J23" i="35"/>
  <c r="J22" i="35"/>
  <c r="J21" i="35"/>
  <c r="J20" i="35"/>
  <c r="J19" i="35"/>
  <c r="J18" i="35"/>
  <c r="J17" i="35"/>
  <c r="J16" i="35"/>
  <c r="J15" i="35"/>
  <c r="J14" i="35"/>
  <c r="J13" i="35"/>
  <c r="J12" i="35"/>
  <c r="J11" i="35"/>
  <c r="J10" i="35"/>
  <c r="J9" i="35"/>
  <c r="J8" i="35"/>
  <c r="J7" i="35"/>
  <c r="J6" i="35"/>
  <c r="J5" i="35"/>
  <c r="J4" i="35"/>
  <c r="G32" i="35"/>
  <c r="G31" i="35"/>
  <c r="G30" i="35"/>
  <c r="G29" i="35"/>
  <c r="G28" i="35"/>
  <c r="G27" i="35"/>
  <c r="G26" i="35"/>
  <c r="G25" i="35"/>
  <c r="G24" i="35"/>
  <c r="G23" i="35"/>
  <c r="G22" i="35"/>
  <c r="G21" i="35"/>
  <c r="G20" i="35"/>
  <c r="G19" i="35"/>
  <c r="G18" i="35"/>
  <c r="G17" i="35"/>
  <c r="G16" i="35"/>
  <c r="G15" i="35"/>
  <c r="G14" i="35"/>
  <c r="G13" i="35"/>
  <c r="G12" i="35"/>
  <c r="G11" i="35"/>
  <c r="G10" i="35"/>
  <c r="G9" i="35"/>
  <c r="G8" i="35"/>
  <c r="G7" i="35"/>
  <c r="G6" i="35"/>
  <c r="G5" i="35"/>
  <c r="G4" i="35"/>
  <c r="D34" i="35"/>
  <c r="D33" i="35"/>
  <c r="D32" i="35"/>
  <c r="D31" i="35"/>
  <c r="D30" i="35"/>
  <c r="D29" i="35"/>
  <c r="D28" i="35"/>
  <c r="D27" i="35"/>
  <c r="D26" i="35"/>
  <c r="D25" i="35"/>
  <c r="D24" i="35"/>
  <c r="D23" i="35"/>
  <c r="D22" i="35"/>
  <c r="D21" i="35"/>
  <c r="D20" i="35"/>
  <c r="D19" i="35"/>
  <c r="D18" i="35"/>
  <c r="D17" i="35"/>
  <c r="D16" i="35"/>
  <c r="D15" i="35"/>
  <c r="D14" i="35"/>
  <c r="D13" i="35"/>
  <c r="D12" i="35"/>
  <c r="D11" i="35"/>
  <c r="D10" i="35"/>
  <c r="D9" i="35"/>
  <c r="D8" i="35"/>
  <c r="D7" i="35"/>
  <c r="D6" i="35"/>
  <c r="D5" i="35"/>
  <c r="D4" i="35"/>
  <c r="F29" i="49" l="1"/>
  <c r="F36" i="49" s="1"/>
  <c r="AI65" i="12"/>
  <c r="AL29" i="49" s="1"/>
  <c r="AL36" i="49" s="1"/>
  <c r="K39" i="60" s="1"/>
  <c r="AH29" i="49"/>
  <c r="AI63" i="12"/>
  <c r="AI67" i="12" s="1"/>
  <c r="AD29" i="49" s="1"/>
  <c r="AD36" i="49" s="1"/>
  <c r="AG29" i="49"/>
  <c r="E29" i="49"/>
  <c r="V29" i="49"/>
  <c r="E32" i="56" s="1"/>
  <c r="D36" i="49"/>
  <c r="K36" i="49" s="1"/>
  <c r="K29" i="49"/>
  <c r="AF29" i="49"/>
  <c r="D32" i="60"/>
  <c r="E32" i="60"/>
  <c r="D34" i="56"/>
  <c r="D34" i="60"/>
  <c r="E34" i="60"/>
  <c r="V31" i="49"/>
  <c r="E34" i="56" s="1"/>
  <c r="D38" i="49"/>
  <c r="V38" i="49" s="1"/>
  <c r="E41" i="56" s="1"/>
  <c r="E31" i="49"/>
  <c r="AF31" i="49"/>
  <c r="K31" i="49"/>
  <c r="AK29" i="49"/>
  <c r="AI61" i="12"/>
  <c r="AC29" i="49" s="1"/>
  <c r="M32" i="56" s="1"/>
  <c r="Y29" i="49"/>
  <c r="AI46" i="12"/>
  <c r="Q29" i="49" s="1"/>
  <c r="Q36" i="49" s="1"/>
  <c r="L29" i="49"/>
  <c r="L36" i="49" s="1"/>
  <c r="AI48" i="12"/>
  <c r="R29" i="49" s="1"/>
  <c r="R36" i="49" s="1"/>
  <c r="M29" i="49"/>
  <c r="M36" i="49" s="1"/>
  <c r="AI58" i="12"/>
  <c r="AB29" i="49" s="1"/>
  <c r="AB36" i="49" s="1"/>
  <c r="L39" i="56" s="1"/>
  <c r="X29" i="49"/>
  <c r="AI44" i="12"/>
  <c r="J29" i="49" s="1"/>
  <c r="J36" i="49" s="1"/>
  <c r="H29" i="49"/>
  <c r="H36" i="49" s="1"/>
  <c r="AI54" i="12"/>
  <c r="AI51" i="12" s="1"/>
  <c r="T29" i="49" s="1"/>
  <c r="T36" i="49" s="1"/>
  <c r="AI49" i="12"/>
  <c r="N29" i="49" s="1"/>
  <c r="N36" i="49" s="1"/>
  <c r="O29" i="49"/>
  <c r="O36" i="49" s="1"/>
  <c r="AI42" i="12"/>
  <c r="I29" i="49" s="1"/>
  <c r="I36" i="49" s="1"/>
  <c r="G36" i="49"/>
  <c r="AI60" i="12"/>
  <c r="Z29" i="49" s="1"/>
  <c r="AI56" i="12"/>
  <c r="AA29" i="49" s="1"/>
  <c r="K32" i="56" s="1"/>
  <c r="W29" i="49"/>
  <c r="AI53" i="12"/>
  <c r="AI50" i="12" s="1"/>
  <c r="AI70" i="12"/>
  <c r="AI71" i="12"/>
  <c r="AF36" i="49" l="1"/>
  <c r="E36" i="49"/>
  <c r="V36" i="49"/>
  <c r="E39" i="56" s="1"/>
  <c r="K32" i="60"/>
  <c r="AI68" i="12"/>
  <c r="AE29" i="49" s="1"/>
  <c r="AE36" i="49" s="1"/>
  <c r="AI66" i="12"/>
  <c r="AG36" i="49"/>
  <c r="F39" i="60" s="1"/>
  <c r="F32" i="60"/>
  <c r="AH36" i="49"/>
  <c r="G39" i="60" s="1"/>
  <c r="G32" i="60"/>
  <c r="E39" i="60"/>
  <c r="D39" i="56"/>
  <c r="D39" i="60"/>
  <c r="AF38" i="49"/>
  <c r="AK36" i="49"/>
  <c r="J39" i="60" s="1"/>
  <c r="J32" i="60"/>
  <c r="E38" i="49"/>
  <c r="D41" i="56"/>
  <c r="E41" i="60"/>
  <c r="D41" i="60"/>
  <c r="K38" i="49"/>
  <c r="AC36" i="49"/>
  <c r="M39" i="56" s="1"/>
  <c r="X36" i="49"/>
  <c r="G39" i="56" s="1"/>
  <c r="G32" i="56"/>
  <c r="L32" i="56"/>
  <c r="Y36" i="49"/>
  <c r="H39" i="56" s="1"/>
  <c r="H32" i="56"/>
  <c r="U29" i="49"/>
  <c r="U36" i="49" s="1"/>
  <c r="W36" i="49"/>
  <c r="F39" i="56" s="1"/>
  <c r="F32" i="56"/>
  <c r="Z36" i="49"/>
  <c r="J39" i="56" s="1"/>
  <c r="J32" i="56"/>
  <c r="AA36" i="49"/>
  <c r="K39" i="56" s="1"/>
  <c r="S29" i="49"/>
  <c r="S36" i="49" s="1"/>
  <c r="P29" i="49"/>
  <c r="B63" i="52"/>
  <c r="B62" i="52"/>
  <c r="B59" i="52"/>
  <c r="B58" i="52"/>
  <c r="B53" i="52"/>
  <c r="B52" i="52"/>
  <c r="B47" i="52"/>
  <c r="B46" i="52"/>
  <c r="AJ36" i="52"/>
  <c r="AG36" i="52"/>
  <c r="AD36" i="52"/>
  <c r="AA36" i="52"/>
  <c r="X36" i="52"/>
  <c r="U36" i="52"/>
  <c r="R36" i="52"/>
  <c r="O36" i="52"/>
  <c r="L36" i="52"/>
  <c r="F36" i="52"/>
  <c r="BA35" i="52"/>
  <c r="AX35" i="52"/>
  <c r="AU35" i="52"/>
  <c r="AJ35" i="52"/>
  <c r="AG35" i="52"/>
  <c r="AD35" i="52"/>
  <c r="AA35" i="52"/>
  <c r="X35" i="52"/>
  <c r="U35" i="52"/>
  <c r="R35" i="52"/>
  <c r="O35" i="52"/>
  <c r="I37" i="52"/>
  <c r="B63" i="51"/>
  <c r="M139" i="12" s="1"/>
  <c r="B62" i="51"/>
  <c r="M71" i="12" s="1"/>
  <c r="B59" i="51"/>
  <c r="M138" i="12" s="1"/>
  <c r="B58" i="51"/>
  <c r="M70" i="12" s="1"/>
  <c r="B53" i="51"/>
  <c r="M131" i="12" s="1"/>
  <c r="B52" i="51"/>
  <c r="M60" i="12" s="1"/>
  <c r="B47" i="51"/>
  <c r="M124" i="12" s="1"/>
  <c r="B46" i="51"/>
  <c r="M53" i="12" s="1"/>
  <c r="M50" i="12" s="1"/>
  <c r="AJ36" i="51"/>
  <c r="M137" i="12" s="1"/>
  <c r="AG36" i="51"/>
  <c r="M135" i="12" s="1"/>
  <c r="AD36" i="51"/>
  <c r="M133" i="12" s="1"/>
  <c r="AA36" i="51"/>
  <c r="M130" i="12" s="1"/>
  <c r="X36" i="51"/>
  <c r="M128" i="12" s="1"/>
  <c r="U36" i="51"/>
  <c r="M126" i="12" s="1"/>
  <c r="R36" i="51"/>
  <c r="M123" i="12" s="1"/>
  <c r="O36" i="51"/>
  <c r="M121" i="12" s="1"/>
  <c r="L36" i="51"/>
  <c r="M119" i="12" s="1"/>
  <c r="BA35" i="51"/>
  <c r="AX35" i="51"/>
  <c r="AU35" i="51"/>
  <c r="AJ35" i="51"/>
  <c r="AG35" i="51"/>
  <c r="AD35" i="51"/>
  <c r="AA35" i="51"/>
  <c r="X35" i="51"/>
  <c r="U35" i="51"/>
  <c r="R35" i="51"/>
  <c r="O35" i="51"/>
  <c r="M47" i="12" s="1"/>
  <c r="L35" i="51"/>
  <c r="AH65" i="51"/>
  <c r="F36" i="51"/>
  <c r="M115" i="12" s="1"/>
  <c r="P36" i="49" l="1"/>
  <c r="I39" i="56" s="1"/>
  <c r="I32" i="56"/>
  <c r="M45" i="12"/>
  <c r="M151" i="12" s="1"/>
  <c r="AO73" i="16"/>
  <c r="AO61" i="16"/>
  <c r="M69" i="12"/>
  <c r="M169" i="12" s="1"/>
  <c r="AO69" i="16"/>
  <c r="AO81" i="16"/>
  <c r="M64" i="12"/>
  <c r="M167" i="12" s="1"/>
  <c r="AO68" i="16"/>
  <c r="AO80" i="16"/>
  <c r="M62" i="12"/>
  <c r="M165" i="12" s="1"/>
  <c r="AO67" i="16"/>
  <c r="AO79" i="16"/>
  <c r="M170" i="12"/>
  <c r="M59" i="12"/>
  <c r="M162" i="12" s="1"/>
  <c r="AO66" i="16"/>
  <c r="AO78" i="16"/>
  <c r="M57" i="12"/>
  <c r="M160" i="12" s="1"/>
  <c r="AO77" i="16"/>
  <c r="AO65" i="16"/>
  <c r="M163" i="12"/>
  <c r="M171" i="12"/>
  <c r="M55" i="12"/>
  <c r="M158" i="12" s="1"/>
  <c r="AO76" i="16"/>
  <c r="AO64" i="16"/>
  <c r="M52" i="12"/>
  <c r="AO63" i="16"/>
  <c r="AO75" i="16"/>
  <c r="M156" i="12"/>
  <c r="AO74" i="16"/>
  <c r="AO62" i="16"/>
  <c r="M153" i="12"/>
  <c r="F35" i="51"/>
  <c r="I37" i="51"/>
  <c r="M118" i="12" s="1"/>
  <c r="U38" i="51"/>
  <c r="M56" i="12" s="1"/>
  <c r="B65" i="51"/>
  <c r="R65" i="51"/>
  <c r="AG65" i="51"/>
  <c r="AC65" i="51"/>
  <c r="Y65" i="51"/>
  <c r="U65" i="51"/>
  <c r="Q65" i="51"/>
  <c r="M65" i="51"/>
  <c r="I65" i="51"/>
  <c r="E65" i="51"/>
  <c r="B55" i="51"/>
  <c r="M61" i="12" s="1"/>
  <c r="AX38" i="51"/>
  <c r="AD38" i="51"/>
  <c r="M63" i="12" s="1"/>
  <c r="R38" i="51"/>
  <c r="F38" i="51"/>
  <c r="M42" i="12" s="1"/>
  <c r="F37" i="51"/>
  <c r="M116" i="12" s="1"/>
  <c r="C35" i="51"/>
  <c r="AJ65" i="51"/>
  <c r="AF65" i="51"/>
  <c r="AB65" i="51"/>
  <c r="X65" i="51"/>
  <c r="T65" i="51"/>
  <c r="P65" i="51"/>
  <c r="L65" i="51"/>
  <c r="H65" i="51"/>
  <c r="D65" i="51"/>
  <c r="AU38" i="51"/>
  <c r="AA38" i="51"/>
  <c r="O38" i="51"/>
  <c r="M48" i="12" s="1"/>
  <c r="C37" i="51"/>
  <c r="C36" i="51"/>
  <c r="M114" i="12" s="1"/>
  <c r="AI65" i="51"/>
  <c r="AE65" i="51"/>
  <c r="AA65" i="51"/>
  <c r="W65" i="51"/>
  <c r="S65" i="51"/>
  <c r="O65" i="51"/>
  <c r="K65" i="51"/>
  <c r="G65" i="51"/>
  <c r="C65" i="51"/>
  <c r="B43" i="51"/>
  <c r="M44" i="12" s="1"/>
  <c r="AJ38" i="51"/>
  <c r="X38" i="51"/>
  <c r="M58" i="12" s="1"/>
  <c r="L38" i="51"/>
  <c r="M46" i="12" s="1"/>
  <c r="AD37" i="51"/>
  <c r="M134" i="12" s="1"/>
  <c r="R37" i="51"/>
  <c r="M125" i="12" s="1"/>
  <c r="AA37" i="51"/>
  <c r="M132" i="12" s="1"/>
  <c r="O37" i="51"/>
  <c r="M122" i="12" s="1"/>
  <c r="AJ37" i="51"/>
  <c r="M140" i="12" s="1"/>
  <c r="X37" i="51"/>
  <c r="M129" i="12" s="1"/>
  <c r="L37" i="51"/>
  <c r="M120" i="12" s="1"/>
  <c r="I36" i="51"/>
  <c r="M117" i="12" s="1"/>
  <c r="AG37" i="51"/>
  <c r="M136" i="12" s="1"/>
  <c r="BA38" i="51"/>
  <c r="J65" i="51"/>
  <c r="Z65" i="51"/>
  <c r="AJ65" i="52"/>
  <c r="AF65" i="52"/>
  <c r="AB65" i="52"/>
  <c r="X65" i="52"/>
  <c r="T65" i="52"/>
  <c r="P65" i="52"/>
  <c r="L65" i="52"/>
  <c r="H65" i="52"/>
  <c r="D65" i="52"/>
  <c r="AU38" i="52"/>
  <c r="AA38" i="52"/>
  <c r="O38" i="52"/>
  <c r="C37" i="52"/>
  <c r="C36" i="52"/>
  <c r="AI65" i="52"/>
  <c r="AE65" i="52"/>
  <c r="AA65" i="52"/>
  <c r="W65" i="52"/>
  <c r="S65" i="52"/>
  <c r="O65" i="52"/>
  <c r="K65" i="52"/>
  <c r="G65" i="52"/>
  <c r="C65" i="52"/>
  <c r="B43" i="52"/>
  <c r="AJ38" i="52"/>
  <c r="X38" i="52"/>
  <c r="L38" i="52"/>
  <c r="AH65" i="52"/>
  <c r="AD65" i="52"/>
  <c r="Z65" i="52"/>
  <c r="V65" i="52"/>
  <c r="R65" i="52"/>
  <c r="N65" i="52"/>
  <c r="J65" i="52"/>
  <c r="F65" i="52"/>
  <c r="B65" i="52"/>
  <c r="B49" i="52"/>
  <c r="BA38" i="52"/>
  <c r="AG38" i="52"/>
  <c r="U38" i="52"/>
  <c r="I38" i="52"/>
  <c r="AA37" i="52"/>
  <c r="O37" i="52"/>
  <c r="AJ37" i="52"/>
  <c r="X37" i="52"/>
  <c r="L37" i="52"/>
  <c r="AG37" i="52"/>
  <c r="U37" i="52"/>
  <c r="I36" i="52"/>
  <c r="F37" i="52"/>
  <c r="R38" i="52"/>
  <c r="E65" i="52"/>
  <c r="U65" i="52"/>
  <c r="I38" i="51"/>
  <c r="N65" i="51"/>
  <c r="AD65" i="51"/>
  <c r="C35" i="52"/>
  <c r="C38" i="52" s="1"/>
  <c r="R37" i="52"/>
  <c r="AD38" i="52"/>
  <c r="I65" i="52"/>
  <c r="Y65" i="52"/>
  <c r="AD37" i="52"/>
  <c r="AX38" i="52"/>
  <c r="M65" i="52"/>
  <c r="AC65" i="52"/>
  <c r="I35" i="51"/>
  <c r="U37" i="51"/>
  <c r="M127" i="12" s="1"/>
  <c r="AG38" i="51"/>
  <c r="M65" i="12" s="1"/>
  <c r="B49" i="51"/>
  <c r="M54" i="12" s="1"/>
  <c r="M51" i="12" s="1"/>
  <c r="F65" i="51"/>
  <c r="V65" i="51"/>
  <c r="F38" i="52"/>
  <c r="B55" i="52"/>
  <c r="Q65" i="52"/>
  <c r="AG65" i="52"/>
  <c r="F35" i="52"/>
  <c r="M150" i="12" l="1"/>
  <c r="M72" i="12"/>
  <c r="M172" i="12" s="1"/>
  <c r="M66" i="12"/>
  <c r="M155" i="12"/>
  <c r="M49" i="12"/>
  <c r="M152" i="12"/>
  <c r="M148" i="12"/>
  <c r="M41" i="12"/>
  <c r="M147" i="12" s="1"/>
  <c r="AO71" i="16"/>
  <c r="AO59" i="16"/>
  <c r="M43" i="12"/>
  <c r="M149" i="12" s="1"/>
  <c r="AO72" i="16"/>
  <c r="AO60" i="16"/>
  <c r="C38" i="51"/>
  <c r="M40" i="12"/>
  <c r="M146" i="12" s="1"/>
  <c r="AO70" i="16"/>
  <c r="AO58" i="16"/>
  <c r="M157" i="12"/>
  <c r="M168" i="12"/>
  <c r="M159" i="12"/>
  <c r="M161" i="12"/>
  <c r="M164" i="12"/>
  <c r="M154" i="12"/>
  <c r="M166" i="12"/>
  <c r="BA26" i="6"/>
  <c r="AU26" i="6"/>
  <c r="AR26" i="6"/>
  <c r="BA25" i="6"/>
  <c r="AX25" i="6"/>
  <c r="AU25" i="6"/>
  <c r="AR25" i="6"/>
  <c r="BA24" i="6"/>
  <c r="AX24" i="6"/>
  <c r="AU24" i="6"/>
  <c r="AR24" i="6"/>
  <c r="BA23" i="6"/>
  <c r="AX23" i="6"/>
  <c r="AU23" i="6"/>
  <c r="AR23" i="6"/>
  <c r="BA22" i="6"/>
  <c r="AX22" i="6"/>
  <c r="AU22" i="6"/>
  <c r="AR22" i="6"/>
  <c r="BA21" i="6"/>
  <c r="AX21" i="6"/>
  <c r="AU21" i="6"/>
  <c r="AR21" i="6"/>
  <c r="BA20" i="6"/>
  <c r="AX20" i="6"/>
  <c r="AU20" i="6"/>
  <c r="AR20" i="6"/>
  <c r="BA19" i="6"/>
  <c r="AX19" i="6"/>
  <c r="AU19" i="6"/>
  <c r="AR19" i="6"/>
  <c r="BA18" i="6"/>
  <c r="AX18" i="6"/>
  <c r="AU18" i="6"/>
  <c r="AR18" i="6"/>
  <c r="BA17" i="6"/>
  <c r="AX17" i="6"/>
  <c r="AU17" i="6"/>
  <c r="AR17" i="6"/>
  <c r="BA16" i="6"/>
  <c r="AX16" i="6"/>
  <c r="AU16" i="6"/>
  <c r="AR16" i="6"/>
  <c r="BA15" i="6"/>
  <c r="AX15" i="6"/>
  <c r="AU15" i="6"/>
  <c r="AR15" i="6"/>
  <c r="BA14" i="6"/>
  <c r="AX14" i="6"/>
  <c r="AU14" i="6"/>
  <c r="AR14" i="6"/>
  <c r="BA13" i="6"/>
  <c r="AX13" i="6"/>
  <c r="AU13" i="6"/>
  <c r="AR13" i="6"/>
  <c r="BA12" i="6"/>
  <c r="AX12" i="6"/>
  <c r="AU12" i="6"/>
  <c r="AR12" i="6"/>
  <c r="BA11" i="6"/>
  <c r="AX11" i="6"/>
  <c r="AU11" i="6"/>
  <c r="AR11" i="6"/>
  <c r="BA10" i="6"/>
  <c r="AX10" i="6"/>
  <c r="AU10" i="6"/>
  <c r="AR10" i="6"/>
  <c r="BA9" i="6"/>
  <c r="AX9" i="6"/>
  <c r="AU9" i="6"/>
  <c r="AR9" i="6"/>
  <c r="BA8" i="6"/>
  <c r="AX8" i="6"/>
  <c r="AU8" i="6"/>
  <c r="AR8" i="6"/>
  <c r="BA7" i="6"/>
  <c r="AX7" i="6"/>
  <c r="AU7" i="6"/>
  <c r="AR7" i="6"/>
  <c r="BA6" i="6"/>
  <c r="AX6" i="6"/>
  <c r="AU6" i="6"/>
  <c r="AR6" i="6"/>
  <c r="BA5" i="6"/>
  <c r="AX5" i="6"/>
  <c r="AU5" i="6"/>
  <c r="AR5" i="6"/>
  <c r="BA4" i="6"/>
  <c r="AX4" i="6"/>
  <c r="AU4" i="6"/>
  <c r="AR4" i="6"/>
  <c r="BA26" i="5"/>
  <c r="AU26" i="5"/>
  <c r="AR26" i="5"/>
  <c r="BA25" i="5"/>
  <c r="AX25" i="5"/>
  <c r="AU25" i="5"/>
  <c r="AR25" i="5"/>
  <c r="BA24" i="5"/>
  <c r="AX24" i="5"/>
  <c r="AU24" i="5"/>
  <c r="AR24" i="5"/>
  <c r="BA23" i="5"/>
  <c r="AX23" i="5"/>
  <c r="AU23" i="5"/>
  <c r="AR23" i="5"/>
  <c r="BA22" i="5"/>
  <c r="AX22" i="5"/>
  <c r="AU22" i="5"/>
  <c r="AR22" i="5"/>
  <c r="BA21" i="5"/>
  <c r="AX21" i="5"/>
  <c r="AU21" i="5"/>
  <c r="AR21" i="5"/>
  <c r="BA20" i="5"/>
  <c r="AX20" i="5"/>
  <c r="AU20" i="5"/>
  <c r="AR20" i="5"/>
  <c r="BA19" i="5"/>
  <c r="AX19" i="5"/>
  <c r="AU19" i="5"/>
  <c r="AR19" i="5"/>
  <c r="BA18" i="5"/>
  <c r="AX18" i="5"/>
  <c r="AU18" i="5"/>
  <c r="AR18" i="5"/>
  <c r="BA17" i="5"/>
  <c r="AX17" i="5"/>
  <c r="AU17" i="5"/>
  <c r="AR17" i="5"/>
  <c r="BA16" i="5"/>
  <c r="AX16" i="5"/>
  <c r="AU16" i="5"/>
  <c r="AR16" i="5"/>
  <c r="BA15" i="5"/>
  <c r="AX15" i="5"/>
  <c r="AU15" i="5"/>
  <c r="AR15" i="5"/>
  <c r="BA14" i="5"/>
  <c r="AX14" i="5"/>
  <c r="AU14" i="5"/>
  <c r="AR14" i="5"/>
  <c r="BA13" i="5"/>
  <c r="AX13" i="5"/>
  <c r="AU13" i="5"/>
  <c r="AR13" i="5"/>
  <c r="BA12" i="5"/>
  <c r="AX12" i="5"/>
  <c r="AU12" i="5"/>
  <c r="AR12" i="5"/>
  <c r="BA11" i="5"/>
  <c r="AX11" i="5"/>
  <c r="AU11" i="5"/>
  <c r="AR11" i="5"/>
  <c r="BA10" i="5"/>
  <c r="AX10" i="5"/>
  <c r="AU10" i="5"/>
  <c r="AR10" i="5"/>
  <c r="BA9" i="5"/>
  <c r="AX9" i="5"/>
  <c r="AU9" i="5"/>
  <c r="AR9" i="5"/>
  <c r="BA8" i="5"/>
  <c r="AX8" i="5"/>
  <c r="AU8" i="5"/>
  <c r="AR8" i="5"/>
  <c r="BA7" i="5"/>
  <c r="AX7" i="5"/>
  <c r="AU7" i="5"/>
  <c r="AR7" i="5"/>
  <c r="BA6" i="5"/>
  <c r="AX6" i="5"/>
  <c r="AU6" i="5"/>
  <c r="AR6" i="5"/>
  <c r="BA5" i="5"/>
  <c r="AX5" i="5"/>
  <c r="AU5" i="5"/>
  <c r="AR5" i="5"/>
  <c r="BA4" i="5"/>
  <c r="AX4" i="5"/>
  <c r="AU4" i="5"/>
  <c r="AR4" i="5"/>
  <c r="BA26" i="4"/>
  <c r="AU26" i="4"/>
  <c r="AR26" i="4"/>
  <c r="BA25" i="4"/>
  <c r="AX25" i="4"/>
  <c r="AU25" i="4"/>
  <c r="AR25" i="4"/>
  <c r="BA24" i="4"/>
  <c r="AX24" i="4"/>
  <c r="AU24" i="4"/>
  <c r="AR24" i="4"/>
  <c r="BA23" i="4"/>
  <c r="AX23" i="4"/>
  <c r="AU23" i="4"/>
  <c r="AR23" i="4"/>
  <c r="BA22" i="4"/>
  <c r="AX22" i="4"/>
  <c r="AU22" i="4"/>
  <c r="AR22" i="4"/>
  <c r="BA21" i="4"/>
  <c r="AX21" i="4"/>
  <c r="AU21" i="4"/>
  <c r="AR21" i="4"/>
  <c r="BA20" i="4"/>
  <c r="AX20" i="4"/>
  <c r="AU20" i="4"/>
  <c r="AR20" i="4"/>
  <c r="BA19" i="4"/>
  <c r="AX19" i="4"/>
  <c r="AU19" i="4"/>
  <c r="AR19" i="4"/>
  <c r="BA18" i="4"/>
  <c r="AX18" i="4"/>
  <c r="AU18" i="4"/>
  <c r="AR18" i="4"/>
  <c r="BA17" i="4"/>
  <c r="AX17" i="4"/>
  <c r="AU17" i="4"/>
  <c r="AR17" i="4"/>
  <c r="BA16" i="4"/>
  <c r="AX16" i="4"/>
  <c r="AU16" i="4"/>
  <c r="AR16" i="4"/>
  <c r="BA15" i="4"/>
  <c r="AX15" i="4"/>
  <c r="AU15" i="4"/>
  <c r="AR15" i="4"/>
  <c r="BA14" i="4"/>
  <c r="AX14" i="4"/>
  <c r="AU14" i="4"/>
  <c r="AR14" i="4"/>
  <c r="BA13" i="4"/>
  <c r="AX13" i="4"/>
  <c r="AU13" i="4"/>
  <c r="AR13" i="4"/>
  <c r="BA12" i="4"/>
  <c r="AX12" i="4"/>
  <c r="AU12" i="4"/>
  <c r="AR12" i="4"/>
  <c r="BA11" i="4"/>
  <c r="AX11" i="4"/>
  <c r="AU11" i="4"/>
  <c r="AR11" i="4"/>
  <c r="BA10" i="4"/>
  <c r="AX10" i="4"/>
  <c r="AU10" i="4"/>
  <c r="AR10" i="4"/>
  <c r="BA9" i="4"/>
  <c r="AX9" i="4"/>
  <c r="AU9" i="4"/>
  <c r="AR9" i="4"/>
  <c r="BA8" i="4"/>
  <c r="AX8" i="4"/>
  <c r="AU8" i="4"/>
  <c r="AR8" i="4"/>
  <c r="BA7" i="4"/>
  <c r="AX7" i="4"/>
  <c r="AU7" i="4"/>
  <c r="AR7" i="4"/>
  <c r="BA6" i="4"/>
  <c r="AX6" i="4"/>
  <c r="AU6" i="4"/>
  <c r="AR6" i="4"/>
  <c r="BA5" i="4"/>
  <c r="AX5" i="4"/>
  <c r="AU5" i="4"/>
  <c r="AR5" i="4"/>
  <c r="BA4" i="4"/>
  <c r="AX4" i="4"/>
  <c r="AU4" i="4"/>
  <c r="AR4" i="4"/>
  <c r="AO84" i="16" l="1"/>
  <c r="AO86" i="16"/>
  <c r="AX35" i="5"/>
  <c r="BA35" i="4"/>
  <c r="AU35" i="6"/>
  <c r="BA35" i="6"/>
  <c r="AX35" i="6"/>
  <c r="AU35" i="5"/>
  <c r="BA35" i="5"/>
  <c r="AX35" i="4"/>
  <c r="AU35" i="4"/>
  <c r="AM20" i="49" l="1"/>
  <c r="L23" i="60" s="1"/>
  <c r="AJ20" i="49"/>
  <c r="I23" i="60" s="1"/>
  <c r="AI20" i="49"/>
  <c r="H23" i="60" s="1"/>
  <c r="AM27" i="49" l="1"/>
  <c r="L30" i="60" s="1"/>
  <c r="AJ27" i="49"/>
  <c r="I30" i="60" s="1"/>
  <c r="AI27" i="49"/>
  <c r="H30" i="60" s="1"/>
  <c r="AM37" i="49"/>
  <c r="L40" i="60" s="1"/>
  <c r="AM34" i="49"/>
  <c r="L37" i="60" s="1"/>
  <c r="AM33" i="49"/>
  <c r="L36" i="60" s="1"/>
  <c r="AM30" i="49"/>
  <c r="L33" i="60" s="1"/>
  <c r="AM35" i="49"/>
  <c r="L38" i="60" s="1"/>
  <c r="AM26" i="49"/>
  <c r="L29" i="60" s="1"/>
  <c r="AM23" i="49"/>
  <c r="L26" i="60" s="1"/>
  <c r="AM22" i="49"/>
  <c r="L25" i="60" s="1"/>
  <c r="AM19" i="49"/>
  <c r="L22" i="60" s="1"/>
  <c r="AM16" i="49"/>
  <c r="L19" i="60" s="1"/>
  <c r="AM15" i="49"/>
  <c r="L18" i="60" s="1"/>
  <c r="AM14" i="49"/>
  <c r="L17" i="60" s="1"/>
  <c r="AM13" i="49"/>
  <c r="L16" i="60" s="1"/>
  <c r="AM11" i="49"/>
  <c r="L14" i="60" s="1"/>
  <c r="AM10" i="49"/>
  <c r="L13" i="60" s="1"/>
  <c r="AM9" i="49"/>
  <c r="L12" i="60" s="1"/>
  <c r="AM8" i="49"/>
  <c r="L11" i="60" s="1"/>
  <c r="AJ37" i="49"/>
  <c r="I40" i="60" s="1"/>
  <c r="AJ34" i="49"/>
  <c r="I37" i="60" s="1"/>
  <c r="AJ33" i="49"/>
  <c r="I36" i="60" s="1"/>
  <c r="AJ30" i="49"/>
  <c r="I33" i="60" s="1"/>
  <c r="AJ35" i="49"/>
  <c r="I38" i="60" s="1"/>
  <c r="AJ26" i="49"/>
  <c r="I29" i="60" s="1"/>
  <c r="AJ23" i="49"/>
  <c r="I26" i="60" s="1"/>
  <c r="AJ22" i="49"/>
  <c r="I25" i="60" s="1"/>
  <c r="AJ19" i="49"/>
  <c r="I22" i="60" s="1"/>
  <c r="AJ16" i="49"/>
  <c r="I19" i="60" s="1"/>
  <c r="AJ15" i="49"/>
  <c r="I18" i="60" s="1"/>
  <c r="AJ14" i="49"/>
  <c r="I17" i="60" s="1"/>
  <c r="AJ13" i="49"/>
  <c r="I16" i="60" s="1"/>
  <c r="AJ11" i="49"/>
  <c r="I14" i="60" s="1"/>
  <c r="AJ10" i="49"/>
  <c r="I13" i="60" s="1"/>
  <c r="AJ9" i="49"/>
  <c r="I12" i="60" s="1"/>
  <c r="AJ8" i="49"/>
  <c r="I11" i="60" s="1"/>
  <c r="AI37" i="49"/>
  <c r="H40" i="60" s="1"/>
  <c r="AI34" i="49"/>
  <c r="H37" i="60" s="1"/>
  <c r="AI33" i="49"/>
  <c r="H36" i="60" s="1"/>
  <c r="AI30" i="49"/>
  <c r="H33" i="60" s="1"/>
  <c r="AI35" i="49"/>
  <c r="H38" i="60" s="1"/>
  <c r="AI26" i="49"/>
  <c r="H29" i="60" s="1"/>
  <c r="AI23" i="49"/>
  <c r="H26" i="60" s="1"/>
  <c r="AI22" i="49"/>
  <c r="H25" i="60" s="1"/>
  <c r="AI19" i="49"/>
  <c r="H22" i="60" s="1"/>
  <c r="AI16" i="49"/>
  <c r="H19" i="60" s="1"/>
  <c r="AI15" i="49"/>
  <c r="H18" i="60" s="1"/>
  <c r="AI14" i="49"/>
  <c r="H17" i="60" s="1"/>
  <c r="AI13" i="49"/>
  <c r="H16" i="60" s="1"/>
  <c r="AI11" i="49"/>
  <c r="H14" i="60" s="1"/>
  <c r="AI10" i="49"/>
  <c r="H13" i="60" s="1"/>
  <c r="AI9" i="49"/>
  <c r="H12" i="60" s="1"/>
  <c r="AI8" i="49"/>
  <c r="H11" i="60" s="1"/>
  <c r="N37" i="49"/>
  <c r="AK39" i="12"/>
  <c r="AG39" i="12"/>
  <c r="D35" i="49" l="1"/>
  <c r="V35" i="49" s="1"/>
  <c r="E38" i="56" s="1"/>
  <c r="D28" i="49"/>
  <c r="D37" i="49"/>
  <c r="V37" i="49" s="1"/>
  <c r="E40" i="56" s="1"/>
  <c r="D30" i="49"/>
  <c r="D38" i="56"/>
  <c r="AM40" i="49"/>
  <c r="AI40" i="49"/>
  <c r="AJ40" i="49"/>
  <c r="E35" i="49"/>
  <c r="K35" i="49"/>
  <c r="AF35" i="49"/>
  <c r="AF37" i="49" l="1"/>
  <c r="E37" i="49"/>
  <c r="K37" i="49"/>
  <c r="D40" i="56"/>
  <c r="E33" i="60"/>
  <c r="D33" i="60"/>
  <c r="D40" i="60"/>
  <c r="E40" i="60"/>
  <c r="E31" i="60"/>
  <c r="D31" i="60"/>
  <c r="D38" i="60"/>
  <c r="E38" i="60"/>
  <c r="V28" i="49"/>
  <c r="E31" i="56" s="1"/>
  <c r="D31" i="56"/>
  <c r="K30" i="49"/>
  <c r="D33" i="56"/>
  <c r="AF30" i="49"/>
  <c r="V30" i="49"/>
  <c r="E33" i="56" s="1"/>
  <c r="E30" i="49"/>
  <c r="AF28" i="49"/>
  <c r="K28" i="49"/>
  <c r="E28" i="49"/>
  <c r="C54" i="16" l="1"/>
  <c r="C53" i="16"/>
  <c r="C52" i="16"/>
  <c r="C51" i="16"/>
  <c r="AZ68" i="12" l="1"/>
  <c r="AZ67" i="12"/>
  <c r="AY68" i="12"/>
  <c r="AY67" i="12"/>
  <c r="AX68" i="12"/>
  <c r="AX67" i="12"/>
  <c r="AW68" i="12"/>
  <c r="AW67" i="12"/>
  <c r="V128" i="16"/>
  <c r="C50" i="16"/>
  <c r="C49" i="16"/>
  <c r="C48" i="16"/>
  <c r="C47" i="16"/>
  <c r="C46" i="16"/>
  <c r="C45" i="16"/>
  <c r="C44" i="16"/>
  <c r="C43" i="16"/>
  <c r="C42" i="16"/>
  <c r="C41" i="16"/>
  <c r="C40" i="16"/>
  <c r="AY47" i="12" l="1"/>
  <c r="AY48" i="12" s="1"/>
  <c r="AY41" i="12"/>
  <c r="AY42" i="12" s="1"/>
  <c r="AY57" i="12"/>
  <c r="AY58" i="12" s="1"/>
  <c r="AZ41" i="12"/>
  <c r="AZ42" i="12" s="1"/>
  <c r="AZ47" i="12"/>
  <c r="AZ48" i="12" s="1"/>
  <c r="AZ52" i="12"/>
  <c r="AZ53" i="12" s="1"/>
  <c r="AZ57" i="12"/>
  <c r="AZ58" i="12" s="1"/>
  <c r="AZ59" i="12"/>
  <c r="AZ61" i="12" s="1"/>
  <c r="AZ64" i="12"/>
  <c r="AZ65" i="12" s="1"/>
  <c r="AY40" i="12"/>
  <c r="AY45" i="12"/>
  <c r="AY46" i="12" s="1"/>
  <c r="AZ69" i="12"/>
  <c r="AZ72" i="12" s="1"/>
  <c r="AZ40" i="12"/>
  <c r="AY64" i="12"/>
  <c r="AY65" i="12" s="1"/>
  <c r="AY69" i="12"/>
  <c r="AY72" i="12" s="1"/>
  <c r="AZ43" i="12"/>
  <c r="AZ44" i="12" s="1"/>
  <c r="AZ45" i="12"/>
  <c r="AZ46" i="12" s="1"/>
  <c r="AY43" i="12"/>
  <c r="AY44" i="12" s="1"/>
  <c r="AY55" i="12"/>
  <c r="AY56" i="12" s="1"/>
  <c r="AY62" i="12"/>
  <c r="AY63" i="12" s="1"/>
  <c r="AY66" i="12" s="1"/>
  <c r="AZ55" i="12"/>
  <c r="AZ56" i="12" s="1"/>
  <c r="AZ62" i="12"/>
  <c r="AZ63" i="12" s="1"/>
  <c r="AZ66" i="12" s="1"/>
  <c r="AY52" i="12"/>
  <c r="AY53" i="12" s="1"/>
  <c r="AY59" i="12"/>
  <c r="AY61" i="12" s="1"/>
  <c r="AZ71" i="12" l="1"/>
  <c r="AZ54" i="12"/>
  <c r="AZ70" i="12"/>
  <c r="AZ60" i="12"/>
  <c r="AY71" i="12"/>
  <c r="AY70" i="12"/>
  <c r="AY60" i="12"/>
  <c r="AY54" i="12"/>
  <c r="O112" i="15"/>
  <c r="N112" i="15"/>
  <c r="H112" i="15"/>
  <c r="G112" i="15"/>
  <c r="F112" i="15"/>
  <c r="E112" i="15"/>
  <c r="D112" i="15"/>
  <c r="V107" i="15"/>
  <c r="U107" i="15"/>
  <c r="T107" i="15"/>
  <c r="S107" i="15"/>
  <c r="R107" i="15"/>
  <c r="Q107" i="15"/>
  <c r="P107" i="15"/>
  <c r="O107" i="15"/>
  <c r="N107" i="15"/>
  <c r="M107" i="15"/>
  <c r="L107" i="15"/>
  <c r="C107" i="15"/>
  <c r="C109" i="15" s="1"/>
  <c r="B107" i="15"/>
  <c r="B109" i="15" s="1"/>
  <c r="V89" i="15"/>
  <c r="U89" i="15"/>
  <c r="T89" i="15"/>
  <c r="S89" i="15"/>
  <c r="R89" i="15"/>
  <c r="Q89" i="15"/>
  <c r="O89" i="15"/>
  <c r="N89" i="15"/>
  <c r="M89" i="15"/>
  <c r="L89" i="15"/>
  <c r="C89" i="15"/>
  <c r="B89" i="15"/>
  <c r="V71" i="15"/>
  <c r="U71" i="15"/>
  <c r="T71" i="15"/>
  <c r="S71" i="15"/>
  <c r="R71" i="15"/>
  <c r="Q71" i="15"/>
  <c r="O71" i="15"/>
  <c r="N71" i="15"/>
  <c r="M71" i="15"/>
  <c r="L71" i="15"/>
  <c r="C71" i="15"/>
  <c r="B71" i="15"/>
  <c r="V53" i="15"/>
  <c r="U53" i="15"/>
  <c r="T53" i="15"/>
  <c r="S53" i="15"/>
  <c r="R53" i="15"/>
  <c r="Q53" i="15"/>
  <c r="O53" i="15"/>
  <c r="N53" i="15"/>
  <c r="M53" i="15"/>
  <c r="L53" i="15"/>
  <c r="C53" i="15"/>
  <c r="B53" i="15"/>
  <c r="V35" i="15"/>
  <c r="U35" i="15"/>
  <c r="T35" i="15"/>
  <c r="S35" i="15"/>
  <c r="R35" i="15"/>
  <c r="Q35" i="15"/>
  <c r="O35" i="15"/>
  <c r="N35" i="15"/>
  <c r="M35" i="15"/>
  <c r="L35" i="15"/>
  <c r="C35" i="15"/>
  <c r="B35" i="15"/>
  <c r="V17" i="15"/>
  <c r="U17" i="15"/>
  <c r="T17" i="15"/>
  <c r="S17" i="15"/>
  <c r="R17" i="15"/>
  <c r="Q17" i="15"/>
  <c r="O17" i="15"/>
  <c r="N17" i="15"/>
  <c r="M17" i="15"/>
  <c r="L17" i="15"/>
  <c r="C17" i="15"/>
  <c r="B17" i="15"/>
  <c r="F125" i="16"/>
  <c r="B121" i="16"/>
  <c r="F1" i="16"/>
  <c r="AL418" i="33"/>
  <c r="AL444" i="33" s="1"/>
  <c r="AI418" i="33"/>
  <c r="AI444" i="33" s="1"/>
  <c r="AF418" i="33"/>
  <c r="AF444" i="33" s="1"/>
  <c r="AL417" i="33"/>
  <c r="AL442" i="33" s="1"/>
  <c r="AI417" i="33"/>
  <c r="AI442" i="33" s="1"/>
  <c r="AF417" i="33"/>
  <c r="AF442" i="33" s="1"/>
  <c r="AL416" i="33"/>
  <c r="AL440" i="33" s="1"/>
  <c r="AI416" i="33"/>
  <c r="AI440" i="33" s="1"/>
  <c r="AF416" i="33"/>
  <c r="AF440" i="33" s="1"/>
  <c r="AL415" i="33"/>
  <c r="AL437" i="33" s="1"/>
  <c r="AI415" i="33"/>
  <c r="AI437" i="33" s="1"/>
  <c r="AF415" i="33"/>
  <c r="AF437" i="33" s="1"/>
  <c r="AL414" i="33"/>
  <c r="AL435" i="33" s="1"/>
  <c r="AI414" i="33"/>
  <c r="AI435" i="33" s="1"/>
  <c r="AF414" i="33"/>
  <c r="AF435" i="33" s="1"/>
  <c r="AL413" i="33"/>
  <c r="AL433" i="33" s="1"/>
  <c r="AI413" i="33"/>
  <c r="AI433" i="33" s="1"/>
  <c r="AF413" i="33"/>
  <c r="AF433" i="33" s="1"/>
  <c r="AL412" i="33"/>
  <c r="AL430" i="33" s="1"/>
  <c r="AI412" i="33"/>
  <c r="AI430" i="33" s="1"/>
  <c r="AF412" i="33"/>
  <c r="AF430" i="33" s="1"/>
  <c r="AL411" i="33"/>
  <c r="AL428" i="33" s="1"/>
  <c r="AI411" i="33"/>
  <c r="AI428" i="33" s="1"/>
  <c r="AF411" i="33"/>
  <c r="AF428" i="33" s="1"/>
  <c r="AL410" i="33"/>
  <c r="AL426" i="33" s="1"/>
  <c r="AI410" i="33"/>
  <c r="AI426" i="33" s="1"/>
  <c r="AF410" i="33"/>
  <c r="AF426" i="33" s="1"/>
  <c r="AL409" i="33"/>
  <c r="AL424" i="33" s="1"/>
  <c r="AI409" i="33"/>
  <c r="AI424" i="33" s="1"/>
  <c r="AF409" i="33"/>
  <c r="AF424" i="33" s="1"/>
  <c r="AL408" i="33"/>
  <c r="AL422" i="33" s="1"/>
  <c r="AI408" i="33"/>
  <c r="AI422" i="33" s="1"/>
  <c r="AF408" i="33"/>
  <c r="AF422" i="33" s="1"/>
  <c r="AL407" i="33"/>
  <c r="AL421" i="33" s="1"/>
  <c r="AI407" i="33"/>
  <c r="AI421" i="33" s="1"/>
  <c r="AF407" i="33"/>
  <c r="AF421" i="33" s="1"/>
  <c r="AL405" i="33"/>
  <c r="AL447" i="33" s="1"/>
  <c r="AI405" i="33"/>
  <c r="AI447" i="33" s="1"/>
  <c r="AF405" i="33"/>
  <c r="AF447" i="33" s="1"/>
  <c r="AL404" i="33"/>
  <c r="AL446" i="33" s="1"/>
  <c r="AI404" i="33"/>
  <c r="AI446" i="33" s="1"/>
  <c r="AF404" i="33"/>
  <c r="AF446" i="33" s="1"/>
  <c r="AL403" i="33"/>
  <c r="AL445" i="33" s="1"/>
  <c r="AI403" i="33"/>
  <c r="AI445" i="33" s="1"/>
  <c r="AF403" i="33"/>
  <c r="AF445" i="33" s="1"/>
  <c r="AL402" i="33"/>
  <c r="AL443" i="33" s="1"/>
  <c r="AI402" i="33"/>
  <c r="AI443" i="33" s="1"/>
  <c r="AF402" i="33"/>
  <c r="AF443" i="33" s="1"/>
  <c r="AL401" i="33"/>
  <c r="AL441" i="33" s="1"/>
  <c r="AI401" i="33"/>
  <c r="AI441" i="33" s="1"/>
  <c r="AF401" i="33"/>
  <c r="AF441" i="33" s="1"/>
  <c r="AL400" i="33"/>
  <c r="AL439" i="33" s="1"/>
  <c r="AI400" i="33"/>
  <c r="AI439" i="33" s="1"/>
  <c r="AF400" i="33"/>
  <c r="AF439" i="33" s="1"/>
  <c r="AL399" i="33"/>
  <c r="AL438" i="33" s="1"/>
  <c r="AI399" i="33"/>
  <c r="AI438" i="33" s="1"/>
  <c r="AF399" i="33"/>
  <c r="AF438" i="33" s="1"/>
  <c r="AL398" i="33"/>
  <c r="AL436" i="33" s="1"/>
  <c r="AI398" i="33"/>
  <c r="AI436" i="33" s="1"/>
  <c r="AF398" i="33"/>
  <c r="AF436" i="33" s="1"/>
  <c r="AL397" i="33"/>
  <c r="AL434" i="33" s="1"/>
  <c r="AI397" i="33"/>
  <c r="AI434" i="33" s="1"/>
  <c r="AF397" i="33"/>
  <c r="AF434" i="33" s="1"/>
  <c r="AL396" i="33"/>
  <c r="AL432" i="33" s="1"/>
  <c r="AI396" i="33"/>
  <c r="AI432" i="33" s="1"/>
  <c r="AF396" i="33"/>
  <c r="AF432" i="33" s="1"/>
  <c r="AL395" i="33"/>
  <c r="AL431" i="33" s="1"/>
  <c r="AI395" i="33"/>
  <c r="AI431" i="33" s="1"/>
  <c r="AF395" i="33"/>
  <c r="AF431" i="33" s="1"/>
  <c r="AL394" i="33"/>
  <c r="AL429" i="33" s="1"/>
  <c r="AI394" i="33"/>
  <c r="AI429" i="33" s="1"/>
  <c r="AF394" i="33"/>
  <c r="AF429" i="33" s="1"/>
  <c r="AL393" i="33"/>
  <c r="AL427" i="33" s="1"/>
  <c r="AI393" i="33"/>
  <c r="AI427" i="33" s="1"/>
  <c r="AF393" i="33"/>
  <c r="AF427" i="33" s="1"/>
  <c r="AL392" i="33"/>
  <c r="AL425" i="33" s="1"/>
  <c r="AI392" i="33"/>
  <c r="AI425" i="33" s="1"/>
  <c r="AF392" i="33"/>
  <c r="AF425" i="33" s="1"/>
  <c r="AL391" i="33"/>
  <c r="AL423" i="33" s="1"/>
  <c r="AI391" i="33"/>
  <c r="AI423" i="33" s="1"/>
  <c r="AF391" i="33"/>
  <c r="AF423" i="33" s="1"/>
  <c r="AL388" i="33"/>
  <c r="AI388" i="33"/>
  <c r="AF388" i="33"/>
  <c r="AL387" i="33"/>
  <c r="AI387" i="33"/>
  <c r="AF387" i="33"/>
  <c r="AL386" i="33"/>
  <c r="AI386" i="33"/>
  <c r="AF386" i="33"/>
  <c r="AL385" i="33"/>
  <c r="AI385" i="33"/>
  <c r="AF385" i="33"/>
  <c r="AL384" i="33"/>
  <c r="AI384" i="33"/>
  <c r="AF384" i="33"/>
  <c r="AL383" i="33"/>
  <c r="AI383" i="33"/>
  <c r="AF383" i="33"/>
  <c r="AL382" i="33"/>
  <c r="AI382" i="33"/>
  <c r="AF382" i="33"/>
  <c r="AL381" i="33"/>
  <c r="AI381" i="33"/>
  <c r="AF381" i="33"/>
  <c r="AL380" i="33"/>
  <c r="AI380" i="33"/>
  <c r="AF380" i="33"/>
  <c r="AL379" i="33"/>
  <c r="AI379" i="33"/>
  <c r="AF379" i="33"/>
  <c r="AL378" i="33"/>
  <c r="AI378" i="33"/>
  <c r="AF378" i="33"/>
  <c r="AL377" i="33"/>
  <c r="AI377" i="33"/>
  <c r="AF377" i="33"/>
  <c r="AL375" i="33"/>
  <c r="AI375" i="33"/>
  <c r="AF375" i="33"/>
  <c r="AL374" i="33"/>
  <c r="AI374" i="33"/>
  <c r="AF374" i="33"/>
  <c r="AL373" i="33"/>
  <c r="AI373" i="33"/>
  <c r="AF373" i="33"/>
  <c r="AL372" i="33"/>
  <c r="AI372" i="33"/>
  <c r="AF372" i="33"/>
  <c r="AL371" i="33"/>
  <c r="AI371" i="33"/>
  <c r="AF371" i="33"/>
  <c r="AL370" i="33"/>
  <c r="AI370" i="33"/>
  <c r="AF370" i="33"/>
  <c r="AL369" i="33"/>
  <c r="AI369" i="33"/>
  <c r="AF369" i="33"/>
  <c r="AD2" i="33"/>
  <c r="AC2" i="33" s="1"/>
  <c r="AC3" i="33" s="1"/>
  <c r="AC4" i="33" s="1"/>
  <c r="AC5" i="33" s="1"/>
  <c r="AC6" i="33" s="1"/>
  <c r="AC7" i="33" s="1"/>
  <c r="AC8" i="33" s="1"/>
  <c r="AC9" i="33" s="1"/>
  <c r="AC10" i="33" s="1"/>
  <c r="AC11" i="33" s="1"/>
  <c r="AC12" i="33" s="1"/>
  <c r="AC13" i="33" s="1"/>
  <c r="AC14" i="33" s="1"/>
  <c r="AC15" i="33" s="1"/>
  <c r="AC16" i="33" s="1"/>
  <c r="AC17" i="33" s="1"/>
  <c r="AC18" i="33" s="1"/>
  <c r="AC19" i="33" s="1"/>
  <c r="AC20" i="33" s="1"/>
  <c r="AC21" i="33" s="1"/>
  <c r="AC22" i="33" s="1"/>
  <c r="AC23" i="33" s="1"/>
  <c r="AC24" i="33" s="1"/>
  <c r="AC25" i="33" s="1"/>
  <c r="AC26" i="33" s="1"/>
  <c r="AC27" i="33" s="1"/>
  <c r="AC28" i="33" s="1"/>
  <c r="AC29" i="33" s="1"/>
  <c r="AC30" i="33" s="1"/>
  <c r="AC31" i="33" s="1"/>
  <c r="AC32" i="33" s="1"/>
  <c r="AC33" i="33" s="1"/>
  <c r="AC34" i="33" s="1"/>
  <c r="AC35" i="33" s="1"/>
  <c r="AC36" i="33" s="1"/>
  <c r="AC37" i="33" s="1"/>
  <c r="AC38" i="33" s="1"/>
  <c r="AC39" i="33" s="1"/>
  <c r="AC40" i="33" s="1"/>
  <c r="AC41" i="33" s="1"/>
  <c r="AC42" i="33" s="1"/>
  <c r="AC43" i="33" s="1"/>
  <c r="AC44" i="33" s="1"/>
  <c r="AC45" i="33" s="1"/>
  <c r="AC46" i="33" s="1"/>
  <c r="AC47" i="33" s="1"/>
  <c r="AC48" i="33" s="1"/>
  <c r="AC49" i="33" s="1"/>
  <c r="AC50" i="33" s="1"/>
  <c r="AC51" i="33" s="1"/>
  <c r="AC52" i="33" s="1"/>
  <c r="AC53" i="33" s="1"/>
  <c r="AC54" i="33" s="1"/>
  <c r="AC55" i="33" s="1"/>
  <c r="AC56" i="33" s="1"/>
  <c r="AC57" i="33" s="1"/>
  <c r="AC58" i="33" s="1"/>
  <c r="AC59" i="33" s="1"/>
  <c r="AC60" i="33" s="1"/>
  <c r="AC61" i="33" s="1"/>
  <c r="AA2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X2" i="33"/>
  <c r="W2" i="33" s="1"/>
  <c r="W3" i="33" s="1"/>
  <c r="W4" i="33" s="1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U2" i="33"/>
  <c r="T2" i="33" s="1"/>
  <c r="T3" i="33" s="1"/>
  <c r="T4" i="33" s="1"/>
  <c r="T5" i="33" s="1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R2" i="21"/>
  <c r="O2" i="21"/>
  <c r="L2" i="21"/>
  <c r="I2" i="21"/>
  <c r="AM2" i="22"/>
  <c r="AJ2" i="22"/>
  <c r="AG2" i="22"/>
  <c r="AD2" i="22"/>
  <c r="AA2" i="22"/>
  <c r="X2" i="22"/>
  <c r="U2" i="22"/>
  <c r="R338" i="12"/>
  <c r="B338" i="12" s="1"/>
  <c r="AD304" i="12"/>
  <c r="AC304" i="12"/>
  <c r="AB304" i="12"/>
  <c r="AA304" i="12"/>
  <c r="Z304" i="12"/>
  <c r="Y304" i="12"/>
  <c r="X304" i="12"/>
  <c r="W304" i="12"/>
  <c r="V304" i="12"/>
  <c r="U304" i="12"/>
  <c r="T304" i="12"/>
  <c r="S304" i="12"/>
  <c r="R304" i="12"/>
  <c r="Q304" i="12"/>
  <c r="P304" i="12"/>
  <c r="O304" i="12"/>
  <c r="N304" i="12"/>
  <c r="K304" i="12"/>
  <c r="J304" i="12"/>
  <c r="I304" i="12"/>
  <c r="H304" i="12"/>
  <c r="G304" i="12"/>
  <c r="F304" i="12"/>
  <c r="C304" i="12"/>
  <c r="B304" i="12"/>
  <c r="AD273" i="12"/>
  <c r="AD305" i="12" s="1"/>
  <c r="AC273" i="12"/>
  <c r="AC305" i="12" s="1"/>
  <c r="AB273" i="12"/>
  <c r="AB305" i="12" s="1"/>
  <c r="AA273" i="12"/>
  <c r="AA305" i="12" s="1"/>
  <c r="O273" i="12"/>
  <c r="O305" i="12" s="1"/>
  <c r="N273" i="12"/>
  <c r="N305" i="12" s="1"/>
  <c r="K273" i="12"/>
  <c r="K305" i="12" s="1"/>
  <c r="J273" i="12"/>
  <c r="J305" i="12" s="1"/>
  <c r="I273" i="12"/>
  <c r="I305" i="12" s="1"/>
  <c r="H273" i="12"/>
  <c r="H305" i="12" s="1"/>
  <c r="G273" i="12"/>
  <c r="G305" i="12" s="1"/>
  <c r="F273" i="12"/>
  <c r="F305" i="12" s="1"/>
  <c r="AD272" i="12"/>
  <c r="AC272" i="12"/>
  <c r="AB272" i="12"/>
  <c r="AA272" i="12"/>
  <c r="Z272" i="12"/>
  <c r="Y272" i="12"/>
  <c r="X272" i="12"/>
  <c r="W272" i="12"/>
  <c r="V272" i="12"/>
  <c r="U272" i="12"/>
  <c r="T272" i="12"/>
  <c r="S272" i="12"/>
  <c r="R272" i="12"/>
  <c r="Q272" i="12"/>
  <c r="P272" i="12"/>
  <c r="O272" i="12"/>
  <c r="N272" i="12"/>
  <c r="K272" i="12"/>
  <c r="J272" i="12"/>
  <c r="I272" i="12"/>
  <c r="H272" i="12"/>
  <c r="G272" i="12"/>
  <c r="F272" i="12"/>
  <c r="C272" i="12"/>
  <c r="B272" i="12"/>
  <c r="AD241" i="12"/>
  <c r="AC241" i="12"/>
  <c r="AB241" i="12"/>
  <c r="AA241" i="12"/>
  <c r="O241" i="12"/>
  <c r="N241" i="12"/>
  <c r="K241" i="12"/>
  <c r="J241" i="12"/>
  <c r="I241" i="12"/>
  <c r="H241" i="12"/>
  <c r="G241" i="12"/>
  <c r="F241" i="12"/>
  <c r="AD240" i="12"/>
  <c r="AC240" i="12"/>
  <c r="AB240" i="12"/>
  <c r="AA240" i="12"/>
  <c r="Z240" i="12"/>
  <c r="Y240" i="12"/>
  <c r="X240" i="12"/>
  <c r="W240" i="12"/>
  <c r="V240" i="12"/>
  <c r="U240" i="12"/>
  <c r="T240" i="12"/>
  <c r="S240" i="12"/>
  <c r="R240" i="12"/>
  <c r="Q240" i="12"/>
  <c r="P240" i="12"/>
  <c r="O240" i="12"/>
  <c r="N240" i="12"/>
  <c r="K240" i="12"/>
  <c r="J240" i="12"/>
  <c r="I240" i="12"/>
  <c r="H240" i="12"/>
  <c r="G240" i="12"/>
  <c r="F240" i="12"/>
  <c r="C240" i="12"/>
  <c r="B240" i="12"/>
  <c r="AD209" i="12"/>
  <c r="AC209" i="12"/>
  <c r="AB209" i="12"/>
  <c r="AA209" i="12"/>
  <c r="O209" i="12"/>
  <c r="N209" i="12"/>
  <c r="K209" i="12"/>
  <c r="J209" i="12"/>
  <c r="I209" i="12"/>
  <c r="H209" i="12"/>
  <c r="G209" i="12"/>
  <c r="F209" i="12"/>
  <c r="AD208" i="12"/>
  <c r="AC208" i="12"/>
  <c r="AB208" i="12"/>
  <c r="AA208" i="12"/>
  <c r="Z208" i="12"/>
  <c r="Y208" i="12"/>
  <c r="X208" i="12"/>
  <c r="W208" i="12"/>
  <c r="V208" i="12"/>
  <c r="U208" i="12"/>
  <c r="T208" i="12"/>
  <c r="S208" i="12"/>
  <c r="R208" i="12"/>
  <c r="Q208" i="12"/>
  <c r="P208" i="12"/>
  <c r="O208" i="12"/>
  <c r="N208" i="12"/>
  <c r="K208" i="12"/>
  <c r="J208" i="12"/>
  <c r="I208" i="12"/>
  <c r="H208" i="12"/>
  <c r="G208" i="12"/>
  <c r="F208" i="12"/>
  <c r="C208" i="12"/>
  <c r="B208" i="12"/>
  <c r="AD177" i="12"/>
  <c r="AC177" i="12"/>
  <c r="AB177" i="12"/>
  <c r="AA177" i="12"/>
  <c r="O177" i="12"/>
  <c r="N177" i="12"/>
  <c r="K177" i="12"/>
  <c r="J177" i="12"/>
  <c r="I177" i="12"/>
  <c r="H177" i="12"/>
  <c r="G177" i="12"/>
  <c r="F177" i="12"/>
  <c r="AD176" i="12"/>
  <c r="AC176" i="12"/>
  <c r="AB176" i="12"/>
  <c r="AA176" i="12"/>
  <c r="Z176" i="12"/>
  <c r="Y176" i="12"/>
  <c r="X176" i="12"/>
  <c r="W176" i="12"/>
  <c r="V176" i="12"/>
  <c r="U176" i="12"/>
  <c r="T176" i="12"/>
  <c r="S176" i="12"/>
  <c r="R176" i="12"/>
  <c r="Q176" i="12"/>
  <c r="P176" i="12"/>
  <c r="O176" i="12"/>
  <c r="N176" i="12"/>
  <c r="K176" i="12"/>
  <c r="J176" i="12"/>
  <c r="I176" i="12"/>
  <c r="H176" i="12"/>
  <c r="G176" i="12"/>
  <c r="F176" i="12"/>
  <c r="C176" i="12"/>
  <c r="B176" i="12"/>
  <c r="AD145" i="12"/>
  <c r="AC145" i="12"/>
  <c r="AB145" i="12"/>
  <c r="AA145" i="12"/>
  <c r="O145" i="12"/>
  <c r="N145" i="12"/>
  <c r="K145" i="12"/>
  <c r="J145" i="12"/>
  <c r="I145" i="12"/>
  <c r="H145" i="12"/>
  <c r="G145" i="12"/>
  <c r="F145" i="12"/>
  <c r="AD113" i="12"/>
  <c r="AC113" i="12"/>
  <c r="AB113" i="12"/>
  <c r="AA113" i="12"/>
  <c r="O113" i="12"/>
  <c r="N113" i="12"/>
  <c r="K113" i="12"/>
  <c r="J113" i="12"/>
  <c r="I113" i="12"/>
  <c r="H113" i="12"/>
  <c r="G113" i="12"/>
  <c r="F113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K112" i="12"/>
  <c r="J112" i="12"/>
  <c r="I112" i="12"/>
  <c r="H112" i="12"/>
  <c r="G112" i="12"/>
  <c r="F112" i="12"/>
  <c r="C112" i="12"/>
  <c r="B112" i="12"/>
  <c r="T109" i="12"/>
  <c r="S109" i="12"/>
  <c r="R109" i="12"/>
  <c r="Q109" i="12"/>
  <c r="P109" i="12"/>
  <c r="AV68" i="12"/>
  <c r="AU68" i="12"/>
  <c r="AT68" i="12"/>
  <c r="AS68" i="12"/>
  <c r="AR68" i="12"/>
  <c r="AE20" i="49" s="1"/>
  <c r="AQ68" i="12"/>
  <c r="AE19" i="49" s="1"/>
  <c r="AP68" i="12"/>
  <c r="AO68" i="12"/>
  <c r="AE10" i="49" s="1"/>
  <c r="AN68" i="12"/>
  <c r="AE11" i="49" s="1"/>
  <c r="AM68" i="12"/>
  <c r="AE9" i="49" s="1"/>
  <c r="AL68" i="12"/>
  <c r="AE8" i="49" s="1"/>
  <c r="AF68" i="12"/>
  <c r="AE27" i="49" s="1"/>
  <c r="AE68" i="12"/>
  <c r="AE26" i="49" s="1"/>
  <c r="AV67" i="12"/>
  <c r="AU67" i="12"/>
  <c r="AT67" i="12"/>
  <c r="AS67" i="12"/>
  <c r="AR67" i="12"/>
  <c r="AD20" i="49" s="1"/>
  <c r="AQ67" i="12"/>
  <c r="AD19" i="49" s="1"/>
  <c r="AP67" i="12"/>
  <c r="AO67" i="12"/>
  <c r="AD10" i="49" s="1"/>
  <c r="AN67" i="12"/>
  <c r="AD11" i="49" s="1"/>
  <c r="AM67" i="12"/>
  <c r="AD9" i="49" s="1"/>
  <c r="AL67" i="12"/>
  <c r="AD8" i="49" s="1"/>
  <c r="AF67" i="12"/>
  <c r="AD27" i="49" s="1"/>
  <c r="AE67" i="12"/>
  <c r="AD26" i="49" s="1"/>
  <c r="AD23" i="49"/>
  <c r="AD22" i="49"/>
  <c r="AD15" i="49"/>
  <c r="AD16" i="49"/>
  <c r="AD14" i="49"/>
  <c r="AD13" i="49"/>
  <c r="AD34" i="49"/>
  <c r="AD33" i="49"/>
  <c r="Z145" i="12"/>
  <c r="Y273" i="12"/>
  <c r="Y305" i="12" s="1"/>
  <c r="AS39" i="12"/>
  <c r="AP39" i="12"/>
  <c r="AJ65" i="32"/>
  <c r="AI65" i="32"/>
  <c r="AH65" i="32"/>
  <c r="AG65" i="32"/>
  <c r="AF65" i="32"/>
  <c r="AE65" i="32"/>
  <c r="AD65" i="32"/>
  <c r="AC65" i="32"/>
  <c r="AB65" i="32"/>
  <c r="AA65" i="32"/>
  <c r="Z65" i="32"/>
  <c r="Y65" i="32"/>
  <c r="X65" i="32"/>
  <c r="W65" i="32"/>
  <c r="V65" i="32"/>
  <c r="U65" i="32"/>
  <c r="T65" i="32"/>
  <c r="S65" i="32"/>
  <c r="R65" i="32"/>
  <c r="Q65" i="32"/>
  <c r="P65" i="32"/>
  <c r="O65" i="32"/>
  <c r="N65" i="32"/>
  <c r="M65" i="32"/>
  <c r="L65" i="32"/>
  <c r="K65" i="32"/>
  <c r="J65" i="32"/>
  <c r="I65" i="32"/>
  <c r="H65" i="32"/>
  <c r="G65" i="32"/>
  <c r="F65" i="32"/>
  <c r="E65" i="32"/>
  <c r="D65" i="32"/>
  <c r="C65" i="32"/>
  <c r="B65" i="32"/>
  <c r="B63" i="32"/>
  <c r="AD139" i="12" s="1"/>
  <c r="B62" i="32"/>
  <c r="B59" i="32"/>
  <c r="AD138" i="12" s="1"/>
  <c r="B58" i="32"/>
  <c r="B55" i="32"/>
  <c r="B53" i="32"/>
  <c r="AD131" i="12" s="1"/>
  <c r="B52" i="32"/>
  <c r="B49" i="32"/>
  <c r="B47" i="32"/>
  <c r="AD124" i="12" s="1"/>
  <c r="B46" i="32"/>
  <c r="B43" i="32"/>
  <c r="AJ38" i="32"/>
  <c r="AG38" i="32"/>
  <c r="AD38" i="32"/>
  <c r="AA38" i="32"/>
  <c r="X38" i="32"/>
  <c r="U38" i="32"/>
  <c r="R38" i="32"/>
  <c r="O38" i="32"/>
  <c r="L38" i="32"/>
  <c r="I38" i="32"/>
  <c r="F38" i="32"/>
  <c r="AJ37" i="32"/>
  <c r="AD140" i="12" s="1"/>
  <c r="AG37" i="32"/>
  <c r="AD136" i="12" s="1"/>
  <c r="AD37" i="32"/>
  <c r="AD134" i="12" s="1"/>
  <c r="AA37" i="32"/>
  <c r="AD132" i="12" s="1"/>
  <c r="X37" i="32"/>
  <c r="AD129" i="12" s="1"/>
  <c r="U37" i="32"/>
  <c r="AD127" i="12" s="1"/>
  <c r="R37" i="32"/>
  <c r="AD125" i="12" s="1"/>
  <c r="O37" i="32"/>
  <c r="AD122" i="12" s="1"/>
  <c r="L37" i="32"/>
  <c r="AD120" i="12" s="1"/>
  <c r="I37" i="32"/>
  <c r="AD118" i="12" s="1"/>
  <c r="F37" i="32"/>
  <c r="AD116" i="12" s="1"/>
  <c r="C37" i="32"/>
  <c r="AJ36" i="32"/>
  <c r="AD137" i="12" s="1"/>
  <c r="AG36" i="32"/>
  <c r="AD135" i="12" s="1"/>
  <c r="AD36" i="32"/>
  <c r="AD133" i="12" s="1"/>
  <c r="AA36" i="32"/>
  <c r="AD130" i="12" s="1"/>
  <c r="X36" i="32"/>
  <c r="AD128" i="12" s="1"/>
  <c r="U36" i="32"/>
  <c r="AD126" i="12" s="1"/>
  <c r="R36" i="32"/>
  <c r="AD123" i="12" s="1"/>
  <c r="O36" i="32"/>
  <c r="AD121" i="12" s="1"/>
  <c r="L36" i="32"/>
  <c r="AD119" i="12" s="1"/>
  <c r="I36" i="32"/>
  <c r="AD117" i="12" s="1"/>
  <c r="F36" i="32"/>
  <c r="AD115" i="12" s="1"/>
  <c r="C36" i="32"/>
  <c r="AD114" i="12" s="1"/>
  <c r="AJ35" i="32"/>
  <c r="AG35" i="32"/>
  <c r="AD35" i="32"/>
  <c r="AA35" i="32"/>
  <c r="BF66" i="16" s="1"/>
  <c r="X35" i="32"/>
  <c r="BF65" i="16" s="1"/>
  <c r="U35" i="32"/>
  <c r="R35" i="32"/>
  <c r="BF75" i="16" s="1"/>
  <c r="O35" i="32"/>
  <c r="BF62" i="16" s="1"/>
  <c r="L35" i="32"/>
  <c r="I35" i="32"/>
  <c r="BF72" i="16" s="1"/>
  <c r="F35" i="32"/>
  <c r="BF59" i="16" s="1"/>
  <c r="C35" i="32"/>
  <c r="AJ65" i="31"/>
  <c r="AI65" i="31"/>
  <c r="AH65" i="31"/>
  <c r="AG65" i="31"/>
  <c r="AF65" i="31"/>
  <c r="AE65" i="31"/>
  <c r="AD65" i="31"/>
  <c r="AC65" i="31"/>
  <c r="AB65" i="31"/>
  <c r="AA65" i="31"/>
  <c r="Z65" i="31"/>
  <c r="Y65" i="31"/>
  <c r="X65" i="31"/>
  <c r="W65" i="31"/>
  <c r="V65" i="31"/>
  <c r="U65" i="31"/>
  <c r="T65" i="31"/>
  <c r="S65" i="31"/>
  <c r="R65" i="31"/>
  <c r="Q65" i="31"/>
  <c r="P65" i="31"/>
  <c r="O65" i="31"/>
  <c r="N65" i="31"/>
  <c r="M65" i="31"/>
  <c r="L65" i="31"/>
  <c r="K65" i="31"/>
  <c r="J65" i="31"/>
  <c r="I65" i="31"/>
  <c r="H65" i="31"/>
  <c r="G65" i="31"/>
  <c r="F65" i="31"/>
  <c r="E65" i="31"/>
  <c r="D65" i="31"/>
  <c r="C65" i="31"/>
  <c r="B65" i="31"/>
  <c r="B63" i="31"/>
  <c r="AC139" i="12" s="1"/>
  <c r="B62" i="31"/>
  <c r="B59" i="31"/>
  <c r="AC138" i="12" s="1"/>
  <c r="B58" i="31"/>
  <c r="B55" i="31"/>
  <c r="B53" i="31"/>
  <c r="AC131" i="12" s="1"/>
  <c r="B52" i="31"/>
  <c r="B49" i="31"/>
  <c r="B47" i="31"/>
  <c r="AC124" i="12" s="1"/>
  <c r="B46" i="31"/>
  <c r="B43" i="31"/>
  <c r="AJ38" i="31"/>
  <c r="AG38" i="31"/>
  <c r="AD38" i="31"/>
  <c r="AA38" i="31"/>
  <c r="X38" i="31"/>
  <c r="U38" i="31"/>
  <c r="R38" i="31"/>
  <c r="O38" i="31"/>
  <c r="L38" i="31"/>
  <c r="I38" i="31"/>
  <c r="F38" i="31"/>
  <c r="AJ37" i="31"/>
  <c r="AC140" i="12" s="1"/>
  <c r="AG37" i="31"/>
  <c r="AC136" i="12" s="1"/>
  <c r="AD37" i="31"/>
  <c r="AC134" i="12" s="1"/>
  <c r="AA37" i="31"/>
  <c r="AC132" i="12" s="1"/>
  <c r="X37" i="31"/>
  <c r="AC129" i="12" s="1"/>
  <c r="U37" i="31"/>
  <c r="AC127" i="12" s="1"/>
  <c r="R37" i="31"/>
  <c r="AC125" i="12" s="1"/>
  <c r="O37" i="31"/>
  <c r="AC122" i="12" s="1"/>
  <c r="L37" i="31"/>
  <c r="AC120" i="12" s="1"/>
  <c r="I37" i="31"/>
  <c r="AC118" i="12" s="1"/>
  <c r="F37" i="31"/>
  <c r="AC116" i="12" s="1"/>
  <c r="C37" i="31"/>
  <c r="AJ36" i="31"/>
  <c r="AC137" i="12" s="1"/>
  <c r="AG36" i="31"/>
  <c r="AC135" i="12" s="1"/>
  <c r="AD36" i="31"/>
  <c r="AC133" i="12" s="1"/>
  <c r="AA36" i="31"/>
  <c r="AC130" i="12" s="1"/>
  <c r="X36" i="31"/>
  <c r="AC128" i="12" s="1"/>
  <c r="U36" i="31"/>
  <c r="AC126" i="12" s="1"/>
  <c r="R36" i="31"/>
  <c r="AC123" i="12" s="1"/>
  <c r="O36" i="31"/>
  <c r="AC121" i="12" s="1"/>
  <c r="L36" i="31"/>
  <c r="AC119" i="12" s="1"/>
  <c r="I36" i="31"/>
  <c r="AC117" i="12" s="1"/>
  <c r="F36" i="31"/>
  <c r="AC115" i="12" s="1"/>
  <c r="C36" i="31"/>
  <c r="AC114" i="12" s="1"/>
  <c r="AJ35" i="31"/>
  <c r="BE81" i="16" s="1"/>
  <c r="AG35" i="31"/>
  <c r="BE80" i="16" s="1"/>
  <c r="AD35" i="31"/>
  <c r="BE79" i="16" s="1"/>
  <c r="AA35" i="31"/>
  <c r="BE66" i="16" s="1"/>
  <c r="X35" i="31"/>
  <c r="U35" i="31"/>
  <c r="BE76" i="16" s="1"/>
  <c r="R35" i="31"/>
  <c r="BE63" i="16" s="1"/>
  <c r="O35" i="31"/>
  <c r="L35" i="31"/>
  <c r="BE73" i="16" s="1"/>
  <c r="I35" i="31"/>
  <c r="BE60" i="16" s="1"/>
  <c r="F35" i="31"/>
  <c r="C35" i="31"/>
  <c r="BE70" i="16" s="1"/>
  <c r="AJ65" i="30"/>
  <c r="AI65" i="30"/>
  <c r="AH65" i="30"/>
  <c r="AG65" i="30"/>
  <c r="AF65" i="30"/>
  <c r="AE65" i="30"/>
  <c r="AD65" i="30"/>
  <c r="AC65" i="30"/>
  <c r="AB65" i="30"/>
  <c r="AA65" i="30"/>
  <c r="Z65" i="30"/>
  <c r="Y65" i="30"/>
  <c r="X65" i="30"/>
  <c r="W65" i="30"/>
  <c r="V65" i="30"/>
  <c r="U65" i="30"/>
  <c r="T65" i="30"/>
  <c r="S65" i="30"/>
  <c r="R65" i="30"/>
  <c r="Q65" i="30"/>
  <c r="P65" i="30"/>
  <c r="O65" i="30"/>
  <c r="N65" i="30"/>
  <c r="M65" i="30"/>
  <c r="L65" i="30"/>
  <c r="K65" i="30"/>
  <c r="J65" i="30"/>
  <c r="I65" i="30"/>
  <c r="H65" i="30"/>
  <c r="G65" i="30"/>
  <c r="F65" i="30"/>
  <c r="E65" i="30"/>
  <c r="D65" i="30"/>
  <c r="C65" i="30"/>
  <c r="B65" i="30"/>
  <c r="B63" i="30"/>
  <c r="AB139" i="12" s="1"/>
  <c r="B62" i="30"/>
  <c r="B59" i="30"/>
  <c r="AB138" i="12" s="1"/>
  <c r="B58" i="30"/>
  <c r="B55" i="30"/>
  <c r="B53" i="30"/>
  <c r="AB131" i="12" s="1"/>
  <c r="B52" i="30"/>
  <c r="B49" i="30"/>
  <c r="B47" i="30"/>
  <c r="AB124" i="12" s="1"/>
  <c r="B46" i="30"/>
  <c r="B43" i="30"/>
  <c r="AJ38" i="30"/>
  <c r="AG38" i="30"/>
  <c r="AD38" i="30"/>
  <c r="AA38" i="30"/>
  <c r="X38" i="30"/>
  <c r="U38" i="30"/>
  <c r="R38" i="30"/>
  <c r="O38" i="30"/>
  <c r="L38" i="30"/>
  <c r="I38" i="30"/>
  <c r="F38" i="30"/>
  <c r="AJ37" i="30"/>
  <c r="AB140" i="12" s="1"/>
  <c r="AG37" i="30"/>
  <c r="AB136" i="12" s="1"/>
  <c r="AD37" i="30"/>
  <c r="AB134" i="12" s="1"/>
  <c r="AA37" i="30"/>
  <c r="AB132" i="12" s="1"/>
  <c r="X37" i="30"/>
  <c r="AB129" i="12" s="1"/>
  <c r="U37" i="30"/>
  <c r="AB127" i="12" s="1"/>
  <c r="R37" i="30"/>
  <c r="AB125" i="12" s="1"/>
  <c r="O37" i="30"/>
  <c r="AB122" i="12" s="1"/>
  <c r="L37" i="30"/>
  <c r="AB120" i="12" s="1"/>
  <c r="I37" i="30"/>
  <c r="AB118" i="12" s="1"/>
  <c r="F37" i="30"/>
  <c r="AB116" i="12" s="1"/>
  <c r="C37" i="30"/>
  <c r="AJ36" i="30"/>
  <c r="AB137" i="12" s="1"/>
  <c r="AG36" i="30"/>
  <c r="AB135" i="12" s="1"/>
  <c r="AD36" i="30"/>
  <c r="AB133" i="12" s="1"/>
  <c r="AA36" i="30"/>
  <c r="AB130" i="12" s="1"/>
  <c r="X36" i="30"/>
  <c r="AB128" i="12" s="1"/>
  <c r="U36" i="30"/>
  <c r="AB126" i="12" s="1"/>
  <c r="R36" i="30"/>
  <c r="AB123" i="12" s="1"/>
  <c r="O36" i="30"/>
  <c r="AB121" i="12" s="1"/>
  <c r="L36" i="30"/>
  <c r="AB119" i="12" s="1"/>
  <c r="I36" i="30"/>
  <c r="AB117" i="12" s="1"/>
  <c r="F36" i="30"/>
  <c r="AB115" i="12" s="1"/>
  <c r="C36" i="30"/>
  <c r="AB114" i="12" s="1"/>
  <c r="AJ35" i="30"/>
  <c r="BD69" i="16" s="1"/>
  <c r="AG35" i="30"/>
  <c r="BD68" i="16" s="1"/>
  <c r="AD35" i="30"/>
  <c r="BD67" i="16" s="1"/>
  <c r="AA35" i="30"/>
  <c r="X35" i="30"/>
  <c r="BD77" i="16" s="1"/>
  <c r="U35" i="30"/>
  <c r="BD64" i="16" s="1"/>
  <c r="R35" i="30"/>
  <c r="O35" i="30"/>
  <c r="BD74" i="16" s="1"/>
  <c r="L35" i="30"/>
  <c r="BD61" i="16" s="1"/>
  <c r="I35" i="30"/>
  <c r="F35" i="30"/>
  <c r="BD71" i="16" s="1"/>
  <c r="C35" i="30"/>
  <c r="BD58" i="16" s="1"/>
  <c r="AJ65" i="29"/>
  <c r="AI65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C65" i="29"/>
  <c r="B65" i="29"/>
  <c r="B63" i="29"/>
  <c r="AA139" i="12" s="1"/>
  <c r="B62" i="29"/>
  <c r="B59" i="29"/>
  <c r="AA138" i="12" s="1"/>
  <c r="B58" i="29"/>
  <c r="B55" i="29"/>
  <c r="B53" i="29"/>
  <c r="AA131" i="12" s="1"/>
  <c r="B52" i="29"/>
  <c r="B49" i="29"/>
  <c r="B47" i="29"/>
  <c r="AA124" i="12" s="1"/>
  <c r="B46" i="29"/>
  <c r="B43" i="29"/>
  <c r="AJ38" i="29"/>
  <c r="AG38" i="29"/>
  <c r="AD38" i="29"/>
  <c r="AA38" i="29"/>
  <c r="X38" i="29"/>
  <c r="U38" i="29"/>
  <c r="R38" i="29"/>
  <c r="O38" i="29"/>
  <c r="L38" i="29"/>
  <c r="I38" i="29"/>
  <c r="F38" i="29"/>
  <c r="AJ37" i="29"/>
  <c r="AA140" i="12" s="1"/>
  <c r="AG37" i="29"/>
  <c r="AA136" i="12" s="1"/>
  <c r="AD37" i="29"/>
  <c r="AA134" i="12" s="1"/>
  <c r="AA37" i="29"/>
  <c r="AA132" i="12" s="1"/>
  <c r="X37" i="29"/>
  <c r="AA129" i="12" s="1"/>
  <c r="U37" i="29"/>
  <c r="AA127" i="12" s="1"/>
  <c r="R37" i="29"/>
  <c r="AA125" i="12" s="1"/>
  <c r="O37" i="29"/>
  <c r="AA122" i="12" s="1"/>
  <c r="L37" i="29"/>
  <c r="AA120" i="12" s="1"/>
  <c r="I37" i="29"/>
  <c r="AA118" i="12" s="1"/>
  <c r="F37" i="29"/>
  <c r="AA116" i="12" s="1"/>
  <c r="C37" i="29"/>
  <c r="AJ36" i="29"/>
  <c r="AA137" i="12" s="1"/>
  <c r="AG36" i="29"/>
  <c r="AA135" i="12" s="1"/>
  <c r="AD36" i="29"/>
  <c r="AA133" i="12" s="1"/>
  <c r="AA36" i="29"/>
  <c r="AA130" i="12" s="1"/>
  <c r="X36" i="29"/>
  <c r="AA128" i="12" s="1"/>
  <c r="U36" i="29"/>
  <c r="AA126" i="12" s="1"/>
  <c r="R36" i="29"/>
  <c r="AA123" i="12" s="1"/>
  <c r="O36" i="29"/>
  <c r="AA121" i="12" s="1"/>
  <c r="L36" i="29"/>
  <c r="AA119" i="12" s="1"/>
  <c r="I36" i="29"/>
  <c r="AA117" i="12" s="1"/>
  <c r="F36" i="29"/>
  <c r="AA115" i="12" s="1"/>
  <c r="C36" i="29"/>
  <c r="AA114" i="12" s="1"/>
  <c r="AJ35" i="29"/>
  <c r="AG35" i="29"/>
  <c r="AD35" i="29"/>
  <c r="AA35" i="29"/>
  <c r="BC78" i="16" s="1"/>
  <c r="X35" i="29"/>
  <c r="BC65" i="16" s="1"/>
  <c r="U35" i="29"/>
  <c r="R35" i="29"/>
  <c r="BC75" i="16" s="1"/>
  <c r="O35" i="29"/>
  <c r="BC62" i="16" s="1"/>
  <c r="L35" i="29"/>
  <c r="I35" i="29"/>
  <c r="BC72" i="16" s="1"/>
  <c r="F35" i="29"/>
  <c r="BC59" i="16" s="1"/>
  <c r="C35" i="29"/>
  <c r="C38" i="29" s="1"/>
  <c r="BA26" i="11"/>
  <c r="AU26" i="11"/>
  <c r="AR26" i="11"/>
  <c r="BA25" i="11"/>
  <c r="AX25" i="11"/>
  <c r="AU25" i="11"/>
  <c r="AR25" i="11"/>
  <c r="BA24" i="11"/>
  <c r="AX24" i="11"/>
  <c r="AU24" i="11"/>
  <c r="AR24" i="11"/>
  <c r="BA23" i="11"/>
  <c r="AX23" i="11"/>
  <c r="AU23" i="11"/>
  <c r="AR23" i="11"/>
  <c r="BA22" i="11"/>
  <c r="AX22" i="11"/>
  <c r="AU22" i="11"/>
  <c r="AR22" i="11"/>
  <c r="BA21" i="11"/>
  <c r="AX21" i="11"/>
  <c r="AU21" i="11"/>
  <c r="AR21" i="11"/>
  <c r="BA20" i="11"/>
  <c r="AX20" i="11"/>
  <c r="AU20" i="11"/>
  <c r="AR20" i="11"/>
  <c r="BA19" i="11"/>
  <c r="AX19" i="11"/>
  <c r="AU19" i="11"/>
  <c r="AR19" i="11"/>
  <c r="BA18" i="11"/>
  <c r="AX18" i="11"/>
  <c r="AU18" i="11"/>
  <c r="AR18" i="11"/>
  <c r="BA17" i="11"/>
  <c r="AX17" i="11"/>
  <c r="AU17" i="11"/>
  <c r="AR17" i="11"/>
  <c r="BA16" i="11"/>
  <c r="AX16" i="11"/>
  <c r="AU16" i="11"/>
  <c r="AR16" i="11"/>
  <c r="BA15" i="11"/>
  <c r="AX15" i="11"/>
  <c r="AU15" i="11"/>
  <c r="AR15" i="11"/>
  <c r="BA14" i="11"/>
  <c r="AX14" i="11"/>
  <c r="AU14" i="11"/>
  <c r="AR14" i="11"/>
  <c r="BA13" i="11"/>
  <c r="AX13" i="11"/>
  <c r="AU13" i="11"/>
  <c r="AR13" i="11"/>
  <c r="BA12" i="11"/>
  <c r="AX12" i="11"/>
  <c r="AU12" i="11"/>
  <c r="AR12" i="11"/>
  <c r="BA11" i="11"/>
  <c r="AX11" i="11"/>
  <c r="AU11" i="11"/>
  <c r="AR11" i="11"/>
  <c r="BA10" i="11"/>
  <c r="AX10" i="11"/>
  <c r="AU10" i="11"/>
  <c r="AR10" i="11"/>
  <c r="BA9" i="11"/>
  <c r="AX9" i="11"/>
  <c r="AU9" i="11"/>
  <c r="AR9" i="11"/>
  <c r="BA8" i="11"/>
  <c r="AX8" i="11"/>
  <c r="AU8" i="11"/>
  <c r="AR8" i="11"/>
  <c r="BA7" i="11"/>
  <c r="AX7" i="11"/>
  <c r="AU7" i="11"/>
  <c r="AR7" i="11"/>
  <c r="BA6" i="11"/>
  <c r="AX6" i="11"/>
  <c r="AU6" i="11"/>
  <c r="AR6" i="11"/>
  <c r="BA5" i="11"/>
  <c r="AX5" i="11"/>
  <c r="AU5" i="11"/>
  <c r="AR5" i="11"/>
  <c r="BA4" i="11"/>
  <c r="AX4" i="11"/>
  <c r="AU4" i="11"/>
  <c r="AR4" i="11"/>
  <c r="BA26" i="7"/>
  <c r="AU26" i="7"/>
  <c r="AR26" i="7"/>
  <c r="BA25" i="7"/>
  <c r="AX25" i="7"/>
  <c r="AU25" i="7"/>
  <c r="AR25" i="7"/>
  <c r="BA24" i="7"/>
  <c r="AX24" i="7"/>
  <c r="AU24" i="7"/>
  <c r="AR24" i="7"/>
  <c r="BA23" i="7"/>
  <c r="AX23" i="7"/>
  <c r="AU23" i="7"/>
  <c r="AR23" i="7"/>
  <c r="BA22" i="7"/>
  <c r="AX22" i="7"/>
  <c r="AU22" i="7"/>
  <c r="AR22" i="7"/>
  <c r="BA21" i="7"/>
  <c r="AX21" i="7"/>
  <c r="AU21" i="7"/>
  <c r="AR21" i="7"/>
  <c r="BA20" i="7"/>
  <c r="AX20" i="7"/>
  <c r="AU20" i="7"/>
  <c r="AR20" i="7"/>
  <c r="BA19" i="7"/>
  <c r="AX19" i="7"/>
  <c r="AU19" i="7"/>
  <c r="AR19" i="7"/>
  <c r="BA18" i="7"/>
  <c r="AX18" i="7"/>
  <c r="AU18" i="7"/>
  <c r="AR18" i="7"/>
  <c r="BA17" i="7"/>
  <c r="AX17" i="7"/>
  <c r="AU17" i="7"/>
  <c r="AR17" i="7"/>
  <c r="BA16" i="7"/>
  <c r="AX16" i="7"/>
  <c r="AU16" i="7"/>
  <c r="AR16" i="7"/>
  <c r="BA15" i="7"/>
  <c r="AX15" i="7"/>
  <c r="AU15" i="7"/>
  <c r="AR15" i="7"/>
  <c r="BA14" i="7"/>
  <c r="AX14" i="7"/>
  <c r="AU14" i="7"/>
  <c r="AR14" i="7"/>
  <c r="BA13" i="7"/>
  <c r="AX13" i="7"/>
  <c r="AU13" i="7"/>
  <c r="AR13" i="7"/>
  <c r="BA12" i="7"/>
  <c r="AX12" i="7"/>
  <c r="AU12" i="7"/>
  <c r="AR12" i="7"/>
  <c r="BA11" i="7"/>
  <c r="AX11" i="7"/>
  <c r="AU11" i="7"/>
  <c r="AR11" i="7"/>
  <c r="BA10" i="7"/>
  <c r="AX10" i="7"/>
  <c r="AU10" i="7"/>
  <c r="AR10" i="7"/>
  <c r="BA9" i="7"/>
  <c r="AX9" i="7"/>
  <c r="AU9" i="7"/>
  <c r="AR9" i="7"/>
  <c r="BA8" i="7"/>
  <c r="AX8" i="7"/>
  <c r="AU8" i="7"/>
  <c r="AR8" i="7"/>
  <c r="BA7" i="7"/>
  <c r="AX7" i="7"/>
  <c r="AU7" i="7"/>
  <c r="AR7" i="7"/>
  <c r="BA6" i="7"/>
  <c r="AX6" i="7"/>
  <c r="AU6" i="7"/>
  <c r="AR6" i="7"/>
  <c r="BA5" i="7"/>
  <c r="AX5" i="7"/>
  <c r="AU5" i="7"/>
  <c r="AR5" i="7"/>
  <c r="BA4" i="7"/>
  <c r="AX4" i="7"/>
  <c r="AU4" i="7"/>
  <c r="AR4" i="7"/>
  <c r="BA26" i="10"/>
  <c r="AU26" i="10"/>
  <c r="AR26" i="10"/>
  <c r="BA25" i="10"/>
  <c r="AX25" i="10"/>
  <c r="AU25" i="10"/>
  <c r="AR25" i="10"/>
  <c r="BA24" i="10"/>
  <c r="AX24" i="10"/>
  <c r="AU24" i="10"/>
  <c r="AR24" i="10"/>
  <c r="BA23" i="10"/>
  <c r="AX23" i="10"/>
  <c r="AU23" i="10"/>
  <c r="AR23" i="10"/>
  <c r="BA22" i="10"/>
  <c r="AX22" i="10"/>
  <c r="AU22" i="10"/>
  <c r="AR22" i="10"/>
  <c r="BA21" i="10"/>
  <c r="AX21" i="10"/>
  <c r="AU21" i="10"/>
  <c r="AR21" i="10"/>
  <c r="BA20" i="10"/>
  <c r="AX20" i="10"/>
  <c r="AU20" i="10"/>
  <c r="AR20" i="10"/>
  <c r="BA19" i="10"/>
  <c r="AX19" i="10"/>
  <c r="AU19" i="10"/>
  <c r="AR19" i="10"/>
  <c r="BA18" i="10"/>
  <c r="AX18" i="10"/>
  <c r="AU18" i="10"/>
  <c r="AR18" i="10"/>
  <c r="BA17" i="10"/>
  <c r="AX17" i="10"/>
  <c r="AU17" i="10"/>
  <c r="AR17" i="10"/>
  <c r="BA16" i="10"/>
  <c r="AX16" i="10"/>
  <c r="AU16" i="10"/>
  <c r="AR16" i="10"/>
  <c r="BA15" i="10"/>
  <c r="AX15" i="10"/>
  <c r="AU15" i="10"/>
  <c r="AR15" i="10"/>
  <c r="BA14" i="10"/>
  <c r="AX14" i="10"/>
  <c r="AU14" i="10"/>
  <c r="AR14" i="10"/>
  <c r="BA13" i="10"/>
  <c r="AX13" i="10"/>
  <c r="AU13" i="10"/>
  <c r="AR13" i="10"/>
  <c r="BA12" i="10"/>
  <c r="AX12" i="10"/>
  <c r="AU12" i="10"/>
  <c r="AR12" i="10"/>
  <c r="BA11" i="10"/>
  <c r="AX11" i="10"/>
  <c r="AU11" i="10"/>
  <c r="AR11" i="10"/>
  <c r="BA10" i="10"/>
  <c r="AX10" i="10"/>
  <c r="AU10" i="10"/>
  <c r="AR10" i="10"/>
  <c r="BA9" i="10"/>
  <c r="AX9" i="10"/>
  <c r="AU9" i="10"/>
  <c r="AR9" i="10"/>
  <c r="BA8" i="10"/>
  <c r="AX8" i="10"/>
  <c r="AU8" i="10"/>
  <c r="AR8" i="10"/>
  <c r="BA7" i="10"/>
  <c r="AX7" i="10"/>
  <c r="AU7" i="10"/>
  <c r="AR7" i="10"/>
  <c r="BA6" i="10"/>
  <c r="AX6" i="10"/>
  <c r="AU6" i="10"/>
  <c r="AR6" i="10"/>
  <c r="BA5" i="10"/>
  <c r="AX5" i="10"/>
  <c r="AU5" i="10"/>
  <c r="AR5" i="10"/>
  <c r="BA4" i="10"/>
  <c r="AX4" i="10"/>
  <c r="AU4" i="10"/>
  <c r="AR4" i="10"/>
  <c r="BA26" i="9"/>
  <c r="AU26" i="9"/>
  <c r="AR26" i="9"/>
  <c r="BA25" i="9"/>
  <c r="AX25" i="9"/>
  <c r="AU25" i="9"/>
  <c r="AR25" i="9"/>
  <c r="BA24" i="9"/>
  <c r="AX24" i="9"/>
  <c r="AU24" i="9"/>
  <c r="AR24" i="9"/>
  <c r="BA23" i="9"/>
  <c r="AX23" i="9"/>
  <c r="AU23" i="9"/>
  <c r="AR23" i="9"/>
  <c r="BA22" i="9"/>
  <c r="AX22" i="9"/>
  <c r="AU22" i="9"/>
  <c r="AR22" i="9"/>
  <c r="BA21" i="9"/>
  <c r="AX21" i="9"/>
  <c r="AU21" i="9"/>
  <c r="AR21" i="9"/>
  <c r="BA20" i="9"/>
  <c r="AX20" i="9"/>
  <c r="AU20" i="9"/>
  <c r="AR20" i="9"/>
  <c r="BA19" i="9"/>
  <c r="AX19" i="9"/>
  <c r="AU19" i="9"/>
  <c r="AR19" i="9"/>
  <c r="BA18" i="9"/>
  <c r="AX18" i="9"/>
  <c r="AU18" i="9"/>
  <c r="AR18" i="9"/>
  <c r="BA17" i="9"/>
  <c r="AX17" i="9"/>
  <c r="AU17" i="9"/>
  <c r="AR17" i="9"/>
  <c r="BA16" i="9"/>
  <c r="AX16" i="9"/>
  <c r="AU16" i="9"/>
  <c r="AR16" i="9"/>
  <c r="BA15" i="9"/>
  <c r="AX15" i="9"/>
  <c r="AU15" i="9"/>
  <c r="AR15" i="9"/>
  <c r="BA14" i="9"/>
  <c r="AX14" i="9"/>
  <c r="AU14" i="9"/>
  <c r="AR14" i="9"/>
  <c r="BA13" i="9"/>
  <c r="AX13" i="9"/>
  <c r="AU13" i="9"/>
  <c r="AR13" i="9"/>
  <c r="BA12" i="9"/>
  <c r="AX12" i="9"/>
  <c r="AU12" i="9"/>
  <c r="AR12" i="9"/>
  <c r="BA11" i="9"/>
  <c r="AX11" i="9"/>
  <c r="AU11" i="9"/>
  <c r="AR11" i="9"/>
  <c r="BA10" i="9"/>
  <c r="AX10" i="9"/>
  <c r="AU10" i="9"/>
  <c r="AR10" i="9"/>
  <c r="BA9" i="9"/>
  <c r="AX9" i="9"/>
  <c r="AU9" i="9"/>
  <c r="AR9" i="9"/>
  <c r="BA8" i="9"/>
  <c r="AX8" i="9"/>
  <c r="AU8" i="9"/>
  <c r="AR8" i="9"/>
  <c r="BA7" i="9"/>
  <c r="AX7" i="9"/>
  <c r="AU7" i="9"/>
  <c r="AR7" i="9"/>
  <c r="BA6" i="9"/>
  <c r="AX6" i="9"/>
  <c r="AU6" i="9"/>
  <c r="AR6" i="9"/>
  <c r="BA5" i="9"/>
  <c r="AX5" i="9"/>
  <c r="AU5" i="9"/>
  <c r="AR5" i="9"/>
  <c r="BA4" i="9"/>
  <c r="AX4" i="9"/>
  <c r="AU4" i="9"/>
  <c r="AR4" i="9"/>
  <c r="BA26" i="8"/>
  <c r="AU26" i="8"/>
  <c r="AR26" i="8"/>
  <c r="BA25" i="8"/>
  <c r="AX25" i="8"/>
  <c r="AU25" i="8"/>
  <c r="AR25" i="8"/>
  <c r="BA24" i="8"/>
  <c r="AX24" i="8"/>
  <c r="AU24" i="8"/>
  <c r="AR24" i="8"/>
  <c r="BA23" i="8"/>
  <c r="AX23" i="8"/>
  <c r="AU23" i="8"/>
  <c r="AR23" i="8"/>
  <c r="BA22" i="8"/>
  <c r="AX22" i="8"/>
  <c r="AU22" i="8"/>
  <c r="AR22" i="8"/>
  <c r="BA21" i="8"/>
  <c r="AX21" i="8"/>
  <c r="AU21" i="8"/>
  <c r="AR21" i="8"/>
  <c r="BA20" i="8"/>
  <c r="AX20" i="8"/>
  <c r="AU20" i="8"/>
  <c r="AR20" i="8"/>
  <c r="BA19" i="8"/>
  <c r="AX19" i="8"/>
  <c r="AU19" i="8"/>
  <c r="AR19" i="8"/>
  <c r="BA18" i="8"/>
  <c r="AX18" i="8"/>
  <c r="AU18" i="8"/>
  <c r="AR18" i="8"/>
  <c r="BA17" i="8"/>
  <c r="AX17" i="8"/>
  <c r="AU17" i="8"/>
  <c r="AR17" i="8"/>
  <c r="BA16" i="8"/>
  <c r="AX16" i="8"/>
  <c r="AU16" i="8"/>
  <c r="AR16" i="8"/>
  <c r="BA15" i="8"/>
  <c r="AX15" i="8"/>
  <c r="AU15" i="8"/>
  <c r="AR15" i="8"/>
  <c r="BA14" i="8"/>
  <c r="AX14" i="8"/>
  <c r="AU14" i="8"/>
  <c r="AR14" i="8"/>
  <c r="BA13" i="8"/>
  <c r="AX13" i="8"/>
  <c r="AU13" i="8"/>
  <c r="AR13" i="8"/>
  <c r="BA12" i="8"/>
  <c r="AX12" i="8"/>
  <c r="AU12" i="8"/>
  <c r="AR12" i="8"/>
  <c r="BA11" i="8"/>
  <c r="AX11" i="8"/>
  <c r="AU11" i="8"/>
  <c r="AR11" i="8"/>
  <c r="BA10" i="8"/>
  <c r="AX10" i="8"/>
  <c r="AU10" i="8"/>
  <c r="AR10" i="8"/>
  <c r="BA9" i="8"/>
  <c r="AX9" i="8"/>
  <c r="AU9" i="8"/>
  <c r="AR9" i="8"/>
  <c r="BA8" i="8"/>
  <c r="AX8" i="8"/>
  <c r="AU8" i="8"/>
  <c r="AR8" i="8"/>
  <c r="BA7" i="8"/>
  <c r="AX7" i="8"/>
  <c r="AU7" i="8"/>
  <c r="AR7" i="8"/>
  <c r="BA6" i="8"/>
  <c r="AX6" i="8"/>
  <c r="AU6" i="8"/>
  <c r="AR6" i="8"/>
  <c r="BA5" i="8"/>
  <c r="AX5" i="8"/>
  <c r="AU5" i="8"/>
  <c r="AR5" i="8"/>
  <c r="BA4" i="8"/>
  <c r="AX4" i="8"/>
  <c r="AU4" i="8"/>
  <c r="AR4" i="8"/>
  <c r="BA35" i="14"/>
  <c r="AX35" i="14"/>
  <c r="AU35" i="14"/>
  <c r="BA35" i="13"/>
  <c r="AX35" i="13"/>
  <c r="AU35" i="13"/>
  <c r="AR26" i="13"/>
  <c r="AR25" i="13"/>
  <c r="AR24" i="13"/>
  <c r="AR23" i="13"/>
  <c r="AR22" i="13"/>
  <c r="AR21" i="13"/>
  <c r="AR20" i="13"/>
  <c r="AR19" i="13"/>
  <c r="AR18" i="13"/>
  <c r="AR17" i="13"/>
  <c r="AR16" i="13"/>
  <c r="AR15" i="13"/>
  <c r="AR14" i="13"/>
  <c r="AR13" i="13"/>
  <c r="AR12" i="13"/>
  <c r="AR11" i="13"/>
  <c r="AR10" i="13"/>
  <c r="AR9" i="13"/>
  <c r="AR8" i="13"/>
  <c r="AR7" i="13"/>
  <c r="AR6" i="13"/>
  <c r="AR5" i="13"/>
  <c r="AR4" i="13"/>
  <c r="BA26" i="3"/>
  <c r="AU26" i="3"/>
  <c r="AR26" i="3"/>
  <c r="BA25" i="3"/>
  <c r="AX25" i="3"/>
  <c r="AU25" i="3"/>
  <c r="AR25" i="3"/>
  <c r="BA24" i="3"/>
  <c r="AX24" i="3"/>
  <c r="AU24" i="3"/>
  <c r="AR24" i="3"/>
  <c r="BA23" i="3"/>
  <c r="AX23" i="3"/>
  <c r="AU23" i="3"/>
  <c r="AR23" i="3"/>
  <c r="BA22" i="3"/>
  <c r="AX22" i="3"/>
  <c r="AU22" i="3"/>
  <c r="AR22" i="3"/>
  <c r="BA21" i="3"/>
  <c r="AX21" i="3"/>
  <c r="AU21" i="3"/>
  <c r="AR21" i="3"/>
  <c r="BA20" i="3"/>
  <c r="AX20" i="3"/>
  <c r="AU20" i="3"/>
  <c r="AR20" i="3"/>
  <c r="BA19" i="3"/>
  <c r="AX19" i="3"/>
  <c r="AU19" i="3"/>
  <c r="AR19" i="3"/>
  <c r="BA18" i="3"/>
  <c r="AX18" i="3"/>
  <c r="AU18" i="3"/>
  <c r="AR18" i="3"/>
  <c r="BA17" i="3"/>
  <c r="AX17" i="3"/>
  <c r="AU17" i="3"/>
  <c r="AR17" i="3"/>
  <c r="BA16" i="3"/>
  <c r="AX16" i="3"/>
  <c r="AU16" i="3"/>
  <c r="AR16" i="3"/>
  <c r="BA15" i="3"/>
  <c r="AX15" i="3"/>
  <c r="AU15" i="3"/>
  <c r="AR15" i="3"/>
  <c r="BA14" i="3"/>
  <c r="AX14" i="3"/>
  <c r="AU14" i="3"/>
  <c r="AR14" i="3"/>
  <c r="BA13" i="3"/>
  <c r="AX13" i="3"/>
  <c r="AU13" i="3"/>
  <c r="AR13" i="3"/>
  <c r="BA12" i="3"/>
  <c r="AX12" i="3"/>
  <c r="AU12" i="3"/>
  <c r="AR12" i="3"/>
  <c r="BA11" i="3"/>
  <c r="AX11" i="3"/>
  <c r="AU11" i="3"/>
  <c r="AR11" i="3"/>
  <c r="BA10" i="3"/>
  <c r="AX10" i="3"/>
  <c r="AU10" i="3"/>
  <c r="AR10" i="3"/>
  <c r="BA9" i="3"/>
  <c r="AX9" i="3"/>
  <c r="AU9" i="3"/>
  <c r="AR9" i="3"/>
  <c r="BA8" i="3"/>
  <c r="AX8" i="3"/>
  <c r="AU8" i="3"/>
  <c r="AR8" i="3"/>
  <c r="BA7" i="3"/>
  <c r="AX7" i="3"/>
  <c r="AU7" i="3"/>
  <c r="AR7" i="3"/>
  <c r="BA6" i="3"/>
  <c r="AX6" i="3"/>
  <c r="AU6" i="3"/>
  <c r="AR6" i="3"/>
  <c r="BA5" i="3"/>
  <c r="AX5" i="3"/>
  <c r="AU5" i="3"/>
  <c r="AR5" i="3"/>
  <c r="BA4" i="3"/>
  <c r="AX4" i="3"/>
  <c r="AU4" i="3"/>
  <c r="AR4" i="3"/>
  <c r="BA35" i="36"/>
  <c r="AX35" i="36"/>
  <c r="AU35" i="36"/>
  <c r="BA35" i="27"/>
  <c r="AX35" i="27"/>
  <c r="AU35" i="27"/>
  <c r="BA35" i="26"/>
  <c r="AX35" i="26"/>
  <c r="AU35" i="26"/>
  <c r="BA35" i="25"/>
  <c r="AX35" i="25"/>
  <c r="AU35" i="25"/>
  <c r="BA35" i="23"/>
  <c r="AX35" i="23"/>
  <c r="AU35" i="23"/>
  <c r="BA35" i="24"/>
  <c r="AX35" i="24"/>
  <c r="AU35" i="24"/>
  <c r="BA34" i="2"/>
  <c r="AU34" i="2"/>
  <c r="AR34" i="2"/>
  <c r="BA33" i="2"/>
  <c r="AX33" i="2"/>
  <c r="AU33" i="2"/>
  <c r="AR33" i="2"/>
  <c r="BA32" i="2"/>
  <c r="AX32" i="2"/>
  <c r="AU32" i="2"/>
  <c r="AR32" i="2"/>
  <c r="BA31" i="2"/>
  <c r="AX31" i="2"/>
  <c r="AU31" i="2"/>
  <c r="AR31" i="2"/>
  <c r="BA30" i="2"/>
  <c r="AX30" i="2"/>
  <c r="AU30" i="2"/>
  <c r="AR30" i="2"/>
  <c r="BA29" i="2"/>
  <c r="AX29" i="2"/>
  <c r="AU29" i="2"/>
  <c r="AR29" i="2"/>
  <c r="BA28" i="2"/>
  <c r="AX28" i="2"/>
  <c r="AU28" i="2"/>
  <c r="AR28" i="2"/>
  <c r="BA27" i="2"/>
  <c r="AX27" i="2"/>
  <c r="AU27" i="2"/>
  <c r="AR27" i="2"/>
  <c r="BA26" i="2"/>
  <c r="AX26" i="2"/>
  <c r="AU26" i="2"/>
  <c r="AR26" i="2"/>
  <c r="BA25" i="2"/>
  <c r="AX25" i="2"/>
  <c r="AU25" i="2"/>
  <c r="AR25" i="2"/>
  <c r="BA24" i="2"/>
  <c r="AX24" i="2"/>
  <c r="AU24" i="2"/>
  <c r="AR24" i="2"/>
  <c r="BA23" i="2"/>
  <c r="AX23" i="2"/>
  <c r="AU23" i="2"/>
  <c r="AR23" i="2"/>
  <c r="BA22" i="2"/>
  <c r="AX22" i="2"/>
  <c r="AU22" i="2"/>
  <c r="AR22" i="2"/>
  <c r="BA21" i="2"/>
  <c r="AX21" i="2"/>
  <c r="AU21" i="2"/>
  <c r="AR21" i="2"/>
  <c r="BA20" i="2"/>
  <c r="AX20" i="2"/>
  <c r="AU20" i="2"/>
  <c r="AR20" i="2"/>
  <c r="BA19" i="2"/>
  <c r="AX19" i="2"/>
  <c r="AU19" i="2"/>
  <c r="AR19" i="2"/>
  <c r="BA18" i="2"/>
  <c r="AX18" i="2"/>
  <c r="AU18" i="2"/>
  <c r="AR18" i="2"/>
  <c r="BA17" i="2"/>
  <c r="AX17" i="2"/>
  <c r="AU17" i="2"/>
  <c r="AR17" i="2"/>
  <c r="BA16" i="2"/>
  <c r="AX16" i="2"/>
  <c r="AU16" i="2"/>
  <c r="AR16" i="2"/>
  <c r="BA15" i="2"/>
  <c r="AX15" i="2"/>
  <c r="AU15" i="2"/>
  <c r="AR15" i="2"/>
  <c r="BA14" i="2"/>
  <c r="AX14" i="2"/>
  <c r="AU14" i="2"/>
  <c r="AR14" i="2"/>
  <c r="BA13" i="2"/>
  <c r="AX13" i="2"/>
  <c r="AU13" i="2"/>
  <c r="AR13" i="2"/>
  <c r="BA12" i="2"/>
  <c r="AX12" i="2"/>
  <c r="AU12" i="2"/>
  <c r="AR12" i="2"/>
  <c r="BA11" i="2"/>
  <c r="AX11" i="2"/>
  <c r="AU11" i="2"/>
  <c r="AR11" i="2"/>
  <c r="BA10" i="2"/>
  <c r="AX10" i="2"/>
  <c r="AU10" i="2"/>
  <c r="AR10" i="2"/>
  <c r="BA9" i="2"/>
  <c r="AX9" i="2"/>
  <c r="AU9" i="2"/>
  <c r="AR9" i="2"/>
  <c r="BA8" i="2"/>
  <c r="AX8" i="2"/>
  <c r="AU8" i="2"/>
  <c r="AR8" i="2"/>
  <c r="BA7" i="2"/>
  <c r="AX7" i="2"/>
  <c r="AU7" i="2"/>
  <c r="AR7" i="2"/>
  <c r="BA6" i="2"/>
  <c r="AX6" i="2"/>
  <c r="AU6" i="2"/>
  <c r="AR6" i="2"/>
  <c r="BA5" i="2"/>
  <c r="AX5" i="2"/>
  <c r="AU5" i="2"/>
  <c r="AR5" i="2"/>
  <c r="BA4" i="2"/>
  <c r="AX4" i="2"/>
  <c r="AU4" i="2"/>
  <c r="AR4" i="2"/>
  <c r="BA34" i="1"/>
  <c r="AU34" i="1"/>
  <c r="AR34" i="1"/>
  <c r="BA33" i="1"/>
  <c r="AX33" i="1"/>
  <c r="AU33" i="1"/>
  <c r="AR33" i="1"/>
  <c r="BA32" i="1"/>
  <c r="AX32" i="1"/>
  <c r="AU32" i="1"/>
  <c r="AR32" i="1"/>
  <c r="BA31" i="1"/>
  <c r="AX31" i="1"/>
  <c r="AU31" i="1"/>
  <c r="AR31" i="1"/>
  <c r="BA30" i="1"/>
  <c r="AX30" i="1"/>
  <c r="AU30" i="1"/>
  <c r="AR30" i="1"/>
  <c r="BA29" i="1"/>
  <c r="AX29" i="1"/>
  <c r="AU29" i="1"/>
  <c r="AR29" i="1"/>
  <c r="BA28" i="1"/>
  <c r="AX28" i="1"/>
  <c r="AU28" i="1"/>
  <c r="AR28" i="1"/>
  <c r="BA27" i="1"/>
  <c r="AX27" i="1"/>
  <c r="AU27" i="1"/>
  <c r="AR27" i="1"/>
  <c r="BA26" i="1"/>
  <c r="AX26" i="1"/>
  <c r="AU26" i="1"/>
  <c r="AR26" i="1"/>
  <c r="BA25" i="1"/>
  <c r="AX25" i="1"/>
  <c r="AU25" i="1"/>
  <c r="AR25" i="1"/>
  <c r="BA24" i="1"/>
  <c r="AX24" i="1"/>
  <c r="AU24" i="1"/>
  <c r="AR24" i="1"/>
  <c r="BA23" i="1"/>
  <c r="AX23" i="1"/>
  <c r="AU23" i="1"/>
  <c r="AR23" i="1"/>
  <c r="BA22" i="1"/>
  <c r="AX22" i="1"/>
  <c r="AU22" i="1"/>
  <c r="AR22" i="1"/>
  <c r="BA21" i="1"/>
  <c r="AX21" i="1"/>
  <c r="AU21" i="1"/>
  <c r="AR21" i="1"/>
  <c r="BA20" i="1"/>
  <c r="AX20" i="1"/>
  <c r="AU20" i="1"/>
  <c r="AR20" i="1"/>
  <c r="BA19" i="1"/>
  <c r="AX19" i="1"/>
  <c r="AU19" i="1"/>
  <c r="AR19" i="1"/>
  <c r="BA18" i="1"/>
  <c r="AX18" i="1"/>
  <c r="AU18" i="1"/>
  <c r="AR18" i="1"/>
  <c r="BA17" i="1"/>
  <c r="AX17" i="1"/>
  <c r="AU17" i="1"/>
  <c r="AR17" i="1"/>
  <c r="BA16" i="1"/>
  <c r="AX16" i="1"/>
  <c r="AU16" i="1"/>
  <c r="AR16" i="1"/>
  <c r="BA15" i="1"/>
  <c r="AX15" i="1"/>
  <c r="AU15" i="1"/>
  <c r="AR15" i="1"/>
  <c r="BA14" i="1"/>
  <c r="AX14" i="1"/>
  <c r="AU14" i="1"/>
  <c r="AR14" i="1"/>
  <c r="BA13" i="1"/>
  <c r="AX13" i="1"/>
  <c r="AU13" i="1"/>
  <c r="AR13" i="1"/>
  <c r="BA12" i="1"/>
  <c r="AX12" i="1"/>
  <c r="AU12" i="1"/>
  <c r="AR12" i="1"/>
  <c r="BA11" i="1"/>
  <c r="AX11" i="1"/>
  <c r="AU11" i="1"/>
  <c r="AR11" i="1"/>
  <c r="BA10" i="1"/>
  <c r="AX10" i="1"/>
  <c r="AU10" i="1"/>
  <c r="AR10" i="1"/>
  <c r="BA9" i="1"/>
  <c r="AX9" i="1"/>
  <c r="AU9" i="1"/>
  <c r="AR9" i="1"/>
  <c r="BA8" i="1"/>
  <c r="AX8" i="1"/>
  <c r="AU8" i="1"/>
  <c r="AR8" i="1"/>
  <c r="BA7" i="1"/>
  <c r="AX7" i="1"/>
  <c r="AU7" i="1"/>
  <c r="AR7" i="1"/>
  <c r="BA6" i="1"/>
  <c r="AX6" i="1"/>
  <c r="AU6" i="1"/>
  <c r="AR6" i="1"/>
  <c r="BA5" i="1"/>
  <c r="AX5" i="1"/>
  <c r="AU5" i="1"/>
  <c r="AR5" i="1"/>
  <c r="BA4" i="1"/>
  <c r="AX4" i="1"/>
  <c r="AU4" i="1"/>
  <c r="AR4" i="1"/>
  <c r="A5" i="1" l="1"/>
  <c r="A5" i="61"/>
  <c r="A5" i="62"/>
  <c r="A4" i="61"/>
  <c r="A4" i="62"/>
  <c r="A4" i="1"/>
  <c r="AC147" i="12"/>
  <c r="AD167" i="12"/>
  <c r="AD169" i="12"/>
  <c r="AC170" i="12"/>
  <c r="AD171" i="12"/>
  <c r="AD170" i="12"/>
  <c r="AC159" i="12"/>
  <c r="AD159" i="12"/>
  <c r="AD166" i="12"/>
  <c r="AD157" i="12"/>
  <c r="AD150" i="12"/>
  <c r="AC150" i="12"/>
  <c r="AX35" i="10"/>
  <c r="AC164" i="12"/>
  <c r="AD152" i="12"/>
  <c r="BC74" i="16"/>
  <c r="BA35" i="3"/>
  <c r="BA35" i="10"/>
  <c r="AX35" i="7"/>
  <c r="BF77" i="16"/>
  <c r="AX35" i="2"/>
  <c r="AC156" i="12"/>
  <c r="AD172" i="12"/>
  <c r="BF60" i="16"/>
  <c r="BE78" i="16"/>
  <c r="BC66" i="16"/>
  <c r="BD81" i="16"/>
  <c r="AC163" i="12"/>
  <c r="AD148" i="12"/>
  <c r="AD161" i="12"/>
  <c r="AD156" i="12"/>
  <c r="BE69" i="16"/>
  <c r="AD147" i="12"/>
  <c r="AD153" i="12"/>
  <c r="BD73" i="16"/>
  <c r="BA35" i="9"/>
  <c r="AU35" i="1"/>
  <c r="AC148" i="12"/>
  <c r="AD154" i="12"/>
  <c r="AD168" i="12"/>
  <c r="AD163" i="12"/>
  <c r="AC152" i="12"/>
  <c r="AC166" i="12"/>
  <c r="AC157" i="12"/>
  <c r="AC171" i="12"/>
  <c r="AD164" i="12"/>
  <c r="AC154" i="12"/>
  <c r="AC168" i="12"/>
  <c r="AC153" i="12"/>
  <c r="BD65" i="16"/>
  <c r="BF58" i="16"/>
  <c r="BF70" i="16"/>
  <c r="BF64" i="16"/>
  <c r="BF76" i="16"/>
  <c r="AL39" i="12"/>
  <c r="D16" i="56"/>
  <c r="AC161" i="12"/>
  <c r="BA35" i="7"/>
  <c r="AM39" i="12"/>
  <c r="D17" i="56"/>
  <c r="AC146" i="12"/>
  <c r="AC149" i="12"/>
  <c r="AC169" i="12"/>
  <c r="A5" i="28"/>
  <c r="A4" i="28"/>
  <c r="BD62" i="16"/>
  <c r="BD84" i="16" s="1"/>
  <c r="BD70" i="16"/>
  <c r="BF74" i="16"/>
  <c r="BD79" i="16"/>
  <c r="F109" i="15"/>
  <c r="N109" i="15"/>
  <c r="G109" i="15"/>
  <c r="O109" i="15"/>
  <c r="U273" i="12"/>
  <c r="U305" i="12" s="1"/>
  <c r="AQ39" i="12"/>
  <c r="D25" i="56"/>
  <c r="BA35" i="2"/>
  <c r="BE62" i="16"/>
  <c r="BE74" i="16"/>
  <c r="C38" i="32"/>
  <c r="AX35" i="1"/>
  <c r="BA35" i="1"/>
  <c r="C38" i="31"/>
  <c r="BF78" i="16"/>
  <c r="AD162" i="12"/>
  <c r="AN39" i="12"/>
  <c r="D19" i="56"/>
  <c r="X177" i="12"/>
  <c r="AT39" i="12"/>
  <c r="AD146" i="12"/>
  <c r="AD149" i="12"/>
  <c r="AC155" i="12"/>
  <c r="AC158" i="12"/>
  <c r="AC165" i="12"/>
  <c r="BE58" i="16"/>
  <c r="BC63" i="16"/>
  <c r="BE67" i="16"/>
  <c r="BC71" i="16"/>
  <c r="BE75" i="16"/>
  <c r="BC69" i="16"/>
  <c r="BC81" i="16"/>
  <c r="BF69" i="16"/>
  <c r="BF81" i="16"/>
  <c r="BD60" i="16"/>
  <c r="BD72" i="16"/>
  <c r="BD66" i="16"/>
  <c r="BD78" i="16"/>
  <c r="AR39" i="12"/>
  <c r="D26" i="56"/>
  <c r="AC172" i="12"/>
  <c r="BE61" i="16"/>
  <c r="AX35" i="8"/>
  <c r="BC61" i="16"/>
  <c r="BC73" i="16"/>
  <c r="BC67" i="16"/>
  <c r="BC79" i="16"/>
  <c r="BD63" i="16"/>
  <c r="BD75" i="16"/>
  <c r="BE59" i="16"/>
  <c r="BE71" i="16"/>
  <c r="BE65" i="16"/>
  <c r="BE77" i="16"/>
  <c r="BF61" i="16"/>
  <c r="BF73" i="16"/>
  <c r="BF67" i="16"/>
  <c r="BF79" i="16"/>
  <c r="AD165" i="12"/>
  <c r="D18" i="56"/>
  <c r="AO39" i="12"/>
  <c r="AC151" i="12"/>
  <c r="AD155" i="12"/>
  <c r="AD158" i="12"/>
  <c r="AC160" i="12"/>
  <c r="BD59" i="16"/>
  <c r="BF63" i="16"/>
  <c r="BF71" i="16"/>
  <c r="BD76" i="16"/>
  <c r="BD80" i="16"/>
  <c r="D109" i="15"/>
  <c r="C241" i="12"/>
  <c r="AF39" i="12"/>
  <c r="BC58" i="16"/>
  <c r="BC70" i="16"/>
  <c r="BC64" i="16"/>
  <c r="BC76" i="16"/>
  <c r="BA35" i="8"/>
  <c r="AX35" i="9"/>
  <c r="BC68" i="16"/>
  <c r="BC80" i="16"/>
  <c r="C38" i="30"/>
  <c r="BF68" i="16"/>
  <c r="BF80" i="16"/>
  <c r="B145" i="12"/>
  <c r="AE39" i="12"/>
  <c r="AD151" i="12"/>
  <c r="AD160" i="12"/>
  <c r="AC162" i="12"/>
  <c r="AC167" i="12"/>
  <c r="BC60" i="16"/>
  <c r="BE64" i="16"/>
  <c r="BE68" i="16"/>
  <c r="BE72" i="16"/>
  <c r="BC77" i="16"/>
  <c r="E109" i="15"/>
  <c r="AU35" i="11"/>
  <c r="BA35" i="11"/>
  <c r="AX35" i="11"/>
  <c r="AU35" i="7"/>
  <c r="AU35" i="10"/>
  <c r="AU35" i="9"/>
  <c r="AU35" i="8"/>
  <c r="A4" i="27"/>
  <c r="A4" i="26"/>
  <c r="A5" i="27"/>
  <c r="A5" i="25"/>
  <c r="A4" i="25"/>
  <c r="A5" i="23"/>
  <c r="A5" i="26"/>
  <c r="A4" i="23"/>
  <c r="A5" i="24"/>
  <c r="A4" i="24"/>
  <c r="A4" i="2"/>
  <c r="A5" i="2"/>
  <c r="AU35" i="2"/>
  <c r="Q145" i="12"/>
  <c r="X209" i="12"/>
  <c r="U145" i="12"/>
  <c r="T177" i="12"/>
  <c r="W407" i="33"/>
  <c r="W421" i="33" s="1"/>
  <c r="AB178" i="12" s="1"/>
  <c r="Y145" i="12"/>
  <c r="P177" i="12"/>
  <c r="Q273" i="12"/>
  <c r="Q305" i="12" s="1"/>
  <c r="V241" i="12"/>
  <c r="V209" i="12"/>
  <c r="V273" i="12"/>
  <c r="V305" i="12" s="1"/>
  <c r="V113" i="12"/>
  <c r="B85" i="16"/>
  <c r="R339" i="12"/>
  <c r="B339" i="12" s="1"/>
  <c r="B91" i="16" s="1"/>
  <c r="T377" i="33"/>
  <c r="Z377" i="33"/>
  <c r="AC378" i="33"/>
  <c r="C209" i="12"/>
  <c r="C273" i="12"/>
  <c r="C305" i="12" s="1"/>
  <c r="S209" i="12"/>
  <c r="S273" i="12"/>
  <c r="S305" i="12" s="1"/>
  <c r="W209" i="12"/>
  <c r="W273" i="12"/>
  <c r="W305" i="12" s="1"/>
  <c r="C113" i="12"/>
  <c r="S113" i="12"/>
  <c r="W113" i="12"/>
  <c r="R145" i="12"/>
  <c r="V145" i="12"/>
  <c r="Q177" i="12"/>
  <c r="U177" i="12"/>
  <c r="Y177" i="12"/>
  <c r="S241" i="12"/>
  <c r="B241" i="12"/>
  <c r="B209" i="12"/>
  <c r="B273" i="12"/>
  <c r="B305" i="12" s="1"/>
  <c r="Z241" i="12"/>
  <c r="Z209" i="12"/>
  <c r="Z273" i="12"/>
  <c r="Z305" i="12" s="1"/>
  <c r="Z113" i="12"/>
  <c r="E1" i="16"/>
  <c r="P273" i="12"/>
  <c r="P305" i="12" s="1"/>
  <c r="P241" i="12"/>
  <c r="T273" i="12"/>
  <c r="T305" i="12" s="1"/>
  <c r="T241" i="12"/>
  <c r="X273" i="12"/>
  <c r="X305" i="12" s="1"/>
  <c r="X241" i="12"/>
  <c r="P113" i="12"/>
  <c r="T113" i="12"/>
  <c r="X113" i="12"/>
  <c r="C145" i="12"/>
  <c r="S145" i="12"/>
  <c r="W145" i="12"/>
  <c r="B177" i="12"/>
  <c r="R177" i="12"/>
  <c r="V177" i="12"/>
  <c r="Z177" i="12"/>
  <c r="P209" i="12"/>
  <c r="W241" i="12"/>
  <c r="R241" i="12"/>
  <c r="R209" i="12"/>
  <c r="R273" i="12"/>
  <c r="R305" i="12" s="1"/>
  <c r="B113" i="12"/>
  <c r="R113" i="12"/>
  <c r="Q241" i="12"/>
  <c r="Q209" i="12"/>
  <c r="U241" i="12"/>
  <c r="U209" i="12"/>
  <c r="Y241" i="12"/>
  <c r="Y209" i="12"/>
  <c r="Q113" i="12"/>
  <c r="U113" i="12"/>
  <c r="Y113" i="12"/>
  <c r="P145" i="12"/>
  <c r="T145" i="12"/>
  <c r="X145" i="12"/>
  <c r="C177" i="12"/>
  <c r="S177" i="12"/>
  <c r="W177" i="12"/>
  <c r="T209" i="12"/>
  <c r="T407" i="33"/>
  <c r="T421" i="33" s="1"/>
  <c r="AA178" i="12" s="1"/>
  <c r="T34" i="33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W34" i="33"/>
  <c r="W377" i="33"/>
  <c r="AC377" i="33"/>
  <c r="Z407" i="33"/>
  <c r="Z421" i="33" s="1"/>
  <c r="AC178" i="12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Z84" i="33" s="1"/>
  <c r="Z85" i="33" s="1"/>
  <c r="Z86" i="33" s="1"/>
  <c r="Z87" i="33" s="1"/>
  <c r="Z88" i="33" s="1"/>
  <c r="Z89" i="33" s="1"/>
  <c r="Z90" i="33" s="1"/>
  <c r="Z91" i="33" s="1"/>
  <c r="Z92" i="33" s="1"/>
  <c r="Z93" i="33" s="1"/>
  <c r="Z94" i="33" s="1"/>
  <c r="Z95" i="33" s="1"/>
  <c r="Z96" i="33" s="1"/>
  <c r="Z97" i="33" s="1"/>
  <c r="Z98" i="33" s="1"/>
  <c r="Z99" i="33" s="1"/>
  <c r="Z100" i="33" s="1"/>
  <c r="Z101" i="33" s="1"/>
  <c r="Z102" i="33" s="1"/>
  <c r="Z103" i="33" s="1"/>
  <c r="Z104" i="33" s="1"/>
  <c r="Z105" i="33" s="1"/>
  <c r="Z106" i="33" s="1"/>
  <c r="Z107" i="33" s="1"/>
  <c r="Z108" i="33" s="1"/>
  <c r="Z109" i="33" s="1"/>
  <c r="Z110" i="33" s="1"/>
  <c r="Z111" i="33" s="1"/>
  <c r="Z112" i="33" s="1"/>
  <c r="Z113" i="33" s="1"/>
  <c r="Z114" i="33" s="1"/>
  <c r="Z115" i="33" s="1"/>
  <c r="Z116" i="33" s="1"/>
  <c r="Z117" i="33" s="1"/>
  <c r="Z118" i="33" s="1"/>
  <c r="Z119" i="33" s="1"/>
  <c r="Z120" i="33" s="1"/>
  <c r="Z121" i="33" s="1"/>
  <c r="Z122" i="33" s="1"/>
  <c r="Z123" i="33" s="1"/>
  <c r="Z124" i="33" s="1"/>
  <c r="Z125" i="33" s="1"/>
  <c r="Z126" i="33" s="1"/>
  <c r="Z127" i="33" s="1"/>
  <c r="Z128" i="33" s="1"/>
  <c r="Z129" i="33" s="1"/>
  <c r="Z130" i="33" s="1"/>
  <c r="Z131" i="33" s="1"/>
  <c r="Z132" i="33" s="1"/>
  <c r="Z133" i="33" s="1"/>
  <c r="Z134" i="33" s="1"/>
  <c r="Z135" i="33" s="1"/>
  <c r="Z136" i="33" s="1"/>
  <c r="Z137" i="33" s="1"/>
  <c r="Z138" i="33" s="1"/>
  <c r="Z139" i="33" s="1"/>
  <c r="Z140" i="33" s="1"/>
  <c r="Z141" i="33" s="1"/>
  <c r="Z142" i="33" s="1"/>
  <c r="Z143" i="33" s="1"/>
  <c r="Z144" i="33" s="1"/>
  <c r="Z145" i="33" s="1"/>
  <c r="Z146" i="33" s="1"/>
  <c r="Z147" i="33" s="1"/>
  <c r="Z148" i="33" s="1"/>
  <c r="Z149" i="33" s="1"/>
  <c r="Z150" i="33" s="1"/>
  <c r="Z151" i="33" s="1"/>
  <c r="Z152" i="33" s="1"/>
  <c r="Z411" i="33" s="1"/>
  <c r="Z428" i="33" s="1"/>
  <c r="AC185" i="12" s="1"/>
  <c r="AC407" i="33"/>
  <c r="AC421" i="33" s="1"/>
  <c r="AD178" i="12" s="1"/>
  <c r="AC408" i="33"/>
  <c r="AC422" i="33" s="1"/>
  <c r="AD179" i="12" s="1"/>
  <c r="AC391" i="33"/>
  <c r="AC423" i="33" s="1"/>
  <c r="AD180" i="12" s="1"/>
  <c r="AC62" i="33"/>
  <c r="AC63" i="33" s="1"/>
  <c r="AC64" i="33" s="1"/>
  <c r="AC65" i="33" s="1"/>
  <c r="AC66" i="33" s="1"/>
  <c r="AC67" i="33" s="1"/>
  <c r="AC68" i="33" s="1"/>
  <c r="AC69" i="33" s="1"/>
  <c r="AC70" i="33" s="1"/>
  <c r="AC71" i="33" s="1"/>
  <c r="AC72" i="33" s="1"/>
  <c r="AC73" i="33" s="1"/>
  <c r="AC74" i="33" s="1"/>
  <c r="AC75" i="33" s="1"/>
  <c r="AC76" i="33" s="1"/>
  <c r="AC77" i="33" s="1"/>
  <c r="AC78" i="33" s="1"/>
  <c r="AC79" i="33" s="1"/>
  <c r="AC80" i="33" s="1"/>
  <c r="AC81" i="33" s="1"/>
  <c r="AC82" i="33" s="1"/>
  <c r="AC83" i="33" s="1"/>
  <c r="AC84" i="33" s="1"/>
  <c r="AC85" i="33" s="1"/>
  <c r="AC86" i="33" s="1"/>
  <c r="AC87" i="33" s="1"/>
  <c r="AC88" i="33" s="1"/>
  <c r="AC89" i="33" s="1"/>
  <c r="AC90" i="33" s="1"/>
  <c r="AC91" i="33" s="1"/>
  <c r="AC92" i="33" s="1"/>
  <c r="AC93" i="33" s="1"/>
  <c r="AC94" i="33" s="1"/>
  <c r="AC95" i="33" s="1"/>
  <c r="AC96" i="33" s="1"/>
  <c r="AC97" i="33" s="1"/>
  <c r="AC98" i="33" s="1"/>
  <c r="AC99" i="33" s="1"/>
  <c r="AC100" i="33" s="1"/>
  <c r="AC101" i="33" s="1"/>
  <c r="AC102" i="33" s="1"/>
  <c r="AC103" i="33" s="1"/>
  <c r="AC104" i="33" s="1"/>
  <c r="AC105" i="33" s="1"/>
  <c r="AC106" i="33" s="1"/>
  <c r="AC107" i="33" s="1"/>
  <c r="AC108" i="33" s="1"/>
  <c r="AC109" i="33" s="1"/>
  <c r="AC110" i="33" s="1"/>
  <c r="AC111" i="33" s="1"/>
  <c r="AC112" i="33" s="1"/>
  <c r="AC113" i="33" s="1"/>
  <c r="AC114" i="33" s="1"/>
  <c r="AC115" i="33" s="1"/>
  <c r="AC116" i="33" s="1"/>
  <c r="AC117" i="33" s="1"/>
  <c r="AC118" i="33" s="1"/>
  <c r="AC119" i="33" s="1"/>
  <c r="AC120" i="33" s="1"/>
  <c r="AC121" i="33" s="1"/>
  <c r="AC122" i="33" s="1"/>
  <c r="AC123" i="33" s="1"/>
  <c r="AC124" i="33" s="1"/>
  <c r="AC125" i="33" s="1"/>
  <c r="AC126" i="33" s="1"/>
  <c r="AC127" i="33" s="1"/>
  <c r="AC128" i="33" s="1"/>
  <c r="AC129" i="33" s="1"/>
  <c r="AC130" i="33" s="1"/>
  <c r="AC131" i="33" s="1"/>
  <c r="AC132" i="33" s="1"/>
  <c r="AC133" i="33" s="1"/>
  <c r="AC134" i="33" s="1"/>
  <c r="AC135" i="33" s="1"/>
  <c r="AC136" i="33" s="1"/>
  <c r="AC137" i="33" s="1"/>
  <c r="AC138" i="33" s="1"/>
  <c r="AC139" i="33" s="1"/>
  <c r="AC140" i="33" s="1"/>
  <c r="AC141" i="33" s="1"/>
  <c r="AC142" i="33" s="1"/>
  <c r="AC143" i="33" s="1"/>
  <c r="AC144" i="33" s="1"/>
  <c r="AC145" i="33" s="1"/>
  <c r="AC146" i="33" s="1"/>
  <c r="AC147" i="33" s="1"/>
  <c r="AC148" i="33" s="1"/>
  <c r="AC149" i="33" s="1"/>
  <c r="AC150" i="33" s="1"/>
  <c r="AC151" i="33" s="1"/>
  <c r="AC152" i="33" s="1"/>
  <c r="AC153" i="33" s="1"/>
  <c r="AU35" i="3"/>
  <c r="AX35" i="3"/>
  <c r="BD86" i="16" l="1"/>
  <c r="D20" i="49"/>
  <c r="V20" i="49" s="1"/>
  <c r="E23" i="56" s="1"/>
  <c r="D9" i="49"/>
  <c r="V9" i="49" s="1"/>
  <c r="E12" i="56" s="1"/>
  <c r="D33" i="49"/>
  <c r="D36" i="56" s="1"/>
  <c r="D26" i="49"/>
  <c r="D29" i="56" s="1"/>
  <c r="D8" i="49"/>
  <c r="E8" i="49" s="1"/>
  <c r="D11" i="49"/>
  <c r="K11" i="49" s="1"/>
  <c r="D34" i="49"/>
  <c r="D37" i="56" s="1"/>
  <c r="D27" i="49"/>
  <c r="D30" i="56" s="1"/>
  <c r="D19" i="49"/>
  <c r="AF19" i="49" s="1"/>
  <c r="D10" i="49"/>
  <c r="E10" i="49" s="1"/>
  <c r="BE86" i="16"/>
  <c r="BE84" i="16"/>
  <c r="BC84" i="16"/>
  <c r="Z391" i="33"/>
  <c r="Z423" i="33" s="1"/>
  <c r="AC180" i="12" s="1"/>
  <c r="AC411" i="33"/>
  <c r="AC428" i="33" s="1"/>
  <c r="AD185" i="12" s="1"/>
  <c r="AC392" i="33"/>
  <c r="AC425" i="33" s="1"/>
  <c r="AD182" i="12" s="1"/>
  <c r="AC409" i="33"/>
  <c r="AC424" i="33" s="1"/>
  <c r="AD181" i="12" s="1"/>
  <c r="AC394" i="33"/>
  <c r="AC429" i="33" s="1"/>
  <c r="AD186" i="12" s="1"/>
  <c r="AC381" i="33"/>
  <c r="AC393" i="33"/>
  <c r="AC427" i="33" s="1"/>
  <c r="AD184" i="12" s="1"/>
  <c r="AC410" i="33"/>
  <c r="AC426" i="33" s="1"/>
  <c r="AD183" i="12" s="1"/>
  <c r="AC380" i="33"/>
  <c r="Z392" i="33"/>
  <c r="Z425" i="33" s="1"/>
  <c r="AC182" i="12" s="1"/>
  <c r="Z394" i="33"/>
  <c r="Z429" i="33" s="1"/>
  <c r="AC186" i="12" s="1"/>
  <c r="Z409" i="33"/>
  <c r="Z424" i="33" s="1"/>
  <c r="AC181" i="12" s="1"/>
  <c r="Z410" i="33"/>
  <c r="Z426" i="33" s="1"/>
  <c r="AC183" i="12" s="1"/>
  <c r="Z381" i="33"/>
  <c r="Z408" i="33"/>
  <c r="Z422" i="33" s="1"/>
  <c r="AC179" i="12" s="1"/>
  <c r="Z153" i="33"/>
  <c r="Z154" i="33" s="1"/>
  <c r="Z393" i="33"/>
  <c r="Z427" i="33" s="1"/>
  <c r="AC184" i="12" s="1"/>
  <c r="Z380" i="33"/>
  <c r="T64" i="33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T84" i="33" s="1"/>
  <c r="T85" i="33" s="1"/>
  <c r="T86" i="33" s="1"/>
  <c r="T87" i="33" s="1"/>
  <c r="T88" i="33" s="1"/>
  <c r="T89" i="33" s="1"/>
  <c r="T90" i="33" s="1"/>
  <c r="T91" i="33" s="1"/>
  <c r="T391" i="33"/>
  <c r="T423" i="33" s="1"/>
  <c r="AA180" i="12" s="1"/>
  <c r="T408" i="33"/>
  <c r="T422" i="33" s="1"/>
  <c r="AA179" i="12" s="1"/>
  <c r="BF86" i="16"/>
  <c r="BF84" i="16"/>
  <c r="BC86" i="16"/>
  <c r="V15" i="49"/>
  <c r="E18" i="56" s="1"/>
  <c r="E15" i="49"/>
  <c r="K15" i="49"/>
  <c r="AF15" i="49"/>
  <c r="V14" i="49"/>
  <c r="E17" i="56" s="1"/>
  <c r="E14" i="49"/>
  <c r="K14" i="49"/>
  <c r="AF14" i="49"/>
  <c r="V13" i="49"/>
  <c r="E16" i="56" s="1"/>
  <c r="E13" i="49"/>
  <c r="K13" i="49"/>
  <c r="AF13" i="49"/>
  <c r="AF16" i="49"/>
  <c r="E16" i="49"/>
  <c r="K16" i="49"/>
  <c r="V16" i="49"/>
  <c r="E19" i="56" s="1"/>
  <c r="V8" i="49"/>
  <c r="E11" i="56" s="1"/>
  <c r="K8" i="49"/>
  <c r="AF8" i="49"/>
  <c r="V22" i="49"/>
  <c r="E25" i="56" s="1"/>
  <c r="K22" i="49"/>
  <c r="E22" i="49"/>
  <c r="AF22" i="49"/>
  <c r="AF23" i="49"/>
  <c r="V23" i="49"/>
  <c r="E26" i="56" s="1"/>
  <c r="E23" i="49"/>
  <c r="K23" i="49"/>
  <c r="B87" i="16"/>
  <c r="B89" i="16"/>
  <c r="A95" i="12" s="1"/>
  <c r="C336" i="12"/>
  <c r="BE35" i="16"/>
  <c r="AS11" i="16"/>
  <c r="AS27" i="16"/>
  <c r="BI14" i="16"/>
  <c r="BI30" i="16"/>
  <c r="BI12" i="16"/>
  <c r="Y26" i="16"/>
  <c r="Y16" i="16"/>
  <c r="AS29" i="16"/>
  <c r="BI16" i="16"/>
  <c r="Y30" i="16"/>
  <c r="Y20" i="16"/>
  <c r="AS33" i="16"/>
  <c r="AS15" i="16"/>
  <c r="AS31" i="16"/>
  <c r="AS5" i="16"/>
  <c r="BI18" i="16"/>
  <c r="Y32" i="16"/>
  <c r="D5" i="16"/>
  <c r="AW7" i="16"/>
  <c r="AC10" i="16"/>
  <c r="D13" i="16"/>
  <c r="AW15" i="16"/>
  <c r="AC18" i="16"/>
  <c r="D21" i="16"/>
  <c r="AW23" i="16"/>
  <c r="AC26" i="16"/>
  <c r="D29" i="16"/>
  <c r="AW31" i="16"/>
  <c r="AC34" i="16"/>
  <c r="BI5" i="16"/>
  <c r="AS8" i="16"/>
  <c r="Y11" i="16"/>
  <c r="BI13" i="16"/>
  <c r="AS16" i="16"/>
  <c r="Y19" i="16"/>
  <c r="BI21" i="16"/>
  <c r="AS24" i="16"/>
  <c r="Y27" i="16"/>
  <c r="BI29" i="16"/>
  <c r="AS32" i="16"/>
  <c r="Y35" i="16"/>
  <c r="AW6" i="16"/>
  <c r="AC9" i="16"/>
  <c r="D12" i="16"/>
  <c r="AW14" i="16"/>
  <c r="AC17" i="16"/>
  <c r="D20" i="16"/>
  <c r="AW22" i="16"/>
  <c r="AC25" i="16"/>
  <c r="D28" i="16"/>
  <c r="AW30" i="16"/>
  <c r="AC33" i="16"/>
  <c r="Y6" i="16"/>
  <c r="AS19" i="16"/>
  <c r="BI32" i="16"/>
  <c r="AS9" i="16"/>
  <c r="BI22" i="16"/>
  <c r="BI20" i="16"/>
  <c r="Y34" i="16"/>
  <c r="Y8" i="16"/>
  <c r="AS21" i="16"/>
  <c r="AS25" i="16"/>
  <c r="BI8" i="16"/>
  <c r="Y10" i="16"/>
  <c r="BI10" i="16"/>
  <c r="AC8" i="16"/>
  <c r="AW11" i="16"/>
  <c r="D15" i="16"/>
  <c r="D19" i="16"/>
  <c r="AC22" i="16"/>
  <c r="AW25" i="16"/>
  <c r="AW29" i="16"/>
  <c r="D33" i="16"/>
  <c r="Y5" i="16"/>
  <c r="Y9" i="16"/>
  <c r="AS12" i="16"/>
  <c r="BI15" i="16"/>
  <c r="BI19" i="16"/>
  <c r="Y23" i="16"/>
  <c r="AS26" i="16"/>
  <c r="AS30" i="16"/>
  <c r="BI33" i="16"/>
  <c r="D6" i="16"/>
  <c r="D10" i="16"/>
  <c r="AC13" i="16"/>
  <c r="AW16" i="16"/>
  <c r="AW20" i="16"/>
  <c r="D24" i="16"/>
  <c r="AC27" i="16"/>
  <c r="AC31" i="16"/>
  <c r="AW34" i="16"/>
  <c r="AS23" i="16"/>
  <c r="D9" i="16"/>
  <c r="AW13" i="16"/>
  <c r="AW17" i="16"/>
  <c r="D23" i="16"/>
  <c r="AW27" i="16"/>
  <c r="AC32" i="16"/>
  <c r="AS6" i="16"/>
  <c r="AS10" i="16"/>
  <c r="Y15" i="16"/>
  <c r="AS20" i="16"/>
  <c r="Y25" i="16"/>
  <c r="Y29" i="16"/>
  <c r="AS34" i="16"/>
  <c r="D8" i="16"/>
  <c r="AW12" i="16"/>
  <c r="D18" i="16"/>
  <c r="D22" i="16"/>
  <c r="AW26" i="16"/>
  <c r="D32" i="16"/>
  <c r="Y22" i="16"/>
  <c r="Y12" i="16"/>
  <c r="AC6" i="16"/>
  <c r="D11" i="16"/>
  <c r="AC16" i="16"/>
  <c r="AC20" i="16"/>
  <c r="D25" i="16"/>
  <c r="AC30" i="16"/>
  <c r="D35" i="16"/>
  <c r="BI7" i="16"/>
  <c r="Y13" i="16"/>
  <c r="BI17" i="16"/>
  <c r="AS22" i="16"/>
  <c r="BI27" i="16"/>
  <c r="BI31" i="16"/>
  <c r="AC5" i="16"/>
  <c r="AW10" i="16"/>
  <c r="AC15" i="16"/>
  <c r="AC19" i="16"/>
  <c r="AW24" i="16"/>
  <c r="AC29" i="16"/>
  <c r="D34" i="16"/>
  <c r="BI26" i="16"/>
  <c r="AW9" i="16"/>
  <c r="AC12" i="16"/>
  <c r="AW21" i="16"/>
  <c r="D31" i="16"/>
  <c r="BI9" i="16"/>
  <c r="AS18" i="16"/>
  <c r="AS28" i="16"/>
  <c r="AC7" i="16"/>
  <c r="D16" i="16"/>
  <c r="D26" i="16"/>
  <c r="AC35" i="16"/>
  <c r="Q6" i="16"/>
  <c r="AG7" i="16"/>
  <c r="BA8" i="16"/>
  <c r="Q10" i="16"/>
  <c r="AG11" i="16"/>
  <c r="BA12" i="16"/>
  <c r="Q14" i="16"/>
  <c r="AG15" i="16"/>
  <c r="BA16" i="16"/>
  <c r="Q18" i="16"/>
  <c r="AG19" i="16"/>
  <c r="BA20" i="16"/>
  <c r="Q22" i="16"/>
  <c r="AG23" i="16"/>
  <c r="BA24" i="16"/>
  <c r="Q26" i="16"/>
  <c r="AG27" i="16"/>
  <c r="BA28" i="16"/>
  <c r="Q30" i="16"/>
  <c r="AG31" i="16"/>
  <c r="BA32" i="16"/>
  <c r="Q34" i="16"/>
  <c r="AG35" i="16"/>
  <c r="BE5" i="16"/>
  <c r="U7" i="16"/>
  <c r="AK8" i="16"/>
  <c r="BE9" i="16"/>
  <c r="U11" i="16"/>
  <c r="AK12" i="16"/>
  <c r="BE13" i="16"/>
  <c r="U15" i="16"/>
  <c r="AK16" i="16"/>
  <c r="BE17" i="16"/>
  <c r="U19" i="16"/>
  <c r="AK20" i="16"/>
  <c r="BE21" i="16"/>
  <c r="U23" i="16"/>
  <c r="AK24" i="16"/>
  <c r="BE25" i="16"/>
  <c r="U27" i="16"/>
  <c r="AK28" i="16"/>
  <c r="BE29" i="16"/>
  <c r="U31" i="16"/>
  <c r="AK32" i="16"/>
  <c r="BE33" i="16"/>
  <c r="U35" i="16"/>
  <c r="AW5" i="16"/>
  <c r="AW19" i="16"/>
  <c r="AW33" i="16"/>
  <c r="AS14" i="16"/>
  <c r="BI25" i="16"/>
  <c r="AW8" i="16"/>
  <c r="AC21" i="16"/>
  <c r="AW32" i="16"/>
  <c r="Q5" i="16"/>
  <c r="BA6" i="16"/>
  <c r="AG8" i="16"/>
  <c r="AG10" i="16"/>
  <c r="Q12" i="16"/>
  <c r="BA13" i="16"/>
  <c r="BA15" i="16"/>
  <c r="AG17" i="16"/>
  <c r="Q19" i="16"/>
  <c r="Q21" i="16"/>
  <c r="BA22" i="16"/>
  <c r="AG24" i="16"/>
  <c r="AG26" i="16"/>
  <c r="Q28" i="16"/>
  <c r="BA29" i="16"/>
  <c r="BA31" i="16"/>
  <c r="AG33" i="16"/>
  <c r="Q35" i="16"/>
  <c r="U6" i="16"/>
  <c r="BE7" i="16"/>
  <c r="AK9" i="16"/>
  <c r="AK11" i="16"/>
  <c r="U13" i="16"/>
  <c r="BE14" i="16"/>
  <c r="BE16" i="16"/>
  <c r="AK18" i="16"/>
  <c r="U20" i="16"/>
  <c r="U22" i="16"/>
  <c r="BE23" i="16"/>
  <c r="AK25" i="16"/>
  <c r="AK27" i="16"/>
  <c r="U29" i="16"/>
  <c r="BE30" i="16"/>
  <c r="BE32" i="16"/>
  <c r="AK34" i="16"/>
  <c r="AC14" i="16"/>
  <c r="D27" i="16"/>
  <c r="Y7" i="16"/>
  <c r="Y21" i="16"/>
  <c r="Y33" i="16"/>
  <c r="D14" i="16"/>
  <c r="AW28" i="16"/>
  <c r="BA5" i="16"/>
  <c r="BA7" i="16"/>
  <c r="AG9" i="16"/>
  <c r="Q11" i="16"/>
  <c r="Q13" i="16"/>
  <c r="BA14" i="16"/>
  <c r="AG16" i="16"/>
  <c r="AG18" i="16"/>
  <c r="Q20" i="16"/>
  <c r="BA21" i="16"/>
  <c r="BA23" i="16"/>
  <c r="AG25" i="16"/>
  <c r="Q27" i="16"/>
  <c r="Q29" i="16"/>
  <c r="BA30" i="16"/>
  <c r="AG32" i="16"/>
  <c r="AG34" i="16"/>
  <c r="U5" i="16"/>
  <c r="BE6" i="16"/>
  <c r="BE8" i="16"/>
  <c r="AK10" i="16"/>
  <c r="U12" i="16"/>
  <c r="U14" i="16"/>
  <c r="BE15" i="16"/>
  <c r="AK17" i="16"/>
  <c r="AK19" i="16"/>
  <c r="U21" i="16"/>
  <c r="BE22" i="16"/>
  <c r="BE24" i="16"/>
  <c r="AK26" i="16"/>
  <c r="U28" i="16"/>
  <c r="U30" i="16"/>
  <c r="BE31" i="16"/>
  <c r="AK33" i="16"/>
  <c r="AK35" i="16"/>
  <c r="D17" i="16"/>
  <c r="BI11" i="16"/>
  <c r="BI35" i="16"/>
  <c r="D30" i="16"/>
  <c r="AG5" i="16"/>
  <c r="Q9" i="16"/>
  <c r="AG12" i="16"/>
  <c r="Q16" i="16"/>
  <c r="BA19" i="16"/>
  <c r="Q23" i="16"/>
  <c r="BA26" i="16"/>
  <c r="AG30" i="16"/>
  <c r="BA33" i="16"/>
  <c r="AK6" i="16"/>
  <c r="U10" i="16"/>
  <c r="AK13" i="16"/>
  <c r="U17" i="16"/>
  <c r="BE20" i="16"/>
  <c r="U24" i="16"/>
  <c r="BE27" i="16"/>
  <c r="AK31" i="16"/>
  <c r="BE34" i="16"/>
  <c r="AC24" i="16"/>
  <c r="Y17" i="16"/>
  <c r="AC11" i="16"/>
  <c r="AG6" i="16"/>
  <c r="BA9" i="16"/>
  <c r="AG13" i="16"/>
  <c r="Q17" i="16"/>
  <c r="AG20" i="16"/>
  <c r="Q24" i="16"/>
  <c r="BA27" i="16"/>
  <c r="Q31" i="16"/>
  <c r="BA34" i="16"/>
  <c r="AK7" i="16"/>
  <c r="BE10" i="16"/>
  <c r="AK14" i="16"/>
  <c r="U18" i="16"/>
  <c r="AK21" i="16"/>
  <c r="U25" i="16"/>
  <c r="BE28" i="16"/>
  <c r="U32" i="16"/>
  <c r="AC28" i="16"/>
  <c r="BI23" i="16"/>
  <c r="AW18" i="16"/>
  <c r="Q7" i="16"/>
  <c r="BA10" i="16"/>
  <c r="AG14" i="16"/>
  <c r="BA17" i="16"/>
  <c r="AG21" i="16"/>
  <c r="Q25" i="16"/>
  <c r="AG28" i="16"/>
  <c r="Q32" i="16"/>
  <c r="BA35" i="16"/>
  <c r="U8" i="16"/>
  <c r="BE11" i="16"/>
  <c r="AK15" i="16"/>
  <c r="BE18" i="16"/>
  <c r="AK22" i="16"/>
  <c r="U26" i="16"/>
  <c r="AK29" i="16"/>
  <c r="U33" i="16"/>
  <c r="AC23" i="16"/>
  <c r="BA18" i="16"/>
  <c r="Q33" i="16"/>
  <c r="U16" i="16"/>
  <c r="AK30" i="16"/>
  <c r="D7" i="16"/>
  <c r="Q8" i="16"/>
  <c r="AG22" i="16"/>
  <c r="AK5" i="16"/>
  <c r="BE19" i="16"/>
  <c r="U34" i="16"/>
  <c r="AW35" i="16"/>
  <c r="BA11" i="16"/>
  <c r="BA25" i="16"/>
  <c r="U9" i="16"/>
  <c r="AK23" i="16"/>
  <c r="AG29" i="16"/>
  <c r="Y31" i="16"/>
  <c r="BE12" i="16"/>
  <c r="BE26" i="16"/>
  <c r="Q15" i="16"/>
  <c r="BI34" i="16"/>
  <c r="Y24" i="16"/>
  <c r="AS13" i="16"/>
  <c r="BI28" i="16"/>
  <c r="Y18" i="16"/>
  <c r="AS7" i="16"/>
  <c r="Y28" i="16"/>
  <c r="AS17" i="16"/>
  <c r="BI6" i="16"/>
  <c r="AS35" i="16"/>
  <c r="BI24" i="16"/>
  <c r="Y14" i="16"/>
  <c r="AC379" i="33"/>
  <c r="Z379" i="33"/>
  <c r="T378" i="33"/>
  <c r="Z378" i="33"/>
  <c r="W35" i="33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AC369" i="33"/>
  <c r="AC154" i="33"/>
  <c r="AC155" i="33" s="1"/>
  <c r="AC156" i="33" s="1"/>
  <c r="AC157" i="33" s="1"/>
  <c r="AC158" i="33" s="1"/>
  <c r="AC159" i="33" s="1"/>
  <c r="AC160" i="33" s="1"/>
  <c r="AC161" i="33" s="1"/>
  <c r="AC162" i="33" s="1"/>
  <c r="AC163" i="33" s="1"/>
  <c r="AC164" i="33" s="1"/>
  <c r="AC165" i="33" s="1"/>
  <c r="AC166" i="33" s="1"/>
  <c r="AC167" i="33" s="1"/>
  <c r="AC168" i="33" s="1"/>
  <c r="AC169" i="33" s="1"/>
  <c r="AC170" i="33" s="1"/>
  <c r="AC171" i="33" s="1"/>
  <c r="AC172" i="33" s="1"/>
  <c r="AC173" i="33" s="1"/>
  <c r="AC174" i="33" s="1"/>
  <c r="AC175" i="33" s="1"/>
  <c r="AC176" i="33" s="1"/>
  <c r="AC177" i="33" s="1"/>
  <c r="AC178" i="33" s="1"/>
  <c r="AC179" i="33" s="1"/>
  <c r="AC180" i="33" s="1"/>
  <c r="AC181" i="33" s="1"/>
  <c r="AC182" i="33" s="1"/>
  <c r="AC412" i="33" s="1"/>
  <c r="AC430" i="33" s="1"/>
  <c r="AD187" i="12" s="1"/>
  <c r="Z369" i="33"/>
  <c r="A77" i="12"/>
  <c r="AE84" i="16"/>
  <c r="A96" i="12"/>
  <c r="A89" i="12"/>
  <c r="A86" i="12"/>
  <c r="H32" i="27" l="1"/>
  <c r="J32" i="27" s="1"/>
  <c r="H32" i="28"/>
  <c r="J32" i="28" s="1"/>
  <c r="H32" i="25"/>
  <c r="J32" i="25" s="1"/>
  <c r="H32" i="23"/>
  <c r="J32" i="23" s="1"/>
  <c r="H32" i="24"/>
  <c r="J32" i="24" s="1"/>
  <c r="H32" i="26"/>
  <c r="J32" i="26" s="1"/>
  <c r="H32" i="2"/>
  <c r="J32" i="2" s="1"/>
  <c r="H17" i="28"/>
  <c r="J17" i="28" s="1"/>
  <c r="H17" i="26"/>
  <c r="H17" i="25"/>
  <c r="H17" i="23"/>
  <c r="H17" i="27"/>
  <c r="H17" i="24"/>
  <c r="H17" i="2"/>
  <c r="AI10" i="27"/>
  <c r="AI10" i="23"/>
  <c r="AI10" i="28"/>
  <c r="AI10" i="2"/>
  <c r="AI10" i="26"/>
  <c r="AI10" i="24"/>
  <c r="AI10" i="25"/>
  <c r="AC4" i="27"/>
  <c r="AE4" i="27" s="1"/>
  <c r="AB34" i="27" s="1"/>
  <c r="AC4" i="28"/>
  <c r="AE4" i="28" s="1"/>
  <c r="AB34" i="28" s="1"/>
  <c r="AC4" i="24"/>
  <c r="AE4" i="24" s="1"/>
  <c r="AB34" i="24" s="1"/>
  <c r="AC4" i="26"/>
  <c r="AE4" i="26" s="1"/>
  <c r="AB34" i="26" s="1"/>
  <c r="AC4" i="23"/>
  <c r="AE4" i="23" s="1"/>
  <c r="AB34" i="23" s="1"/>
  <c r="AC4" i="25"/>
  <c r="AE4" i="25" s="1"/>
  <c r="AB34" i="25" s="1"/>
  <c r="AC4" i="2"/>
  <c r="AE4" i="2" s="1"/>
  <c r="AB34" i="2" s="1"/>
  <c r="AC14" i="28"/>
  <c r="AC14" i="27"/>
  <c r="AC14" i="24"/>
  <c r="AC14" i="23"/>
  <c r="AC14" i="26"/>
  <c r="AC14" i="25"/>
  <c r="AC14" i="2"/>
  <c r="Z32" i="28"/>
  <c r="AB32" i="28" s="1"/>
  <c r="AE2" i="28" s="1"/>
  <c r="Z32" i="24"/>
  <c r="AB32" i="24" s="1"/>
  <c r="AE2" i="24" s="1"/>
  <c r="Z32" i="2"/>
  <c r="AB32" i="2" s="1"/>
  <c r="AE2" i="2" s="1"/>
  <c r="Z32" i="26"/>
  <c r="AB32" i="26" s="1"/>
  <c r="AE2" i="26" s="1"/>
  <c r="Z32" i="25"/>
  <c r="AB32" i="25" s="1"/>
  <c r="AE2" i="25" s="1"/>
  <c r="Z32" i="27"/>
  <c r="AB32" i="27" s="1"/>
  <c r="Z32" i="23"/>
  <c r="AB32" i="23" s="1"/>
  <c r="AE2" i="23" s="1"/>
  <c r="H22" i="27"/>
  <c r="J22" i="27" s="1"/>
  <c r="H22" i="26"/>
  <c r="J22" i="26" s="1"/>
  <c r="H22" i="25"/>
  <c r="J22" i="25" s="1"/>
  <c r="H22" i="23"/>
  <c r="J22" i="23" s="1"/>
  <c r="H22" i="24"/>
  <c r="J22" i="24" s="1"/>
  <c r="H22" i="28"/>
  <c r="J22" i="28" s="1"/>
  <c r="H22" i="2"/>
  <c r="J22" i="2" s="1"/>
  <c r="H6" i="28"/>
  <c r="H6" i="26"/>
  <c r="H6" i="25"/>
  <c r="H6" i="23"/>
  <c r="H6" i="27"/>
  <c r="J6" i="27" s="1"/>
  <c r="G35" i="27" s="1"/>
  <c r="H6" i="24"/>
  <c r="H6" i="2"/>
  <c r="E5" i="25"/>
  <c r="E5" i="23"/>
  <c r="E5" i="28"/>
  <c r="E5" i="26"/>
  <c r="E5" i="27"/>
  <c r="E5" i="24"/>
  <c r="E5" i="2"/>
  <c r="AI25" i="28"/>
  <c r="AI25" i="24"/>
  <c r="AI25" i="23"/>
  <c r="AI25" i="27"/>
  <c r="AI25" i="25"/>
  <c r="AI25" i="2"/>
  <c r="AI25" i="26"/>
  <c r="K12" i="28"/>
  <c r="M12" i="28" s="1"/>
  <c r="K12" i="26"/>
  <c r="M12" i="26" s="1"/>
  <c r="K12" i="25"/>
  <c r="M12" i="25" s="1"/>
  <c r="K12" i="23"/>
  <c r="M12" i="23" s="1"/>
  <c r="K12" i="27"/>
  <c r="M12" i="27" s="1"/>
  <c r="K12" i="24"/>
  <c r="M12" i="24" s="1"/>
  <c r="K12" i="2"/>
  <c r="M12" i="2" s="1"/>
  <c r="Z25" i="27"/>
  <c r="Z25" i="28"/>
  <c r="Z25" i="23"/>
  <c r="Z25" i="2"/>
  <c r="Z25" i="25"/>
  <c r="Z25" i="26"/>
  <c r="Z25" i="24"/>
  <c r="N31" i="27"/>
  <c r="P31" i="27" s="1"/>
  <c r="N31" i="28"/>
  <c r="P31" i="28" s="1"/>
  <c r="N31" i="25"/>
  <c r="P31" i="25" s="1"/>
  <c r="N31" i="23"/>
  <c r="P31" i="23" s="1"/>
  <c r="N31" i="24"/>
  <c r="P31" i="24" s="1"/>
  <c r="N31" i="26"/>
  <c r="P31" i="26" s="1"/>
  <c r="N31" i="2"/>
  <c r="P31" i="2" s="1"/>
  <c r="Z15" i="27"/>
  <c r="Z15" i="26"/>
  <c r="Z15" i="24"/>
  <c r="Z15" i="28"/>
  <c r="Z15" i="23"/>
  <c r="Z15" i="2"/>
  <c r="Z15" i="25"/>
  <c r="K4" i="28"/>
  <c r="M4" i="28" s="1"/>
  <c r="J35" i="28" s="1"/>
  <c r="K4" i="27"/>
  <c r="K4" i="26"/>
  <c r="K4" i="25"/>
  <c r="K4" i="23"/>
  <c r="K4" i="24"/>
  <c r="K4" i="2"/>
  <c r="W24" i="28"/>
  <c r="Y24" i="28" s="1"/>
  <c r="W24" i="27"/>
  <c r="Y24" i="27" s="1"/>
  <c r="W24" i="24"/>
  <c r="Y24" i="24" s="1"/>
  <c r="W24" i="26"/>
  <c r="Y24" i="26" s="1"/>
  <c r="W24" i="25"/>
  <c r="Y24" i="25" s="1"/>
  <c r="W24" i="23"/>
  <c r="Y24" i="23" s="1"/>
  <c r="W24" i="2"/>
  <c r="Y24" i="2" s="1"/>
  <c r="B27" i="28"/>
  <c r="B27" i="27"/>
  <c r="B27" i="24"/>
  <c r="B27" i="23"/>
  <c r="B27" i="2"/>
  <c r="B27" i="26"/>
  <c r="B27" i="25"/>
  <c r="D27" i="25" s="1"/>
  <c r="K26" i="27"/>
  <c r="M26" i="27" s="1"/>
  <c r="K26" i="26"/>
  <c r="M26" i="26" s="1"/>
  <c r="K26" i="25"/>
  <c r="M26" i="25" s="1"/>
  <c r="K26" i="23"/>
  <c r="M26" i="23" s="1"/>
  <c r="K26" i="24"/>
  <c r="M26" i="24" s="1"/>
  <c r="K26" i="2"/>
  <c r="M26" i="2" s="1"/>
  <c r="K26" i="28"/>
  <c r="M26" i="28" s="1"/>
  <c r="N25" i="28"/>
  <c r="P25" i="28" s="1"/>
  <c r="N25" i="26"/>
  <c r="P25" i="26" s="1"/>
  <c r="N25" i="25"/>
  <c r="P25" i="25" s="1"/>
  <c r="N25" i="23"/>
  <c r="P25" i="23" s="1"/>
  <c r="N25" i="24"/>
  <c r="P25" i="24" s="1"/>
  <c r="N25" i="2"/>
  <c r="P25" i="2" s="1"/>
  <c r="N25" i="27"/>
  <c r="P25" i="27" s="1"/>
  <c r="W30" i="28"/>
  <c r="Y30" i="28" s="1"/>
  <c r="W30" i="26"/>
  <c r="Y30" i="26" s="1"/>
  <c r="W30" i="25"/>
  <c r="Y30" i="25" s="1"/>
  <c r="W30" i="24"/>
  <c r="Y30" i="24" s="1"/>
  <c r="W30" i="2"/>
  <c r="Y30" i="2" s="1"/>
  <c r="W30" i="27"/>
  <c r="Y30" i="27" s="1"/>
  <c r="W30" i="23"/>
  <c r="Y30" i="23" s="1"/>
  <c r="W26" i="28"/>
  <c r="W26" i="25"/>
  <c r="W26" i="27"/>
  <c r="W26" i="23"/>
  <c r="Y26" i="23" s="1"/>
  <c r="W26" i="26"/>
  <c r="W26" i="2"/>
  <c r="W26" i="24"/>
  <c r="H33" i="27"/>
  <c r="J33" i="27" s="1"/>
  <c r="M2" i="27" s="1"/>
  <c r="H33" i="25"/>
  <c r="J33" i="25" s="1"/>
  <c r="M2" i="25" s="1"/>
  <c r="H33" i="23"/>
  <c r="J33" i="23" s="1"/>
  <c r="M2" i="23" s="1"/>
  <c r="H33" i="24"/>
  <c r="J33" i="24" s="1"/>
  <c r="M2" i="24" s="1"/>
  <c r="H33" i="2"/>
  <c r="J33" i="2" s="1"/>
  <c r="M2" i="2" s="1"/>
  <c r="H33" i="28"/>
  <c r="J33" i="28" s="1"/>
  <c r="M2" i="28" s="1"/>
  <c r="H33" i="26"/>
  <c r="J33" i="26" s="1"/>
  <c r="M2" i="26" s="1"/>
  <c r="N10" i="28"/>
  <c r="P10" i="28" s="1"/>
  <c r="N10" i="27"/>
  <c r="P10" i="27" s="1"/>
  <c r="N10" i="26"/>
  <c r="P10" i="26" s="1"/>
  <c r="N10" i="25"/>
  <c r="P10" i="25" s="1"/>
  <c r="N10" i="23"/>
  <c r="P10" i="23" s="1"/>
  <c r="N10" i="24"/>
  <c r="P10" i="24" s="1"/>
  <c r="N10" i="2"/>
  <c r="P10" i="2" s="1"/>
  <c r="Q24" i="23"/>
  <c r="Q24" i="28"/>
  <c r="Q24" i="26"/>
  <c r="Q24" i="25"/>
  <c r="Q24" i="24"/>
  <c r="Q24" i="2"/>
  <c r="Q24" i="27"/>
  <c r="T24" i="27"/>
  <c r="T24" i="24"/>
  <c r="T24" i="25"/>
  <c r="T24" i="23"/>
  <c r="T24" i="26"/>
  <c r="T24" i="2"/>
  <c r="T24" i="28"/>
  <c r="AF20" i="28"/>
  <c r="AF20" i="2"/>
  <c r="AF20" i="26"/>
  <c r="AF20" i="25"/>
  <c r="AF20" i="23"/>
  <c r="AF20" i="27"/>
  <c r="AF20" i="24"/>
  <c r="N34" i="27"/>
  <c r="P34" i="27" s="1"/>
  <c r="S3" i="27" s="1"/>
  <c r="N34" i="25"/>
  <c r="P34" i="25" s="1"/>
  <c r="S3" i="25" s="1"/>
  <c r="N34" i="23"/>
  <c r="P34" i="23" s="1"/>
  <c r="S3" i="23" s="1"/>
  <c r="N34" i="24"/>
  <c r="P34" i="24" s="1"/>
  <c r="S3" i="24" s="1"/>
  <c r="N34" i="28"/>
  <c r="P34" i="28" s="1"/>
  <c r="S3" i="28" s="1"/>
  <c r="N34" i="2"/>
  <c r="P34" i="2" s="1"/>
  <c r="S3" i="2" s="1"/>
  <c r="N34" i="26"/>
  <c r="P34" i="26" s="1"/>
  <c r="S3" i="26" s="1"/>
  <c r="AI6" i="28"/>
  <c r="AI6" i="23"/>
  <c r="AI6" i="26"/>
  <c r="AH36" i="26" s="1"/>
  <c r="AI6" i="24"/>
  <c r="AI6" i="2"/>
  <c r="AI6" i="25"/>
  <c r="AI6" i="27"/>
  <c r="N12" i="28"/>
  <c r="N12" i="26"/>
  <c r="N12" i="25"/>
  <c r="N12" i="23"/>
  <c r="N12" i="27"/>
  <c r="N12" i="2"/>
  <c r="N12" i="24"/>
  <c r="W23" i="28"/>
  <c r="Y23" i="28" s="1"/>
  <c r="W23" i="27"/>
  <c r="Y23" i="27" s="1"/>
  <c r="W23" i="26"/>
  <c r="Y23" i="26" s="1"/>
  <c r="W23" i="2"/>
  <c r="Y23" i="2" s="1"/>
  <c r="W23" i="23"/>
  <c r="Y23" i="23" s="1"/>
  <c r="W23" i="25"/>
  <c r="Y23" i="25" s="1"/>
  <c r="W23" i="24"/>
  <c r="Y23" i="24" s="1"/>
  <c r="T4" i="25"/>
  <c r="T4" i="2"/>
  <c r="AU184" i="17" s="1"/>
  <c r="T4" i="28"/>
  <c r="T4" i="24"/>
  <c r="T4" i="23"/>
  <c r="T4" i="26"/>
  <c r="T4" i="27"/>
  <c r="AC9" i="27"/>
  <c r="AC9" i="24"/>
  <c r="AC9" i="25"/>
  <c r="AC9" i="2"/>
  <c r="AC9" i="23"/>
  <c r="AC9" i="28"/>
  <c r="AC9" i="26"/>
  <c r="AC25" i="27"/>
  <c r="AE25" i="27" s="1"/>
  <c r="AC25" i="28"/>
  <c r="AE25" i="28" s="1"/>
  <c r="AC25" i="2"/>
  <c r="AE25" i="2" s="1"/>
  <c r="AC25" i="24"/>
  <c r="AE25" i="24" s="1"/>
  <c r="AC25" i="25"/>
  <c r="AE25" i="25" s="1"/>
  <c r="AC25" i="23"/>
  <c r="AE25" i="23" s="1"/>
  <c r="AC25" i="26"/>
  <c r="AE25" i="26" s="1"/>
  <c r="T32" i="28"/>
  <c r="V32" i="28" s="1"/>
  <c r="T32" i="24"/>
  <c r="V32" i="24" s="1"/>
  <c r="T32" i="26"/>
  <c r="V32" i="26" s="1"/>
  <c r="T32" i="2"/>
  <c r="V32" i="2" s="1"/>
  <c r="T32" i="27"/>
  <c r="V32" i="27" s="1"/>
  <c r="T32" i="25"/>
  <c r="V32" i="25" s="1"/>
  <c r="T32" i="23"/>
  <c r="V32" i="23" s="1"/>
  <c r="AC20" i="28"/>
  <c r="AE20" i="28" s="1"/>
  <c r="AC20" i="27"/>
  <c r="AC20" i="2"/>
  <c r="AC20" i="26"/>
  <c r="AC20" i="25"/>
  <c r="AC20" i="24"/>
  <c r="AC20" i="23"/>
  <c r="AC30" i="26"/>
  <c r="AE30" i="26" s="1"/>
  <c r="AC30" i="27"/>
  <c r="AE30" i="27" s="1"/>
  <c r="AC30" i="28"/>
  <c r="AE30" i="28" s="1"/>
  <c r="AC30" i="2"/>
  <c r="AE30" i="2" s="1"/>
  <c r="AC30" i="23"/>
  <c r="AE30" i="23" s="1"/>
  <c r="AC30" i="24"/>
  <c r="AE30" i="24" s="1"/>
  <c r="AC30" i="25"/>
  <c r="AE30" i="25" s="1"/>
  <c r="H34" i="27"/>
  <c r="J34" i="27" s="1"/>
  <c r="M3" i="27" s="1"/>
  <c r="H34" i="28"/>
  <c r="J34" i="28" s="1"/>
  <c r="M3" i="28" s="1"/>
  <c r="H34" i="26"/>
  <c r="J34" i="26" s="1"/>
  <c r="M3" i="26" s="1"/>
  <c r="H34" i="25"/>
  <c r="J34" i="25" s="1"/>
  <c r="M3" i="25" s="1"/>
  <c r="H34" i="23"/>
  <c r="J34" i="23" s="1"/>
  <c r="M3" i="23" s="1"/>
  <c r="H34" i="24"/>
  <c r="J34" i="24" s="1"/>
  <c r="M3" i="24" s="1"/>
  <c r="H34" i="2"/>
  <c r="J34" i="2" s="1"/>
  <c r="M3" i="2" s="1"/>
  <c r="E33" i="27"/>
  <c r="E33" i="25"/>
  <c r="E33" i="2"/>
  <c r="E33" i="26"/>
  <c r="E33" i="23"/>
  <c r="E33" i="28"/>
  <c r="E33" i="24"/>
  <c r="E17" i="27"/>
  <c r="E17" i="25"/>
  <c r="E17" i="23"/>
  <c r="E17" i="2"/>
  <c r="E17" i="26"/>
  <c r="E17" i="28"/>
  <c r="G17" i="28" s="1"/>
  <c r="E17" i="24"/>
  <c r="Z23" i="27"/>
  <c r="AB23" i="27" s="1"/>
  <c r="Z23" i="26"/>
  <c r="Z23" i="2"/>
  <c r="Z23" i="28"/>
  <c r="Z23" i="25"/>
  <c r="Z23" i="24"/>
  <c r="Z23" i="23"/>
  <c r="Z24" i="27"/>
  <c r="Z24" i="24"/>
  <c r="Z24" i="28"/>
  <c r="Z24" i="2"/>
  <c r="Z24" i="26"/>
  <c r="Z24" i="23"/>
  <c r="Z24" i="25"/>
  <c r="AI23" i="28"/>
  <c r="AI23" i="25"/>
  <c r="AI23" i="2"/>
  <c r="AI23" i="27"/>
  <c r="AI23" i="24"/>
  <c r="AI23" i="23"/>
  <c r="AI23" i="26"/>
  <c r="AF17" i="28"/>
  <c r="AF17" i="2"/>
  <c r="AF17" i="27"/>
  <c r="AF17" i="24"/>
  <c r="AF17" i="26"/>
  <c r="AF17" i="23"/>
  <c r="AW17" i="23" s="1"/>
  <c r="AF17" i="25"/>
  <c r="AC33" i="28"/>
  <c r="AE33" i="28" s="1"/>
  <c r="AH2" i="28" s="1"/>
  <c r="AC33" i="27"/>
  <c r="AE33" i="27" s="1"/>
  <c r="AH2" i="27" s="1"/>
  <c r="AC33" i="26"/>
  <c r="AE33" i="26" s="1"/>
  <c r="AH2" i="26" s="1"/>
  <c r="AC33" i="2"/>
  <c r="AE33" i="2" s="1"/>
  <c r="AH2" i="2" s="1"/>
  <c r="AC33" i="24"/>
  <c r="AE33" i="24" s="1"/>
  <c r="AH2" i="24" s="1"/>
  <c r="AC33" i="23"/>
  <c r="AE33" i="23" s="1"/>
  <c r="AH2" i="23" s="1"/>
  <c r="AC33" i="25"/>
  <c r="AE33" i="25" s="1"/>
  <c r="AH2" i="25" s="1"/>
  <c r="AF30" i="27"/>
  <c r="AH30" i="27" s="1"/>
  <c r="AF30" i="28"/>
  <c r="AH30" i="28" s="1"/>
  <c r="AF30" i="2"/>
  <c r="AF30" i="23"/>
  <c r="AH30" i="23" s="1"/>
  <c r="AF30" i="24"/>
  <c r="AH30" i="24" s="1"/>
  <c r="AF30" i="26"/>
  <c r="AH30" i="26" s="1"/>
  <c r="AF30" i="25"/>
  <c r="AH30" i="25" s="1"/>
  <c r="E19" i="28"/>
  <c r="E19" i="24"/>
  <c r="E19" i="27"/>
  <c r="E19" i="26"/>
  <c r="E19" i="25"/>
  <c r="E19" i="23"/>
  <c r="E19" i="2"/>
  <c r="H19" i="28"/>
  <c r="J19" i="28" s="1"/>
  <c r="H19" i="26"/>
  <c r="H19" i="25"/>
  <c r="H19" i="23"/>
  <c r="H19" i="24"/>
  <c r="H19" i="27"/>
  <c r="H19" i="2"/>
  <c r="Q7" i="28"/>
  <c r="S7" i="28" s="1"/>
  <c r="P38" i="28" s="1"/>
  <c r="Q7" i="27"/>
  <c r="S7" i="27" s="1"/>
  <c r="P38" i="27" s="1"/>
  <c r="Q7" i="24"/>
  <c r="S7" i="24" s="1"/>
  <c r="P38" i="24" s="1"/>
  <c r="Q7" i="25"/>
  <c r="S7" i="25" s="1"/>
  <c r="P38" i="25" s="1"/>
  <c r="Q7" i="23"/>
  <c r="S7" i="23" s="1"/>
  <c r="P38" i="23" s="1"/>
  <c r="Q7" i="26"/>
  <c r="S7" i="26" s="1"/>
  <c r="P38" i="26" s="1"/>
  <c r="Q7" i="2"/>
  <c r="S7" i="2" s="1"/>
  <c r="P38" i="2" s="1"/>
  <c r="AF16" i="28"/>
  <c r="AH16" i="28" s="1"/>
  <c r="AF16" i="24"/>
  <c r="AH16" i="24" s="1"/>
  <c r="AF16" i="2"/>
  <c r="AF16" i="26"/>
  <c r="AH16" i="26" s="1"/>
  <c r="AF16" i="25"/>
  <c r="AH16" i="25" s="1"/>
  <c r="AF16" i="27"/>
  <c r="AH16" i="27" s="1"/>
  <c r="AF16" i="23"/>
  <c r="AH16" i="23" s="1"/>
  <c r="N6" i="28"/>
  <c r="N6" i="26"/>
  <c r="N6" i="25"/>
  <c r="N6" i="23"/>
  <c r="N6" i="2"/>
  <c r="N6" i="27"/>
  <c r="N6" i="24"/>
  <c r="B24" i="28"/>
  <c r="B24" i="23"/>
  <c r="D24" i="23" s="1"/>
  <c r="B24" i="2"/>
  <c r="B24" i="25"/>
  <c r="B24" i="26"/>
  <c r="D24" i="26" s="1"/>
  <c r="B24" i="24"/>
  <c r="B24" i="27"/>
  <c r="Z12" i="27"/>
  <c r="Z12" i="28"/>
  <c r="Z12" i="24"/>
  <c r="Z12" i="2"/>
  <c r="Z12" i="23"/>
  <c r="Z12" i="26"/>
  <c r="Z12" i="25"/>
  <c r="N21" i="26"/>
  <c r="N21" i="25"/>
  <c r="N21" i="23"/>
  <c r="N21" i="24"/>
  <c r="N21" i="27"/>
  <c r="N21" i="2"/>
  <c r="N21" i="28"/>
  <c r="N16" i="28"/>
  <c r="N16" i="26"/>
  <c r="N16" i="25"/>
  <c r="N16" i="23"/>
  <c r="N16" i="2"/>
  <c r="N16" i="27"/>
  <c r="N16" i="24"/>
  <c r="AF11" i="27"/>
  <c r="AF11" i="24"/>
  <c r="AF11" i="2"/>
  <c r="AF11" i="25"/>
  <c r="AF11" i="28"/>
  <c r="AF11" i="26"/>
  <c r="AF11" i="23"/>
  <c r="T14" i="28"/>
  <c r="T14" i="25"/>
  <c r="T14" i="26"/>
  <c r="T14" i="23"/>
  <c r="T14" i="27"/>
  <c r="T14" i="24"/>
  <c r="T14" i="2"/>
  <c r="E30" i="23"/>
  <c r="G30" i="23" s="1"/>
  <c r="J2" i="23" s="1"/>
  <c r="E30" i="27"/>
  <c r="G30" i="27" s="1"/>
  <c r="J2" i="27" s="1"/>
  <c r="E30" i="26"/>
  <c r="G30" i="26" s="1"/>
  <c r="J2" i="26" s="1"/>
  <c r="E30" i="2"/>
  <c r="G30" i="2" s="1"/>
  <c r="J2" i="2" s="1"/>
  <c r="E30" i="25"/>
  <c r="G30" i="25" s="1"/>
  <c r="J2" i="25" s="1"/>
  <c r="E30" i="28"/>
  <c r="G30" i="28" s="1"/>
  <c r="J2" i="28" s="1"/>
  <c r="E30" i="24"/>
  <c r="G30" i="24" s="1"/>
  <c r="J2" i="24" s="1"/>
  <c r="AC18" i="27"/>
  <c r="AE18" i="27" s="1"/>
  <c r="AC18" i="28"/>
  <c r="AE18" i="28" s="1"/>
  <c r="AC18" i="23"/>
  <c r="AE18" i="23" s="1"/>
  <c r="AC18" i="25"/>
  <c r="AE18" i="25" s="1"/>
  <c r="AC18" i="26"/>
  <c r="AE18" i="26" s="1"/>
  <c r="AC18" i="24"/>
  <c r="AE18" i="24" s="1"/>
  <c r="AC18" i="2"/>
  <c r="AE18" i="2" s="1"/>
  <c r="AF7" i="27"/>
  <c r="AF7" i="24"/>
  <c r="AF7" i="2"/>
  <c r="AF7" i="25"/>
  <c r="AF7" i="23"/>
  <c r="AF7" i="28"/>
  <c r="AF7" i="26"/>
  <c r="K6" i="28"/>
  <c r="M6" i="28" s="1"/>
  <c r="J37" i="28" s="1"/>
  <c r="K6" i="26"/>
  <c r="M6" i="26" s="1"/>
  <c r="J37" i="26" s="1"/>
  <c r="K6" i="25"/>
  <c r="M6" i="25" s="1"/>
  <c r="J37" i="25" s="1"/>
  <c r="K6" i="23"/>
  <c r="M6" i="23" s="1"/>
  <c r="J37" i="23" s="1"/>
  <c r="K6" i="24"/>
  <c r="M6" i="24" s="1"/>
  <c r="J37" i="24" s="1"/>
  <c r="K6" i="2"/>
  <c r="M6" i="2" s="1"/>
  <c r="J37" i="2" s="1"/>
  <c r="K6" i="27"/>
  <c r="M6" i="27" s="1"/>
  <c r="J37" i="27" s="1"/>
  <c r="E27" i="28"/>
  <c r="E27" i="24"/>
  <c r="E27" i="27"/>
  <c r="E27" i="25"/>
  <c r="E27" i="23"/>
  <c r="E27" i="26"/>
  <c r="E27" i="2"/>
  <c r="T31" i="28"/>
  <c r="V31" i="28" s="1"/>
  <c r="T31" i="27"/>
  <c r="V31" i="27" s="1"/>
  <c r="T31" i="26"/>
  <c r="V31" i="26" s="1"/>
  <c r="T31" i="24"/>
  <c r="V31" i="24" s="1"/>
  <c r="T31" i="25"/>
  <c r="V31" i="25" s="1"/>
  <c r="T31" i="23"/>
  <c r="V31" i="23" s="1"/>
  <c r="T31" i="2"/>
  <c r="V31" i="2" s="1"/>
  <c r="Q14" i="28"/>
  <c r="S14" i="28" s="1"/>
  <c r="Q14" i="27"/>
  <c r="S14" i="27" s="1"/>
  <c r="Q14" i="26"/>
  <c r="S14" i="26" s="1"/>
  <c r="Q14" i="25"/>
  <c r="S14" i="25" s="1"/>
  <c r="Q14" i="23"/>
  <c r="S14" i="23" s="1"/>
  <c r="Q14" i="2"/>
  <c r="S14" i="2" s="1"/>
  <c r="Q14" i="24"/>
  <c r="S14" i="24" s="1"/>
  <c r="N14" i="28"/>
  <c r="N14" i="27"/>
  <c r="N14" i="26"/>
  <c r="N14" i="25"/>
  <c r="N14" i="23"/>
  <c r="N14" i="2"/>
  <c r="N14" i="24"/>
  <c r="W33" i="28"/>
  <c r="Y33" i="28" s="1"/>
  <c r="AB2" i="28" s="1"/>
  <c r="W33" i="27"/>
  <c r="Y33" i="27" s="1"/>
  <c r="AB2" i="27" s="1"/>
  <c r="W33" i="26"/>
  <c r="Y33" i="26" s="1"/>
  <c r="AB2" i="26" s="1"/>
  <c r="W33" i="23"/>
  <c r="Y33" i="23" s="1"/>
  <c r="AB2" i="23" s="1"/>
  <c r="W33" i="2"/>
  <c r="Y33" i="2" s="1"/>
  <c r="AB2" i="2" s="1"/>
  <c r="W33" i="24"/>
  <c r="Y33" i="24" s="1"/>
  <c r="AB2" i="24" s="1"/>
  <c r="W33" i="25"/>
  <c r="Y33" i="25" s="1"/>
  <c r="AB2" i="25" s="1"/>
  <c r="W29" i="28"/>
  <c r="Y29" i="28" s="1"/>
  <c r="W29" i="27"/>
  <c r="W29" i="26"/>
  <c r="W29" i="23"/>
  <c r="W29" i="25"/>
  <c r="W29" i="24"/>
  <c r="W29" i="2"/>
  <c r="AI21" i="24"/>
  <c r="AI21" i="27"/>
  <c r="AI21" i="25"/>
  <c r="AI21" i="2"/>
  <c r="AI21" i="23"/>
  <c r="AI21" i="28"/>
  <c r="AI21" i="26"/>
  <c r="AI12" i="28"/>
  <c r="AI12" i="27"/>
  <c r="AI12" i="26"/>
  <c r="AI12" i="24"/>
  <c r="AI12" i="25"/>
  <c r="AI12" i="2"/>
  <c r="AI12" i="23"/>
  <c r="B12" i="23"/>
  <c r="D12" i="23" s="1"/>
  <c r="B12" i="2"/>
  <c r="D12" i="2" s="1"/>
  <c r="B12" i="24"/>
  <c r="D12" i="24" s="1"/>
  <c r="B12" i="25"/>
  <c r="D12" i="25" s="1"/>
  <c r="B12" i="27"/>
  <c r="D12" i="27" s="1"/>
  <c r="B12" i="28"/>
  <c r="D12" i="28" s="1"/>
  <c r="B12" i="26"/>
  <c r="D12" i="26" s="1"/>
  <c r="K30" i="27"/>
  <c r="M30" i="27" s="1"/>
  <c r="K30" i="28"/>
  <c r="M30" i="28" s="1"/>
  <c r="K30" i="25"/>
  <c r="M30" i="25" s="1"/>
  <c r="K30" i="23"/>
  <c r="M30" i="23" s="1"/>
  <c r="K30" i="24"/>
  <c r="M30" i="24" s="1"/>
  <c r="K30" i="26"/>
  <c r="M30" i="26" s="1"/>
  <c r="K30" i="2"/>
  <c r="M30" i="2" s="1"/>
  <c r="AF10" i="24"/>
  <c r="AF10" i="2"/>
  <c r="AF10" i="27"/>
  <c r="AF10" i="23"/>
  <c r="AF10" i="26"/>
  <c r="AF10" i="28"/>
  <c r="AF10" i="25"/>
  <c r="AC26" i="27"/>
  <c r="AE26" i="27" s="1"/>
  <c r="AC26" i="2"/>
  <c r="AE26" i="2" s="1"/>
  <c r="AC26" i="23"/>
  <c r="AE26" i="23" s="1"/>
  <c r="AC26" i="26"/>
  <c r="AE26" i="26" s="1"/>
  <c r="AC26" i="24"/>
  <c r="AE26" i="24" s="1"/>
  <c r="AC26" i="25"/>
  <c r="AE26" i="25" s="1"/>
  <c r="AC26" i="28"/>
  <c r="AE26" i="28" s="1"/>
  <c r="E15" i="27"/>
  <c r="G15" i="27" s="1"/>
  <c r="E15" i="25"/>
  <c r="G15" i="25" s="1"/>
  <c r="E15" i="23"/>
  <c r="G15" i="23" s="1"/>
  <c r="E15" i="24"/>
  <c r="G15" i="24" s="1"/>
  <c r="E15" i="2"/>
  <c r="G15" i="2" s="1"/>
  <c r="E15" i="28"/>
  <c r="G15" i="28" s="1"/>
  <c r="E15" i="26"/>
  <c r="G15" i="26" s="1"/>
  <c r="AF5" i="24"/>
  <c r="AF5" i="2"/>
  <c r="AF5" i="28"/>
  <c r="AH5" i="28" s="1"/>
  <c r="AE36" i="28" s="1"/>
  <c r="AF5" i="27"/>
  <c r="AF5" i="23"/>
  <c r="AF5" i="26"/>
  <c r="AF5" i="25"/>
  <c r="B26" i="28"/>
  <c r="D26" i="28" s="1"/>
  <c r="B26" i="26"/>
  <c r="D26" i="26" s="1"/>
  <c r="B26" i="27"/>
  <c r="D26" i="27" s="1"/>
  <c r="B26" i="23"/>
  <c r="D26" i="23" s="1"/>
  <c r="B26" i="25"/>
  <c r="D26" i="25" s="1"/>
  <c r="B26" i="24"/>
  <c r="D26" i="24" s="1"/>
  <c r="B26" i="2"/>
  <c r="D26" i="2" s="1"/>
  <c r="Q25" i="28"/>
  <c r="Q25" i="25"/>
  <c r="Q25" i="24"/>
  <c r="Q25" i="2"/>
  <c r="S25" i="2" s="1"/>
  <c r="Q25" i="26"/>
  <c r="Q25" i="27"/>
  <c r="S25" i="27" s="1"/>
  <c r="Q25" i="23"/>
  <c r="S25" i="23" s="1"/>
  <c r="H30" i="25"/>
  <c r="J30" i="25" s="1"/>
  <c r="H30" i="23"/>
  <c r="J30" i="23" s="1"/>
  <c r="H30" i="24"/>
  <c r="J30" i="24" s="1"/>
  <c r="H30" i="26"/>
  <c r="J30" i="26" s="1"/>
  <c r="H30" i="27"/>
  <c r="J30" i="27" s="1"/>
  <c r="H30" i="2"/>
  <c r="J30" i="2" s="1"/>
  <c r="H30" i="28"/>
  <c r="J30" i="28" s="1"/>
  <c r="E29" i="28"/>
  <c r="G29" i="28" s="1"/>
  <c r="E29" i="25"/>
  <c r="G29" i="25" s="1"/>
  <c r="E29" i="24"/>
  <c r="G29" i="24" s="1"/>
  <c r="E29" i="2"/>
  <c r="G29" i="2" s="1"/>
  <c r="E29" i="23"/>
  <c r="G29" i="23" s="1"/>
  <c r="E29" i="27"/>
  <c r="G29" i="27" s="1"/>
  <c r="E29" i="26"/>
  <c r="G29" i="26" s="1"/>
  <c r="W17" i="28"/>
  <c r="Y17" i="28" s="1"/>
  <c r="W17" i="27"/>
  <c r="Y17" i="27" s="1"/>
  <c r="W17" i="23"/>
  <c r="Y17" i="23" s="1"/>
  <c r="W17" i="2"/>
  <c r="Y17" i="2" s="1"/>
  <c r="W17" i="26"/>
  <c r="Y17" i="26" s="1"/>
  <c r="W17" i="25"/>
  <c r="Y17" i="25" s="1"/>
  <c r="W17" i="24"/>
  <c r="Y17" i="24" s="1"/>
  <c r="Z9" i="23"/>
  <c r="Z9" i="24"/>
  <c r="Z9" i="28"/>
  <c r="Z9" i="25"/>
  <c r="Z9" i="2"/>
  <c r="Z9" i="26"/>
  <c r="Z9" i="27"/>
  <c r="W22" i="28"/>
  <c r="W22" i="27"/>
  <c r="W22" i="25"/>
  <c r="W22" i="24"/>
  <c r="W22" i="26"/>
  <c r="W22" i="23"/>
  <c r="W22" i="2"/>
  <c r="W25" i="28"/>
  <c r="W25" i="27"/>
  <c r="W25" i="23"/>
  <c r="W25" i="24"/>
  <c r="W25" i="25"/>
  <c r="Y25" i="25" s="1"/>
  <c r="W25" i="26"/>
  <c r="W25" i="2"/>
  <c r="W8" i="28"/>
  <c r="W8" i="27"/>
  <c r="W8" i="26"/>
  <c r="W8" i="24"/>
  <c r="W8" i="25"/>
  <c r="W8" i="2"/>
  <c r="W8" i="23"/>
  <c r="N9" i="28"/>
  <c r="N9" i="26"/>
  <c r="N9" i="25"/>
  <c r="N9" i="23"/>
  <c r="N9" i="27"/>
  <c r="N9" i="2"/>
  <c r="N9" i="24"/>
  <c r="K27" i="28"/>
  <c r="M27" i="28" s="1"/>
  <c r="K27" i="27"/>
  <c r="M27" i="27" s="1"/>
  <c r="K27" i="26"/>
  <c r="M27" i="26" s="1"/>
  <c r="K27" i="25"/>
  <c r="M27" i="25" s="1"/>
  <c r="K27" i="23"/>
  <c r="M27" i="23" s="1"/>
  <c r="K27" i="24"/>
  <c r="M27" i="24" s="1"/>
  <c r="K27" i="2"/>
  <c r="M27" i="2" s="1"/>
  <c r="T22" i="28"/>
  <c r="V22" i="28" s="1"/>
  <c r="T22" i="25"/>
  <c r="T22" i="2"/>
  <c r="T22" i="24"/>
  <c r="T22" i="26"/>
  <c r="T22" i="27"/>
  <c r="T22" i="23"/>
  <c r="H15" i="28"/>
  <c r="J15" i="28" s="1"/>
  <c r="H15" i="26"/>
  <c r="J15" i="26" s="1"/>
  <c r="H15" i="25"/>
  <c r="J15" i="25" s="1"/>
  <c r="H15" i="23"/>
  <c r="J15" i="23" s="1"/>
  <c r="H15" i="24"/>
  <c r="J15" i="24" s="1"/>
  <c r="H15" i="2"/>
  <c r="J15" i="2" s="1"/>
  <c r="H15" i="27"/>
  <c r="J15" i="27" s="1"/>
  <c r="AC34" i="28"/>
  <c r="AE34" i="28" s="1"/>
  <c r="AH3" i="28" s="1"/>
  <c r="AC34" i="26"/>
  <c r="AE34" i="26" s="1"/>
  <c r="AH3" i="26" s="1"/>
  <c r="AC34" i="2"/>
  <c r="AE34" i="2" s="1"/>
  <c r="AH3" i="2" s="1"/>
  <c r="AC34" i="23"/>
  <c r="AE34" i="23" s="1"/>
  <c r="AH3" i="23" s="1"/>
  <c r="AC34" i="25"/>
  <c r="AE34" i="25" s="1"/>
  <c r="AH3" i="25" s="1"/>
  <c r="AC34" i="27"/>
  <c r="AE34" i="27" s="1"/>
  <c r="AH3" i="27" s="1"/>
  <c r="AC34" i="24"/>
  <c r="AE34" i="24" s="1"/>
  <c r="AH3" i="24" s="1"/>
  <c r="H31" i="25"/>
  <c r="J31" i="25" s="1"/>
  <c r="H31" i="23"/>
  <c r="J31" i="23" s="1"/>
  <c r="H31" i="24"/>
  <c r="J31" i="24" s="1"/>
  <c r="H31" i="27"/>
  <c r="J31" i="27" s="1"/>
  <c r="H31" i="26"/>
  <c r="J31" i="26" s="1"/>
  <c r="H31" i="28"/>
  <c r="J31" i="28" s="1"/>
  <c r="H31" i="2"/>
  <c r="J31" i="2" s="1"/>
  <c r="Q19" i="28"/>
  <c r="Q19" i="27"/>
  <c r="Q19" i="24"/>
  <c r="Q19" i="26"/>
  <c r="Q19" i="23"/>
  <c r="Q19" i="2"/>
  <c r="Q19" i="25"/>
  <c r="AF19" i="27"/>
  <c r="AF19" i="28"/>
  <c r="AF19" i="2"/>
  <c r="AF19" i="25"/>
  <c r="AF19" i="26"/>
  <c r="AF19" i="23"/>
  <c r="AF19" i="24"/>
  <c r="E8" i="28"/>
  <c r="G8" i="28" s="1"/>
  <c r="E8" i="23"/>
  <c r="G8" i="23" s="1"/>
  <c r="E8" i="25"/>
  <c r="G8" i="25" s="1"/>
  <c r="E8" i="27"/>
  <c r="G8" i="27" s="1"/>
  <c r="E8" i="2"/>
  <c r="G8" i="2" s="1"/>
  <c r="E8" i="24"/>
  <c r="G8" i="24" s="1"/>
  <c r="E8" i="26"/>
  <c r="G8" i="26" s="1"/>
  <c r="AF23" i="28"/>
  <c r="AH23" i="28" s="1"/>
  <c r="AF23" i="27"/>
  <c r="AH23" i="27" s="1"/>
  <c r="AF23" i="2"/>
  <c r="AF23" i="25"/>
  <c r="AH23" i="25" s="1"/>
  <c r="AF23" i="24"/>
  <c r="AH23" i="24" s="1"/>
  <c r="AF23" i="23"/>
  <c r="AH23" i="23" s="1"/>
  <c r="AF23" i="26"/>
  <c r="AH23" i="26" s="1"/>
  <c r="Q33" i="27"/>
  <c r="S33" i="27" s="1"/>
  <c r="V3" i="27" s="1"/>
  <c r="Q33" i="28"/>
  <c r="S33" i="28" s="1"/>
  <c r="V3" i="28" s="1"/>
  <c r="Q33" i="25"/>
  <c r="S33" i="25" s="1"/>
  <c r="V3" i="25" s="1"/>
  <c r="Q33" i="26"/>
  <c r="S33" i="26" s="1"/>
  <c r="V3" i="26" s="1"/>
  <c r="Q33" i="23"/>
  <c r="S33" i="23" s="1"/>
  <c r="V3" i="23" s="1"/>
  <c r="Q33" i="24"/>
  <c r="S33" i="24" s="1"/>
  <c r="V3" i="24" s="1"/>
  <c r="Q33" i="2"/>
  <c r="S33" i="2" s="1"/>
  <c r="V3" i="2" s="1"/>
  <c r="E12" i="23"/>
  <c r="E12" i="27"/>
  <c r="E12" i="2"/>
  <c r="E12" i="28"/>
  <c r="G12" i="28" s="1"/>
  <c r="E12" i="26"/>
  <c r="E12" i="24"/>
  <c r="E12" i="25"/>
  <c r="T33" i="28"/>
  <c r="V33" i="28" s="1"/>
  <c r="Y2" i="28" s="1"/>
  <c r="T33" i="27"/>
  <c r="V33" i="27" s="1"/>
  <c r="Y2" i="27" s="1"/>
  <c r="T33" i="26"/>
  <c r="V33" i="26" s="1"/>
  <c r="Y2" i="26" s="1"/>
  <c r="T33" i="23"/>
  <c r="V33" i="23" s="1"/>
  <c r="Y2" i="23" s="1"/>
  <c r="T33" i="2"/>
  <c r="V33" i="2" s="1"/>
  <c r="Y2" i="2" s="1"/>
  <c r="T33" i="24"/>
  <c r="V33" i="24" s="1"/>
  <c r="Y2" i="24" s="1"/>
  <c r="T33" i="25"/>
  <c r="V33" i="25" s="1"/>
  <c r="Y2" i="25" s="1"/>
  <c r="H12" i="28"/>
  <c r="H12" i="26"/>
  <c r="H12" i="25"/>
  <c r="H12" i="23"/>
  <c r="H12" i="2"/>
  <c r="H12" i="27"/>
  <c r="H12" i="24"/>
  <c r="AC21" i="28"/>
  <c r="AE21" i="28" s="1"/>
  <c r="AC21" i="27"/>
  <c r="AC21" i="2"/>
  <c r="AC21" i="24"/>
  <c r="AC21" i="25"/>
  <c r="AC21" i="26"/>
  <c r="AC21" i="23"/>
  <c r="N20" i="26"/>
  <c r="N20" i="25"/>
  <c r="N20" i="23"/>
  <c r="N20" i="24"/>
  <c r="N20" i="28"/>
  <c r="N20" i="27"/>
  <c r="N20" i="2"/>
  <c r="T27" i="28"/>
  <c r="V27" i="28" s="1"/>
  <c r="T27" i="26"/>
  <c r="V27" i="26" s="1"/>
  <c r="T27" i="25"/>
  <c r="V27" i="25" s="1"/>
  <c r="T27" i="24"/>
  <c r="V27" i="24" s="1"/>
  <c r="T27" i="27"/>
  <c r="V27" i="27" s="1"/>
  <c r="T27" i="23"/>
  <c r="V27" i="23" s="1"/>
  <c r="T27" i="2"/>
  <c r="V27" i="2" s="1"/>
  <c r="T11" i="27"/>
  <c r="T11" i="26"/>
  <c r="T11" i="24"/>
  <c r="T11" i="25"/>
  <c r="T11" i="28"/>
  <c r="T11" i="23"/>
  <c r="T11" i="32" s="1"/>
  <c r="T11" i="2"/>
  <c r="Q26" i="27"/>
  <c r="Q26" i="26"/>
  <c r="Q26" i="2"/>
  <c r="Q26" i="23"/>
  <c r="Q26" i="24"/>
  <c r="S26" i="24" s="1"/>
  <c r="Q26" i="25"/>
  <c r="S26" i="25" s="1"/>
  <c r="Q26" i="28"/>
  <c r="Q10" i="28"/>
  <c r="S10" i="28" s="1"/>
  <c r="Q10" i="26"/>
  <c r="Q10" i="23"/>
  <c r="Q10" i="24"/>
  <c r="Q10" i="27"/>
  <c r="S10" i="27" s="1"/>
  <c r="Q10" i="25"/>
  <c r="Q10" i="2"/>
  <c r="B30" i="23"/>
  <c r="D30" i="23" s="1"/>
  <c r="B30" i="27"/>
  <c r="D30" i="27" s="1"/>
  <c r="B30" i="26"/>
  <c r="D30" i="26" s="1"/>
  <c r="B30" i="2"/>
  <c r="D30" i="2" s="1"/>
  <c r="B30" i="25"/>
  <c r="D30" i="25" s="1"/>
  <c r="B30" i="28"/>
  <c r="D30" i="28" s="1"/>
  <c r="B30" i="24"/>
  <c r="D30" i="24" s="1"/>
  <c r="AI30" i="28"/>
  <c r="AI30" i="23"/>
  <c r="AI30" i="26"/>
  <c r="AI30" i="25"/>
  <c r="AI30" i="2"/>
  <c r="AI30" i="27"/>
  <c r="AI30" i="24"/>
  <c r="N5" i="28"/>
  <c r="N5" i="26"/>
  <c r="N5" i="25"/>
  <c r="N5" i="23"/>
  <c r="N5" i="27"/>
  <c r="N5" i="2"/>
  <c r="N5" i="24"/>
  <c r="W19" i="28"/>
  <c r="W19" i="27"/>
  <c r="W19" i="26"/>
  <c r="W19" i="23"/>
  <c r="W19" i="2"/>
  <c r="W19" i="25"/>
  <c r="W19" i="24"/>
  <c r="N30" i="27"/>
  <c r="P30" i="27" s="1"/>
  <c r="N30" i="28"/>
  <c r="P30" i="28" s="1"/>
  <c r="N30" i="25"/>
  <c r="P30" i="25" s="1"/>
  <c r="N30" i="23"/>
  <c r="P30" i="23" s="1"/>
  <c r="N30" i="24"/>
  <c r="P30" i="24" s="1"/>
  <c r="N30" i="26"/>
  <c r="P30" i="26" s="1"/>
  <c r="N30" i="2"/>
  <c r="P30" i="2" s="1"/>
  <c r="AI18" i="23"/>
  <c r="AI18" i="27"/>
  <c r="AI18" i="26"/>
  <c r="AI18" i="25"/>
  <c r="AI18" i="24"/>
  <c r="AI18" i="28"/>
  <c r="AI18" i="2"/>
  <c r="N7" i="28"/>
  <c r="N7" i="26"/>
  <c r="N7" i="25"/>
  <c r="N7" i="23"/>
  <c r="N7" i="27"/>
  <c r="N7" i="24"/>
  <c r="N7" i="2"/>
  <c r="W18" i="28"/>
  <c r="W18" i="27"/>
  <c r="W18" i="25"/>
  <c r="W18" i="24"/>
  <c r="W18" i="2"/>
  <c r="W18" i="23"/>
  <c r="W18" i="26"/>
  <c r="Z5" i="28"/>
  <c r="Z5" i="23"/>
  <c r="Z5" i="24"/>
  <c r="Z5" i="27"/>
  <c r="Z5" i="26"/>
  <c r="Z5" i="2"/>
  <c r="Z5" i="25"/>
  <c r="AI4" i="26"/>
  <c r="AI4" i="24"/>
  <c r="AI4" i="23"/>
  <c r="AI4" i="25"/>
  <c r="AI4" i="28"/>
  <c r="AI4" i="2"/>
  <c r="AI4" i="27"/>
  <c r="B4" i="28"/>
  <c r="D4" i="28" s="1"/>
  <c r="B4" i="27"/>
  <c r="D4" i="27" s="1"/>
  <c r="B4" i="23"/>
  <c r="D4" i="23" s="1"/>
  <c r="B4" i="26"/>
  <c r="D4" i="26" s="1"/>
  <c r="B4" i="2"/>
  <c r="D4" i="2" s="1"/>
  <c r="B4" i="25"/>
  <c r="D4" i="25" s="1"/>
  <c r="B4" i="24"/>
  <c r="D4" i="24" s="1"/>
  <c r="K25" i="28"/>
  <c r="K25" i="26"/>
  <c r="K25" i="25"/>
  <c r="K25" i="23"/>
  <c r="K25" i="31" s="1"/>
  <c r="K25" i="24"/>
  <c r="K25" i="2"/>
  <c r="K25" i="27"/>
  <c r="N22" i="28"/>
  <c r="P22" i="28" s="1"/>
  <c r="N22" i="27"/>
  <c r="N22" i="26"/>
  <c r="N22" i="25"/>
  <c r="N22" i="23"/>
  <c r="N22" i="24"/>
  <c r="N22" i="2"/>
  <c r="AC8" i="28"/>
  <c r="AC8" i="27"/>
  <c r="AE8" i="27" s="1"/>
  <c r="AC8" i="24"/>
  <c r="AC8" i="26"/>
  <c r="AC8" i="23"/>
  <c r="AC8" i="2"/>
  <c r="AC8" i="25"/>
  <c r="T18" i="28"/>
  <c r="T18" i="25"/>
  <c r="T18" i="24"/>
  <c r="T18" i="2"/>
  <c r="T18" i="27"/>
  <c r="T18" i="23"/>
  <c r="T18" i="26"/>
  <c r="H28" i="28"/>
  <c r="H28" i="27"/>
  <c r="H28" i="26"/>
  <c r="H28" i="25"/>
  <c r="H28" i="23"/>
  <c r="H28" i="24"/>
  <c r="H28" i="2"/>
  <c r="W13" i="27"/>
  <c r="W13" i="23"/>
  <c r="W13" i="25"/>
  <c r="W13" i="24"/>
  <c r="W13" i="26"/>
  <c r="W13" i="2"/>
  <c r="W13" i="28"/>
  <c r="T7" i="26"/>
  <c r="T7" i="24"/>
  <c r="T7" i="28"/>
  <c r="T7" i="25"/>
  <c r="T7" i="27"/>
  <c r="T7" i="23"/>
  <c r="T7" i="2"/>
  <c r="Z8" i="28"/>
  <c r="Z8" i="24"/>
  <c r="Z8" i="26"/>
  <c r="Z8" i="23"/>
  <c r="Z8" i="2"/>
  <c r="Z8" i="27"/>
  <c r="Z8" i="25"/>
  <c r="W5" i="28"/>
  <c r="W5" i="27"/>
  <c r="W5" i="23"/>
  <c r="W5" i="26"/>
  <c r="W5" i="2"/>
  <c r="W5" i="25"/>
  <c r="W5" i="24"/>
  <c r="W12" i="27"/>
  <c r="W12" i="28"/>
  <c r="W12" i="26"/>
  <c r="W12" i="23"/>
  <c r="W12" i="24"/>
  <c r="W12" i="25"/>
  <c r="W12" i="2"/>
  <c r="T28" i="24"/>
  <c r="V28" i="24" s="1"/>
  <c r="T28" i="28"/>
  <c r="T28" i="26"/>
  <c r="T28" i="23"/>
  <c r="T28" i="2"/>
  <c r="T28" i="25"/>
  <c r="T28" i="27"/>
  <c r="AC32" i="28"/>
  <c r="AE32" i="28" s="1"/>
  <c r="AC32" i="26"/>
  <c r="AE32" i="26" s="1"/>
  <c r="AC32" i="2"/>
  <c r="AE32" i="2" s="1"/>
  <c r="AC32" i="25"/>
  <c r="AE32" i="25" s="1"/>
  <c r="AC32" i="24"/>
  <c r="AE32" i="24" s="1"/>
  <c r="AC32" i="27"/>
  <c r="AE32" i="27" s="1"/>
  <c r="AC32" i="23"/>
  <c r="AE32" i="23" s="1"/>
  <c r="AC12" i="27"/>
  <c r="AE12" i="27" s="1"/>
  <c r="AC12" i="24"/>
  <c r="AE12" i="24" s="1"/>
  <c r="AC12" i="26"/>
  <c r="AE12" i="26" s="1"/>
  <c r="AC12" i="28"/>
  <c r="AE12" i="28" s="1"/>
  <c r="AC12" i="23"/>
  <c r="AE12" i="23" s="1"/>
  <c r="AC12" i="2"/>
  <c r="AE12" i="2" s="1"/>
  <c r="AC12" i="25"/>
  <c r="AE12" i="25" s="1"/>
  <c r="AF18" i="28"/>
  <c r="AH18" i="28" s="1"/>
  <c r="AF18" i="2"/>
  <c r="AF18" i="23"/>
  <c r="AF18" i="25"/>
  <c r="AF18" i="27"/>
  <c r="AF18" i="24"/>
  <c r="AF18" i="26"/>
  <c r="H25" i="28"/>
  <c r="H25" i="26"/>
  <c r="H25" i="25"/>
  <c r="H25" i="23"/>
  <c r="H25" i="24"/>
  <c r="H25" i="27"/>
  <c r="H25" i="2"/>
  <c r="Q13" i="28"/>
  <c r="Q13" i="25"/>
  <c r="Q13" i="24"/>
  <c r="Q13" i="26"/>
  <c r="Q13" i="27"/>
  <c r="Q13" i="2"/>
  <c r="Q13" i="23"/>
  <c r="K16" i="28"/>
  <c r="K16" i="26"/>
  <c r="K16" i="25"/>
  <c r="K16" i="23"/>
  <c r="K16" i="27"/>
  <c r="K16" i="2"/>
  <c r="K16" i="24"/>
  <c r="Q29" i="28"/>
  <c r="S29" i="28" s="1"/>
  <c r="Q29" i="27"/>
  <c r="S29" i="27" s="1"/>
  <c r="Q29" i="25"/>
  <c r="S29" i="25" s="1"/>
  <c r="Q29" i="26"/>
  <c r="S29" i="26" s="1"/>
  <c r="Q29" i="24"/>
  <c r="S29" i="24" s="1"/>
  <c r="Q29" i="23"/>
  <c r="S29" i="23" s="1"/>
  <c r="Q29" i="2"/>
  <c r="S29" i="2" s="1"/>
  <c r="T34" i="27"/>
  <c r="V34" i="27" s="1"/>
  <c r="Y3" i="27" s="1"/>
  <c r="T34" i="25"/>
  <c r="V34" i="25" s="1"/>
  <c r="Y3" i="25" s="1"/>
  <c r="T34" i="2"/>
  <c r="V34" i="2" s="1"/>
  <c r="Y3" i="2" s="1"/>
  <c r="T34" i="24"/>
  <c r="V34" i="24" s="1"/>
  <c r="Y3" i="24" s="1"/>
  <c r="T34" i="26"/>
  <c r="V34" i="26" s="1"/>
  <c r="T34" i="28"/>
  <c r="V34" i="28" s="1"/>
  <c r="Y3" i="28" s="1"/>
  <c r="T34" i="23"/>
  <c r="V34" i="23" s="1"/>
  <c r="Y3" i="23" s="1"/>
  <c r="H13" i="28"/>
  <c r="J13" i="28" s="1"/>
  <c r="H13" i="26"/>
  <c r="H13" i="25"/>
  <c r="H13" i="23"/>
  <c r="H13" i="2"/>
  <c r="H13" i="27"/>
  <c r="H13" i="24"/>
  <c r="AC22" i="28"/>
  <c r="AC22" i="27"/>
  <c r="AC22" i="2"/>
  <c r="AC22" i="23"/>
  <c r="AC22" i="25"/>
  <c r="AC22" i="26"/>
  <c r="AC22" i="24"/>
  <c r="B13" i="28"/>
  <c r="D13" i="28" s="1"/>
  <c r="B13" i="27"/>
  <c r="B13" i="25"/>
  <c r="B13" i="24"/>
  <c r="B13" i="23"/>
  <c r="B13" i="2"/>
  <c r="B13" i="26"/>
  <c r="AF22" i="28"/>
  <c r="AH22" i="28" s="1"/>
  <c r="AF22" i="2"/>
  <c r="AF22" i="23"/>
  <c r="AH22" i="23" s="1"/>
  <c r="AF22" i="26"/>
  <c r="AH22" i="26" s="1"/>
  <c r="AF22" i="27"/>
  <c r="AH22" i="27" s="1"/>
  <c r="AF22" i="25"/>
  <c r="AH22" i="25" s="1"/>
  <c r="AF22" i="24"/>
  <c r="AH22" i="24" s="1"/>
  <c r="Q32" i="27"/>
  <c r="S32" i="27" s="1"/>
  <c r="V2" i="27" s="1"/>
  <c r="Q32" i="28"/>
  <c r="S32" i="28" s="1"/>
  <c r="V2" i="28" s="1"/>
  <c r="Q32" i="23"/>
  <c r="S32" i="23" s="1"/>
  <c r="V2" i="23" s="1"/>
  <c r="Q32" i="26"/>
  <c r="S32" i="26" s="1"/>
  <c r="V2" i="26" s="1"/>
  <c r="Q32" i="24"/>
  <c r="S32" i="24" s="1"/>
  <c r="V2" i="24" s="1"/>
  <c r="Q32" i="25"/>
  <c r="S32" i="25" s="1"/>
  <c r="V2" i="25" s="1"/>
  <c r="Q32" i="2"/>
  <c r="S32" i="2" s="1"/>
  <c r="V2" i="2" s="1"/>
  <c r="E11" i="28"/>
  <c r="E11" i="2"/>
  <c r="E11" i="26"/>
  <c r="E11" i="25"/>
  <c r="E11" i="23"/>
  <c r="E11" i="27"/>
  <c r="E11" i="24"/>
  <c r="Z4" i="28"/>
  <c r="Z4" i="24"/>
  <c r="Z4" i="25"/>
  <c r="Z4" i="23"/>
  <c r="Z4" i="26"/>
  <c r="Z4" i="2"/>
  <c r="Z4" i="27"/>
  <c r="T19" i="28"/>
  <c r="V19" i="28" s="1"/>
  <c r="T19" i="27"/>
  <c r="V19" i="27" s="1"/>
  <c r="T19" i="26"/>
  <c r="V19" i="26" s="1"/>
  <c r="T19" i="23"/>
  <c r="V19" i="23" s="1"/>
  <c r="T19" i="25"/>
  <c r="V19" i="25" s="1"/>
  <c r="T19" i="2"/>
  <c r="V19" i="2" s="1"/>
  <c r="T19" i="24"/>
  <c r="V19" i="24" s="1"/>
  <c r="Q34" i="27"/>
  <c r="Q34" i="2"/>
  <c r="Q34" i="26"/>
  <c r="Q34" i="25"/>
  <c r="Q34" i="24"/>
  <c r="Q34" i="28"/>
  <c r="AQ34" i="28" s="1"/>
  <c r="Q34" i="23"/>
  <c r="AQ34" i="23" s="1"/>
  <c r="Q18" i="28"/>
  <c r="Q18" i="26"/>
  <c r="Q18" i="25"/>
  <c r="Q18" i="24"/>
  <c r="Q18" i="2"/>
  <c r="Q18" i="27"/>
  <c r="Q18" i="23"/>
  <c r="N28" i="28"/>
  <c r="N28" i="27"/>
  <c r="N28" i="26"/>
  <c r="N28" i="25"/>
  <c r="N28" i="23"/>
  <c r="N28" i="24"/>
  <c r="N28" i="2"/>
  <c r="B34" i="28"/>
  <c r="D34" i="28" s="1"/>
  <c r="G3" i="28" s="1"/>
  <c r="B34" i="26"/>
  <c r="D34" i="26" s="1"/>
  <c r="G3" i="26" s="1"/>
  <c r="B34" i="27"/>
  <c r="D34" i="27" s="1"/>
  <c r="G3" i="27" s="1"/>
  <c r="B34" i="23"/>
  <c r="D34" i="23" s="1"/>
  <c r="G3" i="23" s="1"/>
  <c r="B34" i="24"/>
  <c r="D34" i="24" s="1"/>
  <c r="G3" i="24" s="1"/>
  <c r="B34" i="25"/>
  <c r="D34" i="25" s="1"/>
  <c r="G3" i="25" s="1"/>
  <c r="B34" i="2"/>
  <c r="D34" i="2" s="1"/>
  <c r="G3" i="2" s="1"/>
  <c r="B17" i="27"/>
  <c r="B17" i="25"/>
  <c r="B17" i="28"/>
  <c r="B17" i="24"/>
  <c r="B17" i="23"/>
  <c r="B17" i="2"/>
  <c r="B17" i="26"/>
  <c r="B22" i="28"/>
  <c r="B22" i="26"/>
  <c r="B22" i="27"/>
  <c r="B22" i="25"/>
  <c r="B22" i="24"/>
  <c r="B22" i="2"/>
  <c r="B22" i="23"/>
  <c r="B9" i="27"/>
  <c r="B9" i="25"/>
  <c r="B9" i="24"/>
  <c r="B9" i="26"/>
  <c r="B9" i="28"/>
  <c r="B9" i="2"/>
  <c r="B9" i="23"/>
  <c r="Z28" i="24"/>
  <c r="AB28" i="24" s="1"/>
  <c r="Z28" i="2"/>
  <c r="AB28" i="2" s="1"/>
  <c r="Z28" i="28"/>
  <c r="AB28" i="28" s="1"/>
  <c r="Z28" i="25"/>
  <c r="AB28" i="25" s="1"/>
  <c r="Z28" i="23"/>
  <c r="AB28" i="23" s="1"/>
  <c r="Z28" i="27"/>
  <c r="AB28" i="27" s="1"/>
  <c r="Z28" i="26"/>
  <c r="AB28" i="26" s="1"/>
  <c r="K7" i="28"/>
  <c r="M7" i="28" s="1"/>
  <c r="K7" i="26"/>
  <c r="K7" i="25"/>
  <c r="K7" i="23"/>
  <c r="K7" i="27"/>
  <c r="K7" i="24"/>
  <c r="K7" i="2"/>
  <c r="Z21" i="28"/>
  <c r="AB21" i="28" s="1"/>
  <c r="Z21" i="27"/>
  <c r="AB21" i="27" s="1"/>
  <c r="Z21" i="23"/>
  <c r="AB21" i="23" s="1"/>
  <c r="Z21" i="2"/>
  <c r="AB21" i="2" s="1"/>
  <c r="Z21" i="24"/>
  <c r="AB21" i="24" s="1"/>
  <c r="Z21" i="25"/>
  <c r="AB21" i="25" s="1"/>
  <c r="Z21" i="26"/>
  <c r="AB21" i="26" s="1"/>
  <c r="AI20" i="28"/>
  <c r="AI20" i="27"/>
  <c r="AI20" i="26"/>
  <c r="AI20" i="23"/>
  <c r="AI20" i="25"/>
  <c r="AI20" i="24"/>
  <c r="AI20" i="2"/>
  <c r="B20" i="23"/>
  <c r="B20" i="2"/>
  <c r="B20" i="27"/>
  <c r="B20" i="24"/>
  <c r="B20" i="28"/>
  <c r="B20" i="26"/>
  <c r="B20" i="25"/>
  <c r="W32" i="28"/>
  <c r="Y32" i="28" s="1"/>
  <c r="W32" i="26"/>
  <c r="Y32" i="26" s="1"/>
  <c r="W32" i="24"/>
  <c r="Y32" i="24" s="1"/>
  <c r="W32" i="25"/>
  <c r="Y32" i="25" s="1"/>
  <c r="W32" i="27"/>
  <c r="Y32" i="27" s="1"/>
  <c r="W32" i="2"/>
  <c r="Y32" i="2" s="1"/>
  <c r="W32" i="23"/>
  <c r="Y32" i="23" s="1"/>
  <c r="AF34" i="28"/>
  <c r="AW34" i="28" s="1"/>
  <c r="AF34" i="2"/>
  <c r="AW34" i="2" s="1"/>
  <c r="AF34" i="23"/>
  <c r="AF34" i="26"/>
  <c r="AF34" i="25"/>
  <c r="AF34" i="27"/>
  <c r="AF34" i="24"/>
  <c r="E14" i="28"/>
  <c r="E14" i="27"/>
  <c r="G14" i="27" s="1"/>
  <c r="E14" i="26"/>
  <c r="G14" i="26" s="1"/>
  <c r="E14" i="23"/>
  <c r="E14" i="24"/>
  <c r="E14" i="2"/>
  <c r="E14" i="25"/>
  <c r="T21" i="28"/>
  <c r="T21" i="23"/>
  <c r="T21" i="26"/>
  <c r="T21" i="2"/>
  <c r="T21" i="24"/>
  <c r="T21" i="25"/>
  <c r="T21" i="27"/>
  <c r="N23" i="26"/>
  <c r="N23" i="25"/>
  <c r="N23" i="23"/>
  <c r="N23" i="24"/>
  <c r="N23" i="28"/>
  <c r="N23" i="27"/>
  <c r="N23" i="2"/>
  <c r="H11" i="28"/>
  <c r="H11" i="26"/>
  <c r="H11" i="25"/>
  <c r="H11" i="23"/>
  <c r="H11" i="2"/>
  <c r="H11" i="27"/>
  <c r="H11" i="24"/>
  <c r="K32" i="27"/>
  <c r="M32" i="27" s="1"/>
  <c r="P2" i="27" s="1"/>
  <c r="K32" i="28"/>
  <c r="M32" i="28" s="1"/>
  <c r="P2" i="28" s="1"/>
  <c r="K32" i="25"/>
  <c r="M32" i="25" s="1"/>
  <c r="P2" i="25" s="1"/>
  <c r="K32" i="23"/>
  <c r="M32" i="23" s="1"/>
  <c r="P2" i="23" s="1"/>
  <c r="K32" i="24"/>
  <c r="M32" i="24" s="1"/>
  <c r="P2" i="24" s="1"/>
  <c r="K32" i="2"/>
  <c r="M32" i="2" s="1"/>
  <c r="P2" i="2" s="1"/>
  <c r="K32" i="26"/>
  <c r="M32" i="26" s="1"/>
  <c r="P2" i="26" s="1"/>
  <c r="Q9" i="28"/>
  <c r="Q9" i="25"/>
  <c r="Q9" i="27"/>
  <c r="Q9" i="26"/>
  <c r="Q9" i="2"/>
  <c r="Q9" i="23"/>
  <c r="Q9" i="24"/>
  <c r="H18" i="27"/>
  <c r="H18" i="26"/>
  <c r="H18" i="25"/>
  <c r="H18" i="23"/>
  <c r="H18" i="24"/>
  <c r="H18" i="2"/>
  <c r="H18" i="28"/>
  <c r="J18" i="28" s="1"/>
  <c r="B15" i="27"/>
  <c r="D15" i="27" s="1"/>
  <c r="B15" i="25"/>
  <c r="B15" i="28"/>
  <c r="D15" i="28" s="1"/>
  <c r="B15" i="24"/>
  <c r="B15" i="23"/>
  <c r="B15" i="2"/>
  <c r="D13" i="21" s="1"/>
  <c r="B15" i="26"/>
  <c r="D15" i="26" s="1"/>
  <c r="N29" i="28"/>
  <c r="N29" i="27"/>
  <c r="N29" i="26"/>
  <c r="N29" i="25"/>
  <c r="N29" i="23"/>
  <c r="N29" i="24"/>
  <c r="N29" i="2"/>
  <c r="Z11" i="28"/>
  <c r="Z11" i="27"/>
  <c r="Z11" i="26"/>
  <c r="Z11" i="24"/>
  <c r="Z11" i="23"/>
  <c r="Z11" i="25"/>
  <c r="Z11" i="2"/>
  <c r="B5" i="25"/>
  <c r="B5" i="24"/>
  <c r="B5" i="28"/>
  <c r="B5" i="23"/>
  <c r="B5" i="27"/>
  <c r="B5" i="26"/>
  <c r="B5" i="2"/>
  <c r="K33" i="27"/>
  <c r="M33" i="27" s="1"/>
  <c r="P3" i="27" s="1"/>
  <c r="K33" i="25"/>
  <c r="M33" i="25" s="1"/>
  <c r="P3" i="25" s="1"/>
  <c r="K33" i="23"/>
  <c r="M33" i="23" s="1"/>
  <c r="P3" i="23" s="1"/>
  <c r="K33" i="24"/>
  <c r="M33" i="24" s="1"/>
  <c r="P3" i="24" s="1"/>
  <c r="K33" i="28"/>
  <c r="M33" i="28" s="1"/>
  <c r="P3" i="28" s="1"/>
  <c r="K33" i="2"/>
  <c r="M33" i="2" s="1"/>
  <c r="P3" i="2" s="1"/>
  <c r="K33" i="26"/>
  <c r="M33" i="26" s="1"/>
  <c r="P3" i="26" s="1"/>
  <c r="B19" i="28"/>
  <c r="D19" i="28" s="1"/>
  <c r="B19" i="24"/>
  <c r="D19" i="24" s="1"/>
  <c r="B19" i="23"/>
  <c r="D19" i="23" s="1"/>
  <c r="B19" i="25"/>
  <c r="D19" i="25" s="1"/>
  <c r="B19" i="27"/>
  <c r="D19" i="27" s="1"/>
  <c r="B19" i="26"/>
  <c r="D19" i="26" s="1"/>
  <c r="B19" i="2"/>
  <c r="D19" i="2" s="1"/>
  <c r="K18" i="28"/>
  <c r="K18" i="27"/>
  <c r="K18" i="26"/>
  <c r="K18" i="25"/>
  <c r="M18" i="25" s="1"/>
  <c r="K18" i="23"/>
  <c r="K18" i="24"/>
  <c r="K18" i="2"/>
  <c r="N17" i="28"/>
  <c r="P17" i="28" s="1"/>
  <c r="N17" i="26"/>
  <c r="P17" i="26" s="1"/>
  <c r="N17" i="25"/>
  <c r="P17" i="25" s="1"/>
  <c r="N17" i="23"/>
  <c r="P17" i="23" s="1"/>
  <c r="N17" i="24"/>
  <c r="P17" i="24" s="1"/>
  <c r="N17" i="27"/>
  <c r="P17" i="27" s="1"/>
  <c r="N17" i="2"/>
  <c r="P17" i="2" s="1"/>
  <c r="K19" i="28"/>
  <c r="M19" i="28" s="1"/>
  <c r="K19" i="26"/>
  <c r="M19" i="26" s="1"/>
  <c r="K19" i="25"/>
  <c r="M19" i="25" s="1"/>
  <c r="K19" i="23"/>
  <c r="M19" i="23" s="1"/>
  <c r="K19" i="24"/>
  <c r="M19" i="24" s="1"/>
  <c r="K19" i="27"/>
  <c r="M19" i="27" s="1"/>
  <c r="K19" i="2"/>
  <c r="M19" i="2" s="1"/>
  <c r="AF25" i="28"/>
  <c r="AH25" i="28" s="1"/>
  <c r="AF25" i="2"/>
  <c r="AF25" i="24"/>
  <c r="AH25" i="24" s="1"/>
  <c r="AF25" i="25"/>
  <c r="AH25" i="25" s="1"/>
  <c r="AF25" i="27"/>
  <c r="AH25" i="27" s="1"/>
  <c r="AF25" i="23"/>
  <c r="AH25" i="23" s="1"/>
  <c r="AF25" i="26"/>
  <c r="AH25" i="26" s="1"/>
  <c r="E6" i="26"/>
  <c r="E6" i="28"/>
  <c r="E6" i="25"/>
  <c r="E6" i="27"/>
  <c r="E6" i="24"/>
  <c r="E6" i="23"/>
  <c r="E6" i="2"/>
  <c r="AF33" i="28"/>
  <c r="AH33" i="28" s="1"/>
  <c r="AF33" i="27"/>
  <c r="AH33" i="27" s="1"/>
  <c r="AF33" i="2"/>
  <c r="AF33" i="24"/>
  <c r="AH33" i="24" s="1"/>
  <c r="AF33" i="23"/>
  <c r="AH33" i="23" s="1"/>
  <c r="AF33" i="26"/>
  <c r="AH33" i="26" s="1"/>
  <c r="AF33" i="25"/>
  <c r="AH33" i="25" s="1"/>
  <c r="E22" i="28"/>
  <c r="G22" i="28" s="1"/>
  <c r="E22" i="26"/>
  <c r="G22" i="26" s="1"/>
  <c r="E22" i="27"/>
  <c r="G22" i="27" s="1"/>
  <c r="E22" i="25"/>
  <c r="G22" i="25" s="1"/>
  <c r="E22" i="24"/>
  <c r="G22" i="24" s="1"/>
  <c r="E22" i="23"/>
  <c r="G22" i="23" s="1"/>
  <c r="E22" i="2"/>
  <c r="G22" i="2" s="1"/>
  <c r="T9" i="23"/>
  <c r="T9" i="28"/>
  <c r="T9" i="27"/>
  <c r="T9" i="26"/>
  <c r="T9" i="24"/>
  <c r="T9" i="2"/>
  <c r="T9" i="25"/>
  <c r="K20" i="26"/>
  <c r="M20" i="26" s="1"/>
  <c r="K20" i="25"/>
  <c r="M20" i="25" s="1"/>
  <c r="K20" i="23"/>
  <c r="M20" i="23" s="1"/>
  <c r="K20" i="24"/>
  <c r="M20" i="24" s="1"/>
  <c r="K20" i="28"/>
  <c r="M20" i="28" s="1"/>
  <c r="K20" i="2"/>
  <c r="M20" i="2" s="1"/>
  <c r="K20" i="27"/>
  <c r="M20" i="27" s="1"/>
  <c r="AC28" i="2"/>
  <c r="AC28" i="26"/>
  <c r="AC28" i="23"/>
  <c r="AC28" i="24"/>
  <c r="AC28" i="28"/>
  <c r="AC28" i="25"/>
  <c r="AE28" i="25" s="1"/>
  <c r="AC28" i="27"/>
  <c r="AF32" i="26"/>
  <c r="AH32" i="26" s="1"/>
  <c r="AF32" i="2"/>
  <c r="AF32" i="28"/>
  <c r="AH32" i="28" s="1"/>
  <c r="AF32" i="25"/>
  <c r="AH32" i="25" s="1"/>
  <c r="AF32" i="24"/>
  <c r="AH32" i="24" s="1"/>
  <c r="AF32" i="27"/>
  <c r="AH32" i="27" s="1"/>
  <c r="AF32" i="23"/>
  <c r="AH32" i="23" s="1"/>
  <c r="AC31" i="26"/>
  <c r="AE31" i="26" s="1"/>
  <c r="AC31" i="28"/>
  <c r="AE31" i="28" s="1"/>
  <c r="AC31" i="27"/>
  <c r="AE31" i="27" s="1"/>
  <c r="AC31" i="2"/>
  <c r="AE31" i="2" s="1"/>
  <c r="AC31" i="25"/>
  <c r="AE31" i="25" s="1"/>
  <c r="AC31" i="23"/>
  <c r="AE31" i="23" s="1"/>
  <c r="AC31" i="24"/>
  <c r="AE31" i="24" s="1"/>
  <c r="AC15" i="27"/>
  <c r="AC15" i="24"/>
  <c r="AC15" i="25"/>
  <c r="AC15" i="23"/>
  <c r="AC15" i="28"/>
  <c r="AC15" i="26"/>
  <c r="AC15" i="2"/>
  <c r="N18" i="28"/>
  <c r="P18" i="28" s="1"/>
  <c r="N18" i="27"/>
  <c r="P18" i="27" s="1"/>
  <c r="N18" i="26"/>
  <c r="P18" i="26" s="1"/>
  <c r="N18" i="25"/>
  <c r="P18" i="25" s="1"/>
  <c r="N18" i="23"/>
  <c r="P18" i="23" s="1"/>
  <c r="N18" i="24"/>
  <c r="P18" i="24" s="1"/>
  <c r="N18" i="2"/>
  <c r="P18" i="2" s="1"/>
  <c r="B7" i="28"/>
  <c r="B7" i="26"/>
  <c r="B7" i="23"/>
  <c r="B7" i="24"/>
  <c r="B7" i="2"/>
  <c r="B7" i="25"/>
  <c r="B7" i="27"/>
  <c r="D7" i="27" s="1"/>
  <c r="AI32" i="26"/>
  <c r="AI32" i="27"/>
  <c r="AI32" i="23"/>
  <c r="AI32" i="28"/>
  <c r="AI32" i="2"/>
  <c r="AI32" i="24"/>
  <c r="AI32" i="25"/>
  <c r="AI19" i="27"/>
  <c r="AI19" i="25"/>
  <c r="AI19" i="2"/>
  <c r="AI19" i="24"/>
  <c r="AI19" i="26"/>
  <c r="AI19" i="28"/>
  <c r="AI19" i="23"/>
  <c r="W15" i="27"/>
  <c r="W15" i="26"/>
  <c r="W15" i="2"/>
  <c r="W15" i="24"/>
  <c r="W15" i="28"/>
  <c r="Y15" i="28" s="1"/>
  <c r="W15" i="25"/>
  <c r="W15" i="23"/>
  <c r="Z14" i="28"/>
  <c r="AB14" i="28" s="1"/>
  <c r="Z14" i="27"/>
  <c r="AB14" i="27" s="1"/>
  <c r="Z14" i="25"/>
  <c r="AB14" i="25" s="1"/>
  <c r="Z14" i="24"/>
  <c r="AB14" i="24" s="1"/>
  <c r="Z14" i="26"/>
  <c r="AB14" i="26" s="1"/>
  <c r="Z14" i="23"/>
  <c r="AB14" i="23" s="1"/>
  <c r="Z14" i="2"/>
  <c r="AB14" i="2" s="1"/>
  <c r="K29" i="28"/>
  <c r="K29" i="27"/>
  <c r="M29" i="27" s="1"/>
  <c r="K29" i="26"/>
  <c r="K29" i="25"/>
  <c r="K29" i="23"/>
  <c r="K29" i="24"/>
  <c r="K29" i="2"/>
  <c r="W34" i="28"/>
  <c r="Y34" i="28" s="1"/>
  <c r="AB3" i="28" s="1"/>
  <c r="W34" i="26"/>
  <c r="Y34" i="26" s="1"/>
  <c r="AB3" i="26" s="1"/>
  <c r="W34" i="25"/>
  <c r="Y34" i="25" s="1"/>
  <c r="W34" i="24"/>
  <c r="Y34" i="24" s="1"/>
  <c r="AB3" i="24" s="1"/>
  <c r="W34" i="2"/>
  <c r="Y34" i="2" s="1"/>
  <c r="AB3" i="2" s="1"/>
  <c r="W34" i="27"/>
  <c r="Y34" i="27" s="1"/>
  <c r="AB3" i="27" s="1"/>
  <c r="W34" i="23"/>
  <c r="Y34" i="23" s="1"/>
  <c r="AB3" i="23" s="1"/>
  <c r="E7" i="28"/>
  <c r="E7" i="26"/>
  <c r="E7" i="23"/>
  <c r="E7" i="25"/>
  <c r="E7" i="2"/>
  <c r="E7" i="24"/>
  <c r="E7" i="27"/>
  <c r="Z17" i="27"/>
  <c r="Z17" i="28"/>
  <c r="Z17" i="23"/>
  <c r="Z17" i="26"/>
  <c r="Z17" i="25"/>
  <c r="Z17" i="24"/>
  <c r="Z17" i="2"/>
  <c r="T30" i="28"/>
  <c r="V30" i="28" s="1"/>
  <c r="T30" i="26"/>
  <c r="V30" i="26" s="1"/>
  <c r="T30" i="25"/>
  <c r="V30" i="25" s="1"/>
  <c r="T30" i="2"/>
  <c r="V30" i="2" s="1"/>
  <c r="T30" i="27"/>
  <c r="V30" i="27" s="1"/>
  <c r="T30" i="24"/>
  <c r="V30" i="24" s="1"/>
  <c r="T30" i="23"/>
  <c r="V30" i="23" s="1"/>
  <c r="H29" i="28"/>
  <c r="J29" i="28" s="1"/>
  <c r="H29" i="27"/>
  <c r="J29" i="27" s="1"/>
  <c r="H29" i="26"/>
  <c r="J29" i="26" s="1"/>
  <c r="H29" i="25"/>
  <c r="J29" i="25" s="1"/>
  <c r="H29" i="23"/>
  <c r="J29" i="23" s="1"/>
  <c r="H29" i="24"/>
  <c r="J29" i="24" s="1"/>
  <c r="H29" i="2"/>
  <c r="J29" i="2" s="1"/>
  <c r="Q17" i="28"/>
  <c r="Q17" i="25"/>
  <c r="Q17" i="23"/>
  <c r="Q17" i="2"/>
  <c r="Q17" i="26"/>
  <c r="Q17" i="24"/>
  <c r="Q17" i="27"/>
  <c r="T17" i="27"/>
  <c r="T17" i="23"/>
  <c r="T17" i="2"/>
  <c r="T17" i="28"/>
  <c r="T17" i="25"/>
  <c r="T17" i="24"/>
  <c r="T17" i="26"/>
  <c r="AC5" i="28"/>
  <c r="AE5" i="28" s="1"/>
  <c r="AB35" i="28" s="1"/>
  <c r="AC5" i="27"/>
  <c r="AE5" i="27" s="1"/>
  <c r="AB35" i="27" s="1"/>
  <c r="AC5" i="24"/>
  <c r="AE5" i="24" s="1"/>
  <c r="AB35" i="24" s="1"/>
  <c r="AC5" i="23"/>
  <c r="AE5" i="23" s="1"/>
  <c r="AB35" i="23" s="1"/>
  <c r="AC5" i="26"/>
  <c r="AE5" i="26" s="1"/>
  <c r="AB35" i="26" s="1"/>
  <c r="AC5" i="2"/>
  <c r="AE5" i="2" s="1"/>
  <c r="AB35" i="2" s="1"/>
  <c r="AC5" i="25"/>
  <c r="AE5" i="25" s="1"/>
  <c r="AB35" i="25" s="1"/>
  <c r="T15" i="27"/>
  <c r="T15" i="26"/>
  <c r="T15" i="24"/>
  <c r="T15" i="28"/>
  <c r="T15" i="2"/>
  <c r="T15" i="25"/>
  <c r="T15" i="23"/>
  <c r="Q30" i="27"/>
  <c r="S30" i="27" s="1"/>
  <c r="Q30" i="28"/>
  <c r="S30" i="28" s="1"/>
  <c r="Q30" i="26"/>
  <c r="S30" i="26" s="1"/>
  <c r="Q30" i="2"/>
  <c r="S30" i="2" s="1"/>
  <c r="Q30" i="24"/>
  <c r="S30" i="24" s="1"/>
  <c r="Q30" i="25"/>
  <c r="S30" i="25" s="1"/>
  <c r="Q30" i="23"/>
  <c r="S30" i="23" s="1"/>
  <c r="W27" i="28"/>
  <c r="W27" i="26"/>
  <c r="W27" i="25"/>
  <c r="W27" i="24"/>
  <c r="W27" i="2"/>
  <c r="W27" i="27"/>
  <c r="W27" i="23"/>
  <c r="N19" i="28"/>
  <c r="N19" i="26"/>
  <c r="N19" i="25"/>
  <c r="N19" i="23"/>
  <c r="N19" i="24"/>
  <c r="N19" i="27"/>
  <c r="N19" i="2"/>
  <c r="B8" i="27"/>
  <c r="B8" i="28"/>
  <c r="B8" i="23"/>
  <c r="B8" i="25"/>
  <c r="B8" i="26"/>
  <c r="B8" i="24"/>
  <c r="B8" i="2"/>
  <c r="B18" i="26"/>
  <c r="D18" i="26" s="1"/>
  <c r="B18" i="2"/>
  <c r="D18" i="2" s="1"/>
  <c r="B18" i="25"/>
  <c r="D18" i="25" s="1"/>
  <c r="B18" i="23"/>
  <c r="D18" i="23" s="1"/>
  <c r="B18" i="28"/>
  <c r="D18" i="28" s="1"/>
  <c r="B18" i="27"/>
  <c r="D18" i="27" s="1"/>
  <c r="B18" i="24"/>
  <c r="D18" i="24" s="1"/>
  <c r="Z13" i="27"/>
  <c r="AB13" i="27" s="1"/>
  <c r="Z13" i="23"/>
  <c r="AB13" i="23" s="1"/>
  <c r="Z13" i="28"/>
  <c r="AB13" i="28" s="1"/>
  <c r="Z13" i="24"/>
  <c r="AB13" i="24" s="1"/>
  <c r="Z13" i="26"/>
  <c r="AB13" i="26" s="1"/>
  <c r="Z13" i="2"/>
  <c r="AB13" i="2" s="1"/>
  <c r="Z13" i="25"/>
  <c r="AB13" i="25" s="1"/>
  <c r="AI15" i="28"/>
  <c r="AI15" i="25"/>
  <c r="AI15" i="26"/>
  <c r="AI15" i="24"/>
  <c r="AI15" i="27"/>
  <c r="AI15" i="23"/>
  <c r="AI15" i="2"/>
  <c r="AI5" i="28"/>
  <c r="AI5" i="27"/>
  <c r="AI5" i="25"/>
  <c r="AI5" i="26"/>
  <c r="AI5" i="24"/>
  <c r="AI5" i="23"/>
  <c r="AI5" i="2"/>
  <c r="B6" i="27"/>
  <c r="B6" i="26"/>
  <c r="B6" i="28"/>
  <c r="B6" i="25"/>
  <c r="B6" i="24"/>
  <c r="B6" i="23"/>
  <c r="B6" i="2"/>
  <c r="AI22" i="28"/>
  <c r="AI22" i="23"/>
  <c r="AI22" i="26"/>
  <c r="AI22" i="27"/>
  <c r="AI22" i="24"/>
  <c r="AI22" i="2"/>
  <c r="AI22" i="25"/>
  <c r="AF26" i="27"/>
  <c r="AH26" i="27" s="1"/>
  <c r="AF26" i="2"/>
  <c r="AF26" i="23"/>
  <c r="AH26" i="23" s="1"/>
  <c r="AF26" i="26"/>
  <c r="AH26" i="26" s="1"/>
  <c r="AF26" i="28"/>
  <c r="AH26" i="28" s="1"/>
  <c r="AF26" i="24"/>
  <c r="AH26" i="24" s="1"/>
  <c r="AF26" i="25"/>
  <c r="AH26" i="25" s="1"/>
  <c r="H27" i="28"/>
  <c r="J27" i="28" s="1"/>
  <c r="H27" i="26"/>
  <c r="H27" i="25"/>
  <c r="H27" i="23"/>
  <c r="H27" i="24"/>
  <c r="H27" i="27"/>
  <c r="H27" i="2"/>
  <c r="Q15" i="28"/>
  <c r="S15" i="28" s="1"/>
  <c r="Q15" i="27"/>
  <c r="S15" i="27" s="1"/>
  <c r="Q15" i="2"/>
  <c r="S15" i="2" s="1"/>
  <c r="Q15" i="24"/>
  <c r="S15" i="24" s="1"/>
  <c r="Q15" i="25"/>
  <c r="S15" i="25" s="1"/>
  <c r="Q15" i="23"/>
  <c r="S15" i="23" s="1"/>
  <c r="Q15" i="26"/>
  <c r="S15" i="26" s="1"/>
  <c r="AF15" i="27"/>
  <c r="AH15" i="27" s="1"/>
  <c r="AF15" i="24"/>
  <c r="AH15" i="24" s="1"/>
  <c r="AF15" i="2"/>
  <c r="AF15" i="25"/>
  <c r="AH15" i="25" s="1"/>
  <c r="AF15" i="28"/>
  <c r="AH15" i="28" s="1"/>
  <c r="AF15" i="23"/>
  <c r="AH15" i="23" s="1"/>
  <c r="AF15" i="26"/>
  <c r="AH15" i="26" s="1"/>
  <c r="E4" i="28"/>
  <c r="E4" i="27"/>
  <c r="E4" i="23"/>
  <c r="E4" i="26"/>
  <c r="E4" i="2"/>
  <c r="E4" i="25"/>
  <c r="E4" i="24"/>
  <c r="H14" i="28"/>
  <c r="H14" i="27"/>
  <c r="H14" i="26"/>
  <c r="H14" i="25"/>
  <c r="H14" i="23"/>
  <c r="H14" i="24"/>
  <c r="H14" i="2"/>
  <c r="E13" i="28"/>
  <c r="E13" i="27"/>
  <c r="E13" i="25"/>
  <c r="E13" i="2"/>
  <c r="E13" i="26"/>
  <c r="E13" i="24"/>
  <c r="E13" i="23"/>
  <c r="N15" i="28"/>
  <c r="N15" i="26"/>
  <c r="N15" i="25"/>
  <c r="N15" i="23"/>
  <c r="N15" i="2"/>
  <c r="N15" i="24"/>
  <c r="N15" i="27"/>
  <c r="K28" i="28"/>
  <c r="M28" i="28" s="1"/>
  <c r="K28" i="27"/>
  <c r="K28" i="26"/>
  <c r="K28" i="25"/>
  <c r="M28" i="25" s="1"/>
  <c r="K28" i="23"/>
  <c r="K28" i="24"/>
  <c r="K28" i="2"/>
  <c r="B14" i="27"/>
  <c r="B14" i="26"/>
  <c r="D14" i="26" s="1"/>
  <c r="B14" i="23"/>
  <c r="B14" i="24"/>
  <c r="B14" i="25"/>
  <c r="B14" i="2"/>
  <c r="B14" i="28"/>
  <c r="D14" i="28" s="1"/>
  <c r="B11" i="28"/>
  <c r="D11" i="28" s="1"/>
  <c r="B11" i="2"/>
  <c r="D11" i="2" s="1"/>
  <c r="B11" i="26"/>
  <c r="D11" i="26" s="1"/>
  <c r="B11" i="27"/>
  <c r="D11" i="27" s="1"/>
  <c r="B11" i="24"/>
  <c r="D11" i="24" s="1"/>
  <c r="B11" i="23"/>
  <c r="D11" i="23" s="1"/>
  <c r="B11" i="25"/>
  <c r="D11" i="25" s="1"/>
  <c r="K10" i="28"/>
  <c r="K10" i="27"/>
  <c r="K10" i="26"/>
  <c r="K10" i="25"/>
  <c r="K10" i="23"/>
  <c r="K10" i="24"/>
  <c r="K10" i="2"/>
  <c r="W28" i="28"/>
  <c r="W28" i="24"/>
  <c r="W28" i="26"/>
  <c r="W28" i="23"/>
  <c r="W28" i="25"/>
  <c r="W28" i="2"/>
  <c r="W28" i="27"/>
  <c r="Y28" i="27" s="1"/>
  <c r="W16" i="27"/>
  <c r="Y16" i="27" s="1"/>
  <c r="W16" i="28"/>
  <c r="Y16" i="28" s="1"/>
  <c r="W16" i="24"/>
  <c r="Y16" i="24" s="1"/>
  <c r="W16" i="2"/>
  <c r="Y16" i="2" s="1"/>
  <c r="W16" i="25"/>
  <c r="Y16" i="25" s="1"/>
  <c r="W16" i="26"/>
  <c r="Y16" i="26" s="1"/>
  <c r="W16" i="23"/>
  <c r="Y16" i="23" s="1"/>
  <c r="H7" i="28"/>
  <c r="H7" i="26"/>
  <c r="H7" i="25"/>
  <c r="H7" i="23"/>
  <c r="H7" i="2"/>
  <c r="H7" i="27"/>
  <c r="H7" i="24"/>
  <c r="E23" i="28"/>
  <c r="G23" i="28" s="1"/>
  <c r="E23" i="27"/>
  <c r="G23" i="27" s="1"/>
  <c r="E23" i="24"/>
  <c r="G23" i="24" s="1"/>
  <c r="E23" i="26"/>
  <c r="G23" i="26" s="1"/>
  <c r="E23" i="23"/>
  <c r="G23" i="23" s="1"/>
  <c r="E23" i="2"/>
  <c r="G23" i="2" s="1"/>
  <c r="E23" i="25"/>
  <c r="G23" i="25" s="1"/>
  <c r="Q11" i="28"/>
  <c r="S11" i="28" s="1"/>
  <c r="Q11" i="27"/>
  <c r="Q11" i="24"/>
  <c r="Q11" i="25"/>
  <c r="Q11" i="26"/>
  <c r="Q11" i="23"/>
  <c r="Q11" i="2"/>
  <c r="H4" i="28"/>
  <c r="H4" i="27"/>
  <c r="H4" i="26"/>
  <c r="H4" i="25"/>
  <c r="H4" i="23"/>
  <c r="H4" i="24"/>
  <c r="H4" i="2"/>
  <c r="Q23" i="27"/>
  <c r="Q23" i="24"/>
  <c r="Q23" i="25"/>
  <c r="Q23" i="2"/>
  <c r="Q23" i="23"/>
  <c r="Q23" i="26"/>
  <c r="Q23" i="28"/>
  <c r="W6" i="27"/>
  <c r="Y6" i="27" s="1"/>
  <c r="V37" i="27" s="1"/>
  <c r="W6" i="28"/>
  <c r="W6" i="25"/>
  <c r="W6" i="2"/>
  <c r="W6" i="26"/>
  <c r="W6" i="23"/>
  <c r="W6" i="24"/>
  <c r="H8" i="28"/>
  <c r="J8" i="28" s="1"/>
  <c r="G37" i="28" s="1"/>
  <c r="H8" i="26"/>
  <c r="J8" i="26" s="1"/>
  <c r="G37" i="26" s="1"/>
  <c r="H8" i="25"/>
  <c r="J8" i="25" s="1"/>
  <c r="G37" i="25" s="1"/>
  <c r="H8" i="23"/>
  <c r="J8" i="23" s="1"/>
  <c r="G37" i="23" s="1"/>
  <c r="H8" i="27"/>
  <c r="J8" i="27" s="1"/>
  <c r="G37" i="27" s="1"/>
  <c r="H8" i="2"/>
  <c r="J8" i="2" s="1"/>
  <c r="G37" i="2" s="1"/>
  <c r="H8" i="24"/>
  <c r="J8" i="24" s="1"/>
  <c r="G37" i="24" s="1"/>
  <c r="E32" i="27"/>
  <c r="G32" i="27" s="1"/>
  <c r="E32" i="26"/>
  <c r="G32" i="26" s="1"/>
  <c r="E32" i="23"/>
  <c r="G32" i="23" s="1"/>
  <c r="E32" i="28"/>
  <c r="G32" i="28" s="1"/>
  <c r="E32" i="25"/>
  <c r="G32" i="25" s="1"/>
  <c r="E32" i="2"/>
  <c r="G32" i="2" s="1"/>
  <c r="E32" i="24"/>
  <c r="G32" i="24" s="1"/>
  <c r="E31" i="28"/>
  <c r="G31" i="28" s="1"/>
  <c r="J3" i="28" s="1"/>
  <c r="E31" i="24"/>
  <c r="G31" i="24" s="1"/>
  <c r="J3" i="24" s="1"/>
  <c r="E31" i="27"/>
  <c r="G31" i="27" s="1"/>
  <c r="J3" i="27" s="1"/>
  <c r="E31" i="25"/>
  <c r="G31" i="25" s="1"/>
  <c r="J3" i="25" s="1"/>
  <c r="E31" i="26"/>
  <c r="G31" i="26" s="1"/>
  <c r="J3" i="26" s="1"/>
  <c r="E31" i="23"/>
  <c r="G31" i="23" s="1"/>
  <c r="J3" i="23" s="1"/>
  <c r="E31" i="2"/>
  <c r="G31" i="2" s="1"/>
  <c r="J3" i="2" s="1"/>
  <c r="AF27" i="27"/>
  <c r="AH27" i="27" s="1"/>
  <c r="AF27" i="2"/>
  <c r="AF27" i="25"/>
  <c r="AH27" i="25" s="1"/>
  <c r="AF27" i="28"/>
  <c r="AH27" i="28" s="1"/>
  <c r="AF27" i="23"/>
  <c r="AH27" i="23" s="1"/>
  <c r="AF27" i="26"/>
  <c r="AH27" i="26" s="1"/>
  <c r="AF27" i="24"/>
  <c r="AH27" i="24" s="1"/>
  <c r="E16" i="28"/>
  <c r="G16" i="28" s="1"/>
  <c r="E16" i="27"/>
  <c r="G16" i="27" s="1"/>
  <c r="E16" i="23"/>
  <c r="G16" i="23" s="1"/>
  <c r="E16" i="26"/>
  <c r="G16" i="26" s="1"/>
  <c r="E16" i="25"/>
  <c r="G16" i="25" s="1"/>
  <c r="E16" i="2"/>
  <c r="G16" i="2" s="1"/>
  <c r="E16" i="24"/>
  <c r="G16" i="24" s="1"/>
  <c r="H16" i="28"/>
  <c r="J16" i="28" s="1"/>
  <c r="H16" i="26"/>
  <c r="J16" i="26" s="1"/>
  <c r="H16" i="25"/>
  <c r="J16" i="25" s="1"/>
  <c r="H16" i="23"/>
  <c r="J16" i="23" s="1"/>
  <c r="H16" i="27"/>
  <c r="J16" i="27" s="1"/>
  <c r="H16" i="24"/>
  <c r="J16" i="24" s="1"/>
  <c r="H16" i="2"/>
  <c r="J16" i="2" s="1"/>
  <c r="Q4" i="28"/>
  <c r="Q4" i="27"/>
  <c r="Q4" i="23"/>
  <c r="Q4" i="25"/>
  <c r="Q4" i="2"/>
  <c r="Q4" i="24"/>
  <c r="Q4" i="26"/>
  <c r="AF21" i="28"/>
  <c r="AF21" i="2"/>
  <c r="AF21" i="24"/>
  <c r="AF21" i="27"/>
  <c r="AF21" i="25"/>
  <c r="AF21" i="23"/>
  <c r="AF21" i="26"/>
  <c r="Q31" i="27"/>
  <c r="S31" i="27" s="1"/>
  <c r="Q31" i="28"/>
  <c r="S31" i="28" s="1"/>
  <c r="Q31" i="24"/>
  <c r="S31" i="24" s="1"/>
  <c r="Q31" i="25"/>
  <c r="S31" i="25" s="1"/>
  <c r="Q31" i="23"/>
  <c r="S31" i="23" s="1"/>
  <c r="Q31" i="26"/>
  <c r="S31" i="26" s="1"/>
  <c r="Q31" i="2"/>
  <c r="S31" i="2" s="1"/>
  <c r="E10" i="28"/>
  <c r="E10" i="26"/>
  <c r="E10" i="27"/>
  <c r="E10" i="24"/>
  <c r="E10" i="25"/>
  <c r="E10" i="23"/>
  <c r="E10" i="2"/>
  <c r="AF31" i="26"/>
  <c r="AH31" i="26" s="1"/>
  <c r="AF31" i="28"/>
  <c r="AH31" i="28" s="1"/>
  <c r="AF31" i="2"/>
  <c r="AF31" i="25"/>
  <c r="AH31" i="25" s="1"/>
  <c r="AF31" i="23"/>
  <c r="AH31" i="23" s="1"/>
  <c r="AF31" i="24"/>
  <c r="AH31" i="24" s="1"/>
  <c r="AF31" i="27"/>
  <c r="AH31" i="27" s="1"/>
  <c r="T10" i="27"/>
  <c r="T10" i="25"/>
  <c r="T10" i="23"/>
  <c r="T10" i="24"/>
  <c r="T10" i="2"/>
  <c r="T10" i="28"/>
  <c r="V10" i="28" s="1"/>
  <c r="T10" i="26"/>
  <c r="E20" i="23"/>
  <c r="E20" i="27"/>
  <c r="E20" i="24"/>
  <c r="E20" i="28"/>
  <c r="E20" i="26"/>
  <c r="E20" i="2"/>
  <c r="E20" i="25"/>
  <c r="Z7" i="26"/>
  <c r="AB7" i="26" s="1"/>
  <c r="Y38" i="26" s="1"/>
  <c r="Z7" i="24"/>
  <c r="AB7" i="24" s="1"/>
  <c r="Y38" i="24" s="1"/>
  <c r="Z7" i="2"/>
  <c r="AB7" i="2" s="1"/>
  <c r="Y38" i="2" s="1"/>
  <c r="Z7" i="27"/>
  <c r="AB7" i="27" s="1"/>
  <c r="Y38" i="27" s="1"/>
  <c r="Z7" i="25"/>
  <c r="AB7" i="25" s="1"/>
  <c r="Y38" i="25" s="1"/>
  <c r="Z7" i="23"/>
  <c r="AB7" i="23" s="1"/>
  <c r="Y38" i="23" s="1"/>
  <c r="Z7" i="28"/>
  <c r="AB7" i="28" s="1"/>
  <c r="Y38" i="28" s="1"/>
  <c r="H26" i="28"/>
  <c r="H26" i="27"/>
  <c r="J26" i="27" s="1"/>
  <c r="H26" i="26"/>
  <c r="J26" i="26" s="1"/>
  <c r="H26" i="25"/>
  <c r="H26" i="23"/>
  <c r="J26" i="23" s="1"/>
  <c r="H26" i="24"/>
  <c r="H26" i="2"/>
  <c r="H10" i="28"/>
  <c r="H10" i="27"/>
  <c r="H10" i="26"/>
  <c r="H10" i="25"/>
  <c r="H10" i="23"/>
  <c r="H10" i="24"/>
  <c r="H10" i="2"/>
  <c r="E25" i="28"/>
  <c r="E25" i="27"/>
  <c r="E25" i="25"/>
  <c r="E25" i="26"/>
  <c r="E25" i="2"/>
  <c r="E25" i="24"/>
  <c r="E25" i="23"/>
  <c r="E9" i="27"/>
  <c r="G9" i="27" s="1"/>
  <c r="E9" i="25"/>
  <c r="G9" i="25" s="1"/>
  <c r="E9" i="26"/>
  <c r="G9" i="26" s="1"/>
  <c r="E9" i="28"/>
  <c r="G9" i="28" s="1"/>
  <c r="E9" i="23"/>
  <c r="G9" i="23" s="1"/>
  <c r="E9" i="2"/>
  <c r="G9" i="2" s="1"/>
  <c r="E9" i="24"/>
  <c r="G9" i="24" s="1"/>
  <c r="Z20" i="28"/>
  <c r="AB20" i="28" s="1"/>
  <c r="Z20" i="27"/>
  <c r="AB20" i="27" s="1"/>
  <c r="Z20" i="24"/>
  <c r="AB20" i="24" s="1"/>
  <c r="Z20" i="2"/>
  <c r="AB20" i="2" s="1"/>
  <c r="Z20" i="26"/>
  <c r="AB20" i="26" s="1"/>
  <c r="Z20" i="25"/>
  <c r="AB20" i="25" s="1"/>
  <c r="Z20" i="23"/>
  <c r="AB20" i="23" s="1"/>
  <c r="AI26" i="28"/>
  <c r="AI26" i="23"/>
  <c r="AI26" i="27"/>
  <c r="AI26" i="24"/>
  <c r="AI26" i="25"/>
  <c r="AI26" i="2"/>
  <c r="AI26" i="26"/>
  <c r="K11" i="28"/>
  <c r="K11" i="26"/>
  <c r="K11" i="25"/>
  <c r="K11" i="23"/>
  <c r="K11" i="2"/>
  <c r="K11" i="27"/>
  <c r="K11" i="24"/>
  <c r="K14" i="28"/>
  <c r="K14" i="27"/>
  <c r="M14" i="27" s="1"/>
  <c r="K14" i="26"/>
  <c r="K14" i="25"/>
  <c r="K14" i="23"/>
  <c r="K14" i="24"/>
  <c r="K14" i="2"/>
  <c r="N26" i="27"/>
  <c r="P26" i="27" s="1"/>
  <c r="N26" i="26"/>
  <c r="N26" i="25"/>
  <c r="P26" i="25" s="1"/>
  <c r="N26" i="23"/>
  <c r="N26" i="24"/>
  <c r="N26" i="2"/>
  <c r="N26" i="28"/>
  <c r="AI14" i="23"/>
  <c r="AI14" i="27"/>
  <c r="AI14" i="25"/>
  <c r="AI14" i="2"/>
  <c r="AI14" i="24"/>
  <c r="AI14" i="28"/>
  <c r="AI14" i="26"/>
  <c r="AI9" i="28"/>
  <c r="AZ9" i="28" s="1"/>
  <c r="AI9" i="2"/>
  <c r="AI9" i="27"/>
  <c r="AI9" i="24"/>
  <c r="AI9" i="25"/>
  <c r="AI9" i="23"/>
  <c r="AI9" i="26"/>
  <c r="K5" i="28"/>
  <c r="K5" i="26"/>
  <c r="M5" i="26" s="1"/>
  <c r="J36" i="26" s="1"/>
  <c r="K5" i="25"/>
  <c r="M5" i="25" s="1"/>
  <c r="J36" i="25" s="1"/>
  <c r="K5" i="23"/>
  <c r="M5" i="23" s="1"/>
  <c r="J36" i="23" s="1"/>
  <c r="K5" i="27"/>
  <c r="M5" i="27" s="1"/>
  <c r="J36" i="27" s="1"/>
  <c r="K5" i="24"/>
  <c r="M5" i="24" s="1"/>
  <c r="J36" i="24" s="1"/>
  <c r="K5" i="2"/>
  <c r="M5" i="2" s="1"/>
  <c r="J36" i="2" s="1"/>
  <c r="K34" i="27"/>
  <c r="K34" i="28"/>
  <c r="K34" i="25"/>
  <c r="K34" i="23"/>
  <c r="K34" i="24"/>
  <c r="K34" i="26"/>
  <c r="K34" i="2"/>
  <c r="N33" i="27"/>
  <c r="P33" i="27" s="1"/>
  <c r="S2" i="27" s="1"/>
  <c r="N33" i="25"/>
  <c r="P33" i="25" s="1"/>
  <c r="S2" i="25" s="1"/>
  <c r="N33" i="23"/>
  <c r="P33" i="23" s="1"/>
  <c r="S2" i="23" s="1"/>
  <c r="N33" i="24"/>
  <c r="P33" i="24" s="1"/>
  <c r="S2" i="24" s="1"/>
  <c r="N33" i="28"/>
  <c r="P33" i="28" s="1"/>
  <c r="S2" i="28" s="1"/>
  <c r="N33" i="26"/>
  <c r="P33" i="26" s="1"/>
  <c r="S2" i="26" s="1"/>
  <c r="N33" i="2"/>
  <c r="P33" i="2" s="1"/>
  <c r="S2" i="2" s="1"/>
  <c r="K31" i="27"/>
  <c r="M31" i="27" s="1"/>
  <c r="K31" i="25"/>
  <c r="M31" i="25" s="1"/>
  <c r="K31" i="23"/>
  <c r="M31" i="23" s="1"/>
  <c r="K31" i="24"/>
  <c r="M31" i="24" s="1"/>
  <c r="K31" i="28"/>
  <c r="M31" i="28" s="1"/>
  <c r="K31" i="26"/>
  <c r="M31" i="26" s="1"/>
  <c r="K31" i="2"/>
  <c r="M31" i="2" s="1"/>
  <c r="AI11" i="25"/>
  <c r="AI11" i="23"/>
  <c r="AI11" i="28"/>
  <c r="AI11" i="26"/>
  <c r="AI11" i="2"/>
  <c r="AI11" i="27"/>
  <c r="AI11" i="24"/>
  <c r="AI27" i="27"/>
  <c r="AI27" i="25"/>
  <c r="AI27" i="28"/>
  <c r="AI27" i="2"/>
  <c r="AI27" i="23"/>
  <c r="AI27" i="26"/>
  <c r="AI27" i="24"/>
  <c r="AC10" i="27"/>
  <c r="AC10" i="28"/>
  <c r="AC10" i="24"/>
  <c r="AC10" i="23"/>
  <c r="AC10" i="26"/>
  <c r="AC10" i="2"/>
  <c r="AC10" i="25"/>
  <c r="E24" i="23"/>
  <c r="E24" i="25"/>
  <c r="E24" i="28"/>
  <c r="E24" i="27"/>
  <c r="G24" i="27" s="1"/>
  <c r="E24" i="24"/>
  <c r="E24" i="26"/>
  <c r="G24" i="26" s="1"/>
  <c r="E24" i="2"/>
  <c r="G24" i="2" s="1"/>
  <c r="T20" i="28"/>
  <c r="V20" i="28" s="1"/>
  <c r="T20" i="24"/>
  <c r="V20" i="24" s="1"/>
  <c r="T20" i="25"/>
  <c r="V20" i="25" s="1"/>
  <c r="T20" i="2"/>
  <c r="V20" i="2" s="1"/>
  <c r="T20" i="27"/>
  <c r="V20" i="27" s="1"/>
  <c r="T20" i="26"/>
  <c r="V20" i="26" s="1"/>
  <c r="T20" i="23"/>
  <c r="V20" i="23" s="1"/>
  <c r="H9" i="28"/>
  <c r="J9" i="28" s="1"/>
  <c r="G38" i="28" s="1"/>
  <c r="H9" i="27"/>
  <c r="J9" i="27" s="1"/>
  <c r="H9" i="26"/>
  <c r="J9" i="26" s="1"/>
  <c r="G38" i="26" s="1"/>
  <c r="H9" i="25"/>
  <c r="J9" i="25" s="1"/>
  <c r="G38" i="25" s="1"/>
  <c r="H9" i="23"/>
  <c r="J9" i="23" s="1"/>
  <c r="G38" i="23" s="1"/>
  <c r="H9" i="2"/>
  <c r="J9" i="2" s="1"/>
  <c r="G38" i="2" s="1"/>
  <c r="H9" i="24"/>
  <c r="J9" i="24" s="1"/>
  <c r="G38" i="24" s="1"/>
  <c r="AI34" i="28"/>
  <c r="AI34" i="27"/>
  <c r="AI34" i="23"/>
  <c r="AI34" i="25"/>
  <c r="AI34" i="24"/>
  <c r="AI34" i="2"/>
  <c r="AI34" i="26"/>
  <c r="E28" i="28"/>
  <c r="G28" i="28" s="1"/>
  <c r="E28" i="27"/>
  <c r="E28" i="23"/>
  <c r="E28" i="26"/>
  <c r="E28" i="24"/>
  <c r="E28" i="25"/>
  <c r="E28" i="2"/>
  <c r="AC6" i="27"/>
  <c r="AC6" i="24"/>
  <c r="AC6" i="23"/>
  <c r="AC6" i="28"/>
  <c r="AC6" i="2"/>
  <c r="AC6" i="26"/>
  <c r="AC6" i="25"/>
  <c r="AF6" i="27"/>
  <c r="AF6" i="24"/>
  <c r="AF6" i="2"/>
  <c r="AF6" i="23"/>
  <c r="AF6" i="26"/>
  <c r="AF6" i="25"/>
  <c r="AF6" i="28"/>
  <c r="Q16" i="28"/>
  <c r="Q16" i="23"/>
  <c r="Q16" i="2"/>
  <c r="Q16" i="27"/>
  <c r="Q16" i="25"/>
  <c r="Q16" i="26"/>
  <c r="Q16" i="24"/>
  <c r="T23" i="27"/>
  <c r="T23" i="26"/>
  <c r="T23" i="28"/>
  <c r="T23" i="2"/>
  <c r="T23" i="25"/>
  <c r="T23" i="24"/>
  <c r="T23" i="23"/>
  <c r="Q22" i="28"/>
  <c r="S22" i="28" s="1"/>
  <c r="Q22" i="26"/>
  <c r="S22" i="26" s="1"/>
  <c r="Q22" i="2"/>
  <c r="S22" i="2" s="1"/>
  <c r="Q22" i="27"/>
  <c r="S22" i="27" s="1"/>
  <c r="Q22" i="24"/>
  <c r="S22" i="24" s="1"/>
  <c r="Q22" i="25"/>
  <c r="S22" i="25" s="1"/>
  <c r="Q22" i="23"/>
  <c r="S22" i="23" s="1"/>
  <c r="Q6" i="28"/>
  <c r="Q6" i="26"/>
  <c r="Q6" i="27"/>
  <c r="Q6" i="2"/>
  <c r="Q6" i="24"/>
  <c r="Q6" i="25"/>
  <c r="Q6" i="23"/>
  <c r="AI16" i="27"/>
  <c r="AI16" i="26"/>
  <c r="AI16" i="28"/>
  <c r="AI16" i="24"/>
  <c r="AI16" i="25"/>
  <c r="AI16" i="23"/>
  <c r="AI16" i="2"/>
  <c r="B31" i="28"/>
  <c r="D31" i="28" s="1"/>
  <c r="B31" i="24"/>
  <c r="D31" i="24" s="1"/>
  <c r="B31" i="25"/>
  <c r="D31" i="25" s="1"/>
  <c r="B31" i="2"/>
  <c r="D31" i="2" s="1"/>
  <c r="B31" i="26"/>
  <c r="D31" i="26" s="1"/>
  <c r="B31" i="27"/>
  <c r="D31" i="27" s="1"/>
  <c r="B31" i="23"/>
  <c r="D31" i="23" s="1"/>
  <c r="Z19" i="28"/>
  <c r="Z19" i="27"/>
  <c r="Z19" i="26"/>
  <c r="Z19" i="2"/>
  <c r="Z19" i="23"/>
  <c r="Z19" i="24"/>
  <c r="Z19" i="25"/>
  <c r="K8" i="28"/>
  <c r="K8" i="26"/>
  <c r="K8" i="25"/>
  <c r="K8" i="23"/>
  <c r="K8" i="27"/>
  <c r="K8" i="2"/>
  <c r="K8" i="24"/>
  <c r="AI7" i="27"/>
  <c r="AH37" i="27" s="1"/>
  <c r="AI7" i="25"/>
  <c r="AH37" i="25" s="1"/>
  <c r="AI7" i="28"/>
  <c r="AI7" i="2"/>
  <c r="AI7" i="26"/>
  <c r="AI7" i="23"/>
  <c r="AI7" i="24"/>
  <c r="Z29" i="28"/>
  <c r="Z29" i="23"/>
  <c r="Z29" i="2"/>
  <c r="Z29" i="27"/>
  <c r="AB29" i="27" s="1"/>
  <c r="Z29" i="26"/>
  <c r="Z29" i="25"/>
  <c r="Z29" i="24"/>
  <c r="AI28" i="28"/>
  <c r="AI28" i="26"/>
  <c r="AI28" i="27"/>
  <c r="AI28" i="25"/>
  <c r="AI28" i="24"/>
  <c r="AI28" i="2"/>
  <c r="AI28" i="23"/>
  <c r="B28" i="27"/>
  <c r="B28" i="28"/>
  <c r="B28" i="23"/>
  <c r="B28" i="2"/>
  <c r="D28" i="2" s="1"/>
  <c r="B28" i="25"/>
  <c r="B28" i="26"/>
  <c r="B28" i="24"/>
  <c r="W4" i="27"/>
  <c r="W4" i="28"/>
  <c r="W4" i="25"/>
  <c r="W4" i="2"/>
  <c r="W4" i="24"/>
  <c r="Y4" i="24" s="1"/>
  <c r="W4" i="23"/>
  <c r="W4" i="26"/>
  <c r="AI13" i="26"/>
  <c r="AI13" i="23"/>
  <c r="AI13" i="25"/>
  <c r="AI13" i="24"/>
  <c r="AI13" i="2"/>
  <c r="AI13" i="28"/>
  <c r="AI13" i="27"/>
  <c r="Z34" i="28"/>
  <c r="Z34" i="25"/>
  <c r="Z34" i="2"/>
  <c r="Z34" i="26"/>
  <c r="Z34" i="24"/>
  <c r="Z34" i="27"/>
  <c r="Z34" i="23"/>
  <c r="Q20" i="28"/>
  <c r="S20" i="28" s="1"/>
  <c r="Q20" i="23"/>
  <c r="Q20" i="25"/>
  <c r="Q20" i="24"/>
  <c r="Q20" i="2"/>
  <c r="Q20" i="27"/>
  <c r="Q20" i="26"/>
  <c r="Q5" i="28"/>
  <c r="Q5" i="27"/>
  <c r="Q5" i="25"/>
  <c r="Q5" i="26"/>
  <c r="Q5" i="2"/>
  <c r="Q5" i="23"/>
  <c r="Q5" i="24"/>
  <c r="T5" i="27"/>
  <c r="V5" i="27" s="1"/>
  <c r="S35" i="27" s="1"/>
  <c r="T5" i="28"/>
  <c r="V5" i="28" s="1"/>
  <c r="S35" i="28" s="1"/>
  <c r="T5" i="23"/>
  <c r="V5" i="23" s="1"/>
  <c r="S35" i="23" s="1"/>
  <c r="T5" i="26"/>
  <c r="V5" i="26" s="1"/>
  <c r="S35" i="26" s="1"/>
  <c r="T5" i="2"/>
  <c r="V5" i="2" s="1"/>
  <c r="S35" i="2" s="1"/>
  <c r="T5" i="25"/>
  <c r="V5" i="25" s="1"/>
  <c r="S35" i="25" s="1"/>
  <c r="T5" i="24"/>
  <c r="V5" i="24" s="1"/>
  <c r="S35" i="24" s="1"/>
  <c r="T16" i="28"/>
  <c r="T16" i="2"/>
  <c r="T16" i="26"/>
  <c r="T16" i="25"/>
  <c r="T16" i="24"/>
  <c r="T16" i="23"/>
  <c r="T16" i="27"/>
  <c r="E26" i="28"/>
  <c r="E26" i="26"/>
  <c r="E26" i="27"/>
  <c r="E26" i="23"/>
  <c r="E26" i="25"/>
  <c r="E26" i="24"/>
  <c r="E26" i="2"/>
  <c r="T26" i="25"/>
  <c r="V26" i="25" s="1"/>
  <c r="T26" i="2"/>
  <c r="V26" i="2" s="1"/>
  <c r="T26" i="23"/>
  <c r="V26" i="23" s="1"/>
  <c r="T26" i="27"/>
  <c r="V26" i="27" s="1"/>
  <c r="T26" i="24"/>
  <c r="V26" i="24" s="1"/>
  <c r="T26" i="28"/>
  <c r="V26" i="28" s="1"/>
  <c r="T26" i="26"/>
  <c r="V26" i="26" s="1"/>
  <c r="H5" i="28"/>
  <c r="H5" i="26"/>
  <c r="H5" i="25"/>
  <c r="H5" i="23"/>
  <c r="H5" i="24"/>
  <c r="H5" i="2"/>
  <c r="H5" i="27"/>
  <c r="E21" i="28"/>
  <c r="E21" i="27"/>
  <c r="E21" i="25"/>
  <c r="E21" i="23"/>
  <c r="E21" i="26"/>
  <c r="E21" i="2"/>
  <c r="E21" i="24"/>
  <c r="K23" i="28"/>
  <c r="K23" i="26"/>
  <c r="K23" i="25"/>
  <c r="K23" i="23"/>
  <c r="K23" i="24"/>
  <c r="K23" i="27"/>
  <c r="K23" i="2"/>
  <c r="AC16" i="27"/>
  <c r="AC16" i="28"/>
  <c r="AE16" i="28" s="1"/>
  <c r="AC16" i="24"/>
  <c r="AC16" i="26"/>
  <c r="AC16" i="25"/>
  <c r="AC16" i="2"/>
  <c r="AC16" i="23"/>
  <c r="T13" i="23"/>
  <c r="V13" i="23" s="1"/>
  <c r="T13" i="28"/>
  <c r="V13" i="28" s="1"/>
  <c r="T13" i="25"/>
  <c r="V13" i="25" s="1"/>
  <c r="T13" i="26"/>
  <c r="V13" i="26" s="1"/>
  <c r="T13" i="24"/>
  <c r="V13" i="24" s="1"/>
  <c r="T13" i="2"/>
  <c r="V13" i="2" s="1"/>
  <c r="T13" i="27"/>
  <c r="V13" i="27" s="1"/>
  <c r="B16" i="28"/>
  <c r="B16" i="27"/>
  <c r="B16" i="23"/>
  <c r="B16" i="26"/>
  <c r="B16" i="24"/>
  <c r="B16" i="25"/>
  <c r="B16" i="2"/>
  <c r="AF14" i="28"/>
  <c r="AF14" i="24"/>
  <c r="AF14" i="2"/>
  <c r="AF14" i="23"/>
  <c r="AF14" i="27"/>
  <c r="AF14" i="26"/>
  <c r="AF14" i="25"/>
  <c r="Z27" i="28"/>
  <c r="AB27" i="28" s="1"/>
  <c r="Z27" i="26"/>
  <c r="AB27" i="26" s="1"/>
  <c r="Z27" i="2"/>
  <c r="AB27" i="2" s="1"/>
  <c r="Z27" i="27"/>
  <c r="AB27" i="27" s="1"/>
  <c r="Z27" i="24"/>
  <c r="AB27" i="24" s="1"/>
  <c r="Z27" i="23"/>
  <c r="AB27" i="23" s="1"/>
  <c r="Z27" i="25"/>
  <c r="AB27" i="25" s="1"/>
  <c r="E34" i="28"/>
  <c r="E34" i="26"/>
  <c r="E34" i="27"/>
  <c r="E34" i="25"/>
  <c r="E34" i="23"/>
  <c r="E34" i="24"/>
  <c r="E34" i="2"/>
  <c r="Z18" i="27"/>
  <c r="Z18" i="28"/>
  <c r="Z18" i="25"/>
  <c r="Z18" i="2"/>
  <c r="Z18" i="23"/>
  <c r="Z18" i="26"/>
  <c r="Z18" i="24"/>
  <c r="AF4" i="24"/>
  <c r="AF4" i="26"/>
  <c r="AF4" i="23"/>
  <c r="AF4" i="53" s="1"/>
  <c r="AG4" i="53" s="1"/>
  <c r="AF4" i="2"/>
  <c r="AF4" i="25"/>
  <c r="AF4" i="28"/>
  <c r="AF4" i="27"/>
  <c r="AC19" i="27"/>
  <c r="AE19" i="27" s="1"/>
  <c r="AC19" i="28"/>
  <c r="AE19" i="28" s="1"/>
  <c r="AC19" i="2"/>
  <c r="AE19" i="2" s="1"/>
  <c r="AC19" i="25"/>
  <c r="AE19" i="25" s="1"/>
  <c r="AC19" i="26"/>
  <c r="AE19" i="26" s="1"/>
  <c r="AC19" i="23"/>
  <c r="AE19" i="23" s="1"/>
  <c r="AC19" i="24"/>
  <c r="AE19" i="24" s="1"/>
  <c r="B33" i="26"/>
  <c r="D33" i="26" s="1"/>
  <c r="G2" i="26" s="1"/>
  <c r="B33" i="25"/>
  <c r="D33" i="25" s="1"/>
  <c r="G2" i="25" s="1"/>
  <c r="B33" i="27"/>
  <c r="D33" i="27" s="1"/>
  <c r="G2" i="27" s="1"/>
  <c r="B33" i="28"/>
  <c r="B33" i="23"/>
  <c r="D33" i="23" s="1"/>
  <c r="G2" i="23" s="1"/>
  <c r="B33" i="2"/>
  <c r="D33" i="2" s="1"/>
  <c r="G2" i="2" s="1"/>
  <c r="B33" i="24"/>
  <c r="D33" i="24" s="1"/>
  <c r="G2" i="24" s="1"/>
  <c r="B21" i="28"/>
  <c r="D21" i="28" s="1"/>
  <c r="B21" i="27"/>
  <c r="B21" i="25"/>
  <c r="B21" i="23"/>
  <c r="B21" i="2"/>
  <c r="B21" i="26"/>
  <c r="B21" i="24"/>
  <c r="Z26" i="27"/>
  <c r="Z26" i="25"/>
  <c r="Z26" i="2"/>
  <c r="AB26" i="2" s="1"/>
  <c r="Z26" i="26"/>
  <c r="Z26" i="28"/>
  <c r="Z26" i="23"/>
  <c r="Z26" i="24"/>
  <c r="B32" i="27"/>
  <c r="D32" i="27" s="1"/>
  <c r="B32" i="26"/>
  <c r="D32" i="26" s="1"/>
  <c r="B32" i="23"/>
  <c r="D32" i="23" s="1"/>
  <c r="B32" i="2"/>
  <c r="D32" i="2" s="1"/>
  <c r="B32" i="28"/>
  <c r="D32" i="28" s="1"/>
  <c r="B32" i="25"/>
  <c r="D32" i="25" s="1"/>
  <c r="B32" i="24"/>
  <c r="D32" i="24" s="1"/>
  <c r="W20" i="28"/>
  <c r="W20" i="27"/>
  <c r="W20" i="24"/>
  <c r="W20" i="25"/>
  <c r="W20" i="2"/>
  <c r="W20" i="26"/>
  <c r="W20" i="23"/>
  <c r="N24" i="28"/>
  <c r="P24" i="28" s="1"/>
  <c r="N24" i="26"/>
  <c r="P24" i="26" s="1"/>
  <c r="N24" i="25"/>
  <c r="P24" i="25" s="1"/>
  <c r="N24" i="23"/>
  <c r="P24" i="23" s="1"/>
  <c r="N24" i="24"/>
  <c r="P24" i="24" s="1"/>
  <c r="N24" i="27"/>
  <c r="P24" i="27" s="1"/>
  <c r="N24" i="2"/>
  <c r="P24" i="2" s="1"/>
  <c r="Z22" i="28"/>
  <c r="Z22" i="27"/>
  <c r="Z22" i="25"/>
  <c r="Z22" i="2"/>
  <c r="Z22" i="23"/>
  <c r="Z22" i="26"/>
  <c r="Z22" i="24"/>
  <c r="W14" i="28"/>
  <c r="W14" i="27"/>
  <c r="W14" i="25"/>
  <c r="W14" i="26"/>
  <c r="W14" i="23"/>
  <c r="W14" i="24"/>
  <c r="W14" i="2"/>
  <c r="W10" i="27"/>
  <c r="Y10" i="27" s="1"/>
  <c r="W10" i="28"/>
  <c r="Y10" i="28" s="1"/>
  <c r="W10" i="25"/>
  <c r="Y10" i="25" s="1"/>
  <c r="W10" i="23"/>
  <c r="Y10" i="23" s="1"/>
  <c r="W10" i="26"/>
  <c r="Y10" i="26" s="1"/>
  <c r="W10" i="2"/>
  <c r="Y10" i="2" s="1"/>
  <c r="W10" i="24"/>
  <c r="Y10" i="24" s="1"/>
  <c r="AI33" i="28"/>
  <c r="AI33" i="24"/>
  <c r="AI33" i="26"/>
  <c r="AI33" i="23"/>
  <c r="AI33" i="25"/>
  <c r="AI33" i="2"/>
  <c r="AI33" i="27"/>
  <c r="AF9" i="24"/>
  <c r="AH9" i="24" s="1"/>
  <c r="AF9" i="2"/>
  <c r="AF9" i="25"/>
  <c r="AH9" i="25" s="1"/>
  <c r="AF9" i="27"/>
  <c r="AH9" i="27" s="1"/>
  <c r="AF9" i="23"/>
  <c r="AH9" i="23" s="1"/>
  <c r="AF9" i="28"/>
  <c r="AH9" i="28" s="1"/>
  <c r="AF9" i="26"/>
  <c r="AH9" i="26" s="1"/>
  <c r="B25" i="28"/>
  <c r="D25" i="28" s="1"/>
  <c r="B25" i="27"/>
  <c r="D25" i="27" s="1"/>
  <c r="B25" i="25"/>
  <c r="D25" i="25" s="1"/>
  <c r="B25" i="26"/>
  <c r="D25" i="26" s="1"/>
  <c r="B25" i="2"/>
  <c r="D25" i="2" s="1"/>
  <c r="B25" i="24"/>
  <c r="D25" i="24" s="1"/>
  <c r="B25" i="23"/>
  <c r="D25" i="23" s="1"/>
  <c r="K13" i="28"/>
  <c r="M13" i="28" s="1"/>
  <c r="K13" i="26"/>
  <c r="M13" i="26" s="1"/>
  <c r="K13" i="25"/>
  <c r="M13" i="25" s="1"/>
  <c r="K13" i="23"/>
  <c r="M13" i="23" s="1"/>
  <c r="K13" i="2"/>
  <c r="M13" i="2" s="1"/>
  <c r="K13" i="27"/>
  <c r="M13" i="27" s="1"/>
  <c r="K13" i="24"/>
  <c r="M13" i="24" s="1"/>
  <c r="T6" i="28"/>
  <c r="V6" i="28" s="1"/>
  <c r="S36" i="28" s="1"/>
  <c r="T6" i="27"/>
  <c r="V6" i="27" s="1"/>
  <c r="S36" i="27" s="1"/>
  <c r="T6" i="25"/>
  <c r="V6" i="25" s="1"/>
  <c r="S36" i="25" s="1"/>
  <c r="T6" i="2"/>
  <c r="V6" i="2" s="1"/>
  <c r="S36" i="2" s="1"/>
  <c r="T6" i="24"/>
  <c r="V6" i="24" s="1"/>
  <c r="S36" i="24" s="1"/>
  <c r="T6" i="26"/>
  <c r="V6" i="26" s="1"/>
  <c r="S36" i="26" s="1"/>
  <c r="T6" i="23"/>
  <c r="V6" i="23" s="1"/>
  <c r="S36" i="23" s="1"/>
  <c r="H21" i="28"/>
  <c r="J21" i="28" s="1"/>
  <c r="H21" i="26"/>
  <c r="H21" i="25"/>
  <c r="H21" i="23"/>
  <c r="H21" i="24"/>
  <c r="H21" i="2"/>
  <c r="H21" i="27"/>
  <c r="Z16" i="27"/>
  <c r="Z16" i="28"/>
  <c r="AB16" i="28" s="1"/>
  <c r="Z16" i="24"/>
  <c r="Z16" i="25"/>
  <c r="Z16" i="2"/>
  <c r="Z16" i="23"/>
  <c r="Z16" i="26"/>
  <c r="Q21" i="27"/>
  <c r="S21" i="27" s="1"/>
  <c r="Q21" i="25"/>
  <c r="S21" i="25" s="1"/>
  <c r="Q21" i="26"/>
  <c r="S21" i="26" s="1"/>
  <c r="Q21" i="28"/>
  <c r="S21" i="28" s="1"/>
  <c r="Q21" i="2"/>
  <c r="S21" i="2" s="1"/>
  <c r="Q21" i="23"/>
  <c r="S21" i="23" s="1"/>
  <c r="Q21" i="24"/>
  <c r="S21" i="24" s="1"/>
  <c r="Q28" i="27"/>
  <c r="S28" i="27" s="1"/>
  <c r="Q28" i="28"/>
  <c r="S28" i="28" s="1"/>
  <c r="Q28" i="23"/>
  <c r="S28" i="23" s="1"/>
  <c r="Q28" i="26"/>
  <c r="S28" i="26" s="1"/>
  <c r="Q28" i="2"/>
  <c r="S28" i="2" s="1"/>
  <c r="Q28" i="24"/>
  <c r="S28" i="24" s="1"/>
  <c r="Q28" i="25"/>
  <c r="S28" i="25" s="1"/>
  <c r="T29" i="27"/>
  <c r="T29" i="23"/>
  <c r="T29" i="25"/>
  <c r="T29" i="28"/>
  <c r="T29" i="26"/>
  <c r="T29" i="24"/>
  <c r="T29" i="2"/>
  <c r="N27" i="27"/>
  <c r="N27" i="26"/>
  <c r="P27" i="26" s="1"/>
  <c r="N27" i="25"/>
  <c r="N27" i="23"/>
  <c r="N27" i="24"/>
  <c r="N27" i="28"/>
  <c r="N27" i="2"/>
  <c r="H23" i="28"/>
  <c r="J23" i="28" s="1"/>
  <c r="H23" i="26"/>
  <c r="J23" i="26" s="1"/>
  <c r="H23" i="25"/>
  <c r="J23" i="25" s="1"/>
  <c r="H23" i="23"/>
  <c r="J23" i="23" s="1"/>
  <c r="H23" i="24"/>
  <c r="J23" i="24" s="1"/>
  <c r="H23" i="27"/>
  <c r="J23" i="27" s="1"/>
  <c r="H23" i="2"/>
  <c r="J23" i="2" s="1"/>
  <c r="T25" i="23"/>
  <c r="T25" i="24"/>
  <c r="T25" i="2"/>
  <c r="T25" i="26"/>
  <c r="V25" i="26" s="1"/>
  <c r="T25" i="25"/>
  <c r="T25" i="27"/>
  <c r="T25" i="28"/>
  <c r="AC13" i="27"/>
  <c r="AC13" i="28"/>
  <c r="AC13" i="24"/>
  <c r="AC13" i="26"/>
  <c r="AC13" i="2"/>
  <c r="AC13" i="25"/>
  <c r="AC13" i="23"/>
  <c r="N13" i="28"/>
  <c r="P13" i="28" s="1"/>
  <c r="N13" i="26"/>
  <c r="N13" i="25"/>
  <c r="N13" i="23"/>
  <c r="N13" i="27"/>
  <c r="N13" i="24"/>
  <c r="N13" i="2"/>
  <c r="AF13" i="28"/>
  <c r="AF13" i="24"/>
  <c r="AF13" i="2"/>
  <c r="AF13" i="26"/>
  <c r="AF13" i="23"/>
  <c r="AF13" i="25"/>
  <c r="AF13" i="27"/>
  <c r="Z31" i="28"/>
  <c r="AB31" i="28" s="1"/>
  <c r="Z31" i="27"/>
  <c r="AB31" i="27" s="1"/>
  <c r="Z31" i="26"/>
  <c r="AB31" i="26" s="1"/>
  <c r="Z31" i="2"/>
  <c r="AB31" i="2" s="1"/>
  <c r="Z31" i="23"/>
  <c r="AB31" i="23" s="1"/>
  <c r="Z31" i="24"/>
  <c r="AB31" i="24" s="1"/>
  <c r="Z31" i="25"/>
  <c r="AB31" i="25" s="1"/>
  <c r="AF28" i="2"/>
  <c r="AF28" i="26"/>
  <c r="AH28" i="26" s="1"/>
  <c r="AF28" i="27"/>
  <c r="AH28" i="27" s="1"/>
  <c r="AF28" i="25"/>
  <c r="AH28" i="25" s="1"/>
  <c r="AF28" i="24"/>
  <c r="AH28" i="24" s="1"/>
  <c r="AF28" i="28"/>
  <c r="AH28" i="28" s="1"/>
  <c r="AF28" i="23"/>
  <c r="AH28" i="23" s="1"/>
  <c r="AF12" i="24"/>
  <c r="AF12" i="2"/>
  <c r="AF12" i="26"/>
  <c r="AF12" i="27"/>
  <c r="AW12" i="27" s="1"/>
  <c r="AF12" i="28"/>
  <c r="AF12" i="23"/>
  <c r="AF12" i="25"/>
  <c r="AC27" i="28"/>
  <c r="AC27" i="27"/>
  <c r="AE27" i="27" s="1"/>
  <c r="AC27" i="2"/>
  <c r="AC27" i="25"/>
  <c r="AC27" i="26"/>
  <c r="AE27" i="26" s="1"/>
  <c r="AC27" i="23"/>
  <c r="AC27" i="24"/>
  <c r="AC11" i="28"/>
  <c r="AE11" i="28" s="1"/>
  <c r="AC11" i="27"/>
  <c r="AE11" i="27" s="1"/>
  <c r="AC11" i="24"/>
  <c r="AE11" i="24" s="1"/>
  <c r="AC11" i="25"/>
  <c r="AE11" i="25" s="1"/>
  <c r="AC11" i="26"/>
  <c r="AE11" i="26" s="1"/>
  <c r="AC11" i="23"/>
  <c r="AE11" i="23" s="1"/>
  <c r="AC11" i="2"/>
  <c r="AE11" i="2" s="1"/>
  <c r="AI8" i="28"/>
  <c r="AI8" i="26"/>
  <c r="AI8" i="27"/>
  <c r="AI8" i="2"/>
  <c r="AI8" i="24"/>
  <c r="AI8" i="25"/>
  <c r="AI8" i="23"/>
  <c r="N4" i="28"/>
  <c r="P4" i="28" s="1"/>
  <c r="M34" i="28" s="1"/>
  <c r="N4" i="27"/>
  <c r="P4" i="27" s="1"/>
  <c r="M34" i="27" s="1"/>
  <c r="N4" i="26"/>
  <c r="P4" i="26" s="1"/>
  <c r="M34" i="26" s="1"/>
  <c r="N4" i="25"/>
  <c r="P4" i="25" s="1"/>
  <c r="M34" i="25" s="1"/>
  <c r="N4" i="23"/>
  <c r="P4" i="23" s="1"/>
  <c r="M34" i="23" s="1"/>
  <c r="N4" i="24"/>
  <c r="P4" i="24" s="1"/>
  <c r="M34" i="24" s="1"/>
  <c r="N4" i="2"/>
  <c r="P4" i="2" s="1"/>
  <c r="M34" i="2" s="1"/>
  <c r="B10" i="28"/>
  <c r="D10" i="28" s="1"/>
  <c r="B10" i="26"/>
  <c r="B10" i="2"/>
  <c r="B10" i="27"/>
  <c r="B10" i="25"/>
  <c r="B10" i="23"/>
  <c r="B10" i="24"/>
  <c r="K24" i="28"/>
  <c r="K24" i="26"/>
  <c r="K24" i="25"/>
  <c r="K24" i="23"/>
  <c r="K24" i="24"/>
  <c r="K24" i="27"/>
  <c r="K24" i="2"/>
  <c r="Z33" i="28"/>
  <c r="AB33" i="28" s="1"/>
  <c r="AE3" i="28" s="1"/>
  <c r="Z33" i="27"/>
  <c r="AB33" i="27" s="1"/>
  <c r="AE3" i="27" s="1"/>
  <c r="Z33" i="26"/>
  <c r="AB33" i="26" s="1"/>
  <c r="AE3" i="26" s="1"/>
  <c r="Z33" i="23"/>
  <c r="AB33" i="23" s="1"/>
  <c r="AE3" i="23" s="1"/>
  <c r="Z33" i="2"/>
  <c r="AB33" i="2" s="1"/>
  <c r="AE3" i="2" s="1"/>
  <c r="Z33" i="24"/>
  <c r="AB33" i="24" s="1"/>
  <c r="AE3" i="24" s="1"/>
  <c r="Z33" i="25"/>
  <c r="AB33" i="25" s="1"/>
  <c r="AE3" i="25" s="1"/>
  <c r="K22" i="27"/>
  <c r="K22" i="26"/>
  <c r="K22" i="25"/>
  <c r="K22" i="23"/>
  <c r="K22" i="24"/>
  <c r="K22" i="28"/>
  <c r="K22" i="2"/>
  <c r="Z10" i="27"/>
  <c r="Z10" i="28"/>
  <c r="Z10" i="25"/>
  <c r="Z10" i="24"/>
  <c r="Z10" i="26"/>
  <c r="Z10" i="2"/>
  <c r="Z10" i="23"/>
  <c r="AI31" i="27"/>
  <c r="AI31" i="28"/>
  <c r="AI31" i="25"/>
  <c r="AI31" i="2"/>
  <c r="AI31" i="24"/>
  <c r="AI31" i="23"/>
  <c r="AI31" i="26"/>
  <c r="N8" i="28"/>
  <c r="N8" i="26"/>
  <c r="N8" i="25"/>
  <c r="N8" i="23"/>
  <c r="N8" i="2"/>
  <c r="N8" i="27"/>
  <c r="P8" i="27" s="1"/>
  <c r="N8" i="24"/>
  <c r="W7" i="27"/>
  <c r="W7" i="26"/>
  <c r="W7" i="2"/>
  <c r="W7" i="25"/>
  <c r="W7" i="23"/>
  <c r="W7" i="28"/>
  <c r="Y7" i="28" s="1"/>
  <c r="W7" i="24"/>
  <c r="Z6" i="28"/>
  <c r="AB6" i="28" s="1"/>
  <c r="Y37" i="28" s="1"/>
  <c r="Z6" i="27"/>
  <c r="AB6" i="27" s="1"/>
  <c r="Y37" i="27" s="1"/>
  <c r="Z6" i="25"/>
  <c r="AB6" i="25" s="1"/>
  <c r="Y37" i="25" s="1"/>
  <c r="Z6" i="24"/>
  <c r="AB6" i="24" s="1"/>
  <c r="Y37" i="24" s="1"/>
  <c r="Z6" i="2"/>
  <c r="AB6" i="2" s="1"/>
  <c r="Y37" i="2" s="1"/>
  <c r="Z6" i="23"/>
  <c r="AB6" i="23" s="1"/>
  <c r="Y37" i="23" s="1"/>
  <c r="Z6" i="26"/>
  <c r="AB6" i="26" s="1"/>
  <c r="Y37" i="26" s="1"/>
  <c r="K15" i="28"/>
  <c r="K15" i="26"/>
  <c r="K15" i="25"/>
  <c r="K15" i="23"/>
  <c r="K15" i="2"/>
  <c r="K15" i="24"/>
  <c r="K15" i="27"/>
  <c r="K17" i="28"/>
  <c r="K17" i="26"/>
  <c r="K17" i="25"/>
  <c r="K17" i="23"/>
  <c r="K17" i="27"/>
  <c r="K17" i="24"/>
  <c r="K17" i="2"/>
  <c r="AC24" i="27"/>
  <c r="AC24" i="28"/>
  <c r="AC24" i="2"/>
  <c r="AC24" i="26"/>
  <c r="AC24" i="23"/>
  <c r="AC24" i="24"/>
  <c r="AC24" i="25"/>
  <c r="AC17" i="27"/>
  <c r="AC17" i="28"/>
  <c r="AC17" i="24"/>
  <c r="AC17" i="26"/>
  <c r="AC17" i="23"/>
  <c r="AC17" i="2"/>
  <c r="AC17" i="25"/>
  <c r="Q27" i="27"/>
  <c r="Q27" i="28"/>
  <c r="Q27" i="24"/>
  <c r="Q27" i="25"/>
  <c r="Q27" i="26"/>
  <c r="Q27" i="23"/>
  <c r="Q27" i="2"/>
  <c r="H24" i="28"/>
  <c r="H24" i="26"/>
  <c r="H24" i="25"/>
  <c r="H24" i="23"/>
  <c r="H24" i="24"/>
  <c r="H24" i="27"/>
  <c r="H24" i="2"/>
  <c r="Q12" i="28"/>
  <c r="S12" i="28" s="1"/>
  <c r="Q12" i="27"/>
  <c r="Q12" i="23"/>
  <c r="Q12" i="26"/>
  <c r="Q12" i="2"/>
  <c r="Q12" i="25"/>
  <c r="Q12" i="24"/>
  <c r="T12" i="28"/>
  <c r="V12" i="28" s="1"/>
  <c r="T12" i="27"/>
  <c r="V12" i="27" s="1"/>
  <c r="T12" i="26"/>
  <c r="V12" i="26" s="1"/>
  <c r="T12" i="23"/>
  <c r="V12" i="23" s="1"/>
  <c r="T12" i="25"/>
  <c r="V12" i="25" s="1"/>
  <c r="T12" i="2"/>
  <c r="V12" i="2" s="1"/>
  <c r="T12" i="24"/>
  <c r="V12" i="24" s="1"/>
  <c r="B29" i="28"/>
  <c r="D29" i="28" s="1"/>
  <c r="B29" i="27"/>
  <c r="B29" i="25"/>
  <c r="B29" i="24"/>
  <c r="B29" i="2"/>
  <c r="B29" i="23"/>
  <c r="B29" i="26"/>
  <c r="D29" i="26" s="1"/>
  <c r="H20" i="26"/>
  <c r="H20" i="25"/>
  <c r="H20" i="23"/>
  <c r="H20" i="24"/>
  <c r="H20" i="28"/>
  <c r="H20" i="2"/>
  <c r="H20" i="27"/>
  <c r="J20" i="27" s="1"/>
  <c r="AC29" i="26"/>
  <c r="AC29" i="28"/>
  <c r="AE29" i="28" s="1"/>
  <c r="AC29" i="27"/>
  <c r="AC29" i="2"/>
  <c r="AC29" i="24"/>
  <c r="AC29" i="25"/>
  <c r="AC29" i="23"/>
  <c r="Q8" i="28"/>
  <c r="S8" i="28" s="1"/>
  <c r="Q8" i="23"/>
  <c r="S8" i="23" s="1"/>
  <c r="Q8" i="24"/>
  <c r="S8" i="24" s="1"/>
  <c r="Q8" i="26"/>
  <c r="S8" i="26" s="1"/>
  <c r="Q8" i="27"/>
  <c r="S8" i="27" s="1"/>
  <c r="Q8" i="25"/>
  <c r="S8" i="25" s="1"/>
  <c r="Q8" i="2"/>
  <c r="S8" i="2" s="1"/>
  <c r="AF29" i="28"/>
  <c r="AH29" i="28" s="1"/>
  <c r="AF29" i="27"/>
  <c r="AH29" i="27" s="1"/>
  <c r="AF29" i="2"/>
  <c r="AF29" i="24"/>
  <c r="AH29" i="24" s="1"/>
  <c r="AF29" i="25"/>
  <c r="AH29" i="25" s="1"/>
  <c r="AF29" i="26"/>
  <c r="AH29" i="26" s="1"/>
  <c r="AF29" i="23"/>
  <c r="AH29" i="23" s="1"/>
  <c r="T8" i="28"/>
  <c r="T8" i="24"/>
  <c r="T8" i="27"/>
  <c r="T8" i="26"/>
  <c r="T8" i="25"/>
  <c r="T8" i="2"/>
  <c r="T8" i="23"/>
  <c r="E18" i="26"/>
  <c r="E18" i="2"/>
  <c r="E18" i="25"/>
  <c r="E18" i="28"/>
  <c r="E18" i="27"/>
  <c r="E18" i="24"/>
  <c r="E18" i="23"/>
  <c r="AI24" i="28"/>
  <c r="AI24" i="27"/>
  <c r="AI24" i="26"/>
  <c r="AI24" i="2"/>
  <c r="AI24" i="23"/>
  <c r="AI24" i="24"/>
  <c r="AI24" i="25"/>
  <c r="AF24" i="28"/>
  <c r="AF24" i="2"/>
  <c r="AF24" i="27"/>
  <c r="AF24" i="26"/>
  <c r="AF24" i="23"/>
  <c r="AF24" i="24"/>
  <c r="AF24" i="25"/>
  <c r="AF8" i="28"/>
  <c r="AH8" i="28" s="1"/>
  <c r="AF8" i="24"/>
  <c r="AH8" i="24" s="1"/>
  <c r="AF8" i="2"/>
  <c r="AF8" i="26"/>
  <c r="AH8" i="26" s="1"/>
  <c r="AF8" i="27"/>
  <c r="AH8" i="27" s="1"/>
  <c r="AF8" i="23"/>
  <c r="AH8" i="23" s="1"/>
  <c r="AF8" i="25"/>
  <c r="AH8" i="25" s="1"/>
  <c r="AC23" i="28"/>
  <c r="AC23" i="27"/>
  <c r="AC23" i="2"/>
  <c r="AC23" i="25"/>
  <c r="AC23" i="24"/>
  <c r="AC23" i="23"/>
  <c r="AC23" i="26"/>
  <c r="AC7" i="27"/>
  <c r="AC7" i="24"/>
  <c r="AC7" i="25"/>
  <c r="AC7" i="2"/>
  <c r="AX279" i="17" s="1"/>
  <c r="AC7" i="23"/>
  <c r="AC7" i="26"/>
  <c r="AC7" i="28"/>
  <c r="N11" i="28"/>
  <c r="P11" i="28" s="1"/>
  <c r="N11" i="26"/>
  <c r="P11" i="26" s="1"/>
  <c r="N11" i="25"/>
  <c r="P11" i="25" s="1"/>
  <c r="N11" i="23"/>
  <c r="P11" i="23" s="1"/>
  <c r="N11" i="24"/>
  <c r="P11" i="24" s="1"/>
  <c r="N11" i="2"/>
  <c r="P11" i="2" s="1"/>
  <c r="N11" i="27"/>
  <c r="P11" i="27" s="1"/>
  <c r="W21" i="28"/>
  <c r="W21" i="27"/>
  <c r="W21" i="23"/>
  <c r="W21" i="26"/>
  <c r="W21" i="24"/>
  <c r="W21" i="2"/>
  <c r="W21" i="25"/>
  <c r="K21" i="26"/>
  <c r="K21" i="25"/>
  <c r="K21" i="23"/>
  <c r="K21" i="24"/>
  <c r="K21" i="27"/>
  <c r="K21" i="2"/>
  <c r="K21" i="28"/>
  <c r="W9" i="27"/>
  <c r="Y9" i="27" s="1"/>
  <c r="W9" i="23"/>
  <c r="Y9" i="23" s="1"/>
  <c r="W9" i="28"/>
  <c r="Y9" i="28" s="1"/>
  <c r="W9" i="26"/>
  <c r="Y9" i="26" s="1"/>
  <c r="W9" i="2"/>
  <c r="Y9" i="2" s="1"/>
  <c r="W9" i="25"/>
  <c r="Y9" i="25" s="1"/>
  <c r="W9" i="24"/>
  <c r="Y9" i="24" s="1"/>
  <c r="B23" i="27"/>
  <c r="B23" i="24"/>
  <c r="B23" i="26"/>
  <c r="B23" i="23"/>
  <c r="B23" i="2"/>
  <c r="BD21" i="17" s="1"/>
  <c r="B23" i="28"/>
  <c r="D23" i="28" s="1"/>
  <c r="B23" i="25"/>
  <c r="W11" i="28"/>
  <c r="W11" i="27"/>
  <c r="W11" i="26"/>
  <c r="W11" i="25"/>
  <c r="W11" i="24"/>
  <c r="W11" i="23"/>
  <c r="W11" i="2"/>
  <c r="K9" i="28"/>
  <c r="K9" i="26"/>
  <c r="K9" i="25"/>
  <c r="K9" i="23"/>
  <c r="K9" i="27"/>
  <c r="K9" i="2"/>
  <c r="K9" i="24"/>
  <c r="N32" i="27"/>
  <c r="P32" i="27" s="1"/>
  <c r="N32" i="28"/>
  <c r="P32" i="28" s="1"/>
  <c r="N32" i="25"/>
  <c r="P32" i="25" s="1"/>
  <c r="N32" i="23"/>
  <c r="P32" i="23" s="1"/>
  <c r="N32" i="24"/>
  <c r="P32" i="24" s="1"/>
  <c r="N32" i="26"/>
  <c r="P32" i="26" s="1"/>
  <c r="N32" i="2"/>
  <c r="P32" i="2" s="1"/>
  <c r="W31" i="28"/>
  <c r="Y31" i="28" s="1"/>
  <c r="W31" i="26"/>
  <c r="Y31" i="26" s="1"/>
  <c r="W31" i="27"/>
  <c r="Y31" i="27" s="1"/>
  <c r="W31" i="2"/>
  <c r="Y31" i="2" s="1"/>
  <c r="W31" i="23"/>
  <c r="Y31" i="23" s="1"/>
  <c r="W31" i="25"/>
  <c r="Y31" i="25" s="1"/>
  <c r="W31" i="24"/>
  <c r="Y31" i="24" s="1"/>
  <c r="Z30" i="27"/>
  <c r="AB30" i="27" s="1"/>
  <c r="Z30" i="26"/>
  <c r="AB30" i="26" s="1"/>
  <c r="Z30" i="25"/>
  <c r="AB30" i="25" s="1"/>
  <c r="Z30" i="28"/>
  <c r="AB30" i="28" s="1"/>
  <c r="Z30" i="2"/>
  <c r="AB30" i="2" s="1"/>
  <c r="Z30" i="24"/>
  <c r="AB30" i="24" s="1"/>
  <c r="Z30" i="23"/>
  <c r="AB30" i="23" s="1"/>
  <c r="AI17" i="27"/>
  <c r="AI17" i="24"/>
  <c r="AI17" i="28"/>
  <c r="AI17" i="2"/>
  <c r="AI17" i="23"/>
  <c r="AI17" i="25"/>
  <c r="AI17" i="26"/>
  <c r="AI29" i="27"/>
  <c r="AI29" i="24"/>
  <c r="AI29" i="23"/>
  <c r="AI29" i="26"/>
  <c r="AI29" i="25"/>
  <c r="AI29" i="28"/>
  <c r="AI29" i="2"/>
  <c r="E9" i="49"/>
  <c r="K23" i="61"/>
  <c r="L23" i="61" s="1"/>
  <c r="K23" i="62"/>
  <c r="L23" i="62" s="1"/>
  <c r="H33" i="62"/>
  <c r="I33" i="62" s="1"/>
  <c r="H33" i="61"/>
  <c r="I33" i="61" s="1"/>
  <c r="T28" i="62"/>
  <c r="U28" i="62" s="1"/>
  <c r="T28" i="61"/>
  <c r="U28" i="61" s="1"/>
  <c r="AC16" i="61"/>
  <c r="AD16" i="61" s="1"/>
  <c r="AC16" i="62"/>
  <c r="AD16" i="62" s="1"/>
  <c r="T13" i="62"/>
  <c r="U13" i="62" s="1"/>
  <c r="T13" i="61"/>
  <c r="U13" i="61" s="1"/>
  <c r="N10" i="62"/>
  <c r="O10" i="62" s="1"/>
  <c r="N10" i="61"/>
  <c r="O10" i="61" s="1"/>
  <c r="AC32" i="62"/>
  <c r="AD32" i="62" s="1"/>
  <c r="AC32" i="61"/>
  <c r="AD32" i="61" s="1"/>
  <c r="B16" i="62"/>
  <c r="C16" i="62" s="1"/>
  <c r="B16" i="61"/>
  <c r="C16" i="61" s="1"/>
  <c r="AF14" i="61"/>
  <c r="AG14" i="61" s="1"/>
  <c r="AF14" i="62"/>
  <c r="AG14" i="62" s="1"/>
  <c r="Q24" i="62"/>
  <c r="R24" i="62" s="1"/>
  <c r="Q24" i="61"/>
  <c r="R24" i="61" s="1"/>
  <c r="Z27" i="62"/>
  <c r="AA27" i="62" s="1"/>
  <c r="Z27" i="61"/>
  <c r="AA27" i="61" s="1"/>
  <c r="T24" i="62"/>
  <c r="U24" i="62" s="1"/>
  <c r="T24" i="61"/>
  <c r="U24" i="61" s="1"/>
  <c r="E34" i="62"/>
  <c r="E34" i="61"/>
  <c r="AC12" i="62"/>
  <c r="AD12" i="62" s="1"/>
  <c r="AC12" i="61"/>
  <c r="AD12" i="61" s="1"/>
  <c r="Z18" i="62"/>
  <c r="AA18" i="62" s="1"/>
  <c r="Z18" i="61"/>
  <c r="AA18" i="61" s="1"/>
  <c r="AF20" i="62"/>
  <c r="AG20" i="62" s="1"/>
  <c r="AF20" i="61"/>
  <c r="AG20" i="61" s="1"/>
  <c r="AF4" i="62"/>
  <c r="AG4" i="62" s="1"/>
  <c r="AF4" i="61"/>
  <c r="AG4" i="61" s="1"/>
  <c r="AC19" i="62"/>
  <c r="AD19" i="62" s="1"/>
  <c r="AC19" i="61"/>
  <c r="AD19" i="61" s="1"/>
  <c r="N34" i="62"/>
  <c r="O34" i="62" s="1"/>
  <c r="N34" i="61"/>
  <c r="O34" i="61" s="1"/>
  <c r="B33" i="62"/>
  <c r="C33" i="62" s="1"/>
  <c r="B33" i="61"/>
  <c r="C33" i="61" s="1"/>
  <c r="AI6" i="61"/>
  <c r="AJ6" i="61" s="1"/>
  <c r="AI6" i="62"/>
  <c r="AJ6" i="62" s="1"/>
  <c r="B21" i="62"/>
  <c r="C21" i="62" s="1"/>
  <c r="B21" i="61"/>
  <c r="C21" i="61" s="1"/>
  <c r="Z26" i="62"/>
  <c r="AA26" i="62" s="1"/>
  <c r="Z26" i="61"/>
  <c r="AA26" i="61" s="1"/>
  <c r="N12" i="62"/>
  <c r="O12" i="62" s="1"/>
  <c r="N12" i="61"/>
  <c r="O12" i="61" s="1"/>
  <c r="B32" i="62"/>
  <c r="C32" i="62" s="1"/>
  <c r="B32" i="61"/>
  <c r="C32" i="61" s="1"/>
  <c r="W20" i="61"/>
  <c r="X20" i="61" s="1"/>
  <c r="W20" i="62"/>
  <c r="X20" i="62" s="1"/>
  <c r="N24" i="62"/>
  <c r="O24" i="62" s="1"/>
  <c r="N24" i="61"/>
  <c r="O24" i="61" s="1"/>
  <c r="W23" i="62"/>
  <c r="X23" i="62" s="1"/>
  <c r="W23" i="61"/>
  <c r="X23" i="61" s="1"/>
  <c r="Z22" i="62"/>
  <c r="AA22" i="62" s="1"/>
  <c r="Z22" i="61"/>
  <c r="AA22" i="61" s="1"/>
  <c r="W14" i="62"/>
  <c r="X14" i="62" s="1"/>
  <c r="W14" i="61"/>
  <c r="X14" i="61" s="1"/>
  <c r="W10" i="62"/>
  <c r="X10" i="62" s="1"/>
  <c r="W10" i="61"/>
  <c r="X10" i="61" s="1"/>
  <c r="Z34" i="62"/>
  <c r="Z34" i="61"/>
  <c r="B27" i="62"/>
  <c r="C27" i="62" s="1"/>
  <c r="B27" i="61"/>
  <c r="C27" i="61" s="1"/>
  <c r="AI33" i="62"/>
  <c r="AJ33" i="62" s="1"/>
  <c r="AI33" i="61"/>
  <c r="AJ33" i="61" s="1"/>
  <c r="AF18" i="62"/>
  <c r="AG18" i="62" s="1"/>
  <c r="AF18" i="61"/>
  <c r="AG18" i="61" s="1"/>
  <c r="H25" i="62"/>
  <c r="I25" i="62" s="1"/>
  <c r="H25" i="61"/>
  <c r="I25" i="61" s="1"/>
  <c r="Q13" i="62"/>
  <c r="R13" i="62" s="1"/>
  <c r="Q13" i="61"/>
  <c r="R13" i="61" s="1"/>
  <c r="AF9" i="62"/>
  <c r="AG9" i="62" s="1"/>
  <c r="AF9" i="61"/>
  <c r="AG9" i="61" s="1"/>
  <c r="K16" i="61"/>
  <c r="L16" i="61" s="1"/>
  <c r="K16" i="62"/>
  <c r="L16" i="62" s="1"/>
  <c r="Q29" i="62"/>
  <c r="R29" i="62" s="1"/>
  <c r="Q29" i="61"/>
  <c r="R29" i="61" s="1"/>
  <c r="T34" i="62"/>
  <c r="U34" i="62" s="1"/>
  <c r="T34" i="61"/>
  <c r="U34" i="61" s="1"/>
  <c r="H13" i="61"/>
  <c r="I13" i="61" s="1"/>
  <c r="H13" i="62"/>
  <c r="I13" i="62" s="1"/>
  <c r="AC22" i="61"/>
  <c r="AD22" i="61" s="1"/>
  <c r="AC22" i="62"/>
  <c r="AD22" i="62" s="1"/>
  <c r="B13" i="62"/>
  <c r="C13" i="62" s="1"/>
  <c r="B13" i="61"/>
  <c r="C13" i="61" s="1"/>
  <c r="AF22" i="62"/>
  <c r="AG22" i="62" s="1"/>
  <c r="AF22" i="61"/>
  <c r="AG22" i="61" s="1"/>
  <c r="Q32" i="62"/>
  <c r="R32" i="62" s="1"/>
  <c r="Q32" i="61"/>
  <c r="R32" i="61" s="1"/>
  <c r="E11" i="61"/>
  <c r="F11" i="61" s="1"/>
  <c r="E11" i="62"/>
  <c r="F11" i="62" s="1"/>
  <c r="Z4" i="61"/>
  <c r="AA4" i="61" s="1"/>
  <c r="Z4" i="62"/>
  <c r="AA4" i="62" s="1"/>
  <c r="T19" i="62"/>
  <c r="U19" i="62" s="1"/>
  <c r="T19" i="61"/>
  <c r="U19" i="61" s="1"/>
  <c r="Q34" i="62"/>
  <c r="AQ34" i="62" s="1"/>
  <c r="Q34" i="61"/>
  <c r="AQ34" i="61" s="1"/>
  <c r="Q18" i="62"/>
  <c r="R18" i="62" s="1"/>
  <c r="Q18" i="61"/>
  <c r="R18" i="61" s="1"/>
  <c r="B25" i="62"/>
  <c r="C25" i="62" s="1"/>
  <c r="B25" i="61"/>
  <c r="C25" i="61" s="1"/>
  <c r="N28" i="62"/>
  <c r="O28" i="62" s="1"/>
  <c r="N28" i="61"/>
  <c r="O28" i="61" s="1"/>
  <c r="B34" i="62"/>
  <c r="C34" i="62" s="1"/>
  <c r="B34" i="61"/>
  <c r="C34" i="61" s="1"/>
  <c r="B17" i="61"/>
  <c r="C17" i="61" s="1"/>
  <c r="B17" i="62"/>
  <c r="C17" i="62" s="1"/>
  <c r="B22" i="62"/>
  <c r="C22" i="62" s="1"/>
  <c r="B22" i="61"/>
  <c r="C22" i="61" s="1"/>
  <c r="B9" i="61"/>
  <c r="C9" i="61" s="1"/>
  <c r="B9" i="62"/>
  <c r="C9" i="62" s="1"/>
  <c r="Z28" i="62"/>
  <c r="AA28" i="62" s="1"/>
  <c r="Z28" i="61"/>
  <c r="AA28" i="61" s="1"/>
  <c r="K7" i="61"/>
  <c r="L7" i="61" s="1"/>
  <c r="K7" i="62"/>
  <c r="L7" i="62" s="1"/>
  <c r="Z21" i="62"/>
  <c r="AA21" i="62" s="1"/>
  <c r="Z21" i="61"/>
  <c r="AA21" i="61" s="1"/>
  <c r="AI20" i="62"/>
  <c r="AJ20" i="62" s="1"/>
  <c r="AI20" i="61"/>
  <c r="AJ20" i="61" s="1"/>
  <c r="B20" i="62"/>
  <c r="C20" i="62" s="1"/>
  <c r="B20" i="61"/>
  <c r="C20" i="61" s="1"/>
  <c r="W32" i="62"/>
  <c r="X32" i="62" s="1"/>
  <c r="W32" i="61"/>
  <c r="X32" i="61" s="1"/>
  <c r="AF34" i="62"/>
  <c r="AW34" i="62" s="1"/>
  <c r="AF34" i="61"/>
  <c r="AW34" i="61" s="1"/>
  <c r="T5" i="62"/>
  <c r="U5" i="62" s="1"/>
  <c r="T5" i="61"/>
  <c r="U5" i="61" s="1"/>
  <c r="Z15" i="62"/>
  <c r="AA15" i="62" s="1"/>
  <c r="Z15" i="61"/>
  <c r="AA15" i="61" s="1"/>
  <c r="T32" i="62"/>
  <c r="U32" i="62" s="1"/>
  <c r="T32" i="61"/>
  <c r="U32" i="61" s="1"/>
  <c r="H21" i="62"/>
  <c r="I21" i="62" s="1"/>
  <c r="H21" i="61"/>
  <c r="I21" i="61" s="1"/>
  <c r="AC30" i="62"/>
  <c r="AD30" i="62" s="1"/>
  <c r="AC30" i="61"/>
  <c r="AD30" i="61" s="1"/>
  <c r="H34" i="62"/>
  <c r="I34" i="62" s="1"/>
  <c r="H34" i="61"/>
  <c r="I34" i="61" s="1"/>
  <c r="B15" i="61"/>
  <c r="C15" i="61" s="1"/>
  <c r="B15" i="62"/>
  <c r="C15" i="62" s="1"/>
  <c r="Z23" i="62"/>
  <c r="AA23" i="62" s="1"/>
  <c r="Z23" i="61"/>
  <c r="AA23" i="61" s="1"/>
  <c r="N29" i="62"/>
  <c r="O29" i="62" s="1"/>
  <c r="N29" i="61"/>
  <c r="O29" i="61" s="1"/>
  <c r="Z11" i="62"/>
  <c r="AA11" i="62" s="1"/>
  <c r="Z11" i="61"/>
  <c r="AA11" i="61" s="1"/>
  <c r="Z16" i="62"/>
  <c r="AA16" i="62" s="1"/>
  <c r="Z16" i="61"/>
  <c r="AA16" i="61" s="1"/>
  <c r="B5" i="62"/>
  <c r="C5" i="62" s="1"/>
  <c r="B5" i="61"/>
  <c r="C5" i="61" s="1"/>
  <c r="Z24" i="62"/>
  <c r="AA24" i="62" s="1"/>
  <c r="Z24" i="61"/>
  <c r="AA24" i="61" s="1"/>
  <c r="K33" i="62"/>
  <c r="L33" i="62" s="1"/>
  <c r="K33" i="61"/>
  <c r="L33" i="61" s="1"/>
  <c r="B19" i="62"/>
  <c r="C19" i="62" s="1"/>
  <c r="B19" i="61"/>
  <c r="C19" i="61" s="1"/>
  <c r="K18" i="61"/>
  <c r="L18" i="61" s="1"/>
  <c r="K18" i="62"/>
  <c r="L18" i="62" s="1"/>
  <c r="N17" i="62"/>
  <c r="O17" i="62" s="1"/>
  <c r="N17" i="61"/>
  <c r="O17" i="61" s="1"/>
  <c r="K19" i="62"/>
  <c r="L19" i="62" s="1"/>
  <c r="K19" i="61"/>
  <c r="L19" i="61" s="1"/>
  <c r="Q20" i="62"/>
  <c r="R20" i="62" s="1"/>
  <c r="Q20" i="61"/>
  <c r="R20" i="61" s="1"/>
  <c r="T16" i="62"/>
  <c r="U16" i="62" s="1"/>
  <c r="T16" i="61"/>
  <c r="U16" i="61" s="1"/>
  <c r="T26" i="62"/>
  <c r="U26" i="62" s="1"/>
  <c r="T26" i="61"/>
  <c r="U26" i="61" s="1"/>
  <c r="H22" i="62"/>
  <c r="I22" i="62" s="1"/>
  <c r="H22" i="61"/>
  <c r="I22" i="61" s="1"/>
  <c r="AI25" i="62"/>
  <c r="AJ25" i="62" s="1"/>
  <c r="AI25" i="61"/>
  <c r="AJ25" i="61" s="1"/>
  <c r="K4" i="61"/>
  <c r="L4" i="61" s="1"/>
  <c r="K4" i="62"/>
  <c r="L4" i="62" s="1"/>
  <c r="N25" i="62"/>
  <c r="O25" i="62" s="1"/>
  <c r="N25" i="61"/>
  <c r="O25" i="61" s="1"/>
  <c r="W26" i="61"/>
  <c r="X26" i="61" s="1"/>
  <c r="W26" i="62"/>
  <c r="X26" i="62" s="1"/>
  <c r="AF17" i="62"/>
  <c r="AG17" i="62" s="1"/>
  <c r="AF17" i="61"/>
  <c r="AG17" i="61" s="1"/>
  <c r="AC14" i="62"/>
  <c r="AD14" i="62" s="1"/>
  <c r="AC14" i="61"/>
  <c r="AD14" i="61" s="1"/>
  <c r="T4" i="62"/>
  <c r="U4" i="62" s="1"/>
  <c r="T4" i="61"/>
  <c r="U4" i="61" s="1"/>
  <c r="N23" i="62"/>
  <c r="O23" i="62" s="1"/>
  <c r="N23" i="61"/>
  <c r="O23" i="61" s="1"/>
  <c r="K32" i="62"/>
  <c r="L32" i="62" s="1"/>
  <c r="K32" i="61"/>
  <c r="L32" i="61" s="1"/>
  <c r="H18" i="62"/>
  <c r="I18" i="62" s="1"/>
  <c r="H18" i="61"/>
  <c r="I18" i="61" s="1"/>
  <c r="Q21" i="62"/>
  <c r="R21" i="62" s="1"/>
  <c r="Q21" i="61"/>
  <c r="R21" i="61" s="1"/>
  <c r="AF33" i="62"/>
  <c r="AG33" i="62" s="1"/>
  <c r="AF33" i="61"/>
  <c r="AG33" i="61" s="1"/>
  <c r="T9" i="62"/>
  <c r="U9" i="62" s="1"/>
  <c r="T9" i="61"/>
  <c r="U9" i="61" s="1"/>
  <c r="K20" i="62"/>
  <c r="L20" i="62" s="1"/>
  <c r="K20" i="61"/>
  <c r="L20" i="61" s="1"/>
  <c r="AC28" i="62"/>
  <c r="AD28" i="62" s="1"/>
  <c r="AC28" i="61"/>
  <c r="AD28" i="61" s="1"/>
  <c r="AF16" i="62"/>
  <c r="AG16" i="62" s="1"/>
  <c r="AF16" i="61"/>
  <c r="AG16" i="61" s="1"/>
  <c r="AC15" i="62"/>
  <c r="AD15" i="62" s="1"/>
  <c r="AC15" i="61"/>
  <c r="AD15" i="61" s="1"/>
  <c r="N6" i="62"/>
  <c r="O6" i="62" s="1"/>
  <c r="N6" i="61"/>
  <c r="O6" i="61" s="1"/>
  <c r="B24" i="62"/>
  <c r="C24" i="62" s="1"/>
  <c r="B24" i="61"/>
  <c r="C24" i="61" s="1"/>
  <c r="Z12" i="62"/>
  <c r="AA12" i="62" s="1"/>
  <c r="Z12" i="61"/>
  <c r="AA12" i="61" s="1"/>
  <c r="N21" i="62"/>
  <c r="O21" i="62" s="1"/>
  <c r="N21" i="61"/>
  <c r="O21" i="61" s="1"/>
  <c r="N16" i="62"/>
  <c r="O16" i="62" s="1"/>
  <c r="N16" i="61"/>
  <c r="O16" i="61" s="1"/>
  <c r="Z14" i="61"/>
  <c r="AA14" i="61" s="1"/>
  <c r="Z14" i="62"/>
  <c r="AA14" i="62" s="1"/>
  <c r="AF11" i="62"/>
  <c r="AG11" i="62" s="1"/>
  <c r="AF11" i="61"/>
  <c r="AG11" i="61" s="1"/>
  <c r="T14" i="62"/>
  <c r="U14" i="62" s="1"/>
  <c r="T14" i="61"/>
  <c r="U14" i="61" s="1"/>
  <c r="E30" i="62"/>
  <c r="F30" i="62" s="1"/>
  <c r="E30" i="61"/>
  <c r="F30" i="61" s="1"/>
  <c r="T30" i="62"/>
  <c r="U30" i="62" s="1"/>
  <c r="T30" i="61"/>
  <c r="U30" i="61" s="1"/>
  <c r="AC18" i="61"/>
  <c r="AD18" i="61" s="1"/>
  <c r="AC18" i="62"/>
  <c r="AD18" i="62" s="1"/>
  <c r="H29" i="62"/>
  <c r="I29" i="62" s="1"/>
  <c r="H29" i="61"/>
  <c r="I29" i="61" s="1"/>
  <c r="Q17" i="62"/>
  <c r="R17" i="62" s="1"/>
  <c r="Q17" i="61"/>
  <c r="R17" i="61" s="1"/>
  <c r="K6" i="62"/>
  <c r="L6" i="62" s="1"/>
  <c r="K6" i="61"/>
  <c r="L6" i="61" s="1"/>
  <c r="T17" i="61"/>
  <c r="U17" i="61" s="1"/>
  <c r="T17" i="62"/>
  <c r="U17" i="62" s="1"/>
  <c r="E27" i="62"/>
  <c r="F27" i="62" s="1"/>
  <c r="E27" i="61"/>
  <c r="F27" i="61" s="1"/>
  <c r="AC5" i="62"/>
  <c r="AD5" i="62" s="1"/>
  <c r="AC5" i="61"/>
  <c r="AD5" i="61" s="1"/>
  <c r="T31" i="62"/>
  <c r="U31" i="62" s="1"/>
  <c r="T31" i="61"/>
  <c r="U31" i="61" s="1"/>
  <c r="T15" i="61"/>
  <c r="U15" i="61" s="1"/>
  <c r="T15" i="62"/>
  <c r="U15" i="62" s="1"/>
  <c r="Q30" i="62"/>
  <c r="R30" i="62" s="1"/>
  <c r="Q30" i="61"/>
  <c r="R30" i="61" s="1"/>
  <c r="Q14" i="62"/>
  <c r="R14" i="62" s="1"/>
  <c r="Q14" i="61"/>
  <c r="R14" i="61" s="1"/>
  <c r="W27" i="62"/>
  <c r="X27" i="62" s="1"/>
  <c r="W27" i="61"/>
  <c r="X27" i="61" s="1"/>
  <c r="N14" i="61"/>
  <c r="O14" i="61" s="1"/>
  <c r="N14" i="62"/>
  <c r="O14" i="62" s="1"/>
  <c r="N19" i="61"/>
  <c r="O19" i="61" s="1"/>
  <c r="N19" i="62"/>
  <c r="O19" i="62" s="1"/>
  <c r="W33" i="62"/>
  <c r="X33" i="62" s="1"/>
  <c r="W33" i="61"/>
  <c r="X33" i="61" s="1"/>
  <c r="B8" i="61"/>
  <c r="C8" i="61" s="1"/>
  <c r="B8" i="62"/>
  <c r="C8" i="62" s="1"/>
  <c r="W29" i="62"/>
  <c r="X29" i="62" s="1"/>
  <c r="W29" i="61"/>
  <c r="X29" i="61" s="1"/>
  <c r="B18" i="61"/>
  <c r="C18" i="61" s="1"/>
  <c r="B18" i="62"/>
  <c r="C18" i="62" s="1"/>
  <c r="AI21" i="62"/>
  <c r="AJ21" i="62" s="1"/>
  <c r="AI21" i="61"/>
  <c r="AJ21" i="61" s="1"/>
  <c r="Z13" i="62"/>
  <c r="AA13" i="62" s="1"/>
  <c r="Z13" i="61"/>
  <c r="AA13" i="61" s="1"/>
  <c r="AI12" i="62"/>
  <c r="AJ12" i="62" s="1"/>
  <c r="AI12" i="61"/>
  <c r="AJ12" i="61" s="1"/>
  <c r="B12" i="62"/>
  <c r="C12" i="62" s="1"/>
  <c r="B12" i="61"/>
  <c r="C12" i="61" s="1"/>
  <c r="AI15" i="62"/>
  <c r="AJ15" i="62" s="1"/>
  <c r="AI15" i="61"/>
  <c r="AJ15" i="61" s="1"/>
  <c r="W12" i="62"/>
  <c r="X12" i="62" s="1"/>
  <c r="W12" i="61"/>
  <c r="X12" i="61" s="1"/>
  <c r="Q5" i="61"/>
  <c r="R5" i="61" s="1"/>
  <c r="Q5" i="62"/>
  <c r="R5" i="62" s="1"/>
  <c r="AC4" i="62"/>
  <c r="AD4" i="62" s="1"/>
  <c r="AC4" i="61"/>
  <c r="AD4" i="61" s="1"/>
  <c r="H6" i="62"/>
  <c r="I6" i="62" s="1"/>
  <c r="H6" i="61"/>
  <c r="I6" i="61" s="1"/>
  <c r="N31" i="62"/>
  <c r="O31" i="62" s="1"/>
  <c r="N31" i="61"/>
  <c r="O31" i="61" s="1"/>
  <c r="K13" i="62"/>
  <c r="L13" i="62" s="1"/>
  <c r="K13" i="61"/>
  <c r="L13" i="61" s="1"/>
  <c r="T6" i="62"/>
  <c r="U6" i="62" s="1"/>
  <c r="T6" i="61"/>
  <c r="U6" i="61" s="1"/>
  <c r="AC20" i="62"/>
  <c r="AD20" i="62" s="1"/>
  <c r="AC20" i="61"/>
  <c r="AD20" i="61" s="1"/>
  <c r="E33" i="62"/>
  <c r="E33" i="61"/>
  <c r="AF25" i="62"/>
  <c r="AG25" i="62" s="1"/>
  <c r="AF25" i="61"/>
  <c r="AG25" i="61" s="1"/>
  <c r="AC33" i="62"/>
  <c r="AD33" i="62" s="1"/>
  <c r="AC33" i="61"/>
  <c r="AD33" i="61" s="1"/>
  <c r="E22" i="62"/>
  <c r="F22" i="62" s="1"/>
  <c r="E22" i="61"/>
  <c r="F22" i="61" s="1"/>
  <c r="E19" i="61"/>
  <c r="F19" i="61" s="1"/>
  <c r="E19" i="62"/>
  <c r="F19" i="62" s="1"/>
  <c r="H19" i="62"/>
  <c r="I19" i="62" s="1"/>
  <c r="H19" i="61"/>
  <c r="I19" i="61" s="1"/>
  <c r="Q7" i="61"/>
  <c r="R7" i="61" s="1"/>
  <c r="Q7" i="62"/>
  <c r="R7" i="62" s="1"/>
  <c r="AC31" i="62"/>
  <c r="AD31" i="62" s="1"/>
  <c r="AC31" i="61"/>
  <c r="AD31" i="61" s="1"/>
  <c r="N18" i="62"/>
  <c r="O18" i="62" s="1"/>
  <c r="N18" i="61"/>
  <c r="O18" i="61" s="1"/>
  <c r="B7" i="61"/>
  <c r="C7" i="61" s="1"/>
  <c r="B7" i="62"/>
  <c r="C7" i="62" s="1"/>
  <c r="AI32" i="62"/>
  <c r="AJ32" i="62" s="1"/>
  <c r="AI32" i="61"/>
  <c r="AJ32" i="61" s="1"/>
  <c r="AI19" i="61"/>
  <c r="AJ19" i="61" s="1"/>
  <c r="AI19" i="62"/>
  <c r="AJ19" i="62" s="1"/>
  <c r="W15" i="61"/>
  <c r="X15" i="61" s="1"/>
  <c r="W15" i="62"/>
  <c r="X15" i="62" s="1"/>
  <c r="K29" i="62"/>
  <c r="L29" i="62" s="1"/>
  <c r="K29" i="61"/>
  <c r="L29" i="61" s="1"/>
  <c r="W34" i="62"/>
  <c r="X34" i="62" s="1"/>
  <c r="W34" i="61"/>
  <c r="X34" i="61" s="1"/>
  <c r="E7" i="62"/>
  <c r="F7" i="62" s="1"/>
  <c r="E7" i="61"/>
  <c r="F7" i="61" s="1"/>
  <c r="Z17" i="61"/>
  <c r="AA17" i="61" s="1"/>
  <c r="Z17" i="62"/>
  <c r="AA17" i="62" s="1"/>
  <c r="AF7" i="61"/>
  <c r="AG7" i="61" s="1"/>
  <c r="AF7" i="62"/>
  <c r="AG7" i="62" s="1"/>
  <c r="AI5" i="62"/>
  <c r="AJ5" i="62" s="1"/>
  <c r="AI5" i="61"/>
  <c r="AJ5" i="61" s="1"/>
  <c r="K30" i="62"/>
  <c r="L30" i="62" s="1"/>
  <c r="K30" i="61"/>
  <c r="L30" i="61" s="1"/>
  <c r="B6" i="62"/>
  <c r="C6" i="62" s="1"/>
  <c r="B6" i="61"/>
  <c r="C6" i="61" s="1"/>
  <c r="AF10" i="61"/>
  <c r="AG10" i="61" s="1"/>
  <c r="AF10" i="62"/>
  <c r="AG10" i="62" s="1"/>
  <c r="AI22" i="62"/>
  <c r="AJ22" i="62" s="1"/>
  <c r="AI22" i="61"/>
  <c r="AJ22" i="61" s="1"/>
  <c r="AC26" i="62"/>
  <c r="AD26" i="62" s="1"/>
  <c r="AC26" i="61"/>
  <c r="AD26" i="61" s="1"/>
  <c r="AF26" i="62"/>
  <c r="AG26" i="62" s="1"/>
  <c r="AF26" i="61"/>
  <c r="AG26" i="61" s="1"/>
  <c r="E15" i="61"/>
  <c r="F15" i="61" s="1"/>
  <c r="E15" i="62"/>
  <c r="F15" i="62" s="1"/>
  <c r="H27" i="62"/>
  <c r="I27" i="62" s="1"/>
  <c r="H27" i="61"/>
  <c r="I27" i="61" s="1"/>
  <c r="AF5" i="61"/>
  <c r="AG5" i="61" s="1"/>
  <c r="AF5" i="62"/>
  <c r="AG5" i="62" s="1"/>
  <c r="Q15" i="62"/>
  <c r="R15" i="62" s="1"/>
  <c r="Q15" i="61"/>
  <c r="R15" i="61" s="1"/>
  <c r="B26" i="62"/>
  <c r="C26" i="62" s="1"/>
  <c r="B26" i="61"/>
  <c r="C26" i="61" s="1"/>
  <c r="AF15" i="61"/>
  <c r="AG15" i="61" s="1"/>
  <c r="AF15" i="62"/>
  <c r="AG15" i="62" s="1"/>
  <c r="Q25" i="62"/>
  <c r="R25" i="62" s="1"/>
  <c r="Q25" i="61"/>
  <c r="R25" i="61" s="1"/>
  <c r="E4" i="62"/>
  <c r="F4" i="62" s="1"/>
  <c r="E4" i="61"/>
  <c r="F4" i="61" s="1"/>
  <c r="H30" i="62"/>
  <c r="I30" i="62" s="1"/>
  <c r="H30" i="61"/>
  <c r="I30" i="61" s="1"/>
  <c r="H14" i="61"/>
  <c r="I14" i="61" s="1"/>
  <c r="H14" i="62"/>
  <c r="I14" i="62" s="1"/>
  <c r="E29" i="62"/>
  <c r="F29" i="62" s="1"/>
  <c r="E29" i="61"/>
  <c r="F29" i="61" s="1"/>
  <c r="E13" i="61"/>
  <c r="F13" i="61" s="1"/>
  <c r="E13" i="62"/>
  <c r="F13" i="62" s="1"/>
  <c r="W17" i="61"/>
  <c r="X17" i="61" s="1"/>
  <c r="W17" i="62"/>
  <c r="X17" i="62" s="1"/>
  <c r="Z9" i="62"/>
  <c r="AA9" i="62" s="1"/>
  <c r="Z9" i="61"/>
  <c r="AA9" i="61" s="1"/>
  <c r="N15" i="62"/>
  <c r="O15" i="62" s="1"/>
  <c r="N15" i="61"/>
  <c r="O15" i="61" s="1"/>
  <c r="K28" i="62"/>
  <c r="L28" i="62" s="1"/>
  <c r="K28" i="61"/>
  <c r="L28" i="61" s="1"/>
  <c r="W22" i="61"/>
  <c r="X22" i="61" s="1"/>
  <c r="W22" i="62"/>
  <c r="X22" i="62" s="1"/>
  <c r="W25" i="62"/>
  <c r="X25" i="62" s="1"/>
  <c r="W25" i="61"/>
  <c r="X25" i="61" s="1"/>
  <c r="B14" i="62"/>
  <c r="C14" i="62" s="1"/>
  <c r="B14" i="61"/>
  <c r="C14" i="61" s="1"/>
  <c r="W8" i="62"/>
  <c r="X8" i="62" s="1"/>
  <c r="W8" i="61"/>
  <c r="X8" i="61" s="1"/>
  <c r="B11" i="62"/>
  <c r="C11" i="62" s="1"/>
  <c r="B11" i="61"/>
  <c r="C11" i="61" s="1"/>
  <c r="K10" i="61"/>
  <c r="L10" i="61" s="1"/>
  <c r="K10" i="62"/>
  <c r="L10" i="62" s="1"/>
  <c r="N9" i="62"/>
  <c r="O9" i="62" s="1"/>
  <c r="N9" i="61"/>
  <c r="O9" i="61" s="1"/>
  <c r="W28" i="62"/>
  <c r="X28" i="62" s="1"/>
  <c r="W28" i="61"/>
  <c r="X28" i="61" s="1"/>
  <c r="W16" i="62"/>
  <c r="X16" i="62" s="1"/>
  <c r="W16" i="61"/>
  <c r="X16" i="61" s="1"/>
  <c r="Q28" i="61"/>
  <c r="R28" i="61" s="1"/>
  <c r="Q28" i="62"/>
  <c r="R28" i="62" s="1"/>
  <c r="T29" i="62"/>
  <c r="U29" i="62" s="1"/>
  <c r="T29" i="61"/>
  <c r="U29" i="61" s="1"/>
  <c r="H7" i="61"/>
  <c r="I7" i="61" s="1"/>
  <c r="H7" i="62"/>
  <c r="I7" i="62" s="1"/>
  <c r="N27" i="62"/>
  <c r="O27" i="62" s="1"/>
  <c r="N27" i="61"/>
  <c r="O27" i="61" s="1"/>
  <c r="E23" i="62"/>
  <c r="F23" i="62" s="1"/>
  <c r="E23" i="61"/>
  <c r="F23" i="61" s="1"/>
  <c r="H23" i="62"/>
  <c r="I23" i="62" s="1"/>
  <c r="H23" i="61"/>
  <c r="I23" i="61" s="1"/>
  <c r="Q11" i="62"/>
  <c r="R11" i="62" s="1"/>
  <c r="Q11" i="61"/>
  <c r="R11" i="61" s="1"/>
  <c r="T25" i="62"/>
  <c r="U25" i="62" s="1"/>
  <c r="T25" i="61"/>
  <c r="U25" i="61" s="1"/>
  <c r="H4" i="62"/>
  <c r="I4" i="62" s="1"/>
  <c r="H4" i="61"/>
  <c r="I4" i="61" s="1"/>
  <c r="AC13" i="62"/>
  <c r="AD13" i="62" s="1"/>
  <c r="AC13" i="61"/>
  <c r="AD13" i="61" s="1"/>
  <c r="N13" i="62"/>
  <c r="O13" i="62" s="1"/>
  <c r="N13" i="61"/>
  <c r="O13" i="61" s="1"/>
  <c r="AF13" i="61"/>
  <c r="AG13" i="61" s="1"/>
  <c r="AF13" i="62"/>
  <c r="AG13" i="62" s="1"/>
  <c r="Q23" i="62"/>
  <c r="R23" i="62" s="1"/>
  <c r="Q23" i="61"/>
  <c r="R23" i="61" s="1"/>
  <c r="Z31" i="62"/>
  <c r="AA31" i="62" s="1"/>
  <c r="Z31" i="61"/>
  <c r="AA31" i="61" s="1"/>
  <c r="AF28" i="62"/>
  <c r="AG28" i="62" s="1"/>
  <c r="AF28" i="61"/>
  <c r="AG28" i="61" s="1"/>
  <c r="AF12" i="62"/>
  <c r="AG12" i="62" s="1"/>
  <c r="AF12" i="61"/>
  <c r="AG12" i="61" s="1"/>
  <c r="AC27" i="62"/>
  <c r="AD27" i="62" s="1"/>
  <c r="AC27" i="61"/>
  <c r="AD27" i="61" s="1"/>
  <c r="AC11" i="62"/>
  <c r="AD11" i="62" s="1"/>
  <c r="AC11" i="61"/>
  <c r="AD11" i="61" s="1"/>
  <c r="AI8" i="62"/>
  <c r="AJ8" i="62" s="1"/>
  <c r="AI8" i="61"/>
  <c r="AJ8" i="61" s="1"/>
  <c r="N4" i="62"/>
  <c r="O4" i="62" s="1"/>
  <c r="N4" i="61"/>
  <c r="O4" i="61" s="1"/>
  <c r="B10" i="62"/>
  <c r="C10" i="62" s="1"/>
  <c r="B10" i="61"/>
  <c r="C10" i="61" s="1"/>
  <c r="K24" i="62"/>
  <c r="L24" i="62" s="1"/>
  <c r="K24" i="61"/>
  <c r="L24" i="61" s="1"/>
  <c r="Z33" i="62"/>
  <c r="AA33" i="62" s="1"/>
  <c r="Z33" i="61"/>
  <c r="AA33" i="61" s="1"/>
  <c r="K22" i="62"/>
  <c r="L22" i="62" s="1"/>
  <c r="K22" i="61"/>
  <c r="L22" i="61" s="1"/>
  <c r="Z10" i="62"/>
  <c r="AA10" i="62" s="1"/>
  <c r="Z10" i="61"/>
  <c r="AA10" i="61" s="1"/>
  <c r="AI31" i="62"/>
  <c r="AJ31" i="62" s="1"/>
  <c r="AI31" i="61"/>
  <c r="AJ31" i="61" s="1"/>
  <c r="N8" i="61"/>
  <c r="O8" i="61" s="1"/>
  <c r="N8" i="62"/>
  <c r="O8" i="62" s="1"/>
  <c r="W7" i="62"/>
  <c r="X7" i="62" s="1"/>
  <c r="W7" i="61"/>
  <c r="X7" i="61" s="1"/>
  <c r="Z6" i="62"/>
  <c r="AA6" i="62" s="1"/>
  <c r="Z6" i="61"/>
  <c r="AA6" i="61" s="1"/>
  <c r="K15" i="62"/>
  <c r="L15" i="62" s="1"/>
  <c r="K15" i="61"/>
  <c r="L15" i="61" s="1"/>
  <c r="K27" i="62"/>
  <c r="L27" i="62" s="1"/>
  <c r="K27" i="61"/>
  <c r="L27" i="61" s="1"/>
  <c r="H15" i="62"/>
  <c r="I15" i="62" s="1"/>
  <c r="H15" i="61"/>
  <c r="I15" i="61" s="1"/>
  <c r="AC34" i="62"/>
  <c r="AD34" i="62" s="1"/>
  <c r="AC34" i="61"/>
  <c r="AD34" i="61" s="1"/>
  <c r="H31" i="62"/>
  <c r="I31" i="62" s="1"/>
  <c r="H31" i="61"/>
  <c r="I31" i="61" s="1"/>
  <c r="AF19" i="62"/>
  <c r="AG19" i="62" s="1"/>
  <c r="AF19" i="61"/>
  <c r="AG19" i="61" s="1"/>
  <c r="E8" i="62"/>
  <c r="F8" i="62" s="1"/>
  <c r="E8" i="61"/>
  <c r="F8" i="61" s="1"/>
  <c r="AF23" i="62"/>
  <c r="AG23" i="62" s="1"/>
  <c r="AF23" i="61"/>
  <c r="AG23" i="61" s="1"/>
  <c r="Q33" i="62"/>
  <c r="R33" i="62" s="1"/>
  <c r="Q33" i="61"/>
  <c r="R33" i="61" s="1"/>
  <c r="E12" i="61"/>
  <c r="F12" i="61" s="1"/>
  <c r="E12" i="62"/>
  <c r="F12" i="62" s="1"/>
  <c r="T33" i="62"/>
  <c r="U33" i="62" s="1"/>
  <c r="T33" i="61"/>
  <c r="U33" i="61" s="1"/>
  <c r="H12" i="62"/>
  <c r="I12" i="62" s="1"/>
  <c r="H12" i="61"/>
  <c r="I12" i="61" s="1"/>
  <c r="AC21" i="62"/>
  <c r="AD21" i="62" s="1"/>
  <c r="AC21" i="61"/>
  <c r="AD21" i="61" s="1"/>
  <c r="N20" i="62"/>
  <c r="O20" i="62" s="1"/>
  <c r="N20" i="61"/>
  <c r="O20" i="61" s="1"/>
  <c r="T27" i="62"/>
  <c r="U27" i="62" s="1"/>
  <c r="T27" i="61"/>
  <c r="U27" i="61" s="1"/>
  <c r="T11" i="62"/>
  <c r="U11" i="62" s="1"/>
  <c r="T11" i="61"/>
  <c r="U11" i="61" s="1"/>
  <c r="Q26" i="62"/>
  <c r="R26" i="62" s="1"/>
  <c r="Q26" i="61"/>
  <c r="R26" i="61" s="1"/>
  <c r="Q10" i="62"/>
  <c r="R10" i="62" s="1"/>
  <c r="Q10" i="61"/>
  <c r="R10" i="61" s="1"/>
  <c r="B30" i="62"/>
  <c r="C30" i="62" s="1"/>
  <c r="B30" i="61"/>
  <c r="C30" i="61" s="1"/>
  <c r="AI30" i="62"/>
  <c r="AJ30" i="62" s="1"/>
  <c r="AI30" i="61"/>
  <c r="AJ30" i="61" s="1"/>
  <c r="N5" i="62"/>
  <c r="O5" i="62" s="1"/>
  <c r="N5" i="61"/>
  <c r="O5" i="61" s="1"/>
  <c r="W19" i="61"/>
  <c r="X19" i="61" s="1"/>
  <c r="W19" i="62"/>
  <c r="X19" i="62" s="1"/>
  <c r="N30" i="62"/>
  <c r="O30" i="62" s="1"/>
  <c r="N30" i="61"/>
  <c r="O30" i="61" s="1"/>
  <c r="AI18" i="62"/>
  <c r="AJ18" i="62" s="1"/>
  <c r="AI18" i="61"/>
  <c r="AJ18" i="61" s="1"/>
  <c r="N7" i="61"/>
  <c r="O7" i="61" s="1"/>
  <c r="N7" i="62"/>
  <c r="O7" i="62" s="1"/>
  <c r="W18" i="61"/>
  <c r="X18" i="61" s="1"/>
  <c r="W18" i="62"/>
  <c r="X18" i="62" s="1"/>
  <c r="Z5" i="62"/>
  <c r="AA5" i="62" s="1"/>
  <c r="Z5" i="61"/>
  <c r="AA5" i="61" s="1"/>
  <c r="AI4" i="62"/>
  <c r="AJ4" i="62" s="1"/>
  <c r="AI4" i="61"/>
  <c r="AJ4" i="61" s="1"/>
  <c r="B4" i="62"/>
  <c r="C4" i="62" s="1"/>
  <c r="B4" i="61"/>
  <c r="C4" i="61" s="1"/>
  <c r="K25" i="62"/>
  <c r="L25" i="62" s="1"/>
  <c r="K25" i="61"/>
  <c r="L25" i="61" s="1"/>
  <c r="W6" i="62"/>
  <c r="X6" i="62" s="1"/>
  <c r="W6" i="61"/>
  <c r="X6" i="61" s="1"/>
  <c r="H8" i="62"/>
  <c r="I8" i="62" s="1"/>
  <c r="H8" i="61"/>
  <c r="I8" i="61" s="1"/>
  <c r="E32" i="62"/>
  <c r="E32" i="61"/>
  <c r="E31" i="62"/>
  <c r="F31" i="62" s="1"/>
  <c r="E31" i="61"/>
  <c r="F31" i="61" s="1"/>
  <c r="AF27" i="62"/>
  <c r="AG27" i="62" s="1"/>
  <c r="AF27" i="61"/>
  <c r="AG27" i="61" s="1"/>
  <c r="E16" i="61"/>
  <c r="F16" i="61" s="1"/>
  <c r="E16" i="62"/>
  <c r="F16" i="62" s="1"/>
  <c r="H16" i="61"/>
  <c r="I16" i="61" s="1"/>
  <c r="H16" i="62"/>
  <c r="I16" i="62" s="1"/>
  <c r="Q4" i="61"/>
  <c r="R4" i="61" s="1"/>
  <c r="Q4" i="62"/>
  <c r="R4" i="62" s="1"/>
  <c r="AF21" i="62"/>
  <c r="AG21" i="62" s="1"/>
  <c r="AF21" i="61"/>
  <c r="AG21" i="61" s="1"/>
  <c r="Q31" i="62"/>
  <c r="R31" i="62" s="1"/>
  <c r="Q31" i="61"/>
  <c r="R31" i="61" s="1"/>
  <c r="E10" i="62"/>
  <c r="F10" i="62" s="1"/>
  <c r="E10" i="61"/>
  <c r="F10" i="61" s="1"/>
  <c r="AF31" i="62"/>
  <c r="AG31" i="62" s="1"/>
  <c r="AF31" i="61"/>
  <c r="AG31" i="61" s="1"/>
  <c r="T10" i="62"/>
  <c r="U10" i="62" s="1"/>
  <c r="T10" i="61"/>
  <c r="U10" i="61" s="1"/>
  <c r="E20" i="62"/>
  <c r="F20" i="62" s="1"/>
  <c r="E20" i="61"/>
  <c r="F20" i="61" s="1"/>
  <c r="Z7" i="62"/>
  <c r="AA7" i="62" s="1"/>
  <c r="Z7" i="61"/>
  <c r="AA7" i="61" s="1"/>
  <c r="H26" i="62"/>
  <c r="I26" i="62" s="1"/>
  <c r="H26" i="61"/>
  <c r="I26" i="61" s="1"/>
  <c r="H10" i="61"/>
  <c r="I10" i="61" s="1"/>
  <c r="H10" i="62"/>
  <c r="I10" i="62" s="1"/>
  <c r="E25" i="62"/>
  <c r="F25" i="62" s="1"/>
  <c r="E25" i="61"/>
  <c r="F25" i="61" s="1"/>
  <c r="E9" i="62"/>
  <c r="F9" i="62" s="1"/>
  <c r="E9" i="61"/>
  <c r="F9" i="61" s="1"/>
  <c r="Z20" i="62"/>
  <c r="AA20" i="62" s="1"/>
  <c r="Z20" i="61"/>
  <c r="AA20" i="61" s="1"/>
  <c r="AI26" i="62"/>
  <c r="AJ26" i="62" s="1"/>
  <c r="AI26" i="61"/>
  <c r="AJ26" i="61" s="1"/>
  <c r="K11" i="61"/>
  <c r="L11" i="61" s="1"/>
  <c r="K11" i="62"/>
  <c r="L11" i="62" s="1"/>
  <c r="K14" i="61"/>
  <c r="L14" i="61" s="1"/>
  <c r="K14" i="62"/>
  <c r="L14" i="62" s="1"/>
  <c r="N26" i="62"/>
  <c r="O26" i="62" s="1"/>
  <c r="N26" i="61"/>
  <c r="O26" i="61" s="1"/>
  <c r="AI14" i="62"/>
  <c r="AJ14" i="62" s="1"/>
  <c r="AI14" i="61"/>
  <c r="AJ14" i="61" s="1"/>
  <c r="AI9" i="61"/>
  <c r="AJ9" i="61" s="1"/>
  <c r="AI9" i="62"/>
  <c r="AJ9" i="62" s="1"/>
  <c r="K5" i="62"/>
  <c r="L5" i="62" s="1"/>
  <c r="K5" i="61"/>
  <c r="L5" i="61" s="1"/>
  <c r="K34" i="61"/>
  <c r="K34" i="62"/>
  <c r="N33" i="62"/>
  <c r="O33" i="62" s="1"/>
  <c r="N33" i="61"/>
  <c r="O33" i="61" s="1"/>
  <c r="K31" i="62"/>
  <c r="L31" i="62" s="1"/>
  <c r="K31" i="61"/>
  <c r="L31" i="61" s="1"/>
  <c r="AI11" i="62"/>
  <c r="AJ11" i="62" s="1"/>
  <c r="AI11" i="61"/>
  <c r="AJ11" i="61" s="1"/>
  <c r="H17" i="62"/>
  <c r="I17" i="62" s="1"/>
  <c r="H17" i="61"/>
  <c r="I17" i="61" s="1"/>
  <c r="E26" i="62"/>
  <c r="F26" i="62" s="1"/>
  <c r="E26" i="61"/>
  <c r="F26" i="61" s="1"/>
  <c r="Z32" i="62"/>
  <c r="AA32" i="62" s="1"/>
  <c r="Z32" i="61"/>
  <c r="AA32" i="61" s="1"/>
  <c r="E5" i="61"/>
  <c r="F5" i="61" s="1"/>
  <c r="E5" i="62"/>
  <c r="F5" i="62" s="1"/>
  <c r="Z25" i="62"/>
  <c r="AA25" i="62" s="1"/>
  <c r="Z25" i="61"/>
  <c r="AA25" i="61" s="1"/>
  <c r="K26" i="62"/>
  <c r="L26" i="62" s="1"/>
  <c r="K26" i="61"/>
  <c r="L26" i="61" s="1"/>
  <c r="T21" i="62"/>
  <c r="U21" i="62" s="1"/>
  <c r="T21" i="61"/>
  <c r="U21" i="61" s="1"/>
  <c r="AC25" i="62"/>
  <c r="AD25" i="62" s="1"/>
  <c r="AC25" i="61"/>
  <c r="AD25" i="61" s="1"/>
  <c r="Q9" i="62"/>
  <c r="R9" i="62" s="1"/>
  <c r="Q9" i="61"/>
  <c r="R9" i="61" s="1"/>
  <c r="E6" i="61"/>
  <c r="F6" i="61" s="1"/>
  <c r="E6" i="62"/>
  <c r="F6" i="62" s="1"/>
  <c r="AF30" i="62"/>
  <c r="AG30" i="62" s="1"/>
  <c r="AF30" i="61"/>
  <c r="AG30" i="61" s="1"/>
  <c r="AF32" i="62"/>
  <c r="AG32" i="62" s="1"/>
  <c r="AF32" i="61"/>
  <c r="AG32" i="61" s="1"/>
  <c r="T22" i="62"/>
  <c r="U22" i="62" s="1"/>
  <c r="T22" i="61"/>
  <c r="U22" i="61" s="1"/>
  <c r="Q19" i="61"/>
  <c r="R19" i="61" s="1"/>
  <c r="Q19" i="62"/>
  <c r="R19" i="62" s="1"/>
  <c r="K17" i="62"/>
  <c r="L17" i="62" s="1"/>
  <c r="K17" i="61"/>
  <c r="L17" i="61" s="1"/>
  <c r="AC24" i="62"/>
  <c r="AD24" i="62" s="1"/>
  <c r="AC24" i="61"/>
  <c r="AD24" i="61" s="1"/>
  <c r="AC17" i="62"/>
  <c r="AD17" i="62" s="1"/>
  <c r="AC17" i="61"/>
  <c r="AD17" i="61" s="1"/>
  <c r="Q27" i="62"/>
  <c r="R27" i="62" s="1"/>
  <c r="Q27" i="61"/>
  <c r="R27" i="61" s="1"/>
  <c r="H24" i="62"/>
  <c r="I24" i="62" s="1"/>
  <c r="H24" i="61"/>
  <c r="I24" i="61" s="1"/>
  <c r="Q12" i="61"/>
  <c r="R12" i="61" s="1"/>
  <c r="Q12" i="62"/>
  <c r="R12" i="62" s="1"/>
  <c r="T12" i="61"/>
  <c r="U12" i="61" s="1"/>
  <c r="T12" i="62"/>
  <c r="U12" i="62" s="1"/>
  <c r="B29" i="62"/>
  <c r="C29" i="62" s="1"/>
  <c r="B29" i="61"/>
  <c r="C29" i="61" s="1"/>
  <c r="H20" i="62"/>
  <c r="I20" i="62" s="1"/>
  <c r="H20" i="61"/>
  <c r="I20" i="61" s="1"/>
  <c r="AC29" i="62"/>
  <c r="AD29" i="62" s="1"/>
  <c r="AC29" i="61"/>
  <c r="AD29" i="61" s="1"/>
  <c r="Q8" i="62"/>
  <c r="R8" i="62" s="1"/>
  <c r="Q8" i="61"/>
  <c r="R8" i="61" s="1"/>
  <c r="AF29" i="62"/>
  <c r="AG29" i="62" s="1"/>
  <c r="AF29" i="61"/>
  <c r="AG29" i="61" s="1"/>
  <c r="T8" i="62"/>
  <c r="U8" i="62" s="1"/>
  <c r="T8" i="61"/>
  <c r="U8" i="61" s="1"/>
  <c r="E18" i="62"/>
  <c r="F18" i="62" s="1"/>
  <c r="E18" i="61"/>
  <c r="F18" i="61" s="1"/>
  <c r="AI24" i="62"/>
  <c r="AJ24" i="62" s="1"/>
  <c r="AI24" i="61"/>
  <c r="AJ24" i="61" s="1"/>
  <c r="AF24" i="62"/>
  <c r="AG24" i="62" s="1"/>
  <c r="AF24" i="61"/>
  <c r="AG24" i="61" s="1"/>
  <c r="AF8" i="61"/>
  <c r="AG8" i="61" s="1"/>
  <c r="AF8" i="62"/>
  <c r="AG8" i="62" s="1"/>
  <c r="AC23" i="62"/>
  <c r="AD23" i="62" s="1"/>
  <c r="AC23" i="61"/>
  <c r="AD23" i="61" s="1"/>
  <c r="AC7" i="62"/>
  <c r="AD7" i="62" s="1"/>
  <c r="AC7" i="61"/>
  <c r="AD7" i="61" s="1"/>
  <c r="N11" i="62"/>
  <c r="O11" i="62" s="1"/>
  <c r="N11" i="61"/>
  <c r="O11" i="61" s="1"/>
  <c r="W21" i="62"/>
  <c r="X21" i="62" s="1"/>
  <c r="W21" i="61"/>
  <c r="X21" i="61" s="1"/>
  <c r="K21" i="62"/>
  <c r="L21" i="62" s="1"/>
  <c r="K21" i="61"/>
  <c r="L21" i="61" s="1"/>
  <c r="W9" i="61"/>
  <c r="X9" i="61" s="1"/>
  <c r="W9" i="62"/>
  <c r="X9" i="62" s="1"/>
  <c r="B23" i="62"/>
  <c r="C23" i="62" s="1"/>
  <c r="B23" i="61"/>
  <c r="C23" i="61" s="1"/>
  <c r="W11" i="62"/>
  <c r="X11" i="62" s="1"/>
  <c r="W11" i="61"/>
  <c r="X11" i="61" s="1"/>
  <c r="K9" i="61"/>
  <c r="L9" i="61" s="1"/>
  <c r="K9" i="62"/>
  <c r="L9" i="62" s="1"/>
  <c r="N32" i="62"/>
  <c r="O32" i="62" s="1"/>
  <c r="N32" i="61"/>
  <c r="O32" i="61" s="1"/>
  <c r="W31" i="62"/>
  <c r="X31" i="62" s="1"/>
  <c r="W31" i="61"/>
  <c r="X31" i="61" s="1"/>
  <c r="Z30" i="62"/>
  <c r="AA30" i="62" s="1"/>
  <c r="Z30" i="61"/>
  <c r="AA30" i="61" s="1"/>
  <c r="AI17" i="61"/>
  <c r="AJ17" i="61" s="1"/>
  <c r="AI17" i="62"/>
  <c r="AJ17" i="62" s="1"/>
  <c r="AI29" i="62"/>
  <c r="AJ29" i="62" s="1"/>
  <c r="AI29" i="61"/>
  <c r="AJ29" i="61" s="1"/>
  <c r="H32" i="62"/>
  <c r="I32" i="62" s="1"/>
  <c r="H32" i="61"/>
  <c r="I32" i="61" s="1"/>
  <c r="AI10" i="62"/>
  <c r="AJ10" i="62" s="1"/>
  <c r="AI10" i="61"/>
  <c r="AJ10" i="61" s="1"/>
  <c r="H5" i="62"/>
  <c r="I5" i="62" s="1"/>
  <c r="H5" i="61"/>
  <c r="I5" i="61" s="1"/>
  <c r="E21" i="62"/>
  <c r="F21" i="62" s="1"/>
  <c r="E21" i="61"/>
  <c r="F21" i="61" s="1"/>
  <c r="K12" i="62"/>
  <c r="L12" i="62" s="1"/>
  <c r="K12" i="61"/>
  <c r="L12" i="61" s="1"/>
  <c r="W24" i="62"/>
  <c r="X24" i="62" s="1"/>
  <c r="W24" i="61"/>
  <c r="X24" i="61" s="1"/>
  <c r="W30" i="62"/>
  <c r="X30" i="62" s="1"/>
  <c r="W30" i="61"/>
  <c r="X30" i="61" s="1"/>
  <c r="E14" i="62"/>
  <c r="F14" i="62" s="1"/>
  <c r="E14" i="61"/>
  <c r="F14" i="61" s="1"/>
  <c r="AC9" i="62"/>
  <c r="AD9" i="62" s="1"/>
  <c r="AC9" i="61"/>
  <c r="AD9" i="61" s="1"/>
  <c r="H11" i="62"/>
  <c r="I11" i="62" s="1"/>
  <c r="H11" i="61"/>
  <c r="I11" i="61" s="1"/>
  <c r="E17" i="62"/>
  <c r="F17" i="62" s="1"/>
  <c r="E17" i="61"/>
  <c r="F17" i="61" s="1"/>
  <c r="AI23" i="62"/>
  <c r="AJ23" i="62" s="1"/>
  <c r="AI23" i="61"/>
  <c r="AJ23" i="61" s="1"/>
  <c r="AI27" i="62"/>
  <c r="AJ27" i="62" s="1"/>
  <c r="AI27" i="61"/>
  <c r="AJ27" i="61" s="1"/>
  <c r="AC10" i="62"/>
  <c r="AD10" i="62" s="1"/>
  <c r="AC10" i="61"/>
  <c r="AD10" i="61" s="1"/>
  <c r="N22" i="62"/>
  <c r="O22" i="62" s="1"/>
  <c r="N22" i="61"/>
  <c r="O22" i="61" s="1"/>
  <c r="E24" i="62"/>
  <c r="F24" i="62" s="1"/>
  <c r="E24" i="61"/>
  <c r="F24" i="61" s="1"/>
  <c r="T20" i="62"/>
  <c r="U20" i="62" s="1"/>
  <c r="T20" i="61"/>
  <c r="U20" i="61" s="1"/>
  <c r="AC8" i="62"/>
  <c r="AD8" i="62" s="1"/>
  <c r="AC8" i="61"/>
  <c r="AD8" i="61" s="1"/>
  <c r="H9" i="62"/>
  <c r="I9" i="62" s="1"/>
  <c r="H9" i="61"/>
  <c r="I9" i="61" s="1"/>
  <c r="AI34" i="62"/>
  <c r="AJ34" i="62" s="1"/>
  <c r="AI34" i="61"/>
  <c r="AJ34" i="61" s="1"/>
  <c r="T18" i="62"/>
  <c r="U18" i="62" s="1"/>
  <c r="T18" i="61"/>
  <c r="U18" i="61" s="1"/>
  <c r="E28" i="62"/>
  <c r="F28" i="62" s="1"/>
  <c r="E28" i="61"/>
  <c r="F28" i="61" s="1"/>
  <c r="AC6" i="61"/>
  <c r="AD6" i="61" s="1"/>
  <c r="AC6" i="62"/>
  <c r="AD6" i="62" s="1"/>
  <c r="H28" i="62"/>
  <c r="I28" i="62" s="1"/>
  <c r="H28" i="61"/>
  <c r="I28" i="61" s="1"/>
  <c r="AF6" i="62"/>
  <c r="AG6" i="62" s="1"/>
  <c r="AF6" i="61"/>
  <c r="AG6" i="61" s="1"/>
  <c r="Q16" i="62"/>
  <c r="R16" i="62" s="1"/>
  <c r="Q16" i="61"/>
  <c r="R16" i="61" s="1"/>
  <c r="W13" i="61"/>
  <c r="X13" i="61" s="1"/>
  <c r="W13" i="62"/>
  <c r="X13" i="62" s="1"/>
  <c r="T23" i="62"/>
  <c r="U23" i="62" s="1"/>
  <c r="T23" i="61"/>
  <c r="U23" i="61" s="1"/>
  <c r="T7" i="62"/>
  <c r="U7" i="62" s="1"/>
  <c r="T7" i="61"/>
  <c r="U7" i="61" s="1"/>
  <c r="Q22" i="62"/>
  <c r="R22" i="62" s="1"/>
  <c r="Q22" i="61"/>
  <c r="R22" i="61" s="1"/>
  <c r="Q6" i="62"/>
  <c r="R6" i="62" s="1"/>
  <c r="Q6" i="61"/>
  <c r="R6" i="61" s="1"/>
  <c r="Z8" i="61"/>
  <c r="AA8" i="61" s="1"/>
  <c r="Z8" i="62"/>
  <c r="AA8" i="62" s="1"/>
  <c r="AI16" i="61"/>
  <c r="AJ16" i="61" s="1"/>
  <c r="AI16" i="62"/>
  <c r="AJ16" i="62" s="1"/>
  <c r="B31" i="62"/>
  <c r="C31" i="62" s="1"/>
  <c r="B31" i="61"/>
  <c r="C31" i="61" s="1"/>
  <c r="W5" i="62"/>
  <c r="X5" i="62" s="1"/>
  <c r="W5" i="61"/>
  <c r="X5" i="61" s="1"/>
  <c r="Z19" i="62"/>
  <c r="AA19" i="62" s="1"/>
  <c r="Z19" i="61"/>
  <c r="AA19" i="61" s="1"/>
  <c r="K8" i="62"/>
  <c r="L8" i="62" s="1"/>
  <c r="K8" i="61"/>
  <c r="L8" i="61" s="1"/>
  <c r="AI7" i="62"/>
  <c r="AJ7" i="62" s="1"/>
  <c r="AI7" i="61"/>
  <c r="AJ7" i="61" s="1"/>
  <c r="Z29" i="62"/>
  <c r="AA29" i="62" s="1"/>
  <c r="Z29" i="61"/>
  <c r="AA29" i="61" s="1"/>
  <c r="AI28" i="62"/>
  <c r="AJ28" i="62" s="1"/>
  <c r="AI28" i="61"/>
  <c r="AJ28" i="61" s="1"/>
  <c r="B28" i="62"/>
  <c r="C28" i="62" s="1"/>
  <c r="B28" i="61"/>
  <c r="C28" i="61" s="1"/>
  <c r="W4" i="62"/>
  <c r="X4" i="62" s="1"/>
  <c r="W4" i="61"/>
  <c r="X4" i="61" s="1"/>
  <c r="AI13" i="61"/>
  <c r="AJ13" i="61" s="1"/>
  <c r="AI13" i="62"/>
  <c r="AJ13" i="62" s="1"/>
  <c r="T28" i="1"/>
  <c r="Z27" i="1"/>
  <c r="E34" i="1"/>
  <c r="Z18" i="1"/>
  <c r="AF20" i="1"/>
  <c r="AC19" i="1"/>
  <c r="N34" i="1"/>
  <c r="AI6" i="1"/>
  <c r="AH36" i="24"/>
  <c r="AH36" i="2"/>
  <c r="Z26" i="1"/>
  <c r="N12" i="1"/>
  <c r="W20" i="1"/>
  <c r="N24" i="1"/>
  <c r="W23" i="1"/>
  <c r="Z22" i="1"/>
  <c r="W14" i="1"/>
  <c r="W10" i="1"/>
  <c r="W12" i="1"/>
  <c r="Q5" i="1"/>
  <c r="AI10" i="1"/>
  <c r="H5" i="1"/>
  <c r="H6" i="1"/>
  <c r="AI25" i="1"/>
  <c r="N31" i="1"/>
  <c r="K4" i="1"/>
  <c r="W24" i="1"/>
  <c r="N25" i="1"/>
  <c r="W26" i="1"/>
  <c r="K23" i="1"/>
  <c r="H33" i="1"/>
  <c r="AC16" i="1"/>
  <c r="T13" i="1"/>
  <c r="N10" i="1"/>
  <c r="AC32" i="1"/>
  <c r="AF14" i="1"/>
  <c r="Q24" i="1"/>
  <c r="T24" i="1"/>
  <c r="AC12" i="1"/>
  <c r="AF4" i="1"/>
  <c r="Q13" i="1"/>
  <c r="W32" i="1"/>
  <c r="AF34" i="1"/>
  <c r="AC14" i="1"/>
  <c r="Z15" i="1"/>
  <c r="AF22" i="1"/>
  <c r="Q32" i="1"/>
  <c r="E11" i="1"/>
  <c r="Z4" i="1"/>
  <c r="T19" i="1"/>
  <c r="AQ34" i="26"/>
  <c r="Q34" i="1"/>
  <c r="Q18" i="1"/>
  <c r="N28" i="1"/>
  <c r="K18" i="1"/>
  <c r="N17" i="1"/>
  <c r="K19" i="1"/>
  <c r="Z34" i="1"/>
  <c r="AC4" i="53"/>
  <c r="AD4" i="53" s="1"/>
  <c r="AC4" i="1"/>
  <c r="K12" i="1"/>
  <c r="AI33" i="1"/>
  <c r="AF18" i="1"/>
  <c r="H25" i="1"/>
  <c r="AF9" i="1"/>
  <c r="K16" i="1"/>
  <c r="Q29" i="1"/>
  <c r="T34" i="1"/>
  <c r="H13" i="1"/>
  <c r="AC22" i="1"/>
  <c r="Z28" i="1"/>
  <c r="K7" i="1"/>
  <c r="Z21" i="1"/>
  <c r="AI20" i="1"/>
  <c r="K13" i="1"/>
  <c r="E14" i="1"/>
  <c r="T4" i="1"/>
  <c r="T21" i="1"/>
  <c r="AC9" i="1"/>
  <c r="T6" i="1"/>
  <c r="N23" i="1"/>
  <c r="AC25" i="1"/>
  <c r="T32" i="1"/>
  <c r="H11" i="1"/>
  <c r="AC20" i="1"/>
  <c r="K32" i="1"/>
  <c r="H21" i="1"/>
  <c r="AC30" i="1"/>
  <c r="Q9" i="1"/>
  <c r="H34" i="1"/>
  <c r="H18" i="1"/>
  <c r="E33" i="1"/>
  <c r="E17" i="1"/>
  <c r="Z23" i="1"/>
  <c r="N29" i="1"/>
  <c r="Z11" i="1"/>
  <c r="Z16" i="1"/>
  <c r="Z24" i="1"/>
  <c r="K33" i="1"/>
  <c r="AI23" i="1"/>
  <c r="AF25" i="1"/>
  <c r="Q21" i="1"/>
  <c r="AF17" i="1"/>
  <c r="E6" i="1"/>
  <c r="AC33" i="1"/>
  <c r="AF33" i="1"/>
  <c r="E22" i="1"/>
  <c r="AF30" i="1"/>
  <c r="T9" i="1"/>
  <c r="E19" i="1"/>
  <c r="K20" i="1"/>
  <c r="H19" i="1"/>
  <c r="AC28" i="1"/>
  <c r="Q7" i="1"/>
  <c r="AF32" i="1"/>
  <c r="AF16" i="1"/>
  <c r="AC31" i="1"/>
  <c r="AX303" i="17"/>
  <c r="AC15" i="1"/>
  <c r="N6" i="1"/>
  <c r="N18" i="1"/>
  <c r="Z12" i="1"/>
  <c r="AI32" i="1"/>
  <c r="N21" i="1"/>
  <c r="AI19" i="1"/>
  <c r="N16" i="1"/>
  <c r="W15" i="1"/>
  <c r="Z14" i="1"/>
  <c r="K29" i="1"/>
  <c r="Q20" i="1"/>
  <c r="E26" i="1"/>
  <c r="E21" i="1"/>
  <c r="W30" i="1"/>
  <c r="T14" i="1"/>
  <c r="T30" i="1"/>
  <c r="H29" i="1"/>
  <c r="K6" i="1"/>
  <c r="T17" i="1"/>
  <c r="E27" i="1"/>
  <c r="T31" i="1"/>
  <c r="T15" i="1"/>
  <c r="Q30" i="1"/>
  <c r="Q14" i="1"/>
  <c r="W27" i="1"/>
  <c r="N14" i="1"/>
  <c r="N19" i="1"/>
  <c r="W33" i="1"/>
  <c r="W29" i="1"/>
  <c r="AI21" i="1"/>
  <c r="Z13" i="1"/>
  <c r="AI12" i="1"/>
  <c r="AI15" i="1"/>
  <c r="W34" i="1"/>
  <c r="E7" i="1"/>
  <c r="E30" i="1"/>
  <c r="AF7" i="1"/>
  <c r="AF15" i="1"/>
  <c r="Q25" i="1"/>
  <c r="A175" i="17" s="1"/>
  <c r="E4" i="1"/>
  <c r="H30" i="1"/>
  <c r="H14" i="1"/>
  <c r="E29" i="1"/>
  <c r="E13" i="1"/>
  <c r="W17" i="1"/>
  <c r="Z9" i="1"/>
  <c r="N15" i="1"/>
  <c r="K28" i="1"/>
  <c r="W22" i="1"/>
  <c r="W25" i="1"/>
  <c r="W8" i="1"/>
  <c r="K10" i="1"/>
  <c r="N9" i="1"/>
  <c r="W28" i="1"/>
  <c r="W16" i="1"/>
  <c r="Q28" i="1"/>
  <c r="T29" i="1"/>
  <c r="H7" i="1"/>
  <c r="N27" i="1"/>
  <c r="E23" i="1"/>
  <c r="H23" i="1"/>
  <c r="Q11" i="1"/>
  <c r="T25" i="1"/>
  <c r="H4" i="1"/>
  <c r="AC13" i="1"/>
  <c r="N13" i="1"/>
  <c r="AF13" i="1"/>
  <c r="Q23" i="1"/>
  <c r="Z31" i="1"/>
  <c r="AF28" i="1"/>
  <c r="AF12" i="1"/>
  <c r="AC27" i="1"/>
  <c r="AC11" i="1"/>
  <c r="AI8" i="1"/>
  <c r="N4" i="1"/>
  <c r="K24" i="1"/>
  <c r="Z33" i="1"/>
  <c r="K22" i="1"/>
  <c r="AX111" i="17"/>
  <c r="Z10" i="1"/>
  <c r="AI31" i="1"/>
  <c r="N8" i="1"/>
  <c r="W7" i="1"/>
  <c r="Z6" i="1"/>
  <c r="K15" i="1"/>
  <c r="H17" i="1"/>
  <c r="T5" i="1"/>
  <c r="T26" i="1"/>
  <c r="H22" i="1"/>
  <c r="E5" i="1"/>
  <c r="K26" i="1"/>
  <c r="K27" i="1"/>
  <c r="T22" i="1"/>
  <c r="H15" i="1"/>
  <c r="AC34" i="1"/>
  <c r="H31" i="1"/>
  <c r="Q19" i="1"/>
  <c r="AF19" i="1"/>
  <c r="AF19" i="3" s="1"/>
  <c r="AH19" i="3" s="1"/>
  <c r="E8" i="1"/>
  <c r="AF23" i="1"/>
  <c r="Q33" i="1"/>
  <c r="E12" i="31"/>
  <c r="E12" i="1"/>
  <c r="T33" i="1"/>
  <c r="H12" i="1"/>
  <c r="AC21" i="1"/>
  <c r="N20" i="1"/>
  <c r="T27" i="1"/>
  <c r="T11" i="1"/>
  <c r="Q26" i="1"/>
  <c r="Q10" i="1"/>
  <c r="AI30" i="1"/>
  <c r="W19" i="1"/>
  <c r="AI18" i="1"/>
  <c r="W18" i="1"/>
  <c r="Z5" i="1"/>
  <c r="K25" i="1"/>
  <c r="H32" i="1"/>
  <c r="T16" i="1"/>
  <c r="Z32" i="1"/>
  <c r="Z25" i="1"/>
  <c r="AW11" i="26"/>
  <c r="AF11" i="1"/>
  <c r="Z17" i="1"/>
  <c r="AC18" i="1"/>
  <c r="Q17" i="1"/>
  <c r="AC5" i="1"/>
  <c r="AI5" i="1"/>
  <c r="K30" i="1"/>
  <c r="N5" i="1"/>
  <c r="N30" i="1"/>
  <c r="N7" i="1"/>
  <c r="AI4" i="53"/>
  <c r="AJ4" i="53" s="1"/>
  <c r="AI4" i="1"/>
  <c r="W6" i="1"/>
  <c r="H8" i="1"/>
  <c r="E32" i="1"/>
  <c r="E31" i="1"/>
  <c r="AF27" i="1"/>
  <c r="E16" i="1"/>
  <c r="H16" i="1"/>
  <c r="Q4" i="1"/>
  <c r="AF21" i="1"/>
  <c r="Q31" i="1"/>
  <c r="E10" i="1"/>
  <c r="AF31" i="1"/>
  <c r="T10" i="1"/>
  <c r="E20" i="1"/>
  <c r="Z7" i="1"/>
  <c r="H26" i="1"/>
  <c r="H10" i="1"/>
  <c r="E25" i="29"/>
  <c r="E25" i="1"/>
  <c r="E9" i="1"/>
  <c r="Z20" i="1"/>
  <c r="AI26" i="1"/>
  <c r="K11" i="1"/>
  <c r="K14" i="1"/>
  <c r="N26" i="1"/>
  <c r="AI14" i="1"/>
  <c r="AI9" i="1"/>
  <c r="K5" i="1"/>
  <c r="K34" i="1"/>
  <c r="N33" i="1"/>
  <c r="K31" i="1"/>
  <c r="AI11" i="1"/>
  <c r="AF10" i="1"/>
  <c r="AI22" i="1"/>
  <c r="AC26" i="1"/>
  <c r="AF26" i="1"/>
  <c r="E15" i="1"/>
  <c r="H27" i="1"/>
  <c r="AF5" i="1"/>
  <c r="Q15" i="1"/>
  <c r="K17" i="1"/>
  <c r="AC24" i="1"/>
  <c r="AC17" i="1"/>
  <c r="Q27" i="1"/>
  <c r="H24" i="1"/>
  <c r="Q12" i="1"/>
  <c r="T12" i="1"/>
  <c r="H20" i="1"/>
  <c r="AC29" i="1"/>
  <c r="Q8" i="1"/>
  <c r="AF29" i="1"/>
  <c r="T8" i="1"/>
  <c r="E18" i="1"/>
  <c r="AI24" i="1"/>
  <c r="AF24" i="1"/>
  <c r="AW8" i="26"/>
  <c r="AF8" i="1"/>
  <c r="AC23" i="1"/>
  <c r="BA295" i="17"/>
  <c r="AC7" i="1"/>
  <c r="N11" i="1"/>
  <c r="W21" i="1"/>
  <c r="K21" i="1"/>
  <c r="W9" i="1"/>
  <c r="W11" i="1"/>
  <c r="K9" i="1"/>
  <c r="N32" i="1"/>
  <c r="W31" i="1"/>
  <c r="Z30" i="1"/>
  <c r="AI17" i="1"/>
  <c r="AI29" i="1"/>
  <c r="AI27" i="1"/>
  <c r="AC10" i="1"/>
  <c r="N22" i="1"/>
  <c r="E24" i="1"/>
  <c r="T20" i="1"/>
  <c r="AC8" i="1"/>
  <c r="H9" i="1"/>
  <c r="AI34" i="1"/>
  <c r="T18" i="1"/>
  <c r="E28" i="1"/>
  <c r="AC6" i="1"/>
  <c r="H28" i="1"/>
  <c r="AF6" i="1"/>
  <c r="Q16" i="1"/>
  <c r="W13" i="1"/>
  <c r="T23" i="1"/>
  <c r="T7" i="1"/>
  <c r="Q22" i="1"/>
  <c r="Q6" i="1"/>
  <c r="Z8" i="1"/>
  <c r="AI16" i="1"/>
  <c r="W5" i="1"/>
  <c r="Z19" i="1"/>
  <c r="K8" i="1"/>
  <c r="AI7" i="1"/>
  <c r="Z29" i="1"/>
  <c r="AI28" i="1"/>
  <c r="W4" i="1"/>
  <c r="AI13" i="1"/>
  <c r="AF20" i="49"/>
  <c r="AF11" i="49"/>
  <c r="AF9" i="49"/>
  <c r="K9" i="49"/>
  <c r="E20" i="49"/>
  <c r="K20" i="49"/>
  <c r="K10" i="49"/>
  <c r="E11" i="49"/>
  <c r="E19" i="49"/>
  <c r="V11" i="49"/>
  <c r="E14" i="56" s="1"/>
  <c r="K19" i="49"/>
  <c r="V10" i="49"/>
  <c r="E13" i="56" s="1"/>
  <c r="D13" i="60"/>
  <c r="E13" i="60"/>
  <c r="D13" i="56"/>
  <c r="D22" i="56"/>
  <c r="E22" i="60"/>
  <c r="D22" i="60"/>
  <c r="E30" i="60"/>
  <c r="D30" i="60"/>
  <c r="D37" i="60"/>
  <c r="E37" i="60"/>
  <c r="D14" i="56"/>
  <c r="E14" i="60"/>
  <c r="D14" i="60"/>
  <c r="D11" i="56"/>
  <c r="D11" i="60"/>
  <c r="E11" i="60"/>
  <c r="E29" i="60"/>
  <c r="D29" i="60"/>
  <c r="D36" i="60"/>
  <c r="E36" i="60"/>
  <c r="D12" i="56"/>
  <c r="D12" i="60"/>
  <c r="E12" i="60"/>
  <c r="D23" i="56"/>
  <c r="E23" i="60"/>
  <c r="D23" i="60"/>
  <c r="V19" i="49"/>
  <c r="E22" i="56" s="1"/>
  <c r="AF10" i="49"/>
  <c r="D40" i="49"/>
  <c r="AE86" i="16"/>
  <c r="T369" i="33"/>
  <c r="AC396" i="33"/>
  <c r="AC432" i="33" s="1"/>
  <c r="AD189" i="12" s="1"/>
  <c r="AC395" i="33"/>
  <c r="AC431" i="33" s="1"/>
  <c r="AD188" i="12" s="1"/>
  <c r="AC183" i="33"/>
  <c r="AC184" i="33" s="1"/>
  <c r="AC185" i="33" s="1"/>
  <c r="AC186" i="33" s="1"/>
  <c r="AC187" i="33" s="1"/>
  <c r="AC188" i="33" s="1"/>
  <c r="AC189" i="33" s="1"/>
  <c r="AC190" i="33" s="1"/>
  <c r="AC191" i="33" s="1"/>
  <c r="AC192" i="33" s="1"/>
  <c r="AC193" i="33" s="1"/>
  <c r="AC194" i="33" s="1"/>
  <c r="AC195" i="33" s="1"/>
  <c r="AC196" i="33" s="1"/>
  <c r="AC197" i="33" s="1"/>
  <c r="AC198" i="33" s="1"/>
  <c r="AC199" i="33" s="1"/>
  <c r="AC200" i="33" s="1"/>
  <c r="AC201" i="33" s="1"/>
  <c r="AC202" i="33" s="1"/>
  <c r="AC203" i="33" s="1"/>
  <c r="AC204" i="33" s="1"/>
  <c r="AC205" i="33" s="1"/>
  <c r="AC206" i="33" s="1"/>
  <c r="AC207" i="33" s="1"/>
  <c r="AC208" i="33" s="1"/>
  <c r="AC209" i="33" s="1"/>
  <c r="AC210" i="33" s="1"/>
  <c r="AC211" i="33" s="1"/>
  <c r="AC212" i="33" s="1"/>
  <c r="AC213" i="33" s="1"/>
  <c r="AC214" i="33" s="1"/>
  <c r="Z155" i="33"/>
  <c r="Z156" i="33" s="1"/>
  <c r="Z157" i="33" s="1"/>
  <c r="Z158" i="33" s="1"/>
  <c r="Z159" i="33" s="1"/>
  <c r="Z160" i="33" s="1"/>
  <c r="Z161" i="33" s="1"/>
  <c r="Z162" i="33" s="1"/>
  <c r="Z163" i="33" s="1"/>
  <c r="Z164" i="33" s="1"/>
  <c r="Z165" i="33" s="1"/>
  <c r="Z166" i="33" s="1"/>
  <c r="Z167" i="33" s="1"/>
  <c r="Z168" i="33" s="1"/>
  <c r="Z169" i="33" s="1"/>
  <c r="Z170" i="33" s="1"/>
  <c r="Z171" i="33" s="1"/>
  <c r="Z172" i="33" s="1"/>
  <c r="Z173" i="33" s="1"/>
  <c r="Z174" i="33" s="1"/>
  <c r="Z175" i="33" s="1"/>
  <c r="Z176" i="33" s="1"/>
  <c r="Z177" i="33" s="1"/>
  <c r="Z178" i="33" s="1"/>
  <c r="Z179" i="33" s="1"/>
  <c r="Z180" i="33" s="1"/>
  <c r="Z181" i="33" s="1"/>
  <c r="Z182" i="33" s="1"/>
  <c r="W61" i="33"/>
  <c r="W391" i="33"/>
  <c r="W423" i="33" s="1"/>
  <c r="AB180" i="12" s="1"/>
  <c r="W408" i="33"/>
  <c r="W422" i="33" s="1"/>
  <c r="AB179" i="12" s="1"/>
  <c r="T92" i="33"/>
  <c r="T409" i="33"/>
  <c r="T424" i="33" s="1"/>
  <c r="AA181" i="12" s="1"/>
  <c r="T392" i="33"/>
  <c r="T425" i="33" s="1"/>
  <c r="AA182" i="12" s="1"/>
  <c r="T379" i="33"/>
  <c r="A80" i="12"/>
  <c r="A102" i="12" s="1"/>
  <c r="V26" i="49"/>
  <c r="E29" i="56" s="1"/>
  <c r="K26" i="49"/>
  <c r="E26" i="49"/>
  <c r="AF26" i="49"/>
  <c r="V34" i="49"/>
  <c r="E37" i="56" s="1"/>
  <c r="AF34" i="49"/>
  <c r="E34" i="49"/>
  <c r="K34" i="49"/>
  <c r="V33" i="49"/>
  <c r="E36" i="56" s="1"/>
  <c r="AF33" i="49"/>
  <c r="K33" i="49"/>
  <c r="E33" i="49"/>
  <c r="AF27" i="49"/>
  <c r="V27" i="49"/>
  <c r="E30" i="56" s="1"/>
  <c r="K27" i="49"/>
  <c r="E27" i="49"/>
  <c r="A83" i="12"/>
  <c r="AC370" i="33"/>
  <c r="AC382" i="33"/>
  <c r="E6" i="3"/>
  <c r="G6" i="3" s="1"/>
  <c r="A37" i="21"/>
  <c r="K20" i="3"/>
  <c r="M20" i="3" s="1"/>
  <c r="H19" i="36"/>
  <c r="H22" i="36"/>
  <c r="AX80" i="17"/>
  <c r="Q26" i="36"/>
  <c r="AQ26" i="36" s="1"/>
  <c r="B27" i="1"/>
  <c r="B4" i="1"/>
  <c r="AW11" i="27"/>
  <c r="AF11" i="31"/>
  <c r="D258" i="33"/>
  <c r="Q4" i="53"/>
  <c r="R4" i="53" s="1"/>
  <c r="B16" i="1"/>
  <c r="H29" i="3"/>
  <c r="J29" i="3" s="1"/>
  <c r="A316" i="33"/>
  <c r="A309" i="33"/>
  <c r="K6" i="8"/>
  <c r="M6" i="8" s="1"/>
  <c r="T31" i="30"/>
  <c r="Q30" i="29"/>
  <c r="BJ54" i="17"/>
  <c r="D291" i="17"/>
  <c r="Q14" i="30"/>
  <c r="B33" i="1"/>
  <c r="AH36" i="27"/>
  <c r="AH36" i="25"/>
  <c r="B21" i="1"/>
  <c r="B8" i="1"/>
  <c r="A239" i="22"/>
  <c r="B32" i="1"/>
  <c r="B18" i="1"/>
  <c r="B12" i="1"/>
  <c r="AU225" i="17"/>
  <c r="D220" i="33"/>
  <c r="AU328" i="17"/>
  <c r="AX90" i="17"/>
  <c r="AO336" i="17"/>
  <c r="BA50" i="17"/>
  <c r="AX34" i="17"/>
  <c r="B30" i="1"/>
  <c r="B24" i="1"/>
  <c r="B7" i="1"/>
  <c r="B6" i="1"/>
  <c r="AW9" i="27"/>
  <c r="D311" i="33"/>
  <c r="AX162" i="17"/>
  <c r="B29" i="1"/>
  <c r="B13" i="1"/>
  <c r="B26" i="1"/>
  <c r="AO325" i="17"/>
  <c r="BG175" i="17"/>
  <c r="Z4" i="53"/>
  <c r="AA4" i="53" s="1"/>
  <c r="BA327" i="17"/>
  <c r="BJ199" i="17"/>
  <c r="H14" i="29"/>
  <c r="BD72" i="17"/>
  <c r="AQ34" i="27"/>
  <c r="AQ34" i="25"/>
  <c r="AQ34" i="24"/>
  <c r="AQ34" i="2"/>
  <c r="D58" i="22"/>
  <c r="Q18" i="32"/>
  <c r="B25" i="1"/>
  <c r="B34" i="1"/>
  <c r="B17" i="1"/>
  <c r="D15" i="17"/>
  <c r="B22" i="1"/>
  <c r="A232" i="22"/>
  <c r="B23" i="1"/>
  <c r="B9" i="1"/>
  <c r="AX7" i="17"/>
  <c r="B14" i="1"/>
  <c r="B11" i="1"/>
  <c r="B20" i="1"/>
  <c r="D18" i="33"/>
  <c r="AW34" i="27"/>
  <c r="AW34" i="25"/>
  <c r="AW34" i="24"/>
  <c r="AW34" i="26"/>
  <c r="AJ33" i="25"/>
  <c r="AJ34" i="25" s="1"/>
  <c r="D275" i="33"/>
  <c r="AX64" i="17"/>
  <c r="AT15" i="28"/>
  <c r="AO287" i="17"/>
  <c r="K4" i="53"/>
  <c r="L4" i="53" s="1"/>
  <c r="T29" i="29"/>
  <c r="AO65" i="17"/>
  <c r="BD186" i="17"/>
  <c r="AT8" i="28"/>
  <c r="AO161" i="17"/>
  <c r="AX203" i="17"/>
  <c r="D314" i="33"/>
  <c r="AT11" i="28"/>
  <c r="B15" i="1"/>
  <c r="N4" i="53"/>
  <c r="O4" i="53" s="1"/>
  <c r="B10" i="1"/>
  <c r="B31" i="1"/>
  <c r="AX29" i="17"/>
  <c r="B5" i="1"/>
  <c r="AH37" i="26"/>
  <c r="AH37" i="24"/>
  <c r="AH37" i="2"/>
  <c r="AZ31" i="28"/>
  <c r="B19" i="1"/>
  <c r="AN8" i="1"/>
  <c r="B28" i="1"/>
  <c r="D26" i="33"/>
  <c r="W4" i="53"/>
  <c r="X4" i="53" s="1"/>
  <c r="AC371" i="33"/>
  <c r="W378" i="33"/>
  <c r="A105" i="12"/>
  <c r="A99" i="12"/>
  <c r="AE23" i="27" l="1"/>
  <c r="G18" i="24"/>
  <c r="J20" i="28"/>
  <c r="S12" i="27"/>
  <c r="AE24" i="24"/>
  <c r="AB10" i="23"/>
  <c r="AH13" i="27"/>
  <c r="P27" i="28"/>
  <c r="J21" i="24"/>
  <c r="Y14" i="24"/>
  <c r="Y20" i="24"/>
  <c r="AB26" i="28"/>
  <c r="AA26" i="28" s="1"/>
  <c r="AA27" i="28" s="1"/>
  <c r="AA28" i="28" s="1"/>
  <c r="AB29" i="24"/>
  <c r="AB19" i="2"/>
  <c r="S6" i="28"/>
  <c r="P37" i="28" s="1"/>
  <c r="G20" i="25"/>
  <c r="Y15" i="27"/>
  <c r="X11" i="27" s="1"/>
  <c r="AB11" i="24"/>
  <c r="Y42" i="24" s="1"/>
  <c r="J18" i="27"/>
  <c r="D9" i="24"/>
  <c r="P28" i="2"/>
  <c r="M16" i="26"/>
  <c r="L16" i="26" s="1"/>
  <c r="AE21" i="25"/>
  <c r="AH19" i="23"/>
  <c r="S19" i="28"/>
  <c r="V22" i="26"/>
  <c r="P9" i="24"/>
  <c r="AE41" i="2"/>
  <c r="AH11" i="26"/>
  <c r="AB12" i="24"/>
  <c r="P6" i="2"/>
  <c r="M36" i="2" s="1"/>
  <c r="AE20" i="27"/>
  <c r="AE24" i="23"/>
  <c r="V16" i="26"/>
  <c r="J14" i="26"/>
  <c r="I14" i="26" s="1"/>
  <c r="I15" i="26" s="1"/>
  <c r="I16" i="26" s="1"/>
  <c r="AB17" i="27"/>
  <c r="G6" i="2"/>
  <c r="D37" i="2" s="1"/>
  <c r="G14" i="2"/>
  <c r="D20" i="27"/>
  <c r="D9" i="25"/>
  <c r="C8" i="25" s="1"/>
  <c r="S18" i="28"/>
  <c r="M16" i="28"/>
  <c r="Y8" i="28"/>
  <c r="AH10" i="24"/>
  <c r="AB15" i="28"/>
  <c r="AB25" i="26"/>
  <c r="AE14" i="2"/>
  <c r="B28" i="7"/>
  <c r="D28" i="7" s="1"/>
  <c r="B28" i="4"/>
  <c r="D28" i="4" s="1"/>
  <c r="B28" i="5"/>
  <c r="D28" i="5" s="1"/>
  <c r="B28" i="58"/>
  <c r="D28" i="58" s="1"/>
  <c r="B28" i="57"/>
  <c r="D28" i="57" s="1"/>
  <c r="B28" i="14"/>
  <c r="D28" i="14" s="1"/>
  <c r="B28" i="6"/>
  <c r="D28" i="6" s="1"/>
  <c r="B28" i="10"/>
  <c r="D28" i="10" s="1"/>
  <c r="B28" i="9"/>
  <c r="D28" i="9" s="1"/>
  <c r="B28" i="8"/>
  <c r="D28" i="8" s="1"/>
  <c r="B28" i="11"/>
  <c r="D28" i="11" s="1"/>
  <c r="D28" i="1"/>
  <c r="M9" i="23"/>
  <c r="Y21" i="23"/>
  <c r="J20" i="23"/>
  <c r="J24" i="2"/>
  <c r="AE24" i="26"/>
  <c r="AB10" i="26"/>
  <c r="Y41" i="26" s="1"/>
  <c r="AE13" i="23"/>
  <c r="J21" i="25"/>
  <c r="AB18" i="28"/>
  <c r="D16" i="25"/>
  <c r="M23" i="25"/>
  <c r="V16" i="2"/>
  <c r="AB19" i="27"/>
  <c r="AE10" i="23"/>
  <c r="AH21" i="27"/>
  <c r="Y28" i="28"/>
  <c r="X26" i="28" s="1"/>
  <c r="M28" i="23"/>
  <c r="J14" i="27"/>
  <c r="V15" i="25"/>
  <c r="AE28" i="27"/>
  <c r="G14" i="24"/>
  <c r="D20" i="2"/>
  <c r="AB38" i="27"/>
  <c r="AB5" i="28"/>
  <c r="AH19" i="25"/>
  <c r="P14" i="28"/>
  <c r="AH17" i="24"/>
  <c r="AB24" i="23"/>
  <c r="M9" i="25"/>
  <c r="J40" i="25" s="1"/>
  <c r="J24" i="27"/>
  <c r="AE24" i="2"/>
  <c r="M15" i="2"/>
  <c r="Y7" i="24"/>
  <c r="V38" i="24" s="1"/>
  <c r="P8" i="26"/>
  <c r="M38" i="26" s="1"/>
  <c r="M24" i="28"/>
  <c r="AH13" i="26"/>
  <c r="P27" i="25"/>
  <c r="D33" i="28"/>
  <c r="G2" i="28" s="1"/>
  <c r="AH4" i="28"/>
  <c r="AE35" i="28" s="1"/>
  <c r="D16" i="24"/>
  <c r="G26" i="24"/>
  <c r="S5" i="25"/>
  <c r="P36" i="25" s="1"/>
  <c r="Y4" i="26"/>
  <c r="V35" i="26" s="1"/>
  <c r="M8" i="2"/>
  <c r="G20" i="28"/>
  <c r="S23" i="26"/>
  <c r="V15" i="2"/>
  <c r="S9" i="2"/>
  <c r="J11" i="24"/>
  <c r="G40" i="24" s="1"/>
  <c r="P23" i="25"/>
  <c r="O15" i="25" s="1"/>
  <c r="G14" i="23"/>
  <c r="D17" i="25"/>
  <c r="P28" i="25"/>
  <c r="AE22" i="24"/>
  <c r="V28" i="2"/>
  <c r="P5" i="2"/>
  <c r="M35" i="2" s="1"/>
  <c r="V11" i="28"/>
  <c r="P20" i="2"/>
  <c r="AE21" i="27"/>
  <c r="AD21" i="27"/>
  <c r="P9" i="23"/>
  <c r="O8" i="23" s="1"/>
  <c r="D27" i="2"/>
  <c r="AB15" i="26"/>
  <c r="AB25" i="2"/>
  <c r="G5" i="25"/>
  <c r="B27" i="6"/>
  <c r="D27" i="6" s="1"/>
  <c r="B27" i="7"/>
  <c r="D27" i="7" s="1"/>
  <c r="B27" i="4"/>
  <c r="D27" i="4" s="1"/>
  <c r="B27" i="58"/>
  <c r="D27" i="58" s="1"/>
  <c r="B27" i="57"/>
  <c r="D27" i="57" s="1"/>
  <c r="B27" i="14"/>
  <c r="D27" i="14" s="1"/>
  <c r="B27" i="8"/>
  <c r="D27" i="8" s="1"/>
  <c r="B27" i="10"/>
  <c r="D27" i="10" s="1"/>
  <c r="B27" i="5"/>
  <c r="D27" i="5" s="1"/>
  <c r="B27" i="9"/>
  <c r="D27" i="9" s="1"/>
  <c r="B27" i="11"/>
  <c r="D27" i="11" s="1"/>
  <c r="D27" i="1"/>
  <c r="Y21" i="28"/>
  <c r="J24" i="24"/>
  <c r="AE17" i="25"/>
  <c r="M15" i="23"/>
  <c r="P8" i="28"/>
  <c r="M38" i="28" s="1"/>
  <c r="AH12" i="23"/>
  <c r="AE13" i="2"/>
  <c r="AB16" i="23"/>
  <c r="M23" i="28"/>
  <c r="S16" i="26"/>
  <c r="AH6" i="27"/>
  <c r="AE37" i="27" s="1"/>
  <c r="AE10" i="28"/>
  <c r="J10" i="24"/>
  <c r="G20" i="24"/>
  <c r="V15" i="28"/>
  <c r="S17" i="28"/>
  <c r="M29" i="2"/>
  <c r="V9" i="25"/>
  <c r="S39" i="25" s="1"/>
  <c r="D5" i="27"/>
  <c r="C5" i="27"/>
  <c r="D15" i="25"/>
  <c r="S9" i="26"/>
  <c r="J11" i="27"/>
  <c r="P23" i="26"/>
  <c r="P28" i="26"/>
  <c r="AE22" i="26"/>
  <c r="S13" i="27"/>
  <c r="AB8" i="28"/>
  <c r="S10" i="26"/>
  <c r="V11" i="25"/>
  <c r="P20" i="27"/>
  <c r="AH19" i="28"/>
  <c r="G19" i="25"/>
  <c r="AH20" i="28"/>
  <c r="S24" i="26"/>
  <c r="B5" i="4"/>
  <c r="B5" i="8"/>
  <c r="D5" i="8" s="1"/>
  <c r="B5" i="10"/>
  <c r="D5" i="10" s="1"/>
  <c r="B5" i="58"/>
  <c r="D5" i="58" s="1"/>
  <c r="B5" i="5"/>
  <c r="B5" i="11"/>
  <c r="D5" i="11" s="1"/>
  <c r="B5" i="57"/>
  <c r="D5" i="57" s="1"/>
  <c r="B5" i="14"/>
  <c r="D5" i="14" s="1"/>
  <c r="B5" i="9"/>
  <c r="D5" i="9" s="1"/>
  <c r="B5" i="7"/>
  <c r="D5" i="7" s="1"/>
  <c r="D5" i="1"/>
  <c r="B5" i="6"/>
  <c r="C5" i="1"/>
  <c r="M9" i="28"/>
  <c r="AE17" i="2"/>
  <c r="M15" i="25"/>
  <c r="AH12" i="28"/>
  <c r="AE43" i="28" s="1"/>
  <c r="AH13" i="24"/>
  <c r="P27" i="27"/>
  <c r="AB16" i="2"/>
  <c r="P26" i="23"/>
  <c r="M11" i="27"/>
  <c r="J10" i="23"/>
  <c r="D7" i="2"/>
  <c r="AE15" i="2"/>
  <c r="AE28" i="24"/>
  <c r="V9" i="2"/>
  <c r="J11" i="2"/>
  <c r="G40" i="2" s="1"/>
  <c r="AB4" i="2"/>
  <c r="Y35" i="2" s="1"/>
  <c r="G11" i="28"/>
  <c r="S13" i="26"/>
  <c r="AH18" i="24"/>
  <c r="V28" i="26"/>
  <c r="V7" i="2"/>
  <c r="S37" i="2" s="1"/>
  <c r="V18" i="2"/>
  <c r="P5" i="23"/>
  <c r="M35" i="23" s="1"/>
  <c r="V24" i="28"/>
  <c r="U23" i="28" s="1"/>
  <c r="S24" i="28"/>
  <c r="D27" i="24"/>
  <c r="C24" i="24" s="1"/>
  <c r="C25" i="24" s="1"/>
  <c r="C26" i="24" s="1"/>
  <c r="M4" i="23"/>
  <c r="J35" i="23" s="1"/>
  <c r="AB25" i="28"/>
  <c r="J6" i="24"/>
  <c r="D32" i="21"/>
  <c r="D23" i="24"/>
  <c r="J24" i="25"/>
  <c r="Y7" i="25"/>
  <c r="D21" i="26"/>
  <c r="D16" i="27"/>
  <c r="G21" i="2"/>
  <c r="J5" i="28"/>
  <c r="AE6" i="26"/>
  <c r="AB36" i="26" s="1"/>
  <c r="AA29" i="26" s="1"/>
  <c r="P19" i="24"/>
  <c r="O19" i="24" s="1"/>
  <c r="V15" i="26"/>
  <c r="U14" i="26" s="1"/>
  <c r="V17" i="28"/>
  <c r="M29" i="23"/>
  <c r="V21" i="25"/>
  <c r="AB4" i="26"/>
  <c r="Y35" i="26" s="1"/>
  <c r="AH18" i="27"/>
  <c r="V7" i="23"/>
  <c r="P5" i="25"/>
  <c r="M35" i="25" s="1"/>
  <c r="P20" i="24"/>
  <c r="AB9" i="2"/>
  <c r="Y40" i="2" s="1"/>
  <c r="B9" i="11"/>
  <c r="D9" i="11" s="1"/>
  <c r="B9" i="5"/>
  <c r="B9" i="57"/>
  <c r="D9" i="57" s="1"/>
  <c r="B9" i="8"/>
  <c r="D9" i="8" s="1"/>
  <c r="B9" i="58"/>
  <c r="D9" i="58" s="1"/>
  <c r="B9" i="4"/>
  <c r="B9" i="6"/>
  <c r="B9" i="14"/>
  <c r="D9" i="14" s="1"/>
  <c r="B9" i="10"/>
  <c r="D9" i="10" s="1"/>
  <c r="B9" i="7"/>
  <c r="D9" i="7" s="1"/>
  <c r="B9" i="9"/>
  <c r="D9" i="9" s="1"/>
  <c r="D9" i="1"/>
  <c r="B33" i="11"/>
  <c r="D33" i="11" s="1"/>
  <c r="G2" i="11" s="1"/>
  <c r="B33" i="5"/>
  <c r="D33" i="5" s="1"/>
  <c r="G2" i="5" s="1"/>
  <c r="B33" i="57"/>
  <c r="D33" i="57" s="1"/>
  <c r="G2" i="57" s="1"/>
  <c r="B33" i="10"/>
  <c r="B33" i="7"/>
  <c r="D33" i="7" s="1"/>
  <c r="G2" i="7" s="1"/>
  <c r="B33" i="9"/>
  <c r="D33" i="9" s="1"/>
  <c r="G2" i="9" s="1"/>
  <c r="B33" i="58"/>
  <c r="D33" i="58" s="1"/>
  <c r="G2" i="58" s="1"/>
  <c r="B33" i="14"/>
  <c r="D33" i="14" s="1"/>
  <c r="G2" i="14" s="1"/>
  <c r="B33" i="6"/>
  <c r="D33" i="6" s="1"/>
  <c r="G2" i="6" s="1"/>
  <c r="B33" i="8"/>
  <c r="D33" i="8" s="1"/>
  <c r="D33" i="1"/>
  <c r="B33" i="4"/>
  <c r="D33" i="4" s="1"/>
  <c r="G2" i="4" s="1"/>
  <c r="Y21" i="24"/>
  <c r="AE7" i="28"/>
  <c r="AB37" i="28" s="1"/>
  <c r="AH24" i="26"/>
  <c r="AG24" i="26" s="1"/>
  <c r="V8" i="28"/>
  <c r="S27" i="25"/>
  <c r="M17" i="28"/>
  <c r="P8" i="2"/>
  <c r="M38" i="2" s="1"/>
  <c r="M22" i="26"/>
  <c r="V29" i="27"/>
  <c r="U25" i="27" s="1"/>
  <c r="U26" i="27" s="1"/>
  <c r="U27" i="27" s="1"/>
  <c r="AB22" i="28"/>
  <c r="AB18" i="2"/>
  <c r="S5" i="23"/>
  <c r="G10" i="24"/>
  <c r="AH21" i="23"/>
  <c r="Y28" i="26"/>
  <c r="P15" i="26"/>
  <c r="AB17" i="28"/>
  <c r="P23" i="28"/>
  <c r="G14" i="25"/>
  <c r="D20" i="24"/>
  <c r="G11" i="27"/>
  <c r="D13" i="25"/>
  <c r="Y12" i="26"/>
  <c r="AB8" i="2"/>
  <c r="Y39" i="2" s="1"/>
  <c r="J28" i="27"/>
  <c r="I28" i="27" s="1"/>
  <c r="I29" i="27" s="1"/>
  <c r="I30" i="27" s="1"/>
  <c r="AE8" i="26"/>
  <c r="AB38" i="26" s="1"/>
  <c r="M25" i="2"/>
  <c r="AB5" i="24"/>
  <c r="Y36" i="24" s="1"/>
  <c r="Y19" i="27"/>
  <c r="AH5" i="23"/>
  <c r="J19" i="26"/>
  <c r="AB23" i="2"/>
  <c r="AB15" i="23"/>
  <c r="G5" i="26"/>
  <c r="M9" i="27"/>
  <c r="Y21" i="26"/>
  <c r="AE23" i="28"/>
  <c r="J20" i="24"/>
  <c r="AH13" i="25"/>
  <c r="V25" i="2"/>
  <c r="P27" i="24"/>
  <c r="O26" i="24" s="1"/>
  <c r="J21" i="23"/>
  <c r="AB26" i="26"/>
  <c r="M23" i="23"/>
  <c r="J5" i="2"/>
  <c r="AB29" i="25"/>
  <c r="V23" i="26"/>
  <c r="G28" i="25"/>
  <c r="J26" i="25"/>
  <c r="G20" i="2"/>
  <c r="V10" i="27"/>
  <c r="G10" i="27"/>
  <c r="D41" i="27" s="1"/>
  <c r="AH21" i="25"/>
  <c r="Y28" i="24"/>
  <c r="J27" i="2"/>
  <c r="I24" i="2" s="1"/>
  <c r="AB3" i="25"/>
  <c r="S9" i="24"/>
  <c r="P28" i="24"/>
  <c r="J13" i="23"/>
  <c r="J25" i="25"/>
  <c r="V28" i="27"/>
  <c r="Y13" i="2"/>
  <c r="AE8" i="24"/>
  <c r="AB38" i="24" s="1"/>
  <c r="Y19" i="28"/>
  <c r="S25" i="25"/>
  <c r="R24" i="25" s="1"/>
  <c r="AH11" i="28"/>
  <c r="P21" i="28"/>
  <c r="AB12" i="28"/>
  <c r="P6" i="23"/>
  <c r="AH17" i="26"/>
  <c r="AB23" i="26"/>
  <c r="AH20" i="25"/>
  <c r="S24" i="2"/>
  <c r="Y26" i="27"/>
  <c r="J17" i="23"/>
  <c r="AE7" i="23"/>
  <c r="G18" i="28"/>
  <c r="AE27" i="28"/>
  <c r="AD27" i="28" s="1"/>
  <c r="AH13" i="23"/>
  <c r="P27" i="23"/>
  <c r="G28" i="24"/>
  <c r="J27" i="27"/>
  <c r="I27" i="27" s="1"/>
  <c r="D6" i="28"/>
  <c r="D5" i="2"/>
  <c r="C5" i="2"/>
  <c r="AB11" i="27"/>
  <c r="D15" i="24"/>
  <c r="S9" i="23"/>
  <c r="P40" i="23" s="1"/>
  <c r="P23" i="23"/>
  <c r="P28" i="23"/>
  <c r="G11" i="25"/>
  <c r="J25" i="26"/>
  <c r="V28" i="25"/>
  <c r="Y13" i="26"/>
  <c r="S10" i="24"/>
  <c r="AE21" i="2"/>
  <c r="P9" i="27"/>
  <c r="Y25" i="2"/>
  <c r="Y22" i="27"/>
  <c r="S25" i="28"/>
  <c r="AB15" i="24"/>
  <c r="AB25" i="25"/>
  <c r="AA25" i="25" s="1"/>
  <c r="G5" i="23"/>
  <c r="J17" i="25"/>
  <c r="B22" i="5"/>
  <c r="D22" i="5" s="1"/>
  <c r="B22" i="57"/>
  <c r="D22" i="57" s="1"/>
  <c r="B22" i="10"/>
  <c r="D22" i="10" s="1"/>
  <c r="B22" i="7"/>
  <c r="D22" i="7" s="1"/>
  <c r="B22" i="14"/>
  <c r="D22" i="14" s="1"/>
  <c r="B22" i="8"/>
  <c r="D22" i="8" s="1"/>
  <c r="B22" i="4"/>
  <c r="D22" i="4" s="1"/>
  <c r="B22" i="11"/>
  <c r="D22" i="11" s="1"/>
  <c r="B22" i="6"/>
  <c r="D22" i="6" s="1"/>
  <c r="B22" i="58"/>
  <c r="D22" i="58" s="1"/>
  <c r="B22" i="9"/>
  <c r="D22" i="9" s="1"/>
  <c r="D22" i="1"/>
  <c r="AT19" i="28"/>
  <c r="AB18" i="27"/>
  <c r="AA17" i="27" s="1"/>
  <c r="J4" i="28"/>
  <c r="G33" i="28" s="1"/>
  <c r="G13" i="24"/>
  <c r="J27" i="24"/>
  <c r="D5" i="26"/>
  <c r="C5" i="26"/>
  <c r="G11" i="26"/>
  <c r="J13" i="26"/>
  <c r="S13" i="2"/>
  <c r="J25" i="28"/>
  <c r="I25" i="28" s="1"/>
  <c r="Y5" i="24"/>
  <c r="AE8" i="28"/>
  <c r="AB38" i="28" s="1"/>
  <c r="Y18" i="26"/>
  <c r="Y25" i="26"/>
  <c r="X25" i="26"/>
  <c r="G19" i="23"/>
  <c r="AH17" i="27"/>
  <c r="AB24" i="26"/>
  <c r="G17" i="24"/>
  <c r="AG20" i="2"/>
  <c r="Y26" i="28"/>
  <c r="M4" i="2"/>
  <c r="M9" i="26"/>
  <c r="M21" i="2"/>
  <c r="AE7" i="25"/>
  <c r="AB37" i="25" s="1"/>
  <c r="G18" i="2"/>
  <c r="V38" i="28"/>
  <c r="AB10" i="25"/>
  <c r="AA10" i="25" s="1"/>
  <c r="AG10" i="2"/>
  <c r="AB26" i="27"/>
  <c r="AA26" i="27" s="1"/>
  <c r="AA27" i="27" s="1"/>
  <c r="AA28" i="27" s="1"/>
  <c r="AH4" i="25"/>
  <c r="AE35" i="25" s="1"/>
  <c r="D16" i="26"/>
  <c r="AE16" i="2"/>
  <c r="J5" i="25"/>
  <c r="G34" i="25" s="1"/>
  <c r="G26" i="25"/>
  <c r="S5" i="27"/>
  <c r="P36" i="27" s="1"/>
  <c r="Y4" i="23"/>
  <c r="V35" i="23" s="1"/>
  <c r="AB29" i="2"/>
  <c r="M11" i="24"/>
  <c r="S11" i="2"/>
  <c r="G13" i="26"/>
  <c r="P19" i="2"/>
  <c r="D7" i="25"/>
  <c r="G6" i="27"/>
  <c r="D37" i="27" s="1"/>
  <c r="P29" i="2"/>
  <c r="D17" i="27"/>
  <c r="AB4" i="27"/>
  <c r="Y35" i="27" s="1"/>
  <c r="X29" i="27" s="1"/>
  <c r="X30" i="27" s="1"/>
  <c r="X31" i="27" s="1"/>
  <c r="AH5" i="24"/>
  <c r="AE36" i="24" s="1"/>
  <c r="AE9" i="26"/>
  <c r="B15" i="6"/>
  <c r="D15" i="6" s="1"/>
  <c r="B15" i="7"/>
  <c r="D15" i="7" s="1"/>
  <c r="B15" i="4"/>
  <c r="D15" i="4" s="1"/>
  <c r="B15" i="9"/>
  <c r="D15" i="9" s="1"/>
  <c r="B15" i="11"/>
  <c r="D15" i="11" s="1"/>
  <c r="B15" i="10"/>
  <c r="D15" i="10" s="1"/>
  <c r="B15" i="8"/>
  <c r="D15" i="8" s="1"/>
  <c r="B15" i="57"/>
  <c r="D15" i="57" s="1"/>
  <c r="B15" i="5"/>
  <c r="D15" i="5" s="1"/>
  <c r="B15" i="14"/>
  <c r="D15" i="14" s="1"/>
  <c r="B15" i="58"/>
  <c r="D15" i="58" s="1"/>
  <c r="D15" i="1"/>
  <c r="AE7" i="24"/>
  <c r="AB37" i="24" s="1"/>
  <c r="AE13" i="26"/>
  <c r="Y14" i="28"/>
  <c r="D21" i="24"/>
  <c r="AH4" i="2"/>
  <c r="AE35" i="2" s="1"/>
  <c r="D16" i="23"/>
  <c r="G21" i="24"/>
  <c r="V35" i="24"/>
  <c r="M8" i="23"/>
  <c r="J39" i="23" s="1"/>
  <c r="S16" i="25"/>
  <c r="AE6" i="25"/>
  <c r="G28" i="27"/>
  <c r="AE10" i="27"/>
  <c r="S23" i="2"/>
  <c r="S11" i="23"/>
  <c r="P19" i="27"/>
  <c r="M29" i="24"/>
  <c r="G6" i="25"/>
  <c r="D37" i="25" s="1"/>
  <c r="F6" i="25"/>
  <c r="M18" i="2"/>
  <c r="Y5" i="2"/>
  <c r="V36" i="2" s="1"/>
  <c r="Y13" i="23"/>
  <c r="P22" i="24"/>
  <c r="Y18" i="2"/>
  <c r="V11" i="24"/>
  <c r="P20" i="28"/>
  <c r="J12" i="24"/>
  <c r="V14" i="24"/>
  <c r="P21" i="23"/>
  <c r="G17" i="26"/>
  <c r="V4" i="25"/>
  <c r="S34" i="25" s="1"/>
  <c r="R26" i="25" s="1"/>
  <c r="P12" i="25"/>
  <c r="M42" i="25" s="1"/>
  <c r="AC31" i="29"/>
  <c r="AF19" i="30"/>
  <c r="Y11" i="2"/>
  <c r="M21" i="24"/>
  <c r="M17" i="2"/>
  <c r="M15" i="26"/>
  <c r="AH13" i="28"/>
  <c r="AE13" i="24"/>
  <c r="V29" i="2"/>
  <c r="AB22" i="24"/>
  <c r="AH14" i="25"/>
  <c r="G20" i="23"/>
  <c r="M10" i="25"/>
  <c r="D14" i="2"/>
  <c r="G13" i="25"/>
  <c r="G4" i="2"/>
  <c r="D35" i="2" s="1"/>
  <c r="J27" i="26"/>
  <c r="AE28" i="23"/>
  <c r="G6" i="28"/>
  <c r="D37" i="28" s="1"/>
  <c r="M18" i="24"/>
  <c r="D5" i="28"/>
  <c r="C5" i="28"/>
  <c r="P29" i="23"/>
  <c r="J11" i="23"/>
  <c r="P28" i="28"/>
  <c r="AE22" i="23"/>
  <c r="S13" i="24"/>
  <c r="Y18" i="24"/>
  <c r="P9" i="28"/>
  <c r="V14" i="27"/>
  <c r="P21" i="25"/>
  <c r="G19" i="27"/>
  <c r="G17" i="2"/>
  <c r="P12" i="26"/>
  <c r="V24" i="2"/>
  <c r="S24" i="23"/>
  <c r="D27" i="27"/>
  <c r="M4" i="25"/>
  <c r="J35" i="25" s="1"/>
  <c r="I28" i="25" s="1"/>
  <c r="I29" i="25" s="1"/>
  <c r="I30" i="25" s="1"/>
  <c r="AB25" i="27"/>
  <c r="AA25" i="27" s="1"/>
  <c r="B31" i="9"/>
  <c r="D31" i="9" s="1"/>
  <c r="B31" i="8"/>
  <c r="D31" i="8" s="1"/>
  <c r="B31" i="14"/>
  <c r="D31" i="14" s="1"/>
  <c r="B31" i="11"/>
  <c r="D31" i="11" s="1"/>
  <c r="B31" i="10"/>
  <c r="D31" i="10" s="1"/>
  <c r="B31" i="7"/>
  <c r="D31" i="7" s="1"/>
  <c r="B31" i="5"/>
  <c r="D31" i="5" s="1"/>
  <c r="B31" i="58"/>
  <c r="D31" i="58" s="1"/>
  <c r="B31" i="57"/>
  <c r="D31" i="57" s="1"/>
  <c r="B31" i="4"/>
  <c r="D31" i="4" s="1"/>
  <c r="B31" i="6"/>
  <c r="D31" i="6" s="1"/>
  <c r="D31" i="1"/>
  <c r="B34" i="5"/>
  <c r="D34" i="5" s="1"/>
  <c r="G3" i="5" s="1"/>
  <c r="B34" i="57"/>
  <c r="D34" i="57" s="1"/>
  <c r="G3" i="57" s="1"/>
  <c r="B34" i="10"/>
  <c r="D34" i="10" s="1"/>
  <c r="G3" i="10" s="1"/>
  <c r="B34" i="7"/>
  <c r="D34" i="7" s="1"/>
  <c r="G3" i="7" s="1"/>
  <c r="B34" i="9"/>
  <c r="D34" i="9" s="1"/>
  <c r="G3" i="9" s="1"/>
  <c r="B34" i="11"/>
  <c r="D34" i="11" s="1"/>
  <c r="G3" i="11" s="1"/>
  <c r="B34" i="14"/>
  <c r="D34" i="14" s="1"/>
  <c r="G3" i="14" s="1"/>
  <c r="B34" i="58"/>
  <c r="D34" i="58" s="1"/>
  <c r="G3" i="58" s="1"/>
  <c r="B34" i="8"/>
  <c r="D34" i="8" s="1"/>
  <c r="D34" i="1"/>
  <c r="B34" i="6"/>
  <c r="D34" i="6" s="1"/>
  <c r="G3" i="6" s="1"/>
  <c r="B34" i="4"/>
  <c r="D34" i="4" s="1"/>
  <c r="G3" i="4" s="1"/>
  <c r="AU311" i="17"/>
  <c r="B26" i="58"/>
  <c r="D26" i="58" s="1"/>
  <c r="B26" i="6"/>
  <c r="D26" i="6" s="1"/>
  <c r="B26" i="7"/>
  <c r="D26" i="7" s="1"/>
  <c r="B26" i="4"/>
  <c r="D26" i="4" s="1"/>
  <c r="B26" i="8"/>
  <c r="D26" i="8" s="1"/>
  <c r="B26" i="5"/>
  <c r="D26" i="5" s="1"/>
  <c r="B26" i="57"/>
  <c r="D26" i="57" s="1"/>
  <c r="B26" i="14"/>
  <c r="D26" i="14" s="1"/>
  <c r="B26" i="10"/>
  <c r="D26" i="10" s="1"/>
  <c r="B26" i="9"/>
  <c r="D26" i="9" s="1"/>
  <c r="B26" i="11"/>
  <c r="D26" i="11" s="1"/>
  <c r="D26" i="1"/>
  <c r="D5" i="17"/>
  <c r="AF16" i="30"/>
  <c r="Y11" i="23"/>
  <c r="D23" i="27"/>
  <c r="AE23" i="26"/>
  <c r="S12" i="24"/>
  <c r="AH12" i="26"/>
  <c r="AE43" i="26" s="1"/>
  <c r="P13" i="2"/>
  <c r="V29" i="24"/>
  <c r="D21" i="2"/>
  <c r="AH4" i="26"/>
  <c r="AE35" i="26" s="1"/>
  <c r="AH14" i="26"/>
  <c r="S20" i="27"/>
  <c r="S16" i="2"/>
  <c r="G38" i="27"/>
  <c r="J10" i="26"/>
  <c r="G39" i="26" s="1"/>
  <c r="D14" i="25"/>
  <c r="P15" i="27"/>
  <c r="G13" i="27"/>
  <c r="G4" i="26"/>
  <c r="D35" i="26" s="1"/>
  <c r="V17" i="2"/>
  <c r="AB17" i="2"/>
  <c r="V9" i="26"/>
  <c r="D5" i="24"/>
  <c r="C5" i="24"/>
  <c r="P29" i="25"/>
  <c r="S9" i="28"/>
  <c r="R6" i="28" s="1"/>
  <c r="R7" i="28" s="1"/>
  <c r="R8" i="28" s="1"/>
  <c r="J11" i="25"/>
  <c r="V21" i="24"/>
  <c r="U21" i="24"/>
  <c r="M7" i="24"/>
  <c r="S18" i="23"/>
  <c r="AB4" i="23"/>
  <c r="Y35" i="23" s="1"/>
  <c r="Y5" i="23"/>
  <c r="V36" i="23" s="1"/>
  <c r="V7" i="27"/>
  <c r="S37" i="27" s="1"/>
  <c r="V18" i="25"/>
  <c r="P22" i="25"/>
  <c r="Y18" i="25"/>
  <c r="P20" i="23"/>
  <c r="S19" i="2"/>
  <c r="Y8" i="23"/>
  <c r="X8" i="23"/>
  <c r="X9" i="23" s="1"/>
  <c r="X10" i="23" s="1"/>
  <c r="Y25" i="27"/>
  <c r="X25" i="27" s="1"/>
  <c r="V14" i="23"/>
  <c r="P16" i="27"/>
  <c r="P21" i="26"/>
  <c r="D24" i="2"/>
  <c r="J19" i="2"/>
  <c r="G19" i="24"/>
  <c r="AE9" i="2"/>
  <c r="AB39" i="2" s="1"/>
  <c r="AE14" i="28"/>
  <c r="AD13" i="28" s="1"/>
  <c r="AT7" i="28"/>
  <c r="Y11" i="24"/>
  <c r="M21" i="25"/>
  <c r="AE23" i="23"/>
  <c r="V8" i="25"/>
  <c r="S38" i="25" s="1"/>
  <c r="D29" i="24"/>
  <c r="S12" i="25"/>
  <c r="J24" i="28"/>
  <c r="I18" i="28" s="1"/>
  <c r="AE17" i="24"/>
  <c r="M17" i="27"/>
  <c r="Y7" i="26"/>
  <c r="V38" i="26" s="1"/>
  <c r="M22" i="28"/>
  <c r="L18" i="28" s="1"/>
  <c r="L19" i="28" s="1"/>
  <c r="L20" i="28" s="1"/>
  <c r="D10" i="2"/>
  <c r="AE27" i="24"/>
  <c r="P13" i="24"/>
  <c r="O13" i="24" s="1"/>
  <c r="AE13" i="27"/>
  <c r="V29" i="26"/>
  <c r="U25" i="26" s="1"/>
  <c r="U26" i="26" s="1"/>
  <c r="U27" i="26" s="1"/>
  <c r="AB22" i="23"/>
  <c r="Y20" i="23"/>
  <c r="D21" i="23"/>
  <c r="AH4" i="24"/>
  <c r="AE35" i="24" s="1"/>
  <c r="AH14" i="27"/>
  <c r="G21" i="23"/>
  <c r="G26" i="28"/>
  <c r="S20" i="2"/>
  <c r="Y4" i="28"/>
  <c r="V35" i="28" s="1"/>
  <c r="M8" i="28"/>
  <c r="S6" i="24"/>
  <c r="V23" i="23"/>
  <c r="S16" i="23"/>
  <c r="AE6" i="28"/>
  <c r="AB36" i="28" s="1"/>
  <c r="AA29" i="28" s="1"/>
  <c r="G24" i="28"/>
  <c r="M11" i="25"/>
  <c r="J42" i="25" s="1"/>
  <c r="G25" i="23"/>
  <c r="J10" i="27"/>
  <c r="S4" i="2"/>
  <c r="Y6" i="23"/>
  <c r="V37" i="23" s="1"/>
  <c r="S23" i="27"/>
  <c r="S11" i="24"/>
  <c r="J7" i="2"/>
  <c r="G36" i="2" s="1"/>
  <c r="M10" i="27"/>
  <c r="D14" i="24"/>
  <c r="P15" i="24"/>
  <c r="G13" i="28"/>
  <c r="G4" i="23"/>
  <c r="P19" i="25"/>
  <c r="V17" i="23"/>
  <c r="AB17" i="24"/>
  <c r="G7" i="28"/>
  <c r="D38" i="28" s="1"/>
  <c r="M29" i="26"/>
  <c r="D7" i="26"/>
  <c r="AE15" i="23"/>
  <c r="AE28" i="2"/>
  <c r="V9" i="27"/>
  <c r="S39" i="27" s="1"/>
  <c r="D5" i="25"/>
  <c r="C5" i="25"/>
  <c r="P29" i="26"/>
  <c r="J18" i="24"/>
  <c r="J11" i="26"/>
  <c r="V21" i="2"/>
  <c r="M7" i="27"/>
  <c r="J38" i="27" s="1"/>
  <c r="D9" i="23"/>
  <c r="D22" i="26"/>
  <c r="S18" i="27"/>
  <c r="AB4" i="25"/>
  <c r="Y35" i="25" s="1"/>
  <c r="D13" i="26"/>
  <c r="C13" i="26" s="1"/>
  <c r="AE22" i="27"/>
  <c r="M16" i="2"/>
  <c r="S13" i="28"/>
  <c r="AH18" i="23"/>
  <c r="Y12" i="2"/>
  <c r="V43" i="2" s="1"/>
  <c r="Y5" i="27"/>
  <c r="V7" i="25"/>
  <c r="S37" i="25" s="1"/>
  <c r="J28" i="24"/>
  <c r="V18" i="28"/>
  <c r="P22" i="26"/>
  <c r="AB5" i="25"/>
  <c r="Y36" i="25" s="1"/>
  <c r="Y18" i="27"/>
  <c r="Y19" i="25"/>
  <c r="X15" i="25" s="1"/>
  <c r="X16" i="25" s="1"/>
  <c r="X17" i="25" s="1"/>
  <c r="P5" i="28"/>
  <c r="M35" i="28" s="1"/>
  <c r="P20" i="25"/>
  <c r="J12" i="23"/>
  <c r="G12" i="24"/>
  <c r="S19" i="23"/>
  <c r="Y8" i="2"/>
  <c r="Y25" i="28"/>
  <c r="AB9" i="28"/>
  <c r="AH10" i="28"/>
  <c r="Y29" i="25"/>
  <c r="X29" i="25"/>
  <c r="X30" i="25" s="1"/>
  <c r="X31" i="25" s="1"/>
  <c r="P14" i="24"/>
  <c r="G27" i="25"/>
  <c r="AH7" i="28"/>
  <c r="V14" i="26"/>
  <c r="P16" i="2"/>
  <c r="AB12" i="25"/>
  <c r="J19" i="27"/>
  <c r="G19" i="28"/>
  <c r="F17" i="28" s="1"/>
  <c r="AB23" i="23"/>
  <c r="G17" i="25"/>
  <c r="F14" i="25" s="1"/>
  <c r="F15" i="25" s="1"/>
  <c r="F16" i="25" s="1"/>
  <c r="AE20" i="24"/>
  <c r="AE9" i="25"/>
  <c r="V24" i="23"/>
  <c r="M4" i="27"/>
  <c r="J35" i="27" s="1"/>
  <c r="J6" i="25"/>
  <c r="G35" i="25" s="1"/>
  <c r="M9" i="2"/>
  <c r="J40" i="2" s="1"/>
  <c r="M24" i="23"/>
  <c r="AE27" i="2"/>
  <c r="AD24" i="2" s="1"/>
  <c r="AD25" i="2" s="1"/>
  <c r="AD26" i="2" s="1"/>
  <c r="P13" i="26"/>
  <c r="AH14" i="28"/>
  <c r="G25" i="25"/>
  <c r="S4" i="28"/>
  <c r="P35" i="28" s="1"/>
  <c r="D6" i="24"/>
  <c r="D8" i="25"/>
  <c r="Y27" i="27"/>
  <c r="S17" i="26"/>
  <c r="J38" i="28"/>
  <c r="D17" i="23"/>
  <c r="C17" i="23" s="1"/>
  <c r="C18" i="23" s="1"/>
  <c r="C19" i="23" s="1"/>
  <c r="S18" i="26"/>
  <c r="J13" i="2"/>
  <c r="S10" i="25"/>
  <c r="S26" i="27"/>
  <c r="G12" i="27"/>
  <c r="Y22" i="24"/>
  <c r="AH17" i="23"/>
  <c r="M15" i="27"/>
  <c r="Y20" i="27"/>
  <c r="D16" i="2"/>
  <c r="AH6" i="23"/>
  <c r="AE37" i="23" s="1"/>
  <c r="AE10" i="26"/>
  <c r="AB40" i="26" s="1"/>
  <c r="AD10" i="26"/>
  <c r="AD11" i="26" s="1"/>
  <c r="AD12" i="26" s="1"/>
  <c r="J4" i="26"/>
  <c r="M28" i="24"/>
  <c r="P23" i="24"/>
  <c r="J28" i="28"/>
  <c r="M25" i="24"/>
  <c r="P7" i="23"/>
  <c r="M37" i="23" s="1"/>
  <c r="P9" i="2"/>
  <c r="P14" i="27"/>
  <c r="AH7" i="27"/>
  <c r="AE38" i="27" s="1"/>
  <c r="V4" i="23"/>
  <c r="S34" i="23" s="1"/>
  <c r="S27" i="28"/>
  <c r="R27" i="28"/>
  <c r="R28" i="28" s="1"/>
  <c r="R29" i="28" s="1"/>
  <c r="P8" i="25"/>
  <c r="M38" i="25" s="1"/>
  <c r="M24" i="26"/>
  <c r="Y14" i="26"/>
  <c r="Y20" i="28"/>
  <c r="AH4" i="27"/>
  <c r="M8" i="24"/>
  <c r="G10" i="26"/>
  <c r="G7" i="27"/>
  <c r="G6" i="23"/>
  <c r="D37" i="23" s="1"/>
  <c r="AB8" i="26"/>
  <c r="Y39" i="26" s="1"/>
  <c r="M25" i="23"/>
  <c r="P7" i="25"/>
  <c r="V11" i="23"/>
  <c r="P21" i="2"/>
  <c r="V4" i="24"/>
  <c r="S34" i="24" s="1"/>
  <c r="P12" i="2"/>
  <c r="AH20" i="26"/>
  <c r="S24" i="24"/>
  <c r="Y26" i="25"/>
  <c r="D27" i="26"/>
  <c r="AE14" i="25"/>
  <c r="J20" i="25"/>
  <c r="AE13" i="25"/>
  <c r="V25" i="23"/>
  <c r="U25" i="23" s="1"/>
  <c r="U26" i="23" s="1"/>
  <c r="U27" i="23" s="1"/>
  <c r="AB16" i="26"/>
  <c r="J21" i="26"/>
  <c r="AB26" i="25"/>
  <c r="M23" i="26"/>
  <c r="AB19" i="28"/>
  <c r="AH21" i="24"/>
  <c r="G7" i="24"/>
  <c r="D38" i="24" s="1"/>
  <c r="V18" i="23"/>
  <c r="S10" i="23"/>
  <c r="V4" i="28"/>
  <c r="S34" i="28" s="1"/>
  <c r="P12" i="27"/>
  <c r="M42" i="27" s="1"/>
  <c r="S24" i="25"/>
  <c r="AE14" i="26"/>
  <c r="B8" i="9"/>
  <c r="D8" i="9" s="1"/>
  <c r="B8" i="14"/>
  <c r="D8" i="14" s="1"/>
  <c r="B8" i="11"/>
  <c r="D8" i="11" s="1"/>
  <c r="B8" i="8"/>
  <c r="D8" i="8" s="1"/>
  <c r="B8" i="5"/>
  <c r="B8" i="58"/>
  <c r="D8" i="58" s="1"/>
  <c r="B8" i="57"/>
  <c r="D8" i="57" s="1"/>
  <c r="B8" i="4"/>
  <c r="B8" i="7"/>
  <c r="D8" i="7" s="1"/>
  <c r="B8" i="6"/>
  <c r="B8" i="10"/>
  <c r="D8" i="10" s="1"/>
  <c r="D8" i="1"/>
  <c r="AE24" i="28"/>
  <c r="P26" i="24"/>
  <c r="J26" i="28"/>
  <c r="V28" i="23"/>
  <c r="P22" i="2"/>
  <c r="P5" i="27"/>
  <c r="M35" i="27" s="1"/>
  <c r="P9" i="25"/>
  <c r="M39" i="25" s="1"/>
  <c r="AB9" i="27"/>
  <c r="Y40" i="27" s="1"/>
  <c r="AH11" i="24"/>
  <c r="AE42" i="24" s="1"/>
  <c r="P6" i="28"/>
  <c r="M36" i="28" s="1"/>
  <c r="AE14" i="23"/>
  <c r="B21" i="11"/>
  <c r="D21" i="11" s="1"/>
  <c r="B21" i="5"/>
  <c r="D21" i="5" s="1"/>
  <c r="B21" i="57"/>
  <c r="D21" i="57" s="1"/>
  <c r="B21" i="6"/>
  <c r="D21" i="6" s="1"/>
  <c r="B21" i="7"/>
  <c r="D21" i="7" s="1"/>
  <c r="B21" i="8"/>
  <c r="D21" i="8" s="1"/>
  <c r="B21" i="58"/>
  <c r="D21" i="58" s="1"/>
  <c r="B21" i="14"/>
  <c r="D21" i="14" s="1"/>
  <c r="C21" i="14" s="1"/>
  <c r="B21" i="4"/>
  <c r="D21" i="4" s="1"/>
  <c r="B21" i="10"/>
  <c r="D21" i="10" s="1"/>
  <c r="D21" i="1"/>
  <c r="B21" i="9"/>
  <c r="D21" i="9" s="1"/>
  <c r="D23" i="26"/>
  <c r="M21" i="27"/>
  <c r="G18" i="26"/>
  <c r="S5" i="28"/>
  <c r="R5" i="28"/>
  <c r="G20" i="27"/>
  <c r="M10" i="23"/>
  <c r="J41" i="23" s="1"/>
  <c r="M28" i="27"/>
  <c r="G13" i="2"/>
  <c r="G4" i="25"/>
  <c r="D35" i="25" s="1"/>
  <c r="J27" i="25"/>
  <c r="Y27" i="28"/>
  <c r="V15" i="24"/>
  <c r="V17" i="25"/>
  <c r="G7" i="25"/>
  <c r="D5" i="23"/>
  <c r="C5" i="23"/>
  <c r="P29" i="24"/>
  <c r="S9" i="27"/>
  <c r="V21" i="27"/>
  <c r="U21" i="27" s="1"/>
  <c r="D22" i="24"/>
  <c r="P28" i="27"/>
  <c r="AE22" i="25"/>
  <c r="M25" i="28"/>
  <c r="AH19" i="27"/>
  <c r="Y25" i="24"/>
  <c r="AB24" i="28"/>
  <c r="B16" i="7"/>
  <c r="D16" i="7" s="1"/>
  <c r="B16" i="4"/>
  <c r="D16" i="4" s="1"/>
  <c r="B16" i="9"/>
  <c r="D16" i="9" s="1"/>
  <c r="B16" i="11"/>
  <c r="D16" i="11" s="1"/>
  <c r="B16" i="10"/>
  <c r="D16" i="10" s="1"/>
  <c r="B16" i="57"/>
  <c r="D16" i="57" s="1"/>
  <c r="B16" i="8"/>
  <c r="D16" i="8" s="1"/>
  <c r="B16" i="6"/>
  <c r="D16" i="6" s="1"/>
  <c r="B16" i="5"/>
  <c r="D16" i="5" s="1"/>
  <c r="B16" i="58"/>
  <c r="D16" i="58" s="1"/>
  <c r="B16" i="14"/>
  <c r="D16" i="14" s="1"/>
  <c r="D16" i="1"/>
  <c r="D29" i="23"/>
  <c r="AB10" i="27"/>
  <c r="AH4" i="23"/>
  <c r="AE35" i="23" s="1"/>
  <c r="AE16" i="26"/>
  <c r="G26" i="27"/>
  <c r="AB29" i="28"/>
  <c r="G24" i="24"/>
  <c r="M11" i="2"/>
  <c r="S11" i="26"/>
  <c r="Y15" i="23"/>
  <c r="S9" i="25"/>
  <c r="P40" i="25" s="1"/>
  <c r="G14" i="28"/>
  <c r="D22" i="25"/>
  <c r="C21" i="25" s="1"/>
  <c r="Y5" i="26"/>
  <c r="Y13" i="27"/>
  <c r="P22" i="23"/>
  <c r="S19" i="25"/>
  <c r="Y25" i="23"/>
  <c r="Y29" i="2"/>
  <c r="AE9" i="23"/>
  <c r="AE14" i="27"/>
  <c r="M21" i="23"/>
  <c r="V8" i="2"/>
  <c r="AE29" i="27"/>
  <c r="D29" i="2"/>
  <c r="J24" i="26"/>
  <c r="AE17" i="26"/>
  <c r="M17" i="24"/>
  <c r="M15" i="28"/>
  <c r="Y7" i="2"/>
  <c r="V38" i="2" s="1"/>
  <c r="M22" i="2"/>
  <c r="D10" i="27"/>
  <c r="AE13" i="28"/>
  <c r="AB16" i="24"/>
  <c r="AB22" i="26"/>
  <c r="D16" i="28"/>
  <c r="C7" i="28" s="1"/>
  <c r="AE16" i="24"/>
  <c r="G21" i="26"/>
  <c r="G26" i="26"/>
  <c r="S4" i="24"/>
  <c r="P35" i="24" s="1"/>
  <c r="S23" i="24"/>
  <c r="V15" i="27"/>
  <c r="U11" i="27" s="1"/>
  <c r="U12" i="27" s="1"/>
  <c r="U13" i="27" s="1"/>
  <c r="G6" i="26"/>
  <c r="D37" i="26" s="1"/>
  <c r="M18" i="23"/>
  <c r="J18" i="2"/>
  <c r="AE22" i="2"/>
  <c r="M16" i="24"/>
  <c r="Y19" i="24"/>
  <c r="P5" i="26"/>
  <c r="M35" i="26" s="1"/>
  <c r="V11" i="27"/>
  <c r="J12" i="2"/>
  <c r="G12" i="25"/>
  <c r="AB9" i="25"/>
  <c r="AH10" i="25"/>
  <c r="AE41" i="25" s="1"/>
  <c r="Y29" i="24"/>
  <c r="G27" i="23"/>
  <c r="AH7" i="26"/>
  <c r="AB24" i="27"/>
  <c r="AA23" i="27" s="1"/>
  <c r="G17" i="23"/>
  <c r="AE20" i="23"/>
  <c r="P12" i="28"/>
  <c r="V24" i="26"/>
  <c r="U24" i="26"/>
  <c r="AE2" i="27"/>
  <c r="B19" i="9"/>
  <c r="D19" i="9" s="1"/>
  <c r="B19" i="8"/>
  <c r="D19" i="8" s="1"/>
  <c r="B19" i="14"/>
  <c r="D19" i="14" s="1"/>
  <c r="B19" i="11"/>
  <c r="D19" i="11" s="1"/>
  <c r="B19" i="7"/>
  <c r="D19" i="7" s="1"/>
  <c r="B19" i="4"/>
  <c r="D19" i="4" s="1"/>
  <c r="B19" i="6"/>
  <c r="D19" i="6" s="1"/>
  <c r="B19" i="10"/>
  <c r="D19" i="10" s="1"/>
  <c r="B19" i="58"/>
  <c r="D19" i="58" s="1"/>
  <c r="D19" i="1"/>
  <c r="B19" i="5"/>
  <c r="D19" i="5" s="1"/>
  <c r="B19" i="57"/>
  <c r="D19" i="57" s="1"/>
  <c r="B10" i="5"/>
  <c r="D10" i="5" s="1"/>
  <c r="B10" i="57"/>
  <c r="D10" i="57" s="1"/>
  <c r="B10" i="10"/>
  <c r="D10" i="10" s="1"/>
  <c r="B10" i="8"/>
  <c r="D10" i="8" s="1"/>
  <c r="B10" i="58"/>
  <c r="D10" i="58" s="1"/>
  <c r="B10" i="6"/>
  <c r="D10" i="6" s="1"/>
  <c r="B10" i="9"/>
  <c r="D10" i="9" s="1"/>
  <c r="B10" i="11"/>
  <c r="D10" i="11" s="1"/>
  <c r="B10" i="14"/>
  <c r="D10" i="14" s="1"/>
  <c r="B10" i="4"/>
  <c r="D10" i="4" s="1"/>
  <c r="B10" i="7"/>
  <c r="D10" i="7" s="1"/>
  <c r="D10" i="1"/>
  <c r="AU9" i="17"/>
  <c r="B25" i="58"/>
  <c r="D25" i="58" s="1"/>
  <c r="B25" i="6"/>
  <c r="D25" i="6" s="1"/>
  <c r="B25" i="8"/>
  <c r="D25" i="8" s="1"/>
  <c r="B25" i="5"/>
  <c r="D25" i="5" s="1"/>
  <c r="B25" i="14"/>
  <c r="D25" i="14" s="1"/>
  <c r="B25" i="57"/>
  <c r="D25" i="57" s="1"/>
  <c r="B25" i="4"/>
  <c r="D25" i="4" s="1"/>
  <c r="B25" i="9"/>
  <c r="D25" i="9" s="1"/>
  <c r="B25" i="10"/>
  <c r="D25" i="10" s="1"/>
  <c r="D25" i="1"/>
  <c r="B25" i="7"/>
  <c r="D25" i="7" s="1"/>
  <c r="B25" i="11"/>
  <c r="D25" i="11" s="1"/>
  <c r="AW8" i="27"/>
  <c r="B13" i="58"/>
  <c r="D13" i="58" s="1"/>
  <c r="B13" i="6"/>
  <c r="D13" i="6" s="1"/>
  <c r="B13" i="5"/>
  <c r="D13" i="5" s="1"/>
  <c r="B13" i="57"/>
  <c r="D13" i="57" s="1"/>
  <c r="B13" i="14"/>
  <c r="D13" i="14" s="1"/>
  <c r="B13" i="7"/>
  <c r="D13" i="7" s="1"/>
  <c r="B13" i="9"/>
  <c r="D13" i="9" s="1"/>
  <c r="B13" i="8"/>
  <c r="D13" i="8" s="1"/>
  <c r="B13" i="11"/>
  <c r="D13" i="11" s="1"/>
  <c r="B13" i="4"/>
  <c r="D13" i="4" s="1"/>
  <c r="B13" i="10"/>
  <c r="D13" i="10" s="1"/>
  <c r="D13" i="1"/>
  <c r="B7" i="9"/>
  <c r="D7" i="9" s="1"/>
  <c r="B7" i="8"/>
  <c r="D7" i="8" s="1"/>
  <c r="B7" i="14"/>
  <c r="D7" i="14" s="1"/>
  <c r="B7" i="11"/>
  <c r="D7" i="11" s="1"/>
  <c r="B7" i="5"/>
  <c r="B7" i="10"/>
  <c r="D7" i="10" s="1"/>
  <c r="B7" i="58"/>
  <c r="D7" i="58" s="1"/>
  <c r="B7" i="57"/>
  <c r="D7" i="57" s="1"/>
  <c r="B7" i="7"/>
  <c r="D7" i="7" s="1"/>
  <c r="B7" i="6"/>
  <c r="B7" i="4"/>
  <c r="D7" i="1"/>
  <c r="AW4" i="28"/>
  <c r="AT18" i="28"/>
  <c r="T13" i="31"/>
  <c r="B11" i="57"/>
  <c r="D11" i="57" s="1"/>
  <c r="B11" i="10"/>
  <c r="D11" i="10" s="1"/>
  <c r="B11" i="58"/>
  <c r="D11" i="58" s="1"/>
  <c r="B11" i="4"/>
  <c r="D11" i="4" s="1"/>
  <c r="B11" i="8"/>
  <c r="D11" i="8" s="1"/>
  <c r="B11" i="5"/>
  <c r="D11" i="5" s="1"/>
  <c r="B11" i="14"/>
  <c r="D11" i="14" s="1"/>
  <c r="B11" i="9"/>
  <c r="D11" i="9" s="1"/>
  <c r="B11" i="11"/>
  <c r="D11" i="11" s="1"/>
  <c r="B11" i="6"/>
  <c r="D11" i="6" s="1"/>
  <c r="B11" i="7"/>
  <c r="D11" i="7" s="1"/>
  <c r="D11" i="1"/>
  <c r="D27" i="22"/>
  <c r="B24" i="10"/>
  <c r="D24" i="10" s="1"/>
  <c r="B24" i="58"/>
  <c r="D24" i="58" s="1"/>
  <c r="B24" i="8"/>
  <c r="D24" i="8" s="1"/>
  <c r="B24" i="4"/>
  <c r="D24" i="4" s="1"/>
  <c r="B24" i="6"/>
  <c r="D24" i="6" s="1"/>
  <c r="B24" i="14"/>
  <c r="D24" i="14" s="1"/>
  <c r="B24" i="11"/>
  <c r="D24" i="11" s="1"/>
  <c r="B24" i="9"/>
  <c r="D24" i="9" s="1"/>
  <c r="B24" i="5"/>
  <c r="D24" i="5" s="1"/>
  <c r="B24" i="57"/>
  <c r="D24" i="57" s="1"/>
  <c r="D24" i="1"/>
  <c r="B24" i="7"/>
  <c r="D24" i="7" s="1"/>
  <c r="B12" i="10"/>
  <c r="D12" i="10" s="1"/>
  <c r="B12" i="58"/>
  <c r="D12" i="58" s="1"/>
  <c r="B12" i="6"/>
  <c r="D12" i="6" s="1"/>
  <c r="B12" i="57"/>
  <c r="D12" i="57" s="1"/>
  <c r="B12" i="14"/>
  <c r="D12" i="14" s="1"/>
  <c r="B12" i="8"/>
  <c r="D12" i="8" s="1"/>
  <c r="B12" i="5"/>
  <c r="D12" i="5" s="1"/>
  <c r="B12" i="9"/>
  <c r="D12" i="9" s="1"/>
  <c r="B12" i="11"/>
  <c r="D12" i="11" s="1"/>
  <c r="B12" i="4"/>
  <c r="D12" i="4" s="1"/>
  <c r="B12" i="7"/>
  <c r="D12" i="7" s="1"/>
  <c r="D12" i="1"/>
  <c r="B18" i="8"/>
  <c r="D18" i="8" s="1"/>
  <c r="B18" i="9"/>
  <c r="D18" i="9" s="1"/>
  <c r="B18" i="14"/>
  <c r="D18" i="14" s="1"/>
  <c r="B18" i="11"/>
  <c r="D18" i="11" s="1"/>
  <c r="B18" i="10"/>
  <c r="D18" i="10" s="1"/>
  <c r="B18" i="7"/>
  <c r="D18" i="7" s="1"/>
  <c r="B18" i="57"/>
  <c r="D18" i="57" s="1"/>
  <c r="B18" i="4"/>
  <c r="D18" i="4" s="1"/>
  <c r="B18" i="6"/>
  <c r="D18" i="6" s="1"/>
  <c r="B18" i="58"/>
  <c r="D18" i="58" s="1"/>
  <c r="D18" i="1"/>
  <c r="B18" i="5"/>
  <c r="D18" i="5" s="1"/>
  <c r="H10" i="30"/>
  <c r="E16" i="29"/>
  <c r="Y11" i="25"/>
  <c r="M21" i="26"/>
  <c r="AE23" i="24"/>
  <c r="AH24" i="25"/>
  <c r="AG21" i="25" s="1"/>
  <c r="AG22" i="25" s="1"/>
  <c r="AG23" i="25" s="1"/>
  <c r="AG24" i="25"/>
  <c r="V8" i="26"/>
  <c r="AE29" i="26"/>
  <c r="D29" i="25"/>
  <c r="S12" i="2"/>
  <c r="S27" i="2"/>
  <c r="AE17" i="28"/>
  <c r="AD16" i="28" s="1"/>
  <c r="M17" i="23"/>
  <c r="Y7" i="27"/>
  <c r="M22" i="24"/>
  <c r="M24" i="2"/>
  <c r="D10" i="26"/>
  <c r="AE27" i="23"/>
  <c r="AH12" i="24"/>
  <c r="P13" i="27"/>
  <c r="V25" i="28"/>
  <c r="V29" i="28"/>
  <c r="AB16" i="27"/>
  <c r="AB22" i="2"/>
  <c r="Y20" i="26"/>
  <c r="D21" i="25"/>
  <c r="AB18" i="24"/>
  <c r="AH14" i="23"/>
  <c r="AE16" i="27"/>
  <c r="G21" i="25"/>
  <c r="V16" i="27"/>
  <c r="S20" i="24"/>
  <c r="Y4" i="27"/>
  <c r="V35" i="27" s="1"/>
  <c r="AB19" i="25"/>
  <c r="S6" i="2"/>
  <c r="V23" i="24"/>
  <c r="S16" i="28"/>
  <c r="AE6" i="23"/>
  <c r="AB36" i="23" s="1"/>
  <c r="G24" i="25"/>
  <c r="M14" i="2"/>
  <c r="M11" i="26"/>
  <c r="J42" i="26" s="1"/>
  <c r="G25" i="24"/>
  <c r="J10" i="28"/>
  <c r="V10" i="2"/>
  <c r="G10" i="2"/>
  <c r="D41" i="2" s="1"/>
  <c r="S4" i="25"/>
  <c r="Y6" i="26"/>
  <c r="V37" i="26" s="1"/>
  <c r="J4" i="2"/>
  <c r="G33" i="2" s="1"/>
  <c r="S11" i="27"/>
  <c r="J7" i="23"/>
  <c r="Y28" i="2"/>
  <c r="M10" i="28"/>
  <c r="D14" i="23"/>
  <c r="C14" i="23" s="1"/>
  <c r="P15" i="2"/>
  <c r="J14" i="2"/>
  <c r="G4" i="27"/>
  <c r="D35" i="27" s="1"/>
  <c r="D8" i="2"/>
  <c r="P19" i="26"/>
  <c r="V17" i="27"/>
  <c r="AB17" i="25"/>
  <c r="Y15" i="24"/>
  <c r="D7" i="28"/>
  <c r="AE15" i="25"/>
  <c r="V9" i="28"/>
  <c r="M18" i="26"/>
  <c r="AB11" i="2"/>
  <c r="Y42" i="2" s="1"/>
  <c r="P29" i="27"/>
  <c r="J18" i="23"/>
  <c r="J11" i="28"/>
  <c r="G40" i="28" s="1"/>
  <c r="V21" i="26"/>
  <c r="D20" i="25"/>
  <c r="M7" i="23"/>
  <c r="J38" i="23" s="1"/>
  <c r="D9" i="2"/>
  <c r="D22" i="28"/>
  <c r="S18" i="2"/>
  <c r="R17" i="2" s="1"/>
  <c r="AB4" i="24"/>
  <c r="Y35" i="24" s="1"/>
  <c r="D13" i="2"/>
  <c r="AE22" i="28"/>
  <c r="M16" i="27"/>
  <c r="J25" i="2"/>
  <c r="Y12" i="25"/>
  <c r="Y5" i="28"/>
  <c r="V7" i="28"/>
  <c r="S37" i="28" s="1"/>
  <c r="J28" i="23"/>
  <c r="I28" i="23" s="1"/>
  <c r="I29" i="23" s="1"/>
  <c r="I30" i="23" s="1"/>
  <c r="AE8" i="25"/>
  <c r="P22" i="27"/>
  <c r="AB5" i="2"/>
  <c r="Y36" i="2" s="1"/>
  <c r="Y18" i="28"/>
  <c r="Y19" i="2"/>
  <c r="S26" i="23"/>
  <c r="P20" i="26"/>
  <c r="J12" i="25"/>
  <c r="G12" i="26"/>
  <c r="S19" i="26"/>
  <c r="Y8" i="25"/>
  <c r="V39" i="25" s="1"/>
  <c r="Y22" i="2"/>
  <c r="AB9" i="24"/>
  <c r="Y40" i="24" s="1"/>
  <c r="AH10" i="26"/>
  <c r="Y29" i="23"/>
  <c r="X29" i="23" s="1"/>
  <c r="X30" i="23" s="1"/>
  <c r="X31" i="23" s="1"/>
  <c r="P14" i="2"/>
  <c r="G27" i="27"/>
  <c r="AH7" i="23"/>
  <c r="AE38" i="23" s="1"/>
  <c r="V14" i="25"/>
  <c r="U14" i="25"/>
  <c r="P16" i="23"/>
  <c r="AB12" i="26"/>
  <c r="D24" i="28"/>
  <c r="C23" i="28" s="1"/>
  <c r="J19" i="24"/>
  <c r="AB23" i="24"/>
  <c r="G17" i="27"/>
  <c r="AE20" i="25"/>
  <c r="AE9" i="24"/>
  <c r="V24" i="25"/>
  <c r="Y26" i="24"/>
  <c r="G5" i="2"/>
  <c r="D36" i="2" s="1"/>
  <c r="J6" i="26"/>
  <c r="G35" i="26" s="1"/>
  <c r="Y13" i="28"/>
  <c r="X12" i="28" s="1"/>
  <c r="P7" i="27"/>
  <c r="M37" i="27" s="1"/>
  <c r="S25" i="24"/>
  <c r="P14" i="26"/>
  <c r="AH7" i="24"/>
  <c r="AE38" i="24" s="1"/>
  <c r="V4" i="26"/>
  <c r="AH20" i="23"/>
  <c r="S24" i="27"/>
  <c r="AB25" i="24"/>
  <c r="AH24" i="27"/>
  <c r="AG24" i="27"/>
  <c r="S27" i="24"/>
  <c r="R27" i="24"/>
  <c r="R28" i="24" s="1"/>
  <c r="R29" i="24" s="1"/>
  <c r="P8" i="23"/>
  <c r="AB10" i="2"/>
  <c r="Y41" i="2" s="1"/>
  <c r="M22" i="27"/>
  <c r="M24" i="25"/>
  <c r="Y14" i="23"/>
  <c r="AB18" i="25"/>
  <c r="S5" i="2"/>
  <c r="P36" i="2" s="1"/>
  <c r="AB19" i="26"/>
  <c r="M14" i="26"/>
  <c r="G25" i="27"/>
  <c r="F20" i="27" s="1"/>
  <c r="P15" i="28"/>
  <c r="D6" i="25"/>
  <c r="D8" i="23"/>
  <c r="Y27" i="2"/>
  <c r="V15" i="23"/>
  <c r="S17" i="2"/>
  <c r="D15" i="23"/>
  <c r="D17" i="24"/>
  <c r="C17" i="24" s="1"/>
  <c r="C18" i="24" s="1"/>
  <c r="C19" i="24" s="1"/>
  <c r="AB8" i="23"/>
  <c r="V11" i="2"/>
  <c r="AE21" i="24"/>
  <c r="V22" i="24"/>
  <c r="AH5" i="27"/>
  <c r="AE36" i="27" s="1"/>
  <c r="G5" i="28"/>
  <c r="AG24" i="2"/>
  <c r="M15" i="24"/>
  <c r="J5" i="24"/>
  <c r="G34" i="24" s="1"/>
  <c r="G26" i="2"/>
  <c r="S5" i="26"/>
  <c r="D28" i="23"/>
  <c r="V23" i="27"/>
  <c r="U22" i="27" s="1"/>
  <c r="P26" i="28"/>
  <c r="G25" i="28"/>
  <c r="G20" i="26"/>
  <c r="S23" i="28"/>
  <c r="D8" i="28"/>
  <c r="Y27" i="24"/>
  <c r="S17" i="23"/>
  <c r="D9" i="27"/>
  <c r="AH12" i="25"/>
  <c r="J5" i="23"/>
  <c r="G34" i="23" s="1"/>
  <c r="V16" i="28"/>
  <c r="D28" i="28"/>
  <c r="S16" i="24"/>
  <c r="AH6" i="24"/>
  <c r="AE37" i="24" s="1"/>
  <c r="G28" i="26"/>
  <c r="AE10" i="24"/>
  <c r="P26" i="2"/>
  <c r="M10" i="2"/>
  <c r="D6" i="26"/>
  <c r="D8" i="27"/>
  <c r="Y27" i="25"/>
  <c r="V17" i="26"/>
  <c r="S17" i="25"/>
  <c r="D20" i="23"/>
  <c r="D22" i="23"/>
  <c r="AB8" i="24"/>
  <c r="M25" i="25"/>
  <c r="P7" i="26"/>
  <c r="M37" i="26" s="1"/>
  <c r="V22" i="25"/>
  <c r="Y22" i="28"/>
  <c r="P21" i="27"/>
  <c r="D24" i="27"/>
  <c r="C24" i="27" s="1"/>
  <c r="C25" i="27" s="1"/>
  <c r="C26" i="27" s="1"/>
  <c r="P6" i="26"/>
  <c r="M36" i="26" s="1"/>
  <c r="J17" i="26"/>
  <c r="E5" i="35"/>
  <c r="Q10" i="35"/>
  <c r="AQ10" i="35" s="1"/>
  <c r="J20" i="26"/>
  <c r="D10" i="24"/>
  <c r="I21" i="28"/>
  <c r="I22" i="28" s="1"/>
  <c r="I23" i="28" s="1"/>
  <c r="D28" i="27"/>
  <c r="M8" i="27"/>
  <c r="J39" i="27" s="1"/>
  <c r="M10" i="24"/>
  <c r="J41" i="24" s="1"/>
  <c r="M28" i="26"/>
  <c r="G4" i="24"/>
  <c r="J27" i="23"/>
  <c r="D6" i="27"/>
  <c r="Y27" i="26"/>
  <c r="V17" i="24"/>
  <c r="G7" i="2"/>
  <c r="AE28" i="28"/>
  <c r="D22" i="2"/>
  <c r="G11" i="2"/>
  <c r="AH18" i="26"/>
  <c r="Y5" i="25"/>
  <c r="V36" i="25" s="1"/>
  <c r="Y13" i="25"/>
  <c r="V18" i="27"/>
  <c r="M25" i="26"/>
  <c r="Y18" i="23"/>
  <c r="P7" i="28"/>
  <c r="M37" i="28" s="1"/>
  <c r="P21" i="24"/>
  <c r="V4" i="2"/>
  <c r="P12" i="23"/>
  <c r="M42" i="23" s="1"/>
  <c r="D27" i="23"/>
  <c r="C23" i="23" s="1"/>
  <c r="M4" i="24"/>
  <c r="J35" i="24" s="1"/>
  <c r="I27" i="24" s="1"/>
  <c r="AB15" i="27"/>
  <c r="AB25" i="23"/>
  <c r="J6" i="2"/>
  <c r="B17" i="4"/>
  <c r="D17" i="4" s="1"/>
  <c r="B17" i="9"/>
  <c r="D17" i="9" s="1"/>
  <c r="B17" i="11"/>
  <c r="D17" i="11" s="1"/>
  <c r="B17" i="10"/>
  <c r="D17" i="10" s="1"/>
  <c r="B17" i="7"/>
  <c r="D17" i="7" s="1"/>
  <c r="B17" i="57"/>
  <c r="D17" i="57" s="1"/>
  <c r="B17" i="8"/>
  <c r="D17" i="8" s="1"/>
  <c r="B17" i="6"/>
  <c r="D17" i="6" s="1"/>
  <c r="B17" i="5"/>
  <c r="B17" i="58"/>
  <c r="D17" i="58" s="1"/>
  <c r="B17" i="14"/>
  <c r="D17" i="14" s="1"/>
  <c r="D17" i="1"/>
  <c r="P9" i="26"/>
  <c r="AB9" i="26"/>
  <c r="G27" i="2"/>
  <c r="AH11" i="27"/>
  <c r="G19" i="26"/>
  <c r="F18" i="26" s="1"/>
  <c r="AH17" i="28"/>
  <c r="AE9" i="28"/>
  <c r="AE14" i="24"/>
  <c r="T4" i="53"/>
  <c r="U4" i="53" s="1"/>
  <c r="D306" i="21"/>
  <c r="AE7" i="27"/>
  <c r="AD7" i="27" s="1"/>
  <c r="V8" i="23"/>
  <c r="S38" i="23" s="1"/>
  <c r="AE29" i="2"/>
  <c r="AE17" i="23"/>
  <c r="D10" i="25"/>
  <c r="AH12" i="27"/>
  <c r="AB16" i="25"/>
  <c r="S20" i="26"/>
  <c r="Y4" i="2"/>
  <c r="V35" i="2" s="1"/>
  <c r="M8" i="25"/>
  <c r="S6" i="23"/>
  <c r="P37" i="23" s="1"/>
  <c r="S16" i="27"/>
  <c r="J10" i="25"/>
  <c r="G39" i="25" s="1"/>
  <c r="S4" i="26"/>
  <c r="P35" i="26" s="1"/>
  <c r="S23" i="25"/>
  <c r="J7" i="24"/>
  <c r="G7" i="23"/>
  <c r="D38" i="23" s="1"/>
  <c r="D7" i="24"/>
  <c r="AE15" i="26"/>
  <c r="AD9" i="26" s="1"/>
  <c r="V9" i="24"/>
  <c r="S39" i="24" s="1"/>
  <c r="M7" i="2"/>
  <c r="J38" i="2" s="1"/>
  <c r="V28" i="28"/>
  <c r="V18" i="24"/>
  <c r="U18" i="24" s="1"/>
  <c r="U19" i="24" s="1"/>
  <c r="U20" i="24" s="1"/>
  <c r="S26" i="28"/>
  <c r="V11" i="26"/>
  <c r="J12" i="27"/>
  <c r="I11" i="27" s="1"/>
  <c r="G27" i="26"/>
  <c r="P16" i="24"/>
  <c r="D24" i="25"/>
  <c r="C23" i="25" s="1"/>
  <c r="C24" i="25"/>
  <c r="C25" i="25" s="1"/>
  <c r="C26" i="25" s="1"/>
  <c r="AB24" i="24"/>
  <c r="AA24" i="24"/>
  <c r="AR17" i="17"/>
  <c r="Y4" i="25"/>
  <c r="V35" i="25" s="1"/>
  <c r="M8" i="26"/>
  <c r="S6" i="25"/>
  <c r="P37" i="25" s="1"/>
  <c r="AE6" i="2"/>
  <c r="AB36" i="2" s="1"/>
  <c r="P26" i="26"/>
  <c r="M11" i="23"/>
  <c r="J42" i="23" s="1"/>
  <c r="V10" i="26"/>
  <c r="U10" i="26" s="1"/>
  <c r="Y6" i="24"/>
  <c r="S11" i="25"/>
  <c r="J7" i="27"/>
  <c r="G36" i="27" s="1"/>
  <c r="M10" i="26"/>
  <c r="P19" i="23"/>
  <c r="G7" i="26"/>
  <c r="D38" i="26" s="1"/>
  <c r="M29" i="25"/>
  <c r="L25" i="25" s="1"/>
  <c r="L26" i="25" s="1"/>
  <c r="L27" i="25" s="1"/>
  <c r="Y15" i="25"/>
  <c r="D7" i="23"/>
  <c r="C6" i="23" s="1"/>
  <c r="AE15" i="28"/>
  <c r="AD14" i="28" s="1"/>
  <c r="AE28" i="26"/>
  <c r="D22" i="27"/>
  <c r="C22" i="27" s="1"/>
  <c r="Y3" i="26"/>
  <c r="S13" i="25"/>
  <c r="AH18" i="25"/>
  <c r="J28" i="2"/>
  <c r="D27" i="28"/>
  <c r="M4" i="26"/>
  <c r="J35" i="26" s="1"/>
  <c r="I26" i="26" s="1"/>
  <c r="J6" i="23"/>
  <c r="I5" i="23" s="1"/>
  <c r="B14" i="58"/>
  <c r="D14" i="58" s="1"/>
  <c r="B14" i="6"/>
  <c r="D14" i="6" s="1"/>
  <c r="B14" i="7"/>
  <c r="D14" i="7" s="1"/>
  <c r="B14" i="57"/>
  <c r="D14" i="57" s="1"/>
  <c r="B14" i="14"/>
  <c r="D14" i="14" s="1"/>
  <c r="B14" i="9"/>
  <c r="D14" i="9" s="1"/>
  <c r="B14" i="11"/>
  <c r="D14" i="11" s="1"/>
  <c r="B14" i="8"/>
  <c r="D14" i="8" s="1"/>
  <c r="B14" i="4"/>
  <c r="D14" i="4" s="1"/>
  <c r="B14" i="10"/>
  <c r="D14" i="10" s="1"/>
  <c r="D14" i="1"/>
  <c r="B14" i="5"/>
  <c r="D14" i="5" s="1"/>
  <c r="AC7" i="30"/>
  <c r="B29" i="4"/>
  <c r="D29" i="4" s="1"/>
  <c r="B29" i="58"/>
  <c r="D29" i="58" s="1"/>
  <c r="B29" i="57"/>
  <c r="D29" i="57" s="1"/>
  <c r="B29" i="14"/>
  <c r="D29" i="14" s="1"/>
  <c r="B29" i="9"/>
  <c r="D29" i="9" s="1"/>
  <c r="B29" i="10"/>
  <c r="D29" i="10" s="1"/>
  <c r="B29" i="5"/>
  <c r="D29" i="5" s="1"/>
  <c r="B29" i="7"/>
  <c r="D29" i="7" s="1"/>
  <c r="B29" i="8"/>
  <c r="D29" i="8" s="1"/>
  <c r="B29" i="6"/>
  <c r="D29" i="6" s="1"/>
  <c r="B29" i="11"/>
  <c r="D29" i="11" s="1"/>
  <c r="D29" i="1"/>
  <c r="D30" i="22"/>
  <c r="T15" i="35"/>
  <c r="T13" i="29"/>
  <c r="Y11" i="26"/>
  <c r="Y21" i="25"/>
  <c r="AE23" i="25"/>
  <c r="AH24" i="24"/>
  <c r="AG24" i="24" s="1"/>
  <c r="V8" i="27"/>
  <c r="S38" i="27" s="1"/>
  <c r="D29" i="27"/>
  <c r="S12" i="26"/>
  <c r="R12" i="26" s="1"/>
  <c r="S27" i="23"/>
  <c r="R27" i="23" s="1"/>
  <c r="R28" i="23" s="1"/>
  <c r="R29" i="23" s="1"/>
  <c r="AE17" i="27"/>
  <c r="M17" i="25"/>
  <c r="P8" i="24"/>
  <c r="M22" i="23"/>
  <c r="M24" i="27"/>
  <c r="P13" i="23"/>
  <c r="V25" i="27"/>
  <c r="V29" i="25"/>
  <c r="U23" i="25" s="1"/>
  <c r="J21" i="27"/>
  <c r="AB22" i="25"/>
  <c r="Y20" i="2"/>
  <c r="AB26" i="24"/>
  <c r="AA26" i="24"/>
  <c r="AA27" i="24" s="1"/>
  <c r="AA28" i="24" s="1"/>
  <c r="D21" i="27"/>
  <c r="AB18" i="26"/>
  <c r="M23" i="2"/>
  <c r="G21" i="27"/>
  <c r="V16" i="23"/>
  <c r="S20" i="25"/>
  <c r="R20" i="25"/>
  <c r="R21" i="25" s="1"/>
  <c r="R22" i="25" s="1"/>
  <c r="D28" i="24"/>
  <c r="AB19" i="24"/>
  <c r="S6" i="27"/>
  <c r="P37" i="27" s="1"/>
  <c r="V23" i="25"/>
  <c r="AH6" i="28"/>
  <c r="AE37" i="28" s="1"/>
  <c r="AE6" i="24"/>
  <c r="AB36" i="24" s="1"/>
  <c r="G24" i="23"/>
  <c r="M14" i="24"/>
  <c r="M11" i="28"/>
  <c r="G25" i="2"/>
  <c r="J26" i="2"/>
  <c r="V10" i="24"/>
  <c r="G10" i="23"/>
  <c r="S4" i="23"/>
  <c r="Y6" i="2"/>
  <c r="J4" i="24"/>
  <c r="J7" i="25"/>
  <c r="G36" i="25" s="1"/>
  <c r="Y28" i="25"/>
  <c r="P15" i="23"/>
  <c r="J14" i="24"/>
  <c r="G4" i="28"/>
  <c r="D35" i="28" s="1"/>
  <c r="D6" i="2"/>
  <c r="D8" i="24"/>
  <c r="C7" i="24" s="1"/>
  <c r="P19" i="28"/>
  <c r="S17" i="27"/>
  <c r="AB17" i="26"/>
  <c r="M29" i="28"/>
  <c r="L29" i="28" s="1"/>
  <c r="Y15" i="2"/>
  <c r="AE15" i="24"/>
  <c r="V9" i="23"/>
  <c r="M18" i="27"/>
  <c r="AB11" i="25"/>
  <c r="P29" i="28"/>
  <c r="J18" i="25"/>
  <c r="P23" i="2"/>
  <c r="V21" i="23"/>
  <c r="D20" i="26"/>
  <c r="C17" i="26" s="1"/>
  <c r="C18" i="26" s="1"/>
  <c r="C19" i="26" s="1"/>
  <c r="M7" i="25"/>
  <c r="J38" i="25" s="1"/>
  <c r="D9" i="28"/>
  <c r="D17" i="26"/>
  <c r="S18" i="24"/>
  <c r="AB4" i="28"/>
  <c r="Y35" i="28" s="1"/>
  <c r="D13" i="23"/>
  <c r="J13" i="24"/>
  <c r="M16" i="23"/>
  <c r="J25" i="27"/>
  <c r="Y12" i="24"/>
  <c r="AB8" i="25"/>
  <c r="V7" i="24"/>
  <c r="J28" i="25"/>
  <c r="AE8" i="2"/>
  <c r="AB5" i="26"/>
  <c r="Y36" i="26" s="1"/>
  <c r="P7" i="2"/>
  <c r="Y19" i="23"/>
  <c r="X19" i="23" s="1"/>
  <c r="S26" i="2"/>
  <c r="R24" i="2" s="1"/>
  <c r="AE21" i="23"/>
  <c r="J12" i="26"/>
  <c r="S19" i="24"/>
  <c r="V22" i="23"/>
  <c r="Y8" i="24"/>
  <c r="V39" i="24" s="1"/>
  <c r="Y22" i="23"/>
  <c r="AB9" i="23"/>
  <c r="S25" i="26"/>
  <c r="AH5" i="25"/>
  <c r="AH10" i="23"/>
  <c r="Y29" i="26"/>
  <c r="P14" i="23"/>
  <c r="G27" i="24"/>
  <c r="AH7" i="25"/>
  <c r="V14" i="28"/>
  <c r="P16" i="25"/>
  <c r="AB12" i="23"/>
  <c r="P6" i="24"/>
  <c r="M36" i="24" s="1"/>
  <c r="J19" i="23"/>
  <c r="AB23" i="25"/>
  <c r="AA23" i="25" s="1"/>
  <c r="AE20" i="26"/>
  <c r="AE9" i="27"/>
  <c r="AH20" i="24"/>
  <c r="V24" i="24"/>
  <c r="Y26" i="2"/>
  <c r="AB15" i="25"/>
  <c r="G5" i="24"/>
  <c r="D36" i="24" s="1"/>
  <c r="J6" i="28"/>
  <c r="G35" i="28" s="1"/>
  <c r="J17" i="2"/>
  <c r="I17" i="2" s="1"/>
  <c r="Y11" i="28"/>
  <c r="M23" i="24"/>
  <c r="J5" i="27"/>
  <c r="G34" i="27" s="1"/>
  <c r="V16" i="25"/>
  <c r="D28" i="25"/>
  <c r="V23" i="28"/>
  <c r="AH6" i="26"/>
  <c r="G28" i="2"/>
  <c r="AE10" i="2"/>
  <c r="AB40" i="2" s="1"/>
  <c r="M14" i="25"/>
  <c r="L14" i="25" s="1"/>
  <c r="V10" i="25"/>
  <c r="S40" i="25" s="1"/>
  <c r="Y6" i="28"/>
  <c r="V37" i="28" s="1"/>
  <c r="J4" i="25"/>
  <c r="G33" i="25" s="1"/>
  <c r="J7" i="28"/>
  <c r="M28" i="2"/>
  <c r="J14" i="25"/>
  <c r="D15" i="2"/>
  <c r="J25" i="23"/>
  <c r="Y8" i="27"/>
  <c r="X8" i="27" s="1"/>
  <c r="X9" i="27" s="1"/>
  <c r="X10" i="27" s="1"/>
  <c r="P16" i="28"/>
  <c r="J17" i="27"/>
  <c r="I17" i="27" s="1"/>
  <c r="B23" i="57"/>
  <c r="D23" i="57" s="1"/>
  <c r="B23" i="10"/>
  <c r="D23" i="10" s="1"/>
  <c r="B23" i="58"/>
  <c r="D23" i="58" s="1"/>
  <c r="B23" i="4"/>
  <c r="D23" i="4" s="1"/>
  <c r="B23" i="7"/>
  <c r="D23" i="7" s="1"/>
  <c r="B23" i="14"/>
  <c r="D23" i="14" s="1"/>
  <c r="B23" i="8"/>
  <c r="D23" i="8" s="1"/>
  <c r="B23" i="11"/>
  <c r="D23" i="11" s="1"/>
  <c r="B23" i="6"/>
  <c r="D23" i="6" s="1"/>
  <c r="B23" i="9"/>
  <c r="D23" i="9" s="1"/>
  <c r="B23" i="5"/>
  <c r="D23" i="5" s="1"/>
  <c r="D23" i="1"/>
  <c r="D23" i="25"/>
  <c r="AE7" i="26"/>
  <c r="AB37" i="26" s="1"/>
  <c r="G18" i="27"/>
  <c r="AB11" i="26"/>
  <c r="G11" i="23"/>
  <c r="D13" i="27"/>
  <c r="Y12" i="28"/>
  <c r="V43" i="28" s="1"/>
  <c r="AB5" i="23"/>
  <c r="Y36" i="23" s="1"/>
  <c r="G12" i="23"/>
  <c r="D43" i="23" s="1"/>
  <c r="AH19" i="26"/>
  <c r="AG19" i="26" s="1"/>
  <c r="Y22" i="25"/>
  <c r="I19" i="28"/>
  <c r="AB24" i="25"/>
  <c r="P12" i="24"/>
  <c r="O9" i="24" s="1"/>
  <c r="O10" i="24" s="1"/>
  <c r="O11" i="24" s="1"/>
  <c r="B30" i="8"/>
  <c r="D30" i="8" s="1"/>
  <c r="B30" i="9"/>
  <c r="D30" i="9" s="1"/>
  <c r="B30" i="14"/>
  <c r="D30" i="14" s="1"/>
  <c r="B30" i="6"/>
  <c r="D30" i="6" s="1"/>
  <c r="B30" i="11"/>
  <c r="D30" i="11" s="1"/>
  <c r="B30" i="10"/>
  <c r="D30" i="10" s="1"/>
  <c r="B30" i="5"/>
  <c r="D30" i="5" s="1"/>
  <c r="B30" i="58"/>
  <c r="D30" i="58" s="1"/>
  <c r="B30" i="7"/>
  <c r="D30" i="7" s="1"/>
  <c r="B30" i="57"/>
  <c r="D30" i="57" s="1"/>
  <c r="B30" i="4"/>
  <c r="D30" i="4" s="1"/>
  <c r="D30" i="1"/>
  <c r="V25" i="24"/>
  <c r="U25" i="24"/>
  <c r="U26" i="24" s="1"/>
  <c r="U27" i="24" s="1"/>
  <c r="AB29" i="26"/>
  <c r="J4" i="27"/>
  <c r="G33" i="27" s="1"/>
  <c r="G13" i="23"/>
  <c r="D17" i="28"/>
  <c r="J13" i="25"/>
  <c r="S13" i="23"/>
  <c r="Y12" i="27"/>
  <c r="V18" i="26"/>
  <c r="P5" i="24"/>
  <c r="M35" i="24" s="1"/>
  <c r="V22" i="2"/>
  <c r="AH11" i="25"/>
  <c r="AE42" i="25" s="1"/>
  <c r="AB12" i="27"/>
  <c r="Y43" i="27" s="1"/>
  <c r="P6" i="25"/>
  <c r="M36" i="25" s="1"/>
  <c r="G19" i="2"/>
  <c r="B20" i="9"/>
  <c r="D20" i="9" s="1"/>
  <c r="B20" i="14"/>
  <c r="D20" i="14" s="1"/>
  <c r="B20" i="11"/>
  <c r="D20" i="11" s="1"/>
  <c r="B20" i="8"/>
  <c r="D20" i="8" s="1"/>
  <c r="B20" i="5"/>
  <c r="D20" i="5" s="1"/>
  <c r="B20" i="4"/>
  <c r="D20" i="4" s="1"/>
  <c r="B20" i="6"/>
  <c r="D20" i="6" s="1"/>
  <c r="B20" i="7"/>
  <c r="D20" i="7" s="1"/>
  <c r="B20" i="10"/>
  <c r="D20" i="10" s="1"/>
  <c r="B20" i="58"/>
  <c r="D20" i="58" s="1"/>
  <c r="D20" i="1"/>
  <c r="B20" i="57"/>
  <c r="D20" i="57" s="1"/>
  <c r="C20" i="57" s="1"/>
  <c r="B4" i="7"/>
  <c r="D4" i="7" s="1"/>
  <c r="B4" i="4"/>
  <c r="B4" i="8"/>
  <c r="D4" i="8" s="1"/>
  <c r="B4" i="10"/>
  <c r="D4" i="10" s="1"/>
  <c r="B4" i="58"/>
  <c r="D4" i="58" s="1"/>
  <c r="B4" i="5"/>
  <c r="B4" i="11"/>
  <c r="D4" i="11" s="1"/>
  <c r="B4" i="9"/>
  <c r="D4" i="9" s="1"/>
  <c r="B4" i="14"/>
  <c r="D4" i="14" s="1"/>
  <c r="D4" i="1"/>
  <c r="B4" i="6"/>
  <c r="B4" i="57"/>
  <c r="D4" i="57" s="1"/>
  <c r="C4" i="57" s="1"/>
  <c r="D23" i="2"/>
  <c r="M21" i="28"/>
  <c r="Y21" i="27"/>
  <c r="AE7" i="2"/>
  <c r="AB37" i="2" s="1"/>
  <c r="AH24" i="28"/>
  <c r="AG24" i="28"/>
  <c r="G18" i="25"/>
  <c r="AE29" i="23"/>
  <c r="S27" i="27"/>
  <c r="R26" i="27" s="1"/>
  <c r="R27" i="27"/>
  <c r="R28" i="27" s="1"/>
  <c r="R29" i="27" s="1"/>
  <c r="AB10" i="24"/>
  <c r="Y14" i="25"/>
  <c r="X14" i="25" s="1"/>
  <c r="AE16" i="23"/>
  <c r="M14" i="28"/>
  <c r="J10" i="2"/>
  <c r="G10" i="28"/>
  <c r="J14" i="28"/>
  <c r="G6" i="24"/>
  <c r="D37" i="24" s="1"/>
  <c r="F6" i="24"/>
  <c r="AB11" i="28"/>
  <c r="Y13" i="24"/>
  <c r="D23" i="23"/>
  <c r="AE29" i="25"/>
  <c r="Y14" i="27"/>
  <c r="G28" i="23"/>
  <c r="S23" i="23"/>
  <c r="V14" i="2"/>
  <c r="D24" i="24"/>
  <c r="AB24" i="2"/>
  <c r="B6" i="8"/>
  <c r="D6" i="8" s="1"/>
  <c r="B6" i="9"/>
  <c r="D6" i="9" s="1"/>
  <c r="B6" i="14"/>
  <c r="D6" i="14" s="1"/>
  <c r="B6" i="10"/>
  <c r="D6" i="10" s="1"/>
  <c r="B6" i="58"/>
  <c r="D6" i="58" s="1"/>
  <c r="B6" i="5"/>
  <c r="B6" i="11"/>
  <c r="D6" i="11" s="1"/>
  <c r="B6" i="57"/>
  <c r="D6" i="57" s="1"/>
  <c r="B6" i="7"/>
  <c r="D6" i="7" s="1"/>
  <c r="B6" i="6"/>
  <c r="D6" i="1"/>
  <c r="B6" i="4"/>
  <c r="D14" i="33"/>
  <c r="AE29" i="24"/>
  <c r="J24" i="23"/>
  <c r="AE24" i="27"/>
  <c r="Y7" i="23"/>
  <c r="V38" i="23" s="1"/>
  <c r="AB10" i="28"/>
  <c r="D10" i="23"/>
  <c r="AE16" i="25"/>
  <c r="AD16" i="25" s="1"/>
  <c r="J5" i="26"/>
  <c r="G34" i="26" s="1"/>
  <c r="G26" i="23"/>
  <c r="AB29" i="23"/>
  <c r="AA26" i="23" s="1"/>
  <c r="AA27" i="23" s="1"/>
  <c r="AA28" i="23" s="1"/>
  <c r="AH21" i="28"/>
  <c r="B32" i="9"/>
  <c r="D32" i="9" s="1"/>
  <c r="B32" i="14"/>
  <c r="D32" i="14" s="1"/>
  <c r="B32" i="11"/>
  <c r="D32" i="11" s="1"/>
  <c r="B32" i="8"/>
  <c r="D32" i="8" s="1"/>
  <c r="B32" i="5"/>
  <c r="D32" i="5" s="1"/>
  <c r="B32" i="10"/>
  <c r="D32" i="10" s="1"/>
  <c r="B32" i="7"/>
  <c r="D32" i="7" s="1"/>
  <c r="B32" i="58"/>
  <c r="D32" i="58" s="1"/>
  <c r="B32" i="4"/>
  <c r="D32" i="4" s="1"/>
  <c r="B32" i="6"/>
  <c r="D32" i="6" s="1"/>
  <c r="D32" i="1"/>
  <c r="B32" i="57"/>
  <c r="D32" i="57" s="1"/>
  <c r="H26" i="30"/>
  <c r="M9" i="24"/>
  <c r="L9" i="24" s="1"/>
  <c r="Y11" i="27"/>
  <c r="V42" i="27" s="1"/>
  <c r="Y21" i="2"/>
  <c r="AE23" i="2"/>
  <c r="AH24" i="23"/>
  <c r="AG21" i="23" s="1"/>
  <c r="AG22" i="23" s="1"/>
  <c r="AG23" i="23" s="1"/>
  <c r="AG24" i="23"/>
  <c r="G18" i="23"/>
  <c r="V8" i="24"/>
  <c r="S38" i="24" s="1"/>
  <c r="J20" i="2"/>
  <c r="S12" i="23"/>
  <c r="R12" i="23" s="1"/>
  <c r="S27" i="26"/>
  <c r="AE24" i="25"/>
  <c r="M17" i="26"/>
  <c r="M38" i="27"/>
  <c r="M22" i="25"/>
  <c r="M24" i="24"/>
  <c r="L23" i="24" s="1"/>
  <c r="L24" i="24"/>
  <c r="AE27" i="25"/>
  <c r="P13" i="25"/>
  <c r="O13" i="25" s="1"/>
  <c r="V25" i="25"/>
  <c r="P27" i="2"/>
  <c r="V29" i="23"/>
  <c r="J21" i="2"/>
  <c r="Y14" i="2"/>
  <c r="AB22" i="27"/>
  <c r="AA22" i="27"/>
  <c r="Y20" i="25"/>
  <c r="AB26" i="23"/>
  <c r="AB18" i="23"/>
  <c r="AH14" i="24"/>
  <c r="AG14" i="24" s="1"/>
  <c r="AG15" i="24" s="1"/>
  <c r="AG16" i="24" s="1"/>
  <c r="M23" i="27"/>
  <c r="G21" i="28"/>
  <c r="F20" i="28" s="1"/>
  <c r="V16" i="24"/>
  <c r="S5" i="24"/>
  <c r="P36" i="24" s="1"/>
  <c r="S20" i="23"/>
  <c r="D28" i="26"/>
  <c r="AB19" i="23"/>
  <c r="S6" i="26"/>
  <c r="P37" i="26" s="1"/>
  <c r="V23" i="2"/>
  <c r="AH6" i="25"/>
  <c r="AE37" i="25" s="1"/>
  <c r="AE6" i="27"/>
  <c r="AB36" i="27" s="1"/>
  <c r="AE10" i="25"/>
  <c r="M5" i="28"/>
  <c r="M14" i="23"/>
  <c r="G25" i="26"/>
  <c r="J26" i="24"/>
  <c r="V10" i="23"/>
  <c r="G10" i="25"/>
  <c r="D41" i="25" s="1"/>
  <c r="AH21" i="26"/>
  <c r="AG20" i="26" s="1"/>
  <c r="AG21" i="26"/>
  <c r="AG22" i="26" s="1"/>
  <c r="AG23" i="26" s="1"/>
  <c r="S4" i="27"/>
  <c r="P35" i="27" s="1"/>
  <c r="O26" i="27" s="1"/>
  <c r="R4" i="27"/>
  <c r="Y6" i="25"/>
  <c r="J4" i="23"/>
  <c r="G33" i="23" s="1"/>
  <c r="J7" i="26"/>
  <c r="Y28" i="23"/>
  <c r="X28" i="23" s="1"/>
  <c r="D14" i="27"/>
  <c r="P15" i="25"/>
  <c r="J14" i="23"/>
  <c r="D6" i="23"/>
  <c r="D8" i="26"/>
  <c r="C7" i="26" s="1"/>
  <c r="Y27" i="23"/>
  <c r="S17" i="24"/>
  <c r="AB17" i="23"/>
  <c r="AA17" i="23" s="1"/>
  <c r="Y15" i="26"/>
  <c r="AE15" i="27"/>
  <c r="M18" i="28"/>
  <c r="AB11" i="23"/>
  <c r="J18" i="26"/>
  <c r="I17" i="26" s="1"/>
  <c r="P23" i="27"/>
  <c r="O23" i="27" s="1"/>
  <c r="O24" i="27" s="1"/>
  <c r="O25" i="27" s="1"/>
  <c r="V21" i="28"/>
  <c r="D20" i="28"/>
  <c r="M7" i="26"/>
  <c r="J38" i="26" s="1"/>
  <c r="D9" i="26"/>
  <c r="D17" i="2"/>
  <c r="S18" i="25"/>
  <c r="G11" i="24"/>
  <c r="F7" i="24" s="1"/>
  <c r="F8" i="24" s="1"/>
  <c r="F9" i="24" s="1"/>
  <c r="D13" i="24"/>
  <c r="C13" i="24" s="1"/>
  <c r="J13" i="27"/>
  <c r="M16" i="25"/>
  <c r="L16" i="25" s="1"/>
  <c r="J25" i="24"/>
  <c r="Y12" i="23"/>
  <c r="AB8" i="27"/>
  <c r="V7" i="26"/>
  <c r="S37" i="26" s="1"/>
  <c r="J28" i="26"/>
  <c r="AE8" i="23"/>
  <c r="AB38" i="23" s="1"/>
  <c r="M25" i="27"/>
  <c r="AB5" i="27"/>
  <c r="Y36" i="27" s="1"/>
  <c r="P7" i="24"/>
  <c r="M37" i="24" s="1"/>
  <c r="Y19" i="26"/>
  <c r="S10" i="2"/>
  <c r="P41" i="2" s="1"/>
  <c r="S26" i="26"/>
  <c r="AE21" i="26"/>
  <c r="J12" i="28"/>
  <c r="G12" i="2"/>
  <c r="D43" i="2" s="1"/>
  <c r="AH19" i="24"/>
  <c r="S19" i="27"/>
  <c r="V22" i="27"/>
  <c r="Y8" i="26"/>
  <c r="V39" i="26" s="1"/>
  <c r="Y22" i="26"/>
  <c r="AH5" i="26"/>
  <c r="AE36" i="26" s="1"/>
  <c r="AH10" i="27"/>
  <c r="Y29" i="27"/>
  <c r="P14" i="25"/>
  <c r="O14" i="25" s="1"/>
  <c r="G27" i="28"/>
  <c r="AE38" i="2"/>
  <c r="AG7" i="2"/>
  <c r="AG8" i="2" s="1"/>
  <c r="AG9" i="2" s="1"/>
  <c r="AH11" i="23"/>
  <c r="P16" i="26"/>
  <c r="O15" i="26" s="1"/>
  <c r="AB12" i="2"/>
  <c r="Y43" i="2" s="1"/>
  <c r="P6" i="27"/>
  <c r="J19" i="25"/>
  <c r="I19" i="25" s="1"/>
  <c r="AH17" i="25"/>
  <c r="AG17" i="25" s="1"/>
  <c r="AB23" i="28"/>
  <c r="AE20" i="2"/>
  <c r="V4" i="27"/>
  <c r="S34" i="27" s="1"/>
  <c r="AH20" i="27"/>
  <c r="AG19" i="27" s="1"/>
  <c r="V24" i="27"/>
  <c r="Y26" i="26"/>
  <c r="X26" i="26" s="1"/>
  <c r="AB15" i="2"/>
  <c r="G5" i="27"/>
  <c r="J17" i="24"/>
  <c r="P32" i="1"/>
  <c r="N32" i="7"/>
  <c r="P32" i="7" s="1"/>
  <c r="N32" i="11"/>
  <c r="P32" i="11" s="1"/>
  <c r="N32" i="9"/>
  <c r="P32" i="9" s="1"/>
  <c r="N32" i="58"/>
  <c r="P32" i="58" s="1"/>
  <c r="N32" i="4"/>
  <c r="P32" i="4" s="1"/>
  <c r="N32" i="57"/>
  <c r="P32" i="57" s="1"/>
  <c r="N32" i="6"/>
  <c r="P32" i="6" s="1"/>
  <c r="N32" i="14"/>
  <c r="P32" i="14" s="1"/>
  <c r="N32" i="5"/>
  <c r="P32" i="5" s="1"/>
  <c r="N32" i="10"/>
  <c r="P32" i="10" s="1"/>
  <c r="G25" i="1"/>
  <c r="E25" i="11"/>
  <c r="G25" i="11" s="1"/>
  <c r="E25" i="7"/>
  <c r="G25" i="7" s="1"/>
  <c r="E25" i="10"/>
  <c r="G25" i="10" s="1"/>
  <c r="E25" i="57"/>
  <c r="G25" i="57" s="1"/>
  <c r="E25" i="58"/>
  <c r="G25" i="58" s="1"/>
  <c r="E25" i="6"/>
  <c r="G25" i="6" s="1"/>
  <c r="E25" i="9"/>
  <c r="G25" i="9" s="1"/>
  <c r="E25" i="14"/>
  <c r="G25" i="14" s="1"/>
  <c r="E25" i="5"/>
  <c r="G25" i="5" s="1"/>
  <c r="E25" i="4"/>
  <c r="G25" i="4" s="1"/>
  <c r="P18" i="1"/>
  <c r="N18" i="7"/>
  <c r="P18" i="7" s="1"/>
  <c r="N18" i="58"/>
  <c r="P18" i="58" s="1"/>
  <c r="N18" i="57"/>
  <c r="P18" i="57" s="1"/>
  <c r="N18" i="9"/>
  <c r="P18" i="9" s="1"/>
  <c r="N18" i="4"/>
  <c r="N18" i="10"/>
  <c r="P18" i="10" s="1"/>
  <c r="N18" i="11"/>
  <c r="P18" i="11" s="1"/>
  <c r="N18" i="5"/>
  <c r="P18" i="5" s="1"/>
  <c r="N18" i="14"/>
  <c r="P18" i="14" s="1"/>
  <c r="N18" i="6"/>
  <c r="P18" i="6" s="1"/>
  <c r="S28" i="1"/>
  <c r="Q28" i="7"/>
  <c r="S28" i="7" s="1"/>
  <c r="Q28" i="11"/>
  <c r="S28" i="11" s="1"/>
  <c r="Q28" i="57"/>
  <c r="S28" i="57" s="1"/>
  <c r="Q28" i="14"/>
  <c r="S28" i="14" s="1"/>
  <c r="Q28" i="58"/>
  <c r="S28" i="58" s="1"/>
  <c r="Q28" i="4"/>
  <c r="S28" i="4" s="1"/>
  <c r="Q28" i="10"/>
  <c r="S28" i="10" s="1"/>
  <c r="Q28" i="6"/>
  <c r="S28" i="6" s="1"/>
  <c r="Q28" i="9"/>
  <c r="S28" i="9" s="1"/>
  <c r="Q28" i="5"/>
  <c r="S28" i="5" s="1"/>
  <c r="Y11" i="1"/>
  <c r="V42" i="1" s="1"/>
  <c r="W11" i="11"/>
  <c r="Y11" i="11" s="1"/>
  <c r="W11" i="10"/>
  <c r="Y11" i="10" s="1"/>
  <c r="W11" i="7"/>
  <c r="Y11" i="7" s="1"/>
  <c r="W11" i="9"/>
  <c r="Y11" i="9" s="1"/>
  <c r="W11" i="14"/>
  <c r="Y11" i="14" s="1"/>
  <c r="W11" i="57"/>
  <c r="Y11" i="57" s="1"/>
  <c r="W11" i="58"/>
  <c r="Y11" i="58" s="1"/>
  <c r="W11" i="4"/>
  <c r="Y11" i="4" s="1"/>
  <c r="W11" i="5"/>
  <c r="Y11" i="5" s="1"/>
  <c r="W11" i="6"/>
  <c r="Y11" i="6" s="1"/>
  <c r="G5" i="1"/>
  <c r="E5" i="11"/>
  <c r="G5" i="11" s="1"/>
  <c r="E5" i="7"/>
  <c r="G5" i="7" s="1"/>
  <c r="D36" i="7" s="1"/>
  <c r="E5" i="9"/>
  <c r="G5" i="9" s="1"/>
  <c r="E5" i="10"/>
  <c r="G5" i="10" s="1"/>
  <c r="E5" i="6"/>
  <c r="E5" i="14"/>
  <c r="G5" i="14" s="1"/>
  <c r="E5" i="58"/>
  <c r="G5" i="58" s="1"/>
  <c r="E5" i="57"/>
  <c r="G5" i="57" s="1"/>
  <c r="E5" i="5"/>
  <c r="G5" i="5" s="1"/>
  <c r="E5" i="4"/>
  <c r="G5" i="4" s="1"/>
  <c r="AH13" i="1"/>
  <c r="AF13" i="11"/>
  <c r="AH13" i="11" s="1"/>
  <c r="AF13" i="7"/>
  <c r="AH13" i="7" s="1"/>
  <c r="AF13" i="58"/>
  <c r="AH13" i="58" s="1"/>
  <c r="AF13" i="10"/>
  <c r="AH13" i="10" s="1"/>
  <c r="AF13" i="57"/>
  <c r="AH13" i="57" s="1"/>
  <c r="AF13" i="9"/>
  <c r="AH13" i="9" s="1"/>
  <c r="AF13" i="5"/>
  <c r="AH13" i="5" s="1"/>
  <c r="AF13" i="4"/>
  <c r="AH13" i="4" s="1"/>
  <c r="AF13" i="14"/>
  <c r="AH13" i="14" s="1"/>
  <c r="AF13" i="6"/>
  <c r="AH13" i="6" s="1"/>
  <c r="V31" i="1"/>
  <c r="T31" i="10"/>
  <c r="V31" i="10" s="1"/>
  <c r="T31" i="7"/>
  <c r="V31" i="7" s="1"/>
  <c r="T31" i="9"/>
  <c r="V31" i="9" s="1"/>
  <c r="T31" i="14"/>
  <c r="V31" i="14" s="1"/>
  <c r="T31" i="58"/>
  <c r="V31" i="58" s="1"/>
  <c r="T31" i="11"/>
  <c r="V31" i="11" s="1"/>
  <c r="T31" i="5"/>
  <c r="V31" i="5" s="1"/>
  <c r="T31" i="57"/>
  <c r="V31" i="57" s="1"/>
  <c r="T31" i="4"/>
  <c r="V31" i="4" s="1"/>
  <c r="T31" i="6"/>
  <c r="V31" i="6" s="1"/>
  <c r="J11" i="1"/>
  <c r="H11" i="10"/>
  <c r="J11" i="10" s="1"/>
  <c r="H11" i="7"/>
  <c r="J11" i="7" s="1"/>
  <c r="H11" i="9"/>
  <c r="J11" i="9" s="1"/>
  <c r="H11" i="11"/>
  <c r="J11" i="11" s="1"/>
  <c r="H11" i="58"/>
  <c r="J11" i="58" s="1"/>
  <c r="H11" i="57"/>
  <c r="J11" i="57" s="1"/>
  <c r="H11" i="6"/>
  <c r="J11" i="6" s="1"/>
  <c r="H11" i="5"/>
  <c r="J11" i="5" s="1"/>
  <c r="H11" i="14"/>
  <c r="J11" i="14" s="1"/>
  <c r="G40" i="14" s="1"/>
  <c r="H11" i="4"/>
  <c r="J11" i="4" s="1"/>
  <c r="AH4" i="1"/>
  <c r="AF4" i="7"/>
  <c r="AH4" i="7" s="1"/>
  <c r="AF4" i="9"/>
  <c r="AH4" i="9" s="1"/>
  <c r="AF4" i="10"/>
  <c r="AH4" i="10" s="1"/>
  <c r="AF4" i="57"/>
  <c r="AH4" i="57" s="1"/>
  <c r="AF4" i="14"/>
  <c r="AH4" i="14" s="1"/>
  <c r="AF4" i="11"/>
  <c r="AH4" i="11" s="1"/>
  <c r="AF4" i="58"/>
  <c r="AH4" i="58" s="1"/>
  <c r="AF4" i="5"/>
  <c r="AH4" i="5" s="1"/>
  <c r="AE35" i="5" s="1"/>
  <c r="AF4" i="6"/>
  <c r="AH4" i="6" s="1"/>
  <c r="AF4" i="4"/>
  <c r="AH4" i="4" s="1"/>
  <c r="AI6" i="11"/>
  <c r="AI6" i="58"/>
  <c r="AK6" i="58" s="1"/>
  <c r="AI6" i="7"/>
  <c r="AI6" i="6"/>
  <c r="AK6" i="6" s="1"/>
  <c r="AI6" i="14"/>
  <c r="AK6" i="14" s="1"/>
  <c r="AI6" i="4"/>
  <c r="AI6" i="5"/>
  <c r="AK6" i="5" s="1"/>
  <c r="AI6" i="10"/>
  <c r="AI6" i="9"/>
  <c r="AI6" i="57"/>
  <c r="AK6" i="57" s="1"/>
  <c r="J14" i="1"/>
  <c r="H14" i="10"/>
  <c r="J14" i="10" s="1"/>
  <c r="H14" i="7"/>
  <c r="J14" i="7" s="1"/>
  <c r="H14" i="11"/>
  <c r="J14" i="11" s="1"/>
  <c r="H14" i="9"/>
  <c r="J14" i="9" s="1"/>
  <c r="H14" i="58"/>
  <c r="J14" i="58" s="1"/>
  <c r="H14" i="57"/>
  <c r="J14" i="57" s="1"/>
  <c r="H14" i="14"/>
  <c r="J14" i="14" s="1"/>
  <c r="H14" i="4"/>
  <c r="J14" i="4" s="1"/>
  <c r="H14" i="5"/>
  <c r="J14" i="5" s="1"/>
  <c r="H14" i="6"/>
  <c r="J14" i="6" s="1"/>
  <c r="AK28" i="1"/>
  <c r="AI28" i="11"/>
  <c r="AI28" i="9"/>
  <c r="AI28" i="7"/>
  <c r="AI28" i="10"/>
  <c r="AI28" i="58"/>
  <c r="AK28" i="58" s="1"/>
  <c r="AI28" i="14"/>
  <c r="AK28" i="14" s="1"/>
  <c r="AI28" i="6"/>
  <c r="AK28" i="6" s="1"/>
  <c r="AI28" i="57"/>
  <c r="AK28" i="57" s="1"/>
  <c r="AI28" i="5"/>
  <c r="AK28" i="5" s="1"/>
  <c r="AI28" i="4"/>
  <c r="AK28" i="4" s="1"/>
  <c r="S22" i="1"/>
  <c r="Q22" i="7"/>
  <c r="S22" i="7" s="1"/>
  <c r="Q22" i="11"/>
  <c r="S22" i="11" s="1"/>
  <c r="Q22" i="57"/>
  <c r="S22" i="57" s="1"/>
  <c r="Q22" i="14"/>
  <c r="S22" i="14" s="1"/>
  <c r="Q22" i="10"/>
  <c r="S22" i="10" s="1"/>
  <c r="Q22" i="4"/>
  <c r="S22" i="4" s="1"/>
  <c r="Q22" i="9"/>
  <c r="S22" i="9" s="1"/>
  <c r="Q22" i="58"/>
  <c r="S22" i="58" s="1"/>
  <c r="Q22" i="6"/>
  <c r="S22" i="6" s="1"/>
  <c r="Q22" i="5"/>
  <c r="S22" i="5" s="1"/>
  <c r="AK34" i="1"/>
  <c r="AI34" i="11"/>
  <c r="AI34" i="7"/>
  <c r="AI34" i="14"/>
  <c r="AK34" i="14" s="1"/>
  <c r="AJ34" i="14" s="1"/>
  <c r="AI34" i="10"/>
  <c r="AI34" i="58"/>
  <c r="AK34" i="58" s="1"/>
  <c r="AJ34" i="58" s="1"/>
  <c r="AI34" i="57"/>
  <c r="AK34" i="57" s="1"/>
  <c r="AJ34" i="57" s="1"/>
  <c r="AI34" i="9"/>
  <c r="AI34" i="5"/>
  <c r="AK34" i="5" s="1"/>
  <c r="AI34" i="4"/>
  <c r="AK34" i="4" s="1"/>
  <c r="AI34" i="6"/>
  <c r="AK34" i="6" s="1"/>
  <c r="M21" i="1"/>
  <c r="K21" i="10"/>
  <c r="M21" i="10" s="1"/>
  <c r="K21" i="7"/>
  <c r="M21" i="7" s="1"/>
  <c r="K21" i="57"/>
  <c r="M21" i="57" s="1"/>
  <c r="K21" i="14"/>
  <c r="M21" i="14" s="1"/>
  <c r="K21" i="11"/>
  <c r="M21" i="11" s="1"/>
  <c r="K21" i="58"/>
  <c r="M21" i="58" s="1"/>
  <c r="K21" i="4"/>
  <c r="M21" i="4" s="1"/>
  <c r="K21" i="5"/>
  <c r="M21" i="5" s="1"/>
  <c r="K21" i="9"/>
  <c r="M21" i="9" s="1"/>
  <c r="K21" i="6"/>
  <c r="M21" i="6" s="1"/>
  <c r="G18" i="1"/>
  <c r="E18" i="11"/>
  <c r="G18" i="11" s="1"/>
  <c r="E18" i="9"/>
  <c r="G18" i="9" s="1"/>
  <c r="E18" i="7"/>
  <c r="G18" i="7" s="1"/>
  <c r="E18" i="10"/>
  <c r="G18" i="10" s="1"/>
  <c r="E18" i="14"/>
  <c r="G18" i="14" s="1"/>
  <c r="E18" i="58"/>
  <c r="G18" i="58" s="1"/>
  <c r="E18" i="6"/>
  <c r="G18" i="6" s="1"/>
  <c r="E18" i="57"/>
  <c r="G18" i="57" s="1"/>
  <c r="E18" i="5"/>
  <c r="G18" i="5" s="1"/>
  <c r="E18" i="4"/>
  <c r="G18" i="4" s="1"/>
  <c r="K17" i="10"/>
  <c r="M17" i="10" s="1"/>
  <c r="K17" i="57"/>
  <c r="M17" i="57" s="1"/>
  <c r="K17" i="14"/>
  <c r="K17" i="9"/>
  <c r="M17" i="9" s="1"/>
  <c r="K17" i="11"/>
  <c r="M17" i="11" s="1"/>
  <c r="K17" i="58"/>
  <c r="M17" i="58" s="1"/>
  <c r="K17" i="5"/>
  <c r="M17" i="5" s="1"/>
  <c r="K17" i="7"/>
  <c r="M17" i="7" s="1"/>
  <c r="K17" i="4"/>
  <c r="M17" i="4" s="1"/>
  <c r="K17" i="6"/>
  <c r="M17" i="6" s="1"/>
  <c r="AK11" i="1"/>
  <c r="AH41" i="1" s="1"/>
  <c r="AI11" i="7"/>
  <c r="AI11" i="9"/>
  <c r="AI11" i="10"/>
  <c r="AI11" i="6"/>
  <c r="AI11" i="58"/>
  <c r="AK11" i="58" s="1"/>
  <c r="AI11" i="57"/>
  <c r="AK11" i="57" s="1"/>
  <c r="AI11" i="11"/>
  <c r="AI11" i="14"/>
  <c r="AK11" i="14" s="1"/>
  <c r="AI11" i="5"/>
  <c r="AK11" i="5" s="1"/>
  <c r="AI11" i="4"/>
  <c r="AK11" i="4" s="1"/>
  <c r="P26" i="1"/>
  <c r="N26" i="7"/>
  <c r="P26" i="7" s="1"/>
  <c r="N26" i="11"/>
  <c r="P26" i="11" s="1"/>
  <c r="N26" i="9"/>
  <c r="P26" i="9" s="1"/>
  <c r="N26" i="10"/>
  <c r="P26" i="10" s="1"/>
  <c r="N26" i="4"/>
  <c r="P26" i="4" s="1"/>
  <c r="N26" i="57"/>
  <c r="P26" i="57" s="1"/>
  <c r="N26" i="14"/>
  <c r="P26" i="14" s="1"/>
  <c r="N26" i="6"/>
  <c r="P26" i="6" s="1"/>
  <c r="N26" i="58"/>
  <c r="P26" i="58" s="1"/>
  <c r="N26" i="5"/>
  <c r="P26" i="5" s="1"/>
  <c r="J16" i="1"/>
  <c r="H16" i="10"/>
  <c r="J16" i="10" s="1"/>
  <c r="H16" i="7"/>
  <c r="J16" i="7" s="1"/>
  <c r="H16" i="9"/>
  <c r="J16" i="9" s="1"/>
  <c r="H16" i="11"/>
  <c r="J16" i="11" s="1"/>
  <c r="H16" i="58"/>
  <c r="J16" i="58" s="1"/>
  <c r="H16" i="57"/>
  <c r="J16" i="57" s="1"/>
  <c r="H16" i="14"/>
  <c r="J16" i="14" s="1"/>
  <c r="H16" i="6"/>
  <c r="J16" i="6" s="1"/>
  <c r="H16" i="5"/>
  <c r="J16" i="5" s="1"/>
  <c r="H16" i="4"/>
  <c r="J16" i="4" s="1"/>
  <c r="M30" i="1"/>
  <c r="K30" i="10"/>
  <c r="M30" i="10" s="1"/>
  <c r="K30" i="11"/>
  <c r="M30" i="11" s="1"/>
  <c r="K30" i="9"/>
  <c r="M30" i="9" s="1"/>
  <c r="K30" i="57"/>
  <c r="M30" i="57" s="1"/>
  <c r="K30" i="14"/>
  <c r="M30" i="14" s="1"/>
  <c r="K30" i="7"/>
  <c r="M30" i="7" s="1"/>
  <c r="K30" i="58"/>
  <c r="M30" i="58" s="1"/>
  <c r="K30" i="5"/>
  <c r="M30" i="5" s="1"/>
  <c r="K30" i="6"/>
  <c r="M30" i="6" s="1"/>
  <c r="K30" i="4"/>
  <c r="M30" i="4" s="1"/>
  <c r="J32" i="1"/>
  <c r="H32" i="10"/>
  <c r="J32" i="10" s="1"/>
  <c r="H32" i="7"/>
  <c r="J32" i="7" s="1"/>
  <c r="H32" i="11"/>
  <c r="J32" i="11" s="1"/>
  <c r="H32" i="58"/>
  <c r="J32" i="58" s="1"/>
  <c r="H32" i="9"/>
  <c r="J32" i="9" s="1"/>
  <c r="H32" i="14"/>
  <c r="J32" i="14" s="1"/>
  <c r="H32" i="4"/>
  <c r="J32" i="4" s="1"/>
  <c r="H32" i="57"/>
  <c r="J32" i="57" s="1"/>
  <c r="H32" i="6"/>
  <c r="J32" i="6" s="1"/>
  <c r="H32" i="5"/>
  <c r="J32" i="5" s="1"/>
  <c r="G8" i="1"/>
  <c r="E8" i="11"/>
  <c r="G8" i="11" s="1"/>
  <c r="E8" i="10"/>
  <c r="G8" i="10" s="1"/>
  <c r="E8" i="7"/>
  <c r="G8" i="7" s="1"/>
  <c r="E8" i="9"/>
  <c r="G8" i="9" s="1"/>
  <c r="E8" i="57"/>
  <c r="G8" i="57" s="1"/>
  <c r="E8" i="14"/>
  <c r="G8" i="14" s="1"/>
  <c r="E8" i="58"/>
  <c r="G8" i="58" s="1"/>
  <c r="E8" i="4"/>
  <c r="G8" i="4" s="1"/>
  <c r="E8" i="5"/>
  <c r="G8" i="5" s="1"/>
  <c r="E8" i="6"/>
  <c r="G8" i="6" s="1"/>
  <c r="V26" i="1"/>
  <c r="T26" i="11"/>
  <c r="V26" i="11" s="1"/>
  <c r="T26" i="7"/>
  <c r="V26" i="7" s="1"/>
  <c r="T26" i="10"/>
  <c r="V26" i="10" s="1"/>
  <c r="T26" i="14"/>
  <c r="V26" i="14" s="1"/>
  <c r="T26" i="9"/>
  <c r="V26" i="9" s="1"/>
  <c r="T26" i="58"/>
  <c r="V26" i="58" s="1"/>
  <c r="T26" i="57"/>
  <c r="V26" i="57" s="1"/>
  <c r="T26" i="6"/>
  <c r="V26" i="6" s="1"/>
  <c r="T26" i="5"/>
  <c r="V26" i="5" s="1"/>
  <c r="T26" i="4"/>
  <c r="V26" i="4" s="1"/>
  <c r="AB33" i="1"/>
  <c r="Z33" i="11"/>
  <c r="AB33" i="11" s="1"/>
  <c r="AE3" i="11" s="1"/>
  <c r="Z33" i="7"/>
  <c r="AB33" i="7" s="1"/>
  <c r="AE3" i="7" s="1"/>
  <c r="Z33" i="58"/>
  <c r="AB33" i="58" s="1"/>
  <c r="AE3" i="58" s="1"/>
  <c r="AB34" i="58" s="1"/>
  <c r="Z33" i="9"/>
  <c r="AB33" i="9" s="1"/>
  <c r="AE3" i="9" s="1"/>
  <c r="Z33" i="14"/>
  <c r="AB33" i="14" s="1"/>
  <c r="AE3" i="14" s="1"/>
  <c r="AB34" i="14" s="1"/>
  <c r="Z33" i="6"/>
  <c r="AB33" i="6" s="1"/>
  <c r="AE3" i="6" s="1"/>
  <c r="Z33" i="5"/>
  <c r="AB33" i="5" s="1"/>
  <c r="AE3" i="5" s="1"/>
  <c r="Z33" i="10"/>
  <c r="AB33" i="10" s="1"/>
  <c r="AE3" i="10" s="1"/>
  <c r="Z33" i="57"/>
  <c r="AB33" i="57" s="1"/>
  <c r="AE3" i="57" s="1"/>
  <c r="AB34" i="57" s="1"/>
  <c r="Z33" i="4"/>
  <c r="AB33" i="4" s="1"/>
  <c r="AE3" i="4" s="1"/>
  <c r="AE13" i="1"/>
  <c r="AC13" i="10"/>
  <c r="AE13" i="10" s="1"/>
  <c r="AC13" i="9"/>
  <c r="AE13" i="9" s="1"/>
  <c r="AC13" i="7"/>
  <c r="AE13" i="7" s="1"/>
  <c r="AC13" i="57"/>
  <c r="AE13" i="57" s="1"/>
  <c r="AC13" i="5"/>
  <c r="AE13" i="5" s="1"/>
  <c r="AC13" i="14"/>
  <c r="AE13" i="14" s="1"/>
  <c r="AC13" i="11"/>
  <c r="AE13" i="11" s="1"/>
  <c r="AC13" i="4"/>
  <c r="AE13" i="4" s="1"/>
  <c r="AC13" i="58"/>
  <c r="AE13" i="58" s="1"/>
  <c r="AC13" i="6"/>
  <c r="AE13" i="6" s="1"/>
  <c r="P9" i="1"/>
  <c r="N9" i="7"/>
  <c r="P9" i="7" s="1"/>
  <c r="N9" i="10"/>
  <c r="P9" i="10" s="1"/>
  <c r="N9" i="57"/>
  <c r="P9" i="57" s="1"/>
  <c r="N9" i="4"/>
  <c r="P9" i="4" s="1"/>
  <c r="N9" i="9"/>
  <c r="P9" i="9" s="1"/>
  <c r="N9" i="14"/>
  <c r="P9" i="14" s="1"/>
  <c r="M40" i="14" s="1"/>
  <c r="N9" i="11"/>
  <c r="P9" i="11" s="1"/>
  <c r="N9" i="58"/>
  <c r="P9" i="58" s="1"/>
  <c r="N9" i="6"/>
  <c r="P9" i="6" s="1"/>
  <c r="N9" i="5"/>
  <c r="P9" i="5" s="1"/>
  <c r="J30" i="1"/>
  <c r="H30" i="10"/>
  <c r="J30" i="10" s="1"/>
  <c r="H30" i="7"/>
  <c r="J30" i="7" s="1"/>
  <c r="H30" i="11"/>
  <c r="J30" i="11" s="1"/>
  <c r="H30" i="9"/>
  <c r="J30" i="9" s="1"/>
  <c r="H30" i="58"/>
  <c r="J30" i="58" s="1"/>
  <c r="H30" i="14"/>
  <c r="J30" i="14" s="1"/>
  <c r="H30" i="57"/>
  <c r="J30" i="57" s="1"/>
  <c r="H30" i="6"/>
  <c r="J30" i="6" s="1"/>
  <c r="H30" i="5"/>
  <c r="J30" i="5" s="1"/>
  <c r="H30" i="4"/>
  <c r="J30" i="4" s="1"/>
  <c r="AK21" i="1"/>
  <c r="AI21" i="9"/>
  <c r="AI21" i="11"/>
  <c r="AI21" i="7"/>
  <c r="AI21" i="57"/>
  <c r="AK21" i="57" s="1"/>
  <c r="AI21" i="58"/>
  <c r="AK21" i="58" s="1"/>
  <c r="AI21" i="6"/>
  <c r="AK21" i="6" s="1"/>
  <c r="AI21" i="14"/>
  <c r="AK21" i="14" s="1"/>
  <c r="AI21" i="5"/>
  <c r="AK21" i="5" s="1"/>
  <c r="AI21" i="10"/>
  <c r="AI21" i="4"/>
  <c r="AK21" i="4" s="1"/>
  <c r="V17" i="1"/>
  <c r="T17" i="10"/>
  <c r="V17" i="10" s="1"/>
  <c r="T17" i="9"/>
  <c r="V17" i="9" s="1"/>
  <c r="T17" i="11"/>
  <c r="V17" i="11" s="1"/>
  <c r="T17" i="58"/>
  <c r="V17" i="58" s="1"/>
  <c r="T17" i="57"/>
  <c r="V17" i="57" s="1"/>
  <c r="T17" i="14"/>
  <c r="V17" i="14" s="1"/>
  <c r="T17" i="7"/>
  <c r="V17" i="7" s="1"/>
  <c r="T17" i="4"/>
  <c r="V17" i="4" s="1"/>
  <c r="T17" i="5"/>
  <c r="V17" i="5" s="1"/>
  <c r="T17" i="6"/>
  <c r="V17" i="6" s="1"/>
  <c r="P16" i="1"/>
  <c r="N16" i="7"/>
  <c r="P16" i="7" s="1"/>
  <c r="N16" i="11"/>
  <c r="P16" i="11" s="1"/>
  <c r="N16" i="9"/>
  <c r="P16" i="9" s="1"/>
  <c r="N16" i="10"/>
  <c r="P16" i="10" s="1"/>
  <c r="N16" i="4"/>
  <c r="P16" i="4" s="1"/>
  <c r="N16" i="14"/>
  <c r="P16" i="14" s="1"/>
  <c r="N16" i="57"/>
  <c r="P16" i="57" s="1"/>
  <c r="N16" i="58"/>
  <c r="P16" i="58" s="1"/>
  <c r="N16" i="5"/>
  <c r="P16" i="5" s="1"/>
  <c r="N16" i="6"/>
  <c r="P16" i="6" s="1"/>
  <c r="AE31" i="1"/>
  <c r="AC31" i="10"/>
  <c r="AE31" i="10" s="1"/>
  <c r="AC31" i="9"/>
  <c r="AE31" i="9" s="1"/>
  <c r="AC31" i="7"/>
  <c r="AE31" i="7" s="1"/>
  <c r="AC31" i="11"/>
  <c r="AE31" i="11" s="1"/>
  <c r="AC31" i="58"/>
  <c r="AE31" i="58" s="1"/>
  <c r="AC31" i="57"/>
  <c r="AE31" i="57" s="1"/>
  <c r="AC31" i="5"/>
  <c r="AE31" i="5" s="1"/>
  <c r="AC31" i="14"/>
  <c r="AE31" i="14" s="1"/>
  <c r="AC31" i="6"/>
  <c r="AE31" i="6" s="1"/>
  <c r="AC31" i="4"/>
  <c r="AE31" i="4" s="1"/>
  <c r="AE33" i="1"/>
  <c r="AC33" i="7"/>
  <c r="AE33" i="7" s="1"/>
  <c r="AH2" i="7" s="1"/>
  <c r="AC33" i="10"/>
  <c r="AC33" i="9"/>
  <c r="AE33" i="9" s="1"/>
  <c r="AH2" i="9" s="1"/>
  <c r="AC33" i="14"/>
  <c r="AE33" i="14" s="1"/>
  <c r="AH2" i="14" s="1"/>
  <c r="AC33" i="11"/>
  <c r="AC33" i="58"/>
  <c r="AE33" i="58" s="1"/>
  <c r="AH2" i="58" s="1"/>
  <c r="AC33" i="57"/>
  <c r="AE33" i="57" s="1"/>
  <c r="AH2" i="57" s="1"/>
  <c r="AC33" i="5"/>
  <c r="AE33" i="5" s="1"/>
  <c r="AH2" i="5" s="1"/>
  <c r="AC33" i="6"/>
  <c r="AE33" i="6" s="1"/>
  <c r="AH2" i="6" s="1"/>
  <c r="AC33" i="4"/>
  <c r="AE33" i="4" s="1"/>
  <c r="AH2" i="4" s="1"/>
  <c r="G17" i="1"/>
  <c r="E17" i="11"/>
  <c r="G17" i="11" s="1"/>
  <c r="E17" i="7"/>
  <c r="G17" i="7" s="1"/>
  <c r="E17" i="10"/>
  <c r="G17" i="10" s="1"/>
  <c r="E17" i="58"/>
  <c r="G17" i="58" s="1"/>
  <c r="E17" i="57"/>
  <c r="G17" i="57" s="1"/>
  <c r="E17" i="5"/>
  <c r="G17" i="5" s="1"/>
  <c r="E17" i="14"/>
  <c r="G17" i="14" s="1"/>
  <c r="E17" i="9"/>
  <c r="G17" i="9" s="1"/>
  <c r="E17" i="6"/>
  <c r="G17" i="6" s="1"/>
  <c r="E17" i="4"/>
  <c r="G17" i="4" s="1"/>
  <c r="AB21" i="1"/>
  <c r="Z21" i="11"/>
  <c r="AB21" i="11" s="1"/>
  <c r="Z21" i="9"/>
  <c r="AB21" i="9" s="1"/>
  <c r="Z21" i="10"/>
  <c r="AB21" i="10" s="1"/>
  <c r="Z21" i="7"/>
  <c r="AB21" i="7" s="1"/>
  <c r="Z21" i="58"/>
  <c r="AB21" i="58" s="1"/>
  <c r="Z21" i="14"/>
  <c r="AB21" i="14" s="1"/>
  <c r="Z21" i="5"/>
  <c r="AB21" i="5" s="1"/>
  <c r="Z21" i="57"/>
  <c r="AB21" i="57" s="1"/>
  <c r="Z21" i="6"/>
  <c r="AB21" i="6" s="1"/>
  <c r="Z21" i="4"/>
  <c r="AB21" i="4" s="1"/>
  <c r="K12" i="10"/>
  <c r="M12" i="10" s="1"/>
  <c r="K12" i="11"/>
  <c r="M12" i="11" s="1"/>
  <c r="K12" i="7"/>
  <c r="M12" i="7" s="1"/>
  <c r="K12" i="57"/>
  <c r="M12" i="57" s="1"/>
  <c r="K12" i="14"/>
  <c r="M12" i="14" s="1"/>
  <c r="K12" i="58"/>
  <c r="M12" i="58" s="1"/>
  <c r="K12" i="6"/>
  <c r="K12" i="5"/>
  <c r="K12" i="4"/>
  <c r="M12" i="4" s="1"/>
  <c r="K12" i="9"/>
  <c r="M12" i="9" s="1"/>
  <c r="AB4" i="1"/>
  <c r="Y35" i="1" s="1"/>
  <c r="Z4" i="7"/>
  <c r="AB4" i="7" s="1"/>
  <c r="Z4" i="11"/>
  <c r="AB4" i="11" s="1"/>
  <c r="Z4" i="10"/>
  <c r="AB4" i="10" s="1"/>
  <c r="Z4" i="9"/>
  <c r="AB4" i="9" s="1"/>
  <c r="Z4" i="57"/>
  <c r="AB4" i="57" s="1"/>
  <c r="Z4" i="14"/>
  <c r="AB4" i="14" s="1"/>
  <c r="Z4" i="58"/>
  <c r="AB4" i="58" s="1"/>
  <c r="Z4" i="4"/>
  <c r="AB4" i="4" s="1"/>
  <c r="Z4" i="6"/>
  <c r="AB4" i="6" s="1"/>
  <c r="Z4" i="5"/>
  <c r="AB4" i="5" s="1"/>
  <c r="V24" i="1"/>
  <c r="T24" i="10"/>
  <c r="V24" i="10" s="1"/>
  <c r="T24" i="7"/>
  <c r="V24" i="7" s="1"/>
  <c r="T24" i="9"/>
  <c r="V24" i="9" s="1"/>
  <c r="T24" i="11"/>
  <c r="V24" i="11" s="1"/>
  <c r="T24" i="57"/>
  <c r="V24" i="57" s="1"/>
  <c r="T24" i="58"/>
  <c r="V24" i="58" s="1"/>
  <c r="T24" i="14"/>
  <c r="V24" i="14" s="1"/>
  <c r="T24" i="4"/>
  <c r="V24" i="4" s="1"/>
  <c r="T24" i="6"/>
  <c r="V24" i="6" s="1"/>
  <c r="T24" i="5"/>
  <c r="V24" i="5" s="1"/>
  <c r="K4" i="10"/>
  <c r="M4" i="10" s="1"/>
  <c r="K4" i="7"/>
  <c r="M4" i="7" s="1"/>
  <c r="K4" i="11"/>
  <c r="M4" i="11" s="1"/>
  <c r="J35" i="11" s="1"/>
  <c r="K4" i="9"/>
  <c r="M4" i="9" s="1"/>
  <c r="K4" i="57"/>
  <c r="M4" i="57" s="1"/>
  <c r="K4" i="58"/>
  <c r="K4" i="5"/>
  <c r="M4" i="5" s="1"/>
  <c r="K4" i="6"/>
  <c r="M4" i="6" s="1"/>
  <c r="K4" i="4"/>
  <c r="M4" i="4" s="1"/>
  <c r="K4" i="14"/>
  <c r="Y10" i="1"/>
  <c r="W10" i="7"/>
  <c r="Y10" i="7" s="1"/>
  <c r="W10" i="11"/>
  <c r="Y10" i="11" s="1"/>
  <c r="W10" i="10"/>
  <c r="Y10" i="10" s="1"/>
  <c r="W10" i="9"/>
  <c r="Y10" i="9" s="1"/>
  <c r="W10" i="58"/>
  <c r="Y10" i="58" s="1"/>
  <c r="W10" i="4"/>
  <c r="Y10" i="4" s="1"/>
  <c r="W10" i="57"/>
  <c r="Y10" i="57" s="1"/>
  <c r="W10" i="14"/>
  <c r="Y10" i="14" s="1"/>
  <c r="W10" i="5"/>
  <c r="Y10" i="5" s="1"/>
  <c r="W10" i="6"/>
  <c r="Y10" i="6" s="1"/>
  <c r="AE19" i="1"/>
  <c r="AC19" i="10"/>
  <c r="AE19" i="10" s="1"/>
  <c r="AC19" i="9"/>
  <c r="AE19" i="9" s="1"/>
  <c r="AC19" i="7"/>
  <c r="AE19" i="7" s="1"/>
  <c r="AC19" i="57"/>
  <c r="AE19" i="57" s="1"/>
  <c r="AC19" i="11"/>
  <c r="AE19" i="11" s="1"/>
  <c r="AC19" i="5"/>
  <c r="AE19" i="5" s="1"/>
  <c r="AC19" i="14"/>
  <c r="AE19" i="14" s="1"/>
  <c r="AC19" i="58"/>
  <c r="AE19" i="58" s="1"/>
  <c r="AC19" i="6"/>
  <c r="AE19" i="6" s="1"/>
  <c r="AC19" i="4"/>
  <c r="AE19" i="4" s="1"/>
  <c r="AE6" i="1"/>
  <c r="AC6" i="9"/>
  <c r="AE6" i="9" s="1"/>
  <c r="AC6" i="7"/>
  <c r="AE6" i="7" s="1"/>
  <c r="AC6" i="11"/>
  <c r="AE6" i="11" s="1"/>
  <c r="AC6" i="58"/>
  <c r="AE6" i="58" s="1"/>
  <c r="AC6" i="10"/>
  <c r="AC6" i="57"/>
  <c r="AE6" i="57" s="1"/>
  <c r="AC6" i="5"/>
  <c r="AE6" i="5" s="1"/>
  <c r="AC6" i="6"/>
  <c r="AE6" i="6" s="1"/>
  <c r="AC6" i="14"/>
  <c r="AE6" i="14" s="1"/>
  <c r="AC6" i="4"/>
  <c r="AE6" i="4" s="1"/>
  <c r="Y31" i="1"/>
  <c r="W31" i="10"/>
  <c r="Y31" i="10" s="1"/>
  <c r="W31" i="9"/>
  <c r="Y31" i="9" s="1"/>
  <c r="W31" i="7"/>
  <c r="Y31" i="7" s="1"/>
  <c r="W31" i="11"/>
  <c r="Y31" i="11" s="1"/>
  <c r="W31" i="57"/>
  <c r="Y31" i="57" s="1"/>
  <c r="W31" i="5"/>
  <c r="Y31" i="5" s="1"/>
  <c r="W31" i="58"/>
  <c r="Y31" i="58" s="1"/>
  <c r="W31" i="4"/>
  <c r="Y31" i="4" s="1"/>
  <c r="W31" i="14"/>
  <c r="Y31" i="14" s="1"/>
  <c r="W31" i="6"/>
  <c r="Y31" i="6" s="1"/>
  <c r="Q12" i="7"/>
  <c r="S12" i="7" s="1"/>
  <c r="Q12" i="11"/>
  <c r="S12" i="11" s="1"/>
  <c r="Q12" i="57"/>
  <c r="S12" i="57" s="1"/>
  <c r="Q12" i="14"/>
  <c r="S12" i="14" s="1"/>
  <c r="Q12" i="10"/>
  <c r="S12" i="10" s="1"/>
  <c r="Q12" i="9"/>
  <c r="S12" i="9" s="1"/>
  <c r="Q12" i="58"/>
  <c r="S12" i="58" s="1"/>
  <c r="Q12" i="4"/>
  <c r="S12" i="4" s="1"/>
  <c r="Q12" i="5"/>
  <c r="S12" i="5" s="1"/>
  <c r="Q12" i="6"/>
  <c r="S12" i="6" s="1"/>
  <c r="AF31" i="11"/>
  <c r="AH31" i="11" s="1"/>
  <c r="AF31" i="7"/>
  <c r="AH31" i="7" s="1"/>
  <c r="AF31" i="10"/>
  <c r="AH31" i="10" s="1"/>
  <c r="AF31" i="58"/>
  <c r="AH31" i="58" s="1"/>
  <c r="AF31" i="9"/>
  <c r="AH31" i="9" s="1"/>
  <c r="AF31" i="14"/>
  <c r="AH31" i="14" s="1"/>
  <c r="AF31" i="6"/>
  <c r="AH31" i="6" s="1"/>
  <c r="AF31" i="4"/>
  <c r="AH31" i="4" s="1"/>
  <c r="AF31" i="5"/>
  <c r="AH31" i="5" s="1"/>
  <c r="AF31" i="57"/>
  <c r="AH31" i="57" s="1"/>
  <c r="AH11" i="1"/>
  <c r="AF11" i="11"/>
  <c r="AH11" i="11" s="1"/>
  <c r="AF11" i="7"/>
  <c r="AH11" i="7" s="1"/>
  <c r="AF11" i="10"/>
  <c r="AH11" i="10" s="1"/>
  <c r="AF11" i="9"/>
  <c r="AH11" i="9" s="1"/>
  <c r="AF11" i="58"/>
  <c r="AH11" i="58" s="1"/>
  <c r="AF11" i="14"/>
  <c r="AH11" i="14" s="1"/>
  <c r="AF11" i="4"/>
  <c r="AH11" i="4" s="1"/>
  <c r="AF11" i="6"/>
  <c r="AH11" i="6" s="1"/>
  <c r="AF11" i="5"/>
  <c r="AH11" i="5" s="1"/>
  <c r="AF11" i="57"/>
  <c r="AH11" i="57" s="1"/>
  <c r="V22" i="1"/>
  <c r="T22" i="7"/>
  <c r="V22" i="7" s="1"/>
  <c r="T22" i="11"/>
  <c r="V22" i="11" s="1"/>
  <c r="T22" i="10"/>
  <c r="V22" i="10" s="1"/>
  <c r="T22" i="58"/>
  <c r="V22" i="58" s="1"/>
  <c r="T22" i="14"/>
  <c r="V22" i="14" s="1"/>
  <c r="T22" i="4"/>
  <c r="V22" i="4" s="1"/>
  <c r="T22" i="9"/>
  <c r="V22" i="9" s="1"/>
  <c r="T22" i="57"/>
  <c r="V22" i="57" s="1"/>
  <c r="T22" i="6"/>
  <c r="V22" i="6" s="1"/>
  <c r="T22" i="5"/>
  <c r="V22" i="5" s="1"/>
  <c r="AK31" i="1"/>
  <c r="AI31" i="11"/>
  <c r="AI31" i="10"/>
  <c r="AI31" i="9"/>
  <c r="AI31" i="14"/>
  <c r="AK31" i="14" s="1"/>
  <c r="AI31" i="6"/>
  <c r="AK31" i="6" s="1"/>
  <c r="AI31" i="7"/>
  <c r="AI31" i="57"/>
  <c r="AK31" i="57" s="1"/>
  <c r="AI31" i="4"/>
  <c r="AK31" i="4" s="1"/>
  <c r="AI31" i="58"/>
  <c r="AK31" i="58" s="1"/>
  <c r="AI31" i="5"/>
  <c r="AK31" i="5" s="1"/>
  <c r="J7" i="1"/>
  <c r="G36" i="1" s="1"/>
  <c r="H7" i="11"/>
  <c r="J7" i="11" s="1"/>
  <c r="H7" i="9"/>
  <c r="J7" i="9" s="1"/>
  <c r="H7" i="14"/>
  <c r="J7" i="14" s="1"/>
  <c r="H7" i="58"/>
  <c r="J7" i="58" s="1"/>
  <c r="H7" i="10"/>
  <c r="J7" i="10" s="1"/>
  <c r="G36" i="10" s="1"/>
  <c r="H7" i="4"/>
  <c r="J7" i="4" s="1"/>
  <c r="H7" i="7"/>
  <c r="H7" i="6"/>
  <c r="J7" i="6" s="1"/>
  <c r="H7" i="57"/>
  <c r="J7" i="57" s="1"/>
  <c r="H7" i="5"/>
  <c r="J7" i="5" s="1"/>
  <c r="W34" i="11"/>
  <c r="Y34" i="11" s="1"/>
  <c r="AB3" i="11" s="1"/>
  <c r="W34" i="9"/>
  <c r="Y34" i="9" s="1"/>
  <c r="AB3" i="9" s="1"/>
  <c r="W34" i="10"/>
  <c r="W34" i="58"/>
  <c r="Y34" i="58" s="1"/>
  <c r="AB3" i="58" s="1"/>
  <c r="W34" i="7"/>
  <c r="Y34" i="7" s="1"/>
  <c r="AB3" i="7" s="1"/>
  <c r="W34" i="57"/>
  <c r="Y34" i="57" s="1"/>
  <c r="AB3" i="57" s="1"/>
  <c r="W34" i="6"/>
  <c r="W34" i="5"/>
  <c r="Y34" i="5" s="1"/>
  <c r="AB3" i="5" s="1"/>
  <c r="W34" i="4"/>
  <c r="Y34" i="4" s="1"/>
  <c r="AB3" i="4" s="1"/>
  <c r="W34" i="14"/>
  <c r="Y34" i="14" s="1"/>
  <c r="AB3" i="14" s="1"/>
  <c r="Q14" i="7"/>
  <c r="S14" i="7" s="1"/>
  <c r="Q14" i="9"/>
  <c r="S14" i="9" s="1"/>
  <c r="Q14" i="57"/>
  <c r="S14" i="57" s="1"/>
  <c r="Q14" i="14"/>
  <c r="S14" i="14" s="1"/>
  <c r="Q14" i="10"/>
  <c r="S14" i="10" s="1"/>
  <c r="Q14" i="11"/>
  <c r="S14" i="11" s="1"/>
  <c r="Q14" i="58"/>
  <c r="S14" i="58" s="1"/>
  <c r="Q14" i="4"/>
  <c r="S14" i="4" s="1"/>
  <c r="Q14" i="6"/>
  <c r="S14" i="6" s="1"/>
  <c r="Q14" i="5"/>
  <c r="S14" i="5" s="1"/>
  <c r="AB12" i="1"/>
  <c r="Z12" i="9"/>
  <c r="AB12" i="9" s="1"/>
  <c r="Z12" i="10"/>
  <c r="AB12" i="10" s="1"/>
  <c r="Z12" i="58"/>
  <c r="AB12" i="58" s="1"/>
  <c r="Z12" i="7"/>
  <c r="AB12" i="7" s="1"/>
  <c r="Z12" i="57"/>
  <c r="AB12" i="57" s="1"/>
  <c r="Z12" i="5"/>
  <c r="AB12" i="5" s="1"/>
  <c r="Z12" i="11"/>
  <c r="AB12" i="11" s="1"/>
  <c r="Z12" i="4"/>
  <c r="AB12" i="4" s="1"/>
  <c r="Z12" i="6"/>
  <c r="AB12" i="6" s="1"/>
  <c r="Z12" i="14"/>
  <c r="AB12" i="14" s="1"/>
  <c r="AB24" i="1"/>
  <c r="Z24" i="9"/>
  <c r="AB24" i="9" s="1"/>
  <c r="Z24" i="7"/>
  <c r="AB24" i="7" s="1"/>
  <c r="Z24" i="10"/>
  <c r="AB24" i="10" s="1"/>
  <c r="Z24" i="58"/>
  <c r="AB24" i="58" s="1"/>
  <c r="Z24" i="11"/>
  <c r="AB24" i="11" s="1"/>
  <c r="Z24" i="5"/>
  <c r="AB24" i="5" s="1"/>
  <c r="Z24" i="57"/>
  <c r="AB24" i="57" s="1"/>
  <c r="Z24" i="14"/>
  <c r="AB24" i="14" s="1"/>
  <c r="Z24" i="4"/>
  <c r="AB24" i="4" s="1"/>
  <c r="Z24" i="6"/>
  <c r="AB24" i="6" s="1"/>
  <c r="V4" i="1"/>
  <c r="S34" i="1" s="1"/>
  <c r="T4" i="11"/>
  <c r="V4" i="11" s="1"/>
  <c r="T4" i="7"/>
  <c r="V4" i="7" s="1"/>
  <c r="T4" i="57"/>
  <c r="V4" i="57" s="1"/>
  <c r="T4" i="14"/>
  <c r="V4" i="14" s="1"/>
  <c r="T4" i="9"/>
  <c r="V4" i="9" s="1"/>
  <c r="S34" i="9" s="1"/>
  <c r="T4" i="58"/>
  <c r="V4" i="58" s="1"/>
  <c r="S35" i="58" s="1"/>
  <c r="T4" i="10"/>
  <c r="V4" i="10" s="1"/>
  <c r="T4" i="5"/>
  <c r="V4" i="5" s="1"/>
  <c r="T4" i="4"/>
  <c r="V4" i="4" s="1"/>
  <c r="T4" i="6"/>
  <c r="V4" i="6" s="1"/>
  <c r="N28" i="7"/>
  <c r="P28" i="7" s="1"/>
  <c r="N28" i="11"/>
  <c r="P28" i="11" s="1"/>
  <c r="N28" i="57"/>
  <c r="P28" i="57" s="1"/>
  <c r="N28" i="58"/>
  <c r="P28" i="58" s="1"/>
  <c r="N28" i="4"/>
  <c r="P28" i="4" s="1"/>
  <c r="N28" i="9"/>
  <c r="P28" i="9" s="1"/>
  <c r="N28" i="10"/>
  <c r="P28" i="10" s="1"/>
  <c r="N28" i="14"/>
  <c r="P28" i="14" s="1"/>
  <c r="N28" i="5"/>
  <c r="P28" i="5" s="1"/>
  <c r="N28" i="6"/>
  <c r="P28" i="6" s="1"/>
  <c r="V29" i="1"/>
  <c r="T29" i="7"/>
  <c r="V29" i="7" s="1"/>
  <c r="T29" i="11"/>
  <c r="V29" i="11" s="1"/>
  <c r="T29" i="9"/>
  <c r="V29" i="9" s="1"/>
  <c r="T29" i="10"/>
  <c r="V29" i="10" s="1"/>
  <c r="T29" i="57"/>
  <c r="V29" i="57" s="1"/>
  <c r="T29" i="58"/>
  <c r="V29" i="58" s="1"/>
  <c r="T29" i="14"/>
  <c r="V29" i="14" s="1"/>
  <c r="T29" i="4"/>
  <c r="V29" i="4" s="1"/>
  <c r="T29" i="5"/>
  <c r="V29" i="5" s="1"/>
  <c r="T29" i="6"/>
  <c r="V29" i="6" s="1"/>
  <c r="G13" i="1"/>
  <c r="E13" i="11"/>
  <c r="G13" i="11" s="1"/>
  <c r="E13" i="7"/>
  <c r="G13" i="7" s="1"/>
  <c r="E13" i="10"/>
  <c r="G13" i="10" s="1"/>
  <c r="E13" i="9"/>
  <c r="G13" i="9" s="1"/>
  <c r="E13" i="14"/>
  <c r="G13" i="14" s="1"/>
  <c r="E13" i="57"/>
  <c r="G13" i="57" s="1"/>
  <c r="E13" i="6"/>
  <c r="G13" i="6" s="1"/>
  <c r="E13" i="5"/>
  <c r="G13" i="5" s="1"/>
  <c r="E13" i="4"/>
  <c r="G13" i="4" s="1"/>
  <c r="E13" i="58"/>
  <c r="G13" i="58" s="1"/>
  <c r="AK14" i="1"/>
  <c r="AI14" i="10"/>
  <c r="AI14" i="11"/>
  <c r="AI14" i="9"/>
  <c r="AI14" i="57"/>
  <c r="AK14" i="57" s="1"/>
  <c r="AI14" i="7"/>
  <c r="AI14" i="6"/>
  <c r="AK14" i="6" s="1"/>
  <c r="AI14" i="5"/>
  <c r="AK14" i="5" s="1"/>
  <c r="AI14" i="58"/>
  <c r="AK14" i="58" s="1"/>
  <c r="AI14" i="14"/>
  <c r="AK14" i="14" s="1"/>
  <c r="AI14" i="4"/>
  <c r="AK14" i="4" s="1"/>
  <c r="AH21" i="1"/>
  <c r="AF21" i="11"/>
  <c r="AH21" i="11" s="1"/>
  <c r="AF21" i="9"/>
  <c r="AH21" i="9" s="1"/>
  <c r="AF21" i="58"/>
  <c r="AH21" i="58" s="1"/>
  <c r="AF21" i="7"/>
  <c r="AH21" i="7" s="1"/>
  <c r="AF21" i="14"/>
  <c r="AH21" i="14" s="1"/>
  <c r="AF21" i="57"/>
  <c r="AH21" i="57" s="1"/>
  <c r="AF21" i="6"/>
  <c r="AH21" i="6" s="1"/>
  <c r="AF21" i="10"/>
  <c r="AH21" i="10" s="1"/>
  <c r="AF21" i="5"/>
  <c r="AH21" i="5" s="1"/>
  <c r="AF21" i="4"/>
  <c r="AH21" i="4" s="1"/>
  <c r="S33" i="1"/>
  <c r="Q33" i="11"/>
  <c r="S33" i="11" s="1"/>
  <c r="V3" i="11" s="1"/>
  <c r="Q33" i="9"/>
  <c r="Q33" i="7"/>
  <c r="S33" i="7" s="1"/>
  <c r="V3" i="7" s="1"/>
  <c r="Q33" i="10"/>
  <c r="S33" i="10" s="1"/>
  <c r="V3" i="10" s="1"/>
  <c r="Q33" i="14"/>
  <c r="S33" i="14" s="1"/>
  <c r="V3" i="14" s="1"/>
  <c r="S34" i="14" s="1"/>
  <c r="Q33" i="4"/>
  <c r="S33" i="4" s="1"/>
  <c r="V3" i="4" s="1"/>
  <c r="Q33" i="58"/>
  <c r="S33" i="58" s="1"/>
  <c r="V3" i="58" s="1"/>
  <c r="S34" i="58" s="1"/>
  <c r="Q33" i="57"/>
  <c r="S33" i="57" s="1"/>
  <c r="V3" i="57" s="1"/>
  <c r="S34" i="57" s="1"/>
  <c r="Q33" i="6"/>
  <c r="Q33" i="5"/>
  <c r="W16" i="11"/>
  <c r="Y16" i="11" s="1"/>
  <c r="W16" i="10"/>
  <c r="Y16" i="10" s="1"/>
  <c r="W16" i="7"/>
  <c r="Y16" i="7" s="1"/>
  <c r="W16" i="57"/>
  <c r="Y16" i="57" s="1"/>
  <c r="W16" i="4"/>
  <c r="Y16" i="4" s="1"/>
  <c r="W16" i="6"/>
  <c r="Y16" i="6" s="1"/>
  <c r="W16" i="58"/>
  <c r="Y16" i="58" s="1"/>
  <c r="W16" i="9"/>
  <c r="Y16" i="9" s="1"/>
  <c r="W16" i="5"/>
  <c r="Y16" i="5" s="1"/>
  <c r="W16" i="14"/>
  <c r="Y16" i="14" s="1"/>
  <c r="G29" i="1"/>
  <c r="E29" i="11"/>
  <c r="G29" i="11" s="1"/>
  <c r="E29" i="7"/>
  <c r="G29" i="7" s="1"/>
  <c r="E29" i="10"/>
  <c r="G29" i="10" s="1"/>
  <c r="E29" i="9"/>
  <c r="G29" i="9" s="1"/>
  <c r="E29" i="57"/>
  <c r="G29" i="57" s="1"/>
  <c r="E29" i="58"/>
  <c r="G29" i="58" s="1"/>
  <c r="E29" i="14"/>
  <c r="G29" i="14" s="1"/>
  <c r="E29" i="5"/>
  <c r="G29" i="5" s="1"/>
  <c r="E29" i="6"/>
  <c r="G29" i="6" s="1"/>
  <c r="E29" i="4"/>
  <c r="G29" i="4" s="1"/>
  <c r="AB14" i="1"/>
  <c r="Z14" i="9"/>
  <c r="AB14" i="9" s="1"/>
  <c r="Z14" i="10"/>
  <c r="AB14" i="10" s="1"/>
  <c r="Z14" i="11"/>
  <c r="AB14" i="11" s="1"/>
  <c r="Z14" i="58"/>
  <c r="AB14" i="58" s="1"/>
  <c r="Z14" i="14"/>
  <c r="AB14" i="14" s="1"/>
  <c r="Z14" i="5"/>
  <c r="AB14" i="5" s="1"/>
  <c r="Z14" i="7"/>
  <c r="AB14" i="7" s="1"/>
  <c r="Z14" i="6"/>
  <c r="AB14" i="6" s="1"/>
  <c r="Z14" i="57"/>
  <c r="AB14" i="57" s="1"/>
  <c r="Z14" i="4"/>
  <c r="AB14" i="4" s="1"/>
  <c r="G22" i="1"/>
  <c r="E22" i="11"/>
  <c r="G22" i="11" s="1"/>
  <c r="E22" i="10"/>
  <c r="G22" i="10" s="1"/>
  <c r="E22" i="9"/>
  <c r="G22" i="9" s="1"/>
  <c r="E22" i="57"/>
  <c r="G22" i="57" s="1"/>
  <c r="E22" i="58"/>
  <c r="G22" i="58" s="1"/>
  <c r="E22" i="7"/>
  <c r="G22" i="7" s="1"/>
  <c r="E22" i="5"/>
  <c r="G22" i="5" s="1"/>
  <c r="E22" i="14"/>
  <c r="G22" i="14" s="1"/>
  <c r="E22" i="6"/>
  <c r="G22" i="6" s="1"/>
  <c r="E22" i="4"/>
  <c r="G22" i="4" s="1"/>
  <c r="P29" i="1"/>
  <c r="N29" i="7"/>
  <c r="P29" i="7" s="1"/>
  <c r="N29" i="10"/>
  <c r="P29" i="10" s="1"/>
  <c r="N29" i="9"/>
  <c r="P29" i="9" s="1"/>
  <c r="N29" i="11"/>
  <c r="P29" i="11" s="1"/>
  <c r="N29" i="57"/>
  <c r="P29" i="57" s="1"/>
  <c r="N29" i="4"/>
  <c r="P29" i="4" s="1"/>
  <c r="N29" i="58"/>
  <c r="P29" i="58" s="1"/>
  <c r="N29" i="5"/>
  <c r="P29" i="5" s="1"/>
  <c r="N29" i="14"/>
  <c r="P29" i="14" s="1"/>
  <c r="N29" i="6"/>
  <c r="P29" i="6" s="1"/>
  <c r="AH18" i="1"/>
  <c r="AF18" i="11"/>
  <c r="AH18" i="11" s="1"/>
  <c r="AF18" i="10"/>
  <c r="AH18" i="10" s="1"/>
  <c r="AF18" i="9"/>
  <c r="AH18" i="9" s="1"/>
  <c r="AF18" i="58"/>
  <c r="AH18" i="58" s="1"/>
  <c r="AF18" i="7"/>
  <c r="AH18" i="7" s="1"/>
  <c r="AF18" i="14"/>
  <c r="AH18" i="14" s="1"/>
  <c r="AF18" i="57"/>
  <c r="AH18" i="57" s="1"/>
  <c r="AF18" i="6"/>
  <c r="AH18" i="6" s="1"/>
  <c r="AF18" i="4"/>
  <c r="AH18" i="4" s="1"/>
  <c r="AF18" i="5"/>
  <c r="AH18" i="5" s="1"/>
  <c r="P25" i="1"/>
  <c r="N25" i="7"/>
  <c r="P25" i="7" s="1"/>
  <c r="N25" i="11"/>
  <c r="P25" i="11" s="1"/>
  <c r="N25" i="10"/>
  <c r="P25" i="10" s="1"/>
  <c r="N25" i="14"/>
  <c r="P25" i="14" s="1"/>
  <c r="N25" i="4"/>
  <c r="P25" i="4" s="1"/>
  <c r="N25" i="57"/>
  <c r="P25" i="57" s="1"/>
  <c r="N25" i="6"/>
  <c r="P25" i="6" s="1"/>
  <c r="N25" i="9"/>
  <c r="P25" i="9" s="1"/>
  <c r="N25" i="5"/>
  <c r="P25" i="5" s="1"/>
  <c r="N25" i="58"/>
  <c r="P25" i="58" s="1"/>
  <c r="S5" i="1"/>
  <c r="P36" i="1" s="1"/>
  <c r="Q5" i="7"/>
  <c r="S5" i="7" s="1"/>
  <c r="P36" i="7" s="1"/>
  <c r="Q5" i="11"/>
  <c r="S5" i="11" s="1"/>
  <c r="Q5" i="9"/>
  <c r="S5" i="9" s="1"/>
  <c r="P36" i="9" s="1"/>
  <c r="Q5" i="57"/>
  <c r="S5" i="57" s="1"/>
  <c r="Q5" i="58"/>
  <c r="S5" i="58" s="1"/>
  <c r="Q5" i="10"/>
  <c r="Q5" i="4"/>
  <c r="S5" i="4" s="1"/>
  <c r="Q5" i="14"/>
  <c r="S5" i="14" s="1"/>
  <c r="Q5" i="5"/>
  <c r="S5" i="5" s="1"/>
  <c r="Q5" i="6"/>
  <c r="S5" i="6" s="1"/>
  <c r="AK24" i="1"/>
  <c r="AI24" i="10"/>
  <c r="AI24" i="11"/>
  <c r="AI24" i="7"/>
  <c r="AI24" i="58"/>
  <c r="AK24" i="58" s="1"/>
  <c r="AI24" i="9"/>
  <c r="AI24" i="57"/>
  <c r="AK24" i="57" s="1"/>
  <c r="AI24" i="6"/>
  <c r="AK24" i="6" s="1"/>
  <c r="AI24" i="14"/>
  <c r="AK24" i="14" s="1"/>
  <c r="AI24" i="4"/>
  <c r="AK24" i="4" s="1"/>
  <c r="AI24" i="5"/>
  <c r="AK24" i="5" s="1"/>
  <c r="J10" i="1"/>
  <c r="H10" i="10"/>
  <c r="J10" i="10" s="1"/>
  <c r="H10" i="7"/>
  <c r="J10" i="7" s="1"/>
  <c r="H10" i="9"/>
  <c r="J10" i="9" s="1"/>
  <c r="H10" i="11"/>
  <c r="J10" i="11" s="1"/>
  <c r="H10" i="14"/>
  <c r="J10" i="14" s="1"/>
  <c r="G39" i="14" s="1"/>
  <c r="H10" i="6"/>
  <c r="J10" i="6" s="1"/>
  <c r="H10" i="58"/>
  <c r="J10" i="58" s="1"/>
  <c r="H10" i="5"/>
  <c r="J10" i="5" s="1"/>
  <c r="H10" i="4"/>
  <c r="J10" i="4" s="1"/>
  <c r="H10" i="57"/>
  <c r="J10" i="57" s="1"/>
  <c r="P5" i="1"/>
  <c r="N5" i="11"/>
  <c r="P5" i="11" s="1"/>
  <c r="N5" i="58"/>
  <c r="P5" i="58" s="1"/>
  <c r="N5" i="57"/>
  <c r="P5" i="57" s="1"/>
  <c r="N5" i="14"/>
  <c r="P5" i="14" s="1"/>
  <c r="N5" i="10"/>
  <c r="P5" i="10" s="1"/>
  <c r="N5" i="9"/>
  <c r="P5" i="9" s="1"/>
  <c r="M35" i="9" s="1"/>
  <c r="N5" i="4"/>
  <c r="P5" i="4" s="1"/>
  <c r="N5" i="7"/>
  <c r="P5" i="7" s="1"/>
  <c r="N5" i="5"/>
  <c r="P5" i="5" s="1"/>
  <c r="N5" i="6"/>
  <c r="P5" i="6" s="1"/>
  <c r="S10" i="1"/>
  <c r="Q10" i="7"/>
  <c r="S10" i="7" s="1"/>
  <c r="Q10" i="11"/>
  <c r="S10" i="11" s="1"/>
  <c r="Q10" i="10"/>
  <c r="S10" i="10" s="1"/>
  <c r="Q10" i="9"/>
  <c r="S10" i="9" s="1"/>
  <c r="Q10" i="57"/>
  <c r="S10" i="57" s="1"/>
  <c r="Q10" i="14"/>
  <c r="S10" i="14" s="1"/>
  <c r="Q10" i="4"/>
  <c r="S10" i="4" s="1"/>
  <c r="Q10" i="58"/>
  <c r="S10" i="58" s="1"/>
  <c r="Q10" i="6"/>
  <c r="S10" i="6" s="1"/>
  <c r="Q10" i="5"/>
  <c r="S10" i="5" s="1"/>
  <c r="J22" i="1"/>
  <c r="H22" i="10"/>
  <c r="J22" i="10" s="1"/>
  <c r="H22" i="7"/>
  <c r="J22" i="7" s="1"/>
  <c r="H22" i="9"/>
  <c r="J22" i="9" s="1"/>
  <c r="H22" i="58"/>
  <c r="J22" i="58" s="1"/>
  <c r="H22" i="14"/>
  <c r="J22" i="14" s="1"/>
  <c r="H22" i="6"/>
  <c r="J22" i="6" s="1"/>
  <c r="H22" i="5"/>
  <c r="J22" i="5" s="1"/>
  <c r="H22" i="11"/>
  <c r="J22" i="11" s="1"/>
  <c r="H22" i="4"/>
  <c r="J22" i="4" s="1"/>
  <c r="H22" i="57"/>
  <c r="J22" i="57" s="1"/>
  <c r="M22" i="1"/>
  <c r="K22" i="10"/>
  <c r="M22" i="10" s="1"/>
  <c r="K22" i="11"/>
  <c r="M22" i="11" s="1"/>
  <c r="K22" i="57"/>
  <c r="M22" i="57" s="1"/>
  <c r="K22" i="14"/>
  <c r="M22" i="14" s="1"/>
  <c r="K22" i="9"/>
  <c r="M22" i="9" s="1"/>
  <c r="K22" i="7"/>
  <c r="M22" i="7" s="1"/>
  <c r="K22" i="4"/>
  <c r="M22" i="4" s="1"/>
  <c r="K22" i="6"/>
  <c r="M22" i="6" s="1"/>
  <c r="K22" i="5"/>
  <c r="M22" i="5" s="1"/>
  <c r="K22" i="58"/>
  <c r="M22" i="58" s="1"/>
  <c r="Y28" i="1"/>
  <c r="W28" i="11"/>
  <c r="Y28" i="11" s="1"/>
  <c r="W28" i="9"/>
  <c r="Y28" i="9" s="1"/>
  <c r="W28" i="7"/>
  <c r="Y28" i="7" s="1"/>
  <c r="W28" i="58"/>
  <c r="Y28" i="58" s="1"/>
  <c r="W28" i="10"/>
  <c r="Y28" i="10" s="1"/>
  <c r="W28" i="14"/>
  <c r="Y28" i="14" s="1"/>
  <c r="W28" i="4"/>
  <c r="Y28" i="4" s="1"/>
  <c r="W28" i="6"/>
  <c r="Y28" i="6" s="1"/>
  <c r="W28" i="57"/>
  <c r="Y28" i="57" s="1"/>
  <c r="W28" i="5"/>
  <c r="Y28" i="5" s="1"/>
  <c r="Y15" i="1"/>
  <c r="W15" i="9"/>
  <c r="Y15" i="9" s="1"/>
  <c r="W15" i="7"/>
  <c r="Y15" i="7" s="1"/>
  <c r="W15" i="11"/>
  <c r="Y15" i="11" s="1"/>
  <c r="W15" i="58"/>
  <c r="Y15" i="58" s="1"/>
  <c r="W15" i="57"/>
  <c r="Y15" i="57" s="1"/>
  <c r="W15" i="10"/>
  <c r="Y15" i="10" s="1"/>
  <c r="W15" i="14"/>
  <c r="Y15" i="14" s="1"/>
  <c r="W15" i="6"/>
  <c r="Y15" i="6" s="1"/>
  <c r="W15" i="4"/>
  <c r="Y15" i="4" s="1"/>
  <c r="W15" i="5"/>
  <c r="Y15" i="5" s="1"/>
  <c r="AH33" i="1"/>
  <c r="AF33" i="11"/>
  <c r="AH33" i="11" s="1"/>
  <c r="AF33" i="7"/>
  <c r="AH33" i="7" s="1"/>
  <c r="AF33" i="10"/>
  <c r="AH33" i="10" s="1"/>
  <c r="AF33" i="14"/>
  <c r="AH33" i="14" s="1"/>
  <c r="AK3" i="14" s="1"/>
  <c r="AH34" i="14" s="1"/>
  <c r="AF33" i="58"/>
  <c r="AH33" i="58" s="1"/>
  <c r="AK3" i="58" s="1"/>
  <c r="AH34" i="58" s="1"/>
  <c r="AF33" i="57"/>
  <c r="AH33" i="57" s="1"/>
  <c r="AK3" i="57" s="1"/>
  <c r="AH34" i="57" s="1"/>
  <c r="AF33" i="5"/>
  <c r="AH33" i="5" s="1"/>
  <c r="AF33" i="6"/>
  <c r="AH33" i="6" s="1"/>
  <c r="AF33" i="9"/>
  <c r="AH33" i="9" s="1"/>
  <c r="AF33" i="4"/>
  <c r="AH33" i="4" s="1"/>
  <c r="AK33" i="1"/>
  <c r="AI33" i="11"/>
  <c r="AI33" i="7"/>
  <c r="AI33" i="10"/>
  <c r="AI33" i="9"/>
  <c r="AI33" i="58"/>
  <c r="AK33" i="58" s="1"/>
  <c r="AJ33" i="58" s="1"/>
  <c r="AI33" i="57"/>
  <c r="AK33" i="57" s="1"/>
  <c r="AI33" i="14"/>
  <c r="AK33" i="14" s="1"/>
  <c r="AJ33" i="14" s="1"/>
  <c r="AI33" i="5"/>
  <c r="AK33" i="5" s="1"/>
  <c r="AI33" i="6"/>
  <c r="AK33" i="6" s="1"/>
  <c r="AI33" i="4"/>
  <c r="Y24" i="1"/>
  <c r="W24" i="10"/>
  <c r="Y24" i="10" s="1"/>
  <c r="W24" i="7"/>
  <c r="Y24" i="7" s="1"/>
  <c r="W24" i="11"/>
  <c r="Y24" i="11" s="1"/>
  <c r="W24" i="57"/>
  <c r="Y24" i="57" s="1"/>
  <c r="W24" i="9"/>
  <c r="Y24" i="9" s="1"/>
  <c r="W24" i="58"/>
  <c r="Y24" i="58" s="1"/>
  <c r="W24" i="14"/>
  <c r="Y24" i="14" s="1"/>
  <c r="W24" i="4"/>
  <c r="Y24" i="4" s="1"/>
  <c r="W24" i="6"/>
  <c r="Y24" i="6" s="1"/>
  <c r="W24" i="5"/>
  <c r="Y24" i="5" s="1"/>
  <c r="AJ29" i="27"/>
  <c r="AB29" i="1"/>
  <c r="Z29" i="9"/>
  <c r="AB29" i="9" s="1"/>
  <c r="Z29" i="10"/>
  <c r="AB29" i="10" s="1"/>
  <c r="Z29" i="58"/>
  <c r="AB29" i="58" s="1"/>
  <c r="Z29" i="57"/>
  <c r="AB29" i="57" s="1"/>
  <c r="Z29" i="5"/>
  <c r="AB29" i="5" s="1"/>
  <c r="Z29" i="7"/>
  <c r="AB29" i="7" s="1"/>
  <c r="Z29" i="11"/>
  <c r="AB29" i="11" s="1"/>
  <c r="Z29" i="14"/>
  <c r="AB29" i="14" s="1"/>
  <c r="Z29" i="4"/>
  <c r="AB29" i="4" s="1"/>
  <c r="Z29" i="6"/>
  <c r="AB29" i="6" s="1"/>
  <c r="Y21" i="1"/>
  <c r="W21" i="7"/>
  <c r="Y21" i="7" s="1"/>
  <c r="W21" i="9"/>
  <c r="Y21" i="9" s="1"/>
  <c r="W21" i="10"/>
  <c r="Y21" i="10" s="1"/>
  <c r="W21" i="11"/>
  <c r="Y21" i="11" s="1"/>
  <c r="W21" i="14"/>
  <c r="Y21" i="14" s="1"/>
  <c r="W21" i="57"/>
  <c r="Y21" i="57" s="1"/>
  <c r="W21" i="6"/>
  <c r="Y21" i="6" s="1"/>
  <c r="W21" i="5"/>
  <c r="Y21" i="5" s="1"/>
  <c r="W21" i="4"/>
  <c r="Y21" i="4" s="1"/>
  <c r="W21" i="58"/>
  <c r="Y21" i="58" s="1"/>
  <c r="M25" i="1"/>
  <c r="K25" i="10"/>
  <c r="M25" i="10" s="1"/>
  <c r="K25" i="9"/>
  <c r="M25" i="9" s="1"/>
  <c r="K25" i="7"/>
  <c r="M25" i="7" s="1"/>
  <c r="K25" i="57"/>
  <c r="M25" i="57" s="1"/>
  <c r="K25" i="14"/>
  <c r="M25" i="14" s="1"/>
  <c r="K25" i="11"/>
  <c r="M25" i="11" s="1"/>
  <c r="K25" i="58"/>
  <c r="M25" i="58" s="1"/>
  <c r="K25" i="6"/>
  <c r="M25" i="6" s="1"/>
  <c r="K25" i="5"/>
  <c r="M25" i="5" s="1"/>
  <c r="K25" i="4"/>
  <c r="M25" i="4" s="1"/>
  <c r="AH19" i="1"/>
  <c r="AF19" i="11"/>
  <c r="AH19" i="11" s="1"/>
  <c r="AF19" i="7"/>
  <c r="AH19" i="7" s="1"/>
  <c r="AF19" i="10"/>
  <c r="AH19" i="10" s="1"/>
  <c r="AF19" i="58"/>
  <c r="AH19" i="58" s="1"/>
  <c r="AF19" i="9"/>
  <c r="AH19" i="9" s="1"/>
  <c r="AF19" i="6"/>
  <c r="AH19" i="6" s="1"/>
  <c r="AF19" i="14"/>
  <c r="AH19" i="14" s="1"/>
  <c r="AF19" i="57"/>
  <c r="AH19" i="57" s="1"/>
  <c r="AF19" i="5"/>
  <c r="AH19" i="5" s="1"/>
  <c r="AF19" i="4"/>
  <c r="AH19" i="4" s="1"/>
  <c r="M24" i="1"/>
  <c r="K24" i="10"/>
  <c r="M24" i="10" s="1"/>
  <c r="K24" i="11"/>
  <c r="M24" i="11" s="1"/>
  <c r="K24" i="57"/>
  <c r="M24" i="57" s="1"/>
  <c r="K24" i="14"/>
  <c r="M24" i="14" s="1"/>
  <c r="K24" i="9"/>
  <c r="M24" i="9" s="1"/>
  <c r="K24" i="7"/>
  <c r="M24" i="7" s="1"/>
  <c r="K24" i="5"/>
  <c r="M24" i="5" s="1"/>
  <c r="K24" i="58"/>
  <c r="M24" i="58" s="1"/>
  <c r="K24" i="4"/>
  <c r="M24" i="4" s="1"/>
  <c r="K24" i="6"/>
  <c r="M24" i="6" s="1"/>
  <c r="M10" i="1"/>
  <c r="K10" i="10"/>
  <c r="M10" i="10" s="1"/>
  <c r="K10" i="7"/>
  <c r="M10" i="7" s="1"/>
  <c r="K10" i="9"/>
  <c r="M10" i="9" s="1"/>
  <c r="K10" i="57"/>
  <c r="M10" i="57" s="1"/>
  <c r="K10" i="14"/>
  <c r="M10" i="14" s="1"/>
  <c r="K10" i="11"/>
  <c r="M10" i="11" s="1"/>
  <c r="K10" i="58"/>
  <c r="M10" i="58" s="1"/>
  <c r="K10" i="4"/>
  <c r="M10" i="4" s="1"/>
  <c r="K10" i="5"/>
  <c r="M10" i="5" s="1"/>
  <c r="K10" i="6"/>
  <c r="M10" i="6" s="1"/>
  <c r="G4" i="1"/>
  <c r="D35" i="1" s="1"/>
  <c r="E4" i="7"/>
  <c r="E4" i="11"/>
  <c r="G4" i="11" s="1"/>
  <c r="E4" i="9"/>
  <c r="G4" i="9" s="1"/>
  <c r="E4" i="57"/>
  <c r="G4" i="57" s="1"/>
  <c r="E4" i="58"/>
  <c r="G4" i="58" s="1"/>
  <c r="E4" i="10"/>
  <c r="G4" i="10" s="1"/>
  <c r="E4" i="14"/>
  <c r="E4" i="6"/>
  <c r="G4" i="6" s="1"/>
  <c r="E4" i="5"/>
  <c r="G4" i="5" s="1"/>
  <c r="E4" i="4"/>
  <c r="G4" i="4" s="1"/>
  <c r="AK19" i="1"/>
  <c r="AI19" i="7"/>
  <c r="AI19" i="10"/>
  <c r="AI19" i="9"/>
  <c r="AI19" i="11"/>
  <c r="AI19" i="6"/>
  <c r="AI19" i="14"/>
  <c r="AK19" i="14" s="1"/>
  <c r="AI19" i="4"/>
  <c r="AK19" i="4" s="1"/>
  <c r="AI19" i="58"/>
  <c r="AK19" i="58" s="1"/>
  <c r="AI19" i="57"/>
  <c r="AK19" i="57" s="1"/>
  <c r="AI19" i="5"/>
  <c r="G6" i="1"/>
  <c r="E6" i="11"/>
  <c r="E6" i="10"/>
  <c r="G6" i="10" s="1"/>
  <c r="E6" i="9"/>
  <c r="E6" i="7"/>
  <c r="E6" i="58"/>
  <c r="G6" i="58" s="1"/>
  <c r="E6" i="14"/>
  <c r="G6" i="14" s="1"/>
  <c r="E6" i="6"/>
  <c r="E6" i="57"/>
  <c r="G6" i="57" s="1"/>
  <c r="E6" i="4"/>
  <c r="G6" i="4" s="1"/>
  <c r="E6" i="5"/>
  <c r="G6" i="5" s="1"/>
  <c r="E33" i="7"/>
  <c r="E33" i="10"/>
  <c r="E33" i="57"/>
  <c r="E33" i="4"/>
  <c r="E33" i="9"/>
  <c r="E33" i="58"/>
  <c r="E33" i="14"/>
  <c r="E33" i="6"/>
  <c r="E33" i="11"/>
  <c r="E33" i="5"/>
  <c r="V32" i="1"/>
  <c r="T32" i="11"/>
  <c r="V32" i="11" s="1"/>
  <c r="T32" i="7"/>
  <c r="V32" i="7" s="1"/>
  <c r="T32" i="9"/>
  <c r="V32" i="9" s="1"/>
  <c r="T32" i="58"/>
  <c r="V32" i="58" s="1"/>
  <c r="T32" i="10"/>
  <c r="V32" i="10" s="1"/>
  <c r="T32" i="14"/>
  <c r="V32" i="14" s="1"/>
  <c r="T32" i="57"/>
  <c r="V32" i="57" s="1"/>
  <c r="T32" i="5"/>
  <c r="V32" i="5" s="1"/>
  <c r="T32" i="4"/>
  <c r="V32" i="4" s="1"/>
  <c r="T32" i="6"/>
  <c r="V32" i="6" s="1"/>
  <c r="AE4" i="1"/>
  <c r="AB34" i="1" s="1"/>
  <c r="AC4" i="11"/>
  <c r="AE4" i="11" s="1"/>
  <c r="AC4" i="10"/>
  <c r="AE4" i="10" s="1"/>
  <c r="AC4" i="7"/>
  <c r="AE4" i="7" s="1"/>
  <c r="AC4" i="9"/>
  <c r="AE4" i="9" s="1"/>
  <c r="AC4" i="57"/>
  <c r="AE4" i="57" s="1"/>
  <c r="AC4" i="14"/>
  <c r="AE4" i="14" s="1"/>
  <c r="AC4" i="58"/>
  <c r="AE4" i="58" s="1"/>
  <c r="AC4" i="6"/>
  <c r="AE4" i="6" s="1"/>
  <c r="AC4" i="4"/>
  <c r="AE4" i="4" s="1"/>
  <c r="AC4" i="5"/>
  <c r="AE4" i="5" s="1"/>
  <c r="S24" i="1"/>
  <c r="Q24" i="7"/>
  <c r="S24" i="7" s="1"/>
  <c r="Q24" i="10"/>
  <c r="S24" i="10" s="1"/>
  <c r="Q24" i="9"/>
  <c r="S24" i="9" s="1"/>
  <c r="Q24" i="11"/>
  <c r="S24" i="11" s="1"/>
  <c r="Q24" i="57"/>
  <c r="S24" i="57" s="1"/>
  <c r="Q24" i="14"/>
  <c r="S24" i="14" s="1"/>
  <c r="Q24" i="58"/>
  <c r="S24" i="58" s="1"/>
  <c r="Q24" i="4"/>
  <c r="S24" i="4" s="1"/>
  <c r="Q24" i="5"/>
  <c r="S24" i="5" s="1"/>
  <c r="Q24" i="6"/>
  <c r="S24" i="6" s="1"/>
  <c r="P31" i="1"/>
  <c r="N31" i="7"/>
  <c r="P31" i="7" s="1"/>
  <c r="N31" i="11"/>
  <c r="P31" i="11" s="1"/>
  <c r="N31" i="10"/>
  <c r="P31" i="10" s="1"/>
  <c r="N31" i="58"/>
  <c r="P31" i="58" s="1"/>
  <c r="N31" i="14"/>
  <c r="P31" i="14" s="1"/>
  <c r="N31" i="9"/>
  <c r="P31" i="9" s="1"/>
  <c r="N31" i="57"/>
  <c r="P31" i="57" s="1"/>
  <c r="N31" i="4"/>
  <c r="P31" i="4" s="1"/>
  <c r="N31" i="6"/>
  <c r="P31" i="6" s="1"/>
  <c r="N31" i="5"/>
  <c r="P31" i="5" s="1"/>
  <c r="AH20" i="1"/>
  <c r="AF20" i="11"/>
  <c r="AH20" i="11" s="1"/>
  <c r="AF20" i="10"/>
  <c r="AH20" i="10" s="1"/>
  <c r="AF20" i="58"/>
  <c r="AH20" i="58" s="1"/>
  <c r="AF20" i="7"/>
  <c r="AH20" i="7" s="1"/>
  <c r="AF20" i="57"/>
  <c r="AH20" i="57" s="1"/>
  <c r="AF20" i="6"/>
  <c r="AH20" i="6" s="1"/>
  <c r="AF20" i="9"/>
  <c r="AH20" i="9" s="1"/>
  <c r="AF20" i="5"/>
  <c r="AH20" i="5" s="1"/>
  <c r="AF20" i="14"/>
  <c r="AH20" i="14" s="1"/>
  <c r="AF20" i="4"/>
  <c r="AH20" i="4" s="1"/>
  <c r="AK7" i="1"/>
  <c r="AI7" i="7"/>
  <c r="AI7" i="10"/>
  <c r="AI7" i="9"/>
  <c r="AI7" i="6"/>
  <c r="AI7" i="57"/>
  <c r="AK7" i="57" s="1"/>
  <c r="AI7" i="4"/>
  <c r="AK7" i="4" s="1"/>
  <c r="AI7" i="14"/>
  <c r="AK7" i="14" s="1"/>
  <c r="AI7" i="5"/>
  <c r="AK7" i="5" s="1"/>
  <c r="AI7" i="11"/>
  <c r="AI7" i="58"/>
  <c r="AH29" i="1"/>
  <c r="AF29" i="11"/>
  <c r="AH29" i="11" s="1"/>
  <c r="AF29" i="58"/>
  <c r="AH29" i="58" s="1"/>
  <c r="AF29" i="10"/>
  <c r="AH29" i="10" s="1"/>
  <c r="AF29" i="57"/>
  <c r="AH29" i="57" s="1"/>
  <c r="AF29" i="7"/>
  <c r="AH29" i="7" s="1"/>
  <c r="AF29" i="6"/>
  <c r="AH29" i="6" s="1"/>
  <c r="AF29" i="14"/>
  <c r="AH29" i="14" s="1"/>
  <c r="AF29" i="4"/>
  <c r="AH29" i="4" s="1"/>
  <c r="AF29" i="5"/>
  <c r="AH29" i="5" s="1"/>
  <c r="AF29" i="9"/>
  <c r="AH29" i="9" s="1"/>
  <c r="V11" i="1"/>
  <c r="T11" i="10"/>
  <c r="V11" i="10" s="1"/>
  <c r="T11" i="11"/>
  <c r="V11" i="11" s="1"/>
  <c r="T11" i="9"/>
  <c r="V11" i="9" s="1"/>
  <c r="T11" i="7"/>
  <c r="V11" i="7" s="1"/>
  <c r="T11" i="57"/>
  <c r="V11" i="57" s="1"/>
  <c r="T11" i="14"/>
  <c r="V11" i="14" s="1"/>
  <c r="T11" i="58"/>
  <c r="V11" i="58" s="1"/>
  <c r="T11" i="5"/>
  <c r="V11" i="5" s="1"/>
  <c r="T11" i="6"/>
  <c r="V11" i="6" s="1"/>
  <c r="T11" i="4"/>
  <c r="V11" i="4" s="1"/>
  <c r="J17" i="1"/>
  <c r="H17" i="10"/>
  <c r="J17" i="10" s="1"/>
  <c r="H17" i="7"/>
  <c r="J17" i="7" s="1"/>
  <c r="H17" i="58"/>
  <c r="J17" i="58" s="1"/>
  <c r="H17" i="57"/>
  <c r="J17" i="57" s="1"/>
  <c r="H17" i="9"/>
  <c r="J17" i="9" s="1"/>
  <c r="H17" i="14"/>
  <c r="J17" i="14" s="1"/>
  <c r="H17" i="5"/>
  <c r="J17" i="5" s="1"/>
  <c r="H17" i="6"/>
  <c r="J17" i="6" s="1"/>
  <c r="H17" i="4"/>
  <c r="J17" i="4" s="1"/>
  <c r="H17" i="11"/>
  <c r="J17" i="11" s="1"/>
  <c r="Y8" i="1"/>
  <c r="W8" i="11"/>
  <c r="Y8" i="11" s="1"/>
  <c r="W8" i="10"/>
  <c r="Y8" i="10" s="1"/>
  <c r="W8" i="7"/>
  <c r="Y8" i="7" s="1"/>
  <c r="W8" i="58"/>
  <c r="Y8" i="58" s="1"/>
  <c r="W8" i="14"/>
  <c r="Y8" i="14" s="1"/>
  <c r="W8" i="9"/>
  <c r="Y8" i="9" s="1"/>
  <c r="W8" i="57"/>
  <c r="Y8" i="57" s="1"/>
  <c r="W8" i="5"/>
  <c r="Y8" i="5" s="1"/>
  <c r="W8" i="6"/>
  <c r="Y8" i="6" s="1"/>
  <c r="W8" i="4"/>
  <c r="Y8" i="4" s="1"/>
  <c r="S25" i="1"/>
  <c r="Q25" i="7"/>
  <c r="S25" i="7" s="1"/>
  <c r="Q25" i="11"/>
  <c r="S25" i="11" s="1"/>
  <c r="Q25" i="57"/>
  <c r="S25" i="57" s="1"/>
  <c r="Q25" i="14"/>
  <c r="S25" i="14" s="1"/>
  <c r="Q25" i="9"/>
  <c r="S25" i="9" s="1"/>
  <c r="Q25" i="10"/>
  <c r="S25" i="10" s="1"/>
  <c r="Q25" i="4"/>
  <c r="S25" i="4" s="1"/>
  <c r="Q25" i="5"/>
  <c r="S25" i="5" s="1"/>
  <c r="Q25" i="6"/>
  <c r="S25" i="6" s="1"/>
  <c r="Q25" i="58"/>
  <c r="S25" i="58" s="1"/>
  <c r="J29" i="1"/>
  <c r="H29" i="10"/>
  <c r="J29" i="10" s="1"/>
  <c r="H29" i="7"/>
  <c r="J29" i="7" s="1"/>
  <c r="H29" i="9"/>
  <c r="J29" i="9" s="1"/>
  <c r="H29" i="57"/>
  <c r="J29" i="57" s="1"/>
  <c r="H29" i="11"/>
  <c r="J29" i="11" s="1"/>
  <c r="H29" i="14"/>
  <c r="J29" i="14" s="1"/>
  <c r="H29" i="5"/>
  <c r="J29" i="5" s="1"/>
  <c r="H29" i="6"/>
  <c r="J29" i="6" s="1"/>
  <c r="H29" i="58"/>
  <c r="J29" i="58" s="1"/>
  <c r="H29" i="4"/>
  <c r="J29" i="4" s="1"/>
  <c r="AH17" i="1"/>
  <c r="AF17" i="11"/>
  <c r="AH17" i="11" s="1"/>
  <c r="AF17" i="58"/>
  <c r="AH17" i="58" s="1"/>
  <c r="AF17" i="9"/>
  <c r="AH17" i="9" s="1"/>
  <c r="AF17" i="7"/>
  <c r="AH17" i="7" s="1"/>
  <c r="AF17" i="6"/>
  <c r="AH17" i="6" s="1"/>
  <c r="AF17" i="10"/>
  <c r="AH17" i="10" s="1"/>
  <c r="AF17" i="4"/>
  <c r="AH17" i="4" s="1"/>
  <c r="AF17" i="14"/>
  <c r="AH17" i="14" s="1"/>
  <c r="AF17" i="57"/>
  <c r="AH17" i="57" s="1"/>
  <c r="AF17" i="5"/>
  <c r="AH17" i="5" s="1"/>
  <c r="J18" i="1"/>
  <c r="H18" i="10"/>
  <c r="J18" i="10" s="1"/>
  <c r="H18" i="7"/>
  <c r="J18" i="7" s="1"/>
  <c r="H18" i="11"/>
  <c r="J18" i="11" s="1"/>
  <c r="H18" i="9"/>
  <c r="J18" i="9" s="1"/>
  <c r="H18" i="58"/>
  <c r="J18" i="58" s="1"/>
  <c r="H18" i="14"/>
  <c r="J18" i="14" s="1"/>
  <c r="H18" i="6"/>
  <c r="J18" i="6" s="1"/>
  <c r="H18" i="57"/>
  <c r="J18" i="57" s="1"/>
  <c r="H18" i="5"/>
  <c r="J18" i="5" s="1"/>
  <c r="H18" i="4"/>
  <c r="J18" i="4" s="1"/>
  <c r="AB28" i="1"/>
  <c r="Z28" i="9"/>
  <c r="AB28" i="9" s="1"/>
  <c r="Z28" i="11"/>
  <c r="AB28" i="11" s="1"/>
  <c r="Z28" i="10"/>
  <c r="AB28" i="10" s="1"/>
  <c r="Z28" i="7"/>
  <c r="AB28" i="7" s="1"/>
  <c r="Z28" i="58"/>
  <c r="AB28" i="58" s="1"/>
  <c r="Z28" i="5"/>
  <c r="AB28" i="5" s="1"/>
  <c r="Z28" i="4"/>
  <c r="AB28" i="4" s="1"/>
  <c r="Z28" i="6"/>
  <c r="AB28" i="6" s="1"/>
  <c r="Z28" i="57"/>
  <c r="AB28" i="57" s="1"/>
  <c r="Z28" i="14"/>
  <c r="AB28" i="14" s="1"/>
  <c r="AJ31" i="24"/>
  <c r="AJ33" i="26"/>
  <c r="AJ34" i="26" s="1"/>
  <c r="AY367" i="17" s="1"/>
  <c r="Y13" i="1"/>
  <c r="W13" i="7"/>
  <c r="Y13" i="7" s="1"/>
  <c r="W13" i="11"/>
  <c r="Y13" i="11" s="1"/>
  <c r="W13" i="57"/>
  <c r="Y13" i="57" s="1"/>
  <c r="W13" i="10"/>
  <c r="Y13" i="10" s="1"/>
  <c r="W13" i="58"/>
  <c r="Y13" i="58" s="1"/>
  <c r="W13" i="9"/>
  <c r="Y13" i="9" s="1"/>
  <c r="W13" i="5"/>
  <c r="Y13" i="5" s="1"/>
  <c r="W13" i="14"/>
  <c r="Y13" i="14" s="1"/>
  <c r="W13" i="6"/>
  <c r="Y13" i="6" s="1"/>
  <c r="W13" i="4"/>
  <c r="Y13" i="4" s="1"/>
  <c r="AE8" i="1"/>
  <c r="AC8" i="9"/>
  <c r="AE8" i="9" s="1"/>
  <c r="AB38" i="9" s="1"/>
  <c r="AC8" i="11"/>
  <c r="AE8" i="11" s="1"/>
  <c r="AB38" i="11" s="1"/>
  <c r="AC8" i="7"/>
  <c r="AE8" i="7" s="1"/>
  <c r="AB38" i="7" s="1"/>
  <c r="AC8" i="58"/>
  <c r="AE8" i="58" s="1"/>
  <c r="AC8" i="10"/>
  <c r="AE8" i="10" s="1"/>
  <c r="AB38" i="10" s="1"/>
  <c r="AC8" i="5"/>
  <c r="AE8" i="5" s="1"/>
  <c r="AC8" i="14"/>
  <c r="AE8" i="14" s="1"/>
  <c r="AC8" i="6"/>
  <c r="AE8" i="6" s="1"/>
  <c r="AC8" i="57"/>
  <c r="AE8" i="57" s="1"/>
  <c r="AC8" i="4"/>
  <c r="AE8" i="4" s="1"/>
  <c r="AI29" i="11"/>
  <c r="AI29" i="10"/>
  <c r="AI29" i="58"/>
  <c r="AK29" i="58" s="1"/>
  <c r="AI29" i="7"/>
  <c r="AI29" i="6"/>
  <c r="AK29" i="6" s="1"/>
  <c r="AI29" i="57"/>
  <c r="AK29" i="57" s="1"/>
  <c r="AI29" i="14"/>
  <c r="AK29" i="14" s="1"/>
  <c r="AI29" i="9"/>
  <c r="AI29" i="4"/>
  <c r="AK29" i="4" s="1"/>
  <c r="AI29" i="5"/>
  <c r="AK29" i="5" s="1"/>
  <c r="AC7" i="10"/>
  <c r="AE7" i="10" s="1"/>
  <c r="AC7" i="9"/>
  <c r="AE7" i="9" s="1"/>
  <c r="AC7" i="7"/>
  <c r="AE7" i="7" s="1"/>
  <c r="AC7" i="57"/>
  <c r="AE7" i="57" s="1"/>
  <c r="AC7" i="5"/>
  <c r="AC7" i="6"/>
  <c r="AC7" i="58"/>
  <c r="AE7" i="58" s="1"/>
  <c r="AC7" i="11"/>
  <c r="AE7" i="11" s="1"/>
  <c r="AC7" i="14"/>
  <c r="AE7" i="14" s="1"/>
  <c r="AC7" i="4"/>
  <c r="AE7" i="4" s="1"/>
  <c r="S8" i="1"/>
  <c r="P39" i="1" s="1"/>
  <c r="Q8" i="7"/>
  <c r="S8" i="7" s="1"/>
  <c r="Q8" i="9"/>
  <c r="S8" i="9" s="1"/>
  <c r="Q8" i="10"/>
  <c r="S8" i="10" s="1"/>
  <c r="Q8" i="14"/>
  <c r="S8" i="14" s="1"/>
  <c r="Q8" i="11"/>
  <c r="S8" i="11" s="1"/>
  <c r="Q8" i="58"/>
  <c r="S8" i="58" s="1"/>
  <c r="Q8" i="4"/>
  <c r="S8" i="4" s="1"/>
  <c r="Q8" i="57"/>
  <c r="S8" i="57" s="1"/>
  <c r="Q8" i="5"/>
  <c r="S8" i="5" s="1"/>
  <c r="Q8" i="6"/>
  <c r="S8" i="6" s="1"/>
  <c r="H27" i="10"/>
  <c r="J27" i="10" s="1"/>
  <c r="H27" i="7"/>
  <c r="J27" i="7" s="1"/>
  <c r="H27" i="11"/>
  <c r="J27" i="11" s="1"/>
  <c r="H27" i="9"/>
  <c r="J27" i="9" s="1"/>
  <c r="H27" i="58"/>
  <c r="J27" i="58" s="1"/>
  <c r="H27" i="14"/>
  <c r="H27" i="57"/>
  <c r="J27" i="57" s="1"/>
  <c r="H27" i="4"/>
  <c r="J27" i="4" s="1"/>
  <c r="H27" i="6"/>
  <c r="J27" i="6" s="1"/>
  <c r="H27" i="5"/>
  <c r="J27" i="5" s="1"/>
  <c r="M31" i="1"/>
  <c r="K31" i="10"/>
  <c r="M31" i="10" s="1"/>
  <c r="K31" i="9"/>
  <c r="M31" i="9" s="1"/>
  <c r="K31" i="7"/>
  <c r="M31" i="7" s="1"/>
  <c r="K31" i="57"/>
  <c r="M31" i="57" s="1"/>
  <c r="K31" i="14"/>
  <c r="M31" i="14" s="1"/>
  <c r="K31" i="11"/>
  <c r="M31" i="11" s="1"/>
  <c r="K31" i="58"/>
  <c r="M31" i="58" s="1"/>
  <c r="K31" i="6"/>
  <c r="M31" i="6" s="1"/>
  <c r="K31" i="4"/>
  <c r="M31" i="4" s="1"/>
  <c r="K31" i="5"/>
  <c r="M31" i="5" s="1"/>
  <c r="AI26" i="10"/>
  <c r="AI26" i="11"/>
  <c r="AI26" i="9"/>
  <c r="AI26" i="57"/>
  <c r="AK26" i="57" s="1"/>
  <c r="AI26" i="58"/>
  <c r="AK26" i="58" s="1"/>
  <c r="AI26" i="6"/>
  <c r="AI26" i="7"/>
  <c r="AI26" i="5"/>
  <c r="AK26" i="5" s="1"/>
  <c r="AI26" i="14"/>
  <c r="AK26" i="14" s="1"/>
  <c r="AI26" i="4"/>
  <c r="AK26" i="4" s="1"/>
  <c r="H26" i="10"/>
  <c r="J26" i="10" s="1"/>
  <c r="H26" i="7"/>
  <c r="J26" i="7" s="1"/>
  <c r="H26" i="58"/>
  <c r="J26" i="58" s="1"/>
  <c r="H26" i="11"/>
  <c r="J26" i="11" s="1"/>
  <c r="H26" i="9"/>
  <c r="J26" i="9" s="1"/>
  <c r="H26" i="4"/>
  <c r="J26" i="4" s="1"/>
  <c r="H26" i="57"/>
  <c r="J26" i="57" s="1"/>
  <c r="H26" i="14"/>
  <c r="J26" i="14" s="1"/>
  <c r="H26" i="5"/>
  <c r="J26" i="5" s="1"/>
  <c r="H26" i="6"/>
  <c r="J26" i="6" s="1"/>
  <c r="E31" i="11"/>
  <c r="E31" i="7"/>
  <c r="E31" i="10"/>
  <c r="E31" i="9"/>
  <c r="E31" i="57"/>
  <c r="G31" i="57" s="1"/>
  <c r="J3" i="57" s="1"/>
  <c r="E31" i="58"/>
  <c r="G31" i="58" s="1"/>
  <c r="J3" i="58" s="1"/>
  <c r="E31" i="6"/>
  <c r="E31" i="14"/>
  <c r="G31" i="14" s="1"/>
  <c r="J3" i="14" s="1"/>
  <c r="E31" i="4"/>
  <c r="G31" i="4" s="1"/>
  <c r="J3" i="4" s="1"/>
  <c r="E31" i="5"/>
  <c r="AC5" i="9"/>
  <c r="AE5" i="9" s="1"/>
  <c r="AC5" i="7"/>
  <c r="AE5" i="7" s="1"/>
  <c r="AC5" i="10"/>
  <c r="AE5" i="10" s="1"/>
  <c r="AC5" i="58"/>
  <c r="AE5" i="58" s="1"/>
  <c r="AC5" i="6"/>
  <c r="AE5" i="6" s="1"/>
  <c r="AC5" i="4"/>
  <c r="AE5" i="4" s="1"/>
  <c r="AC5" i="57"/>
  <c r="AE5" i="57" s="1"/>
  <c r="AC5" i="11"/>
  <c r="AE5" i="11" s="1"/>
  <c r="AC5" i="5"/>
  <c r="AC5" i="14"/>
  <c r="AE5" i="14" s="1"/>
  <c r="AB5" i="1"/>
  <c r="Y36" i="1" s="1"/>
  <c r="Z5" i="7"/>
  <c r="AB5" i="7" s="1"/>
  <c r="Z5" i="10"/>
  <c r="AB5" i="10" s="1"/>
  <c r="Z5" i="11"/>
  <c r="AB5" i="11" s="1"/>
  <c r="Z5" i="58"/>
  <c r="AB5" i="58" s="1"/>
  <c r="Z5" i="57"/>
  <c r="AB5" i="57" s="1"/>
  <c r="Z5" i="6"/>
  <c r="AB5" i="6" s="1"/>
  <c r="Z5" i="4"/>
  <c r="AB5" i="4" s="1"/>
  <c r="Z5" i="14"/>
  <c r="AB5" i="14" s="1"/>
  <c r="Z5" i="5"/>
  <c r="AB5" i="5" s="1"/>
  <c r="Z5" i="9"/>
  <c r="AB5" i="9" s="1"/>
  <c r="V27" i="1"/>
  <c r="T27" i="11"/>
  <c r="V27" i="11" s="1"/>
  <c r="T27" i="10"/>
  <c r="V27" i="10" s="1"/>
  <c r="T27" i="9"/>
  <c r="V27" i="9" s="1"/>
  <c r="T27" i="7"/>
  <c r="V27" i="7" s="1"/>
  <c r="T27" i="14"/>
  <c r="V27" i="14" s="1"/>
  <c r="T27" i="57"/>
  <c r="V27" i="57" s="1"/>
  <c r="T27" i="4"/>
  <c r="V27" i="4" s="1"/>
  <c r="T27" i="58"/>
  <c r="V27" i="58" s="1"/>
  <c r="T27" i="6"/>
  <c r="V27" i="6" s="1"/>
  <c r="T27" i="5"/>
  <c r="V27" i="5" s="1"/>
  <c r="Q19" i="7"/>
  <c r="S19" i="7" s="1"/>
  <c r="Q19" i="11"/>
  <c r="S19" i="11" s="1"/>
  <c r="Q19" i="57"/>
  <c r="S19" i="57" s="1"/>
  <c r="Q19" i="14"/>
  <c r="S19" i="14" s="1"/>
  <c r="Q19" i="58"/>
  <c r="S19" i="58" s="1"/>
  <c r="Q19" i="10"/>
  <c r="S19" i="10" s="1"/>
  <c r="Q19" i="9"/>
  <c r="S19" i="9" s="1"/>
  <c r="Q19" i="4"/>
  <c r="S19" i="4" s="1"/>
  <c r="Q19" i="5"/>
  <c r="S19" i="5" s="1"/>
  <c r="Q19" i="6"/>
  <c r="S19" i="6" s="1"/>
  <c r="M15" i="1"/>
  <c r="K15" i="10"/>
  <c r="M15" i="10" s="1"/>
  <c r="K15" i="7"/>
  <c r="M15" i="7" s="1"/>
  <c r="K15" i="57"/>
  <c r="M15" i="57" s="1"/>
  <c r="K15" i="14"/>
  <c r="M15" i="14" s="1"/>
  <c r="K15" i="9"/>
  <c r="M15" i="9" s="1"/>
  <c r="K15" i="11"/>
  <c r="M15" i="11" s="1"/>
  <c r="K15" i="4"/>
  <c r="M15" i="4" s="1"/>
  <c r="K15" i="6"/>
  <c r="M15" i="6" s="1"/>
  <c r="K15" i="58"/>
  <c r="M15" i="58" s="1"/>
  <c r="K15" i="5"/>
  <c r="M15" i="5" s="1"/>
  <c r="AK8" i="1"/>
  <c r="AI8" i="10"/>
  <c r="AI8" i="7"/>
  <c r="AI8" i="11"/>
  <c r="AI8" i="9"/>
  <c r="AI8" i="57"/>
  <c r="AK8" i="57" s="1"/>
  <c r="AI8" i="14"/>
  <c r="AK8" i="14" s="1"/>
  <c r="AI8" i="6"/>
  <c r="AK8" i="6" s="1"/>
  <c r="AI8" i="58"/>
  <c r="AK8" i="58" s="1"/>
  <c r="AI8" i="5"/>
  <c r="AI8" i="4"/>
  <c r="AK8" i="4" s="1"/>
  <c r="S11" i="1"/>
  <c r="P42" i="1" s="1"/>
  <c r="Q11" i="7"/>
  <c r="S11" i="7" s="1"/>
  <c r="Q11" i="10"/>
  <c r="S11" i="10" s="1"/>
  <c r="Q11" i="57"/>
  <c r="S11" i="57" s="1"/>
  <c r="Q11" i="14"/>
  <c r="S11" i="14" s="1"/>
  <c r="Q11" i="11"/>
  <c r="S11" i="11" s="1"/>
  <c r="Q11" i="9"/>
  <c r="S11" i="9" s="1"/>
  <c r="Q11" i="4"/>
  <c r="S11" i="4" s="1"/>
  <c r="Q11" i="58"/>
  <c r="S11" i="58" s="1"/>
  <c r="Q11" i="5"/>
  <c r="S11" i="5" s="1"/>
  <c r="Q11" i="6"/>
  <c r="S11" i="6" s="1"/>
  <c r="Y25" i="1"/>
  <c r="W25" i="11"/>
  <c r="Y25" i="11" s="1"/>
  <c r="W25" i="7"/>
  <c r="Y25" i="7" s="1"/>
  <c r="W25" i="9"/>
  <c r="Y25" i="9" s="1"/>
  <c r="W25" i="57"/>
  <c r="Y25" i="57" s="1"/>
  <c r="W25" i="58"/>
  <c r="Y25" i="58" s="1"/>
  <c r="W25" i="5"/>
  <c r="Y25" i="5" s="1"/>
  <c r="W25" i="6"/>
  <c r="Y25" i="6" s="1"/>
  <c r="W25" i="10"/>
  <c r="Y25" i="10" s="1"/>
  <c r="W25" i="14"/>
  <c r="Y25" i="14" s="1"/>
  <c r="W25" i="4"/>
  <c r="Y25" i="4" s="1"/>
  <c r="AF15" i="11"/>
  <c r="AH15" i="11" s="1"/>
  <c r="AF15" i="7"/>
  <c r="AH15" i="7" s="1"/>
  <c r="AF15" i="58"/>
  <c r="AH15" i="58" s="1"/>
  <c r="AF15" i="10"/>
  <c r="AH15" i="10" s="1"/>
  <c r="AF15" i="14"/>
  <c r="AH15" i="14" s="1"/>
  <c r="AF15" i="6"/>
  <c r="AH15" i="6" s="1"/>
  <c r="AF15" i="9"/>
  <c r="AH15" i="9" s="1"/>
  <c r="AF15" i="5"/>
  <c r="AH15" i="5" s="1"/>
  <c r="AF15" i="57"/>
  <c r="AH15" i="57" s="1"/>
  <c r="AF15" i="4"/>
  <c r="Y33" i="1"/>
  <c r="AB2" i="1" s="1"/>
  <c r="W33" i="9"/>
  <c r="Y33" i="9" s="1"/>
  <c r="AB2" i="9" s="1"/>
  <c r="W33" i="7"/>
  <c r="Y33" i="7" s="1"/>
  <c r="AB2" i="7" s="1"/>
  <c r="W33" i="58"/>
  <c r="Y33" i="58" s="1"/>
  <c r="AB2" i="58" s="1"/>
  <c r="W33" i="11"/>
  <c r="Y33" i="11" s="1"/>
  <c r="AB2" i="11" s="1"/>
  <c r="W33" i="14"/>
  <c r="Y33" i="14" s="1"/>
  <c r="AB2" i="14" s="1"/>
  <c r="W33" i="6"/>
  <c r="Y33" i="6" s="1"/>
  <c r="AB2" i="6" s="1"/>
  <c r="W33" i="5"/>
  <c r="Y33" i="5" s="1"/>
  <c r="AB2" i="5" s="1"/>
  <c r="W33" i="10"/>
  <c r="W33" i="57"/>
  <c r="Y33" i="57" s="1"/>
  <c r="AB2" i="57" s="1"/>
  <c r="W33" i="4"/>
  <c r="Y33" i="4" s="1"/>
  <c r="AB2" i="4" s="1"/>
  <c r="V30" i="1"/>
  <c r="T30" i="7"/>
  <c r="V30" i="7" s="1"/>
  <c r="T30" i="10"/>
  <c r="V30" i="10" s="1"/>
  <c r="T30" i="11"/>
  <c r="V30" i="11" s="1"/>
  <c r="T30" i="57"/>
  <c r="V30" i="57" s="1"/>
  <c r="T30" i="58"/>
  <c r="V30" i="58" s="1"/>
  <c r="T30" i="9"/>
  <c r="V30" i="9" s="1"/>
  <c r="T30" i="14"/>
  <c r="V30" i="14" s="1"/>
  <c r="T30" i="6"/>
  <c r="V30" i="6" s="1"/>
  <c r="T30" i="5"/>
  <c r="V30" i="5" s="1"/>
  <c r="T30" i="4"/>
  <c r="V30" i="4" s="1"/>
  <c r="N21" i="7"/>
  <c r="P21" i="7" s="1"/>
  <c r="N21" i="11"/>
  <c r="P21" i="11" s="1"/>
  <c r="N21" i="9"/>
  <c r="P21" i="9" s="1"/>
  <c r="N21" i="4"/>
  <c r="P21" i="4" s="1"/>
  <c r="N21" i="14"/>
  <c r="P21" i="14" s="1"/>
  <c r="N21" i="57"/>
  <c r="P21" i="57" s="1"/>
  <c r="N21" i="10"/>
  <c r="P21" i="10" s="1"/>
  <c r="N21" i="5"/>
  <c r="P21" i="5" s="1"/>
  <c r="N21" i="58"/>
  <c r="P21" i="58" s="1"/>
  <c r="N21" i="6"/>
  <c r="P21" i="6" s="1"/>
  <c r="S7" i="1"/>
  <c r="P38" i="1" s="1"/>
  <c r="Q7" i="11"/>
  <c r="S7" i="11" s="1"/>
  <c r="Q7" i="9"/>
  <c r="Q7" i="14"/>
  <c r="S7" i="14" s="1"/>
  <c r="Q7" i="58"/>
  <c r="S7" i="58" s="1"/>
  <c r="Q7" i="4"/>
  <c r="S7" i="4" s="1"/>
  <c r="Q7" i="5"/>
  <c r="S7" i="5" s="1"/>
  <c r="Q7" i="7"/>
  <c r="S7" i="7" s="1"/>
  <c r="Q7" i="10"/>
  <c r="S7" i="10" s="1"/>
  <c r="Q7" i="6"/>
  <c r="S7" i="6" s="1"/>
  <c r="Q7" i="57"/>
  <c r="S7" i="57" s="1"/>
  <c r="Q21" i="7"/>
  <c r="S21" i="7" s="1"/>
  <c r="Q21" i="10"/>
  <c r="S21" i="10" s="1"/>
  <c r="Q21" i="9"/>
  <c r="S21" i="9" s="1"/>
  <c r="Q21" i="57"/>
  <c r="S21" i="57" s="1"/>
  <c r="Q21" i="14"/>
  <c r="S21" i="14" s="1"/>
  <c r="Q21" i="11"/>
  <c r="S21" i="11" s="1"/>
  <c r="Q21" i="4"/>
  <c r="S21" i="4" s="1"/>
  <c r="Q21" i="6"/>
  <c r="S21" i="6" s="1"/>
  <c r="Q21" i="5"/>
  <c r="S21" i="5" s="1"/>
  <c r="Q21" i="58"/>
  <c r="S21" i="58" s="1"/>
  <c r="J34" i="1"/>
  <c r="H34" i="10"/>
  <c r="J34" i="10" s="1"/>
  <c r="M3" i="10" s="1"/>
  <c r="H34" i="9"/>
  <c r="J34" i="9" s="1"/>
  <c r="M3" i="9" s="1"/>
  <c r="H34" i="11"/>
  <c r="J34" i="11" s="1"/>
  <c r="M3" i="11" s="1"/>
  <c r="H34" i="57"/>
  <c r="J34" i="57" s="1"/>
  <c r="M3" i="57" s="1"/>
  <c r="H34" i="7"/>
  <c r="J34" i="7" s="1"/>
  <c r="M3" i="7" s="1"/>
  <c r="H34" i="58"/>
  <c r="J34" i="58" s="1"/>
  <c r="M3" i="58" s="1"/>
  <c r="H34" i="5"/>
  <c r="J34" i="5" s="1"/>
  <c r="M3" i="5" s="1"/>
  <c r="H34" i="4"/>
  <c r="J34" i="4" s="1"/>
  <c r="M3" i="4" s="1"/>
  <c r="H34" i="6"/>
  <c r="H34" i="14"/>
  <c r="J34" i="14" s="1"/>
  <c r="M3" i="14" s="1"/>
  <c r="N23" i="7"/>
  <c r="P23" i="7" s="1"/>
  <c r="N23" i="10"/>
  <c r="P23" i="10" s="1"/>
  <c r="N23" i="57"/>
  <c r="P23" i="57" s="1"/>
  <c r="N23" i="58"/>
  <c r="P23" i="58" s="1"/>
  <c r="N23" i="4"/>
  <c r="P23" i="4" s="1"/>
  <c r="N23" i="11"/>
  <c r="P23" i="11" s="1"/>
  <c r="N23" i="9"/>
  <c r="P23" i="9" s="1"/>
  <c r="N23" i="14"/>
  <c r="N23" i="6"/>
  <c r="P23" i="6" s="1"/>
  <c r="N23" i="5"/>
  <c r="P23" i="5" s="1"/>
  <c r="AE22" i="1"/>
  <c r="AC22" i="9"/>
  <c r="AE22" i="9" s="1"/>
  <c r="AC22" i="11"/>
  <c r="AE22" i="11" s="1"/>
  <c r="AC22" i="10"/>
  <c r="AE22" i="10" s="1"/>
  <c r="AC22" i="58"/>
  <c r="AE22" i="58" s="1"/>
  <c r="AC22" i="5"/>
  <c r="AE22" i="5" s="1"/>
  <c r="AC22" i="14"/>
  <c r="AE22" i="14" s="1"/>
  <c r="AC22" i="7"/>
  <c r="AE22" i="7" s="1"/>
  <c r="AC22" i="6"/>
  <c r="AC22" i="4"/>
  <c r="AE22" i="4" s="1"/>
  <c r="AC22" i="57"/>
  <c r="AE22" i="57" s="1"/>
  <c r="Z34" i="13"/>
  <c r="Z34" i="11"/>
  <c r="Z34" i="9"/>
  <c r="Z34" i="10"/>
  <c r="Z34" i="58"/>
  <c r="Z34" i="7"/>
  <c r="Z34" i="4"/>
  <c r="Z34" i="6"/>
  <c r="Z34" i="14"/>
  <c r="Z34" i="57"/>
  <c r="Z34" i="5"/>
  <c r="AH22" i="1"/>
  <c r="AF22" i="11"/>
  <c r="AH22" i="11" s="1"/>
  <c r="AF22" i="9"/>
  <c r="AH22" i="9" s="1"/>
  <c r="AF22" i="7"/>
  <c r="AH22" i="7" s="1"/>
  <c r="AF22" i="10"/>
  <c r="AH22" i="10" s="1"/>
  <c r="AF22" i="58"/>
  <c r="AH22" i="58" s="1"/>
  <c r="AF22" i="14"/>
  <c r="AH22" i="14" s="1"/>
  <c r="AF22" i="6"/>
  <c r="AH22" i="6" s="1"/>
  <c r="AF22" i="57"/>
  <c r="AH22" i="57" s="1"/>
  <c r="AF22" i="4"/>
  <c r="AH22" i="4" s="1"/>
  <c r="AF22" i="5"/>
  <c r="AH22" i="5" s="1"/>
  <c r="AE32" i="1"/>
  <c r="AC32" i="9"/>
  <c r="AE32" i="9" s="1"/>
  <c r="AC32" i="10"/>
  <c r="AE32" i="10" s="1"/>
  <c r="AC32" i="58"/>
  <c r="AE32" i="58" s="1"/>
  <c r="AC32" i="57"/>
  <c r="AE32" i="57" s="1"/>
  <c r="AC32" i="6"/>
  <c r="AE32" i="6" s="1"/>
  <c r="AC32" i="5"/>
  <c r="AE32" i="5" s="1"/>
  <c r="AC32" i="11"/>
  <c r="AE32" i="11" s="1"/>
  <c r="AC32" i="14"/>
  <c r="AE32" i="14" s="1"/>
  <c r="AC32" i="4"/>
  <c r="AE32" i="4" s="1"/>
  <c r="AC32" i="7"/>
  <c r="AE32" i="7" s="1"/>
  <c r="Y23" i="1"/>
  <c r="W23" i="7"/>
  <c r="Y23" i="7" s="1"/>
  <c r="W23" i="11"/>
  <c r="Y23" i="11" s="1"/>
  <c r="W23" i="9"/>
  <c r="Y23" i="9" s="1"/>
  <c r="W23" i="57"/>
  <c r="Y23" i="57" s="1"/>
  <c r="W23" i="10"/>
  <c r="Y23" i="10" s="1"/>
  <c r="W23" i="58"/>
  <c r="Y23" i="58" s="1"/>
  <c r="W23" i="4"/>
  <c r="Y23" i="4" s="1"/>
  <c r="W23" i="6"/>
  <c r="Y23" i="6" s="1"/>
  <c r="W23" i="5"/>
  <c r="Y23" i="5" s="1"/>
  <c r="W23" i="14"/>
  <c r="Y23" i="14" s="1"/>
  <c r="E34" i="10"/>
  <c r="E34" i="7"/>
  <c r="E34" i="9"/>
  <c r="E34" i="11"/>
  <c r="E34" i="58"/>
  <c r="E34" i="5"/>
  <c r="E34" i="4"/>
  <c r="E34" i="57"/>
  <c r="E34" i="14"/>
  <c r="E34" i="6"/>
  <c r="AF8" i="11"/>
  <c r="AH8" i="11" s="1"/>
  <c r="AF8" i="10"/>
  <c r="AH8" i="10" s="1"/>
  <c r="AF8" i="7"/>
  <c r="AH8" i="7" s="1"/>
  <c r="AF8" i="58"/>
  <c r="AH8" i="58" s="1"/>
  <c r="AF8" i="57"/>
  <c r="AH8" i="57" s="1"/>
  <c r="AF8" i="14"/>
  <c r="AH8" i="14" s="1"/>
  <c r="AF8" i="5"/>
  <c r="AH8" i="5" s="1"/>
  <c r="AF8" i="6"/>
  <c r="AH8" i="6" s="1"/>
  <c r="AF8" i="9"/>
  <c r="AH8" i="9" s="1"/>
  <c r="AF8" i="4"/>
  <c r="G9" i="1"/>
  <c r="E9" i="11"/>
  <c r="G9" i="11" s="1"/>
  <c r="E9" i="7"/>
  <c r="G9" i="7" s="1"/>
  <c r="E9" i="10"/>
  <c r="G9" i="10" s="1"/>
  <c r="E9" i="9"/>
  <c r="G9" i="9" s="1"/>
  <c r="E9" i="58"/>
  <c r="G9" i="58" s="1"/>
  <c r="E9" i="57"/>
  <c r="G9" i="57" s="1"/>
  <c r="E9" i="6"/>
  <c r="G9" i="6" s="1"/>
  <c r="E9" i="14"/>
  <c r="G9" i="14" s="1"/>
  <c r="E9" i="4"/>
  <c r="G9" i="4" s="1"/>
  <c r="E9" i="5"/>
  <c r="G9" i="5" s="1"/>
  <c r="AH28" i="1"/>
  <c r="AF28" i="11"/>
  <c r="AH28" i="11" s="1"/>
  <c r="AF28" i="9"/>
  <c r="AH28" i="9" s="1"/>
  <c r="AF28" i="58"/>
  <c r="AH28" i="58" s="1"/>
  <c r="AF28" i="14"/>
  <c r="AH28" i="14" s="1"/>
  <c r="AF28" i="6"/>
  <c r="AH28" i="6" s="1"/>
  <c r="AF28" i="57"/>
  <c r="AH28" i="57" s="1"/>
  <c r="AF28" i="7"/>
  <c r="AH28" i="7" s="1"/>
  <c r="AF28" i="10"/>
  <c r="AH28" i="10" s="1"/>
  <c r="AF28" i="5"/>
  <c r="AH28" i="5" s="1"/>
  <c r="AF28" i="4"/>
  <c r="AH28" i="4" s="1"/>
  <c r="AB9" i="1"/>
  <c r="Z9" i="11"/>
  <c r="AB9" i="11" s="1"/>
  <c r="Z9" i="9"/>
  <c r="AB9" i="9" s="1"/>
  <c r="Z9" i="7"/>
  <c r="AB9" i="7" s="1"/>
  <c r="Z9" i="10"/>
  <c r="AB9" i="10" s="1"/>
  <c r="Z9" i="58"/>
  <c r="AB9" i="58" s="1"/>
  <c r="Z9" i="14"/>
  <c r="AB9" i="14" s="1"/>
  <c r="Z9" i="5"/>
  <c r="AB9" i="5" s="1"/>
  <c r="Z9" i="6"/>
  <c r="AB9" i="6" s="1"/>
  <c r="Z9" i="4"/>
  <c r="AB9" i="4" s="1"/>
  <c r="Z9" i="57"/>
  <c r="AB9" i="57" s="1"/>
  <c r="G26" i="1"/>
  <c r="E26" i="11"/>
  <c r="G26" i="11" s="1"/>
  <c r="E26" i="7"/>
  <c r="G26" i="7" s="1"/>
  <c r="E26" i="58"/>
  <c r="G26" i="58" s="1"/>
  <c r="E26" i="10"/>
  <c r="G26" i="10" s="1"/>
  <c r="E26" i="9"/>
  <c r="G26" i="9" s="1"/>
  <c r="E26" i="4"/>
  <c r="G26" i="4" s="1"/>
  <c r="E26" i="57"/>
  <c r="G26" i="57" s="1"/>
  <c r="E26" i="14"/>
  <c r="G26" i="14" s="1"/>
  <c r="E26" i="5"/>
  <c r="G26" i="5" s="1"/>
  <c r="E26" i="6"/>
  <c r="G26" i="6" s="1"/>
  <c r="G19" i="1"/>
  <c r="E19" i="11"/>
  <c r="G19" i="11" s="1"/>
  <c r="E19" i="58"/>
  <c r="G19" i="58" s="1"/>
  <c r="E19" i="10"/>
  <c r="G19" i="10" s="1"/>
  <c r="E19" i="9"/>
  <c r="G19" i="9" s="1"/>
  <c r="E19" i="57"/>
  <c r="G19" i="57" s="1"/>
  <c r="E19" i="6"/>
  <c r="G19" i="6" s="1"/>
  <c r="E19" i="7"/>
  <c r="G19" i="7" s="1"/>
  <c r="E19" i="4"/>
  <c r="G19" i="4" s="1"/>
  <c r="E19" i="14"/>
  <c r="G19" i="14" s="1"/>
  <c r="E19" i="5"/>
  <c r="G19" i="5" s="1"/>
  <c r="M32" i="1"/>
  <c r="K32" i="10"/>
  <c r="M32" i="10" s="1"/>
  <c r="P2" i="10" s="1"/>
  <c r="K32" i="7"/>
  <c r="M32" i="7" s="1"/>
  <c r="P2" i="7" s="1"/>
  <c r="K32" i="11"/>
  <c r="M32" i="11" s="1"/>
  <c r="P2" i="11" s="1"/>
  <c r="K32" i="57"/>
  <c r="M32" i="57" s="1"/>
  <c r="P2" i="57" s="1"/>
  <c r="K32" i="14"/>
  <c r="M32" i="14" s="1"/>
  <c r="P2" i="14" s="1"/>
  <c r="K32" i="58"/>
  <c r="M32" i="58" s="1"/>
  <c r="P2" i="58" s="1"/>
  <c r="K32" i="9"/>
  <c r="M32" i="9" s="1"/>
  <c r="P2" i="9" s="1"/>
  <c r="K32" i="6"/>
  <c r="M32" i="6" s="1"/>
  <c r="P2" i="6" s="1"/>
  <c r="K32" i="5"/>
  <c r="M32" i="5" s="1"/>
  <c r="P2" i="5" s="1"/>
  <c r="K32" i="4"/>
  <c r="M32" i="4" s="1"/>
  <c r="P2" i="4" s="1"/>
  <c r="M16" i="1"/>
  <c r="K16" i="10"/>
  <c r="M16" i="10" s="1"/>
  <c r="K16" i="11"/>
  <c r="M16" i="11" s="1"/>
  <c r="K16" i="7"/>
  <c r="M16" i="7" s="1"/>
  <c r="K16" i="9"/>
  <c r="M16" i="9" s="1"/>
  <c r="K16" i="57"/>
  <c r="M16" i="57" s="1"/>
  <c r="K16" i="14"/>
  <c r="M16" i="14" s="1"/>
  <c r="K16" i="4"/>
  <c r="M16" i="4" s="1"/>
  <c r="K16" i="58"/>
  <c r="M16" i="58" s="1"/>
  <c r="K16" i="5"/>
  <c r="M16" i="5" s="1"/>
  <c r="K16" i="6"/>
  <c r="M16" i="6" s="1"/>
  <c r="J33" i="1"/>
  <c r="M2" i="1" s="1"/>
  <c r="H33" i="10"/>
  <c r="J33" i="10" s="1"/>
  <c r="M2" i="10" s="1"/>
  <c r="H33" i="7"/>
  <c r="J33" i="7" s="1"/>
  <c r="M2" i="7" s="1"/>
  <c r="H33" i="11"/>
  <c r="J33" i="11" s="1"/>
  <c r="M2" i="11" s="1"/>
  <c r="H33" i="57"/>
  <c r="J33" i="57" s="1"/>
  <c r="M2" i="57" s="1"/>
  <c r="H33" i="58"/>
  <c r="J33" i="58" s="1"/>
  <c r="M2" i="58" s="1"/>
  <c r="H33" i="4"/>
  <c r="J33" i="4" s="1"/>
  <c r="M2" i="4" s="1"/>
  <c r="H33" i="14"/>
  <c r="H33" i="9"/>
  <c r="J33" i="9" s="1"/>
  <c r="M2" i="9" s="1"/>
  <c r="H33" i="6"/>
  <c r="J33" i="6" s="1"/>
  <c r="M2" i="6" s="1"/>
  <c r="H33" i="5"/>
  <c r="J33" i="5" s="1"/>
  <c r="M2" i="5" s="1"/>
  <c r="AI10" i="11"/>
  <c r="AI10" i="9"/>
  <c r="AI10" i="7"/>
  <c r="AI10" i="14"/>
  <c r="AK10" i="14" s="1"/>
  <c r="AI10" i="10"/>
  <c r="AI10" i="58"/>
  <c r="AK10" i="58" s="1"/>
  <c r="AI10" i="57"/>
  <c r="AK10" i="57" s="1"/>
  <c r="AI10" i="6"/>
  <c r="AI10" i="4"/>
  <c r="AK10" i="4" s="1"/>
  <c r="AI10" i="5"/>
  <c r="AK10" i="5" s="1"/>
  <c r="AB26" i="1"/>
  <c r="Z26" i="9"/>
  <c r="AB26" i="9" s="1"/>
  <c r="Z26" i="11"/>
  <c r="AB26" i="11" s="1"/>
  <c r="Z26" i="7"/>
  <c r="AB26" i="7" s="1"/>
  <c r="Z26" i="58"/>
  <c r="AB26" i="58" s="1"/>
  <c r="Z26" i="14"/>
  <c r="AB26" i="14" s="1"/>
  <c r="Z26" i="57"/>
  <c r="AB26" i="57" s="1"/>
  <c r="Z26" i="10"/>
  <c r="AB26" i="10" s="1"/>
  <c r="Z26" i="5"/>
  <c r="AB26" i="5" s="1"/>
  <c r="Z26" i="4"/>
  <c r="AB26" i="4" s="1"/>
  <c r="Z26" i="6"/>
  <c r="AB26" i="6" s="1"/>
  <c r="G28" i="1"/>
  <c r="E28" i="11"/>
  <c r="G28" i="11" s="1"/>
  <c r="E28" i="10"/>
  <c r="G28" i="10" s="1"/>
  <c r="E28" i="57"/>
  <c r="G28" i="57" s="1"/>
  <c r="E28" i="7"/>
  <c r="G28" i="7" s="1"/>
  <c r="E28" i="9"/>
  <c r="G28" i="9" s="1"/>
  <c r="E28" i="14"/>
  <c r="G28" i="14" s="1"/>
  <c r="E28" i="5"/>
  <c r="G28" i="5" s="1"/>
  <c r="E28" i="58"/>
  <c r="G28" i="58" s="1"/>
  <c r="E28" i="6"/>
  <c r="G28" i="6" s="1"/>
  <c r="E28" i="4"/>
  <c r="G28" i="4" s="1"/>
  <c r="G12" i="1"/>
  <c r="E12" i="11"/>
  <c r="G12" i="11" s="1"/>
  <c r="E12" i="9"/>
  <c r="G12" i="9" s="1"/>
  <c r="E12" i="7"/>
  <c r="G12" i="7" s="1"/>
  <c r="E12" i="14"/>
  <c r="G12" i="14" s="1"/>
  <c r="E12" i="58"/>
  <c r="G12" i="58" s="1"/>
  <c r="E12" i="10"/>
  <c r="G12" i="10" s="1"/>
  <c r="E12" i="57"/>
  <c r="G12" i="57" s="1"/>
  <c r="E12" i="6"/>
  <c r="G12" i="6" s="1"/>
  <c r="E12" i="5"/>
  <c r="G12" i="5" s="1"/>
  <c r="E12" i="4"/>
  <c r="G12" i="4" s="1"/>
  <c r="AK15" i="1"/>
  <c r="AI15" i="10"/>
  <c r="AI15" i="7"/>
  <c r="AI15" i="11"/>
  <c r="AI15" i="58"/>
  <c r="AK15" i="58" s="1"/>
  <c r="AI15" i="57"/>
  <c r="AK15" i="57" s="1"/>
  <c r="AI15" i="14"/>
  <c r="AK15" i="14" s="1"/>
  <c r="AI15" i="6"/>
  <c r="AK15" i="6" s="1"/>
  <c r="AI15" i="9"/>
  <c r="AI15" i="5"/>
  <c r="AK15" i="5" s="1"/>
  <c r="AI15" i="4"/>
  <c r="AK15" i="4" s="1"/>
  <c r="Y4" i="1"/>
  <c r="W4" i="11"/>
  <c r="Y4" i="11" s="1"/>
  <c r="V35" i="11" s="1"/>
  <c r="W4" i="7"/>
  <c r="Y4" i="7" s="1"/>
  <c r="V35" i="7" s="1"/>
  <c r="W4" i="10"/>
  <c r="Y4" i="10" s="1"/>
  <c r="W4" i="58"/>
  <c r="W4" i="57"/>
  <c r="Y4" i="57" s="1"/>
  <c r="W4" i="9"/>
  <c r="Y4" i="9" s="1"/>
  <c r="V35" i="9" s="1"/>
  <c r="W4" i="4"/>
  <c r="Y4" i="4" s="1"/>
  <c r="W4" i="6"/>
  <c r="Y4" i="6" s="1"/>
  <c r="W4" i="14"/>
  <c r="Y4" i="14" s="1"/>
  <c r="W4" i="5"/>
  <c r="Y4" i="5" s="1"/>
  <c r="AI27" i="10"/>
  <c r="AI27" i="11"/>
  <c r="AI27" i="57"/>
  <c r="AK27" i="57" s="1"/>
  <c r="AI27" i="7"/>
  <c r="AI27" i="6"/>
  <c r="AK27" i="6" s="1"/>
  <c r="AI27" i="9"/>
  <c r="AI27" i="58"/>
  <c r="AK27" i="58" s="1"/>
  <c r="AI27" i="14"/>
  <c r="AK27" i="14" s="1"/>
  <c r="AI27" i="5"/>
  <c r="AK27" i="5" s="1"/>
  <c r="AI27" i="4"/>
  <c r="AK27" i="4" s="1"/>
  <c r="P7" i="1"/>
  <c r="N7" i="10"/>
  <c r="P7" i="10" s="1"/>
  <c r="N7" i="7"/>
  <c r="P7" i="7" s="1"/>
  <c r="N7" i="9"/>
  <c r="N7" i="57"/>
  <c r="P7" i="57" s="1"/>
  <c r="N7" i="14"/>
  <c r="N7" i="58"/>
  <c r="P7" i="58" s="1"/>
  <c r="N7" i="11"/>
  <c r="P7" i="11" s="1"/>
  <c r="N7" i="4"/>
  <c r="P7" i="4" s="1"/>
  <c r="N7" i="5"/>
  <c r="N7" i="6"/>
  <c r="P7" i="6" s="1"/>
  <c r="AB10" i="1"/>
  <c r="Z10" i="9"/>
  <c r="AB10" i="9" s="1"/>
  <c r="Z10" i="7"/>
  <c r="AB10" i="7" s="1"/>
  <c r="Z10" i="11"/>
  <c r="AB10" i="11" s="1"/>
  <c r="Z10" i="58"/>
  <c r="AB10" i="58" s="1"/>
  <c r="Z10" i="5"/>
  <c r="AB10" i="5" s="1"/>
  <c r="Z10" i="57"/>
  <c r="AB10" i="57" s="1"/>
  <c r="Z10" i="4"/>
  <c r="AB10" i="4" s="1"/>
  <c r="Z10" i="10"/>
  <c r="AB10" i="10" s="1"/>
  <c r="Z10" i="14"/>
  <c r="AB10" i="14" s="1"/>
  <c r="Z10" i="6"/>
  <c r="AB10" i="6" s="1"/>
  <c r="AH30" i="1"/>
  <c r="AF30" i="11"/>
  <c r="AH30" i="11" s="1"/>
  <c r="AF30" i="7"/>
  <c r="AH30" i="7" s="1"/>
  <c r="AF30" i="58"/>
  <c r="AH30" i="58" s="1"/>
  <c r="AF30" i="9"/>
  <c r="AH30" i="9" s="1"/>
  <c r="AF30" i="6"/>
  <c r="AH30" i="6" s="1"/>
  <c r="AF30" i="14"/>
  <c r="AH30" i="14" s="1"/>
  <c r="AF30" i="10"/>
  <c r="AH30" i="10" s="1"/>
  <c r="AF30" i="4"/>
  <c r="AH30" i="4" s="1"/>
  <c r="AF30" i="5"/>
  <c r="AH30" i="5" s="1"/>
  <c r="AF30" i="57"/>
  <c r="AH30" i="57" s="1"/>
  <c r="AB8" i="1"/>
  <c r="Z8" i="9"/>
  <c r="AB8" i="9" s="1"/>
  <c r="Z8" i="11"/>
  <c r="AB8" i="11" s="1"/>
  <c r="Z8" i="7"/>
  <c r="AB8" i="7" s="1"/>
  <c r="Z8" i="58"/>
  <c r="AB8" i="58" s="1"/>
  <c r="Z8" i="5"/>
  <c r="AB8" i="5" s="1"/>
  <c r="Z8" i="10"/>
  <c r="AB8" i="10" s="1"/>
  <c r="Z8" i="57"/>
  <c r="AB8" i="57" s="1"/>
  <c r="Z8" i="6"/>
  <c r="AB8" i="6" s="1"/>
  <c r="Z8" i="4"/>
  <c r="AB8" i="4" s="1"/>
  <c r="Z8" i="14"/>
  <c r="AB8" i="14" s="1"/>
  <c r="AE17" i="1"/>
  <c r="AC17" i="9"/>
  <c r="AE17" i="9" s="1"/>
  <c r="AC17" i="11"/>
  <c r="AE17" i="11" s="1"/>
  <c r="AC17" i="7"/>
  <c r="AE17" i="7" s="1"/>
  <c r="AC17" i="5"/>
  <c r="AC17" i="10"/>
  <c r="AE17" i="10" s="1"/>
  <c r="AC17" i="58"/>
  <c r="AE17" i="58" s="1"/>
  <c r="AC17" i="4"/>
  <c r="AE17" i="4" s="1"/>
  <c r="AC17" i="14"/>
  <c r="AE17" i="14" s="1"/>
  <c r="AC17" i="6"/>
  <c r="AE17" i="6" s="1"/>
  <c r="AC17" i="57"/>
  <c r="AE17" i="57" s="1"/>
  <c r="P30" i="1"/>
  <c r="N30" i="7"/>
  <c r="P30" i="7" s="1"/>
  <c r="N30" i="11"/>
  <c r="P30" i="11" s="1"/>
  <c r="N30" i="10"/>
  <c r="P30" i="10" s="1"/>
  <c r="N30" i="57"/>
  <c r="P30" i="57" s="1"/>
  <c r="N30" i="4"/>
  <c r="P30" i="4" s="1"/>
  <c r="N30" i="58"/>
  <c r="P30" i="58" s="1"/>
  <c r="N30" i="14"/>
  <c r="P30" i="14" s="1"/>
  <c r="N30" i="9"/>
  <c r="P30" i="9" s="1"/>
  <c r="N30" i="5"/>
  <c r="P30" i="5" s="1"/>
  <c r="N30" i="6"/>
  <c r="P30" i="6" s="1"/>
  <c r="AK12" i="1"/>
  <c r="AH42" i="1" s="1"/>
  <c r="AI12" i="10"/>
  <c r="AI12" i="9"/>
  <c r="AI12" i="14"/>
  <c r="AK12" i="14" s="1"/>
  <c r="AI12" i="6"/>
  <c r="AK12" i="6" s="1"/>
  <c r="AI12" i="11"/>
  <c r="AI12" i="58"/>
  <c r="AK12" i="58" s="1"/>
  <c r="AI12" i="4"/>
  <c r="AK12" i="4" s="1"/>
  <c r="AI12" i="57"/>
  <c r="AK12" i="57" s="1"/>
  <c r="AI12" i="7"/>
  <c r="AI12" i="5"/>
  <c r="AK12" i="5" s="1"/>
  <c r="G27" i="1"/>
  <c r="E27" i="11"/>
  <c r="G27" i="11" s="1"/>
  <c r="E27" i="7"/>
  <c r="G27" i="7" s="1"/>
  <c r="E27" i="10"/>
  <c r="G27" i="10" s="1"/>
  <c r="E27" i="9"/>
  <c r="G27" i="9" s="1"/>
  <c r="E27" i="57"/>
  <c r="G27" i="57" s="1"/>
  <c r="E27" i="14"/>
  <c r="G27" i="14" s="1"/>
  <c r="E27" i="58"/>
  <c r="G27" i="58" s="1"/>
  <c r="E27" i="4"/>
  <c r="G27" i="4" s="1"/>
  <c r="E27" i="6"/>
  <c r="G27" i="6" s="1"/>
  <c r="E27" i="5"/>
  <c r="G27" i="5" s="1"/>
  <c r="T8" i="7"/>
  <c r="V8" i="7" s="1"/>
  <c r="T8" i="11"/>
  <c r="T8" i="10"/>
  <c r="T8" i="57"/>
  <c r="V8" i="57" s="1"/>
  <c r="T8" i="9"/>
  <c r="V8" i="9" s="1"/>
  <c r="T8" i="58"/>
  <c r="V8" i="58" s="1"/>
  <c r="T8" i="14"/>
  <c r="V8" i="14" s="1"/>
  <c r="T8" i="5"/>
  <c r="V8" i="5" s="1"/>
  <c r="T8" i="6"/>
  <c r="V8" i="6" s="1"/>
  <c r="T8" i="4"/>
  <c r="V8" i="4" s="1"/>
  <c r="AK5" i="1"/>
  <c r="AI5" i="11"/>
  <c r="AI5" i="10"/>
  <c r="AI5" i="7"/>
  <c r="AI5" i="58"/>
  <c r="AK5" i="58" s="1"/>
  <c r="AI5" i="9"/>
  <c r="AI5" i="5"/>
  <c r="AK5" i="5" s="1"/>
  <c r="AI5" i="14"/>
  <c r="AK5" i="14" s="1"/>
  <c r="AI5" i="57"/>
  <c r="AK5" i="57" s="1"/>
  <c r="AI5" i="4"/>
  <c r="AK5" i="4" s="1"/>
  <c r="AI5" i="6"/>
  <c r="AK5" i="6" s="1"/>
  <c r="V5" i="1"/>
  <c r="S35" i="1" s="1"/>
  <c r="T5" i="7"/>
  <c r="V5" i="7" s="1"/>
  <c r="T5" i="57"/>
  <c r="V5" i="57" s="1"/>
  <c r="T5" i="14"/>
  <c r="V5" i="14" s="1"/>
  <c r="T5" i="9"/>
  <c r="V5" i="9" s="1"/>
  <c r="T5" i="10"/>
  <c r="V5" i="10" s="1"/>
  <c r="S35" i="10" s="1"/>
  <c r="T5" i="58"/>
  <c r="V5" i="58" s="1"/>
  <c r="T5" i="11"/>
  <c r="V5" i="11" s="1"/>
  <c r="T5" i="5"/>
  <c r="V5" i="5" s="1"/>
  <c r="T5" i="4"/>
  <c r="V5" i="4" s="1"/>
  <c r="T5" i="6"/>
  <c r="V5" i="6" s="1"/>
  <c r="M6" i="1"/>
  <c r="K6" i="10"/>
  <c r="M6" i="10" s="1"/>
  <c r="J37" i="10" s="1"/>
  <c r="K6" i="11"/>
  <c r="M6" i="11" s="1"/>
  <c r="K6" i="7"/>
  <c r="M6" i="7" s="1"/>
  <c r="K6" i="9"/>
  <c r="M6" i="9" s="1"/>
  <c r="K6" i="14"/>
  <c r="M6" i="14" s="1"/>
  <c r="K6" i="57"/>
  <c r="M6" i="57" s="1"/>
  <c r="K6" i="58"/>
  <c r="M6" i="58" s="1"/>
  <c r="K6" i="5"/>
  <c r="M6" i="5" s="1"/>
  <c r="K6" i="4"/>
  <c r="M6" i="4" s="1"/>
  <c r="K6" i="6"/>
  <c r="G11" i="1"/>
  <c r="E11" i="11"/>
  <c r="G11" i="11" s="1"/>
  <c r="E11" i="10"/>
  <c r="G11" i="10" s="1"/>
  <c r="E11" i="7"/>
  <c r="G11" i="7" s="1"/>
  <c r="E11" i="9"/>
  <c r="G11" i="9" s="1"/>
  <c r="E11" i="58"/>
  <c r="G11" i="58" s="1"/>
  <c r="E11" i="57"/>
  <c r="G11" i="57" s="1"/>
  <c r="E11" i="6"/>
  <c r="G11" i="6" s="1"/>
  <c r="E11" i="5"/>
  <c r="G11" i="5" s="1"/>
  <c r="E11" i="14"/>
  <c r="G11" i="14" s="1"/>
  <c r="E11" i="4"/>
  <c r="G11" i="4" s="1"/>
  <c r="P11" i="1"/>
  <c r="N11" i="7"/>
  <c r="P11" i="7" s="1"/>
  <c r="N11" i="10"/>
  <c r="P11" i="10" s="1"/>
  <c r="N11" i="11"/>
  <c r="P11" i="11" s="1"/>
  <c r="N11" i="57"/>
  <c r="P11" i="57" s="1"/>
  <c r="N11" i="9"/>
  <c r="P11" i="9" s="1"/>
  <c r="N11" i="4"/>
  <c r="P11" i="4" s="1"/>
  <c r="N11" i="58"/>
  <c r="P11" i="58" s="1"/>
  <c r="N11" i="14"/>
  <c r="P11" i="14" s="1"/>
  <c r="N11" i="6"/>
  <c r="P11" i="6" s="1"/>
  <c r="N11" i="5"/>
  <c r="P11" i="5" s="1"/>
  <c r="AH27" i="1"/>
  <c r="AF27" i="11"/>
  <c r="AH27" i="11" s="1"/>
  <c r="AF27" i="7"/>
  <c r="AH27" i="7" s="1"/>
  <c r="AF27" i="10"/>
  <c r="AH27" i="10" s="1"/>
  <c r="AF27" i="9"/>
  <c r="AH27" i="9" s="1"/>
  <c r="AF27" i="58"/>
  <c r="AH27" i="58" s="1"/>
  <c r="AF27" i="14"/>
  <c r="AH27" i="14" s="1"/>
  <c r="AF27" i="57"/>
  <c r="AH27" i="57" s="1"/>
  <c r="AF27" i="6"/>
  <c r="AH27" i="6" s="1"/>
  <c r="AF27" i="5"/>
  <c r="AH27" i="5" s="1"/>
  <c r="AF27" i="4"/>
  <c r="AH27" i="4" s="1"/>
  <c r="P4" i="1"/>
  <c r="M34" i="1" s="1"/>
  <c r="N4" i="7"/>
  <c r="P4" i="7" s="1"/>
  <c r="N4" i="9"/>
  <c r="P4" i="9" s="1"/>
  <c r="N4" i="58"/>
  <c r="P4" i="58" s="1"/>
  <c r="N4" i="14"/>
  <c r="P4" i="14" s="1"/>
  <c r="N4" i="6"/>
  <c r="P4" i="6" s="1"/>
  <c r="N4" i="4"/>
  <c r="P4" i="4" s="1"/>
  <c r="N4" i="11"/>
  <c r="P4" i="11" s="1"/>
  <c r="N4" i="10"/>
  <c r="P4" i="10" s="1"/>
  <c r="N4" i="57"/>
  <c r="P4" i="57" s="1"/>
  <c r="N4" i="5"/>
  <c r="P4" i="5" s="1"/>
  <c r="S32" i="1"/>
  <c r="Q32" i="7"/>
  <c r="S32" i="7" s="1"/>
  <c r="V2" i="7" s="1"/>
  <c r="Q32" i="9"/>
  <c r="S32" i="9" s="1"/>
  <c r="V2" i="9" s="1"/>
  <c r="Q32" i="11"/>
  <c r="S32" i="11" s="1"/>
  <c r="V2" i="11" s="1"/>
  <c r="Q32" i="57"/>
  <c r="S32" i="57" s="1"/>
  <c r="V2" i="57" s="1"/>
  <c r="Q32" i="14"/>
  <c r="S32" i="14" s="1"/>
  <c r="V2" i="14" s="1"/>
  <c r="Q32" i="10"/>
  <c r="S32" i="10" s="1"/>
  <c r="V2" i="10" s="1"/>
  <c r="Q32" i="58"/>
  <c r="S32" i="58" s="1"/>
  <c r="V2" i="58" s="1"/>
  <c r="Q32" i="4"/>
  <c r="S32" i="4" s="1"/>
  <c r="V2" i="4" s="1"/>
  <c r="Q32" i="6"/>
  <c r="S32" i="6" s="1"/>
  <c r="V2" i="6" s="1"/>
  <c r="Q32" i="5"/>
  <c r="S32" i="5" s="1"/>
  <c r="V2" i="5" s="1"/>
  <c r="S16" i="1"/>
  <c r="Q16" i="7"/>
  <c r="S16" i="7" s="1"/>
  <c r="Q16" i="11"/>
  <c r="S16" i="11" s="1"/>
  <c r="Q16" i="10"/>
  <c r="S16" i="10" s="1"/>
  <c r="Q16" i="9"/>
  <c r="S16" i="9" s="1"/>
  <c r="Q16" i="57"/>
  <c r="S16" i="57" s="1"/>
  <c r="Q16" i="14"/>
  <c r="S16" i="14" s="1"/>
  <c r="Q16" i="4"/>
  <c r="S16" i="4" s="1"/>
  <c r="Q16" i="6"/>
  <c r="S16" i="6" s="1"/>
  <c r="Q16" i="58"/>
  <c r="S16" i="58" s="1"/>
  <c r="Q16" i="5"/>
  <c r="S16" i="5" s="1"/>
  <c r="P33" i="1"/>
  <c r="N33" i="7"/>
  <c r="P33" i="7" s="1"/>
  <c r="S2" i="7" s="1"/>
  <c r="N33" i="11"/>
  <c r="P33" i="11" s="1"/>
  <c r="S2" i="11" s="1"/>
  <c r="N33" i="10"/>
  <c r="P33" i="10" s="1"/>
  <c r="S2" i="10" s="1"/>
  <c r="N33" i="57"/>
  <c r="P33" i="57" s="1"/>
  <c r="S2" i="57" s="1"/>
  <c r="N33" i="9"/>
  <c r="P33" i="9" s="1"/>
  <c r="S2" i="9" s="1"/>
  <c r="N33" i="4"/>
  <c r="P33" i="4" s="1"/>
  <c r="S2" i="4" s="1"/>
  <c r="N33" i="14"/>
  <c r="P33" i="14" s="1"/>
  <c r="S2" i="14" s="1"/>
  <c r="N33" i="6"/>
  <c r="P33" i="6" s="1"/>
  <c r="S2" i="6" s="1"/>
  <c r="N33" i="58"/>
  <c r="P33" i="58" s="1"/>
  <c r="S2" i="58" s="1"/>
  <c r="N33" i="5"/>
  <c r="P33" i="5" s="1"/>
  <c r="S2" i="5" s="1"/>
  <c r="G32" i="1"/>
  <c r="E32" i="11"/>
  <c r="G32" i="11" s="1"/>
  <c r="E32" i="7"/>
  <c r="G32" i="7" s="1"/>
  <c r="E32" i="14"/>
  <c r="G32" i="14" s="1"/>
  <c r="E32" i="9"/>
  <c r="G32" i="9" s="1"/>
  <c r="E32" i="4"/>
  <c r="G32" i="4" s="1"/>
  <c r="E32" i="57"/>
  <c r="G32" i="57" s="1"/>
  <c r="E32" i="6"/>
  <c r="G32" i="6" s="1"/>
  <c r="E32" i="10"/>
  <c r="G32" i="10" s="1"/>
  <c r="E32" i="5"/>
  <c r="G32" i="5" s="1"/>
  <c r="E32" i="58"/>
  <c r="G32" i="58" s="1"/>
  <c r="P20" i="1"/>
  <c r="N20" i="7"/>
  <c r="P20" i="7" s="1"/>
  <c r="N20" i="11"/>
  <c r="P20" i="11" s="1"/>
  <c r="N20" i="10"/>
  <c r="P20" i="10" s="1"/>
  <c r="N20" i="9"/>
  <c r="P20" i="9" s="1"/>
  <c r="N20" i="57"/>
  <c r="P20" i="57" s="1"/>
  <c r="N20" i="4"/>
  <c r="P20" i="4" s="1"/>
  <c r="N20" i="58"/>
  <c r="P20" i="58" s="1"/>
  <c r="N20" i="14"/>
  <c r="P20" i="14" s="1"/>
  <c r="N20" i="6"/>
  <c r="P20" i="6" s="1"/>
  <c r="N20" i="5"/>
  <c r="P20" i="5" s="1"/>
  <c r="AB6" i="1"/>
  <c r="Z6" i="7"/>
  <c r="AB6" i="7" s="1"/>
  <c r="Y37" i="7" s="1"/>
  <c r="Z6" i="9"/>
  <c r="AB6" i="9" s="1"/>
  <c r="Y37" i="9" s="1"/>
  <c r="Z6" i="10"/>
  <c r="AB6" i="10" s="1"/>
  <c r="Y37" i="10" s="1"/>
  <c r="Z6" i="11"/>
  <c r="AB6" i="11" s="1"/>
  <c r="Y37" i="11" s="1"/>
  <c r="Z6" i="57"/>
  <c r="AB6" i="57" s="1"/>
  <c r="Z6" i="6"/>
  <c r="AB6" i="6" s="1"/>
  <c r="Z6" i="14"/>
  <c r="Z6" i="58"/>
  <c r="AB6" i="58" s="1"/>
  <c r="Z6" i="5"/>
  <c r="AB6" i="5" s="1"/>
  <c r="Z6" i="4"/>
  <c r="AB6" i="4" s="1"/>
  <c r="AH7" i="1"/>
  <c r="AE38" i="1" s="1"/>
  <c r="AF7" i="11"/>
  <c r="AH7" i="11" s="1"/>
  <c r="AF7" i="7"/>
  <c r="AF7" i="58"/>
  <c r="AF7" i="57"/>
  <c r="AH7" i="57" s="1"/>
  <c r="AF7" i="9"/>
  <c r="AH7" i="9" s="1"/>
  <c r="AF7" i="10"/>
  <c r="AH7" i="10" s="1"/>
  <c r="AF7" i="6"/>
  <c r="AH7" i="6" s="1"/>
  <c r="AF7" i="14"/>
  <c r="AH7" i="14" s="1"/>
  <c r="AF7" i="4"/>
  <c r="AH7" i="4" s="1"/>
  <c r="AF7" i="5"/>
  <c r="AH7" i="5" s="1"/>
  <c r="S9" i="1"/>
  <c r="Q9" i="7"/>
  <c r="S9" i="7" s="1"/>
  <c r="Q9" i="57"/>
  <c r="S9" i="57" s="1"/>
  <c r="Q9" i="14"/>
  <c r="S9" i="14" s="1"/>
  <c r="Q9" i="10"/>
  <c r="S9" i="10" s="1"/>
  <c r="Q9" i="4"/>
  <c r="S9" i="4" s="1"/>
  <c r="Q9" i="9"/>
  <c r="S9" i="9" s="1"/>
  <c r="Q9" i="11"/>
  <c r="S9" i="11" s="1"/>
  <c r="Q9" i="58"/>
  <c r="S9" i="58" s="1"/>
  <c r="Q9" i="6"/>
  <c r="S9" i="6" s="1"/>
  <c r="Q9" i="5"/>
  <c r="S9" i="5" s="1"/>
  <c r="J24" i="1"/>
  <c r="H24" i="10"/>
  <c r="J24" i="10" s="1"/>
  <c r="H24" i="7"/>
  <c r="J24" i="7" s="1"/>
  <c r="H24" i="11"/>
  <c r="J24" i="11" s="1"/>
  <c r="H24" i="9"/>
  <c r="J24" i="9" s="1"/>
  <c r="H24" i="14"/>
  <c r="J24" i="14" s="1"/>
  <c r="H24" i="6"/>
  <c r="H24" i="5"/>
  <c r="J24" i="5" s="1"/>
  <c r="H24" i="58"/>
  <c r="J24" i="58" s="1"/>
  <c r="H24" i="57"/>
  <c r="J24" i="57" s="1"/>
  <c r="H24" i="4"/>
  <c r="J24" i="4" s="1"/>
  <c r="AK9" i="1"/>
  <c r="AI9" i="58"/>
  <c r="AK9" i="58" s="1"/>
  <c r="AI9" i="57"/>
  <c r="AK9" i="57" s="1"/>
  <c r="AI9" i="7"/>
  <c r="AI9" i="6"/>
  <c r="AK9" i="6" s="1"/>
  <c r="AI9" i="11"/>
  <c r="AI9" i="9"/>
  <c r="AI9" i="5"/>
  <c r="AK9" i="5" s="1"/>
  <c r="AI9" i="10"/>
  <c r="AI9" i="14"/>
  <c r="AK9" i="14" s="1"/>
  <c r="AI9" i="4"/>
  <c r="AK9" i="4" s="1"/>
  <c r="G10" i="1"/>
  <c r="E10" i="11"/>
  <c r="G10" i="11" s="1"/>
  <c r="E10" i="10"/>
  <c r="G10" i="10" s="1"/>
  <c r="E10" i="57"/>
  <c r="G10" i="57" s="1"/>
  <c r="E10" i="9"/>
  <c r="G10" i="9" s="1"/>
  <c r="E10" i="7"/>
  <c r="G10" i="7" s="1"/>
  <c r="E10" i="14"/>
  <c r="G10" i="14" s="1"/>
  <c r="E10" i="5"/>
  <c r="G10" i="5" s="1"/>
  <c r="E10" i="6"/>
  <c r="G10" i="6" s="1"/>
  <c r="E10" i="58"/>
  <c r="G10" i="58" s="1"/>
  <c r="E10" i="4"/>
  <c r="G10" i="4" s="1"/>
  <c r="Y19" i="1"/>
  <c r="W19" i="11"/>
  <c r="Y19" i="11" s="1"/>
  <c r="W19" i="7"/>
  <c r="Y19" i="7" s="1"/>
  <c r="W19" i="10"/>
  <c r="Y19" i="10" s="1"/>
  <c r="W19" i="9"/>
  <c r="Y19" i="9" s="1"/>
  <c r="W19" i="57"/>
  <c r="Y19" i="57" s="1"/>
  <c r="W19" i="5"/>
  <c r="Y19" i="5" s="1"/>
  <c r="W19" i="14"/>
  <c r="Y19" i="14" s="1"/>
  <c r="W19" i="4"/>
  <c r="Y19" i="4" s="1"/>
  <c r="W19" i="58"/>
  <c r="Y19" i="58" s="1"/>
  <c r="W19" i="6"/>
  <c r="Y19" i="6" s="1"/>
  <c r="AB31" i="1"/>
  <c r="Z31" i="10"/>
  <c r="AB31" i="10" s="1"/>
  <c r="Z31" i="9"/>
  <c r="AB31" i="9" s="1"/>
  <c r="Z31" i="11"/>
  <c r="AB31" i="11" s="1"/>
  <c r="Z31" i="58"/>
  <c r="AB31" i="58" s="1"/>
  <c r="Z31" i="7"/>
  <c r="AB31" i="7" s="1"/>
  <c r="Z31" i="57"/>
  <c r="AB31" i="57" s="1"/>
  <c r="Z31" i="5"/>
  <c r="AB31" i="5" s="1"/>
  <c r="Z31" i="14"/>
  <c r="AB31" i="14" s="1"/>
  <c r="Z31" i="4"/>
  <c r="AB31" i="4" s="1"/>
  <c r="Z31" i="6"/>
  <c r="AB31" i="6" s="1"/>
  <c r="Y17" i="1"/>
  <c r="W17" i="10"/>
  <c r="Y17" i="10" s="1"/>
  <c r="W17" i="11"/>
  <c r="Y17" i="11" s="1"/>
  <c r="W17" i="7"/>
  <c r="Y17" i="7" s="1"/>
  <c r="W17" i="9"/>
  <c r="Y17" i="9" s="1"/>
  <c r="W17" i="14"/>
  <c r="Y17" i="14" s="1"/>
  <c r="W17" i="58"/>
  <c r="Y17" i="58" s="1"/>
  <c r="W17" i="4"/>
  <c r="Y17" i="4" s="1"/>
  <c r="W17" i="57"/>
  <c r="Y17" i="57" s="1"/>
  <c r="W17" i="6"/>
  <c r="W17" i="5"/>
  <c r="Y17" i="5" s="1"/>
  <c r="S20" i="1"/>
  <c r="Q20" i="7"/>
  <c r="S20" i="7" s="1"/>
  <c r="Q20" i="10"/>
  <c r="S20" i="10" s="1"/>
  <c r="Q20" i="9"/>
  <c r="S20" i="9" s="1"/>
  <c r="Q20" i="11"/>
  <c r="S20" i="11" s="1"/>
  <c r="Q20" i="57"/>
  <c r="S20" i="57" s="1"/>
  <c r="Q20" i="14"/>
  <c r="S20" i="14" s="1"/>
  <c r="Q20" i="58"/>
  <c r="S20" i="58" s="1"/>
  <c r="Q20" i="4"/>
  <c r="S20" i="4" s="1"/>
  <c r="Q20" i="6"/>
  <c r="S20" i="6" s="1"/>
  <c r="Q20" i="5"/>
  <c r="S20" i="5" s="1"/>
  <c r="V9" i="1"/>
  <c r="T9" i="9"/>
  <c r="V9" i="9" s="1"/>
  <c r="T9" i="7"/>
  <c r="V9" i="7" s="1"/>
  <c r="T9" i="10"/>
  <c r="V9" i="10" s="1"/>
  <c r="T9" i="57"/>
  <c r="V9" i="57" s="1"/>
  <c r="T9" i="11"/>
  <c r="V9" i="11" s="1"/>
  <c r="T9" i="14"/>
  <c r="V9" i="14" s="1"/>
  <c r="T9" i="4"/>
  <c r="V9" i="4" s="1"/>
  <c r="T9" i="58"/>
  <c r="V9" i="58" s="1"/>
  <c r="T9" i="6"/>
  <c r="V9" i="6" s="1"/>
  <c r="T9" i="5"/>
  <c r="V9" i="5" s="1"/>
  <c r="AB16" i="1"/>
  <c r="Z16" i="9"/>
  <c r="AB16" i="9" s="1"/>
  <c r="Z16" i="11"/>
  <c r="AB16" i="11" s="1"/>
  <c r="Z16" i="7"/>
  <c r="AB16" i="7" s="1"/>
  <c r="Z16" i="10"/>
  <c r="AB16" i="10" s="1"/>
  <c r="Z16" i="58"/>
  <c r="AB16" i="58" s="1"/>
  <c r="Z16" i="5"/>
  <c r="AB16" i="5" s="1"/>
  <c r="Z16" i="4"/>
  <c r="AB16" i="4" s="1"/>
  <c r="Z16" i="6"/>
  <c r="AB16" i="6" s="1"/>
  <c r="Z16" i="14"/>
  <c r="AB16" i="14" s="1"/>
  <c r="Z16" i="57"/>
  <c r="AB16" i="57" s="1"/>
  <c r="AE20" i="1"/>
  <c r="AC20" i="9"/>
  <c r="AE20" i="9" s="1"/>
  <c r="AC20" i="10"/>
  <c r="AE20" i="10" s="1"/>
  <c r="AC20" i="58"/>
  <c r="AE20" i="58" s="1"/>
  <c r="AC20" i="57"/>
  <c r="AE20" i="57" s="1"/>
  <c r="AC20" i="11"/>
  <c r="AE20" i="11" s="1"/>
  <c r="AC20" i="5"/>
  <c r="AE20" i="5" s="1"/>
  <c r="AC20" i="7"/>
  <c r="AE20" i="7" s="1"/>
  <c r="AC20" i="4"/>
  <c r="AE20" i="4" s="1"/>
  <c r="AC20" i="14"/>
  <c r="AE20" i="14" s="1"/>
  <c r="AC20" i="6"/>
  <c r="AE20" i="6" s="1"/>
  <c r="G14" i="1"/>
  <c r="E14" i="11"/>
  <c r="G14" i="11" s="1"/>
  <c r="E14" i="10"/>
  <c r="G14" i="10" s="1"/>
  <c r="E14" i="7"/>
  <c r="G14" i="7" s="1"/>
  <c r="E14" i="9"/>
  <c r="G14" i="9" s="1"/>
  <c r="E14" i="58"/>
  <c r="G14" i="58" s="1"/>
  <c r="E14" i="57"/>
  <c r="G14" i="57" s="1"/>
  <c r="E14" i="4"/>
  <c r="G14" i="4" s="1"/>
  <c r="E14" i="14"/>
  <c r="G14" i="14" s="1"/>
  <c r="E14" i="5"/>
  <c r="G14" i="5" s="1"/>
  <c r="E14" i="6"/>
  <c r="G14" i="6" s="1"/>
  <c r="AH9" i="1"/>
  <c r="AF9" i="11"/>
  <c r="AH9" i="11" s="1"/>
  <c r="AF9" i="7"/>
  <c r="AH9" i="7" s="1"/>
  <c r="AF9" i="10"/>
  <c r="AH9" i="10" s="1"/>
  <c r="AF9" i="58"/>
  <c r="AH9" i="58" s="1"/>
  <c r="AF9" i="57"/>
  <c r="AH9" i="57" s="1"/>
  <c r="AF9" i="9"/>
  <c r="AH9" i="9" s="1"/>
  <c r="AF9" i="6"/>
  <c r="AH9" i="6" s="1"/>
  <c r="AF9" i="5"/>
  <c r="AH9" i="5" s="1"/>
  <c r="AF9" i="14"/>
  <c r="AH9" i="14" s="1"/>
  <c r="AF9" i="4"/>
  <c r="AH9" i="4" s="1"/>
  <c r="S18" i="1"/>
  <c r="Q18" i="7"/>
  <c r="S18" i="7" s="1"/>
  <c r="Q18" i="11"/>
  <c r="S18" i="11" s="1"/>
  <c r="Q18" i="57"/>
  <c r="S18" i="57" s="1"/>
  <c r="Q18" i="14"/>
  <c r="S18" i="14" s="1"/>
  <c r="Q18" i="10"/>
  <c r="S18" i="10" s="1"/>
  <c r="Q18" i="9"/>
  <c r="S18" i="9" s="1"/>
  <c r="Q18" i="4"/>
  <c r="S18" i="4" s="1"/>
  <c r="Q18" i="58"/>
  <c r="S18" i="58" s="1"/>
  <c r="Q18" i="5"/>
  <c r="S18" i="5" s="1"/>
  <c r="Q18" i="6"/>
  <c r="S18" i="6" s="1"/>
  <c r="Y32" i="1"/>
  <c r="W32" i="11"/>
  <c r="Y32" i="11" s="1"/>
  <c r="W32" i="9"/>
  <c r="Y32" i="9" s="1"/>
  <c r="W32" i="58"/>
  <c r="Y32" i="58" s="1"/>
  <c r="W32" i="10"/>
  <c r="Y32" i="10" s="1"/>
  <c r="W32" i="14"/>
  <c r="Y32" i="14" s="1"/>
  <c r="W32" i="57"/>
  <c r="Y32" i="57" s="1"/>
  <c r="W32" i="7"/>
  <c r="Y32" i="7" s="1"/>
  <c r="W32" i="5"/>
  <c r="Y32" i="5" s="1"/>
  <c r="W32" i="6"/>
  <c r="Y32" i="6" s="1"/>
  <c r="W32" i="4"/>
  <c r="Y32" i="4" s="1"/>
  <c r="M23" i="1"/>
  <c r="K23" i="10"/>
  <c r="M23" i="10" s="1"/>
  <c r="K23" i="9"/>
  <c r="M23" i="9" s="1"/>
  <c r="K23" i="7"/>
  <c r="M23" i="7" s="1"/>
  <c r="K23" i="57"/>
  <c r="M23" i="57" s="1"/>
  <c r="K23" i="14"/>
  <c r="M23" i="14" s="1"/>
  <c r="K23" i="58"/>
  <c r="M23" i="58" s="1"/>
  <c r="K23" i="5"/>
  <c r="M23" i="5" s="1"/>
  <c r="K23" i="11"/>
  <c r="M23" i="11" s="1"/>
  <c r="K23" i="4"/>
  <c r="M23" i="4" s="1"/>
  <c r="K23" i="6"/>
  <c r="M23" i="6" s="1"/>
  <c r="V18" i="1"/>
  <c r="T18" i="7"/>
  <c r="V18" i="7" s="1"/>
  <c r="T18" i="10"/>
  <c r="V18" i="10" s="1"/>
  <c r="T18" i="11"/>
  <c r="V18" i="11" s="1"/>
  <c r="T18" i="57"/>
  <c r="V18" i="57" s="1"/>
  <c r="T18" i="14"/>
  <c r="V18" i="14" s="1"/>
  <c r="T18" i="6"/>
  <c r="V18" i="6" s="1"/>
  <c r="T18" i="5"/>
  <c r="V18" i="5" s="1"/>
  <c r="T18" i="9"/>
  <c r="V18" i="9" s="1"/>
  <c r="T18" i="4"/>
  <c r="V18" i="4" s="1"/>
  <c r="T18" i="58"/>
  <c r="V18" i="58" s="1"/>
  <c r="AH24" i="1"/>
  <c r="AF24" i="11"/>
  <c r="AH24" i="11" s="1"/>
  <c r="AF24" i="10"/>
  <c r="AH24" i="10" s="1"/>
  <c r="AF24" i="58"/>
  <c r="AH24" i="58" s="1"/>
  <c r="AF24" i="9"/>
  <c r="AH24" i="9" s="1"/>
  <c r="AF24" i="7"/>
  <c r="AH24" i="7" s="1"/>
  <c r="AF24" i="57"/>
  <c r="AH24" i="57" s="1"/>
  <c r="AF24" i="6"/>
  <c r="AF24" i="14"/>
  <c r="AH24" i="14" s="1"/>
  <c r="AF24" i="4"/>
  <c r="AH24" i="4" s="1"/>
  <c r="AF24" i="5"/>
  <c r="AH24" i="5" s="1"/>
  <c r="AB25" i="1"/>
  <c r="Z25" i="10"/>
  <c r="AB25" i="10" s="1"/>
  <c r="Z25" i="9"/>
  <c r="AB25" i="9" s="1"/>
  <c r="Z25" i="11"/>
  <c r="AB25" i="11" s="1"/>
  <c r="Z25" i="58"/>
  <c r="AB25" i="58" s="1"/>
  <c r="Z25" i="57"/>
  <c r="AB25" i="57" s="1"/>
  <c r="Z25" i="5"/>
  <c r="AB25" i="5" s="1"/>
  <c r="Z25" i="7"/>
  <c r="AB25" i="7" s="1"/>
  <c r="Z25" i="14"/>
  <c r="AB25" i="14" s="1"/>
  <c r="Z25" i="6"/>
  <c r="AB25" i="6" s="1"/>
  <c r="Z25" i="4"/>
  <c r="AB25" i="4" s="1"/>
  <c r="AK30" i="1"/>
  <c r="AI30" i="9"/>
  <c r="AI30" i="7"/>
  <c r="AI30" i="11"/>
  <c r="AI30" i="6"/>
  <c r="AK30" i="6" s="1"/>
  <c r="AI30" i="10"/>
  <c r="AI30" i="58"/>
  <c r="AK30" i="58" s="1"/>
  <c r="AI30" i="4"/>
  <c r="AK30" i="4" s="1"/>
  <c r="AI30" i="5"/>
  <c r="AK30" i="5" s="1"/>
  <c r="AI30" i="14"/>
  <c r="AK30" i="14" s="1"/>
  <c r="AI30" i="57"/>
  <c r="AK30" i="57" s="1"/>
  <c r="S23" i="1"/>
  <c r="Q23" i="7"/>
  <c r="S23" i="7" s="1"/>
  <c r="Q23" i="10"/>
  <c r="S23" i="10" s="1"/>
  <c r="Q23" i="57"/>
  <c r="S23" i="57" s="1"/>
  <c r="Q23" i="14"/>
  <c r="S23" i="14" s="1"/>
  <c r="Q23" i="58"/>
  <c r="S23" i="58" s="1"/>
  <c r="Q23" i="4"/>
  <c r="S23" i="4" s="1"/>
  <c r="Q23" i="11"/>
  <c r="S23" i="11" s="1"/>
  <c r="Q23" i="9"/>
  <c r="S23" i="9" s="1"/>
  <c r="Q23" i="6"/>
  <c r="S23" i="6" s="1"/>
  <c r="Q23" i="5"/>
  <c r="S23" i="5" s="1"/>
  <c r="V15" i="1"/>
  <c r="T15" i="11"/>
  <c r="V15" i="11" s="1"/>
  <c r="T15" i="9"/>
  <c r="V15" i="9" s="1"/>
  <c r="T15" i="58"/>
  <c r="V15" i="58" s="1"/>
  <c r="T15" i="57"/>
  <c r="V15" i="57" s="1"/>
  <c r="T15" i="4"/>
  <c r="V15" i="4" s="1"/>
  <c r="T15" i="7"/>
  <c r="V15" i="7" s="1"/>
  <c r="T15" i="14"/>
  <c r="V15" i="14" s="1"/>
  <c r="T15" i="6"/>
  <c r="V15" i="6" s="1"/>
  <c r="T15" i="10"/>
  <c r="V15" i="10" s="1"/>
  <c r="T15" i="5"/>
  <c r="V15" i="5" s="1"/>
  <c r="M29" i="1"/>
  <c r="K29" i="10"/>
  <c r="M29" i="10" s="1"/>
  <c r="K29" i="7"/>
  <c r="M29" i="7" s="1"/>
  <c r="K29" i="9"/>
  <c r="M29" i="9" s="1"/>
  <c r="K29" i="57"/>
  <c r="M29" i="57" s="1"/>
  <c r="K29" i="14"/>
  <c r="K29" i="5"/>
  <c r="M29" i="5" s="1"/>
  <c r="K29" i="11"/>
  <c r="M29" i="11" s="1"/>
  <c r="K29" i="58"/>
  <c r="M29" i="58" s="1"/>
  <c r="K29" i="4"/>
  <c r="M29" i="4" s="1"/>
  <c r="K29" i="6"/>
  <c r="M29" i="6" s="1"/>
  <c r="N6" i="10"/>
  <c r="P6" i="10" s="1"/>
  <c r="N6" i="11"/>
  <c r="P6" i="11" s="1"/>
  <c r="N6" i="7"/>
  <c r="P6" i="7" s="1"/>
  <c r="N6" i="9"/>
  <c r="P6" i="9" s="1"/>
  <c r="N6" i="57"/>
  <c r="P6" i="57" s="1"/>
  <c r="N6" i="58"/>
  <c r="P6" i="58" s="1"/>
  <c r="N6" i="4"/>
  <c r="P6" i="4" s="1"/>
  <c r="N6" i="14"/>
  <c r="P6" i="14" s="1"/>
  <c r="N6" i="5"/>
  <c r="P6" i="5" s="1"/>
  <c r="N6" i="6"/>
  <c r="P6" i="6" s="1"/>
  <c r="M13" i="1"/>
  <c r="K13" i="10"/>
  <c r="M13" i="10" s="1"/>
  <c r="K13" i="11"/>
  <c r="M13" i="11" s="1"/>
  <c r="K13" i="9"/>
  <c r="M13" i="9" s="1"/>
  <c r="K13" i="7"/>
  <c r="M13" i="7" s="1"/>
  <c r="K13" i="57"/>
  <c r="M13" i="57" s="1"/>
  <c r="K13" i="14"/>
  <c r="M13" i="14" s="1"/>
  <c r="K13" i="58"/>
  <c r="M13" i="58" s="1"/>
  <c r="K13" i="6"/>
  <c r="M13" i="6" s="1"/>
  <c r="K13" i="5"/>
  <c r="M13" i="5" s="1"/>
  <c r="K13" i="4"/>
  <c r="M13" i="4" s="1"/>
  <c r="J25" i="1"/>
  <c r="H25" i="10"/>
  <c r="J25" i="10" s="1"/>
  <c r="H25" i="7"/>
  <c r="J25" i="7" s="1"/>
  <c r="H25" i="11"/>
  <c r="J25" i="11" s="1"/>
  <c r="H25" i="9"/>
  <c r="J25" i="9" s="1"/>
  <c r="H25" i="14"/>
  <c r="J25" i="14" s="1"/>
  <c r="H25" i="58"/>
  <c r="J25" i="58" s="1"/>
  <c r="H25" i="57"/>
  <c r="J25" i="57" s="1"/>
  <c r="H25" i="6"/>
  <c r="J25" i="6" s="1"/>
  <c r="H25" i="5"/>
  <c r="J25" i="5" s="1"/>
  <c r="H25" i="4"/>
  <c r="J25" i="4" s="1"/>
  <c r="Q34" i="7"/>
  <c r="Q34" i="14"/>
  <c r="AQ34" i="14" s="1"/>
  <c r="Q34" i="11"/>
  <c r="Q34" i="4"/>
  <c r="Q34" i="9"/>
  <c r="AQ34" i="9" s="1"/>
  <c r="Q34" i="57"/>
  <c r="Q34" i="6"/>
  <c r="AQ34" i="6" s="1"/>
  <c r="Q34" i="58"/>
  <c r="AQ34" i="58" s="1"/>
  <c r="Q34" i="10"/>
  <c r="AQ34" i="10" s="1"/>
  <c r="Q34" i="5"/>
  <c r="S13" i="1"/>
  <c r="Q13" i="7"/>
  <c r="S13" i="7" s="1"/>
  <c r="Q13" i="11"/>
  <c r="S13" i="11" s="1"/>
  <c r="Q13" i="10"/>
  <c r="S13" i="10" s="1"/>
  <c r="Q13" i="57"/>
  <c r="S13" i="57" s="1"/>
  <c r="Q13" i="14"/>
  <c r="S13" i="14" s="1"/>
  <c r="Q13" i="58"/>
  <c r="S13" i="58" s="1"/>
  <c r="Q13" i="4"/>
  <c r="Q13" i="6"/>
  <c r="S13" i="6" s="1"/>
  <c r="Q13" i="5"/>
  <c r="S13" i="5" s="1"/>
  <c r="Q13" i="9"/>
  <c r="S13" i="9" s="1"/>
  <c r="Y26" i="1"/>
  <c r="W26" i="11"/>
  <c r="Y26" i="11" s="1"/>
  <c r="W26" i="7"/>
  <c r="Y26" i="7" s="1"/>
  <c r="W26" i="14"/>
  <c r="Y26" i="14" s="1"/>
  <c r="W26" i="9"/>
  <c r="Y26" i="9" s="1"/>
  <c r="W26" i="58"/>
  <c r="Y26" i="58" s="1"/>
  <c r="W26" i="57"/>
  <c r="Y26" i="57" s="1"/>
  <c r="W26" i="10"/>
  <c r="Y26" i="10" s="1"/>
  <c r="W26" i="5"/>
  <c r="Y26" i="5" s="1"/>
  <c r="W26" i="4"/>
  <c r="Y26" i="4" s="1"/>
  <c r="W26" i="6"/>
  <c r="Y26" i="6" s="1"/>
  <c r="AK20" i="1"/>
  <c r="AI20" i="10"/>
  <c r="AI20" i="11"/>
  <c r="AI20" i="7"/>
  <c r="AI20" i="58"/>
  <c r="AK20" i="58" s="1"/>
  <c r="AI20" i="57"/>
  <c r="AK20" i="57" s="1"/>
  <c r="AI20" i="6"/>
  <c r="AK20" i="6" s="1"/>
  <c r="AI20" i="9"/>
  <c r="AI20" i="5"/>
  <c r="AK20" i="5" s="1"/>
  <c r="AI20" i="4"/>
  <c r="AK20" i="4" s="1"/>
  <c r="AI20" i="14"/>
  <c r="AK20" i="14" s="1"/>
  <c r="S6" i="1"/>
  <c r="Q6" i="7"/>
  <c r="Q6" i="10"/>
  <c r="S6" i="10" s="1"/>
  <c r="Q6" i="14"/>
  <c r="S6" i="14" s="1"/>
  <c r="Q6" i="9"/>
  <c r="Q6" i="58"/>
  <c r="S6" i="58" s="1"/>
  <c r="Q6" i="57"/>
  <c r="S6" i="57" s="1"/>
  <c r="Q6" i="4"/>
  <c r="S6" i="4" s="1"/>
  <c r="Q6" i="11"/>
  <c r="Q6" i="5"/>
  <c r="S6" i="5" s="1"/>
  <c r="Q6" i="6"/>
  <c r="W9" i="9"/>
  <c r="Y9" i="9" s="1"/>
  <c r="W9" i="58"/>
  <c r="Y9" i="58" s="1"/>
  <c r="W9" i="57"/>
  <c r="Y9" i="57" s="1"/>
  <c r="W9" i="7"/>
  <c r="Y9" i="7" s="1"/>
  <c r="W9" i="11"/>
  <c r="Y9" i="11" s="1"/>
  <c r="W9" i="5"/>
  <c r="Y9" i="5" s="1"/>
  <c r="W9" i="6"/>
  <c r="Y9" i="6" s="1"/>
  <c r="W9" i="14"/>
  <c r="Y9" i="14" s="1"/>
  <c r="W9" i="4"/>
  <c r="Y9" i="4" s="1"/>
  <c r="W9" i="10"/>
  <c r="Y9" i="10" s="1"/>
  <c r="AE24" i="1"/>
  <c r="AC24" i="9"/>
  <c r="AE24" i="9" s="1"/>
  <c r="AC24" i="10"/>
  <c r="AE24" i="10" s="1"/>
  <c r="AC24" i="58"/>
  <c r="AE24" i="58" s="1"/>
  <c r="AC24" i="11"/>
  <c r="AE24" i="11" s="1"/>
  <c r="AC24" i="7"/>
  <c r="AE24" i="7" s="1"/>
  <c r="AC24" i="5"/>
  <c r="AE24" i="5" s="1"/>
  <c r="AC24" i="14"/>
  <c r="AE24" i="14" s="1"/>
  <c r="AC24" i="4"/>
  <c r="AE24" i="4" s="1"/>
  <c r="AC24" i="57"/>
  <c r="AE24" i="57" s="1"/>
  <c r="AC24" i="6"/>
  <c r="AE24" i="6" s="1"/>
  <c r="S4" i="1"/>
  <c r="P35" i="1" s="1"/>
  <c r="Q4" i="7"/>
  <c r="S4" i="7" s="1"/>
  <c r="P35" i="7" s="1"/>
  <c r="Q4" i="11"/>
  <c r="S4" i="11" s="1"/>
  <c r="P35" i="11" s="1"/>
  <c r="Q4" i="58"/>
  <c r="S4" i="58" s="1"/>
  <c r="Q4" i="9"/>
  <c r="S4" i="9" s="1"/>
  <c r="P35" i="9" s="1"/>
  <c r="Q4" i="4"/>
  <c r="S4" i="4" s="1"/>
  <c r="Q4" i="14"/>
  <c r="S4" i="14" s="1"/>
  <c r="Q4" i="5"/>
  <c r="S4" i="5" s="1"/>
  <c r="Q4" i="10"/>
  <c r="S4" i="10" s="1"/>
  <c r="Q4" i="57"/>
  <c r="S4" i="57" s="1"/>
  <c r="Q4" i="6"/>
  <c r="S4" i="6" s="1"/>
  <c r="V16" i="1"/>
  <c r="T16" i="11"/>
  <c r="V16" i="11" s="1"/>
  <c r="T16" i="10"/>
  <c r="V16" i="10" s="1"/>
  <c r="T16" i="7"/>
  <c r="V16" i="7" s="1"/>
  <c r="T16" i="57"/>
  <c r="V16" i="57" s="1"/>
  <c r="T16" i="4"/>
  <c r="V16" i="4" s="1"/>
  <c r="T16" i="9"/>
  <c r="V16" i="9" s="1"/>
  <c r="T16" i="6"/>
  <c r="V16" i="6" s="1"/>
  <c r="T16" i="5"/>
  <c r="V16" i="5" s="1"/>
  <c r="T16" i="58"/>
  <c r="V16" i="58" s="1"/>
  <c r="T16" i="14"/>
  <c r="V16" i="14" s="1"/>
  <c r="AH23" i="1"/>
  <c r="AF23" i="11"/>
  <c r="AH23" i="11" s="1"/>
  <c r="AF23" i="7"/>
  <c r="AH23" i="7" s="1"/>
  <c r="AF23" i="58"/>
  <c r="AH23" i="58" s="1"/>
  <c r="AF23" i="9"/>
  <c r="AH23" i="9" s="1"/>
  <c r="AF23" i="6"/>
  <c r="AH23" i="6" s="1"/>
  <c r="AF23" i="10"/>
  <c r="AH23" i="10" s="1"/>
  <c r="AF23" i="4"/>
  <c r="AH23" i="4" s="1"/>
  <c r="AF23" i="57"/>
  <c r="AH23" i="57" s="1"/>
  <c r="AF23" i="5"/>
  <c r="AH23" i="5" s="1"/>
  <c r="AF23" i="14"/>
  <c r="AH23" i="14" s="1"/>
  <c r="P13" i="1"/>
  <c r="N13" i="7"/>
  <c r="P13" i="7" s="1"/>
  <c r="N13" i="11"/>
  <c r="P13" i="11" s="1"/>
  <c r="N13" i="10"/>
  <c r="P13" i="10" s="1"/>
  <c r="N13" i="9"/>
  <c r="P13" i="9" s="1"/>
  <c r="N13" i="14"/>
  <c r="P13" i="14" s="1"/>
  <c r="N13" i="58"/>
  <c r="P13" i="58" s="1"/>
  <c r="N13" i="4"/>
  <c r="P13" i="4" s="1"/>
  <c r="N13" i="6"/>
  <c r="P13" i="6" s="1"/>
  <c r="N13" i="57"/>
  <c r="P13" i="57" s="1"/>
  <c r="N13" i="5"/>
  <c r="P13" i="5" s="1"/>
  <c r="AB23" i="1"/>
  <c r="Z23" i="9"/>
  <c r="AB23" i="9" s="1"/>
  <c r="Z23" i="11"/>
  <c r="AB23" i="11" s="1"/>
  <c r="Z23" i="7"/>
  <c r="AB23" i="7" s="1"/>
  <c r="Z23" i="58"/>
  <c r="AB23" i="58" s="1"/>
  <c r="Z23" i="57"/>
  <c r="AB23" i="57" s="1"/>
  <c r="Z23" i="10"/>
  <c r="AB23" i="10" s="1"/>
  <c r="Z23" i="5"/>
  <c r="AB23" i="5" s="1"/>
  <c r="Z23" i="14"/>
  <c r="AB23" i="14" s="1"/>
  <c r="Z23" i="4"/>
  <c r="AB23" i="4" s="1"/>
  <c r="Z23" i="6"/>
  <c r="AB23" i="6" s="1"/>
  <c r="V19" i="1"/>
  <c r="T19" i="11"/>
  <c r="V19" i="11" s="1"/>
  <c r="T19" i="7"/>
  <c r="V19" i="7" s="1"/>
  <c r="T19" i="58"/>
  <c r="V19" i="58" s="1"/>
  <c r="T19" i="10"/>
  <c r="V19" i="10" s="1"/>
  <c r="T19" i="9"/>
  <c r="V19" i="9" s="1"/>
  <c r="T19" i="5"/>
  <c r="V19" i="5" s="1"/>
  <c r="T19" i="57"/>
  <c r="V19" i="57" s="1"/>
  <c r="T19" i="4"/>
  <c r="V19" i="4" s="1"/>
  <c r="T19" i="14"/>
  <c r="V19" i="14" s="1"/>
  <c r="T19" i="6"/>
  <c r="V19" i="6" s="1"/>
  <c r="AE12" i="1"/>
  <c r="AC12" i="9"/>
  <c r="AE12" i="9" s="1"/>
  <c r="AC12" i="57"/>
  <c r="AE12" i="57" s="1"/>
  <c r="AC12" i="5"/>
  <c r="AE12" i="5" s="1"/>
  <c r="AC12" i="10"/>
  <c r="AE12" i="10" s="1"/>
  <c r="AC12" i="4"/>
  <c r="AE12" i="4" s="1"/>
  <c r="AC12" i="11"/>
  <c r="AE12" i="11" s="1"/>
  <c r="AC12" i="7"/>
  <c r="AE12" i="7" s="1"/>
  <c r="AC12" i="14"/>
  <c r="AE12" i="14" s="1"/>
  <c r="AC12" i="58"/>
  <c r="AE12" i="58" s="1"/>
  <c r="AC12" i="6"/>
  <c r="AE12" i="6" s="1"/>
  <c r="Y12" i="1"/>
  <c r="W12" i="10"/>
  <c r="Y12" i="10" s="1"/>
  <c r="W12" i="11"/>
  <c r="Y12" i="11" s="1"/>
  <c r="W12" i="9"/>
  <c r="Y12" i="9" s="1"/>
  <c r="W12" i="57"/>
  <c r="Y12" i="57" s="1"/>
  <c r="W12" i="7"/>
  <c r="Y12" i="7" s="1"/>
  <c r="W12" i="4"/>
  <c r="Y12" i="4" s="1"/>
  <c r="W12" i="58"/>
  <c r="Y12" i="58" s="1"/>
  <c r="W12" i="5"/>
  <c r="Y12" i="5" s="1"/>
  <c r="W12" i="6"/>
  <c r="Y12" i="6" s="1"/>
  <c r="W12" i="14"/>
  <c r="Y12" i="14" s="1"/>
  <c r="P34" i="1"/>
  <c r="N34" i="7"/>
  <c r="P34" i="7" s="1"/>
  <c r="S3" i="7" s="1"/>
  <c r="N34" i="11"/>
  <c r="P34" i="11" s="1"/>
  <c r="S3" i="11" s="1"/>
  <c r="N34" i="9"/>
  <c r="P34" i="9" s="1"/>
  <c r="S3" i="9" s="1"/>
  <c r="N34" i="57"/>
  <c r="P34" i="57" s="1"/>
  <c r="S3" i="57" s="1"/>
  <c r="N34" i="10"/>
  <c r="P34" i="10" s="1"/>
  <c r="S3" i="10" s="1"/>
  <c r="N34" i="58"/>
  <c r="P34" i="58" s="1"/>
  <c r="S3" i="58" s="1"/>
  <c r="N34" i="4"/>
  <c r="N34" i="6"/>
  <c r="P34" i="6" s="1"/>
  <c r="S3" i="6" s="1"/>
  <c r="N34" i="14"/>
  <c r="P34" i="14" s="1"/>
  <c r="S3" i="14" s="1"/>
  <c r="N34" i="5"/>
  <c r="M14" i="1"/>
  <c r="K14" i="10"/>
  <c r="M14" i="10" s="1"/>
  <c r="K14" i="11"/>
  <c r="M14" i="11" s="1"/>
  <c r="K14" i="9"/>
  <c r="M14" i="9" s="1"/>
  <c r="K14" i="57"/>
  <c r="M14" i="57" s="1"/>
  <c r="K14" i="14"/>
  <c r="M14" i="14" s="1"/>
  <c r="K14" i="7"/>
  <c r="M14" i="7" s="1"/>
  <c r="K14" i="6"/>
  <c r="M14" i="6" s="1"/>
  <c r="K14" i="58"/>
  <c r="M14" i="58" s="1"/>
  <c r="K14" i="4"/>
  <c r="M14" i="4" s="1"/>
  <c r="K14" i="5"/>
  <c r="M14" i="5" s="1"/>
  <c r="S26" i="1"/>
  <c r="Q26" i="7"/>
  <c r="S26" i="7" s="1"/>
  <c r="Q26" i="9"/>
  <c r="S26" i="9" s="1"/>
  <c r="Q26" i="11"/>
  <c r="S26" i="11" s="1"/>
  <c r="Q26" i="10"/>
  <c r="S26" i="10" s="1"/>
  <c r="Q26" i="57"/>
  <c r="S26" i="57" s="1"/>
  <c r="Q26" i="14"/>
  <c r="S26" i="14" s="1"/>
  <c r="Q26" i="4"/>
  <c r="S26" i="4" s="1"/>
  <c r="Q26" i="58"/>
  <c r="S26" i="58" s="1"/>
  <c r="Q26" i="6"/>
  <c r="S26" i="6" s="1"/>
  <c r="Q26" i="5"/>
  <c r="S26" i="5" s="1"/>
  <c r="M7" i="1"/>
  <c r="K7" i="10"/>
  <c r="M7" i="10" s="1"/>
  <c r="K7" i="9"/>
  <c r="M7" i="9" s="1"/>
  <c r="K7" i="14"/>
  <c r="M7" i="14" s="1"/>
  <c r="K7" i="58"/>
  <c r="M7" i="58" s="1"/>
  <c r="K7" i="11"/>
  <c r="M7" i="11" s="1"/>
  <c r="K7" i="7"/>
  <c r="M7" i="7" s="1"/>
  <c r="K7" i="4"/>
  <c r="M7" i="4" s="1"/>
  <c r="K7" i="57"/>
  <c r="M7" i="57" s="1"/>
  <c r="K7" i="6"/>
  <c r="M7" i="6" s="1"/>
  <c r="K7" i="5"/>
  <c r="M7" i="5" s="1"/>
  <c r="V23" i="1"/>
  <c r="T23" i="7"/>
  <c r="V23" i="7" s="1"/>
  <c r="T23" i="11"/>
  <c r="V23" i="11" s="1"/>
  <c r="T23" i="57"/>
  <c r="V23" i="57" s="1"/>
  <c r="T23" i="10"/>
  <c r="V23" i="10" s="1"/>
  <c r="T23" i="9"/>
  <c r="V23" i="9" s="1"/>
  <c r="T23" i="58"/>
  <c r="V23" i="58" s="1"/>
  <c r="T23" i="14"/>
  <c r="V23" i="14" s="1"/>
  <c r="T23" i="6"/>
  <c r="V23" i="6" s="1"/>
  <c r="T23" i="5"/>
  <c r="V23" i="5" s="1"/>
  <c r="T23" i="4"/>
  <c r="V23" i="4" s="1"/>
  <c r="M11" i="1"/>
  <c r="K11" i="10"/>
  <c r="M11" i="10" s="1"/>
  <c r="K11" i="11"/>
  <c r="M11" i="11" s="1"/>
  <c r="K11" i="57"/>
  <c r="M11" i="57" s="1"/>
  <c r="K11" i="14"/>
  <c r="K11" i="9"/>
  <c r="M11" i="9" s="1"/>
  <c r="K11" i="7"/>
  <c r="M11" i="7" s="1"/>
  <c r="K11" i="58"/>
  <c r="M11" i="58" s="1"/>
  <c r="K11" i="6"/>
  <c r="K11" i="5"/>
  <c r="M11" i="5" s="1"/>
  <c r="K11" i="4"/>
  <c r="M11" i="4" s="1"/>
  <c r="AH14" i="1"/>
  <c r="AF14" i="11"/>
  <c r="AH14" i="11" s="1"/>
  <c r="AF14" i="10"/>
  <c r="AH14" i="10" s="1"/>
  <c r="AF14" i="9"/>
  <c r="AH14" i="9" s="1"/>
  <c r="AF14" i="58"/>
  <c r="AH14" i="58" s="1"/>
  <c r="AF14" i="57"/>
  <c r="AH14" i="57" s="1"/>
  <c r="AF14" i="7"/>
  <c r="AH14" i="7" s="1"/>
  <c r="AF14" i="6"/>
  <c r="AH14" i="6" s="1"/>
  <c r="AF14" i="5"/>
  <c r="AH14" i="5" s="1"/>
  <c r="AF14" i="14"/>
  <c r="AF14" i="4"/>
  <c r="AH14" i="4" s="1"/>
  <c r="AK25" i="1"/>
  <c r="AI25" i="7"/>
  <c r="AI25" i="10"/>
  <c r="AI25" i="9"/>
  <c r="AI25" i="58"/>
  <c r="AK25" i="58" s="1"/>
  <c r="AI25" i="14"/>
  <c r="AK25" i="14" s="1"/>
  <c r="AI25" i="6"/>
  <c r="AK25" i="6" s="1"/>
  <c r="AI25" i="4"/>
  <c r="AK25" i="4" s="1"/>
  <c r="AI25" i="5"/>
  <c r="AK25" i="5" s="1"/>
  <c r="AI25" i="57"/>
  <c r="AK25" i="57" s="1"/>
  <c r="AI25" i="11"/>
  <c r="AB22" i="1"/>
  <c r="Z22" i="9"/>
  <c r="AB22" i="9" s="1"/>
  <c r="Z22" i="11"/>
  <c r="AB22" i="11" s="1"/>
  <c r="Z22" i="10"/>
  <c r="AB22" i="10" s="1"/>
  <c r="Z22" i="58"/>
  <c r="AB22" i="58" s="1"/>
  <c r="Z22" i="5"/>
  <c r="AB22" i="5" s="1"/>
  <c r="Z22" i="14"/>
  <c r="AB22" i="14" s="1"/>
  <c r="Z22" i="4"/>
  <c r="AB22" i="4" s="1"/>
  <c r="Z22" i="7"/>
  <c r="AB22" i="7" s="1"/>
  <c r="Z22" i="6"/>
  <c r="AB22" i="6" s="1"/>
  <c r="Z22" i="57"/>
  <c r="AB22" i="57" s="1"/>
  <c r="AB18" i="1"/>
  <c r="Z18" i="9"/>
  <c r="AB18" i="9" s="1"/>
  <c r="Z18" i="10"/>
  <c r="AB18" i="10" s="1"/>
  <c r="Z18" i="11"/>
  <c r="AB18" i="11" s="1"/>
  <c r="Z18" i="58"/>
  <c r="AB18" i="58" s="1"/>
  <c r="Z18" i="7"/>
  <c r="AB18" i="7" s="1"/>
  <c r="Z18" i="14"/>
  <c r="AB18" i="14" s="1"/>
  <c r="Z18" i="5"/>
  <c r="AB18" i="5" s="1"/>
  <c r="Z18" i="57"/>
  <c r="AB18" i="57" s="1"/>
  <c r="Z18" i="6"/>
  <c r="AB18" i="6" s="1"/>
  <c r="Z18" i="4"/>
  <c r="AB18" i="4" s="1"/>
  <c r="M8" i="1"/>
  <c r="K8" i="10"/>
  <c r="M8" i="10" s="1"/>
  <c r="K8" i="7"/>
  <c r="M8" i="7" s="1"/>
  <c r="K8" i="14"/>
  <c r="M8" i="14" s="1"/>
  <c r="K8" i="11"/>
  <c r="M8" i="11" s="1"/>
  <c r="K8" i="9"/>
  <c r="M8" i="9" s="1"/>
  <c r="K8" i="58"/>
  <c r="M8" i="58" s="1"/>
  <c r="K8" i="57"/>
  <c r="M8" i="57" s="1"/>
  <c r="K8" i="5"/>
  <c r="M8" i="5" s="1"/>
  <c r="K8" i="6"/>
  <c r="M8" i="6" s="1"/>
  <c r="K8" i="4"/>
  <c r="M8" i="4" s="1"/>
  <c r="V20" i="1"/>
  <c r="T20" i="11"/>
  <c r="V20" i="11" s="1"/>
  <c r="T20" i="58"/>
  <c r="V20" i="58" s="1"/>
  <c r="T20" i="14"/>
  <c r="V20" i="14" s="1"/>
  <c r="T20" i="10"/>
  <c r="V20" i="10" s="1"/>
  <c r="T20" i="57"/>
  <c r="V20" i="57" s="1"/>
  <c r="T20" i="6"/>
  <c r="V20" i="6" s="1"/>
  <c r="T20" i="9"/>
  <c r="V20" i="9" s="1"/>
  <c r="T20" i="5"/>
  <c r="V20" i="5" s="1"/>
  <c r="T20" i="7"/>
  <c r="V20" i="7" s="1"/>
  <c r="T20" i="4"/>
  <c r="V20" i="4" s="1"/>
  <c r="AE29" i="1"/>
  <c r="AC29" i="9"/>
  <c r="AE29" i="9" s="1"/>
  <c r="AC29" i="10"/>
  <c r="AE29" i="10" s="1"/>
  <c r="AC29" i="58"/>
  <c r="AE29" i="58" s="1"/>
  <c r="AC29" i="57"/>
  <c r="AE29" i="57" s="1"/>
  <c r="AC29" i="5"/>
  <c r="AE29" i="5" s="1"/>
  <c r="AC29" i="11"/>
  <c r="AE29" i="11" s="1"/>
  <c r="AC29" i="7"/>
  <c r="AE29" i="7" s="1"/>
  <c r="AC29" i="14"/>
  <c r="AE29" i="14" s="1"/>
  <c r="AC29" i="4"/>
  <c r="AE29" i="4" s="1"/>
  <c r="AC29" i="6"/>
  <c r="AE29" i="6" s="1"/>
  <c r="E15" i="11"/>
  <c r="G15" i="11" s="1"/>
  <c r="E15" i="7"/>
  <c r="G15" i="7" s="1"/>
  <c r="E15" i="10"/>
  <c r="G15" i="10" s="1"/>
  <c r="E15" i="9"/>
  <c r="G15" i="9" s="1"/>
  <c r="E15" i="58"/>
  <c r="G15" i="58" s="1"/>
  <c r="E15" i="4"/>
  <c r="G15" i="4" s="1"/>
  <c r="E15" i="14"/>
  <c r="G15" i="14" s="1"/>
  <c r="E15" i="6"/>
  <c r="G15" i="6" s="1"/>
  <c r="E15" i="5"/>
  <c r="G15" i="5" s="1"/>
  <c r="E15" i="57"/>
  <c r="G15" i="57" s="1"/>
  <c r="AB7" i="1"/>
  <c r="Z7" i="10"/>
  <c r="AB7" i="10" s="1"/>
  <c r="Z7" i="9"/>
  <c r="AB7" i="9" s="1"/>
  <c r="Z7" i="11"/>
  <c r="AB7" i="11" s="1"/>
  <c r="Z7" i="7"/>
  <c r="AB7" i="7" s="1"/>
  <c r="Y38" i="7" s="1"/>
  <c r="Z7" i="58"/>
  <c r="AB7" i="58" s="1"/>
  <c r="Z7" i="57"/>
  <c r="AB7" i="57" s="1"/>
  <c r="Z7" i="14"/>
  <c r="AB7" i="14" s="1"/>
  <c r="Z7" i="5"/>
  <c r="AB7" i="5" s="1"/>
  <c r="Z7" i="6"/>
  <c r="Z7" i="4"/>
  <c r="AB7" i="4" s="1"/>
  <c r="Q17" i="7"/>
  <c r="S17" i="7" s="1"/>
  <c r="Q17" i="10"/>
  <c r="S17" i="10" s="1"/>
  <c r="Q17" i="9"/>
  <c r="S17" i="9" s="1"/>
  <c r="Q17" i="57"/>
  <c r="S17" i="57" s="1"/>
  <c r="Q17" i="14"/>
  <c r="S17" i="14" s="1"/>
  <c r="Q17" i="11"/>
  <c r="S17" i="11" s="1"/>
  <c r="Q17" i="58"/>
  <c r="S17" i="58" s="1"/>
  <c r="Q17" i="4"/>
  <c r="S17" i="4" s="1"/>
  <c r="Q17" i="6"/>
  <c r="S17" i="6" s="1"/>
  <c r="Q17" i="5"/>
  <c r="S17" i="5" s="1"/>
  <c r="W18" i="7"/>
  <c r="Y18" i="7" s="1"/>
  <c r="W18" i="10"/>
  <c r="Y18" i="10" s="1"/>
  <c r="W18" i="11"/>
  <c r="Y18" i="11" s="1"/>
  <c r="W18" i="9"/>
  <c r="Y18" i="9" s="1"/>
  <c r="W18" i="57"/>
  <c r="Y18" i="57" s="1"/>
  <c r="W18" i="14"/>
  <c r="Y18" i="14" s="1"/>
  <c r="W18" i="6"/>
  <c r="Y18" i="6" s="1"/>
  <c r="W18" i="5"/>
  <c r="Y18" i="5" s="1"/>
  <c r="W18" i="58"/>
  <c r="Y18" i="58" s="1"/>
  <c r="W18" i="4"/>
  <c r="Y18" i="4" s="1"/>
  <c r="J31" i="1"/>
  <c r="H31" i="10"/>
  <c r="J31" i="10" s="1"/>
  <c r="H31" i="7"/>
  <c r="J31" i="7" s="1"/>
  <c r="H31" i="11"/>
  <c r="J31" i="11" s="1"/>
  <c r="H31" i="9"/>
  <c r="J31" i="9" s="1"/>
  <c r="H31" i="14"/>
  <c r="J31" i="14" s="1"/>
  <c r="H31" i="58"/>
  <c r="J31" i="58" s="1"/>
  <c r="H31" i="57"/>
  <c r="J31" i="57" s="1"/>
  <c r="H31" i="6"/>
  <c r="J31" i="6" s="1"/>
  <c r="H31" i="4"/>
  <c r="J31" i="4" s="1"/>
  <c r="H31" i="5"/>
  <c r="J31" i="5" s="1"/>
  <c r="AE11" i="1"/>
  <c r="AC11" i="9"/>
  <c r="AE11" i="9" s="1"/>
  <c r="AC11" i="7"/>
  <c r="AE11" i="7" s="1"/>
  <c r="AC11" i="11"/>
  <c r="AE11" i="11" s="1"/>
  <c r="AC11" i="10"/>
  <c r="AE11" i="10" s="1"/>
  <c r="AC11" i="14"/>
  <c r="AE11" i="14" s="1"/>
  <c r="AC11" i="5"/>
  <c r="AE11" i="5" s="1"/>
  <c r="AC11" i="58"/>
  <c r="AE11" i="58" s="1"/>
  <c r="AC11" i="4"/>
  <c r="AE11" i="4" s="1"/>
  <c r="AC11" i="6"/>
  <c r="AE11" i="6" s="1"/>
  <c r="AC11" i="57"/>
  <c r="AE11" i="57" s="1"/>
  <c r="J23" i="1"/>
  <c r="H23" i="10"/>
  <c r="J23" i="10" s="1"/>
  <c r="H23" i="7"/>
  <c r="J23" i="7" s="1"/>
  <c r="H23" i="9"/>
  <c r="J23" i="9" s="1"/>
  <c r="H23" i="57"/>
  <c r="J23" i="57" s="1"/>
  <c r="H23" i="58"/>
  <c r="J23" i="58" s="1"/>
  <c r="H23" i="14"/>
  <c r="J23" i="14" s="1"/>
  <c r="H23" i="5"/>
  <c r="J23" i="5" s="1"/>
  <c r="H23" i="11"/>
  <c r="J23" i="11" s="1"/>
  <c r="H23" i="4"/>
  <c r="J23" i="4" s="1"/>
  <c r="H23" i="6"/>
  <c r="J23" i="6" s="1"/>
  <c r="Y22" i="1"/>
  <c r="W22" i="7"/>
  <c r="Y22" i="7" s="1"/>
  <c r="W22" i="11"/>
  <c r="Y22" i="11" s="1"/>
  <c r="W22" i="10"/>
  <c r="Y22" i="10" s="1"/>
  <c r="W22" i="58"/>
  <c r="Y22" i="58" s="1"/>
  <c r="W22" i="57"/>
  <c r="Y22" i="57" s="1"/>
  <c r="W22" i="14"/>
  <c r="Y22" i="14" s="1"/>
  <c r="W22" i="4"/>
  <c r="Y22" i="4" s="1"/>
  <c r="W22" i="6"/>
  <c r="W22" i="9"/>
  <c r="Y22" i="9" s="1"/>
  <c r="W22" i="5"/>
  <c r="Y22" i="5" s="1"/>
  <c r="P19" i="1"/>
  <c r="N19" i="7"/>
  <c r="P19" i="7" s="1"/>
  <c r="N19" i="11"/>
  <c r="P19" i="11" s="1"/>
  <c r="N19" i="14"/>
  <c r="P19" i="14" s="1"/>
  <c r="N19" i="58"/>
  <c r="P19" i="58" s="1"/>
  <c r="N19" i="10"/>
  <c r="P19" i="10" s="1"/>
  <c r="N19" i="4"/>
  <c r="P19" i="4" s="1"/>
  <c r="N19" i="9"/>
  <c r="P19" i="9" s="1"/>
  <c r="N19" i="6"/>
  <c r="P19" i="6" s="1"/>
  <c r="N19" i="5"/>
  <c r="P19" i="5" s="1"/>
  <c r="N19" i="57"/>
  <c r="P19" i="57" s="1"/>
  <c r="T14" i="11"/>
  <c r="V14" i="11" s="1"/>
  <c r="T14" i="7"/>
  <c r="V14" i="7" s="1"/>
  <c r="T14" i="9"/>
  <c r="V14" i="9" s="1"/>
  <c r="T14" i="10"/>
  <c r="V14" i="10" s="1"/>
  <c r="T14" i="58"/>
  <c r="V14" i="58" s="1"/>
  <c r="T14" i="14"/>
  <c r="V14" i="14" s="1"/>
  <c r="T14" i="57"/>
  <c r="V14" i="57" s="1"/>
  <c r="T14" i="6"/>
  <c r="V14" i="6" s="1"/>
  <c r="T14" i="5"/>
  <c r="V14" i="5" s="1"/>
  <c r="T14" i="4"/>
  <c r="V14" i="4" s="1"/>
  <c r="AE28" i="1"/>
  <c r="AC28" i="9"/>
  <c r="AE28" i="9" s="1"/>
  <c r="AC28" i="10"/>
  <c r="AE28" i="10" s="1"/>
  <c r="AC28" i="11"/>
  <c r="AE28" i="11" s="1"/>
  <c r="AC28" i="7"/>
  <c r="AE28" i="7" s="1"/>
  <c r="AC28" i="58"/>
  <c r="AE28" i="58" s="1"/>
  <c r="AC28" i="5"/>
  <c r="AE28" i="5" s="1"/>
  <c r="AC28" i="14"/>
  <c r="AE28" i="14" s="1"/>
  <c r="AC28" i="6"/>
  <c r="AE28" i="6" s="1"/>
  <c r="AC28" i="57"/>
  <c r="AE28" i="57" s="1"/>
  <c r="AC28" i="4"/>
  <c r="AE28" i="4" s="1"/>
  <c r="AF25" i="11"/>
  <c r="AH25" i="11" s="1"/>
  <c r="AF25" i="7"/>
  <c r="AH25" i="7" s="1"/>
  <c r="AF25" i="9"/>
  <c r="AH25" i="9" s="1"/>
  <c r="AF25" i="58"/>
  <c r="AH25" i="58" s="1"/>
  <c r="AF25" i="14"/>
  <c r="AH25" i="14" s="1"/>
  <c r="AF25" i="6"/>
  <c r="AH25" i="6" s="1"/>
  <c r="AF25" i="10"/>
  <c r="AH25" i="10" s="1"/>
  <c r="AF25" i="5"/>
  <c r="AH25" i="5" s="1"/>
  <c r="AF25" i="4"/>
  <c r="AH25" i="4" s="1"/>
  <c r="AF25" i="57"/>
  <c r="AH25" i="57" s="1"/>
  <c r="V6" i="1"/>
  <c r="T6" i="10"/>
  <c r="V6" i="10" s="1"/>
  <c r="T6" i="7"/>
  <c r="V6" i="7" s="1"/>
  <c r="T6" i="57"/>
  <c r="V6" i="57" s="1"/>
  <c r="T6" i="11"/>
  <c r="V6" i="11" s="1"/>
  <c r="T6" i="9"/>
  <c r="V6" i="9" s="1"/>
  <c r="T6" i="58"/>
  <c r="V6" i="58" s="1"/>
  <c r="T6" i="5"/>
  <c r="V6" i="5" s="1"/>
  <c r="T6" i="14"/>
  <c r="V6" i="14" s="1"/>
  <c r="T6" i="6"/>
  <c r="V6" i="6" s="1"/>
  <c r="T6" i="4"/>
  <c r="V6" i="4" s="1"/>
  <c r="J13" i="1"/>
  <c r="H13" i="10"/>
  <c r="J13" i="10" s="1"/>
  <c r="H13" i="7"/>
  <c r="J13" i="7" s="1"/>
  <c r="H13" i="11"/>
  <c r="J13" i="11" s="1"/>
  <c r="H13" i="9"/>
  <c r="J13" i="9" s="1"/>
  <c r="H13" i="14"/>
  <c r="J13" i="14" s="1"/>
  <c r="H13" i="58"/>
  <c r="J13" i="58" s="1"/>
  <c r="H13" i="57"/>
  <c r="J13" i="57" s="1"/>
  <c r="H13" i="6"/>
  <c r="J13" i="6" s="1"/>
  <c r="H13" i="5"/>
  <c r="J13" i="5" s="1"/>
  <c r="H13" i="4"/>
  <c r="J13" i="4" s="1"/>
  <c r="M19" i="1"/>
  <c r="K19" i="10"/>
  <c r="M19" i="10" s="1"/>
  <c r="K19" i="9"/>
  <c r="M19" i="9" s="1"/>
  <c r="K19" i="11"/>
  <c r="M19" i="11" s="1"/>
  <c r="K19" i="7"/>
  <c r="M19" i="7" s="1"/>
  <c r="K19" i="57"/>
  <c r="M19" i="57" s="1"/>
  <c r="K19" i="14"/>
  <c r="M19" i="14" s="1"/>
  <c r="K19" i="58"/>
  <c r="M19" i="58" s="1"/>
  <c r="K19" i="6"/>
  <c r="M19" i="6" s="1"/>
  <c r="K19" i="4"/>
  <c r="M19" i="4" s="1"/>
  <c r="K19" i="5"/>
  <c r="M19" i="5" s="1"/>
  <c r="Z15" i="11"/>
  <c r="AB15" i="11" s="1"/>
  <c r="Z15" i="9"/>
  <c r="AB15" i="9" s="1"/>
  <c r="Z15" i="7"/>
  <c r="AB15" i="7" s="1"/>
  <c r="Z15" i="58"/>
  <c r="AB15" i="58" s="1"/>
  <c r="Z15" i="14"/>
  <c r="AB15" i="14" s="1"/>
  <c r="Z15" i="57"/>
  <c r="AB15" i="57" s="1"/>
  <c r="Z15" i="10"/>
  <c r="AB15" i="10" s="1"/>
  <c r="Z15" i="5"/>
  <c r="AB15" i="5" s="1"/>
  <c r="Z15" i="6"/>
  <c r="AB15" i="6" s="1"/>
  <c r="Z15" i="4"/>
  <c r="AB15" i="4" s="1"/>
  <c r="N10" i="7"/>
  <c r="P10" i="7" s="1"/>
  <c r="N10" i="11"/>
  <c r="P10" i="11" s="1"/>
  <c r="N10" i="9"/>
  <c r="P10" i="9" s="1"/>
  <c r="N10" i="10"/>
  <c r="P10" i="10" s="1"/>
  <c r="N10" i="14"/>
  <c r="P10" i="14" s="1"/>
  <c r="N10" i="4"/>
  <c r="P10" i="4" s="1"/>
  <c r="N10" i="58"/>
  <c r="P10" i="58" s="1"/>
  <c r="N10" i="57"/>
  <c r="P10" i="57" s="1"/>
  <c r="N10" i="5"/>
  <c r="N10" i="6"/>
  <c r="P10" i="6" s="1"/>
  <c r="P24" i="1"/>
  <c r="N24" i="7"/>
  <c r="P24" i="7" s="1"/>
  <c r="N24" i="11"/>
  <c r="P24" i="11" s="1"/>
  <c r="N24" i="9"/>
  <c r="P24" i="9" s="1"/>
  <c r="N24" i="10"/>
  <c r="P24" i="10" s="1"/>
  <c r="N24" i="57"/>
  <c r="P24" i="57" s="1"/>
  <c r="N24" i="14"/>
  <c r="P24" i="14" s="1"/>
  <c r="N24" i="4"/>
  <c r="P24" i="4" s="1"/>
  <c r="N24" i="58"/>
  <c r="P24" i="58" s="1"/>
  <c r="N24" i="5"/>
  <c r="P24" i="5" s="1"/>
  <c r="N24" i="6"/>
  <c r="P24" i="6" s="1"/>
  <c r="AB27" i="1"/>
  <c r="Z27" i="11"/>
  <c r="AB27" i="11" s="1"/>
  <c r="Z27" i="9"/>
  <c r="AB27" i="9" s="1"/>
  <c r="Z27" i="7"/>
  <c r="AB27" i="7" s="1"/>
  <c r="Z27" i="58"/>
  <c r="AB27" i="58" s="1"/>
  <c r="Z27" i="10"/>
  <c r="AB27" i="10" s="1"/>
  <c r="Z27" i="14"/>
  <c r="AB27" i="14" s="1"/>
  <c r="Z27" i="5"/>
  <c r="AB27" i="5" s="1"/>
  <c r="Z27" i="6"/>
  <c r="AB27" i="6" s="1"/>
  <c r="Z27" i="4"/>
  <c r="AB27" i="4" s="1"/>
  <c r="Z27" i="57"/>
  <c r="AB27" i="57" s="1"/>
  <c r="AB19" i="1"/>
  <c r="Z19" i="10"/>
  <c r="AB19" i="10" s="1"/>
  <c r="Z19" i="9"/>
  <c r="AB19" i="9" s="1"/>
  <c r="Z19" i="7"/>
  <c r="AB19" i="7" s="1"/>
  <c r="Z19" i="58"/>
  <c r="AB19" i="58" s="1"/>
  <c r="Z19" i="57"/>
  <c r="AB19" i="57" s="1"/>
  <c r="Z19" i="11"/>
  <c r="AB19" i="11" s="1"/>
  <c r="Z19" i="5"/>
  <c r="AB19" i="5" s="1"/>
  <c r="Z19" i="14"/>
  <c r="AB19" i="14" s="1"/>
  <c r="Z19" i="6"/>
  <c r="AB19" i="6" s="1"/>
  <c r="Z19" i="4"/>
  <c r="AB19" i="4" s="1"/>
  <c r="AH6" i="1"/>
  <c r="AE37" i="1" s="1"/>
  <c r="AF6" i="7"/>
  <c r="AH6" i="7" s="1"/>
  <c r="AF6" i="11"/>
  <c r="AH6" i="11" s="1"/>
  <c r="AF6" i="5"/>
  <c r="AH6" i="5" s="1"/>
  <c r="AF6" i="10"/>
  <c r="AH6" i="10" s="1"/>
  <c r="AF6" i="6"/>
  <c r="AH6" i="6" s="1"/>
  <c r="AF6" i="14"/>
  <c r="AH6" i="14" s="1"/>
  <c r="AF6" i="4"/>
  <c r="AH6" i="4" s="1"/>
  <c r="AF6" i="58"/>
  <c r="AH6" i="58" s="1"/>
  <c r="AF6" i="9"/>
  <c r="AH6" i="9" s="1"/>
  <c r="AF6" i="57"/>
  <c r="AH6" i="57" s="1"/>
  <c r="G24" i="1"/>
  <c r="E24" i="11"/>
  <c r="G24" i="11" s="1"/>
  <c r="E24" i="9"/>
  <c r="G24" i="9" s="1"/>
  <c r="E24" i="14"/>
  <c r="G24" i="14" s="1"/>
  <c r="E24" i="10"/>
  <c r="G24" i="10" s="1"/>
  <c r="E24" i="58"/>
  <c r="G24" i="58" s="1"/>
  <c r="E24" i="57"/>
  <c r="G24" i="57" s="1"/>
  <c r="E24" i="6"/>
  <c r="G24" i="6" s="1"/>
  <c r="E24" i="7"/>
  <c r="G24" i="7" s="1"/>
  <c r="E24" i="4"/>
  <c r="G24" i="4" s="1"/>
  <c r="E24" i="5"/>
  <c r="G24" i="5" s="1"/>
  <c r="AI17" i="11"/>
  <c r="AI17" i="10"/>
  <c r="AI17" i="7"/>
  <c r="AI17" i="6"/>
  <c r="AK17" i="6" s="1"/>
  <c r="AI17" i="9"/>
  <c r="AI17" i="57"/>
  <c r="AK17" i="57" s="1"/>
  <c r="AI17" i="58"/>
  <c r="AK17" i="58" s="1"/>
  <c r="AI17" i="14"/>
  <c r="AK17" i="14" s="1"/>
  <c r="AI17" i="4"/>
  <c r="AK17" i="4" s="1"/>
  <c r="AI17" i="5"/>
  <c r="AK17" i="5" s="1"/>
  <c r="H20" i="10"/>
  <c r="J20" i="10" s="1"/>
  <c r="H20" i="7"/>
  <c r="J20" i="7" s="1"/>
  <c r="H20" i="9"/>
  <c r="J20" i="9" s="1"/>
  <c r="H20" i="14"/>
  <c r="J20" i="14" s="1"/>
  <c r="H20" i="57"/>
  <c r="J20" i="57" s="1"/>
  <c r="H20" i="11"/>
  <c r="J20" i="11" s="1"/>
  <c r="H20" i="4"/>
  <c r="J20" i="4" s="1"/>
  <c r="H20" i="58"/>
  <c r="J20" i="58" s="1"/>
  <c r="H20" i="6"/>
  <c r="J20" i="6" s="1"/>
  <c r="H20" i="5"/>
  <c r="J20" i="5" s="1"/>
  <c r="AF26" i="11"/>
  <c r="AH26" i="11" s="1"/>
  <c r="AF26" i="10"/>
  <c r="AH26" i="10" s="1"/>
  <c r="AF26" i="58"/>
  <c r="AH26" i="58" s="1"/>
  <c r="AF26" i="9"/>
  <c r="AH26" i="9" s="1"/>
  <c r="AF26" i="57"/>
  <c r="AH26" i="57" s="1"/>
  <c r="AF26" i="7"/>
  <c r="AH26" i="7" s="1"/>
  <c r="AF26" i="6"/>
  <c r="AH26" i="6" s="1"/>
  <c r="AF26" i="5"/>
  <c r="AF26" i="14"/>
  <c r="AH26" i="14" s="1"/>
  <c r="AF26" i="4"/>
  <c r="AH26" i="4" s="1"/>
  <c r="K34" i="3"/>
  <c r="K34" i="7"/>
  <c r="K34" i="10"/>
  <c r="K34" i="9"/>
  <c r="K34" i="11"/>
  <c r="K34" i="14"/>
  <c r="K34" i="58"/>
  <c r="K34" i="57"/>
  <c r="K34" i="4"/>
  <c r="K34" i="5"/>
  <c r="K34" i="6"/>
  <c r="G20" i="1"/>
  <c r="E20" i="11"/>
  <c r="G20" i="11" s="1"/>
  <c r="E20" i="9"/>
  <c r="G20" i="9" s="1"/>
  <c r="E20" i="10"/>
  <c r="G20" i="10" s="1"/>
  <c r="E20" i="14"/>
  <c r="G20" i="14" s="1"/>
  <c r="E20" i="57"/>
  <c r="G20" i="57" s="1"/>
  <c r="E20" i="7"/>
  <c r="G20" i="7" s="1"/>
  <c r="E20" i="4"/>
  <c r="G20" i="4" s="1"/>
  <c r="E20" i="58"/>
  <c r="G20" i="58" s="1"/>
  <c r="E20" i="6"/>
  <c r="G20" i="6" s="1"/>
  <c r="E20" i="5"/>
  <c r="G20" i="5" s="1"/>
  <c r="J8" i="1"/>
  <c r="G37" i="1" s="1"/>
  <c r="H8" i="7"/>
  <c r="J8" i="7" s="1"/>
  <c r="G37" i="7" s="1"/>
  <c r="H8" i="10"/>
  <c r="J8" i="10" s="1"/>
  <c r="H8" i="11"/>
  <c r="J8" i="11" s="1"/>
  <c r="G37" i="11" s="1"/>
  <c r="H8" i="9"/>
  <c r="J8" i="9" s="1"/>
  <c r="G37" i="9" s="1"/>
  <c r="H8" i="57"/>
  <c r="H8" i="4"/>
  <c r="J8" i="4" s="1"/>
  <c r="H8" i="58"/>
  <c r="J8" i="58" s="1"/>
  <c r="H8" i="5"/>
  <c r="J8" i="5" s="1"/>
  <c r="H8" i="6"/>
  <c r="H8" i="14"/>
  <c r="J8" i="14" s="1"/>
  <c r="AC18" i="9"/>
  <c r="AE18" i="9" s="1"/>
  <c r="AC18" i="10"/>
  <c r="AE18" i="10" s="1"/>
  <c r="AC18" i="11"/>
  <c r="AE18" i="11" s="1"/>
  <c r="AC18" i="7"/>
  <c r="AE18" i="7" s="1"/>
  <c r="AC18" i="14"/>
  <c r="AE18" i="14" s="1"/>
  <c r="AC18" i="5"/>
  <c r="AE18" i="5" s="1"/>
  <c r="AC18" i="57"/>
  <c r="AE18" i="57" s="1"/>
  <c r="AC18" i="4"/>
  <c r="AE18" i="4" s="1"/>
  <c r="AC18" i="58"/>
  <c r="AE18" i="58" s="1"/>
  <c r="AC18" i="6"/>
  <c r="AE18" i="6" s="1"/>
  <c r="AI18" i="10"/>
  <c r="AI18" i="9"/>
  <c r="AI18" i="11"/>
  <c r="AI18" i="7"/>
  <c r="AI18" i="57"/>
  <c r="AK18" i="57" s="1"/>
  <c r="AI18" i="6"/>
  <c r="AI18" i="58"/>
  <c r="AK18" i="58" s="1"/>
  <c r="AI18" i="4"/>
  <c r="AK18" i="4" s="1"/>
  <c r="AI18" i="14"/>
  <c r="AK18" i="14" s="1"/>
  <c r="AI18" i="5"/>
  <c r="AK18" i="5" s="1"/>
  <c r="AE21" i="1"/>
  <c r="AC21" i="11"/>
  <c r="AE21" i="11" s="1"/>
  <c r="AC21" i="9"/>
  <c r="AE21" i="9" s="1"/>
  <c r="AC21" i="10"/>
  <c r="AE21" i="10" s="1"/>
  <c r="AC21" i="7"/>
  <c r="AE21" i="7" s="1"/>
  <c r="AC21" i="58"/>
  <c r="AE21" i="58" s="1"/>
  <c r="AC21" i="14"/>
  <c r="AE21" i="14" s="1"/>
  <c r="AC21" i="5"/>
  <c r="AE21" i="5" s="1"/>
  <c r="AC21" i="57"/>
  <c r="AE21" i="57" s="1"/>
  <c r="AC21" i="6"/>
  <c r="AE21" i="6" s="1"/>
  <c r="AC21" i="4"/>
  <c r="AE21" i="4" s="1"/>
  <c r="AE34" i="1"/>
  <c r="AH3" i="1" s="1"/>
  <c r="AC34" i="11"/>
  <c r="AC34" i="7"/>
  <c r="AE34" i="7" s="1"/>
  <c r="AH3" i="7" s="1"/>
  <c r="AC34" i="9"/>
  <c r="AE34" i="9" s="1"/>
  <c r="AH3" i="9" s="1"/>
  <c r="AC34" i="58"/>
  <c r="AE34" i="58" s="1"/>
  <c r="AH3" i="58" s="1"/>
  <c r="AC34" i="6"/>
  <c r="AC34" i="14"/>
  <c r="AC34" i="10"/>
  <c r="AE34" i="10" s="1"/>
  <c r="AH3" i="10" s="1"/>
  <c r="AC34" i="57"/>
  <c r="AE34" i="57" s="1"/>
  <c r="AH3" i="57" s="1"/>
  <c r="AC34" i="4"/>
  <c r="AC34" i="5"/>
  <c r="Y7" i="1"/>
  <c r="W7" i="7"/>
  <c r="Y7" i="7" s="1"/>
  <c r="W7" i="10"/>
  <c r="Y7" i="10" s="1"/>
  <c r="W7" i="11"/>
  <c r="Y7" i="11" s="1"/>
  <c r="W7" i="9"/>
  <c r="Y7" i="9" s="1"/>
  <c r="W7" i="14"/>
  <c r="W7" i="57"/>
  <c r="Y7" i="57" s="1"/>
  <c r="W7" i="5"/>
  <c r="Y7" i="5" s="1"/>
  <c r="W7" i="6"/>
  <c r="Y7" i="6" s="1"/>
  <c r="V38" i="6" s="1"/>
  <c r="W7" i="4"/>
  <c r="Y7" i="4" s="1"/>
  <c r="W7" i="58"/>
  <c r="Y7" i="58" s="1"/>
  <c r="V38" i="58" s="1"/>
  <c r="AE27" i="1"/>
  <c r="AC27" i="11"/>
  <c r="AE27" i="11" s="1"/>
  <c r="AC27" i="9"/>
  <c r="AE27" i="9" s="1"/>
  <c r="AC27" i="7"/>
  <c r="AE27" i="7" s="1"/>
  <c r="AC27" i="58"/>
  <c r="AE27" i="58" s="1"/>
  <c r="AC27" i="10"/>
  <c r="AE27" i="10" s="1"/>
  <c r="AC27" i="14"/>
  <c r="AE27" i="14" s="1"/>
  <c r="AC27" i="5"/>
  <c r="AE27" i="5" s="1"/>
  <c r="AC27" i="4"/>
  <c r="AE27" i="4" s="1"/>
  <c r="AC27" i="57"/>
  <c r="AE27" i="57" s="1"/>
  <c r="AC27" i="6"/>
  <c r="AE27" i="6" s="1"/>
  <c r="G23" i="1"/>
  <c r="E23" i="11"/>
  <c r="G23" i="11" s="1"/>
  <c r="E23" i="10"/>
  <c r="G23" i="10" s="1"/>
  <c r="E23" i="9"/>
  <c r="G23" i="9" s="1"/>
  <c r="E23" i="57"/>
  <c r="G23" i="57" s="1"/>
  <c r="E23" i="14"/>
  <c r="G23" i="14" s="1"/>
  <c r="E23" i="58"/>
  <c r="G23" i="58" s="1"/>
  <c r="E23" i="5"/>
  <c r="G23" i="5" s="1"/>
  <c r="E23" i="7"/>
  <c r="G23" i="7" s="1"/>
  <c r="E23" i="6"/>
  <c r="G23" i="6" s="1"/>
  <c r="E23" i="4"/>
  <c r="G23" i="4" s="1"/>
  <c r="M28" i="1"/>
  <c r="K28" i="10"/>
  <c r="M28" i="10" s="1"/>
  <c r="K28" i="57"/>
  <c r="M28" i="57" s="1"/>
  <c r="K28" i="14"/>
  <c r="M28" i="14" s="1"/>
  <c r="K28" i="7"/>
  <c r="M28" i="7" s="1"/>
  <c r="K28" i="9"/>
  <c r="M28" i="9" s="1"/>
  <c r="K28" i="11"/>
  <c r="M28" i="11" s="1"/>
  <c r="K28" i="58"/>
  <c r="M28" i="58" s="1"/>
  <c r="K28" i="4"/>
  <c r="M28" i="4" s="1"/>
  <c r="K28" i="5"/>
  <c r="M28" i="5" s="1"/>
  <c r="K28" i="6"/>
  <c r="M28" i="6" s="1"/>
  <c r="G30" i="1"/>
  <c r="J2" i="1" s="1"/>
  <c r="E30" i="11"/>
  <c r="G30" i="11" s="1"/>
  <c r="J2" i="11" s="1"/>
  <c r="E30" i="10"/>
  <c r="G30" i="10" s="1"/>
  <c r="J2" i="10" s="1"/>
  <c r="E30" i="9"/>
  <c r="E30" i="58"/>
  <c r="G30" i="58" s="1"/>
  <c r="J2" i="58" s="1"/>
  <c r="E30" i="14"/>
  <c r="G30" i="14" s="1"/>
  <c r="J2" i="14" s="1"/>
  <c r="E30" i="7"/>
  <c r="E30" i="57"/>
  <c r="G30" i="57" s="1"/>
  <c r="J2" i="57" s="1"/>
  <c r="E30" i="6"/>
  <c r="E30" i="5"/>
  <c r="G30" i="5" s="1"/>
  <c r="J2" i="5" s="1"/>
  <c r="E30" i="4"/>
  <c r="G30" i="4" s="1"/>
  <c r="J2" i="4" s="1"/>
  <c r="P14" i="1"/>
  <c r="N14" i="7"/>
  <c r="P14" i="7" s="1"/>
  <c r="N14" i="11"/>
  <c r="P14" i="11" s="1"/>
  <c r="N14" i="9"/>
  <c r="P14" i="9" s="1"/>
  <c r="N14" i="10"/>
  <c r="P14" i="10" s="1"/>
  <c r="N14" i="14"/>
  <c r="P14" i="14" s="1"/>
  <c r="N14" i="4"/>
  <c r="P14" i="4" s="1"/>
  <c r="N14" i="6"/>
  <c r="P14" i="6" s="1"/>
  <c r="N14" i="58"/>
  <c r="P14" i="58" s="1"/>
  <c r="N14" i="5"/>
  <c r="P14" i="5" s="1"/>
  <c r="N14" i="57"/>
  <c r="P14" i="57" s="1"/>
  <c r="Y30" i="1"/>
  <c r="W30" i="7"/>
  <c r="Y30" i="7" s="1"/>
  <c r="W30" i="10"/>
  <c r="Y30" i="10" s="1"/>
  <c r="W30" i="11"/>
  <c r="Y30" i="11" s="1"/>
  <c r="W30" i="9"/>
  <c r="Y30" i="9" s="1"/>
  <c r="W30" i="57"/>
  <c r="Y30" i="57" s="1"/>
  <c r="W30" i="58"/>
  <c r="Y30" i="58" s="1"/>
  <c r="W30" i="14"/>
  <c r="Y30" i="14" s="1"/>
  <c r="W30" i="6"/>
  <c r="Y30" i="6" s="1"/>
  <c r="W30" i="5"/>
  <c r="Y30" i="5" s="1"/>
  <c r="W30" i="4"/>
  <c r="Y30" i="4" s="1"/>
  <c r="AK32" i="1"/>
  <c r="AI32" i="10"/>
  <c r="AI32" i="9"/>
  <c r="AI32" i="57"/>
  <c r="AK32" i="57" s="1"/>
  <c r="AI32" i="11"/>
  <c r="AI32" i="14"/>
  <c r="AK32" i="14" s="1"/>
  <c r="AJ32" i="14" s="1"/>
  <c r="AI32" i="5"/>
  <c r="AK32" i="5" s="1"/>
  <c r="AI32" i="4"/>
  <c r="AK32" i="4" s="1"/>
  <c r="AI32" i="7"/>
  <c r="AI32" i="6"/>
  <c r="AK32" i="6" s="1"/>
  <c r="AI32" i="58"/>
  <c r="AK32" i="58" s="1"/>
  <c r="AJ32" i="58" s="1"/>
  <c r="J19" i="1"/>
  <c r="H19" i="10"/>
  <c r="J19" i="10" s="1"/>
  <c r="H19" i="7"/>
  <c r="J19" i="7" s="1"/>
  <c r="H19" i="11"/>
  <c r="J19" i="11" s="1"/>
  <c r="H19" i="9"/>
  <c r="J19" i="9" s="1"/>
  <c r="H19" i="14"/>
  <c r="J19" i="14" s="1"/>
  <c r="H19" i="58"/>
  <c r="J19" i="58" s="1"/>
  <c r="H19" i="6"/>
  <c r="J19" i="6" s="1"/>
  <c r="H19" i="4"/>
  <c r="J19" i="4" s="1"/>
  <c r="H19" i="5"/>
  <c r="J19" i="5" s="1"/>
  <c r="H19" i="57"/>
  <c r="J19" i="57" s="1"/>
  <c r="AI23" i="11"/>
  <c r="AI23" i="9"/>
  <c r="AI23" i="7"/>
  <c r="AI23" i="6"/>
  <c r="AK23" i="6" s="1"/>
  <c r="AI23" i="10"/>
  <c r="AI23" i="58"/>
  <c r="AK23" i="58" s="1"/>
  <c r="AI23" i="57"/>
  <c r="AK23" i="57" s="1"/>
  <c r="AI23" i="14"/>
  <c r="AK23" i="14" s="1"/>
  <c r="AI23" i="5"/>
  <c r="AK23" i="5" s="1"/>
  <c r="AI23" i="4"/>
  <c r="AK23" i="4" s="1"/>
  <c r="AE30" i="1"/>
  <c r="AC30" i="9"/>
  <c r="AE30" i="9" s="1"/>
  <c r="AC30" i="7"/>
  <c r="AE30" i="7" s="1"/>
  <c r="AC30" i="58"/>
  <c r="AE30" i="58" s="1"/>
  <c r="AC30" i="11"/>
  <c r="AE30" i="11" s="1"/>
  <c r="AC30" i="10"/>
  <c r="AE30" i="10" s="1"/>
  <c r="AC30" i="5"/>
  <c r="AE30" i="5" s="1"/>
  <c r="AC30" i="4"/>
  <c r="AE30" i="4" s="1"/>
  <c r="AC30" i="6"/>
  <c r="AE30" i="6" s="1"/>
  <c r="AC30" i="14"/>
  <c r="AE30" i="14" s="1"/>
  <c r="AC30" i="57"/>
  <c r="AE30" i="57" s="1"/>
  <c r="AE9" i="1"/>
  <c r="AC9" i="11"/>
  <c r="AE9" i="11" s="1"/>
  <c r="AC9" i="9"/>
  <c r="AE9" i="9" s="1"/>
  <c r="AC9" i="7"/>
  <c r="AE9" i="7" s="1"/>
  <c r="AC9" i="10"/>
  <c r="AE9" i="10" s="1"/>
  <c r="AC9" i="14"/>
  <c r="AE9" i="14" s="1"/>
  <c r="AC9" i="58"/>
  <c r="AE9" i="58" s="1"/>
  <c r="AC9" i="5"/>
  <c r="AE9" i="5" s="1"/>
  <c r="AC9" i="57"/>
  <c r="AE9" i="57" s="1"/>
  <c r="AC9" i="4"/>
  <c r="AE9" i="4" s="1"/>
  <c r="AC9" i="6"/>
  <c r="AE9" i="6" s="1"/>
  <c r="V34" i="1"/>
  <c r="T34" i="9"/>
  <c r="T34" i="11"/>
  <c r="V34" i="11" s="1"/>
  <c r="Y3" i="11" s="1"/>
  <c r="T34" i="10"/>
  <c r="V34" i="10" s="1"/>
  <c r="Y3" i="10" s="1"/>
  <c r="T34" i="58"/>
  <c r="V34" i="58" s="1"/>
  <c r="Y3" i="58" s="1"/>
  <c r="T34" i="7"/>
  <c r="V34" i="7" s="1"/>
  <c r="Y3" i="7" s="1"/>
  <c r="T34" i="57"/>
  <c r="V34" i="57" s="1"/>
  <c r="Y3" i="57" s="1"/>
  <c r="T34" i="6"/>
  <c r="V34" i="6" s="1"/>
  <c r="Y3" i="6" s="1"/>
  <c r="T34" i="14"/>
  <c r="V34" i="14" s="1"/>
  <c r="Y3" i="14" s="1"/>
  <c r="T34" i="4"/>
  <c r="T34" i="5"/>
  <c r="V34" i="5" s="1"/>
  <c r="Y3" i="5" s="1"/>
  <c r="N17" i="7"/>
  <c r="P17" i="7" s="1"/>
  <c r="N17" i="10"/>
  <c r="P17" i="10" s="1"/>
  <c r="N17" i="9"/>
  <c r="P17" i="9" s="1"/>
  <c r="N17" i="57"/>
  <c r="P17" i="57" s="1"/>
  <c r="N17" i="11"/>
  <c r="P17" i="11" s="1"/>
  <c r="N17" i="58"/>
  <c r="P17" i="58" s="1"/>
  <c r="N17" i="14"/>
  <c r="P17" i="14" s="1"/>
  <c r="N17" i="4"/>
  <c r="P17" i="4" s="1"/>
  <c r="N17" i="5"/>
  <c r="P17" i="5" s="1"/>
  <c r="N17" i="6"/>
  <c r="P17" i="6" s="1"/>
  <c r="AE14" i="1"/>
  <c r="AC14" i="9"/>
  <c r="AE14" i="9" s="1"/>
  <c r="AC14" i="11"/>
  <c r="AE14" i="11" s="1"/>
  <c r="AC14" i="10"/>
  <c r="AE14" i="10" s="1"/>
  <c r="AC14" i="58"/>
  <c r="AE14" i="58" s="1"/>
  <c r="AC14" i="57"/>
  <c r="AE14" i="57" s="1"/>
  <c r="AC14" i="7"/>
  <c r="AE14" i="7" s="1"/>
  <c r="AC14" i="14"/>
  <c r="AE14" i="14" s="1"/>
  <c r="AC14" i="5"/>
  <c r="AE14" i="5" s="1"/>
  <c r="AC14" i="6"/>
  <c r="AE14" i="6" s="1"/>
  <c r="AC14" i="4"/>
  <c r="AE14" i="4" s="1"/>
  <c r="V13" i="1"/>
  <c r="T13" i="7"/>
  <c r="V13" i="7" s="1"/>
  <c r="T13" i="11"/>
  <c r="V13" i="11" s="1"/>
  <c r="T13" i="58"/>
  <c r="V13" i="58" s="1"/>
  <c r="T13" i="10"/>
  <c r="V13" i="10" s="1"/>
  <c r="T13" i="57"/>
  <c r="V13" i="57" s="1"/>
  <c r="T13" i="5"/>
  <c r="V13" i="5" s="1"/>
  <c r="T13" i="14"/>
  <c r="V13" i="14" s="1"/>
  <c r="T13" i="6"/>
  <c r="V13" i="6" s="1"/>
  <c r="T13" i="9"/>
  <c r="V13" i="9" s="1"/>
  <c r="T13" i="4"/>
  <c r="V13" i="4" s="1"/>
  <c r="J6" i="1"/>
  <c r="H6" i="11"/>
  <c r="J6" i="11" s="1"/>
  <c r="G35" i="11" s="1"/>
  <c r="H6" i="9"/>
  <c r="J6" i="9" s="1"/>
  <c r="G35" i="9" s="1"/>
  <c r="H6" i="7"/>
  <c r="J6" i="7" s="1"/>
  <c r="G35" i="7" s="1"/>
  <c r="H6" i="10"/>
  <c r="J6" i="10" s="1"/>
  <c r="G35" i="10" s="1"/>
  <c r="H6" i="14"/>
  <c r="J6" i="14" s="1"/>
  <c r="H6" i="57"/>
  <c r="J6" i="57" s="1"/>
  <c r="H6" i="58"/>
  <c r="J6" i="58" s="1"/>
  <c r="H6" i="6"/>
  <c r="J6" i="6" s="1"/>
  <c r="H6" i="5"/>
  <c r="J6" i="5" s="1"/>
  <c r="H6" i="4"/>
  <c r="J6" i="4" s="1"/>
  <c r="Y20" i="1"/>
  <c r="W20" i="11"/>
  <c r="Y20" i="11" s="1"/>
  <c r="W20" i="58"/>
  <c r="Y20" i="58" s="1"/>
  <c r="W20" i="14"/>
  <c r="Y20" i="14" s="1"/>
  <c r="W20" i="7"/>
  <c r="Y20" i="7" s="1"/>
  <c r="W20" i="57"/>
  <c r="Y20" i="57" s="1"/>
  <c r="W20" i="9"/>
  <c r="Y20" i="9" s="1"/>
  <c r="W20" i="5"/>
  <c r="Y20" i="5" s="1"/>
  <c r="W20" i="6"/>
  <c r="Y20" i="6" s="1"/>
  <c r="W20" i="4"/>
  <c r="Y20" i="4" s="1"/>
  <c r="W20" i="10"/>
  <c r="Y20" i="10" s="1"/>
  <c r="V28" i="1"/>
  <c r="T28" i="11"/>
  <c r="V28" i="11" s="1"/>
  <c r="T28" i="9"/>
  <c r="V28" i="9" s="1"/>
  <c r="T28" i="58"/>
  <c r="V28" i="58" s="1"/>
  <c r="T28" i="10"/>
  <c r="V28" i="10" s="1"/>
  <c r="T28" i="4"/>
  <c r="V28" i="4" s="1"/>
  <c r="T28" i="7"/>
  <c r="V28" i="7" s="1"/>
  <c r="T28" i="6"/>
  <c r="V28" i="6" s="1"/>
  <c r="T28" i="57"/>
  <c r="V28" i="57" s="1"/>
  <c r="T28" i="5"/>
  <c r="V28" i="5" s="1"/>
  <c r="T28" i="14"/>
  <c r="V28" i="14" s="1"/>
  <c r="AE10" i="1"/>
  <c r="AB40" i="1" s="1"/>
  <c r="AC10" i="9"/>
  <c r="AE10" i="9" s="1"/>
  <c r="AC10" i="7"/>
  <c r="AE10" i="7" s="1"/>
  <c r="AC10" i="11"/>
  <c r="AE10" i="11" s="1"/>
  <c r="AC10" i="5"/>
  <c r="AE10" i="5" s="1"/>
  <c r="AC10" i="57"/>
  <c r="AE10" i="57" s="1"/>
  <c r="AC10" i="10"/>
  <c r="AE10" i="10" s="1"/>
  <c r="AC10" i="14"/>
  <c r="AE10" i="14" s="1"/>
  <c r="AC10" i="58"/>
  <c r="AE10" i="58" s="1"/>
  <c r="AC10" i="4"/>
  <c r="AE10" i="4" s="1"/>
  <c r="AC10" i="6"/>
  <c r="AE10" i="6" s="1"/>
  <c r="AI22" i="11"/>
  <c r="AI22" i="9"/>
  <c r="AI22" i="7"/>
  <c r="AI22" i="10"/>
  <c r="AI22" i="14"/>
  <c r="AK22" i="14" s="1"/>
  <c r="AI22" i="58"/>
  <c r="AK22" i="58" s="1"/>
  <c r="AI22" i="6"/>
  <c r="AI22" i="57"/>
  <c r="AK22" i="57" s="1"/>
  <c r="AI22" i="4"/>
  <c r="AI22" i="5"/>
  <c r="AK22" i="5" s="1"/>
  <c r="V33" i="1"/>
  <c r="T33" i="11"/>
  <c r="V33" i="11" s="1"/>
  <c r="Y2" i="11" s="1"/>
  <c r="T33" i="9"/>
  <c r="V33" i="9" s="1"/>
  <c r="Y2" i="9" s="1"/>
  <c r="T33" i="10"/>
  <c r="V33" i="10" s="1"/>
  <c r="Y2" i="10" s="1"/>
  <c r="T33" i="7"/>
  <c r="V33" i="7" s="1"/>
  <c r="Y2" i="7" s="1"/>
  <c r="T33" i="58"/>
  <c r="V33" i="58" s="1"/>
  <c r="Y2" i="58" s="1"/>
  <c r="T33" i="14"/>
  <c r="V33" i="14" s="1"/>
  <c r="Y2" i="14" s="1"/>
  <c r="T33" i="6"/>
  <c r="V33" i="6" s="1"/>
  <c r="Y2" i="6" s="1"/>
  <c r="T33" i="4"/>
  <c r="V33" i="4" s="1"/>
  <c r="Y2" i="4" s="1"/>
  <c r="T33" i="57"/>
  <c r="V33" i="57" s="1"/>
  <c r="Y2" i="57" s="1"/>
  <c r="T33" i="5"/>
  <c r="V33" i="5" s="1"/>
  <c r="Y2" i="5" s="1"/>
  <c r="M27" i="1"/>
  <c r="K27" i="10"/>
  <c r="M27" i="10" s="1"/>
  <c r="K27" i="11"/>
  <c r="M27" i="11" s="1"/>
  <c r="K27" i="7"/>
  <c r="M27" i="7" s="1"/>
  <c r="K27" i="9"/>
  <c r="M27" i="9" s="1"/>
  <c r="K27" i="57"/>
  <c r="M27" i="57" s="1"/>
  <c r="K27" i="14"/>
  <c r="M27" i="14" s="1"/>
  <c r="K27" i="58"/>
  <c r="M27" i="58" s="1"/>
  <c r="K27" i="4"/>
  <c r="M27" i="4" s="1"/>
  <c r="K27" i="6"/>
  <c r="M27" i="6" s="1"/>
  <c r="K27" i="5"/>
  <c r="M27" i="5" s="1"/>
  <c r="S30" i="1"/>
  <c r="Q30" i="7"/>
  <c r="S30" i="7" s="1"/>
  <c r="Q30" i="11"/>
  <c r="S30" i="11" s="1"/>
  <c r="Q30" i="57"/>
  <c r="S30" i="57" s="1"/>
  <c r="Q30" i="14"/>
  <c r="S30" i="14" s="1"/>
  <c r="Q30" i="10"/>
  <c r="S30" i="10" s="1"/>
  <c r="Q30" i="4"/>
  <c r="S30" i="4" s="1"/>
  <c r="Q30" i="58"/>
  <c r="S30" i="58" s="1"/>
  <c r="Q30" i="9"/>
  <c r="S30" i="9" s="1"/>
  <c r="Q30" i="5"/>
  <c r="S30" i="5" s="1"/>
  <c r="Q30" i="6"/>
  <c r="S30" i="6" s="1"/>
  <c r="AK16" i="1"/>
  <c r="AI16" i="11"/>
  <c r="AI16" i="9"/>
  <c r="AI16" i="14"/>
  <c r="AK16" i="14" s="1"/>
  <c r="AI16" i="10"/>
  <c r="AI16" i="58"/>
  <c r="AK16" i="58" s="1"/>
  <c r="AI16" i="57"/>
  <c r="AK16" i="57" s="1"/>
  <c r="AI16" i="6"/>
  <c r="AK16" i="6" s="1"/>
  <c r="AI16" i="7"/>
  <c r="AI16" i="5"/>
  <c r="AK16" i="5" s="1"/>
  <c r="AI16" i="4"/>
  <c r="AK16" i="4" s="1"/>
  <c r="M9" i="1"/>
  <c r="K9" i="10"/>
  <c r="M9" i="10" s="1"/>
  <c r="K9" i="11"/>
  <c r="M9" i="11" s="1"/>
  <c r="K9" i="9"/>
  <c r="M9" i="9" s="1"/>
  <c r="K9" i="57"/>
  <c r="M9" i="57" s="1"/>
  <c r="K9" i="14"/>
  <c r="M9" i="14" s="1"/>
  <c r="K9" i="7"/>
  <c r="M9" i="7" s="1"/>
  <c r="K9" i="58"/>
  <c r="M9" i="58" s="1"/>
  <c r="K9" i="4"/>
  <c r="M9" i="4" s="1"/>
  <c r="K9" i="5"/>
  <c r="M9" i="5" s="1"/>
  <c r="K9" i="6"/>
  <c r="M9" i="6" s="1"/>
  <c r="S27" i="1"/>
  <c r="Q27" i="7"/>
  <c r="S27" i="7" s="1"/>
  <c r="Q27" i="10"/>
  <c r="S27" i="10" s="1"/>
  <c r="Q27" i="57"/>
  <c r="S27" i="57" s="1"/>
  <c r="Q27" i="14"/>
  <c r="S27" i="14" s="1"/>
  <c r="Q27" i="9"/>
  <c r="S27" i="9" s="1"/>
  <c r="Q27" i="58"/>
  <c r="S27" i="58" s="1"/>
  <c r="Q27" i="4"/>
  <c r="S27" i="4" s="1"/>
  <c r="Q27" i="6"/>
  <c r="S27" i="6" s="1"/>
  <c r="Q27" i="5"/>
  <c r="S27" i="5" s="1"/>
  <c r="Q27" i="11"/>
  <c r="S27" i="11" s="1"/>
  <c r="S31" i="1"/>
  <c r="Q31" i="7"/>
  <c r="S31" i="7" s="1"/>
  <c r="Q31" i="11"/>
  <c r="S31" i="11" s="1"/>
  <c r="Q31" i="10"/>
  <c r="S31" i="10" s="1"/>
  <c r="Q31" i="9"/>
  <c r="S31" i="9" s="1"/>
  <c r="Q31" i="57"/>
  <c r="S31" i="57" s="1"/>
  <c r="Q31" i="14"/>
  <c r="S31" i="14" s="1"/>
  <c r="Q31" i="58"/>
  <c r="S31" i="58" s="1"/>
  <c r="Q31" i="4"/>
  <c r="S31" i="4" s="1"/>
  <c r="Q31" i="5"/>
  <c r="S31" i="5" s="1"/>
  <c r="Q31" i="6"/>
  <c r="S31" i="6" s="1"/>
  <c r="M26" i="1"/>
  <c r="K26" i="10"/>
  <c r="M26" i="10" s="1"/>
  <c r="K26" i="11"/>
  <c r="M26" i="11" s="1"/>
  <c r="K26" i="7"/>
  <c r="M26" i="7" s="1"/>
  <c r="K26" i="57"/>
  <c r="M26" i="57" s="1"/>
  <c r="K26" i="14"/>
  <c r="M26" i="14" s="1"/>
  <c r="K26" i="9"/>
  <c r="M26" i="9" s="1"/>
  <c r="K26" i="6"/>
  <c r="M26" i="6" s="1"/>
  <c r="K26" i="4"/>
  <c r="M26" i="4" s="1"/>
  <c r="K26" i="5"/>
  <c r="M26" i="5" s="1"/>
  <c r="K26" i="58"/>
  <c r="M26" i="58" s="1"/>
  <c r="AB11" i="1"/>
  <c r="Z11" i="9"/>
  <c r="AB11" i="9" s="1"/>
  <c r="Z11" i="11"/>
  <c r="AB11" i="11" s="1"/>
  <c r="Z11" i="7"/>
  <c r="AB11" i="7" s="1"/>
  <c r="Z11" i="58"/>
  <c r="AB11" i="58" s="1"/>
  <c r="Z11" i="10"/>
  <c r="AB11" i="10" s="1"/>
  <c r="Z11" i="14"/>
  <c r="AB11" i="14" s="1"/>
  <c r="Z11" i="5"/>
  <c r="AB11" i="5" s="1"/>
  <c r="Z11" i="4"/>
  <c r="AB11" i="4" s="1"/>
  <c r="Z11" i="6"/>
  <c r="AB11" i="6" s="1"/>
  <c r="Z11" i="57"/>
  <c r="AB11" i="57" s="1"/>
  <c r="AH10" i="1"/>
  <c r="AF10" i="11"/>
  <c r="AH10" i="11" s="1"/>
  <c r="AF10" i="9"/>
  <c r="AH10" i="9" s="1"/>
  <c r="AF10" i="58"/>
  <c r="AH10" i="58" s="1"/>
  <c r="AF10" i="14"/>
  <c r="AF10" i="57"/>
  <c r="AH10" i="57" s="1"/>
  <c r="AF10" i="10"/>
  <c r="AH10" i="10" s="1"/>
  <c r="AF10" i="7"/>
  <c r="AH10" i="7" s="1"/>
  <c r="AF10" i="4"/>
  <c r="AH10" i="4" s="1"/>
  <c r="AF10" i="5"/>
  <c r="AH10" i="5" s="1"/>
  <c r="AF10" i="6"/>
  <c r="AH10" i="6" s="1"/>
  <c r="AB32" i="1"/>
  <c r="Z32" i="9"/>
  <c r="Z32" i="11"/>
  <c r="AB32" i="11" s="1"/>
  <c r="AE2" i="11" s="1"/>
  <c r="Z32" i="58"/>
  <c r="AB32" i="58" s="1"/>
  <c r="AE2" i="58" s="1"/>
  <c r="Z32" i="10"/>
  <c r="AB32" i="10" s="1"/>
  <c r="AE2" i="10" s="1"/>
  <c r="Z32" i="14"/>
  <c r="AB32" i="14" s="1"/>
  <c r="AE2" i="14" s="1"/>
  <c r="Z32" i="57"/>
  <c r="AB32" i="57" s="1"/>
  <c r="AE2" i="57" s="1"/>
  <c r="Z32" i="5"/>
  <c r="AB32" i="5" s="1"/>
  <c r="AE2" i="5" s="1"/>
  <c r="Z32" i="6"/>
  <c r="AB32" i="6" s="1"/>
  <c r="AE2" i="6" s="1"/>
  <c r="Z32" i="4"/>
  <c r="AB32" i="4" s="1"/>
  <c r="AE2" i="4" s="1"/>
  <c r="Z32" i="7"/>
  <c r="AB32" i="7" s="1"/>
  <c r="AE2" i="7" s="1"/>
  <c r="AE15" i="1"/>
  <c r="AC15" i="11"/>
  <c r="AE15" i="11" s="1"/>
  <c r="AC15" i="9"/>
  <c r="AE15" i="9" s="1"/>
  <c r="AC15" i="7"/>
  <c r="AE15" i="7" s="1"/>
  <c r="AC15" i="14"/>
  <c r="AE15" i="14" s="1"/>
  <c r="AC15" i="58"/>
  <c r="AE15" i="58" s="1"/>
  <c r="AC15" i="57"/>
  <c r="AE15" i="57" s="1"/>
  <c r="AC15" i="10"/>
  <c r="AE15" i="10" s="1"/>
  <c r="AC15" i="5"/>
  <c r="AE15" i="5" s="1"/>
  <c r="AC15" i="4"/>
  <c r="AE15" i="4" s="1"/>
  <c r="AC15" i="6"/>
  <c r="AE15" i="6" s="1"/>
  <c r="Z13" i="10"/>
  <c r="AB13" i="10" s="1"/>
  <c r="Z13" i="9"/>
  <c r="AB13" i="9" s="1"/>
  <c r="Z13" i="7"/>
  <c r="AB13" i="7" s="1"/>
  <c r="Z13" i="11"/>
  <c r="AB13" i="11" s="1"/>
  <c r="Z13" i="58"/>
  <c r="AB13" i="58" s="1"/>
  <c r="Z13" i="57"/>
  <c r="AB13" i="57" s="1"/>
  <c r="Z13" i="5"/>
  <c r="AB13" i="5" s="1"/>
  <c r="Z13" i="14"/>
  <c r="AB13" i="14" s="1"/>
  <c r="AA13" i="14" s="1"/>
  <c r="Z13" i="6"/>
  <c r="AB13" i="6" s="1"/>
  <c r="Z13" i="4"/>
  <c r="AB13" i="4" s="1"/>
  <c r="V7" i="1"/>
  <c r="T7" i="7"/>
  <c r="V7" i="7" s="1"/>
  <c r="T7" i="11"/>
  <c r="V7" i="11" s="1"/>
  <c r="S37" i="11" s="1"/>
  <c r="T7" i="10"/>
  <c r="V7" i="10" s="1"/>
  <c r="T7" i="9"/>
  <c r="V7" i="9" s="1"/>
  <c r="S37" i="9" s="1"/>
  <c r="T7" i="57"/>
  <c r="V7" i="57" s="1"/>
  <c r="T7" i="58"/>
  <c r="V7" i="58" s="1"/>
  <c r="S38" i="58" s="1"/>
  <c r="T7" i="14"/>
  <c r="V7" i="14" s="1"/>
  <c r="T7" i="5"/>
  <c r="V7" i="5" s="1"/>
  <c r="T7" i="6"/>
  <c r="V7" i="6" s="1"/>
  <c r="T7" i="4"/>
  <c r="V7" i="4" s="1"/>
  <c r="S15" i="1"/>
  <c r="Q15" i="7"/>
  <c r="S15" i="7" s="1"/>
  <c r="Q15" i="57"/>
  <c r="S15" i="57" s="1"/>
  <c r="Q15" i="14"/>
  <c r="S15" i="14" s="1"/>
  <c r="Q15" i="4"/>
  <c r="S15" i="4" s="1"/>
  <c r="Q15" i="58"/>
  <c r="S15" i="58" s="1"/>
  <c r="Q15" i="9"/>
  <c r="S15" i="9" s="1"/>
  <c r="Q15" i="11"/>
  <c r="S15" i="11" s="1"/>
  <c r="Q15" i="6"/>
  <c r="Q15" i="5"/>
  <c r="S15" i="5" s="1"/>
  <c r="Q15" i="10"/>
  <c r="S15" i="10" s="1"/>
  <c r="G16" i="1"/>
  <c r="E16" i="11"/>
  <c r="G16" i="11" s="1"/>
  <c r="E16" i="10"/>
  <c r="G16" i="10" s="1"/>
  <c r="E16" i="9"/>
  <c r="G16" i="9" s="1"/>
  <c r="E16" i="7"/>
  <c r="G16" i="7" s="1"/>
  <c r="E16" i="57"/>
  <c r="G16" i="57" s="1"/>
  <c r="E16" i="58"/>
  <c r="G16" i="58" s="1"/>
  <c r="E16" i="14"/>
  <c r="G16" i="14" s="1"/>
  <c r="E16" i="5"/>
  <c r="G16" i="5" s="1"/>
  <c r="E16" i="4"/>
  <c r="G16" i="4" s="1"/>
  <c r="E16" i="6"/>
  <c r="G16" i="6" s="1"/>
  <c r="J4" i="1"/>
  <c r="H4" i="11"/>
  <c r="J4" i="11" s="1"/>
  <c r="H4" i="9"/>
  <c r="J4" i="9" s="1"/>
  <c r="H4" i="57"/>
  <c r="J4" i="57" s="1"/>
  <c r="H4" i="58"/>
  <c r="J4" i="58" s="1"/>
  <c r="H4" i="5"/>
  <c r="J4" i="5" s="1"/>
  <c r="H4" i="10"/>
  <c r="J4" i="10" s="1"/>
  <c r="H4" i="7"/>
  <c r="J4" i="7" s="1"/>
  <c r="H4" i="14"/>
  <c r="J4" i="14" s="1"/>
  <c r="H4" i="6"/>
  <c r="J4" i="6" s="1"/>
  <c r="H4" i="4"/>
  <c r="J4" i="4" s="1"/>
  <c r="AH16" i="1"/>
  <c r="AF16" i="11"/>
  <c r="AH16" i="11" s="1"/>
  <c r="AF16" i="7"/>
  <c r="AH16" i="7" s="1"/>
  <c r="AF16" i="9"/>
  <c r="AH16" i="9" s="1"/>
  <c r="AF16" i="58"/>
  <c r="AH16" i="58" s="1"/>
  <c r="AF16" i="14"/>
  <c r="AH16" i="14" s="1"/>
  <c r="AF16" i="10"/>
  <c r="AH16" i="10" s="1"/>
  <c r="AF16" i="57"/>
  <c r="AH16" i="57" s="1"/>
  <c r="AF16" i="6"/>
  <c r="AH16" i="6" s="1"/>
  <c r="AF16" i="5"/>
  <c r="AH16" i="5" s="1"/>
  <c r="AF16" i="4"/>
  <c r="AH16" i="4" s="1"/>
  <c r="Y14" i="1"/>
  <c r="W14" i="11"/>
  <c r="Y14" i="11" s="1"/>
  <c r="W14" i="7"/>
  <c r="Y14" i="7" s="1"/>
  <c r="W14" i="10"/>
  <c r="Y14" i="10" s="1"/>
  <c r="W14" i="9"/>
  <c r="Y14" i="9" s="1"/>
  <c r="W14" i="58"/>
  <c r="Y14" i="58" s="1"/>
  <c r="W14" i="14"/>
  <c r="Y14" i="14" s="1"/>
  <c r="W14" i="5"/>
  <c r="Y14" i="5" s="1"/>
  <c r="W14" i="6"/>
  <c r="Y14" i="6" s="1"/>
  <c r="W14" i="4"/>
  <c r="Y14" i="4" s="1"/>
  <c r="W14" i="57"/>
  <c r="Y14" i="57" s="1"/>
  <c r="J9" i="1"/>
  <c r="H9" i="10"/>
  <c r="J9" i="10" s="1"/>
  <c r="H9" i="7"/>
  <c r="J9" i="7" s="1"/>
  <c r="H9" i="11"/>
  <c r="H9" i="9"/>
  <c r="J9" i="9" s="1"/>
  <c r="H9" i="58"/>
  <c r="J9" i="58" s="1"/>
  <c r="H9" i="14"/>
  <c r="J9" i="14" s="1"/>
  <c r="H9" i="4"/>
  <c r="J9" i="4" s="1"/>
  <c r="H9" i="57"/>
  <c r="J9" i="57" s="1"/>
  <c r="H9" i="6"/>
  <c r="J9" i="6" s="1"/>
  <c r="H9" i="5"/>
  <c r="J9" i="5" s="1"/>
  <c r="AF5" i="9"/>
  <c r="AH5" i="9" s="1"/>
  <c r="AE36" i="9" s="1"/>
  <c r="AF5" i="10"/>
  <c r="AH5" i="10" s="1"/>
  <c r="AF5" i="11"/>
  <c r="AH5" i="11" s="1"/>
  <c r="AF5" i="7"/>
  <c r="AH5" i="7" s="1"/>
  <c r="AF5" i="58"/>
  <c r="AH5" i="58" s="1"/>
  <c r="AF5" i="5"/>
  <c r="AH5" i="5" s="1"/>
  <c r="AF5" i="14"/>
  <c r="AF5" i="6"/>
  <c r="AH5" i="6" s="1"/>
  <c r="AF5" i="4"/>
  <c r="AH5" i="4" s="1"/>
  <c r="AF5" i="57"/>
  <c r="AH5" i="57" s="1"/>
  <c r="V25" i="1"/>
  <c r="T25" i="7"/>
  <c r="V25" i="7" s="1"/>
  <c r="T25" i="9"/>
  <c r="V25" i="9" s="1"/>
  <c r="T25" i="14"/>
  <c r="V25" i="14" s="1"/>
  <c r="T25" i="58"/>
  <c r="V25" i="58" s="1"/>
  <c r="T25" i="5"/>
  <c r="V25" i="5" s="1"/>
  <c r="T25" i="57"/>
  <c r="V25" i="57" s="1"/>
  <c r="T25" i="6"/>
  <c r="V25" i="6" s="1"/>
  <c r="T25" i="10"/>
  <c r="V25" i="10" s="1"/>
  <c r="T25" i="4"/>
  <c r="V25" i="4" s="1"/>
  <c r="T25" i="11"/>
  <c r="V25" i="11" s="1"/>
  <c r="Y29" i="1"/>
  <c r="W29" i="7"/>
  <c r="Y29" i="7" s="1"/>
  <c r="W29" i="10"/>
  <c r="Y29" i="10" s="1"/>
  <c r="W29" i="57"/>
  <c r="Y29" i="57" s="1"/>
  <c r="W29" i="11"/>
  <c r="Y29" i="11" s="1"/>
  <c r="W29" i="58"/>
  <c r="Y29" i="58" s="1"/>
  <c r="W29" i="14"/>
  <c r="Y29" i="14" s="1"/>
  <c r="W29" i="4"/>
  <c r="Y29" i="4" s="1"/>
  <c r="W29" i="6"/>
  <c r="Y29" i="6" s="1"/>
  <c r="W29" i="9"/>
  <c r="Y29" i="9" s="1"/>
  <c r="W29" i="5"/>
  <c r="Y29" i="5" s="1"/>
  <c r="AH32" i="1"/>
  <c r="AF32" i="11"/>
  <c r="AH32" i="11" s="1"/>
  <c r="AF32" i="10"/>
  <c r="AH32" i="10" s="1"/>
  <c r="AF32" i="9"/>
  <c r="AH32" i="9" s="1"/>
  <c r="AF32" i="58"/>
  <c r="AH32" i="58" s="1"/>
  <c r="AK2" i="58" s="1"/>
  <c r="AF32" i="57"/>
  <c r="AH32" i="57" s="1"/>
  <c r="AK2" i="57" s="1"/>
  <c r="AF32" i="14"/>
  <c r="AH32" i="14" s="1"/>
  <c r="AK2" i="14" s="1"/>
  <c r="AF32" i="5"/>
  <c r="AH32" i="5" s="1"/>
  <c r="AF32" i="4"/>
  <c r="AH32" i="4" s="1"/>
  <c r="AF32" i="6"/>
  <c r="AH32" i="6" s="1"/>
  <c r="AF32" i="7"/>
  <c r="AH32" i="7" s="1"/>
  <c r="AE25" i="1"/>
  <c r="AC25" i="10"/>
  <c r="AE25" i="10" s="1"/>
  <c r="AC25" i="9"/>
  <c r="AE25" i="9" s="1"/>
  <c r="AC25" i="11"/>
  <c r="AE25" i="11" s="1"/>
  <c r="AC25" i="58"/>
  <c r="AE25" i="58" s="1"/>
  <c r="AC25" i="57"/>
  <c r="AE25" i="57" s="1"/>
  <c r="AC25" i="5"/>
  <c r="AE25" i="5" s="1"/>
  <c r="AC25" i="7"/>
  <c r="AE25" i="7" s="1"/>
  <c r="AC25" i="14"/>
  <c r="AE25" i="14" s="1"/>
  <c r="AC25" i="4"/>
  <c r="AE25" i="4" s="1"/>
  <c r="AC25" i="6"/>
  <c r="AE25" i="6" s="1"/>
  <c r="AK13" i="1"/>
  <c r="AI13" i="7"/>
  <c r="AI13" i="11"/>
  <c r="AI13" i="10"/>
  <c r="AI13" i="6"/>
  <c r="AK13" i="6" s="1"/>
  <c r="AI13" i="9"/>
  <c r="AI13" i="58"/>
  <c r="AK13" i="58" s="1"/>
  <c r="AI13" i="57"/>
  <c r="AK13" i="57" s="1"/>
  <c r="AI13" i="4"/>
  <c r="AK13" i="4" s="1"/>
  <c r="AI13" i="5"/>
  <c r="AK13" i="5" s="1"/>
  <c r="AI13" i="14"/>
  <c r="AK13" i="14" s="1"/>
  <c r="Y5" i="1"/>
  <c r="W5" i="7"/>
  <c r="Y5" i="7" s="1"/>
  <c r="W5" i="9"/>
  <c r="W5" i="10"/>
  <c r="W5" i="58"/>
  <c r="W5" i="11"/>
  <c r="Y5" i="11" s="1"/>
  <c r="W5" i="57"/>
  <c r="Y5" i="57" s="1"/>
  <c r="W5" i="6"/>
  <c r="Y5" i="6" s="1"/>
  <c r="W5" i="4"/>
  <c r="Y5" i="4" s="1"/>
  <c r="W5" i="14"/>
  <c r="Y5" i="14" s="1"/>
  <c r="W5" i="5"/>
  <c r="Y5" i="5" s="1"/>
  <c r="J28" i="1"/>
  <c r="H28" i="10"/>
  <c r="J28" i="10" s="1"/>
  <c r="H28" i="7"/>
  <c r="J28" i="7" s="1"/>
  <c r="H28" i="11"/>
  <c r="J28" i="11" s="1"/>
  <c r="H28" i="9"/>
  <c r="J28" i="9" s="1"/>
  <c r="H28" i="57"/>
  <c r="J28" i="57" s="1"/>
  <c r="H28" i="58"/>
  <c r="J28" i="58" s="1"/>
  <c r="H28" i="6"/>
  <c r="J28" i="6" s="1"/>
  <c r="H28" i="5"/>
  <c r="J28" i="5" s="1"/>
  <c r="H28" i="14"/>
  <c r="J28" i="14" s="1"/>
  <c r="H28" i="4"/>
  <c r="J28" i="4" s="1"/>
  <c r="P22" i="1"/>
  <c r="N22" i="7"/>
  <c r="P22" i="7" s="1"/>
  <c r="N22" i="11"/>
  <c r="P22" i="11" s="1"/>
  <c r="N22" i="9"/>
  <c r="P22" i="9" s="1"/>
  <c r="N22" i="10"/>
  <c r="P22" i="10" s="1"/>
  <c r="N22" i="4"/>
  <c r="P22" i="4" s="1"/>
  <c r="N22" i="14"/>
  <c r="P22" i="14" s="1"/>
  <c r="N22" i="58"/>
  <c r="P22" i="58" s="1"/>
  <c r="N22" i="5"/>
  <c r="P22" i="5" s="1"/>
  <c r="N22" i="57"/>
  <c r="P22" i="57" s="1"/>
  <c r="N22" i="6"/>
  <c r="P22" i="6" s="1"/>
  <c r="AB30" i="1"/>
  <c r="Z30" i="9"/>
  <c r="AB30" i="9" s="1"/>
  <c r="Z30" i="7"/>
  <c r="AB30" i="7" s="1"/>
  <c r="Z30" i="11"/>
  <c r="AB30" i="11" s="1"/>
  <c r="Z30" i="58"/>
  <c r="AB30" i="58" s="1"/>
  <c r="Z30" i="14"/>
  <c r="AB30" i="14" s="1"/>
  <c r="Z30" i="10"/>
  <c r="AB30" i="10" s="1"/>
  <c r="Z30" i="5"/>
  <c r="AB30" i="5" s="1"/>
  <c r="Z30" i="6"/>
  <c r="AB30" i="6" s="1"/>
  <c r="Z30" i="4"/>
  <c r="AB30" i="4" s="1"/>
  <c r="Z30" i="57"/>
  <c r="AB30" i="57" s="1"/>
  <c r="AE23" i="1"/>
  <c r="AC23" i="9"/>
  <c r="AE23" i="9" s="1"/>
  <c r="AC23" i="7"/>
  <c r="AE23" i="7" s="1"/>
  <c r="AC23" i="11"/>
  <c r="AE23" i="11" s="1"/>
  <c r="AC23" i="58"/>
  <c r="AE23" i="58" s="1"/>
  <c r="AC23" i="10"/>
  <c r="AE23" i="10" s="1"/>
  <c r="AC23" i="5"/>
  <c r="AE23" i="5" s="1"/>
  <c r="AC23" i="4"/>
  <c r="AE23" i="4" s="1"/>
  <c r="AC23" i="6"/>
  <c r="AE23" i="6" s="1"/>
  <c r="AC23" i="57"/>
  <c r="AE23" i="57" s="1"/>
  <c r="AC23" i="14"/>
  <c r="AE23" i="14" s="1"/>
  <c r="V12" i="1"/>
  <c r="T12" i="10"/>
  <c r="V12" i="10" s="1"/>
  <c r="T12" i="11"/>
  <c r="V12" i="11" s="1"/>
  <c r="T12" i="9"/>
  <c r="V12" i="9" s="1"/>
  <c r="T12" i="57"/>
  <c r="V12" i="57" s="1"/>
  <c r="T12" i="7"/>
  <c r="V12" i="7" s="1"/>
  <c r="T12" i="58"/>
  <c r="V12" i="58" s="1"/>
  <c r="T12" i="4"/>
  <c r="V12" i="4" s="1"/>
  <c r="T12" i="6"/>
  <c r="V12" i="6" s="1"/>
  <c r="T12" i="5"/>
  <c r="V12" i="5" s="1"/>
  <c r="T12" i="14"/>
  <c r="V12" i="14" s="1"/>
  <c r="AE26" i="1"/>
  <c r="AC26" i="9"/>
  <c r="AE26" i="9" s="1"/>
  <c r="AC26" i="58"/>
  <c r="AE26" i="58" s="1"/>
  <c r="AC26" i="11"/>
  <c r="AE26" i="11" s="1"/>
  <c r="AC26" i="57"/>
  <c r="AE26" i="57" s="1"/>
  <c r="AC26" i="10"/>
  <c r="AE26" i="10" s="1"/>
  <c r="AC26" i="7"/>
  <c r="AE26" i="7" s="1"/>
  <c r="AC26" i="5"/>
  <c r="AE26" i="5" s="1"/>
  <c r="AC26" i="14"/>
  <c r="AE26" i="14" s="1"/>
  <c r="AC26" i="6"/>
  <c r="AE26" i="6" s="1"/>
  <c r="AC26" i="4"/>
  <c r="AE26" i="4" s="1"/>
  <c r="K5" i="10"/>
  <c r="M5" i="10" s="1"/>
  <c r="K5" i="11"/>
  <c r="M5" i="11" s="1"/>
  <c r="K5" i="57"/>
  <c r="K5" i="9"/>
  <c r="M5" i="9" s="1"/>
  <c r="K5" i="14"/>
  <c r="V93" i="33" s="1"/>
  <c r="K5" i="58"/>
  <c r="M5" i="58" s="1"/>
  <c r="K5" i="5"/>
  <c r="M5" i="5" s="1"/>
  <c r="K5" i="4"/>
  <c r="M5" i="4" s="1"/>
  <c r="K5" i="7"/>
  <c r="M5" i="7" s="1"/>
  <c r="K5" i="6"/>
  <c r="M5" i="6" s="1"/>
  <c r="Z20" i="9"/>
  <c r="AB20" i="9" s="1"/>
  <c r="Z20" i="11"/>
  <c r="AB20" i="11" s="1"/>
  <c r="Z20" i="10"/>
  <c r="AB20" i="10" s="1"/>
  <c r="Z20" i="58"/>
  <c r="AB20" i="58" s="1"/>
  <c r="Z20" i="5"/>
  <c r="AB20" i="5" s="1"/>
  <c r="Z20" i="7"/>
  <c r="AB20" i="7" s="1"/>
  <c r="Z20" i="14"/>
  <c r="AB20" i="14" s="1"/>
  <c r="Z20" i="57"/>
  <c r="AB20" i="57" s="1"/>
  <c r="Z20" i="4"/>
  <c r="AB20" i="4" s="1"/>
  <c r="Z20" i="6"/>
  <c r="AB20" i="6" s="1"/>
  <c r="T10" i="7"/>
  <c r="V10" i="7" s="1"/>
  <c r="T10" i="11"/>
  <c r="V10" i="11" s="1"/>
  <c r="T10" i="10"/>
  <c r="V10" i="10" s="1"/>
  <c r="T10" i="9"/>
  <c r="V10" i="9" s="1"/>
  <c r="T10" i="14"/>
  <c r="V10" i="14" s="1"/>
  <c r="T10" i="58"/>
  <c r="V10" i="58" s="1"/>
  <c r="T10" i="4"/>
  <c r="V10" i="4" s="1"/>
  <c r="T10" i="57"/>
  <c r="V10" i="57" s="1"/>
  <c r="T10" i="6"/>
  <c r="V10" i="6" s="1"/>
  <c r="T10" i="5"/>
  <c r="V10" i="5" s="1"/>
  <c r="Y6" i="1"/>
  <c r="V37" i="1" s="1"/>
  <c r="W6" i="7"/>
  <c r="Y6" i="7" s="1"/>
  <c r="W6" i="10"/>
  <c r="Y6" i="10" s="1"/>
  <c r="W6" i="11"/>
  <c r="Y6" i="11" s="1"/>
  <c r="V37" i="11" s="1"/>
  <c r="W6" i="57"/>
  <c r="Y6" i="57" s="1"/>
  <c r="W6" i="9"/>
  <c r="Y6" i="9" s="1"/>
  <c r="V37" i="9" s="1"/>
  <c r="W6" i="58"/>
  <c r="Y6" i="58" s="1"/>
  <c r="W6" i="5"/>
  <c r="Y6" i="5" s="1"/>
  <c r="W6" i="14"/>
  <c r="Y6" i="14" s="1"/>
  <c r="W6" i="6"/>
  <c r="Y6" i="6" s="1"/>
  <c r="V37" i="6" s="1"/>
  <c r="W6" i="4"/>
  <c r="Y6" i="4" s="1"/>
  <c r="AB17" i="1"/>
  <c r="Z17" i="9"/>
  <c r="AB17" i="9" s="1"/>
  <c r="Z17" i="11"/>
  <c r="AB17" i="11" s="1"/>
  <c r="Z17" i="7"/>
  <c r="AB17" i="7" s="1"/>
  <c r="Z17" i="58"/>
  <c r="AB17" i="58" s="1"/>
  <c r="Z17" i="5"/>
  <c r="AB17" i="5" s="1"/>
  <c r="Z17" i="10"/>
  <c r="AB17" i="10" s="1"/>
  <c r="Z17" i="4"/>
  <c r="AB17" i="4" s="1"/>
  <c r="Z17" i="14"/>
  <c r="AB17" i="14" s="1"/>
  <c r="Z17" i="57"/>
  <c r="AB17" i="57" s="1"/>
  <c r="Z17" i="6"/>
  <c r="AB17" i="6" s="1"/>
  <c r="J12" i="1"/>
  <c r="H12" i="10"/>
  <c r="J12" i="10" s="1"/>
  <c r="H12" i="7"/>
  <c r="J12" i="7" s="1"/>
  <c r="H12" i="11"/>
  <c r="J12" i="11" s="1"/>
  <c r="H12" i="58"/>
  <c r="J12" i="58" s="1"/>
  <c r="H12" i="57"/>
  <c r="J12" i="57" s="1"/>
  <c r="H12" i="6"/>
  <c r="J12" i="6" s="1"/>
  <c r="H12" i="5"/>
  <c r="J12" i="5" s="1"/>
  <c r="H12" i="4"/>
  <c r="J12" i="4" s="1"/>
  <c r="H12" i="9"/>
  <c r="J12" i="9" s="1"/>
  <c r="H12" i="14"/>
  <c r="J12" i="14" s="1"/>
  <c r="J15" i="1"/>
  <c r="H15" i="10"/>
  <c r="J15" i="10" s="1"/>
  <c r="H15" i="7"/>
  <c r="J15" i="7" s="1"/>
  <c r="H15" i="9"/>
  <c r="J15" i="9" s="1"/>
  <c r="H15" i="11"/>
  <c r="J15" i="11" s="1"/>
  <c r="H15" i="58"/>
  <c r="J15" i="58" s="1"/>
  <c r="H15" i="4"/>
  <c r="J15" i="4" s="1"/>
  <c r="H15" i="14"/>
  <c r="J15" i="14" s="1"/>
  <c r="H15" i="6"/>
  <c r="J15" i="6" s="1"/>
  <c r="H15" i="5"/>
  <c r="J15" i="5" s="1"/>
  <c r="H15" i="57"/>
  <c r="J15" i="57" s="1"/>
  <c r="P8" i="1"/>
  <c r="M38" i="1" s="1"/>
  <c r="N8" i="10"/>
  <c r="N8" i="9"/>
  <c r="P8" i="9" s="1"/>
  <c r="N8" i="57"/>
  <c r="P8" i="57" s="1"/>
  <c r="N8" i="11"/>
  <c r="P8" i="11" s="1"/>
  <c r="N8" i="4"/>
  <c r="P8" i="4" s="1"/>
  <c r="N8" i="58"/>
  <c r="P8" i="58" s="1"/>
  <c r="N8" i="7"/>
  <c r="P8" i="7" s="1"/>
  <c r="N8" i="5"/>
  <c r="P8" i="5" s="1"/>
  <c r="N8" i="14"/>
  <c r="P8" i="14" s="1"/>
  <c r="N8" i="6"/>
  <c r="P8" i="6" s="1"/>
  <c r="AH12" i="1"/>
  <c r="AF12" i="11"/>
  <c r="AH12" i="11" s="1"/>
  <c r="AF12" i="9"/>
  <c r="AH12" i="9" s="1"/>
  <c r="AF12" i="58"/>
  <c r="AH12" i="58" s="1"/>
  <c r="AF12" i="10"/>
  <c r="AH12" i="10" s="1"/>
  <c r="AF12" i="14"/>
  <c r="AH12" i="14" s="1"/>
  <c r="AF12" i="4"/>
  <c r="AH12" i="4" s="1"/>
  <c r="AF12" i="57"/>
  <c r="AH12" i="57" s="1"/>
  <c r="AF12" i="7"/>
  <c r="AH12" i="7" s="1"/>
  <c r="AF12" i="5"/>
  <c r="AH12" i="5" s="1"/>
  <c r="AF12" i="6"/>
  <c r="AH12" i="6" s="1"/>
  <c r="P27" i="1"/>
  <c r="N27" i="7"/>
  <c r="P27" i="7" s="1"/>
  <c r="N27" i="11"/>
  <c r="P27" i="11" s="1"/>
  <c r="N27" i="9"/>
  <c r="P27" i="9" s="1"/>
  <c r="N27" i="10"/>
  <c r="P27" i="10" s="1"/>
  <c r="N27" i="58"/>
  <c r="P27" i="58" s="1"/>
  <c r="N27" i="14"/>
  <c r="P27" i="14" s="1"/>
  <c r="N27" i="4"/>
  <c r="P27" i="4" s="1"/>
  <c r="N27" i="57"/>
  <c r="P27" i="57" s="1"/>
  <c r="N27" i="5"/>
  <c r="P27" i="5" s="1"/>
  <c r="N27" i="6"/>
  <c r="P27" i="6" s="1"/>
  <c r="P15" i="1"/>
  <c r="N15" i="7"/>
  <c r="P15" i="7" s="1"/>
  <c r="N15" i="9"/>
  <c r="P15" i="9" s="1"/>
  <c r="N15" i="4"/>
  <c r="P15" i="4" s="1"/>
  <c r="N15" i="11"/>
  <c r="P15" i="11" s="1"/>
  <c r="N15" i="14"/>
  <c r="P15" i="14" s="1"/>
  <c r="N15" i="10"/>
  <c r="P15" i="10" s="1"/>
  <c r="N15" i="58"/>
  <c r="P15" i="58" s="1"/>
  <c r="N15" i="5"/>
  <c r="P15" i="5" s="1"/>
  <c r="N15" i="57"/>
  <c r="P15" i="57" s="1"/>
  <c r="N15" i="6"/>
  <c r="P15" i="6" s="1"/>
  <c r="G7" i="1"/>
  <c r="E7" i="11"/>
  <c r="G7" i="11" s="1"/>
  <c r="E7" i="10"/>
  <c r="G7" i="10" s="1"/>
  <c r="E7" i="9"/>
  <c r="E7" i="6"/>
  <c r="G7" i="6" s="1"/>
  <c r="E7" i="58"/>
  <c r="G7" i="58" s="1"/>
  <c r="E7" i="14"/>
  <c r="G7" i="14" s="1"/>
  <c r="E7" i="7"/>
  <c r="G7" i="7" s="1"/>
  <c r="E7" i="57"/>
  <c r="G7" i="57" s="1"/>
  <c r="E7" i="4"/>
  <c r="G7" i="4" s="1"/>
  <c r="E7" i="5"/>
  <c r="G7" i="5" s="1"/>
  <c r="Y27" i="1"/>
  <c r="W27" i="9"/>
  <c r="Y27" i="9" s="1"/>
  <c r="W27" i="7"/>
  <c r="Y27" i="7" s="1"/>
  <c r="W27" i="10"/>
  <c r="Y27" i="10" s="1"/>
  <c r="W27" i="11"/>
  <c r="Y27" i="11" s="1"/>
  <c r="W27" i="14"/>
  <c r="Y27" i="14" s="1"/>
  <c r="W27" i="57"/>
  <c r="Y27" i="57" s="1"/>
  <c r="W27" i="58"/>
  <c r="Y27" i="58" s="1"/>
  <c r="W27" i="6"/>
  <c r="Y27" i="6" s="1"/>
  <c r="W27" i="5"/>
  <c r="Y27" i="5" s="1"/>
  <c r="W27" i="4"/>
  <c r="Y27" i="4" s="1"/>
  <c r="G21" i="1"/>
  <c r="E21" i="11"/>
  <c r="G21" i="11" s="1"/>
  <c r="E21" i="7"/>
  <c r="G21" i="7" s="1"/>
  <c r="E21" i="9"/>
  <c r="G21" i="9" s="1"/>
  <c r="E21" i="58"/>
  <c r="G21" i="58" s="1"/>
  <c r="E21" i="57"/>
  <c r="G21" i="57" s="1"/>
  <c r="E21" i="4"/>
  <c r="G21" i="4" s="1"/>
  <c r="E21" i="10"/>
  <c r="G21" i="10" s="1"/>
  <c r="E21" i="14"/>
  <c r="G21" i="14" s="1"/>
  <c r="E21" i="6"/>
  <c r="G21" i="6" s="1"/>
  <c r="E21" i="5"/>
  <c r="G21" i="5" s="1"/>
  <c r="M20" i="1"/>
  <c r="K20" i="10"/>
  <c r="M20" i="10" s="1"/>
  <c r="K20" i="9"/>
  <c r="M20" i="9" s="1"/>
  <c r="K20" i="11"/>
  <c r="M20" i="11" s="1"/>
  <c r="K20" i="57"/>
  <c r="M20" i="57" s="1"/>
  <c r="K20" i="14"/>
  <c r="M20" i="14" s="1"/>
  <c r="K20" i="58"/>
  <c r="M20" i="58" s="1"/>
  <c r="K20" i="6"/>
  <c r="M20" i="6" s="1"/>
  <c r="K20" i="5"/>
  <c r="M20" i="5" s="1"/>
  <c r="K20" i="7"/>
  <c r="M20" i="7" s="1"/>
  <c r="K20" i="4"/>
  <c r="M20" i="4" s="1"/>
  <c r="M33" i="1"/>
  <c r="K33" i="10"/>
  <c r="M33" i="10" s="1"/>
  <c r="P3" i="10" s="1"/>
  <c r="K33" i="11"/>
  <c r="M33" i="11" s="1"/>
  <c r="P3" i="11" s="1"/>
  <c r="K33" i="7"/>
  <c r="M33" i="7" s="1"/>
  <c r="P3" i="7" s="1"/>
  <c r="K33" i="14"/>
  <c r="K33" i="9"/>
  <c r="K33" i="4"/>
  <c r="M33" i="4" s="1"/>
  <c r="P3" i="4" s="1"/>
  <c r="K33" i="6"/>
  <c r="M33" i="6" s="1"/>
  <c r="P3" i="6" s="1"/>
  <c r="K33" i="58"/>
  <c r="M33" i="58" s="1"/>
  <c r="P3" i="58" s="1"/>
  <c r="M34" i="58" s="1"/>
  <c r="K33" i="57"/>
  <c r="K33" i="5"/>
  <c r="J21" i="1"/>
  <c r="H21" i="10"/>
  <c r="J21" i="10" s="1"/>
  <c r="H21" i="7"/>
  <c r="J21" i="7" s="1"/>
  <c r="H21" i="11"/>
  <c r="J21" i="11" s="1"/>
  <c r="H21" i="9"/>
  <c r="J21" i="9" s="1"/>
  <c r="H21" i="58"/>
  <c r="J21" i="58" s="1"/>
  <c r="H21" i="57"/>
  <c r="J21" i="57" s="1"/>
  <c r="H21" i="4"/>
  <c r="J21" i="4" s="1"/>
  <c r="H21" i="14"/>
  <c r="J21" i="14" s="1"/>
  <c r="H21" i="5"/>
  <c r="J21" i="5" s="1"/>
  <c r="H21" i="6"/>
  <c r="J21" i="6" s="1"/>
  <c r="V21" i="1"/>
  <c r="T21" i="11"/>
  <c r="V21" i="11" s="1"/>
  <c r="T21" i="7"/>
  <c r="V21" i="7" s="1"/>
  <c r="T21" i="9"/>
  <c r="V21" i="9" s="1"/>
  <c r="T21" i="10"/>
  <c r="V21" i="10" s="1"/>
  <c r="T21" i="14"/>
  <c r="V21" i="14" s="1"/>
  <c r="T21" i="4"/>
  <c r="V21" i="4" s="1"/>
  <c r="T21" i="57"/>
  <c r="V21" i="57" s="1"/>
  <c r="T21" i="6"/>
  <c r="V21" i="6" s="1"/>
  <c r="T21" i="58"/>
  <c r="V21" i="58" s="1"/>
  <c r="T21" i="5"/>
  <c r="V21" i="5" s="1"/>
  <c r="S29" i="1"/>
  <c r="Q29" i="7"/>
  <c r="S29" i="7" s="1"/>
  <c r="Q29" i="10"/>
  <c r="S29" i="10" s="1"/>
  <c r="Q29" i="57"/>
  <c r="S29" i="57" s="1"/>
  <c r="Q29" i="14"/>
  <c r="S29" i="14" s="1"/>
  <c r="Q29" i="11"/>
  <c r="S29" i="11" s="1"/>
  <c r="Q29" i="9"/>
  <c r="S29" i="9" s="1"/>
  <c r="Q29" i="4"/>
  <c r="S29" i="4" s="1"/>
  <c r="Q29" i="58"/>
  <c r="S29" i="58" s="1"/>
  <c r="Q29" i="5"/>
  <c r="S29" i="5" s="1"/>
  <c r="Q29" i="6"/>
  <c r="S29" i="6" s="1"/>
  <c r="M18" i="1"/>
  <c r="K18" i="10"/>
  <c r="M18" i="10" s="1"/>
  <c r="K18" i="11"/>
  <c r="M18" i="11" s="1"/>
  <c r="K18" i="7"/>
  <c r="M18" i="7" s="1"/>
  <c r="K18" i="9"/>
  <c r="M18" i="9" s="1"/>
  <c r="K18" i="57"/>
  <c r="M18" i="57" s="1"/>
  <c r="K18" i="14"/>
  <c r="M18" i="14" s="1"/>
  <c r="K18" i="58"/>
  <c r="M18" i="58" s="1"/>
  <c r="K18" i="5"/>
  <c r="M18" i="5" s="1"/>
  <c r="K18" i="6"/>
  <c r="M18" i="6" s="1"/>
  <c r="K18" i="4"/>
  <c r="M18" i="4" s="1"/>
  <c r="AF34" i="11"/>
  <c r="AF34" i="10"/>
  <c r="AW34" i="10" s="1"/>
  <c r="AF34" i="7"/>
  <c r="AF34" i="14"/>
  <c r="AW34" i="14" s="1"/>
  <c r="AF34" i="9"/>
  <c r="AW34" i="9" s="1"/>
  <c r="AF34" i="58"/>
  <c r="AW34" i="58" s="1"/>
  <c r="AF34" i="6"/>
  <c r="AW34" i="6" s="1"/>
  <c r="AF34" i="57"/>
  <c r="AW34" i="57" s="1"/>
  <c r="AF34" i="5"/>
  <c r="AW34" i="5" s="1"/>
  <c r="AF34" i="4"/>
  <c r="AW34" i="4" s="1"/>
  <c r="AE16" i="1"/>
  <c r="AC16" i="9"/>
  <c r="AE16" i="9" s="1"/>
  <c r="AC16" i="7"/>
  <c r="AE16" i="7" s="1"/>
  <c r="AC16" i="10"/>
  <c r="AE16" i="10" s="1"/>
  <c r="AC16" i="5"/>
  <c r="AE16" i="5" s="1"/>
  <c r="AC16" i="11"/>
  <c r="AE16" i="11" s="1"/>
  <c r="AC16" i="6"/>
  <c r="AE16" i="6" s="1"/>
  <c r="AC16" i="58"/>
  <c r="AE16" i="58" s="1"/>
  <c r="AC16" i="57"/>
  <c r="AE16" i="57" s="1"/>
  <c r="AC16" i="4"/>
  <c r="AE16" i="4" s="1"/>
  <c r="AC16" i="14"/>
  <c r="AE16" i="14" s="1"/>
  <c r="J5" i="1"/>
  <c r="G34" i="1" s="1"/>
  <c r="H5" i="11"/>
  <c r="J5" i="11" s="1"/>
  <c r="H5" i="10"/>
  <c r="J5" i="10" s="1"/>
  <c r="H5" i="58"/>
  <c r="J5" i="58" s="1"/>
  <c r="H5" i="57"/>
  <c r="J5" i="57" s="1"/>
  <c r="H5" i="9"/>
  <c r="J5" i="9" s="1"/>
  <c r="H5" i="14"/>
  <c r="J5" i="14" s="1"/>
  <c r="H5" i="7"/>
  <c r="J5" i="7" s="1"/>
  <c r="H5" i="5"/>
  <c r="J5" i="5" s="1"/>
  <c r="H5" i="4"/>
  <c r="J5" i="4" s="1"/>
  <c r="H5" i="6"/>
  <c r="J5" i="6" s="1"/>
  <c r="N12" i="7"/>
  <c r="P12" i="7" s="1"/>
  <c r="N12" i="10"/>
  <c r="P12" i="10" s="1"/>
  <c r="N12" i="58"/>
  <c r="P12" i="58" s="1"/>
  <c r="N12" i="57"/>
  <c r="P12" i="57" s="1"/>
  <c r="N12" i="9"/>
  <c r="P12" i="9" s="1"/>
  <c r="N12" i="4"/>
  <c r="P12" i="4" s="1"/>
  <c r="N12" i="14"/>
  <c r="P12" i="14" s="1"/>
  <c r="N12" i="6"/>
  <c r="P12" i="6" s="1"/>
  <c r="N12" i="5"/>
  <c r="P12" i="5" s="1"/>
  <c r="N12" i="11"/>
  <c r="P12" i="11" s="1"/>
  <c r="AK4" i="1"/>
  <c r="AI4" i="7"/>
  <c r="AI4" i="11"/>
  <c r="AI4" i="9"/>
  <c r="AI4" i="10"/>
  <c r="AI4" i="14"/>
  <c r="AK4" i="14" s="1"/>
  <c r="AI4" i="57"/>
  <c r="AK4" i="57" s="1"/>
  <c r="AI4" i="5"/>
  <c r="AK4" i="5" s="1"/>
  <c r="AI4" i="58"/>
  <c r="AK4" i="58" s="1"/>
  <c r="AI4" i="6"/>
  <c r="AK4" i="6" s="1"/>
  <c r="AI4" i="4"/>
  <c r="AK4" i="4" s="1"/>
  <c r="AJ22" i="26"/>
  <c r="AJ32" i="2"/>
  <c r="A116" i="33"/>
  <c r="AJ31" i="27"/>
  <c r="AJ19" i="27"/>
  <c r="AJ20" i="27" s="1"/>
  <c r="AJ21" i="27" s="1"/>
  <c r="AJ15" i="2"/>
  <c r="AJ16" i="26"/>
  <c r="AJ29" i="25"/>
  <c r="AI5" i="13"/>
  <c r="AJ31" i="25"/>
  <c r="AJ19" i="25"/>
  <c r="AJ20" i="25" s="1"/>
  <c r="AJ21" i="25" s="1"/>
  <c r="AJ30" i="25"/>
  <c r="AJ9" i="25"/>
  <c r="AJ23" i="26"/>
  <c r="AJ9" i="26"/>
  <c r="AJ18" i="25"/>
  <c r="AJ22" i="27"/>
  <c r="AJ10" i="27"/>
  <c r="AJ15" i="26"/>
  <c r="AJ5" i="26"/>
  <c r="AJ6" i="26" s="1"/>
  <c r="AJ7" i="26" s="1"/>
  <c r="AJ15" i="27"/>
  <c r="AJ11" i="2"/>
  <c r="AJ11" i="36" s="1"/>
  <c r="AJ17" i="27"/>
  <c r="AJ17" i="25"/>
  <c r="AJ10" i="2"/>
  <c r="AJ11" i="25"/>
  <c r="AJ8" i="26"/>
  <c r="AY341" i="17" s="1"/>
  <c r="AJ23" i="27"/>
  <c r="AJ10" i="25"/>
  <c r="AJ18" i="27"/>
  <c r="AJ29" i="24"/>
  <c r="AJ11" i="27"/>
  <c r="AJ19" i="26"/>
  <c r="AJ20" i="26" s="1"/>
  <c r="AJ21" i="26" s="1"/>
  <c r="AJ5" i="2"/>
  <c r="AJ6" i="2" s="1"/>
  <c r="AJ7" i="2" s="1"/>
  <c r="AJ18" i="2"/>
  <c r="AJ18" i="36" s="1"/>
  <c r="T12" i="13"/>
  <c r="V12" i="13" s="1"/>
  <c r="AJ23" i="25"/>
  <c r="AJ12" i="26"/>
  <c r="AJ13" i="26" s="1"/>
  <c r="AJ14" i="26" s="1"/>
  <c r="AJ25" i="24"/>
  <c r="AJ25" i="27"/>
  <c r="AJ10" i="26"/>
  <c r="AJ16" i="25"/>
  <c r="AJ29" i="26"/>
  <c r="AJ16" i="27"/>
  <c r="AJ31" i="26"/>
  <c r="AJ32" i="25"/>
  <c r="AJ15" i="25"/>
  <c r="AJ33" i="24"/>
  <c r="AJ34" i="24" s="1"/>
  <c r="AS367" i="17" s="1"/>
  <c r="AJ24" i="26"/>
  <c r="AJ30" i="24"/>
  <c r="AJ12" i="25"/>
  <c r="AJ13" i="25" s="1"/>
  <c r="AJ14" i="25" s="1"/>
  <c r="AJ17" i="2"/>
  <c r="AJ26" i="25"/>
  <c r="AJ27" i="25" s="1"/>
  <c r="AJ28" i="25" s="1"/>
  <c r="AJ32" i="24"/>
  <c r="AJ25" i="26"/>
  <c r="AJ22" i="25"/>
  <c r="AJ12" i="2"/>
  <c r="AJ13" i="2" s="1"/>
  <c r="AJ14" i="2" s="1"/>
  <c r="AJ32" i="26"/>
  <c r="AJ17" i="26"/>
  <c r="AJ8" i="2"/>
  <c r="AJ33" i="2"/>
  <c r="AJ34" i="2" s="1"/>
  <c r="AJ24" i="25"/>
  <c r="AJ4" i="2"/>
  <c r="AJ30" i="26"/>
  <c r="AJ12" i="27"/>
  <c r="AJ13" i="27" s="1"/>
  <c r="AJ14" i="27" s="1"/>
  <c r="AJ26" i="24"/>
  <c r="AJ27" i="24" s="1"/>
  <c r="AJ28" i="24" s="1"/>
  <c r="AJ25" i="25"/>
  <c r="AJ26" i="26"/>
  <c r="AJ27" i="26" s="1"/>
  <c r="AJ28" i="26" s="1"/>
  <c r="AJ33" i="27"/>
  <c r="AJ34" i="27" s="1"/>
  <c r="BB367" i="17" s="1"/>
  <c r="AJ24" i="27"/>
  <c r="AJ30" i="27"/>
  <c r="AJ26" i="27"/>
  <c r="AJ27" i="27" s="1"/>
  <c r="AJ28" i="27" s="1"/>
  <c r="AJ32" i="27"/>
  <c r="AJ19" i="2"/>
  <c r="AJ20" i="2" s="1"/>
  <c r="AJ21" i="2" s="1"/>
  <c r="AJ4" i="26"/>
  <c r="AJ11" i="26"/>
  <c r="AJ16" i="2"/>
  <c r="AJ9" i="2"/>
  <c r="AJ18" i="26"/>
  <c r="AH34" i="27"/>
  <c r="AH38" i="27"/>
  <c r="AH35" i="27"/>
  <c r="AH35" i="26"/>
  <c r="AH38" i="26"/>
  <c r="AH34" i="26"/>
  <c r="AH35" i="25"/>
  <c r="AH34" i="25"/>
  <c r="AV367" i="17"/>
  <c r="AH34" i="24"/>
  <c r="AH35" i="24"/>
  <c r="AH34" i="2"/>
  <c r="AH38" i="2"/>
  <c r="AH35" i="2"/>
  <c r="A310" i="21"/>
  <c r="AH8" i="1"/>
  <c r="AE39" i="1" s="1"/>
  <c r="A161" i="22"/>
  <c r="S12" i="1"/>
  <c r="P43" i="1" s="1"/>
  <c r="A334" i="17"/>
  <c r="AH31" i="1"/>
  <c r="AN28" i="1"/>
  <c r="P28" i="1"/>
  <c r="Y16" i="1"/>
  <c r="A188" i="17"/>
  <c r="V8" i="1"/>
  <c r="A307" i="22"/>
  <c r="AH5" i="1"/>
  <c r="AI22" i="8"/>
  <c r="AZ22" i="8" s="1"/>
  <c r="AK22" i="1"/>
  <c r="AN6" i="1"/>
  <c r="P6" i="1"/>
  <c r="A219" i="33"/>
  <c r="Y9" i="1"/>
  <c r="V40" i="1" s="1"/>
  <c r="A358" i="21"/>
  <c r="AK26" i="1"/>
  <c r="H26" i="8"/>
  <c r="J26" i="8" s="1"/>
  <c r="J26" i="1"/>
  <c r="G31" i="1"/>
  <c r="J3" i="1" s="1"/>
  <c r="A276" i="21"/>
  <c r="AE5" i="1"/>
  <c r="A168" i="22"/>
  <c r="S19" i="1"/>
  <c r="AH15" i="1"/>
  <c r="E15" i="8"/>
  <c r="G15" i="8" s="1"/>
  <c r="G15" i="1"/>
  <c r="A166" i="33"/>
  <c r="S17" i="1"/>
  <c r="A228" i="21"/>
  <c r="Y18" i="1"/>
  <c r="A193" i="22"/>
  <c r="V14" i="1"/>
  <c r="AW25" i="1"/>
  <c r="AH25" i="1"/>
  <c r="Z15" i="3"/>
  <c r="AB15" i="3" s="1"/>
  <c r="AB15" i="1"/>
  <c r="AN10" i="1"/>
  <c r="P10" i="1"/>
  <c r="M40" i="1" s="1"/>
  <c r="A254" i="22"/>
  <c r="AB13" i="1"/>
  <c r="AN21" i="1"/>
  <c r="P21" i="1"/>
  <c r="AZ17" i="1"/>
  <c r="AK17" i="1"/>
  <c r="AI23" i="8"/>
  <c r="AK23" i="8" s="1"/>
  <c r="AK23" i="1"/>
  <c r="A163" i="33"/>
  <c r="S14" i="1"/>
  <c r="AZ10" i="1"/>
  <c r="AK10" i="1"/>
  <c r="AH40" i="1" s="1"/>
  <c r="AI27" i="8"/>
  <c r="AK27" i="8" s="1"/>
  <c r="AK27" i="1"/>
  <c r="AZ6" i="1"/>
  <c r="AK6" i="1"/>
  <c r="AH36" i="1" s="1"/>
  <c r="M17" i="1"/>
  <c r="M12" i="1"/>
  <c r="A92" i="21"/>
  <c r="M4" i="1"/>
  <c r="AI29" i="8"/>
  <c r="AK29" i="8" s="1"/>
  <c r="AK29" i="1"/>
  <c r="A278" i="22"/>
  <c r="AE7" i="1"/>
  <c r="AB37" i="1" s="1"/>
  <c r="A85" i="17"/>
  <c r="J27" i="1"/>
  <c r="Q21" i="13"/>
  <c r="S21" i="13" s="1"/>
  <c r="S21" i="1"/>
  <c r="AN23" i="1"/>
  <c r="P23" i="1"/>
  <c r="A78" i="17"/>
  <c r="J20" i="1"/>
  <c r="A329" i="17"/>
  <c r="AH26" i="1"/>
  <c r="AC18" i="13"/>
  <c r="AE18" i="13" s="1"/>
  <c r="AE18" i="1"/>
  <c r="AZ18" i="1"/>
  <c r="AK18" i="1"/>
  <c r="AN17" i="1"/>
  <c r="P17" i="1"/>
  <c r="M5" i="1"/>
  <c r="J36" i="1" s="1"/>
  <c r="AB20" i="1"/>
  <c r="V10" i="1"/>
  <c r="S40" i="1" s="1"/>
  <c r="AN12" i="1"/>
  <c r="P12" i="1"/>
  <c r="W34" i="8"/>
  <c r="Y34" i="1"/>
  <c r="AC33" i="8"/>
  <c r="Y305" i="17" s="1"/>
  <c r="A73" i="22"/>
  <c r="W30" i="13"/>
  <c r="Y30" i="13" s="1"/>
  <c r="A59" i="17"/>
  <c r="Q8" i="8"/>
  <c r="A71" i="22"/>
  <c r="H30" i="8"/>
  <c r="J30" i="8" s="1"/>
  <c r="A65" i="21"/>
  <c r="A347" i="21"/>
  <c r="Q31" i="3"/>
  <c r="S31" i="3" s="1"/>
  <c r="A109" i="21"/>
  <c r="A164" i="33"/>
  <c r="A249" i="17"/>
  <c r="A154" i="17"/>
  <c r="E10" i="8"/>
  <c r="Q9" i="13"/>
  <c r="S9" i="13" s="1"/>
  <c r="AF24" i="8"/>
  <c r="AH24" i="8" s="1"/>
  <c r="AC34" i="3"/>
  <c r="A47" i="21"/>
  <c r="AC21" i="8"/>
  <c r="AE21" i="8" s="1"/>
  <c r="AC14" i="8"/>
  <c r="AE14" i="8" s="1"/>
  <c r="AN20" i="1"/>
  <c r="A295" i="33"/>
  <c r="A173" i="33"/>
  <c r="A42" i="22"/>
  <c r="K13" i="3"/>
  <c r="M13" i="3" s="1"/>
  <c r="Y39" i="1"/>
  <c r="A222" i="21"/>
  <c r="A98" i="17"/>
  <c r="A58" i="21"/>
  <c r="A154" i="21"/>
  <c r="A231" i="22"/>
  <c r="A176" i="33"/>
  <c r="AN34" i="1"/>
  <c r="A45" i="33"/>
  <c r="E25" i="3"/>
  <c r="G25" i="3" s="1"/>
  <c r="AI30" i="3"/>
  <c r="AK30" i="3" s="1"/>
  <c r="A111" i="21"/>
  <c r="K26" i="8"/>
  <c r="M26" i="8" s="1"/>
  <c r="M35" i="1"/>
  <c r="A288" i="21"/>
  <c r="AI9" i="3"/>
  <c r="AK9" i="3" s="1"/>
  <c r="A323" i="22"/>
  <c r="A273" i="22"/>
  <c r="A49" i="21"/>
  <c r="E12" i="13"/>
  <c r="G12" i="13" s="1"/>
  <c r="AI12" i="8"/>
  <c r="W17" i="13"/>
  <c r="Y17" i="13" s="1"/>
  <c r="A101" i="21"/>
  <c r="A118" i="22"/>
  <c r="AN22" i="1"/>
  <c r="A101" i="22"/>
  <c r="AN18" i="1"/>
  <c r="A115" i="22"/>
  <c r="A251" i="17"/>
  <c r="AF29" i="13"/>
  <c r="AH29" i="13" s="1"/>
  <c r="A241" i="33"/>
  <c r="AZ28" i="61"/>
  <c r="S37" i="62"/>
  <c r="AB36" i="61"/>
  <c r="AT6" i="61"/>
  <c r="J43" i="62"/>
  <c r="AZ17" i="61"/>
  <c r="AT23" i="61"/>
  <c r="AW29" i="61"/>
  <c r="S42" i="61"/>
  <c r="AQ9" i="62"/>
  <c r="P40" i="62"/>
  <c r="AE2" i="62"/>
  <c r="J42" i="61"/>
  <c r="AQ31" i="62"/>
  <c r="J3" i="62"/>
  <c r="AZ4" i="61"/>
  <c r="AQ26" i="62"/>
  <c r="Y2" i="62"/>
  <c r="V38" i="62"/>
  <c r="AE43" i="61"/>
  <c r="AW12" i="61"/>
  <c r="AT13" i="61"/>
  <c r="AN27" i="61"/>
  <c r="M39" i="61"/>
  <c r="AN9" i="61"/>
  <c r="AW15" i="62"/>
  <c r="AH2" i="62"/>
  <c r="AT33" i="62"/>
  <c r="AQ14" i="61"/>
  <c r="J2" i="61"/>
  <c r="Y43" i="61"/>
  <c r="AT28" i="62"/>
  <c r="P2" i="62"/>
  <c r="AQ20" i="62"/>
  <c r="AZ20" i="62"/>
  <c r="AQ18" i="61"/>
  <c r="AW22" i="61"/>
  <c r="AQ29" i="62"/>
  <c r="AZ33" i="62"/>
  <c r="AT19" i="62"/>
  <c r="AN10" i="61"/>
  <c r="M40" i="61"/>
  <c r="AZ28" i="62"/>
  <c r="H87" i="61"/>
  <c r="K87" i="61" s="1"/>
  <c r="G40" i="61"/>
  <c r="AT23" i="62"/>
  <c r="AW29" i="62"/>
  <c r="AQ12" i="62"/>
  <c r="P43" i="62"/>
  <c r="AQ19" i="62"/>
  <c r="AT25" i="61"/>
  <c r="J36" i="61"/>
  <c r="AZ26" i="61"/>
  <c r="Y38" i="61"/>
  <c r="AW21" i="61"/>
  <c r="AZ4" i="62"/>
  <c r="S41" i="61"/>
  <c r="D43" i="62"/>
  <c r="AT34" i="61"/>
  <c r="AH3" i="61"/>
  <c r="AW12" i="62"/>
  <c r="AE43" i="62"/>
  <c r="AT13" i="62"/>
  <c r="M39" i="62"/>
  <c r="AW15" i="61"/>
  <c r="AW26" i="61"/>
  <c r="AT31" i="61"/>
  <c r="AW25" i="61"/>
  <c r="H82" i="61"/>
  <c r="K82" i="61" s="1"/>
  <c r="AQ14" i="62"/>
  <c r="J2" i="62"/>
  <c r="Y43" i="62"/>
  <c r="AN23" i="61"/>
  <c r="J35" i="62"/>
  <c r="AQ18" i="62"/>
  <c r="AW22" i="62"/>
  <c r="AE35" i="61"/>
  <c r="AW4" i="61"/>
  <c r="M40" i="62"/>
  <c r="W10" i="30"/>
  <c r="K31" i="31"/>
  <c r="G40" i="62"/>
  <c r="V40" i="62"/>
  <c r="AE39" i="62"/>
  <c r="AW8" i="62"/>
  <c r="AQ8" i="61"/>
  <c r="P39" i="61"/>
  <c r="P43" i="61"/>
  <c r="AQ12" i="61"/>
  <c r="AQ19" i="61"/>
  <c r="AT25" i="62"/>
  <c r="J36" i="62"/>
  <c r="AZ26" i="62"/>
  <c r="Y38" i="62"/>
  <c r="AW21" i="62"/>
  <c r="Y36" i="61"/>
  <c r="AN5" i="61"/>
  <c r="S41" i="62"/>
  <c r="D43" i="61"/>
  <c r="AH3" i="62"/>
  <c r="AT34" i="62"/>
  <c r="AN8" i="61"/>
  <c r="AW28" i="61"/>
  <c r="J41" i="62"/>
  <c r="AW26" i="62"/>
  <c r="AZ5" i="61"/>
  <c r="AH35" i="61"/>
  <c r="AT31" i="62"/>
  <c r="AW25" i="62"/>
  <c r="AH42" i="61"/>
  <c r="AZ12" i="61"/>
  <c r="AQ30" i="61"/>
  <c r="J37" i="61"/>
  <c r="J35" i="61"/>
  <c r="S35" i="61"/>
  <c r="AN24" i="61"/>
  <c r="AW4" i="62"/>
  <c r="AE35" i="62"/>
  <c r="AZ16" i="62"/>
  <c r="AN22" i="61"/>
  <c r="AB39" i="61"/>
  <c r="AT9" i="61"/>
  <c r="H81" i="61"/>
  <c r="K81" i="61" s="1"/>
  <c r="V40" i="61"/>
  <c r="AW8" i="61"/>
  <c r="AE39" i="61"/>
  <c r="P39" i="62"/>
  <c r="AQ8" i="62"/>
  <c r="H100" i="61"/>
  <c r="K100" i="61" s="1"/>
  <c r="H93" i="61"/>
  <c r="K93" i="61" s="1"/>
  <c r="AZ9" i="62"/>
  <c r="AH39" i="62"/>
  <c r="AQ4" i="62"/>
  <c r="H84" i="61"/>
  <c r="K84" i="61" s="1"/>
  <c r="Y36" i="62"/>
  <c r="V3" i="61"/>
  <c r="AQ33" i="61"/>
  <c r="H91" i="61"/>
  <c r="K91" i="61" s="1"/>
  <c r="AZ31" i="61"/>
  <c r="AW28" i="62"/>
  <c r="H83" i="61"/>
  <c r="K83" i="61" s="1"/>
  <c r="J41" i="61"/>
  <c r="AT26" i="61"/>
  <c r="AZ5" i="62"/>
  <c r="AH35" i="62"/>
  <c r="P38" i="62"/>
  <c r="AQ7" i="62"/>
  <c r="AT4" i="61"/>
  <c r="AZ12" i="62"/>
  <c r="AH42" i="62"/>
  <c r="AQ30" i="62"/>
  <c r="J37" i="62"/>
  <c r="S39" i="61"/>
  <c r="AZ25" i="61"/>
  <c r="AN17" i="61"/>
  <c r="S35" i="62"/>
  <c r="J38" i="62"/>
  <c r="AE40" i="61"/>
  <c r="AW9" i="61"/>
  <c r="AW20" i="61"/>
  <c r="AQ24" i="61"/>
  <c r="AH37" i="61"/>
  <c r="AZ7" i="61"/>
  <c r="AZ16" i="61"/>
  <c r="AT9" i="62"/>
  <c r="AB39" i="62"/>
  <c r="AW24" i="61"/>
  <c r="AT29" i="61"/>
  <c r="AH39" i="61"/>
  <c r="AZ9" i="61"/>
  <c r="AQ4" i="61"/>
  <c r="AZ30" i="61"/>
  <c r="AQ33" i="62"/>
  <c r="V3" i="62"/>
  <c r="AZ31" i="62"/>
  <c r="AN4" i="61"/>
  <c r="AT26" i="62"/>
  <c r="AW7" i="62"/>
  <c r="AE38" i="62"/>
  <c r="AZ19" i="62"/>
  <c r="P38" i="61"/>
  <c r="AQ7" i="61"/>
  <c r="AT4" i="62"/>
  <c r="AB2" i="61"/>
  <c r="AQ17" i="61"/>
  <c r="AW11" i="61"/>
  <c r="AE42" i="61"/>
  <c r="S39" i="62"/>
  <c r="AZ25" i="62"/>
  <c r="M3" i="61"/>
  <c r="J38" i="61"/>
  <c r="G3" i="61"/>
  <c r="AW9" i="62"/>
  <c r="AE40" i="62"/>
  <c r="AZ6" i="62"/>
  <c r="AH36" i="62"/>
  <c r="AW20" i="62"/>
  <c r="AQ24" i="62"/>
  <c r="AT16" i="62"/>
  <c r="AZ13" i="62"/>
  <c r="AH37" i="62"/>
  <c r="AZ7" i="62"/>
  <c r="Y39" i="62"/>
  <c r="AQ16" i="61"/>
  <c r="AZ34" i="61"/>
  <c r="AB40" i="61"/>
  <c r="AT10" i="61"/>
  <c r="AZ10" i="61"/>
  <c r="AH40" i="61"/>
  <c r="AN32" i="61"/>
  <c r="AW24" i="62"/>
  <c r="AT29" i="62"/>
  <c r="AQ27" i="61"/>
  <c r="AK2" i="61"/>
  <c r="AW32" i="61"/>
  <c r="AH41" i="61"/>
  <c r="AZ11" i="61"/>
  <c r="AZ14" i="61"/>
  <c r="D40" i="61"/>
  <c r="S40" i="61"/>
  <c r="V37" i="61"/>
  <c r="AZ30" i="62"/>
  <c r="AN20" i="61"/>
  <c r="AW23" i="61"/>
  <c r="Y41" i="61"/>
  <c r="H90" i="61"/>
  <c r="K90" i="61" s="1"/>
  <c r="AQ15" i="61"/>
  <c r="AZ22" i="61"/>
  <c r="AE38" i="61"/>
  <c r="AW7" i="61"/>
  <c r="AZ19" i="61"/>
  <c r="H95" i="61"/>
  <c r="K95" i="61" s="1"/>
  <c r="AT20" i="61"/>
  <c r="P36" i="62"/>
  <c r="AQ5" i="62"/>
  <c r="AB2" i="62"/>
  <c r="AQ17" i="62"/>
  <c r="AW11" i="62"/>
  <c r="AE42" i="62"/>
  <c r="AN6" i="61"/>
  <c r="AW33" i="61"/>
  <c r="AK3" i="61"/>
  <c r="AT14" i="61"/>
  <c r="H98" i="61"/>
  <c r="K98" i="61" s="1"/>
  <c r="M3" i="62"/>
  <c r="G3" i="62"/>
  <c r="AT22" i="62"/>
  <c r="AQ13" i="61"/>
  <c r="AZ6" i="61"/>
  <c r="AH36" i="61"/>
  <c r="AW14" i="62"/>
  <c r="AT16" i="61"/>
  <c r="AT27" i="28"/>
  <c r="AZ13" i="61"/>
  <c r="J39" i="61"/>
  <c r="Y39" i="61"/>
  <c r="AQ16" i="62"/>
  <c r="AZ34" i="62"/>
  <c r="AB40" i="62"/>
  <c r="AT10" i="62"/>
  <c r="AH40" i="62"/>
  <c r="AZ10" i="62"/>
  <c r="AZ24" i="61"/>
  <c r="H96" i="61"/>
  <c r="K96" i="61" s="1"/>
  <c r="AQ27" i="62"/>
  <c r="AW32" i="62"/>
  <c r="AK2" i="62"/>
  <c r="AH41" i="62"/>
  <c r="AZ11" i="62"/>
  <c r="AZ14" i="62"/>
  <c r="D40" i="62"/>
  <c r="S40" i="62"/>
  <c r="H92" i="61"/>
  <c r="K92" i="61" s="1"/>
  <c r="V37" i="62"/>
  <c r="AW23" i="62"/>
  <c r="Y41" i="62"/>
  <c r="AZ8" i="61"/>
  <c r="AH38" i="61"/>
  <c r="AQ23" i="61"/>
  <c r="AQ11" i="61"/>
  <c r="P42" i="61"/>
  <c r="AQ28" i="62"/>
  <c r="AN15" i="61"/>
  <c r="H106" i="61"/>
  <c r="K106" i="61" s="1"/>
  <c r="AQ15" i="62"/>
  <c r="AZ22" i="62"/>
  <c r="AZ32" i="61"/>
  <c r="AT20" i="62"/>
  <c r="AQ5" i="61"/>
  <c r="P36" i="61"/>
  <c r="AZ21" i="61"/>
  <c r="H105" i="61"/>
  <c r="K105" i="61" s="1"/>
  <c r="AK3" i="62"/>
  <c r="AW33" i="62"/>
  <c r="AT14" i="62"/>
  <c r="AT30" i="61"/>
  <c r="Y35" i="62"/>
  <c r="AT22" i="61"/>
  <c r="AQ13" i="62"/>
  <c r="V41" i="61"/>
  <c r="G2" i="61"/>
  <c r="AW14" i="61"/>
  <c r="D186" i="21"/>
  <c r="D150" i="21"/>
  <c r="AT33" i="28"/>
  <c r="T30" i="13"/>
  <c r="V30" i="13" s="1"/>
  <c r="J39" i="62"/>
  <c r="P37" i="61"/>
  <c r="AQ6" i="61"/>
  <c r="AE37" i="61"/>
  <c r="AW6" i="61"/>
  <c r="H85" i="61"/>
  <c r="K85" i="61" s="1"/>
  <c r="AZ27" i="61"/>
  <c r="H108" i="61"/>
  <c r="K108" i="61" s="1"/>
  <c r="J40" i="62"/>
  <c r="AZ24" i="62"/>
  <c r="AT17" i="61"/>
  <c r="AW30" i="61"/>
  <c r="AN26" i="61"/>
  <c r="AW31" i="61"/>
  <c r="AN7" i="61"/>
  <c r="AT21" i="61"/>
  <c r="D39" i="61"/>
  <c r="AZ8" i="62"/>
  <c r="AH38" i="62"/>
  <c r="AQ23" i="62"/>
  <c r="P42" i="62"/>
  <c r="AQ11" i="62"/>
  <c r="AQ28" i="61"/>
  <c r="V39" i="61"/>
  <c r="AE36" i="62"/>
  <c r="AW5" i="62"/>
  <c r="AE41" i="62"/>
  <c r="AW10" i="62"/>
  <c r="AZ32" i="62"/>
  <c r="S36" i="61"/>
  <c r="V43" i="61"/>
  <c r="AZ21" i="62"/>
  <c r="AN19" i="61"/>
  <c r="AT15" i="61"/>
  <c r="AQ21" i="61"/>
  <c r="AW17" i="61"/>
  <c r="Y42" i="61"/>
  <c r="AT30" i="62"/>
  <c r="AN28" i="61"/>
  <c r="Y35" i="61"/>
  <c r="H101" i="61"/>
  <c r="K101" i="61" s="1"/>
  <c r="V41" i="62"/>
  <c r="G2" i="62"/>
  <c r="AB42" i="61"/>
  <c r="AT12" i="61"/>
  <c r="AQ6" i="62"/>
  <c r="P37" i="62"/>
  <c r="AE37" i="62"/>
  <c r="AW6" i="62"/>
  <c r="AZ27" i="62"/>
  <c r="J40" i="61"/>
  <c r="AN11" i="61"/>
  <c r="M41" i="61"/>
  <c r="AT17" i="62"/>
  <c r="AW30" i="62"/>
  <c r="AW31" i="62"/>
  <c r="AZ18" i="61"/>
  <c r="AT21" i="62"/>
  <c r="D39" i="62"/>
  <c r="AB41" i="61"/>
  <c r="AT11" i="61"/>
  <c r="AW13" i="62"/>
  <c r="H99" i="61"/>
  <c r="K99" i="61" s="1"/>
  <c r="V39" i="62"/>
  <c r="Y40" i="61"/>
  <c r="AW5" i="61"/>
  <c r="AE36" i="61"/>
  <c r="AE41" i="61"/>
  <c r="AW10" i="61"/>
  <c r="S36" i="62"/>
  <c r="V43" i="62"/>
  <c r="AB35" i="61"/>
  <c r="AT5" i="61"/>
  <c r="AT18" i="62"/>
  <c r="AN16" i="61"/>
  <c r="AT15" i="62"/>
  <c r="AQ21" i="62"/>
  <c r="AW17" i="62"/>
  <c r="Y42" i="62"/>
  <c r="D42" i="62"/>
  <c r="AT12" i="62"/>
  <c r="AB42" i="62"/>
  <c r="H109" i="61"/>
  <c r="K109" i="61" s="1"/>
  <c r="M2" i="61"/>
  <c r="AQ22" i="61"/>
  <c r="H104" i="61"/>
  <c r="K104" i="61" s="1"/>
  <c r="AB38" i="61"/>
  <c r="AT8" i="61"/>
  <c r="AZ23" i="61"/>
  <c r="AZ29" i="61"/>
  <c r="V42" i="61"/>
  <c r="M41" i="62"/>
  <c r="AT24" i="61"/>
  <c r="S2" i="61"/>
  <c r="AN33" i="61"/>
  <c r="G39" i="62"/>
  <c r="D41" i="61"/>
  <c r="AW27" i="61"/>
  <c r="AZ18" i="62"/>
  <c r="P41" i="61"/>
  <c r="AQ10" i="61"/>
  <c r="H88" i="61"/>
  <c r="K88" i="61" s="1"/>
  <c r="AW19" i="61"/>
  <c r="Y37" i="61"/>
  <c r="AE3" i="61"/>
  <c r="AB41" i="62"/>
  <c r="AT11" i="62"/>
  <c r="AW13" i="61"/>
  <c r="Y40" i="62"/>
  <c r="AZ15" i="61"/>
  <c r="AN14" i="61"/>
  <c r="AB35" i="62"/>
  <c r="AT5" i="62"/>
  <c r="AT18" i="61"/>
  <c r="AW16" i="61"/>
  <c r="H94" i="61"/>
  <c r="K94" i="61" s="1"/>
  <c r="AN29" i="61"/>
  <c r="D42" i="61"/>
  <c r="Y3" i="61"/>
  <c r="AW18" i="61"/>
  <c r="M42" i="61"/>
  <c r="AN12" i="61"/>
  <c r="AN34" i="61"/>
  <c r="S3" i="61"/>
  <c r="M2" i="62"/>
  <c r="W10" i="32"/>
  <c r="AN31" i="1"/>
  <c r="V36" i="61"/>
  <c r="AQ22" i="62"/>
  <c r="AB38" i="62"/>
  <c r="AT8" i="62"/>
  <c r="AZ23" i="62"/>
  <c r="AZ29" i="62"/>
  <c r="V42" i="62"/>
  <c r="AB37" i="61"/>
  <c r="AT7" i="61"/>
  <c r="S38" i="61"/>
  <c r="AT24" i="62"/>
  <c r="S2" i="62"/>
  <c r="G39" i="61"/>
  <c r="H86" i="61"/>
  <c r="K86" i="61" s="1"/>
  <c r="D41" i="62"/>
  <c r="AW27" i="62"/>
  <c r="AN30" i="61"/>
  <c r="AQ10" i="62"/>
  <c r="P41" i="62"/>
  <c r="AW19" i="62"/>
  <c r="Y37" i="62"/>
  <c r="AE3" i="62"/>
  <c r="AT27" i="61"/>
  <c r="AN13" i="61"/>
  <c r="AQ25" i="61"/>
  <c r="AB3" i="61"/>
  <c r="AZ15" i="62"/>
  <c r="AN21" i="61"/>
  <c r="AW16" i="62"/>
  <c r="P3" i="61"/>
  <c r="AQ32" i="61"/>
  <c r="V2" i="61"/>
  <c r="Y3" i="62"/>
  <c r="AW18" i="62"/>
  <c r="M42" i="62"/>
  <c r="S3" i="62"/>
  <c r="AT32" i="61"/>
  <c r="V36" i="62"/>
  <c r="S37" i="61"/>
  <c r="AT6" i="62"/>
  <c r="AB36" i="62"/>
  <c r="J43" i="61"/>
  <c r="AZ17" i="62"/>
  <c r="AT7" i="62"/>
  <c r="AB37" i="62"/>
  <c r="S38" i="62"/>
  <c r="S42" i="62"/>
  <c r="AQ9" i="61"/>
  <c r="P40" i="61"/>
  <c r="AE2" i="61"/>
  <c r="J42" i="62"/>
  <c r="H102" i="61"/>
  <c r="K102" i="61" s="1"/>
  <c r="AQ31" i="61"/>
  <c r="J3" i="61"/>
  <c r="AQ26" i="61"/>
  <c r="Y2" i="61"/>
  <c r="H107" i="61"/>
  <c r="K107" i="61" s="1"/>
  <c r="V38" i="61"/>
  <c r="AT27" i="62"/>
  <c r="AQ25" i="62"/>
  <c r="AB3" i="62"/>
  <c r="AN18" i="61"/>
  <c r="AH2" i="61"/>
  <c r="AT33" i="61"/>
  <c r="AN31" i="61"/>
  <c r="AT28" i="61"/>
  <c r="P2" i="61"/>
  <c r="AN25" i="61"/>
  <c r="AQ20" i="61"/>
  <c r="P3" i="62"/>
  <c r="AZ20" i="61"/>
  <c r="AQ32" i="62"/>
  <c r="V2" i="62"/>
  <c r="AQ29" i="61"/>
  <c r="AZ33" i="61"/>
  <c r="AT19" i="61"/>
  <c r="AT32" i="62"/>
  <c r="AN4" i="1"/>
  <c r="A312" i="21"/>
  <c r="AF27" i="13"/>
  <c r="AH27" i="13" s="1"/>
  <c r="D331" i="21"/>
  <c r="BD82" i="17"/>
  <c r="AN29" i="1"/>
  <c r="AN13" i="1"/>
  <c r="AR209" i="17"/>
  <c r="D43" i="24"/>
  <c r="D39" i="25"/>
  <c r="Y43" i="28"/>
  <c r="AT12" i="2"/>
  <c r="J41" i="26"/>
  <c r="B12" i="32"/>
  <c r="B32" i="31"/>
  <c r="A237" i="21"/>
  <c r="V40" i="24"/>
  <c r="P43" i="27"/>
  <c r="D43" i="25"/>
  <c r="J41" i="27"/>
  <c r="Y43" i="26"/>
  <c r="D42" i="24"/>
  <c r="B25" i="36"/>
  <c r="AT8" i="2"/>
  <c r="A21" i="33"/>
  <c r="T10" i="36"/>
  <c r="A2" i="17"/>
  <c r="AB40" i="28"/>
  <c r="V40" i="26"/>
  <c r="AT23" i="2"/>
  <c r="AE39" i="24"/>
  <c r="S42" i="25"/>
  <c r="AT24" i="2"/>
  <c r="AE42" i="2"/>
  <c r="AT27" i="2"/>
  <c r="P42" i="24"/>
  <c r="V39" i="2"/>
  <c r="AT28" i="2"/>
  <c r="Y42" i="27"/>
  <c r="AT30" i="2"/>
  <c r="AT20" i="2"/>
  <c r="AT25" i="2"/>
  <c r="AT9" i="2"/>
  <c r="AT22" i="2"/>
  <c r="J43" i="2"/>
  <c r="D42" i="25"/>
  <c r="B8" i="32"/>
  <c r="J39" i="24"/>
  <c r="AE39" i="28"/>
  <c r="S42" i="28"/>
  <c r="D43" i="26"/>
  <c r="D39" i="28"/>
  <c r="M39" i="27"/>
  <c r="Y40" i="26"/>
  <c r="B14" i="29"/>
  <c r="B26" i="13"/>
  <c r="D26" i="13" s="1"/>
  <c r="B24" i="35"/>
  <c r="T17" i="8"/>
  <c r="V17" i="8" s="1"/>
  <c r="AT14" i="28"/>
  <c r="J39" i="25"/>
  <c r="V40" i="27"/>
  <c r="S42" i="26"/>
  <c r="S40" i="28"/>
  <c r="D39" i="26"/>
  <c r="M40" i="25"/>
  <c r="S42" i="24"/>
  <c r="S41" i="24"/>
  <c r="Y40" i="25"/>
  <c r="B11" i="36"/>
  <c r="A364" i="33"/>
  <c r="A89" i="22"/>
  <c r="V40" i="28"/>
  <c r="D43" i="28"/>
  <c r="D39" i="27"/>
  <c r="M39" i="26"/>
  <c r="D42" i="27"/>
  <c r="M40" i="24"/>
  <c r="P42" i="23"/>
  <c r="M39" i="24"/>
  <c r="B27" i="32"/>
  <c r="J39" i="28"/>
  <c r="AT7" i="2"/>
  <c r="AT29" i="2"/>
  <c r="AT17" i="2"/>
  <c r="AT5" i="2"/>
  <c r="AT34" i="2"/>
  <c r="AB41" i="2"/>
  <c r="AT11" i="2"/>
  <c r="J41" i="2"/>
  <c r="AT31" i="2"/>
  <c r="AT33" i="2"/>
  <c r="AT14" i="2"/>
  <c r="M40" i="2"/>
  <c r="D279" i="22"/>
  <c r="J39" i="26"/>
  <c r="G38" i="1"/>
  <c r="J40" i="23"/>
  <c r="Y41" i="1"/>
  <c r="G33" i="1"/>
  <c r="AB39" i="25"/>
  <c r="J43" i="28"/>
  <c r="B24" i="3"/>
  <c r="D24" i="3" s="1"/>
  <c r="AT6" i="2"/>
  <c r="AT10" i="2"/>
  <c r="AE42" i="28"/>
  <c r="Y41" i="24"/>
  <c r="V39" i="28"/>
  <c r="Y43" i="1"/>
  <c r="AB39" i="27"/>
  <c r="J43" i="26"/>
  <c r="AT32" i="2"/>
  <c r="AT16" i="2"/>
  <c r="D42" i="22"/>
  <c r="A16" i="21"/>
  <c r="B4" i="30"/>
  <c r="T9" i="13"/>
  <c r="V9" i="13" s="1"/>
  <c r="J40" i="28"/>
  <c r="J43" i="27"/>
  <c r="V43" i="27"/>
  <c r="AX172" i="17"/>
  <c r="AN27" i="1"/>
  <c r="AN16" i="1"/>
  <c r="A12" i="33"/>
  <c r="A25" i="17"/>
  <c r="AB40" i="24"/>
  <c r="J40" i="26"/>
  <c r="V40" i="2"/>
  <c r="S42" i="2"/>
  <c r="AT26" i="2"/>
  <c r="S40" i="2"/>
  <c r="AT18" i="2"/>
  <c r="AT21" i="2"/>
  <c r="D39" i="2"/>
  <c r="AT13" i="2"/>
  <c r="AT15" i="2"/>
  <c r="S39" i="2"/>
  <c r="AT4" i="2"/>
  <c r="M40" i="26"/>
  <c r="AT19" i="2"/>
  <c r="B7" i="30"/>
  <c r="B6" i="29"/>
  <c r="AB40" i="25"/>
  <c r="J40" i="27"/>
  <c r="AE39" i="2"/>
  <c r="P43" i="28"/>
  <c r="P41" i="27"/>
  <c r="M39" i="2"/>
  <c r="D42" i="23"/>
  <c r="M40" i="27"/>
  <c r="A148" i="22"/>
  <c r="AN30" i="1"/>
  <c r="A127" i="33"/>
  <c r="AN9" i="1"/>
  <c r="N15" i="8"/>
  <c r="P15" i="8" s="1"/>
  <c r="AN15" i="1"/>
  <c r="N7" i="8"/>
  <c r="AN7" i="1"/>
  <c r="AN19" i="1"/>
  <c r="N14" i="3"/>
  <c r="P14" i="3" s="1"/>
  <c r="AN14" i="1"/>
  <c r="A123" i="33"/>
  <c r="AN5" i="1"/>
  <c r="N32" i="8"/>
  <c r="P32" i="8" s="1"/>
  <c r="AN32" i="1"/>
  <c r="A129" i="22"/>
  <c r="AN11" i="1"/>
  <c r="N33" i="3"/>
  <c r="AN33" i="1"/>
  <c r="N26" i="3"/>
  <c r="P26" i="3" s="1"/>
  <c r="AN26" i="1"/>
  <c r="A144" i="17"/>
  <c r="AN25" i="1"/>
  <c r="A143" i="17"/>
  <c r="AN24" i="1"/>
  <c r="A66" i="17"/>
  <c r="A124" i="17"/>
  <c r="H8" i="13"/>
  <c r="N5" i="8"/>
  <c r="A108" i="22"/>
  <c r="H26" i="35"/>
  <c r="A153" i="33"/>
  <c r="A108" i="33"/>
  <c r="A353" i="33"/>
  <c r="H8" i="3"/>
  <c r="H8" i="8"/>
  <c r="A24" i="33"/>
  <c r="AC17" i="3"/>
  <c r="AE17" i="3" s="1"/>
  <c r="A158" i="17"/>
  <c r="Q34" i="35"/>
  <c r="AQ34" i="35" s="1"/>
  <c r="K31" i="29"/>
  <c r="Q26" i="30"/>
  <c r="B32" i="29"/>
  <c r="A148" i="21"/>
  <c r="K20" i="13"/>
  <c r="M20" i="13" s="1"/>
  <c r="N30" i="13"/>
  <c r="P30" i="13" s="1"/>
  <c r="A109" i="17"/>
  <c r="A35" i="21"/>
  <c r="B32" i="32"/>
  <c r="K13" i="8"/>
  <c r="M13" i="8" s="1"/>
  <c r="A148" i="33"/>
  <c r="K20" i="8"/>
  <c r="M20" i="8" s="1"/>
  <c r="AF4" i="35"/>
  <c r="AW4" i="35" s="1"/>
  <c r="B32" i="35"/>
  <c r="A65" i="22"/>
  <c r="N30" i="8"/>
  <c r="P30" i="8" s="1"/>
  <c r="A108" i="21"/>
  <c r="B25" i="29"/>
  <c r="A65" i="33"/>
  <c r="A149" i="17"/>
  <c r="Q34" i="31"/>
  <c r="E5" i="31"/>
  <c r="D263" i="21"/>
  <c r="T13" i="32"/>
  <c r="A274" i="17"/>
  <c r="A188" i="22"/>
  <c r="Q34" i="36"/>
  <c r="AQ34" i="36" s="1"/>
  <c r="T13" i="35"/>
  <c r="E25" i="30"/>
  <c r="D264" i="17"/>
  <c r="T13" i="36"/>
  <c r="Z32" i="13"/>
  <c r="A188" i="21"/>
  <c r="E25" i="35"/>
  <c r="AU264" i="17"/>
  <c r="T13" i="30"/>
  <c r="A2" i="22"/>
  <c r="Z32" i="8"/>
  <c r="AB32" i="8" s="1"/>
  <c r="A188" i="33"/>
  <c r="AX264" i="17"/>
  <c r="T9" i="8"/>
  <c r="V9" i="8" s="1"/>
  <c r="E25" i="32"/>
  <c r="BJ264" i="17"/>
  <c r="B25" i="35"/>
  <c r="A273" i="21"/>
  <c r="AF4" i="30"/>
  <c r="A35" i="22"/>
  <c r="AW4" i="23"/>
  <c r="N30" i="3"/>
  <c r="P30" i="3" s="1"/>
  <c r="E6" i="13"/>
  <c r="AQ26" i="23"/>
  <c r="AI26" i="3"/>
  <c r="AK26" i="3" s="1"/>
  <c r="W18" i="13"/>
  <c r="Y18" i="13" s="1"/>
  <c r="K30" i="8"/>
  <c r="M30" i="8" s="1"/>
  <c r="A102" i="21"/>
  <c r="AZ26" i="1"/>
  <c r="A338" i="17"/>
  <c r="A228" i="33"/>
  <c r="A337" i="22"/>
  <c r="AF21" i="3"/>
  <c r="AH21" i="3" s="1"/>
  <c r="Q26" i="29"/>
  <c r="A77" i="33"/>
  <c r="A356" i="22"/>
  <c r="Q34" i="32"/>
  <c r="B25" i="31"/>
  <c r="A358" i="33"/>
  <c r="W18" i="3"/>
  <c r="Y18" i="3" s="1"/>
  <c r="A157" i="21"/>
  <c r="AI11" i="13"/>
  <c r="AK11" i="13" s="1"/>
  <c r="A346" i="33"/>
  <c r="A359" i="17"/>
  <c r="A74" i="17"/>
  <c r="AT33" i="1"/>
  <c r="AW8" i="1"/>
  <c r="A308" i="17"/>
  <c r="A77" i="22"/>
  <c r="A343" i="22"/>
  <c r="AZ14" i="1"/>
  <c r="A73" i="21"/>
  <c r="AZ11" i="1"/>
  <c r="A58" i="33"/>
  <c r="A343" i="21"/>
  <c r="AI14" i="3"/>
  <c r="AK14" i="3" s="1"/>
  <c r="H16" i="13"/>
  <c r="J16" i="13" s="1"/>
  <c r="E29" i="8"/>
  <c r="G29" i="8" s="1"/>
  <c r="AC33" i="13"/>
  <c r="AI29" i="13"/>
  <c r="AK29" i="13" s="1"/>
  <c r="Q26" i="31"/>
  <c r="AI14" i="8"/>
  <c r="AK14" i="8" s="1"/>
  <c r="A304" i="22"/>
  <c r="A297" i="33"/>
  <c r="Q26" i="32"/>
  <c r="K27" i="8"/>
  <c r="M27" i="8" s="1"/>
  <c r="AI11" i="3"/>
  <c r="AK11" i="3" s="1"/>
  <c r="A102" i="33"/>
  <c r="A329" i="21"/>
  <c r="AT7" i="1"/>
  <c r="A297" i="22"/>
  <c r="A115" i="33"/>
  <c r="A343" i="33"/>
  <c r="K14" i="8"/>
  <c r="M14" i="8" s="1"/>
  <c r="A329" i="33"/>
  <c r="A219" i="21"/>
  <c r="AC26" i="13"/>
  <c r="AE26" i="13" s="1"/>
  <c r="W10" i="29"/>
  <c r="A102" i="22"/>
  <c r="W21" i="13"/>
  <c r="Y21" i="13" s="1"/>
  <c r="A81" i="22"/>
  <c r="K27" i="3"/>
  <c r="M27" i="3" s="1"/>
  <c r="A152" i="17"/>
  <c r="K14" i="3"/>
  <c r="M14" i="3" s="1"/>
  <c r="J37" i="1"/>
  <c r="A116" i="17"/>
  <c r="A151" i="21"/>
  <c r="A39" i="33"/>
  <c r="B32" i="36"/>
  <c r="N33" i="13"/>
  <c r="A231" i="21"/>
  <c r="A82" i="17"/>
  <c r="A344" i="17"/>
  <c r="AI26" i="8"/>
  <c r="AK26" i="8" s="1"/>
  <c r="W18" i="8"/>
  <c r="Y18" i="8" s="1"/>
  <c r="AC33" i="3"/>
  <c r="H24" i="8"/>
  <c r="J24" i="8" s="1"/>
  <c r="W10" i="31"/>
  <c r="K27" i="13"/>
  <c r="M27" i="13" s="1"/>
  <c r="A103" i="17"/>
  <c r="B32" i="30"/>
  <c r="W10" i="35"/>
  <c r="A115" i="21"/>
  <c r="A151" i="33"/>
  <c r="K14" i="13"/>
  <c r="M14" i="13" s="1"/>
  <c r="H20" i="3"/>
  <c r="AC17" i="8"/>
  <c r="AE17" i="8" s="1"/>
  <c r="AW4" i="25"/>
  <c r="AZ5" i="1"/>
  <c r="B25" i="30"/>
  <c r="A94" i="17"/>
  <c r="A323" i="21"/>
  <c r="A169" i="17"/>
  <c r="H26" i="36"/>
  <c r="AC31" i="35"/>
  <c r="AT31" i="35" s="1"/>
  <c r="BG264" i="17"/>
  <c r="BD264" i="17"/>
  <c r="A76" i="22"/>
  <c r="Q19" i="13"/>
  <c r="S19" i="13" s="1"/>
  <c r="AF4" i="29"/>
  <c r="D263" i="33"/>
  <c r="AF4" i="31"/>
  <c r="AO264" i="17"/>
  <c r="E5" i="36"/>
  <c r="AR264" i="17"/>
  <c r="AO72" i="17"/>
  <c r="D263" i="22"/>
  <c r="B7" i="31"/>
  <c r="AF4" i="32"/>
  <c r="E5" i="32"/>
  <c r="B7" i="35"/>
  <c r="B7" i="29"/>
  <c r="E5" i="29"/>
  <c r="H26" i="31"/>
  <c r="H26" i="29"/>
  <c r="AC31" i="30"/>
  <c r="B7" i="36"/>
  <c r="BA264" i="17"/>
  <c r="AX85" i="17"/>
  <c r="B7" i="32"/>
  <c r="H26" i="32"/>
  <c r="AC31" i="31"/>
  <c r="AT31" i="23"/>
  <c r="D84" i="22"/>
  <c r="Q26" i="35"/>
  <c r="AQ26" i="35" s="1"/>
  <c r="D42" i="33"/>
  <c r="AO42" i="17"/>
  <c r="B4" i="35"/>
  <c r="B4" i="29"/>
  <c r="W16" i="8"/>
  <c r="Y16" i="8" s="1"/>
  <c r="A226" i="21"/>
  <c r="B25" i="32"/>
  <c r="AT33" i="26"/>
  <c r="K17" i="13"/>
  <c r="M17" i="13" s="1"/>
  <c r="AI11" i="8"/>
  <c r="A347" i="17"/>
  <c r="Y38" i="1"/>
  <c r="H24" i="3"/>
  <c r="J24" i="3" s="1"/>
  <c r="K12" i="13"/>
  <c r="M12" i="13" s="1"/>
  <c r="A227" i="17"/>
  <c r="W16" i="13"/>
  <c r="Y16" i="13" s="1"/>
  <c r="AT14" i="1"/>
  <c r="A171" i="17"/>
  <c r="Q19" i="3"/>
  <c r="S19" i="3" s="1"/>
  <c r="A105" i="21"/>
  <c r="A168" i="33"/>
  <c r="A365" i="22"/>
  <c r="BA308" i="17"/>
  <c r="A333" i="21"/>
  <c r="A47" i="22"/>
  <c r="E20" i="13"/>
  <c r="G20" i="13" s="1"/>
  <c r="AI33" i="8"/>
  <c r="AK33" i="8" s="1"/>
  <c r="A342" i="22"/>
  <c r="Z20" i="3"/>
  <c r="AB20" i="3" s="1"/>
  <c r="A346" i="22"/>
  <c r="K11" i="3"/>
  <c r="M11" i="3" s="1"/>
  <c r="A248" i="21"/>
  <c r="A323" i="33"/>
  <c r="E8" i="8"/>
  <c r="G8" i="8" s="1"/>
  <c r="E29" i="3"/>
  <c r="AI24" i="3"/>
  <c r="AK24" i="3" s="1"/>
  <c r="A44" i="22"/>
  <c r="B4" i="31"/>
  <c r="A106" i="17"/>
  <c r="A93" i="21"/>
  <c r="AI14" i="13"/>
  <c r="AK14" i="13" s="1"/>
  <c r="Z7" i="3"/>
  <c r="AB7" i="3" s="1"/>
  <c r="A39" i="22"/>
  <c r="AF21" i="13"/>
  <c r="AH21" i="13" s="1"/>
  <c r="AF27" i="8"/>
  <c r="AH27" i="8" s="1"/>
  <c r="K12" i="3"/>
  <c r="M12" i="3" s="1"/>
  <c r="AC14" i="13"/>
  <c r="AE14" i="13" s="1"/>
  <c r="A37" i="22"/>
  <c r="A356" i="33"/>
  <c r="E15" i="13"/>
  <c r="G15" i="13" s="1"/>
  <c r="A176" i="22"/>
  <c r="V294" i="21"/>
  <c r="AI9" i="13"/>
  <c r="AK9" i="13" s="1"/>
  <c r="A170" i="22"/>
  <c r="Q31" i="13"/>
  <c r="S31" i="13" s="1"/>
  <c r="A181" i="17"/>
  <c r="AX308" i="17"/>
  <c r="W16" i="3"/>
  <c r="Y16" i="3" s="1"/>
  <c r="K17" i="8"/>
  <c r="M17" i="8" s="1"/>
  <c r="A243" i="33"/>
  <c r="A286" i="17"/>
  <c r="BJ88" i="17"/>
  <c r="K5" i="13"/>
  <c r="M5" i="13" s="1"/>
  <c r="AC14" i="3"/>
  <c r="AE14" i="3" s="1"/>
  <c r="D88" i="17"/>
  <c r="B4" i="36"/>
  <c r="K12" i="8"/>
  <c r="M12" i="8" s="1"/>
  <c r="A285" i="21"/>
  <c r="E12" i="8"/>
  <c r="G12" i="8" s="1"/>
  <c r="A37" i="17"/>
  <c r="A49" i="33"/>
  <c r="AC23" i="13"/>
  <c r="AE23" i="13" s="1"/>
  <c r="D307" i="33"/>
  <c r="B14" i="31"/>
  <c r="A226" i="22"/>
  <c r="A226" i="33"/>
  <c r="W30" i="8"/>
  <c r="Y30" i="8" s="1"/>
  <c r="A100" i="33"/>
  <c r="AX88" i="17"/>
  <c r="A105" i="22"/>
  <c r="A355" i="22"/>
  <c r="A348" i="17"/>
  <c r="A93" i="22"/>
  <c r="A346" i="21"/>
  <c r="Z7" i="8"/>
  <c r="AB7" i="8" s="1"/>
  <c r="E10" i="3"/>
  <c r="G10" i="3" s="1"/>
  <c r="A324" i="17"/>
  <c r="A330" i="17"/>
  <c r="B6" i="13"/>
  <c r="D6" i="13" s="1"/>
  <c r="A97" i="33"/>
  <c r="Q25" i="3"/>
  <c r="S25" i="3" s="1"/>
  <c r="AF10" i="8"/>
  <c r="BG38" i="17"/>
  <c r="B4" i="32"/>
  <c r="D324" i="21"/>
  <c r="A105" i="33"/>
  <c r="A151" i="22"/>
  <c r="A93" i="33"/>
  <c r="A358" i="22"/>
  <c r="A248" i="33"/>
  <c r="A39" i="17"/>
  <c r="AF21" i="8"/>
  <c r="AH21" i="8" s="1"/>
  <c r="AF27" i="3"/>
  <c r="AH27" i="3" s="1"/>
  <c r="A101" i="17"/>
  <c r="E12" i="3"/>
  <c r="G12" i="3" s="1"/>
  <c r="E8" i="13"/>
  <c r="G8" i="13" s="1"/>
  <c r="T12" i="8"/>
  <c r="V12" i="8" s="1"/>
  <c r="A312" i="33"/>
  <c r="AC24" i="13"/>
  <c r="AE24" i="13" s="1"/>
  <c r="AI10" i="13"/>
  <c r="AK10" i="13" s="1"/>
  <c r="AI12" i="13"/>
  <c r="AK12" i="13" s="1"/>
  <c r="A100" i="21"/>
  <c r="A37" i="33"/>
  <c r="A240" i="21"/>
  <c r="A100" i="22"/>
  <c r="E8" i="3"/>
  <c r="G8" i="3" s="1"/>
  <c r="K17" i="3"/>
  <c r="M17" i="3" s="1"/>
  <c r="AI23" i="13"/>
  <c r="AK23" i="13" s="1"/>
  <c r="D58" i="33"/>
  <c r="E12" i="35"/>
  <c r="AI5" i="3"/>
  <c r="AK5" i="3" s="1"/>
  <c r="K5" i="8"/>
  <c r="M5" i="8" s="1"/>
  <c r="A145" i="17"/>
  <c r="AI26" i="13"/>
  <c r="AK26" i="13" s="1"/>
  <c r="A248" i="22"/>
  <c r="A39" i="21"/>
  <c r="AW27" i="1"/>
  <c r="AC21" i="3"/>
  <c r="AE21" i="3" s="1"/>
  <c r="A41" i="33"/>
  <c r="A221" i="21"/>
  <c r="A187" i="33"/>
  <c r="A192" i="17"/>
  <c r="AC17" i="13"/>
  <c r="AE17" i="13" s="1"/>
  <c r="BJ38" i="17"/>
  <c r="N33" i="8"/>
  <c r="K5" i="3"/>
  <c r="M5" i="3" s="1"/>
  <c r="Z7" i="13"/>
  <c r="AB7" i="13" s="1"/>
  <c r="E10" i="13"/>
  <c r="G10" i="13" s="1"/>
  <c r="A329" i="22"/>
  <c r="A293" i="17"/>
  <c r="A41" i="21"/>
  <c r="T8" i="13"/>
  <c r="V8" i="13" s="1"/>
  <c r="A191" i="33"/>
  <c r="AU85" i="17"/>
  <c r="E12" i="36"/>
  <c r="N26" i="13"/>
  <c r="P26" i="13" s="1"/>
  <c r="A129" i="21"/>
  <c r="A84" i="33"/>
  <c r="B29" i="13"/>
  <c r="D29" i="13" s="1"/>
  <c r="AI33" i="13"/>
  <c r="AK33" i="13" s="1"/>
  <c r="A144" i="21"/>
  <c r="A99" i="22"/>
  <c r="E20" i="3"/>
  <c r="G20" i="3" s="1"/>
  <c r="A180" i="21"/>
  <c r="Q4" i="3"/>
  <c r="S4" i="3" s="1"/>
  <c r="E31" i="3"/>
  <c r="H14" i="8"/>
  <c r="J14" i="8" s="1"/>
  <c r="A240" i="33"/>
  <c r="A292" i="22"/>
  <c r="A342" i="21"/>
  <c r="A170" i="21"/>
  <c r="A27" i="22"/>
  <c r="B29" i="3"/>
  <c r="AT24" i="1"/>
  <c r="A100" i="17"/>
  <c r="Q31" i="8"/>
  <c r="S31" i="8" s="1"/>
  <c r="A180" i="33"/>
  <c r="E16" i="13"/>
  <c r="G16" i="13" s="1"/>
  <c r="A60" i="17"/>
  <c r="A364" i="22"/>
  <c r="K11" i="8"/>
  <c r="A153" i="22"/>
  <c r="E16" i="8"/>
  <c r="G16" i="8" s="1"/>
  <c r="E31" i="13"/>
  <c r="AI32" i="13"/>
  <c r="AK32" i="13" s="1"/>
  <c r="K21" i="13"/>
  <c r="M21" i="13" s="1"/>
  <c r="A33" i="33"/>
  <c r="AI33" i="3"/>
  <c r="AK33" i="3" s="1"/>
  <c r="N26" i="8"/>
  <c r="P26" i="8" s="1"/>
  <c r="E31" i="8"/>
  <c r="G31" i="8" s="1"/>
  <c r="A110" i="17"/>
  <c r="AC21" i="13"/>
  <c r="AE21" i="13" s="1"/>
  <c r="A27" i="33"/>
  <c r="A72" i="17"/>
  <c r="A99" i="33"/>
  <c r="A49" i="17"/>
  <c r="K11" i="13"/>
  <c r="M11" i="13" s="1"/>
  <c r="A21" i="17"/>
  <c r="A365" i="17"/>
  <c r="Q12" i="13"/>
  <c r="S12" i="13" s="1"/>
  <c r="AT29" i="1"/>
  <c r="AC29" i="3"/>
  <c r="AE29" i="3" s="1"/>
  <c r="AI22" i="3"/>
  <c r="AK22" i="3" s="1"/>
  <c r="A4" i="21"/>
  <c r="E13" i="13"/>
  <c r="G13" i="13" s="1"/>
  <c r="A49" i="22"/>
  <c r="Q4" i="8"/>
  <c r="S4" i="8" s="1"/>
  <c r="A45" i="21"/>
  <c r="A240" i="22"/>
  <c r="A144" i="33"/>
  <c r="Q4" i="13"/>
  <c r="S4" i="13" s="1"/>
  <c r="B6" i="3"/>
  <c r="A354" i="22"/>
  <c r="A4" i="22"/>
  <c r="A326" i="22"/>
  <c r="A99" i="21"/>
  <c r="A262" i="17"/>
  <c r="A153" i="21"/>
  <c r="A60" i="33"/>
  <c r="B23" i="13"/>
  <c r="AI32" i="8"/>
  <c r="AK32" i="8" s="1"/>
  <c r="Z20" i="8"/>
  <c r="AB20" i="8" s="1"/>
  <c r="AF31" i="3"/>
  <c r="AH31" i="3" s="1"/>
  <c r="A60" i="22"/>
  <c r="A364" i="21"/>
  <c r="A161" i="21"/>
  <c r="AC29" i="8"/>
  <c r="AE29" i="8" s="1"/>
  <c r="AC24" i="8"/>
  <c r="AE24" i="8" s="1"/>
  <c r="A60" i="21"/>
  <c r="Q15" i="13"/>
  <c r="S15" i="13" s="1"/>
  <c r="A261" i="21"/>
  <c r="A333" i="22"/>
  <c r="AQ27" i="1"/>
  <c r="AW29" i="1"/>
  <c r="A300" i="33"/>
  <c r="AC24" i="3"/>
  <c r="AE24" i="3" s="1"/>
  <c r="AI21" i="8"/>
  <c r="AK21" i="8" s="1"/>
  <c r="Z20" i="13"/>
  <c r="AB20" i="13" s="1"/>
  <c r="W30" i="3"/>
  <c r="Y30" i="3" s="1"/>
  <c r="AI10" i="8"/>
  <c r="Z9" i="3"/>
  <c r="AB9" i="3" s="1"/>
  <c r="AF15" i="3"/>
  <c r="AH15" i="3" s="1"/>
  <c r="AF26" i="13"/>
  <c r="AH26" i="13" s="1"/>
  <c r="A176" i="21"/>
  <c r="A355" i="33"/>
  <c r="AF31" i="13"/>
  <c r="AH31" i="13" s="1"/>
  <c r="AZ23" i="1"/>
  <c r="K34" i="13"/>
  <c r="A261" i="33"/>
  <c r="A333" i="33"/>
  <c r="A180" i="22"/>
  <c r="A241" i="17"/>
  <c r="A317" i="22"/>
  <c r="Q27" i="8"/>
  <c r="S27" i="8" s="1"/>
  <c r="Q21" i="3"/>
  <c r="S21" i="3" s="1"/>
  <c r="AI23" i="3"/>
  <c r="AK23" i="3" s="1"/>
  <c r="K34" i="8"/>
  <c r="A341" i="33"/>
  <c r="A144" i="22"/>
  <c r="A261" i="22"/>
  <c r="E20" i="8"/>
  <c r="G20" i="8" s="1"/>
  <c r="AF31" i="8"/>
  <c r="AH31" i="8" s="1"/>
  <c r="AI10" i="3"/>
  <c r="AK10" i="3" s="1"/>
  <c r="N11" i="13"/>
  <c r="P11" i="13" s="1"/>
  <c r="AT10" i="28"/>
  <c r="AW10" i="28"/>
  <c r="AW7" i="28"/>
  <c r="AW17" i="28"/>
  <c r="AZ5" i="28"/>
  <c r="AZ29" i="28"/>
  <c r="AZ34" i="28"/>
  <c r="AZ19" i="28"/>
  <c r="AW22" i="28"/>
  <c r="AT22" i="28"/>
  <c r="AT17" i="28"/>
  <c r="AW18" i="28"/>
  <c r="AZ4" i="28"/>
  <c r="AW16" i="28"/>
  <c r="AW23" i="28"/>
  <c r="AW25" i="28"/>
  <c r="AZ11" i="28"/>
  <c r="AW20" i="28"/>
  <c r="AB42" i="28"/>
  <c r="AT12" i="28"/>
  <c r="AW21" i="28"/>
  <c r="AW27" i="28"/>
  <c r="AT16" i="28"/>
  <c r="AW12" i="28"/>
  <c r="AW13" i="28"/>
  <c r="AT13" i="28"/>
  <c r="K25" i="36"/>
  <c r="AH37" i="28"/>
  <c r="AZ7" i="28"/>
  <c r="K25" i="30"/>
  <c r="K25" i="32"/>
  <c r="AZ26" i="28"/>
  <c r="AW8" i="28"/>
  <c r="AT26" i="28"/>
  <c r="K25" i="29"/>
  <c r="AZ20" i="28"/>
  <c r="AT30" i="28"/>
  <c r="AT25" i="28"/>
  <c r="AT28" i="28"/>
  <c r="AZ22" i="28"/>
  <c r="AZ32" i="28"/>
  <c r="AW4" i="53"/>
  <c r="AT4" i="28"/>
  <c r="AZ30" i="28"/>
  <c r="AZ12" i="28"/>
  <c r="AQ4" i="53"/>
  <c r="AZ27" i="28"/>
  <c r="AZ25" i="28"/>
  <c r="AZ16" i="28"/>
  <c r="AW19" i="28"/>
  <c r="AZ28" i="28"/>
  <c r="B24" i="30"/>
  <c r="AT6" i="28"/>
  <c r="AT9" i="28"/>
  <c r="AZ33" i="28"/>
  <c r="AT29" i="28"/>
  <c r="AT31" i="28"/>
  <c r="AT32" i="28"/>
  <c r="AT4" i="53"/>
  <c r="AT34" i="28"/>
  <c r="AW28" i="28"/>
  <c r="AW6" i="28"/>
  <c r="AW30" i="28"/>
  <c r="AT23" i="28"/>
  <c r="AW24" i="28"/>
  <c r="AW15" i="28"/>
  <c r="AW29" i="28"/>
  <c r="AW26" i="28"/>
  <c r="AW9" i="28"/>
  <c r="AT24" i="28"/>
  <c r="AZ23" i="28"/>
  <c r="AK2" i="28"/>
  <c r="AW32" i="28"/>
  <c r="AT21" i="28"/>
  <c r="AZ10" i="28"/>
  <c r="AK3" i="28"/>
  <c r="AW33" i="28"/>
  <c r="AZ15" i="28"/>
  <c r="AZ21" i="28"/>
  <c r="AH36" i="28"/>
  <c r="AZ6" i="28"/>
  <c r="AT5" i="28"/>
  <c r="AW31" i="28"/>
  <c r="AW14" i="28"/>
  <c r="AT20" i="28"/>
  <c r="AZ17" i="28"/>
  <c r="AZ13" i="28"/>
  <c r="AZ8" i="28"/>
  <c r="AW11" i="28"/>
  <c r="AZ24" i="28"/>
  <c r="AW5" i="28"/>
  <c r="AZ4" i="53"/>
  <c r="AZ14" i="28"/>
  <c r="AZ18" i="28"/>
  <c r="A174" i="16"/>
  <c r="A138" i="16"/>
  <c r="A144" i="16"/>
  <c r="AX42" i="17"/>
  <c r="A143" i="16"/>
  <c r="A176" i="16"/>
  <c r="A150" i="16"/>
  <c r="A188" i="16"/>
  <c r="A43" i="22"/>
  <c r="A178" i="16"/>
  <c r="A170" i="16"/>
  <c r="A155" i="16"/>
  <c r="A141" i="16"/>
  <c r="A163" i="16"/>
  <c r="A179" i="16"/>
  <c r="A145" i="16"/>
  <c r="A154" i="16"/>
  <c r="A132" i="16"/>
  <c r="A166" i="16"/>
  <c r="A140" i="16"/>
  <c r="A191" i="16"/>
  <c r="A134" i="16"/>
  <c r="A96" i="22"/>
  <c r="Q10" i="36"/>
  <c r="AQ10" i="36" s="1"/>
  <c r="A175" i="16"/>
  <c r="A173" i="16"/>
  <c r="A149" i="16"/>
  <c r="A165" i="16"/>
  <c r="A168" i="16"/>
  <c r="A156" i="16"/>
  <c r="A146" i="16"/>
  <c r="A189" i="16"/>
  <c r="A183" i="16"/>
  <c r="A171" i="16"/>
  <c r="A131" i="16"/>
  <c r="A158" i="16"/>
  <c r="AQ34" i="57"/>
  <c r="A160" i="16"/>
  <c r="A190" i="16"/>
  <c r="A181" i="16"/>
  <c r="A185" i="16"/>
  <c r="A164" i="16"/>
  <c r="A159" i="16"/>
  <c r="A184" i="16"/>
  <c r="A151" i="16"/>
  <c r="A148" i="16"/>
  <c r="A133" i="16"/>
  <c r="A169" i="16"/>
  <c r="A153" i="16"/>
  <c r="A136" i="16"/>
  <c r="A186" i="16"/>
  <c r="A161" i="16"/>
  <c r="A180" i="16"/>
  <c r="A139" i="16"/>
  <c r="D71" i="33"/>
  <c r="BG329" i="17"/>
  <c r="BA329" i="17"/>
  <c r="T11" i="35"/>
  <c r="AO329" i="17"/>
  <c r="AW9" i="2"/>
  <c r="BG72" i="17"/>
  <c r="T11" i="30"/>
  <c r="K25" i="35"/>
  <c r="Q34" i="29"/>
  <c r="AU58" i="17"/>
  <c r="AX72" i="17"/>
  <c r="AR308" i="17"/>
  <c r="AW5" i="2"/>
  <c r="D87" i="21"/>
  <c r="BA42" i="17"/>
  <c r="BJ42" i="17"/>
  <c r="D328" i="21"/>
  <c r="BJ329" i="17"/>
  <c r="AO58" i="17"/>
  <c r="BG85" i="17"/>
  <c r="B14" i="35"/>
  <c r="AX325" i="17"/>
  <c r="BJ72" i="17"/>
  <c r="AU308" i="17"/>
  <c r="D307" i="21"/>
  <c r="BA88" i="17"/>
  <c r="BD88" i="17"/>
  <c r="BD42" i="17"/>
  <c r="AX329" i="17"/>
  <c r="AR329" i="17"/>
  <c r="D58" i="21"/>
  <c r="BG58" i="17"/>
  <c r="AR85" i="17"/>
  <c r="D85" i="17"/>
  <c r="AU312" i="17"/>
  <c r="AR72" i="17"/>
  <c r="D71" i="21"/>
  <c r="AO308" i="17"/>
  <c r="D307" i="22"/>
  <c r="D308" i="17"/>
  <c r="AR88" i="17"/>
  <c r="D87" i="22"/>
  <c r="D87" i="33"/>
  <c r="BG42" i="17"/>
  <c r="AR42" i="17"/>
  <c r="BD329" i="17"/>
  <c r="D329" i="17"/>
  <c r="D328" i="22"/>
  <c r="BA58" i="17"/>
  <c r="D58" i="17"/>
  <c r="BJ58" i="17"/>
  <c r="D84" i="21"/>
  <c r="BJ85" i="17"/>
  <c r="BD85" i="17"/>
  <c r="B14" i="32"/>
  <c r="D311" i="21"/>
  <c r="D325" i="17"/>
  <c r="AU72" i="17"/>
  <c r="D71" i="22"/>
  <c r="BJ308" i="17"/>
  <c r="BG308" i="17"/>
  <c r="BD308" i="17"/>
  <c r="AU88" i="17"/>
  <c r="AO88" i="17"/>
  <c r="BG88" i="17"/>
  <c r="D42" i="17"/>
  <c r="AW26" i="2"/>
  <c r="D328" i="33"/>
  <c r="AU329" i="17"/>
  <c r="AX58" i="17"/>
  <c r="D331" i="33"/>
  <c r="BA85" i="17"/>
  <c r="AO85" i="17"/>
  <c r="D84" i="33"/>
  <c r="AR280" i="17"/>
  <c r="D7" i="21"/>
  <c r="D38" i="17"/>
  <c r="BD38" i="17"/>
  <c r="E12" i="32"/>
  <c r="E12" i="29"/>
  <c r="D38" i="33"/>
  <c r="B27" i="31"/>
  <c r="A137" i="16"/>
  <c r="B27" i="29"/>
  <c r="AW20" i="24"/>
  <c r="B27" i="30"/>
  <c r="H10" i="32"/>
  <c r="H10" i="35"/>
  <c r="AO38" i="17"/>
  <c r="AX6" i="17"/>
  <c r="H10" i="29"/>
  <c r="D38" i="22"/>
  <c r="AR6" i="17"/>
  <c r="Q10" i="29"/>
  <c r="Q10" i="32"/>
  <c r="H10" i="36"/>
  <c r="AW16" i="24"/>
  <c r="AU38" i="17"/>
  <c r="H10" i="31"/>
  <c r="Q10" i="31"/>
  <c r="D38" i="21"/>
  <c r="Q10" i="30"/>
  <c r="BA38" i="17"/>
  <c r="AR38" i="17"/>
  <c r="AX38" i="17"/>
  <c r="Z371" i="33"/>
  <c r="E32" i="13"/>
  <c r="G32" i="13" s="1"/>
  <c r="E32" i="3"/>
  <c r="E32" i="8"/>
  <c r="G32" i="8" s="1"/>
  <c r="E32" i="53"/>
  <c r="E32" i="35"/>
  <c r="E32" i="36"/>
  <c r="E32" i="52"/>
  <c r="E32" i="51"/>
  <c r="Q34" i="30"/>
  <c r="AC31" i="32"/>
  <c r="A108" i="12"/>
  <c r="K40" i="49"/>
  <c r="H22" i="31"/>
  <c r="AQ14" i="23"/>
  <c r="V40" i="49"/>
  <c r="AF40" i="49"/>
  <c r="E40" i="49"/>
  <c r="AQ26" i="24"/>
  <c r="AF17" i="29"/>
  <c r="BA307" i="17"/>
  <c r="AQ10" i="27"/>
  <c r="AW19" i="23"/>
  <c r="T10" i="32"/>
  <c r="E16" i="32"/>
  <c r="AW17" i="27"/>
  <c r="BD120" i="17"/>
  <c r="D22" i="22"/>
  <c r="H22" i="32"/>
  <c r="AO120" i="17"/>
  <c r="BJ22" i="17"/>
  <c r="AT5" i="24"/>
  <c r="AW24" i="24"/>
  <c r="H19" i="35"/>
  <c r="E16" i="35"/>
  <c r="T10" i="35"/>
  <c r="D248" i="22"/>
  <c r="D119" i="22"/>
  <c r="AF19" i="29"/>
  <c r="AU249" i="17"/>
  <c r="AF16" i="31"/>
  <c r="AF17" i="31"/>
  <c r="D119" i="21"/>
  <c r="H19" i="29"/>
  <c r="D22" i="21"/>
  <c r="AT33" i="24"/>
  <c r="D248" i="21"/>
  <c r="D249" i="17"/>
  <c r="H22" i="29"/>
  <c r="AX311" i="17"/>
  <c r="Q14" i="35"/>
  <c r="AQ14" i="35" s="1"/>
  <c r="D120" i="17"/>
  <c r="H19" i="31"/>
  <c r="AW19" i="27"/>
  <c r="E16" i="36"/>
  <c r="D50" i="33"/>
  <c r="AU259" i="17"/>
  <c r="AR249" i="17"/>
  <c r="BD249" i="17"/>
  <c r="AO311" i="17"/>
  <c r="AQ14" i="27"/>
  <c r="H22" i="35"/>
  <c r="Q14" i="31"/>
  <c r="AU22" i="17"/>
  <c r="BA259" i="17"/>
  <c r="AC7" i="35"/>
  <c r="AT7" i="35" s="1"/>
  <c r="BJ311" i="17"/>
  <c r="AF17" i="35"/>
  <c r="AW17" i="35" s="1"/>
  <c r="AF17" i="30"/>
  <c r="BJ120" i="17"/>
  <c r="D119" i="33"/>
  <c r="H19" i="32"/>
  <c r="H19" i="30"/>
  <c r="AF19" i="31"/>
  <c r="E16" i="30"/>
  <c r="E16" i="31"/>
  <c r="T10" i="31"/>
  <c r="T10" i="29"/>
  <c r="AX249" i="17"/>
  <c r="AO249" i="17"/>
  <c r="D248" i="33"/>
  <c r="H14" i="30"/>
  <c r="D310" i="21"/>
  <c r="BG120" i="17"/>
  <c r="AX120" i="17"/>
  <c r="AF19" i="35"/>
  <c r="AW19" i="35" s="1"/>
  <c r="AT14" i="27"/>
  <c r="T10" i="30"/>
  <c r="BA22" i="17"/>
  <c r="AO22" i="17"/>
  <c r="BG249" i="17"/>
  <c r="BA249" i="17"/>
  <c r="BJ249" i="17"/>
  <c r="D310" i="33"/>
  <c r="H18" i="53"/>
  <c r="I18" i="53" s="1"/>
  <c r="H18" i="52"/>
  <c r="H18" i="51"/>
  <c r="H21" i="53"/>
  <c r="I21" i="53" s="1"/>
  <c r="H21" i="52"/>
  <c r="H21" i="51"/>
  <c r="T21" i="53"/>
  <c r="U21" i="53" s="1"/>
  <c r="T21" i="52"/>
  <c r="T21" i="51"/>
  <c r="W6" i="53"/>
  <c r="X6" i="53" s="1"/>
  <c r="W6" i="51"/>
  <c r="W6" i="52"/>
  <c r="T16" i="35"/>
  <c r="T16" i="53"/>
  <c r="U16" i="53" s="1"/>
  <c r="T16" i="52"/>
  <c r="T16" i="51"/>
  <c r="K28" i="53"/>
  <c r="L28" i="53" s="1"/>
  <c r="K28" i="52"/>
  <c r="K28" i="51"/>
  <c r="E13" i="53"/>
  <c r="F13" i="53" s="1"/>
  <c r="E13" i="52"/>
  <c r="E13" i="51"/>
  <c r="AW8" i="23"/>
  <c r="AF8" i="53"/>
  <c r="AF8" i="52"/>
  <c r="AW8" i="52" s="1"/>
  <c r="AF8" i="51"/>
  <c r="AW8" i="51" s="1"/>
  <c r="T19" i="53"/>
  <c r="U19" i="53" s="1"/>
  <c r="T19" i="52"/>
  <c r="T19" i="51"/>
  <c r="AF24" i="32"/>
  <c r="AF24" i="53"/>
  <c r="AF24" i="52"/>
  <c r="AW24" i="52" s="1"/>
  <c r="AF24" i="51"/>
  <c r="AW24" i="51" s="1"/>
  <c r="H30" i="32"/>
  <c r="H30" i="53"/>
  <c r="I30" i="53" s="1"/>
  <c r="H30" i="52"/>
  <c r="H30" i="51"/>
  <c r="E11" i="53"/>
  <c r="F11" i="53" s="1"/>
  <c r="E11" i="52"/>
  <c r="E11" i="51"/>
  <c r="AF15" i="36"/>
  <c r="AW15" i="36" s="1"/>
  <c r="AF15" i="53"/>
  <c r="AF15" i="52"/>
  <c r="AW15" i="52" s="1"/>
  <c r="AF15" i="51"/>
  <c r="AW15" i="51" s="1"/>
  <c r="AF22" i="53"/>
  <c r="AF22" i="51"/>
  <c r="AW22" i="51" s="1"/>
  <c r="AF22" i="52"/>
  <c r="AW22" i="52" s="1"/>
  <c r="AF29" i="53"/>
  <c r="AF29" i="52"/>
  <c r="AW29" i="52" s="1"/>
  <c r="AF29" i="51"/>
  <c r="AW29" i="51" s="1"/>
  <c r="B13" i="35"/>
  <c r="B13" i="53"/>
  <c r="C13" i="53" s="1"/>
  <c r="B13" i="52"/>
  <c r="B13" i="51"/>
  <c r="Q15" i="31"/>
  <c r="Q15" i="53"/>
  <c r="Q15" i="52"/>
  <c r="AQ15" i="52" s="1"/>
  <c r="Q15" i="51"/>
  <c r="AQ15" i="51" s="1"/>
  <c r="H20" i="36"/>
  <c r="H20" i="53"/>
  <c r="I20" i="53" s="1"/>
  <c r="H20" i="52"/>
  <c r="H20" i="51"/>
  <c r="H27" i="53"/>
  <c r="I27" i="53" s="1"/>
  <c r="H27" i="52"/>
  <c r="H27" i="51"/>
  <c r="T34" i="53"/>
  <c r="T34" i="52"/>
  <c r="T34" i="51"/>
  <c r="E15" i="53"/>
  <c r="F15" i="53" s="1"/>
  <c r="E15" i="52"/>
  <c r="E15" i="51"/>
  <c r="Q12" i="53"/>
  <c r="Q12" i="52"/>
  <c r="AQ12" i="52" s="1"/>
  <c r="Q12" i="51"/>
  <c r="AQ12" i="51" s="1"/>
  <c r="Q13" i="35"/>
  <c r="AQ13" i="35" s="1"/>
  <c r="Q13" i="53"/>
  <c r="Q13" i="51"/>
  <c r="AQ13" i="51" s="1"/>
  <c r="Q13" i="52"/>
  <c r="AQ13" i="52" s="1"/>
  <c r="H25" i="35"/>
  <c r="H25" i="53"/>
  <c r="I25" i="53" s="1"/>
  <c r="H25" i="52"/>
  <c r="H25" i="51"/>
  <c r="AF18" i="53"/>
  <c r="AF18" i="52"/>
  <c r="AW18" i="52" s="1"/>
  <c r="AF18" i="51"/>
  <c r="AW18" i="51" s="1"/>
  <c r="Z5" i="53"/>
  <c r="AA5" i="53" s="1"/>
  <c r="Z5" i="51"/>
  <c r="Z5" i="52"/>
  <c r="W18" i="53"/>
  <c r="X18" i="53" s="1"/>
  <c r="W18" i="52"/>
  <c r="W18" i="51"/>
  <c r="N21" i="53"/>
  <c r="O21" i="53" s="1"/>
  <c r="N21" i="51"/>
  <c r="N21" i="52"/>
  <c r="E21" i="29"/>
  <c r="E21" i="53"/>
  <c r="F21" i="53" s="1"/>
  <c r="E21" i="52"/>
  <c r="E21" i="51"/>
  <c r="N20" i="53"/>
  <c r="O20" i="53" s="1"/>
  <c r="N20" i="52"/>
  <c r="N20" i="51"/>
  <c r="AC21" i="53"/>
  <c r="AC21" i="52"/>
  <c r="AT21" i="52" s="1"/>
  <c r="AC21" i="51"/>
  <c r="AT21" i="51" s="1"/>
  <c r="E22" i="53"/>
  <c r="F22" i="53" s="1"/>
  <c r="E22" i="52"/>
  <c r="E22" i="51"/>
  <c r="Q20" i="53"/>
  <c r="Q20" i="51"/>
  <c r="AQ20" i="51" s="1"/>
  <c r="Q20" i="52"/>
  <c r="AQ20" i="52" s="1"/>
  <c r="Q21" i="53"/>
  <c r="Q21" i="52"/>
  <c r="AQ21" i="52" s="1"/>
  <c r="Q21" i="51"/>
  <c r="AQ21" i="51" s="1"/>
  <c r="AI15" i="53"/>
  <c r="AI15" i="51"/>
  <c r="AZ15" i="51" s="1"/>
  <c r="AI15" i="52"/>
  <c r="AZ15" i="52" s="1"/>
  <c r="W14" i="35"/>
  <c r="W14" i="53"/>
  <c r="X14" i="53" s="1"/>
  <c r="W14" i="52"/>
  <c r="W14" i="51"/>
  <c r="Z22" i="53"/>
  <c r="AA22" i="53" s="1"/>
  <c r="Z22" i="52"/>
  <c r="Z22" i="51"/>
  <c r="AI12" i="53"/>
  <c r="AI12" i="52"/>
  <c r="AZ12" i="52" s="1"/>
  <c r="AI12" i="51"/>
  <c r="AZ12" i="51" s="1"/>
  <c r="Z13" i="53"/>
  <c r="AA13" i="53" s="1"/>
  <c r="Z13" i="52"/>
  <c r="Z13" i="51"/>
  <c r="W20" i="53"/>
  <c r="X20" i="53" s="1"/>
  <c r="W20" i="52"/>
  <c r="W20" i="51"/>
  <c r="B18" i="53"/>
  <c r="C18" i="53" s="1"/>
  <c r="B18" i="52"/>
  <c r="B18" i="51"/>
  <c r="K14" i="53"/>
  <c r="L14" i="53" s="1"/>
  <c r="K14" i="52"/>
  <c r="K14" i="51"/>
  <c r="B21" i="53"/>
  <c r="C21" i="53" s="1"/>
  <c r="B21" i="52"/>
  <c r="B21" i="51"/>
  <c r="N19" i="53"/>
  <c r="O19" i="53" s="1"/>
  <c r="N19" i="52"/>
  <c r="N19" i="51"/>
  <c r="Z20" i="53"/>
  <c r="AA20" i="53" s="1"/>
  <c r="Z20" i="52"/>
  <c r="Z20" i="51"/>
  <c r="D40" i="23"/>
  <c r="E9" i="53"/>
  <c r="F9" i="53" s="1"/>
  <c r="E9" i="52"/>
  <c r="E9" i="51"/>
  <c r="AC19" i="32"/>
  <c r="AC19" i="53"/>
  <c r="AD19" i="53" s="1"/>
  <c r="AC19" i="52"/>
  <c r="AT19" i="52" s="1"/>
  <c r="AC19" i="51"/>
  <c r="Z18" i="53"/>
  <c r="AA18" i="53" s="1"/>
  <c r="Z18" i="52"/>
  <c r="Z18" i="51"/>
  <c r="Z7" i="53"/>
  <c r="AA7" i="53" s="1"/>
  <c r="Z7" i="52"/>
  <c r="Z7" i="51"/>
  <c r="E20" i="53"/>
  <c r="F20" i="53" s="1"/>
  <c r="E20" i="52"/>
  <c r="E20" i="51"/>
  <c r="E27" i="53"/>
  <c r="F27" i="53" s="1"/>
  <c r="E27" i="52"/>
  <c r="E27" i="51"/>
  <c r="Q17" i="53"/>
  <c r="Q17" i="52"/>
  <c r="AQ17" i="52" s="1"/>
  <c r="Q17" i="51"/>
  <c r="AQ17" i="51" s="1"/>
  <c r="Q24" i="53"/>
  <c r="Q24" i="52"/>
  <c r="AQ24" i="52" s="1"/>
  <c r="Q24" i="51"/>
  <c r="AQ24" i="51" s="1"/>
  <c r="Q31" i="53"/>
  <c r="Q31" i="52"/>
  <c r="AQ31" i="52" s="1"/>
  <c r="Q31" i="51"/>
  <c r="AQ31" i="51" s="1"/>
  <c r="B16" i="53"/>
  <c r="C16" i="53" s="1"/>
  <c r="B16" i="52"/>
  <c r="B16" i="51"/>
  <c r="AC18" i="36"/>
  <c r="AT18" i="36" s="1"/>
  <c r="AC18" i="53"/>
  <c r="AC18" i="52"/>
  <c r="AT18" i="52" s="1"/>
  <c r="AC18" i="51"/>
  <c r="AT18" i="51" s="1"/>
  <c r="E30" i="53"/>
  <c r="E30" i="52"/>
  <c r="E30" i="51"/>
  <c r="AF27" i="53"/>
  <c r="AF27" i="51"/>
  <c r="AW27" i="51" s="1"/>
  <c r="AF27" i="52"/>
  <c r="AW27" i="52" s="1"/>
  <c r="Z17" i="31"/>
  <c r="Z17" i="53"/>
  <c r="AA17" i="53" s="1"/>
  <c r="Z17" i="52"/>
  <c r="Z17" i="51"/>
  <c r="E31" i="53"/>
  <c r="E31" i="52"/>
  <c r="E31" i="51"/>
  <c r="K13" i="53"/>
  <c r="L13" i="53" s="1"/>
  <c r="K13" i="52"/>
  <c r="K13" i="51"/>
  <c r="W19" i="53"/>
  <c r="X19" i="53" s="1"/>
  <c r="W19" i="52"/>
  <c r="W19" i="51"/>
  <c r="E19" i="53"/>
  <c r="F19" i="53" s="1"/>
  <c r="E19" i="52"/>
  <c r="E19" i="51"/>
  <c r="Q19" i="53"/>
  <c r="R19" i="53" s="1"/>
  <c r="Q19" i="52"/>
  <c r="AQ19" i="52" s="1"/>
  <c r="Q19" i="51"/>
  <c r="K17" i="53"/>
  <c r="L17" i="53" s="1"/>
  <c r="K17" i="52"/>
  <c r="K17" i="51"/>
  <c r="N8" i="53"/>
  <c r="O8" i="53" s="1"/>
  <c r="N8" i="52"/>
  <c r="N8" i="51"/>
  <c r="B5" i="53"/>
  <c r="C5" i="53" s="1"/>
  <c r="B5" i="51"/>
  <c r="B5" i="52"/>
  <c r="T23" i="53"/>
  <c r="U23" i="53" s="1"/>
  <c r="T23" i="52"/>
  <c r="T23" i="51"/>
  <c r="AF6" i="36"/>
  <c r="AW6" i="36" s="1"/>
  <c r="AF6" i="53"/>
  <c r="AF6" i="51"/>
  <c r="AW6" i="51" s="1"/>
  <c r="AF6" i="52"/>
  <c r="AW6" i="52" s="1"/>
  <c r="H4" i="53"/>
  <c r="I4" i="53" s="1"/>
  <c r="H4" i="52"/>
  <c r="H4" i="51"/>
  <c r="T18" i="35"/>
  <c r="T18" i="53"/>
  <c r="U18" i="53" s="1"/>
  <c r="T18" i="52"/>
  <c r="T18" i="51"/>
  <c r="AC10" i="53"/>
  <c r="AC10" i="51"/>
  <c r="AT10" i="51" s="1"/>
  <c r="AC10" i="52"/>
  <c r="AT10" i="52" s="1"/>
  <c r="H17" i="53"/>
  <c r="I17" i="53" s="1"/>
  <c r="H17" i="52"/>
  <c r="H17" i="51"/>
  <c r="H31" i="53"/>
  <c r="H31" i="52"/>
  <c r="H31" i="51"/>
  <c r="T22" i="53"/>
  <c r="U22" i="53" s="1"/>
  <c r="T22" i="51"/>
  <c r="T22" i="52"/>
  <c r="Z11" i="53"/>
  <c r="AA11" i="53" s="1"/>
  <c r="Z11" i="52"/>
  <c r="Z11" i="51"/>
  <c r="Z8" i="53"/>
  <c r="AA8" i="53" s="1"/>
  <c r="Z8" i="52"/>
  <c r="Z8" i="51"/>
  <c r="AI8" i="53"/>
  <c r="AI8" i="51"/>
  <c r="AZ8" i="51" s="1"/>
  <c r="AI8" i="52"/>
  <c r="AZ8" i="52" s="1"/>
  <c r="AC11" i="53"/>
  <c r="AC11" i="52"/>
  <c r="AT11" i="52" s="1"/>
  <c r="AC11" i="51"/>
  <c r="AT11" i="51" s="1"/>
  <c r="T7" i="53"/>
  <c r="U7" i="53" s="1"/>
  <c r="T7" i="51"/>
  <c r="T7" i="52"/>
  <c r="AF28" i="31"/>
  <c r="AF28" i="53"/>
  <c r="AF28" i="52"/>
  <c r="AW28" i="52" s="1"/>
  <c r="AF28" i="51"/>
  <c r="AW28" i="51" s="1"/>
  <c r="W13" i="53"/>
  <c r="X13" i="53" s="1"/>
  <c r="W13" i="52"/>
  <c r="W13" i="51"/>
  <c r="H28" i="53"/>
  <c r="I28" i="53" s="1"/>
  <c r="H28" i="52"/>
  <c r="H28" i="51"/>
  <c r="T25" i="53"/>
  <c r="U25" i="53" s="1"/>
  <c r="T25" i="52"/>
  <c r="T25" i="51"/>
  <c r="AI34" i="53"/>
  <c r="AI34" i="52"/>
  <c r="AZ34" i="52" s="1"/>
  <c r="AI34" i="51"/>
  <c r="AZ34" i="51" s="1"/>
  <c r="Q11" i="53"/>
  <c r="Q11" i="52"/>
  <c r="AQ11" i="52" s="1"/>
  <c r="Q11" i="51"/>
  <c r="AQ11" i="51" s="1"/>
  <c r="AC8" i="36"/>
  <c r="AT8" i="36" s="1"/>
  <c r="AC8" i="53"/>
  <c r="AC8" i="52"/>
  <c r="AT8" i="52" s="1"/>
  <c r="AC8" i="51"/>
  <c r="AT8" i="51" s="1"/>
  <c r="W34" i="53"/>
  <c r="W34" i="52"/>
  <c r="W34" i="51"/>
  <c r="W26" i="53"/>
  <c r="X26" i="53" s="1"/>
  <c r="W26" i="52"/>
  <c r="W26" i="51"/>
  <c r="K4" i="52"/>
  <c r="K4" i="51"/>
  <c r="N6" i="53"/>
  <c r="O6" i="53" s="1"/>
  <c r="N6" i="52"/>
  <c r="N6" i="51"/>
  <c r="H6" i="53"/>
  <c r="I6" i="53" s="1"/>
  <c r="H6" i="51"/>
  <c r="H6" i="52"/>
  <c r="AF30" i="53"/>
  <c r="AF30" i="52"/>
  <c r="AW30" i="52" s="1"/>
  <c r="AF30" i="51"/>
  <c r="AW30" i="51" s="1"/>
  <c r="T5" i="53"/>
  <c r="U5" i="53" s="1"/>
  <c r="T5" i="52"/>
  <c r="T5" i="51"/>
  <c r="Q5" i="53"/>
  <c r="Q5" i="52"/>
  <c r="AQ5" i="52" s="1"/>
  <c r="Q5" i="51"/>
  <c r="AQ5" i="51" s="1"/>
  <c r="H15" i="53"/>
  <c r="I15" i="53" s="1"/>
  <c r="H15" i="52"/>
  <c r="H15" i="51"/>
  <c r="AI33" i="53"/>
  <c r="AI33" i="52"/>
  <c r="AZ33" i="52" s="1"/>
  <c r="AI33" i="51"/>
  <c r="AZ33" i="51" s="1"/>
  <c r="AF34" i="36"/>
  <c r="AW34" i="36" s="1"/>
  <c r="AF34" i="53"/>
  <c r="AW34" i="53" s="1"/>
  <c r="AF34" i="52"/>
  <c r="AW34" i="52" s="1"/>
  <c r="AF34" i="51"/>
  <c r="AW34" i="51" s="1"/>
  <c r="AI29" i="53"/>
  <c r="AI29" i="52"/>
  <c r="AZ29" i="52" s="1"/>
  <c r="AI29" i="51"/>
  <c r="AZ29" i="51" s="1"/>
  <c r="W32" i="53"/>
  <c r="W32" i="52"/>
  <c r="W32" i="51"/>
  <c r="N9" i="53"/>
  <c r="O9" i="53" s="1"/>
  <c r="N9" i="52"/>
  <c r="N9" i="51"/>
  <c r="K10" i="53"/>
  <c r="L10" i="53" s="1"/>
  <c r="K10" i="51"/>
  <c r="K10" i="52"/>
  <c r="W31" i="53"/>
  <c r="W31" i="51"/>
  <c r="W31" i="52"/>
  <c r="W8" i="53"/>
  <c r="X8" i="53" s="1"/>
  <c r="W8" i="52"/>
  <c r="W8" i="51"/>
  <c r="W25" i="53"/>
  <c r="X25" i="53" s="1"/>
  <c r="W25" i="52"/>
  <c r="W25" i="51"/>
  <c r="B9" i="36"/>
  <c r="B9" i="53"/>
  <c r="C9" i="53" s="1"/>
  <c r="B9" i="51"/>
  <c r="B9" i="52"/>
  <c r="W9" i="53"/>
  <c r="X9" i="53" s="1"/>
  <c r="W9" i="52"/>
  <c r="W9" i="51"/>
  <c r="W21" i="53"/>
  <c r="X21" i="53" s="1"/>
  <c r="W21" i="52"/>
  <c r="W21" i="51"/>
  <c r="AC7" i="32"/>
  <c r="AC7" i="53"/>
  <c r="AC7" i="51"/>
  <c r="AT7" i="51" s="1"/>
  <c r="AC7" i="52"/>
  <c r="AT7" i="52" s="1"/>
  <c r="AC23" i="53"/>
  <c r="AC23" i="51"/>
  <c r="AT23" i="51" s="1"/>
  <c r="AC23" i="52"/>
  <c r="AT23" i="52" s="1"/>
  <c r="E29" i="36"/>
  <c r="E29" i="53"/>
  <c r="E29" i="51"/>
  <c r="E29" i="52"/>
  <c r="H14" i="36"/>
  <c r="H14" i="53"/>
  <c r="I14" i="53" s="1"/>
  <c r="H14" i="52"/>
  <c r="H14" i="51"/>
  <c r="T8" i="53"/>
  <c r="U8" i="53" s="1"/>
  <c r="T8" i="52"/>
  <c r="T8" i="51"/>
  <c r="P39" i="23"/>
  <c r="Q8" i="53"/>
  <c r="Q8" i="51"/>
  <c r="AQ8" i="51" s="1"/>
  <c r="Q8" i="52"/>
  <c r="AQ8" i="52" s="1"/>
  <c r="H13" i="53"/>
  <c r="I13" i="53" s="1"/>
  <c r="H13" i="52"/>
  <c r="H13" i="51"/>
  <c r="T12" i="53"/>
  <c r="U12" i="53" s="1"/>
  <c r="T12" i="52"/>
  <c r="T12" i="51"/>
  <c r="K16" i="53"/>
  <c r="L16" i="53" s="1"/>
  <c r="K16" i="52"/>
  <c r="K16" i="51"/>
  <c r="H24" i="53"/>
  <c r="I24" i="53" s="1"/>
  <c r="H24" i="52"/>
  <c r="H24" i="51"/>
  <c r="AF10" i="53"/>
  <c r="AF10" i="52"/>
  <c r="AW10" i="52" s="1"/>
  <c r="AF10" i="51"/>
  <c r="AW10" i="51" s="1"/>
  <c r="W12" i="53"/>
  <c r="X12" i="53" s="1"/>
  <c r="W12" i="52"/>
  <c r="W12" i="51"/>
  <c r="K27" i="53"/>
  <c r="L27" i="53" s="1"/>
  <c r="K27" i="52"/>
  <c r="K27" i="51"/>
  <c r="AI23" i="53"/>
  <c r="AI23" i="52"/>
  <c r="AZ23" i="52" s="1"/>
  <c r="AI23" i="51"/>
  <c r="AZ23" i="51" s="1"/>
  <c r="AF16" i="32"/>
  <c r="AF16" i="53"/>
  <c r="AF16" i="52"/>
  <c r="AW16" i="52" s="1"/>
  <c r="AF16" i="51"/>
  <c r="AW16" i="51" s="1"/>
  <c r="AW32" i="23"/>
  <c r="AF32" i="53"/>
  <c r="AF32" i="51"/>
  <c r="AW32" i="51" s="1"/>
  <c r="AF32" i="52"/>
  <c r="AW32" i="52" s="1"/>
  <c r="H12" i="53"/>
  <c r="I12" i="53" s="1"/>
  <c r="H12" i="52"/>
  <c r="H12" i="51"/>
  <c r="T33" i="53"/>
  <c r="T33" i="52"/>
  <c r="T33" i="51"/>
  <c r="AF23" i="53"/>
  <c r="AF23" i="52"/>
  <c r="AW23" i="52" s="1"/>
  <c r="AF23" i="51"/>
  <c r="AW23" i="51" s="1"/>
  <c r="AF33" i="53"/>
  <c r="AF33" i="52"/>
  <c r="AW33" i="52" s="1"/>
  <c r="AF33" i="51"/>
  <c r="AW33" i="51" s="1"/>
  <c r="AF25" i="53"/>
  <c r="AF25" i="52"/>
  <c r="AW25" i="52" s="1"/>
  <c r="AF25" i="51"/>
  <c r="AW25" i="51" s="1"/>
  <c r="K5" i="53"/>
  <c r="L5" i="53" s="1"/>
  <c r="K5" i="52"/>
  <c r="K5" i="51"/>
  <c r="B8" i="53"/>
  <c r="C8" i="53" s="1"/>
  <c r="B8" i="52"/>
  <c r="B8" i="51"/>
  <c r="AI6" i="53"/>
  <c r="AI6" i="51"/>
  <c r="AZ6" i="51" s="1"/>
  <c r="AI6" i="52"/>
  <c r="AZ6" i="52" s="1"/>
  <c r="AI26" i="53"/>
  <c r="AI26" i="52"/>
  <c r="AZ26" i="52" s="1"/>
  <c r="AI26" i="51"/>
  <c r="AZ26" i="51" s="1"/>
  <c r="N14" i="53"/>
  <c r="O14" i="53" s="1"/>
  <c r="N14" i="52"/>
  <c r="N14" i="51"/>
  <c r="Q14" i="32"/>
  <c r="Q14" i="53"/>
  <c r="Q14" i="52"/>
  <c r="AQ14" i="52" s="1"/>
  <c r="Q14" i="51"/>
  <c r="AQ14" i="51" s="1"/>
  <c r="AF20" i="35"/>
  <c r="AW20" i="35" s="1"/>
  <c r="AF20" i="53"/>
  <c r="AF20" i="52"/>
  <c r="AW20" i="52" s="1"/>
  <c r="AF20" i="51"/>
  <c r="AW20" i="51" s="1"/>
  <c r="T10" i="53"/>
  <c r="U10" i="53" s="1"/>
  <c r="T10" i="52"/>
  <c r="T10" i="51"/>
  <c r="T17" i="53"/>
  <c r="U17" i="53" s="1"/>
  <c r="T17" i="52"/>
  <c r="T17" i="51"/>
  <c r="T24" i="53"/>
  <c r="U24" i="53" s="1"/>
  <c r="T24" i="52"/>
  <c r="T24" i="51"/>
  <c r="AF31" i="53"/>
  <c r="AF31" i="52"/>
  <c r="AW31" i="52" s="1"/>
  <c r="AF31" i="51"/>
  <c r="AW31" i="51" s="1"/>
  <c r="AF21" i="53"/>
  <c r="AF21" i="52"/>
  <c r="AW21" i="52" s="1"/>
  <c r="AF21" i="51"/>
  <c r="AW21" i="51" s="1"/>
  <c r="H29" i="53"/>
  <c r="I29" i="53" s="1"/>
  <c r="H29" i="52"/>
  <c r="H29" i="51"/>
  <c r="H16" i="53"/>
  <c r="I16" i="53" s="1"/>
  <c r="H16" i="52"/>
  <c r="H16" i="51"/>
  <c r="T30" i="53"/>
  <c r="U30" i="53" s="1"/>
  <c r="T30" i="52"/>
  <c r="T30" i="51"/>
  <c r="E16" i="53"/>
  <c r="F16" i="53" s="1"/>
  <c r="E16" i="52"/>
  <c r="E16" i="51"/>
  <c r="AC16" i="53"/>
  <c r="AC16" i="52"/>
  <c r="AT16" i="52" s="1"/>
  <c r="AC16" i="51"/>
  <c r="AT16" i="51" s="1"/>
  <c r="T28" i="53"/>
  <c r="U28" i="53" s="1"/>
  <c r="T28" i="52"/>
  <c r="T28" i="51"/>
  <c r="H33" i="53"/>
  <c r="H33" i="52"/>
  <c r="H33" i="51"/>
  <c r="H22" i="53"/>
  <c r="I22" i="53" s="1"/>
  <c r="H22" i="52"/>
  <c r="H22" i="51"/>
  <c r="AC14" i="53"/>
  <c r="AC14" i="52"/>
  <c r="AT14" i="52" s="1"/>
  <c r="AC14" i="51"/>
  <c r="AT14" i="51" s="1"/>
  <c r="H19" i="53"/>
  <c r="I19" i="53" s="1"/>
  <c r="H19" i="52"/>
  <c r="H19" i="51"/>
  <c r="AF19" i="32"/>
  <c r="AF19" i="53"/>
  <c r="AG19" i="53" s="1"/>
  <c r="AF19" i="52"/>
  <c r="AW19" i="52" s="1"/>
  <c r="AF19" i="51"/>
  <c r="AF17" i="32"/>
  <c r="AF17" i="53"/>
  <c r="AF17" i="52"/>
  <c r="AW17" i="52" s="1"/>
  <c r="AF17" i="51"/>
  <c r="AW17" i="51" s="1"/>
  <c r="Q16" i="53"/>
  <c r="Q16" i="52"/>
  <c r="AQ16" i="52" s="1"/>
  <c r="Q16" i="51"/>
  <c r="AQ16" i="51" s="1"/>
  <c r="AC13" i="36"/>
  <c r="AT13" i="36" s="1"/>
  <c r="AC13" i="53"/>
  <c r="AC13" i="52"/>
  <c r="AT13" i="52" s="1"/>
  <c r="AC13" i="51"/>
  <c r="AT13" i="51" s="1"/>
  <c r="H7" i="53"/>
  <c r="I7" i="53" s="1"/>
  <c r="H7" i="51"/>
  <c r="H7" i="52"/>
  <c r="T27" i="53"/>
  <c r="U27" i="53" s="1"/>
  <c r="T27" i="52"/>
  <c r="T27" i="51"/>
  <c r="W4" i="52"/>
  <c r="W4" i="51"/>
  <c r="W7" i="53"/>
  <c r="X7" i="53" s="1"/>
  <c r="W7" i="52"/>
  <c r="W7" i="51"/>
  <c r="AI28" i="53"/>
  <c r="AI28" i="52"/>
  <c r="AZ28" i="52" s="1"/>
  <c r="AI28" i="51"/>
  <c r="AZ28" i="51" s="1"/>
  <c r="AI31" i="31"/>
  <c r="AI31" i="53"/>
  <c r="AI31" i="51"/>
  <c r="AZ31" i="51" s="1"/>
  <c r="AI31" i="52"/>
  <c r="AZ31" i="52" s="1"/>
  <c r="N4" i="52"/>
  <c r="N4" i="51"/>
  <c r="Q6" i="53"/>
  <c r="Q6" i="52"/>
  <c r="AQ6" i="52" s="1"/>
  <c r="Q6" i="51"/>
  <c r="AQ6" i="51" s="1"/>
  <c r="AC27" i="53"/>
  <c r="AC27" i="52"/>
  <c r="AT27" i="52" s="1"/>
  <c r="AC27" i="51"/>
  <c r="AT27" i="51" s="1"/>
  <c r="AF12" i="53"/>
  <c r="AF12" i="52"/>
  <c r="AW12" i="52" s="1"/>
  <c r="AF12" i="51"/>
  <c r="AW12" i="51" s="1"/>
  <c r="H34" i="53"/>
  <c r="H34" i="52"/>
  <c r="H34" i="51"/>
  <c r="Q9" i="53"/>
  <c r="Q9" i="52"/>
  <c r="AQ9" i="52" s="1"/>
  <c r="Q9" i="51"/>
  <c r="AQ9" i="51" s="1"/>
  <c r="AF13" i="53"/>
  <c r="AF13" i="52"/>
  <c r="AW13" i="52" s="1"/>
  <c r="AF13" i="51"/>
  <c r="AW13" i="51" s="1"/>
  <c r="K32" i="53"/>
  <c r="K32" i="52"/>
  <c r="K32" i="51"/>
  <c r="H11" i="53"/>
  <c r="I11" i="53" s="1"/>
  <c r="H11" i="52"/>
  <c r="H11" i="51"/>
  <c r="AI13" i="53"/>
  <c r="AI13" i="51"/>
  <c r="AZ13" i="51" s="1"/>
  <c r="AI13" i="52"/>
  <c r="AZ13" i="52" s="1"/>
  <c r="K19" i="53"/>
  <c r="L19" i="53" s="1"/>
  <c r="K19" i="52"/>
  <c r="K19" i="51"/>
  <c r="Z6" i="53"/>
  <c r="AA6" i="53" s="1"/>
  <c r="Z6" i="52"/>
  <c r="Z6" i="51"/>
  <c r="B28" i="53"/>
  <c r="C28" i="53" s="1"/>
  <c r="B28" i="52"/>
  <c r="B28" i="51"/>
  <c r="Z29" i="53"/>
  <c r="AA29" i="53" s="1"/>
  <c r="Z29" i="52"/>
  <c r="Z29" i="51"/>
  <c r="K33" i="53"/>
  <c r="K33" i="52"/>
  <c r="K33" i="51"/>
  <c r="AI7" i="53"/>
  <c r="AI7" i="52"/>
  <c r="AZ7" i="52" s="1"/>
  <c r="AI7" i="51"/>
  <c r="AZ7" i="51" s="1"/>
  <c r="Z10" i="53"/>
  <c r="AA10" i="53" s="1"/>
  <c r="Z10" i="52"/>
  <c r="Z10" i="51"/>
  <c r="Z24" i="53"/>
  <c r="AA24" i="53" s="1"/>
  <c r="Z24" i="52"/>
  <c r="Z24" i="51"/>
  <c r="K8" i="53"/>
  <c r="L8" i="53" s="1"/>
  <c r="K8" i="52"/>
  <c r="K8" i="51"/>
  <c r="Z33" i="53"/>
  <c r="Z33" i="52"/>
  <c r="Z33" i="51"/>
  <c r="B31" i="53"/>
  <c r="B31" i="52"/>
  <c r="B31" i="51"/>
  <c r="N29" i="53"/>
  <c r="O29" i="53" s="1"/>
  <c r="N29" i="52"/>
  <c r="N29" i="51"/>
  <c r="Z23" i="53"/>
  <c r="AA23" i="53" s="1"/>
  <c r="Z23" i="52"/>
  <c r="Z23" i="51"/>
  <c r="E33" i="30"/>
  <c r="E33" i="53"/>
  <c r="E33" i="52"/>
  <c r="E33" i="51"/>
  <c r="Z31" i="53"/>
  <c r="Z31" i="52"/>
  <c r="Z31" i="51"/>
  <c r="AC30" i="53"/>
  <c r="AC30" i="52"/>
  <c r="AT30" i="52" s="1"/>
  <c r="AC30" i="51"/>
  <c r="AT30" i="51" s="1"/>
  <c r="AC6" i="53"/>
  <c r="AC6" i="52"/>
  <c r="AT6" i="52" s="1"/>
  <c r="AC6" i="51"/>
  <c r="AT6" i="51" s="1"/>
  <c r="E28" i="53"/>
  <c r="F28" i="53" s="1"/>
  <c r="E28" i="52"/>
  <c r="E28" i="51"/>
  <c r="H9" i="53"/>
  <c r="I9" i="53" s="1"/>
  <c r="H9" i="52"/>
  <c r="H9" i="51"/>
  <c r="N23" i="53"/>
  <c r="O23" i="53" s="1"/>
  <c r="N23" i="52"/>
  <c r="N23" i="51"/>
  <c r="N27" i="53"/>
  <c r="O27" i="53" s="1"/>
  <c r="N27" i="52"/>
  <c r="N27" i="51"/>
  <c r="AC9" i="53"/>
  <c r="AC9" i="52"/>
  <c r="AT9" i="52" s="1"/>
  <c r="AC9" i="51"/>
  <c r="AT9" i="51" s="1"/>
  <c r="E24" i="53"/>
  <c r="F24" i="53" s="1"/>
  <c r="E24" i="52"/>
  <c r="E24" i="51"/>
  <c r="T29" i="31"/>
  <c r="T29" i="53"/>
  <c r="U29" i="53" s="1"/>
  <c r="T29" i="52"/>
  <c r="T29" i="51"/>
  <c r="N31" i="53"/>
  <c r="N31" i="52"/>
  <c r="N31" i="51"/>
  <c r="Z25" i="53"/>
  <c r="AA25" i="53" s="1"/>
  <c r="Z25" i="52"/>
  <c r="Z25" i="51"/>
  <c r="T11" i="36"/>
  <c r="T11" i="53"/>
  <c r="U11" i="53" s="1"/>
  <c r="T11" i="51"/>
  <c r="T11" i="52"/>
  <c r="AC4" i="51"/>
  <c r="AT4" i="51" s="1"/>
  <c r="AC4" i="52"/>
  <c r="AT4" i="52" s="1"/>
  <c r="AC34" i="53"/>
  <c r="AC34" i="52"/>
  <c r="AT34" i="52" s="1"/>
  <c r="AC34" i="51"/>
  <c r="AT34" i="51" s="1"/>
  <c r="W28" i="53"/>
  <c r="X28" i="53" s="1"/>
  <c r="W28" i="52"/>
  <c r="W28" i="51"/>
  <c r="Z30" i="53"/>
  <c r="AA30" i="53" s="1"/>
  <c r="Z30" i="51"/>
  <c r="Z30" i="52"/>
  <c r="N32" i="53"/>
  <c r="N32" i="52"/>
  <c r="N32" i="51"/>
  <c r="K7" i="53"/>
  <c r="L7" i="53" s="1"/>
  <c r="K7" i="52"/>
  <c r="K7" i="51"/>
  <c r="K9" i="53"/>
  <c r="L9" i="53" s="1"/>
  <c r="K9" i="52"/>
  <c r="K9" i="51"/>
  <c r="Z28" i="53"/>
  <c r="AA28" i="53" s="1"/>
  <c r="Z28" i="52"/>
  <c r="Z28" i="51"/>
  <c r="B34" i="53"/>
  <c r="B34" i="52"/>
  <c r="B34" i="51"/>
  <c r="Z9" i="53"/>
  <c r="AA9" i="53" s="1"/>
  <c r="Z9" i="51"/>
  <c r="Z9" i="52"/>
  <c r="N28" i="53"/>
  <c r="O28" i="53" s="1"/>
  <c r="N28" i="52"/>
  <c r="N28" i="51"/>
  <c r="W17" i="53"/>
  <c r="X17" i="53" s="1"/>
  <c r="W17" i="52"/>
  <c r="W17" i="51"/>
  <c r="B25" i="53"/>
  <c r="C25" i="53" s="1"/>
  <c r="B25" i="51"/>
  <c r="B25" i="52"/>
  <c r="Q34" i="53"/>
  <c r="AQ34" i="53" s="1"/>
  <c r="Q34" i="52"/>
  <c r="AQ34" i="52" s="1"/>
  <c r="Q34" i="51"/>
  <c r="AQ34" i="51" s="1"/>
  <c r="Z4" i="52"/>
  <c r="Z4" i="51"/>
  <c r="E4" i="53"/>
  <c r="F4" i="53" s="1"/>
  <c r="E4" i="52"/>
  <c r="E4" i="51"/>
  <c r="Q25" i="53"/>
  <c r="Q25" i="52"/>
  <c r="AQ25" i="52" s="1"/>
  <c r="Q25" i="51"/>
  <c r="AQ25" i="51" s="1"/>
  <c r="Q32" i="53"/>
  <c r="Q32" i="52"/>
  <c r="AQ32" i="52" s="1"/>
  <c r="Q32" i="51"/>
  <c r="AQ32" i="51" s="1"/>
  <c r="B26" i="53"/>
  <c r="C26" i="53" s="1"/>
  <c r="B26" i="52"/>
  <c r="B26" i="51"/>
  <c r="AF5" i="53"/>
  <c r="AF5" i="52"/>
  <c r="AW5" i="52" s="1"/>
  <c r="AF5" i="51"/>
  <c r="AW5" i="51" s="1"/>
  <c r="B29" i="53"/>
  <c r="C29" i="53" s="1"/>
  <c r="B29" i="52"/>
  <c r="B29" i="51"/>
  <c r="Q29" i="53"/>
  <c r="Q29" i="52"/>
  <c r="AQ29" i="52" s="1"/>
  <c r="Q29" i="51"/>
  <c r="AQ29" i="51" s="1"/>
  <c r="AF26" i="53"/>
  <c r="AF26" i="52"/>
  <c r="AW26" i="52" s="1"/>
  <c r="AF26" i="51"/>
  <c r="AW26" i="51" s="1"/>
  <c r="AC26" i="53"/>
  <c r="AC26" i="52"/>
  <c r="AT26" i="52" s="1"/>
  <c r="AC26" i="51"/>
  <c r="AT26" i="51" s="1"/>
  <c r="AF9" i="53"/>
  <c r="AF9" i="52"/>
  <c r="AW9" i="52" s="1"/>
  <c r="AF9" i="51"/>
  <c r="AW9" i="51" s="1"/>
  <c r="AI22" i="53"/>
  <c r="AI22" i="52"/>
  <c r="AZ22" i="52" s="1"/>
  <c r="AI22" i="51"/>
  <c r="AZ22" i="51" s="1"/>
  <c r="B6" i="35"/>
  <c r="B6" i="53"/>
  <c r="C6" i="53" s="1"/>
  <c r="B6" i="51"/>
  <c r="B6" i="52"/>
  <c r="K30" i="53"/>
  <c r="L30" i="53" s="1"/>
  <c r="K30" i="52"/>
  <c r="K30" i="51"/>
  <c r="AI4" i="52"/>
  <c r="AZ4" i="52" s="1"/>
  <c r="AI4" i="51"/>
  <c r="AZ4" i="51" s="1"/>
  <c r="B7" i="53"/>
  <c r="C7" i="53" s="1"/>
  <c r="B7" i="52"/>
  <c r="B7" i="51"/>
  <c r="AI30" i="53"/>
  <c r="AI30" i="52"/>
  <c r="AZ30" i="52" s="1"/>
  <c r="AI30" i="51"/>
  <c r="AZ30" i="51" s="1"/>
  <c r="E5" i="53"/>
  <c r="F5" i="53" s="1"/>
  <c r="E5" i="52"/>
  <c r="E5" i="51"/>
  <c r="AC31" i="53"/>
  <c r="AC31" i="52"/>
  <c r="AT31" i="52" s="1"/>
  <c r="AC31" i="51"/>
  <c r="AT31" i="51" s="1"/>
  <c r="E12" i="53"/>
  <c r="F12" i="53" s="1"/>
  <c r="E12" i="52"/>
  <c r="E12" i="51"/>
  <c r="H32" i="53"/>
  <c r="H32" i="52"/>
  <c r="H32" i="51"/>
  <c r="AI11" i="53"/>
  <c r="AI11" i="52"/>
  <c r="AZ11" i="52" s="1"/>
  <c r="AI11" i="51"/>
  <c r="AZ11" i="51" s="1"/>
  <c r="B12" i="53"/>
  <c r="C12" i="53" s="1"/>
  <c r="B12" i="52"/>
  <c r="B12" i="51"/>
  <c r="AI9" i="53"/>
  <c r="AI9" i="52"/>
  <c r="AZ9" i="52" s="1"/>
  <c r="AI9" i="51"/>
  <c r="AZ9" i="51" s="1"/>
  <c r="W29" i="53"/>
  <c r="X29" i="53" s="1"/>
  <c r="W29" i="52"/>
  <c r="W29" i="51"/>
  <c r="E25" i="53"/>
  <c r="F25" i="53" s="1"/>
  <c r="E25" i="52"/>
  <c r="E25" i="51"/>
  <c r="Q30" i="53"/>
  <c r="Q30" i="52"/>
  <c r="AQ30" i="52" s="1"/>
  <c r="Q30" i="51"/>
  <c r="AQ30" i="51" s="1"/>
  <c r="AF4" i="52"/>
  <c r="AW4" i="52" s="1"/>
  <c r="AF4" i="51"/>
  <c r="AW4" i="51" s="1"/>
  <c r="H10" i="53"/>
  <c r="I10" i="53" s="1"/>
  <c r="H10" i="52"/>
  <c r="H10" i="51"/>
  <c r="T15" i="53"/>
  <c r="U15" i="53" s="1"/>
  <c r="T15" i="52"/>
  <c r="T15" i="51"/>
  <c r="H26" i="53"/>
  <c r="I26" i="53" s="1"/>
  <c r="H26" i="52"/>
  <c r="H26" i="51"/>
  <c r="T31" i="53"/>
  <c r="T31" i="52"/>
  <c r="T31" i="51"/>
  <c r="AC5" i="53"/>
  <c r="AC5" i="51"/>
  <c r="AT5" i="51" s="1"/>
  <c r="AC5" i="52"/>
  <c r="AT5" i="52" s="1"/>
  <c r="AC12" i="53"/>
  <c r="AC12" i="52"/>
  <c r="AT12" i="52" s="1"/>
  <c r="AC12" i="51"/>
  <c r="AT12" i="51" s="1"/>
  <c r="K6" i="53"/>
  <c r="L6" i="53" s="1"/>
  <c r="K6" i="51"/>
  <c r="K6" i="52"/>
  <c r="AF7" i="36"/>
  <c r="AW7" i="36" s="1"/>
  <c r="AF7" i="53"/>
  <c r="AF7" i="51"/>
  <c r="AW7" i="51" s="1"/>
  <c r="AF7" i="52"/>
  <c r="AW7" i="52" s="1"/>
  <c r="AF14" i="53"/>
  <c r="AF14" i="52"/>
  <c r="AW14" i="52" s="1"/>
  <c r="AF14" i="51"/>
  <c r="AW14" i="51" s="1"/>
  <c r="N10" i="53"/>
  <c r="O10" i="53" s="1"/>
  <c r="N10" i="52"/>
  <c r="N10" i="51"/>
  <c r="T13" i="53"/>
  <c r="U13" i="53" s="1"/>
  <c r="T13" i="52"/>
  <c r="T13" i="51"/>
  <c r="T14" i="53"/>
  <c r="U14" i="53" s="1"/>
  <c r="T14" i="51"/>
  <c r="T14" i="52"/>
  <c r="H8" i="53"/>
  <c r="I8" i="53" s="1"/>
  <c r="H8" i="51"/>
  <c r="H8" i="52"/>
  <c r="AW11" i="23"/>
  <c r="AF11" i="53"/>
  <c r="AF11" i="52"/>
  <c r="AW11" i="52" s="1"/>
  <c r="AF11" i="51"/>
  <c r="AW11" i="51" s="1"/>
  <c r="K29" i="53"/>
  <c r="L29" i="53" s="1"/>
  <c r="K29" i="52"/>
  <c r="K29" i="51"/>
  <c r="B4" i="53"/>
  <c r="C4" i="53" s="1"/>
  <c r="B4" i="52"/>
  <c r="A3" i="52" s="1"/>
  <c r="B4" i="51"/>
  <c r="A3" i="51" s="1"/>
  <c r="K26" i="53"/>
  <c r="L26" i="53" s="1"/>
  <c r="K26" i="52"/>
  <c r="K26" i="51"/>
  <c r="AI18" i="53"/>
  <c r="AI18" i="52"/>
  <c r="AZ18" i="52" s="1"/>
  <c r="AI18" i="51"/>
  <c r="AZ18" i="51" s="1"/>
  <c r="N5" i="53"/>
  <c r="O5" i="53" s="1"/>
  <c r="N5" i="51"/>
  <c r="N5" i="52"/>
  <c r="Q26" i="53"/>
  <c r="Q26" i="52"/>
  <c r="AQ26" i="52" s="1"/>
  <c r="Q26" i="51"/>
  <c r="AQ26" i="51" s="1"/>
  <c r="H5" i="53"/>
  <c r="I5" i="53" s="1"/>
  <c r="H5" i="52"/>
  <c r="H5" i="51"/>
  <c r="T9" i="53"/>
  <c r="U9" i="53" s="1"/>
  <c r="T9" i="51"/>
  <c r="T9" i="52"/>
  <c r="E8" i="53"/>
  <c r="F8" i="53" s="1"/>
  <c r="E8" i="51"/>
  <c r="E8" i="52"/>
  <c r="K24" i="53"/>
  <c r="L24" i="53" s="1"/>
  <c r="K24" i="52"/>
  <c r="K24" i="51"/>
  <c r="T32" i="53"/>
  <c r="T32" i="51"/>
  <c r="T32" i="52"/>
  <c r="H23" i="53"/>
  <c r="I23" i="53" s="1"/>
  <c r="H23" i="52"/>
  <c r="H23" i="51"/>
  <c r="T20" i="31"/>
  <c r="T20" i="53"/>
  <c r="U20" i="53" s="1"/>
  <c r="T20" i="52"/>
  <c r="T20" i="51"/>
  <c r="T4" i="51"/>
  <c r="T4" i="52"/>
  <c r="E14" i="53"/>
  <c r="F14" i="53" s="1"/>
  <c r="E14" i="52"/>
  <c r="E14" i="51"/>
  <c r="Z15" i="53"/>
  <c r="AA15" i="53" s="1"/>
  <c r="Z15" i="52"/>
  <c r="Z15" i="51"/>
  <c r="AC15" i="36"/>
  <c r="AT15" i="36" s="1"/>
  <c r="AC15" i="53"/>
  <c r="AC15" i="52"/>
  <c r="AT15" i="52" s="1"/>
  <c r="AC15" i="51"/>
  <c r="AT15" i="51" s="1"/>
  <c r="Q7" i="53"/>
  <c r="Q7" i="52"/>
  <c r="AQ7" i="52" s="1"/>
  <c r="Q7" i="51"/>
  <c r="AQ7" i="51" s="1"/>
  <c r="AI5" i="53"/>
  <c r="AI5" i="52"/>
  <c r="AZ5" i="52" s="1"/>
  <c r="AI5" i="51"/>
  <c r="AZ5" i="51" s="1"/>
  <c r="W5" i="53"/>
  <c r="X5" i="53" s="1"/>
  <c r="W5" i="52"/>
  <c r="W5" i="51"/>
  <c r="K15" i="53"/>
  <c r="L15" i="53" s="1"/>
  <c r="K15" i="51"/>
  <c r="K15" i="52"/>
  <c r="N17" i="53"/>
  <c r="O17" i="53" s="1"/>
  <c r="N17" i="52"/>
  <c r="N17" i="51"/>
  <c r="K18" i="53"/>
  <c r="L18" i="53" s="1"/>
  <c r="K18" i="52"/>
  <c r="K18" i="51"/>
  <c r="B19" i="36"/>
  <c r="B19" i="53"/>
  <c r="C19" i="53" s="1"/>
  <c r="B19" i="51"/>
  <c r="B19" i="52"/>
  <c r="K22" i="53"/>
  <c r="L22" i="53" s="1"/>
  <c r="K22" i="52"/>
  <c r="K22" i="51"/>
  <c r="Z19" i="53"/>
  <c r="AA19" i="53" s="1"/>
  <c r="Z19" i="51"/>
  <c r="Z19" i="52"/>
  <c r="Z16" i="53"/>
  <c r="AA16" i="53" s="1"/>
  <c r="Z16" i="52"/>
  <c r="Z16" i="51"/>
  <c r="B10" i="53"/>
  <c r="C10" i="53" s="1"/>
  <c r="B10" i="52"/>
  <c r="B10" i="51"/>
  <c r="AI16" i="53"/>
  <c r="AI16" i="52"/>
  <c r="AZ16" i="52" s="1"/>
  <c r="AI16" i="51"/>
  <c r="AZ16" i="51" s="1"/>
  <c r="B15" i="53"/>
  <c r="C15" i="53" s="1"/>
  <c r="B15" i="52"/>
  <c r="B15" i="51"/>
  <c r="E17" i="53"/>
  <c r="F17" i="53" s="1"/>
  <c r="E17" i="51"/>
  <c r="E17" i="52"/>
  <c r="Q22" i="53"/>
  <c r="Q22" i="52"/>
  <c r="AQ22" i="52" s="1"/>
  <c r="Q22" i="51"/>
  <c r="AQ22" i="51" s="1"/>
  <c r="Q23" i="36"/>
  <c r="AQ23" i="36" s="1"/>
  <c r="Q23" i="53"/>
  <c r="Q23" i="52"/>
  <c r="AQ23" i="52" s="1"/>
  <c r="Q23" i="51"/>
  <c r="AQ23" i="51" s="1"/>
  <c r="N13" i="53"/>
  <c r="O13" i="53" s="1"/>
  <c r="N13" i="52"/>
  <c r="N13" i="51"/>
  <c r="AC20" i="53"/>
  <c r="AC20" i="52"/>
  <c r="AT20" i="52" s="1"/>
  <c r="AC20" i="51"/>
  <c r="AT20" i="51" s="1"/>
  <c r="AC25" i="53"/>
  <c r="AC25" i="52"/>
  <c r="AT25" i="52" s="1"/>
  <c r="AC25" i="51"/>
  <c r="AT25" i="51" s="1"/>
  <c r="E23" i="53"/>
  <c r="F23" i="53" s="1"/>
  <c r="E23" i="51"/>
  <c r="E23" i="52"/>
  <c r="T6" i="53"/>
  <c r="U6" i="53" s="1"/>
  <c r="T6" i="51"/>
  <c r="T6" i="52"/>
  <c r="N22" i="53"/>
  <c r="O22" i="53" s="1"/>
  <c r="N22" i="52"/>
  <c r="N22" i="51"/>
  <c r="Q28" i="53"/>
  <c r="Q28" i="52"/>
  <c r="AQ28" i="52" s="1"/>
  <c r="Q28" i="51"/>
  <c r="AQ28" i="51" s="1"/>
  <c r="K23" i="53"/>
  <c r="L23" i="53" s="1"/>
  <c r="K23" i="52"/>
  <c r="K23" i="51"/>
  <c r="Z14" i="53"/>
  <c r="AA14" i="53" s="1"/>
  <c r="Z14" i="52"/>
  <c r="Z14" i="51"/>
  <c r="W15" i="53"/>
  <c r="X15" i="53" s="1"/>
  <c r="W15" i="52"/>
  <c r="W15" i="51"/>
  <c r="N16" i="53"/>
  <c r="O16" i="53" s="1"/>
  <c r="N16" i="52"/>
  <c r="N16" i="51"/>
  <c r="AI19" i="53"/>
  <c r="AJ19" i="53" s="1"/>
  <c r="AI19" i="52"/>
  <c r="AZ19" i="52" s="1"/>
  <c r="AI19" i="51"/>
  <c r="N18" i="53"/>
  <c r="O18" i="53" s="1"/>
  <c r="N18" i="52"/>
  <c r="N18" i="51"/>
  <c r="AC28" i="53"/>
  <c r="AC28" i="52"/>
  <c r="AT28" i="52" s="1"/>
  <c r="AC28" i="51"/>
  <c r="AT28" i="51" s="1"/>
  <c r="T26" i="53"/>
  <c r="U26" i="53" s="1"/>
  <c r="T26" i="52"/>
  <c r="T26" i="51"/>
  <c r="E26" i="53"/>
  <c r="F26" i="53" s="1"/>
  <c r="E26" i="52"/>
  <c r="E26" i="51"/>
  <c r="AI17" i="53"/>
  <c r="AI17" i="51"/>
  <c r="AZ17" i="51" s="1"/>
  <c r="AI17" i="52"/>
  <c r="AZ17" i="52" s="1"/>
  <c r="B20" i="53"/>
  <c r="C20" i="53" s="1"/>
  <c r="B20" i="52"/>
  <c r="B20" i="51"/>
  <c r="AI20" i="53"/>
  <c r="AI20" i="52"/>
  <c r="AZ20" i="52" s="1"/>
  <c r="AI20" i="51"/>
  <c r="AZ20" i="51" s="1"/>
  <c r="B11" i="53"/>
  <c r="C11" i="53" s="1"/>
  <c r="B11" i="52"/>
  <c r="B11" i="51"/>
  <c r="Z21" i="53"/>
  <c r="AA21" i="53" s="1"/>
  <c r="Z21" i="52"/>
  <c r="Z21" i="51"/>
  <c r="B14" i="36"/>
  <c r="B14" i="53"/>
  <c r="C14" i="53" s="1"/>
  <c r="B14" i="51"/>
  <c r="B14" i="52"/>
  <c r="W11" i="53"/>
  <c r="X11" i="53" s="1"/>
  <c r="W11" i="52"/>
  <c r="W11" i="51"/>
  <c r="B23" i="31"/>
  <c r="B23" i="53"/>
  <c r="C23" i="53" s="1"/>
  <c r="B23" i="52"/>
  <c r="B23" i="51"/>
  <c r="W22" i="53"/>
  <c r="X22" i="53" s="1"/>
  <c r="W22" i="52"/>
  <c r="W22" i="51"/>
  <c r="B22" i="53"/>
  <c r="C22" i="53" s="1"/>
  <c r="B22" i="52"/>
  <c r="B22" i="51"/>
  <c r="B17" i="53"/>
  <c r="C17" i="53" s="1"/>
  <c r="B17" i="52"/>
  <c r="B17" i="51"/>
  <c r="K21" i="53"/>
  <c r="L21" i="53" s="1"/>
  <c r="K21" i="52"/>
  <c r="K21" i="51"/>
  <c r="N15" i="53"/>
  <c r="O15" i="53" s="1"/>
  <c r="N15" i="52"/>
  <c r="N15" i="51"/>
  <c r="M41" i="23"/>
  <c r="N11" i="53"/>
  <c r="O11" i="53" s="1"/>
  <c r="N11" i="52"/>
  <c r="N11" i="51"/>
  <c r="Q18" i="53"/>
  <c r="Q18" i="51"/>
  <c r="AQ18" i="51" s="1"/>
  <c r="Q18" i="52"/>
  <c r="AQ18" i="52" s="1"/>
  <c r="AI24" i="53"/>
  <c r="AI24" i="52"/>
  <c r="AZ24" i="52" s="1"/>
  <c r="AI24" i="51"/>
  <c r="AZ24" i="51" s="1"/>
  <c r="E18" i="53"/>
  <c r="F18" i="53" s="1"/>
  <c r="E18" i="52"/>
  <c r="E18" i="51"/>
  <c r="AC22" i="53"/>
  <c r="AC22" i="52"/>
  <c r="AT22" i="52" s="1"/>
  <c r="AC22" i="51"/>
  <c r="AT22" i="51" s="1"/>
  <c r="AC29" i="53"/>
  <c r="AC29" i="52"/>
  <c r="AT29" i="52" s="1"/>
  <c r="AC29" i="51"/>
  <c r="AT29" i="51" s="1"/>
  <c r="Q27" i="53"/>
  <c r="Q27" i="52"/>
  <c r="AQ27" i="52" s="1"/>
  <c r="Q27" i="51"/>
  <c r="AQ27" i="51" s="1"/>
  <c r="AC17" i="53"/>
  <c r="AC17" i="51"/>
  <c r="AT17" i="51" s="1"/>
  <c r="AC17" i="52"/>
  <c r="AT17" i="52" s="1"/>
  <c r="AC24" i="53"/>
  <c r="AC24" i="52"/>
  <c r="AT24" i="52" s="1"/>
  <c r="AC24" i="51"/>
  <c r="AT24" i="51" s="1"/>
  <c r="K25" i="53"/>
  <c r="L25" i="53" s="1"/>
  <c r="K25" i="52"/>
  <c r="K25" i="51"/>
  <c r="W30" i="53"/>
  <c r="X30" i="53" s="1"/>
  <c r="W30" i="52"/>
  <c r="W30" i="51"/>
  <c r="N7" i="53"/>
  <c r="O7" i="53" s="1"/>
  <c r="N7" i="52"/>
  <c r="N7" i="51"/>
  <c r="AI32" i="53"/>
  <c r="AI32" i="52"/>
  <c r="AZ32" i="52" s="1"/>
  <c r="AI32" i="51"/>
  <c r="AZ32" i="51" s="1"/>
  <c r="Z12" i="53"/>
  <c r="AA12" i="53" s="1"/>
  <c r="Z12" i="52"/>
  <c r="Z12" i="51"/>
  <c r="B24" i="29"/>
  <c r="B24" i="53"/>
  <c r="C24" i="53" s="1"/>
  <c r="B24" i="52"/>
  <c r="B24" i="51"/>
  <c r="B30" i="53"/>
  <c r="C30" i="53" s="1"/>
  <c r="B30" i="51"/>
  <c r="B30" i="52"/>
  <c r="Q33" i="53"/>
  <c r="Q33" i="52"/>
  <c r="AQ33" i="52" s="1"/>
  <c r="Q33" i="51"/>
  <c r="AQ33" i="51" s="1"/>
  <c r="AI10" i="53"/>
  <c r="AI10" i="52"/>
  <c r="AZ10" i="52" s="1"/>
  <c r="AI10" i="51"/>
  <c r="AZ10" i="51" s="1"/>
  <c r="AC33" i="53"/>
  <c r="AC33" i="52"/>
  <c r="AT33" i="52" s="1"/>
  <c r="AC33" i="51"/>
  <c r="AT33" i="51" s="1"/>
  <c r="W10" i="53"/>
  <c r="X10" i="53" s="1"/>
  <c r="W10" i="52"/>
  <c r="W10" i="51"/>
  <c r="K31" i="53"/>
  <c r="K31" i="51"/>
  <c r="K31" i="52"/>
  <c r="N33" i="53"/>
  <c r="N33" i="52"/>
  <c r="N33" i="51"/>
  <c r="W23" i="53"/>
  <c r="X23" i="53" s="1"/>
  <c r="W23" i="52"/>
  <c r="W23" i="51"/>
  <c r="K34" i="53"/>
  <c r="K34" i="52"/>
  <c r="K34" i="51"/>
  <c r="N24" i="53"/>
  <c r="O24" i="53" s="1"/>
  <c r="N24" i="52"/>
  <c r="N24" i="51"/>
  <c r="AI21" i="53"/>
  <c r="AI21" i="52"/>
  <c r="AZ21" i="52" s="1"/>
  <c r="AI21" i="51"/>
  <c r="AZ21" i="51" s="1"/>
  <c r="B32" i="53"/>
  <c r="B32" i="52"/>
  <c r="B32" i="51"/>
  <c r="AI14" i="53"/>
  <c r="AI14" i="52"/>
  <c r="AZ14" i="52" s="1"/>
  <c r="AI14" i="51"/>
  <c r="AZ14" i="51" s="1"/>
  <c r="N12" i="53"/>
  <c r="O12" i="53" s="1"/>
  <c r="N12" i="52"/>
  <c r="N12" i="51"/>
  <c r="N26" i="53"/>
  <c r="O26" i="53" s="1"/>
  <c r="N26" i="52"/>
  <c r="N26" i="51"/>
  <c r="Z26" i="53"/>
  <c r="AA26" i="53" s="1"/>
  <c r="Z26" i="52"/>
  <c r="Z26" i="51"/>
  <c r="W33" i="53"/>
  <c r="W33" i="52"/>
  <c r="W33" i="51"/>
  <c r="K11" i="53"/>
  <c r="L11" i="53" s="1"/>
  <c r="K11" i="52"/>
  <c r="K11" i="51"/>
  <c r="B33" i="53"/>
  <c r="B33" i="52"/>
  <c r="B33" i="51"/>
  <c r="W27" i="53"/>
  <c r="X27" i="53" s="1"/>
  <c r="W27" i="52"/>
  <c r="W27" i="51"/>
  <c r="N34" i="53"/>
  <c r="N34" i="52"/>
  <c r="N34" i="51"/>
  <c r="E34" i="53"/>
  <c r="E34" i="52"/>
  <c r="E34" i="51"/>
  <c r="Z27" i="53"/>
  <c r="AA27" i="53" s="1"/>
  <c r="Z27" i="52"/>
  <c r="Z27" i="51"/>
  <c r="E10" i="53"/>
  <c r="F10" i="53" s="1"/>
  <c r="E10" i="52"/>
  <c r="E10" i="51"/>
  <c r="Q4" i="51"/>
  <c r="AQ4" i="51" s="1"/>
  <c r="Q4" i="52"/>
  <c r="AQ4" i="52" s="1"/>
  <c r="AC32" i="53"/>
  <c r="AC32" i="52"/>
  <c r="AT32" i="52" s="1"/>
  <c r="AC32" i="51"/>
  <c r="AT32" i="51" s="1"/>
  <c r="E7" i="53"/>
  <c r="F7" i="53" s="1"/>
  <c r="E7" i="52"/>
  <c r="E7" i="51"/>
  <c r="AI27" i="53"/>
  <c r="AI27" i="52"/>
  <c r="AZ27" i="52" s="1"/>
  <c r="AI27" i="51"/>
  <c r="AZ27" i="51" s="1"/>
  <c r="W16" i="53"/>
  <c r="X16" i="53" s="1"/>
  <c r="W16" i="51"/>
  <c r="W16" i="52"/>
  <c r="N25" i="53"/>
  <c r="O25" i="53" s="1"/>
  <c r="N25" i="52"/>
  <c r="N25" i="51"/>
  <c r="B27" i="53"/>
  <c r="C27" i="53" s="1"/>
  <c r="B27" i="52"/>
  <c r="B27" i="51"/>
  <c r="W24" i="53"/>
  <c r="X24" i="53" s="1"/>
  <c r="W24" i="52"/>
  <c r="W24" i="51"/>
  <c r="N30" i="53"/>
  <c r="O30" i="53" s="1"/>
  <c r="N30" i="51"/>
  <c r="N30" i="52"/>
  <c r="K12" i="53"/>
  <c r="L12" i="53" s="1"/>
  <c r="K12" i="52"/>
  <c r="K12" i="51"/>
  <c r="AI25" i="53"/>
  <c r="AI25" i="52"/>
  <c r="AZ25" i="52" s="1"/>
  <c r="AI25" i="51"/>
  <c r="AZ25" i="51" s="1"/>
  <c r="Q10" i="53"/>
  <c r="Q10" i="52"/>
  <c r="AQ10" i="52" s="1"/>
  <c r="Q10" i="51"/>
  <c r="AQ10" i="51" s="1"/>
  <c r="Z32" i="53"/>
  <c r="Z32" i="52"/>
  <c r="Z32" i="51"/>
  <c r="K20" i="53"/>
  <c r="L20" i="53" s="1"/>
  <c r="K20" i="52"/>
  <c r="K20" i="51"/>
  <c r="E6" i="53"/>
  <c r="F6" i="53" s="1"/>
  <c r="E6" i="52"/>
  <c r="E6" i="51"/>
  <c r="Z34" i="36"/>
  <c r="Z34" i="53"/>
  <c r="Z34" i="52"/>
  <c r="Z34" i="51"/>
  <c r="G39" i="24"/>
  <c r="A215" i="17"/>
  <c r="A26" i="33"/>
  <c r="A107" i="17"/>
  <c r="M339" i="22"/>
  <c r="A3" i="33"/>
  <c r="P3" i="33"/>
  <c r="Z11" i="3"/>
  <c r="AB11" i="3" s="1"/>
  <c r="P8" i="17"/>
  <c r="M8" i="17"/>
  <c r="N29" i="13"/>
  <c r="P29" i="13" s="1"/>
  <c r="Z8" i="8"/>
  <c r="AB8" i="8" s="1"/>
  <c r="A46" i="33"/>
  <c r="A75" i="33"/>
  <c r="H34" i="3"/>
  <c r="W13" i="13"/>
  <c r="Y13" i="13" s="1"/>
  <c r="J223" i="33"/>
  <c r="P40" i="1"/>
  <c r="AC30" i="8"/>
  <c r="AE30" i="8" s="1"/>
  <c r="A85" i="21"/>
  <c r="A278" i="17"/>
  <c r="A292" i="17"/>
  <c r="E28" i="8"/>
  <c r="G28" i="8" s="1"/>
  <c r="A62" i="17"/>
  <c r="H11" i="3"/>
  <c r="A205" i="17"/>
  <c r="J366" i="21"/>
  <c r="P366" i="21"/>
  <c r="AQ11" i="1"/>
  <c r="A80" i="22"/>
  <c r="N23" i="13"/>
  <c r="P23" i="13" s="1"/>
  <c r="A52" i="33"/>
  <c r="V185" i="22"/>
  <c r="A145" i="22"/>
  <c r="E24" i="8"/>
  <c r="G24" i="8" s="1"/>
  <c r="H7" i="8"/>
  <c r="J7" i="8" s="1"/>
  <c r="A208" i="22"/>
  <c r="A43" i="21"/>
  <c r="K23" i="3"/>
  <c r="M23" i="3" s="1"/>
  <c r="A216" i="22"/>
  <c r="A244" i="33"/>
  <c r="W26" i="3"/>
  <c r="A256" i="17"/>
  <c r="W15" i="3"/>
  <c r="Y15" i="3" s="1"/>
  <c r="N16" i="8"/>
  <c r="P16" i="8" s="1"/>
  <c r="K4" i="3"/>
  <c r="M4" i="3" s="1"/>
  <c r="M92" i="22"/>
  <c r="N31" i="3"/>
  <c r="P31" i="3" s="1"/>
  <c r="Z25" i="8"/>
  <c r="AB25" i="8" s="1"/>
  <c r="A124" i="22"/>
  <c r="V299" i="22"/>
  <c r="A205" i="33"/>
  <c r="A275" i="22"/>
  <c r="A195" i="33"/>
  <c r="A154" i="22"/>
  <c r="A74" i="22"/>
  <c r="A88" i="33"/>
  <c r="H15" i="3"/>
  <c r="A201" i="33"/>
  <c r="AZ33" i="1"/>
  <c r="P365" i="21"/>
  <c r="M337" i="33"/>
  <c r="M361" i="22"/>
  <c r="P362" i="17"/>
  <c r="J362" i="17"/>
  <c r="A242" i="21"/>
  <c r="A349" i="33"/>
  <c r="P349" i="22"/>
  <c r="Z30" i="3"/>
  <c r="AB30" i="3" s="1"/>
  <c r="W31" i="8"/>
  <c r="Y31" i="8" s="1"/>
  <c r="A151" i="17"/>
  <c r="A95" i="33"/>
  <c r="P12" i="21"/>
  <c r="M12" i="33"/>
  <c r="A270" i="17"/>
  <c r="W11" i="8"/>
  <c r="Y11" i="8" s="1"/>
  <c r="V42" i="5"/>
  <c r="B9" i="3"/>
  <c r="M7" i="17"/>
  <c r="A20" i="22"/>
  <c r="K28" i="3"/>
  <c r="M28" i="3" s="1"/>
  <c r="A109" i="33"/>
  <c r="J110" i="17"/>
  <c r="M32" i="21"/>
  <c r="A232" i="17"/>
  <c r="A250" i="21"/>
  <c r="N28" i="13"/>
  <c r="A228" i="17"/>
  <c r="A279" i="17"/>
  <c r="A42" i="17"/>
  <c r="M167" i="22"/>
  <c r="J167" i="33"/>
  <c r="A295" i="17"/>
  <c r="P295" i="17"/>
  <c r="M294" i="22"/>
  <c r="Q34" i="3"/>
  <c r="AQ34" i="3" s="1"/>
  <c r="AQ34" i="5"/>
  <c r="AQ34" i="4"/>
  <c r="A310" i="33"/>
  <c r="T19" i="13"/>
  <c r="V19" i="13" s="1"/>
  <c r="AF24" i="13"/>
  <c r="AH24" i="13" s="1"/>
  <c r="A87" i="33"/>
  <c r="A356" i="21"/>
  <c r="M357" i="17"/>
  <c r="J356" i="33"/>
  <c r="E11" i="8"/>
  <c r="G11" i="8" s="1"/>
  <c r="E18" i="3"/>
  <c r="G18" i="3" s="1"/>
  <c r="J47" i="17"/>
  <c r="A174" i="33"/>
  <c r="V181" i="33"/>
  <c r="M181" i="22"/>
  <c r="T8" i="8"/>
  <c r="V8" i="8" s="1"/>
  <c r="A317" i="33"/>
  <c r="AF22" i="13"/>
  <c r="AH22" i="13" s="1"/>
  <c r="A331" i="22"/>
  <c r="M332" i="17"/>
  <c r="A24" i="22"/>
  <c r="M24" i="22"/>
  <c r="J24" i="21"/>
  <c r="A11" i="17"/>
  <c r="Q8" i="3"/>
  <c r="S8" i="3" s="1"/>
  <c r="M158" i="17"/>
  <c r="Q15" i="3"/>
  <c r="J164" i="33"/>
  <c r="A300" i="22"/>
  <c r="J301" i="17"/>
  <c r="AF5" i="8"/>
  <c r="AH5" i="8" s="1"/>
  <c r="H27" i="13"/>
  <c r="T34" i="8"/>
  <c r="V34" i="8" s="1"/>
  <c r="A27" i="17"/>
  <c r="A44" i="33"/>
  <c r="J178" i="22"/>
  <c r="P328" i="21"/>
  <c r="K16" i="3"/>
  <c r="M16" i="3" s="1"/>
  <c r="A162" i="17"/>
  <c r="J162" i="17"/>
  <c r="P161" i="22"/>
  <c r="AT26" i="1"/>
  <c r="H24" i="13"/>
  <c r="A177" i="17"/>
  <c r="AF10" i="13"/>
  <c r="AH10" i="13" s="1"/>
  <c r="M312" i="21"/>
  <c r="A289" i="17"/>
  <c r="P289" i="17"/>
  <c r="J288" i="33"/>
  <c r="M4" i="17"/>
  <c r="A321" i="17"/>
  <c r="P321" i="17"/>
  <c r="A295" i="21"/>
  <c r="P296" i="17"/>
  <c r="J295" i="33"/>
  <c r="W12" i="13"/>
  <c r="Y12" i="13" s="1"/>
  <c r="P355" i="22"/>
  <c r="M355" i="33"/>
  <c r="T26" i="8"/>
  <c r="V26" i="8" s="1"/>
  <c r="AC34" i="8"/>
  <c r="AE34" i="8" s="1"/>
  <c r="A140" i="21"/>
  <c r="W28" i="8"/>
  <c r="Y28" i="8" s="1"/>
  <c r="P240" i="22"/>
  <c r="A246" i="33"/>
  <c r="A5" i="21"/>
  <c r="P362" i="21"/>
  <c r="M362" i="21"/>
  <c r="J363" i="17"/>
  <c r="AF32" i="8"/>
  <c r="N20" i="8"/>
  <c r="P20" i="8" s="1"/>
  <c r="M342" i="33"/>
  <c r="H32" i="3"/>
  <c r="J32" i="3" s="1"/>
  <c r="A220" i="21"/>
  <c r="P233" i="21"/>
  <c r="Z13" i="13"/>
  <c r="AB13" i="13" s="1"/>
  <c r="J353" i="21"/>
  <c r="P16" i="21"/>
  <c r="J16" i="22"/>
  <c r="B32" i="3"/>
  <c r="A267" i="21"/>
  <c r="B21" i="3"/>
  <c r="D21" i="3" s="1"/>
  <c r="M99" i="21"/>
  <c r="A137" i="33"/>
  <c r="M358" i="22"/>
  <c r="J358" i="33"/>
  <c r="B33" i="3"/>
  <c r="A152" i="21"/>
  <c r="A163" i="22"/>
  <c r="A322" i="21"/>
  <c r="J248" i="21"/>
  <c r="AC12" i="13"/>
  <c r="T17" i="3"/>
  <c r="V17" i="3" s="1"/>
  <c r="A204" i="17"/>
  <c r="A268" i="21"/>
  <c r="A14" i="33"/>
  <c r="M14" i="21"/>
  <c r="AC32" i="3"/>
  <c r="AE32" i="3" s="1"/>
  <c r="N10" i="8"/>
  <c r="P10" i="8" s="1"/>
  <c r="A192" i="21"/>
  <c r="AT16" i="1"/>
  <c r="A207" i="22"/>
  <c r="A360" i="17"/>
  <c r="J350" i="22"/>
  <c r="M108" i="21"/>
  <c r="A189" i="17"/>
  <c r="Q19" i="8"/>
  <c r="S19" i="8" s="1"/>
  <c r="Z34" i="3"/>
  <c r="E33" i="29"/>
  <c r="Z25" i="13"/>
  <c r="AB25" i="13" s="1"/>
  <c r="A185" i="21"/>
  <c r="BG61" i="17"/>
  <c r="AU61" i="17"/>
  <c r="BD61" i="17"/>
  <c r="AR61" i="17"/>
  <c r="BA61" i="17"/>
  <c r="AO61" i="17"/>
  <c r="BJ61" i="17"/>
  <c r="AX61" i="17"/>
  <c r="D61" i="17"/>
  <c r="A301" i="22"/>
  <c r="A350" i="17"/>
  <c r="W31" i="13"/>
  <c r="N32" i="13"/>
  <c r="P32" i="13" s="1"/>
  <c r="A221" i="22"/>
  <c r="A61" i="17"/>
  <c r="AW28" i="24"/>
  <c r="E33" i="31"/>
  <c r="A266" i="21"/>
  <c r="BD91" i="17"/>
  <c r="BD195" i="17"/>
  <c r="D179" i="22"/>
  <c r="BD320" i="17"/>
  <c r="Z29" i="8"/>
  <c r="AB29" i="8" s="1"/>
  <c r="AO211" i="17"/>
  <c r="D54" i="17"/>
  <c r="AW17" i="2"/>
  <c r="AC397" i="33"/>
  <c r="AC434" i="33" s="1"/>
  <c r="AD191" i="12" s="1"/>
  <c r="D210" i="33"/>
  <c r="BD176" i="17"/>
  <c r="D2" i="33"/>
  <c r="D25" i="17"/>
  <c r="D67" i="33"/>
  <c r="AU195" i="17"/>
  <c r="AR176" i="17"/>
  <c r="D79" i="22"/>
  <c r="AU320" i="17"/>
  <c r="AC18" i="31"/>
  <c r="Z17" i="35"/>
  <c r="AQ30" i="27"/>
  <c r="BG164" i="17"/>
  <c r="B18" i="29"/>
  <c r="AR74" i="17"/>
  <c r="BD84" i="17"/>
  <c r="BA68" i="17"/>
  <c r="BA334" i="17"/>
  <c r="AU190" i="17"/>
  <c r="D73" i="21"/>
  <c r="D22" i="17"/>
  <c r="D22" i="33"/>
  <c r="BD22" i="17"/>
  <c r="AF32" i="30"/>
  <c r="AC7" i="29"/>
  <c r="AT7" i="23"/>
  <c r="D185" i="22"/>
  <c r="AF16" i="35"/>
  <c r="AW16" i="35" s="1"/>
  <c r="AF16" i="29"/>
  <c r="BD311" i="17"/>
  <c r="BA311" i="17"/>
  <c r="AR311" i="17"/>
  <c r="E29" i="31"/>
  <c r="AF32" i="32"/>
  <c r="AC7" i="31"/>
  <c r="AW16" i="23"/>
  <c r="D310" i="22"/>
  <c r="AW8" i="2"/>
  <c r="E29" i="30"/>
  <c r="BA120" i="17"/>
  <c r="AR120" i="17"/>
  <c r="AU120" i="17"/>
  <c r="AX22" i="17"/>
  <c r="AR22" i="17"/>
  <c r="BG22" i="17"/>
  <c r="AQ30" i="28"/>
  <c r="AK3" i="26"/>
  <c r="AK3" i="25"/>
  <c r="AK3" i="24"/>
  <c r="AK3" i="27"/>
  <c r="T34" i="3"/>
  <c r="T15" i="30"/>
  <c r="T31" i="36"/>
  <c r="Q30" i="31"/>
  <c r="B6" i="30"/>
  <c r="B12" i="29"/>
  <c r="AF11" i="35"/>
  <c r="AW11" i="35" s="1"/>
  <c r="AU6" i="17"/>
  <c r="D6" i="22"/>
  <c r="T15" i="31"/>
  <c r="B6" i="31"/>
  <c r="AF11" i="32"/>
  <c r="BJ6" i="17"/>
  <c r="D6" i="17"/>
  <c r="A222" i="33"/>
  <c r="A23" i="22"/>
  <c r="A293" i="21"/>
  <c r="BA323" i="17"/>
  <c r="AX160" i="17"/>
  <c r="T31" i="35"/>
  <c r="Q30" i="35"/>
  <c r="AQ30" i="35" s="1"/>
  <c r="T31" i="29"/>
  <c r="AQ30" i="23"/>
  <c r="AW17" i="24"/>
  <c r="B12" i="31"/>
  <c r="BG6" i="17"/>
  <c r="BD6" i="17"/>
  <c r="V23" i="17"/>
  <c r="V146" i="33"/>
  <c r="AQ20" i="24"/>
  <c r="B12" i="30"/>
  <c r="D159" i="21"/>
  <c r="T15" i="36"/>
  <c r="Q30" i="32"/>
  <c r="AF11" i="30"/>
  <c r="W12" i="8"/>
  <c r="Y12" i="8" s="1"/>
  <c r="AO160" i="17"/>
  <c r="T15" i="32"/>
  <c r="T31" i="31"/>
  <c r="Q30" i="30"/>
  <c r="B16" i="36"/>
  <c r="AF11" i="29"/>
  <c r="D6" i="21"/>
  <c r="D6" i="33"/>
  <c r="W6" i="3"/>
  <c r="Y6" i="3" s="1"/>
  <c r="W12" i="3"/>
  <c r="Y12" i="3" s="1"/>
  <c r="A324" i="33"/>
  <c r="T15" i="29"/>
  <c r="D90" i="22"/>
  <c r="T31" i="32"/>
  <c r="Q30" i="36"/>
  <c r="AQ30" i="36" s="1"/>
  <c r="B12" i="35"/>
  <c r="AW19" i="24"/>
  <c r="AO6" i="17"/>
  <c r="BA6" i="17"/>
  <c r="AF22" i="3"/>
  <c r="AR211" i="17"/>
  <c r="BA84" i="17"/>
  <c r="BG180" i="17"/>
  <c r="BA160" i="17"/>
  <c r="D176" i="17"/>
  <c r="AU176" i="17"/>
  <c r="AR91" i="17"/>
  <c r="AX334" i="17"/>
  <c r="D322" i="21"/>
  <c r="BJ2" i="17"/>
  <c r="AO2" i="17"/>
  <c r="B16" i="31"/>
  <c r="B21" i="35"/>
  <c r="AX25" i="17"/>
  <c r="D25" i="33"/>
  <c r="AX320" i="17"/>
  <c r="BG320" i="17"/>
  <c r="AC18" i="30"/>
  <c r="AR80" i="17"/>
  <c r="AC383" i="33"/>
  <c r="D189" i="33"/>
  <c r="BG190" i="17"/>
  <c r="BG68" i="17"/>
  <c r="D179" i="21"/>
  <c r="D160" i="17"/>
  <c r="AQ10" i="2"/>
  <c r="D194" i="21"/>
  <c r="AC19" i="35"/>
  <c r="AT19" i="35" s="1"/>
  <c r="D175" i="21"/>
  <c r="E9" i="35"/>
  <c r="BG91" i="17"/>
  <c r="D54" i="22"/>
  <c r="D163" i="33"/>
  <c r="AX74" i="17"/>
  <c r="D73" i="33"/>
  <c r="AU211" i="17"/>
  <c r="D83" i="21"/>
  <c r="AU84" i="17"/>
  <c r="AX68" i="17"/>
  <c r="D179" i="33"/>
  <c r="AR180" i="17"/>
  <c r="BD160" i="17"/>
  <c r="D159" i="33"/>
  <c r="AO195" i="17"/>
  <c r="AC19" i="31"/>
  <c r="BA186" i="17"/>
  <c r="AX176" i="17"/>
  <c r="AQ26" i="2"/>
  <c r="E9" i="36"/>
  <c r="AX91" i="17"/>
  <c r="D333" i="22"/>
  <c r="D334" i="17"/>
  <c r="BJ323" i="17"/>
  <c r="AR164" i="17"/>
  <c r="BG2" i="17"/>
  <c r="AR2" i="17"/>
  <c r="AO80" i="17"/>
  <c r="BD25" i="17"/>
  <c r="AO25" i="17"/>
  <c r="BA320" i="17"/>
  <c r="AO320" i="17"/>
  <c r="AX190" i="17"/>
  <c r="D189" i="21"/>
  <c r="Z17" i="30"/>
  <c r="BA74" i="17"/>
  <c r="BG211" i="17"/>
  <c r="BA211" i="17"/>
  <c r="D84" i="17"/>
  <c r="AO84" i="17"/>
  <c r="BJ68" i="17"/>
  <c r="BD68" i="17"/>
  <c r="BJ180" i="17"/>
  <c r="AQ26" i="27"/>
  <c r="BG160" i="17"/>
  <c r="AR160" i="17"/>
  <c r="D194" i="33"/>
  <c r="D195" i="17"/>
  <c r="BG176" i="17"/>
  <c r="D175" i="22"/>
  <c r="BA91" i="17"/>
  <c r="AU334" i="17"/>
  <c r="BD334" i="17"/>
  <c r="AO323" i="17"/>
  <c r="BD54" i="17"/>
  <c r="BD164" i="17"/>
  <c r="AX2" i="17"/>
  <c r="B16" i="30"/>
  <c r="BJ80" i="17"/>
  <c r="BG25" i="17"/>
  <c r="AR320" i="17"/>
  <c r="D319" i="33"/>
  <c r="D319" i="22"/>
  <c r="AC18" i="29"/>
  <c r="AC413" i="33"/>
  <c r="AC433" i="33" s="1"/>
  <c r="AD190" i="12" s="1"/>
  <c r="AO190" i="17"/>
  <c r="Z17" i="32"/>
  <c r="BG74" i="17"/>
  <c r="D211" i="17"/>
  <c r="AR84" i="17"/>
  <c r="AU68" i="17"/>
  <c r="D67" i="21"/>
  <c r="BD180" i="17"/>
  <c r="BJ195" i="17"/>
  <c r="AC19" i="29"/>
  <c r="E9" i="31"/>
  <c r="AO91" i="17"/>
  <c r="AU91" i="17"/>
  <c r="D90" i="33"/>
  <c r="AR334" i="17"/>
  <c r="BG334" i="17"/>
  <c r="D333" i="33"/>
  <c r="AR323" i="17"/>
  <c r="D322" i="22"/>
  <c r="D323" i="17"/>
  <c r="AX54" i="17"/>
  <c r="AX164" i="17"/>
  <c r="D163" i="21"/>
  <c r="AO164" i="17"/>
  <c r="D2" i="21"/>
  <c r="AU2" i="17"/>
  <c r="D2" i="22"/>
  <c r="B16" i="32"/>
  <c r="B21" i="32"/>
  <c r="B18" i="35"/>
  <c r="BA25" i="17"/>
  <c r="D25" i="21"/>
  <c r="AR25" i="17"/>
  <c r="AC18" i="35"/>
  <c r="AT18" i="35" s="1"/>
  <c r="AR190" i="17"/>
  <c r="D190" i="17"/>
  <c r="D189" i="22"/>
  <c r="AU74" i="17"/>
  <c r="D73" i="22"/>
  <c r="BJ74" i="17"/>
  <c r="BJ211" i="17"/>
  <c r="D210" i="21"/>
  <c r="D83" i="33"/>
  <c r="BJ84" i="17"/>
  <c r="AR68" i="17"/>
  <c r="AW4" i="24"/>
  <c r="AQ30" i="2"/>
  <c r="AU180" i="17"/>
  <c r="BA195" i="17"/>
  <c r="BG195" i="17"/>
  <c r="AW31" i="2"/>
  <c r="Z17" i="29"/>
  <c r="BD211" i="17"/>
  <c r="D210" i="22"/>
  <c r="AX211" i="17"/>
  <c r="BG84" i="17"/>
  <c r="AX84" i="17"/>
  <c r="D83" i="22"/>
  <c r="AO68" i="17"/>
  <c r="D67" i="22"/>
  <c r="D68" i="17"/>
  <c r="AX180" i="17"/>
  <c r="D180" i="17"/>
  <c r="BA180" i="17"/>
  <c r="AO180" i="17"/>
  <c r="D159" i="22"/>
  <c r="BJ160" i="17"/>
  <c r="AU160" i="17"/>
  <c r="AX195" i="17"/>
  <c r="AR195" i="17"/>
  <c r="D194" i="22"/>
  <c r="AC19" i="30"/>
  <c r="BJ168" i="17"/>
  <c r="BA176" i="17"/>
  <c r="D175" i="33"/>
  <c r="BJ176" i="17"/>
  <c r="AO176" i="17"/>
  <c r="E9" i="30"/>
  <c r="E9" i="32"/>
  <c r="BJ91" i="17"/>
  <c r="D90" i="21"/>
  <c r="D91" i="17"/>
  <c r="AO334" i="17"/>
  <c r="D333" i="21"/>
  <c r="BJ334" i="17"/>
  <c r="AU323" i="17"/>
  <c r="BD323" i="17"/>
  <c r="AW20" i="2"/>
  <c r="BG54" i="17"/>
  <c r="BA164" i="17"/>
  <c r="D164" i="17"/>
  <c r="AQ14" i="2"/>
  <c r="AW20" i="26"/>
  <c r="BA2" i="17"/>
  <c r="D2" i="17"/>
  <c r="BD2" i="17"/>
  <c r="B16" i="35"/>
  <c r="B16" i="29"/>
  <c r="D80" i="17"/>
  <c r="B21" i="30"/>
  <c r="B18" i="30"/>
  <c r="D25" i="22"/>
  <c r="BJ25" i="17"/>
  <c r="AU25" i="17"/>
  <c r="D319" i="21"/>
  <c r="D320" i="17"/>
  <c r="BJ320" i="17"/>
  <c r="AC18" i="32"/>
  <c r="BA190" i="17"/>
  <c r="BJ190" i="17"/>
  <c r="BD190" i="17"/>
  <c r="AO74" i="17"/>
  <c r="BD74" i="17"/>
  <c r="D74" i="17"/>
  <c r="BG80" i="17"/>
  <c r="BD34" i="17"/>
  <c r="BA80" i="17"/>
  <c r="A244" i="21"/>
  <c r="A134" i="22"/>
  <c r="A93" i="17"/>
  <c r="Q5" i="13"/>
  <c r="S5" i="13" s="1"/>
  <c r="A305" i="22"/>
  <c r="A349" i="22"/>
  <c r="Z30" i="13"/>
  <c r="AB30" i="13" s="1"/>
  <c r="A150" i="33"/>
  <c r="K9" i="3"/>
  <c r="M9" i="3" s="1"/>
  <c r="BA203" i="17"/>
  <c r="B17" i="32"/>
  <c r="B17" i="36"/>
  <c r="AO23" i="17"/>
  <c r="D23" i="21"/>
  <c r="AR23" i="17"/>
  <c r="AI4" i="3"/>
  <c r="AK4" i="3" s="1"/>
  <c r="A336" i="22"/>
  <c r="AZ4" i="1"/>
  <c r="AF25" i="8"/>
  <c r="AH25" i="8" s="1"/>
  <c r="A328" i="17"/>
  <c r="AF25" i="13"/>
  <c r="AF25" i="3"/>
  <c r="AH25" i="3" s="1"/>
  <c r="A327" i="33"/>
  <c r="K31" i="35"/>
  <c r="AZ21" i="1"/>
  <c r="AI21" i="13"/>
  <c r="A353" i="22"/>
  <c r="W33" i="8"/>
  <c r="Y33" i="8" s="1"/>
  <c r="A243" i="21"/>
  <c r="W33" i="13"/>
  <c r="Y33" i="13" s="1"/>
  <c r="K6" i="3"/>
  <c r="M6" i="3" s="1"/>
  <c r="A94" i="22"/>
  <c r="A94" i="21"/>
  <c r="K6" i="13"/>
  <c r="M6" i="13" s="1"/>
  <c r="A95" i="17"/>
  <c r="H29" i="8"/>
  <c r="J29" i="8" s="1"/>
  <c r="H29" i="13"/>
  <c r="A86" i="22"/>
  <c r="A86" i="21"/>
  <c r="A87" i="17"/>
  <c r="A210" i="17"/>
  <c r="A209" i="22"/>
  <c r="T30" i="3"/>
  <c r="V30" i="3" s="1"/>
  <c r="A209" i="33"/>
  <c r="A209" i="21"/>
  <c r="AR259" i="17"/>
  <c r="AX259" i="17"/>
  <c r="BG259" i="17"/>
  <c r="D258" i="22"/>
  <c r="A258" i="21"/>
  <c r="Z17" i="8"/>
  <c r="AB17" i="8" s="1"/>
  <c r="Z17" i="13"/>
  <c r="AB17" i="13" s="1"/>
  <c r="AF11" i="3"/>
  <c r="AH11" i="3" s="1"/>
  <c r="A314" i="17"/>
  <c r="K13" i="13"/>
  <c r="M13" i="13" s="1"/>
  <c r="A101" i="33"/>
  <c r="N25" i="3"/>
  <c r="P25" i="3" s="1"/>
  <c r="A143" i="22"/>
  <c r="N25" i="8"/>
  <c r="P25" i="8" s="1"/>
  <c r="N25" i="13"/>
  <c r="P25" i="13" s="1"/>
  <c r="B27" i="36"/>
  <c r="A234" i="33"/>
  <c r="W24" i="3"/>
  <c r="Y24" i="3" s="1"/>
  <c r="W24" i="13"/>
  <c r="A234" i="21"/>
  <c r="W19" i="8"/>
  <c r="Y19" i="8" s="1"/>
  <c r="A229" i="33"/>
  <c r="A230" i="17"/>
  <c r="A229" i="22"/>
  <c r="A357" i="21"/>
  <c r="AI25" i="8"/>
  <c r="AK25" i="8" s="1"/>
  <c r="A357" i="22"/>
  <c r="A357" i="33"/>
  <c r="A358" i="17"/>
  <c r="AI25" i="13"/>
  <c r="AK25" i="13" s="1"/>
  <c r="AI25" i="3"/>
  <c r="AK25" i="3" s="1"/>
  <c r="H22" i="30"/>
  <c r="A62" i="21"/>
  <c r="H5" i="8"/>
  <c r="J5" i="8" s="1"/>
  <c r="H5" i="13"/>
  <c r="H5" i="3"/>
  <c r="A63" i="17"/>
  <c r="A62" i="22"/>
  <c r="E19" i="13"/>
  <c r="A48" i="17"/>
  <c r="E19" i="3"/>
  <c r="G19" i="3" s="1"/>
  <c r="A48" i="33"/>
  <c r="A48" i="22"/>
  <c r="E19" i="8"/>
  <c r="G19" i="8" s="1"/>
  <c r="A321" i="33"/>
  <c r="AF19" i="13"/>
  <c r="AH19" i="13" s="1"/>
  <c r="A321" i="22"/>
  <c r="AF19" i="8"/>
  <c r="AH19" i="8" s="1"/>
  <c r="A319" i="22"/>
  <c r="AF17" i="8"/>
  <c r="AH17" i="8" s="1"/>
  <c r="Q18" i="31"/>
  <c r="AU325" i="17"/>
  <c r="D324" i="33"/>
  <c r="AR312" i="17"/>
  <c r="D311" i="22"/>
  <c r="A253" i="33"/>
  <c r="A253" i="22"/>
  <c r="A253" i="21"/>
  <c r="D50" i="21"/>
  <c r="BJ50" i="17"/>
  <c r="AX50" i="17"/>
  <c r="AO50" i="17"/>
  <c r="A69" i="22"/>
  <c r="A70" i="17"/>
  <c r="H12" i="8"/>
  <c r="J12" i="8" s="1"/>
  <c r="A69" i="21"/>
  <c r="AQ33" i="1"/>
  <c r="A182" i="33"/>
  <c r="A182" i="21"/>
  <c r="Q33" i="8"/>
  <c r="S33" i="8" s="1"/>
  <c r="A344" i="22"/>
  <c r="A344" i="21"/>
  <c r="A345" i="17"/>
  <c r="A344" i="33"/>
  <c r="B8" i="31"/>
  <c r="B8" i="30"/>
  <c r="A132" i="22"/>
  <c r="A132" i="21"/>
  <c r="N14" i="8"/>
  <c r="P14" i="8" s="1"/>
  <c r="N14" i="13"/>
  <c r="P14" i="13" s="1"/>
  <c r="A132" i="33"/>
  <c r="W27" i="8"/>
  <c r="Y27" i="8" s="1"/>
  <c r="A238" i="17"/>
  <c r="W27" i="3"/>
  <c r="Y27" i="3" s="1"/>
  <c r="W27" i="13"/>
  <c r="Y27" i="13" s="1"/>
  <c r="A237" i="22"/>
  <c r="Q30" i="8"/>
  <c r="S30" i="8" s="1"/>
  <c r="AQ30" i="1"/>
  <c r="E27" i="13"/>
  <c r="A56" i="17"/>
  <c r="E27" i="8"/>
  <c r="G27" i="8" s="1"/>
  <c r="E27" i="3"/>
  <c r="G27" i="3" s="1"/>
  <c r="A56" i="33"/>
  <c r="A56" i="22"/>
  <c r="AF7" i="13"/>
  <c r="AH7" i="13" s="1"/>
  <c r="AF7" i="8"/>
  <c r="AH7" i="8" s="1"/>
  <c r="A310" i="17"/>
  <c r="AF7" i="3"/>
  <c r="AH7" i="3" s="1"/>
  <c r="AW7" i="1"/>
  <c r="AC18" i="3"/>
  <c r="AE18" i="3" s="1"/>
  <c r="A289" i="22"/>
  <c r="AC18" i="8"/>
  <c r="AE18" i="8" s="1"/>
  <c r="AT18" i="1"/>
  <c r="A290" i="17"/>
  <c r="T14" i="3"/>
  <c r="V14" i="3" s="1"/>
  <c r="A193" i="33"/>
  <c r="A194" i="17"/>
  <c r="T14" i="13"/>
  <c r="V14" i="13" s="1"/>
  <c r="A193" i="21"/>
  <c r="A36" i="22"/>
  <c r="A36" i="17"/>
  <c r="A36" i="21"/>
  <c r="E7" i="3"/>
  <c r="E7" i="8"/>
  <c r="G7" i="8" s="1"/>
  <c r="AF32" i="31"/>
  <c r="AW4" i="26"/>
  <c r="H6" i="30"/>
  <c r="AT19" i="27"/>
  <c r="Q14" i="36"/>
  <c r="AQ14" i="36" s="1"/>
  <c r="BD312" i="17"/>
  <c r="B27" i="35"/>
  <c r="BG325" i="17"/>
  <c r="BJ325" i="17"/>
  <c r="AU209" i="17"/>
  <c r="BD7" i="17"/>
  <c r="AR50" i="17"/>
  <c r="A102" i="17"/>
  <c r="BJ259" i="17"/>
  <c r="AZ12" i="1"/>
  <c r="Z13" i="3"/>
  <c r="AB13" i="3" s="1"/>
  <c r="A353" i="21"/>
  <c r="W33" i="3"/>
  <c r="A138" i="17"/>
  <c r="A133" i="17"/>
  <c r="T30" i="8"/>
  <c r="V30" i="8" s="1"/>
  <c r="T14" i="8"/>
  <c r="V14" i="8" s="1"/>
  <c r="E7" i="13"/>
  <c r="W24" i="8"/>
  <c r="Y24" i="8" s="1"/>
  <c r="Z12" i="8"/>
  <c r="AB12" i="8" s="1"/>
  <c r="AZ25" i="1"/>
  <c r="A48" i="21"/>
  <c r="H14" i="32"/>
  <c r="A125" i="21"/>
  <c r="A125" i="33"/>
  <c r="N7" i="3"/>
  <c r="P7" i="3" s="1"/>
  <c r="A126" i="17"/>
  <c r="Q20" i="3"/>
  <c r="S20" i="3" s="1"/>
  <c r="A170" i="17"/>
  <c r="A169" i="22"/>
  <c r="A169" i="33"/>
  <c r="A169" i="21"/>
  <c r="AI15" i="8"/>
  <c r="AK15" i="8" s="1"/>
  <c r="A347" i="33"/>
  <c r="A347" i="22"/>
  <c r="A16" i="33"/>
  <c r="A16" i="22"/>
  <c r="A16" i="17"/>
  <c r="AW20" i="27"/>
  <c r="V276" i="21"/>
  <c r="AC5" i="8"/>
  <c r="AE5" i="8" s="1"/>
  <c r="AC5" i="13"/>
  <c r="AE5" i="13" s="1"/>
  <c r="A277" i="17"/>
  <c r="AC5" i="3"/>
  <c r="AE5" i="3" s="1"/>
  <c r="A196" i="21"/>
  <c r="A197" i="17"/>
  <c r="A196" i="22"/>
  <c r="A196" i="33"/>
  <c r="T17" i="13"/>
  <c r="V17" i="13" s="1"/>
  <c r="E30" i="3"/>
  <c r="G30" i="3" s="1"/>
  <c r="A59" i="21"/>
  <c r="A59" i="22"/>
  <c r="E30" i="8"/>
  <c r="G30" i="8" s="1"/>
  <c r="A59" i="33"/>
  <c r="AF32" i="35"/>
  <c r="AW32" i="35" s="1"/>
  <c r="H6" i="36"/>
  <c r="Q18" i="29"/>
  <c r="AX89" i="17"/>
  <c r="AW24" i="26"/>
  <c r="K31" i="30"/>
  <c r="AO312" i="17"/>
  <c r="D312" i="17"/>
  <c r="AZ9" i="25"/>
  <c r="BD325" i="17"/>
  <c r="BJ23" i="17"/>
  <c r="D50" i="17"/>
  <c r="D50" i="22"/>
  <c r="B8" i="35"/>
  <c r="D259" i="17"/>
  <c r="AZ15" i="1"/>
  <c r="A354" i="17"/>
  <c r="A244" i="17"/>
  <c r="A276" i="22"/>
  <c r="A56" i="21"/>
  <c r="Z17" i="3"/>
  <c r="AB17" i="3" s="1"/>
  <c r="A36" i="33"/>
  <c r="A143" i="21"/>
  <c r="A234" i="22"/>
  <c r="W19" i="3"/>
  <c r="Y19" i="3" s="1"/>
  <c r="Q33" i="13"/>
  <c r="E29" i="29"/>
  <c r="B24" i="32"/>
  <c r="B24" i="31"/>
  <c r="A362" i="21"/>
  <c r="A362" i="33"/>
  <c r="AI30" i="8"/>
  <c r="AK30" i="8" s="1"/>
  <c r="E22" i="3"/>
  <c r="G22" i="3" s="1"/>
  <c r="E22" i="8"/>
  <c r="G22" i="8" s="1"/>
  <c r="A51" i="22"/>
  <c r="A51" i="33"/>
  <c r="A51" i="21"/>
  <c r="A255" i="17"/>
  <c r="A254" i="33"/>
  <c r="A254" i="21"/>
  <c r="Z13" i="8"/>
  <c r="AB13" i="8" s="1"/>
  <c r="W29" i="3"/>
  <c r="Y29" i="3" s="1"/>
  <c r="W29" i="8"/>
  <c r="Y29" i="8" s="1"/>
  <c r="A239" i="21"/>
  <c r="A240" i="17"/>
  <c r="N19" i="3"/>
  <c r="P19" i="3" s="1"/>
  <c r="N19" i="13"/>
  <c r="P19" i="13" s="1"/>
  <c r="N19" i="8"/>
  <c r="P19" i="8" s="1"/>
  <c r="A137" i="21"/>
  <c r="A137" i="22"/>
  <c r="Q14" i="29"/>
  <c r="AQ17" i="1"/>
  <c r="A166" i="21"/>
  <c r="Q17" i="8"/>
  <c r="S17" i="8" s="1"/>
  <c r="AF32" i="29"/>
  <c r="Q18" i="35"/>
  <c r="AQ18" i="35" s="1"/>
  <c r="K31" i="36"/>
  <c r="BG312" i="17"/>
  <c r="BJ312" i="17"/>
  <c r="AR325" i="17"/>
  <c r="AW22" i="2"/>
  <c r="BG23" i="17"/>
  <c r="BD50" i="17"/>
  <c r="BG50" i="17"/>
  <c r="B8" i="36"/>
  <c r="BD259" i="17"/>
  <c r="AI15" i="3"/>
  <c r="AK15" i="3" s="1"/>
  <c r="A239" i="33"/>
  <c r="A243" i="22"/>
  <c r="A237" i="33"/>
  <c r="A276" i="33"/>
  <c r="V56" i="33"/>
  <c r="A309" i="22"/>
  <c r="A86" i="33"/>
  <c r="A289" i="21"/>
  <c r="E30" i="13"/>
  <c r="A143" i="33"/>
  <c r="A235" i="17"/>
  <c r="A62" i="33"/>
  <c r="E22" i="13"/>
  <c r="G22" i="13" s="1"/>
  <c r="D190" i="22"/>
  <c r="Q6" i="29"/>
  <c r="D23" i="33"/>
  <c r="AX191" i="17"/>
  <c r="BG331" i="17"/>
  <c r="H14" i="35"/>
  <c r="E29" i="35"/>
  <c r="Q18" i="36"/>
  <c r="AQ18" i="36" s="1"/>
  <c r="K31" i="32"/>
  <c r="AX312" i="17"/>
  <c r="BA312" i="17"/>
  <c r="BA325" i="17"/>
  <c r="D324" i="22"/>
  <c r="AU50" i="17"/>
  <c r="B24" i="36"/>
  <c r="B8" i="29"/>
  <c r="AO259" i="17"/>
  <c r="D258" i="21"/>
  <c r="AI15" i="13"/>
  <c r="AI12" i="3"/>
  <c r="AK12" i="3" s="1"/>
  <c r="AI21" i="3"/>
  <c r="AK21" i="3" s="1"/>
  <c r="W29" i="13"/>
  <c r="Y29" i="13" s="1"/>
  <c r="A94" i="33"/>
  <c r="A309" i="21"/>
  <c r="A336" i="33"/>
  <c r="N7" i="13"/>
  <c r="P7" i="13" s="1"/>
  <c r="AZ30" i="1"/>
  <c r="Q20" i="13"/>
  <c r="Z370" i="33"/>
  <c r="Z395" i="33"/>
  <c r="Z431" i="33" s="1"/>
  <c r="AC188" i="12" s="1"/>
  <c r="Z396" i="33"/>
  <c r="Z432" i="33" s="1"/>
  <c r="AC189" i="12" s="1"/>
  <c r="Z183" i="33"/>
  <c r="Z412" i="33"/>
  <c r="Z430" i="33" s="1"/>
  <c r="AC187" i="12" s="1"/>
  <c r="Z382" i="33"/>
  <c r="W62" i="33"/>
  <c r="T93" i="33"/>
  <c r="V174" i="17"/>
  <c r="Q24" i="8"/>
  <c r="S24" i="8" s="1"/>
  <c r="Q24" i="13"/>
  <c r="BG14" i="17"/>
  <c r="BD14" i="17"/>
  <c r="AU14" i="17"/>
  <c r="D14" i="17"/>
  <c r="D14" i="21"/>
  <c r="D14" i="22"/>
  <c r="H33" i="3"/>
  <c r="A90" i="21"/>
  <c r="A90" i="22"/>
  <c r="A91" i="17"/>
  <c r="H33" i="13"/>
  <c r="J33" i="13" s="1"/>
  <c r="A114" i="22"/>
  <c r="A114" i="21"/>
  <c r="A114" i="33"/>
  <c r="A115" i="17"/>
  <c r="K26" i="3"/>
  <c r="M26" i="3" s="1"/>
  <c r="K26" i="13"/>
  <c r="BA82" i="17"/>
  <c r="A173" i="22"/>
  <c r="AW20" i="23"/>
  <c r="AX14" i="17"/>
  <c r="W10" i="13"/>
  <c r="Y10" i="13" s="1"/>
  <c r="A174" i="17"/>
  <c r="AT7" i="27"/>
  <c r="D290" i="33"/>
  <c r="AR291" i="17"/>
  <c r="BA291" i="17"/>
  <c r="AF14" i="13"/>
  <c r="AH14" i="13" s="1"/>
  <c r="AW14" i="1"/>
  <c r="AF14" i="3"/>
  <c r="AH14" i="3" s="1"/>
  <c r="A316" i="22"/>
  <c r="A316" i="21"/>
  <c r="A128" i="22"/>
  <c r="N10" i="13"/>
  <c r="P10" i="13" s="1"/>
  <c r="A129" i="17"/>
  <c r="A128" i="21"/>
  <c r="A287" i="33"/>
  <c r="A288" i="17"/>
  <c r="AC16" i="3"/>
  <c r="AE16" i="3" s="1"/>
  <c r="AC16" i="8"/>
  <c r="AE16" i="8" s="1"/>
  <c r="A287" i="21"/>
  <c r="AC16" i="13"/>
  <c r="AE16" i="13" s="1"/>
  <c r="A359" i="22"/>
  <c r="A359" i="21"/>
  <c r="A359" i="33"/>
  <c r="AR14" i="17"/>
  <c r="AI27" i="13"/>
  <c r="AK27" i="13" s="1"/>
  <c r="N34" i="13"/>
  <c r="A360" i="33"/>
  <c r="A360" i="22"/>
  <c r="AI28" i="13"/>
  <c r="AI28" i="8"/>
  <c r="AK28" i="8" s="1"/>
  <c r="A271" i="17"/>
  <c r="Z29" i="13"/>
  <c r="Z29" i="3"/>
  <c r="AB29" i="3" s="1"/>
  <c r="E33" i="36"/>
  <c r="E33" i="32"/>
  <c r="E33" i="35"/>
  <c r="A166" i="17"/>
  <c r="A165" i="21"/>
  <c r="A165" i="22"/>
  <c r="A308" i="22"/>
  <c r="A277" i="21"/>
  <c r="A277" i="33"/>
  <c r="AC6" i="3"/>
  <c r="AE6" i="3" s="1"/>
  <c r="A277" i="22"/>
  <c r="A197" i="33"/>
  <c r="E24" i="13"/>
  <c r="G24" i="13" s="1"/>
  <c r="E24" i="3"/>
  <c r="G24" i="3" s="1"/>
  <c r="A53" i="17"/>
  <c r="K23" i="13"/>
  <c r="M23" i="13" s="1"/>
  <c r="A111" i="33"/>
  <c r="A112" i="17"/>
  <c r="A111" i="22"/>
  <c r="K23" i="8"/>
  <c r="M23" i="8" s="1"/>
  <c r="A156" i="21"/>
  <c r="Q7" i="8"/>
  <c r="S7" i="8" s="1"/>
  <c r="A157" i="17"/>
  <c r="A156" i="33"/>
  <c r="Q7" i="13"/>
  <c r="S7" i="13" s="1"/>
  <c r="A156" i="22"/>
  <c r="AC4" i="13"/>
  <c r="AE4" i="13" s="1"/>
  <c r="AT4" i="1"/>
  <c r="A275" i="21"/>
  <c r="AC4" i="3"/>
  <c r="AE4" i="3" s="1"/>
  <c r="AF30" i="8"/>
  <c r="AH30" i="8" s="1"/>
  <c r="A332" i="22"/>
  <c r="H15" i="13"/>
  <c r="J15" i="13" s="1"/>
  <c r="H15" i="8"/>
  <c r="J15" i="8" s="1"/>
  <c r="A73" i="17"/>
  <c r="A72" i="33"/>
  <c r="A72" i="21"/>
  <c r="A72" i="22"/>
  <c r="AI5" i="8"/>
  <c r="AK5" i="8" s="1"/>
  <c r="A337" i="33"/>
  <c r="A337" i="21"/>
  <c r="A238" i="21"/>
  <c r="A239" i="17"/>
  <c r="A238" i="33"/>
  <c r="N9" i="8"/>
  <c r="P9" i="8" s="1"/>
  <c r="N9" i="13"/>
  <c r="P9" i="13" s="1"/>
  <c r="N9" i="3"/>
  <c r="P9" i="3" s="1"/>
  <c r="A128" i="17"/>
  <c r="A98" i="22"/>
  <c r="A98" i="33"/>
  <c r="A98" i="21"/>
  <c r="K10" i="8"/>
  <c r="M10" i="8" s="1"/>
  <c r="V9" i="22"/>
  <c r="B11" i="3"/>
  <c r="D11" i="3" s="1"/>
  <c r="A9" i="22"/>
  <c r="A9" i="33"/>
  <c r="A218" i="21"/>
  <c r="A218" i="22"/>
  <c r="W8" i="3"/>
  <c r="Y8" i="3" s="1"/>
  <c r="A12" i="17"/>
  <c r="V12" i="22"/>
  <c r="A12" i="21"/>
  <c r="B14" i="3"/>
  <c r="D14" i="3" s="1"/>
  <c r="A12" i="22"/>
  <c r="W25" i="8"/>
  <c r="Y25" i="8" s="1"/>
  <c r="A235" i="33"/>
  <c r="A235" i="21"/>
  <c r="W25" i="13"/>
  <c r="Y25" i="13" s="1"/>
  <c r="A236" i="17"/>
  <c r="D77" i="33"/>
  <c r="BJ78" i="17"/>
  <c r="A303" i="22"/>
  <c r="AC32" i="8"/>
  <c r="AE32" i="8" s="1"/>
  <c r="A303" i="33"/>
  <c r="A317" i="17"/>
  <c r="A287" i="22"/>
  <c r="AO14" i="17"/>
  <c r="A173" i="21"/>
  <c r="AC32" i="13"/>
  <c r="AE32" i="13" s="1"/>
  <c r="A128" i="33"/>
  <c r="A192" i="22"/>
  <c r="A96" i="33"/>
  <c r="K8" i="3"/>
  <c r="M8" i="3" s="1"/>
  <c r="K8" i="8"/>
  <c r="M8" i="8" s="1"/>
  <c r="A261" i="17"/>
  <c r="Z19" i="13"/>
  <c r="AB19" i="13" s="1"/>
  <c r="A260" i="21"/>
  <c r="A260" i="22"/>
  <c r="A215" i="21"/>
  <c r="A216" i="17"/>
  <c r="A215" i="22"/>
  <c r="AI16" i="13"/>
  <c r="AK16" i="13" s="1"/>
  <c r="A348" i="22"/>
  <c r="A349" i="17"/>
  <c r="AI16" i="3"/>
  <c r="AK16" i="3" s="1"/>
  <c r="A249" i="33"/>
  <c r="A223" i="21"/>
  <c r="W13" i="8"/>
  <c r="Y13" i="8" s="1"/>
  <c r="A223" i="22"/>
  <c r="H28" i="3"/>
  <c r="J28" i="3" s="1"/>
  <c r="H28" i="8"/>
  <c r="J28" i="8" s="1"/>
  <c r="A85" i="33"/>
  <c r="E28" i="13"/>
  <c r="G28" i="13" s="1"/>
  <c r="A57" i="17"/>
  <c r="A57" i="22"/>
  <c r="A57" i="33"/>
  <c r="A367" i="17"/>
  <c r="A366" i="33"/>
  <c r="A366" i="21"/>
  <c r="AI34" i="13"/>
  <c r="AK34" i="13" s="1"/>
  <c r="AJ34" i="13" s="1"/>
  <c r="A66" i="21"/>
  <c r="H9" i="13"/>
  <c r="J9" i="13" s="1"/>
  <c r="H9" i="3"/>
  <c r="A67" i="17"/>
  <c r="AT8" i="1"/>
  <c r="T20" i="3"/>
  <c r="V20" i="3" s="1"/>
  <c r="A141" i="17"/>
  <c r="N22" i="3"/>
  <c r="P22" i="3" s="1"/>
  <c r="A140" i="33"/>
  <c r="N22" i="13"/>
  <c r="P22" i="13" s="1"/>
  <c r="A281" i="21"/>
  <c r="AC10" i="8"/>
  <c r="AE10" i="8" s="1"/>
  <c r="A282" i="17"/>
  <c r="A236" i="21"/>
  <c r="A237" i="17"/>
  <c r="W26" i="8"/>
  <c r="Y26" i="8" s="1"/>
  <c r="A236" i="33"/>
  <c r="A134" i="21"/>
  <c r="N16" i="3"/>
  <c r="P16" i="3" s="1"/>
  <c r="A135" i="17"/>
  <c r="N16" i="13"/>
  <c r="A134" i="33"/>
  <c r="Z15" i="8"/>
  <c r="AB15" i="8" s="1"/>
  <c r="Z15" i="13"/>
  <c r="AB15" i="13" s="1"/>
  <c r="A256" i="33"/>
  <c r="A256" i="21"/>
  <c r="A256" i="22"/>
  <c r="A136" i="22"/>
  <c r="A136" i="33"/>
  <c r="N18" i="3"/>
  <c r="P18" i="3" s="1"/>
  <c r="N18" i="8"/>
  <c r="P18" i="8" s="1"/>
  <c r="D326" i="22"/>
  <c r="AU162" i="17"/>
  <c r="BJ14" i="17"/>
  <c r="A303" i="21"/>
  <c r="N10" i="3"/>
  <c r="P10" i="3" s="1"/>
  <c r="A90" i="33"/>
  <c r="AF30" i="13"/>
  <c r="AH30" i="13" s="1"/>
  <c r="A215" i="33"/>
  <c r="T18" i="13"/>
  <c r="V18" i="13" s="1"/>
  <c r="A281" i="33"/>
  <c r="K10" i="13"/>
  <c r="M10" i="13" s="1"/>
  <c r="A193" i="17"/>
  <c r="T13" i="13"/>
  <c r="V13" i="13" s="1"/>
  <c r="T13" i="8"/>
  <c r="V13" i="8" s="1"/>
  <c r="A192" i="33"/>
  <c r="A208" i="17"/>
  <c r="T28" i="3"/>
  <c r="V28" i="3" s="1"/>
  <c r="V208" i="17"/>
  <c r="A207" i="33"/>
  <c r="T28" i="13"/>
  <c r="V28" i="13" s="1"/>
  <c r="T28" i="8"/>
  <c r="V28" i="8" s="1"/>
  <c r="K29" i="8"/>
  <c r="M29" i="8" s="1"/>
  <c r="K29" i="3"/>
  <c r="M29" i="3" s="1"/>
  <c r="A117" i="33"/>
  <c r="A117" i="22"/>
  <c r="A117" i="21"/>
  <c r="K29" i="13"/>
  <c r="A351" i="17"/>
  <c r="AI18" i="13"/>
  <c r="AK18" i="13" s="1"/>
  <c r="AI18" i="8"/>
  <c r="AK18" i="8" s="1"/>
  <c r="A350" i="22"/>
  <c r="AI18" i="3"/>
  <c r="AK18" i="3" s="1"/>
  <c r="A350" i="33"/>
  <c r="A350" i="21"/>
  <c r="AZ27" i="1"/>
  <c r="BD291" i="17"/>
  <c r="A207" i="21"/>
  <c r="A345" i="22"/>
  <c r="A345" i="21"/>
  <c r="AI13" i="8"/>
  <c r="AK13" i="8" s="1"/>
  <c r="A214" i="21"/>
  <c r="A214" i="33"/>
  <c r="W4" i="3"/>
  <c r="Y4" i="3" s="1"/>
  <c r="AI7" i="13"/>
  <c r="A339" i="22"/>
  <c r="AZ7" i="1"/>
  <c r="AI7" i="3"/>
  <c r="AK7" i="3" s="1"/>
  <c r="BA18" i="17"/>
  <c r="AI27" i="3"/>
  <c r="BA30" i="17"/>
  <c r="BA14" i="17"/>
  <c r="Q24" i="3"/>
  <c r="S24" i="3" s="1"/>
  <c r="AF14" i="8"/>
  <c r="AH14" i="8" s="1"/>
  <c r="A304" i="17"/>
  <c r="H33" i="8"/>
  <c r="J33" i="8" s="1"/>
  <c r="A118" i="17"/>
  <c r="A136" i="21"/>
  <c r="Q7" i="3"/>
  <c r="Q16" i="13"/>
  <c r="W8" i="8"/>
  <c r="Y8" i="8" s="1"/>
  <c r="W25" i="3"/>
  <c r="Y25" i="3" s="1"/>
  <c r="A88" i="17"/>
  <c r="A71" i="33"/>
  <c r="A42" i="21"/>
  <c r="A164" i="21"/>
  <c r="A164" i="22"/>
  <c r="B26" i="3"/>
  <c r="D26" i="3" s="1"/>
  <c r="A58" i="17"/>
  <c r="K28" i="8"/>
  <c r="M28" i="8" s="1"/>
  <c r="A250" i="33"/>
  <c r="AF15" i="8"/>
  <c r="AH15" i="8" s="1"/>
  <c r="AF5" i="13"/>
  <c r="AH5" i="13" s="1"/>
  <c r="A84" i="21"/>
  <c r="AF26" i="8"/>
  <c r="AH26" i="8" s="1"/>
  <c r="A298" i="17"/>
  <c r="A354" i="21"/>
  <c r="K30" i="13"/>
  <c r="M30" i="13" s="1"/>
  <c r="E5" i="30"/>
  <c r="E12" i="30"/>
  <c r="A355" i="21"/>
  <c r="A356" i="17"/>
  <c r="A328" i="33"/>
  <c r="A354" i="33"/>
  <c r="W22" i="13"/>
  <c r="K28" i="13"/>
  <c r="A133" i="21"/>
  <c r="A227" i="33"/>
  <c r="A227" i="21"/>
  <c r="A42" i="33"/>
  <c r="E13" i="3"/>
  <c r="A87" i="21"/>
  <c r="H30" i="13"/>
  <c r="J30" i="13" s="1"/>
  <c r="A33" i="22"/>
  <c r="E4" i="3"/>
  <c r="G4" i="3" s="1"/>
  <c r="Q25" i="8"/>
  <c r="S25" i="8" s="1"/>
  <c r="AQ25" i="1"/>
  <c r="Q25" i="13"/>
  <c r="AF15" i="13"/>
  <c r="AH15" i="13" s="1"/>
  <c r="A317" i="21"/>
  <c r="A24" i="17"/>
  <c r="A24" i="21"/>
  <c r="AQ15" i="1"/>
  <c r="AW5" i="1"/>
  <c r="AF5" i="3"/>
  <c r="A307" i="33"/>
  <c r="H27" i="8"/>
  <c r="J27" i="8" s="1"/>
  <c r="H27" i="3"/>
  <c r="J27" i="3" s="1"/>
  <c r="A44" i="17"/>
  <c r="E15" i="3"/>
  <c r="G15" i="3" s="1"/>
  <c r="A328" i="22"/>
  <c r="A328" i="21"/>
  <c r="AF26" i="3"/>
  <c r="AH26" i="3" s="1"/>
  <c r="AW26" i="1"/>
  <c r="AC26" i="8"/>
  <c r="AE26" i="8" s="1"/>
  <c r="AC26" i="3"/>
  <c r="AE26" i="3" s="1"/>
  <c r="AI22" i="13"/>
  <c r="AK22" i="13" s="1"/>
  <c r="A355" i="17"/>
  <c r="AZ22" i="1"/>
  <c r="A313" i="17"/>
  <c r="AF10" i="3"/>
  <c r="AH10" i="3" s="1"/>
  <c r="A4" i="33"/>
  <c r="A4" i="17"/>
  <c r="A119" i="17"/>
  <c r="A118" i="21"/>
  <c r="K30" i="3"/>
  <c r="M30" i="3" s="1"/>
  <c r="H14" i="3"/>
  <c r="W22" i="8"/>
  <c r="Y22" i="8" s="1"/>
  <c r="N15" i="3"/>
  <c r="P15" i="3" s="1"/>
  <c r="A227" i="22"/>
  <c r="A174" i="21"/>
  <c r="V164" i="21"/>
  <c r="H14" i="13"/>
  <c r="J14" i="13" s="1"/>
  <c r="A71" i="21"/>
  <c r="W22" i="3"/>
  <c r="Y22" i="3" s="1"/>
  <c r="N15" i="13"/>
  <c r="P15" i="13" s="1"/>
  <c r="A33" i="21"/>
  <c r="A174" i="22"/>
  <c r="AW15" i="1"/>
  <c r="A165" i="17"/>
  <c r="A84" i="22"/>
  <c r="A44" i="21"/>
  <c r="A297" i="21"/>
  <c r="A312" i="22"/>
  <c r="A118" i="33"/>
  <c r="A307" i="21"/>
  <c r="Z32" i="3"/>
  <c r="T9" i="3"/>
  <c r="A168" i="21"/>
  <c r="Z34" i="8"/>
  <c r="A273" i="33"/>
  <c r="K33" i="13"/>
  <c r="A78" i="21"/>
  <c r="A79" i="17"/>
  <c r="K32" i="3"/>
  <c r="A225" i="33"/>
  <c r="W15" i="8"/>
  <c r="Y15" i="8" s="1"/>
  <c r="T26" i="3"/>
  <c r="V26" i="3" s="1"/>
  <c r="A205" i="21"/>
  <c r="V205" i="21"/>
  <c r="A158" i="33"/>
  <c r="AT27" i="27"/>
  <c r="AU186" i="17"/>
  <c r="D63" i="33"/>
  <c r="AU42" i="17"/>
  <c r="D42" i="21"/>
  <c r="BD58" i="17"/>
  <c r="AR58" i="17"/>
  <c r="D311" i="17"/>
  <c r="BG311" i="17"/>
  <c r="D72" i="17"/>
  <c r="BA72" i="17"/>
  <c r="K19" i="3"/>
  <c r="M19" i="3" s="1"/>
  <c r="A107" i="22"/>
  <c r="K19" i="8"/>
  <c r="M19" i="8" s="1"/>
  <c r="N17" i="3"/>
  <c r="P17" i="3" s="1"/>
  <c r="A135" i="22"/>
  <c r="Z16" i="13"/>
  <c r="AB16" i="13" s="1"/>
  <c r="A211" i="21"/>
  <c r="A211" i="33"/>
  <c r="T32" i="13"/>
  <c r="V32" i="13" s="1"/>
  <c r="A200" i="21"/>
  <c r="T4" i="3"/>
  <c r="V4" i="3" s="1"/>
  <c r="T4" i="13"/>
  <c r="V4" i="13" s="1"/>
  <c r="A43" i="17"/>
  <c r="E14" i="8"/>
  <c r="G14" i="8" s="1"/>
  <c r="A245" i="17"/>
  <c r="W34" i="13"/>
  <c r="A92" i="33"/>
  <c r="A266" i="33"/>
  <c r="T16" i="8"/>
  <c r="V16" i="8" s="1"/>
  <c r="Z16" i="8"/>
  <c r="AB16" i="8" s="1"/>
  <c r="A252" i="22"/>
  <c r="T11" i="31"/>
  <c r="D275" i="22"/>
  <c r="AT22" i="1"/>
  <c r="K4" i="8"/>
  <c r="M4" i="8" s="1"/>
  <c r="B5" i="3"/>
  <c r="N29" i="8"/>
  <c r="P29" i="8" s="1"/>
  <c r="A120" i="22"/>
  <c r="AC20" i="13"/>
  <c r="AE20" i="13" s="1"/>
  <c r="A142" i="17"/>
  <c r="AC25" i="8"/>
  <c r="AE25" i="8" s="1"/>
  <c r="A296" i="21"/>
  <c r="T6" i="8"/>
  <c r="V6" i="8" s="1"/>
  <c r="T6" i="3"/>
  <c r="V6" i="3" s="1"/>
  <c r="AC9" i="3"/>
  <c r="AE9" i="3" s="1"/>
  <c r="A280" i="33"/>
  <c r="T29" i="36"/>
  <c r="T29" i="35"/>
  <c r="T11" i="29"/>
  <c r="H34" i="30"/>
  <c r="BA64" i="17"/>
  <c r="H34" i="35"/>
  <c r="W15" i="13"/>
  <c r="A78" i="22"/>
  <c r="A121" i="17"/>
  <c r="T32" i="8"/>
  <c r="V32" i="8" s="1"/>
  <c r="A296" i="22"/>
  <c r="A141" i="21"/>
  <c r="AC9" i="13"/>
  <c r="AE9" i="13" s="1"/>
  <c r="A311" i="22"/>
  <c r="Q28" i="13"/>
  <c r="A177" i="33"/>
  <c r="A18" i="22"/>
  <c r="A18" i="21"/>
  <c r="A262" i="22"/>
  <c r="A95" i="21"/>
  <c r="A168" i="17"/>
  <c r="A167" i="33"/>
  <c r="H13" i="8"/>
  <c r="J13" i="8" s="1"/>
  <c r="A178" i="22"/>
  <c r="B6" i="36"/>
  <c r="A223" i="17"/>
  <c r="A222" i="22"/>
  <c r="A306" i="17"/>
  <c r="A21" i="22"/>
  <c r="AI17" i="13"/>
  <c r="A241" i="21"/>
  <c r="A150" i="22"/>
  <c r="A221" i="33"/>
  <c r="W9" i="3"/>
  <c r="Y9" i="3" s="1"/>
  <c r="A109" i="22"/>
  <c r="A130" i="17"/>
  <c r="AI24" i="13"/>
  <c r="A187" i="21"/>
  <c r="A331" i="33"/>
  <c r="Q8" i="13"/>
  <c r="S8" i="13" s="1"/>
  <c r="A278" i="21"/>
  <c r="AW24" i="1"/>
  <c r="AC7" i="8"/>
  <c r="AE7" i="8" s="1"/>
  <c r="V47" i="17"/>
  <c r="Q5" i="3"/>
  <c r="S5" i="3" s="1"/>
  <c r="A305" i="21"/>
  <c r="A21" i="21"/>
  <c r="A327" i="17"/>
  <c r="A326" i="21"/>
  <c r="A294" i="33"/>
  <c r="A361" i="21"/>
  <c r="AI17" i="3"/>
  <c r="AK17" i="3" s="1"/>
  <c r="A271" i="21"/>
  <c r="A242" i="17"/>
  <c r="A150" i="21"/>
  <c r="K9" i="13"/>
  <c r="A222" i="17"/>
  <c r="A219" i="22"/>
  <c r="K21" i="8"/>
  <c r="M21" i="8" s="1"/>
  <c r="W21" i="8"/>
  <c r="Y21" i="8" s="1"/>
  <c r="A357" i="17"/>
  <c r="A47" i="17"/>
  <c r="T8" i="3"/>
  <c r="V8" i="3" s="1"/>
  <c r="A331" i="21"/>
  <c r="AC29" i="13"/>
  <c r="AE29" i="13" s="1"/>
  <c r="H20" i="8"/>
  <c r="J20" i="8" s="1"/>
  <c r="A27" i="21"/>
  <c r="A191" i="22"/>
  <c r="AQ12" i="1"/>
  <c r="A81" i="33"/>
  <c r="Q27" i="3"/>
  <c r="S27" i="3" s="1"/>
  <c r="A288" i="22"/>
  <c r="A295" i="22"/>
  <c r="AF24" i="3"/>
  <c r="BJ225" i="17"/>
  <c r="B12" i="36"/>
  <c r="AZ9" i="26"/>
  <c r="A294" i="22"/>
  <c r="A311" i="17"/>
  <c r="B23" i="3"/>
  <c r="D23" i="3" s="1"/>
  <c r="AF8" i="8"/>
  <c r="AH8" i="8" s="1"/>
  <c r="A326" i="33"/>
  <c r="AT23" i="1"/>
  <c r="E18" i="13"/>
  <c r="AE39" i="14"/>
  <c r="A241" i="22"/>
  <c r="A97" i="22"/>
  <c r="W11" i="3"/>
  <c r="Y11" i="3" s="1"/>
  <c r="A220" i="17"/>
  <c r="K21" i="3"/>
  <c r="M21" i="3" s="1"/>
  <c r="A231" i="33"/>
  <c r="N11" i="8"/>
  <c r="P11" i="8" s="1"/>
  <c r="V129" i="33"/>
  <c r="AI24" i="8"/>
  <c r="AK24" i="8" s="1"/>
  <c r="A47" i="33"/>
  <c r="A187" i="22"/>
  <c r="AF29" i="8"/>
  <c r="AH29" i="8" s="1"/>
  <c r="A157" i="22"/>
  <c r="AF8" i="13"/>
  <c r="AC23" i="3"/>
  <c r="AE23" i="3" s="1"/>
  <c r="AR191" i="17"/>
  <c r="BA89" i="17"/>
  <c r="A324" i="21"/>
  <c r="A18" i="33"/>
  <c r="A351" i="33"/>
  <c r="A149" i="33"/>
  <c r="A88" i="21"/>
  <c r="A82" i="22"/>
  <c r="Q13" i="13"/>
  <c r="A311" i="33"/>
  <c r="N28" i="8"/>
  <c r="P28" i="8" s="1"/>
  <c r="A11" i="33"/>
  <c r="A213" i="22"/>
  <c r="A105" i="17"/>
  <c r="H25" i="3"/>
  <c r="J25" i="3" s="1"/>
  <c r="Z28" i="13"/>
  <c r="AB28" i="13" s="1"/>
  <c r="Z4" i="8"/>
  <c r="AB4" i="8" s="1"/>
  <c r="A40" i="33"/>
  <c r="Q32" i="8"/>
  <c r="S32" i="8" s="1"/>
  <c r="A11" i="21"/>
  <c r="H13" i="13"/>
  <c r="J13" i="13" s="1"/>
  <c r="K16" i="13"/>
  <c r="M16" i="13" s="1"/>
  <c r="AE40" i="1"/>
  <c r="H25" i="13"/>
  <c r="AI19" i="13"/>
  <c r="AK19" i="13" s="1"/>
  <c r="A300" i="17"/>
  <c r="A89" i="17"/>
  <c r="H14" i="31"/>
  <c r="E29" i="32"/>
  <c r="Q18" i="30"/>
  <c r="D88" i="33"/>
  <c r="B6" i="32"/>
  <c r="A336" i="21"/>
  <c r="A125" i="22"/>
  <c r="K18" i="3"/>
  <c r="M18" i="3" s="1"/>
  <c r="A121" i="33"/>
  <c r="A252" i="21"/>
  <c r="E23" i="8"/>
  <c r="G23" i="8" s="1"/>
  <c r="A7" i="17"/>
  <c r="A15" i="33"/>
  <c r="A262" i="33"/>
  <c r="Z28" i="8"/>
  <c r="AB28" i="8" s="1"/>
  <c r="E11" i="3"/>
  <c r="G11" i="3" s="1"/>
  <c r="A71" i="17"/>
  <c r="Q29" i="8"/>
  <c r="S29" i="8" s="1"/>
  <c r="Z14" i="13"/>
  <c r="AE40" i="14"/>
  <c r="Q34" i="13"/>
  <c r="AQ34" i="13" s="1"/>
  <c r="A262" i="21"/>
  <c r="BD283" i="17"/>
  <c r="AU331" i="17"/>
  <c r="D282" i="21"/>
  <c r="D330" i="21"/>
  <c r="AU161" i="17"/>
  <c r="AU283" i="17"/>
  <c r="AW12" i="24"/>
  <c r="AC8" i="30"/>
  <c r="A107" i="33"/>
  <c r="A106" i="22"/>
  <c r="A121" i="21"/>
  <c r="Z24" i="13"/>
  <c r="AB24" i="13" s="1"/>
  <c r="N29" i="3"/>
  <c r="P29" i="3" s="1"/>
  <c r="Z23" i="3"/>
  <c r="Z23" i="8"/>
  <c r="AB23" i="8" s="1"/>
  <c r="AQ9" i="1"/>
  <c r="A302" i="17"/>
  <c r="AC30" i="3"/>
  <c r="AE30" i="3" s="1"/>
  <c r="A78" i="33"/>
  <c r="H21" i="8"/>
  <c r="J21" i="8" s="1"/>
  <c r="AC20" i="8"/>
  <c r="AE20" i="8" s="1"/>
  <c r="AC25" i="3"/>
  <c r="AE25" i="3" s="1"/>
  <c r="AT25" i="1"/>
  <c r="T6" i="13"/>
  <c r="A185" i="33"/>
  <c r="A281" i="17"/>
  <c r="A280" i="22"/>
  <c r="T29" i="32"/>
  <c r="A184" i="17"/>
  <c r="A183" i="22"/>
  <c r="A43" i="33"/>
  <c r="E14" i="3"/>
  <c r="G14" i="3" s="1"/>
  <c r="W34" i="3"/>
  <c r="A225" i="22"/>
  <c r="A225" i="21"/>
  <c r="A92" i="22"/>
  <c r="A266" i="22"/>
  <c r="Z25" i="3"/>
  <c r="AB25" i="3" s="1"/>
  <c r="T26" i="13"/>
  <c r="V26" i="13" s="1"/>
  <c r="A206" i="17"/>
  <c r="A154" i="33"/>
  <c r="AC34" i="13"/>
  <c r="A365" i="33"/>
  <c r="V362" i="17"/>
  <c r="AI29" i="3"/>
  <c r="AK29" i="3" s="1"/>
  <c r="A349" i="21"/>
  <c r="A271" i="33"/>
  <c r="Z30" i="8"/>
  <c r="AB30" i="8" s="1"/>
  <c r="A366" i="17"/>
  <c r="A365" i="21"/>
  <c r="A244" i="22"/>
  <c r="T29" i="30"/>
  <c r="A267" i="17"/>
  <c r="A205" i="22"/>
  <c r="T16" i="3"/>
  <c r="V16" i="3" s="1"/>
  <c r="AQ5" i="1"/>
  <c r="A155" i="17"/>
  <c r="AT34" i="1"/>
  <c r="N17" i="13"/>
  <c r="P17" i="13" s="1"/>
  <c r="A265" i="22"/>
  <c r="A252" i="33"/>
  <c r="A264" i="21"/>
  <c r="A301" i="21"/>
  <c r="A291" i="22"/>
  <c r="A186" i="17"/>
  <c r="A280" i="21"/>
  <c r="A200" i="33"/>
  <c r="A183" i="33"/>
  <c r="A362" i="17"/>
  <c r="AZ29" i="1"/>
  <c r="AI17" i="8"/>
  <c r="AK17" i="8" s="1"/>
  <c r="A271" i="22"/>
  <c r="N17" i="8"/>
  <c r="P17" i="8" s="1"/>
  <c r="A266" i="17"/>
  <c r="A217" i="17"/>
  <c r="W32" i="3"/>
  <c r="Y32" i="3" s="1"/>
  <c r="AI20" i="13"/>
  <c r="AK20" i="13" s="1"/>
  <c r="A352" i="22"/>
  <c r="A310" i="22"/>
  <c r="AC23" i="8"/>
  <c r="AE23" i="8" s="1"/>
  <c r="A278" i="33"/>
  <c r="A77" i="21"/>
  <c r="E18" i="8"/>
  <c r="G18" i="8" s="1"/>
  <c r="A161" i="33"/>
  <c r="AF8" i="3"/>
  <c r="W31" i="3"/>
  <c r="Y31" i="3" s="1"/>
  <c r="N32" i="3"/>
  <c r="P32" i="3" s="1"/>
  <c r="A97" i="21"/>
  <c r="V98" i="17"/>
  <c r="W11" i="13"/>
  <c r="Y11" i="13" s="1"/>
  <c r="W9" i="8"/>
  <c r="Y9" i="8" s="1"/>
  <c r="A129" i="33"/>
  <c r="A294" i="21"/>
  <c r="AZ24" i="1"/>
  <c r="AF29" i="3"/>
  <c r="AH29" i="3" s="1"/>
  <c r="A157" i="33"/>
  <c r="A301" i="17"/>
  <c r="A191" i="21"/>
  <c r="Q12" i="8"/>
  <c r="S12" i="8" s="1"/>
  <c r="A81" i="21"/>
  <c r="Q27" i="13"/>
  <c r="S27" i="13" s="1"/>
  <c r="A288" i="33"/>
  <c r="A296" i="17"/>
  <c r="AC7" i="3"/>
  <c r="AE7" i="3" s="1"/>
  <c r="Z6" i="8"/>
  <c r="AB6" i="8" s="1"/>
  <c r="A247" i="33"/>
  <c r="Z6" i="3"/>
  <c r="A247" i="22"/>
  <c r="Z6" i="13"/>
  <c r="AB6" i="13" s="1"/>
  <c r="A247" i="21"/>
  <c r="A274" i="33"/>
  <c r="Z33" i="13"/>
  <c r="A274" i="22"/>
  <c r="Z33" i="3"/>
  <c r="A274" i="21"/>
  <c r="Z33" i="8"/>
  <c r="AB33" i="8" s="1"/>
  <c r="AF13" i="3"/>
  <c r="A315" i="33"/>
  <c r="AF13" i="8"/>
  <c r="AH13" i="8" s="1"/>
  <c r="A315" i="21"/>
  <c r="A316" i="17"/>
  <c r="A315" i="22"/>
  <c r="AC11" i="29"/>
  <c r="AC11" i="35"/>
  <c r="AT11" i="35" s="1"/>
  <c r="D286" i="22"/>
  <c r="T5" i="29"/>
  <c r="T5" i="32"/>
  <c r="T5" i="30"/>
  <c r="T5" i="31"/>
  <c r="B9" i="35"/>
  <c r="B9" i="31"/>
  <c r="AR27" i="17"/>
  <c r="AU27" i="17"/>
  <c r="BA27" i="17"/>
  <c r="BD27" i="17"/>
  <c r="AX27" i="17"/>
  <c r="D27" i="33"/>
  <c r="D27" i="21"/>
  <c r="AO27" i="17"/>
  <c r="BG27" i="17"/>
  <c r="BJ27" i="17"/>
  <c r="D161" i="33"/>
  <c r="D162" i="17"/>
  <c r="BJ162" i="17"/>
  <c r="D161" i="21"/>
  <c r="BA162" i="17"/>
  <c r="AO162" i="17"/>
  <c r="BG162" i="17"/>
  <c r="AR162" i="17"/>
  <c r="AQ12" i="2"/>
  <c r="D161" i="22"/>
  <c r="A263" i="33"/>
  <c r="A263" i="22"/>
  <c r="Z22" i="8"/>
  <c r="AB22" i="8" s="1"/>
  <c r="Z22" i="13"/>
  <c r="AB22" i="13" s="1"/>
  <c r="Z22" i="3"/>
  <c r="AB22" i="3" s="1"/>
  <c r="A264" i="17"/>
  <c r="A130" i="22"/>
  <c r="A130" i="21"/>
  <c r="N12" i="3"/>
  <c r="P12" i="3" s="1"/>
  <c r="A130" i="33"/>
  <c r="A131" i="17"/>
  <c r="N12" i="8"/>
  <c r="P12" i="8" s="1"/>
  <c r="Z26" i="8"/>
  <c r="AB26" i="8" s="1"/>
  <c r="Z26" i="3"/>
  <c r="AB26" i="3" s="1"/>
  <c r="Z26" i="13"/>
  <c r="AB26" i="13" s="1"/>
  <c r="A268" i="17"/>
  <c r="A267" i="22"/>
  <c r="A31" i="21"/>
  <c r="A31" i="33"/>
  <c r="A153" i="17"/>
  <c r="N34" i="8"/>
  <c r="P34" i="8" s="1"/>
  <c r="A152" i="22"/>
  <c r="N34" i="3"/>
  <c r="A152" i="33"/>
  <c r="BJ291" i="17"/>
  <c r="D290" i="21"/>
  <c r="AX291" i="17"/>
  <c r="AO291" i="17"/>
  <c r="BG291" i="17"/>
  <c r="AU291" i="17"/>
  <c r="D290" i="22"/>
  <c r="AX307" i="17"/>
  <c r="AO307" i="17"/>
  <c r="BG307" i="17"/>
  <c r="AU307" i="17"/>
  <c r="BD307" i="17"/>
  <c r="AR307" i="17"/>
  <c r="D307" i="17"/>
  <c r="D306" i="22"/>
  <c r="BJ307" i="17"/>
  <c r="D306" i="33"/>
  <c r="AF20" i="31"/>
  <c r="AF20" i="32"/>
  <c r="AF20" i="29"/>
  <c r="AF20" i="30"/>
  <c r="Z18" i="3"/>
  <c r="AB18" i="3" s="1"/>
  <c r="A260" i="17"/>
  <c r="A259" i="22"/>
  <c r="Z18" i="13"/>
  <c r="A259" i="33"/>
  <c r="Z18" i="8"/>
  <c r="AB18" i="8" s="1"/>
  <c r="A259" i="21"/>
  <c r="A284" i="17"/>
  <c r="A283" i="33"/>
  <c r="AC12" i="3"/>
  <c r="AE12" i="3" s="1"/>
  <c r="A283" i="21"/>
  <c r="A283" i="22"/>
  <c r="AC12" i="8"/>
  <c r="AE12" i="8" s="1"/>
  <c r="E34" i="3"/>
  <c r="E34" i="13"/>
  <c r="E34" i="8"/>
  <c r="A203" i="33"/>
  <c r="T24" i="13"/>
  <c r="V24" i="13" s="1"/>
  <c r="A203" i="21"/>
  <c r="T24" i="3"/>
  <c r="V24" i="3" s="1"/>
  <c r="A203" i="22"/>
  <c r="T24" i="8"/>
  <c r="V24" i="8" s="1"/>
  <c r="Z27" i="13"/>
  <c r="A268" i="33"/>
  <c r="Z27" i="3"/>
  <c r="A269" i="17"/>
  <c r="Z27" i="8"/>
  <c r="AB27" i="8" s="1"/>
  <c r="A268" i="22"/>
  <c r="A103" i="22"/>
  <c r="K15" i="13"/>
  <c r="M15" i="13" s="1"/>
  <c r="A104" i="17"/>
  <c r="K15" i="3"/>
  <c r="A103" i="21"/>
  <c r="K15" i="8"/>
  <c r="M15" i="8" s="1"/>
  <c r="A113" i="17"/>
  <c r="K24" i="3"/>
  <c r="M24" i="3" s="1"/>
  <c r="K24" i="8"/>
  <c r="M24" i="8" s="1"/>
  <c r="A112" i="33"/>
  <c r="A112" i="21"/>
  <c r="K24" i="13"/>
  <c r="M24" i="13" s="1"/>
  <c r="B31" i="29"/>
  <c r="B31" i="35"/>
  <c r="B31" i="30"/>
  <c r="B31" i="31"/>
  <c r="A122" i="33"/>
  <c r="A123" i="17"/>
  <c r="A122" i="22"/>
  <c r="N4" i="3"/>
  <c r="P4" i="3" s="1"/>
  <c r="A122" i="21"/>
  <c r="N4" i="13"/>
  <c r="P4" i="13" s="1"/>
  <c r="AF13" i="13"/>
  <c r="AC27" i="32"/>
  <c r="AC27" i="35"/>
  <c r="AT27" i="35" s="1"/>
  <c r="AT27" i="23"/>
  <c r="AF12" i="29"/>
  <c r="AF12" i="30"/>
  <c r="A247" i="17"/>
  <c r="Z5" i="13"/>
  <c r="AB5" i="13" s="1"/>
  <c r="Z5" i="8"/>
  <c r="AB5" i="8" s="1"/>
  <c r="D5" i="22"/>
  <c r="D5" i="21"/>
  <c r="AR5" i="17"/>
  <c r="BG5" i="17"/>
  <c r="D5" i="33"/>
  <c r="AU5" i="17"/>
  <c r="BJ5" i="17"/>
  <c r="AX5" i="17"/>
  <c r="AO5" i="17"/>
  <c r="BA5" i="17"/>
  <c r="AF23" i="8"/>
  <c r="AH23" i="8" s="1"/>
  <c r="AF23" i="3"/>
  <c r="AH23" i="3" s="1"/>
  <c r="AF23" i="13"/>
  <c r="AH23" i="13" s="1"/>
  <c r="A325" i="21"/>
  <c r="A325" i="22"/>
  <c r="AW23" i="1"/>
  <c r="V41" i="2"/>
  <c r="AX221" i="17"/>
  <c r="AO221" i="17"/>
  <c r="AR221" i="17"/>
  <c r="BD221" i="17"/>
  <c r="BA221" i="17"/>
  <c r="BG221" i="17"/>
  <c r="D220" i="21"/>
  <c r="AU221" i="17"/>
  <c r="D220" i="22"/>
  <c r="A233" i="21"/>
  <c r="W23" i="13"/>
  <c r="Y23" i="13" s="1"/>
  <c r="A233" i="33"/>
  <c r="A233" i="22"/>
  <c r="W23" i="8"/>
  <c r="Y23" i="8" s="1"/>
  <c r="W23" i="3"/>
  <c r="A234" i="17"/>
  <c r="A231" i="17"/>
  <c r="W20" i="3"/>
  <c r="Y20" i="3" s="1"/>
  <c r="W20" i="8"/>
  <c r="Y20" i="8" s="1"/>
  <c r="A230" i="21"/>
  <c r="D81" i="33"/>
  <c r="B9" i="30"/>
  <c r="BD5" i="17"/>
  <c r="W20" i="13"/>
  <c r="N12" i="13"/>
  <c r="P12" i="13" s="1"/>
  <c r="A267" i="33"/>
  <c r="A126" i="33"/>
  <c r="N8" i="3"/>
  <c r="P8" i="3" s="1"/>
  <c r="A126" i="22"/>
  <c r="N8" i="13"/>
  <c r="A126" i="21"/>
  <c r="N8" i="8"/>
  <c r="P8" i="8" s="1"/>
  <c r="A251" i="33"/>
  <c r="Z10" i="3"/>
  <c r="Z10" i="8"/>
  <c r="AB10" i="8" s="1"/>
  <c r="A252" i="17"/>
  <c r="A251" i="21"/>
  <c r="Z10" i="13"/>
  <c r="AB10" i="13" s="1"/>
  <c r="AZ8" i="1"/>
  <c r="AI8" i="3"/>
  <c r="AI8" i="13"/>
  <c r="AK8" i="13" s="1"/>
  <c r="A340" i="22"/>
  <c r="A341" i="17"/>
  <c r="AI8" i="8"/>
  <c r="AK8" i="8" s="1"/>
  <c r="AQ23" i="1"/>
  <c r="Q23" i="13"/>
  <c r="S23" i="13" s="1"/>
  <c r="A173" i="17"/>
  <c r="BJ76" i="17"/>
  <c r="AR76" i="17"/>
  <c r="AW6" i="27"/>
  <c r="D183" i="21"/>
  <c r="BD196" i="17"/>
  <c r="AU196" i="17"/>
  <c r="BD295" i="17"/>
  <c r="AR295" i="17"/>
  <c r="D294" i="21"/>
  <c r="BJ295" i="17"/>
  <c r="AX295" i="17"/>
  <c r="AO295" i="17"/>
  <c r="BG295" i="17"/>
  <c r="D294" i="22"/>
  <c r="AU295" i="17"/>
  <c r="AO327" i="17"/>
  <c r="D326" i="33"/>
  <c r="BG327" i="17"/>
  <c r="AX327" i="17"/>
  <c r="BJ327" i="17"/>
  <c r="AU327" i="17"/>
  <c r="AR327" i="17"/>
  <c r="BD327" i="17"/>
  <c r="D326" i="21"/>
  <c r="AW22" i="24"/>
  <c r="AX332" i="17"/>
  <c r="D332" i="17"/>
  <c r="BA332" i="17"/>
  <c r="D331" i="22"/>
  <c r="AU332" i="17"/>
  <c r="BD332" i="17"/>
  <c r="AO332" i="17"/>
  <c r="BG332" i="17"/>
  <c r="AR332" i="17"/>
  <c r="AW29" i="2"/>
  <c r="AR114" i="17"/>
  <c r="BD114" i="17"/>
  <c r="AO114" i="17"/>
  <c r="AX114" i="17"/>
  <c r="D114" i="17"/>
  <c r="D113" i="22"/>
  <c r="D113" i="21"/>
  <c r="BA114" i="17"/>
  <c r="BJ114" i="17"/>
  <c r="BG114" i="17"/>
  <c r="AW32" i="24"/>
  <c r="A212" i="22"/>
  <c r="T33" i="13"/>
  <c r="A212" i="21"/>
  <c r="T33" i="3"/>
  <c r="A213" i="17"/>
  <c r="AF33" i="8"/>
  <c r="AH33" i="8" s="1"/>
  <c r="AF33" i="3"/>
  <c r="A335" i="21"/>
  <c r="A335" i="22"/>
  <c r="AF33" i="13"/>
  <c r="AW33" i="1"/>
  <c r="A335" i="33"/>
  <c r="H32" i="13"/>
  <c r="J32" i="13" s="1"/>
  <c r="A89" i="21"/>
  <c r="A90" i="17"/>
  <c r="A142" i="22"/>
  <c r="A142" i="33"/>
  <c r="N24" i="3"/>
  <c r="P24" i="3" s="1"/>
  <c r="A142" i="21"/>
  <c r="N24" i="13"/>
  <c r="N24" i="8"/>
  <c r="P24" i="8" s="1"/>
  <c r="B21" i="13"/>
  <c r="D21" i="13" s="1"/>
  <c r="A19" i="22"/>
  <c r="A19" i="21"/>
  <c r="A19" i="17"/>
  <c r="AI6" i="13"/>
  <c r="AK6" i="13" s="1"/>
  <c r="A338" i="22"/>
  <c r="A338" i="21"/>
  <c r="A339" i="17"/>
  <c r="AI6" i="8"/>
  <c r="AK6" i="8" s="1"/>
  <c r="A338" i="33"/>
  <c r="AI6" i="3"/>
  <c r="AR184" i="17"/>
  <c r="D327" i="17"/>
  <c r="D295" i="17"/>
  <c r="D113" i="33"/>
  <c r="D221" i="17"/>
  <c r="B23" i="29"/>
  <c r="B31" i="36"/>
  <c r="A263" i="21"/>
  <c r="A30" i="33"/>
  <c r="A326" i="17"/>
  <c r="A340" i="21"/>
  <c r="A217" i="21"/>
  <c r="W7" i="13"/>
  <c r="Y7" i="13" s="1"/>
  <c r="A218" i="17"/>
  <c r="A217" i="22"/>
  <c r="A217" i="33"/>
  <c r="A110" i="33"/>
  <c r="K22" i="13"/>
  <c r="M22" i="13" s="1"/>
  <c r="A110" i="22"/>
  <c r="A110" i="21"/>
  <c r="K22" i="8"/>
  <c r="M22" i="8" s="1"/>
  <c r="K22" i="3"/>
  <c r="M22" i="3" s="1"/>
  <c r="A8" i="22"/>
  <c r="A8" i="21"/>
  <c r="A8" i="33"/>
  <c r="A272" i="33"/>
  <c r="Z31" i="8"/>
  <c r="AB31" i="8" s="1"/>
  <c r="Z31" i="13"/>
  <c r="AB31" i="13" s="1"/>
  <c r="A272" i="21"/>
  <c r="A272" i="22"/>
  <c r="V272" i="33"/>
  <c r="A273" i="17"/>
  <c r="Z31" i="3"/>
  <c r="AB31" i="3" s="1"/>
  <c r="AQ9" i="2"/>
  <c r="D158" i="33"/>
  <c r="BA159" i="17"/>
  <c r="BA207" i="17"/>
  <c r="D207" i="17"/>
  <c r="BD18" i="17"/>
  <c r="D18" i="22"/>
  <c r="D18" i="21"/>
  <c r="AO18" i="17"/>
  <c r="D150" i="22"/>
  <c r="BD151" i="17"/>
  <c r="AU78" i="17"/>
  <c r="BG78" i="17"/>
  <c r="D78" i="17"/>
  <c r="BA78" i="17"/>
  <c r="D77" i="21"/>
  <c r="BD78" i="17"/>
  <c r="AO78" i="17"/>
  <c r="D77" i="22"/>
  <c r="AR78" i="17"/>
  <c r="AX78" i="17"/>
  <c r="D81" i="22"/>
  <c r="BJ82" i="17"/>
  <c r="D81" i="21"/>
  <c r="BG82" i="17"/>
  <c r="AU82" i="17"/>
  <c r="AR82" i="17"/>
  <c r="AO82" i="17"/>
  <c r="D82" i="17"/>
  <c r="N21" i="13"/>
  <c r="P21" i="13" s="1"/>
  <c r="A139" i="33"/>
  <c r="A139" i="21"/>
  <c r="N21" i="8"/>
  <c r="P21" i="8" s="1"/>
  <c r="A28" i="17"/>
  <c r="A28" i="22"/>
  <c r="A28" i="33"/>
  <c r="B30" i="13"/>
  <c r="A28" i="21"/>
  <c r="A138" i="33"/>
  <c r="A139" i="17"/>
  <c r="N20" i="13"/>
  <c r="P20" i="13" s="1"/>
  <c r="D30" i="21"/>
  <c r="D30" i="33"/>
  <c r="AU30" i="17"/>
  <c r="AX30" i="17"/>
  <c r="BG30" i="17"/>
  <c r="AO30" i="17"/>
  <c r="BJ30" i="17"/>
  <c r="D30" i="17"/>
  <c r="AR30" i="17"/>
  <c r="BD30" i="17"/>
  <c r="D287" i="17"/>
  <c r="AW24" i="2"/>
  <c r="D294" i="33"/>
  <c r="BJ332" i="17"/>
  <c r="AX82" i="17"/>
  <c r="AU114" i="17"/>
  <c r="BJ221" i="17"/>
  <c r="AW16" i="27"/>
  <c r="BD162" i="17"/>
  <c r="B31" i="32"/>
  <c r="D27" i="17"/>
  <c r="W7" i="8"/>
  <c r="Y7" i="8" s="1"/>
  <c r="W6" i="8"/>
  <c r="Y6" i="8" s="1"/>
  <c r="A55" i="17"/>
  <c r="T25" i="8"/>
  <c r="V25" i="8" s="1"/>
  <c r="N27" i="3"/>
  <c r="P27" i="3" s="1"/>
  <c r="A255" i="22"/>
  <c r="A131" i="22"/>
  <c r="A132" i="17"/>
  <c r="A131" i="33"/>
  <c r="N13" i="3"/>
  <c r="P13" i="3" s="1"/>
  <c r="N13" i="8"/>
  <c r="P13" i="8" s="1"/>
  <c r="A131" i="21"/>
  <c r="N13" i="13"/>
  <c r="P13" i="13" s="1"/>
  <c r="AT13" i="1"/>
  <c r="A284" i="33"/>
  <c r="AC13" i="8"/>
  <c r="AE13" i="8" s="1"/>
  <c r="H4" i="8"/>
  <c r="J4" i="8" s="1"/>
  <c r="H4" i="13"/>
  <c r="J4" i="13" s="1"/>
  <c r="H4" i="3"/>
  <c r="A61" i="22"/>
  <c r="A61" i="33"/>
  <c r="A61" i="21"/>
  <c r="A204" i="33"/>
  <c r="T25" i="13"/>
  <c r="V25" i="13" s="1"/>
  <c r="A204" i="22"/>
  <c r="T25" i="3"/>
  <c r="A204" i="21"/>
  <c r="A160" i="21"/>
  <c r="Q11" i="3"/>
  <c r="S11" i="3" s="1"/>
  <c r="H23" i="8"/>
  <c r="J23" i="8" s="1"/>
  <c r="H23" i="13"/>
  <c r="J23" i="13" s="1"/>
  <c r="A81" i="17"/>
  <c r="H23" i="3"/>
  <c r="J23" i="3" s="1"/>
  <c r="A80" i="21"/>
  <c r="A80" i="33"/>
  <c r="E23" i="13"/>
  <c r="G23" i="13" s="1"/>
  <c r="A52" i="17"/>
  <c r="A52" i="22"/>
  <c r="E23" i="3"/>
  <c r="G23" i="3" s="1"/>
  <c r="A52" i="21"/>
  <c r="A145" i="21"/>
  <c r="N27" i="13"/>
  <c r="P27" i="13" s="1"/>
  <c r="N27" i="8"/>
  <c r="P27" i="8" s="1"/>
  <c r="A146" i="17"/>
  <c r="A145" i="33"/>
  <c r="A64" i="22"/>
  <c r="H7" i="3"/>
  <c r="A65" i="17"/>
  <c r="A64" i="33"/>
  <c r="A177" i="22"/>
  <c r="Q28" i="8"/>
  <c r="S28" i="8" s="1"/>
  <c r="A177" i="21"/>
  <c r="A178" i="17"/>
  <c r="Q28" i="3"/>
  <c r="S28" i="3" s="1"/>
  <c r="A216" i="33"/>
  <c r="A216" i="21"/>
  <c r="W6" i="13"/>
  <c r="Y6" i="13" s="1"/>
  <c r="Z14" i="3"/>
  <c r="AB14" i="3" s="1"/>
  <c r="A255" i="21"/>
  <c r="A255" i="33"/>
  <c r="Z14" i="8"/>
  <c r="AB14" i="8" s="1"/>
  <c r="A351" i="22"/>
  <c r="AI19" i="8"/>
  <c r="AK19" i="8" s="1"/>
  <c r="AI19" i="3"/>
  <c r="AK19" i="3" s="1"/>
  <c r="A351" i="21"/>
  <c r="A352" i="17"/>
  <c r="AZ19" i="1"/>
  <c r="N31" i="13"/>
  <c r="A150" i="17"/>
  <c r="A149" i="21"/>
  <c r="A149" i="22"/>
  <c r="N31" i="8"/>
  <c r="P31" i="8" s="1"/>
  <c r="A124" i="21"/>
  <c r="A125" i="17"/>
  <c r="N6" i="13"/>
  <c r="P6" i="13" s="1"/>
  <c r="N6" i="3"/>
  <c r="A124" i="33"/>
  <c r="N6" i="8"/>
  <c r="P6" i="8" s="1"/>
  <c r="A299" i="33"/>
  <c r="AC28" i="3"/>
  <c r="AE28" i="3" s="1"/>
  <c r="AC28" i="13"/>
  <c r="AE28" i="13" s="1"/>
  <c r="A299" i="21"/>
  <c r="AC28" i="8"/>
  <c r="AE28" i="8" s="1"/>
  <c r="A299" i="22"/>
  <c r="A55" i="33"/>
  <c r="A55" i="21"/>
  <c r="E26" i="8"/>
  <c r="G26" i="8" s="1"/>
  <c r="A55" i="22"/>
  <c r="E26" i="13"/>
  <c r="G26" i="13" s="1"/>
  <c r="E26" i="3"/>
  <c r="G26" i="3" s="1"/>
  <c r="AW30" i="26"/>
  <c r="H31" i="8"/>
  <c r="J31" i="8" s="1"/>
  <c r="H31" i="3"/>
  <c r="J31" i="3" s="1"/>
  <c r="A88" i="22"/>
  <c r="H31" i="13"/>
  <c r="J31" i="13" s="1"/>
  <c r="T22" i="3"/>
  <c r="V22" i="3" s="1"/>
  <c r="T22" i="8"/>
  <c r="V22" i="8" s="1"/>
  <c r="A201" i="21"/>
  <c r="A201" i="22"/>
  <c r="A202" i="17"/>
  <c r="T22" i="13"/>
  <c r="V22" i="13" s="1"/>
  <c r="AF34" i="8"/>
  <c r="AW34" i="8" s="1"/>
  <c r="AW34" i="1"/>
  <c r="AF34" i="13"/>
  <c r="AW34" i="13" s="1"/>
  <c r="AF34" i="3"/>
  <c r="AW34" i="3" s="1"/>
  <c r="W32" i="13"/>
  <c r="A242" i="33"/>
  <c r="W32" i="8"/>
  <c r="Y32" i="8" s="1"/>
  <c r="A243" i="17"/>
  <c r="A242" i="22"/>
  <c r="B20" i="3"/>
  <c r="B20" i="13"/>
  <c r="D20" i="13" s="1"/>
  <c r="A352" i="33"/>
  <c r="AZ20" i="1"/>
  <c r="A352" i="21"/>
  <c r="A353" i="17"/>
  <c r="AI20" i="8"/>
  <c r="AK20" i="8" s="1"/>
  <c r="AI20" i="3"/>
  <c r="AK20" i="3" s="1"/>
  <c r="Q13" i="3"/>
  <c r="AF9" i="3"/>
  <c r="A198" i="33"/>
  <c r="B9" i="13"/>
  <c r="D9" i="13" s="1"/>
  <c r="Q32" i="13"/>
  <c r="B13" i="3"/>
  <c r="D13" i="3" s="1"/>
  <c r="AC22" i="13"/>
  <c r="A162" i="21"/>
  <c r="AF9" i="13"/>
  <c r="AH9" i="13" s="1"/>
  <c r="A163" i="17"/>
  <c r="AW22" i="1"/>
  <c r="Z21" i="3"/>
  <c r="AB21" i="3" s="1"/>
  <c r="K7" i="13"/>
  <c r="M7" i="13" s="1"/>
  <c r="A32" i="33"/>
  <c r="A147" i="17"/>
  <c r="AW9" i="1"/>
  <c r="Z21" i="8"/>
  <c r="AB21" i="8" s="1"/>
  <c r="Z21" i="13"/>
  <c r="AB21" i="13" s="1"/>
  <c r="A263" i="17"/>
  <c r="K7" i="8"/>
  <c r="M7" i="8" s="1"/>
  <c r="A96" i="17"/>
  <c r="K7" i="3"/>
  <c r="M7" i="3" s="1"/>
  <c r="A95" i="22"/>
  <c r="A269" i="22"/>
  <c r="Z28" i="3"/>
  <c r="AB28" i="3" s="1"/>
  <c r="A269" i="33"/>
  <c r="A269" i="21"/>
  <c r="A7" i="33"/>
  <c r="A7" i="22"/>
  <c r="A7" i="21"/>
  <c r="B22" i="3"/>
  <c r="D22" i="3" s="1"/>
  <c r="A20" i="17"/>
  <c r="A20" i="33"/>
  <c r="A20" i="21"/>
  <c r="B22" i="13"/>
  <c r="D22" i="13" s="1"/>
  <c r="B17" i="3"/>
  <c r="A15" i="21"/>
  <c r="A15" i="22"/>
  <c r="B17" i="13"/>
  <c r="D17" i="13" s="1"/>
  <c r="A32" i="17"/>
  <c r="A32" i="22"/>
  <c r="A32" i="21"/>
  <c r="B34" i="3"/>
  <c r="B34" i="13"/>
  <c r="A146" i="22"/>
  <c r="N28" i="3"/>
  <c r="P28" i="3" s="1"/>
  <c r="A146" i="33"/>
  <c r="A146" i="21"/>
  <c r="B25" i="3"/>
  <c r="D25" i="3" s="1"/>
  <c r="A23" i="33"/>
  <c r="A23" i="17"/>
  <c r="B25" i="13"/>
  <c r="D25" i="13" s="1"/>
  <c r="A23" i="21"/>
  <c r="Q18" i="3"/>
  <c r="Q18" i="8"/>
  <c r="S18" i="8" s="1"/>
  <c r="A167" i="21"/>
  <c r="Q18" i="13"/>
  <c r="S18" i="13" s="1"/>
  <c r="A167" i="22"/>
  <c r="AQ34" i="1"/>
  <c r="Q34" i="8"/>
  <c r="AQ34" i="8" s="1"/>
  <c r="T19" i="3"/>
  <c r="V19" i="3" s="1"/>
  <c r="A198" i="22"/>
  <c r="A198" i="21"/>
  <c r="T19" i="8"/>
  <c r="V19" i="8" s="1"/>
  <c r="Z4" i="13"/>
  <c r="AB4" i="13" s="1"/>
  <c r="A245" i="21"/>
  <c r="A245" i="22"/>
  <c r="A246" i="17"/>
  <c r="V245" i="21"/>
  <c r="A245" i="33"/>
  <c r="Z4" i="3"/>
  <c r="AB4" i="3" s="1"/>
  <c r="A40" i="22"/>
  <c r="A40" i="17"/>
  <c r="E11" i="13"/>
  <c r="A40" i="21"/>
  <c r="A181" i="33"/>
  <c r="A181" i="22"/>
  <c r="A182" i="17"/>
  <c r="Q32" i="3"/>
  <c r="AQ32" i="1"/>
  <c r="A181" i="21"/>
  <c r="A325" i="17"/>
  <c r="A324" i="22"/>
  <c r="V324" i="22"/>
  <c r="V11" i="22"/>
  <c r="B13" i="13"/>
  <c r="D13" i="13" s="1"/>
  <c r="A293" i="22"/>
  <c r="AC22" i="8"/>
  <c r="AE22" i="8" s="1"/>
  <c r="A294" i="17"/>
  <c r="A293" i="33"/>
  <c r="AC22" i="3"/>
  <c r="AE22" i="3" s="1"/>
  <c r="A70" i="33"/>
  <c r="H13" i="3"/>
  <c r="J13" i="3" s="1"/>
  <c r="A70" i="21"/>
  <c r="A70" i="22"/>
  <c r="T34" i="13"/>
  <c r="A213" i="33"/>
  <c r="A214" i="17"/>
  <c r="A213" i="21"/>
  <c r="Y3" i="1"/>
  <c r="A178" i="33"/>
  <c r="A178" i="21"/>
  <c r="A179" i="17"/>
  <c r="Q29" i="13"/>
  <c r="S29" i="13" s="1"/>
  <c r="Q29" i="3"/>
  <c r="S29" i="3" s="1"/>
  <c r="A104" i="22"/>
  <c r="K16" i="8"/>
  <c r="M16" i="8" s="1"/>
  <c r="A104" i="33"/>
  <c r="A104" i="21"/>
  <c r="A312" i="17"/>
  <c r="A311" i="21"/>
  <c r="AF9" i="8"/>
  <c r="AH9" i="8" s="1"/>
  <c r="A162" i="33"/>
  <c r="AQ13" i="1"/>
  <c r="A162" i="22"/>
  <c r="Q13" i="8"/>
  <c r="S13" i="8" s="1"/>
  <c r="A82" i="33"/>
  <c r="H25" i="8"/>
  <c r="J25" i="8" s="1"/>
  <c r="A82" i="21"/>
  <c r="A83" i="17"/>
  <c r="A320" i="33"/>
  <c r="AF18" i="13"/>
  <c r="AH18" i="13" s="1"/>
  <c r="AF18" i="8"/>
  <c r="AH18" i="8" s="1"/>
  <c r="A320" i="21"/>
  <c r="AF18" i="3"/>
  <c r="AH18" i="3" s="1"/>
  <c r="A320" i="22"/>
  <c r="BJ186" i="17"/>
  <c r="T7" i="35"/>
  <c r="AK2" i="26"/>
  <c r="AK2" i="25"/>
  <c r="AK2" i="2"/>
  <c r="AW12" i="23"/>
  <c r="AC27" i="31"/>
  <c r="AF28" i="29"/>
  <c r="Q6" i="30"/>
  <c r="AR186" i="17"/>
  <c r="BG186" i="17"/>
  <c r="H34" i="36"/>
  <c r="H6" i="29"/>
  <c r="AC11" i="32"/>
  <c r="T7" i="32"/>
  <c r="T5" i="35"/>
  <c r="B9" i="32"/>
  <c r="AI31" i="32"/>
  <c r="AC8" i="32"/>
  <c r="BG18" i="17"/>
  <c r="AU18" i="17"/>
  <c r="AX18" i="17"/>
  <c r="AF12" i="31"/>
  <c r="AF28" i="30"/>
  <c r="Q6" i="36"/>
  <c r="AQ6" i="36" s="1"/>
  <c r="AO186" i="17"/>
  <c r="D185" i="21"/>
  <c r="H34" i="32"/>
  <c r="H6" i="31"/>
  <c r="H6" i="32"/>
  <c r="AT11" i="23"/>
  <c r="T5" i="36"/>
  <c r="B9" i="29"/>
  <c r="AI31" i="30"/>
  <c r="AT4" i="27"/>
  <c r="AC8" i="35"/>
  <c r="AT8" i="35" s="1"/>
  <c r="BJ18" i="17"/>
  <c r="AR18" i="17"/>
  <c r="D18" i="17"/>
  <c r="AF28" i="35"/>
  <c r="AW28" i="35" s="1"/>
  <c r="AQ6" i="23"/>
  <c r="Q6" i="31"/>
  <c r="AC11" i="30"/>
  <c r="T7" i="29"/>
  <c r="T7" i="36"/>
  <c r="AW6" i="24"/>
  <c r="AZ31" i="26"/>
  <c r="AF12" i="35"/>
  <c r="AW12" i="35" s="1"/>
  <c r="AC27" i="30"/>
  <c r="H34" i="29"/>
  <c r="AF12" i="32"/>
  <c r="AC27" i="29"/>
  <c r="AQ6" i="28"/>
  <c r="AF28" i="32"/>
  <c r="AW28" i="23"/>
  <c r="Q6" i="35"/>
  <c r="AQ6" i="35" s="1"/>
  <c r="Q6" i="32"/>
  <c r="D186" i="17"/>
  <c r="D185" i="33"/>
  <c r="AX186" i="17"/>
  <c r="H34" i="31"/>
  <c r="H6" i="35"/>
  <c r="AC11" i="31"/>
  <c r="T7" i="31"/>
  <c r="T7" i="30"/>
  <c r="AC8" i="31"/>
  <c r="AC8" i="29"/>
  <c r="AI13" i="3"/>
  <c r="AK13" i="3" s="1"/>
  <c r="A103" i="33"/>
  <c r="K19" i="13"/>
  <c r="M19" i="13" s="1"/>
  <c r="W4" i="8"/>
  <c r="Y4" i="8" s="1"/>
  <c r="A248" i="17"/>
  <c r="A135" i="33"/>
  <c r="W7" i="3"/>
  <c r="Y7" i="3" s="1"/>
  <c r="K18" i="8"/>
  <c r="M18" i="8" s="1"/>
  <c r="AI28" i="3"/>
  <c r="AK28" i="3" s="1"/>
  <c r="A127" i="17"/>
  <c r="A17" i="17"/>
  <c r="A270" i="33"/>
  <c r="A121" i="22"/>
  <c r="A339" i="33"/>
  <c r="A251" i="22"/>
  <c r="A265" i="33"/>
  <c r="A97" i="17"/>
  <c r="A111" i="17"/>
  <c r="Z19" i="3"/>
  <c r="AB19" i="3" s="1"/>
  <c r="V261" i="17"/>
  <c r="A275" i="17"/>
  <c r="Z16" i="3"/>
  <c r="AB16" i="3" s="1"/>
  <c r="W5" i="13"/>
  <c r="Y5" i="13" s="1"/>
  <c r="A112" i="22"/>
  <c r="B31" i="13"/>
  <c r="D31" i="13" s="1"/>
  <c r="A348" i="33"/>
  <c r="N4" i="8"/>
  <c r="P4" i="8" s="1"/>
  <c r="A264" i="33"/>
  <c r="Z8" i="13"/>
  <c r="AB8" i="13" s="1"/>
  <c r="A340" i="33"/>
  <c r="A345" i="33"/>
  <c r="BD76" i="17"/>
  <c r="AZ31" i="27"/>
  <c r="A346" i="17"/>
  <c r="A214" i="22"/>
  <c r="A360" i="21"/>
  <c r="AZ28" i="1"/>
  <c r="A270" i="22"/>
  <c r="K33" i="8"/>
  <c r="M33" i="8" s="1"/>
  <c r="A340" i="17"/>
  <c r="Z24" i="3"/>
  <c r="AB24" i="3" s="1"/>
  <c r="K8" i="13"/>
  <c r="M8" i="13" s="1"/>
  <c r="A260" i="33"/>
  <c r="AZ16" i="1"/>
  <c r="A249" i="21"/>
  <c r="A91" i="33"/>
  <c r="Q9" i="3"/>
  <c r="S9" i="3" s="1"/>
  <c r="AW6" i="1"/>
  <c r="K32" i="8"/>
  <c r="M32" i="8" s="1"/>
  <c r="V277" i="22"/>
  <c r="AI34" i="3"/>
  <c r="AK34" i="3" s="1"/>
  <c r="N23" i="3"/>
  <c r="P23" i="3" s="1"/>
  <c r="N22" i="8"/>
  <c r="P22" i="8" s="1"/>
  <c r="A281" i="22"/>
  <c r="A218" i="33"/>
  <c r="A9" i="17"/>
  <c r="A107" i="21"/>
  <c r="A136" i="17"/>
  <c r="A106" i="21"/>
  <c r="A106" i="33"/>
  <c r="A122" i="17"/>
  <c r="Z24" i="8"/>
  <c r="AB24" i="8" s="1"/>
  <c r="A258" i="17"/>
  <c r="A257" i="33"/>
  <c r="A257" i="21"/>
  <c r="A253" i="17"/>
  <c r="Z11" i="8"/>
  <c r="AB11" i="8" s="1"/>
  <c r="A147" i="22"/>
  <c r="A147" i="21"/>
  <c r="A148" i="17"/>
  <c r="A265" i="17"/>
  <c r="Z23" i="13"/>
  <c r="AB23" i="13" s="1"/>
  <c r="AT11" i="25"/>
  <c r="A159" i="17"/>
  <c r="Q9" i="8"/>
  <c r="S9" i="8" s="1"/>
  <c r="A158" i="22"/>
  <c r="A301" i="33"/>
  <c r="H21" i="3"/>
  <c r="J21" i="3" s="1"/>
  <c r="H21" i="13"/>
  <c r="J21" i="13" s="1"/>
  <c r="A120" i="21"/>
  <c r="K32" i="13"/>
  <c r="AC20" i="3"/>
  <c r="AE20" i="3" s="1"/>
  <c r="A291" i="21"/>
  <c r="A212" i="17"/>
  <c r="T32" i="3"/>
  <c r="V32" i="3" s="1"/>
  <c r="AC25" i="13"/>
  <c r="AE25" i="13" s="1"/>
  <c r="A296" i="33"/>
  <c r="A297" i="17"/>
  <c r="A141" i="33"/>
  <c r="N23" i="8"/>
  <c r="P23" i="8" s="1"/>
  <c r="A108" i="17"/>
  <c r="A135" i="21"/>
  <c r="K18" i="13"/>
  <c r="M18" i="13" s="1"/>
  <c r="A361" i="17"/>
  <c r="A270" i="21"/>
  <c r="K33" i="3"/>
  <c r="A265" i="21"/>
  <c r="Z19" i="8"/>
  <c r="AB19" i="8" s="1"/>
  <c r="A257" i="22"/>
  <c r="Z11" i="13"/>
  <c r="AB11" i="13" s="1"/>
  <c r="A29" i="22"/>
  <c r="A147" i="33"/>
  <c r="A264" i="22"/>
  <c r="A158" i="21"/>
  <c r="AC30" i="13"/>
  <c r="AE30" i="13" s="1"/>
  <c r="A120" i="33"/>
  <c r="A291" i="33"/>
  <c r="A68" i="33"/>
  <c r="A211" i="22"/>
  <c r="A141" i="22"/>
  <c r="AT27" i="26"/>
  <c r="W4" i="13"/>
  <c r="A339" i="21"/>
  <c r="AI7" i="8"/>
  <c r="AK7" i="8" s="1"/>
  <c r="A96" i="21"/>
  <c r="W5" i="3"/>
  <c r="Y5" i="3" s="1"/>
  <c r="W5" i="8"/>
  <c r="Y5" i="8" s="1"/>
  <c r="AI16" i="8"/>
  <c r="AK16" i="8" s="1"/>
  <c r="A348" i="21"/>
  <c r="Z8" i="3"/>
  <c r="AB8" i="3" s="1"/>
  <c r="A249" i="22"/>
  <c r="A250" i="17"/>
  <c r="A223" i="33"/>
  <c r="A224" i="17"/>
  <c r="W13" i="3"/>
  <c r="Y13" i="3" s="1"/>
  <c r="A165" i="33"/>
  <c r="Q16" i="3"/>
  <c r="S16" i="3" s="1"/>
  <c r="Q16" i="8"/>
  <c r="S16" i="8" s="1"/>
  <c r="A86" i="17"/>
  <c r="H28" i="13"/>
  <c r="J28" i="13" s="1"/>
  <c r="A85" i="22"/>
  <c r="AC6" i="13"/>
  <c r="AE6" i="13" s="1"/>
  <c r="AC6" i="8"/>
  <c r="AE6" i="8" s="1"/>
  <c r="A57" i="21"/>
  <c r="E28" i="3"/>
  <c r="G28" i="3" s="1"/>
  <c r="AZ34" i="14"/>
  <c r="A366" i="22"/>
  <c r="AZ34" i="1"/>
  <c r="AI34" i="8"/>
  <c r="AK34" i="8" s="1"/>
  <c r="A66" i="22"/>
  <c r="A66" i="33"/>
  <c r="A53" i="33"/>
  <c r="A53" i="21"/>
  <c r="A140" i="22"/>
  <c r="AC10" i="13"/>
  <c r="AE10" i="13" s="1"/>
  <c r="AC10" i="3"/>
  <c r="AE10" i="3" s="1"/>
  <c r="W26" i="13"/>
  <c r="Y26" i="13" s="1"/>
  <c r="A236" i="22"/>
  <c r="A257" i="17"/>
  <c r="A137" i="17"/>
  <c r="N18" i="13"/>
  <c r="A238" i="22"/>
  <c r="W28" i="13"/>
  <c r="W28" i="3"/>
  <c r="Y28" i="3" s="1"/>
  <c r="A127" i="22"/>
  <c r="A127" i="21"/>
  <c r="A99" i="17"/>
  <c r="K10" i="3"/>
  <c r="M10" i="3" s="1"/>
  <c r="A9" i="21"/>
  <c r="A219" i="17"/>
  <c r="W8" i="13"/>
  <c r="Y8" i="13" s="1"/>
  <c r="B14" i="13"/>
  <c r="D14" i="13" s="1"/>
  <c r="A235" i="22"/>
  <c r="A233" i="17"/>
  <c r="A232" i="21"/>
  <c r="A232" i="33"/>
  <c r="A117" i="17"/>
  <c r="A116" i="21"/>
  <c r="A116" i="22"/>
  <c r="A133" i="33"/>
  <c r="A134" i="17"/>
  <c r="A133" i="22"/>
  <c r="Z9" i="8"/>
  <c r="AB9" i="8" s="1"/>
  <c r="A250" i="22"/>
  <c r="Z9" i="13"/>
  <c r="AB9" i="13" s="1"/>
  <c r="W17" i="8"/>
  <c r="Y17" i="8" s="1"/>
  <c r="W17" i="3"/>
  <c r="Y17" i="3" s="1"/>
  <c r="V42" i="33"/>
  <c r="E13" i="8"/>
  <c r="G13" i="8" s="1"/>
  <c r="A58" i="22"/>
  <c r="E29" i="13"/>
  <c r="G29" i="13" s="1"/>
  <c r="H30" i="3"/>
  <c r="V88" i="17"/>
  <c r="A33" i="17"/>
  <c r="E4" i="13"/>
  <c r="E4" i="8"/>
  <c r="G4" i="8" s="1"/>
  <c r="AZ13" i="1"/>
  <c r="AI13" i="13"/>
  <c r="AK13" i="13" s="1"/>
  <c r="A226" i="17"/>
  <c r="K4" i="13"/>
  <c r="M4" i="13" s="1"/>
  <c r="Q5" i="8"/>
  <c r="S5" i="8" s="1"/>
  <c r="A305" i="33"/>
  <c r="A185" i="22"/>
  <c r="AC9" i="8"/>
  <c r="AE9" i="8" s="1"/>
  <c r="A183" i="21"/>
  <c r="E14" i="13"/>
  <c r="G14" i="13" s="1"/>
  <c r="A361" i="33"/>
  <c r="A361" i="22"/>
  <c r="A272" i="17"/>
  <c r="K9" i="8"/>
  <c r="M9" i="8" s="1"/>
  <c r="W9" i="13"/>
  <c r="Y9" i="13" s="1"/>
  <c r="W21" i="3"/>
  <c r="Y21" i="3" s="1"/>
  <c r="N11" i="3"/>
  <c r="P11" i="3" s="1"/>
  <c r="A332" i="17"/>
  <c r="A300" i="21"/>
  <c r="T12" i="3"/>
  <c r="V12" i="3" s="1"/>
  <c r="T4" i="8"/>
  <c r="V4" i="8" s="1"/>
  <c r="S4" i="22"/>
  <c r="D328" i="17"/>
  <c r="D224" i="33"/>
  <c r="D318" i="21"/>
  <c r="AU335" i="17"/>
  <c r="E9" i="29"/>
  <c r="AX323" i="17"/>
  <c r="BG323" i="17"/>
  <c r="D322" i="33"/>
  <c r="D54" i="33"/>
  <c r="D54" i="21"/>
  <c r="D163" i="22"/>
  <c r="BJ164" i="17"/>
  <c r="AU164" i="17"/>
  <c r="B21" i="29"/>
  <c r="B21" i="31"/>
  <c r="B18" i="36"/>
  <c r="BG90" i="17"/>
  <c r="D279" i="17"/>
  <c r="B21" i="36"/>
  <c r="B18" i="31"/>
  <c r="D79" i="33"/>
  <c r="BG319" i="17"/>
  <c r="BA279" i="17"/>
  <c r="D334" i="22"/>
  <c r="H25" i="31"/>
  <c r="BD168" i="17"/>
  <c r="T19" i="29"/>
  <c r="AR319" i="17"/>
  <c r="D302" i="21"/>
  <c r="AW24" i="27"/>
  <c r="Q13" i="31"/>
  <c r="BJ175" i="17"/>
  <c r="BA168" i="17"/>
  <c r="AQ22" i="27"/>
  <c r="AC13" i="32"/>
  <c r="E13" i="36"/>
  <c r="BJ335" i="17"/>
  <c r="T19" i="32"/>
  <c r="BA34" i="17"/>
  <c r="AO303" i="17"/>
  <c r="AW15" i="23"/>
  <c r="BD80" i="17"/>
  <c r="V27" i="17"/>
  <c r="BG26" i="17"/>
  <c r="AR315" i="17"/>
  <c r="AC10" i="36"/>
  <c r="AT10" i="36" s="1"/>
  <c r="W6" i="36"/>
  <c r="Z15" i="36"/>
  <c r="AI5" i="36"/>
  <c r="AZ5" i="36" s="1"/>
  <c r="AF8" i="36"/>
  <c r="AW8" i="36" s="1"/>
  <c r="AF24" i="35"/>
  <c r="AW24" i="35" s="1"/>
  <c r="AF24" i="36"/>
  <c r="AW24" i="36" s="1"/>
  <c r="AF22" i="36"/>
  <c r="AW22" i="36" s="1"/>
  <c r="AF29" i="36"/>
  <c r="AW29" i="36" s="1"/>
  <c r="AF18" i="36"/>
  <c r="AW18" i="36" s="1"/>
  <c r="Z5" i="36"/>
  <c r="W18" i="36"/>
  <c r="AC21" i="36"/>
  <c r="AT21" i="36" s="1"/>
  <c r="AI15" i="36"/>
  <c r="AZ15" i="36" s="1"/>
  <c r="W14" i="30"/>
  <c r="W14" i="36"/>
  <c r="Z22" i="36"/>
  <c r="AI12" i="36"/>
  <c r="AZ12" i="36" s="1"/>
  <c r="Z13" i="36"/>
  <c r="W20" i="36"/>
  <c r="Z20" i="36"/>
  <c r="AC19" i="36"/>
  <c r="AT19" i="36" s="1"/>
  <c r="Z18" i="36"/>
  <c r="Z7" i="36"/>
  <c r="AF27" i="36"/>
  <c r="AW27" i="36" s="1"/>
  <c r="Z17" i="36"/>
  <c r="W19" i="36"/>
  <c r="W4" i="36"/>
  <c r="W7" i="36"/>
  <c r="AI28" i="36"/>
  <c r="AZ28" i="36" s="1"/>
  <c r="AI31" i="29"/>
  <c r="AI31" i="36"/>
  <c r="AZ31" i="36" s="1"/>
  <c r="W5" i="36"/>
  <c r="Z11" i="36"/>
  <c r="Z8" i="36"/>
  <c r="AI8" i="36"/>
  <c r="AZ8" i="36" s="1"/>
  <c r="AC11" i="36"/>
  <c r="AT11" i="36" s="1"/>
  <c r="AC27" i="36"/>
  <c r="AT27" i="36" s="1"/>
  <c r="AF12" i="36"/>
  <c r="AW12" i="36" s="1"/>
  <c r="AF28" i="36"/>
  <c r="AW28" i="36" s="1"/>
  <c r="W13" i="36"/>
  <c r="AF13" i="36"/>
  <c r="AW13" i="36" s="1"/>
  <c r="AI34" i="36"/>
  <c r="AZ34" i="36" s="1"/>
  <c r="W34" i="36"/>
  <c r="W26" i="36"/>
  <c r="AF30" i="36"/>
  <c r="AW30" i="36" s="1"/>
  <c r="AI33" i="36"/>
  <c r="AZ33" i="36" s="1"/>
  <c r="AI29" i="36"/>
  <c r="AZ29" i="36" s="1"/>
  <c r="W32" i="36"/>
  <c r="W31" i="36"/>
  <c r="W8" i="36"/>
  <c r="W25" i="36"/>
  <c r="W9" i="36"/>
  <c r="W21" i="36"/>
  <c r="AC7" i="36"/>
  <c r="AT7" i="36" s="1"/>
  <c r="AC23" i="36"/>
  <c r="AT23" i="36" s="1"/>
  <c r="AF10" i="36"/>
  <c r="AW10" i="36" s="1"/>
  <c r="W12" i="36"/>
  <c r="AI23" i="36"/>
  <c r="AZ23" i="36" s="1"/>
  <c r="AF16" i="36"/>
  <c r="AW16" i="36" s="1"/>
  <c r="AF32" i="36"/>
  <c r="AW32" i="36" s="1"/>
  <c r="AF23" i="36"/>
  <c r="AW23" i="36" s="1"/>
  <c r="AF33" i="36"/>
  <c r="AW33" i="36" s="1"/>
  <c r="AF25" i="36"/>
  <c r="AW25" i="36" s="1"/>
  <c r="AH36" i="23"/>
  <c r="AI6" i="36"/>
  <c r="AZ6" i="36" s="1"/>
  <c r="AI26" i="36"/>
  <c r="AZ26" i="36" s="1"/>
  <c r="AF20" i="36"/>
  <c r="AW20" i="36" s="1"/>
  <c r="AF31" i="36"/>
  <c r="AW31" i="36" s="1"/>
  <c r="AF21" i="36"/>
  <c r="AW21" i="36" s="1"/>
  <c r="AC16" i="36"/>
  <c r="AT16" i="36" s="1"/>
  <c r="AC14" i="36"/>
  <c r="AT14" i="36" s="1"/>
  <c r="AF19" i="36"/>
  <c r="AW19" i="36" s="1"/>
  <c r="AF17" i="36"/>
  <c r="AW17" i="36" s="1"/>
  <c r="AI13" i="36"/>
  <c r="AZ13" i="36" s="1"/>
  <c r="Z6" i="36"/>
  <c r="Z29" i="36"/>
  <c r="AH37" i="23"/>
  <c r="AI7" i="36"/>
  <c r="AZ7" i="36" s="1"/>
  <c r="Z10" i="36"/>
  <c r="Z24" i="36"/>
  <c r="Z33" i="36"/>
  <c r="Z23" i="36"/>
  <c r="Z31" i="36"/>
  <c r="AC30" i="36"/>
  <c r="AT30" i="36" s="1"/>
  <c r="AC6" i="36"/>
  <c r="AT6" i="36" s="1"/>
  <c r="AC9" i="36"/>
  <c r="AT9" i="36" s="1"/>
  <c r="Z25" i="36"/>
  <c r="AC4" i="36"/>
  <c r="AT4" i="36" s="1"/>
  <c r="AC34" i="36"/>
  <c r="AT34" i="36" s="1"/>
  <c r="W28" i="36"/>
  <c r="Z30" i="36"/>
  <c r="Z28" i="36"/>
  <c r="Z9" i="36"/>
  <c r="W17" i="36"/>
  <c r="Z4" i="36"/>
  <c r="AF5" i="36"/>
  <c r="AW5" i="36" s="1"/>
  <c r="AF26" i="36"/>
  <c r="AW26" i="36" s="1"/>
  <c r="AC26" i="36"/>
  <c r="AT26" i="36" s="1"/>
  <c r="AF9" i="36"/>
  <c r="AW9" i="36" s="1"/>
  <c r="AI22" i="36"/>
  <c r="AZ22" i="36" s="1"/>
  <c r="AI4" i="36"/>
  <c r="AZ4" i="36" s="1"/>
  <c r="AI30" i="36"/>
  <c r="AZ30" i="36" s="1"/>
  <c r="AC31" i="36"/>
  <c r="AT31" i="36" s="1"/>
  <c r="AI11" i="36"/>
  <c r="AZ11" i="36" s="1"/>
  <c r="AI9" i="36"/>
  <c r="AZ9" i="36" s="1"/>
  <c r="W29" i="36"/>
  <c r="AF4" i="36"/>
  <c r="AW4" i="36" s="1"/>
  <c r="AC5" i="36"/>
  <c r="AT5" i="36" s="1"/>
  <c r="AC12" i="36"/>
  <c r="AT12" i="36" s="1"/>
  <c r="AF14" i="36"/>
  <c r="AW14" i="36" s="1"/>
  <c r="AF11" i="36"/>
  <c r="AW11" i="36" s="1"/>
  <c r="AI18" i="36"/>
  <c r="AZ18" i="36" s="1"/>
  <c r="Z19" i="36"/>
  <c r="Z16" i="36"/>
  <c r="AI16" i="36"/>
  <c r="AZ16" i="36" s="1"/>
  <c r="AC20" i="36"/>
  <c r="AT20" i="36" s="1"/>
  <c r="AC25" i="36"/>
  <c r="AT25" i="36" s="1"/>
  <c r="Z14" i="36"/>
  <c r="W15" i="36"/>
  <c r="AI19" i="36"/>
  <c r="AZ19" i="36" s="1"/>
  <c r="AC28" i="36"/>
  <c r="AT28" i="36" s="1"/>
  <c r="AI17" i="36"/>
  <c r="AZ17" i="36" s="1"/>
  <c r="AI20" i="36"/>
  <c r="AZ20" i="36" s="1"/>
  <c r="Z21" i="36"/>
  <c r="W11" i="36"/>
  <c r="W22" i="36"/>
  <c r="AI24" i="36"/>
  <c r="AZ24" i="36" s="1"/>
  <c r="AC22" i="36"/>
  <c r="AT22" i="36" s="1"/>
  <c r="AC29" i="36"/>
  <c r="AT29" i="36" s="1"/>
  <c r="AC17" i="36"/>
  <c r="AT17" i="36" s="1"/>
  <c r="AC24" i="36"/>
  <c r="AT24" i="36" s="1"/>
  <c r="W30" i="36"/>
  <c r="AI32" i="36"/>
  <c r="AZ32" i="36" s="1"/>
  <c r="Z12" i="36"/>
  <c r="AI10" i="36"/>
  <c r="AZ10" i="36" s="1"/>
  <c r="AC33" i="36"/>
  <c r="AT33" i="36" s="1"/>
  <c r="W10" i="36"/>
  <c r="W23" i="36"/>
  <c r="AI21" i="36"/>
  <c r="AZ21" i="36" s="1"/>
  <c r="AI14" i="36"/>
  <c r="AZ14" i="36" s="1"/>
  <c r="Z26" i="36"/>
  <c r="W33" i="36"/>
  <c r="W27" i="36"/>
  <c r="Z27" i="36"/>
  <c r="AC32" i="36"/>
  <c r="AT32" i="36" s="1"/>
  <c r="AI27" i="36"/>
  <c r="AZ27" i="36" s="1"/>
  <c r="W16" i="36"/>
  <c r="W24" i="36"/>
  <c r="AI25" i="36"/>
  <c r="AZ25" i="36" s="1"/>
  <c r="Z32" i="36"/>
  <c r="V27" i="22"/>
  <c r="V27" i="21"/>
  <c r="V27" i="33"/>
  <c r="AI31" i="35"/>
  <c r="AZ31" i="35" s="1"/>
  <c r="BG17" i="17"/>
  <c r="S21" i="21"/>
  <c r="AU156" i="17"/>
  <c r="BJ156" i="17"/>
  <c r="D155" i="22"/>
  <c r="D155" i="33"/>
  <c r="BD156" i="17"/>
  <c r="BA156" i="17"/>
  <c r="D155" i="21"/>
  <c r="AQ6" i="2"/>
  <c r="D156" i="17"/>
  <c r="AO156" i="17"/>
  <c r="AX156" i="17"/>
  <c r="AQ6" i="27"/>
  <c r="AT11" i="27"/>
  <c r="BG46" i="17"/>
  <c r="D46" i="22"/>
  <c r="AR46" i="17"/>
  <c r="D46" i="33"/>
  <c r="AO46" i="17"/>
  <c r="BA46" i="17"/>
  <c r="D46" i="21"/>
  <c r="BD46" i="17"/>
  <c r="BJ46" i="17"/>
  <c r="AW28" i="26"/>
  <c r="AW28" i="27"/>
  <c r="AC13" i="35"/>
  <c r="AT13" i="35" s="1"/>
  <c r="AC13" i="30"/>
  <c r="AC13" i="29"/>
  <c r="AT13" i="23"/>
  <c r="AC13" i="31"/>
  <c r="AT13" i="27"/>
  <c r="D32" i="33"/>
  <c r="BJ32" i="17"/>
  <c r="AX32" i="17"/>
  <c r="AU32" i="17"/>
  <c r="BD32" i="17"/>
  <c r="D32" i="17"/>
  <c r="BG32" i="17"/>
  <c r="AO32" i="17"/>
  <c r="AR32" i="17"/>
  <c r="BA32" i="17"/>
  <c r="AU46" i="17"/>
  <c r="BG156" i="17"/>
  <c r="D32" i="22"/>
  <c r="AO21" i="17"/>
  <c r="BA26" i="17"/>
  <c r="D26" i="22"/>
  <c r="AR26" i="17"/>
  <c r="AX26" i="17"/>
  <c r="BD26" i="17"/>
  <c r="AU26" i="17"/>
  <c r="AO26" i="17"/>
  <c r="BA17" i="17"/>
  <c r="D17" i="33"/>
  <c r="AU17" i="17"/>
  <c r="BD17" i="17"/>
  <c r="BJ17" i="17"/>
  <c r="AX17" i="17"/>
  <c r="D17" i="21"/>
  <c r="AR364" i="17"/>
  <c r="D363" i="22"/>
  <c r="D363" i="33"/>
  <c r="D363" i="21"/>
  <c r="BJ364" i="17"/>
  <c r="BG364" i="17"/>
  <c r="D364" i="17"/>
  <c r="BA364" i="17"/>
  <c r="AO364" i="17"/>
  <c r="AO172" i="17"/>
  <c r="BD172" i="17"/>
  <c r="D171" i="21"/>
  <c r="BJ172" i="17"/>
  <c r="D172" i="17"/>
  <c r="BA172" i="17"/>
  <c r="D171" i="33"/>
  <c r="AU172" i="17"/>
  <c r="BG172" i="17"/>
  <c r="D171" i="22"/>
  <c r="AQ22" i="2"/>
  <c r="D186" i="33"/>
  <c r="AU187" i="17"/>
  <c r="AO187" i="17"/>
  <c r="BA187" i="17"/>
  <c r="AR187" i="17"/>
  <c r="BG187" i="17"/>
  <c r="AX187" i="17"/>
  <c r="D186" i="22"/>
  <c r="BD187" i="17"/>
  <c r="D314" i="21"/>
  <c r="D315" i="17"/>
  <c r="BA315" i="17"/>
  <c r="AX315" i="17"/>
  <c r="BJ315" i="17"/>
  <c r="AU315" i="17"/>
  <c r="BD315" i="17"/>
  <c r="AO315" i="17"/>
  <c r="AW12" i="2"/>
  <c r="BG315" i="17"/>
  <c r="H18" i="32"/>
  <c r="H18" i="35"/>
  <c r="H18" i="36"/>
  <c r="H18" i="31"/>
  <c r="H18" i="30"/>
  <c r="AQ11" i="27"/>
  <c r="D53" i="22"/>
  <c r="AX53" i="17"/>
  <c r="BJ53" i="17"/>
  <c r="D53" i="33"/>
  <c r="D53" i="17"/>
  <c r="AR53" i="17"/>
  <c r="AO53" i="17"/>
  <c r="BA53" i="17"/>
  <c r="BD53" i="17"/>
  <c r="AU53" i="17"/>
  <c r="BG53" i="17"/>
  <c r="T21" i="32"/>
  <c r="T21" i="30"/>
  <c r="T21" i="29"/>
  <c r="T21" i="36"/>
  <c r="T21" i="35"/>
  <c r="AT15" i="27"/>
  <c r="T27" i="31"/>
  <c r="T27" i="32"/>
  <c r="T27" i="36"/>
  <c r="T27" i="29"/>
  <c r="T27" i="35"/>
  <c r="AW30" i="24"/>
  <c r="AW30" i="27"/>
  <c r="D46" i="17"/>
  <c r="D187" i="17"/>
  <c r="AR156" i="17"/>
  <c r="AR172" i="17"/>
  <c r="D53" i="21"/>
  <c r="T21" i="31"/>
  <c r="AZ8" i="24"/>
  <c r="AR13" i="17"/>
  <c r="D13" i="17"/>
  <c r="AU13" i="17"/>
  <c r="BD13" i="17"/>
  <c r="AX13" i="17"/>
  <c r="D13" i="22"/>
  <c r="BG13" i="17"/>
  <c r="AO13" i="17"/>
  <c r="BA13" i="17"/>
  <c r="BJ13" i="17"/>
  <c r="D13" i="33"/>
  <c r="T23" i="36"/>
  <c r="T23" i="30"/>
  <c r="T23" i="35"/>
  <c r="T23" i="32"/>
  <c r="T23" i="29"/>
  <c r="AQ23" i="27"/>
  <c r="AW6" i="26"/>
  <c r="T18" i="36"/>
  <c r="T18" i="29"/>
  <c r="T18" i="32"/>
  <c r="T18" i="31"/>
  <c r="T18" i="30"/>
  <c r="T20" i="29"/>
  <c r="T20" i="30"/>
  <c r="T20" i="36"/>
  <c r="T20" i="35"/>
  <c r="T20" i="32"/>
  <c r="AC15" i="30"/>
  <c r="AC15" i="31"/>
  <c r="AT15" i="23"/>
  <c r="AC15" i="35"/>
  <c r="AT15" i="35" s="1"/>
  <c r="AC15" i="29"/>
  <c r="T16" i="32"/>
  <c r="T16" i="31"/>
  <c r="T16" i="30"/>
  <c r="T16" i="29"/>
  <c r="T16" i="36"/>
  <c r="D9" i="21"/>
  <c r="AR9" i="17"/>
  <c r="D9" i="33"/>
  <c r="D9" i="22"/>
  <c r="D9" i="17"/>
  <c r="BD9" i="17"/>
  <c r="AX9" i="17"/>
  <c r="AO9" i="17"/>
  <c r="BG9" i="17"/>
  <c r="BJ9" i="17"/>
  <c r="D21" i="22"/>
  <c r="AU21" i="17"/>
  <c r="BG21" i="17"/>
  <c r="D21" i="17"/>
  <c r="AX21" i="17"/>
  <c r="AR21" i="17"/>
  <c r="D21" i="21"/>
  <c r="BA21" i="17"/>
  <c r="D21" i="33"/>
  <c r="BJ21" i="17"/>
  <c r="D15" i="22"/>
  <c r="D15" i="33"/>
  <c r="BA15" i="17"/>
  <c r="BJ15" i="17"/>
  <c r="AX15" i="17"/>
  <c r="AO15" i="17"/>
  <c r="BD15" i="17"/>
  <c r="AU15" i="17"/>
  <c r="BG15" i="17"/>
  <c r="AR15" i="17"/>
  <c r="D15" i="21"/>
  <c r="T23" i="31"/>
  <c r="D314" i="22"/>
  <c r="AX46" i="17"/>
  <c r="BJ187" i="17"/>
  <c r="T27" i="30"/>
  <c r="AC15" i="32"/>
  <c r="BD364" i="17"/>
  <c r="BA9" i="17"/>
  <c r="H18" i="29"/>
  <c r="AF15" i="29"/>
  <c r="AF15" i="35"/>
  <c r="AW15" i="35" s="1"/>
  <c r="B13" i="36"/>
  <c r="B13" i="29"/>
  <c r="B13" i="32"/>
  <c r="Q15" i="35"/>
  <c r="AQ15" i="35" s="1"/>
  <c r="AQ15" i="23"/>
  <c r="Q15" i="36"/>
  <c r="AQ15" i="36" s="1"/>
  <c r="Q15" i="30"/>
  <c r="H20" i="35"/>
  <c r="H20" i="30"/>
  <c r="AO90" i="17"/>
  <c r="D90" i="17"/>
  <c r="BD90" i="17"/>
  <c r="AU90" i="17"/>
  <c r="D89" i="21"/>
  <c r="AX328" i="17"/>
  <c r="D327" i="22"/>
  <c r="BD328" i="17"/>
  <c r="D327" i="21"/>
  <c r="AO328" i="17"/>
  <c r="D167" i="22"/>
  <c r="D168" i="17"/>
  <c r="BG168" i="17"/>
  <c r="BD335" i="17"/>
  <c r="AW32" i="2"/>
  <c r="T19" i="36"/>
  <c r="AU319" i="17"/>
  <c r="D34" i="33"/>
  <c r="AF24" i="30"/>
  <c r="BA90" i="17"/>
  <c r="AR225" i="17"/>
  <c r="D225" i="17"/>
  <c r="Q15" i="32"/>
  <c r="AF15" i="31"/>
  <c r="S24" i="21"/>
  <c r="H30" i="36"/>
  <c r="H30" i="30"/>
  <c r="AJ24" i="24"/>
  <c r="AZ24" i="24"/>
  <c r="BA175" i="17"/>
  <c r="AX175" i="17"/>
  <c r="AQ25" i="2"/>
  <c r="BD175" i="17"/>
  <c r="D174" i="21"/>
  <c r="AW22" i="27"/>
  <c r="Q13" i="29"/>
  <c r="Q13" i="30"/>
  <c r="Q13" i="36"/>
  <c r="AQ13" i="36" s="1"/>
  <c r="E21" i="31"/>
  <c r="E13" i="31"/>
  <c r="AW32" i="25"/>
  <c r="AQ18" i="27"/>
  <c r="D335" i="17"/>
  <c r="BJ319" i="17"/>
  <c r="D278" i="22"/>
  <c r="BA303" i="17"/>
  <c r="H30" i="35"/>
  <c r="H25" i="30"/>
  <c r="AO175" i="17"/>
  <c r="AR175" i="17"/>
  <c r="B13" i="31"/>
  <c r="H20" i="29"/>
  <c r="AU168" i="17"/>
  <c r="D167" i="21"/>
  <c r="D334" i="33"/>
  <c r="D89" i="33"/>
  <c r="D89" i="22"/>
  <c r="Q15" i="29"/>
  <c r="AF15" i="32"/>
  <c r="Q13" i="32"/>
  <c r="AU175" i="17"/>
  <c r="D174" i="22"/>
  <c r="B13" i="30"/>
  <c r="H20" i="32"/>
  <c r="BJ279" i="17"/>
  <c r="AR279" i="17"/>
  <c r="AF24" i="31"/>
  <c r="H25" i="32"/>
  <c r="H25" i="29"/>
  <c r="H25" i="36"/>
  <c r="BG34" i="17"/>
  <c r="AR34" i="17"/>
  <c r="BJ34" i="17"/>
  <c r="D302" i="33"/>
  <c r="AR303" i="17"/>
  <c r="BG303" i="17"/>
  <c r="AR336" i="17"/>
  <c r="D336" i="17"/>
  <c r="D335" i="21"/>
  <c r="D335" i="22"/>
  <c r="D335" i="33"/>
  <c r="BA336" i="17"/>
  <c r="BD225" i="17"/>
  <c r="AX225" i="17"/>
  <c r="D224" i="22"/>
  <c r="BG225" i="17"/>
  <c r="D224" i="21"/>
  <c r="AO225" i="17"/>
  <c r="W14" i="32"/>
  <c r="W14" i="31"/>
  <c r="W14" i="29"/>
  <c r="AF8" i="31"/>
  <c r="AF8" i="35"/>
  <c r="AW8" i="35" s="1"/>
  <c r="AO335" i="17"/>
  <c r="T19" i="31"/>
  <c r="AX319" i="17"/>
  <c r="D278" i="33"/>
  <c r="D34" i="22"/>
  <c r="BD303" i="17"/>
  <c r="BJ303" i="17"/>
  <c r="E21" i="35"/>
  <c r="AX336" i="17"/>
  <c r="BJ336" i="17"/>
  <c r="BG328" i="17"/>
  <c r="BA328" i="17"/>
  <c r="BJ90" i="17"/>
  <c r="AF8" i="30"/>
  <c r="AF8" i="29"/>
  <c r="AT31" i="27"/>
  <c r="E13" i="35"/>
  <c r="E13" i="30"/>
  <c r="AX168" i="17"/>
  <c r="D167" i="33"/>
  <c r="BG335" i="17"/>
  <c r="AX335" i="17"/>
  <c r="T19" i="30"/>
  <c r="D319" i="17"/>
  <c r="D318" i="33"/>
  <c r="BA319" i="17"/>
  <c r="AO319" i="17"/>
  <c r="BG279" i="17"/>
  <c r="AU279" i="17"/>
  <c r="AO34" i="17"/>
  <c r="D303" i="17"/>
  <c r="H30" i="31"/>
  <c r="E21" i="30"/>
  <c r="E21" i="36"/>
  <c r="BG336" i="17"/>
  <c r="AU336" i="17"/>
  <c r="BJ328" i="17"/>
  <c r="D327" i="33"/>
  <c r="AF8" i="32"/>
  <c r="E13" i="29"/>
  <c r="E13" i="32"/>
  <c r="AT23" i="27"/>
  <c r="AO168" i="17"/>
  <c r="AR168" i="17"/>
  <c r="AQ18" i="2"/>
  <c r="D334" i="21"/>
  <c r="AR335" i="17"/>
  <c r="BA335" i="17"/>
  <c r="T19" i="35"/>
  <c r="BD319" i="17"/>
  <c r="AW16" i="2"/>
  <c r="D318" i="22"/>
  <c r="AW16" i="26"/>
  <c r="D278" i="21"/>
  <c r="BD279" i="17"/>
  <c r="AO279" i="17"/>
  <c r="AU34" i="17"/>
  <c r="D34" i="17"/>
  <c r="D34" i="21"/>
  <c r="D302" i="22"/>
  <c r="AU303" i="17"/>
  <c r="H30" i="29"/>
  <c r="AF24" i="29"/>
  <c r="AW24" i="23"/>
  <c r="E21" i="32"/>
  <c r="BD336" i="17"/>
  <c r="AW33" i="2"/>
  <c r="AR328" i="17"/>
  <c r="AW25" i="2"/>
  <c r="AR90" i="17"/>
  <c r="BA225" i="17"/>
  <c r="AQ15" i="27"/>
  <c r="AF15" i="30"/>
  <c r="AQ13" i="23"/>
  <c r="D175" i="17"/>
  <c r="D174" i="33"/>
  <c r="H20" i="31"/>
  <c r="B18" i="32"/>
  <c r="AU80" i="17"/>
  <c r="AR54" i="17"/>
  <c r="AT19" i="23"/>
  <c r="AO54" i="17"/>
  <c r="AX364" i="17"/>
  <c r="AU364" i="17"/>
  <c r="D17" i="17"/>
  <c r="AO17" i="17"/>
  <c r="D17" i="22"/>
  <c r="D26" i="17"/>
  <c r="BJ26" i="17"/>
  <c r="D26" i="21"/>
  <c r="AW34" i="11"/>
  <c r="AW34" i="7"/>
  <c r="A18" i="17"/>
  <c r="AQ18" i="1"/>
  <c r="AQ34" i="11"/>
  <c r="AQ34" i="7"/>
  <c r="A199" i="17"/>
  <c r="A87" i="22"/>
  <c r="A318" i="17"/>
  <c r="AF22" i="8"/>
  <c r="AH22" i="8" s="1"/>
  <c r="AQ8" i="1"/>
  <c r="Q15" i="8"/>
  <c r="S15" i="8" s="1"/>
  <c r="Q12" i="3"/>
  <c r="S12" i="3" s="1"/>
  <c r="AT17" i="1"/>
  <c r="AW18" i="1"/>
  <c r="J37" i="8"/>
  <c r="A22" i="17"/>
  <c r="M41" i="27"/>
  <c r="M41" i="25"/>
  <c r="M41" i="2"/>
  <c r="M42" i="24"/>
  <c r="BJ3" i="17"/>
  <c r="BA3" i="17"/>
  <c r="AX299" i="17"/>
  <c r="D298" i="22"/>
  <c r="D202" i="22"/>
  <c r="D202" i="21"/>
  <c r="AX159" i="17"/>
  <c r="AW6" i="2"/>
  <c r="AX309" i="17"/>
  <c r="S24" i="17"/>
  <c r="AO29" i="17"/>
  <c r="S24" i="22"/>
  <c r="S24" i="33"/>
  <c r="AQ6" i="24"/>
  <c r="AU276" i="17"/>
  <c r="BJ276" i="17"/>
  <c r="D275" i="21"/>
  <c r="AR276" i="17"/>
  <c r="BG276" i="17"/>
  <c r="BD276" i="17"/>
  <c r="D195" i="21"/>
  <c r="BA196" i="17"/>
  <c r="AO196" i="17"/>
  <c r="D195" i="33"/>
  <c r="AX196" i="17"/>
  <c r="BJ196" i="17"/>
  <c r="B11" i="32"/>
  <c r="B11" i="35"/>
  <c r="B11" i="30"/>
  <c r="AO151" i="17"/>
  <c r="D150" i="33"/>
  <c r="BA151" i="17"/>
  <c r="BG151" i="17"/>
  <c r="AX151" i="17"/>
  <c r="AU151" i="17"/>
  <c r="B14" i="30"/>
  <c r="D7" i="22"/>
  <c r="BJ7" i="17"/>
  <c r="BG7" i="17"/>
  <c r="BA7" i="17"/>
  <c r="D7" i="17"/>
  <c r="AR7" i="17"/>
  <c r="B23" i="32"/>
  <c r="B23" i="30"/>
  <c r="B23" i="35"/>
  <c r="B17" i="29"/>
  <c r="B17" i="30"/>
  <c r="B17" i="31"/>
  <c r="BD23" i="17"/>
  <c r="D23" i="17"/>
  <c r="AU23" i="17"/>
  <c r="BA23" i="17"/>
  <c r="D23" i="22"/>
  <c r="AX23" i="17"/>
  <c r="AW8" i="25"/>
  <c r="AX199" i="17"/>
  <c r="D198" i="33"/>
  <c r="D198" i="21"/>
  <c r="D198" i="22"/>
  <c r="BD199" i="17"/>
  <c r="BA199" i="17"/>
  <c r="BG199" i="17"/>
  <c r="AR199" i="17"/>
  <c r="D199" i="17"/>
  <c r="AO199" i="17"/>
  <c r="B15" i="35"/>
  <c r="B15" i="31"/>
  <c r="D160" i="22"/>
  <c r="BD161" i="17"/>
  <c r="AX161" i="17"/>
  <c r="BJ161" i="17"/>
  <c r="D161" i="17"/>
  <c r="D160" i="21"/>
  <c r="D64" i="21"/>
  <c r="AR65" i="17"/>
  <c r="D64" i="33"/>
  <c r="AX65" i="17"/>
  <c r="BA65" i="17"/>
  <c r="D65" i="17"/>
  <c r="D208" i="33"/>
  <c r="AX209" i="17"/>
  <c r="BA209" i="17"/>
  <c r="BJ209" i="17"/>
  <c r="BD209" i="17"/>
  <c r="BG209" i="17"/>
  <c r="D191" i="17"/>
  <c r="BG191" i="17"/>
  <c r="AU191" i="17"/>
  <c r="BG203" i="17"/>
  <c r="BJ203" i="17"/>
  <c r="D283" i="17"/>
  <c r="BA283" i="17"/>
  <c r="AO283" i="17"/>
  <c r="D184" i="17"/>
  <c r="AO184" i="17"/>
  <c r="D183" i="22"/>
  <c r="AU64" i="17"/>
  <c r="AR64" i="17"/>
  <c r="D63" i="21"/>
  <c r="BG287" i="17"/>
  <c r="BD287" i="17"/>
  <c r="BJ287" i="17"/>
  <c r="BD331" i="17"/>
  <c r="D330" i="22"/>
  <c r="BJ331" i="17"/>
  <c r="AX207" i="17"/>
  <c r="AU76" i="17"/>
  <c r="AO76" i="17"/>
  <c r="BG76" i="17"/>
  <c r="AU89" i="17"/>
  <c r="AR89" i="17"/>
  <c r="D88" i="21"/>
  <c r="AR159" i="17"/>
  <c r="D158" i="21"/>
  <c r="AU159" i="17"/>
  <c r="AW12" i="26"/>
  <c r="D151" i="17"/>
  <c r="B11" i="29"/>
  <c r="AZ31" i="25"/>
  <c r="D195" i="22"/>
  <c r="BD65" i="17"/>
  <c r="BA161" i="17"/>
  <c r="AQ11" i="2"/>
  <c r="BA280" i="17"/>
  <c r="AO276" i="17"/>
  <c r="Q23" i="32"/>
  <c r="BJ309" i="17"/>
  <c r="BG3" i="17"/>
  <c r="D3" i="22"/>
  <c r="D208" i="22"/>
  <c r="AO209" i="17"/>
  <c r="AU7" i="17"/>
  <c r="AO7" i="17"/>
  <c r="B23" i="36"/>
  <c r="D29" i="33"/>
  <c r="B15" i="29"/>
  <c r="AO207" i="17"/>
  <c r="AO299" i="17"/>
  <c r="AR299" i="17"/>
  <c r="D298" i="21"/>
  <c r="BJ299" i="17"/>
  <c r="D298" i="33"/>
  <c r="BD309" i="17"/>
  <c r="AR309" i="17"/>
  <c r="BG309" i="17"/>
  <c r="D309" i="17"/>
  <c r="AU309" i="17"/>
  <c r="D190" i="33"/>
  <c r="AO191" i="17"/>
  <c r="D190" i="21"/>
  <c r="D202" i="33"/>
  <c r="BD203" i="17"/>
  <c r="D282" i="22"/>
  <c r="AX283" i="17"/>
  <c r="BJ283" i="17"/>
  <c r="BD184" i="17"/>
  <c r="BJ184" i="17"/>
  <c r="BG184" i="17"/>
  <c r="AO64" i="17"/>
  <c r="D63" i="22"/>
  <c r="D64" i="17"/>
  <c r="BA287" i="17"/>
  <c r="AX287" i="17"/>
  <c r="D286" i="33"/>
  <c r="AO331" i="17"/>
  <c r="AR331" i="17"/>
  <c r="D331" i="17"/>
  <c r="BG207" i="17"/>
  <c r="D75" i="33"/>
  <c r="D75" i="22"/>
  <c r="AX76" i="17"/>
  <c r="AO89" i="17"/>
  <c r="D88" i="22"/>
  <c r="D89" i="17"/>
  <c r="D158" i="22"/>
  <c r="D159" i="17"/>
  <c r="AO159" i="17"/>
  <c r="BG196" i="17"/>
  <c r="AU65" i="17"/>
  <c r="D64" i="22"/>
  <c r="D160" i="33"/>
  <c r="BJ280" i="17"/>
  <c r="BA276" i="17"/>
  <c r="AO309" i="17"/>
  <c r="D208" i="21"/>
  <c r="BA299" i="17"/>
  <c r="B15" i="36"/>
  <c r="B19" i="31"/>
  <c r="B19" i="35"/>
  <c r="BJ111" i="17"/>
  <c r="D111" i="17"/>
  <c r="AX3" i="17"/>
  <c r="BD3" i="17"/>
  <c r="AU3" i="17"/>
  <c r="D3" i="33"/>
  <c r="AU29" i="17"/>
  <c r="BA29" i="17"/>
  <c r="D29" i="21"/>
  <c r="Q23" i="31"/>
  <c r="Q23" i="30"/>
  <c r="Q23" i="29"/>
  <c r="BG280" i="17"/>
  <c r="AX280" i="17"/>
  <c r="AU280" i="17"/>
  <c r="BD280" i="17"/>
  <c r="AO280" i="17"/>
  <c r="D279" i="33"/>
  <c r="AR207" i="17"/>
  <c r="D206" i="21"/>
  <c r="BJ207" i="17"/>
  <c r="D206" i="22"/>
  <c r="BJ191" i="17"/>
  <c r="BD191" i="17"/>
  <c r="BA191" i="17"/>
  <c r="AO203" i="17"/>
  <c r="D203" i="17"/>
  <c r="BG283" i="17"/>
  <c r="AR283" i="17"/>
  <c r="D282" i="33"/>
  <c r="D183" i="33"/>
  <c r="BA184" i="17"/>
  <c r="AX184" i="17"/>
  <c r="BJ64" i="17"/>
  <c r="BG64" i="17"/>
  <c r="BD64" i="17"/>
  <c r="AR287" i="17"/>
  <c r="D286" i="21"/>
  <c r="AU287" i="17"/>
  <c r="AX331" i="17"/>
  <c r="AW28" i="2"/>
  <c r="BA331" i="17"/>
  <c r="D330" i="33"/>
  <c r="D206" i="33"/>
  <c r="BD207" i="17"/>
  <c r="BA76" i="17"/>
  <c r="D76" i="17"/>
  <c r="D75" i="21"/>
  <c r="BJ89" i="17"/>
  <c r="BG89" i="17"/>
  <c r="BD89" i="17"/>
  <c r="BG159" i="17"/>
  <c r="BD159" i="17"/>
  <c r="BJ159" i="17"/>
  <c r="AR151" i="17"/>
  <c r="BJ151" i="17"/>
  <c r="B11" i="31"/>
  <c r="AR196" i="17"/>
  <c r="D196" i="17"/>
  <c r="BJ65" i="17"/>
  <c r="BG65" i="17"/>
  <c r="AR161" i="17"/>
  <c r="BG161" i="17"/>
  <c r="D280" i="17"/>
  <c r="D279" i="21"/>
  <c r="AX276" i="17"/>
  <c r="D276" i="17"/>
  <c r="B19" i="30"/>
  <c r="D308" i="21"/>
  <c r="AO3" i="17"/>
  <c r="D209" i="17"/>
  <c r="D7" i="33"/>
  <c r="D110" i="33"/>
  <c r="BD299" i="17"/>
  <c r="BG29" i="17"/>
  <c r="B17" i="35"/>
  <c r="AI4" i="8"/>
  <c r="AK4" i="8" s="1"/>
  <c r="AI4" i="13"/>
  <c r="AK4" i="13" s="1"/>
  <c r="A337" i="17"/>
  <c r="A246" i="22"/>
  <c r="Z5" i="3"/>
  <c r="AB5" i="3" s="1"/>
  <c r="A246" i="21"/>
  <c r="A229" i="17"/>
  <c r="A228" i="22"/>
  <c r="A139" i="22"/>
  <c r="A140" i="17"/>
  <c r="N21" i="3"/>
  <c r="P21" i="3" s="1"/>
  <c r="AI32" i="3"/>
  <c r="AK32" i="3" s="1"/>
  <c r="Z12" i="13"/>
  <c r="AB12" i="13" s="1"/>
  <c r="Z12" i="3"/>
  <c r="AB12" i="3" s="1"/>
  <c r="A254" i="17"/>
  <c r="A363" i="17"/>
  <c r="AI30" i="13"/>
  <c r="AK30" i="13" s="1"/>
  <c r="A362" i="22"/>
  <c r="B30" i="3"/>
  <c r="D30" i="3" s="1"/>
  <c r="AW16" i="25"/>
  <c r="A138" i="21"/>
  <c r="A292" i="21"/>
  <c r="A292" i="33"/>
  <c r="A69" i="33"/>
  <c r="H12" i="3"/>
  <c r="H12" i="13"/>
  <c r="A212" i="33"/>
  <c r="T33" i="8"/>
  <c r="V33" i="8" s="1"/>
  <c r="A182" i="22"/>
  <c r="A183" i="17"/>
  <c r="Q33" i="3"/>
  <c r="A325" i="33"/>
  <c r="A343" i="17"/>
  <c r="A342" i="33"/>
  <c r="A51" i="17"/>
  <c r="A336" i="17"/>
  <c r="A304" i="21"/>
  <c r="Q20" i="8"/>
  <c r="S20" i="8" s="1"/>
  <c r="A89" i="33"/>
  <c r="H32" i="8"/>
  <c r="J32" i="8" s="1"/>
  <c r="A170" i="33"/>
  <c r="Q21" i="8"/>
  <c r="S21" i="8" s="1"/>
  <c r="A327" i="21"/>
  <c r="A327" i="22"/>
  <c r="AW22" i="26"/>
  <c r="AQ15" i="26"/>
  <c r="B19" i="29"/>
  <c r="BA111" i="17"/>
  <c r="D110" i="21"/>
  <c r="BG111" i="17"/>
  <c r="D3" i="21"/>
  <c r="D3" i="17"/>
  <c r="AR3" i="17"/>
  <c r="D29" i="22"/>
  <c r="D29" i="17"/>
  <c r="BD29" i="17"/>
  <c r="B15" i="30"/>
  <c r="B15" i="32"/>
  <c r="AQ6" i="26"/>
  <c r="AT11" i="26"/>
  <c r="AQ22" i="26"/>
  <c r="BG299" i="17"/>
  <c r="D299" i="17"/>
  <c r="AU299" i="17"/>
  <c r="AR203" i="17"/>
  <c r="AU203" i="17"/>
  <c r="AW28" i="25"/>
  <c r="AQ23" i="23"/>
  <c r="Q23" i="35"/>
  <c r="AQ23" i="35" s="1"/>
  <c r="AQ23" i="26"/>
  <c r="D308" i="33"/>
  <c r="BA309" i="17"/>
  <c r="D308" i="22"/>
  <c r="B19" i="32"/>
  <c r="AO111" i="17"/>
  <c r="AR111" i="17"/>
  <c r="BD111" i="17"/>
  <c r="AU111" i="17"/>
  <c r="D110" i="22"/>
  <c r="AR29" i="17"/>
  <c r="BJ29" i="17"/>
  <c r="A26" i="21"/>
  <c r="A26" i="17"/>
  <c r="B28" i="13"/>
  <c r="D28" i="13" s="1"/>
  <c r="A26" i="22"/>
  <c r="B28" i="3"/>
  <c r="D28" i="3" s="1"/>
  <c r="A17" i="33"/>
  <c r="B19" i="13"/>
  <c r="D19" i="13" s="1"/>
  <c r="A17" i="21"/>
  <c r="B19" i="3"/>
  <c r="D19" i="3" s="1"/>
  <c r="A17" i="22"/>
  <c r="AI31" i="3"/>
  <c r="AK31" i="3" s="1"/>
  <c r="A363" i="33"/>
  <c r="A363" i="22"/>
  <c r="A364" i="17"/>
  <c r="AZ31" i="1"/>
  <c r="AI31" i="13"/>
  <c r="AK31" i="13" s="1"/>
  <c r="AI31" i="8"/>
  <c r="AK31" i="8" s="1"/>
  <c r="A363" i="21"/>
  <c r="A3" i="21"/>
  <c r="A3" i="22"/>
  <c r="B5" i="13"/>
  <c r="D5" i="13" s="1"/>
  <c r="A3" i="17"/>
  <c r="B31" i="3"/>
  <c r="D31" i="3" s="1"/>
  <c r="A29" i="33"/>
  <c r="A29" i="21"/>
  <c r="A29" i="17"/>
  <c r="A8" i="17"/>
  <c r="B10" i="13"/>
  <c r="D10" i="13" s="1"/>
  <c r="C10" i="13" s="1"/>
  <c r="B10" i="3"/>
  <c r="D10" i="3" s="1"/>
  <c r="Y39" i="25"/>
  <c r="AJ8" i="25"/>
  <c r="A13" i="21"/>
  <c r="B15" i="3"/>
  <c r="D15" i="3" s="1"/>
  <c r="A13" i="33"/>
  <c r="B15" i="13"/>
  <c r="D15" i="13" s="1"/>
  <c r="A13" i="22"/>
  <c r="A13" i="17"/>
  <c r="AQ6" i="25"/>
  <c r="A155" i="33"/>
  <c r="A155" i="21"/>
  <c r="A156" i="17"/>
  <c r="Q6" i="8"/>
  <c r="S6" i="8" s="1"/>
  <c r="AQ6" i="1"/>
  <c r="Q6" i="3"/>
  <c r="S6" i="3" s="1"/>
  <c r="A155" i="22"/>
  <c r="Q6" i="13"/>
  <c r="S6" i="13" s="1"/>
  <c r="A282" i="21"/>
  <c r="A283" i="17"/>
  <c r="AT11" i="1"/>
  <c r="A282" i="33"/>
  <c r="A282" i="22"/>
  <c r="AC11" i="13"/>
  <c r="AE11" i="13" s="1"/>
  <c r="AC11" i="3"/>
  <c r="AE11" i="3" s="1"/>
  <c r="AC11" i="8"/>
  <c r="AE11" i="8" s="1"/>
  <c r="A46" i="22"/>
  <c r="E17" i="3"/>
  <c r="G17" i="3" s="1"/>
  <c r="E17" i="8"/>
  <c r="G17" i="8" s="1"/>
  <c r="A46" i="21"/>
  <c r="E17" i="13"/>
  <c r="G17" i="13" s="1"/>
  <c r="A46" i="17"/>
  <c r="AQ22" i="25"/>
  <c r="A171" i="22"/>
  <c r="Q22" i="13"/>
  <c r="S22" i="13" s="1"/>
  <c r="A171" i="21"/>
  <c r="A172" i="17"/>
  <c r="A171" i="33"/>
  <c r="AQ22" i="1"/>
  <c r="Q22" i="8"/>
  <c r="S22" i="8" s="1"/>
  <c r="Q22" i="3"/>
  <c r="S22" i="3" s="1"/>
  <c r="AT27" i="25"/>
  <c r="A298" i="21"/>
  <c r="AC27" i="3"/>
  <c r="AE27" i="3" s="1"/>
  <c r="AC27" i="13"/>
  <c r="AE27" i="13" s="1"/>
  <c r="A298" i="33"/>
  <c r="A299" i="17"/>
  <c r="AC27" i="8"/>
  <c r="AE27" i="8" s="1"/>
  <c r="AT27" i="1"/>
  <c r="A298" i="22"/>
  <c r="E33" i="13"/>
  <c r="E33" i="8"/>
  <c r="E33" i="3"/>
  <c r="A186" i="22"/>
  <c r="T7" i="13"/>
  <c r="V7" i="13" s="1"/>
  <c r="T7" i="3"/>
  <c r="V7" i="3" s="1"/>
  <c r="A186" i="21"/>
  <c r="A186" i="33"/>
  <c r="A187" i="17"/>
  <c r="T7" i="8"/>
  <c r="V7" i="8" s="1"/>
  <c r="AW12" i="25"/>
  <c r="AF12" i="8"/>
  <c r="AH12" i="8" s="1"/>
  <c r="A314" i="21"/>
  <c r="A314" i="33"/>
  <c r="A314" i="22"/>
  <c r="AF12" i="13"/>
  <c r="AH12" i="13" s="1"/>
  <c r="AW12" i="1"/>
  <c r="A315" i="17"/>
  <c r="AF12" i="3"/>
  <c r="AH12" i="3" s="1"/>
  <c r="G40" i="26"/>
  <c r="AQ11" i="26"/>
  <c r="AT15" i="26"/>
  <c r="AU207" i="17"/>
  <c r="M41" i="26"/>
  <c r="AJ31" i="2"/>
  <c r="AZ31" i="2"/>
  <c r="Y39" i="24"/>
  <c r="Y39" i="27"/>
  <c r="AT11" i="24"/>
  <c r="AT27" i="24"/>
  <c r="P40" i="24"/>
  <c r="P40" i="28"/>
  <c r="AZ31" i="23"/>
  <c r="AQ22" i="24"/>
  <c r="P40" i="27"/>
  <c r="AQ23" i="28"/>
  <c r="AT13" i="24"/>
  <c r="AQ11" i="28"/>
  <c r="H18" i="8"/>
  <c r="J18" i="8" s="1"/>
  <c r="A76" i="17"/>
  <c r="A75" i="22"/>
  <c r="H18" i="13"/>
  <c r="J18" i="13" s="1"/>
  <c r="H18" i="3"/>
  <c r="J18" i="3" s="1"/>
  <c r="A75" i="21"/>
  <c r="A203" i="17"/>
  <c r="A202" i="22"/>
  <c r="T23" i="8"/>
  <c r="V23" i="8" s="1"/>
  <c r="T23" i="13"/>
  <c r="V23" i="13" s="1"/>
  <c r="T23" i="3"/>
  <c r="V23" i="3" s="1"/>
  <c r="A202" i="21"/>
  <c r="A202" i="33"/>
  <c r="A330" i="21"/>
  <c r="AF28" i="13"/>
  <c r="AH28" i="13" s="1"/>
  <c r="A330" i="33"/>
  <c r="AF28" i="8"/>
  <c r="AH28" i="8" s="1"/>
  <c r="A331" i="17"/>
  <c r="A330" i="22"/>
  <c r="AW28" i="1"/>
  <c r="AF28" i="3"/>
  <c r="AH28" i="3" s="1"/>
  <c r="H34" i="8"/>
  <c r="J34" i="8" s="1"/>
  <c r="A91" i="21"/>
  <c r="A92" i="17"/>
  <c r="A91" i="22"/>
  <c r="H34" i="13"/>
  <c r="J34" i="13" s="1"/>
  <c r="P40" i="26"/>
  <c r="AQ16" i="1"/>
  <c r="AQ23" i="24"/>
  <c r="A172" i="22"/>
  <c r="A172" i="21"/>
  <c r="Q23" i="3"/>
  <c r="S23" i="3" s="1"/>
  <c r="A172" i="33"/>
  <c r="Q23" i="8"/>
  <c r="S23" i="8" s="1"/>
  <c r="AT30" i="1"/>
  <c r="AW6" i="25"/>
  <c r="AF6" i="3"/>
  <c r="AH6" i="3" s="1"/>
  <c r="A309" i="17"/>
  <c r="A308" i="33"/>
  <c r="A308" i="21"/>
  <c r="AF6" i="13"/>
  <c r="AH6" i="13" s="1"/>
  <c r="AF6" i="8"/>
  <c r="AH6" i="8" s="1"/>
  <c r="AW13" i="1"/>
  <c r="AT6" i="1"/>
  <c r="AT13" i="25"/>
  <c r="AC13" i="13"/>
  <c r="AE13" i="13" s="1"/>
  <c r="A284" i="21"/>
  <c r="A285" i="17"/>
  <c r="A284" i="22"/>
  <c r="AC13" i="3"/>
  <c r="AE13" i="3" s="1"/>
  <c r="AT20" i="1"/>
  <c r="A68" i="21"/>
  <c r="A68" i="22"/>
  <c r="H11" i="8"/>
  <c r="J11" i="8" s="1"/>
  <c r="H11" i="13"/>
  <c r="A69" i="17"/>
  <c r="T18" i="8"/>
  <c r="V18" i="8" s="1"/>
  <c r="A197" i="22"/>
  <c r="T18" i="3"/>
  <c r="V18" i="3" s="1"/>
  <c r="A198" i="17"/>
  <c r="A197" i="21"/>
  <c r="AQ11" i="25"/>
  <c r="A161" i="17"/>
  <c r="A160" i="22"/>
  <c r="Q11" i="8"/>
  <c r="S11" i="8" s="1"/>
  <c r="Q11" i="13"/>
  <c r="S11" i="13" s="1"/>
  <c r="A160" i="33"/>
  <c r="H9" i="8"/>
  <c r="J9" i="8" s="1"/>
  <c r="AT8" i="25"/>
  <c r="A279" i="21"/>
  <c r="A280" i="17"/>
  <c r="A279" i="22"/>
  <c r="AC8" i="8"/>
  <c r="AE8" i="8" s="1"/>
  <c r="AC8" i="13"/>
  <c r="AE8" i="13" s="1"/>
  <c r="AC8" i="3"/>
  <c r="AE8" i="3" s="1"/>
  <c r="A279" i="33"/>
  <c r="T20" i="13"/>
  <c r="V20" i="13" s="1"/>
  <c r="T20" i="8"/>
  <c r="V20" i="8" s="1"/>
  <c r="A200" i="17"/>
  <c r="A199" i="21"/>
  <c r="A199" i="33"/>
  <c r="A199" i="22"/>
  <c r="AT9" i="1"/>
  <c r="A53" i="22"/>
  <c r="A64" i="21"/>
  <c r="H7" i="13"/>
  <c r="A201" i="17"/>
  <c r="T21" i="3"/>
  <c r="V21" i="3" s="1"/>
  <c r="A200" i="22"/>
  <c r="T21" i="13"/>
  <c r="V21" i="13" s="1"/>
  <c r="T21" i="8"/>
  <c r="V21" i="8" s="1"/>
  <c r="A209" i="17"/>
  <c r="A208" i="21"/>
  <c r="T29" i="8"/>
  <c r="V29" i="8" s="1"/>
  <c r="T29" i="13"/>
  <c r="V29" i="13" s="1"/>
  <c r="T29" i="3"/>
  <c r="V29" i="3" s="1"/>
  <c r="A208" i="33"/>
  <c r="AT10" i="1"/>
  <c r="AQ28" i="1"/>
  <c r="A286" i="22"/>
  <c r="AT15" i="1"/>
  <c r="AC15" i="8"/>
  <c r="AE15" i="8" s="1"/>
  <c r="A287" i="17"/>
  <c r="AC15" i="13"/>
  <c r="AE15" i="13" s="1"/>
  <c r="AC15" i="3"/>
  <c r="AE15" i="3" s="1"/>
  <c r="A286" i="21"/>
  <c r="A286" i="33"/>
  <c r="A64" i="17"/>
  <c r="H6" i="3"/>
  <c r="A63" i="21"/>
  <c r="H6" i="13"/>
  <c r="A63" i="22"/>
  <c r="A63" i="33"/>
  <c r="H6" i="8"/>
  <c r="J6" i="8" s="1"/>
  <c r="A191" i="17"/>
  <c r="T11" i="3"/>
  <c r="V11" i="3" s="1"/>
  <c r="A190" i="21"/>
  <c r="A190" i="33"/>
  <c r="T11" i="13"/>
  <c r="V11" i="13" s="1"/>
  <c r="A190" i="22"/>
  <c r="T11" i="8"/>
  <c r="V11" i="8" s="1"/>
  <c r="A206" i="21"/>
  <c r="A206" i="22"/>
  <c r="A207" i="17"/>
  <c r="T27" i="8"/>
  <c r="V27" i="8" s="1"/>
  <c r="A206" i="33"/>
  <c r="T27" i="13"/>
  <c r="V27" i="13" s="1"/>
  <c r="T27" i="3"/>
  <c r="V27" i="3" s="1"/>
  <c r="AQ7" i="1"/>
  <c r="AT28" i="1"/>
  <c r="A275" i="33"/>
  <c r="AC4" i="8"/>
  <c r="AE4" i="8" s="1"/>
  <c r="A276" i="17"/>
  <c r="A195" i="21"/>
  <c r="A195" i="22"/>
  <c r="T16" i="13"/>
  <c r="V16" i="13" s="1"/>
  <c r="A196" i="17"/>
  <c r="AW30" i="1"/>
  <c r="AF30" i="3"/>
  <c r="AH30" i="3" s="1"/>
  <c r="A332" i="33"/>
  <c r="A333" i="17"/>
  <c r="A332" i="21"/>
  <c r="T5" i="3"/>
  <c r="V5" i="3" s="1"/>
  <c r="T5" i="13"/>
  <c r="V5" i="13" s="1"/>
  <c r="A184" i="22"/>
  <c r="A184" i="21"/>
  <c r="A185" i="17"/>
  <c r="A184" i="33"/>
  <c r="T5" i="8"/>
  <c r="V5" i="8" s="1"/>
  <c r="H17" i="8"/>
  <c r="J17" i="8" s="1"/>
  <c r="H17" i="13"/>
  <c r="J17" i="13" s="1"/>
  <c r="A74" i="21"/>
  <c r="A75" i="17"/>
  <c r="A74" i="33"/>
  <c r="H17" i="3"/>
  <c r="J17" i="3" s="1"/>
  <c r="B11" i="13"/>
  <c r="D11" i="13" s="1"/>
  <c r="A15" i="17"/>
  <c r="AC7" i="13"/>
  <c r="AE7" i="13" s="1"/>
  <c r="A11" i="22"/>
  <c r="P39" i="28"/>
  <c r="H20" i="13"/>
  <c r="J20" i="13" s="1"/>
  <c r="AQ29" i="1"/>
  <c r="AW10" i="1"/>
  <c r="AT31" i="26"/>
  <c r="AH40" i="25"/>
  <c r="V41" i="26"/>
  <c r="V41" i="27"/>
  <c r="AH42" i="26"/>
  <c r="AH42" i="27"/>
  <c r="AJ9" i="27"/>
  <c r="AZ9" i="27"/>
  <c r="D40" i="2"/>
  <c r="D40" i="27"/>
  <c r="AQ14" i="24"/>
  <c r="AQ14" i="28"/>
  <c r="AT19" i="24"/>
  <c r="E25" i="31"/>
  <c r="E25" i="36"/>
  <c r="AQ30" i="26"/>
  <c r="G39" i="23"/>
  <c r="AQ17" i="28"/>
  <c r="AQ10" i="24"/>
  <c r="AQ10" i="28"/>
  <c r="AQ26" i="26"/>
  <c r="AU199" i="17"/>
  <c r="P39" i="2"/>
  <c r="P39" i="25"/>
  <c r="A113" i="22"/>
  <c r="A114" i="17"/>
  <c r="A113" i="21"/>
  <c r="K25" i="8"/>
  <c r="M25" i="8" s="1"/>
  <c r="A113" i="33"/>
  <c r="K25" i="3"/>
  <c r="M25" i="3" s="1"/>
  <c r="K25" i="13"/>
  <c r="M25" i="13" s="1"/>
  <c r="AZ32" i="1"/>
  <c r="A5" i="33"/>
  <c r="A5" i="22"/>
  <c r="B7" i="13"/>
  <c r="D7" i="13" s="1"/>
  <c r="A5" i="17"/>
  <c r="B7" i="3"/>
  <c r="A22" i="33"/>
  <c r="B24" i="13"/>
  <c r="D24" i="13" s="1"/>
  <c r="A22" i="22"/>
  <c r="A22" i="21"/>
  <c r="A34" i="21"/>
  <c r="E5" i="3"/>
  <c r="G5" i="3" s="1"/>
  <c r="A34" i="17"/>
  <c r="A34" i="22"/>
  <c r="E5" i="8"/>
  <c r="G5" i="8" s="1"/>
  <c r="E5" i="13"/>
  <c r="G5" i="13" s="1"/>
  <c r="A34" i="33"/>
  <c r="A50" i="33"/>
  <c r="E21" i="8"/>
  <c r="G21" i="8" s="1"/>
  <c r="A50" i="17"/>
  <c r="A50" i="22"/>
  <c r="A50" i="21"/>
  <c r="E21" i="13"/>
  <c r="G21" i="13" s="1"/>
  <c r="E21" i="3"/>
  <c r="G21" i="3" s="1"/>
  <c r="AT31" i="25"/>
  <c r="A302" i="22"/>
  <c r="AT31" i="1"/>
  <c r="AC31" i="3"/>
  <c r="AE31" i="3" s="1"/>
  <c r="AC31" i="8"/>
  <c r="AE31" i="8" s="1"/>
  <c r="AC31" i="13"/>
  <c r="AE31" i="13" s="1"/>
  <c r="A302" i="21"/>
  <c r="A302" i="33"/>
  <c r="A303" i="17"/>
  <c r="A318" i="33"/>
  <c r="AW16" i="1"/>
  <c r="A318" i="22"/>
  <c r="AF16" i="13"/>
  <c r="AH16" i="13" s="1"/>
  <c r="A318" i="21"/>
  <c r="AF16" i="3"/>
  <c r="AH16" i="3" s="1"/>
  <c r="A319" i="17"/>
  <c r="AF16" i="8"/>
  <c r="AH16" i="8" s="1"/>
  <c r="AW32" i="1"/>
  <c r="A334" i="22"/>
  <c r="AF32" i="13"/>
  <c r="A335" i="17"/>
  <c r="A334" i="33"/>
  <c r="A334" i="21"/>
  <c r="AF32" i="3"/>
  <c r="A138" i="22"/>
  <c r="N20" i="3"/>
  <c r="P20" i="3" s="1"/>
  <c r="AT21" i="1"/>
  <c r="A41" i="22"/>
  <c r="A41" i="17"/>
  <c r="A304" i="33"/>
  <c r="A305" i="17"/>
  <c r="AQ20" i="1"/>
  <c r="AQ21" i="1"/>
  <c r="W10" i="8"/>
  <c r="Y10" i="8" s="1"/>
  <c r="W10" i="3"/>
  <c r="Y10" i="3" s="1"/>
  <c r="A220" i="33"/>
  <c r="A220" i="22"/>
  <c r="A221" i="17"/>
  <c r="AH41" i="25"/>
  <c r="A225" i="17"/>
  <c r="W14" i="13"/>
  <c r="Y14" i="13" s="1"/>
  <c r="W14" i="8"/>
  <c r="Y14" i="8" s="1"/>
  <c r="W14" i="3"/>
  <c r="Y14" i="3" s="1"/>
  <c r="A224" i="33"/>
  <c r="A224" i="22"/>
  <c r="A224" i="21"/>
  <c r="A120" i="17"/>
  <c r="A119" i="21"/>
  <c r="K31" i="8"/>
  <c r="M31" i="8" s="1"/>
  <c r="K31" i="3"/>
  <c r="M31" i="3" s="1"/>
  <c r="A119" i="22"/>
  <c r="K31" i="13"/>
  <c r="M31" i="13" s="1"/>
  <c r="A119" i="33"/>
  <c r="A10" i="22"/>
  <c r="A10" i="17"/>
  <c r="A10" i="21"/>
  <c r="A10" i="33"/>
  <c r="B12" i="3"/>
  <c r="D12" i="3" s="1"/>
  <c r="B12" i="13"/>
  <c r="D12" i="13" s="1"/>
  <c r="A230" i="22"/>
  <c r="A230" i="33"/>
  <c r="AH39" i="25"/>
  <c r="A342" i="17"/>
  <c r="A341" i="21"/>
  <c r="A341" i="22"/>
  <c r="AZ9" i="1"/>
  <c r="AI9" i="8"/>
  <c r="AK9" i="8" s="1"/>
  <c r="B18" i="3"/>
  <c r="D18" i="3" s="1"/>
  <c r="B18" i="13"/>
  <c r="D18" i="13" s="1"/>
  <c r="A30" i="21"/>
  <c r="A30" i="22"/>
  <c r="A30" i="17"/>
  <c r="B32" i="13"/>
  <c r="D32" i="13" s="1"/>
  <c r="A6" i="17"/>
  <c r="B8" i="13"/>
  <c r="D8" i="13" s="1"/>
  <c r="A6" i="33"/>
  <c r="A6" i="21"/>
  <c r="B8" i="3"/>
  <c r="A6" i="22"/>
  <c r="A19" i="33"/>
  <c r="A31" i="17"/>
  <c r="A31" i="22"/>
  <c r="B33" i="13"/>
  <c r="D33" i="13" s="1"/>
  <c r="D40" i="28"/>
  <c r="E9" i="8"/>
  <c r="G9" i="8" s="1"/>
  <c r="A38" i="21"/>
  <c r="E9" i="13"/>
  <c r="G9" i="13" s="1"/>
  <c r="E9" i="3"/>
  <c r="G9" i="3" s="1"/>
  <c r="A38" i="33"/>
  <c r="A38" i="17"/>
  <c r="A38" i="22"/>
  <c r="A163" i="21"/>
  <c r="Q14" i="8"/>
  <c r="S14" i="8" s="1"/>
  <c r="Q14" i="3"/>
  <c r="S14" i="3" s="1"/>
  <c r="Q14" i="13"/>
  <c r="S14" i="13" s="1"/>
  <c r="AQ14" i="1"/>
  <c r="A164" i="17"/>
  <c r="AT19" i="25"/>
  <c r="AC19" i="13"/>
  <c r="AE19" i="13" s="1"/>
  <c r="A290" i="33"/>
  <c r="A290" i="22"/>
  <c r="AT19" i="1"/>
  <c r="AC19" i="3"/>
  <c r="AE19" i="3" s="1"/>
  <c r="A291" i="17"/>
  <c r="AC19" i="8"/>
  <c r="AE19" i="8" s="1"/>
  <c r="A290" i="21"/>
  <c r="E25" i="13"/>
  <c r="G25" i="13" s="1"/>
  <c r="E25" i="8"/>
  <c r="G25" i="8" s="1"/>
  <c r="A54" i="17"/>
  <c r="A54" i="33"/>
  <c r="A54" i="21"/>
  <c r="A54" i="22"/>
  <c r="AQ30" i="25"/>
  <c r="Q30" i="13"/>
  <c r="S30" i="13" s="1"/>
  <c r="Q30" i="3"/>
  <c r="S30" i="3" s="1"/>
  <c r="A179" i="22"/>
  <c r="A180" i="17"/>
  <c r="A179" i="21"/>
  <c r="A179" i="33"/>
  <c r="A306" i="21"/>
  <c r="AF4" i="13"/>
  <c r="AH4" i="13" s="1"/>
  <c r="A307" i="17"/>
  <c r="AW4" i="1"/>
  <c r="AF4" i="8"/>
  <c r="AH4" i="8" s="1"/>
  <c r="AF4" i="3"/>
  <c r="AH4" i="3" s="1"/>
  <c r="A306" i="22"/>
  <c r="A306" i="33"/>
  <c r="H10" i="3"/>
  <c r="A67" i="33"/>
  <c r="H10" i="13"/>
  <c r="A68" i="17"/>
  <c r="G39" i="1"/>
  <c r="H10" i="8"/>
  <c r="J10" i="8" s="1"/>
  <c r="A67" i="22"/>
  <c r="A67" i="21"/>
  <c r="A195" i="17"/>
  <c r="A194" i="22"/>
  <c r="T15" i="3"/>
  <c r="V15" i="3" s="1"/>
  <c r="A194" i="33"/>
  <c r="T15" i="8"/>
  <c r="V15" i="8" s="1"/>
  <c r="A194" i="21"/>
  <c r="T15" i="13"/>
  <c r="V15" i="13" s="1"/>
  <c r="AW20" i="25"/>
  <c r="AF20" i="13"/>
  <c r="AH20" i="13" s="1"/>
  <c r="A322" i="33"/>
  <c r="AW20" i="1"/>
  <c r="AF20" i="3"/>
  <c r="AH20" i="3" s="1"/>
  <c r="A322" i="22"/>
  <c r="A323" i="17"/>
  <c r="AF20" i="8"/>
  <c r="AH20" i="8" s="1"/>
  <c r="A83" i="21"/>
  <c r="A84" i="17"/>
  <c r="H26" i="3"/>
  <c r="J26" i="3" s="1"/>
  <c r="H26" i="13"/>
  <c r="J26" i="13" s="1"/>
  <c r="A83" i="33"/>
  <c r="A83" i="22"/>
  <c r="A210" i="22"/>
  <c r="T31" i="13"/>
  <c r="V31" i="13" s="1"/>
  <c r="A211" i="17"/>
  <c r="A210" i="33"/>
  <c r="T31" i="3"/>
  <c r="V31" i="3" s="1"/>
  <c r="A210" i="21"/>
  <c r="T31" i="8"/>
  <c r="V31" i="8" s="1"/>
  <c r="AT5" i="1"/>
  <c r="AB42" i="25"/>
  <c r="AT12" i="1"/>
  <c r="A189" i="22"/>
  <c r="A189" i="21"/>
  <c r="A189" i="33"/>
  <c r="A190" i="17"/>
  <c r="T10" i="8"/>
  <c r="V10" i="8" s="1"/>
  <c r="T10" i="13"/>
  <c r="V10" i="13" s="1"/>
  <c r="T10" i="3"/>
  <c r="V10" i="3" s="1"/>
  <c r="AW31" i="1"/>
  <c r="AQ17" i="24"/>
  <c r="Q17" i="13"/>
  <c r="S17" i="13" s="1"/>
  <c r="A166" i="22"/>
  <c r="Q17" i="3"/>
  <c r="S17" i="3" s="1"/>
  <c r="A167" i="17"/>
  <c r="AQ24" i="1"/>
  <c r="AQ31" i="1"/>
  <c r="AW21" i="1"/>
  <c r="B16" i="13"/>
  <c r="D16" i="13" s="1"/>
  <c r="B16" i="3"/>
  <c r="D16" i="3" s="1"/>
  <c r="A14" i="21"/>
  <c r="A14" i="22"/>
  <c r="A14" i="17"/>
  <c r="AQ4" i="1"/>
  <c r="A289" i="33"/>
  <c r="AT32" i="1"/>
  <c r="H16" i="3"/>
  <c r="J16" i="3" s="1"/>
  <c r="H16" i="8"/>
  <c r="J16" i="8" s="1"/>
  <c r="A73" i="33"/>
  <c r="A45" i="17"/>
  <c r="E16" i="3"/>
  <c r="G16" i="3" s="1"/>
  <c r="A45" i="22"/>
  <c r="T13" i="3"/>
  <c r="V13" i="3" s="1"/>
  <c r="A259" i="17"/>
  <c r="A258" i="22"/>
  <c r="A258" i="33"/>
  <c r="AW11" i="1"/>
  <c r="A313" i="21"/>
  <c r="A313" i="33"/>
  <c r="AF11" i="13"/>
  <c r="AH11" i="13" s="1"/>
  <c r="A313" i="22"/>
  <c r="AF11" i="8"/>
  <c r="AH11" i="8" s="1"/>
  <c r="B4" i="13"/>
  <c r="D4" i="13" s="1"/>
  <c r="A2" i="21"/>
  <c r="B4" i="3"/>
  <c r="A2" i="33"/>
  <c r="B27" i="3"/>
  <c r="D27" i="3" s="1"/>
  <c r="A25" i="22"/>
  <c r="A25" i="33"/>
  <c r="A25" i="21"/>
  <c r="B27" i="13"/>
  <c r="D27" i="13" s="1"/>
  <c r="A229" i="21"/>
  <c r="W19" i="13"/>
  <c r="Y19" i="13" s="1"/>
  <c r="N5" i="3"/>
  <c r="P5" i="3" s="1"/>
  <c r="A123" i="21"/>
  <c r="A123" i="22"/>
  <c r="N5" i="13"/>
  <c r="P5" i="13" s="1"/>
  <c r="AQ10" i="23"/>
  <c r="Q10" i="3"/>
  <c r="S10" i="3" s="1"/>
  <c r="Q10" i="8"/>
  <c r="S10" i="8" s="1"/>
  <c r="Q10" i="13"/>
  <c r="S10" i="13" s="1"/>
  <c r="A159" i="22"/>
  <c r="A159" i="33"/>
  <c r="A159" i="21"/>
  <c r="AQ10" i="1"/>
  <c r="A160" i="17"/>
  <c r="AQ26" i="25"/>
  <c r="AQ26" i="1"/>
  <c r="A175" i="33"/>
  <c r="A175" i="21"/>
  <c r="A176" i="17"/>
  <c r="A175" i="22"/>
  <c r="Q26" i="3"/>
  <c r="S26" i="3" s="1"/>
  <c r="Q26" i="8"/>
  <c r="S26" i="8" s="1"/>
  <c r="Q26" i="13"/>
  <c r="S26" i="13" s="1"/>
  <c r="H22" i="8"/>
  <c r="J22" i="8" s="1"/>
  <c r="A80" i="17"/>
  <c r="A79" i="22"/>
  <c r="A79" i="33"/>
  <c r="H22" i="13"/>
  <c r="J22" i="13" s="1"/>
  <c r="H22" i="3"/>
  <c r="J22" i="3" s="1"/>
  <c r="A79" i="21"/>
  <c r="AT14" i="24"/>
  <c r="A285" i="33"/>
  <c r="A285" i="22"/>
  <c r="A76" i="33"/>
  <c r="H19" i="8"/>
  <c r="J19" i="8" s="1"/>
  <c r="H19" i="13"/>
  <c r="J19" i="13" s="1"/>
  <c r="H19" i="3"/>
  <c r="J19" i="3" s="1"/>
  <c r="A77" i="17"/>
  <c r="A76" i="21"/>
  <c r="A322" i="17"/>
  <c r="A321" i="21"/>
  <c r="AW19" i="1"/>
  <c r="AQ19" i="1"/>
  <c r="A35" i="33"/>
  <c r="A35" i="17"/>
  <c r="E6" i="8"/>
  <c r="G6" i="8" s="1"/>
  <c r="AW17" i="25"/>
  <c r="A319" i="33"/>
  <c r="AW17" i="1"/>
  <c r="A320" i="17"/>
  <c r="AF17" i="3"/>
  <c r="AH17" i="3" s="1"/>
  <c r="AF17" i="13"/>
  <c r="AH17" i="13" s="1"/>
  <c r="A319" i="21"/>
  <c r="AT8" i="24"/>
  <c r="J40" i="24"/>
  <c r="P39" i="24"/>
  <c r="P39" i="26"/>
  <c r="AE40" i="24"/>
  <c r="AE41" i="24"/>
  <c r="AH40" i="26"/>
  <c r="AT33" i="27"/>
  <c r="V41" i="24"/>
  <c r="V41" i="25"/>
  <c r="AH41" i="2"/>
  <c r="AH41" i="26"/>
  <c r="AH42" i="2"/>
  <c r="AH39" i="2"/>
  <c r="AH39" i="26"/>
  <c r="M42" i="2"/>
  <c r="D40" i="25"/>
  <c r="AQ14" i="26"/>
  <c r="AT19" i="26"/>
  <c r="BA54" i="17"/>
  <c r="AU54" i="17"/>
  <c r="AW4" i="27"/>
  <c r="G39" i="27"/>
  <c r="AB42" i="27"/>
  <c r="AT18" i="23"/>
  <c r="AQ10" i="26"/>
  <c r="D79" i="21"/>
  <c r="AT14" i="26"/>
  <c r="AT8" i="23"/>
  <c r="AT15" i="24"/>
  <c r="V42" i="26"/>
  <c r="M41" i="24"/>
  <c r="P39" i="27"/>
  <c r="AE40" i="25"/>
  <c r="AT31" i="24"/>
  <c r="AW32" i="27"/>
  <c r="AH40" i="2"/>
  <c r="AH40" i="27"/>
  <c r="V41" i="28"/>
  <c r="AH41" i="27"/>
  <c r="AJ12" i="24"/>
  <c r="AJ13" i="24" s="1"/>
  <c r="AJ14" i="24" s="1"/>
  <c r="AH42" i="25"/>
  <c r="AH39" i="24"/>
  <c r="M42" i="28"/>
  <c r="M42" i="26"/>
  <c r="D40" i="24"/>
  <c r="D40" i="26"/>
  <c r="AQ30" i="24"/>
  <c r="AW4" i="2"/>
  <c r="AB42" i="24"/>
  <c r="AB42" i="26"/>
  <c r="D41" i="24"/>
  <c r="D41" i="26"/>
  <c r="AQ17" i="25"/>
  <c r="AQ10" i="25"/>
  <c r="AQ26" i="28"/>
  <c r="AQ18" i="28"/>
  <c r="AQ18" i="25"/>
  <c r="AQ18" i="23"/>
  <c r="AQ18" i="24"/>
  <c r="AT7" i="24"/>
  <c r="AZ11" i="27"/>
  <c r="D347" i="21"/>
  <c r="AX348" i="17"/>
  <c r="BG348" i="17"/>
  <c r="BJ348" i="17"/>
  <c r="D348" i="17"/>
  <c r="BD348" i="17"/>
  <c r="BA348" i="17"/>
  <c r="D347" i="33"/>
  <c r="AR348" i="17"/>
  <c r="AU348" i="17"/>
  <c r="D347" i="22"/>
  <c r="AO348" i="17"/>
  <c r="AZ15" i="2"/>
  <c r="AO152" i="17"/>
  <c r="D152" i="17"/>
  <c r="BG152" i="17"/>
  <c r="AR152" i="17"/>
  <c r="BA152" i="17"/>
  <c r="BD152" i="17"/>
  <c r="D151" i="33"/>
  <c r="AX152" i="17"/>
  <c r="D151" i="22"/>
  <c r="BJ152" i="17"/>
  <c r="AU152" i="17"/>
  <c r="D151" i="21"/>
  <c r="AZ12" i="25"/>
  <c r="AO345" i="17"/>
  <c r="AU345" i="17"/>
  <c r="AR345" i="17"/>
  <c r="D344" i="22"/>
  <c r="BJ345" i="17"/>
  <c r="D345" i="17"/>
  <c r="BD345" i="17"/>
  <c r="D344" i="33"/>
  <c r="BG345" i="17"/>
  <c r="AX345" i="17"/>
  <c r="D344" i="21"/>
  <c r="BA345" i="17"/>
  <c r="AZ12" i="2"/>
  <c r="K34" i="36"/>
  <c r="K34" i="29"/>
  <c r="K34" i="32"/>
  <c r="K34" i="30"/>
  <c r="K34" i="31"/>
  <c r="K34" i="35"/>
  <c r="AZ21" i="27"/>
  <c r="BJ231" i="17"/>
  <c r="AO231" i="17"/>
  <c r="AU231" i="17"/>
  <c r="BD231" i="17"/>
  <c r="BG231" i="17"/>
  <c r="D230" i="33"/>
  <c r="AX231" i="17"/>
  <c r="BA231" i="17"/>
  <c r="D230" i="21"/>
  <c r="AR231" i="17"/>
  <c r="D230" i="22"/>
  <c r="D231" i="17"/>
  <c r="AO145" i="17"/>
  <c r="BG145" i="17"/>
  <c r="BA145" i="17"/>
  <c r="D144" i="22"/>
  <c r="BJ145" i="17"/>
  <c r="AU145" i="17"/>
  <c r="D145" i="17"/>
  <c r="D144" i="21"/>
  <c r="AR145" i="17"/>
  <c r="D144" i="33"/>
  <c r="AX145" i="17"/>
  <c r="BD145" i="17"/>
  <c r="K11" i="31"/>
  <c r="K11" i="36"/>
  <c r="K11" i="35"/>
  <c r="K11" i="29"/>
  <c r="K11" i="30"/>
  <c r="K11" i="32"/>
  <c r="D137" i="21"/>
  <c r="BG138" i="17"/>
  <c r="BD138" i="17"/>
  <c r="D137" i="22"/>
  <c r="BA138" i="17"/>
  <c r="AX138" i="17"/>
  <c r="AO138" i="17"/>
  <c r="AU138" i="17"/>
  <c r="AR138" i="17"/>
  <c r="BJ138" i="17"/>
  <c r="D137" i="33"/>
  <c r="D138" i="17"/>
  <c r="AZ6" i="25"/>
  <c r="AZ6" i="27"/>
  <c r="AI6" i="31"/>
  <c r="AI6" i="35"/>
  <c r="AZ6" i="35" s="1"/>
  <c r="AI6" i="29"/>
  <c r="AI6" i="30"/>
  <c r="AI6" i="32"/>
  <c r="AZ6" i="23"/>
  <c r="D338" i="33"/>
  <c r="BD339" i="17"/>
  <c r="D339" i="17"/>
  <c r="D338" i="21"/>
  <c r="AX339" i="17"/>
  <c r="BG339" i="17"/>
  <c r="D338" i="22"/>
  <c r="BA339" i="17"/>
  <c r="BJ339" i="17"/>
  <c r="AU339" i="17"/>
  <c r="AR339" i="17"/>
  <c r="AO339" i="17"/>
  <c r="AZ6" i="2"/>
  <c r="AZ26" i="26"/>
  <c r="Z20" i="30"/>
  <c r="Z20" i="29"/>
  <c r="Z20" i="31"/>
  <c r="Z20" i="32"/>
  <c r="Z20" i="35"/>
  <c r="AC5" i="35"/>
  <c r="AT5" i="35" s="1"/>
  <c r="AC5" i="31"/>
  <c r="AC5" i="29"/>
  <c r="AC5" i="30"/>
  <c r="AC5" i="32"/>
  <c r="AT5" i="23"/>
  <c r="AT5" i="26"/>
  <c r="AT5" i="25"/>
  <c r="AC12" i="32"/>
  <c r="AC12" i="30"/>
  <c r="AC12" i="31"/>
  <c r="AC12" i="29"/>
  <c r="AC12" i="35"/>
  <c r="AT12" i="35" s="1"/>
  <c r="AT12" i="23"/>
  <c r="AO204" i="17"/>
  <c r="D204" i="17"/>
  <c r="BA204" i="17"/>
  <c r="AR204" i="17"/>
  <c r="D203" i="33"/>
  <c r="BG204" i="17"/>
  <c r="AU204" i="17"/>
  <c r="BJ204" i="17"/>
  <c r="D203" i="21"/>
  <c r="BD204" i="17"/>
  <c r="D203" i="22"/>
  <c r="AX204" i="17"/>
  <c r="AW31" i="25"/>
  <c r="AW31" i="24"/>
  <c r="AR269" i="17"/>
  <c r="AO269" i="17"/>
  <c r="D268" i="22"/>
  <c r="BA269" i="17"/>
  <c r="BJ269" i="17"/>
  <c r="AU269" i="17"/>
  <c r="AX269" i="17"/>
  <c r="D269" i="17"/>
  <c r="BG269" i="17"/>
  <c r="D268" i="33"/>
  <c r="D268" i="21"/>
  <c r="BD269" i="17"/>
  <c r="Z27" i="35"/>
  <c r="Z27" i="32"/>
  <c r="Z27" i="31"/>
  <c r="Z27" i="29"/>
  <c r="Z27" i="30"/>
  <c r="AQ17" i="2"/>
  <c r="D166" i="22"/>
  <c r="AR167" i="17"/>
  <c r="BA167" i="17"/>
  <c r="BJ167" i="17"/>
  <c r="AO167" i="17"/>
  <c r="AU167" i="17"/>
  <c r="D166" i="33"/>
  <c r="D167" i="17"/>
  <c r="D166" i="21"/>
  <c r="BG167" i="17"/>
  <c r="BD167" i="17"/>
  <c r="AX167" i="17"/>
  <c r="AQ31" i="27"/>
  <c r="AW14" i="27"/>
  <c r="AW14" i="26"/>
  <c r="AW21" i="25"/>
  <c r="AW21" i="26"/>
  <c r="AQ4" i="26"/>
  <c r="AQ4" i="24"/>
  <c r="AT18" i="24"/>
  <c r="AT32" i="24"/>
  <c r="D209" i="21"/>
  <c r="AR210" i="17"/>
  <c r="BG210" i="17"/>
  <c r="BA210" i="17"/>
  <c r="AX210" i="17"/>
  <c r="D210" i="17"/>
  <c r="D209" i="22"/>
  <c r="AU210" i="17"/>
  <c r="BJ210" i="17"/>
  <c r="BD210" i="17"/>
  <c r="D209" i="33"/>
  <c r="AO210" i="17"/>
  <c r="N10" i="29"/>
  <c r="N10" i="32"/>
  <c r="N10" i="30"/>
  <c r="N10" i="31"/>
  <c r="N10" i="36"/>
  <c r="N10" i="35"/>
  <c r="AO59" i="17"/>
  <c r="AU59" i="17"/>
  <c r="AR59" i="17"/>
  <c r="D59" i="33"/>
  <c r="D59" i="17"/>
  <c r="BJ59" i="17"/>
  <c r="BG59" i="17"/>
  <c r="BA59" i="17"/>
  <c r="D59" i="21"/>
  <c r="BD59" i="17"/>
  <c r="D59" i="22"/>
  <c r="AX59" i="17"/>
  <c r="AW27" i="25"/>
  <c r="AT16" i="26"/>
  <c r="D287" i="33"/>
  <c r="D288" i="17"/>
  <c r="AX288" i="17"/>
  <c r="D287" i="22"/>
  <c r="D287" i="21"/>
  <c r="AR288" i="17"/>
  <c r="AO288" i="17"/>
  <c r="BG288" i="17"/>
  <c r="AU288" i="17"/>
  <c r="BA288" i="17"/>
  <c r="BD288" i="17"/>
  <c r="BJ288" i="17"/>
  <c r="E31" i="36"/>
  <c r="E31" i="35"/>
  <c r="E31" i="32"/>
  <c r="E31" i="30"/>
  <c r="E31" i="31"/>
  <c r="E31" i="29"/>
  <c r="BJ194" i="17"/>
  <c r="AU194" i="17"/>
  <c r="D193" i="21"/>
  <c r="BA194" i="17"/>
  <c r="BD194" i="17"/>
  <c r="AR194" i="17"/>
  <c r="BG194" i="17"/>
  <c r="AX194" i="17"/>
  <c r="D193" i="22"/>
  <c r="D193" i="33"/>
  <c r="AO194" i="17"/>
  <c r="D194" i="17"/>
  <c r="T14" i="30"/>
  <c r="T14" i="31"/>
  <c r="T14" i="36"/>
  <c r="T14" i="29"/>
  <c r="T14" i="35"/>
  <c r="T14" i="32"/>
  <c r="H33" i="31"/>
  <c r="H33" i="30"/>
  <c r="H33" i="36"/>
  <c r="H33" i="35"/>
  <c r="H33" i="32"/>
  <c r="H33" i="29"/>
  <c r="AW11" i="25"/>
  <c r="AQ15" i="28"/>
  <c r="Z14" i="29"/>
  <c r="Z14" i="32"/>
  <c r="Z14" i="30"/>
  <c r="Z14" i="35"/>
  <c r="Z14" i="31"/>
  <c r="N25" i="36"/>
  <c r="N25" i="30"/>
  <c r="N25" i="31"/>
  <c r="N25" i="29"/>
  <c r="N25" i="32"/>
  <c r="N25" i="35"/>
  <c r="AI4" i="32"/>
  <c r="AI4" i="30"/>
  <c r="AI4" i="31"/>
  <c r="AI4" i="29"/>
  <c r="AZ4" i="23"/>
  <c r="AI4" i="35"/>
  <c r="AZ4" i="35" s="1"/>
  <c r="BG229" i="17"/>
  <c r="BD229" i="17"/>
  <c r="D229" i="17"/>
  <c r="D228" i="33"/>
  <c r="AU229" i="17"/>
  <c r="AO229" i="17"/>
  <c r="D228" i="21"/>
  <c r="BJ229" i="17"/>
  <c r="D228" i="22"/>
  <c r="AX229" i="17"/>
  <c r="BA229" i="17"/>
  <c r="AR229" i="17"/>
  <c r="AZ19" i="25"/>
  <c r="N7" i="30"/>
  <c r="N7" i="36"/>
  <c r="N7" i="31"/>
  <c r="N7" i="35"/>
  <c r="N7" i="29"/>
  <c r="N7" i="32"/>
  <c r="N21" i="31"/>
  <c r="N21" i="29"/>
  <c r="N21" i="36"/>
  <c r="N21" i="35"/>
  <c r="N21" i="32"/>
  <c r="N21" i="30"/>
  <c r="BG140" i="17"/>
  <c r="D139" i="22"/>
  <c r="AO140" i="17"/>
  <c r="AU140" i="17"/>
  <c r="BA140" i="17"/>
  <c r="BD140" i="17"/>
  <c r="D139" i="33"/>
  <c r="BJ140" i="17"/>
  <c r="D140" i="17"/>
  <c r="AR140" i="17"/>
  <c r="D139" i="21"/>
  <c r="AX140" i="17"/>
  <c r="BG93" i="17"/>
  <c r="AX93" i="17"/>
  <c r="BA93" i="17"/>
  <c r="AO93" i="17"/>
  <c r="D92" i="33"/>
  <c r="BJ93" i="17"/>
  <c r="D93" i="17"/>
  <c r="BD93" i="17"/>
  <c r="D92" i="22"/>
  <c r="AU93" i="17"/>
  <c r="D92" i="21"/>
  <c r="AR93" i="17"/>
  <c r="K4" i="31"/>
  <c r="K4" i="30"/>
  <c r="K4" i="29"/>
  <c r="K4" i="36"/>
  <c r="K4" i="32"/>
  <c r="K4" i="35"/>
  <c r="AZ18" i="25"/>
  <c r="AZ32" i="24"/>
  <c r="AZ32" i="26"/>
  <c r="Z25" i="29"/>
  <c r="Z25" i="30"/>
  <c r="Z25" i="35"/>
  <c r="Z25" i="31"/>
  <c r="Z25" i="32"/>
  <c r="AQ13" i="28"/>
  <c r="AQ15" i="25"/>
  <c r="AZ13" i="24"/>
  <c r="AZ13" i="26"/>
  <c r="K19" i="35"/>
  <c r="K19" i="29"/>
  <c r="K19" i="31"/>
  <c r="K19" i="30"/>
  <c r="K19" i="32"/>
  <c r="K19" i="36"/>
  <c r="D214" i="21"/>
  <c r="AX215" i="17"/>
  <c r="BG215" i="17"/>
  <c r="D214" i="22"/>
  <c r="AR215" i="17"/>
  <c r="BA215" i="17"/>
  <c r="BJ215" i="17"/>
  <c r="AO215" i="17"/>
  <c r="AU215" i="17"/>
  <c r="D214" i="33"/>
  <c r="BD215" i="17"/>
  <c r="D215" i="17"/>
  <c r="AZ28" i="24"/>
  <c r="AZ28" i="26"/>
  <c r="N8" i="36"/>
  <c r="N8" i="29"/>
  <c r="N8" i="35"/>
  <c r="N8" i="31"/>
  <c r="N8" i="30"/>
  <c r="N8" i="32"/>
  <c r="AR271" i="17"/>
  <c r="D270" i="33"/>
  <c r="D271" i="17"/>
  <c r="BJ271" i="17"/>
  <c r="BD271" i="17"/>
  <c r="D270" i="22"/>
  <c r="BG271" i="17"/>
  <c r="BA271" i="17"/>
  <c r="AU271" i="17"/>
  <c r="AO271" i="17"/>
  <c r="D270" i="21"/>
  <c r="AX271" i="17"/>
  <c r="AZ31" i="24"/>
  <c r="AZ15" i="25"/>
  <c r="AZ15" i="27"/>
  <c r="Z22" i="31"/>
  <c r="Z22" i="30"/>
  <c r="Z22" i="32"/>
  <c r="Z22" i="29"/>
  <c r="Z22" i="35"/>
  <c r="AZ12" i="26"/>
  <c r="AZ12" i="24"/>
  <c r="D254" i="33"/>
  <c r="BA255" i="17"/>
  <c r="AX255" i="17"/>
  <c r="D254" i="21"/>
  <c r="AU255" i="17"/>
  <c r="AR255" i="17"/>
  <c r="D254" i="22"/>
  <c r="BJ255" i="17"/>
  <c r="AO255" i="17"/>
  <c r="BG255" i="17"/>
  <c r="BD255" i="17"/>
  <c r="D255" i="17"/>
  <c r="D353" i="21"/>
  <c r="AU354" i="17"/>
  <c r="AR354" i="17"/>
  <c r="D353" i="22"/>
  <c r="BD354" i="17"/>
  <c r="BG354" i="17"/>
  <c r="AX354" i="17"/>
  <c r="BA354" i="17"/>
  <c r="AO354" i="17"/>
  <c r="BJ354" i="17"/>
  <c r="D354" i="17"/>
  <c r="D353" i="33"/>
  <c r="AZ21" i="2"/>
  <c r="AI21" i="29"/>
  <c r="AI21" i="30"/>
  <c r="AI21" i="31"/>
  <c r="AI21" i="32"/>
  <c r="AI21" i="35"/>
  <c r="AZ21" i="35" s="1"/>
  <c r="AZ21" i="23"/>
  <c r="AZ21" i="26"/>
  <c r="W20" i="31"/>
  <c r="W20" i="32"/>
  <c r="W20" i="29"/>
  <c r="W20" i="30"/>
  <c r="W20" i="35"/>
  <c r="AZ9" i="24"/>
  <c r="AZ14" i="26"/>
  <c r="BA131" i="17"/>
  <c r="AR131" i="17"/>
  <c r="D130" i="33"/>
  <c r="AU131" i="17"/>
  <c r="D131" i="17"/>
  <c r="D130" i="21"/>
  <c r="BD131" i="17"/>
  <c r="BG131" i="17"/>
  <c r="AX131" i="17"/>
  <c r="BJ131" i="17"/>
  <c r="D130" i="22"/>
  <c r="AO131" i="17"/>
  <c r="Z26" i="32"/>
  <c r="Z26" i="35"/>
  <c r="Z26" i="29"/>
  <c r="Z26" i="30"/>
  <c r="Z26" i="31"/>
  <c r="D102" i="33"/>
  <c r="BD103" i="17"/>
  <c r="D103" i="17"/>
  <c r="D102" i="21"/>
  <c r="AR103" i="17"/>
  <c r="AU103" i="17"/>
  <c r="D102" i="22"/>
  <c r="AO103" i="17"/>
  <c r="BJ103" i="17"/>
  <c r="BG103" i="17"/>
  <c r="AX103" i="17"/>
  <c r="BA103" i="17"/>
  <c r="W33" i="29"/>
  <c r="W33" i="31"/>
  <c r="W33" i="30"/>
  <c r="W33" i="32"/>
  <c r="W33" i="35"/>
  <c r="D99" i="21"/>
  <c r="BG100" i="17"/>
  <c r="BD100" i="17"/>
  <c r="D100" i="17"/>
  <c r="AX100" i="17"/>
  <c r="D99" i="33"/>
  <c r="BA100" i="17"/>
  <c r="AR100" i="17"/>
  <c r="D99" i="22"/>
  <c r="AU100" i="17"/>
  <c r="BJ100" i="17"/>
  <c r="AO100" i="17"/>
  <c r="AZ6" i="24"/>
  <c r="AZ26" i="25"/>
  <c r="D132" i="22"/>
  <c r="AR133" i="17"/>
  <c r="BA133" i="17"/>
  <c r="BJ133" i="17"/>
  <c r="AO133" i="17"/>
  <c r="AU133" i="17"/>
  <c r="D132" i="33"/>
  <c r="BD133" i="17"/>
  <c r="D133" i="17"/>
  <c r="BG133" i="17"/>
  <c r="D132" i="21"/>
  <c r="AX133" i="17"/>
  <c r="BJ153" i="17"/>
  <c r="D153" i="17"/>
  <c r="D152" i="22"/>
  <c r="D152" i="21"/>
  <c r="AX153" i="17"/>
  <c r="D152" i="33"/>
  <c r="AO153" i="17"/>
  <c r="BA153" i="17"/>
  <c r="AU153" i="17"/>
  <c r="BD153" i="17"/>
  <c r="AR153" i="17"/>
  <c r="BG153" i="17"/>
  <c r="N34" i="35"/>
  <c r="N34" i="30"/>
  <c r="N34" i="29"/>
  <c r="N34" i="36"/>
  <c r="N34" i="31"/>
  <c r="N34" i="32"/>
  <c r="D259" i="22"/>
  <c r="AR260" i="17"/>
  <c r="BA260" i="17"/>
  <c r="BJ260" i="17"/>
  <c r="AO260" i="17"/>
  <c r="AU260" i="17"/>
  <c r="D259" i="33"/>
  <c r="BD260" i="17"/>
  <c r="D260" i="17"/>
  <c r="AX260" i="17"/>
  <c r="BG260" i="17"/>
  <c r="D259" i="21"/>
  <c r="AT12" i="26"/>
  <c r="AT12" i="25"/>
  <c r="D49" i="22"/>
  <c r="D49" i="21"/>
  <c r="AO49" i="17"/>
  <c r="BJ49" i="17"/>
  <c r="D49" i="17"/>
  <c r="BD49" i="17"/>
  <c r="BG49" i="17"/>
  <c r="AX49" i="17"/>
  <c r="AU49" i="17"/>
  <c r="D49" i="33"/>
  <c r="BA49" i="17"/>
  <c r="AR49" i="17"/>
  <c r="D56" i="21"/>
  <c r="AU56" i="17"/>
  <c r="AR56" i="17"/>
  <c r="D56" i="22"/>
  <c r="BJ56" i="17"/>
  <c r="AO56" i="17"/>
  <c r="BG56" i="17"/>
  <c r="BD56" i="17"/>
  <c r="D56" i="17"/>
  <c r="D56" i="33"/>
  <c r="BA56" i="17"/>
  <c r="AX56" i="17"/>
  <c r="E34" i="35"/>
  <c r="E34" i="32"/>
  <c r="E34" i="30"/>
  <c r="E34" i="31"/>
  <c r="E34" i="29"/>
  <c r="E34" i="36"/>
  <c r="T17" i="36"/>
  <c r="T17" i="35"/>
  <c r="T17" i="32"/>
  <c r="T17" i="31"/>
  <c r="T17" i="30"/>
  <c r="T17" i="29"/>
  <c r="AF31" i="29"/>
  <c r="AF31" i="35"/>
  <c r="AW31" i="35" s="1"/>
  <c r="AF31" i="31"/>
  <c r="AF31" i="30"/>
  <c r="AW31" i="23"/>
  <c r="AF31" i="32"/>
  <c r="K6" i="29"/>
  <c r="K6" i="30"/>
  <c r="K6" i="32"/>
  <c r="K6" i="36"/>
  <c r="K6" i="31"/>
  <c r="K6" i="35"/>
  <c r="D39" i="21"/>
  <c r="BG39" i="17"/>
  <c r="BD39" i="17"/>
  <c r="D39" i="22"/>
  <c r="BA39" i="17"/>
  <c r="AX39" i="17"/>
  <c r="AO39" i="17"/>
  <c r="AU39" i="17"/>
  <c r="AR39" i="17"/>
  <c r="D39" i="33"/>
  <c r="D39" i="17"/>
  <c r="BJ39" i="17"/>
  <c r="Q17" i="35"/>
  <c r="AQ17" i="35" s="1"/>
  <c r="Q17" i="32"/>
  <c r="Q17" i="30"/>
  <c r="AQ17" i="23"/>
  <c r="Q17" i="31"/>
  <c r="Q17" i="29"/>
  <c r="Q17" i="36"/>
  <c r="AQ17" i="36" s="1"/>
  <c r="AQ24" i="28"/>
  <c r="AQ24" i="24"/>
  <c r="AQ31" i="24"/>
  <c r="AW7" i="25"/>
  <c r="D309" i="33"/>
  <c r="D310" i="17"/>
  <c r="BJ310" i="17"/>
  <c r="D309" i="21"/>
  <c r="BG310" i="17"/>
  <c r="BD310" i="17"/>
  <c r="D309" i="22"/>
  <c r="BA310" i="17"/>
  <c r="AX310" i="17"/>
  <c r="AR310" i="17"/>
  <c r="AO310" i="17"/>
  <c r="AW7" i="2"/>
  <c r="AU310" i="17"/>
  <c r="AQ4" i="2"/>
  <c r="D153" i="21"/>
  <c r="BG154" i="17"/>
  <c r="BD154" i="17"/>
  <c r="AU154" i="17"/>
  <c r="AX154" i="17"/>
  <c r="D153" i="33"/>
  <c r="AO154" i="17"/>
  <c r="D153" i="22"/>
  <c r="BJ154" i="17"/>
  <c r="AR154" i="17"/>
  <c r="D154" i="17"/>
  <c r="BA154" i="17"/>
  <c r="AQ4" i="28"/>
  <c r="AT18" i="27"/>
  <c r="AT18" i="25"/>
  <c r="AT18" i="26"/>
  <c r="D289" i="22"/>
  <c r="AR290" i="17"/>
  <c r="BA290" i="17"/>
  <c r="BJ290" i="17"/>
  <c r="AO290" i="17"/>
  <c r="AU290" i="17"/>
  <c r="D289" i="33"/>
  <c r="D290" i="17"/>
  <c r="D289" i="21"/>
  <c r="BG290" i="17"/>
  <c r="BD290" i="17"/>
  <c r="AX290" i="17"/>
  <c r="AT32" i="27"/>
  <c r="AO304" i="17"/>
  <c r="AR304" i="17"/>
  <c r="D303" i="21"/>
  <c r="BD304" i="17"/>
  <c r="BA304" i="17"/>
  <c r="D303" i="22"/>
  <c r="BG304" i="17"/>
  <c r="D304" i="17"/>
  <c r="AU304" i="17"/>
  <c r="D303" i="33"/>
  <c r="BJ304" i="17"/>
  <c r="AX304" i="17"/>
  <c r="H16" i="32"/>
  <c r="H16" i="29"/>
  <c r="H16" i="35"/>
  <c r="H16" i="31"/>
  <c r="H16" i="30"/>
  <c r="H16" i="36"/>
  <c r="AF27" i="30"/>
  <c r="AF27" i="35"/>
  <c r="AW27" i="35" s="1"/>
  <c r="AF27" i="31"/>
  <c r="AF27" i="32"/>
  <c r="AW27" i="23"/>
  <c r="AF27" i="29"/>
  <c r="AT16" i="27"/>
  <c r="BA36" i="17"/>
  <c r="BD36" i="17"/>
  <c r="D36" i="21"/>
  <c r="AX36" i="17"/>
  <c r="BG36" i="17"/>
  <c r="AR36" i="17"/>
  <c r="AU36" i="17"/>
  <c r="D36" i="33"/>
  <c r="D36" i="17"/>
  <c r="D36" i="22"/>
  <c r="BJ36" i="17"/>
  <c r="AO36" i="17"/>
  <c r="AW11" i="24"/>
  <c r="AW8" i="24"/>
  <c r="AQ25" i="26"/>
  <c r="AT7" i="26"/>
  <c r="W26" i="30"/>
  <c r="W26" i="32"/>
  <c r="W26" i="29"/>
  <c r="W26" i="35"/>
  <c r="W26" i="31"/>
  <c r="D240" i="22"/>
  <c r="BJ241" i="17"/>
  <c r="AO241" i="17"/>
  <c r="D240" i="21"/>
  <c r="BD241" i="17"/>
  <c r="BG241" i="17"/>
  <c r="AX241" i="17"/>
  <c r="BA241" i="17"/>
  <c r="AR241" i="17"/>
  <c r="D241" i="17"/>
  <c r="D240" i="33"/>
  <c r="AU241" i="17"/>
  <c r="AZ4" i="25"/>
  <c r="W15" i="32"/>
  <c r="W15" i="31"/>
  <c r="W15" i="30"/>
  <c r="W15" i="29"/>
  <c r="W15" i="35"/>
  <c r="D134" i="33"/>
  <c r="BA135" i="17"/>
  <c r="AX135" i="17"/>
  <c r="D134" i="21"/>
  <c r="AU135" i="17"/>
  <c r="AR135" i="17"/>
  <c r="D134" i="22"/>
  <c r="BJ135" i="17"/>
  <c r="AO135" i="17"/>
  <c r="BG135" i="17"/>
  <c r="BD135" i="17"/>
  <c r="D135" i="17"/>
  <c r="D351" i="21"/>
  <c r="AX352" i="17"/>
  <c r="BG352" i="17"/>
  <c r="BJ352" i="17"/>
  <c r="D352" i="17"/>
  <c r="BD352" i="17"/>
  <c r="BA352" i="17"/>
  <c r="D351" i="33"/>
  <c r="AR352" i="17"/>
  <c r="AU352" i="17"/>
  <c r="D351" i="22"/>
  <c r="AO352" i="17"/>
  <c r="AZ19" i="2"/>
  <c r="W24" i="32"/>
  <c r="W24" i="29"/>
  <c r="W24" i="35"/>
  <c r="W24" i="31"/>
  <c r="W24" i="30"/>
  <c r="D350" i="22"/>
  <c r="AR351" i="17"/>
  <c r="BA351" i="17"/>
  <c r="BJ351" i="17"/>
  <c r="D351" i="17"/>
  <c r="BD351" i="17"/>
  <c r="BG351" i="17"/>
  <c r="D350" i="33"/>
  <c r="AX351" i="17"/>
  <c r="AU351" i="17"/>
  <c r="D350" i="21"/>
  <c r="AO351" i="17"/>
  <c r="AZ18" i="2"/>
  <c r="AZ18" i="24"/>
  <c r="AZ32" i="25"/>
  <c r="D254" i="17"/>
  <c r="D253" i="21"/>
  <c r="BJ254" i="17"/>
  <c r="AO254" i="17"/>
  <c r="AR254" i="17"/>
  <c r="BG254" i="17"/>
  <c r="AU254" i="17"/>
  <c r="D253" i="33"/>
  <c r="BD254" i="17"/>
  <c r="D253" i="22"/>
  <c r="AX254" i="17"/>
  <c r="BA254" i="17"/>
  <c r="D229" i="21"/>
  <c r="AX230" i="17"/>
  <c r="BG230" i="17"/>
  <c r="BD230" i="17"/>
  <c r="BA230" i="17"/>
  <c r="D229" i="33"/>
  <c r="AR230" i="17"/>
  <c r="AU230" i="17"/>
  <c r="D229" i="22"/>
  <c r="AO230" i="17"/>
  <c r="D230" i="17"/>
  <c r="BJ230" i="17"/>
  <c r="W19" i="29"/>
  <c r="W19" i="30"/>
  <c r="W19" i="35"/>
  <c r="W19" i="31"/>
  <c r="W19" i="32"/>
  <c r="K12" i="31"/>
  <c r="K12" i="30"/>
  <c r="K12" i="29"/>
  <c r="K12" i="36"/>
  <c r="K12" i="32"/>
  <c r="K12" i="35"/>
  <c r="AZ30" i="26"/>
  <c r="AZ25" i="24"/>
  <c r="AZ25" i="27"/>
  <c r="D357" i="21"/>
  <c r="AU358" i="17"/>
  <c r="AR358" i="17"/>
  <c r="BG358" i="17"/>
  <c r="AX358" i="17"/>
  <c r="BA358" i="17"/>
  <c r="AO358" i="17"/>
  <c r="D357" i="33"/>
  <c r="BJ358" i="17"/>
  <c r="D358" i="17"/>
  <c r="D357" i="22"/>
  <c r="BD358" i="17"/>
  <c r="AZ25" i="2"/>
  <c r="AT15" i="25"/>
  <c r="Z32" i="29"/>
  <c r="Z32" i="31"/>
  <c r="Z32" i="32"/>
  <c r="Z32" i="30"/>
  <c r="Z32" i="35"/>
  <c r="N20" i="36"/>
  <c r="N20" i="35"/>
  <c r="N20" i="32"/>
  <c r="N20" i="31"/>
  <c r="N20" i="29"/>
  <c r="N20" i="30"/>
  <c r="BJ286" i="17"/>
  <c r="AO286" i="17"/>
  <c r="AU286" i="17"/>
  <c r="D285" i="33"/>
  <c r="BD286" i="17"/>
  <c r="D286" i="17"/>
  <c r="D285" i="21"/>
  <c r="BG286" i="17"/>
  <c r="D285" i="22"/>
  <c r="BA286" i="17"/>
  <c r="AX286" i="17"/>
  <c r="AR286" i="17"/>
  <c r="D292" i="21"/>
  <c r="BJ293" i="17"/>
  <c r="D292" i="22"/>
  <c r="AX293" i="17"/>
  <c r="BA293" i="17"/>
  <c r="AU293" i="17"/>
  <c r="AR293" i="17"/>
  <c r="D292" i="33"/>
  <c r="AO293" i="17"/>
  <c r="BG293" i="17"/>
  <c r="BD293" i="17"/>
  <c r="D293" i="17"/>
  <c r="AT28" i="27"/>
  <c r="AT28" i="26"/>
  <c r="BJ77" i="17"/>
  <c r="AO77" i="17"/>
  <c r="AU77" i="17"/>
  <c r="D76" i="33"/>
  <c r="BD77" i="17"/>
  <c r="D77" i="17"/>
  <c r="D76" i="21"/>
  <c r="AX77" i="17"/>
  <c r="BG77" i="17"/>
  <c r="D76" i="22"/>
  <c r="AR77" i="17"/>
  <c r="BA77" i="17"/>
  <c r="BG213" i="17"/>
  <c r="D212" i="33"/>
  <c r="D212" i="22"/>
  <c r="D213" i="17"/>
  <c r="D212" i="21"/>
  <c r="AO213" i="17"/>
  <c r="AR213" i="17"/>
  <c r="BJ213" i="17"/>
  <c r="AU213" i="17"/>
  <c r="AX213" i="17"/>
  <c r="BA213" i="17"/>
  <c r="BD213" i="17"/>
  <c r="G108" i="33"/>
  <c r="G109" i="17"/>
  <c r="G108" i="21"/>
  <c r="G108" i="22"/>
  <c r="AT4" i="25"/>
  <c r="BD48" i="17"/>
  <c r="D48" i="21"/>
  <c r="AO48" i="17"/>
  <c r="BG48" i="17"/>
  <c r="AX48" i="17"/>
  <c r="AU48" i="17"/>
  <c r="D48" i="17"/>
  <c r="BA48" i="17"/>
  <c r="D48" i="33"/>
  <c r="D48" i="22"/>
  <c r="AR48" i="17"/>
  <c r="BJ48" i="17"/>
  <c r="E26" i="32"/>
  <c r="E26" i="35"/>
  <c r="E26" i="31"/>
  <c r="E26" i="29"/>
  <c r="E26" i="30"/>
  <c r="E26" i="36"/>
  <c r="Q33" i="32"/>
  <c r="Q33" i="31"/>
  <c r="Q33" i="29"/>
  <c r="Q33" i="30"/>
  <c r="Q33" i="36"/>
  <c r="AQ33" i="36" s="1"/>
  <c r="AQ33" i="23"/>
  <c r="Q33" i="35"/>
  <c r="AQ33" i="35" s="1"/>
  <c r="D188" i="33"/>
  <c r="BD189" i="17"/>
  <c r="D189" i="17"/>
  <c r="D188" i="21"/>
  <c r="AX189" i="17"/>
  <c r="BG189" i="17"/>
  <c r="D188" i="22"/>
  <c r="AR189" i="17"/>
  <c r="BA189" i="17"/>
  <c r="BJ189" i="17"/>
  <c r="AO189" i="17"/>
  <c r="AU189" i="17"/>
  <c r="AW23" i="27"/>
  <c r="AW30" i="25"/>
  <c r="AZ10" i="23"/>
  <c r="AI10" i="31"/>
  <c r="AI10" i="35"/>
  <c r="AZ10" i="35" s="1"/>
  <c r="AI10" i="29"/>
  <c r="AI10" i="32"/>
  <c r="AI10" i="30"/>
  <c r="E8" i="29"/>
  <c r="E8" i="32"/>
  <c r="E8" i="36"/>
  <c r="E8" i="35"/>
  <c r="E8" i="31"/>
  <c r="E8" i="30"/>
  <c r="G321" i="22"/>
  <c r="G322" i="17"/>
  <c r="G321" i="33"/>
  <c r="G321" i="21"/>
  <c r="AW19" i="3"/>
  <c r="AW19" i="26"/>
  <c r="AW33" i="27"/>
  <c r="AQ5" i="26"/>
  <c r="D168" i="33"/>
  <c r="BA169" i="17"/>
  <c r="AX169" i="17"/>
  <c r="D168" i="21"/>
  <c r="AU169" i="17"/>
  <c r="AR169" i="17"/>
  <c r="BJ169" i="17"/>
  <c r="BD169" i="17"/>
  <c r="D168" i="22"/>
  <c r="AO169" i="17"/>
  <c r="AQ19" i="2"/>
  <c r="BG169" i="17"/>
  <c r="D169" i="17"/>
  <c r="H17" i="29"/>
  <c r="H17" i="36"/>
  <c r="H17" i="32"/>
  <c r="H17" i="35"/>
  <c r="H17" i="30"/>
  <c r="H17" i="31"/>
  <c r="AQ20" i="27"/>
  <c r="AQ20" i="25"/>
  <c r="Q20" i="30"/>
  <c r="Q20" i="35"/>
  <c r="AQ20" i="35" s="1"/>
  <c r="Q20" i="29"/>
  <c r="AQ20" i="23"/>
  <c r="Q20" i="31"/>
  <c r="Q20" i="36"/>
  <c r="AQ20" i="36" s="1"/>
  <c r="Q20" i="32"/>
  <c r="AT34" i="24"/>
  <c r="H32" i="35"/>
  <c r="H32" i="36"/>
  <c r="H32" i="29"/>
  <c r="H32" i="32"/>
  <c r="H32" i="31"/>
  <c r="H32" i="30"/>
  <c r="D72" i="22"/>
  <c r="AR73" i="17"/>
  <c r="BA73" i="17"/>
  <c r="BJ73" i="17"/>
  <c r="AO73" i="17"/>
  <c r="AU73" i="17"/>
  <c r="D72" i="33"/>
  <c r="BD73" i="17"/>
  <c r="D73" i="17"/>
  <c r="AX73" i="17"/>
  <c r="BG73" i="17"/>
  <c r="D72" i="21"/>
  <c r="AQ21" i="27"/>
  <c r="S171" i="17"/>
  <c r="D170" i="33"/>
  <c r="BD171" i="17"/>
  <c r="D171" i="17"/>
  <c r="D170" i="21"/>
  <c r="AX171" i="17"/>
  <c r="BG171" i="17"/>
  <c r="AR171" i="17"/>
  <c r="AO171" i="17"/>
  <c r="D170" i="22"/>
  <c r="BA171" i="17"/>
  <c r="AQ21" i="2"/>
  <c r="BJ171" i="17"/>
  <c r="AU171" i="17"/>
  <c r="T22" i="30"/>
  <c r="T22" i="31"/>
  <c r="T22" i="35"/>
  <c r="T22" i="29"/>
  <c r="T22" i="32"/>
  <c r="T22" i="36"/>
  <c r="AW25" i="25"/>
  <c r="AW25" i="26"/>
  <c r="AZ11" i="26"/>
  <c r="AZ11" i="24"/>
  <c r="AZ11" i="25"/>
  <c r="AI15" i="31"/>
  <c r="AI15" i="32"/>
  <c r="AI15" i="30"/>
  <c r="AI15" i="29"/>
  <c r="AI15" i="35"/>
  <c r="AZ15" i="35" s="1"/>
  <c r="AZ15" i="23"/>
  <c r="BJ10" i="17"/>
  <c r="AO10" i="17"/>
  <c r="AU10" i="17"/>
  <c r="D10" i="33"/>
  <c r="BD10" i="17"/>
  <c r="D10" i="17"/>
  <c r="D10" i="21"/>
  <c r="AX10" i="17"/>
  <c r="BG10" i="17"/>
  <c r="BA10" i="17"/>
  <c r="D10" i="22"/>
  <c r="AR10" i="17"/>
  <c r="N33" i="32"/>
  <c r="N33" i="35"/>
  <c r="N33" i="31"/>
  <c r="N33" i="29"/>
  <c r="N33" i="30"/>
  <c r="N33" i="36"/>
  <c r="AI12" i="32"/>
  <c r="AI12" i="29"/>
  <c r="AI12" i="30"/>
  <c r="AI12" i="35"/>
  <c r="AZ12" i="35" s="1"/>
  <c r="AI12" i="31"/>
  <c r="AZ12" i="23"/>
  <c r="AZ12" i="27"/>
  <c r="W23" i="29"/>
  <c r="W23" i="31"/>
  <c r="W23" i="32"/>
  <c r="W23" i="30"/>
  <c r="W23" i="35"/>
  <c r="D233" i="21"/>
  <c r="AX234" i="17"/>
  <c r="BG234" i="17"/>
  <c r="BD234" i="17"/>
  <c r="BA234" i="17"/>
  <c r="D233" i="33"/>
  <c r="AR234" i="17"/>
  <c r="AU234" i="17"/>
  <c r="D233" i="22"/>
  <c r="AO234" i="17"/>
  <c r="D234" i="17"/>
  <c r="BJ234" i="17"/>
  <c r="Z13" i="29"/>
  <c r="Z13" i="32"/>
  <c r="Z13" i="35"/>
  <c r="Z13" i="30"/>
  <c r="Z13" i="31"/>
  <c r="N24" i="36"/>
  <c r="N24" i="29"/>
  <c r="N24" i="35"/>
  <c r="N24" i="31"/>
  <c r="N24" i="30"/>
  <c r="N24" i="32"/>
  <c r="BJ94" i="17"/>
  <c r="AO94" i="17"/>
  <c r="AU94" i="17"/>
  <c r="D93" i="33"/>
  <c r="BD94" i="17"/>
  <c r="D94" i="17"/>
  <c r="D93" i="21"/>
  <c r="BG94" i="17"/>
  <c r="D93" i="22"/>
  <c r="BA94" i="17"/>
  <c r="AX94" i="17"/>
  <c r="AR94" i="17"/>
  <c r="AZ21" i="25"/>
  <c r="BG342" i="17"/>
  <c r="AU342" i="17"/>
  <c r="D341" i="21"/>
  <c r="AO342" i="17"/>
  <c r="D341" i="22"/>
  <c r="BJ342" i="17"/>
  <c r="AR342" i="17"/>
  <c r="D341" i="33"/>
  <c r="BD342" i="17"/>
  <c r="BA342" i="17"/>
  <c r="D342" i="17"/>
  <c r="AX342" i="17"/>
  <c r="AZ9" i="2"/>
  <c r="AZ14" i="27"/>
  <c r="AZ14" i="24"/>
  <c r="BJ347" i="17"/>
  <c r="AO347" i="17"/>
  <c r="AU347" i="17"/>
  <c r="BD347" i="17"/>
  <c r="BG347" i="17"/>
  <c r="D346" i="33"/>
  <c r="AX347" i="17"/>
  <c r="BA347" i="17"/>
  <c r="D346" i="21"/>
  <c r="AR347" i="17"/>
  <c r="D346" i="22"/>
  <c r="D347" i="17"/>
  <c r="AZ14" i="2"/>
  <c r="W29" i="32"/>
  <c r="W29" i="31"/>
  <c r="W29" i="29"/>
  <c r="W29" i="30"/>
  <c r="W29" i="35"/>
  <c r="N12" i="35"/>
  <c r="N12" i="30"/>
  <c r="N12" i="31"/>
  <c r="N12" i="32"/>
  <c r="N12" i="29"/>
  <c r="N12" i="36"/>
  <c r="K14" i="36"/>
  <c r="K14" i="32"/>
  <c r="K14" i="35"/>
  <c r="K14" i="30"/>
  <c r="K14" i="31"/>
  <c r="K14" i="29"/>
  <c r="BG19" i="17"/>
  <c r="D19" i="17"/>
  <c r="AR19" i="17"/>
  <c r="D19" i="33"/>
  <c r="BA19" i="17"/>
  <c r="BJ19" i="17"/>
  <c r="D19" i="21"/>
  <c r="AU19" i="17"/>
  <c r="BD19" i="17"/>
  <c r="AX19" i="17"/>
  <c r="D19" i="22"/>
  <c r="AO19" i="17"/>
  <c r="AZ26" i="27"/>
  <c r="AI26" i="31"/>
  <c r="AI26" i="32"/>
  <c r="AZ26" i="23"/>
  <c r="AI26" i="35"/>
  <c r="AZ26" i="35" s="1"/>
  <c r="AI26" i="30"/>
  <c r="AI26" i="29"/>
  <c r="N14" i="36"/>
  <c r="N14" i="35"/>
  <c r="N14" i="31"/>
  <c r="N14" i="30"/>
  <c r="N14" i="29"/>
  <c r="N14" i="32"/>
  <c r="D31" i="21"/>
  <c r="AX31" i="17"/>
  <c r="BG31" i="17"/>
  <c r="D31" i="22"/>
  <c r="AR31" i="17"/>
  <c r="BA31" i="17"/>
  <c r="BJ31" i="17"/>
  <c r="AU31" i="17"/>
  <c r="BD31" i="17"/>
  <c r="AO31" i="17"/>
  <c r="D31" i="17"/>
  <c r="D31" i="33"/>
  <c r="D237" i="21"/>
  <c r="AX238" i="17"/>
  <c r="BG238" i="17"/>
  <c r="BD238" i="17"/>
  <c r="BA238" i="17"/>
  <c r="D237" i="33"/>
  <c r="AR238" i="17"/>
  <c r="AU238" i="17"/>
  <c r="D237" i="22"/>
  <c r="AO238" i="17"/>
  <c r="BJ238" i="17"/>
  <c r="D238" i="17"/>
  <c r="AQ14" i="25"/>
  <c r="Z18" i="29"/>
  <c r="Z18" i="35"/>
  <c r="Z18" i="31"/>
  <c r="Z18" i="32"/>
  <c r="Z18" i="30"/>
  <c r="AT5" i="27"/>
  <c r="E20" i="30"/>
  <c r="E20" i="36"/>
  <c r="E20" i="32"/>
  <c r="E20" i="35"/>
  <c r="E20" i="31"/>
  <c r="E20" i="29"/>
  <c r="E27" i="31"/>
  <c r="E27" i="29"/>
  <c r="E27" i="36"/>
  <c r="E27" i="32"/>
  <c r="E27" i="35"/>
  <c r="E27" i="30"/>
  <c r="AW31" i="26"/>
  <c r="AQ17" i="26"/>
  <c r="AQ17" i="27"/>
  <c r="D173" i="33"/>
  <c r="BD174" i="17"/>
  <c r="D174" i="17"/>
  <c r="D173" i="21"/>
  <c r="AX174" i="17"/>
  <c r="BG174" i="17"/>
  <c r="AR174" i="17"/>
  <c r="AO174" i="17"/>
  <c r="D173" i="22"/>
  <c r="BA174" i="17"/>
  <c r="AU174" i="17"/>
  <c r="AQ24" i="2"/>
  <c r="BJ174" i="17"/>
  <c r="AQ24" i="27"/>
  <c r="Q24" i="36"/>
  <c r="AQ24" i="36" s="1"/>
  <c r="Q24" i="31"/>
  <c r="Q24" i="30"/>
  <c r="Q24" i="29"/>
  <c r="AQ24" i="23"/>
  <c r="Q24" i="32"/>
  <c r="Q24" i="35"/>
  <c r="AQ24" i="35" s="1"/>
  <c r="Q31" i="29"/>
  <c r="AQ31" i="23"/>
  <c r="Q31" i="32"/>
  <c r="Q31" i="31"/>
  <c r="Q31" i="30"/>
  <c r="Q31" i="36"/>
  <c r="AQ31" i="36" s="1"/>
  <c r="Q31" i="35"/>
  <c r="AQ31" i="35" s="1"/>
  <c r="AQ31" i="2"/>
  <c r="D180" i="33"/>
  <c r="BA181" i="17"/>
  <c r="AX181" i="17"/>
  <c r="D180" i="21"/>
  <c r="AU181" i="17"/>
  <c r="AR181" i="17"/>
  <c r="D180" i="22"/>
  <c r="AO181" i="17"/>
  <c r="BG181" i="17"/>
  <c r="D181" i="17"/>
  <c r="BJ181" i="17"/>
  <c r="BD181" i="17"/>
  <c r="AF7" i="31"/>
  <c r="AW7" i="23"/>
  <c r="AF7" i="32"/>
  <c r="AF7" i="29"/>
  <c r="AF7" i="30"/>
  <c r="AF7" i="35"/>
  <c r="AW7" i="35" s="1"/>
  <c r="AW7" i="27"/>
  <c r="BJ317" i="17"/>
  <c r="AO317" i="17"/>
  <c r="AU317" i="17"/>
  <c r="D316" i="33"/>
  <c r="BD317" i="17"/>
  <c r="D317" i="17"/>
  <c r="D316" i="21"/>
  <c r="AX317" i="17"/>
  <c r="BG317" i="17"/>
  <c r="AR317" i="17"/>
  <c r="AW14" i="2"/>
  <c r="BA317" i="17"/>
  <c r="D316" i="22"/>
  <c r="AW14" i="25"/>
  <c r="D323" i="21"/>
  <c r="AU324" i="17"/>
  <c r="AR324" i="17"/>
  <c r="D323" i="22"/>
  <c r="BJ324" i="17"/>
  <c r="AO324" i="17"/>
  <c r="BG324" i="17"/>
  <c r="BD324" i="17"/>
  <c r="D324" i="17"/>
  <c r="BA324" i="17"/>
  <c r="AX324" i="17"/>
  <c r="D323" i="33"/>
  <c r="AW21" i="2"/>
  <c r="G86" i="22"/>
  <c r="G87" i="17"/>
  <c r="G86" i="33"/>
  <c r="G86" i="21"/>
  <c r="H29" i="32"/>
  <c r="H29" i="31"/>
  <c r="H29" i="30"/>
  <c r="H29" i="36"/>
  <c r="H29" i="35"/>
  <c r="H29" i="29"/>
  <c r="AC32" i="32"/>
  <c r="AC32" i="29"/>
  <c r="AC32" i="31"/>
  <c r="AT32" i="23"/>
  <c r="AC32" i="35"/>
  <c r="AT32" i="35" s="1"/>
  <c r="AC32" i="30"/>
  <c r="D45" i="21"/>
  <c r="AX45" i="17"/>
  <c r="BG45" i="17"/>
  <c r="D45" i="22"/>
  <c r="AR45" i="17"/>
  <c r="BA45" i="17"/>
  <c r="BJ45" i="17"/>
  <c r="AO45" i="17"/>
  <c r="AU45" i="17"/>
  <c r="D45" i="33"/>
  <c r="BD45" i="17"/>
  <c r="D45" i="17"/>
  <c r="E30" i="31"/>
  <c r="E30" i="30"/>
  <c r="E30" i="36"/>
  <c r="E30" i="29"/>
  <c r="E30" i="32"/>
  <c r="E30" i="35"/>
  <c r="BJ193" i="17"/>
  <c r="AO193" i="17"/>
  <c r="AU193" i="17"/>
  <c r="D192" i="33"/>
  <c r="BD193" i="17"/>
  <c r="D193" i="17"/>
  <c r="D192" i="21"/>
  <c r="AX193" i="17"/>
  <c r="BG193" i="17"/>
  <c r="D192" i="22"/>
  <c r="AR193" i="17"/>
  <c r="BA193" i="17"/>
  <c r="AU330" i="17"/>
  <c r="BD330" i="17"/>
  <c r="AO330" i="17"/>
  <c r="AW27" i="2"/>
  <c r="D329" i="21"/>
  <c r="AR330" i="17"/>
  <c r="BJ330" i="17"/>
  <c r="AX330" i="17"/>
  <c r="BA330" i="17"/>
  <c r="D330" i="17"/>
  <c r="D329" i="22"/>
  <c r="D329" i="33"/>
  <c r="BG330" i="17"/>
  <c r="AW27" i="27"/>
  <c r="D60" i="21"/>
  <c r="AX60" i="17"/>
  <c r="BA60" i="17"/>
  <c r="D60" i="22"/>
  <c r="AR60" i="17"/>
  <c r="AU60" i="17"/>
  <c r="BJ60" i="17"/>
  <c r="AO60" i="17"/>
  <c r="D60" i="17"/>
  <c r="D60" i="33"/>
  <c r="BD60" i="17"/>
  <c r="BG60" i="17"/>
  <c r="E32" i="29"/>
  <c r="E32" i="31"/>
  <c r="E32" i="32"/>
  <c r="E32" i="30"/>
  <c r="H8" i="31"/>
  <c r="H8" i="30"/>
  <c r="H8" i="29"/>
  <c r="H8" i="36"/>
  <c r="H8" i="32"/>
  <c r="H8" i="35"/>
  <c r="AT23" i="26"/>
  <c r="AT23" i="24"/>
  <c r="AT7" i="25"/>
  <c r="D236" i="33"/>
  <c r="BA237" i="17"/>
  <c r="AX237" i="17"/>
  <c r="AU237" i="17"/>
  <c r="AO237" i="17"/>
  <c r="D236" i="21"/>
  <c r="BJ237" i="17"/>
  <c r="D237" i="17"/>
  <c r="D236" i="22"/>
  <c r="BD237" i="17"/>
  <c r="AR237" i="17"/>
  <c r="BG237" i="17"/>
  <c r="D117" i="22"/>
  <c r="AR118" i="17"/>
  <c r="BA118" i="17"/>
  <c r="D117" i="21"/>
  <c r="AO118" i="17"/>
  <c r="BJ118" i="17"/>
  <c r="D118" i="17"/>
  <c r="BD118" i="17"/>
  <c r="BG118" i="17"/>
  <c r="D117" i="33"/>
  <c r="AX118" i="17"/>
  <c r="AU118" i="17"/>
  <c r="W30" i="29"/>
  <c r="W30" i="35"/>
  <c r="W30" i="31"/>
  <c r="W30" i="30"/>
  <c r="W30" i="32"/>
  <c r="D143" i="22"/>
  <c r="BD144" i="17"/>
  <c r="D144" i="17"/>
  <c r="BG144" i="17"/>
  <c r="BJ144" i="17"/>
  <c r="D143" i="33"/>
  <c r="AO144" i="17"/>
  <c r="AR144" i="17"/>
  <c r="AX144" i="17"/>
  <c r="AU144" i="17"/>
  <c r="D143" i="21"/>
  <c r="BA144" i="17"/>
  <c r="AZ4" i="26"/>
  <c r="AZ4" i="27"/>
  <c r="AZ4" i="24"/>
  <c r="D114" i="33"/>
  <c r="BD115" i="17"/>
  <c r="D115" i="17"/>
  <c r="D114" i="21"/>
  <c r="AR115" i="17"/>
  <c r="AU115" i="17"/>
  <c r="D114" i="22"/>
  <c r="AO115" i="17"/>
  <c r="BJ115" i="17"/>
  <c r="BG115" i="17"/>
  <c r="AX115" i="17"/>
  <c r="BA115" i="17"/>
  <c r="Z5" i="35"/>
  <c r="Z5" i="31"/>
  <c r="Z5" i="30"/>
  <c r="Z5" i="29"/>
  <c r="Z5" i="32"/>
  <c r="N16" i="29"/>
  <c r="N16" i="30"/>
  <c r="N16" i="36"/>
  <c r="N16" i="35"/>
  <c r="N16" i="32"/>
  <c r="N16" i="31"/>
  <c r="W18" i="31"/>
  <c r="W18" i="30"/>
  <c r="W18" i="32"/>
  <c r="W18" i="35"/>
  <c r="W18" i="29"/>
  <c r="AI19" i="29"/>
  <c r="AI19" i="31"/>
  <c r="AI19" i="32"/>
  <c r="AI19" i="35"/>
  <c r="AZ19" i="35" s="1"/>
  <c r="AZ19" i="23"/>
  <c r="AI19" i="30"/>
  <c r="AZ19" i="26"/>
  <c r="AZ19" i="24"/>
  <c r="D234" i="33"/>
  <c r="BD235" i="17"/>
  <c r="D235" i="17"/>
  <c r="D234" i="21"/>
  <c r="AR235" i="17"/>
  <c r="AU235" i="17"/>
  <c r="D234" i="22"/>
  <c r="AO235" i="17"/>
  <c r="BJ235" i="17"/>
  <c r="BG235" i="17"/>
  <c r="AX235" i="17"/>
  <c r="BA235" i="17"/>
  <c r="AZ18" i="26"/>
  <c r="AZ32" i="27"/>
  <c r="AI11" i="32"/>
  <c r="AI11" i="35"/>
  <c r="AZ11" i="35" s="1"/>
  <c r="AI11" i="31"/>
  <c r="AI11" i="30"/>
  <c r="AI11" i="29"/>
  <c r="AZ11" i="23"/>
  <c r="D343" i="21"/>
  <c r="AX344" i="17"/>
  <c r="BG344" i="17"/>
  <c r="D343" i="22"/>
  <c r="AO344" i="17"/>
  <c r="BJ344" i="17"/>
  <c r="D344" i="17"/>
  <c r="BD344" i="17"/>
  <c r="BA344" i="17"/>
  <c r="AR344" i="17"/>
  <c r="AU344" i="17"/>
  <c r="D343" i="33"/>
  <c r="AZ11" i="2"/>
  <c r="AZ15" i="24"/>
  <c r="AZ15" i="26"/>
  <c r="D142" i="21"/>
  <c r="BJ143" i="17"/>
  <c r="D143" i="17"/>
  <c r="AR143" i="17"/>
  <c r="AX143" i="17"/>
  <c r="BG143" i="17"/>
  <c r="BA143" i="17"/>
  <c r="D142" i="22"/>
  <c r="AO143" i="17"/>
  <c r="AU143" i="17"/>
  <c r="D142" i="33"/>
  <c r="BD143" i="17"/>
  <c r="K5" i="29"/>
  <c r="K5" i="36"/>
  <c r="K5" i="32"/>
  <c r="K5" i="35"/>
  <c r="K5" i="31"/>
  <c r="K5" i="30"/>
  <c r="AZ21" i="24"/>
  <c r="V354" i="17"/>
  <c r="V353" i="22"/>
  <c r="V353" i="33"/>
  <c r="AZ21" i="14"/>
  <c r="V353" i="21"/>
  <c r="AI9" i="32"/>
  <c r="AI9" i="35"/>
  <c r="AZ9" i="35" s="1"/>
  <c r="AI9" i="31"/>
  <c r="AI9" i="30"/>
  <c r="AI9" i="29"/>
  <c r="AZ9" i="23"/>
  <c r="BG16" i="17"/>
  <c r="BD16" i="17"/>
  <c r="D16" i="17"/>
  <c r="D16" i="33"/>
  <c r="BA16" i="17"/>
  <c r="AX16" i="17"/>
  <c r="D16" i="21"/>
  <c r="AU16" i="17"/>
  <c r="AR16" i="17"/>
  <c r="D16" i="22"/>
  <c r="BJ16" i="17"/>
  <c r="AO16" i="17"/>
  <c r="AZ14" i="23"/>
  <c r="AI14" i="30"/>
  <c r="AI14" i="32"/>
  <c r="AI14" i="31"/>
  <c r="AI14" i="29"/>
  <c r="AI14" i="35"/>
  <c r="AZ14" i="35" s="1"/>
  <c r="AZ14" i="25"/>
  <c r="D239" i="21"/>
  <c r="AU240" i="17"/>
  <c r="BG240" i="17"/>
  <c r="D239" i="33"/>
  <c r="BJ240" i="17"/>
  <c r="AO240" i="17"/>
  <c r="BD240" i="17"/>
  <c r="D240" i="17"/>
  <c r="AR240" i="17"/>
  <c r="AX240" i="17"/>
  <c r="BA240" i="17"/>
  <c r="D239" i="22"/>
  <c r="N26" i="36"/>
  <c r="N26" i="31"/>
  <c r="N26" i="29"/>
  <c r="N26" i="32"/>
  <c r="N26" i="35"/>
  <c r="N26" i="30"/>
  <c r="AR268" i="17"/>
  <c r="D267" i="22"/>
  <c r="D268" i="17"/>
  <c r="D267" i="21"/>
  <c r="AU268" i="17"/>
  <c r="D267" i="33"/>
  <c r="BJ268" i="17"/>
  <c r="BA268" i="17"/>
  <c r="BD268" i="17"/>
  <c r="BG268" i="17"/>
  <c r="AO268" i="17"/>
  <c r="AX268" i="17"/>
  <c r="AO244" i="17"/>
  <c r="BD244" i="17"/>
  <c r="D244" i="17"/>
  <c r="BG244" i="17"/>
  <c r="D243" i="33"/>
  <c r="BA244" i="17"/>
  <c r="AU244" i="17"/>
  <c r="BJ244" i="17"/>
  <c r="AX244" i="17"/>
  <c r="D243" i="22"/>
  <c r="AR244" i="17"/>
  <c r="D243" i="21"/>
  <c r="N19" i="31"/>
  <c r="N19" i="29"/>
  <c r="N19" i="30"/>
  <c r="N19" i="36"/>
  <c r="N19" i="32"/>
  <c r="N19" i="35"/>
  <c r="AZ6" i="26"/>
  <c r="AZ26" i="24"/>
  <c r="BJ359" i="17"/>
  <c r="AO359" i="17"/>
  <c r="AU359" i="17"/>
  <c r="D358" i="22"/>
  <c r="D359" i="17"/>
  <c r="BD359" i="17"/>
  <c r="BG359" i="17"/>
  <c r="D358" i="33"/>
  <c r="AX359" i="17"/>
  <c r="BA359" i="17"/>
  <c r="D358" i="21"/>
  <c r="AR359" i="17"/>
  <c r="AZ26" i="2"/>
  <c r="B33" i="29"/>
  <c r="B33" i="35"/>
  <c r="B33" i="31"/>
  <c r="B33" i="30"/>
  <c r="B33" i="36"/>
  <c r="B33" i="32"/>
  <c r="D261" i="33"/>
  <c r="D262" i="17"/>
  <c r="BJ262" i="17"/>
  <c r="D261" i="21"/>
  <c r="BG262" i="17"/>
  <c r="BD262" i="17"/>
  <c r="D261" i="22"/>
  <c r="BA262" i="17"/>
  <c r="AX262" i="17"/>
  <c r="AU262" i="17"/>
  <c r="AR262" i="17"/>
  <c r="AO262" i="17"/>
  <c r="W27" i="32"/>
  <c r="W27" i="31"/>
  <c r="W27" i="29"/>
  <c r="W27" i="30"/>
  <c r="W27" i="35"/>
  <c r="Z7" i="31"/>
  <c r="Z7" i="35"/>
  <c r="Z7" i="32"/>
  <c r="Z7" i="29"/>
  <c r="Z7" i="30"/>
  <c r="D276" i="33"/>
  <c r="AU277" i="17"/>
  <c r="BJ277" i="17"/>
  <c r="D277" i="17"/>
  <c r="BG277" i="17"/>
  <c r="AR277" i="17"/>
  <c r="D276" i="22"/>
  <c r="AX277" i="17"/>
  <c r="AO277" i="17"/>
  <c r="BA277" i="17"/>
  <c r="D276" i="21"/>
  <c r="BD277" i="17"/>
  <c r="AT12" i="27"/>
  <c r="D283" i="22"/>
  <c r="BA284" i="17"/>
  <c r="AX284" i="17"/>
  <c r="AO284" i="17"/>
  <c r="AU284" i="17"/>
  <c r="AR284" i="17"/>
  <c r="D283" i="33"/>
  <c r="BJ284" i="17"/>
  <c r="D283" i="21"/>
  <c r="BD284" i="17"/>
  <c r="D284" i="17"/>
  <c r="BG284" i="17"/>
  <c r="AT12" i="24"/>
  <c r="BJ197" i="17"/>
  <c r="D196" i="22"/>
  <c r="D197" i="17"/>
  <c r="BD197" i="17"/>
  <c r="BG197" i="17"/>
  <c r="D196" i="33"/>
  <c r="AX197" i="17"/>
  <c r="BA197" i="17"/>
  <c r="D196" i="21"/>
  <c r="AR197" i="17"/>
  <c r="AU197" i="17"/>
  <c r="AO197" i="17"/>
  <c r="T24" i="36"/>
  <c r="T24" i="32"/>
  <c r="T24" i="31"/>
  <c r="T24" i="30"/>
  <c r="T24" i="35"/>
  <c r="T24" i="29"/>
  <c r="AW31" i="27"/>
  <c r="D94" i="21"/>
  <c r="AX95" i="17"/>
  <c r="BG95" i="17"/>
  <c r="D94" i="22"/>
  <c r="AR95" i="17"/>
  <c r="BA95" i="17"/>
  <c r="AO95" i="17"/>
  <c r="D94" i="33"/>
  <c r="D95" i="17"/>
  <c r="BJ95" i="17"/>
  <c r="AU95" i="17"/>
  <c r="BD95" i="17"/>
  <c r="Y95" i="17"/>
  <c r="Y94" i="33"/>
  <c r="Y94" i="21"/>
  <c r="Y94" i="22"/>
  <c r="E10" i="35"/>
  <c r="E10" i="30"/>
  <c r="E10" i="29"/>
  <c r="E10" i="32"/>
  <c r="E10" i="36"/>
  <c r="E10" i="31"/>
  <c r="AQ24" i="26"/>
  <c r="AQ24" i="25"/>
  <c r="AQ31" i="28"/>
  <c r="AQ31" i="25"/>
  <c r="AQ31" i="26"/>
  <c r="AW7" i="26"/>
  <c r="AW7" i="24"/>
  <c r="AF14" i="29"/>
  <c r="AF14" i="32"/>
  <c r="AW14" i="23"/>
  <c r="AF14" i="31"/>
  <c r="AF14" i="35"/>
  <c r="AW14" i="35" s="1"/>
  <c r="AF14" i="30"/>
  <c r="AW14" i="24"/>
  <c r="AW21" i="24"/>
  <c r="AW21" i="27"/>
  <c r="AF21" i="32"/>
  <c r="AF21" i="30"/>
  <c r="AW21" i="23"/>
  <c r="AF21" i="31"/>
  <c r="AF21" i="35"/>
  <c r="AW21" i="35" s="1"/>
  <c r="AF21" i="29"/>
  <c r="BG87" i="17"/>
  <c r="BA87" i="17"/>
  <c r="AX87" i="17"/>
  <c r="D86" i="33"/>
  <c r="BJ87" i="17"/>
  <c r="D86" i="21"/>
  <c r="BD87" i="17"/>
  <c r="AU87" i="17"/>
  <c r="D87" i="17"/>
  <c r="D86" i="22"/>
  <c r="AO87" i="17"/>
  <c r="AR87" i="17"/>
  <c r="AQ4" i="25"/>
  <c r="Q4" i="30"/>
  <c r="Q4" i="31"/>
  <c r="AQ4" i="23"/>
  <c r="Q4" i="35"/>
  <c r="AQ4" i="35" s="1"/>
  <c r="Q4" i="32"/>
  <c r="Q4" i="29"/>
  <c r="Q4" i="36"/>
  <c r="AQ4" i="36" s="1"/>
  <c r="AQ4" i="27"/>
  <c r="AT32" i="25"/>
  <c r="AT32" i="26"/>
  <c r="T30" i="30"/>
  <c r="T30" i="31"/>
  <c r="T30" i="36"/>
  <c r="T30" i="32"/>
  <c r="T30" i="35"/>
  <c r="T30" i="29"/>
  <c r="D128" i="33"/>
  <c r="BD129" i="17"/>
  <c r="D129" i="17"/>
  <c r="D128" i="21"/>
  <c r="AX129" i="17"/>
  <c r="BG129" i="17"/>
  <c r="D128" i="22"/>
  <c r="AR129" i="17"/>
  <c r="BA129" i="17"/>
  <c r="AU129" i="17"/>
  <c r="BJ129" i="17"/>
  <c r="AO129" i="17"/>
  <c r="AW27" i="26"/>
  <c r="AW27" i="24"/>
  <c r="AC16" i="32"/>
  <c r="AC16" i="35"/>
  <c r="AT16" i="35" s="1"/>
  <c r="AC16" i="31"/>
  <c r="AC16" i="29"/>
  <c r="AC16" i="30"/>
  <c r="AT16" i="23"/>
  <c r="AT16" i="25"/>
  <c r="AT16" i="24"/>
  <c r="T28" i="32"/>
  <c r="T28" i="29"/>
  <c r="T28" i="31"/>
  <c r="T28" i="30"/>
  <c r="T28" i="36"/>
  <c r="T28" i="35"/>
  <c r="BJ208" i="17"/>
  <c r="AO208" i="17"/>
  <c r="AU208" i="17"/>
  <c r="D207" i="33"/>
  <c r="BD208" i="17"/>
  <c r="D208" i="17"/>
  <c r="AX208" i="17"/>
  <c r="AR208" i="17"/>
  <c r="D207" i="21"/>
  <c r="BG208" i="17"/>
  <c r="D207" i="22"/>
  <c r="BA208" i="17"/>
  <c r="E7" i="30"/>
  <c r="E7" i="32"/>
  <c r="E7" i="31"/>
  <c r="E7" i="36"/>
  <c r="E7" i="29"/>
  <c r="E7" i="35"/>
  <c r="AO66" i="17"/>
  <c r="AU66" i="17"/>
  <c r="AR66" i="17"/>
  <c r="D65" i="33"/>
  <c r="D66" i="17"/>
  <c r="BJ66" i="17"/>
  <c r="D65" i="21"/>
  <c r="BG66" i="17"/>
  <c r="BD66" i="17"/>
  <c r="D65" i="22"/>
  <c r="BA66" i="17"/>
  <c r="AX66" i="17"/>
  <c r="AW11" i="2"/>
  <c r="D313" i="33"/>
  <c r="BD314" i="17"/>
  <c r="D314" i="17"/>
  <c r="D313" i="21"/>
  <c r="AX314" i="17"/>
  <c r="BG314" i="17"/>
  <c r="D313" i="22"/>
  <c r="BA314" i="17"/>
  <c r="BJ314" i="17"/>
  <c r="AU314" i="17"/>
  <c r="AR314" i="17"/>
  <c r="AO314" i="17"/>
  <c r="AQ12" i="25"/>
  <c r="K29" i="36"/>
  <c r="K29" i="30"/>
  <c r="K29" i="35"/>
  <c r="K29" i="29"/>
  <c r="K29" i="32"/>
  <c r="K29" i="31"/>
  <c r="D255" i="21"/>
  <c r="AX256" i="17"/>
  <c r="BG256" i="17"/>
  <c r="D255" i="22"/>
  <c r="AR256" i="17"/>
  <c r="BA256" i="17"/>
  <c r="BJ256" i="17"/>
  <c r="AO256" i="17"/>
  <c r="AU256" i="17"/>
  <c r="D255" i="33"/>
  <c r="BD256" i="17"/>
  <c r="D256" i="17"/>
  <c r="AZ4" i="2"/>
  <c r="D336" i="21"/>
  <c r="BG337" i="17"/>
  <c r="BD337" i="17"/>
  <c r="D336" i="22"/>
  <c r="BA337" i="17"/>
  <c r="AX337" i="17"/>
  <c r="AO337" i="17"/>
  <c r="AU337" i="17"/>
  <c r="AR337" i="17"/>
  <c r="D336" i="33"/>
  <c r="D337" i="17"/>
  <c r="BJ337" i="17"/>
  <c r="D225" i="21"/>
  <c r="AX226" i="17"/>
  <c r="BG226" i="17"/>
  <c r="BD226" i="17"/>
  <c r="BA226" i="17"/>
  <c r="D225" i="33"/>
  <c r="AR226" i="17"/>
  <c r="AU226" i="17"/>
  <c r="D225" i="22"/>
  <c r="AO226" i="17"/>
  <c r="D226" i="17"/>
  <c r="BJ226" i="17"/>
  <c r="K26" i="36"/>
  <c r="K26" i="32"/>
  <c r="K26" i="30"/>
  <c r="K26" i="29"/>
  <c r="K26" i="31"/>
  <c r="K26" i="35"/>
  <c r="D246" i="22"/>
  <c r="BJ247" i="17"/>
  <c r="AO247" i="17"/>
  <c r="BG247" i="17"/>
  <c r="BD247" i="17"/>
  <c r="D247" i="17"/>
  <c r="D246" i="33"/>
  <c r="BA247" i="17"/>
  <c r="AX247" i="17"/>
  <c r="D246" i="21"/>
  <c r="AU247" i="17"/>
  <c r="AR247" i="17"/>
  <c r="AZ19" i="27"/>
  <c r="AZ7" i="24"/>
  <c r="Z10" i="35"/>
  <c r="Z10" i="31"/>
  <c r="Z10" i="32"/>
  <c r="Z10" i="29"/>
  <c r="Z10" i="30"/>
  <c r="D96" i="33"/>
  <c r="BA97" i="17"/>
  <c r="AX97" i="17"/>
  <c r="D96" i="21"/>
  <c r="AU97" i="17"/>
  <c r="AR97" i="17"/>
  <c r="D96" i="22"/>
  <c r="AO97" i="17"/>
  <c r="BG97" i="17"/>
  <c r="D97" i="17"/>
  <c r="BJ97" i="17"/>
  <c r="BD97" i="17"/>
  <c r="K8" i="29"/>
  <c r="K8" i="36"/>
  <c r="K8" i="35"/>
  <c r="K8" i="30"/>
  <c r="K8" i="32"/>
  <c r="K8" i="31"/>
  <c r="K24" i="29"/>
  <c r="K24" i="30"/>
  <c r="K24" i="31"/>
  <c r="K24" i="36"/>
  <c r="K24" i="35"/>
  <c r="K24" i="32"/>
  <c r="D8" i="33"/>
  <c r="BA8" i="17"/>
  <c r="AX8" i="17"/>
  <c r="D8" i="21"/>
  <c r="AU8" i="17"/>
  <c r="AR8" i="17"/>
  <c r="D8" i="22"/>
  <c r="BJ8" i="17"/>
  <c r="AO8" i="17"/>
  <c r="BD8" i="17"/>
  <c r="D8" i="17"/>
  <c r="BG8" i="17"/>
  <c r="AZ16" i="27"/>
  <c r="D348" i="22"/>
  <c r="BA349" i="17"/>
  <c r="AX349" i="17"/>
  <c r="AO349" i="17"/>
  <c r="BJ349" i="17"/>
  <c r="D349" i="17"/>
  <c r="BD349" i="17"/>
  <c r="D348" i="33"/>
  <c r="BG349" i="17"/>
  <c r="AR349" i="17"/>
  <c r="D348" i="21"/>
  <c r="AU349" i="17"/>
  <c r="AZ16" i="2"/>
  <c r="D264" i="22"/>
  <c r="AR265" i="17"/>
  <c r="BA265" i="17"/>
  <c r="BJ265" i="17"/>
  <c r="AO265" i="17"/>
  <c r="AU265" i="17"/>
  <c r="D264" i="33"/>
  <c r="BD265" i="17"/>
  <c r="D265" i="17"/>
  <c r="D264" i="21"/>
  <c r="AX265" i="17"/>
  <c r="BG265" i="17"/>
  <c r="AZ8" i="23"/>
  <c r="AI8" i="30"/>
  <c r="AI8" i="32"/>
  <c r="AI8" i="35"/>
  <c r="AZ8" i="35" s="1"/>
  <c r="AI8" i="31"/>
  <c r="AI8" i="29"/>
  <c r="Q22" i="31"/>
  <c r="Q22" i="29"/>
  <c r="Q22" i="30"/>
  <c r="Q22" i="32"/>
  <c r="Q22" i="36"/>
  <c r="AQ22" i="36" s="1"/>
  <c r="AQ22" i="23"/>
  <c r="Q22" i="35"/>
  <c r="AQ22" i="35" s="1"/>
  <c r="W13" i="32"/>
  <c r="W13" i="30"/>
  <c r="W13" i="31"/>
  <c r="W13" i="29"/>
  <c r="W13" i="35"/>
  <c r="Z31" i="29"/>
  <c r="Z31" i="31"/>
  <c r="Z31" i="35"/>
  <c r="Z31" i="30"/>
  <c r="Z31" i="32"/>
  <c r="AQ9" i="25"/>
  <c r="AQ16" i="25"/>
  <c r="AC30" i="30"/>
  <c r="AC30" i="35"/>
  <c r="AT30" i="35" s="1"/>
  <c r="AC30" i="29"/>
  <c r="AC30" i="32"/>
  <c r="AC30" i="31"/>
  <c r="AT30" i="23"/>
  <c r="AT30" i="25"/>
  <c r="AW13" i="24"/>
  <c r="AW13" i="26"/>
  <c r="BD79" i="17"/>
  <c r="BA79" i="17"/>
  <c r="AO79" i="17"/>
  <c r="D79" i="17"/>
  <c r="BJ79" i="17"/>
  <c r="AX79" i="17"/>
  <c r="BG79" i="17"/>
  <c r="D78" i="21"/>
  <c r="AU79" i="17"/>
  <c r="AR79" i="17"/>
  <c r="D78" i="22"/>
  <c r="D78" i="33"/>
  <c r="H28" i="36"/>
  <c r="H28" i="29"/>
  <c r="H28" i="31"/>
  <c r="H28" i="32"/>
  <c r="H28" i="30"/>
  <c r="H28" i="35"/>
  <c r="D85" i="33"/>
  <c r="BG86" i="17"/>
  <c r="AX86" i="17"/>
  <c r="D85" i="21"/>
  <c r="BA86" i="17"/>
  <c r="BJ86" i="17"/>
  <c r="BD86" i="17"/>
  <c r="D85" i="22"/>
  <c r="D86" i="17"/>
  <c r="AO86" i="17"/>
  <c r="AU86" i="17"/>
  <c r="AR86" i="17"/>
  <c r="D120" i="21"/>
  <c r="AU121" i="17"/>
  <c r="BJ121" i="17"/>
  <c r="D120" i="33"/>
  <c r="AO121" i="17"/>
  <c r="BG121" i="17"/>
  <c r="AR121" i="17"/>
  <c r="D120" i="22"/>
  <c r="BD121" i="17"/>
  <c r="BA121" i="17"/>
  <c r="D121" i="17"/>
  <c r="AX121" i="17"/>
  <c r="AT6" i="24"/>
  <c r="D277" i="22"/>
  <c r="AR278" i="17"/>
  <c r="BA278" i="17"/>
  <c r="BJ278" i="17"/>
  <c r="AO278" i="17"/>
  <c r="AU278" i="17"/>
  <c r="D277" i="33"/>
  <c r="BD278" i="17"/>
  <c r="D278" i="17"/>
  <c r="AX278" i="17"/>
  <c r="BG278" i="17"/>
  <c r="D277" i="21"/>
  <c r="D197" i="21"/>
  <c r="BG198" i="17"/>
  <c r="BD198" i="17"/>
  <c r="D197" i="22"/>
  <c r="BA198" i="17"/>
  <c r="AX198" i="17"/>
  <c r="AO198" i="17"/>
  <c r="AU198" i="17"/>
  <c r="AR198" i="17"/>
  <c r="D197" i="33"/>
  <c r="D198" i="17"/>
  <c r="BJ198" i="17"/>
  <c r="AI34" i="29"/>
  <c r="AI34" i="32"/>
  <c r="AI34" i="31"/>
  <c r="AI34" i="30"/>
  <c r="AI34" i="35"/>
  <c r="AZ34" i="35" s="1"/>
  <c r="AZ34" i="23"/>
  <c r="AT25" i="26"/>
  <c r="AT25" i="27"/>
  <c r="AT25" i="24"/>
  <c r="H9" i="29"/>
  <c r="H9" i="30"/>
  <c r="H9" i="36"/>
  <c r="H9" i="32"/>
  <c r="H9" i="35"/>
  <c r="H9" i="31"/>
  <c r="D66" i="22"/>
  <c r="BJ67" i="17"/>
  <c r="AO67" i="17"/>
  <c r="BG67" i="17"/>
  <c r="BD67" i="17"/>
  <c r="D67" i="17"/>
  <c r="D66" i="33"/>
  <c r="BA67" i="17"/>
  <c r="AX67" i="17"/>
  <c r="AU67" i="17"/>
  <c r="AR67" i="17"/>
  <c r="D66" i="21"/>
  <c r="D141" i="22"/>
  <c r="BA142" i="17"/>
  <c r="AX142" i="17"/>
  <c r="AO142" i="17"/>
  <c r="AU142" i="17"/>
  <c r="AR142" i="17"/>
  <c r="D141" i="33"/>
  <c r="D142" i="17"/>
  <c r="BJ142" i="17"/>
  <c r="BD142" i="17"/>
  <c r="D141" i="21"/>
  <c r="BG142" i="17"/>
  <c r="AT8" i="26"/>
  <c r="D145" i="22"/>
  <c r="AX146" i="17"/>
  <c r="AO146" i="17"/>
  <c r="AR146" i="17"/>
  <c r="BA146" i="17"/>
  <c r="AU146" i="17"/>
  <c r="BJ146" i="17"/>
  <c r="BD146" i="17"/>
  <c r="D146" i="17"/>
  <c r="BG146" i="17"/>
  <c r="D145" i="33"/>
  <c r="D145" i="21"/>
  <c r="AT9" i="27"/>
  <c r="AC9" i="31"/>
  <c r="AC9" i="29"/>
  <c r="AC9" i="30"/>
  <c r="AC9" i="35"/>
  <c r="AT9" i="35" s="1"/>
  <c r="AC9" i="32"/>
  <c r="AT9" i="23"/>
  <c r="AT10" i="25"/>
  <c r="AT10" i="24"/>
  <c r="AT10" i="26"/>
  <c r="AQ28" i="24"/>
  <c r="E14" i="32"/>
  <c r="E14" i="29"/>
  <c r="E14" i="36"/>
  <c r="E14" i="35"/>
  <c r="E14" i="31"/>
  <c r="E14" i="30"/>
  <c r="AZ29" i="27"/>
  <c r="D242" i="33"/>
  <c r="BD243" i="17"/>
  <c r="D243" i="17"/>
  <c r="D242" i="21"/>
  <c r="AX243" i="17"/>
  <c r="BG243" i="17"/>
  <c r="D242" i="22"/>
  <c r="AR243" i="17"/>
  <c r="BA243" i="17"/>
  <c r="BJ243" i="17"/>
  <c r="AO243" i="17"/>
  <c r="AU243" i="17"/>
  <c r="AZ17" i="24"/>
  <c r="AZ17" i="26"/>
  <c r="AZ17" i="25"/>
  <c r="AI17" i="35"/>
  <c r="AZ17" i="35" s="1"/>
  <c r="AI17" i="32"/>
  <c r="AI17" i="31"/>
  <c r="AI17" i="29"/>
  <c r="AI17" i="30"/>
  <c r="AZ17" i="23"/>
  <c r="Z30" i="29"/>
  <c r="Z30" i="35"/>
  <c r="Z30" i="32"/>
  <c r="Z30" i="31"/>
  <c r="Z30" i="30"/>
  <c r="BJ99" i="17"/>
  <c r="AO99" i="17"/>
  <c r="AU99" i="17"/>
  <c r="BD99" i="17"/>
  <c r="BG99" i="17"/>
  <c r="D98" i="33"/>
  <c r="AX99" i="17"/>
  <c r="BA99" i="17"/>
  <c r="D98" i="21"/>
  <c r="AR99" i="17"/>
  <c r="D98" i="22"/>
  <c r="D99" i="17"/>
  <c r="AI20" i="32"/>
  <c r="AI20" i="29"/>
  <c r="AI20" i="35"/>
  <c r="AZ20" i="35" s="1"/>
  <c r="AI20" i="31"/>
  <c r="AZ20" i="23"/>
  <c r="AI20" i="30"/>
  <c r="AZ20" i="24"/>
  <c r="AO353" i="17"/>
  <c r="AU353" i="17"/>
  <c r="AR353" i="17"/>
  <c r="D352" i="22"/>
  <c r="BJ353" i="17"/>
  <c r="D353" i="17"/>
  <c r="BD353" i="17"/>
  <c r="D352" i="33"/>
  <c r="BG353" i="17"/>
  <c r="AX353" i="17"/>
  <c r="D352" i="21"/>
  <c r="BA353" i="17"/>
  <c r="AZ20" i="2"/>
  <c r="AX263" i="17"/>
  <c r="D262" i="21"/>
  <c r="D262" i="22"/>
  <c r="BJ263" i="17"/>
  <c r="AU263" i="17"/>
  <c r="BA263" i="17"/>
  <c r="BG263" i="17"/>
  <c r="D262" i="33"/>
  <c r="D263" i="17"/>
  <c r="AO263" i="17"/>
  <c r="BD263" i="17"/>
  <c r="AR263" i="17"/>
  <c r="W8" i="30"/>
  <c r="W8" i="32"/>
  <c r="W8" i="31"/>
  <c r="W8" i="35"/>
  <c r="W8" i="29"/>
  <c r="K7" i="32"/>
  <c r="K7" i="29"/>
  <c r="K7" i="35"/>
  <c r="K7" i="31"/>
  <c r="K7" i="30"/>
  <c r="K7" i="36"/>
  <c r="D269" i="22"/>
  <c r="BA270" i="17"/>
  <c r="AX270" i="17"/>
  <c r="AO270" i="17"/>
  <c r="AU270" i="17"/>
  <c r="AR270" i="17"/>
  <c r="D269" i="33"/>
  <c r="D270" i="17"/>
  <c r="BJ270" i="17"/>
  <c r="BG270" i="17"/>
  <c r="BD270" i="17"/>
  <c r="D269" i="21"/>
  <c r="D235" i="22"/>
  <c r="BA236" i="17"/>
  <c r="AX236" i="17"/>
  <c r="D235" i="33"/>
  <c r="BG236" i="17"/>
  <c r="AR236" i="17"/>
  <c r="D235" i="21"/>
  <c r="AU236" i="17"/>
  <c r="AO236" i="17"/>
  <c r="BJ236" i="17"/>
  <c r="D236" i="17"/>
  <c r="BD236" i="17"/>
  <c r="D232" i="33"/>
  <c r="BA233" i="17"/>
  <c r="AX233" i="17"/>
  <c r="AU233" i="17"/>
  <c r="AO233" i="17"/>
  <c r="D232" i="21"/>
  <c r="BJ233" i="17"/>
  <c r="D233" i="17"/>
  <c r="D232" i="22"/>
  <c r="BD233" i="17"/>
  <c r="BG233" i="17"/>
  <c r="AR233" i="17"/>
  <c r="B22" i="29"/>
  <c r="B22" i="30"/>
  <c r="B22" i="36"/>
  <c r="B22" i="35"/>
  <c r="B22" i="32"/>
  <c r="B22" i="31"/>
  <c r="K28" i="36"/>
  <c r="K28" i="29"/>
  <c r="K28" i="31"/>
  <c r="K28" i="35"/>
  <c r="K28" i="30"/>
  <c r="K28" i="32"/>
  <c r="N15" i="29"/>
  <c r="N15" i="35"/>
  <c r="N15" i="32"/>
  <c r="N15" i="30"/>
  <c r="N15" i="36"/>
  <c r="D133" i="22"/>
  <c r="BA134" i="17"/>
  <c r="AX134" i="17"/>
  <c r="AO134" i="17"/>
  <c r="AU134" i="17"/>
  <c r="AR134" i="17"/>
  <c r="D133" i="33"/>
  <c r="D134" i="17"/>
  <c r="BJ134" i="17"/>
  <c r="D133" i="21"/>
  <c r="BG134" i="17"/>
  <c r="BD134" i="17"/>
  <c r="D250" i="22"/>
  <c r="BD251" i="17"/>
  <c r="BG251" i="17"/>
  <c r="AR251" i="17"/>
  <c r="AU251" i="17"/>
  <c r="AO251" i="17"/>
  <c r="D250" i="21"/>
  <c r="BJ251" i="17"/>
  <c r="D251" i="17"/>
  <c r="D250" i="33"/>
  <c r="BA251" i="17"/>
  <c r="AX251" i="17"/>
  <c r="N28" i="29"/>
  <c r="N28" i="30"/>
  <c r="N28" i="36"/>
  <c r="N28" i="32"/>
  <c r="N28" i="35"/>
  <c r="N28" i="31"/>
  <c r="N11" i="30"/>
  <c r="N11" i="36"/>
  <c r="N11" i="31"/>
  <c r="N11" i="35"/>
  <c r="N11" i="29"/>
  <c r="N11" i="32"/>
  <c r="D129" i="33"/>
  <c r="D130" i="17"/>
  <c r="BJ130" i="17"/>
  <c r="D129" i="21"/>
  <c r="BG130" i="17"/>
  <c r="BD130" i="17"/>
  <c r="D129" i="22"/>
  <c r="BA130" i="17"/>
  <c r="AX130" i="17"/>
  <c r="AO130" i="17"/>
  <c r="AU130" i="17"/>
  <c r="AR130" i="17"/>
  <c r="Z4" i="29"/>
  <c r="Z4" i="35"/>
  <c r="Z4" i="30"/>
  <c r="Z4" i="32"/>
  <c r="Z4" i="31"/>
  <c r="AZ24" i="25"/>
  <c r="D33" i="21"/>
  <c r="AX33" i="17"/>
  <c r="BG33" i="17"/>
  <c r="D33" i="22"/>
  <c r="AR33" i="17"/>
  <c r="BA33" i="17"/>
  <c r="BJ33" i="17"/>
  <c r="AO33" i="17"/>
  <c r="AU33" i="17"/>
  <c r="D33" i="33"/>
  <c r="BD33" i="17"/>
  <c r="D33" i="17"/>
  <c r="D40" i="21"/>
  <c r="AU40" i="17"/>
  <c r="AR40" i="17"/>
  <c r="D40" i="22"/>
  <c r="BJ40" i="17"/>
  <c r="AO40" i="17"/>
  <c r="BG40" i="17"/>
  <c r="BD40" i="17"/>
  <c r="D40" i="17"/>
  <c r="D40" i="33"/>
  <c r="BA40" i="17"/>
  <c r="AX40" i="17"/>
  <c r="D47" i="22"/>
  <c r="BA47" i="17"/>
  <c r="AX47" i="17"/>
  <c r="AO47" i="17"/>
  <c r="AU47" i="17"/>
  <c r="AR47" i="17"/>
  <c r="D47" i="17"/>
  <c r="BG47" i="17"/>
  <c r="D47" i="33"/>
  <c r="BJ47" i="17"/>
  <c r="D47" i="21"/>
  <c r="BD47" i="17"/>
  <c r="AQ25" i="28"/>
  <c r="AQ32" i="24"/>
  <c r="AW15" i="27"/>
  <c r="AW15" i="25"/>
  <c r="AQ8" i="26"/>
  <c r="AQ15" i="2"/>
  <c r="BG165" i="17"/>
  <c r="BD165" i="17"/>
  <c r="D165" i="17"/>
  <c r="D164" i="33"/>
  <c r="BA165" i="17"/>
  <c r="AX165" i="17"/>
  <c r="AU165" i="17"/>
  <c r="BJ165" i="17"/>
  <c r="D164" i="21"/>
  <c r="AR165" i="17"/>
  <c r="D164" i="22"/>
  <c r="AO165" i="17"/>
  <c r="AT22" i="26"/>
  <c r="AT29" i="26"/>
  <c r="AW5" i="25"/>
  <c r="AQ29" i="26"/>
  <c r="AR192" i="17"/>
  <c r="D191" i="21"/>
  <c r="D192" i="17"/>
  <c r="D191" i="22"/>
  <c r="BG192" i="17"/>
  <c r="BD192" i="17"/>
  <c r="AX192" i="17"/>
  <c r="AO192" i="17"/>
  <c r="BA192" i="17"/>
  <c r="AU192" i="17"/>
  <c r="BJ192" i="17"/>
  <c r="D191" i="33"/>
  <c r="AW26" i="24"/>
  <c r="AQ12" i="24"/>
  <c r="AT26" i="26"/>
  <c r="AT26" i="24"/>
  <c r="AW9" i="24"/>
  <c r="AZ22" i="25"/>
  <c r="BJ355" i="17"/>
  <c r="AO355" i="17"/>
  <c r="AU355" i="17"/>
  <c r="D354" i="22"/>
  <c r="D355" i="17"/>
  <c r="BD355" i="17"/>
  <c r="BG355" i="17"/>
  <c r="D354" i="33"/>
  <c r="AX355" i="17"/>
  <c r="BA355" i="17"/>
  <c r="D354" i="21"/>
  <c r="AR355" i="17"/>
  <c r="AZ22" i="2"/>
  <c r="Q27" i="35"/>
  <c r="AQ27" i="35" s="1"/>
  <c r="Q27" i="32"/>
  <c r="Q27" i="30"/>
  <c r="Q27" i="31"/>
  <c r="Q27" i="36"/>
  <c r="AQ27" i="36" s="1"/>
  <c r="Q27" i="29"/>
  <c r="AQ27" i="23"/>
  <c r="D176" i="22"/>
  <c r="D176" i="33"/>
  <c r="AU177" i="17"/>
  <c r="D177" i="17"/>
  <c r="D176" i="21"/>
  <c r="BD177" i="17"/>
  <c r="BG177" i="17"/>
  <c r="AQ27" i="2"/>
  <c r="BA177" i="17"/>
  <c r="AX177" i="17"/>
  <c r="AR177" i="17"/>
  <c r="BJ177" i="17"/>
  <c r="AO177" i="17"/>
  <c r="D312" i="33"/>
  <c r="BG313" i="17"/>
  <c r="BD313" i="17"/>
  <c r="AR313" i="17"/>
  <c r="AU313" i="17"/>
  <c r="D312" i="21"/>
  <c r="D313" i="17"/>
  <c r="D312" i="22"/>
  <c r="AX313" i="17"/>
  <c r="BJ313" i="17"/>
  <c r="AW10" i="2"/>
  <c r="AO313" i="17"/>
  <c r="BA313" i="17"/>
  <c r="AF10" i="32"/>
  <c r="AF10" i="30"/>
  <c r="AF10" i="31"/>
  <c r="AF10" i="29"/>
  <c r="AW10" i="23"/>
  <c r="AF10" i="35"/>
  <c r="AW10" i="35" s="1"/>
  <c r="AW10" i="27"/>
  <c r="D82" i="33"/>
  <c r="BD83" i="17"/>
  <c r="D82" i="22"/>
  <c r="AX83" i="17"/>
  <c r="BG83" i="17"/>
  <c r="AO83" i="17"/>
  <c r="BA83" i="17"/>
  <c r="D82" i="21"/>
  <c r="AU83" i="17"/>
  <c r="BJ83" i="17"/>
  <c r="D83" i="17"/>
  <c r="AR83" i="17"/>
  <c r="AT17" i="26"/>
  <c r="AT17" i="27"/>
  <c r="BG321" i="17"/>
  <c r="BD321" i="17"/>
  <c r="AX321" i="17"/>
  <c r="D320" i="21"/>
  <c r="BA321" i="17"/>
  <c r="AW18" i="2"/>
  <c r="D320" i="22"/>
  <c r="AU321" i="17"/>
  <c r="AO321" i="17"/>
  <c r="D321" i="17"/>
  <c r="D320" i="33"/>
  <c r="AR321" i="17"/>
  <c r="BJ321" i="17"/>
  <c r="AW18" i="27"/>
  <c r="AW18" i="24"/>
  <c r="AO149" i="17"/>
  <c r="AR149" i="17"/>
  <c r="BJ149" i="17"/>
  <c r="D148" i="22"/>
  <c r="D148" i="33"/>
  <c r="BA149" i="17"/>
  <c r="AU149" i="17"/>
  <c r="D148" i="21"/>
  <c r="BG149" i="17"/>
  <c r="BD149" i="17"/>
  <c r="D149" i="17"/>
  <c r="AX149" i="17"/>
  <c r="Z12" i="35"/>
  <c r="Z12" i="31"/>
  <c r="Z12" i="32"/>
  <c r="Z12" i="29"/>
  <c r="Z12" i="30"/>
  <c r="N31" i="35"/>
  <c r="N31" i="29"/>
  <c r="N31" i="31"/>
  <c r="N31" i="30"/>
  <c r="N31" i="32"/>
  <c r="N31" i="36"/>
  <c r="D266" i="33"/>
  <c r="AX267" i="17"/>
  <c r="D266" i="22"/>
  <c r="AO267" i="17"/>
  <c r="BA267" i="17"/>
  <c r="BJ267" i="17"/>
  <c r="BG267" i="17"/>
  <c r="AU267" i="17"/>
  <c r="BD267" i="17"/>
  <c r="AR267" i="17"/>
  <c r="D267" i="17"/>
  <c r="D266" i="21"/>
  <c r="N5" i="29"/>
  <c r="N5" i="32"/>
  <c r="N5" i="36"/>
  <c r="N5" i="35"/>
  <c r="N5" i="31"/>
  <c r="N5" i="30"/>
  <c r="D100" i="33"/>
  <c r="BA101" i="17"/>
  <c r="AX101" i="17"/>
  <c r="AU101" i="17"/>
  <c r="AO101" i="17"/>
  <c r="D100" i="21"/>
  <c r="BJ101" i="17"/>
  <c r="D101" i="17"/>
  <c r="D100" i="22"/>
  <c r="BD101" i="17"/>
  <c r="BG101" i="17"/>
  <c r="AR101" i="17"/>
  <c r="AI30" i="35"/>
  <c r="AZ30" i="35" s="1"/>
  <c r="AI30" i="32"/>
  <c r="AI30" i="30"/>
  <c r="AZ30" i="23"/>
  <c r="AI30" i="29"/>
  <c r="AI30" i="31"/>
  <c r="BJ137" i="17"/>
  <c r="AO137" i="17"/>
  <c r="AU137" i="17"/>
  <c r="D136" i="33"/>
  <c r="BD137" i="17"/>
  <c r="D137" i="17"/>
  <c r="D136" i="21"/>
  <c r="AX137" i="17"/>
  <c r="BG137" i="17"/>
  <c r="D136" i="22"/>
  <c r="AR137" i="17"/>
  <c r="BA137" i="17"/>
  <c r="N18" i="35"/>
  <c r="N18" i="32"/>
  <c r="N18" i="31"/>
  <c r="N18" i="29"/>
  <c r="N18" i="30"/>
  <c r="N18" i="36"/>
  <c r="AI25" i="29"/>
  <c r="AI25" i="30"/>
  <c r="AI25" i="35"/>
  <c r="AZ25" i="35" s="1"/>
  <c r="AI25" i="31"/>
  <c r="AI25" i="32"/>
  <c r="AZ25" i="23"/>
  <c r="D28" i="33"/>
  <c r="BD28" i="17"/>
  <c r="D28" i="17"/>
  <c r="D28" i="21"/>
  <c r="AX28" i="17"/>
  <c r="BG28" i="17"/>
  <c r="D28" i="22"/>
  <c r="AR28" i="17"/>
  <c r="BA28" i="17"/>
  <c r="AU28" i="17"/>
  <c r="BJ28" i="17"/>
  <c r="AO28" i="17"/>
  <c r="AW32" i="26"/>
  <c r="BD274" i="17"/>
  <c r="BA274" i="17"/>
  <c r="BJ274" i="17"/>
  <c r="AX274" i="17"/>
  <c r="D274" i="17"/>
  <c r="D273" i="22"/>
  <c r="BG274" i="17"/>
  <c r="AU274" i="17"/>
  <c r="AR274" i="17"/>
  <c r="AO274" i="17"/>
  <c r="D273" i="21"/>
  <c r="D273" i="33"/>
  <c r="D138" i="33"/>
  <c r="BA139" i="17"/>
  <c r="AX139" i="17"/>
  <c r="D138" i="21"/>
  <c r="AU139" i="17"/>
  <c r="AR139" i="17"/>
  <c r="D138" i="22"/>
  <c r="BJ139" i="17"/>
  <c r="AO139" i="17"/>
  <c r="BG139" i="17"/>
  <c r="BD139" i="17"/>
  <c r="D139" i="17"/>
  <c r="AQ7" i="24"/>
  <c r="AQ7" i="25"/>
  <c r="AC14" i="35"/>
  <c r="AT14" i="35" s="1"/>
  <c r="AC14" i="32"/>
  <c r="AC14" i="30"/>
  <c r="AC14" i="31"/>
  <c r="AC14" i="29"/>
  <c r="AT14" i="23"/>
  <c r="AT21" i="27"/>
  <c r="AT28" i="24"/>
  <c r="T26" i="32"/>
  <c r="T26" i="30"/>
  <c r="T26" i="36"/>
  <c r="T26" i="31"/>
  <c r="T26" i="29"/>
  <c r="T26" i="35"/>
  <c r="T33" i="32"/>
  <c r="T33" i="36"/>
  <c r="T33" i="31"/>
  <c r="T33" i="30"/>
  <c r="T33" i="29"/>
  <c r="T33" i="35"/>
  <c r="AC4" i="29"/>
  <c r="AC4" i="30"/>
  <c r="AC4" i="32"/>
  <c r="AC4" i="35"/>
  <c r="AT4" i="35" s="1"/>
  <c r="AC4" i="31"/>
  <c r="AT4" i="23"/>
  <c r="AQ33" i="24"/>
  <c r="AQ33" i="27"/>
  <c r="AQ33" i="28"/>
  <c r="AW23" i="24"/>
  <c r="AZ10" i="27"/>
  <c r="D51" i="33"/>
  <c r="D51" i="17"/>
  <c r="BJ51" i="17"/>
  <c r="D51" i="21"/>
  <c r="BG51" i="17"/>
  <c r="BD51" i="17"/>
  <c r="D51" i="22"/>
  <c r="BA51" i="17"/>
  <c r="AX51" i="17"/>
  <c r="AR51" i="17"/>
  <c r="AO51" i="17"/>
  <c r="AU51" i="17"/>
  <c r="BJ322" i="17"/>
  <c r="AO322" i="17"/>
  <c r="AU322" i="17"/>
  <c r="D321" i="33"/>
  <c r="BD322" i="17"/>
  <c r="D322" i="17"/>
  <c r="D321" i="21"/>
  <c r="AX322" i="17"/>
  <c r="BG322" i="17"/>
  <c r="D321" i="22"/>
  <c r="AR322" i="17"/>
  <c r="BA322" i="17"/>
  <c r="AW19" i="2"/>
  <c r="AW33" i="24"/>
  <c r="AW33" i="25"/>
  <c r="AW33" i="26"/>
  <c r="AQ5" i="25"/>
  <c r="AQ19" i="25"/>
  <c r="AQ19" i="27"/>
  <c r="AQ19" i="24"/>
  <c r="E6" i="30"/>
  <c r="E6" i="36"/>
  <c r="E6" i="32"/>
  <c r="E6" i="35"/>
  <c r="E6" i="31"/>
  <c r="E6" i="29"/>
  <c r="AQ20" i="26"/>
  <c r="AT34" i="25"/>
  <c r="AQ21" i="25"/>
  <c r="AQ21" i="24"/>
  <c r="Z34" i="29"/>
  <c r="Z34" i="30"/>
  <c r="Z34" i="32"/>
  <c r="Z34" i="31"/>
  <c r="Z34" i="35"/>
  <c r="AQ12" i="26"/>
  <c r="AW22" i="25"/>
  <c r="AI13" i="31"/>
  <c r="AI13" i="30"/>
  <c r="AI13" i="35"/>
  <c r="AZ13" i="35" s="1"/>
  <c r="AI13" i="32"/>
  <c r="AI13" i="29"/>
  <c r="AZ13" i="23"/>
  <c r="N17" i="32"/>
  <c r="N17" i="36"/>
  <c r="N17" i="29"/>
  <c r="N17" i="35"/>
  <c r="N17" i="31"/>
  <c r="N17" i="30"/>
  <c r="W7" i="32"/>
  <c r="W7" i="35"/>
  <c r="W7" i="31"/>
  <c r="W7" i="30"/>
  <c r="W7" i="29"/>
  <c r="D217" i="22"/>
  <c r="AR218" i="17"/>
  <c r="BA218" i="17"/>
  <c r="BJ218" i="17"/>
  <c r="AO218" i="17"/>
  <c r="AU218" i="17"/>
  <c r="D217" i="33"/>
  <c r="D218" i="17"/>
  <c r="D217" i="21"/>
  <c r="BG218" i="17"/>
  <c r="BD218" i="17"/>
  <c r="AX218" i="17"/>
  <c r="BJ107" i="17"/>
  <c r="AO107" i="17"/>
  <c r="AU107" i="17"/>
  <c r="D106" i="21"/>
  <c r="AR107" i="17"/>
  <c r="D106" i="22"/>
  <c r="D107" i="17"/>
  <c r="BD107" i="17"/>
  <c r="BG107" i="17"/>
  <c r="D106" i="33"/>
  <c r="AX107" i="17"/>
  <c r="BA107" i="17"/>
  <c r="K18" i="32"/>
  <c r="K18" i="35"/>
  <c r="K18" i="29"/>
  <c r="K18" i="30"/>
  <c r="K18" i="31"/>
  <c r="K18" i="36"/>
  <c r="Z29" i="35"/>
  <c r="Z29" i="31"/>
  <c r="Z29" i="32"/>
  <c r="Z29" i="30"/>
  <c r="Z29" i="29"/>
  <c r="AU122" i="17"/>
  <c r="D121" i="22"/>
  <c r="D122" i="17"/>
  <c r="D121" i="33"/>
  <c r="AR122" i="17"/>
  <c r="D121" i="21"/>
  <c r="BG122" i="17"/>
  <c r="AO122" i="17"/>
  <c r="AX122" i="17"/>
  <c r="BD122" i="17"/>
  <c r="BJ122" i="17"/>
  <c r="BA122" i="17"/>
  <c r="AI7" i="31"/>
  <c r="AI7" i="30"/>
  <c r="AI7" i="29"/>
  <c r="AI7" i="32"/>
  <c r="AI7" i="35"/>
  <c r="AZ7" i="35" s="1"/>
  <c r="AZ7" i="23"/>
  <c r="D339" i="22"/>
  <c r="D340" i="17"/>
  <c r="BD340" i="17"/>
  <c r="BG340" i="17"/>
  <c r="AX340" i="17"/>
  <c r="AR340" i="17"/>
  <c r="D339" i="33"/>
  <c r="BA340" i="17"/>
  <c r="D339" i="21"/>
  <c r="BJ340" i="17"/>
  <c r="AZ7" i="2"/>
  <c r="AO340" i="17"/>
  <c r="AU340" i="17"/>
  <c r="Z24" i="31"/>
  <c r="Z24" i="30"/>
  <c r="Z24" i="32"/>
  <c r="Z24" i="29"/>
  <c r="Z24" i="35"/>
  <c r="D260" i="33"/>
  <c r="D261" i="17"/>
  <c r="D260" i="21"/>
  <c r="AX261" i="17"/>
  <c r="AO261" i="17"/>
  <c r="D260" i="22"/>
  <c r="BD261" i="17"/>
  <c r="AR261" i="17"/>
  <c r="BJ261" i="17"/>
  <c r="BG261" i="17"/>
  <c r="AU261" i="17"/>
  <c r="BA261" i="17"/>
  <c r="Z33" i="30"/>
  <c r="Z33" i="32"/>
  <c r="Z33" i="35"/>
  <c r="Z33" i="29"/>
  <c r="Z33" i="31"/>
  <c r="D252" i="33"/>
  <c r="BD253" i="17"/>
  <c r="D253" i="17"/>
  <c r="D252" i="21"/>
  <c r="AX253" i="17"/>
  <c r="BG253" i="17"/>
  <c r="D252" i="22"/>
  <c r="AR253" i="17"/>
  <c r="BA253" i="17"/>
  <c r="AO253" i="17"/>
  <c r="AU253" i="17"/>
  <c r="BJ253" i="17"/>
  <c r="Y29" i="22"/>
  <c r="AZ16" i="25"/>
  <c r="AZ16" i="24"/>
  <c r="D249" i="22"/>
  <c r="BA250" i="17"/>
  <c r="AX250" i="17"/>
  <c r="AO250" i="17"/>
  <c r="AU250" i="17"/>
  <c r="AR250" i="17"/>
  <c r="D249" i="33"/>
  <c r="D250" i="17"/>
  <c r="BJ250" i="17"/>
  <c r="BD250" i="17"/>
  <c r="D249" i="21"/>
  <c r="BG250" i="17"/>
  <c r="AQ22" i="28"/>
  <c r="D91" i="21"/>
  <c r="D91" i="22"/>
  <c r="AR92" i="17"/>
  <c r="AO92" i="17"/>
  <c r="AU92" i="17"/>
  <c r="AX92" i="17"/>
  <c r="BJ92" i="17"/>
  <c r="BD92" i="17"/>
  <c r="D91" i="33"/>
  <c r="D92" i="17"/>
  <c r="BG92" i="17"/>
  <c r="BA92" i="17"/>
  <c r="AR273" i="17"/>
  <c r="D273" i="17"/>
  <c r="D272" i="33"/>
  <c r="BD273" i="17"/>
  <c r="AU273" i="17"/>
  <c r="AX273" i="17"/>
  <c r="BJ273" i="17"/>
  <c r="D272" i="22"/>
  <c r="BG273" i="17"/>
  <c r="AO273" i="17"/>
  <c r="BA273" i="17"/>
  <c r="D272" i="21"/>
  <c r="AQ9" i="28"/>
  <c r="AQ9" i="24"/>
  <c r="AQ16" i="24"/>
  <c r="AQ16" i="27"/>
  <c r="AT30" i="27"/>
  <c r="AT30" i="24"/>
  <c r="AT30" i="26"/>
  <c r="AF6" i="29"/>
  <c r="AF6" i="31"/>
  <c r="AF6" i="30"/>
  <c r="AW6" i="23"/>
  <c r="AF6" i="35"/>
  <c r="AW6" i="35" s="1"/>
  <c r="AF6" i="32"/>
  <c r="AT6" i="27"/>
  <c r="AT6" i="25"/>
  <c r="AC6" i="29"/>
  <c r="AC6" i="35"/>
  <c r="AT6" i="35" s="1"/>
  <c r="AC6" i="32"/>
  <c r="AC6" i="30"/>
  <c r="AC6" i="31"/>
  <c r="AT6" i="23"/>
  <c r="D291" i="22"/>
  <c r="BJ292" i="17"/>
  <c r="D292" i="17"/>
  <c r="BD292" i="17"/>
  <c r="BG292" i="17"/>
  <c r="BA292" i="17"/>
  <c r="D291" i="33"/>
  <c r="AX292" i="17"/>
  <c r="D291" i="21"/>
  <c r="AO292" i="17"/>
  <c r="AR292" i="17"/>
  <c r="AU292" i="17"/>
  <c r="AT20" i="24"/>
  <c r="BD69" i="17"/>
  <c r="D69" i="17"/>
  <c r="D68" i="21"/>
  <c r="AX69" i="17"/>
  <c r="BG69" i="17"/>
  <c r="AR69" i="17"/>
  <c r="AO69" i="17"/>
  <c r="D68" i="22"/>
  <c r="BA69" i="17"/>
  <c r="AU69" i="17"/>
  <c r="BJ69" i="17"/>
  <c r="D68" i="33"/>
  <c r="AZ34" i="27"/>
  <c r="N23" i="30"/>
  <c r="N23" i="29"/>
  <c r="N23" i="31"/>
  <c r="N23" i="35"/>
  <c r="N23" i="32"/>
  <c r="N23" i="36"/>
  <c r="E23" i="35"/>
  <c r="E23" i="32"/>
  <c r="E23" i="29"/>
  <c r="E23" i="31"/>
  <c r="E23" i="36"/>
  <c r="E23" i="30"/>
  <c r="D52" i="33"/>
  <c r="AU52" i="17"/>
  <c r="D52" i="17"/>
  <c r="D52" i="22"/>
  <c r="AX52" i="17"/>
  <c r="BJ52" i="17"/>
  <c r="D52" i="21"/>
  <c r="BA52" i="17"/>
  <c r="BD52" i="17"/>
  <c r="AR52" i="17"/>
  <c r="AO52" i="17"/>
  <c r="BG52" i="17"/>
  <c r="D199" i="22"/>
  <c r="AR200" i="17"/>
  <c r="AX200" i="17"/>
  <c r="D199" i="21"/>
  <c r="AU200" i="17"/>
  <c r="BJ200" i="17"/>
  <c r="AO200" i="17"/>
  <c r="BG200" i="17"/>
  <c r="D199" i="33"/>
  <c r="BD200" i="17"/>
  <c r="D200" i="17"/>
  <c r="BA200" i="17"/>
  <c r="D281" i="21"/>
  <c r="D282" i="17"/>
  <c r="BJ282" i="17"/>
  <c r="AU282" i="17"/>
  <c r="D281" i="33"/>
  <c r="AX282" i="17"/>
  <c r="AO282" i="17"/>
  <c r="AR282" i="17"/>
  <c r="D281" i="22"/>
  <c r="BD282" i="17"/>
  <c r="BA282" i="17"/>
  <c r="BG282" i="17"/>
  <c r="AT10" i="27"/>
  <c r="AC10" i="30"/>
  <c r="AC10" i="31"/>
  <c r="AC10" i="29"/>
  <c r="AT10" i="23"/>
  <c r="AC10" i="35"/>
  <c r="AT10" i="35" s="1"/>
  <c r="AC10" i="32"/>
  <c r="AQ28" i="28"/>
  <c r="AQ28" i="27"/>
  <c r="Q28" i="36"/>
  <c r="AQ28" i="36" s="1"/>
  <c r="Q28" i="30"/>
  <c r="Q28" i="35"/>
  <c r="AQ28" i="35" s="1"/>
  <c r="Q28" i="32"/>
  <c r="Q28" i="29"/>
  <c r="AQ28" i="23"/>
  <c r="Q28" i="31"/>
  <c r="BJ178" i="17"/>
  <c r="AO178" i="17"/>
  <c r="AU178" i="17"/>
  <c r="D177" i="33"/>
  <c r="BD178" i="17"/>
  <c r="D178" i="17"/>
  <c r="D177" i="21"/>
  <c r="BG178" i="17"/>
  <c r="D177" i="22"/>
  <c r="BA178" i="17"/>
  <c r="AX178" i="17"/>
  <c r="AQ28" i="2"/>
  <c r="AR178" i="17"/>
  <c r="AW24" i="25"/>
  <c r="AZ29" i="25"/>
  <c r="AZ29" i="24"/>
  <c r="W28" i="29"/>
  <c r="W28" i="35"/>
  <c r="W28" i="31"/>
  <c r="W28" i="30"/>
  <c r="W28" i="32"/>
  <c r="AZ17" i="27"/>
  <c r="D349" i="33"/>
  <c r="BA350" i="17"/>
  <c r="AX350" i="17"/>
  <c r="BG350" i="17"/>
  <c r="AR350" i="17"/>
  <c r="AU350" i="17"/>
  <c r="AO350" i="17"/>
  <c r="D349" i="21"/>
  <c r="BJ350" i="17"/>
  <c r="D350" i="17"/>
  <c r="BD350" i="17"/>
  <c r="D349" i="22"/>
  <c r="AZ17" i="2"/>
  <c r="D127" i="22"/>
  <c r="AR128" i="17"/>
  <c r="BA128" i="17"/>
  <c r="BJ128" i="17"/>
  <c r="AO128" i="17"/>
  <c r="AU128" i="17"/>
  <c r="D127" i="33"/>
  <c r="BD128" i="17"/>
  <c r="D128" i="17"/>
  <c r="D127" i="21"/>
  <c r="AX128" i="17"/>
  <c r="BG128" i="17"/>
  <c r="AZ20" i="27"/>
  <c r="AZ20" i="26"/>
  <c r="Z21" i="29"/>
  <c r="Z21" i="30"/>
  <c r="Z21" i="35"/>
  <c r="Z21" i="32"/>
  <c r="Z21" i="31"/>
  <c r="BJ219" i="17"/>
  <c r="AO219" i="17"/>
  <c r="AU219" i="17"/>
  <c r="D218" i="33"/>
  <c r="BD219" i="17"/>
  <c r="D219" i="17"/>
  <c r="AX219" i="17"/>
  <c r="AR219" i="17"/>
  <c r="D218" i="21"/>
  <c r="BG219" i="17"/>
  <c r="D218" i="22"/>
  <c r="BA219" i="17"/>
  <c r="D221" i="21"/>
  <c r="AX222" i="17"/>
  <c r="BG222" i="17"/>
  <c r="BJ222" i="17"/>
  <c r="D222" i="17"/>
  <c r="BD222" i="17"/>
  <c r="BA222" i="17"/>
  <c r="D221" i="33"/>
  <c r="AR222" i="17"/>
  <c r="AU222" i="17"/>
  <c r="D221" i="22"/>
  <c r="AO222" i="17"/>
  <c r="W22" i="29"/>
  <c r="W22" i="35"/>
  <c r="W22" i="31"/>
  <c r="W22" i="30"/>
  <c r="W22" i="32"/>
  <c r="D116" i="33"/>
  <c r="BA117" i="17"/>
  <c r="AX117" i="17"/>
  <c r="D116" i="22"/>
  <c r="BD117" i="17"/>
  <c r="BJ117" i="17"/>
  <c r="AR117" i="17"/>
  <c r="AU117" i="17"/>
  <c r="AO117" i="17"/>
  <c r="D117" i="17"/>
  <c r="D116" i="21"/>
  <c r="BG117" i="17"/>
  <c r="W21" i="31"/>
  <c r="W21" i="32"/>
  <c r="W21" i="29"/>
  <c r="W21" i="30"/>
  <c r="W21" i="35"/>
  <c r="AZ24" i="27"/>
  <c r="D356" i="21"/>
  <c r="D357" i="17"/>
  <c r="AX357" i="17"/>
  <c r="BA357" i="17"/>
  <c r="D356" i="33"/>
  <c r="AU357" i="17"/>
  <c r="D356" i="22"/>
  <c r="BJ357" i="17"/>
  <c r="AO357" i="17"/>
  <c r="AR357" i="17"/>
  <c r="BG357" i="17"/>
  <c r="AZ24" i="2"/>
  <c r="BD357" i="17"/>
  <c r="E4" i="36"/>
  <c r="E4" i="29"/>
  <c r="E4" i="35"/>
  <c r="E4" i="32"/>
  <c r="E4" i="30"/>
  <c r="E4" i="31"/>
  <c r="E18" i="36"/>
  <c r="E18" i="32"/>
  <c r="E18" i="35"/>
  <c r="E18" i="29"/>
  <c r="E18" i="31"/>
  <c r="E18" i="30"/>
  <c r="AQ32" i="28"/>
  <c r="AQ32" i="25"/>
  <c r="BJ182" i="17"/>
  <c r="AO182" i="17"/>
  <c r="AU182" i="17"/>
  <c r="AQ32" i="2"/>
  <c r="D181" i="33"/>
  <c r="BD182" i="17"/>
  <c r="D182" i="17"/>
  <c r="D181" i="21"/>
  <c r="BG182" i="17"/>
  <c r="D181" i="22"/>
  <c r="BA182" i="17"/>
  <c r="AX182" i="17"/>
  <c r="AR182" i="17"/>
  <c r="AW15" i="26"/>
  <c r="AW22" i="23"/>
  <c r="AF22" i="30"/>
  <c r="AF22" i="35"/>
  <c r="AW22" i="35" s="1"/>
  <c r="AF22" i="29"/>
  <c r="AF22" i="32"/>
  <c r="AF22" i="31"/>
  <c r="AF29" i="30"/>
  <c r="AW29" i="23"/>
  <c r="AF29" i="29"/>
  <c r="AF29" i="35"/>
  <c r="AW29" i="35" s="1"/>
  <c r="AF29" i="32"/>
  <c r="AF29" i="31"/>
  <c r="AW29" i="24"/>
  <c r="AQ8" i="2"/>
  <c r="BJ158" i="17"/>
  <c r="AO158" i="17"/>
  <c r="AU158" i="17"/>
  <c r="D157" i="33"/>
  <c r="BD158" i="17"/>
  <c r="D158" i="17"/>
  <c r="AX158" i="17"/>
  <c r="AR158" i="17"/>
  <c r="D157" i="21"/>
  <c r="BG158" i="17"/>
  <c r="D157" i="22"/>
  <c r="BA158" i="17"/>
  <c r="AC22" i="32"/>
  <c r="AC22" i="35"/>
  <c r="AT22" i="35" s="1"/>
  <c r="AC22" i="31"/>
  <c r="AC22" i="29"/>
  <c r="AC22" i="30"/>
  <c r="AT22" i="23"/>
  <c r="AT22" i="27"/>
  <c r="AC29" i="29"/>
  <c r="AC29" i="32"/>
  <c r="AC29" i="31"/>
  <c r="AC29" i="35"/>
  <c r="AT29" i="35" s="1"/>
  <c r="AT29" i="23"/>
  <c r="AC29" i="30"/>
  <c r="BG71" i="17"/>
  <c r="BD71" i="17"/>
  <c r="D71" i="17"/>
  <c r="D70" i="33"/>
  <c r="BA71" i="17"/>
  <c r="AX71" i="17"/>
  <c r="D70" i="21"/>
  <c r="AU71" i="17"/>
  <c r="AR71" i="17"/>
  <c r="D70" i="22"/>
  <c r="BJ71" i="17"/>
  <c r="AO71" i="17"/>
  <c r="H13" i="32"/>
  <c r="H13" i="35"/>
  <c r="H13" i="30"/>
  <c r="H13" i="31"/>
  <c r="H13" i="29"/>
  <c r="H13" i="36"/>
  <c r="B29" i="31"/>
  <c r="B29" i="30"/>
  <c r="B29" i="32"/>
  <c r="B29" i="29"/>
  <c r="B29" i="36"/>
  <c r="B29" i="35"/>
  <c r="BG44" i="17"/>
  <c r="BD44" i="17"/>
  <c r="AX44" i="17"/>
  <c r="D44" i="17"/>
  <c r="D44" i="33"/>
  <c r="D44" i="21"/>
  <c r="AU44" i="17"/>
  <c r="AO44" i="17"/>
  <c r="D44" i="22"/>
  <c r="BJ44" i="17"/>
  <c r="AR44" i="17"/>
  <c r="BA44" i="17"/>
  <c r="E15" i="32"/>
  <c r="E15" i="36"/>
  <c r="E15" i="31"/>
  <c r="E15" i="35"/>
  <c r="E15" i="29"/>
  <c r="E15" i="30"/>
  <c r="AQ29" i="23"/>
  <c r="Q29" i="32"/>
  <c r="Q29" i="31"/>
  <c r="Q29" i="30"/>
  <c r="Q29" i="36"/>
  <c r="AQ29" i="36" s="1"/>
  <c r="Q29" i="35"/>
  <c r="AQ29" i="35" s="1"/>
  <c r="Q29" i="29"/>
  <c r="T12" i="35"/>
  <c r="T12" i="36"/>
  <c r="T12" i="32"/>
  <c r="T12" i="31"/>
  <c r="T12" i="29"/>
  <c r="T12" i="30"/>
  <c r="AW26" i="26"/>
  <c r="AF26" i="32"/>
  <c r="AF26" i="29"/>
  <c r="AF26" i="30"/>
  <c r="AF26" i="31"/>
  <c r="AW26" i="23"/>
  <c r="AF26" i="35"/>
  <c r="AW26" i="35" s="1"/>
  <c r="D104" i="33"/>
  <c r="BA105" i="17"/>
  <c r="AX105" i="17"/>
  <c r="D104" i="21"/>
  <c r="BJ105" i="17"/>
  <c r="D105" i="17"/>
  <c r="D104" i="22"/>
  <c r="BD105" i="17"/>
  <c r="BG105" i="17"/>
  <c r="AR105" i="17"/>
  <c r="AU105" i="17"/>
  <c r="AO105" i="17"/>
  <c r="AQ12" i="27"/>
  <c r="Q12" i="35"/>
  <c r="AQ12" i="35" s="1"/>
  <c r="Q12" i="30"/>
  <c r="Q12" i="31"/>
  <c r="Q12" i="32"/>
  <c r="Q12" i="29"/>
  <c r="AQ12" i="23"/>
  <c r="Q12" i="36"/>
  <c r="AQ12" i="36" s="1"/>
  <c r="AF9" i="31"/>
  <c r="AW9" i="23"/>
  <c r="AF9" i="32"/>
  <c r="AF9" i="29"/>
  <c r="AF9" i="30"/>
  <c r="AF9" i="35"/>
  <c r="AW9" i="35" s="1"/>
  <c r="H24" i="35"/>
  <c r="H24" i="36"/>
  <c r="H24" i="29"/>
  <c r="H24" i="32"/>
  <c r="H24" i="31"/>
  <c r="H24" i="30"/>
  <c r="AQ13" i="25"/>
  <c r="AQ27" i="27"/>
  <c r="AQ27" i="25"/>
  <c r="AQ27" i="26"/>
  <c r="AW10" i="25"/>
  <c r="D288" i="21"/>
  <c r="AU289" i="17"/>
  <c r="AR289" i="17"/>
  <c r="D288" i="22"/>
  <c r="BJ289" i="17"/>
  <c r="AO289" i="17"/>
  <c r="BG289" i="17"/>
  <c r="BD289" i="17"/>
  <c r="D289" i="17"/>
  <c r="D288" i="33"/>
  <c r="BA289" i="17"/>
  <c r="AX289" i="17"/>
  <c r="AC17" i="31"/>
  <c r="AC17" i="35"/>
  <c r="AT17" i="35" s="1"/>
  <c r="AC17" i="30"/>
  <c r="AC17" i="29"/>
  <c r="AC17" i="32"/>
  <c r="AT17" i="23"/>
  <c r="D4" i="22"/>
  <c r="BJ4" i="17"/>
  <c r="AO4" i="17"/>
  <c r="BG4" i="17"/>
  <c r="BD4" i="17"/>
  <c r="D4" i="17"/>
  <c r="D4" i="33"/>
  <c r="BA4" i="17"/>
  <c r="AX4" i="17"/>
  <c r="AU4" i="17"/>
  <c r="AR4" i="17"/>
  <c r="D4" i="21"/>
  <c r="AW18" i="26"/>
  <c r="AW18" i="25"/>
  <c r="AT24" i="24"/>
  <c r="AT24" i="25"/>
  <c r="D118" i="22"/>
  <c r="AR119" i="17"/>
  <c r="BA119" i="17"/>
  <c r="BJ119" i="17"/>
  <c r="D119" i="17"/>
  <c r="BD119" i="17"/>
  <c r="BG119" i="17"/>
  <c r="D118" i="33"/>
  <c r="AX119" i="17"/>
  <c r="AU119" i="17"/>
  <c r="D118" i="21"/>
  <c r="AO119" i="17"/>
  <c r="K30" i="32"/>
  <c r="K30" i="35"/>
  <c r="K30" i="29"/>
  <c r="K30" i="31"/>
  <c r="K30" i="36"/>
  <c r="K30" i="30"/>
  <c r="AO126" i="17"/>
  <c r="AU126" i="17"/>
  <c r="BJ126" i="17"/>
  <c r="D125" i="33"/>
  <c r="D126" i="17"/>
  <c r="BD126" i="17"/>
  <c r="D125" i="21"/>
  <c r="BG126" i="17"/>
  <c r="AX126" i="17"/>
  <c r="D125" i="22"/>
  <c r="BA126" i="17"/>
  <c r="AR126" i="17"/>
  <c r="AI18" i="32"/>
  <c r="AI18" i="29"/>
  <c r="AI18" i="35"/>
  <c r="AZ18" i="35" s="1"/>
  <c r="AI18" i="31"/>
  <c r="AI18" i="30"/>
  <c r="AZ18" i="23"/>
  <c r="AZ18" i="27"/>
  <c r="AI32" i="29"/>
  <c r="AI32" i="32"/>
  <c r="AI32" i="31"/>
  <c r="AI32" i="30"/>
  <c r="AI32" i="35"/>
  <c r="AZ32" i="35" s="1"/>
  <c r="AZ32" i="23"/>
  <c r="D364" i="33"/>
  <c r="D364" i="21"/>
  <c r="BJ365" i="17"/>
  <c r="AO365" i="17"/>
  <c r="BD365" i="17"/>
  <c r="D365" i="17"/>
  <c r="AU365" i="17"/>
  <c r="AR365" i="17"/>
  <c r="AX365" i="17"/>
  <c r="AZ32" i="2"/>
  <c r="BG365" i="17"/>
  <c r="BA365" i="17"/>
  <c r="D364" i="22"/>
  <c r="D256" i="22"/>
  <c r="AR257" i="17"/>
  <c r="BA257" i="17"/>
  <c r="BJ257" i="17"/>
  <c r="AO257" i="17"/>
  <c r="AU257" i="17"/>
  <c r="D256" i="33"/>
  <c r="BD257" i="17"/>
  <c r="D257" i="17"/>
  <c r="D256" i="21"/>
  <c r="AX257" i="17"/>
  <c r="BG257" i="17"/>
  <c r="Z15" i="29"/>
  <c r="Z15" i="31"/>
  <c r="Z15" i="30"/>
  <c r="Z15" i="35"/>
  <c r="Z15" i="32"/>
  <c r="N30" i="36"/>
  <c r="N30" i="35"/>
  <c r="N30" i="31"/>
  <c r="N30" i="32"/>
  <c r="N30" i="29"/>
  <c r="N30" i="30"/>
  <c r="AO150" i="17"/>
  <c r="BJ150" i="17"/>
  <c r="D150" i="17"/>
  <c r="AX150" i="17"/>
  <c r="D149" i="33"/>
  <c r="BA150" i="17"/>
  <c r="AR150" i="17"/>
  <c r="D149" i="22"/>
  <c r="AU150" i="17"/>
  <c r="BD150" i="17"/>
  <c r="BG150" i="17"/>
  <c r="D149" i="21"/>
  <c r="D123" i="21"/>
  <c r="D123" i="22"/>
  <c r="AX124" i="17"/>
  <c r="D123" i="33"/>
  <c r="AR124" i="17"/>
  <c r="BJ124" i="17"/>
  <c r="BA124" i="17"/>
  <c r="BG124" i="17"/>
  <c r="AO124" i="17"/>
  <c r="D124" i="17"/>
  <c r="AU124" i="17"/>
  <c r="BD124" i="17"/>
  <c r="G22" i="22"/>
  <c r="D362" i="22"/>
  <c r="AR363" i="17"/>
  <c r="BA363" i="17"/>
  <c r="D362" i="33"/>
  <c r="AX363" i="17"/>
  <c r="AU363" i="17"/>
  <c r="D362" i="21"/>
  <c r="AO363" i="17"/>
  <c r="BJ363" i="17"/>
  <c r="D363" i="17"/>
  <c r="BD363" i="17"/>
  <c r="BG363" i="17"/>
  <c r="AZ30" i="2"/>
  <c r="AZ30" i="24"/>
  <c r="B30" i="35"/>
  <c r="B30" i="32"/>
  <c r="B30" i="31"/>
  <c r="B30" i="29"/>
  <c r="B30" i="36"/>
  <c r="B30" i="30"/>
  <c r="Q7" i="36"/>
  <c r="AQ7" i="36" s="1"/>
  <c r="Q7" i="29"/>
  <c r="Q7" i="35"/>
  <c r="AQ7" i="35" s="1"/>
  <c r="Q7" i="30"/>
  <c r="Q7" i="31"/>
  <c r="AQ7" i="23"/>
  <c r="Q7" i="32"/>
  <c r="AQ7" i="28"/>
  <c r="AQ7" i="26"/>
  <c r="AT14" i="25"/>
  <c r="AT21" i="26"/>
  <c r="AC21" i="31"/>
  <c r="AC21" i="30"/>
  <c r="AC21" i="29"/>
  <c r="AT21" i="23"/>
  <c r="AC21" i="32"/>
  <c r="AC21" i="35"/>
  <c r="AT21" i="35" s="1"/>
  <c r="AT21" i="25"/>
  <c r="AT28" i="25"/>
  <c r="AR63" i="17"/>
  <c r="BJ63" i="17"/>
  <c r="AU63" i="17"/>
  <c r="AO63" i="17"/>
  <c r="D62" i="33"/>
  <c r="D63" i="17"/>
  <c r="BA63" i="17"/>
  <c r="D62" i="22"/>
  <c r="D62" i="21"/>
  <c r="BD63" i="17"/>
  <c r="BG63" i="17"/>
  <c r="AX63" i="17"/>
  <c r="D69" i="33"/>
  <c r="D70" i="17"/>
  <c r="BJ70" i="17"/>
  <c r="D69" i="21"/>
  <c r="BG70" i="17"/>
  <c r="BD70" i="17"/>
  <c r="BA70" i="17"/>
  <c r="AU70" i="17"/>
  <c r="D69" i="22"/>
  <c r="AX70" i="17"/>
  <c r="AO70" i="17"/>
  <c r="AR70" i="17"/>
  <c r="AT4" i="26"/>
  <c r="AT4" i="24"/>
  <c r="D41" i="21"/>
  <c r="AX41" i="17"/>
  <c r="BG41" i="17"/>
  <c r="D41" i="22"/>
  <c r="AR41" i="17"/>
  <c r="BA41" i="17"/>
  <c r="BJ41" i="17"/>
  <c r="AO41" i="17"/>
  <c r="AU41" i="17"/>
  <c r="BD41" i="17"/>
  <c r="D41" i="17"/>
  <c r="D41" i="33"/>
  <c r="BG183" i="17"/>
  <c r="BJ183" i="17"/>
  <c r="AO183" i="17"/>
  <c r="BA183" i="17"/>
  <c r="AX183" i="17"/>
  <c r="D182" i="33"/>
  <c r="AU183" i="17"/>
  <c r="AR183" i="17"/>
  <c r="D182" i="21"/>
  <c r="D183" i="17"/>
  <c r="D182" i="22"/>
  <c r="BD183" i="17"/>
  <c r="AQ33" i="2"/>
  <c r="AQ33" i="26"/>
  <c r="AF23" i="32"/>
  <c r="AF23" i="29"/>
  <c r="AF23" i="31"/>
  <c r="AW23" i="23"/>
  <c r="AF23" i="30"/>
  <c r="AF23" i="35"/>
  <c r="AW23" i="35" s="1"/>
  <c r="AZ10" i="25"/>
  <c r="D342" i="22"/>
  <c r="AR343" i="17"/>
  <c r="BA343" i="17"/>
  <c r="D342" i="21"/>
  <c r="AO343" i="17"/>
  <c r="BJ343" i="17"/>
  <c r="D343" i="17"/>
  <c r="BD343" i="17"/>
  <c r="BG343" i="17"/>
  <c r="D342" i="33"/>
  <c r="AX343" i="17"/>
  <c r="AU343" i="17"/>
  <c r="AZ10" i="2"/>
  <c r="AZ10" i="24"/>
  <c r="E22" i="32"/>
  <c r="E22" i="35"/>
  <c r="E22" i="31"/>
  <c r="E22" i="29"/>
  <c r="E22" i="30"/>
  <c r="E22" i="36"/>
  <c r="AW19" i="25"/>
  <c r="AF33" i="32"/>
  <c r="AF33" i="30"/>
  <c r="AF33" i="31"/>
  <c r="AW33" i="23"/>
  <c r="AF33" i="29"/>
  <c r="AF33" i="35"/>
  <c r="AW33" i="35" s="1"/>
  <c r="AQ5" i="24"/>
  <c r="AQ5" i="27"/>
  <c r="Q5" i="32"/>
  <c r="Q5" i="29"/>
  <c r="AQ5" i="23"/>
  <c r="Q5" i="36"/>
  <c r="AQ5" i="36" s="1"/>
  <c r="Q5" i="35"/>
  <c r="AQ5" i="35" s="1"/>
  <c r="Q5" i="31"/>
  <c r="Q5" i="30"/>
  <c r="AQ5" i="2"/>
  <c r="BJ155" i="17"/>
  <c r="AO155" i="17"/>
  <c r="AU155" i="17"/>
  <c r="D154" i="33"/>
  <c r="BD155" i="17"/>
  <c r="D155" i="17"/>
  <c r="AX155" i="17"/>
  <c r="AR155" i="17"/>
  <c r="D154" i="21"/>
  <c r="BG155" i="17"/>
  <c r="BA155" i="17"/>
  <c r="D154" i="22"/>
  <c r="AQ19" i="28"/>
  <c r="Q19" i="35"/>
  <c r="AQ19" i="35" s="1"/>
  <c r="Q19" i="30"/>
  <c r="Q19" i="32"/>
  <c r="Q19" i="29"/>
  <c r="Q19" i="31"/>
  <c r="AQ19" i="23"/>
  <c r="Q19" i="36"/>
  <c r="AQ19" i="36" s="1"/>
  <c r="AC33" i="32"/>
  <c r="AC33" i="35"/>
  <c r="AT33" i="35" s="1"/>
  <c r="AC33" i="31"/>
  <c r="AC33" i="29"/>
  <c r="AC33" i="30"/>
  <c r="AT33" i="23"/>
  <c r="D74" i="33"/>
  <c r="BA75" i="17"/>
  <c r="AX75" i="17"/>
  <c r="D74" i="21"/>
  <c r="AU75" i="17"/>
  <c r="AR75" i="17"/>
  <c r="D74" i="22"/>
  <c r="AO75" i="17"/>
  <c r="BG75" i="17"/>
  <c r="D75" i="17"/>
  <c r="BJ75" i="17"/>
  <c r="BD75" i="17"/>
  <c r="H31" i="36"/>
  <c r="H31" i="35"/>
  <c r="H31" i="31"/>
  <c r="H31" i="32"/>
  <c r="H31" i="30"/>
  <c r="H31" i="29"/>
  <c r="D35" i="21"/>
  <c r="BG35" i="17"/>
  <c r="BD35" i="17"/>
  <c r="D35" i="22"/>
  <c r="BA35" i="17"/>
  <c r="AX35" i="17"/>
  <c r="AO35" i="17"/>
  <c r="AU35" i="17"/>
  <c r="AR35" i="17"/>
  <c r="D35" i="17"/>
  <c r="BJ35" i="17"/>
  <c r="D35" i="33"/>
  <c r="AT34" i="26"/>
  <c r="AC34" i="32"/>
  <c r="AC34" i="31"/>
  <c r="AC34" i="30"/>
  <c r="AC34" i="29"/>
  <c r="AC34" i="35"/>
  <c r="AT34" i="35" s="1"/>
  <c r="AT34" i="23"/>
  <c r="AW17" i="26"/>
  <c r="AQ21" i="28"/>
  <c r="AQ21" i="26"/>
  <c r="D201" i="33"/>
  <c r="D201" i="22"/>
  <c r="AU202" i="17"/>
  <c r="AO202" i="17"/>
  <c r="BD202" i="17"/>
  <c r="BG202" i="17"/>
  <c r="AX202" i="17"/>
  <c r="AR202" i="17"/>
  <c r="D201" i="21"/>
  <c r="BA202" i="17"/>
  <c r="BJ202" i="17"/>
  <c r="D202" i="17"/>
  <c r="AT23" i="25"/>
  <c r="AZ13" i="25"/>
  <c r="D345" i="21"/>
  <c r="AU346" i="17"/>
  <c r="AR346" i="17"/>
  <c r="BG346" i="17"/>
  <c r="AX346" i="17"/>
  <c r="BA346" i="17"/>
  <c r="AO346" i="17"/>
  <c r="D345" i="33"/>
  <c r="BJ346" i="17"/>
  <c r="D346" i="17"/>
  <c r="D345" i="22"/>
  <c r="BD346" i="17"/>
  <c r="AZ13" i="2"/>
  <c r="W4" i="31"/>
  <c r="W4" i="30"/>
  <c r="W4" i="29"/>
  <c r="W4" i="32"/>
  <c r="W4" i="35"/>
  <c r="D247" i="22"/>
  <c r="AX248" i="17"/>
  <c r="AU248" i="17"/>
  <c r="AR248" i="17"/>
  <c r="D247" i="21"/>
  <c r="BG248" i="17"/>
  <c r="BJ248" i="17"/>
  <c r="BA248" i="17"/>
  <c r="BD248" i="17"/>
  <c r="D247" i="33"/>
  <c r="D248" i="17"/>
  <c r="AO248" i="17"/>
  <c r="AZ28" i="25"/>
  <c r="AI28" i="30"/>
  <c r="AI28" i="32"/>
  <c r="AI28" i="29"/>
  <c r="AI28" i="35"/>
  <c r="AZ28" i="35" s="1"/>
  <c r="AI28" i="31"/>
  <c r="AZ28" i="23"/>
  <c r="D360" i="22"/>
  <c r="BA361" i="17"/>
  <c r="AX361" i="17"/>
  <c r="AO361" i="17"/>
  <c r="BJ361" i="17"/>
  <c r="D361" i="17"/>
  <c r="BD361" i="17"/>
  <c r="D360" i="33"/>
  <c r="BG361" i="17"/>
  <c r="AR361" i="17"/>
  <c r="AU361" i="17"/>
  <c r="D360" i="21"/>
  <c r="AZ28" i="2"/>
  <c r="K33" i="29"/>
  <c r="K33" i="32"/>
  <c r="K33" i="31"/>
  <c r="K33" i="35"/>
  <c r="K33" i="30"/>
  <c r="K33" i="36"/>
  <c r="AZ7" i="25"/>
  <c r="AZ7" i="26"/>
  <c r="AZ7" i="27"/>
  <c r="D251" i="33"/>
  <c r="BD252" i="17"/>
  <c r="D252" i="17"/>
  <c r="D251" i="21"/>
  <c r="AX252" i="17"/>
  <c r="BG252" i="17"/>
  <c r="D251" i="22"/>
  <c r="AR252" i="17"/>
  <c r="BA252" i="17"/>
  <c r="BJ252" i="17"/>
  <c r="AO252" i="17"/>
  <c r="AU252" i="17"/>
  <c r="K22" i="31"/>
  <c r="K22" i="36"/>
  <c r="K22" i="30"/>
  <c r="K22" i="29"/>
  <c r="K22" i="32"/>
  <c r="K22" i="35"/>
  <c r="D257" i="33"/>
  <c r="D258" i="17"/>
  <c r="BJ258" i="17"/>
  <c r="D257" i="21"/>
  <c r="BG258" i="17"/>
  <c r="BD258" i="17"/>
  <c r="D257" i="22"/>
  <c r="BA258" i="17"/>
  <c r="AX258" i="17"/>
  <c r="AU258" i="17"/>
  <c r="AR258" i="17"/>
  <c r="AO258" i="17"/>
  <c r="D112" i="21"/>
  <c r="AU113" i="17"/>
  <c r="AR113" i="17"/>
  <c r="BG113" i="17"/>
  <c r="AX113" i="17"/>
  <c r="BA113" i="17"/>
  <c r="AO113" i="17"/>
  <c r="D112" i="33"/>
  <c r="BJ113" i="17"/>
  <c r="D113" i="17"/>
  <c r="D112" i="22"/>
  <c r="BD113" i="17"/>
  <c r="N29" i="30"/>
  <c r="N29" i="32"/>
  <c r="N29" i="36"/>
  <c r="N29" i="29"/>
  <c r="N29" i="35"/>
  <c r="N29" i="31"/>
  <c r="AZ16" i="26"/>
  <c r="AZ16" i="23"/>
  <c r="AI16" i="29"/>
  <c r="AI16" i="35"/>
  <c r="AZ16" i="35" s="1"/>
  <c r="AI16" i="31"/>
  <c r="AI16" i="30"/>
  <c r="AI16" i="32"/>
  <c r="D122" i="21"/>
  <c r="AU123" i="17"/>
  <c r="AR123" i="17"/>
  <c r="D122" i="22"/>
  <c r="BJ123" i="17"/>
  <c r="AO123" i="17"/>
  <c r="BG123" i="17"/>
  <c r="BD123" i="17"/>
  <c r="D123" i="17"/>
  <c r="D122" i="33"/>
  <c r="BA123" i="17"/>
  <c r="AX123" i="17"/>
  <c r="AZ8" i="26"/>
  <c r="AZ8" i="25"/>
  <c r="AZ8" i="27"/>
  <c r="E17" i="36"/>
  <c r="E17" i="35"/>
  <c r="E17" i="32"/>
  <c r="E17" i="31"/>
  <c r="E17" i="30"/>
  <c r="E17" i="29"/>
  <c r="AQ9" i="26"/>
  <c r="Q9" i="35"/>
  <c r="AQ9" i="35" s="1"/>
  <c r="Q9" i="29"/>
  <c r="Q9" i="30"/>
  <c r="Q9" i="32"/>
  <c r="Q9" i="31"/>
  <c r="AQ9" i="23"/>
  <c r="Q9" i="36"/>
  <c r="AQ9" i="36" s="1"/>
  <c r="BD166" i="17"/>
  <c r="BG166" i="17"/>
  <c r="D165" i="33"/>
  <c r="AX166" i="17"/>
  <c r="BA166" i="17"/>
  <c r="D165" i="21"/>
  <c r="D165" i="22"/>
  <c r="AR166" i="17"/>
  <c r="D166" i="17"/>
  <c r="AO166" i="17"/>
  <c r="AU166" i="17"/>
  <c r="AQ16" i="2"/>
  <c r="BJ166" i="17"/>
  <c r="AQ16" i="28"/>
  <c r="Q16" i="30"/>
  <c r="Q16" i="36"/>
  <c r="AQ16" i="36" s="1"/>
  <c r="Q16" i="35"/>
  <c r="AQ16" i="35" s="1"/>
  <c r="Q16" i="32"/>
  <c r="Q16" i="29"/>
  <c r="Q16" i="31"/>
  <c r="AQ16" i="23"/>
  <c r="D172" i="33"/>
  <c r="BA173" i="17"/>
  <c r="AX173" i="17"/>
  <c r="D172" i="21"/>
  <c r="AU173" i="17"/>
  <c r="AR173" i="17"/>
  <c r="D172" i="22"/>
  <c r="AO173" i="17"/>
  <c r="BG173" i="17"/>
  <c r="D173" i="17"/>
  <c r="BJ173" i="17"/>
  <c r="AQ23" i="2"/>
  <c r="BD173" i="17"/>
  <c r="AX302" i="17"/>
  <c r="D301" i="33"/>
  <c r="D302" i="17"/>
  <c r="D301" i="22"/>
  <c r="BD302" i="17"/>
  <c r="BG302" i="17"/>
  <c r="BA302" i="17"/>
  <c r="AO302" i="17"/>
  <c r="AU302" i="17"/>
  <c r="D301" i="21"/>
  <c r="BJ302" i="17"/>
  <c r="AR302" i="17"/>
  <c r="AF13" i="31"/>
  <c r="AW13" i="23"/>
  <c r="AF13" i="29"/>
  <c r="AF13" i="30"/>
  <c r="AF13" i="32"/>
  <c r="AF13" i="35"/>
  <c r="AW13" i="35" s="1"/>
  <c r="BG316" i="17"/>
  <c r="BD316" i="17"/>
  <c r="D316" i="17"/>
  <c r="D315" i="33"/>
  <c r="BA316" i="17"/>
  <c r="AX316" i="17"/>
  <c r="D315" i="21"/>
  <c r="AU316" i="17"/>
  <c r="AR316" i="17"/>
  <c r="D315" i="22"/>
  <c r="BJ316" i="17"/>
  <c r="AW13" i="2"/>
  <c r="AO316" i="17"/>
  <c r="H21" i="29"/>
  <c r="H21" i="36"/>
  <c r="H21" i="32"/>
  <c r="H21" i="30"/>
  <c r="H21" i="35"/>
  <c r="H21" i="31"/>
  <c r="D131" i="21"/>
  <c r="AX132" i="17"/>
  <c r="BG132" i="17"/>
  <c r="D131" i="22"/>
  <c r="AR132" i="17"/>
  <c r="BA132" i="17"/>
  <c r="BJ132" i="17"/>
  <c r="AO132" i="17"/>
  <c r="AU132" i="17"/>
  <c r="D131" i="33"/>
  <c r="BD132" i="17"/>
  <c r="D132" i="17"/>
  <c r="N13" i="31"/>
  <c r="N13" i="35"/>
  <c r="N13" i="29"/>
  <c r="N13" i="32"/>
  <c r="N13" i="30"/>
  <c r="N13" i="36"/>
  <c r="AT6" i="26"/>
  <c r="AT13" i="26"/>
  <c r="AT20" i="26"/>
  <c r="AT20" i="25"/>
  <c r="AC20" i="30"/>
  <c r="AC20" i="35"/>
  <c r="AT20" i="35" s="1"/>
  <c r="AC20" i="32"/>
  <c r="AC20" i="29"/>
  <c r="AC20" i="31"/>
  <c r="AT20" i="23"/>
  <c r="T32" i="35"/>
  <c r="T32" i="30"/>
  <c r="T32" i="36"/>
  <c r="T32" i="29"/>
  <c r="T32" i="31"/>
  <c r="T32" i="32"/>
  <c r="AZ34" i="25"/>
  <c r="AQ11" i="24"/>
  <c r="H23" i="36"/>
  <c r="H23" i="32"/>
  <c r="H23" i="35"/>
  <c r="H23" i="30"/>
  <c r="H23" i="31"/>
  <c r="H23" i="29"/>
  <c r="D80" i="21"/>
  <c r="D80" i="22"/>
  <c r="AO81" i="17"/>
  <c r="BJ81" i="17"/>
  <c r="D81" i="17"/>
  <c r="BD81" i="17"/>
  <c r="BA81" i="17"/>
  <c r="AR81" i="17"/>
  <c r="AU81" i="17"/>
  <c r="D80" i="33"/>
  <c r="AX81" i="17"/>
  <c r="BG81" i="17"/>
  <c r="AT8" i="27"/>
  <c r="T6" i="30"/>
  <c r="T6" i="31"/>
  <c r="T6" i="32"/>
  <c r="T6" i="36"/>
  <c r="T6" i="35"/>
  <c r="T6" i="29"/>
  <c r="AT9" i="25"/>
  <c r="D200" i="33"/>
  <c r="BD201" i="17"/>
  <c r="D201" i="17"/>
  <c r="D200" i="21"/>
  <c r="AX201" i="17"/>
  <c r="BG201" i="17"/>
  <c r="AR201" i="17"/>
  <c r="AO201" i="17"/>
  <c r="D200" i="22"/>
  <c r="BA201" i="17"/>
  <c r="BJ201" i="17"/>
  <c r="AU201" i="17"/>
  <c r="D140" i="33"/>
  <c r="BD141" i="17"/>
  <c r="D141" i="17"/>
  <c r="D140" i="21"/>
  <c r="AX141" i="17"/>
  <c r="BG141" i="17"/>
  <c r="D140" i="22"/>
  <c r="AR141" i="17"/>
  <c r="BA141" i="17"/>
  <c r="AO141" i="17"/>
  <c r="AU141" i="17"/>
  <c r="BJ141" i="17"/>
  <c r="T4" i="31"/>
  <c r="T4" i="29"/>
  <c r="T4" i="30"/>
  <c r="T4" i="36"/>
  <c r="T4" i="32"/>
  <c r="T4" i="35"/>
  <c r="AQ28" i="25"/>
  <c r="AQ28" i="26"/>
  <c r="D43" i="21"/>
  <c r="BG43" i="17"/>
  <c r="BD43" i="17"/>
  <c r="D43" i="22"/>
  <c r="BA43" i="17"/>
  <c r="AX43" i="17"/>
  <c r="AO43" i="17"/>
  <c r="AU43" i="17"/>
  <c r="AR43" i="17"/>
  <c r="BJ43" i="17"/>
  <c r="D43" i="33"/>
  <c r="D43" i="17"/>
  <c r="BG362" i="17"/>
  <c r="BD362" i="17"/>
  <c r="D362" i="17"/>
  <c r="D361" i="33"/>
  <c r="AU362" i="17"/>
  <c r="AO362" i="17"/>
  <c r="D361" i="21"/>
  <c r="BJ362" i="17"/>
  <c r="D361" i="22"/>
  <c r="AX362" i="17"/>
  <c r="BA362" i="17"/>
  <c r="AR362" i="17"/>
  <c r="AZ29" i="2"/>
  <c r="BJ239" i="17"/>
  <c r="AO239" i="17"/>
  <c r="AU239" i="17"/>
  <c r="D238" i="33"/>
  <c r="AX239" i="17"/>
  <c r="BA239" i="17"/>
  <c r="D238" i="21"/>
  <c r="AR239" i="17"/>
  <c r="D238" i="22"/>
  <c r="D239" i="17"/>
  <c r="BD239" i="17"/>
  <c r="BG239" i="17"/>
  <c r="N32" i="29"/>
  <c r="N32" i="30"/>
  <c r="N32" i="31"/>
  <c r="N32" i="36"/>
  <c r="N32" i="35"/>
  <c r="N32" i="32"/>
  <c r="V218" i="22"/>
  <c r="V219" i="17"/>
  <c r="V218" i="21"/>
  <c r="V218" i="33"/>
  <c r="BJ98" i="17"/>
  <c r="AO98" i="17"/>
  <c r="AU98" i="17"/>
  <c r="D97" i="33"/>
  <c r="BD98" i="17"/>
  <c r="D98" i="17"/>
  <c r="AX98" i="17"/>
  <c r="AR98" i="17"/>
  <c r="D97" i="21"/>
  <c r="BG98" i="17"/>
  <c r="D97" i="22"/>
  <c r="BA98" i="17"/>
  <c r="Z28" i="32"/>
  <c r="Z28" i="29"/>
  <c r="Z28" i="35"/>
  <c r="Z28" i="31"/>
  <c r="Z28" i="30"/>
  <c r="W11" i="29"/>
  <c r="W11" i="32"/>
  <c r="W11" i="35"/>
  <c r="W11" i="31"/>
  <c r="W11" i="30"/>
  <c r="W25" i="35"/>
  <c r="W25" i="32"/>
  <c r="W25" i="31"/>
  <c r="W25" i="29"/>
  <c r="W25" i="30"/>
  <c r="W9" i="29"/>
  <c r="W9" i="32"/>
  <c r="W9" i="35"/>
  <c r="W9" i="30"/>
  <c r="W9" i="31"/>
  <c r="BJ110" i="17"/>
  <c r="AO110" i="17"/>
  <c r="AU110" i="17"/>
  <c r="D109" i="21"/>
  <c r="AR110" i="17"/>
  <c r="D109" i="22"/>
  <c r="D110" i="17"/>
  <c r="BD110" i="17"/>
  <c r="BG110" i="17"/>
  <c r="BA110" i="17"/>
  <c r="D109" i="33"/>
  <c r="AX110" i="17"/>
  <c r="D231" i="22"/>
  <c r="BA232" i="17"/>
  <c r="AX232" i="17"/>
  <c r="D232" i="17"/>
  <c r="BD232" i="17"/>
  <c r="D231" i="33"/>
  <c r="BG232" i="17"/>
  <c r="AR232" i="17"/>
  <c r="D231" i="21"/>
  <c r="AU232" i="17"/>
  <c r="AO232" i="17"/>
  <c r="BJ232" i="17"/>
  <c r="D146" i="22"/>
  <c r="AR147" i="17"/>
  <c r="BG147" i="17"/>
  <c r="D146" i="21"/>
  <c r="AX147" i="17"/>
  <c r="AU147" i="17"/>
  <c r="D146" i="33"/>
  <c r="BJ147" i="17"/>
  <c r="BD147" i="17"/>
  <c r="AO147" i="17"/>
  <c r="BA147" i="17"/>
  <c r="D147" i="17"/>
  <c r="D227" i="21"/>
  <c r="BG228" i="17"/>
  <c r="BD228" i="17"/>
  <c r="D227" i="33"/>
  <c r="BA228" i="17"/>
  <c r="AR228" i="17"/>
  <c r="D227" i="22"/>
  <c r="AU228" i="17"/>
  <c r="AO228" i="17"/>
  <c r="BJ228" i="17"/>
  <c r="D228" i="17"/>
  <c r="AX228" i="17"/>
  <c r="AO246" i="17"/>
  <c r="AU246" i="17"/>
  <c r="AR246" i="17"/>
  <c r="D245" i="33"/>
  <c r="D246" i="17"/>
  <c r="BJ246" i="17"/>
  <c r="D245" i="21"/>
  <c r="BD246" i="17"/>
  <c r="D245" i="22"/>
  <c r="AX246" i="17"/>
  <c r="BG246" i="17"/>
  <c r="BA246" i="17"/>
  <c r="AZ24" i="26"/>
  <c r="AI24" i="29"/>
  <c r="AI24" i="35"/>
  <c r="AZ24" i="35" s="1"/>
  <c r="AI24" i="31"/>
  <c r="AI24" i="30"/>
  <c r="AI24" i="32"/>
  <c r="AZ24" i="23"/>
  <c r="E11" i="36"/>
  <c r="E11" i="31"/>
  <c r="E11" i="35"/>
  <c r="E11" i="29"/>
  <c r="E11" i="30"/>
  <c r="E11" i="32"/>
  <c r="Q25" i="35"/>
  <c r="AQ25" i="35" s="1"/>
  <c r="Q25" i="30"/>
  <c r="Q25" i="32"/>
  <c r="Q25" i="29"/>
  <c r="Q25" i="31"/>
  <c r="Q25" i="36"/>
  <c r="AQ25" i="36" s="1"/>
  <c r="AQ25" i="23"/>
  <c r="AQ32" i="26"/>
  <c r="T8" i="30"/>
  <c r="T8" i="31"/>
  <c r="T8" i="36"/>
  <c r="T8" i="29"/>
  <c r="T8" i="35"/>
  <c r="T8" i="32"/>
  <c r="BJ188" i="17"/>
  <c r="AO188" i="17"/>
  <c r="AU188" i="17"/>
  <c r="D187" i="33"/>
  <c r="BD188" i="17"/>
  <c r="D188" i="17"/>
  <c r="D187" i="21"/>
  <c r="AX188" i="17"/>
  <c r="BG188" i="17"/>
  <c r="D187" i="22"/>
  <c r="AR188" i="17"/>
  <c r="BA188" i="17"/>
  <c r="AW29" i="25"/>
  <c r="AW29" i="27"/>
  <c r="B26" i="29"/>
  <c r="B26" i="30"/>
  <c r="B26" i="32"/>
  <c r="B26" i="36"/>
  <c r="B26" i="35"/>
  <c r="B26" i="31"/>
  <c r="D24" i="22"/>
  <c r="AR24" i="17"/>
  <c r="BA24" i="17"/>
  <c r="BJ24" i="17"/>
  <c r="AO24" i="17"/>
  <c r="AU24" i="17"/>
  <c r="D24" i="33"/>
  <c r="BD24" i="17"/>
  <c r="D24" i="17"/>
  <c r="AX24" i="17"/>
  <c r="BG24" i="17"/>
  <c r="D24" i="21"/>
  <c r="AQ8" i="25"/>
  <c r="AQ8" i="28"/>
  <c r="AQ8" i="24"/>
  <c r="D293" i="33"/>
  <c r="BD294" i="17"/>
  <c r="D294" i="17"/>
  <c r="D293" i="21"/>
  <c r="AX294" i="17"/>
  <c r="BG294" i="17"/>
  <c r="D293" i="22"/>
  <c r="BA294" i="17"/>
  <c r="BJ294" i="17"/>
  <c r="AU294" i="17"/>
  <c r="AR294" i="17"/>
  <c r="AO294" i="17"/>
  <c r="D300" i="21"/>
  <c r="AU301" i="17"/>
  <c r="AR301" i="17"/>
  <c r="D300" i="22"/>
  <c r="BJ301" i="17"/>
  <c r="AO301" i="17"/>
  <c r="BG301" i="17"/>
  <c r="BD301" i="17"/>
  <c r="D301" i="17"/>
  <c r="AX301" i="17"/>
  <c r="D300" i="33"/>
  <c r="BA301" i="17"/>
  <c r="AT29" i="25"/>
  <c r="V301" i="17"/>
  <c r="V300" i="33"/>
  <c r="AT29" i="14"/>
  <c r="V300" i="21"/>
  <c r="V300" i="22"/>
  <c r="AW5" i="24"/>
  <c r="AW5" i="26"/>
  <c r="H27" i="29"/>
  <c r="H27" i="35"/>
  <c r="H27" i="31"/>
  <c r="H27" i="32"/>
  <c r="H27" i="30"/>
  <c r="H27" i="36"/>
  <c r="D213" i="21"/>
  <c r="AO214" i="17"/>
  <c r="AX214" i="17"/>
  <c r="D213" i="33"/>
  <c r="BG214" i="17"/>
  <c r="BJ214" i="17"/>
  <c r="BA214" i="17"/>
  <c r="BD214" i="17"/>
  <c r="D214" i="17"/>
  <c r="D213" i="22"/>
  <c r="AU214" i="17"/>
  <c r="AR214" i="17"/>
  <c r="AQ29" i="24"/>
  <c r="AQ29" i="2"/>
  <c r="BJ179" i="17"/>
  <c r="AO179" i="17"/>
  <c r="AU179" i="17"/>
  <c r="D178" i="33"/>
  <c r="BD179" i="17"/>
  <c r="D179" i="17"/>
  <c r="D178" i="21"/>
  <c r="BG179" i="17"/>
  <c r="D178" i="22"/>
  <c r="BA179" i="17"/>
  <c r="AX179" i="17"/>
  <c r="AR179" i="17"/>
  <c r="AW26" i="27"/>
  <c r="D297" i="33"/>
  <c r="BD298" i="17"/>
  <c r="D298" i="17"/>
  <c r="D297" i="21"/>
  <c r="AX298" i="17"/>
  <c r="BG298" i="17"/>
  <c r="AR298" i="17"/>
  <c r="AO298" i="17"/>
  <c r="D297" i="22"/>
  <c r="BA298" i="17"/>
  <c r="BJ298" i="17"/>
  <c r="AU298" i="17"/>
  <c r="AW9" i="26"/>
  <c r="AZ22" i="27"/>
  <c r="AI22" i="32"/>
  <c r="AI22" i="29"/>
  <c r="AI22" i="30"/>
  <c r="AZ22" i="23"/>
  <c r="AI22" i="35"/>
  <c r="AZ22" i="35" s="1"/>
  <c r="AI22" i="31"/>
  <c r="AQ13" i="24"/>
  <c r="AQ13" i="2"/>
  <c r="BJ163" i="17"/>
  <c r="AO163" i="17"/>
  <c r="AU163" i="17"/>
  <c r="D162" i="33"/>
  <c r="BD163" i="17"/>
  <c r="D163" i="17"/>
  <c r="D162" i="21"/>
  <c r="BG163" i="17"/>
  <c r="D162" i="22"/>
  <c r="BA163" i="17"/>
  <c r="AX163" i="17"/>
  <c r="AR163" i="17"/>
  <c r="AQ27" i="28"/>
  <c r="AW10" i="24"/>
  <c r="AT24" i="26"/>
  <c r="AC24" i="30"/>
  <c r="AC24" i="35"/>
  <c r="AT24" i="35" s="1"/>
  <c r="AC24" i="32"/>
  <c r="AT24" i="23"/>
  <c r="AC24" i="31"/>
  <c r="AC24" i="29"/>
  <c r="D295" i="33"/>
  <c r="D296" i="17"/>
  <c r="BJ296" i="17"/>
  <c r="D295" i="21"/>
  <c r="BG296" i="17"/>
  <c r="BD296" i="17"/>
  <c r="BA296" i="17"/>
  <c r="AU296" i="17"/>
  <c r="D295" i="22"/>
  <c r="AX296" i="17"/>
  <c r="AR296" i="17"/>
  <c r="AO296" i="17"/>
  <c r="AZ30" i="27"/>
  <c r="AZ30" i="25"/>
  <c r="AZ25" i="25"/>
  <c r="AZ25" i="26"/>
  <c r="BD125" i="17"/>
  <c r="AU125" i="17"/>
  <c r="D125" i="17"/>
  <c r="D124" i="33"/>
  <c r="BJ125" i="17"/>
  <c r="AR125" i="17"/>
  <c r="AX125" i="17"/>
  <c r="BG125" i="17"/>
  <c r="BA125" i="17"/>
  <c r="AO125" i="17"/>
  <c r="D124" i="21"/>
  <c r="D124" i="22"/>
  <c r="N6" i="36"/>
  <c r="N6" i="29"/>
  <c r="N6" i="35"/>
  <c r="N6" i="30"/>
  <c r="N6" i="31"/>
  <c r="N6" i="32"/>
  <c r="AQ7" i="27"/>
  <c r="AQ7" i="2"/>
  <c r="BG157" i="17"/>
  <c r="BD157" i="17"/>
  <c r="D157" i="17"/>
  <c r="D156" i="33"/>
  <c r="BA157" i="17"/>
  <c r="AX157" i="17"/>
  <c r="D156" i="21"/>
  <c r="AR157" i="17"/>
  <c r="D156" i="22"/>
  <c r="AO157" i="17"/>
  <c r="AU157" i="17"/>
  <c r="BJ157" i="17"/>
  <c r="AT21" i="24"/>
  <c r="AC28" i="31"/>
  <c r="AT28" i="23"/>
  <c r="AC28" i="30"/>
  <c r="AC28" i="29"/>
  <c r="AC28" i="32"/>
  <c r="AC28" i="35"/>
  <c r="AT28" i="35" s="1"/>
  <c r="D299" i="33"/>
  <c r="BA300" i="17"/>
  <c r="AR300" i="17"/>
  <c r="D299" i="22"/>
  <c r="AU300" i="17"/>
  <c r="AO300" i="17"/>
  <c r="D300" i="17"/>
  <c r="BJ300" i="17"/>
  <c r="AX300" i="17"/>
  <c r="D299" i="21"/>
  <c r="BG300" i="17"/>
  <c r="BD300" i="17"/>
  <c r="H5" i="32"/>
  <c r="H5" i="30"/>
  <c r="H5" i="31"/>
  <c r="H5" i="36"/>
  <c r="H5" i="29"/>
  <c r="H5" i="35"/>
  <c r="H12" i="35"/>
  <c r="H12" i="32"/>
  <c r="H12" i="30"/>
  <c r="H12" i="31"/>
  <c r="H12" i="29"/>
  <c r="H12" i="36"/>
  <c r="BG206" i="17"/>
  <c r="D205" i="21"/>
  <c r="D205" i="33"/>
  <c r="AU206" i="17"/>
  <c r="AX206" i="17"/>
  <c r="BJ206" i="17"/>
  <c r="BA206" i="17"/>
  <c r="D206" i="17"/>
  <c r="AR206" i="17"/>
  <c r="AO206" i="17"/>
  <c r="BD206" i="17"/>
  <c r="D205" i="22"/>
  <c r="K20" i="32"/>
  <c r="K20" i="35"/>
  <c r="K20" i="29"/>
  <c r="K20" i="30"/>
  <c r="K20" i="31"/>
  <c r="K20" i="36"/>
  <c r="D108" i="33"/>
  <c r="BA109" i="17"/>
  <c r="AX109" i="17"/>
  <c r="D108" i="21"/>
  <c r="BJ109" i="17"/>
  <c r="D109" i="17"/>
  <c r="D108" i="22"/>
  <c r="BD109" i="17"/>
  <c r="BG109" i="17"/>
  <c r="AR109" i="17"/>
  <c r="AU109" i="17"/>
  <c r="AO109" i="17"/>
  <c r="E19" i="36"/>
  <c r="E19" i="32"/>
  <c r="E19" i="29"/>
  <c r="E19" i="31"/>
  <c r="E19" i="35"/>
  <c r="E19" i="30"/>
  <c r="D55" i="21"/>
  <c r="BG55" i="17"/>
  <c r="BD55" i="17"/>
  <c r="D55" i="22"/>
  <c r="BA55" i="17"/>
  <c r="AX55" i="17"/>
  <c r="AO55" i="17"/>
  <c r="AU55" i="17"/>
  <c r="AR55" i="17"/>
  <c r="D55" i="33"/>
  <c r="D55" i="17"/>
  <c r="BJ55" i="17"/>
  <c r="AQ33" i="25"/>
  <c r="T9" i="32"/>
  <c r="T9" i="35"/>
  <c r="T9" i="29"/>
  <c r="T9" i="36"/>
  <c r="T9" i="30"/>
  <c r="T9" i="31"/>
  <c r="AO326" i="17"/>
  <c r="AX326" i="17"/>
  <c r="AW23" i="2"/>
  <c r="AU326" i="17"/>
  <c r="BA326" i="17"/>
  <c r="BD326" i="17"/>
  <c r="D325" i="21"/>
  <c r="D326" i="17"/>
  <c r="D325" i="22"/>
  <c r="BJ326" i="17"/>
  <c r="AR326" i="17"/>
  <c r="BG326" i="17"/>
  <c r="D325" i="33"/>
  <c r="AW23" i="26"/>
  <c r="AW23" i="25"/>
  <c r="BJ333" i="17"/>
  <c r="AO333" i="17"/>
  <c r="AU333" i="17"/>
  <c r="D332" i="33"/>
  <c r="BD333" i="17"/>
  <c r="D333" i="17"/>
  <c r="D332" i="21"/>
  <c r="AX333" i="17"/>
  <c r="BG333" i="17"/>
  <c r="BA333" i="17"/>
  <c r="AW30" i="2"/>
  <c r="D332" i="22"/>
  <c r="AR333" i="17"/>
  <c r="AF30" i="30"/>
  <c r="AF30" i="31"/>
  <c r="AW30" i="23"/>
  <c r="AF30" i="35"/>
  <c r="AW30" i="35" s="1"/>
  <c r="AF30" i="32"/>
  <c r="AF30" i="29"/>
  <c r="AZ10" i="26"/>
  <c r="D37" i="21"/>
  <c r="BJ37" i="17"/>
  <c r="AO37" i="17"/>
  <c r="D37" i="17"/>
  <c r="AU37" i="17"/>
  <c r="D37" i="22"/>
  <c r="AX37" i="17"/>
  <c r="BG37" i="17"/>
  <c r="BA37" i="17"/>
  <c r="AR37" i="17"/>
  <c r="D37" i="33"/>
  <c r="BD37" i="17"/>
  <c r="D184" i="22"/>
  <c r="AR185" i="17"/>
  <c r="BA185" i="17"/>
  <c r="BJ185" i="17"/>
  <c r="AO185" i="17"/>
  <c r="AU185" i="17"/>
  <c r="D184" i="33"/>
  <c r="BD185" i="17"/>
  <c r="D185" i="17"/>
  <c r="D184" i="21"/>
  <c r="AX185" i="17"/>
  <c r="BG185" i="17"/>
  <c r="AQ5" i="28"/>
  <c r="AQ19" i="26"/>
  <c r="AT33" i="25"/>
  <c r="D304" i="22"/>
  <c r="BJ305" i="17"/>
  <c r="AO305" i="17"/>
  <c r="D304" i="21"/>
  <c r="BD305" i="17"/>
  <c r="BG305" i="17"/>
  <c r="AX305" i="17"/>
  <c r="BA305" i="17"/>
  <c r="AR305" i="17"/>
  <c r="D305" i="17"/>
  <c r="D304" i="33"/>
  <c r="AU305" i="17"/>
  <c r="Y304" i="21"/>
  <c r="Y304" i="22"/>
  <c r="Y304" i="33"/>
  <c r="G35" i="17"/>
  <c r="G35" i="33"/>
  <c r="G35" i="21"/>
  <c r="G35" i="22"/>
  <c r="AQ20" i="28"/>
  <c r="D169" i="33"/>
  <c r="BD170" i="17"/>
  <c r="D170" i="17"/>
  <c r="D169" i="21"/>
  <c r="AX170" i="17"/>
  <c r="BG170" i="17"/>
  <c r="D169" i="22"/>
  <c r="BA170" i="17"/>
  <c r="AQ20" i="2"/>
  <c r="BJ170" i="17"/>
  <c r="AU170" i="17"/>
  <c r="AR170" i="17"/>
  <c r="AO170" i="17"/>
  <c r="D305" i="33"/>
  <c r="BG306" i="17"/>
  <c r="BJ306" i="17"/>
  <c r="D305" i="21"/>
  <c r="AU306" i="17"/>
  <c r="AR306" i="17"/>
  <c r="D305" i="22"/>
  <c r="D306" i="17"/>
  <c r="AO306" i="17"/>
  <c r="BD306" i="17"/>
  <c r="AX306" i="17"/>
  <c r="BA306" i="17"/>
  <c r="AT34" i="27"/>
  <c r="H15" i="31"/>
  <c r="H15" i="29"/>
  <c r="H15" i="30"/>
  <c r="H15" i="36"/>
  <c r="H15" i="32"/>
  <c r="H15" i="35"/>
  <c r="Q21" i="32"/>
  <c r="Q21" i="30"/>
  <c r="Q21" i="31"/>
  <c r="Q21" i="29"/>
  <c r="Q21" i="36"/>
  <c r="AQ21" i="36" s="1"/>
  <c r="AQ21" i="23"/>
  <c r="Q21" i="35"/>
  <c r="AQ21" i="35" s="1"/>
  <c r="AF25" i="30"/>
  <c r="AF25" i="31"/>
  <c r="AF25" i="35"/>
  <c r="AW25" i="35" s="1"/>
  <c r="AF25" i="29"/>
  <c r="AW25" i="23"/>
  <c r="AF25" i="32"/>
  <c r="AW25" i="24"/>
  <c r="AW25" i="27"/>
  <c r="AW9" i="25"/>
  <c r="AQ18" i="26"/>
  <c r="AZ13" i="27"/>
  <c r="K15" i="32"/>
  <c r="K15" i="29"/>
  <c r="K15" i="36"/>
  <c r="K15" i="30"/>
  <c r="K15" i="35"/>
  <c r="K15" i="31"/>
  <c r="D103" i="22"/>
  <c r="BA104" i="17"/>
  <c r="AX104" i="17"/>
  <c r="D103" i="21"/>
  <c r="AU104" i="17"/>
  <c r="AO104" i="17"/>
  <c r="BJ104" i="17"/>
  <c r="D104" i="17"/>
  <c r="BD104" i="17"/>
  <c r="D103" i="33"/>
  <c r="BG104" i="17"/>
  <c r="AR104" i="17"/>
  <c r="D107" i="22"/>
  <c r="BA108" i="17"/>
  <c r="AX108" i="17"/>
  <c r="D107" i="21"/>
  <c r="AU108" i="17"/>
  <c r="AO108" i="17"/>
  <c r="BJ108" i="17"/>
  <c r="D108" i="17"/>
  <c r="BD108" i="17"/>
  <c r="D107" i="33"/>
  <c r="BG108" i="17"/>
  <c r="AR108" i="17"/>
  <c r="Z6" i="30"/>
  <c r="Z6" i="31"/>
  <c r="Z6" i="35"/>
  <c r="Z6" i="29"/>
  <c r="Z6" i="32"/>
  <c r="D135" i="33"/>
  <c r="BD136" i="17"/>
  <c r="D136" i="17"/>
  <c r="D135" i="21"/>
  <c r="AX136" i="17"/>
  <c r="BG136" i="17"/>
  <c r="D135" i="22"/>
  <c r="AR136" i="17"/>
  <c r="BA136" i="17"/>
  <c r="AU136" i="17"/>
  <c r="BJ136" i="17"/>
  <c r="AO136" i="17"/>
  <c r="B28" i="32"/>
  <c r="B28" i="31"/>
  <c r="B28" i="29"/>
  <c r="B28" i="30"/>
  <c r="B28" i="36"/>
  <c r="B28" i="35"/>
  <c r="AZ28" i="27"/>
  <c r="D126" i="33"/>
  <c r="AU127" i="17"/>
  <c r="D127" i="17"/>
  <c r="D126" i="21"/>
  <c r="BD127" i="17"/>
  <c r="BG127" i="17"/>
  <c r="AX127" i="17"/>
  <c r="BA127" i="17"/>
  <c r="AR127" i="17"/>
  <c r="D126" i="22"/>
  <c r="BJ127" i="17"/>
  <c r="AO127" i="17"/>
  <c r="D265" i="21"/>
  <c r="BG266" i="17"/>
  <c r="BD266" i="17"/>
  <c r="D265" i="22"/>
  <c r="BA266" i="17"/>
  <c r="AX266" i="17"/>
  <c r="AO266" i="17"/>
  <c r="AU266" i="17"/>
  <c r="AR266" i="17"/>
  <c r="D265" i="33"/>
  <c r="D266" i="17"/>
  <c r="BJ266" i="17"/>
  <c r="B5" i="35"/>
  <c r="B5" i="31"/>
  <c r="B5" i="30"/>
  <c r="B5" i="29"/>
  <c r="B5" i="32"/>
  <c r="B5" i="36"/>
  <c r="Z19" i="29"/>
  <c r="Z19" i="30"/>
  <c r="Z19" i="35"/>
  <c r="Z19" i="31"/>
  <c r="Z19" i="32"/>
  <c r="AU275" i="17"/>
  <c r="D274" i="33"/>
  <c r="AO275" i="17"/>
  <c r="D274" i="21"/>
  <c r="BJ275" i="17"/>
  <c r="BD275" i="17"/>
  <c r="BA275" i="17"/>
  <c r="BG275" i="17"/>
  <c r="D275" i="17"/>
  <c r="AX275" i="17"/>
  <c r="AR275" i="17"/>
  <c r="D274" i="22"/>
  <c r="Z16" i="32"/>
  <c r="Z16" i="31"/>
  <c r="Z16" i="30"/>
  <c r="Z16" i="35"/>
  <c r="Z16" i="29"/>
  <c r="W5" i="29"/>
  <c r="W5" i="35"/>
  <c r="W5" i="32"/>
  <c r="W5" i="30"/>
  <c r="W5" i="31"/>
  <c r="D215" i="22"/>
  <c r="BA216" i="17"/>
  <c r="AX216" i="17"/>
  <c r="AO216" i="17"/>
  <c r="AU216" i="17"/>
  <c r="AR216" i="17"/>
  <c r="D216" i="17"/>
  <c r="BG216" i="17"/>
  <c r="D215" i="33"/>
  <c r="BJ216" i="17"/>
  <c r="BD216" i="17"/>
  <c r="D215" i="21"/>
  <c r="Z11" i="35"/>
  <c r="Z11" i="31"/>
  <c r="Z11" i="30"/>
  <c r="Z11" i="29"/>
  <c r="Z11" i="32"/>
  <c r="B10" i="29"/>
  <c r="B10" i="32"/>
  <c r="B10" i="36"/>
  <c r="B10" i="31"/>
  <c r="B10" i="35"/>
  <c r="B10" i="30"/>
  <c r="D147" i="33"/>
  <c r="BD148" i="17"/>
  <c r="D148" i="17"/>
  <c r="D147" i="21"/>
  <c r="AX148" i="17"/>
  <c r="BG148" i="17"/>
  <c r="D147" i="22"/>
  <c r="AR148" i="17"/>
  <c r="BA148" i="17"/>
  <c r="AO148" i="17"/>
  <c r="AU148" i="17"/>
  <c r="BJ148" i="17"/>
  <c r="N4" i="32"/>
  <c r="N4" i="31"/>
  <c r="N4" i="36"/>
  <c r="N4" i="29"/>
  <c r="N4" i="35"/>
  <c r="N4" i="30"/>
  <c r="Z23" i="29"/>
  <c r="Z23" i="30"/>
  <c r="Z23" i="31"/>
  <c r="Z23" i="32"/>
  <c r="Z23" i="35"/>
  <c r="Z8" i="29"/>
  <c r="Z8" i="32"/>
  <c r="Z8" i="35"/>
  <c r="Z8" i="31"/>
  <c r="Z8" i="30"/>
  <c r="AO341" i="17"/>
  <c r="AU341" i="17"/>
  <c r="AR341" i="17"/>
  <c r="D340" i="33"/>
  <c r="D341" i="17"/>
  <c r="BJ341" i="17"/>
  <c r="D340" i="21"/>
  <c r="BD341" i="17"/>
  <c r="D340" i="22"/>
  <c r="AX341" i="17"/>
  <c r="BG341" i="17"/>
  <c r="BA341" i="17"/>
  <c r="AZ8" i="2"/>
  <c r="D223" i="22"/>
  <c r="BA224" i="17"/>
  <c r="AX224" i="17"/>
  <c r="D223" i="33"/>
  <c r="BG224" i="17"/>
  <c r="AR224" i="17"/>
  <c r="D223" i="21"/>
  <c r="AU224" i="17"/>
  <c r="AO224" i="17"/>
  <c r="BJ224" i="17"/>
  <c r="BD224" i="17"/>
  <c r="D224" i="17"/>
  <c r="AQ9" i="27"/>
  <c r="AQ16" i="26"/>
  <c r="AQ23" i="25"/>
  <c r="AW13" i="27"/>
  <c r="AW13" i="25"/>
  <c r="K32" i="36"/>
  <c r="K32" i="32"/>
  <c r="K32" i="31"/>
  <c r="K32" i="30"/>
  <c r="K32" i="29"/>
  <c r="K32" i="35"/>
  <c r="BG285" i="17"/>
  <c r="BD285" i="17"/>
  <c r="D285" i="17"/>
  <c r="D284" i="33"/>
  <c r="BA285" i="17"/>
  <c r="AX285" i="17"/>
  <c r="AU285" i="17"/>
  <c r="BJ285" i="17"/>
  <c r="D284" i="21"/>
  <c r="AR285" i="17"/>
  <c r="D284" i="22"/>
  <c r="AO285" i="17"/>
  <c r="AT20" i="27"/>
  <c r="E28" i="31"/>
  <c r="E28" i="29"/>
  <c r="E28" i="30"/>
  <c r="E28" i="36"/>
  <c r="E28" i="35"/>
  <c r="E28" i="32"/>
  <c r="D57" i="21"/>
  <c r="AX57" i="17"/>
  <c r="BG57" i="17"/>
  <c r="D57" i="22"/>
  <c r="AR57" i="17"/>
  <c r="BA57" i="17"/>
  <c r="BJ57" i="17"/>
  <c r="AO57" i="17"/>
  <c r="AU57" i="17"/>
  <c r="BD57" i="17"/>
  <c r="D57" i="17"/>
  <c r="D57" i="33"/>
  <c r="D61" i="21"/>
  <c r="BG62" i="17"/>
  <c r="BD62" i="17"/>
  <c r="D61" i="22"/>
  <c r="BA62" i="17"/>
  <c r="AX62" i="17"/>
  <c r="AU62" i="17"/>
  <c r="D61" i="33"/>
  <c r="BJ62" i="17"/>
  <c r="AO62" i="17"/>
  <c r="AR62" i="17"/>
  <c r="D62" i="17"/>
  <c r="H4" i="31"/>
  <c r="H4" i="29"/>
  <c r="H4" i="36"/>
  <c r="H4" i="30"/>
  <c r="H4" i="35"/>
  <c r="H4" i="32"/>
  <c r="H11" i="29"/>
  <c r="H11" i="30"/>
  <c r="H11" i="36"/>
  <c r="H11" i="32"/>
  <c r="H11" i="35"/>
  <c r="H11" i="31"/>
  <c r="T25" i="29"/>
  <c r="T25" i="30"/>
  <c r="T25" i="36"/>
  <c r="T25" i="35"/>
  <c r="T25" i="31"/>
  <c r="T25" i="32"/>
  <c r="D204" i="33"/>
  <c r="BD205" i="17"/>
  <c r="D205" i="17"/>
  <c r="D204" i="21"/>
  <c r="AX205" i="17"/>
  <c r="BG205" i="17"/>
  <c r="D204" i="22"/>
  <c r="BA205" i="17"/>
  <c r="BJ205" i="17"/>
  <c r="AU205" i="17"/>
  <c r="AR205" i="17"/>
  <c r="AO205" i="17"/>
  <c r="D211" i="33"/>
  <c r="AR212" i="17"/>
  <c r="AU212" i="17"/>
  <c r="D211" i="22"/>
  <c r="D212" i="17"/>
  <c r="BJ212" i="17"/>
  <c r="BA212" i="17"/>
  <c r="BD212" i="17"/>
  <c r="AO212" i="17"/>
  <c r="BG212" i="17"/>
  <c r="AX212" i="17"/>
  <c r="D211" i="21"/>
  <c r="AZ34" i="26"/>
  <c r="AZ34" i="24"/>
  <c r="AO367" i="17"/>
  <c r="BJ367" i="17"/>
  <c r="BG367" i="17"/>
  <c r="BD367" i="17"/>
  <c r="AZ34" i="2"/>
  <c r="D366" i="33"/>
  <c r="BA367" i="17"/>
  <c r="AR367" i="17"/>
  <c r="D367" i="17"/>
  <c r="D366" i="21"/>
  <c r="AU367" i="17"/>
  <c r="AX367" i="17"/>
  <c r="D366" i="22"/>
  <c r="Q11" i="36"/>
  <c r="AQ11" i="36" s="1"/>
  <c r="Q11" i="31"/>
  <c r="AQ11" i="23"/>
  <c r="Q11" i="35"/>
  <c r="AQ11" i="35" s="1"/>
  <c r="Q11" i="29"/>
  <c r="Q11" i="30"/>
  <c r="Q11" i="32"/>
  <c r="AC25" i="32"/>
  <c r="AC25" i="31"/>
  <c r="AC25" i="35"/>
  <c r="AT25" i="35" s="1"/>
  <c r="AC25" i="30"/>
  <c r="AC25" i="29"/>
  <c r="AT25" i="23"/>
  <c r="AT25" i="25"/>
  <c r="D296" i="33"/>
  <c r="BA297" i="17"/>
  <c r="AX297" i="17"/>
  <c r="D296" i="21"/>
  <c r="AU297" i="17"/>
  <c r="AR297" i="17"/>
  <c r="D296" i="22"/>
  <c r="AO297" i="17"/>
  <c r="BG297" i="17"/>
  <c r="D297" i="17"/>
  <c r="BJ297" i="17"/>
  <c r="BD297" i="17"/>
  <c r="N27" i="29"/>
  <c r="N27" i="35"/>
  <c r="N27" i="30"/>
  <c r="N27" i="36"/>
  <c r="N27" i="32"/>
  <c r="N27" i="31"/>
  <c r="AT9" i="26"/>
  <c r="AT9" i="24"/>
  <c r="D280" i="21"/>
  <c r="AU281" i="17"/>
  <c r="AR281" i="17"/>
  <c r="D280" i="22"/>
  <c r="BJ281" i="17"/>
  <c r="AO281" i="17"/>
  <c r="BG281" i="17"/>
  <c r="BD281" i="17"/>
  <c r="D281" i="17"/>
  <c r="AX281" i="17"/>
  <c r="D280" i="33"/>
  <c r="BA281" i="17"/>
  <c r="E24" i="32"/>
  <c r="E24" i="35"/>
  <c r="E24" i="31"/>
  <c r="E24" i="29"/>
  <c r="E24" i="30"/>
  <c r="E24" i="36"/>
  <c r="H7" i="30"/>
  <c r="H7" i="36"/>
  <c r="H7" i="32"/>
  <c r="H7" i="35"/>
  <c r="H7" i="31"/>
  <c r="H7" i="29"/>
  <c r="N22" i="35"/>
  <c r="N22" i="32"/>
  <c r="N22" i="31"/>
  <c r="N22" i="29"/>
  <c r="N22" i="30"/>
  <c r="N22" i="36"/>
  <c r="AQ12" i="28"/>
  <c r="AW34" i="23"/>
  <c r="AF34" i="30"/>
  <c r="AF34" i="31"/>
  <c r="AF34" i="35"/>
  <c r="AW34" i="35" s="1"/>
  <c r="AF34" i="29"/>
  <c r="AF34" i="32"/>
  <c r="AI29" i="29"/>
  <c r="AI29" i="30"/>
  <c r="AI29" i="35"/>
  <c r="AZ29" i="35" s="1"/>
  <c r="AI29" i="32"/>
  <c r="AI29" i="31"/>
  <c r="AZ29" i="23"/>
  <c r="AZ29" i="26"/>
  <c r="W32" i="35"/>
  <c r="W32" i="31"/>
  <c r="W32" i="30"/>
  <c r="W32" i="29"/>
  <c r="W32" i="32"/>
  <c r="N9" i="29"/>
  <c r="N9" i="32"/>
  <c r="N9" i="30"/>
  <c r="N9" i="36"/>
  <c r="N9" i="31"/>
  <c r="N9" i="35"/>
  <c r="B20" i="36"/>
  <c r="B20" i="29"/>
  <c r="B20" i="35"/>
  <c r="B20" i="31"/>
  <c r="B20" i="32"/>
  <c r="B20" i="30"/>
  <c r="D271" i="33"/>
  <c r="BD272" i="17"/>
  <c r="D272" i="17"/>
  <c r="D271" i="21"/>
  <c r="AX272" i="17"/>
  <c r="BG272" i="17"/>
  <c r="D271" i="22"/>
  <c r="AR272" i="17"/>
  <c r="BA272" i="17"/>
  <c r="BJ272" i="17"/>
  <c r="AO272" i="17"/>
  <c r="AU272" i="17"/>
  <c r="K10" i="31"/>
  <c r="K10" i="30"/>
  <c r="K10" i="29"/>
  <c r="K10" i="36"/>
  <c r="K10" i="32"/>
  <c r="K10" i="35"/>
  <c r="AZ20" i="25"/>
  <c r="W31" i="29"/>
  <c r="W31" i="30"/>
  <c r="W31" i="35"/>
  <c r="W31" i="31"/>
  <c r="W31" i="32"/>
  <c r="D241" i="33"/>
  <c r="BD242" i="17"/>
  <c r="D242" i="17"/>
  <c r="D241" i="22"/>
  <c r="AO242" i="17"/>
  <c r="BJ242" i="17"/>
  <c r="BG242" i="17"/>
  <c r="AX242" i="17"/>
  <c r="BA242" i="17"/>
  <c r="AR242" i="17"/>
  <c r="AU242" i="17"/>
  <c r="D241" i="21"/>
  <c r="AO96" i="17"/>
  <c r="AU96" i="17"/>
  <c r="AR96" i="17"/>
  <c r="D95" i="33"/>
  <c r="D96" i="17"/>
  <c r="BJ96" i="17"/>
  <c r="BG96" i="17"/>
  <c r="BA96" i="17"/>
  <c r="D95" i="21"/>
  <c r="BD96" i="17"/>
  <c r="D95" i="22"/>
  <c r="AX96" i="17"/>
  <c r="K9" i="31"/>
  <c r="K9" i="29"/>
  <c r="K9" i="32"/>
  <c r="K9" i="30"/>
  <c r="K9" i="36"/>
  <c r="K9" i="35"/>
  <c r="D12" i="22"/>
  <c r="BJ12" i="17"/>
  <c r="AO12" i="17"/>
  <c r="BG12" i="17"/>
  <c r="BD12" i="17"/>
  <c r="D12" i="17"/>
  <c r="D12" i="33"/>
  <c r="BA12" i="17"/>
  <c r="AX12" i="17"/>
  <c r="AU12" i="17"/>
  <c r="AR12" i="17"/>
  <c r="D12" i="21"/>
  <c r="D20" i="33"/>
  <c r="BD20" i="17"/>
  <c r="D20" i="17"/>
  <c r="D20" i="21"/>
  <c r="AX20" i="17"/>
  <c r="BG20" i="17"/>
  <c r="D20" i="22"/>
  <c r="AR20" i="17"/>
  <c r="BA20" i="17"/>
  <c r="BJ20" i="17"/>
  <c r="AO20" i="17"/>
  <c r="AU20" i="17"/>
  <c r="AO220" i="17"/>
  <c r="AU220" i="17"/>
  <c r="AR220" i="17"/>
  <c r="D219" i="33"/>
  <c r="D220" i="17"/>
  <c r="D219" i="21"/>
  <c r="BJ220" i="17"/>
  <c r="D219" i="22"/>
  <c r="BD220" i="17"/>
  <c r="BG220" i="17"/>
  <c r="AX220" i="17"/>
  <c r="BA220" i="17"/>
  <c r="K21" i="35"/>
  <c r="K21" i="36"/>
  <c r="K21" i="29"/>
  <c r="K21" i="31"/>
  <c r="K21" i="32"/>
  <c r="K21" i="30"/>
  <c r="B34" i="32"/>
  <c r="B34" i="36"/>
  <c r="B34" i="29"/>
  <c r="B34" i="35"/>
  <c r="B34" i="31"/>
  <c r="B34" i="30"/>
  <c r="Z9" i="35"/>
  <c r="Z9" i="31"/>
  <c r="Z9" i="30"/>
  <c r="Z9" i="29"/>
  <c r="Z9" i="32"/>
  <c r="W17" i="35"/>
  <c r="W17" i="32"/>
  <c r="W17" i="31"/>
  <c r="W17" i="29"/>
  <c r="W17" i="30"/>
  <c r="AC23" i="32"/>
  <c r="AC23" i="31"/>
  <c r="AC23" i="35"/>
  <c r="AT23" i="35" s="1"/>
  <c r="AC23" i="30"/>
  <c r="AC23" i="29"/>
  <c r="AT23" i="23"/>
  <c r="AQ25" i="24"/>
  <c r="AQ25" i="27"/>
  <c r="AQ25" i="25"/>
  <c r="Q32" i="36"/>
  <c r="AQ32" i="36" s="1"/>
  <c r="Q32" i="32"/>
  <c r="Q32" i="35"/>
  <c r="AQ32" i="35" s="1"/>
  <c r="Q32" i="31"/>
  <c r="Q32" i="30"/>
  <c r="AQ32" i="23"/>
  <c r="Q32" i="29"/>
  <c r="AQ32" i="27"/>
  <c r="BJ318" i="17"/>
  <c r="AO318" i="17"/>
  <c r="AU318" i="17"/>
  <c r="D317" i="33"/>
  <c r="BD318" i="17"/>
  <c r="D318" i="17"/>
  <c r="D317" i="21"/>
  <c r="AX318" i="17"/>
  <c r="BG318" i="17"/>
  <c r="BA318" i="17"/>
  <c r="D317" i="22"/>
  <c r="AR318" i="17"/>
  <c r="AW15" i="2"/>
  <c r="AW15" i="24"/>
  <c r="AW29" i="26"/>
  <c r="D11" i="22"/>
  <c r="BA11" i="17"/>
  <c r="AX11" i="17"/>
  <c r="AO11" i="17"/>
  <c r="AU11" i="17"/>
  <c r="AR11" i="17"/>
  <c r="D11" i="33"/>
  <c r="D11" i="17"/>
  <c r="BJ11" i="17"/>
  <c r="D11" i="21"/>
  <c r="BG11" i="17"/>
  <c r="BD11" i="17"/>
  <c r="AQ8" i="27"/>
  <c r="Q8" i="36"/>
  <c r="AQ8" i="36" s="1"/>
  <c r="Q8" i="35"/>
  <c r="AQ8" i="35" s="1"/>
  <c r="Q8" i="30"/>
  <c r="Q8" i="31"/>
  <c r="Q8" i="29"/>
  <c r="Q8" i="32"/>
  <c r="AQ8" i="23"/>
  <c r="AQ15" i="24"/>
  <c r="AT22" i="24"/>
  <c r="AT22" i="25"/>
  <c r="AT29" i="24"/>
  <c r="AT29" i="27"/>
  <c r="AW5" i="27"/>
  <c r="AF5" i="29"/>
  <c r="AF5" i="30"/>
  <c r="AF5" i="32"/>
  <c r="AF5" i="35"/>
  <c r="AW5" i="35" s="1"/>
  <c r="AF5" i="31"/>
  <c r="AW5" i="23"/>
  <c r="T34" i="36"/>
  <c r="T34" i="35"/>
  <c r="T34" i="32"/>
  <c r="T34" i="29"/>
  <c r="T34" i="31"/>
  <c r="T34" i="30"/>
  <c r="AQ29" i="28"/>
  <c r="AQ29" i="27"/>
  <c r="AQ29" i="25"/>
  <c r="AW26" i="25"/>
  <c r="K16" i="31"/>
  <c r="K16" i="36"/>
  <c r="K16" i="32"/>
  <c r="K16" i="35"/>
  <c r="K16" i="29"/>
  <c r="K16" i="30"/>
  <c r="AT26" i="27"/>
  <c r="AC26" i="32"/>
  <c r="AC26" i="35"/>
  <c r="AT26" i="35" s="1"/>
  <c r="AC26" i="31"/>
  <c r="AC26" i="29"/>
  <c r="AC26" i="30"/>
  <c r="AT26" i="23"/>
  <c r="AT26" i="25"/>
  <c r="AZ22" i="26"/>
  <c r="AZ22" i="24"/>
  <c r="AQ13" i="27"/>
  <c r="AQ13" i="26"/>
  <c r="AQ27" i="24"/>
  <c r="AW10" i="26"/>
  <c r="AT17" i="24"/>
  <c r="AT17" i="25"/>
  <c r="AF18" i="30"/>
  <c r="AF18" i="31"/>
  <c r="AW18" i="23"/>
  <c r="AF18" i="35"/>
  <c r="AW18" i="35" s="1"/>
  <c r="AF18" i="29"/>
  <c r="AF18" i="32"/>
  <c r="AT24" i="27"/>
  <c r="W16" i="30"/>
  <c r="W16" i="32"/>
  <c r="W16" i="35"/>
  <c r="W16" i="29"/>
  <c r="W16" i="31"/>
  <c r="K13" i="36"/>
  <c r="K13" i="30"/>
  <c r="K13" i="31"/>
  <c r="K13" i="32"/>
  <c r="K13" i="35"/>
  <c r="K13" i="29"/>
  <c r="BJ102" i="17"/>
  <c r="AO102" i="17"/>
  <c r="AU102" i="17"/>
  <c r="D101" i="21"/>
  <c r="AR102" i="17"/>
  <c r="D101" i="22"/>
  <c r="D102" i="17"/>
  <c r="BD102" i="17"/>
  <c r="BG102" i="17"/>
  <c r="BA102" i="17"/>
  <c r="D101" i="33"/>
  <c r="AX102" i="17"/>
  <c r="AZ33" i="26"/>
  <c r="AZ33" i="27"/>
  <c r="D105" i="21"/>
  <c r="AX106" i="17"/>
  <c r="BG106" i="17"/>
  <c r="D105" i="33"/>
  <c r="AR106" i="17"/>
  <c r="AU106" i="17"/>
  <c r="D105" i="22"/>
  <c r="AO106" i="17"/>
  <c r="BJ106" i="17"/>
  <c r="D106" i="17"/>
  <c r="BA106" i="17"/>
  <c r="BD106" i="17"/>
  <c r="W6" i="31"/>
  <c r="W6" i="35"/>
  <c r="W6" i="30"/>
  <c r="W6" i="32"/>
  <c r="W6" i="29"/>
  <c r="D216" i="22"/>
  <c r="BJ217" i="17"/>
  <c r="AO217" i="17"/>
  <c r="D216" i="33"/>
  <c r="AU217" i="17"/>
  <c r="D217" i="17"/>
  <c r="D216" i="21"/>
  <c r="BD217" i="17"/>
  <c r="BG217" i="17"/>
  <c r="AX217" i="17"/>
  <c r="BA217" i="17"/>
  <c r="AR217" i="17"/>
  <c r="AZ23" i="26"/>
  <c r="AZ27" i="26"/>
  <c r="AZ27" i="24"/>
  <c r="D359" i="33"/>
  <c r="BD360" i="17"/>
  <c r="D360" i="17"/>
  <c r="D359" i="21"/>
  <c r="AX360" i="17"/>
  <c r="BG360" i="17"/>
  <c r="D359" i="22"/>
  <c r="AR360" i="17"/>
  <c r="BA360" i="17"/>
  <c r="BJ360" i="17"/>
  <c r="AO360" i="17"/>
  <c r="AU360" i="17"/>
  <c r="AZ27" i="2"/>
  <c r="AZ27" i="25"/>
  <c r="G101" i="22"/>
  <c r="AZ33" i="25"/>
  <c r="K17" i="32"/>
  <c r="K17" i="31"/>
  <c r="K17" i="36"/>
  <c r="K17" i="30"/>
  <c r="K17" i="35"/>
  <c r="K17" i="29"/>
  <c r="V105" i="22"/>
  <c r="V106" i="17"/>
  <c r="V105" i="33"/>
  <c r="BG338" i="17"/>
  <c r="BD338" i="17"/>
  <c r="D338" i="17"/>
  <c r="D337" i="22"/>
  <c r="AX338" i="17"/>
  <c r="BA338" i="17"/>
  <c r="AR338" i="17"/>
  <c r="D337" i="33"/>
  <c r="AU338" i="17"/>
  <c r="AO338" i="17"/>
  <c r="D337" i="21"/>
  <c r="BJ338" i="17"/>
  <c r="AZ5" i="2"/>
  <c r="K23" i="29"/>
  <c r="K23" i="36"/>
  <c r="K23" i="30"/>
  <c r="K23" i="35"/>
  <c r="K23" i="31"/>
  <c r="K23" i="32"/>
  <c r="D111" i="33"/>
  <c r="D112" i="17"/>
  <c r="BJ112" i="17"/>
  <c r="D111" i="22"/>
  <c r="AU112" i="17"/>
  <c r="AO112" i="17"/>
  <c r="BD112" i="17"/>
  <c r="BG112" i="17"/>
  <c r="AX112" i="17"/>
  <c r="BA112" i="17"/>
  <c r="AR112" i="17"/>
  <c r="D111" i="21"/>
  <c r="D244" i="33"/>
  <c r="BD245" i="17"/>
  <c r="BG245" i="17"/>
  <c r="D244" i="22"/>
  <c r="AR245" i="17"/>
  <c r="AU245" i="17"/>
  <c r="AX245" i="17"/>
  <c r="AO245" i="17"/>
  <c r="D244" i="21"/>
  <c r="BA245" i="17"/>
  <c r="BJ245" i="17"/>
  <c r="D245" i="17"/>
  <c r="D115" i="33"/>
  <c r="D116" i="17"/>
  <c r="BJ116" i="17"/>
  <c r="BG116" i="17"/>
  <c r="AX116" i="17"/>
  <c r="D115" i="21"/>
  <c r="BA116" i="17"/>
  <c r="AR116" i="17"/>
  <c r="D115" i="22"/>
  <c r="AU116" i="17"/>
  <c r="AO116" i="17"/>
  <c r="BD116" i="17"/>
  <c r="BJ356" i="17"/>
  <c r="AO356" i="17"/>
  <c r="AU356" i="17"/>
  <c r="BD356" i="17"/>
  <c r="BG356" i="17"/>
  <c r="D355" i="33"/>
  <c r="AX356" i="17"/>
  <c r="BA356" i="17"/>
  <c r="D355" i="21"/>
  <c r="AR356" i="17"/>
  <c r="D356" i="17"/>
  <c r="D355" i="22"/>
  <c r="AZ23" i="2"/>
  <c r="AZ23" i="25"/>
  <c r="AZ23" i="27"/>
  <c r="AZ27" i="27"/>
  <c r="AI27" i="29"/>
  <c r="AI27" i="30"/>
  <c r="AI27" i="35"/>
  <c r="AZ27" i="35" s="1"/>
  <c r="AI27" i="32"/>
  <c r="AI27" i="31"/>
  <c r="AZ27" i="23"/>
  <c r="BD227" i="17"/>
  <c r="BA227" i="17"/>
  <c r="D226" i="33"/>
  <c r="AO227" i="17"/>
  <c r="D226" i="22"/>
  <c r="D227" i="17"/>
  <c r="BJ227" i="17"/>
  <c r="AU227" i="17"/>
  <c r="AR227" i="17"/>
  <c r="D226" i="21"/>
  <c r="BG227" i="17"/>
  <c r="AX227" i="17"/>
  <c r="AZ33" i="24"/>
  <c r="AI5" i="29"/>
  <c r="AI5" i="30"/>
  <c r="AI5" i="32"/>
  <c r="AI5" i="31"/>
  <c r="AI5" i="35"/>
  <c r="AZ5" i="35" s="1"/>
  <c r="AZ5" i="23"/>
  <c r="AZ5" i="25"/>
  <c r="AZ5" i="24"/>
  <c r="AZ5" i="26"/>
  <c r="W34" i="31"/>
  <c r="W34" i="32"/>
  <c r="W34" i="29"/>
  <c r="W34" i="30"/>
  <c r="W34" i="35"/>
  <c r="D222" i="21"/>
  <c r="AO223" i="17"/>
  <c r="BJ223" i="17"/>
  <c r="BG223" i="17"/>
  <c r="BD223" i="17"/>
  <c r="AU223" i="17"/>
  <c r="AX223" i="17"/>
  <c r="D223" i="17"/>
  <c r="D222" i="33"/>
  <c r="BA223" i="17"/>
  <c r="AR223" i="17"/>
  <c r="D222" i="22"/>
  <c r="W12" i="29"/>
  <c r="W12" i="30"/>
  <c r="W12" i="31"/>
  <c r="W12" i="35"/>
  <c r="W12" i="32"/>
  <c r="AZ23" i="24"/>
  <c r="AI23" i="30"/>
  <c r="AI23" i="29"/>
  <c r="AI23" i="35"/>
  <c r="AZ23" i="35" s="1"/>
  <c r="AZ23" i="23"/>
  <c r="AI23" i="32"/>
  <c r="AI23" i="31"/>
  <c r="AZ33" i="2"/>
  <c r="D365" i="33"/>
  <c r="AU366" i="17"/>
  <c r="AO366" i="17"/>
  <c r="D365" i="22"/>
  <c r="AR366" i="17"/>
  <c r="BA366" i="17"/>
  <c r="BJ366" i="17"/>
  <c r="D365" i="21"/>
  <c r="AX366" i="17"/>
  <c r="D366" i="17"/>
  <c r="BD366" i="17"/>
  <c r="BG366" i="17"/>
  <c r="AI33" i="32"/>
  <c r="AI33" i="31"/>
  <c r="AI33" i="30"/>
  <c r="AZ33" i="23"/>
  <c r="AI33" i="29"/>
  <c r="AI33" i="35"/>
  <c r="AZ33" i="35" s="1"/>
  <c r="AZ5" i="27"/>
  <c r="K27" i="29"/>
  <c r="K27" i="31"/>
  <c r="K27" i="32"/>
  <c r="K27" i="30"/>
  <c r="K27" i="36"/>
  <c r="K27" i="35"/>
  <c r="AC215" i="33"/>
  <c r="L21" i="4" l="1"/>
  <c r="AJ12" i="4"/>
  <c r="AJ30" i="5"/>
  <c r="R15" i="5"/>
  <c r="R18" i="5"/>
  <c r="R21" i="5"/>
  <c r="C18" i="6"/>
  <c r="AJ32" i="5"/>
  <c r="C19" i="6"/>
  <c r="C20" i="4"/>
  <c r="I14" i="24"/>
  <c r="I15" i="24" s="1"/>
  <c r="I16" i="24" s="1"/>
  <c r="AA11" i="28"/>
  <c r="Y42" i="28"/>
  <c r="AA9" i="28"/>
  <c r="AA10" i="28"/>
  <c r="X21" i="23"/>
  <c r="X6" i="28"/>
  <c r="X5" i="28"/>
  <c r="O16" i="28"/>
  <c r="O17" i="28" s="1"/>
  <c r="O18" i="28" s="1"/>
  <c r="O22" i="2"/>
  <c r="O22" i="36" s="1"/>
  <c r="R20" i="26"/>
  <c r="R21" i="26" s="1"/>
  <c r="R22" i="26" s="1"/>
  <c r="AD20" i="24"/>
  <c r="AD17" i="24"/>
  <c r="AD18" i="24" s="1"/>
  <c r="AD19" i="24" s="1"/>
  <c r="R26" i="28"/>
  <c r="X7" i="28"/>
  <c r="V42" i="28"/>
  <c r="X27" i="23"/>
  <c r="X22" i="23"/>
  <c r="X23" i="23" s="1"/>
  <c r="X24" i="23" s="1"/>
  <c r="AA22" i="26"/>
  <c r="AA19" i="26"/>
  <c r="AA20" i="26" s="1"/>
  <c r="AA21" i="26" s="1"/>
  <c r="L21" i="28"/>
  <c r="I13" i="24"/>
  <c r="I14" i="25"/>
  <c r="I15" i="25" s="1"/>
  <c r="I16" i="25" s="1"/>
  <c r="AG11" i="27"/>
  <c r="C15" i="28"/>
  <c r="U7" i="26"/>
  <c r="AA25" i="2"/>
  <c r="AA26" i="2"/>
  <c r="AA27" i="2" s="1"/>
  <c r="AA28" i="2" s="1"/>
  <c r="V43" i="26"/>
  <c r="X12" i="26"/>
  <c r="AD24" i="26"/>
  <c r="AD25" i="26" s="1"/>
  <c r="AD26" i="26" s="1"/>
  <c r="AD23" i="26"/>
  <c r="C23" i="2"/>
  <c r="C27" i="2"/>
  <c r="C24" i="2"/>
  <c r="C25" i="2" s="1"/>
  <c r="C26" i="2" s="1"/>
  <c r="R25" i="24"/>
  <c r="R24" i="24"/>
  <c r="AD29" i="24"/>
  <c r="AD23" i="24"/>
  <c r="M38" i="23"/>
  <c r="O5" i="23"/>
  <c r="X8" i="24"/>
  <c r="X9" i="24" s="1"/>
  <c r="X10" i="24" s="1"/>
  <c r="AA22" i="25"/>
  <c r="AD10" i="24"/>
  <c r="AD11" i="24" s="1"/>
  <c r="AD12" i="24" s="1"/>
  <c r="AA23" i="28"/>
  <c r="AA24" i="28"/>
  <c r="P43" i="26"/>
  <c r="I18" i="25"/>
  <c r="C17" i="28"/>
  <c r="C18" i="28" s="1"/>
  <c r="C19" i="28" s="1"/>
  <c r="I13" i="27"/>
  <c r="I4" i="27"/>
  <c r="F13" i="23"/>
  <c r="L11" i="26"/>
  <c r="L12" i="26" s="1"/>
  <c r="L13" i="26" s="1"/>
  <c r="O15" i="24"/>
  <c r="AB36" i="25"/>
  <c r="AA31" i="25" s="1"/>
  <c r="AD6" i="25"/>
  <c r="C17" i="25"/>
  <c r="C18" i="25" s="1"/>
  <c r="C19" i="25" s="1"/>
  <c r="AD14" i="27"/>
  <c r="AD15" i="27"/>
  <c r="AD22" i="23"/>
  <c r="AA15" i="23"/>
  <c r="F14" i="23"/>
  <c r="F15" i="23" s="1"/>
  <c r="F16" i="23" s="1"/>
  <c r="AG6" i="23"/>
  <c r="F6" i="26"/>
  <c r="F7" i="26"/>
  <c r="F8" i="26" s="1"/>
  <c r="F9" i="26" s="1"/>
  <c r="D42" i="26"/>
  <c r="AG21" i="28"/>
  <c r="AG22" i="28" s="1"/>
  <c r="AG23" i="28" s="1"/>
  <c r="AG20" i="28"/>
  <c r="X12" i="24"/>
  <c r="AB39" i="28"/>
  <c r="AA30" i="28" s="1"/>
  <c r="AD8" i="28"/>
  <c r="AE38" i="26"/>
  <c r="AG7" i="26"/>
  <c r="AG8" i="26" s="1"/>
  <c r="AG9" i="26" s="1"/>
  <c r="AG6" i="26"/>
  <c r="AG7" i="28"/>
  <c r="AG8" i="28" s="1"/>
  <c r="AG9" i="28" s="1"/>
  <c r="I14" i="27"/>
  <c r="I15" i="27" s="1"/>
  <c r="I16" i="27" s="1"/>
  <c r="AD24" i="25"/>
  <c r="AD25" i="25" s="1"/>
  <c r="AD26" i="25" s="1"/>
  <c r="AD23" i="25"/>
  <c r="X18" i="23"/>
  <c r="I27" i="23"/>
  <c r="AD20" i="25"/>
  <c r="X4" i="25"/>
  <c r="D35" i="24"/>
  <c r="C28" i="24" s="1"/>
  <c r="F4" i="24"/>
  <c r="C22" i="28"/>
  <c r="F5" i="24"/>
  <c r="O21" i="24"/>
  <c r="C15" i="23"/>
  <c r="AD22" i="26"/>
  <c r="X20" i="2"/>
  <c r="X20" i="36" s="1"/>
  <c r="BK231" i="17" s="1"/>
  <c r="AA15" i="25"/>
  <c r="AD8" i="23"/>
  <c r="I6" i="27"/>
  <c r="R18" i="27"/>
  <c r="R23" i="23"/>
  <c r="I10" i="2"/>
  <c r="F7" i="23"/>
  <c r="F8" i="23" s="1"/>
  <c r="F9" i="23" s="1"/>
  <c r="X22" i="2"/>
  <c r="X23" i="2" s="1"/>
  <c r="X24" i="2" s="1"/>
  <c r="I27" i="25"/>
  <c r="L24" i="27"/>
  <c r="R23" i="25"/>
  <c r="U21" i="26"/>
  <c r="L18" i="2"/>
  <c r="L19" i="2" s="1"/>
  <c r="L20" i="2" s="1"/>
  <c r="L11" i="2"/>
  <c r="L12" i="2" s="1"/>
  <c r="L13" i="2" s="1"/>
  <c r="AG21" i="24"/>
  <c r="AG22" i="24" s="1"/>
  <c r="AG23" i="24" s="1"/>
  <c r="X26" i="27"/>
  <c r="X21" i="28"/>
  <c r="BE232" i="17" s="1"/>
  <c r="L29" i="26"/>
  <c r="R11" i="24"/>
  <c r="R6" i="24"/>
  <c r="R7" i="24" s="1"/>
  <c r="R8" i="24" s="1"/>
  <c r="U8" i="24"/>
  <c r="AD13" i="2"/>
  <c r="AG13" i="25"/>
  <c r="L25" i="2"/>
  <c r="L26" i="2" s="1"/>
  <c r="L27" i="2" s="1"/>
  <c r="AA17" i="28"/>
  <c r="AA4" i="26"/>
  <c r="O20" i="26"/>
  <c r="AG17" i="28"/>
  <c r="O21" i="27"/>
  <c r="C21" i="28"/>
  <c r="AJ33" i="1"/>
  <c r="AJ34" i="1" s="1"/>
  <c r="F24" i="27"/>
  <c r="X27" i="25"/>
  <c r="L18" i="23"/>
  <c r="L19" i="23" s="1"/>
  <c r="L20" i="23" s="1"/>
  <c r="X19" i="26"/>
  <c r="U23" i="27"/>
  <c r="R18" i="25"/>
  <c r="AA18" i="23"/>
  <c r="R11" i="25"/>
  <c r="R9" i="27"/>
  <c r="AA5" i="28"/>
  <c r="AA6" i="28" s="1"/>
  <c r="AA7" i="28" s="1"/>
  <c r="X20" i="23"/>
  <c r="F21" i="2"/>
  <c r="F22" i="2" s="1"/>
  <c r="F23" i="2" s="1"/>
  <c r="AG20" i="27"/>
  <c r="O7" i="23"/>
  <c r="R6" i="25"/>
  <c r="R7" i="25" s="1"/>
  <c r="R8" i="25" s="1"/>
  <c r="U11" i="25"/>
  <c r="U12" i="25" s="1"/>
  <c r="U13" i="25" s="1"/>
  <c r="R10" i="26"/>
  <c r="X25" i="28"/>
  <c r="C16" i="23"/>
  <c r="R23" i="26"/>
  <c r="AG13" i="27"/>
  <c r="F21" i="28"/>
  <c r="F22" i="28" s="1"/>
  <c r="F23" i="28" s="1"/>
  <c r="U18" i="26"/>
  <c r="U19" i="26" s="1"/>
  <c r="U20" i="26" s="1"/>
  <c r="AA11" i="26"/>
  <c r="U21" i="28"/>
  <c r="U23" i="24"/>
  <c r="AD15" i="24"/>
  <c r="F21" i="23"/>
  <c r="F22" i="23" s="1"/>
  <c r="F23" i="23" s="1"/>
  <c r="L21" i="23"/>
  <c r="L8" i="26"/>
  <c r="R25" i="28"/>
  <c r="X27" i="26"/>
  <c r="R24" i="27"/>
  <c r="AD9" i="24"/>
  <c r="R23" i="24"/>
  <c r="U11" i="26"/>
  <c r="U12" i="26" s="1"/>
  <c r="U13" i="26" s="1"/>
  <c r="R23" i="27"/>
  <c r="R4" i="24"/>
  <c r="AG12" i="28"/>
  <c r="C6" i="28"/>
  <c r="R27" i="25"/>
  <c r="R28" i="25" s="1"/>
  <c r="R29" i="25" s="1"/>
  <c r="AD10" i="28"/>
  <c r="AD11" i="28" s="1"/>
  <c r="AD12" i="28" s="1"/>
  <c r="L23" i="25"/>
  <c r="R10" i="24"/>
  <c r="C9" i="24"/>
  <c r="I25" i="23"/>
  <c r="F19" i="27"/>
  <c r="C21" i="23"/>
  <c r="L25" i="27"/>
  <c r="L26" i="27" s="1"/>
  <c r="L27" i="27" s="1"/>
  <c r="I13" i="23"/>
  <c r="AD23" i="2"/>
  <c r="U22" i="25"/>
  <c r="O27" i="24"/>
  <c r="U14" i="28"/>
  <c r="U18" i="27"/>
  <c r="U19" i="27" s="1"/>
  <c r="U20" i="27" s="1"/>
  <c r="L16" i="28"/>
  <c r="BE105" i="17" s="1"/>
  <c r="F10" i="28"/>
  <c r="O5" i="24"/>
  <c r="O7" i="28"/>
  <c r="AG21" i="27"/>
  <c r="AG22" i="27" s="1"/>
  <c r="AG23" i="27" s="1"/>
  <c r="L18" i="26"/>
  <c r="L19" i="26" s="1"/>
  <c r="L20" i="26" s="1"/>
  <c r="AD16" i="24"/>
  <c r="AD8" i="2"/>
  <c r="L7" i="26"/>
  <c r="U15" i="24"/>
  <c r="AS195" i="17" s="1"/>
  <c r="X7" i="23"/>
  <c r="AD16" i="23"/>
  <c r="U16" i="26"/>
  <c r="F18" i="27"/>
  <c r="AG20" i="24"/>
  <c r="R19" i="24"/>
  <c r="AA4" i="25"/>
  <c r="X28" i="25"/>
  <c r="C6" i="27"/>
  <c r="AG19" i="23"/>
  <c r="I18" i="23"/>
  <c r="AA19" i="25"/>
  <c r="AA20" i="25" s="1"/>
  <c r="AA21" i="25" s="1"/>
  <c r="U8" i="27"/>
  <c r="L25" i="24"/>
  <c r="L26" i="24" s="1"/>
  <c r="L27" i="24" s="1"/>
  <c r="X21" i="24"/>
  <c r="U16" i="23"/>
  <c r="X6" i="23"/>
  <c r="AD13" i="27"/>
  <c r="U9" i="26"/>
  <c r="U21" i="25"/>
  <c r="C16" i="25"/>
  <c r="AA16" i="27"/>
  <c r="I17" i="25"/>
  <c r="L14" i="26"/>
  <c r="L25" i="23"/>
  <c r="L26" i="23" s="1"/>
  <c r="L27" i="23" s="1"/>
  <c r="F18" i="25"/>
  <c r="O16" i="25"/>
  <c r="O17" i="25" s="1"/>
  <c r="O18" i="25" s="1"/>
  <c r="F12" i="25"/>
  <c r="U29" i="23"/>
  <c r="AA24" i="25"/>
  <c r="AD28" i="28"/>
  <c r="C14" i="27"/>
  <c r="L17" i="25"/>
  <c r="U17" i="24"/>
  <c r="I5" i="2"/>
  <c r="AA24" i="27"/>
  <c r="O5" i="26"/>
  <c r="L17" i="24"/>
  <c r="I26" i="28"/>
  <c r="F10" i="27"/>
  <c r="I25" i="27"/>
  <c r="X28" i="26"/>
  <c r="C23" i="24"/>
  <c r="I17" i="24"/>
  <c r="U14" i="23"/>
  <c r="O22" i="24"/>
  <c r="U23" i="26"/>
  <c r="R5" i="25"/>
  <c r="I12" i="26"/>
  <c r="AA24" i="2"/>
  <c r="U16" i="28"/>
  <c r="I10" i="23"/>
  <c r="AA19" i="28"/>
  <c r="AA20" i="28" s="1"/>
  <c r="AA21" i="28" s="1"/>
  <c r="AD17" i="27"/>
  <c r="AD18" i="27" s="1"/>
  <c r="AD19" i="27" s="1"/>
  <c r="AA11" i="23"/>
  <c r="L24" i="2"/>
  <c r="I11" i="25"/>
  <c r="V39" i="27"/>
  <c r="AG12" i="25"/>
  <c r="AD21" i="26"/>
  <c r="X11" i="23"/>
  <c r="C20" i="28"/>
  <c r="I6" i="26"/>
  <c r="AD23" i="27"/>
  <c r="BB295" i="17" s="1"/>
  <c r="AD20" i="26"/>
  <c r="X29" i="26"/>
  <c r="X30" i="26" s="1"/>
  <c r="X31" i="26" s="1"/>
  <c r="AD16" i="27"/>
  <c r="R20" i="28"/>
  <c r="R21" i="28" s="1"/>
  <c r="R22" i="28" s="1"/>
  <c r="AA4" i="24"/>
  <c r="U25" i="28"/>
  <c r="U26" i="28" s="1"/>
  <c r="U27" i="28" s="1"/>
  <c r="O19" i="23"/>
  <c r="O6" i="28"/>
  <c r="I19" i="26"/>
  <c r="P43" i="24"/>
  <c r="X27" i="27"/>
  <c r="I21" i="24"/>
  <c r="I22" i="24" s="1"/>
  <c r="I23" i="24" s="1"/>
  <c r="U25" i="25"/>
  <c r="U26" i="25" s="1"/>
  <c r="U27" i="25" s="1"/>
  <c r="I24" i="23"/>
  <c r="F20" i="26"/>
  <c r="U22" i="24"/>
  <c r="X29" i="24"/>
  <c r="X30" i="24" s="1"/>
  <c r="X31" i="24" s="1"/>
  <c r="O12" i="27"/>
  <c r="X12" i="27"/>
  <c r="C20" i="24"/>
  <c r="O26" i="26"/>
  <c r="AA26" i="25"/>
  <c r="AA27" i="25" s="1"/>
  <c r="AA28" i="25" s="1"/>
  <c r="F5" i="26"/>
  <c r="I6" i="24"/>
  <c r="R13" i="26"/>
  <c r="R14" i="26" s="1"/>
  <c r="R15" i="26" s="1"/>
  <c r="C17" i="7"/>
  <c r="U12" i="7"/>
  <c r="AG16" i="8"/>
  <c r="U15" i="11"/>
  <c r="C10" i="9"/>
  <c r="U16" i="7"/>
  <c r="I13" i="57"/>
  <c r="R17" i="14"/>
  <c r="I25" i="58"/>
  <c r="L16" i="57"/>
  <c r="C25" i="58"/>
  <c r="C17" i="57"/>
  <c r="C10" i="2"/>
  <c r="C11" i="2" s="1"/>
  <c r="C12" i="2" s="1"/>
  <c r="F10" i="2"/>
  <c r="X15" i="2"/>
  <c r="X16" i="2" s="1"/>
  <c r="X17" i="2" s="1"/>
  <c r="L22" i="2"/>
  <c r="U22" i="2"/>
  <c r="AD20" i="2"/>
  <c r="AD9" i="2"/>
  <c r="AD9" i="36" s="1"/>
  <c r="I21" i="2"/>
  <c r="I22" i="2" s="1"/>
  <c r="I23" i="2" s="1"/>
  <c r="F11" i="2"/>
  <c r="I20" i="2"/>
  <c r="I20" i="36" s="1"/>
  <c r="R12" i="2"/>
  <c r="R12" i="36" s="1"/>
  <c r="I19" i="2"/>
  <c r="AG17" i="2"/>
  <c r="F19" i="2"/>
  <c r="AA10" i="2"/>
  <c r="AD15" i="2"/>
  <c r="X7" i="2"/>
  <c r="X7" i="36" s="1"/>
  <c r="AG21" i="2"/>
  <c r="AG22" i="2" s="1"/>
  <c r="AG23" i="2" s="1"/>
  <c r="U18" i="2"/>
  <c r="U19" i="2" s="1"/>
  <c r="U20" i="2" s="1"/>
  <c r="L23" i="2"/>
  <c r="AD10" i="2"/>
  <c r="AD11" i="2" s="1"/>
  <c r="AD12" i="2" s="1"/>
  <c r="L16" i="2"/>
  <c r="F4" i="2"/>
  <c r="I25" i="2"/>
  <c r="I12" i="2"/>
  <c r="O23" i="2"/>
  <c r="O24" i="2" s="1"/>
  <c r="O25" i="2" s="1"/>
  <c r="AD21" i="2"/>
  <c r="V37" i="24"/>
  <c r="X6" i="24"/>
  <c r="S170" i="22"/>
  <c r="S21" i="22"/>
  <c r="D23" i="13"/>
  <c r="L4" i="28"/>
  <c r="L5" i="28" s="1"/>
  <c r="L6" i="28" s="1"/>
  <c r="J36" i="28"/>
  <c r="AA22" i="2"/>
  <c r="AA23" i="2"/>
  <c r="AG12" i="24"/>
  <c r="AE43" i="24"/>
  <c r="U15" i="28"/>
  <c r="O23" i="25"/>
  <c r="O24" i="25" s="1"/>
  <c r="O25" i="25" s="1"/>
  <c r="R10" i="2"/>
  <c r="R11" i="23"/>
  <c r="P43" i="23"/>
  <c r="X21" i="27"/>
  <c r="X20" i="27"/>
  <c r="AG10" i="24"/>
  <c r="AS313" i="17" s="1"/>
  <c r="AG7" i="24"/>
  <c r="AG8" i="24" s="1"/>
  <c r="AG9" i="24" s="1"/>
  <c r="C9" i="26"/>
  <c r="R15" i="9"/>
  <c r="I25" i="57"/>
  <c r="AG9" i="57"/>
  <c r="O11" i="58"/>
  <c r="AA10" i="6"/>
  <c r="AA10" i="57"/>
  <c r="X25" i="4"/>
  <c r="O23" i="5"/>
  <c r="R21" i="6"/>
  <c r="I24" i="7"/>
  <c r="X15" i="7"/>
  <c r="AG22" i="7"/>
  <c r="R10" i="14"/>
  <c r="AA14" i="57"/>
  <c r="R14" i="5"/>
  <c r="AG19" i="24"/>
  <c r="X15" i="26"/>
  <c r="X16" i="26" s="1"/>
  <c r="X17" i="26" s="1"/>
  <c r="X13" i="26"/>
  <c r="F19" i="28"/>
  <c r="X14" i="2"/>
  <c r="C21" i="2"/>
  <c r="C20" i="2"/>
  <c r="C4" i="7"/>
  <c r="C5" i="7"/>
  <c r="C6" i="7"/>
  <c r="C16" i="9"/>
  <c r="C22" i="9"/>
  <c r="F27" i="25"/>
  <c r="AE36" i="25"/>
  <c r="AG4" i="25"/>
  <c r="AG5" i="25"/>
  <c r="I11" i="26"/>
  <c r="R17" i="24"/>
  <c r="G33" i="24"/>
  <c r="I4" i="24"/>
  <c r="AD6" i="24"/>
  <c r="X11" i="26"/>
  <c r="AD15" i="26"/>
  <c r="L8" i="25"/>
  <c r="AB37" i="27"/>
  <c r="AA30" i="27" s="1"/>
  <c r="AD6" i="27"/>
  <c r="L28" i="28"/>
  <c r="C22" i="2"/>
  <c r="L28" i="26"/>
  <c r="AG5" i="27"/>
  <c r="X26" i="2"/>
  <c r="X27" i="2"/>
  <c r="X27" i="36" s="1"/>
  <c r="X13" i="28"/>
  <c r="F13" i="27"/>
  <c r="I12" i="25"/>
  <c r="V36" i="28"/>
  <c r="U29" i="28" s="1"/>
  <c r="X4" i="28"/>
  <c r="U9" i="28"/>
  <c r="S39" i="28"/>
  <c r="I14" i="2"/>
  <c r="I15" i="2" s="1"/>
  <c r="I16" i="2" s="1"/>
  <c r="I13" i="2"/>
  <c r="O28" i="27"/>
  <c r="O27" i="27"/>
  <c r="C23" i="8"/>
  <c r="AA8" i="27"/>
  <c r="AA9" i="27"/>
  <c r="BB251" i="17" s="1"/>
  <c r="AA5" i="27"/>
  <c r="AA6" i="27" s="1"/>
  <c r="AA7" i="27" s="1"/>
  <c r="AA16" i="26"/>
  <c r="O14" i="27"/>
  <c r="F25" i="25"/>
  <c r="I28" i="24"/>
  <c r="I29" i="24" s="1"/>
  <c r="I30" i="24" s="1"/>
  <c r="I19" i="24"/>
  <c r="D35" i="23"/>
  <c r="F4" i="23"/>
  <c r="P35" i="2"/>
  <c r="R4" i="2"/>
  <c r="U14" i="2"/>
  <c r="L21" i="24"/>
  <c r="O13" i="28"/>
  <c r="F20" i="24"/>
  <c r="F21" i="24"/>
  <c r="F22" i="24" s="1"/>
  <c r="F23" i="24" s="1"/>
  <c r="F13" i="24"/>
  <c r="AS42" i="17" s="1"/>
  <c r="F19" i="24"/>
  <c r="O9" i="27"/>
  <c r="O10" i="27" s="1"/>
  <c r="O11" i="27" s="1"/>
  <c r="O8" i="27"/>
  <c r="AG17" i="26"/>
  <c r="I25" i="25"/>
  <c r="I24" i="25"/>
  <c r="I20" i="25"/>
  <c r="I21" i="25"/>
  <c r="I22" i="25" s="1"/>
  <c r="I23" i="25" s="1"/>
  <c r="U10" i="27"/>
  <c r="C13" i="25"/>
  <c r="U9" i="2"/>
  <c r="O20" i="27"/>
  <c r="O16" i="27"/>
  <c r="O17" i="27" s="1"/>
  <c r="O18" i="27" s="1"/>
  <c r="O19" i="27"/>
  <c r="R9" i="26"/>
  <c r="L15" i="2"/>
  <c r="AD8" i="27"/>
  <c r="U15" i="26"/>
  <c r="C10" i="57"/>
  <c r="C21" i="8"/>
  <c r="F14" i="28"/>
  <c r="F15" i="28" s="1"/>
  <c r="F16" i="28" s="1"/>
  <c r="P36" i="28"/>
  <c r="O27" i="28" s="1"/>
  <c r="R4" i="28"/>
  <c r="L8" i="24"/>
  <c r="AG14" i="28"/>
  <c r="AG15" i="28" s="1"/>
  <c r="AG16" i="28" s="1"/>
  <c r="AG13" i="28"/>
  <c r="BE316" i="17" s="1"/>
  <c r="U7" i="25"/>
  <c r="C21" i="26"/>
  <c r="F13" i="28"/>
  <c r="BE42" i="17" s="1"/>
  <c r="R12" i="25"/>
  <c r="O21" i="25"/>
  <c r="L18" i="24"/>
  <c r="L19" i="24" s="1"/>
  <c r="L20" i="24" s="1"/>
  <c r="U11" i="24"/>
  <c r="U12" i="24" s="1"/>
  <c r="U13" i="24" s="1"/>
  <c r="AA4" i="27"/>
  <c r="AG13" i="2"/>
  <c r="AG13" i="36" s="1"/>
  <c r="R9" i="23"/>
  <c r="M36" i="23"/>
  <c r="L28" i="23" s="1"/>
  <c r="O6" i="23"/>
  <c r="U25" i="2"/>
  <c r="U26" i="2" s="1"/>
  <c r="U27" i="2" s="1"/>
  <c r="U24" i="2"/>
  <c r="U24" i="36" s="1"/>
  <c r="AA18" i="2"/>
  <c r="AA18" i="36" s="1"/>
  <c r="C17" i="2"/>
  <c r="C18" i="2" s="1"/>
  <c r="C19" i="2" s="1"/>
  <c r="R18" i="28"/>
  <c r="AD24" i="24"/>
  <c r="AD25" i="24" s="1"/>
  <c r="AD26" i="24" s="1"/>
  <c r="G27" i="22"/>
  <c r="D29" i="3"/>
  <c r="I27" i="26"/>
  <c r="AE36" i="2"/>
  <c r="AD27" i="2" s="1"/>
  <c r="AG5" i="2"/>
  <c r="X28" i="24"/>
  <c r="X26" i="24"/>
  <c r="G34" i="28"/>
  <c r="I4" i="28"/>
  <c r="R24" i="26"/>
  <c r="R17" i="28"/>
  <c r="R11" i="28"/>
  <c r="R13" i="28"/>
  <c r="R14" i="28" s="1"/>
  <c r="R15" i="28" s="1"/>
  <c r="V188" i="21"/>
  <c r="V70" i="17"/>
  <c r="X6" i="26"/>
  <c r="O16" i="2"/>
  <c r="O17" i="2" s="1"/>
  <c r="O18" i="2" s="1"/>
  <c r="F13" i="26"/>
  <c r="G34" i="2"/>
  <c r="F25" i="2" s="1"/>
  <c r="I4" i="2"/>
  <c r="AG12" i="23"/>
  <c r="AG11" i="23"/>
  <c r="C12" i="13"/>
  <c r="AJ26" i="8"/>
  <c r="C6" i="13"/>
  <c r="AD10" i="25"/>
  <c r="AD11" i="25" s="1"/>
  <c r="AD12" i="25" s="1"/>
  <c r="D6" i="6"/>
  <c r="C6" i="6"/>
  <c r="Q4" i="22" s="1"/>
  <c r="P4" i="21"/>
  <c r="AE37" i="26"/>
  <c r="AD28" i="26" s="1"/>
  <c r="AG5" i="26"/>
  <c r="AG4" i="26"/>
  <c r="L25" i="28"/>
  <c r="L26" i="28" s="1"/>
  <c r="L27" i="28" s="1"/>
  <c r="L24" i="28"/>
  <c r="C16" i="10"/>
  <c r="C19" i="10"/>
  <c r="R5" i="2"/>
  <c r="R5" i="36" s="1"/>
  <c r="C8" i="2"/>
  <c r="I11" i="2"/>
  <c r="F6" i="23"/>
  <c r="G33" i="26"/>
  <c r="F26" i="26" s="1"/>
  <c r="I4" i="26"/>
  <c r="P37" i="24"/>
  <c r="O29" i="24" s="1"/>
  <c r="R5" i="24"/>
  <c r="C17" i="13"/>
  <c r="D36" i="27"/>
  <c r="F5" i="27"/>
  <c r="C6" i="8"/>
  <c r="C5" i="8"/>
  <c r="C4" i="8"/>
  <c r="AA17" i="26"/>
  <c r="M38" i="24"/>
  <c r="L29" i="24" s="1"/>
  <c r="O7" i="24"/>
  <c r="O8" i="24"/>
  <c r="O6" i="24"/>
  <c r="R6" i="23"/>
  <c r="R7" i="23" s="1"/>
  <c r="R8" i="23" s="1"/>
  <c r="F4" i="27"/>
  <c r="X5" i="26"/>
  <c r="AD14" i="26"/>
  <c r="X20" i="28"/>
  <c r="X19" i="28"/>
  <c r="C14" i="58"/>
  <c r="C15" i="58"/>
  <c r="AD7" i="26"/>
  <c r="AD8" i="26"/>
  <c r="AB39" i="26"/>
  <c r="AA31" i="26" s="1"/>
  <c r="J35" i="2"/>
  <c r="I27" i="2" s="1"/>
  <c r="I27" i="36" s="1"/>
  <c r="L4" i="2"/>
  <c r="L5" i="2" s="1"/>
  <c r="L6" i="2" s="1"/>
  <c r="D9" i="4"/>
  <c r="C11" i="4" s="1"/>
  <c r="C9" i="4"/>
  <c r="K7" i="33" s="1"/>
  <c r="X29" i="2"/>
  <c r="X30" i="2" s="1"/>
  <c r="X31" i="2" s="1"/>
  <c r="X28" i="2"/>
  <c r="X28" i="36" s="1"/>
  <c r="D4" i="4"/>
  <c r="C4" i="4"/>
  <c r="C20" i="14"/>
  <c r="X19" i="2"/>
  <c r="X18" i="2"/>
  <c r="R13" i="25"/>
  <c r="R14" i="25" s="1"/>
  <c r="R15" i="25" s="1"/>
  <c r="U15" i="23"/>
  <c r="P37" i="2"/>
  <c r="R6" i="2"/>
  <c r="R7" i="2" s="1"/>
  <c r="R8" i="2" s="1"/>
  <c r="F26" i="27"/>
  <c r="C20" i="58"/>
  <c r="C21" i="58"/>
  <c r="O19" i="25"/>
  <c r="J38" i="24"/>
  <c r="L7" i="24"/>
  <c r="O20" i="28"/>
  <c r="O23" i="23"/>
  <c r="O24" i="23" s="1"/>
  <c r="O25" i="23" s="1"/>
  <c r="I10" i="27"/>
  <c r="G40" i="27"/>
  <c r="I7" i="27"/>
  <c r="I8" i="27" s="1"/>
  <c r="I9" i="27" s="1"/>
  <c r="AA10" i="23"/>
  <c r="C11" i="13"/>
  <c r="G30" i="33"/>
  <c r="D32" i="3"/>
  <c r="AD21" i="57"/>
  <c r="AA19" i="58"/>
  <c r="AA20" i="4"/>
  <c r="AA24" i="6"/>
  <c r="F23" i="8"/>
  <c r="AJ29" i="58"/>
  <c r="O6" i="27"/>
  <c r="U10" i="23"/>
  <c r="U23" i="2"/>
  <c r="L23" i="27"/>
  <c r="X12" i="2"/>
  <c r="X13" i="2"/>
  <c r="X13" i="36" s="1"/>
  <c r="L22" i="25"/>
  <c r="F18" i="23"/>
  <c r="F17" i="23"/>
  <c r="R20" i="23"/>
  <c r="R21" i="23" s="1"/>
  <c r="R22" i="23" s="1"/>
  <c r="R17" i="23"/>
  <c r="I13" i="28"/>
  <c r="I14" i="28"/>
  <c r="I15" i="28" s="1"/>
  <c r="I16" i="28" s="1"/>
  <c r="C13" i="27"/>
  <c r="C10" i="27"/>
  <c r="C11" i="27" s="1"/>
  <c r="C12" i="27" s="1"/>
  <c r="C8" i="27"/>
  <c r="C9" i="27"/>
  <c r="C25" i="9"/>
  <c r="O15" i="28"/>
  <c r="O12" i="28"/>
  <c r="O9" i="28"/>
  <c r="O10" i="28" s="1"/>
  <c r="O11" i="28" s="1"/>
  <c r="U16" i="25"/>
  <c r="AA12" i="25"/>
  <c r="AA13" i="25" s="1"/>
  <c r="AA14" i="25" s="1"/>
  <c r="AA11" i="25"/>
  <c r="AD21" i="23"/>
  <c r="S37" i="24"/>
  <c r="U7" i="24"/>
  <c r="U4" i="24"/>
  <c r="U5" i="24" s="1"/>
  <c r="U6" i="24" s="1"/>
  <c r="X6" i="2"/>
  <c r="F21" i="27"/>
  <c r="F22" i="27" s="1"/>
  <c r="F23" i="27" s="1"/>
  <c r="C14" i="57"/>
  <c r="R17" i="25"/>
  <c r="C7" i="23"/>
  <c r="AA25" i="24"/>
  <c r="V43" i="25"/>
  <c r="X12" i="25"/>
  <c r="X8" i="25"/>
  <c r="X9" i="25" s="1"/>
  <c r="X10" i="25" s="1"/>
  <c r="AD15" i="25"/>
  <c r="AA18" i="25"/>
  <c r="AV260" i="17" s="1"/>
  <c r="AA16" i="25"/>
  <c r="C14" i="9"/>
  <c r="C13" i="11"/>
  <c r="C4" i="3"/>
  <c r="D4" i="3"/>
  <c r="D8" i="3"/>
  <c r="C8" i="3"/>
  <c r="D7" i="3"/>
  <c r="C7" i="3"/>
  <c r="G40" i="23"/>
  <c r="C5" i="13"/>
  <c r="V287" i="33"/>
  <c r="V272" i="17"/>
  <c r="O16" i="3"/>
  <c r="X20" i="14"/>
  <c r="AA18" i="57"/>
  <c r="O13" i="58"/>
  <c r="R18" i="14"/>
  <c r="F10" i="14"/>
  <c r="U24" i="27"/>
  <c r="M36" i="27"/>
  <c r="L28" i="27" s="1"/>
  <c r="O5" i="27"/>
  <c r="AA16" i="23"/>
  <c r="I26" i="24"/>
  <c r="R6" i="26"/>
  <c r="R7" i="26" s="1"/>
  <c r="R8" i="26" s="1"/>
  <c r="C5" i="58"/>
  <c r="C6" i="58"/>
  <c r="D4" i="6"/>
  <c r="C4" i="6"/>
  <c r="F11" i="23"/>
  <c r="C25" i="6"/>
  <c r="X25" i="2"/>
  <c r="C15" i="26"/>
  <c r="C8" i="24"/>
  <c r="V37" i="2"/>
  <c r="U29" i="2" s="1"/>
  <c r="X5" i="2"/>
  <c r="AG6" i="28"/>
  <c r="I12" i="27"/>
  <c r="AA25" i="23"/>
  <c r="AA24" i="23"/>
  <c r="AA23" i="23"/>
  <c r="X14" i="23"/>
  <c r="X15" i="23"/>
  <c r="X16" i="23" s="1"/>
  <c r="X17" i="23" s="1"/>
  <c r="X12" i="23"/>
  <c r="L4" i="27"/>
  <c r="L5" i="27" s="1"/>
  <c r="L6" i="27" s="1"/>
  <c r="X22" i="28"/>
  <c r="X23" i="28" s="1"/>
  <c r="X24" i="28" s="1"/>
  <c r="R16" i="25"/>
  <c r="R10" i="25"/>
  <c r="O19" i="26"/>
  <c r="O16" i="26"/>
  <c r="O17" i="26" s="1"/>
  <c r="O18" i="26" s="1"/>
  <c r="AD14" i="25"/>
  <c r="X4" i="27"/>
  <c r="V38" i="27"/>
  <c r="X7" i="27"/>
  <c r="BB218" i="17" s="1"/>
  <c r="C18" i="57"/>
  <c r="C13" i="9"/>
  <c r="D7" i="4"/>
  <c r="C7" i="4"/>
  <c r="C14" i="10"/>
  <c r="C15" i="10"/>
  <c r="X19" i="24"/>
  <c r="AA10" i="27"/>
  <c r="Y41" i="27"/>
  <c r="X34" i="27" s="1"/>
  <c r="R10" i="23"/>
  <c r="AE35" i="27"/>
  <c r="AG4" i="27"/>
  <c r="O9" i="2"/>
  <c r="O10" i="2" s="1"/>
  <c r="O11" i="2" s="1"/>
  <c r="O8" i="2"/>
  <c r="C16" i="2"/>
  <c r="F17" i="25"/>
  <c r="I12" i="23"/>
  <c r="F25" i="23"/>
  <c r="X18" i="25"/>
  <c r="F20" i="23"/>
  <c r="X11" i="2"/>
  <c r="V42" i="2"/>
  <c r="X8" i="2"/>
  <c r="X9" i="2" s="1"/>
  <c r="X10" i="2" s="1"/>
  <c r="R20" i="2"/>
  <c r="R21" i="2" s="1"/>
  <c r="R22" i="2" s="1"/>
  <c r="AE36" i="23"/>
  <c r="AD29" i="23" s="1"/>
  <c r="AG5" i="23"/>
  <c r="AG4" i="23"/>
  <c r="AA22" i="28"/>
  <c r="D9" i="5"/>
  <c r="C9" i="5"/>
  <c r="N7" i="17" s="1"/>
  <c r="L15" i="25"/>
  <c r="AV104" i="17" s="1"/>
  <c r="U10" i="25"/>
  <c r="S41" i="25"/>
  <c r="R32" i="25" s="1"/>
  <c r="U4" i="25"/>
  <c r="U5" i="25" s="1"/>
  <c r="U6" i="25" s="1"/>
  <c r="U8" i="25"/>
  <c r="O20" i="2"/>
  <c r="C16" i="24"/>
  <c r="I24" i="27"/>
  <c r="U16" i="2"/>
  <c r="AD21" i="25"/>
  <c r="AA19" i="2"/>
  <c r="AA20" i="2" s="1"/>
  <c r="AA21" i="2" s="1"/>
  <c r="O12" i="3"/>
  <c r="M6" i="6"/>
  <c r="L6" i="6" s="1"/>
  <c r="P94" i="21"/>
  <c r="D6" i="4"/>
  <c r="C6" i="4"/>
  <c r="K4" i="22" s="1"/>
  <c r="F12" i="26"/>
  <c r="F10" i="26"/>
  <c r="O21" i="23"/>
  <c r="O22" i="23"/>
  <c r="O20" i="23"/>
  <c r="F17" i="26"/>
  <c r="G18" i="17"/>
  <c r="D20" i="3"/>
  <c r="C21" i="3" s="1"/>
  <c r="AG10" i="27"/>
  <c r="AG6" i="27"/>
  <c r="AG7" i="23"/>
  <c r="AG8" i="23" s="1"/>
  <c r="AG9" i="23" s="1"/>
  <c r="AD24" i="28"/>
  <c r="AD25" i="28" s="1"/>
  <c r="AD26" i="28" s="1"/>
  <c r="AD17" i="28"/>
  <c r="AD18" i="28" s="1"/>
  <c r="AD19" i="28" s="1"/>
  <c r="AD22" i="28"/>
  <c r="AD21" i="28"/>
  <c r="AD15" i="28"/>
  <c r="O7" i="27"/>
  <c r="S38" i="2"/>
  <c r="U8" i="2"/>
  <c r="U7" i="2"/>
  <c r="AG11" i="24"/>
  <c r="L8" i="28"/>
  <c r="I4" i="25"/>
  <c r="F27" i="27"/>
  <c r="U18" i="28"/>
  <c r="U19" i="28" s="1"/>
  <c r="U20" i="28" s="1"/>
  <c r="L17" i="2"/>
  <c r="C8" i="58"/>
  <c r="C9" i="58"/>
  <c r="AJ27" i="5"/>
  <c r="AG18" i="11"/>
  <c r="AH24" i="6"/>
  <c r="AG21" i="6" s="1"/>
  <c r="P326" i="22"/>
  <c r="M12" i="5"/>
  <c r="L14" i="5" s="1"/>
  <c r="M101" i="17"/>
  <c r="AA12" i="2"/>
  <c r="AA13" i="2" s="1"/>
  <c r="AA14" i="2" s="1"/>
  <c r="I12" i="28"/>
  <c r="R16" i="24"/>
  <c r="I19" i="23"/>
  <c r="C5" i="10"/>
  <c r="C8" i="10"/>
  <c r="D41" i="28"/>
  <c r="F7" i="28"/>
  <c r="F8" i="28" s="1"/>
  <c r="F9" i="28" s="1"/>
  <c r="C25" i="11"/>
  <c r="I5" i="27"/>
  <c r="AA9" i="23"/>
  <c r="C6" i="2"/>
  <c r="P35" i="23"/>
  <c r="O26" i="23" s="1"/>
  <c r="R4" i="23"/>
  <c r="C16" i="6"/>
  <c r="R19" i="26"/>
  <c r="C16" i="58"/>
  <c r="AA15" i="27"/>
  <c r="L25" i="26"/>
  <c r="L26" i="26" s="1"/>
  <c r="L27" i="26" s="1"/>
  <c r="C28" i="27"/>
  <c r="C23" i="27"/>
  <c r="U17" i="26"/>
  <c r="AY197" i="17" s="1"/>
  <c r="AG6" i="24"/>
  <c r="C8" i="28"/>
  <c r="R5" i="26"/>
  <c r="AD21" i="24"/>
  <c r="L22" i="27"/>
  <c r="R26" i="23"/>
  <c r="R24" i="23"/>
  <c r="C20" i="25"/>
  <c r="L17" i="23"/>
  <c r="L15" i="23"/>
  <c r="L21" i="26"/>
  <c r="C14" i="8"/>
  <c r="C24" i="14"/>
  <c r="C11" i="14"/>
  <c r="D7" i="6"/>
  <c r="C7" i="6"/>
  <c r="C15" i="4"/>
  <c r="C19" i="57"/>
  <c r="F21" i="26"/>
  <c r="F22" i="26" s="1"/>
  <c r="F23" i="26" s="1"/>
  <c r="L15" i="28"/>
  <c r="L14" i="28"/>
  <c r="AD9" i="23"/>
  <c r="U17" i="27"/>
  <c r="BB197" i="17" s="1"/>
  <c r="O20" i="25"/>
  <c r="V36" i="27"/>
  <c r="U28" i="27" s="1"/>
  <c r="X5" i="27"/>
  <c r="L10" i="25"/>
  <c r="AG14" i="27"/>
  <c r="AG15" i="27" s="1"/>
  <c r="AG16" i="27" s="1"/>
  <c r="AG12" i="2"/>
  <c r="O22" i="25"/>
  <c r="G40" i="25"/>
  <c r="F31" i="25" s="1"/>
  <c r="I10" i="25"/>
  <c r="I7" i="25"/>
  <c r="I8" i="25" s="1"/>
  <c r="I9" i="25" s="1"/>
  <c r="U14" i="27"/>
  <c r="AG14" i="25"/>
  <c r="AG15" i="25" s="1"/>
  <c r="AG16" i="25" s="1"/>
  <c r="AD10" i="27"/>
  <c r="AD11" i="27" s="1"/>
  <c r="AD12" i="27" s="1"/>
  <c r="AG4" i="2"/>
  <c r="R5" i="27"/>
  <c r="AA9" i="25"/>
  <c r="F18" i="28"/>
  <c r="O21" i="28"/>
  <c r="X19" i="27"/>
  <c r="C22" i="24"/>
  <c r="C21" i="24"/>
  <c r="R16" i="26"/>
  <c r="D36" i="25"/>
  <c r="C29" i="25" s="1"/>
  <c r="F5" i="25"/>
  <c r="F4" i="25"/>
  <c r="O19" i="2"/>
  <c r="AG4" i="28"/>
  <c r="AA29" i="24"/>
  <c r="C20" i="13"/>
  <c r="AD17" i="23"/>
  <c r="AD18" i="23" s="1"/>
  <c r="AD19" i="23" s="1"/>
  <c r="AD10" i="23"/>
  <c r="AD11" i="23" s="1"/>
  <c r="AD12" i="23" s="1"/>
  <c r="F21" i="25"/>
  <c r="F22" i="25" s="1"/>
  <c r="F23" i="25" s="1"/>
  <c r="F20" i="25"/>
  <c r="F24" i="25"/>
  <c r="V55" i="33"/>
  <c r="P112" i="21"/>
  <c r="I12" i="24"/>
  <c r="I11" i="24"/>
  <c r="L22" i="23"/>
  <c r="AB38" i="25"/>
  <c r="AD7" i="25"/>
  <c r="AD8" i="25"/>
  <c r="AG14" i="23"/>
  <c r="AG15" i="23" s="1"/>
  <c r="AG16" i="23" s="1"/>
  <c r="AG13" i="23"/>
  <c r="C9" i="13"/>
  <c r="P231" i="22"/>
  <c r="I14" i="23"/>
  <c r="I15" i="23" s="1"/>
  <c r="I16" i="23" s="1"/>
  <c r="C22" i="8"/>
  <c r="F12" i="23"/>
  <c r="C10" i="23"/>
  <c r="C11" i="23" s="1"/>
  <c r="C12" i="23" s="1"/>
  <c r="C13" i="23"/>
  <c r="C9" i="23"/>
  <c r="C8" i="23"/>
  <c r="L11" i="28"/>
  <c r="L12" i="28" s="1"/>
  <c r="L13" i="28" s="1"/>
  <c r="J42" i="28"/>
  <c r="L10" i="28"/>
  <c r="AA23" i="24"/>
  <c r="R13" i="27"/>
  <c r="R14" i="27" s="1"/>
  <c r="R15" i="27" s="1"/>
  <c r="R16" i="27"/>
  <c r="R12" i="27"/>
  <c r="AG18" i="26"/>
  <c r="AA18" i="24"/>
  <c r="L10" i="23"/>
  <c r="AA17" i="2"/>
  <c r="AA8" i="2"/>
  <c r="AA5" i="2"/>
  <c r="AA6" i="2" s="1"/>
  <c r="AA7" i="2" s="1"/>
  <c r="AA16" i="2"/>
  <c r="L8" i="2"/>
  <c r="AA6" i="8"/>
  <c r="C22" i="11"/>
  <c r="AB38" i="2"/>
  <c r="AA32" i="2" s="1"/>
  <c r="AD7" i="2"/>
  <c r="AD6" i="2"/>
  <c r="L14" i="24"/>
  <c r="AS103" i="17" s="1"/>
  <c r="L11" i="24"/>
  <c r="L12" i="24" s="1"/>
  <c r="L13" i="24" s="1"/>
  <c r="L10" i="24"/>
  <c r="AD22" i="25"/>
  <c r="O26" i="28"/>
  <c r="C10" i="26"/>
  <c r="C11" i="26" s="1"/>
  <c r="C12" i="26" s="1"/>
  <c r="U15" i="27"/>
  <c r="U23" i="23"/>
  <c r="U24" i="23"/>
  <c r="I11" i="23"/>
  <c r="R11" i="2"/>
  <c r="S38" i="28"/>
  <c r="R32" i="28" s="1"/>
  <c r="U7" i="28"/>
  <c r="U4" i="28"/>
  <c r="U5" i="28" s="1"/>
  <c r="U6" i="28" s="1"/>
  <c r="U8" i="28"/>
  <c r="C15" i="27"/>
  <c r="Y36" i="28"/>
  <c r="X28" i="28" s="1"/>
  <c r="AA4" i="28"/>
  <c r="AJ34" i="3"/>
  <c r="O19" i="8"/>
  <c r="P28" i="33"/>
  <c r="AB39" i="24"/>
  <c r="AA31" i="24" s="1"/>
  <c r="X18" i="26"/>
  <c r="AA18" i="27"/>
  <c r="AA25" i="26"/>
  <c r="AA23" i="26"/>
  <c r="AA26" i="26"/>
  <c r="AA27" i="26" s="1"/>
  <c r="AA28" i="26" s="1"/>
  <c r="AA24" i="26"/>
  <c r="R18" i="24"/>
  <c r="D36" i="28"/>
  <c r="C28" i="28" s="1"/>
  <c r="F5" i="28"/>
  <c r="V36" i="26"/>
  <c r="U28" i="26" s="1"/>
  <c r="X4" i="26"/>
  <c r="U17" i="2"/>
  <c r="U17" i="36" s="1"/>
  <c r="L28" i="24"/>
  <c r="C15" i="14"/>
  <c r="U22" i="28"/>
  <c r="U24" i="28"/>
  <c r="BE204" i="17" s="1"/>
  <c r="I10" i="24"/>
  <c r="AD17" i="25"/>
  <c r="AD18" i="25" s="1"/>
  <c r="AD19" i="25" s="1"/>
  <c r="AG19" i="2"/>
  <c r="AG18" i="2"/>
  <c r="C15" i="13"/>
  <c r="X4" i="5"/>
  <c r="O19" i="7"/>
  <c r="AD21" i="3"/>
  <c r="AJ31" i="8"/>
  <c r="X5" i="5"/>
  <c r="V52" i="22"/>
  <c r="V356" i="22"/>
  <c r="M325" i="17"/>
  <c r="AQ21" i="13"/>
  <c r="C4" i="13"/>
  <c r="C16" i="13"/>
  <c r="C7" i="13"/>
  <c r="C19" i="13"/>
  <c r="X19" i="8"/>
  <c r="V245" i="17"/>
  <c r="M262" i="17"/>
  <c r="J7" i="17"/>
  <c r="G4" i="21"/>
  <c r="C6" i="3"/>
  <c r="D6" i="3"/>
  <c r="M12" i="6"/>
  <c r="P100" i="21"/>
  <c r="G36" i="26"/>
  <c r="I7" i="26"/>
  <c r="I8" i="26" s="1"/>
  <c r="I9" i="26" s="1"/>
  <c r="AA19" i="23"/>
  <c r="AA20" i="23" s="1"/>
  <c r="AA21" i="23" s="1"/>
  <c r="AG13" i="24"/>
  <c r="I5" i="26"/>
  <c r="C6" i="14"/>
  <c r="X6" i="27"/>
  <c r="X14" i="27"/>
  <c r="BB225" i="17" s="1"/>
  <c r="C18" i="8"/>
  <c r="C25" i="8"/>
  <c r="AA8" i="23"/>
  <c r="F10" i="23"/>
  <c r="D17" i="5"/>
  <c r="C19" i="5" s="1"/>
  <c r="M15" i="21"/>
  <c r="AA12" i="27"/>
  <c r="AA13" i="27" s="1"/>
  <c r="AA14" i="27" s="1"/>
  <c r="AA11" i="27"/>
  <c r="BB253" i="17" s="1"/>
  <c r="R23" i="28"/>
  <c r="P36" i="26"/>
  <c r="O30" i="26" s="1"/>
  <c r="O31" i="26" s="1"/>
  <c r="O32" i="26" s="1"/>
  <c r="R4" i="26"/>
  <c r="U10" i="2"/>
  <c r="U10" i="36" s="1"/>
  <c r="U11" i="2"/>
  <c r="U12" i="2" s="1"/>
  <c r="U13" i="2" s="1"/>
  <c r="F25" i="27"/>
  <c r="AG20" i="23"/>
  <c r="F5" i="2"/>
  <c r="AA12" i="26"/>
  <c r="AA13" i="26" s="1"/>
  <c r="AA14" i="26" s="1"/>
  <c r="AG10" i="26"/>
  <c r="L15" i="27"/>
  <c r="L10" i="26"/>
  <c r="R20" i="24"/>
  <c r="R21" i="24" s="1"/>
  <c r="R22" i="24" s="1"/>
  <c r="U28" i="23"/>
  <c r="U18" i="23"/>
  <c r="U19" i="23" s="1"/>
  <c r="U20" i="23" s="1"/>
  <c r="U17" i="23"/>
  <c r="AD13" i="25"/>
  <c r="U11" i="23"/>
  <c r="U12" i="23" s="1"/>
  <c r="U13" i="23" s="1"/>
  <c r="X14" i="26"/>
  <c r="L7" i="28"/>
  <c r="O5" i="28"/>
  <c r="C6" i="26"/>
  <c r="F24" i="28"/>
  <c r="AG12" i="27"/>
  <c r="AG11" i="2"/>
  <c r="O21" i="26"/>
  <c r="AG12" i="26"/>
  <c r="L4" i="25"/>
  <c r="L5" i="25" s="1"/>
  <c r="L6" i="25" s="1"/>
  <c r="R13" i="2"/>
  <c r="R14" i="2" s="1"/>
  <c r="R15" i="2" s="1"/>
  <c r="R9" i="24"/>
  <c r="AB37" i="23"/>
  <c r="AA29" i="23" s="1"/>
  <c r="AD7" i="23"/>
  <c r="AD6" i="23"/>
  <c r="O23" i="28"/>
  <c r="O24" i="28" s="1"/>
  <c r="O25" i="28" s="1"/>
  <c r="BE144" i="17" s="1"/>
  <c r="O22" i="28"/>
  <c r="C7" i="2"/>
  <c r="L9" i="28"/>
  <c r="C4" i="10"/>
  <c r="L23" i="28"/>
  <c r="U11" i="28"/>
  <c r="U12" i="28" s="1"/>
  <c r="U13" i="28" s="1"/>
  <c r="U15" i="2"/>
  <c r="AA12" i="24"/>
  <c r="AA13" i="24" s="1"/>
  <c r="AA14" i="24" s="1"/>
  <c r="L15" i="26"/>
  <c r="AK5" i="13"/>
  <c r="AJ4" i="13" s="1"/>
  <c r="S337" i="21"/>
  <c r="AE22" i="6"/>
  <c r="AD19" i="6" s="1"/>
  <c r="P293" i="21"/>
  <c r="C21" i="27"/>
  <c r="C20" i="27"/>
  <c r="S37" i="23"/>
  <c r="U7" i="23"/>
  <c r="L10" i="27"/>
  <c r="L11" i="27"/>
  <c r="L12" i="27" s="1"/>
  <c r="L13" i="27" s="1"/>
  <c r="L8" i="27"/>
  <c r="L9" i="27"/>
  <c r="C6" i="1"/>
  <c r="F26" i="24"/>
  <c r="AA11" i="24"/>
  <c r="AA15" i="24"/>
  <c r="AS257" i="17" s="1"/>
  <c r="AA16" i="24"/>
  <c r="X25" i="25"/>
  <c r="X26" i="25"/>
  <c r="D43" i="27"/>
  <c r="C34" i="27" s="1"/>
  <c r="F11" i="27"/>
  <c r="I25" i="26"/>
  <c r="I24" i="26"/>
  <c r="O13" i="26"/>
  <c r="O14" i="26"/>
  <c r="F11" i="28"/>
  <c r="D42" i="28"/>
  <c r="I15" i="8"/>
  <c r="U8" i="23"/>
  <c r="O15" i="2"/>
  <c r="L17" i="27"/>
  <c r="R20" i="27"/>
  <c r="R21" i="27" s="1"/>
  <c r="R22" i="27" s="1"/>
  <c r="U14" i="24"/>
  <c r="AA4" i="2"/>
  <c r="AA4" i="36" s="1"/>
  <c r="O23" i="26"/>
  <c r="O24" i="26" s="1"/>
  <c r="O25" i="26" s="1"/>
  <c r="O22" i="26"/>
  <c r="J39" i="2"/>
  <c r="R19" i="27"/>
  <c r="U16" i="24"/>
  <c r="AA10" i="24"/>
  <c r="G36" i="28"/>
  <c r="F28" i="28" s="1"/>
  <c r="F29" i="28" s="1"/>
  <c r="F30" i="28" s="1"/>
  <c r="I6" i="28"/>
  <c r="I7" i="28"/>
  <c r="I8" i="28" s="1"/>
  <c r="I9" i="28" s="1"/>
  <c r="L11" i="23"/>
  <c r="L12" i="23" s="1"/>
  <c r="L13" i="23" s="1"/>
  <c r="R16" i="2"/>
  <c r="R18" i="2"/>
  <c r="P35" i="25"/>
  <c r="O27" i="25" s="1"/>
  <c r="R4" i="25"/>
  <c r="C13" i="13"/>
  <c r="F17" i="27"/>
  <c r="I21" i="26"/>
  <c r="I22" i="26" s="1"/>
  <c r="I23" i="26" s="1"/>
  <c r="I18" i="26"/>
  <c r="G3" i="13"/>
  <c r="D34" i="13"/>
  <c r="J42" i="27"/>
  <c r="I33" i="27" s="1"/>
  <c r="AE17" i="5"/>
  <c r="AD15" i="5" s="1"/>
  <c r="M288" i="21"/>
  <c r="P18" i="4"/>
  <c r="O14" i="4" s="1"/>
  <c r="J136" i="33"/>
  <c r="X22" i="26"/>
  <c r="X23" i="26" s="1"/>
  <c r="X24" i="26" s="1"/>
  <c r="I28" i="26"/>
  <c r="I29" i="26" s="1"/>
  <c r="I30" i="26" s="1"/>
  <c r="O22" i="27"/>
  <c r="C8" i="26"/>
  <c r="I4" i="23"/>
  <c r="L14" i="23"/>
  <c r="X21" i="2"/>
  <c r="X21" i="36" s="1"/>
  <c r="G39" i="2"/>
  <c r="I7" i="2"/>
  <c r="I8" i="2" s="1"/>
  <c r="I9" i="2" s="1"/>
  <c r="AG11" i="25"/>
  <c r="C10" i="28"/>
  <c r="C11" i="28" s="1"/>
  <c r="C12" i="28" s="1"/>
  <c r="C14" i="28"/>
  <c r="C9" i="28"/>
  <c r="C13" i="28"/>
  <c r="X22" i="25"/>
  <c r="X23" i="25" s="1"/>
  <c r="X24" i="25" s="1"/>
  <c r="Y42" i="26"/>
  <c r="AA10" i="26"/>
  <c r="AA9" i="26"/>
  <c r="C23" i="14"/>
  <c r="L11" i="25"/>
  <c r="L12" i="25" s="1"/>
  <c r="L13" i="25" s="1"/>
  <c r="L9" i="25"/>
  <c r="L22" i="24"/>
  <c r="AG7" i="25"/>
  <c r="AG8" i="25" s="1"/>
  <c r="AG9" i="25" s="1"/>
  <c r="C20" i="26"/>
  <c r="AD14" i="24"/>
  <c r="F4" i="28"/>
  <c r="U10" i="24"/>
  <c r="O13" i="23"/>
  <c r="O9" i="23"/>
  <c r="O10" i="23" s="1"/>
  <c r="O11" i="23" s="1"/>
  <c r="O12" i="23"/>
  <c r="G35" i="23"/>
  <c r="I6" i="23"/>
  <c r="G36" i="24"/>
  <c r="I7" i="24"/>
  <c r="I8" i="24" s="1"/>
  <c r="I9" i="24" s="1"/>
  <c r="L4" i="24"/>
  <c r="L5" i="24" s="1"/>
  <c r="L6" i="24" s="1"/>
  <c r="C10" i="24"/>
  <c r="C11" i="24" s="1"/>
  <c r="C12" i="24" s="1"/>
  <c r="O7" i="26"/>
  <c r="AA4" i="23"/>
  <c r="O16" i="23"/>
  <c r="O17" i="23" s="1"/>
  <c r="O18" i="23" s="1"/>
  <c r="AA9" i="24"/>
  <c r="X14" i="28"/>
  <c r="X18" i="28"/>
  <c r="AD20" i="28"/>
  <c r="G36" i="23"/>
  <c r="I7" i="23"/>
  <c r="I8" i="23" s="1"/>
  <c r="I9" i="23" s="1"/>
  <c r="L14" i="2"/>
  <c r="X11" i="25"/>
  <c r="C20" i="11"/>
  <c r="C12" i="57"/>
  <c r="C8" i="8"/>
  <c r="C13" i="8"/>
  <c r="C7" i="57"/>
  <c r="C15" i="8"/>
  <c r="C12" i="4"/>
  <c r="I18" i="2"/>
  <c r="C16" i="28"/>
  <c r="L16" i="24"/>
  <c r="AS105" i="17" s="1"/>
  <c r="R11" i="26"/>
  <c r="R6" i="27"/>
  <c r="R7" i="27" s="1"/>
  <c r="R8" i="27" s="1"/>
  <c r="I26" i="25"/>
  <c r="F14" i="26"/>
  <c r="F15" i="26" s="1"/>
  <c r="F16" i="26" s="1"/>
  <c r="M37" i="25"/>
  <c r="L29" i="25" s="1"/>
  <c r="O7" i="25"/>
  <c r="O6" i="25"/>
  <c r="R17" i="26"/>
  <c r="L24" i="23"/>
  <c r="L23" i="23"/>
  <c r="AG18" i="23"/>
  <c r="X15" i="28"/>
  <c r="X16" i="28" s="1"/>
  <c r="X17" i="28" s="1"/>
  <c r="AG4" i="24"/>
  <c r="AD23" i="23"/>
  <c r="U18" i="25"/>
  <c r="U19" i="25" s="1"/>
  <c r="U20" i="25" s="1"/>
  <c r="AA22" i="24"/>
  <c r="O12" i="25"/>
  <c r="F28" i="27"/>
  <c r="F29" i="27" s="1"/>
  <c r="F30" i="27" s="1"/>
  <c r="F26" i="25"/>
  <c r="I13" i="26"/>
  <c r="D36" i="23"/>
  <c r="F5" i="23"/>
  <c r="I17" i="23"/>
  <c r="AG11" i="28"/>
  <c r="AD23" i="28"/>
  <c r="C7" i="8"/>
  <c r="AA8" i="28"/>
  <c r="AG11" i="26"/>
  <c r="X15" i="8"/>
  <c r="V37" i="25"/>
  <c r="U28" i="25" s="1"/>
  <c r="X6" i="25"/>
  <c r="X5" i="25"/>
  <c r="F12" i="27"/>
  <c r="C22" i="5"/>
  <c r="X13" i="27"/>
  <c r="C6" i="10"/>
  <c r="O15" i="23"/>
  <c r="O14" i="23"/>
  <c r="AD12" i="10"/>
  <c r="AG25" i="14"/>
  <c r="AA23" i="14"/>
  <c r="S337" i="22"/>
  <c r="S170" i="21"/>
  <c r="C8" i="13"/>
  <c r="G31" i="33"/>
  <c r="D33" i="3"/>
  <c r="G2" i="3" s="1"/>
  <c r="S170" i="33"/>
  <c r="C12" i="3"/>
  <c r="C14" i="13"/>
  <c r="G32" i="21"/>
  <c r="D34" i="3"/>
  <c r="G3" i="17"/>
  <c r="C5" i="3"/>
  <c r="D5" i="3"/>
  <c r="J4" i="33"/>
  <c r="U10" i="8"/>
  <c r="C9" i="3"/>
  <c r="H7" i="33" s="1"/>
  <c r="D9" i="3"/>
  <c r="D42" i="2"/>
  <c r="P23" i="14"/>
  <c r="O14" i="14" s="1"/>
  <c r="V141" i="22"/>
  <c r="AH15" i="4"/>
  <c r="AG12" i="4" s="1"/>
  <c r="J317" i="21"/>
  <c r="AK26" i="6"/>
  <c r="AJ27" i="6" s="1"/>
  <c r="P358" i="33"/>
  <c r="X8" i="26"/>
  <c r="X9" i="26" s="1"/>
  <c r="X10" i="26" s="1"/>
  <c r="R27" i="26"/>
  <c r="R28" i="26" s="1"/>
  <c r="R29" i="26" s="1"/>
  <c r="X21" i="25"/>
  <c r="AV232" i="17" s="1"/>
  <c r="C25" i="7"/>
  <c r="C14" i="2"/>
  <c r="X8" i="28"/>
  <c r="X9" i="28" s="1"/>
  <c r="X10" i="28" s="1"/>
  <c r="X11" i="28"/>
  <c r="AD9" i="27"/>
  <c r="AE38" i="25"/>
  <c r="AG6" i="25"/>
  <c r="L16" i="23"/>
  <c r="U9" i="24"/>
  <c r="S40" i="24"/>
  <c r="L4" i="26"/>
  <c r="L5" i="26" s="1"/>
  <c r="L6" i="26" s="1"/>
  <c r="C10" i="25"/>
  <c r="C11" i="25" s="1"/>
  <c r="C12" i="25" s="1"/>
  <c r="C9" i="25"/>
  <c r="F19" i="26"/>
  <c r="C19" i="8"/>
  <c r="I20" i="26"/>
  <c r="AY78" i="17" s="1"/>
  <c r="S34" i="26"/>
  <c r="R26" i="26" s="1"/>
  <c r="U4" i="26"/>
  <c r="U5" i="26" s="1"/>
  <c r="U6" i="26" s="1"/>
  <c r="AA8" i="24"/>
  <c r="AA5" i="24"/>
  <c r="AA6" i="24" s="1"/>
  <c r="AA7" i="24" s="1"/>
  <c r="C13" i="2"/>
  <c r="I11" i="28"/>
  <c r="R11" i="27"/>
  <c r="R10" i="27"/>
  <c r="O13" i="27"/>
  <c r="AD16" i="26"/>
  <c r="AD17" i="26"/>
  <c r="AD18" i="26" s="1"/>
  <c r="AD19" i="26" s="1"/>
  <c r="X25" i="24"/>
  <c r="C10" i="8"/>
  <c r="L24" i="26"/>
  <c r="L23" i="26"/>
  <c r="X22" i="24"/>
  <c r="X23" i="24" s="1"/>
  <c r="X24" i="24" s="1"/>
  <c r="X20" i="24"/>
  <c r="L9" i="2"/>
  <c r="AG10" i="28"/>
  <c r="AE41" i="28"/>
  <c r="X19" i="25"/>
  <c r="I18" i="24"/>
  <c r="R16" i="23"/>
  <c r="R13" i="23"/>
  <c r="R14" i="23" s="1"/>
  <c r="R15" i="23" s="1"/>
  <c r="L21" i="25"/>
  <c r="L18" i="25"/>
  <c r="L19" i="25" s="1"/>
  <c r="L20" i="25" s="1"/>
  <c r="U17" i="25"/>
  <c r="R12" i="24"/>
  <c r="C27" i="27"/>
  <c r="AD24" i="23"/>
  <c r="AD25" i="23" s="1"/>
  <c r="AD26" i="23" s="1"/>
  <c r="F14" i="27"/>
  <c r="F15" i="27" s="1"/>
  <c r="F16" i="27" s="1"/>
  <c r="C7" i="25"/>
  <c r="C6" i="25"/>
  <c r="I5" i="25"/>
  <c r="F18" i="2"/>
  <c r="F19" i="23"/>
  <c r="C24" i="6"/>
  <c r="AA16" i="28"/>
  <c r="AA15" i="28"/>
  <c r="I5" i="28"/>
  <c r="G35" i="24"/>
  <c r="I5" i="24"/>
  <c r="D5" i="4"/>
  <c r="C5" i="4"/>
  <c r="K3" i="33" s="1"/>
  <c r="L29" i="2"/>
  <c r="AA15" i="26"/>
  <c r="C15" i="25"/>
  <c r="C14" i="25"/>
  <c r="X15" i="24"/>
  <c r="X16" i="24" s="1"/>
  <c r="X17" i="24" s="1"/>
  <c r="X20" i="26"/>
  <c r="C17" i="10"/>
  <c r="C20" i="10"/>
  <c r="C12" i="14"/>
  <c r="C13" i="5"/>
  <c r="C15" i="11"/>
  <c r="C9" i="7"/>
  <c r="C12" i="7"/>
  <c r="C21" i="5"/>
  <c r="C21" i="57"/>
  <c r="O8" i="25"/>
  <c r="AG5" i="28"/>
  <c r="AE38" i="28"/>
  <c r="AD29" i="28" s="1"/>
  <c r="X18" i="27"/>
  <c r="C22" i="26"/>
  <c r="C14" i="24"/>
  <c r="U7" i="27"/>
  <c r="AG14" i="26"/>
  <c r="AG15" i="26" s="1"/>
  <c r="AG16" i="26" s="1"/>
  <c r="AD16" i="2"/>
  <c r="AD16" i="36" s="1"/>
  <c r="F14" i="24"/>
  <c r="F15" i="24" s="1"/>
  <c r="F16" i="24" s="1"/>
  <c r="C24" i="11"/>
  <c r="R25" i="25"/>
  <c r="O28" i="24"/>
  <c r="F20" i="2"/>
  <c r="AA25" i="28"/>
  <c r="AA15" i="2"/>
  <c r="D5" i="6"/>
  <c r="C5" i="6"/>
  <c r="Q3" i="17" s="1"/>
  <c r="O8" i="28"/>
  <c r="AG13" i="26"/>
  <c r="L9" i="23"/>
  <c r="L7" i="23"/>
  <c r="I18" i="27"/>
  <c r="L21" i="27"/>
  <c r="C7" i="10"/>
  <c r="C10" i="10"/>
  <c r="D38" i="27"/>
  <c r="F7" i="27"/>
  <c r="F8" i="27" s="1"/>
  <c r="F9" i="27" s="1"/>
  <c r="C15" i="2"/>
  <c r="C6" i="24"/>
  <c r="X22" i="27"/>
  <c r="X23" i="27" s="1"/>
  <c r="X24" i="27" s="1"/>
  <c r="F13" i="25"/>
  <c r="O9" i="25"/>
  <c r="O10" i="25" s="1"/>
  <c r="O11" i="25" s="1"/>
  <c r="C17" i="27"/>
  <c r="C18" i="27" s="1"/>
  <c r="C19" i="27" s="1"/>
  <c r="F17" i="2"/>
  <c r="V36" i="24"/>
  <c r="U29" i="24" s="1"/>
  <c r="X5" i="24"/>
  <c r="C24" i="4"/>
  <c r="AG20" i="25"/>
  <c r="AG19" i="25"/>
  <c r="U9" i="27"/>
  <c r="X21" i="26"/>
  <c r="AY232" i="17" s="1"/>
  <c r="AA9" i="2"/>
  <c r="C16" i="27"/>
  <c r="AD28" i="24"/>
  <c r="AD27" i="24"/>
  <c r="AS299" i="17" s="1"/>
  <c r="U10" i="28"/>
  <c r="BE190" i="17" s="1"/>
  <c r="AD14" i="2"/>
  <c r="U22" i="26"/>
  <c r="X11" i="24"/>
  <c r="I20" i="27"/>
  <c r="BB78" i="17" s="1"/>
  <c r="I21" i="27"/>
  <c r="I22" i="27" s="1"/>
  <c r="I23" i="27" s="1"/>
  <c r="C16" i="4"/>
  <c r="D38" i="2"/>
  <c r="C29" i="2" s="1"/>
  <c r="F7" i="2"/>
  <c r="F8" i="2" s="1"/>
  <c r="F9" i="2" s="1"/>
  <c r="L24" i="25"/>
  <c r="L15" i="24"/>
  <c r="AS104" i="17" s="1"/>
  <c r="O29" i="27"/>
  <c r="U16" i="27"/>
  <c r="C18" i="14"/>
  <c r="C14" i="6"/>
  <c r="C13" i="4"/>
  <c r="C12" i="9"/>
  <c r="C15" i="9"/>
  <c r="C24" i="9"/>
  <c r="C10" i="14"/>
  <c r="AG18" i="27"/>
  <c r="D8" i="6"/>
  <c r="C8" i="6"/>
  <c r="R19" i="23"/>
  <c r="AA17" i="24"/>
  <c r="F18" i="24"/>
  <c r="F17" i="24"/>
  <c r="O15" i="27"/>
  <c r="L8" i="23"/>
  <c r="C16" i="26"/>
  <c r="F12" i="24"/>
  <c r="F11" i="24"/>
  <c r="C24" i="8"/>
  <c r="C8" i="9"/>
  <c r="C11" i="9"/>
  <c r="O20" i="24"/>
  <c r="C7" i="7"/>
  <c r="AD13" i="23"/>
  <c r="R19" i="28"/>
  <c r="U4" i="27"/>
  <c r="U5" i="27" s="1"/>
  <c r="U6" i="27" s="1"/>
  <c r="AA11" i="2"/>
  <c r="AA11" i="36" s="1"/>
  <c r="F10" i="25"/>
  <c r="AD9" i="25"/>
  <c r="L17" i="26"/>
  <c r="C19" i="58"/>
  <c r="M37" i="2"/>
  <c r="L28" i="2" s="1"/>
  <c r="O7" i="2"/>
  <c r="O5" i="2"/>
  <c r="R17" i="27"/>
  <c r="C16" i="8"/>
  <c r="AA8" i="26"/>
  <c r="AY250" i="17" s="1"/>
  <c r="C18" i="9"/>
  <c r="C19" i="9"/>
  <c r="X13" i="25"/>
  <c r="O6" i="26"/>
  <c r="C7" i="27"/>
  <c r="AE37" i="2"/>
  <c r="AG6" i="2"/>
  <c r="O14" i="2"/>
  <c r="O13" i="2"/>
  <c r="O12" i="2"/>
  <c r="C11" i="58"/>
  <c r="C12" i="58"/>
  <c r="C24" i="58"/>
  <c r="C10" i="58"/>
  <c r="C9" i="10"/>
  <c r="C15" i="7"/>
  <c r="C9" i="11"/>
  <c r="C12" i="11"/>
  <c r="AG10" i="25"/>
  <c r="AD22" i="2"/>
  <c r="X25" i="23"/>
  <c r="R9" i="25"/>
  <c r="C16" i="57"/>
  <c r="F12" i="2"/>
  <c r="F13" i="2"/>
  <c r="C20" i="9"/>
  <c r="C23" i="9"/>
  <c r="AD14" i="23"/>
  <c r="C10" i="7"/>
  <c r="AA18" i="28"/>
  <c r="O21" i="2"/>
  <c r="R18" i="26"/>
  <c r="I6" i="25"/>
  <c r="AV64" i="17" s="1"/>
  <c r="O14" i="24"/>
  <c r="R10" i="28"/>
  <c r="R12" i="28"/>
  <c r="R9" i="28"/>
  <c r="L22" i="28"/>
  <c r="AD13" i="26"/>
  <c r="C17" i="4"/>
  <c r="C14" i="26"/>
  <c r="L21" i="2"/>
  <c r="AG17" i="27"/>
  <c r="I24" i="28"/>
  <c r="C22" i="14"/>
  <c r="I21" i="23"/>
  <c r="I22" i="23" s="1"/>
  <c r="I23" i="23" s="1"/>
  <c r="I20" i="23"/>
  <c r="F10" i="24"/>
  <c r="L17" i="28"/>
  <c r="C8" i="7"/>
  <c r="C11" i="7"/>
  <c r="U17" i="28"/>
  <c r="AG18" i="24"/>
  <c r="C4" i="9"/>
  <c r="C7" i="9"/>
  <c r="AG18" i="28"/>
  <c r="U9" i="25"/>
  <c r="R9" i="2"/>
  <c r="AD20" i="27"/>
  <c r="X15" i="27"/>
  <c r="X16" i="27" s="1"/>
  <c r="X17" i="27" s="1"/>
  <c r="X14" i="24"/>
  <c r="I20" i="28"/>
  <c r="X17" i="8"/>
  <c r="S40" i="27"/>
  <c r="R31" i="27" s="1"/>
  <c r="R25" i="27"/>
  <c r="AG7" i="27"/>
  <c r="AG8" i="27" s="1"/>
  <c r="AG9" i="27" s="1"/>
  <c r="C6" i="57"/>
  <c r="X13" i="24"/>
  <c r="C4" i="14"/>
  <c r="C21" i="10"/>
  <c r="C22" i="10"/>
  <c r="C22" i="25"/>
  <c r="C23" i="57"/>
  <c r="U22" i="23"/>
  <c r="U21" i="23"/>
  <c r="AA5" i="26"/>
  <c r="AA6" i="26" s="1"/>
  <c r="AA7" i="26" s="1"/>
  <c r="O19" i="28"/>
  <c r="AG14" i="2"/>
  <c r="AG15" i="2" s="1"/>
  <c r="AG16" i="2" s="1"/>
  <c r="O16" i="24"/>
  <c r="O17" i="24" s="1"/>
  <c r="O18" i="24" s="1"/>
  <c r="O9" i="26"/>
  <c r="O10" i="26" s="1"/>
  <c r="O11" i="26" s="1"/>
  <c r="S34" i="2"/>
  <c r="U4" i="2"/>
  <c r="U5" i="2" s="1"/>
  <c r="U6" i="2" s="1"/>
  <c r="R13" i="24"/>
  <c r="R14" i="24" s="1"/>
  <c r="R15" i="24" s="1"/>
  <c r="X27" i="24"/>
  <c r="AA5" i="23"/>
  <c r="AA6" i="23" s="1"/>
  <c r="AA7" i="23" s="1"/>
  <c r="AA17" i="25"/>
  <c r="C24" i="28"/>
  <c r="C25" i="28" s="1"/>
  <c r="C26" i="28" s="1"/>
  <c r="C9" i="2"/>
  <c r="R16" i="28"/>
  <c r="C20" i="8"/>
  <c r="C13" i="10"/>
  <c r="D7" i="5"/>
  <c r="C7" i="5"/>
  <c r="C13" i="14"/>
  <c r="C25" i="57"/>
  <c r="C9" i="9"/>
  <c r="C18" i="10"/>
  <c r="D8" i="4"/>
  <c r="C8" i="4"/>
  <c r="L22" i="26"/>
  <c r="U4" i="23"/>
  <c r="U5" i="23" s="1"/>
  <c r="U6" i="23" s="1"/>
  <c r="L7" i="27"/>
  <c r="AA22" i="23"/>
  <c r="X7" i="26"/>
  <c r="AY218" i="17" s="1"/>
  <c r="X18" i="24"/>
  <c r="AD7" i="24"/>
  <c r="F6" i="27"/>
  <c r="C21" i="7"/>
  <c r="C24" i="7"/>
  <c r="AD8" i="24"/>
  <c r="C11" i="10"/>
  <c r="O5" i="25"/>
  <c r="F25" i="24"/>
  <c r="F24" i="24"/>
  <c r="O8" i="26"/>
  <c r="AG17" i="24"/>
  <c r="AA19" i="27"/>
  <c r="AA20" i="27" s="1"/>
  <c r="AA21" i="27" s="1"/>
  <c r="S28" i="22"/>
  <c r="D30" i="13"/>
  <c r="C25" i="13" s="1"/>
  <c r="C14" i="3"/>
  <c r="AD10" i="3"/>
  <c r="G15" i="21"/>
  <c r="D17" i="3"/>
  <c r="S41" i="28"/>
  <c r="AA13" i="4"/>
  <c r="L9" i="57"/>
  <c r="AJ16" i="14"/>
  <c r="AD12" i="4"/>
  <c r="X22" i="5"/>
  <c r="U13" i="57"/>
  <c r="AD14" i="58"/>
  <c r="I21" i="4"/>
  <c r="AD23" i="4"/>
  <c r="AJ18" i="14"/>
  <c r="AD18" i="57"/>
  <c r="F20" i="14"/>
  <c r="AA21" i="11"/>
  <c r="X24" i="11"/>
  <c r="X20" i="4"/>
  <c r="R19" i="4"/>
  <c r="U23" i="14"/>
  <c r="L14" i="57"/>
  <c r="O15" i="5"/>
  <c r="U18" i="5"/>
  <c r="L15" i="6"/>
  <c r="U15" i="57"/>
  <c r="R18" i="58"/>
  <c r="AG11" i="6"/>
  <c r="F14" i="57"/>
  <c r="U11" i="10"/>
  <c r="R22" i="10"/>
  <c r="F12" i="4"/>
  <c r="I24" i="58"/>
  <c r="R11" i="11"/>
  <c r="O22" i="9"/>
  <c r="R18" i="7"/>
  <c r="O13" i="6"/>
  <c r="AA8" i="14"/>
  <c r="F14" i="9"/>
  <c r="L16" i="58"/>
  <c r="AG10" i="11"/>
  <c r="X25" i="5"/>
  <c r="O23" i="58"/>
  <c r="L5" i="9"/>
  <c r="R23" i="7"/>
  <c r="O23" i="6"/>
  <c r="AA4" i="5"/>
  <c r="X25" i="57"/>
  <c r="R11" i="57"/>
  <c r="L17" i="10"/>
  <c r="R10" i="5"/>
  <c r="AJ29" i="57"/>
  <c r="X13" i="57"/>
  <c r="AG17" i="58"/>
  <c r="U13" i="6"/>
  <c r="L12" i="4"/>
  <c r="L22" i="58"/>
  <c r="I24" i="4"/>
  <c r="I12" i="6"/>
  <c r="AG21" i="57"/>
  <c r="F15" i="9"/>
  <c r="AA12" i="14"/>
  <c r="AJ31" i="14"/>
  <c r="U24" i="10"/>
  <c r="AG13" i="7"/>
  <c r="AD19" i="14"/>
  <c r="F19" i="4"/>
  <c r="O16" i="57"/>
  <c r="AJ21" i="58"/>
  <c r="AJ11" i="57"/>
  <c r="L19" i="11"/>
  <c r="I11" i="57"/>
  <c r="X28" i="27"/>
  <c r="I25" i="24"/>
  <c r="AD24" i="27"/>
  <c r="AD25" i="27" s="1"/>
  <c r="AD26" i="27" s="1"/>
  <c r="C8" i="11"/>
  <c r="C6" i="9"/>
  <c r="C5" i="9"/>
  <c r="C19" i="7"/>
  <c r="C22" i="7"/>
  <c r="O12" i="24"/>
  <c r="U24" i="24"/>
  <c r="AG10" i="23"/>
  <c r="L7" i="25"/>
  <c r="L14" i="27"/>
  <c r="L18" i="27"/>
  <c r="L19" i="27" s="1"/>
  <c r="L20" i="27" s="1"/>
  <c r="AA18" i="26"/>
  <c r="AY260" i="17" s="1"/>
  <c r="AD13" i="24"/>
  <c r="G35" i="2"/>
  <c r="F27" i="2" s="1"/>
  <c r="I6" i="2"/>
  <c r="I6" i="36" s="1"/>
  <c r="C22" i="23"/>
  <c r="U24" i="25"/>
  <c r="AV204" i="17" s="1"/>
  <c r="F11" i="26"/>
  <c r="AD20" i="23"/>
  <c r="R19" i="25"/>
  <c r="D38" i="25"/>
  <c r="F7" i="25"/>
  <c r="F8" i="25" s="1"/>
  <c r="F9" i="25" s="1"/>
  <c r="C23" i="10"/>
  <c r="C8" i="57"/>
  <c r="C27" i="26"/>
  <c r="AY25" i="17" s="1"/>
  <c r="C24" i="26"/>
  <c r="C25" i="26" s="1"/>
  <c r="C26" i="26" s="1"/>
  <c r="C23" i="26"/>
  <c r="R25" i="23"/>
  <c r="AG17" i="23"/>
  <c r="I19" i="27"/>
  <c r="R19" i="2"/>
  <c r="R19" i="36" s="1"/>
  <c r="R18" i="23"/>
  <c r="I10" i="26"/>
  <c r="F6" i="28"/>
  <c r="X4" i="24"/>
  <c r="C17" i="6"/>
  <c r="L9" i="26"/>
  <c r="F28" i="25"/>
  <c r="F29" i="25" s="1"/>
  <c r="F30" i="25" s="1"/>
  <c r="O23" i="24"/>
  <c r="O24" i="24" s="1"/>
  <c r="O25" i="24" s="1"/>
  <c r="AS144" i="17" s="1"/>
  <c r="D36" i="26"/>
  <c r="C28" i="26" s="1"/>
  <c r="F4" i="26"/>
  <c r="P36" i="23"/>
  <c r="R5" i="23"/>
  <c r="C9" i="14"/>
  <c r="V38" i="25"/>
  <c r="U30" i="25" s="1"/>
  <c r="X7" i="25"/>
  <c r="R24" i="28"/>
  <c r="AG19" i="28"/>
  <c r="O28" i="26"/>
  <c r="AD22" i="24"/>
  <c r="F14" i="2"/>
  <c r="F15" i="2" s="1"/>
  <c r="F16" i="2" s="1"/>
  <c r="U17" i="8"/>
  <c r="R16" i="8"/>
  <c r="C18" i="13"/>
  <c r="R22" i="8"/>
  <c r="O14" i="10"/>
  <c r="U23" i="4"/>
  <c r="I15" i="14"/>
  <c r="AA19" i="5"/>
  <c r="U12" i="10"/>
  <c r="U14" i="6"/>
  <c r="O24" i="4"/>
  <c r="X14" i="14"/>
  <c r="AG16" i="14"/>
  <c r="AD17" i="2"/>
  <c r="AD18" i="2" s="1"/>
  <c r="AD19" i="2" s="1"/>
  <c r="I24" i="24"/>
  <c r="I20" i="24"/>
  <c r="X20" i="25"/>
  <c r="D6" i="5"/>
  <c r="C6" i="5"/>
  <c r="I13" i="25"/>
  <c r="C25" i="5"/>
  <c r="AA12" i="23"/>
  <c r="AA13" i="23" s="1"/>
  <c r="AA14" i="23" s="1"/>
  <c r="U9" i="23"/>
  <c r="AA19" i="24"/>
  <c r="AA20" i="24" s="1"/>
  <c r="AA21" i="24" s="1"/>
  <c r="C14" i="14"/>
  <c r="AG18" i="25"/>
  <c r="AD9" i="28"/>
  <c r="AD7" i="28"/>
  <c r="C17" i="14"/>
  <c r="C20" i="23"/>
  <c r="L10" i="2"/>
  <c r="L16" i="27"/>
  <c r="G39" i="28"/>
  <c r="I10" i="28"/>
  <c r="S38" i="26"/>
  <c r="U8" i="26"/>
  <c r="C14" i="7"/>
  <c r="C7" i="14"/>
  <c r="C23" i="4"/>
  <c r="AD22" i="27"/>
  <c r="U21" i="2"/>
  <c r="AD15" i="23"/>
  <c r="AD6" i="28"/>
  <c r="F26" i="28"/>
  <c r="O12" i="26"/>
  <c r="X13" i="23"/>
  <c r="R23" i="2"/>
  <c r="I17" i="28"/>
  <c r="F11" i="25"/>
  <c r="D9" i="6"/>
  <c r="C11" i="6" s="1"/>
  <c r="C9" i="6"/>
  <c r="Q7" i="33" s="1"/>
  <c r="C7" i="11"/>
  <c r="C15" i="24"/>
  <c r="X7" i="24"/>
  <c r="O14" i="28"/>
  <c r="U15" i="25"/>
  <c r="AA12" i="28"/>
  <c r="AA13" i="28" s="1"/>
  <c r="AA14" i="28" s="1"/>
  <c r="F19" i="25"/>
  <c r="C21" i="6"/>
  <c r="C18" i="4"/>
  <c r="C20" i="7"/>
  <c r="C23" i="7"/>
  <c r="C7" i="58"/>
  <c r="I26" i="27"/>
  <c r="X5" i="23"/>
  <c r="C15" i="57"/>
  <c r="AG5" i="24"/>
  <c r="X4" i="23"/>
  <c r="C22" i="57"/>
  <c r="D33" i="10"/>
  <c r="C24" i="10" s="1"/>
  <c r="C11" i="8"/>
  <c r="L4" i="23"/>
  <c r="L5" i="23" s="1"/>
  <c r="L6" i="23" s="1"/>
  <c r="C5" i="14"/>
  <c r="C16" i="7"/>
  <c r="C19" i="11"/>
  <c r="C20" i="5"/>
  <c r="C11" i="57"/>
  <c r="C6" i="11"/>
  <c r="C13" i="57"/>
  <c r="C25" i="14"/>
  <c r="C12" i="6"/>
  <c r="C21" i="4"/>
  <c r="C24" i="23"/>
  <c r="C25" i="23" s="1"/>
  <c r="C26" i="23" s="1"/>
  <c r="C18" i="7"/>
  <c r="C23" i="6"/>
  <c r="D8" i="5"/>
  <c r="C8" i="5"/>
  <c r="C17" i="8"/>
  <c r="C24" i="5"/>
  <c r="C9" i="57"/>
  <c r="I26" i="23"/>
  <c r="C5" i="57"/>
  <c r="AA21" i="57"/>
  <c r="AD28" i="25"/>
  <c r="C4" i="11"/>
  <c r="C5" i="11"/>
  <c r="C22" i="6"/>
  <c r="C25" i="4"/>
  <c r="AA8" i="25"/>
  <c r="F24" i="23"/>
  <c r="C13" i="58"/>
  <c r="L7" i="2"/>
  <c r="X4" i="2"/>
  <c r="C19" i="4"/>
  <c r="C17" i="58"/>
  <c r="C18" i="58"/>
  <c r="C14" i="4"/>
  <c r="C24" i="57"/>
  <c r="C13" i="7"/>
  <c r="C9" i="8"/>
  <c r="C15" i="6"/>
  <c r="C12" i="8"/>
  <c r="C18" i="11"/>
  <c r="C21" i="11"/>
  <c r="F12" i="28"/>
  <c r="C16" i="14"/>
  <c r="C23" i="5"/>
  <c r="C10" i="11"/>
  <c r="R26" i="24"/>
  <c r="AA5" i="25"/>
  <c r="AA6" i="25" s="1"/>
  <c r="AA7" i="25" s="1"/>
  <c r="X26" i="23"/>
  <c r="C16" i="11"/>
  <c r="C17" i="11"/>
  <c r="C21" i="9"/>
  <c r="AD6" i="26"/>
  <c r="C5" i="5"/>
  <c r="D5" i="5"/>
  <c r="F6" i="2"/>
  <c r="O6" i="2"/>
  <c r="AD27" i="26"/>
  <c r="D4" i="5"/>
  <c r="C4" i="5"/>
  <c r="C22" i="4"/>
  <c r="C22" i="58"/>
  <c r="C23" i="58"/>
  <c r="X29" i="28"/>
  <c r="X30" i="28" s="1"/>
  <c r="X31" i="28" s="1"/>
  <c r="F24" i="2"/>
  <c r="C20" i="6"/>
  <c r="C11" i="11"/>
  <c r="C14" i="11"/>
  <c r="C13" i="6"/>
  <c r="C12" i="10"/>
  <c r="C19" i="14"/>
  <c r="C23" i="11"/>
  <c r="C8" i="14"/>
  <c r="C17" i="9"/>
  <c r="C4" i="58"/>
  <c r="C28" i="2"/>
  <c r="S69" i="21"/>
  <c r="J12" i="13"/>
  <c r="I12" i="13" s="1"/>
  <c r="S37" i="6"/>
  <c r="U8" i="6"/>
  <c r="AA11" i="10"/>
  <c r="AA12" i="10"/>
  <c r="AD24" i="5"/>
  <c r="O23" i="10"/>
  <c r="D36" i="9"/>
  <c r="AJ17" i="14"/>
  <c r="R16" i="11"/>
  <c r="AD20" i="58"/>
  <c r="J24" i="6"/>
  <c r="I22" i="6" s="1"/>
  <c r="P81" i="33"/>
  <c r="M35" i="57"/>
  <c r="O4" i="57"/>
  <c r="J33" i="14"/>
  <c r="M2" i="14" s="1"/>
  <c r="V90" i="21"/>
  <c r="AB36" i="4"/>
  <c r="AD7" i="4"/>
  <c r="G31" i="9"/>
  <c r="J3" i="9" s="1"/>
  <c r="I5" i="9" s="1"/>
  <c r="AE7" i="6"/>
  <c r="P278" i="21"/>
  <c r="R25" i="58"/>
  <c r="AB34" i="11"/>
  <c r="AA25" i="11" s="1"/>
  <c r="AD6" i="11"/>
  <c r="D37" i="4"/>
  <c r="F8" i="4"/>
  <c r="AJ19" i="58"/>
  <c r="G4" i="14"/>
  <c r="V33" i="21"/>
  <c r="AG19" i="58"/>
  <c r="X17" i="5"/>
  <c r="L24" i="6"/>
  <c r="I24" i="5"/>
  <c r="M35" i="10"/>
  <c r="I12" i="11"/>
  <c r="P36" i="11"/>
  <c r="O27" i="11" s="1"/>
  <c r="R25" i="14"/>
  <c r="AG23" i="7"/>
  <c r="F15" i="7"/>
  <c r="U6" i="6"/>
  <c r="S35" i="6"/>
  <c r="AA14" i="4"/>
  <c r="R14" i="58"/>
  <c r="AA5" i="7"/>
  <c r="G36" i="14"/>
  <c r="I7" i="14"/>
  <c r="U21" i="7"/>
  <c r="U24" i="7"/>
  <c r="AD6" i="57"/>
  <c r="AB37" i="57"/>
  <c r="AD21" i="11"/>
  <c r="X12" i="9"/>
  <c r="AA22" i="6"/>
  <c r="AA23" i="6"/>
  <c r="F19" i="9"/>
  <c r="U16" i="58"/>
  <c r="U17" i="58"/>
  <c r="O11" i="7"/>
  <c r="F10" i="5"/>
  <c r="I16" i="57"/>
  <c r="AK11" i="6"/>
  <c r="P343" i="33"/>
  <c r="M17" i="14"/>
  <c r="L17" i="14" s="1"/>
  <c r="V105" i="21"/>
  <c r="I16" i="4"/>
  <c r="AE35" i="14"/>
  <c r="AD26" i="14" s="1"/>
  <c r="D36" i="11"/>
  <c r="O20" i="6"/>
  <c r="I4" i="58"/>
  <c r="G33" i="58"/>
  <c r="AD6" i="8"/>
  <c r="AH33" i="3"/>
  <c r="AK3" i="3" s="1"/>
  <c r="AW8" i="3"/>
  <c r="AH8" i="3"/>
  <c r="X11" i="3"/>
  <c r="O12" i="8"/>
  <c r="G31" i="3"/>
  <c r="J3" i="3" s="1"/>
  <c r="I19" i="58"/>
  <c r="P35" i="4"/>
  <c r="O26" i="4" s="1"/>
  <c r="X9" i="57"/>
  <c r="S6" i="7"/>
  <c r="U7" i="9"/>
  <c r="U11" i="9"/>
  <c r="O22" i="11"/>
  <c r="U10" i="58"/>
  <c r="U11" i="58"/>
  <c r="G103" i="22"/>
  <c r="M15" i="3"/>
  <c r="L17" i="3" s="1"/>
  <c r="G265" i="17"/>
  <c r="AB23" i="3"/>
  <c r="AA15" i="3" s="1"/>
  <c r="AB32" i="3"/>
  <c r="AE2" i="3" s="1"/>
  <c r="U11" i="8"/>
  <c r="D38" i="5"/>
  <c r="F9" i="5"/>
  <c r="AG12" i="57"/>
  <c r="I15" i="58"/>
  <c r="AD22" i="10"/>
  <c r="X16" i="9"/>
  <c r="L11" i="10"/>
  <c r="AJ22" i="57"/>
  <c r="AD10" i="9"/>
  <c r="AD16" i="9"/>
  <c r="X9" i="4"/>
  <c r="V38" i="4"/>
  <c r="AG8" i="10"/>
  <c r="AE37" i="10"/>
  <c r="AA17" i="4"/>
  <c r="F17" i="7"/>
  <c r="U25" i="10"/>
  <c r="U19" i="14"/>
  <c r="AA18" i="9"/>
  <c r="F12" i="5"/>
  <c r="AH7" i="58"/>
  <c r="AG7" i="58" s="1"/>
  <c r="AJ27" i="57"/>
  <c r="F18" i="10"/>
  <c r="F21" i="10"/>
  <c r="X22" i="58"/>
  <c r="X23" i="58"/>
  <c r="O22" i="10"/>
  <c r="L17" i="5"/>
  <c r="F6" i="57"/>
  <c r="D37" i="57"/>
  <c r="L18" i="8"/>
  <c r="AG15" i="8"/>
  <c r="G248" i="17"/>
  <c r="AB6" i="3"/>
  <c r="S185" i="21"/>
  <c r="V6" i="13"/>
  <c r="AG14" i="4"/>
  <c r="I21" i="9"/>
  <c r="AJ18" i="57"/>
  <c r="I13" i="58"/>
  <c r="F17" i="11"/>
  <c r="AA24" i="4"/>
  <c r="AG14" i="57"/>
  <c r="M11" i="14"/>
  <c r="L11" i="14" s="1"/>
  <c r="V99" i="21"/>
  <c r="V99" i="22"/>
  <c r="V100" i="17"/>
  <c r="V99" i="33"/>
  <c r="AD12" i="58"/>
  <c r="R4" i="58"/>
  <c r="P35" i="58"/>
  <c r="L23" i="58"/>
  <c r="AD12" i="8"/>
  <c r="G35" i="57"/>
  <c r="V34" i="9"/>
  <c r="AG24" i="10"/>
  <c r="AA17" i="11"/>
  <c r="U19" i="58"/>
  <c r="U20" i="58"/>
  <c r="AJ9" i="14"/>
  <c r="U8" i="57"/>
  <c r="AA8" i="10"/>
  <c r="Y36" i="5"/>
  <c r="AA7" i="5"/>
  <c r="AD9" i="11"/>
  <c r="AB37" i="11"/>
  <c r="X20" i="11"/>
  <c r="X23" i="11"/>
  <c r="X13" i="10"/>
  <c r="X12" i="13"/>
  <c r="AG14" i="5"/>
  <c r="AG22" i="8"/>
  <c r="AK22" i="4"/>
  <c r="AJ18" i="4" s="1"/>
  <c r="J354" i="22"/>
  <c r="S37" i="5"/>
  <c r="U8" i="5"/>
  <c r="J38" i="58"/>
  <c r="L7" i="58"/>
  <c r="R14" i="9"/>
  <c r="R20" i="9"/>
  <c r="AG7" i="57"/>
  <c r="AE38" i="57"/>
  <c r="F11" i="57"/>
  <c r="L19" i="8"/>
  <c r="AD18" i="4"/>
  <c r="L18" i="14"/>
  <c r="X8" i="10"/>
  <c r="V37" i="10"/>
  <c r="I6" i="9"/>
  <c r="G33" i="9"/>
  <c r="X18" i="7"/>
  <c r="O16" i="11"/>
  <c r="AJ17" i="58"/>
  <c r="L21" i="6"/>
  <c r="AA8" i="11"/>
  <c r="AA9" i="11"/>
  <c r="Y38" i="11"/>
  <c r="L12" i="9"/>
  <c r="L13" i="9"/>
  <c r="X8" i="58"/>
  <c r="X9" i="58"/>
  <c r="U16" i="11"/>
  <c r="U17" i="11"/>
  <c r="S38" i="7"/>
  <c r="U10" i="7"/>
  <c r="AA12" i="5"/>
  <c r="AA4" i="11"/>
  <c r="AG15" i="58"/>
  <c r="AB36" i="6"/>
  <c r="AE7" i="5"/>
  <c r="M278" i="33"/>
  <c r="U11" i="14"/>
  <c r="AG21" i="10"/>
  <c r="G233" i="21"/>
  <c r="Y23" i="3"/>
  <c r="X19" i="3" s="1"/>
  <c r="O13" i="8"/>
  <c r="S97" i="22"/>
  <c r="M9" i="13"/>
  <c r="X12" i="8"/>
  <c r="X13" i="8"/>
  <c r="V61" i="17"/>
  <c r="AJ29" i="13"/>
  <c r="AJ11" i="3"/>
  <c r="I14" i="11"/>
  <c r="AD23" i="58"/>
  <c r="I10" i="9"/>
  <c r="G38" i="9"/>
  <c r="L23" i="7"/>
  <c r="AD10" i="57"/>
  <c r="AD9" i="57"/>
  <c r="AD21" i="14"/>
  <c r="AJ17" i="57"/>
  <c r="L19" i="58"/>
  <c r="I25" i="4"/>
  <c r="L9" i="9"/>
  <c r="J38" i="9"/>
  <c r="U16" i="57"/>
  <c r="AJ20" i="14"/>
  <c r="X7" i="8"/>
  <c r="M32" i="13"/>
  <c r="AJ30" i="3"/>
  <c r="V33" i="3"/>
  <c r="Y2" i="3" s="1"/>
  <c r="X4" i="3" s="1"/>
  <c r="L15" i="13"/>
  <c r="AA20" i="8"/>
  <c r="AA24" i="8"/>
  <c r="V178" i="21"/>
  <c r="AG21" i="8"/>
  <c r="J5" i="3"/>
  <c r="G34" i="3" s="1"/>
  <c r="S327" i="21"/>
  <c r="AH25" i="13"/>
  <c r="AG22" i="13" s="1"/>
  <c r="L11" i="3"/>
  <c r="X14" i="8"/>
  <c r="M273" i="21"/>
  <c r="AA13" i="3"/>
  <c r="L19" i="3"/>
  <c r="F14" i="8"/>
  <c r="Y344" i="17"/>
  <c r="AK11" i="8"/>
  <c r="AD19" i="8"/>
  <c r="X20" i="8"/>
  <c r="AE33" i="13"/>
  <c r="Y125" i="33"/>
  <c r="P7" i="8"/>
  <c r="O9" i="8" s="1"/>
  <c r="O24" i="7"/>
  <c r="AJ34" i="9"/>
  <c r="AD23" i="13"/>
  <c r="AA11" i="14"/>
  <c r="X20" i="57"/>
  <c r="U12" i="58"/>
  <c r="AD11" i="6"/>
  <c r="AJ23" i="14"/>
  <c r="AJ18" i="58"/>
  <c r="O12" i="7"/>
  <c r="F16" i="10"/>
  <c r="F17" i="10"/>
  <c r="L16" i="11"/>
  <c r="U17" i="9"/>
  <c r="U20" i="4"/>
  <c r="U6" i="9"/>
  <c r="S35" i="9"/>
  <c r="V8" i="11"/>
  <c r="U10" i="11" s="1"/>
  <c r="F20" i="9"/>
  <c r="AG22" i="58"/>
  <c r="P38" i="6"/>
  <c r="F15" i="8"/>
  <c r="X5" i="13"/>
  <c r="V34" i="13"/>
  <c r="Y3" i="13" s="1"/>
  <c r="J7" i="3"/>
  <c r="F22" i="8"/>
  <c r="U23" i="10"/>
  <c r="AG12" i="9"/>
  <c r="AG18" i="9"/>
  <c r="AD23" i="5"/>
  <c r="AK18" i="6"/>
  <c r="P350" i="33"/>
  <c r="O26" i="7"/>
  <c r="J38" i="14"/>
  <c r="M36" i="9"/>
  <c r="R19" i="10"/>
  <c r="R20" i="10"/>
  <c r="O22" i="7"/>
  <c r="U5" i="14"/>
  <c r="S36" i="14"/>
  <c r="R21" i="58"/>
  <c r="I19" i="5"/>
  <c r="O15" i="3"/>
  <c r="I7" i="4"/>
  <c r="G34" i="4"/>
  <c r="U19" i="9"/>
  <c r="U23" i="9"/>
  <c r="I17" i="11"/>
  <c r="V37" i="7"/>
  <c r="X8" i="7"/>
  <c r="G33" i="11"/>
  <c r="AA11" i="58"/>
  <c r="O16" i="7"/>
  <c r="I20" i="58"/>
  <c r="AG8" i="5"/>
  <c r="AE37" i="5"/>
  <c r="S36" i="9"/>
  <c r="U8" i="9"/>
  <c r="AG25" i="58"/>
  <c r="X24" i="5"/>
  <c r="X18" i="14"/>
  <c r="U22" i="4"/>
  <c r="U23" i="57"/>
  <c r="U21" i="4"/>
  <c r="O8" i="7"/>
  <c r="M36" i="7"/>
  <c r="AJ30" i="57"/>
  <c r="AG24" i="14"/>
  <c r="R18" i="8"/>
  <c r="X7" i="3"/>
  <c r="L9" i="3"/>
  <c r="S150" i="17"/>
  <c r="P31" i="13"/>
  <c r="S231" i="17"/>
  <c r="Y20" i="13"/>
  <c r="G316" i="17"/>
  <c r="AH13" i="3"/>
  <c r="AA8" i="8"/>
  <c r="AJ31" i="3"/>
  <c r="L10" i="13"/>
  <c r="O20" i="3"/>
  <c r="O11" i="8"/>
  <c r="AJ30" i="8"/>
  <c r="AD18" i="8"/>
  <c r="S114" i="33"/>
  <c r="M26" i="13"/>
  <c r="L17" i="13" s="1"/>
  <c r="AJ14" i="3"/>
  <c r="S59" i="17"/>
  <c r="G30" i="13"/>
  <c r="AQ17" i="14"/>
  <c r="AA15" i="8"/>
  <c r="J5" i="13"/>
  <c r="G34" i="13" s="1"/>
  <c r="J357" i="21"/>
  <c r="AA22" i="8"/>
  <c r="AD23" i="3"/>
  <c r="Y312" i="22"/>
  <c r="AH10" i="8"/>
  <c r="AG9" i="8" s="1"/>
  <c r="G77" i="33"/>
  <c r="J20" i="3"/>
  <c r="I20" i="3" s="1"/>
  <c r="AJ28" i="8"/>
  <c r="G6" i="13"/>
  <c r="D37" i="13" s="1"/>
  <c r="P33" i="3"/>
  <c r="S2" i="3" s="1"/>
  <c r="J7" i="13"/>
  <c r="O16" i="9"/>
  <c r="O19" i="9"/>
  <c r="J8" i="57"/>
  <c r="I8" i="57" s="1"/>
  <c r="U13" i="58"/>
  <c r="U14" i="58"/>
  <c r="M11" i="6"/>
  <c r="L13" i="6" s="1"/>
  <c r="P99" i="22"/>
  <c r="AG9" i="10"/>
  <c r="AE38" i="10"/>
  <c r="Y4" i="58"/>
  <c r="V35" i="58" s="1"/>
  <c r="AD6" i="7"/>
  <c r="AB34" i="7"/>
  <c r="AA25" i="7" s="1"/>
  <c r="AK19" i="5"/>
  <c r="AJ21" i="5" s="1"/>
  <c r="M351" i="21"/>
  <c r="O7" i="4"/>
  <c r="M36" i="4"/>
  <c r="L10" i="10"/>
  <c r="L14" i="10"/>
  <c r="O9" i="57"/>
  <c r="G38" i="4"/>
  <c r="I11" i="4"/>
  <c r="AH5" i="14"/>
  <c r="V308" i="17"/>
  <c r="AA15" i="4"/>
  <c r="I10" i="10"/>
  <c r="G37" i="10"/>
  <c r="F23" i="58"/>
  <c r="L10" i="4"/>
  <c r="U18" i="4"/>
  <c r="R10" i="57"/>
  <c r="S137" i="17"/>
  <c r="P18" i="13"/>
  <c r="O9" i="13" s="1"/>
  <c r="X9" i="3"/>
  <c r="G236" i="33"/>
  <c r="Y26" i="3"/>
  <c r="J10" i="13"/>
  <c r="J6" i="13"/>
  <c r="I15" i="4"/>
  <c r="F14" i="58"/>
  <c r="F15" i="58"/>
  <c r="J38" i="7"/>
  <c r="L9" i="7"/>
  <c r="X11" i="11"/>
  <c r="X14" i="11"/>
  <c r="P35" i="5"/>
  <c r="R6" i="5"/>
  <c r="R6" i="14"/>
  <c r="P37" i="14"/>
  <c r="AA6" i="57"/>
  <c r="Y37" i="57"/>
  <c r="F13" i="5"/>
  <c r="D42" i="5"/>
  <c r="U4" i="58"/>
  <c r="U5" i="58"/>
  <c r="S36" i="58"/>
  <c r="O9" i="11"/>
  <c r="M37" i="11"/>
  <c r="I25" i="11"/>
  <c r="AD8" i="58"/>
  <c r="I19" i="11"/>
  <c r="D35" i="5"/>
  <c r="F5" i="5"/>
  <c r="F6" i="5"/>
  <c r="F4" i="5"/>
  <c r="X26" i="11"/>
  <c r="R10" i="58"/>
  <c r="R5" i="57"/>
  <c r="P36" i="57"/>
  <c r="X12" i="4"/>
  <c r="AA6" i="11"/>
  <c r="Y35" i="11"/>
  <c r="U17" i="14"/>
  <c r="F20" i="7"/>
  <c r="AE35" i="58"/>
  <c r="U13" i="8"/>
  <c r="J6" i="3"/>
  <c r="G35" i="3" s="1"/>
  <c r="G70" i="17"/>
  <c r="J12" i="3"/>
  <c r="Y34" i="8"/>
  <c r="X25" i="8" s="1"/>
  <c r="I21" i="58"/>
  <c r="M33" i="14"/>
  <c r="I14" i="6"/>
  <c r="X6" i="57"/>
  <c r="V37" i="57"/>
  <c r="Y5" i="10"/>
  <c r="V36" i="10" s="1"/>
  <c r="R15" i="57"/>
  <c r="AD4" i="4"/>
  <c r="AD15" i="3"/>
  <c r="AD11" i="3"/>
  <c r="G188" i="21"/>
  <c r="V9" i="3"/>
  <c r="L16" i="8"/>
  <c r="L10" i="11"/>
  <c r="L11" i="11"/>
  <c r="I22" i="5"/>
  <c r="AD11" i="57"/>
  <c r="U20" i="6"/>
  <c r="U21" i="6"/>
  <c r="F16" i="9"/>
  <c r="P7" i="14"/>
  <c r="O5" i="14" s="1"/>
  <c r="V125" i="22"/>
  <c r="AA10" i="9"/>
  <c r="AA11" i="9"/>
  <c r="O25" i="10"/>
  <c r="Y36" i="4"/>
  <c r="AA7" i="4"/>
  <c r="O13" i="3"/>
  <c r="O15" i="8"/>
  <c r="U14" i="8"/>
  <c r="G58" i="33"/>
  <c r="G29" i="3"/>
  <c r="AD16" i="8"/>
  <c r="G34" i="6"/>
  <c r="I23" i="11"/>
  <c r="O15" i="57"/>
  <c r="AA19" i="7"/>
  <c r="L7" i="7"/>
  <c r="J36" i="7"/>
  <c r="X7" i="7"/>
  <c r="V36" i="7"/>
  <c r="AD20" i="7"/>
  <c r="AA20" i="7"/>
  <c r="AD24" i="58"/>
  <c r="F16" i="7"/>
  <c r="X19" i="5"/>
  <c r="R11" i="10"/>
  <c r="M34" i="10"/>
  <c r="L27" i="10" s="1"/>
  <c r="L8" i="9"/>
  <c r="J37" i="9"/>
  <c r="AD17" i="14"/>
  <c r="AA8" i="57"/>
  <c r="M38" i="57"/>
  <c r="O7" i="57"/>
  <c r="AK10" i="6"/>
  <c r="P342" i="22"/>
  <c r="AA11" i="11"/>
  <c r="AH8" i="4"/>
  <c r="AG10" i="4" s="1"/>
  <c r="J311" i="17"/>
  <c r="R9" i="10"/>
  <c r="P38" i="10"/>
  <c r="Y36" i="6"/>
  <c r="G31" i="10"/>
  <c r="R8" i="58"/>
  <c r="X10" i="5"/>
  <c r="AK7" i="6"/>
  <c r="P339" i="21"/>
  <c r="AG20" i="58"/>
  <c r="D35" i="10"/>
  <c r="F5" i="10"/>
  <c r="X17" i="4"/>
  <c r="L24" i="4"/>
  <c r="M36" i="14"/>
  <c r="AD22" i="3"/>
  <c r="S242" i="33"/>
  <c r="Y32" i="13"/>
  <c r="L20" i="8"/>
  <c r="L24" i="8"/>
  <c r="F20" i="8"/>
  <c r="U8" i="8"/>
  <c r="U17" i="13"/>
  <c r="Y33" i="3"/>
  <c r="AB2" i="3" s="1"/>
  <c r="U14" i="13"/>
  <c r="V34" i="3"/>
  <c r="Y3" i="3" s="1"/>
  <c r="X5" i="3" s="1"/>
  <c r="U8" i="13"/>
  <c r="L16" i="3"/>
  <c r="AD23" i="8"/>
  <c r="AJ25" i="8"/>
  <c r="AK22" i="8"/>
  <c r="AJ24" i="8" s="1"/>
  <c r="Y354" i="21"/>
  <c r="Y354" i="22"/>
  <c r="Y355" i="17"/>
  <c r="AD16" i="57"/>
  <c r="L18" i="57"/>
  <c r="D38" i="4"/>
  <c r="F9" i="4"/>
  <c r="U14" i="7"/>
  <c r="O24" i="11"/>
  <c r="AG6" i="5"/>
  <c r="AE36" i="5"/>
  <c r="AG7" i="5"/>
  <c r="AG15" i="7"/>
  <c r="AG18" i="7"/>
  <c r="AA15" i="6"/>
  <c r="AG10" i="57"/>
  <c r="AK22" i="6"/>
  <c r="AJ24" i="6" s="1"/>
  <c r="P354" i="21"/>
  <c r="U15" i="7"/>
  <c r="V34" i="4"/>
  <c r="U25" i="4" s="1"/>
  <c r="AD20" i="11"/>
  <c r="AA21" i="9"/>
  <c r="AA17" i="6"/>
  <c r="AD13" i="4"/>
  <c r="R17" i="57"/>
  <c r="X12" i="14"/>
  <c r="U20" i="5"/>
  <c r="AJ33" i="7"/>
  <c r="AA13" i="8"/>
  <c r="R15" i="8"/>
  <c r="I21" i="8"/>
  <c r="I18" i="8"/>
  <c r="I12" i="8"/>
  <c r="I19" i="8"/>
  <c r="AD17" i="8"/>
  <c r="U21" i="13"/>
  <c r="U22" i="8"/>
  <c r="J11" i="13"/>
  <c r="I11" i="13" s="1"/>
  <c r="AG14" i="8"/>
  <c r="AD9" i="8"/>
  <c r="AD13" i="8"/>
  <c r="R23" i="8"/>
  <c r="V228" i="22"/>
  <c r="R12" i="8"/>
  <c r="AE37" i="4"/>
  <c r="AA7" i="57"/>
  <c r="Y38" i="57"/>
  <c r="AH14" i="14"/>
  <c r="AG14" i="14" s="1"/>
  <c r="V317" i="17"/>
  <c r="X8" i="11"/>
  <c r="M37" i="4"/>
  <c r="O8" i="4"/>
  <c r="M29" i="14"/>
  <c r="L22" i="14" s="1"/>
  <c r="V117" i="33"/>
  <c r="R23" i="57"/>
  <c r="L6" i="58"/>
  <c r="J37" i="58"/>
  <c r="AD7" i="11"/>
  <c r="AB35" i="11"/>
  <c r="AJ7" i="14"/>
  <c r="AH38" i="14"/>
  <c r="AG20" i="10"/>
  <c r="X18" i="5"/>
  <c r="Y34" i="6"/>
  <c r="AB3" i="6" s="1"/>
  <c r="AB37" i="6"/>
  <c r="J35" i="57"/>
  <c r="AD5" i="11"/>
  <c r="AG15" i="10"/>
  <c r="J10" i="3"/>
  <c r="G39" i="3" s="1"/>
  <c r="AH32" i="13"/>
  <c r="AD10" i="8"/>
  <c r="L20" i="5"/>
  <c r="X25" i="9"/>
  <c r="AE36" i="4"/>
  <c r="U9" i="7"/>
  <c r="S37" i="7"/>
  <c r="O10" i="3"/>
  <c r="AD16" i="11"/>
  <c r="O15" i="6"/>
  <c r="O6" i="57"/>
  <c r="M37" i="57"/>
  <c r="F12" i="6"/>
  <c r="AA15" i="11"/>
  <c r="AA19" i="11"/>
  <c r="J36" i="4"/>
  <c r="I28" i="4" s="1"/>
  <c r="L7" i="4"/>
  <c r="S38" i="4"/>
  <c r="U9" i="4"/>
  <c r="AG5" i="10"/>
  <c r="AG10" i="10"/>
  <c r="AG11" i="10"/>
  <c r="S239" i="17"/>
  <c r="Y28" i="13"/>
  <c r="I18" i="3"/>
  <c r="AH32" i="3"/>
  <c r="AK2" i="3" s="1"/>
  <c r="U7" i="8"/>
  <c r="U20" i="13"/>
  <c r="R13" i="8"/>
  <c r="I13" i="8"/>
  <c r="AD13" i="3"/>
  <c r="AJ33" i="8"/>
  <c r="AJ30" i="13"/>
  <c r="O22" i="8"/>
  <c r="M33" i="3"/>
  <c r="P3" i="3" s="1"/>
  <c r="AW9" i="3"/>
  <c r="AH9" i="3"/>
  <c r="G340" i="21"/>
  <c r="AK8" i="3"/>
  <c r="AJ10" i="3" s="1"/>
  <c r="AD10" i="14"/>
  <c r="AE34" i="4"/>
  <c r="AD18" i="14"/>
  <c r="AE37" i="6"/>
  <c r="AG8" i="6"/>
  <c r="O21" i="7"/>
  <c r="X20" i="5"/>
  <c r="AA18" i="11"/>
  <c r="J37" i="14"/>
  <c r="R13" i="7"/>
  <c r="AJ7" i="57"/>
  <c r="AH38" i="57"/>
  <c r="AQ13" i="3"/>
  <c r="S13" i="3"/>
  <c r="R11" i="3" s="1"/>
  <c r="AG10" i="8"/>
  <c r="U8" i="3"/>
  <c r="O8" i="58"/>
  <c r="I12" i="58"/>
  <c r="I9" i="58"/>
  <c r="G38" i="58"/>
  <c r="AD11" i="4"/>
  <c r="AJ23" i="57"/>
  <c r="U6" i="58"/>
  <c r="S37" i="58"/>
  <c r="AA20" i="6"/>
  <c r="L15" i="10"/>
  <c r="L16" i="10"/>
  <c r="L13" i="57"/>
  <c r="U20" i="9"/>
  <c r="AG9" i="58"/>
  <c r="X21" i="4"/>
  <c r="L4" i="4"/>
  <c r="L14" i="3"/>
  <c r="AE33" i="3"/>
  <c r="AD24" i="3" s="1"/>
  <c r="O17" i="5"/>
  <c r="AD17" i="10"/>
  <c r="AJ23" i="58"/>
  <c r="AA8" i="9"/>
  <c r="AA9" i="9"/>
  <c r="Y38" i="9"/>
  <c r="Y354" i="33"/>
  <c r="U15" i="13"/>
  <c r="X12" i="3"/>
  <c r="U16" i="13"/>
  <c r="U9" i="8"/>
  <c r="AJ31" i="13"/>
  <c r="Q191" i="16" s="1"/>
  <c r="Y334" i="21"/>
  <c r="AH32" i="8"/>
  <c r="J356" i="17"/>
  <c r="J326" i="21"/>
  <c r="AA16" i="6"/>
  <c r="AG21" i="58"/>
  <c r="F15" i="11"/>
  <c r="S35" i="4"/>
  <c r="U6" i="4"/>
  <c r="AA24" i="14"/>
  <c r="AA14" i="11"/>
  <c r="I8" i="9"/>
  <c r="G36" i="9"/>
  <c r="I9" i="9"/>
  <c r="AE6" i="10"/>
  <c r="AB36" i="10" s="1"/>
  <c r="AD19" i="57"/>
  <c r="X11" i="10"/>
  <c r="X12" i="10"/>
  <c r="J35" i="7"/>
  <c r="I27" i="7" s="1"/>
  <c r="L6" i="7"/>
  <c r="F17" i="14"/>
  <c r="O17" i="10"/>
  <c r="O18" i="10"/>
  <c r="U19" i="11"/>
  <c r="AD5" i="4"/>
  <c r="AB34" i="4"/>
  <c r="AA27" i="4" s="1"/>
  <c r="F10" i="4"/>
  <c r="I16" i="58"/>
  <c r="L17" i="57"/>
  <c r="AJ28" i="57"/>
  <c r="I14" i="14"/>
  <c r="AK6" i="4"/>
  <c r="AJ8" i="4" s="1"/>
  <c r="J338" i="33"/>
  <c r="AE35" i="57"/>
  <c r="AG4" i="57"/>
  <c r="AG15" i="11"/>
  <c r="O18" i="14"/>
  <c r="R22" i="5"/>
  <c r="Y17" i="6"/>
  <c r="X14" i="6" s="1"/>
  <c r="P227" i="33"/>
  <c r="X19" i="14"/>
  <c r="I20" i="9"/>
  <c r="R9" i="14"/>
  <c r="AH7" i="7"/>
  <c r="AG9" i="7" s="1"/>
  <c r="R16" i="58"/>
  <c r="U4" i="4"/>
  <c r="O6" i="11"/>
  <c r="M34" i="11"/>
  <c r="L25" i="11" s="1"/>
  <c r="O13" i="9"/>
  <c r="F13" i="9"/>
  <c r="L8" i="7"/>
  <c r="J37" i="7"/>
  <c r="U5" i="57"/>
  <c r="S36" i="57"/>
  <c r="AD19" i="4"/>
  <c r="AA10" i="10"/>
  <c r="AA10" i="58"/>
  <c r="P7" i="9"/>
  <c r="O9" i="9" s="1"/>
  <c r="F14" i="4"/>
  <c r="AJ10" i="57"/>
  <c r="L15" i="9"/>
  <c r="L18" i="9"/>
  <c r="O4" i="11"/>
  <c r="F11" i="5"/>
  <c r="AG7" i="9"/>
  <c r="AG10" i="9"/>
  <c r="AG24" i="7"/>
  <c r="R23" i="5"/>
  <c r="R9" i="7"/>
  <c r="P38" i="7"/>
  <c r="O21" i="57"/>
  <c r="AJ10" i="4"/>
  <c r="L15" i="58"/>
  <c r="R21" i="4"/>
  <c r="AA5" i="57"/>
  <c r="Y36" i="57"/>
  <c r="AB36" i="58"/>
  <c r="AD5" i="58"/>
  <c r="G31" i="7"/>
  <c r="R10" i="11"/>
  <c r="AD7" i="57"/>
  <c r="AB38" i="57"/>
  <c r="X8" i="57"/>
  <c r="I17" i="14"/>
  <c r="U11" i="57"/>
  <c r="G6" i="6"/>
  <c r="F8" i="6" s="1"/>
  <c r="AJ19" i="14"/>
  <c r="F4" i="58"/>
  <c r="D35" i="58"/>
  <c r="L10" i="57"/>
  <c r="AG21" i="7"/>
  <c r="AK33" i="4"/>
  <c r="AJ28" i="4" s="1"/>
  <c r="J365" i="21"/>
  <c r="L24" i="7"/>
  <c r="R12" i="9"/>
  <c r="O5" i="57"/>
  <c r="M36" i="57"/>
  <c r="I10" i="7"/>
  <c r="I12" i="7"/>
  <c r="F22" i="14"/>
  <c r="AA13" i="7"/>
  <c r="AA16" i="7"/>
  <c r="X18" i="4"/>
  <c r="U5" i="7"/>
  <c r="AG20" i="9"/>
  <c r="AG23" i="9"/>
  <c r="U6" i="5"/>
  <c r="S35" i="5"/>
  <c r="AA24" i="57"/>
  <c r="AA14" i="5"/>
  <c r="R16" i="10"/>
  <c r="Y34" i="10"/>
  <c r="AB3" i="10" s="1"/>
  <c r="AA5" i="10" s="1"/>
  <c r="G36" i="11"/>
  <c r="AG11" i="57"/>
  <c r="R12" i="58"/>
  <c r="AD6" i="58"/>
  <c r="AB37" i="58"/>
  <c r="AD21" i="7"/>
  <c r="X12" i="11"/>
  <c r="J35" i="10"/>
  <c r="L6" i="10"/>
  <c r="AA6" i="5"/>
  <c r="Y35" i="5"/>
  <c r="L14" i="4"/>
  <c r="AA23" i="5"/>
  <c r="F19" i="5"/>
  <c r="AE33" i="11"/>
  <c r="O12" i="9"/>
  <c r="O18" i="9"/>
  <c r="U18" i="9"/>
  <c r="I18" i="11"/>
  <c r="L19" i="10"/>
  <c r="L23" i="6"/>
  <c r="R22" i="58"/>
  <c r="AJ30" i="6"/>
  <c r="I14" i="57"/>
  <c r="AJ6" i="14"/>
  <c r="AH37" i="14"/>
  <c r="AG6" i="10"/>
  <c r="AE35" i="10"/>
  <c r="I13" i="7"/>
  <c r="O20" i="5"/>
  <c r="I19" i="10"/>
  <c r="I23" i="10"/>
  <c r="F7" i="57"/>
  <c r="D38" i="57"/>
  <c r="O10" i="11"/>
  <c r="M38" i="11"/>
  <c r="U12" i="57"/>
  <c r="U25" i="57"/>
  <c r="AE36" i="58"/>
  <c r="J9" i="11"/>
  <c r="I11" i="11" s="1"/>
  <c r="R14" i="10"/>
  <c r="R17" i="10"/>
  <c r="AD15" i="57"/>
  <c r="X4" i="6"/>
  <c r="AJ22" i="58"/>
  <c r="AD12" i="5"/>
  <c r="X19" i="58"/>
  <c r="V38" i="5"/>
  <c r="X9" i="5"/>
  <c r="AE34" i="14"/>
  <c r="AH3" i="14" s="1"/>
  <c r="V305" i="21"/>
  <c r="AD21" i="58"/>
  <c r="I22" i="4"/>
  <c r="AG8" i="11"/>
  <c r="AE37" i="11"/>
  <c r="AA21" i="10"/>
  <c r="O12" i="6"/>
  <c r="AA17" i="5"/>
  <c r="L19" i="14"/>
  <c r="I13" i="14"/>
  <c r="S36" i="11"/>
  <c r="O19" i="57"/>
  <c r="X18" i="9"/>
  <c r="X24" i="9"/>
  <c r="I22" i="11"/>
  <c r="AD11" i="58"/>
  <c r="X18" i="57"/>
  <c r="AA9" i="10"/>
  <c r="Y38" i="10"/>
  <c r="U19" i="7"/>
  <c r="U22" i="7"/>
  <c r="L10" i="5"/>
  <c r="AA20" i="5"/>
  <c r="AA22" i="14"/>
  <c r="AJ25" i="14"/>
  <c r="AG14" i="58"/>
  <c r="L11" i="57"/>
  <c r="U25" i="11"/>
  <c r="L8" i="10"/>
  <c r="J38" i="10"/>
  <c r="L9" i="10"/>
  <c r="P34" i="5"/>
  <c r="O26" i="5" s="1"/>
  <c r="AD12" i="14"/>
  <c r="U19" i="57"/>
  <c r="O13" i="14"/>
  <c r="U18" i="7"/>
  <c r="S6" i="6"/>
  <c r="R5" i="6" s="1"/>
  <c r="S13" i="4"/>
  <c r="R15" i="4" s="1"/>
  <c r="J162" i="21"/>
  <c r="I24" i="9"/>
  <c r="O5" i="11"/>
  <c r="M36" i="11"/>
  <c r="O8" i="11"/>
  <c r="AJ30" i="14"/>
  <c r="AA25" i="14"/>
  <c r="L23" i="14"/>
  <c r="R18" i="57"/>
  <c r="AG11" i="7"/>
  <c r="F16" i="11"/>
  <c r="U11" i="5"/>
  <c r="R22" i="6"/>
  <c r="X17" i="57"/>
  <c r="X21" i="5"/>
  <c r="F9" i="7"/>
  <c r="F12" i="7"/>
  <c r="I26" i="11"/>
  <c r="R9" i="57"/>
  <c r="AG9" i="11"/>
  <c r="AE38" i="11"/>
  <c r="R18" i="6"/>
  <c r="O6" i="4"/>
  <c r="M35" i="4"/>
  <c r="O11" i="57"/>
  <c r="F10" i="7"/>
  <c r="F13" i="7"/>
  <c r="L8" i="11"/>
  <c r="J37" i="11"/>
  <c r="S35" i="7"/>
  <c r="U7" i="7"/>
  <c r="AJ12" i="57"/>
  <c r="AD17" i="58"/>
  <c r="AA10" i="5"/>
  <c r="AA12" i="11"/>
  <c r="O9" i="7"/>
  <c r="M37" i="7"/>
  <c r="F14" i="5"/>
  <c r="AJ10" i="58"/>
  <c r="L15" i="7"/>
  <c r="L18" i="7"/>
  <c r="O4" i="7"/>
  <c r="F21" i="11"/>
  <c r="F11" i="4"/>
  <c r="AG10" i="6"/>
  <c r="X23" i="57"/>
  <c r="J34" i="6"/>
  <c r="M3" i="6" s="1"/>
  <c r="R23" i="6"/>
  <c r="P38" i="5"/>
  <c r="R9" i="5"/>
  <c r="AA4" i="7"/>
  <c r="AG16" i="11"/>
  <c r="AG17" i="11"/>
  <c r="AK8" i="5"/>
  <c r="M340" i="21"/>
  <c r="L17" i="6"/>
  <c r="R18" i="9"/>
  <c r="R21" i="9"/>
  <c r="AA5" i="58"/>
  <c r="Y36" i="58"/>
  <c r="AD7" i="10"/>
  <c r="AB35" i="10"/>
  <c r="G31" i="11"/>
  <c r="AJ26" i="14"/>
  <c r="J27" i="14"/>
  <c r="V84" i="22"/>
  <c r="R8" i="14"/>
  <c r="AD9" i="7"/>
  <c r="AB37" i="7"/>
  <c r="X15" i="4"/>
  <c r="I20" i="4"/>
  <c r="AG17" i="57"/>
  <c r="I16" i="9"/>
  <c r="I19" i="9"/>
  <c r="U13" i="7"/>
  <c r="AG22" i="11"/>
  <c r="AB35" i="5"/>
  <c r="F6" i="14"/>
  <c r="D37" i="14"/>
  <c r="AK19" i="6"/>
  <c r="AJ21" i="6" s="1"/>
  <c r="P352" i="17"/>
  <c r="F4" i="57"/>
  <c r="D35" i="57"/>
  <c r="L26" i="11"/>
  <c r="AG21" i="11"/>
  <c r="X26" i="5"/>
  <c r="X15" i="14"/>
  <c r="I22" i="58"/>
  <c r="R12" i="10"/>
  <c r="O5" i="58"/>
  <c r="M36" i="58"/>
  <c r="I9" i="10"/>
  <c r="I12" i="10"/>
  <c r="O25" i="58"/>
  <c r="AG20" i="4"/>
  <c r="AA16" i="5"/>
  <c r="X16" i="57"/>
  <c r="S33" i="9"/>
  <c r="V3" i="9" s="1"/>
  <c r="AG23" i="11"/>
  <c r="S34" i="10"/>
  <c r="R25" i="10" s="1"/>
  <c r="AA12" i="57"/>
  <c r="R14" i="14"/>
  <c r="AA5" i="9"/>
  <c r="U24" i="5"/>
  <c r="AG13" i="5"/>
  <c r="AD8" i="11"/>
  <c r="AB36" i="11"/>
  <c r="AD21" i="9"/>
  <c r="X12" i="7"/>
  <c r="Y35" i="6"/>
  <c r="X26" i="6" s="1"/>
  <c r="AA21" i="14"/>
  <c r="F17" i="57"/>
  <c r="O18" i="11"/>
  <c r="U16" i="10"/>
  <c r="U19" i="10"/>
  <c r="L8" i="3"/>
  <c r="G34" i="7"/>
  <c r="L20" i="7"/>
  <c r="U23" i="11"/>
  <c r="F23" i="6"/>
  <c r="D38" i="7"/>
  <c r="AG14" i="10"/>
  <c r="O8" i="57"/>
  <c r="I17" i="7"/>
  <c r="I13" i="10"/>
  <c r="I14" i="10"/>
  <c r="U12" i="5"/>
  <c r="AA20" i="57"/>
  <c r="L5" i="58"/>
  <c r="J36" i="58"/>
  <c r="AD26" i="57"/>
  <c r="U14" i="9"/>
  <c r="AD25" i="7"/>
  <c r="V36" i="5"/>
  <c r="X7" i="5"/>
  <c r="AE36" i="7"/>
  <c r="G38" i="7"/>
  <c r="I11" i="7"/>
  <c r="X16" i="11"/>
  <c r="F18" i="6"/>
  <c r="R17" i="5"/>
  <c r="S38" i="5"/>
  <c r="U9" i="5"/>
  <c r="AA15" i="5"/>
  <c r="AD15" i="58"/>
  <c r="AD4" i="10"/>
  <c r="AG10" i="58"/>
  <c r="AA10" i="11"/>
  <c r="AJ22" i="14"/>
  <c r="X22" i="11"/>
  <c r="AD16" i="4"/>
  <c r="O19" i="5"/>
  <c r="X5" i="6"/>
  <c r="AD9" i="58"/>
  <c r="AJ23" i="6"/>
  <c r="AJ25" i="6"/>
  <c r="I21" i="7"/>
  <c r="I4" i="4"/>
  <c r="X7" i="57"/>
  <c r="V38" i="57"/>
  <c r="AE34" i="6"/>
  <c r="AH3" i="6" s="1"/>
  <c r="AD23" i="7"/>
  <c r="AD20" i="9"/>
  <c r="AH26" i="5"/>
  <c r="AG17" i="5" s="1"/>
  <c r="M328" i="33"/>
  <c r="AJ19" i="6"/>
  <c r="AE37" i="7"/>
  <c r="P10" i="5"/>
  <c r="O12" i="5" s="1"/>
  <c r="M128" i="33"/>
  <c r="AA17" i="10"/>
  <c r="L19" i="57"/>
  <c r="I12" i="9"/>
  <c r="I15" i="9"/>
  <c r="U6" i="57"/>
  <c r="S37" i="57"/>
  <c r="O21" i="5"/>
  <c r="Y22" i="6"/>
  <c r="X24" i="6" s="1"/>
  <c r="P233" i="17"/>
  <c r="I25" i="5"/>
  <c r="AD13" i="5"/>
  <c r="U22" i="5"/>
  <c r="L8" i="57"/>
  <c r="AA18" i="14"/>
  <c r="AA24" i="5"/>
  <c r="L17" i="9"/>
  <c r="L20" i="9"/>
  <c r="I14" i="7"/>
  <c r="S360" i="22"/>
  <c r="AK28" i="13"/>
  <c r="AJ28" i="13" s="1"/>
  <c r="L13" i="13"/>
  <c r="AE34" i="3"/>
  <c r="AH3" i="3" s="1"/>
  <c r="AJ6" i="4"/>
  <c r="O14" i="5"/>
  <c r="L22" i="4"/>
  <c r="L16" i="13"/>
  <c r="G326" i="22"/>
  <c r="AH24" i="3"/>
  <c r="AQ28" i="13"/>
  <c r="S28" i="13"/>
  <c r="L21" i="8"/>
  <c r="X24" i="8"/>
  <c r="U18" i="13"/>
  <c r="AD18" i="3"/>
  <c r="X21" i="8"/>
  <c r="X8" i="3"/>
  <c r="J174" i="33"/>
  <c r="U19" i="13"/>
  <c r="J11" i="3"/>
  <c r="S8" i="8"/>
  <c r="R10" i="8" s="1"/>
  <c r="O14" i="6"/>
  <c r="I5" i="14"/>
  <c r="G34" i="14"/>
  <c r="AD15" i="11"/>
  <c r="AD18" i="11"/>
  <c r="L20" i="11"/>
  <c r="M33" i="5"/>
  <c r="F21" i="14"/>
  <c r="F7" i="14"/>
  <c r="D38" i="14"/>
  <c r="O15" i="14"/>
  <c r="AG12" i="58"/>
  <c r="O7" i="9"/>
  <c r="M38" i="9"/>
  <c r="O10" i="9"/>
  <c r="I17" i="10"/>
  <c r="X8" i="4"/>
  <c r="V37" i="4"/>
  <c r="U12" i="6"/>
  <c r="AA20" i="14"/>
  <c r="M5" i="14"/>
  <c r="V94" i="17"/>
  <c r="U11" i="11"/>
  <c r="U14" i="11"/>
  <c r="AD24" i="9"/>
  <c r="AD25" i="9"/>
  <c r="V36" i="14"/>
  <c r="U24" i="58"/>
  <c r="U25" i="58"/>
  <c r="AE36" i="11"/>
  <c r="AG7" i="11"/>
  <c r="I8" i="10"/>
  <c r="G38" i="10"/>
  <c r="I11" i="10"/>
  <c r="I6" i="4"/>
  <c r="G33" i="4"/>
  <c r="F18" i="4"/>
  <c r="S15" i="6"/>
  <c r="R17" i="6" s="1"/>
  <c r="P164" i="21"/>
  <c r="U7" i="14"/>
  <c r="S38" i="14"/>
  <c r="AA13" i="57"/>
  <c r="AD15" i="14"/>
  <c r="AW22" i="3"/>
  <c r="AH22" i="3"/>
  <c r="V354" i="22"/>
  <c r="U12" i="13"/>
  <c r="G34" i="5"/>
  <c r="I7" i="5"/>
  <c r="AD16" i="58"/>
  <c r="O15" i="58"/>
  <c r="AA16" i="9"/>
  <c r="AA19" i="9"/>
  <c r="J36" i="5"/>
  <c r="AJ13" i="14"/>
  <c r="X16" i="7"/>
  <c r="I20" i="11"/>
  <c r="I21" i="11"/>
  <c r="O17" i="3"/>
  <c r="AQ7" i="3"/>
  <c r="S7" i="3"/>
  <c r="S348" i="17"/>
  <c r="AK15" i="13"/>
  <c r="X14" i="3"/>
  <c r="G72" i="33"/>
  <c r="J15" i="3"/>
  <c r="I17" i="3" s="1"/>
  <c r="AG13" i="8"/>
  <c r="AD17" i="3"/>
  <c r="U20" i="8"/>
  <c r="U6" i="8"/>
  <c r="R11" i="8"/>
  <c r="U21" i="8"/>
  <c r="S356" i="22"/>
  <c r="AK24" i="13"/>
  <c r="AJ22" i="13" s="1"/>
  <c r="G308" i="17"/>
  <c r="AH5" i="3"/>
  <c r="AE36" i="3" s="1"/>
  <c r="J9" i="3"/>
  <c r="G38" i="3" s="1"/>
  <c r="AD7" i="3"/>
  <c r="F21" i="8"/>
  <c r="U13" i="3"/>
  <c r="I11" i="8"/>
  <c r="U23" i="13"/>
  <c r="R21" i="8"/>
  <c r="R24" i="8"/>
  <c r="AJ34" i="10"/>
  <c r="AG20" i="8"/>
  <c r="G205" i="17"/>
  <c r="V25" i="3"/>
  <c r="U24" i="3" s="1"/>
  <c r="X8" i="8"/>
  <c r="S126" i="33"/>
  <c r="P8" i="13"/>
  <c r="O5" i="13" s="1"/>
  <c r="X22" i="8"/>
  <c r="AA7" i="8"/>
  <c r="S268" i="22"/>
  <c r="AB27" i="13"/>
  <c r="R14" i="8"/>
  <c r="S47" i="33"/>
  <c r="G18" i="13"/>
  <c r="X23" i="8"/>
  <c r="L6" i="8"/>
  <c r="L21" i="3"/>
  <c r="G71" i="22"/>
  <c r="J14" i="3"/>
  <c r="X6" i="3"/>
  <c r="S152" i="33"/>
  <c r="P34" i="13"/>
  <c r="S169" i="22"/>
  <c r="S20" i="13"/>
  <c r="X21" i="3"/>
  <c r="AD20" i="8"/>
  <c r="S234" i="22"/>
  <c r="Y24" i="13"/>
  <c r="S241" i="21"/>
  <c r="Y31" i="13"/>
  <c r="X30" i="13" s="1"/>
  <c r="S84" i="21"/>
  <c r="J27" i="13"/>
  <c r="S147" i="17"/>
  <c r="P28" i="13"/>
  <c r="Y342" i="33"/>
  <c r="AK10" i="8"/>
  <c r="L12" i="13"/>
  <c r="AB32" i="13"/>
  <c r="AE2" i="13" s="1"/>
  <c r="Y65" i="22"/>
  <c r="J8" i="8"/>
  <c r="I10" i="8" s="1"/>
  <c r="U19" i="8"/>
  <c r="J34" i="3"/>
  <c r="M3" i="3" s="1"/>
  <c r="L5" i="3" s="1"/>
  <c r="U20" i="7"/>
  <c r="U23" i="7"/>
  <c r="I17" i="9"/>
  <c r="AA22" i="4"/>
  <c r="S38" i="6"/>
  <c r="U9" i="6"/>
  <c r="AH10" i="14"/>
  <c r="AW10" i="14"/>
  <c r="AG14" i="13"/>
  <c r="O7" i="3"/>
  <c r="U12" i="8"/>
  <c r="I13" i="13"/>
  <c r="S162" i="22"/>
  <c r="S13" i="13"/>
  <c r="F16" i="8"/>
  <c r="V58" i="22"/>
  <c r="S339" i="21"/>
  <c r="AK7" i="13"/>
  <c r="AJ6" i="13" s="1"/>
  <c r="AD6" i="3"/>
  <c r="S33" i="13"/>
  <c r="AA14" i="8"/>
  <c r="O16" i="8"/>
  <c r="AD8" i="8"/>
  <c r="AG18" i="13"/>
  <c r="S40" i="33"/>
  <c r="G11" i="13"/>
  <c r="F8" i="13" s="1"/>
  <c r="U24" i="8"/>
  <c r="AA16" i="8"/>
  <c r="X9" i="8"/>
  <c r="G338" i="33"/>
  <c r="AK6" i="3"/>
  <c r="S142" i="33"/>
  <c r="P24" i="13"/>
  <c r="AJ8" i="13"/>
  <c r="L17" i="8"/>
  <c r="AD14" i="3"/>
  <c r="L23" i="8"/>
  <c r="G42" i="33"/>
  <c r="G13" i="3"/>
  <c r="S173" i="21"/>
  <c r="S24" i="13"/>
  <c r="S81" i="21"/>
  <c r="J24" i="13"/>
  <c r="AJ12" i="3"/>
  <c r="I16" i="8"/>
  <c r="AJ7" i="3"/>
  <c r="AD24" i="13"/>
  <c r="AA9" i="8"/>
  <c r="J8" i="3"/>
  <c r="G37" i="3" s="1"/>
  <c r="O14" i="7"/>
  <c r="AD16" i="14"/>
  <c r="L18" i="58"/>
  <c r="U21" i="14"/>
  <c r="I22" i="9"/>
  <c r="I23" i="9"/>
  <c r="O5" i="7"/>
  <c r="F20" i="11"/>
  <c r="O17" i="6"/>
  <c r="AG14" i="7"/>
  <c r="O10" i="7"/>
  <c r="M38" i="7"/>
  <c r="I17" i="4"/>
  <c r="I12" i="57"/>
  <c r="AA17" i="58"/>
  <c r="U12" i="11"/>
  <c r="J36" i="6"/>
  <c r="U14" i="4"/>
  <c r="O24" i="10"/>
  <c r="Y5" i="9"/>
  <c r="AE36" i="6"/>
  <c r="AG7" i="6"/>
  <c r="I9" i="14"/>
  <c r="G38" i="14"/>
  <c r="X13" i="58"/>
  <c r="AG16" i="58"/>
  <c r="G33" i="57"/>
  <c r="R17" i="7"/>
  <c r="AD17" i="4"/>
  <c r="AG12" i="7"/>
  <c r="AA13" i="5"/>
  <c r="L22" i="9"/>
  <c r="L11" i="9"/>
  <c r="AJ24" i="5"/>
  <c r="AD10" i="58"/>
  <c r="I6" i="14"/>
  <c r="G35" i="14"/>
  <c r="U15" i="10"/>
  <c r="AD15" i="10"/>
  <c r="AD16" i="10"/>
  <c r="O19" i="10"/>
  <c r="AJ25" i="5"/>
  <c r="AJ34" i="5"/>
  <c r="O13" i="10"/>
  <c r="O16" i="10"/>
  <c r="G30" i="9"/>
  <c r="F23" i="9" s="1"/>
  <c r="AE34" i="5"/>
  <c r="AH3" i="5" s="1"/>
  <c r="AG5" i="5" s="1"/>
  <c r="AD20" i="5"/>
  <c r="F19" i="10"/>
  <c r="F22" i="10"/>
  <c r="AE37" i="14"/>
  <c r="AA19" i="57"/>
  <c r="L21" i="5"/>
  <c r="I15" i="5"/>
  <c r="U6" i="14"/>
  <c r="S37" i="14"/>
  <c r="AG23" i="10"/>
  <c r="O21" i="11"/>
  <c r="X19" i="7"/>
  <c r="X24" i="7"/>
  <c r="X17" i="58"/>
  <c r="X18" i="58"/>
  <c r="R17" i="58"/>
  <c r="Y38" i="58"/>
  <c r="AA7" i="58"/>
  <c r="F17" i="9"/>
  <c r="U22" i="11"/>
  <c r="AA22" i="57"/>
  <c r="AJ25" i="57"/>
  <c r="AG16" i="5"/>
  <c r="L11" i="58"/>
  <c r="U22" i="58"/>
  <c r="U23" i="58"/>
  <c r="L6" i="11"/>
  <c r="J38" i="11"/>
  <c r="L9" i="11"/>
  <c r="L10" i="9"/>
  <c r="L16" i="9"/>
  <c r="X14" i="10"/>
  <c r="O13" i="57"/>
  <c r="AG23" i="57"/>
  <c r="U18" i="6"/>
  <c r="R4" i="14"/>
  <c r="P35" i="14"/>
  <c r="X11" i="7"/>
  <c r="R8" i="10"/>
  <c r="P37" i="10"/>
  <c r="L13" i="58"/>
  <c r="O6" i="58"/>
  <c r="M37" i="58"/>
  <c r="R24" i="10"/>
  <c r="R20" i="4"/>
  <c r="AG11" i="9"/>
  <c r="F13" i="58"/>
  <c r="AD20" i="57"/>
  <c r="AA18" i="7"/>
  <c r="U11" i="7"/>
  <c r="R19" i="7"/>
  <c r="R22" i="7"/>
  <c r="F10" i="58"/>
  <c r="R11" i="9"/>
  <c r="AG9" i="9"/>
  <c r="AE38" i="9"/>
  <c r="M35" i="5"/>
  <c r="O11" i="14"/>
  <c r="F13" i="6"/>
  <c r="L6" i="57"/>
  <c r="J37" i="57"/>
  <c r="AH36" i="58"/>
  <c r="V8" i="10"/>
  <c r="U4" i="10" s="1"/>
  <c r="AD17" i="57"/>
  <c r="AA10" i="4"/>
  <c r="AA12" i="4"/>
  <c r="O7" i="58"/>
  <c r="M38" i="58"/>
  <c r="AJ29" i="6"/>
  <c r="V35" i="10"/>
  <c r="U26" i="10" s="1"/>
  <c r="F11" i="11"/>
  <c r="F14" i="11"/>
  <c r="L4" i="9"/>
  <c r="L18" i="4"/>
  <c r="F19" i="57"/>
  <c r="AA8" i="7"/>
  <c r="AG24" i="9"/>
  <c r="AG22" i="14"/>
  <c r="AD22" i="58"/>
  <c r="O23" i="57"/>
  <c r="L5" i="10"/>
  <c r="R7" i="57"/>
  <c r="P38" i="57"/>
  <c r="O21" i="58"/>
  <c r="AG15" i="14"/>
  <c r="R13" i="10"/>
  <c r="Y36" i="14"/>
  <c r="AD5" i="57"/>
  <c r="AB36" i="57"/>
  <c r="AA29" i="57" s="1"/>
  <c r="R8" i="57"/>
  <c r="AD7" i="58"/>
  <c r="AB38" i="58"/>
  <c r="AJ31" i="6"/>
  <c r="X15" i="11"/>
  <c r="I20" i="7"/>
  <c r="AG19" i="11"/>
  <c r="X10" i="4"/>
  <c r="I19" i="4"/>
  <c r="U13" i="5"/>
  <c r="AJ9" i="4"/>
  <c r="AG20" i="57"/>
  <c r="AB34" i="10"/>
  <c r="F8" i="5"/>
  <c r="D37" i="5"/>
  <c r="AJ19" i="57"/>
  <c r="D35" i="6"/>
  <c r="L10" i="58"/>
  <c r="L22" i="7"/>
  <c r="AG21" i="9"/>
  <c r="X23" i="7"/>
  <c r="I24" i="11"/>
  <c r="I10" i="14"/>
  <c r="AJ24" i="58"/>
  <c r="AG14" i="11"/>
  <c r="AG20" i="11"/>
  <c r="AA16" i="4"/>
  <c r="S34" i="4"/>
  <c r="R25" i="4" s="1"/>
  <c r="U5" i="4"/>
  <c r="AG21" i="14"/>
  <c r="AJ14" i="57"/>
  <c r="F15" i="10"/>
  <c r="O27" i="7"/>
  <c r="AA14" i="6"/>
  <c r="R16" i="4"/>
  <c r="I7" i="58"/>
  <c r="G36" i="58"/>
  <c r="U18" i="11"/>
  <c r="U24" i="11"/>
  <c r="AG12" i="11"/>
  <c r="AG13" i="11"/>
  <c r="AB37" i="5"/>
  <c r="AD21" i="5"/>
  <c r="J35" i="9"/>
  <c r="I27" i="9" s="1"/>
  <c r="L6" i="9"/>
  <c r="U26" i="7"/>
  <c r="AA6" i="7"/>
  <c r="Y35" i="7"/>
  <c r="AA23" i="4"/>
  <c r="F19" i="6"/>
  <c r="U17" i="57"/>
  <c r="AJ21" i="57"/>
  <c r="O11" i="10"/>
  <c r="F10" i="6"/>
  <c r="I16" i="14"/>
  <c r="O26" i="57"/>
  <c r="AJ11" i="58"/>
  <c r="L19" i="9"/>
  <c r="L23" i="10"/>
  <c r="I16" i="5"/>
  <c r="AG6" i="11"/>
  <c r="AE35" i="11"/>
  <c r="I11" i="58"/>
  <c r="AG13" i="58"/>
  <c r="X13" i="11"/>
  <c r="AD13" i="58"/>
  <c r="AD5" i="10"/>
  <c r="F8" i="14"/>
  <c r="I18" i="9"/>
  <c r="F20" i="4"/>
  <c r="L23" i="9"/>
  <c r="AJ28" i="14"/>
  <c r="I14" i="58"/>
  <c r="AG6" i="9"/>
  <c r="AE35" i="9"/>
  <c r="AD26" i="9" s="1"/>
  <c r="F7" i="4"/>
  <c r="D36" i="4"/>
  <c r="X13" i="5"/>
  <c r="O17" i="11"/>
  <c r="O20" i="11"/>
  <c r="X14" i="5"/>
  <c r="AA23" i="57"/>
  <c r="AG23" i="58"/>
  <c r="U17" i="5"/>
  <c r="AG24" i="57"/>
  <c r="L23" i="57"/>
  <c r="R11" i="7"/>
  <c r="M35" i="6"/>
  <c r="O6" i="6"/>
  <c r="AD19" i="10"/>
  <c r="F14" i="6"/>
  <c r="L15" i="11"/>
  <c r="L18" i="11"/>
  <c r="AA9" i="57"/>
  <c r="F9" i="14"/>
  <c r="AG10" i="5"/>
  <c r="AG24" i="11"/>
  <c r="L5" i="4"/>
  <c r="R23" i="4"/>
  <c r="P38" i="4"/>
  <c r="O23" i="4"/>
  <c r="AA4" i="9"/>
  <c r="X27" i="4"/>
  <c r="R13" i="5"/>
  <c r="AJ8" i="58"/>
  <c r="L17" i="4"/>
  <c r="R21" i="10"/>
  <c r="AA7" i="11"/>
  <c r="Y36" i="11"/>
  <c r="AD7" i="7"/>
  <c r="AB35" i="7"/>
  <c r="AJ28" i="5"/>
  <c r="R10" i="10"/>
  <c r="AD9" i="9"/>
  <c r="AB37" i="9"/>
  <c r="AD10" i="4"/>
  <c r="I20" i="5"/>
  <c r="AG17" i="14"/>
  <c r="X8" i="14"/>
  <c r="I17" i="57"/>
  <c r="U13" i="9"/>
  <c r="AB35" i="4"/>
  <c r="AD6" i="4"/>
  <c r="D37" i="58"/>
  <c r="F6" i="58"/>
  <c r="D35" i="9"/>
  <c r="L12" i="7"/>
  <c r="X20" i="58"/>
  <c r="X21" i="58"/>
  <c r="X16" i="10"/>
  <c r="R12" i="11"/>
  <c r="O7" i="11"/>
  <c r="M35" i="11"/>
  <c r="P36" i="6"/>
  <c r="AA14" i="14"/>
  <c r="U5" i="11"/>
  <c r="AA14" i="7"/>
  <c r="R14" i="57"/>
  <c r="AA5" i="11"/>
  <c r="AJ33" i="5"/>
  <c r="U24" i="6"/>
  <c r="AG13" i="6"/>
  <c r="AD8" i="7"/>
  <c r="AB36" i="7"/>
  <c r="AD20" i="10"/>
  <c r="AD21" i="10"/>
  <c r="AA6" i="4"/>
  <c r="Y35" i="4"/>
  <c r="X26" i="4" s="1"/>
  <c r="L14" i="6"/>
  <c r="AA21" i="58"/>
  <c r="F16" i="58"/>
  <c r="AG4" i="9"/>
  <c r="O18" i="7"/>
  <c r="O11" i="6"/>
  <c r="AD15" i="4"/>
  <c r="AB34" i="5"/>
  <c r="F8" i="57"/>
  <c r="I18" i="7"/>
  <c r="O25" i="7"/>
  <c r="F20" i="5"/>
  <c r="L23" i="5"/>
  <c r="R24" i="4"/>
  <c r="AJ28" i="58"/>
  <c r="I13" i="9"/>
  <c r="AE35" i="7"/>
  <c r="D36" i="5"/>
  <c r="F7" i="5"/>
  <c r="X13" i="4"/>
  <c r="O20" i="10"/>
  <c r="AJ25" i="58"/>
  <c r="U25" i="7"/>
  <c r="AD14" i="7"/>
  <c r="O14" i="9"/>
  <c r="O15" i="9"/>
  <c r="P37" i="5"/>
  <c r="R8" i="5"/>
  <c r="AJ22" i="5"/>
  <c r="R13" i="58"/>
  <c r="L12" i="11"/>
  <c r="U18" i="14"/>
  <c r="R20" i="11"/>
  <c r="AA16" i="57"/>
  <c r="U11" i="6"/>
  <c r="X19" i="4"/>
  <c r="X19" i="57"/>
  <c r="F11" i="9"/>
  <c r="F12" i="9"/>
  <c r="O22" i="5"/>
  <c r="R18" i="4"/>
  <c r="F13" i="10"/>
  <c r="AA9" i="7"/>
  <c r="AA12" i="7"/>
  <c r="V35" i="5"/>
  <c r="U26" i="5" s="1"/>
  <c r="X6" i="5"/>
  <c r="X22" i="9"/>
  <c r="AT33" i="8"/>
  <c r="U12" i="3"/>
  <c r="I19" i="3"/>
  <c r="U7" i="13"/>
  <c r="O21" i="8"/>
  <c r="S32" i="3"/>
  <c r="V2" i="3" s="1"/>
  <c r="J4" i="3"/>
  <c r="G33" i="3" s="1"/>
  <c r="O23" i="8"/>
  <c r="V33" i="13"/>
  <c r="AA12" i="8"/>
  <c r="S259" i="33"/>
  <c r="AB18" i="13"/>
  <c r="AA18" i="13" s="1"/>
  <c r="AD9" i="3"/>
  <c r="AD21" i="8"/>
  <c r="Y34" i="3"/>
  <c r="AB3" i="3" s="1"/>
  <c r="AA18" i="8"/>
  <c r="S118" i="17"/>
  <c r="M29" i="13"/>
  <c r="AA17" i="8"/>
  <c r="S36" i="21"/>
  <c r="G7" i="13"/>
  <c r="D38" i="13" s="1"/>
  <c r="G36" i="33"/>
  <c r="G7" i="3"/>
  <c r="S56" i="22"/>
  <c r="G27" i="13"/>
  <c r="F21" i="13" s="1"/>
  <c r="I14" i="8"/>
  <c r="AA19" i="8"/>
  <c r="J344" i="33"/>
  <c r="M310" i="33"/>
  <c r="L6" i="3"/>
  <c r="AJ34" i="8"/>
  <c r="L11" i="13"/>
  <c r="AJ32" i="13"/>
  <c r="Q190" i="16" s="1"/>
  <c r="L14" i="8"/>
  <c r="L13" i="3"/>
  <c r="R21" i="3"/>
  <c r="L14" i="13"/>
  <c r="Y123" i="33"/>
  <c r="P5" i="8"/>
  <c r="O17" i="8"/>
  <c r="AJ32" i="3"/>
  <c r="AJ4" i="58"/>
  <c r="AH35" i="58"/>
  <c r="O12" i="14"/>
  <c r="I7" i="9"/>
  <c r="G34" i="9"/>
  <c r="M33" i="57"/>
  <c r="L22" i="5"/>
  <c r="F7" i="58"/>
  <c r="D38" i="58"/>
  <c r="O14" i="11"/>
  <c r="P8" i="10"/>
  <c r="O6" i="10" s="1"/>
  <c r="AA19" i="6"/>
  <c r="U10" i="57"/>
  <c r="AA22" i="7"/>
  <c r="L7" i="9"/>
  <c r="J36" i="9"/>
  <c r="U14" i="10"/>
  <c r="O24" i="6"/>
  <c r="X7" i="4"/>
  <c r="V36" i="4"/>
  <c r="AJ13" i="57"/>
  <c r="U25" i="14"/>
  <c r="AG7" i="10"/>
  <c r="AE36" i="10"/>
  <c r="AG18" i="4"/>
  <c r="G33" i="6"/>
  <c r="F18" i="5"/>
  <c r="R17" i="11"/>
  <c r="AA13" i="58"/>
  <c r="AD17" i="7"/>
  <c r="AD4" i="11"/>
  <c r="L11" i="5"/>
  <c r="AD12" i="7"/>
  <c r="U15" i="4"/>
  <c r="O19" i="4"/>
  <c r="AD9" i="14"/>
  <c r="I21" i="10"/>
  <c r="O14" i="57"/>
  <c r="Y7" i="14"/>
  <c r="X7" i="14" s="1"/>
  <c r="AD23" i="10"/>
  <c r="I8" i="14"/>
  <c r="G37" i="14"/>
  <c r="I20" i="57"/>
  <c r="O10" i="57"/>
  <c r="AA15" i="57"/>
  <c r="L21" i="7"/>
  <c r="I15" i="11"/>
  <c r="U8" i="7"/>
  <c r="S36" i="7"/>
  <c r="U16" i="4"/>
  <c r="O21" i="6"/>
  <c r="X24" i="4"/>
  <c r="AD11" i="14"/>
  <c r="F15" i="57"/>
  <c r="U16" i="9"/>
  <c r="U22" i="9"/>
  <c r="L8" i="58"/>
  <c r="AA22" i="58"/>
  <c r="AG12" i="10"/>
  <c r="AG16" i="10"/>
  <c r="L13" i="10"/>
  <c r="L16" i="4"/>
  <c r="X11" i="58"/>
  <c r="X12" i="58"/>
  <c r="AD14" i="11"/>
  <c r="AA23" i="58"/>
  <c r="O12" i="10"/>
  <c r="O15" i="10"/>
  <c r="S6" i="11"/>
  <c r="R5" i="11" s="1"/>
  <c r="R13" i="14"/>
  <c r="U17" i="10"/>
  <c r="U18" i="57"/>
  <c r="R20" i="7"/>
  <c r="AA16" i="14"/>
  <c r="U9" i="58"/>
  <c r="R20" i="58"/>
  <c r="X16" i="58"/>
  <c r="X20" i="9"/>
  <c r="X21" i="9"/>
  <c r="F10" i="57"/>
  <c r="AJ9" i="57"/>
  <c r="I25" i="10"/>
  <c r="AA8" i="4"/>
  <c r="Y37" i="4"/>
  <c r="O22" i="6"/>
  <c r="R16" i="14"/>
  <c r="M35" i="14"/>
  <c r="F13" i="11"/>
  <c r="U10" i="6"/>
  <c r="AJ12" i="58"/>
  <c r="AA10" i="7"/>
  <c r="V35" i="14"/>
  <c r="F12" i="57"/>
  <c r="AJ10" i="14"/>
  <c r="L4" i="7"/>
  <c r="L18" i="10"/>
  <c r="AA11" i="4"/>
  <c r="F11" i="6"/>
  <c r="X25" i="11"/>
  <c r="AD22" i="57"/>
  <c r="O19" i="6"/>
  <c r="O25" i="6"/>
  <c r="R23" i="11"/>
  <c r="R7" i="58"/>
  <c r="P38" i="58"/>
  <c r="O20" i="9"/>
  <c r="O23" i="9"/>
  <c r="X25" i="14"/>
  <c r="R11" i="58"/>
  <c r="L17" i="11"/>
  <c r="R19" i="58"/>
  <c r="AA7" i="10"/>
  <c r="Y36" i="10"/>
  <c r="AD7" i="9"/>
  <c r="AB35" i="9"/>
  <c r="AD8" i="10"/>
  <c r="AD9" i="10"/>
  <c r="AB37" i="10"/>
  <c r="AD8" i="57"/>
  <c r="X13" i="14"/>
  <c r="I18" i="57"/>
  <c r="AG19" i="4"/>
  <c r="X7" i="58"/>
  <c r="I17" i="58"/>
  <c r="U13" i="11"/>
  <c r="AB35" i="6"/>
  <c r="G6" i="7"/>
  <c r="F8" i="7" s="1"/>
  <c r="D35" i="11"/>
  <c r="L12" i="10"/>
  <c r="X23" i="4"/>
  <c r="X15" i="57"/>
  <c r="L22" i="57"/>
  <c r="R12" i="7"/>
  <c r="AJ26" i="5"/>
  <c r="P36" i="5"/>
  <c r="R7" i="5"/>
  <c r="O26" i="9"/>
  <c r="O27" i="9"/>
  <c r="AG18" i="57"/>
  <c r="AA14" i="58"/>
  <c r="X18" i="10"/>
  <c r="F15" i="4"/>
  <c r="AA24" i="58"/>
  <c r="AA12" i="58"/>
  <c r="G36" i="5"/>
  <c r="I9" i="5"/>
  <c r="AJ31" i="58"/>
  <c r="U22" i="57"/>
  <c r="AG13" i="4"/>
  <c r="R12" i="14"/>
  <c r="AD8" i="9"/>
  <c r="AB36" i="9"/>
  <c r="M4" i="14"/>
  <c r="J35" i="14" s="1"/>
  <c r="Y35" i="58"/>
  <c r="AA4" i="58"/>
  <c r="L12" i="58"/>
  <c r="AA23" i="7"/>
  <c r="AE33" i="10"/>
  <c r="O9" i="58"/>
  <c r="AD12" i="11"/>
  <c r="AB34" i="6"/>
  <c r="AD5" i="6"/>
  <c r="F10" i="9"/>
  <c r="L19" i="6"/>
  <c r="F18" i="57"/>
  <c r="L23" i="4"/>
  <c r="I13" i="11"/>
  <c r="I16" i="11"/>
  <c r="AH37" i="58"/>
  <c r="F5" i="57"/>
  <c r="D36" i="57"/>
  <c r="X10" i="58"/>
  <c r="L13" i="11"/>
  <c r="L16" i="5"/>
  <c r="U21" i="5"/>
  <c r="U18" i="10"/>
  <c r="M36" i="10"/>
  <c r="AG11" i="11"/>
  <c r="R22" i="4"/>
  <c r="I23" i="7"/>
  <c r="O12" i="11"/>
  <c r="O13" i="11"/>
  <c r="U10" i="4"/>
  <c r="AA8" i="58"/>
  <c r="M37" i="10"/>
  <c r="L4" i="11"/>
  <c r="U15" i="3"/>
  <c r="X16" i="8"/>
  <c r="U11" i="13"/>
  <c r="I20" i="8"/>
  <c r="AJ33" i="3"/>
  <c r="I189" i="16" s="1"/>
  <c r="O23" i="3"/>
  <c r="U10" i="13"/>
  <c r="AG18" i="8"/>
  <c r="AJ33" i="23"/>
  <c r="AJ34" i="23" s="1"/>
  <c r="AP367" i="17" s="1"/>
  <c r="G4" i="13"/>
  <c r="AA11" i="8"/>
  <c r="X15" i="3"/>
  <c r="R20" i="8"/>
  <c r="S293" i="22"/>
  <c r="AE22" i="13"/>
  <c r="O8" i="8"/>
  <c r="I24" i="8"/>
  <c r="I25" i="8"/>
  <c r="G252" i="17"/>
  <c r="AB10" i="3"/>
  <c r="AA12" i="3" s="1"/>
  <c r="AW13" i="13"/>
  <c r="AH13" i="13"/>
  <c r="O14" i="8"/>
  <c r="X11" i="8"/>
  <c r="I22" i="8"/>
  <c r="S349" i="33"/>
  <c r="AK17" i="13"/>
  <c r="S225" i="22"/>
  <c r="Y15" i="13"/>
  <c r="X10" i="13" s="1"/>
  <c r="U18" i="8"/>
  <c r="M32" i="3"/>
  <c r="P2" i="3" s="1"/>
  <c r="O4" i="3" s="1"/>
  <c r="I14" i="13"/>
  <c r="AG15" i="13"/>
  <c r="O21" i="3"/>
  <c r="AD7" i="8"/>
  <c r="U16" i="8"/>
  <c r="AD20" i="3"/>
  <c r="AZ21" i="13"/>
  <c r="AK21" i="13"/>
  <c r="AJ16" i="13" s="1"/>
  <c r="M347" i="22"/>
  <c r="L18" i="3"/>
  <c r="F13" i="8"/>
  <c r="AA10" i="8"/>
  <c r="G31" i="13"/>
  <c r="AJ33" i="13"/>
  <c r="Q189" i="16" s="1"/>
  <c r="AJ16" i="3"/>
  <c r="L22" i="8"/>
  <c r="J8" i="13"/>
  <c r="G37" i="13" s="1"/>
  <c r="L15" i="3"/>
  <c r="G10" i="8"/>
  <c r="G34" i="57"/>
  <c r="AD18" i="10"/>
  <c r="U23" i="5"/>
  <c r="I23" i="5"/>
  <c r="L25" i="58"/>
  <c r="L22" i="6"/>
  <c r="F23" i="4"/>
  <c r="F9" i="6"/>
  <c r="D38" i="6"/>
  <c r="O26" i="11"/>
  <c r="I12" i="14"/>
  <c r="AA17" i="57"/>
  <c r="V37" i="14"/>
  <c r="U12" i="4"/>
  <c r="AA22" i="5"/>
  <c r="M5" i="57"/>
  <c r="J36" i="57" s="1"/>
  <c r="I27" i="57" s="1"/>
  <c r="AD22" i="9"/>
  <c r="O22" i="57"/>
  <c r="X7" i="6"/>
  <c r="V36" i="6"/>
  <c r="U29" i="6" s="1"/>
  <c r="AJ13" i="58"/>
  <c r="AD25" i="57"/>
  <c r="U24" i="9"/>
  <c r="X14" i="57"/>
  <c r="I4" i="14"/>
  <c r="G33" i="14"/>
  <c r="F24" i="14" s="1"/>
  <c r="F16" i="14"/>
  <c r="R16" i="9"/>
  <c r="R17" i="9"/>
  <c r="U7" i="57"/>
  <c r="S38" i="57"/>
  <c r="AD14" i="9"/>
  <c r="AD17" i="9"/>
  <c r="AB32" i="9"/>
  <c r="L11" i="4"/>
  <c r="AJ18" i="6"/>
  <c r="X4" i="7"/>
  <c r="G35" i="4"/>
  <c r="I8" i="4"/>
  <c r="U15" i="9"/>
  <c r="O17" i="14"/>
  <c r="X5" i="7"/>
  <c r="O16" i="5"/>
  <c r="G30" i="6"/>
  <c r="F21" i="6" s="1"/>
  <c r="F22" i="58"/>
  <c r="X8" i="9"/>
  <c r="X9" i="9"/>
  <c r="V38" i="9"/>
  <c r="AD23" i="9"/>
  <c r="J8" i="6"/>
  <c r="I7" i="6" s="1"/>
  <c r="F19" i="58"/>
  <c r="I20" i="14"/>
  <c r="AA21" i="4"/>
  <c r="O24" i="58"/>
  <c r="O10" i="58"/>
  <c r="AA15" i="14"/>
  <c r="L21" i="11"/>
  <c r="I15" i="7"/>
  <c r="S36" i="10"/>
  <c r="U16" i="5"/>
  <c r="O21" i="9"/>
  <c r="X22" i="14"/>
  <c r="I23" i="58"/>
  <c r="AD10" i="10"/>
  <c r="AD13" i="10"/>
  <c r="X20" i="10"/>
  <c r="Y38" i="4"/>
  <c r="AA9" i="4"/>
  <c r="F17" i="5"/>
  <c r="U22" i="6"/>
  <c r="AA18" i="58"/>
  <c r="AA24" i="10"/>
  <c r="L9" i="5"/>
  <c r="J38" i="5"/>
  <c r="L14" i="58"/>
  <c r="P34" i="4"/>
  <c r="S3" i="4" s="1"/>
  <c r="X14" i="4"/>
  <c r="AD14" i="4"/>
  <c r="O15" i="11"/>
  <c r="X11" i="4"/>
  <c r="P37" i="4"/>
  <c r="AJ22" i="6"/>
  <c r="R13" i="57"/>
  <c r="U17" i="6"/>
  <c r="AJ30" i="58"/>
  <c r="AA25" i="57"/>
  <c r="F16" i="6"/>
  <c r="AD20" i="14"/>
  <c r="AA18" i="6"/>
  <c r="U11" i="4"/>
  <c r="R20" i="14"/>
  <c r="X17" i="14"/>
  <c r="X17" i="10"/>
  <c r="X21" i="10"/>
  <c r="F11" i="10"/>
  <c r="F12" i="10"/>
  <c r="AJ9" i="58"/>
  <c r="AE38" i="5"/>
  <c r="AG9" i="5"/>
  <c r="Y37" i="5"/>
  <c r="AA8" i="5"/>
  <c r="R16" i="57"/>
  <c r="O4" i="58"/>
  <c r="M35" i="58"/>
  <c r="O13" i="7"/>
  <c r="U7" i="6"/>
  <c r="S36" i="6"/>
  <c r="U10" i="5"/>
  <c r="AD19" i="7"/>
  <c r="V35" i="6"/>
  <c r="U26" i="6" s="1"/>
  <c r="X6" i="6"/>
  <c r="AJ17" i="6"/>
  <c r="F14" i="10"/>
  <c r="L4" i="10"/>
  <c r="F21" i="5"/>
  <c r="AA11" i="6"/>
  <c r="F9" i="57"/>
  <c r="AG8" i="57"/>
  <c r="X22" i="7"/>
  <c r="X25" i="7"/>
  <c r="AD24" i="4"/>
  <c r="R21" i="14"/>
  <c r="R7" i="14"/>
  <c r="P38" i="14"/>
  <c r="O23" i="11"/>
  <c r="AG17" i="4"/>
  <c r="AJ8" i="14"/>
  <c r="L14" i="9"/>
  <c r="R19" i="14"/>
  <c r="AA7" i="7"/>
  <c r="Y36" i="7"/>
  <c r="X28" i="7" s="1"/>
  <c r="G31" i="5"/>
  <c r="AJ28" i="6"/>
  <c r="R10" i="7"/>
  <c r="AJ31" i="5"/>
  <c r="AD10" i="6"/>
  <c r="X15" i="5"/>
  <c r="AG19" i="10"/>
  <c r="X10" i="7"/>
  <c r="I19" i="7"/>
  <c r="U13" i="10"/>
  <c r="AG22" i="4"/>
  <c r="AD4" i="58"/>
  <c r="AB35" i="58"/>
  <c r="AA26" i="58" s="1"/>
  <c r="G6" i="9"/>
  <c r="G4" i="7"/>
  <c r="AG21" i="4"/>
  <c r="X23" i="5"/>
  <c r="X24" i="14"/>
  <c r="AJ32" i="57"/>
  <c r="AJ33" i="57"/>
  <c r="X14" i="58"/>
  <c r="X15" i="58"/>
  <c r="I20" i="10"/>
  <c r="I24" i="10"/>
  <c r="I10" i="57"/>
  <c r="R5" i="14"/>
  <c r="P36" i="14"/>
  <c r="O27" i="14" s="1"/>
  <c r="O27" i="6"/>
  <c r="AG18" i="14"/>
  <c r="F22" i="57"/>
  <c r="AA13" i="11"/>
  <c r="AA16" i="11"/>
  <c r="AG23" i="4"/>
  <c r="AJ14" i="14"/>
  <c r="F15" i="5"/>
  <c r="O24" i="9"/>
  <c r="S35" i="14"/>
  <c r="R29" i="14" s="1"/>
  <c r="U4" i="14"/>
  <c r="AA13" i="10"/>
  <c r="AA14" i="10"/>
  <c r="R16" i="7"/>
  <c r="G36" i="57"/>
  <c r="U21" i="9"/>
  <c r="R12" i="57"/>
  <c r="L6" i="4"/>
  <c r="J35" i="4"/>
  <c r="I26" i="4" s="1"/>
  <c r="U24" i="14"/>
  <c r="Y35" i="14"/>
  <c r="AA19" i="10"/>
  <c r="AA23" i="10"/>
  <c r="F19" i="7"/>
  <c r="U19" i="6"/>
  <c r="O11" i="11"/>
  <c r="AD13" i="14"/>
  <c r="L19" i="4"/>
  <c r="F20" i="6"/>
  <c r="L21" i="58"/>
  <c r="R22" i="14"/>
  <c r="I16" i="7"/>
  <c r="I13" i="4"/>
  <c r="AG15" i="4"/>
  <c r="D36" i="58"/>
  <c r="F5" i="58"/>
  <c r="X11" i="57"/>
  <c r="O17" i="9"/>
  <c r="F18" i="8"/>
  <c r="F19" i="8"/>
  <c r="S215" i="17"/>
  <c r="Y4" i="13"/>
  <c r="X4" i="13" s="1"/>
  <c r="X6" i="8"/>
  <c r="AA4" i="13"/>
  <c r="G167" i="21"/>
  <c r="S18" i="3"/>
  <c r="R20" i="3" s="1"/>
  <c r="U22" i="13"/>
  <c r="P34" i="3"/>
  <c r="S3" i="3" s="1"/>
  <c r="AB33" i="3"/>
  <c r="AE3" i="3" s="1"/>
  <c r="S305" i="33"/>
  <c r="AE34" i="13"/>
  <c r="AD22" i="8"/>
  <c r="AG12" i="3"/>
  <c r="S175" i="17"/>
  <c r="S25" i="13"/>
  <c r="S116" i="22"/>
  <c r="M28" i="13"/>
  <c r="L24" i="13" s="1"/>
  <c r="AZ27" i="3"/>
  <c r="AK27" i="3"/>
  <c r="AJ26" i="3" s="1"/>
  <c r="U15" i="8"/>
  <c r="S134" i="33"/>
  <c r="P16" i="13"/>
  <c r="L10" i="3"/>
  <c r="X10" i="3"/>
  <c r="R22" i="3"/>
  <c r="S86" i="33"/>
  <c r="J29" i="13"/>
  <c r="S284" i="17"/>
  <c r="AE12" i="13"/>
  <c r="AJ13" i="3"/>
  <c r="U9" i="13"/>
  <c r="Y344" i="22"/>
  <c r="AK12" i="8"/>
  <c r="AJ29" i="8"/>
  <c r="AJ4" i="57"/>
  <c r="AH35" i="57"/>
  <c r="I5" i="58"/>
  <c r="G34" i="58"/>
  <c r="AD18" i="7"/>
  <c r="M34" i="6"/>
  <c r="L26" i="6" s="1"/>
  <c r="O5" i="6"/>
  <c r="L20" i="58"/>
  <c r="F21" i="57"/>
  <c r="X29" i="11"/>
  <c r="G7" i="9"/>
  <c r="D38" i="9" s="1"/>
  <c r="I15" i="57"/>
  <c r="I11" i="9"/>
  <c r="I14" i="9"/>
  <c r="AA17" i="14"/>
  <c r="X8" i="5"/>
  <c r="V37" i="5"/>
  <c r="AA20" i="58"/>
  <c r="L7" i="11"/>
  <c r="J36" i="11"/>
  <c r="AD23" i="14"/>
  <c r="O24" i="5"/>
  <c r="X5" i="57"/>
  <c r="V36" i="57"/>
  <c r="AD25" i="58"/>
  <c r="I11" i="5"/>
  <c r="G38" i="5"/>
  <c r="X16" i="4"/>
  <c r="G33" i="7"/>
  <c r="R15" i="58"/>
  <c r="AA11" i="7"/>
  <c r="AA15" i="7"/>
  <c r="AD17" i="11"/>
  <c r="L22" i="3"/>
  <c r="L9" i="58"/>
  <c r="AJ16" i="57"/>
  <c r="X19" i="10"/>
  <c r="X22" i="10"/>
  <c r="G35" i="5"/>
  <c r="I8" i="5"/>
  <c r="U15" i="6"/>
  <c r="AD14" i="14"/>
  <c r="O17" i="58"/>
  <c r="AD11" i="7"/>
  <c r="O14" i="58"/>
  <c r="F23" i="14"/>
  <c r="X9" i="11"/>
  <c r="V38" i="11"/>
  <c r="AD23" i="11"/>
  <c r="G37" i="5"/>
  <c r="I10" i="5"/>
  <c r="F22" i="4"/>
  <c r="AG6" i="57"/>
  <c r="AE37" i="57"/>
  <c r="AA21" i="6"/>
  <c r="AA15" i="58"/>
  <c r="L21" i="9"/>
  <c r="I15" i="10"/>
  <c r="U16" i="6"/>
  <c r="O21" i="4"/>
  <c r="X22" i="57"/>
  <c r="I23" i="57"/>
  <c r="AD13" i="11"/>
  <c r="X20" i="7"/>
  <c r="AB7" i="6"/>
  <c r="Y38" i="6" s="1"/>
  <c r="F17" i="6"/>
  <c r="U20" i="57"/>
  <c r="AA20" i="11"/>
  <c r="AA24" i="11"/>
  <c r="J38" i="6"/>
  <c r="R26" i="58"/>
  <c r="X14" i="7"/>
  <c r="AD11" i="10"/>
  <c r="AD14" i="10"/>
  <c r="U18" i="58"/>
  <c r="AA22" i="11"/>
  <c r="O15" i="7"/>
  <c r="P35" i="6"/>
  <c r="O26" i="6" s="1"/>
  <c r="AD24" i="57"/>
  <c r="X9" i="14"/>
  <c r="R6" i="57"/>
  <c r="P37" i="57"/>
  <c r="AJ20" i="57"/>
  <c r="M37" i="6"/>
  <c r="O8" i="6"/>
  <c r="U15" i="14"/>
  <c r="AA25" i="58"/>
  <c r="AG24" i="58"/>
  <c r="U20" i="10"/>
  <c r="L22" i="10"/>
  <c r="AG11" i="4"/>
  <c r="F16" i="5"/>
  <c r="AD22" i="4"/>
  <c r="AA18" i="4"/>
  <c r="U9" i="14"/>
  <c r="R20" i="57"/>
  <c r="X19" i="9"/>
  <c r="X21" i="7"/>
  <c r="F12" i="11"/>
  <c r="R11" i="5"/>
  <c r="AE38" i="4"/>
  <c r="AA6" i="58"/>
  <c r="Y37" i="58"/>
  <c r="O20" i="58"/>
  <c r="M34" i="9"/>
  <c r="J37" i="6"/>
  <c r="S36" i="4"/>
  <c r="U7" i="4"/>
  <c r="AJ5" i="57"/>
  <c r="AH36" i="57"/>
  <c r="AG27" i="57" s="1"/>
  <c r="U8" i="14"/>
  <c r="AJ14" i="6"/>
  <c r="AD19" i="11"/>
  <c r="O9" i="6"/>
  <c r="M38" i="6"/>
  <c r="AJ29" i="5"/>
  <c r="V35" i="4"/>
  <c r="X6" i="4"/>
  <c r="AJ15" i="14"/>
  <c r="F11" i="58"/>
  <c r="F12" i="58"/>
  <c r="AA24" i="7"/>
  <c r="O4" i="4"/>
  <c r="F19" i="14"/>
  <c r="F26" i="14"/>
  <c r="AA11" i="5"/>
  <c r="F8" i="58"/>
  <c r="F9" i="58"/>
  <c r="AG8" i="58"/>
  <c r="O25" i="9"/>
  <c r="L5" i="7"/>
  <c r="R21" i="57"/>
  <c r="S7" i="9"/>
  <c r="O23" i="7"/>
  <c r="AA4" i="4"/>
  <c r="AG15" i="57"/>
  <c r="R10" i="9"/>
  <c r="R13" i="9"/>
  <c r="AJ8" i="57"/>
  <c r="R19" i="57"/>
  <c r="I5" i="4"/>
  <c r="AJ26" i="58"/>
  <c r="AD8" i="14"/>
  <c r="X15" i="9"/>
  <c r="R25" i="57"/>
  <c r="X10" i="10"/>
  <c r="I18" i="10"/>
  <c r="AK7" i="58"/>
  <c r="AJ7" i="58" s="1"/>
  <c r="AG20" i="14"/>
  <c r="R24" i="58"/>
  <c r="AD4" i="14"/>
  <c r="AB35" i="14"/>
  <c r="AA26" i="14" s="1"/>
  <c r="F8" i="10"/>
  <c r="D37" i="10"/>
  <c r="X17" i="11"/>
  <c r="L21" i="10"/>
  <c r="L24" i="10"/>
  <c r="O7" i="6"/>
  <c r="M36" i="6"/>
  <c r="L27" i="6" s="1"/>
  <c r="I12" i="4"/>
  <c r="AJ24" i="14"/>
  <c r="P36" i="4"/>
  <c r="O27" i="4" s="1"/>
  <c r="O25" i="57"/>
  <c r="AG17" i="7"/>
  <c r="AG20" i="7"/>
  <c r="F18" i="9"/>
  <c r="AA16" i="10"/>
  <c r="S33" i="5"/>
  <c r="R24" i="5" s="1"/>
  <c r="AJ14" i="58"/>
  <c r="F15" i="6"/>
  <c r="U4" i="57"/>
  <c r="S35" i="57"/>
  <c r="AA21" i="7"/>
  <c r="AA14" i="9"/>
  <c r="G36" i="6"/>
  <c r="AJ31" i="57"/>
  <c r="U24" i="4"/>
  <c r="AG11" i="58"/>
  <c r="AD21" i="4"/>
  <c r="X12" i="5"/>
  <c r="J35" i="6"/>
  <c r="AA4" i="57"/>
  <c r="Y35" i="57"/>
  <c r="L12" i="57"/>
  <c r="AA22" i="9"/>
  <c r="F18" i="11"/>
  <c r="F19" i="11"/>
  <c r="O18" i="6"/>
  <c r="U19" i="5"/>
  <c r="AJ23" i="5"/>
  <c r="O9" i="14"/>
  <c r="AD5" i="9"/>
  <c r="F6" i="10"/>
  <c r="F10" i="10"/>
  <c r="AJ13" i="5"/>
  <c r="L19" i="7"/>
  <c r="F17" i="58"/>
  <c r="F18" i="58"/>
  <c r="L22" i="11"/>
  <c r="L23" i="11"/>
  <c r="R22" i="57"/>
  <c r="I16" i="10"/>
  <c r="AE35" i="4"/>
  <c r="AG6" i="4"/>
  <c r="I11" i="14"/>
  <c r="AG15" i="5"/>
  <c r="F5" i="14"/>
  <c r="D36" i="14"/>
  <c r="X11" i="14"/>
  <c r="O18" i="57"/>
  <c r="L20" i="3"/>
  <c r="S83" i="17"/>
  <c r="J25" i="13"/>
  <c r="X13" i="3"/>
  <c r="S232" i="33"/>
  <c r="Y22" i="13"/>
  <c r="O11" i="3"/>
  <c r="S270" i="22"/>
  <c r="AB29" i="13"/>
  <c r="AJ15" i="3"/>
  <c r="AJ17" i="3"/>
  <c r="L7" i="3"/>
  <c r="AD16" i="3"/>
  <c r="L15" i="8"/>
  <c r="AD19" i="3"/>
  <c r="AE33" i="8"/>
  <c r="AD25" i="8" s="1"/>
  <c r="AD15" i="9"/>
  <c r="AD18" i="9"/>
  <c r="I23" i="4"/>
  <c r="F20" i="58"/>
  <c r="F21" i="58"/>
  <c r="D38" i="10"/>
  <c r="F9" i="10"/>
  <c r="I17" i="5"/>
  <c r="AA22" i="10"/>
  <c r="X6" i="11"/>
  <c r="X7" i="11"/>
  <c r="V36" i="11"/>
  <c r="U27" i="11" s="1"/>
  <c r="AJ15" i="6"/>
  <c r="I11" i="6"/>
  <c r="G38" i="6"/>
  <c r="X16" i="6"/>
  <c r="AG16" i="57"/>
  <c r="G33" i="10"/>
  <c r="F24" i="10" s="1"/>
  <c r="I6" i="10"/>
  <c r="F16" i="57"/>
  <c r="R17" i="4"/>
  <c r="S37" i="10"/>
  <c r="AA12" i="9"/>
  <c r="AA15" i="9"/>
  <c r="AG12" i="6"/>
  <c r="AA11" i="57"/>
  <c r="L11" i="7"/>
  <c r="AJ16" i="58"/>
  <c r="X22" i="4"/>
  <c r="G35" i="6"/>
  <c r="U13" i="14"/>
  <c r="AD16" i="7"/>
  <c r="O19" i="11"/>
  <c r="AD11" i="9"/>
  <c r="I19" i="57"/>
  <c r="AJ34" i="6"/>
  <c r="O16" i="6"/>
  <c r="G30" i="7"/>
  <c r="F23" i="57"/>
  <c r="V38" i="10"/>
  <c r="X9" i="10"/>
  <c r="AE34" i="11"/>
  <c r="AH3" i="11" s="1"/>
  <c r="AG5" i="11" s="1"/>
  <c r="AD18" i="58"/>
  <c r="I8" i="58"/>
  <c r="G37" i="58"/>
  <c r="I22" i="7"/>
  <c r="AG5" i="9"/>
  <c r="AE37" i="9"/>
  <c r="AG8" i="9"/>
  <c r="AA19" i="14"/>
  <c r="O24" i="14"/>
  <c r="O10" i="14"/>
  <c r="AA17" i="7"/>
  <c r="L20" i="10"/>
  <c r="AG25" i="57"/>
  <c r="U14" i="57"/>
  <c r="O21" i="10"/>
  <c r="AD10" i="7"/>
  <c r="AD13" i="7"/>
  <c r="R19" i="5"/>
  <c r="AA9" i="5"/>
  <c r="Y38" i="5"/>
  <c r="F15" i="14"/>
  <c r="U21" i="10"/>
  <c r="U22" i="10"/>
  <c r="AA20" i="10"/>
  <c r="L13" i="4"/>
  <c r="U25" i="5"/>
  <c r="L7" i="57"/>
  <c r="J38" i="57"/>
  <c r="L13" i="7"/>
  <c r="L16" i="7"/>
  <c r="X12" i="57"/>
  <c r="U16" i="14"/>
  <c r="R4" i="57"/>
  <c r="P35" i="57"/>
  <c r="P37" i="58"/>
  <c r="R6" i="58"/>
  <c r="AJ20" i="58"/>
  <c r="R14" i="11"/>
  <c r="R15" i="11"/>
  <c r="L15" i="4"/>
  <c r="M37" i="5"/>
  <c r="U17" i="7"/>
  <c r="R23" i="58"/>
  <c r="AJ32" i="6"/>
  <c r="R20" i="6"/>
  <c r="F14" i="14"/>
  <c r="AD22" i="7"/>
  <c r="AA18" i="5"/>
  <c r="R19" i="11"/>
  <c r="R22" i="11"/>
  <c r="X21" i="11"/>
  <c r="AE38" i="14"/>
  <c r="AB6" i="14"/>
  <c r="Y37" i="14" s="1"/>
  <c r="O22" i="4"/>
  <c r="R15" i="10"/>
  <c r="R18" i="10"/>
  <c r="O6" i="7"/>
  <c r="M34" i="7"/>
  <c r="L25" i="7" s="1"/>
  <c r="F13" i="4"/>
  <c r="L8" i="4"/>
  <c r="J37" i="4"/>
  <c r="U7" i="5"/>
  <c r="S36" i="5"/>
  <c r="AJ5" i="14"/>
  <c r="AH36" i="14"/>
  <c r="U7" i="58"/>
  <c r="U8" i="58"/>
  <c r="AJ12" i="14"/>
  <c r="AD19" i="9"/>
  <c r="AA12" i="6"/>
  <c r="P7" i="5"/>
  <c r="AJ27" i="14"/>
  <c r="AJ15" i="57"/>
  <c r="F12" i="14"/>
  <c r="L16" i="6"/>
  <c r="L18" i="6"/>
  <c r="F21" i="4"/>
  <c r="AA9" i="14"/>
  <c r="AG10" i="7"/>
  <c r="AG24" i="4"/>
  <c r="AD24" i="7"/>
  <c r="O25" i="11"/>
  <c r="R23" i="9"/>
  <c r="R9" i="11"/>
  <c r="P38" i="11"/>
  <c r="R13" i="11"/>
  <c r="L15" i="57"/>
  <c r="R21" i="11"/>
  <c r="AD5" i="14"/>
  <c r="AB36" i="14"/>
  <c r="AJ26" i="57"/>
  <c r="AD9" i="4"/>
  <c r="AB38" i="4"/>
  <c r="I18" i="58"/>
  <c r="AG16" i="7"/>
  <c r="AG19" i="7"/>
  <c r="X10" i="11"/>
  <c r="R24" i="14"/>
  <c r="AD4" i="57"/>
  <c r="AB35" i="57"/>
  <c r="G6" i="11"/>
  <c r="F8" i="11" s="1"/>
  <c r="AG19" i="57"/>
  <c r="X21" i="57"/>
  <c r="X23" i="9"/>
  <c r="X17" i="7"/>
  <c r="R12" i="5"/>
  <c r="M36" i="5"/>
  <c r="I12" i="5"/>
  <c r="AJ26" i="6"/>
  <c r="S5" i="10"/>
  <c r="P36" i="10" s="1"/>
  <c r="AG18" i="58"/>
  <c r="AA13" i="9"/>
  <c r="S33" i="6"/>
  <c r="AG22" i="10"/>
  <c r="F13" i="57"/>
  <c r="S34" i="7"/>
  <c r="R25" i="7" s="1"/>
  <c r="U6" i="7"/>
  <c r="AA20" i="9"/>
  <c r="AA5" i="4"/>
  <c r="J7" i="7"/>
  <c r="U22" i="14"/>
  <c r="AG13" i="9"/>
  <c r="R14" i="7"/>
  <c r="AB37" i="4"/>
  <c r="AD8" i="4"/>
  <c r="X10" i="14"/>
  <c r="L6" i="5"/>
  <c r="J35" i="5"/>
  <c r="U24" i="57"/>
  <c r="AA6" i="9"/>
  <c r="Y35" i="9"/>
  <c r="X26" i="9" s="1"/>
  <c r="AA23" i="11"/>
  <c r="O18" i="5"/>
  <c r="U19" i="4"/>
  <c r="AJ21" i="14"/>
  <c r="O11" i="9"/>
  <c r="AD13" i="57"/>
  <c r="F10" i="11"/>
  <c r="I18" i="4"/>
  <c r="AJ11" i="14"/>
  <c r="L19" i="5"/>
  <c r="F18" i="14"/>
  <c r="L21" i="14"/>
  <c r="R24" i="11"/>
  <c r="AE35" i="6"/>
  <c r="AG6" i="6"/>
  <c r="I13" i="5"/>
  <c r="AG14" i="9"/>
  <c r="AG15" i="9"/>
  <c r="G5" i="6"/>
  <c r="D36" i="6" s="1"/>
  <c r="X10" i="9"/>
  <c r="X13" i="9"/>
  <c r="O18" i="58"/>
  <c r="AA23" i="8"/>
  <c r="S32" i="13"/>
  <c r="V2" i="13" s="1"/>
  <c r="G125" i="17"/>
  <c r="P6" i="3"/>
  <c r="O8" i="3" s="1"/>
  <c r="AD15" i="8"/>
  <c r="O10" i="8"/>
  <c r="G268" i="21"/>
  <c r="AB27" i="3"/>
  <c r="AD14" i="8"/>
  <c r="I23" i="8"/>
  <c r="X10" i="8"/>
  <c r="U13" i="13"/>
  <c r="O24" i="3"/>
  <c r="G90" i="21"/>
  <c r="J33" i="3"/>
  <c r="AJ32" i="8"/>
  <c r="S48" i="21"/>
  <c r="G19" i="13"/>
  <c r="O18" i="8"/>
  <c r="G61" i="17"/>
  <c r="G32" i="3"/>
  <c r="AJ26" i="13"/>
  <c r="X18" i="8"/>
  <c r="P33" i="13"/>
  <c r="AJ4" i="14"/>
  <c r="AH35" i="14"/>
  <c r="AG26" i="14" s="1"/>
  <c r="O12" i="57"/>
  <c r="I7" i="10"/>
  <c r="G34" i="10"/>
  <c r="L20" i="4"/>
  <c r="U23" i="6"/>
  <c r="O5" i="4"/>
  <c r="M34" i="4"/>
  <c r="L20" i="14"/>
  <c r="O17" i="7"/>
  <c r="O10" i="6"/>
  <c r="I14" i="4"/>
  <c r="AA19" i="4"/>
  <c r="X6" i="58"/>
  <c r="V37" i="58"/>
  <c r="U10" i="14"/>
  <c r="L7" i="10"/>
  <c r="J36" i="10"/>
  <c r="U12" i="14"/>
  <c r="AD23" i="57"/>
  <c r="O22" i="58"/>
  <c r="AD22" i="11"/>
  <c r="O22" i="3"/>
  <c r="U23" i="8"/>
  <c r="U25" i="8"/>
  <c r="G182" i="33"/>
  <c r="S33" i="3"/>
  <c r="U14" i="3"/>
  <c r="AD11" i="8"/>
  <c r="G87" i="21"/>
  <c r="J30" i="3"/>
  <c r="I24" i="3" s="1"/>
  <c r="L12" i="3"/>
  <c r="AD12" i="3"/>
  <c r="AA21" i="8"/>
  <c r="AH33" i="13"/>
  <c r="O14" i="3"/>
  <c r="S274" i="22"/>
  <c r="AB33" i="13"/>
  <c r="AE3" i="13" s="1"/>
  <c r="AB34" i="13" s="1"/>
  <c r="S255" i="22"/>
  <c r="AB14" i="13"/>
  <c r="S311" i="17"/>
  <c r="AH8" i="13"/>
  <c r="AE39" i="13" s="1"/>
  <c r="Y34" i="13"/>
  <c r="O19" i="3"/>
  <c r="M33" i="13"/>
  <c r="P3" i="13" s="1"/>
  <c r="M34" i="13" s="1"/>
  <c r="AG17" i="8"/>
  <c r="S166" i="17"/>
  <c r="S16" i="13"/>
  <c r="O20" i="8"/>
  <c r="O18" i="3"/>
  <c r="I17" i="8"/>
  <c r="AD8" i="3"/>
  <c r="R17" i="8"/>
  <c r="R19" i="8"/>
  <c r="O9" i="3"/>
  <c r="AG19" i="8"/>
  <c r="AJ27" i="8"/>
  <c r="J191" i="21"/>
  <c r="AQ15" i="3"/>
  <c r="S15" i="3"/>
  <c r="J349" i="21"/>
  <c r="M365" i="22"/>
  <c r="Y99" i="22"/>
  <c r="M11" i="8"/>
  <c r="L13" i="8" s="1"/>
  <c r="Y151" i="33"/>
  <c r="P33" i="8"/>
  <c r="O25" i="8" s="1"/>
  <c r="AD18" i="13"/>
  <c r="F17" i="8"/>
  <c r="O12" i="58"/>
  <c r="G34" i="11"/>
  <c r="L20" i="6"/>
  <c r="U21" i="57"/>
  <c r="I21" i="57"/>
  <c r="M33" i="9"/>
  <c r="L20" i="57"/>
  <c r="F9" i="11"/>
  <c r="D38" i="11"/>
  <c r="AG14" i="6"/>
  <c r="O8" i="14"/>
  <c r="I14" i="5"/>
  <c r="AA18" i="10"/>
  <c r="U9" i="9"/>
  <c r="U12" i="9"/>
  <c r="U14" i="5"/>
  <c r="Y5" i="58"/>
  <c r="AG5" i="57"/>
  <c r="AE36" i="57"/>
  <c r="I9" i="57"/>
  <c r="G38" i="57"/>
  <c r="X16" i="5"/>
  <c r="AG17" i="10"/>
  <c r="AG18" i="10"/>
  <c r="I6" i="5"/>
  <c r="G33" i="5"/>
  <c r="F18" i="7"/>
  <c r="R15" i="14"/>
  <c r="AA15" i="10"/>
  <c r="AD4" i="7"/>
  <c r="AG12" i="5"/>
  <c r="AA13" i="6"/>
  <c r="R27" i="58"/>
  <c r="L9" i="14"/>
  <c r="X4" i="11"/>
  <c r="AD12" i="6"/>
  <c r="I6" i="58"/>
  <c r="G35" i="58"/>
  <c r="U15" i="5"/>
  <c r="AD14" i="57"/>
  <c r="O17" i="57"/>
  <c r="X5" i="11"/>
  <c r="AD10" i="11"/>
  <c r="AD11" i="11"/>
  <c r="I21" i="5"/>
  <c r="X6" i="7"/>
  <c r="V38" i="7"/>
  <c r="X9" i="7"/>
  <c r="AD20" i="4"/>
  <c r="G37" i="4"/>
  <c r="I10" i="4"/>
  <c r="F20" i="57"/>
  <c r="I22" i="10"/>
  <c r="AE37" i="58"/>
  <c r="AA21" i="5"/>
  <c r="O24" i="57"/>
  <c r="AA17" i="9"/>
  <c r="S37" i="4"/>
  <c r="U8" i="4"/>
  <c r="U14" i="14"/>
  <c r="O19" i="58"/>
  <c r="X23" i="10"/>
  <c r="I25" i="7"/>
  <c r="AD12" i="9"/>
  <c r="AD13" i="9"/>
  <c r="R19" i="6"/>
  <c r="AA7" i="14"/>
  <c r="Y38" i="14"/>
  <c r="F17" i="4"/>
  <c r="U20" i="14"/>
  <c r="L10" i="7"/>
  <c r="AG16" i="4"/>
  <c r="U25" i="6"/>
  <c r="J38" i="4"/>
  <c r="L9" i="4"/>
  <c r="X11" i="9"/>
  <c r="X14" i="9"/>
  <c r="AD12" i="57"/>
  <c r="U20" i="11"/>
  <c r="U21" i="11"/>
  <c r="AG23" i="14"/>
  <c r="U15" i="58"/>
  <c r="P35" i="10"/>
  <c r="R6" i="10"/>
  <c r="AD24" i="14"/>
  <c r="X11" i="5"/>
  <c r="S6" i="9"/>
  <c r="R15" i="7"/>
  <c r="L15" i="5"/>
  <c r="M37" i="14"/>
  <c r="U17" i="4"/>
  <c r="R23" i="14"/>
  <c r="R20" i="5"/>
  <c r="AG11" i="5"/>
  <c r="F16" i="4"/>
  <c r="AD22" i="5"/>
  <c r="AA16" i="58"/>
  <c r="U9" i="57"/>
  <c r="R19" i="9"/>
  <c r="R22" i="9"/>
  <c r="X18" i="11"/>
  <c r="X19" i="11"/>
  <c r="AJ11" i="4"/>
  <c r="I24" i="57"/>
  <c r="R9" i="58"/>
  <c r="AE38" i="6"/>
  <c r="AG9" i="6"/>
  <c r="AA8" i="6"/>
  <c r="Y37" i="6"/>
  <c r="O20" i="57"/>
  <c r="R4" i="10"/>
  <c r="R18" i="11"/>
  <c r="U4" i="7"/>
  <c r="O13" i="5"/>
  <c r="F11" i="14"/>
  <c r="J37" i="5"/>
  <c r="S35" i="11"/>
  <c r="AJ7" i="5"/>
  <c r="U10" i="9"/>
  <c r="S38" i="9"/>
  <c r="AA10" i="14"/>
  <c r="M38" i="4"/>
  <c r="AJ27" i="58"/>
  <c r="X4" i="57"/>
  <c r="V35" i="57"/>
  <c r="AJ15" i="58"/>
  <c r="F11" i="7"/>
  <c r="F14" i="7"/>
  <c r="L4" i="5"/>
  <c r="L18" i="5"/>
  <c r="O4" i="6"/>
  <c r="AA9" i="58"/>
  <c r="X23" i="14"/>
  <c r="AG22" i="57"/>
  <c r="AD22" i="14"/>
  <c r="L5" i="11"/>
  <c r="R23" i="10"/>
  <c r="Y33" i="10"/>
  <c r="AG17" i="9"/>
  <c r="X24" i="58"/>
  <c r="X25" i="58"/>
  <c r="R11" i="14"/>
  <c r="L14" i="7"/>
  <c r="L17" i="7"/>
  <c r="R21" i="7"/>
  <c r="AA7" i="9"/>
  <c r="Y36" i="9"/>
  <c r="AE5" i="5"/>
  <c r="AD5" i="5" s="1"/>
  <c r="G31" i="6"/>
  <c r="F22" i="6" s="1"/>
  <c r="I25" i="9"/>
  <c r="R10" i="6"/>
  <c r="AD7" i="14"/>
  <c r="AB38" i="14"/>
  <c r="AJ29" i="14"/>
  <c r="X15" i="10"/>
  <c r="AG16" i="9"/>
  <c r="AG19" i="9"/>
  <c r="U13" i="4"/>
  <c r="AG22" i="9"/>
  <c r="R24" i="57"/>
  <c r="AB34" i="9"/>
  <c r="AD6" i="9"/>
  <c r="D35" i="4"/>
  <c r="F6" i="4"/>
  <c r="F5" i="4"/>
  <c r="F4" i="4"/>
  <c r="L12" i="5"/>
  <c r="L24" i="58"/>
  <c r="AG19" i="14"/>
  <c r="L24" i="11"/>
  <c r="X21" i="14"/>
  <c r="X24" i="57"/>
  <c r="X17" i="9"/>
  <c r="I22" i="57"/>
  <c r="R12" i="6"/>
  <c r="O7" i="7"/>
  <c r="M35" i="7"/>
  <c r="I10" i="58"/>
  <c r="AJ24" i="57"/>
  <c r="R5" i="58"/>
  <c r="P36" i="58"/>
  <c r="O25" i="14"/>
  <c r="X16" i="14"/>
  <c r="AJ16" i="6"/>
  <c r="F13" i="14"/>
  <c r="S34" i="11"/>
  <c r="R16" i="5"/>
  <c r="AA5" i="5"/>
  <c r="I9" i="4"/>
  <c r="G36" i="4"/>
  <c r="AJ33" i="6"/>
  <c r="U21" i="58"/>
  <c r="AG13" i="10"/>
  <c r="AD6" i="14"/>
  <c r="AB37" i="14"/>
  <c r="AD19" i="58"/>
  <c r="X10" i="57"/>
  <c r="M4" i="58"/>
  <c r="L4" i="58" s="1"/>
  <c r="U26" i="11"/>
  <c r="Y35" i="10"/>
  <c r="AA6" i="10"/>
  <c r="L14" i="11"/>
  <c r="O16" i="58"/>
  <c r="O11" i="4"/>
  <c r="AD15" i="7"/>
  <c r="AD5" i="7"/>
  <c r="U28" i="11"/>
  <c r="I18" i="5"/>
  <c r="L17" i="58"/>
  <c r="F20" i="10"/>
  <c r="L21" i="57"/>
  <c r="R24" i="7"/>
  <c r="AJ6" i="57"/>
  <c r="AH37" i="57"/>
  <c r="I13" i="6"/>
  <c r="AG13" i="57"/>
  <c r="D36" i="10"/>
  <c r="F7" i="10"/>
  <c r="X13" i="7"/>
  <c r="O20" i="7"/>
  <c r="AH36" i="11"/>
  <c r="AH37" i="11"/>
  <c r="AH35" i="7"/>
  <c r="AH35" i="10"/>
  <c r="AH35" i="9"/>
  <c r="Y364" i="21"/>
  <c r="AZ5" i="13"/>
  <c r="S337" i="33"/>
  <c r="S338" i="17"/>
  <c r="Y285" i="22"/>
  <c r="Y245" i="17"/>
  <c r="AT14" i="8"/>
  <c r="Y244" i="22"/>
  <c r="Y244" i="21"/>
  <c r="Y114" i="21"/>
  <c r="Y244" i="33"/>
  <c r="V60" i="22"/>
  <c r="Y114" i="33"/>
  <c r="V60" i="17"/>
  <c r="V60" i="21"/>
  <c r="Y150" i="22"/>
  <c r="V60" i="33"/>
  <c r="Y115" i="17"/>
  <c r="Y359" i="21"/>
  <c r="AJ24" i="2"/>
  <c r="Y335" i="17"/>
  <c r="AJ8" i="27"/>
  <c r="G362" i="33"/>
  <c r="G305" i="33"/>
  <c r="Y148" i="33"/>
  <c r="S289" i="21"/>
  <c r="AZ27" i="8"/>
  <c r="Y148" i="22"/>
  <c r="S289" i="33"/>
  <c r="AJ10" i="24"/>
  <c r="V226" i="21"/>
  <c r="AJ8" i="24"/>
  <c r="AJ30" i="28"/>
  <c r="V227" i="17"/>
  <c r="AJ30" i="23"/>
  <c r="AJ9" i="24"/>
  <c r="V313" i="22"/>
  <c r="AJ5" i="23"/>
  <c r="AJ6" i="23" s="1"/>
  <c r="AJ7" i="23" s="1"/>
  <c r="V226" i="33"/>
  <c r="AJ4" i="23"/>
  <c r="V313" i="21"/>
  <c r="Y361" i="22"/>
  <c r="F31" i="27"/>
  <c r="AJ25" i="2"/>
  <c r="AJ24" i="28"/>
  <c r="AJ4" i="28"/>
  <c r="AJ31" i="28"/>
  <c r="AJ33" i="28"/>
  <c r="AJ34" i="28" s="1"/>
  <c r="AJ18" i="24"/>
  <c r="AJ5" i="28"/>
  <c r="AJ6" i="28" s="1"/>
  <c r="AJ7" i="28" s="1"/>
  <c r="AG25" i="27"/>
  <c r="AG27" i="27"/>
  <c r="AG26" i="27"/>
  <c r="AG28" i="27"/>
  <c r="AG29" i="27" s="1"/>
  <c r="AG30" i="27" s="1"/>
  <c r="AJ8" i="28"/>
  <c r="AJ16" i="28"/>
  <c r="AJ4" i="25"/>
  <c r="AJ26" i="2"/>
  <c r="AJ27" i="2" s="1"/>
  <c r="AJ28" i="2" s="1"/>
  <c r="AJ16" i="24"/>
  <c r="AJ5" i="24"/>
  <c r="AJ6" i="24" s="1"/>
  <c r="AJ7" i="24" s="1"/>
  <c r="AJ12" i="23"/>
  <c r="AJ13" i="23" s="1"/>
  <c r="AJ14" i="23" s="1"/>
  <c r="V317" i="33"/>
  <c r="V261" i="21"/>
  <c r="AJ22" i="23"/>
  <c r="AJ26" i="23"/>
  <c r="AJ27" i="23" s="1"/>
  <c r="AJ28" i="23" s="1"/>
  <c r="AJ8" i="23"/>
  <c r="AP341" i="17" s="1"/>
  <c r="AJ15" i="23"/>
  <c r="AJ32" i="28"/>
  <c r="M190" i="16" s="1"/>
  <c r="AJ26" i="28"/>
  <c r="AJ27" i="28" s="1"/>
  <c r="AJ28" i="28" s="1"/>
  <c r="AG28" i="25"/>
  <c r="AG29" i="25" s="1"/>
  <c r="AG30" i="25" s="1"/>
  <c r="AG27" i="25"/>
  <c r="AG25" i="25"/>
  <c r="AG26" i="25"/>
  <c r="AJ23" i="2"/>
  <c r="AJ29" i="2"/>
  <c r="AJ10" i="23"/>
  <c r="S192" i="17"/>
  <c r="V318" i="17"/>
  <c r="V100" i="22"/>
  <c r="AJ18" i="28"/>
  <c r="BE351" i="17" s="1"/>
  <c r="AJ22" i="28"/>
  <c r="AG28" i="26"/>
  <c r="AG29" i="26" s="1"/>
  <c r="AG30" i="26" s="1"/>
  <c r="AG26" i="26"/>
  <c r="AG32" i="26"/>
  <c r="AG25" i="26"/>
  <c r="AG31" i="26"/>
  <c r="AY334" i="17" s="1"/>
  <c r="AG33" i="26"/>
  <c r="AG27" i="26"/>
  <c r="AJ19" i="24"/>
  <c r="AJ20" i="24" s="1"/>
  <c r="AJ21" i="24" s="1"/>
  <c r="AJ4" i="24"/>
  <c r="AJ19" i="23"/>
  <c r="AJ20" i="23" s="1"/>
  <c r="AJ21" i="23" s="1"/>
  <c r="V262" i="17"/>
  <c r="AJ17" i="24"/>
  <c r="AJ16" i="23"/>
  <c r="AJ9" i="23"/>
  <c r="AJ17" i="28"/>
  <c r="AJ19" i="28"/>
  <c r="AJ20" i="28" s="1"/>
  <c r="AJ21" i="28" s="1"/>
  <c r="AJ23" i="24"/>
  <c r="AJ22" i="24"/>
  <c r="AJ29" i="23"/>
  <c r="V261" i="22"/>
  <c r="AJ15" i="28"/>
  <c r="Y355" i="22"/>
  <c r="S191" i="22"/>
  <c r="V100" i="21"/>
  <c r="Y355" i="21"/>
  <c r="S191" i="21"/>
  <c r="V317" i="21"/>
  <c r="S188" i="21"/>
  <c r="V101" i="17"/>
  <c r="AJ32" i="23"/>
  <c r="AJ9" i="28"/>
  <c r="AJ11" i="28"/>
  <c r="AJ15" i="24"/>
  <c r="AS348" i="17" s="1"/>
  <c r="AJ5" i="25"/>
  <c r="AJ6" i="25" s="1"/>
  <c r="AJ7" i="25" s="1"/>
  <c r="AV340" i="17" s="1"/>
  <c r="AJ23" i="28"/>
  <c r="AJ24" i="23"/>
  <c r="S191" i="33"/>
  <c r="V261" i="33"/>
  <c r="AJ25" i="28"/>
  <c r="V317" i="22"/>
  <c r="Y355" i="33"/>
  <c r="V100" i="33"/>
  <c r="AJ11" i="24"/>
  <c r="AJ11" i="23"/>
  <c r="AJ10" i="28"/>
  <c r="AJ22" i="2"/>
  <c r="AJ22" i="36" s="1"/>
  <c r="AW15" i="14"/>
  <c r="Y356" i="17"/>
  <c r="V93" i="22"/>
  <c r="AJ17" i="23"/>
  <c r="AJ12" i="28"/>
  <c r="AJ13" i="28" s="1"/>
  <c r="AJ14" i="28" s="1"/>
  <c r="AJ5" i="27"/>
  <c r="AJ6" i="27" s="1"/>
  <c r="AJ7" i="27" s="1"/>
  <c r="AJ23" i="23"/>
  <c r="AG26" i="24"/>
  <c r="AG27" i="24"/>
  <c r="AG28" i="24"/>
  <c r="AG29" i="24" s="1"/>
  <c r="AG30" i="24" s="1"/>
  <c r="AG25" i="24"/>
  <c r="AZ23" i="8"/>
  <c r="V93" i="21"/>
  <c r="AJ31" i="23"/>
  <c r="AJ25" i="23"/>
  <c r="AJ18" i="23"/>
  <c r="AJ29" i="28"/>
  <c r="AG31" i="2"/>
  <c r="AG27" i="2"/>
  <c r="AG27" i="36" s="1"/>
  <c r="AG28" i="2"/>
  <c r="AG29" i="2" s="1"/>
  <c r="AG30" i="2" s="1"/>
  <c r="AG32" i="2"/>
  <c r="AG25" i="2"/>
  <c r="AG33" i="2"/>
  <c r="AG26" i="2"/>
  <c r="AJ30" i="2"/>
  <c r="AJ4" i="27"/>
  <c r="C31" i="28"/>
  <c r="C32" i="28" s="1"/>
  <c r="C33" i="28" s="1"/>
  <c r="C30" i="28"/>
  <c r="O30" i="28"/>
  <c r="O31" i="28" s="1"/>
  <c r="O32" i="28" s="1"/>
  <c r="I31" i="28"/>
  <c r="AD30" i="28"/>
  <c r="L31" i="27"/>
  <c r="L32" i="27"/>
  <c r="L33" i="27" s="1"/>
  <c r="O4" i="27" s="1"/>
  <c r="L30" i="27"/>
  <c r="I32" i="27"/>
  <c r="I31" i="27"/>
  <c r="R30" i="27"/>
  <c r="U31" i="27"/>
  <c r="U30" i="27"/>
  <c r="O30" i="27"/>
  <c r="O31" i="27" s="1"/>
  <c r="O32" i="27" s="1"/>
  <c r="C31" i="27"/>
  <c r="C32" i="27" s="1"/>
  <c r="C33" i="27" s="1"/>
  <c r="C30" i="27"/>
  <c r="X33" i="26"/>
  <c r="X34" i="26"/>
  <c r="X32" i="26"/>
  <c r="C31" i="26"/>
  <c r="C32" i="26" s="1"/>
  <c r="C33" i="26" s="1"/>
  <c r="C30" i="26"/>
  <c r="C34" i="26"/>
  <c r="L31" i="26"/>
  <c r="L32" i="26"/>
  <c r="L33" i="26" s="1"/>
  <c r="O4" i="26" s="1"/>
  <c r="L30" i="26"/>
  <c r="I31" i="26"/>
  <c r="I32" i="26"/>
  <c r="I33" i="26"/>
  <c r="I34" i="26"/>
  <c r="I31" i="25"/>
  <c r="R31" i="25"/>
  <c r="R30" i="25"/>
  <c r="L32" i="25"/>
  <c r="L33" i="25" s="1"/>
  <c r="O4" i="25" s="1"/>
  <c r="L31" i="25"/>
  <c r="O30" i="23"/>
  <c r="O31" i="23" s="1"/>
  <c r="O32" i="23" s="1"/>
  <c r="I32" i="23"/>
  <c r="I31" i="23"/>
  <c r="I33" i="23"/>
  <c r="R31" i="24"/>
  <c r="R30" i="24"/>
  <c r="AD31" i="24"/>
  <c r="AD32" i="24" s="1"/>
  <c r="AD33" i="24" s="1"/>
  <c r="AD34" i="24"/>
  <c r="AD30" i="24"/>
  <c r="U32" i="24"/>
  <c r="U33" i="24" s="1"/>
  <c r="U34" i="24" s="1"/>
  <c r="U30" i="24"/>
  <c r="I32" i="24"/>
  <c r="I31" i="24"/>
  <c r="O30" i="24"/>
  <c r="O31" i="24" s="1"/>
  <c r="O32" i="24" s="1"/>
  <c r="X32" i="24"/>
  <c r="X33" i="24"/>
  <c r="O30" i="2"/>
  <c r="O31" i="2" s="1"/>
  <c r="O32" i="2" s="1"/>
  <c r="X34" i="2"/>
  <c r="X32" i="2"/>
  <c r="X33" i="2"/>
  <c r="AH34" i="28"/>
  <c r="AH35" i="28"/>
  <c r="AH38" i="28"/>
  <c r="AJ35" i="26"/>
  <c r="AJ36" i="26"/>
  <c r="AH38" i="25"/>
  <c r="AG31" i="25" s="1"/>
  <c r="C34" i="53"/>
  <c r="K131" i="16" s="1"/>
  <c r="AH34" i="23"/>
  <c r="C32" i="53"/>
  <c r="C31" i="53"/>
  <c r="K134" i="16" s="1"/>
  <c r="AH38" i="23"/>
  <c r="C33" i="53"/>
  <c r="K132" i="16" s="1"/>
  <c r="AH35" i="23"/>
  <c r="AH38" i="24"/>
  <c r="AJ4" i="36"/>
  <c r="V314" i="17"/>
  <c r="AZ29" i="8"/>
  <c r="Y326" i="22"/>
  <c r="Y359" i="33"/>
  <c r="Y362" i="17"/>
  <c r="G256" i="21"/>
  <c r="Y44" i="17"/>
  <c r="V189" i="22"/>
  <c r="Y83" i="22"/>
  <c r="Y326" i="21"/>
  <c r="Y44" i="22"/>
  <c r="Y361" i="21"/>
  <c r="Y115" i="22"/>
  <c r="Y361" i="33"/>
  <c r="Y44" i="21"/>
  <c r="V190" i="17"/>
  <c r="Y83" i="21"/>
  <c r="Y359" i="22"/>
  <c r="G257" i="17"/>
  <c r="Y84" i="17"/>
  <c r="Y360" i="17"/>
  <c r="Y285" i="33"/>
  <c r="S240" i="33"/>
  <c r="AT18" i="13"/>
  <c r="V189" i="33"/>
  <c r="G101" i="21"/>
  <c r="Y286" i="17"/>
  <c r="S289" i="22"/>
  <c r="Y83" i="33"/>
  <c r="Y326" i="33"/>
  <c r="V226" i="22"/>
  <c r="Y44" i="33"/>
  <c r="AW24" i="8"/>
  <c r="G256" i="22"/>
  <c r="Y327" i="17"/>
  <c r="G256" i="33"/>
  <c r="V189" i="21"/>
  <c r="G101" i="33"/>
  <c r="Y285" i="21"/>
  <c r="S290" i="17"/>
  <c r="AZ25" i="53"/>
  <c r="AJ25" i="53"/>
  <c r="AZ21" i="53"/>
  <c r="AJ21" i="53"/>
  <c r="O33" i="53"/>
  <c r="K154" i="16" s="1"/>
  <c r="AZ10" i="53"/>
  <c r="AJ10" i="53"/>
  <c r="AQ7" i="53"/>
  <c r="R7" i="53"/>
  <c r="AT5" i="53"/>
  <c r="AD5" i="53"/>
  <c r="AA33" i="53"/>
  <c r="K174" i="16" s="1"/>
  <c r="AZ7" i="53"/>
  <c r="AJ7" i="53"/>
  <c r="L32" i="53"/>
  <c r="K150" i="16" s="1"/>
  <c r="AZ31" i="53"/>
  <c r="AJ31" i="53"/>
  <c r="K191" i="16" s="1"/>
  <c r="AT14" i="53"/>
  <c r="AD14" i="53"/>
  <c r="AT16" i="53"/>
  <c r="AD16" i="53"/>
  <c r="AW16" i="53"/>
  <c r="AG16" i="53"/>
  <c r="AT32" i="53"/>
  <c r="AD32" i="53"/>
  <c r="K180" i="16" s="1"/>
  <c r="L31" i="53"/>
  <c r="K151" i="16" s="1"/>
  <c r="AQ33" i="53"/>
  <c r="R33" i="53"/>
  <c r="K159" i="16" s="1"/>
  <c r="AT15" i="53"/>
  <c r="AD15" i="53"/>
  <c r="U31" i="53"/>
  <c r="L33" i="53"/>
  <c r="K149" i="16" s="1"/>
  <c r="AW13" i="53"/>
  <c r="AG13" i="53"/>
  <c r="AW21" i="53"/>
  <c r="AG21" i="53"/>
  <c r="F29" i="53"/>
  <c r="X32" i="53"/>
  <c r="K170" i="16" s="1"/>
  <c r="X34" i="53"/>
  <c r="K168" i="16" s="1"/>
  <c r="AW6" i="53"/>
  <c r="AG6" i="53"/>
  <c r="AQ31" i="53"/>
  <c r="R31" i="53"/>
  <c r="K161" i="16" s="1"/>
  <c r="AW24" i="53"/>
  <c r="AG24" i="53"/>
  <c r="AT29" i="53"/>
  <c r="AD29" i="53"/>
  <c r="AQ18" i="53"/>
  <c r="R18" i="53"/>
  <c r="AT34" i="53"/>
  <c r="AD34" i="53"/>
  <c r="K178" i="16" s="1"/>
  <c r="AW17" i="53"/>
  <c r="AG17" i="53"/>
  <c r="U33" i="53"/>
  <c r="K164" i="16" s="1"/>
  <c r="AW27" i="53"/>
  <c r="AG27" i="53"/>
  <c r="AZ32" i="53"/>
  <c r="AJ32" i="53"/>
  <c r="K190" i="16" s="1"/>
  <c r="AT24" i="53"/>
  <c r="AD24" i="53"/>
  <c r="AT22" i="53"/>
  <c r="AD22" i="53"/>
  <c r="AZ20" i="53"/>
  <c r="AJ20" i="53"/>
  <c r="AQ28" i="53"/>
  <c r="R28" i="53"/>
  <c r="AT25" i="53"/>
  <c r="AD25" i="53"/>
  <c r="O32" i="53"/>
  <c r="K155" i="16" s="1"/>
  <c r="AT27" i="53"/>
  <c r="AD27" i="53"/>
  <c r="AZ28" i="53"/>
  <c r="AJ28" i="53"/>
  <c r="AZ23" i="53"/>
  <c r="AJ23" i="53"/>
  <c r="AQ8" i="53"/>
  <c r="R8" i="53"/>
  <c r="AZ15" i="53"/>
  <c r="AJ15" i="53"/>
  <c r="AT21" i="53"/>
  <c r="AD21" i="53"/>
  <c r="U34" i="53"/>
  <c r="K163" i="16" s="1"/>
  <c r="AW15" i="53"/>
  <c r="AG15" i="53"/>
  <c r="O34" i="53"/>
  <c r="K153" i="16" s="1"/>
  <c r="X33" i="53"/>
  <c r="K169" i="16" s="1"/>
  <c r="AQ22" i="53"/>
  <c r="R22" i="53"/>
  <c r="AQ30" i="53"/>
  <c r="R30" i="53"/>
  <c r="AT31" i="53"/>
  <c r="AD31" i="53"/>
  <c r="K181" i="16" s="1"/>
  <c r="AW9" i="53"/>
  <c r="AG9" i="53"/>
  <c r="AQ25" i="53"/>
  <c r="R25" i="53"/>
  <c r="AT30" i="53"/>
  <c r="AD30" i="53"/>
  <c r="AZ26" i="53"/>
  <c r="AJ26" i="53"/>
  <c r="AW25" i="53"/>
  <c r="AG25" i="53"/>
  <c r="AT10" i="53"/>
  <c r="AD10" i="53"/>
  <c r="F30" i="53"/>
  <c r="K140" i="16" s="1"/>
  <c r="AZ12" i="53"/>
  <c r="AJ12" i="53"/>
  <c r="AA32" i="53"/>
  <c r="K175" i="16" s="1"/>
  <c r="AZ14" i="53"/>
  <c r="AJ14" i="53"/>
  <c r="AZ13" i="53"/>
  <c r="AJ13" i="53"/>
  <c r="AQ9" i="53"/>
  <c r="R9" i="53"/>
  <c r="AT13" i="53"/>
  <c r="AD13" i="53"/>
  <c r="I33" i="53"/>
  <c r="K144" i="16" s="1"/>
  <c r="AW31" i="53"/>
  <c r="AG31" i="53"/>
  <c r="K186" i="16" s="1"/>
  <c r="AW20" i="53"/>
  <c r="AG20" i="53"/>
  <c r="X31" i="53"/>
  <c r="AZ29" i="53"/>
  <c r="AJ29" i="53"/>
  <c r="AT8" i="53"/>
  <c r="AD8" i="53"/>
  <c r="AQ24" i="53"/>
  <c r="R24" i="53"/>
  <c r="AQ13" i="53"/>
  <c r="R13" i="53"/>
  <c r="AZ16" i="53"/>
  <c r="AJ16" i="53"/>
  <c r="AW7" i="53"/>
  <c r="AG7" i="53"/>
  <c r="AZ9" i="53"/>
  <c r="AJ9" i="53"/>
  <c r="AZ22" i="53"/>
  <c r="AJ22" i="53"/>
  <c r="AQ32" i="53"/>
  <c r="R32" i="53"/>
  <c r="K160" i="16" s="1"/>
  <c r="AT6" i="53"/>
  <c r="AD6" i="53"/>
  <c r="AT17" i="53"/>
  <c r="AD17" i="53"/>
  <c r="AT28" i="53"/>
  <c r="AD28" i="53"/>
  <c r="AT20" i="53"/>
  <c r="AD20" i="53"/>
  <c r="AZ18" i="53"/>
  <c r="AJ18" i="53"/>
  <c r="AW11" i="53"/>
  <c r="AG11" i="53"/>
  <c r="AQ6" i="53"/>
  <c r="R6" i="53"/>
  <c r="AT23" i="53"/>
  <c r="AD23" i="53"/>
  <c r="AQ5" i="53"/>
  <c r="R5" i="53"/>
  <c r="F31" i="53"/>
  <c r="K139" i="16" s="1"/>
  <c r="AQ21" i="53"/>
  <c r="R21" i="53"/>
  <c r="AW12" i="53"/>
  <c r="AG12" i="53"/>
  <c r="AW10" i="53"/>
  <c r="AG10" i="53"/>
  <c r="AQ15" i="53"/>
  <c r="R15" i="53"/>
  <c r="AZ11" i="53"/>
  <c r="AJ11" i="53"/>
  <c r="AT26" i="53"/>
  <c r="AD26" i="53"/>
  <c r="AW5" i="53"/>
  <c r="AG5" i="53"/>
  <c r="AA31" i="53"/>
  <c r="K176" i="16" s="1"/>
  <c r="AZ6" i="53"/>
  <c r="AJ6" i="53"/>
  <c r="AW33" i="53"/>
  <c r="AG33" i="53"/>
  <c r="AW32" i="53"/>
  <c r="AG32" i="53"/>
  <c r="K185" i="16" s="1"/>
  <c r="AT11" i="53"/>
  <c r="AD11" i="53"/>
  <c r="AT18" i="53"/>
  <c r="AD18" i="53"/>
  <c r="AQ10" i="53"/>
  <c r="R10" i="53"/>
  <c r="AZ27" i="53"/>
  <c r="AJ27" i="53"/>
  <c r="AT33" i="53"/>
  <c r="AD33" i="53"/>
  <c r="K179" i="16" s="1"/>
  <c r="AZ5" i="53"/>
  <c r="AJ5" i="53"/>
  <c r="AT12" i="53"/>
  <c r="AD12" i="53"/>
  <c r="AQ17" i="53"/>
  <c r="R17" i="53"/>
  <c r="AQ23" i="53"/>
  <c r="R23" i="53"/>
  <c r="AQ26" i="53"/>
  <c r="R26" i="53"/>
  <c r="O31" i="53"/>
  <c r="K156" i="16" s="1"/>
  <c r="AZ33" i="53"/>
  <c r="AJ33" i="53"/>
  <c r="K189" i="16" s="1"/>
  <c r="AW30" i="53"/>
  <c r="AG30" i="53"/>
  <c r="AZ34" i="53"/>
  <c r="AJ34" i="53"/>
  <c r="K188" i="16" s="1"/>
  <c r="AW28" i="53"/>
  <c r="AG28" i="53"/>
  <c r="AW22" i="53"/>
  <c r="AG22" i="53"/>
  <c r="AQ29" i="53"/>
  <c r="R29" i="53"/>
  <c r="AQ27" i="53"/>
  <c r="R27" i="53"/>
  <c r="AZ24" i="53"/>
  <c r="AJ24" i="53"/>
  <c r="AZ17" i="53"/>
  <c r="AJ17" i="53"/>
  <c r="U32" i="53"/>
  <c r="K165" i="16" s="1"/>
  <c r="I34" i="53"/>
  <c r="K143" i="16" s="1"/>
  <c r="AQ16" i="53"/>
  <c r="R16" i="53"/>
  <c r="AQ14" i="53"/>
  <c r="R14" i="53"/>
  <c r="AT7" i="53"/>
  <c r="AD7" i="53"/>
  <c r="AQ11" i="53"/>
  <c r="R11" i="53"/>
  <c r="AQ20" i="53"/>
  <c r="R20" i="53"/>
  <c r="AQ12" i="53"/>
  <c r="R12" i="53"/>
  <c r="AW29" i="53"/>
  <c r="AG29" i="53"/>
  <c r="AW8" i="53"/>
  <c r="AG8" i="53"/>
  <c r="AW14" i="53"/>
  <c r="AG14" i="53"/>
  <c r="I32" i="53"/>
  <c r="K145" i="16" s="1"/>
  <c r="AZ30" i="53"/>
  <c r="AJ30" i="53"/>
  <c r="AW26" i="53"/>
  <c r="AG26" i="53"/>
  <c r="AT9" i="53"/>
  <c r="AD9" i="53"/>
  <c r="AW23" i="53"/>
  <c r="AG23" i="53"/>
  <c r="AZ8" i="53"/>
  <c r="AJ8" i="53"/>
  <c r="I31" i="53"/>
  <c r="AW18" i="53"/>
  <c r="AG18" i="53"/>
  <c r="Y115" i="21"/>
  <c r="Y39" i="17"/>
  <c r="Y115" i="33"/>
  <c r="Y39" i="22"/>
  <c r="Y158" i="17"/>
  <c r="Y157" i="22"/>
  <c r="Y342" i="22"/>
  <c r="Y87" i="22"/>
  <c r="Y157" i="33"/>
  <c r="Y343" i="17"/>
  <c r="AQ8" i="8"/>
  <c r="Y358" i="22"/>
  <c r="Y358" i="21"/>
  <c r="Y133" i="33"/>
  <c r="Y87" i="21"/>
  <c r="Y49" i="33"/>
  <c r="AZ10" i="8"/>
  <c r="Y358" i="33"/>
  <c r="Y101" i="21"/>
  <c r="Y333" i="22"/>
  <c r="G363" i="17"/>
  <c r="Y342" i="21"/>
  <c r="G362" i="21"/>
  <c r="Y39" i="33"/>
  <c r="Y157" i="21"/>
  <c r="Y87" i="33"/>
  <c r="S241" i="17"/>
  <c r="S240" i="22"/>
  <c r="AZ30" i="3"/>
  <c r="S240" i="21"/>
  <c r="G341" i="33"/>
  <c r="Y39" i="21"/>
  <c r="G54" i="33"/>
  <c r="AD22" i="1"/>
  <c r="AT26" i="14"/>
  <c r="O9" i="1"/>
  <c r="O10" i="1" s="1"/>
  <c r="O11" i="1" s="1"/>
  <c r="X12" i="1"/>
  <c r="F5" i="1"/>
  <c r="AD23" i="1"/>
  <c r="AD23" i="35" s="1"/>
  <c r="AJ19" i="1"/>
  <c r="AJ20" i="1" s="1"/>
  <c r="AJ21" i="1" s="1"/>
  <c r="I14" i="1"/>
  <c r="I15" i="1" s="1"/>
  <c r="I16" i="1" s="1"/>
  <c r="L9" i="1"/>
  <c r="I18" i="1"/>
  <c r="R19" i="1"/>
  <c r="R19" i="35" s="1"/>
  <c r="L23" i="1"/>
  <c r="AD8" i="1"/>
  <c r="U11" i="1"/>
  <c r="U12" i="1" s="1"/>
  <c r="U13" i="1" s="1"/>
  <c r="O7" i="1"/>
  <c r="R26" i="1"/>
  <c r="O26" i="1"/>
  <c r="U18" i="1"/>
  <c r="U19" i="1" s="1"/>
  <c r="U20" i="1" s="1"/>
  <c r="V298" i="17"/>
  <c r="Y261" i="22"/>
  <c r="V297" i="22"/>
  <c r="V297" i="21"/>
  <c r="L8" i="1"/>
  <c r="Y114" i="22"/>
  <c r="V297" i="33"/>
  <c r="Y364" i="33"/>
  <c r="S188" i="33"/>
  <c r="V101" i="33"/>
  <c r="S331" i="22"/>
  <c r="V81" i="33"/>
  <c r="AW29" i="13"/>
  <c r="V82" i="17"/>
  <c r="S332" i="17"/>
  <c r="V62" i="33"/>
  <c r="V81" i="22"/>
  <c r="V81" i="21"/>
  <c r="G102" i="17"/>
  <c r="I6" i="1"/>
  <c r="L17" i="1"/>
  <c r="L17" i="35" s="1"/>
  <c r="L10" i="1"/>
  <c r="L10" i="35" s="1"/>
  <c r="F25" i="1"/>
  <c r="R25" i="1"/>
  <c r="X8" i="1"/>
  <c r="X9" i="1" s="1"/>
  <c r="X10" i="1" s="1"/>
  <c r="AJ15" i="1"/>
  <c r="AA18" i="1"/>
  <c r="AA18" i="35" s="1"/>
  <c r="X4" i="1"/>
  <c r="O19" i="1"/>
  <c r="L14" i="1"/>
  <c r="I7" i="1"/>
  <c r="I8" i="1" s="1"/>
  <c r="I9" i="1" s="1"/>
  <c r="F18" i="1"/>
  <c r="AD17" i="1"/>
  <c r="AD18" i="1" s="1"/>
  <c r="AD19" i="1" s="1"/>
  <c r="O15" i="1"/>
  <c r="U23" i="1"/>
  <c r="AA24" i="1"/>
  <c r="F13" i="1"/>
  <c r="U17" i="1"/>
  <c r="U17" i="35" s="1"/>
  <c r="U7" i="1"/>
  <c r="U22" i="1"/>
  <c r="Y292" i="33"/>
  <c r="Y292" i="21"/>
  <c r="L4" i="1"/>
  <c r="L5" i="1" s="1"/>
  <c r="L6" i="1" s="1"/>
  <c r="Y292" i="22"/>
  <c r="F12" i="1"/>
  <c r="AA11" i="1"/>
  <c r="AA11" i="35" s="1"/>
  <c r="R13" i="1"/>
  <c r="R14" i="1" s="1"/>
  <c r="R15" i="1" s="1"/>
  <c r="AA19" i="1"/>
  <c r="AA20" i="1" s="1"/>
  <c r="AA21" i="1" s="1"/>
  <c r="AJ17" i="1"/>
  <c r="AD9" i="1"/>
  <c r="AD9" i="35" s="1"/>
  <c r="F24" i="1"/>
  <c r="U8" i="1"/>
  <c r="X19" i="1"/>
  <c r="F19" i="1"/>
  <c r="AA5" i="1"/>
  <c r="AA6" i="1" s="1"/>
  <c r="AA7" i="1" s="1"/>
  <c r="L16" i="1"/>
  <c r="U21" i="1"/>
  <c r="R17" i="1"/>
  <c r="AG10" i="1"/>
  <c r="O13" i="1"/>
  <c r="O21" i="1"/>
  <c r="S209" i="21"/>
  <c r="X5" i="1"/>
  <c r="F7" i="1"/>
  <c r="F8" i="1" s="1"/>
  <c r="F9" i="1" s="1"/>
  <c r="X18" i="1"/>
  <c r="AJ29" i="1"/>
  <c r="AT21" i="8"/>
  <c r="V62" i="22"/>
  <c r="AQ9" i="13"/>
  <c r="G305" i="22"/>
  <c r="Y344" i="21"/>
  <c r="S209" i="22"/>
  <c r="V35" i="1"/>
  <c r="I19" i="1"/>
  <c r="AD21" i="1"/>
  <c r="C22" i="1"/>
  <c r="AJ10" i="1"/>
  <c r="L18" i="1"/>
  <c r="L19" i="1" s="1"/>
  <c r="L20" i="1" s="1"/>
  <c r="L24" i="1"/>
  <c r="L24" i="35" s="1"/>
  <c r="AJ25" i="1"/>
  <c r="AG11" i="1"/>
  <c r="X15" i="1"/>
  <c r="X16" i="1" s="1"/>
  <c r="X17" i="1" s="1"/>
  <c r="U16" i="1"/>
  <c r="O22" i="1"/>
  <c r="O22" i="35" s="1"/>
  <c r="X27" i="1"/>
  <c r="AA8" i="1"/>
  <c r="F10" i="1"/>
  <c r="R5" i="1"/>
  <c r="R5" i="35" s="1"/>
  <c r="AJ23" i="1"/>
  <c r="AG19" i="1"/>
  <c r="X21" i="1"/>
  <c r="X21" i="35" s="1"/>
  <c r="I11" i="1"/>
  <c r="S158" i="21"/>
  <c r="S227" i="21"/>
  <c r="Y344" i="33"/>
  <c r="AJ26" i="1"/>
  <c r="AJ27" i="1" s="1"/>
  <c r="AJ28" i="1" s="1"/>
  <c r="AG21" i="1"/>
  <c r="AG22" i="1" s="1"/>
  <c r="AG23" i="1" s="1"/>
  <c r="R18" i="1"/>
  <c r="AJ16" i="1"/>
  <c r="X13" i="1"/>
  <c r="X20" i="1"/>
  <c r="AJ32" i="1"/>
  <c r="B190" i="16" s="1"/>
  <c r="O27" i="1"/>
  <c r="F17" i="1"/>
  <c r="AA16" i="1"/>
  <c r="U24" i="1"/>
  <c r="U24" i="35" s="1"/>
  <c r="G362" i="22"/>
  <c r="AT34" i="3"/>
  <c r="V62" i="21"/>
  <c r="G305" i="21"/>
  <c r="S41" i="17"/>
  <c r="S158" i="33"/>
  <c r="G306" i="17"/>
  <c r="S227" i="33"/>
  <c r="AZ12" i="8"/>
  <c r="AZ9" i="3"/>
  <c r="Y123" i="21"/>
  <c r="F21" i="1"/>
  <c r="F22" i="1" s="1"/>
  <c r="F23" i="1" s="1"/>
  <c r="X7" i="1"/>
  <c r="X7" i="35" s="1"/>
  <c r="AG4" i="1"/>
  <c r="F20" i="1"/>
  <c r="I25" i="1"/>
  <c r="AJ24" i="1"/>
  <c r="O16" i="1"/>
  <c r="O17" i="1" s="1"/>
  <c r="O18" i="1" s="1"/>
  <c r="AJ22" i="1"/>
  <c r="X26" i="1"/>
  <c r="R20" i="1"/>
  <c r="R21" i="1" s="1"/>
  <c r="R22" i="1" s="1"/>
  <c r="R16" i="1"/>
  <c r="I24" i="1"/>
  <c r="X11" i="1"/>
  <c r="V63" i="17"/>
  <c r="S210" i="17"/>
  <c r="U15" i="1"/>
  <c r="C17" i="1"/>
  <c r="C18" i="1" s="1"/>
  <c r="C19" i="1" s="1"/>
  <c r="L25" i="1"/>
  <c r="L26" i="1" s="1"/>
  <c r="L27" i="1" s="1"/>
  <c r="C20" i="1"/>
  <c r="AG12" i="1"/>
  <c r="O6" i="1"/>
  <c r="X25" i="1"/>
  <c r="AD13" i="1"/>
  <c r="I5" i="1"/>
  <c r="AG18" i="1"/>
  <c r="I17" i="1"/>
  <c r="Y134" i="17"/>
  <c r="S159" i="17"/>
  <c r="G341" i="22"/>
  <c r="Y133" i="22"/>
  <c r="S158" i="22"/>
  <c r="S227" i="22"/>
  <c r="Y126" i="17"/>
  <c r="G342" i="17"/>
  <c r="Y88" i="17"/>
  <c r="L11" i="1"/>
  <c r="L12" i="1" s="1"/>
  <c r="L13" i="1" s="1"/>
  <c r="AA9" i="1"/>
  <c r="AG5" i="1"/>
  <c r="AD24" i="1"/>
  <c r="AD25" i="1" s="1"/>
  <c r="AD26" i="1" s="1"/>
  <c r="F14" i="1"/>
  <c r="F15" i="1" s="1"/>
  <c r="F16" i="1" s="1"/>
  <c r="U25" i="1"/>
  <c r="U26" i="1" s="1"/>
  <c r="U27" i="1" s="1"/>
  <c r="AA23" i="1"/>
  <c r="U9" i="1"/>
  <c r="AA15" i="1"/>
  <c r="AJ8" i="1"/>
  <c r="AA22" i="1"/>
  <c r="S209" i="33"/>
  <c r="R10" i="1"/>
  <c r="L22" i="1"/>
  <c r="F6" i="1"/>
  <c r="O14" i="1"/>
  <c r="S228" i="17"/>
  <c r="Y133" i="21"/>
  <c r="G341" i="21"/>
  <c r="AJ4" i="1"/>
  <c r="AJ4" i="35" s="1"/>
  <c r="AG13" i="1"/>
  <c r="AG13" i="35" s="1"/>
  <c r="R6" i="1"/>
  <c r="R7" i="1" s="1"/>
  <c r="R8" i="1" s="1"/>
  <c r="L15" i="1"/>
  <c r="I13" i="1"/>
  <c r="AJ5" i="1"/>
  <c r="AJ6" i="1" s="1"/>
  <c r="AJ7" i="1" s="1"/>
  <c r="AG24" i="1"/>
  <c r="R9" i="1"/>
  <c r="U14" i="1"/>
  <c r="L21" i="1"/>
  <c r="C14" i="1"/>
  <c r="C7" i="1"/>
  <c r="I20" i="1"/>
  <c r="X22" i="1"/>
  <c r="X23" i="1" s="1"/>
  <c r="X24" i="1" s="1"/>
  <c r="AD16" i="1"/>
  <c r="AD16" i="35" s="1"/>
  <c r="I12" i="1"/>
  <c r="AJ18" i="1"/>
  <c r="AJ18" i="35" s="1"/>
  <c r="O23" i="1"/>
  <c r="O24" i="1" s="1"/>
  <c r="O25" i="1" s="1"/>
  <c r="X14" i="1"/>
  <c r="X14" i="35" s="1"/>
  <c r="AG14" i="1"/>
  <c r="AG15" i="1" s="1"/>
  <c r="AG16" i="1" s="1"/>
  <c r="I10" i="1"/>
  <c r="S331" i="21"/>
  <c r="S41" i="21"/>
  <c r="AQ31" i="3"/>
  <c r="Y364" i="22"/>
  <c r="G54" i="22"/>
  <c r="AZ11" i="14"/>
  <c r="AJ31" i="1"/>
  <c r="O20" i="1"/>
  <c r="AD20" i="1"/>
  <c r="R24" i="1"/>
  <c r="C8" i="1"/>
  <c r="AD15" i="1"/>
  <c r="AG20" i="1"/>
  <c r="AG20" i="35" s="1"/>
  <c r="C13" i="1"/>
  <c r="AA25" i="1"/>
  <c r="AJ30" i="1"/>
  <c r="C21" i="1"/>
  <c r="AA17" i="1"/>
  <c r="L7" i="1"/>
  <c r="F11" i="1"/>
  <c r="AJ11" i="1"/>
  <c r="AJ11" i="35" s="1"/>
  <c r="O8" i="1"/>
  <c r="S41" i="22"/>
  <c r="G54" i="17"/>
  <c r="G54" i="21"/>
  <c r="V344" i="17"/>
  <c r="V365" i="22"/>
  <c r="S331" i="33"/>
  <c r="Y293" i="17"/>
  <c r="V347" i="17"/>
  <c r="G180" i="21"/>
  <c r="Y196" i="22"/>
  <c r="V343" i="22"/>
  <c r="U4" i="1"/>
  <c r="U5" i="1" s="1"/>
  <c r="U6" i="1" s="1"/>
  <c r="AG6" i="1"/>
  <c r="AG6" i="35" s="1"/>
  <c r="I21" i="1"/>
  <c r="I22" i="1" s="1"/>
  <c r="I23" i="1" s="1"/>
  <c r="X6" i="1"/>
  <c r="R23" i="1"/>
  <c r="AD14" i="1"/>
  <c r="AG17" i="1"/>
  <c r="V365" i="21"/>
  <c r="V346" i="22"/>
  <c r="G180" i="33"/>
  <c r="Y196" i="21"/>
  <c r="V343" i="33"/>
  <c r="S2" i="1"/>
  <c r="U10" i="1"/>
  <c r="U10" i="35" s="1"/>
  <c r="C9" i="1"/>
  <c r="AD7" i="1"/>
  <c r="C24" i="1"/>
  <c r="C25" i="1" s="1"/>
  <c r="C26" i="1" s="1"/>
  <c r="C23" i="1"/>
  <c r="F4" i="1"/>
  <c r="AJ12" i="1"/>
  <c r="AJ13" i="1" s="1"/>
  <c r="AJ14" i="1" s="1"/>
  <c r="AZ33" i="14"/>
  <c r="AZ14" i="14"/>
  <c r="Y196" i="33"/>
  <c r="C15" i="1"/>
  <c r="AG7" i="1"/>
  <c r="AG8" i="1" s="1"/>
  <c r="AG9" i="1" s="1"/>
  <c r="R11" i="1"/>
  <c r="C10" i="1"/>
  <c r="C11" i="1" s="1"/>
  <c r="C12" i="1" s="1"/>
  <c r="I4" i="1"/>
  <c r="AA4" i="1"/>
  <c r="AA4" i="35" s="1"/>
  <c r="AD6" i="1"/>
  <c r="Y150" i="21"/>
  <c r="V366" i="17"/>
  <c r="S41" i="33"/>
  <c r="G181" i="17"/>
  <c r="G180" i="22"/>
  <c r="Y197" i="17"/>
  <c r="V343" i="21"/>
  <c r="V365" i="33"/>
  <c r="AW11" i="14"/>
  <c r="AA12" i="1"/>
  <c r="AA13" i="1" s="1"/>
  <c r="AA14" i="1" s="1"/>
  <c r="O5" i="1"/>
  <c r="V346" i="21"/>
  <c r="V102" i="17"/>
  <c r="Y151" i="22"/>
  <c r="V346" i="33"/>
  <c r="Y152" i="17"/>
  <c r="Y82" i="17"/>
  <c r="V313" i="33"/>
  <c r="V101" i="22"/>
  <c r="Y150" i="33"/>
  <c r="Y81" i="22"/>
  <c r="Y100" i="17"/>
  <c r="R12" i="1"/>
  <c r="R12" i="35" s="1"/>
  <c r="AA10" i="1"/>
  <c r="V101" i="21"/>
  <c r="Y151" i="17"/>
  <c r="C16" i="1"/>
  <c r="AD10" i="1"/>
  <c r="AD11" i="1" s="1"/>
  <c r="AD12" i="1" s="1"/>
  <c r="O12" i="1"/>
  <c r="AJ9" i="1"/>
  <c r="R4" i="1"/>
  <c r="AE2" i="1"/>
  <c r="Y345" i="17"/>
  <c r="AJ19" i="36"/>
  <c r="AJ5" i="36"/>
  <c r="Y125" i="22"/>
  <c r="V24" i="17"/>
  <c r="Y125" i="21"/>
  <c r="V24" i="33"/>
  <c r="Y16" i="17"/>
  <c r="Y16" i="22"/>
  <c r="Y16" i="21"/>
  <c r="Y16" i="33"/>
  <c r="AH330" i="17"/>
  <c r="AK39" i="21"/>
  <c r="D41" i="11"/>
  <c r="AK313" i="17"/>
  <c r="AE41" i="11"/>
  <c r="AB354" i="22"/>
  <c r="AE88" i="21"/>
  <c r="AK208" i="33"/>
  <c r="AB64" i="22"/>
  <c r="AE52" i="17"/>
  <c r="AE127" i="17"/>
  <c r="Y339" i="21"/>
  <c r="AH37" i="8"/>
  <c r="Y336" i="22"/>
  <c r="AK248" i="33"/>
  <c r="AK343" i="21"/>
  <c r="AE240" i="21"/>
  <c r="AB115" i="22"/>
  <c r="AE296" i="17"/>
  <c r="AE80" i="33"/>
  <c r="AE218" i="17"/>
  <c r="AB103" i="22"/>
  <c r="Y20" i="33"/>
  <c r="AK48" i="22"/>
  <c r="AK153" i="21"/>
  <c r="AZ26" i="7"/>
  <c r="AJ28" i="7"/>
  <c r="AK293" i="17"/>
  <c r="AK178" i="22"/>
  <c r="AK213" i="21"/>
  <c r="AH70" i="22"/>
  <c r="AK133" i="22"/>
  <c r="AZ20" i="11"/>
  <c r="AH273" i="17"/>
  <c r="AB340" i="22"/>
  <c r="AJ10" i="9"/>
  <c r="AB122" i="22"/>
  <c r="AE8" i="21"/>
  <c r="AB112" i="21"/>
  <c r="AE111" i="17"/>
  <c r="AB247" i="22"/>
  <c r="AH235" i="17"/>
  <c r="AE143" i="21"/>
  <c r="AE261" i="33"/>
  <c r="AK99" i="22"/>
  <c r="AH102" i="33"/>
  <c r="AE144" i="21"/>
  <c r="AK187" i="33"/>
  <c r="AK47" i="17"/>
  <c r="AH357" i="17"/>
  <c r="AK327" i="17"/>
  <c r="AE235" i="33"/>
  <c r="AH95" i="33"/>
  <c r="AE255" i="33"/>
  <c r="AE315" i="33"/>
  <c r="AH275" i="17"/>
  <c r="P35" i="8"/>
  <c r="Y294" i="17"/>
  <c r="Y95" i="22"/>
  <c r="J38" i="8"/>
  <c r="V42" i="8"/>
  <c r="Y2" i="8"/>
  <c r="AH115" i="17"/>
  <c r="AH117" i="22"/>
  <c r="AH90" i="22"/>
  <c r="AH194" i="17"/>
  <c r="AK59" i="17"/>
  <c r="AH209" i="33"/>
  <c r="AK289" i="21"/>
  <c r="AH87" i="17"/>
  <c r="AK56" i="17"/>
  <c r="AK277" i="17"/>
  <c r="AK132" i="22"/>
  <c r="AK137" i="22"/>
  <c r="AK243" i="33"/>
  <c r="AB34" i="8"/>
  <c r="G39" i="8"/>
  <c r="V41" i="8"/>
  <c r="G2" i="8"/>
  <c r="AJ34" i="36"/>
  <c r="BK367" i="17" s="1"/>
  <c r="C188" i="16"/>
  <c r="Y143" i="17"/>
  <c r="Y236" i="33"/>
  <c r="Y205" i="22"/>
  <c r="Y159" i="17"/>
  <c r="P40" i="8"/>
  <c r="AT14" i="9"/>
  <c r="AB100" i="33"/>
  <c r="AB148" i="22"/>
  <c r="AK227" i="17"/>
  <c r="AB65" i="21"/>
  <c r="AB207" i="21"/>
  <c r="AB287" i="21"/>
  <c r="AB193" i="17"/>
  <c r="AB128" i="21"/>
  <c r="M40" i="9"/>
  <c r="AB316" i="22"/>
  <c r="AB173" i="21"/>
  <c r="AB268" i="33"/>
  <c r="AB284" i="17"/>
  <c r="AB42" i="9"/>
  <c r="AB259" i="33"/>
  <c r="AB322" i="21"/>
  <c r="AB152" i="21"/>
  <c r="AE338" i="22"/>
  <c r="AB230" i="33"/>
  <c r="AB221" i="17"/>
  <c r="V41" i="9"/>
  <c r="AK3" i="9"/>
  <c r="AB138" i="21"/>
  <c r="AB28" i="33"/>
  <c r="AH228" i="22"/>
  <c r="AK4" i="21"/>
  <c r="AZ22" i="11"/>
  <c r="AB44" i="33"/>
  <c r="AB84" i="22"/>
  <c r="AB307" i="33"/>
  <c r="AH11" i="21"/>
  <c r="AE324" i="22"/>
  <c r="AB182" i="17"/>
  <c r="AB231" i="33"/>
  <c r="AB110" i="17"/>
  <c r="AB12" i="17"/>
  <c r="AB9" i="33"/>
  <c r="AK18" i="33"/>
  <c r="AK88" i="21"/>
  <c r="AB55" i="21"/>
  <c r="AB299" i="33"/>
  <c r="AE125" i="17"/>
  <c r="AK149" i="21"/>
  <c r="AE351" i="33"/>
  <c r="AH255" i="22"/>
  <c r="AH52" i="21"/>
  <c r="AK80" i="33"/>
  <c r="AE204" i="22"/>
  <c r="AH131" i="22"/>
  <c r="AK316" i="17"/>
  <c r="AK272" i="33"/>
  <c r="AK341" i="17"/>
  <c r="AE123" i="17"/>
  <c r="AK112" i="21"/>
  <c r="AK275" i="17"/>
  <c r="AK111" i="17"/>
  <c r="AH251" i="33"/>
  <c r="Y41" i="7"/>
  <c r="AZ31" i="10"/>
  <c r="AJ33" i="10"/>
  <c r="AK126" i="22"/>
  <c r="AH217" i="21"/>
  <c r="AK103" i="21"/>
  <c r="Y55" i="21"/>
  <c r="Y126" i="22"/>
  <c r="M38" i="8"/>
  <c r="Y315" i="22"/>
  <c r="Y291" i="21"/>
  <c r="Y245" i="21"/>
  <c r="Y35" i="8"/>
  <c r="Y116" i="22"/>
  <c r="Y12" i="17"/>
  <c r="Y258" i="22"/>
  <c r="Y243" i="21"/>
  <c r="AB2" i="8"/>
  <c r="AE37" i="22"/>
  <c r="AK100" i="21"/>
  <c r="AH148" i="22"/>
  <c r="AE65" i="22"/>
  <c r="AE207" i="33"/>
  <c r="AH287" i="33"/>
  <c r="AE128" i="22"/>
  <c r="AE173" i="21"/>
  <c r="AH268" i="33"/>
  <c r="AE203" i="22"/>
  <c r="AH283" i="22"/>
  <c r="AB42" i="7"/>
  <c r="AB339" i="17"/>
  <c r="AH267" i="22"/>
  <c r="AE131" i="17"/>
  <c r="M42" i="10"/>
  <c r="AK230" i="22"/>
  <c r="AH263" i="33"/>
  <c r="AK90" i="17"/>
  <c r="AW33" i="10"/>
  <c r="AK3" i="10"/>
  <c r="AE325" i="21"/>
  <c r="AE213" i="17"/>
  <c r="AH139" i="17"/>
  <c r="AH28" i="17"/>
  <c r="AH296" i="17"/>
  <c r="AH354" i="33"/>
  <c r="AT26" i="11"/>
  <c r="AE328" i="33"/>
  <c r="AE44" i="22"/>
  <c r="AE85" i="17"/>
  <c r="AE307" i="33"/>
  <c r="AH164" i="33"/>
  <c r="AE182" i="17"/>
  <c r="AE40" i="33"/>
  <c r="D42" i="10"/>
  <c r="AH129" i="33"/>
  <c r="M41" i="7"/>
  <c r="AB219" i="33"/>
  <c r="AH233" i="17"/>
  <c r="AK236" i="17"/>
  <c r="AB218" i="22"/>
  <c r="AH9" i="33"/>
  <c r="AH201" i="22"/>
  <c r="AH89" i="17"/>
  <c r="AT28" i="11"/>
  <c r="AK124" i="22"/>
  <c r="AE149" i="22"/>
  <c r="AH352" i="17"/>
  <c r="AK255" i="22"/>
  <c r="AK216" i="33"/>
  <c r="AK178" i="17"/>
  <c r="AH208" i="22"/>
  <c r="AK64" i="22"/>
  <c r="AE145" i="22"/>
  <c r="AH80" i="33"/>
  <c r="AH204" i="33"/>
  <c r="AK284" i="22"/>
  <c r="AK131" i="22"/>
  <c r="AW13" i="7"/>
  <c r="AE273" i="17"/>
  <c r="AH340" i="22"/>
  <c r="AH122" i="22"/>
  <c r="AK8" i="22"/>
  <c r="AE274" i="21"/>
  <c r="AK251" i="21"/>
  <c r="Y41" i="11"/>
  <c r="AH127" i="17"/>
  <c r="AE248" i="17"/>
  <c r="AH104" i="17"/>
  <c r="Y131" i="33"/>
  <c r="Y47" i="17"/>
  <c r="Y78" i="21"/>
  <c r="Y310" i="33"/>
  <c r="AE39" i="8"/>
  <c r="Y167" i="17"/>
  <c r="Y237" i="21"/>
  <c r="Y58" i="21"/>
  <c r="AE105" i="33"/>
  <c r="AH35" i="33"/>
  <c r="AK37" i="17"/>
  <c r="AK108" i="21"/>
  <c r="AK148" i="33"/>
  <c r="AE287" i="22"/>
  <c r="AH128" i="22"/>
  <c r="AH303" i="22"/>
  <c r="AE317" i="17"/>
  <c r="AH173" i="21"/>
  <c r="AK268" i="22"/>
  <c r="AH259" i="33"/>
  <c r="AK31" i="17"/>
  <c r="AK267" i="22"/>
  <c r="AK30" i="22"/>
  <c r="AE231" i="17"/>
  <c r="AK233" i="21"/>
  <c r="AK264" i="17"/>
  <c r="AE89" i="21"/>
  <c r="AK335" i="22"/>
  <c r="AK3" i="11"/>
  <c r="AK325" i="33"/>
  <c r="AH139" i="22"/>
  <c r="AQ27" i="9"/>
  <c r="AB161" i="33"/>
  <c r="P43" i="9"/>
  <c r="AW26" i="7"/>
  <c r="AH44" i="33"/>
  <c r="AK84" i="21"/>
  <c r="AE165" i="17"/>
  <c r="AH181" i="21"/>
  <c r="AK40" i="21"/>
  <c r="D42" i="11"/>
  <c r="AH245" i="33"/>
  <c r="AK198" i="33"/>
  <c r="AK278" i="22"/>
  <c r="AK231" i="33"/>
  <c r="AE110" i="17"/>
  <c r="AB21" i="33"/>
  <c r="AE9" i="21"/>
  <c r="AB128" i="17"/>
  <c r="M39" i="9"/>
  <c r="AK238" i="22"/>
  <c r="AB275" i="21"/>
  <c r="AQ7" i="9"/>
  <c r="AB136" i="21"/>
  <c r="AB257" i="17"/>
  <c r="AK236" i="21"/>
  <c r="AB279" i="33"/>
  <c r="AB66" i="22"/>
  <c r="AT6" i="9"/>
  <c r="AB165" i="21"/>
  <c r="AB223" i="21"/>
  <c r="AB249" i="33"/>
  <c r="Y39" i="9"/>
  <c r="AH215" i="33"/>
  <c r="AB340" i="17"/>
  <c r="AZ28" i="9"/>
  <c r="AB215" i="17"/>
  <c r="AE346" i="17"/>
  <c r="Y98" i="17"/>
  <c r="J40" i="8"/>
  <c r="P3" i="8"/>
  <c r="AH36" i="8"/>
  <c r="Y268" i="21"/>
  <c r="M41" i="8"/>
  <c r="Y110" i="17"/>
  <c r="Y239" i="22"/>
  <c r="Y362" i="33"/>
  <c r="Y59" i="22"/>
  <c r="J2" i="8"/>
  <c r="Y347" i="22"/>
  <c r="AQ33" i="8"/>
  <c r="V3" i="8"/>
  <c r="U5" i="8" s="1"/>
  <c r="AW32" i="8"/>
  <c r="S42" i="8"/>
  <c r="G35" i="8"/>
  <c r="AH105" i="33"/>
  <c r="AH37" i="21"/>
  <c r="D39" i="7"/>
  <c r="AH207" i="21"/>
  <c r="AK129" i="17"/>
  <c r="AK303" i="33"/>
  <c r="AW14" i="7"/>
  <c r="AQ24" i="11"/>
  <c r="AE268" i="22"/>
  <c r="AK259" i="21"/>
  <c r="AE152" i="33"/>
  <c r="AZ6" i="7"/>
  <c r="AE267" i="33"/>
  <c r="AH130" i="21"/>
  <c r="AE30" i="33"/>
  <c r="AE142" i="22"/>
  <c r="AH234" i="17"/>
  <c r="AE264" i="17"/>
  <c r="AH89" i="33"/>
  <c r="AW23" i="7"/>
  <c r="AH246" i="22"/>
  <c r="AK81" i="22"/>
  <c r="AQ12" i="7"/>
  <c r="P43" i="7"/>
  <c r="AK44" i="17"/>
  <c r="AW5" i="11"/>
  <c r="AH40" i="33"/>
  <c r="D42" i="7"/>
  <c r="AK245" i="22"/>
  <c r="AB146" i="33"/>
  <c r="AH231" i="33"/>
  <c r="AH219" i="22"/>
  <c r="V40" i="7"/>
  <c r="AH21" i="22"/>
  <c r="AH218" i="21"/>
  <c r="AE127" i="21"/>
  <c r="M39" i="10"/>
  <c r="AB238" i="21"/>
  <c r="AE72" i="21"/>
  <c r="AE275" i="21"/>
  <c r="AE134" i="33"/>
  <c r="AE281" i="22"/>
  <c r="AB40" i="10"/>
  <c r="AH140" i="21"/>
  <c r="AE66" i="21"/>
  <c r="AB366" i="22"/>
  <c r="AJ33" i="9"/>
  <c r="AE197" i="21"/>
  <c r="AB57" i="21"/>
  <c r="AE277" i="33"/>
  <c r="AK86" i="17"/>
  <c r="AE165" i="33"/>
  <c r="AE224" i="17"/>
  <c r="AH171" i="21"/>
  <c r="AE249" i="33"/>
  <c r="Y39" i="10"/>
  <c r="AB348" i="33"/>
  <c r="AB215" i="33"/>
  <c r="AE260" i="22"/>
  <c r="AE96" i="22"/>
  <c r="J39" i="10"/>
  <c r="AZ7" i="10"/>
  <c r="AH271" i="17"/>
  <c r="AZ28" i="10"/>
  <c r="AJ30" i="10"/>
  <c r="AH26" i="17"/>
  <c r="AE214" i="33"/>
  <c r="AK345" i="21"/>
  <c r="AJ14" i="11"/>
  <c r="Y120" i="21"/>
  <c r="P2" i="8"/>
  <c r="Y122" i="33"/>
  <c r="M34" i="8"/>
  <c r="Y215" i="17"/>
  <c r="V35" i="8"/>
  <c r="AZ19" i="8"/>
  <c r="Y230" i="33"/>
  <c r="Y36" i="8"/>
  <c r="AE3" i="8"/>
  <c r="AD5" i="8" s="1"/>
  <c r="AZ17" i="8"/>
  <c r="Y90" i="33"/>
  <c r="M2" i="8"/>
  <c r="Y43" i="8"/>
  <c r="Y321" i="33"/>
  <c r="Y86" i="33"/>
  <c r="G38" i="8"/>
  <c r="AB168" i="21"/>
  <c r="AK188" i="22"/>
  <c r="S39" i="11"/>
  <c r="AZ18" i="9"/>
  <c r="AB114" i="21"/>
  <c r="AK117" i="33"/>
  <c r="AE90" i="21"/>
  <c r="AB193" i="22"/>
  <c r="AB259" i="17"/>
  <c r="AE59" i="17"/>
  <c r="AE209" i="22"/>
  <c r="AB289" i="21"/>
  <c r="AW7" i="9"/>
  <c r="AQ17" i="9"/>
  <c r="AB95" i="17"/>
  <c r="AT5" i="9"/>
  <c r="AB237" i="33"/>
  <c r="AB132" i="21"/>
  <c r="AB255" i="17"/>
  <c r="AE344" i="33"/>
  <c r="AB327" i="22"/>
  <c r="AB170" i="17"/>
  <c r="AB51" i="22"/>
  <c r="AB182" i="33"/>
  <c r="AB69" i="33"/>
  <c r="AK2" i="9"/>
  <c r="AH176" i="21"/>
  <c r="AQ12" i="10"/>
  <c r="AB78" i="17"/>
  <c r="AB301" i="17"/>
  <c r="AK24" i="33"/>
  <c r="AH175" i="17"/>
  <c r="AB33" i="33"/>
  <c r="AH32" i="33"/>
  <c r="AB150" i="33"/>
  <c r="AK72" i="33"/>
  <c r="AK74" i="21"/>
  <c r="AH156" i="21"/>
  <c r="AH135" i="17"/>
  <c r="AE237" i="17"/>
  <c r="AK282" i="17"/>
  <c r="AB40" i="11"/>
  <c r="AK140" i="22"/>
  <c r="AE53" i="22"/>
  <c r="AT6" i="11"/>
  <c r="AE85" i="21"/>
  <c r="AH166" i="17"/>
  <c r="AK223" i="22"/>
  <c r="AH249" i="22"/>
  <c r="Y39" i="7"/>
  <c r="AK348" i="21"/>
  <c r="AH260" i="21"/>
  <c r="AH96" i="22"/>
  <c r="J39" i="7"/>
  <c r="AZ7" i="7"/>
  <c r="AK360" i="21"/>
  <c r="AK214" i="21"/>
  <c r="AB345" i="33"/>
  <c r="D35" i="8"/>
  <c r="AB36" i="8"/>
  <c r="Y11" i="17"/>
  <c r="Y300" i="17"/>
  <c r="Y130" i="33"/>
  <c r="M42" i="8"/>
  <c r="Y271" i="21"/>
  <c r="Y127" i="21"/>
  <c r="M39" i="8"/>
  <c r="Y234" i="21"/>
  <c r="Y36" i="17"/>
  <c r="D38" i="8"/>
  <c r="Y289" i="21"/>
  <c r="Y56" i="33"/>
  <c r="Y357" i="33"/>
  <c r="Y143" i="22"/>
  <c r="Y61" i="17"/>
  <c r="Y89" i="33"/>
  <c r="AB188" i="22"/>
  <c r="S39" i="9"/>
  <c r="AH123" i="21"/>
  <c r="AE114" i="33"/>
  <c r="AB118" i="17"/>
  <c r="AB90" i="22"/>
  <c r="AE193" i="22"/>
  <c r="AB59" i="17"/>
  <c r="AB209" i="22"/>
  <c r="AE86" i="21"/>
  <c r="AW7" i="10"/>
  <c r="AE94" i="22"/>
  <c r="AE56" i="22"/>
  <c r="AE132" i="21"/>
  <c r="AE137" i="22"/>
  <c r="AB243" i="33"/>
  <c r="AB239" i="33"/>
  <c r="AB353" i="21"/>
  <c r="AE254" i="22"/>
  <c r="AZ12" i="9"/>
  <c r="AE10" i="17"/>
  <c r="AE327" i="33"/>
  <c r="AE169" i="22"/>
  <c r="AK182" i="21"/>
  <c r="AK2" i="10"/>
  <c r="AB362" i="22"/>
  <c r="AJ32" i="9"/>
  <c r="AE125" i="21"/>
  <c r="AZ4" i="10"/>
  <c r="AH222" i="21"/>
  <c r="AK321" i="17"/>
  <c r="AK176" i="33"/>
  <c r="AH82" i="17"/>
  <c r="AK78" i="17"/>
  <c r="AE300" i="22"/>
  <c r="AB157" i="33"/>
  <c r="P39" i="9"/>
  <c r="AE24" i="33"/>
  <c r="AK317" i="22"/>
  <c r="AE33" i="33"/>
  <c r="AK146" i="33"/>
  <c r="AB32" i="33"/>
  <c r="AH222" i="17"/>
  <c r="V42" i="7"/>
  <c r="AB97" i="21"/>
  <c r="J40" i="9"/>
  <c r="AH150" i="21"/>
  <c r="AE242" i="17"/>
  <c r="AB271" i="21"/>
  <c r="AK127" i="33"/>
  <c r="AH238" i="22"/>
  <c r="AK337" i="21"/>
  <c r="AH332" i="21"/>
  <c r="AK156" i="21"/>
  <c r="AK134" i="21"/>
  <c r="AH237" i="17"/>
  <c r="AT10" i="7"/>
  <c r="AB40" i="7"/>
  <c r="AE140" i="22"/>
  <c r="AK53" i="21"/>
  <c r="AK366" i="21"/>
  <c r="AJ34" i="11"/>
  <c r="AK57" i="22"/>
  <c r="AH277" i="33"/>
  <c r="AQ16" i="11"/>
  <c r="AH203" i="17"/>
  <c r="AH349" i="17"/>
  <c r="AK216" i="17"/>
  <c r="AK260" i="22"/>
  <c r="AK96" i="22"/>
  <c r="J39" i="11"/>
  <c r="AE271" i="17"/>
  <c r="AH214" i="33"/>
  <c r="Y32" i="22"/>
  <c r="V40" i="8"/>
  <c r="Y43" i="17"/>
  <c r="Y317" i="17"/>
  <c r="Y254" i="22"/>
  <c r="Y276" i="33"/>
  <c r="AB35" i="8"/>
  <c r="Y133" i="17"/>
  <c r="Y214" i="17"/>
  <c r="Y3" i="8"/>
  <c r="X5" i="8" s="1"/>
  <c r="AE189" i="17"/>
  <c r="S39" i="10"/>
  <c r="AE123" i="21"/>
  <c r="AZ18" i="11"/>
  <c r="AE117" i="33"/>
  <c r="AE359" i="22"/>
  <c r="AK91" i="17"/>
  <c r="AK193" i="22"/>
  <c r="AH59" i="22"/>
  <c r="AK210" i="17"/>
  <c r="AK86" i="33"/>
  <c r="AK309" i="21"/>
  <c r="AH95" i="17"/>
  <c r="AH56" i="33"/>
  <c r="AT5" i="7"/>
  <c r="AK237" i="33"/>
  <c r="AH132" i="22"/>
  <c r="AH137" i="21"/>
  <c r="AH243" i="33"/>
  <c r="AK239" i="22"/>
  <c r="AE353" i="33"/>
  <c r="AK327" i="22"/>
  <c r="AH169" i="22"/>
  <c r="AE183" i="17"/>
  <c r="AH69" i="21"/>
  <c r="AK2" i="11"/>
  <c r="AK362" i="22"/>
  <c r="AB336" i="21"/>
  <c r="AB119" i="17"/>
  <c r="AE320" i="33"/>
  <c r="AE82" i="22"/>
  <c r="AB162" i="22"/>
  <c r="AE311" i="22"/>
  <c r="AE40" i="10"/>
  <c r="AK27" i="33"/>
  <c r="AE77" i="22"/>
  <c r="AH301" i="17"/>
  <c r="AH317" i="33"/>
  <c r="AH33" i="33"/>
  <c r="AE146" i="21"/>
  <c r="AE15" i="21"/>
  <c r="AH20" i="17"/>
  <c r="AK7" i="33"/>
  <c r="AK221" i="33"/>
  <c r="V42" i="11"/>
  <c r="AE97" i="21"/>
  <c r="AK150" i="33"/>
  <c r="AH272" i="17"/>
  <c r="AE350" i="17"/>
  <c r="AZ29" i="11"/>
  <c r="AJ31" i="11"/>
  <c r="AB305" i="21"/>
  <c r="AB154" i="33"/>
  <c r="AB92" i="33"/>
  <c r="AE225" i="22"/>
  <c r="AB43" i="22"/>
  <c r="AB183" i="21"/>
  <c r="AE280" i="22"/>
  <c r="AB186" i="17"/>
  <c r="AB296" i="22"/>
  <c r="AB211" i="33"/>
  <c r="AB291" i="22"/>
  <c r="AB75" i="33"/>
  <c r="AB148" i="17"/>
  <c r="AB257" i="33"/>
  <c r="AB135" i="22"/>
  <c r="AE107" i="21"/>
  <c r="Y103" i="21"/>
  <c r="Y71" i="17"/>
  <c r="Y207" i="33"/>
  <c r="Y173" i="21"/>
  <c r="Y193" i="33"/>
  <c r="Y13" i="17"/>
  <c r="D43" i="8"/>
  <c r="AK16" i="17"/>
  <c r="AH353" i="33"/>
  <c r="AK255" i="17"/>
  <c r="AH344" i="33"/>
  <c r="AH347" i="33"/>
  <c r="AH327" i="21"/>
  <c r="AK169" i="22"/>
  <c r="AK51" i="21"/>
  <c r="AH182" i="33"/>
  <c r="AK2" i="7"/>
  <c r="AH254" i="17"/>
  <c r="AK336" i="22"/>
  <c r="AJ6" i="11"/>
  <c r="AE118" i="33"/>
  <c r="AW18" i="7"/>
  <c r="AB82" i="21"/>
  <c r="AB311" i="22"/>
  <c r="AB104" i="33"/>
  <c r="AK192" i="17"/>
  <c r="AK157" i="21"/>
  <c r="P39" i="11"/>
  <c r="AK33" i="17"/>
  <c r="AB228" i="17"/>
  <c r="AE151" i="17"/>
  <c r="AK271" i="22"/>
  <c r="AZ17" i="9"/>
  <c r="AE305" i="21"/>
  <c r="AQ5" i="10"/>
  <c r="AE195" i="21"/>
  <c r="AB205" i="21"/>
  <c r="AH266" i="33"/>
  <c r="AH43" i="21"/>
  <c r="AH142" i="17"/>
  <c r="AB120" i="22"/>
  <c r="AE159" i="17"/>
  <c r="P40" i="10"/>
  <c r="AH264" i="33"/>
  <c r="AH147" i="33"/>
  <c r="AB253" i="17"/>
  <c r="Y42" i="9"/>
  <c r="AB107" i="17"/>
  <c r="AE135" i="21"/>
  <c r="AK107" i="21"/>
  <c r="AW18" i="8"/>
  <c r="Y88" i="22"/>
  <c r="Y61" i="22"/>
  <c r="Y136" i="22"/>
  <c r="Y209" i="33"/>
  <c r="Y63" i="17"/>
  <c r="G34" i="8"/>
  <c r="Y307" i="22"/>
  <c r="AE36" i="8"/>
  <c r="J3" i="8"/>
  <c r="AB48" i="22"/>
  <c r="AK357" i="22"/>
  <c r="AB144" i="17"/>
  <c r="AB313" i="33"/>
  <c r="AE42" i="9"/>
  <c r="AB36" i="21"/>
  <c r="AB60" i="22"/>
  <c r="AE329" i="22"/>
  <c r="AE153" i="21"/>
  <c r="AE181" i="17"/>
  <c r="AB189" i="21"/>
  <c r="S40" i="9"/>
  <c r="AB49" i="33"/>
  <c r="G39" i="10"/>
  <c r="AB261" i="33"/>
  <c r="AE358" i="21"/>
  <c r="AB346" i="21"/>
  <c r="AB152" i="17"/>
  <c r="AK119" i="22"/>
  <c r="AZ11" i="9"/>
  <c r="AK41" i="21"/>
  <c r="D43" i="11"/>
  <c r="AT21" i="9"/>
  <c r="AK253" i="22"/>
  <c r="Y43" i="11"/>
  <c r="AH126" i="17"/>
  <c r="AH336" i="22"/>
  <c r="AE162" i="33"/>
  <c r="AE104" i="22"/>
  <c r="AB179" i="17"/>
  <c r="AE214" i="17"/>
  <c r="AB70" i="33"/>
  <c r="AH157" i="21"/>
  <c r="P39" i="7"/>
  <c r="AK331" i="22"/>
  <c r="AE187" i="22"/>
  <c r="AE228" i="17"/>
  <c r="AE250" i="33"/>
  <c r="Y40" i="10"/>
  <c r="AE20" i="22"/>
  <c r="AB269" i="22"/>
  <c r="AB95" i="33"/>
  <c r="AB263" i="17"/>
  <c r="AE271" i="21"/>
  <c r="AK225" i="21"/>
  <c r="AT9" i="11"/>
  <c r="AB39" i="11"/>
  <c r="AH185" i="21"/>
  <c r="AH297" i="17"/>
  <c r="AK211" i="21"/>
  <c r="AH291" i="21"/>
  <c r="AK120" i="22"/>
  <c r="AK78" i="21"/>
  <c r="AE302" i="17"/>
  <c r="AH159" i="17"/>
  <c r="P40" i="7"/>
  <c r="AK264" i="21"/>
  <c r="AK147" i="22"/>
  <c r="AH253" i="17"/>
  <c r="Y42" i="7"/>
  <c r="AH257" i="21"/>
  <c r="AB3" i="21"/>
  <c r="AK265" i="22"/>
  <c r="AH121" i="21"/>
  <c r="AK106" i="21"/>
  <c r="AH136" i="17"/>
  <c r="AB107" i="33"/>
  <c r="Y280" i="33"/>
  <c r="AB39" i="8"/>
  <c r="AE40" i="8"/>
  <c r="Y233" i="21"/>
  <c r="AZ18" i="8"/>
  <c r="Y99" i="17"/>
  <c r="J41" i="8"/>
  <c r="Y361" i="17"/>
  <c r="AT16" i="8"/>
  <c r="Y179" i="33"/>
  <c r="Y129" i="17"/>
  <c r="M40" i="8"/>
  <c r="J43" i="8"/>
  <c r="AE48" i="22"/>
  <c r="AB357" i="33"/>
  <c r="AE36" i="22"/>
  <c r="AE60" i="21"/>
  <c r="AB329" i="22"/>
  <c r="AB154" i="17"/>
  <c r="AE39" i="33"/>
  <c r="D41" i="10"/>
  <c r="AW31" i="9"/>
  <c r="AB248" i="21"/>
  <c r="AE84" i="17"/>
  <c r="AH261" i="22"/>
  <c r="AB358" i="21"/>
  <c r="AE99" i="33"/>
  <c r="J42" i="10"/>
  <c r="AE347" i="17"/>
  <c r="AB94" i="17"/>
  <c r="AH151" i="21"/>
  <c r="AH171" i="17"/>
  <c r="AT33" i="11"/>
  <c r="AE293" i="17"/>
  <c r="AH312" i="17"/>
  <c r="AE40" i="7"/>
  <c r="AK104" i="21"/>
  <c r="AH178" i="21"/>
  <c r="AB214" i="17"/>
  <c r="AE70" i="22"/>
  <c r="AH294" i="17"/>
  <c r="AH331" i="33"/>
  <c r="AB188" i="17"/>
  <c r="AH47" i="22"/>
  <c r="AH250" i="22"/>
  <c r="Y40" i="7"/>
  <c r="AE134" i="17"/>
  <c r="AE116" i="33"/>
  <c r="AH269" i="21"/>
  <c r="AK95" i="33"/>
  <c r="AB352" i="33"/>
  <c r="AJ21" i="9"/>
  <c r="AB18" i="22"/>
  <c r="AZ29" i="7"/>
  <c r="AK305" i="21"/>
  <c r="AK154" i="22"/>
  <c r="AH205" i="21"/>
  <c r="AH206" i="21"/>
  <c r="AE267" i="17"/>
  <c r="AH225" i="33"/>
  <c r="AH245" i="17"/>
  <c r="AH201" i="17"/>
  <c r="AK185" i="22"/>
  <c r="AK297" i="17"/>
  <c r="AH212" i="17"/>
  <c r="AK292" i="17"/>
  <c r="AH120" i="33"/>
  <c r="AH78" i="21"/>
  <c r="AT30" i="11"/>
  <c r="AK158" i="33"/>
  <c r="AE264" i="33"/>
  <c r="AE148" i="17"/>
  <c r="AK252" i="21"/>
  <c r="Y42" i="11"/>
  <c r="AK257" i="33"/>
  <c r="AE3" i="33"/>
  <c r="AK122" i="17"/>
  <c r="AK135" i="33"/>
  <c r="Y367" i="17"/>
  <c r="AW29" i="8"/>
  <c r="Y317" i="22"/>
  <c r="Y332" i="21"/>
  <c r="Y111" i="22"/>
  <c r="Y137" i="33"/>
  <c r="Y230" i="17"/>
  <c r="Y328" i="17"/>
  <c r="Y57" i="33"/>
  <c r="M3" i="8"/>
  <c r="L5" i="8" s="1"/>
  <c r="AH48" i="22"/>
  <c r="AK229" i="22"/>
  <c r="AE234" i="22"/>
  <c r="AK36" i="33"/>
  <c r="AH60" i="33"/>
  <c r="AK330" i="17"/>
  <c r="AH153" i="21"/>
  <c r="AK323" i="33"/>
  <c r="AH39" i="17"/>
  <c r="D41" i="7"/>
  <c r="AK334" i="17"/>
  <c r="AK190" i="17"/>
  <c r="S40" i="11"/>
  <c r="AH248" i="21"/>
  <c r="AK145" i="17"/>
  <c r="AZ14" i="11"/>
  <c r="AK93" i="22"/>
  <c r="AE343" i="33"/>
  <c r="AZ10" i="7"/>
  <c r="AE41" i="33"/>
  <c r="D43" i="10"/>
  <c r="AH292" i="21"/>
  <c r="AK22" i="22"/>
  <c r="AH364" i="22"/>
  <c r="AJ34" i="7"/>
  <c r="AE229" i="17"/>
  <c r="AW10" i="9"/>
  <c r="AE41" i="9"/>
  <c r="AE354" i="33"/>
  <c r="AH104" i="22"/>
  <c r="AE178" i="33"/>
  <c r="AH213" i="21"/>
  <c r="AE47" i="17"/>
  <c r="AK356" i="21"/>
  <c r="AB294" i="33"/>
  <c r="AH227" i="33"/>
  <c r="AK232" i="33"/>
  <c r="AK269" i="21"/>
  <c r="AE95" i="21"/>
  <c r="AE353" i="17"/>
  <c r="AK242" i="21"/>
  <c r="AH300" i="17"/>
  <c r="AB149" i="21"/>
  <c r="AB256" i="17"/>
  <c r="AH64" i="33"/>
  <c r="AB145" i="21"/>
  <c r="AB52" i="22"/>
  <c r="AB80" i="33"/>
  <c r="AB204" i="21"/>
  <c r="AB61" i="33"/>
  <c r="AB315" i="33"/>
  <c r="AE340" i="22"/>
  <c r="AK123" i="17"/>
  <c r="AE112" i="22"/>
  <c r="AB126" i="33"/>
  <c r="AB218" i="17"/>
  <c r="AE104" i="17"/>
  <c r="V37" i="8"/>
  <c r="Y8" i="33"/>
  <c r="Y269" i="33"/>
  <c r="Y181" i="21"/>
  <c r="V2" i="8"/>
  <c r="Y185" i="33"/>
  <c r="S36" i="8"/>
  <c r="V39" i="8"/>
  <c r="Y345" i="33"/>
  <c r="Y309" i="21"/>
  <c r="AE38" i="8"/>
  <c r="V43" i="8"/>
  <c r="Y139" i="17"/>
  <c r="Y23" i="21"/>
  <c r="Y134" i="21"/>
  <c r="J36" i="8"/>
  <c r="AE2" i="8"/>
  <c r="Y72" i="17"/>
  <c r="S329" i="22"/>
  <c r="S329" i="21"/>
  <c r="S329" i="33"/>
  <c r="H110" i="61"/>
  <c r="K110" i="61" s="1"/>
  <c r="S330" i="17"/>
  <c r="AW27" i="13"/>
  <c r="G22" i="21"/>
  <c r="H103" i="61"/>
  <c r="K103" i="61" s="1"/>
  <c r="B59" i="62"/>
  <c r="AD36" i="62"/>
  <c r="B58" i="62"/>
  <c r="E70" i="12" s="1"/>
  <c r="AD35" i="62"/>
  <c r="E62" i="12" s="1"/>
  <c r="B62" i="62"/>
  <c r="E71" i="12" s="1"/>
  <c r="AG37" i="62"/>
  <c r="R36" i="61"/>
  <c r="R35" i="61"/>
  <c r="D52" i="12" s="1"/>
  <c r="U37" i="61"/>
  <c r="R36" i="62"/>
  <c r="R35" i="62"/>
  <c r="E52" i="12" s="1"/>
  <c r="U37" i="62"/>
  <c r="H80" i="61"/>
  <c r="K80" i="61" s="1"/>
  <c r="L37" i="61"/>
  <c r="I36" i="61"/>
  <c r="I35" i="61"/>
  <c r="D43" i="12" s="1"/>
  <c r="AG36" i="61"/>
  <c r="AG35" i="61"/>
  <c r="D64" i="12" s="1"/>
  <c r="AJ37" i="61"/>
  <c r="G22" i="33"/>
  <c r="AJ35" i="61"/>
  <c r="D69" i="12" s="1"/>
  <c r="AJ36" i="61"/>
  <c r="F35" i="62"/>
  <c r="E41" i="12" s="1"/>
  <c r="I37" i="62"/>
  <c r="F36" i="62"/>
  <c r="AA36" i="61"/>
  <c r="AA35" i="61"/>
  <c r="D59" i="12" s="1"/>
  <c r="AD37" i="61"/>
  <c r="O35" i="62"/>
  <c r="E47" i="12" s="1"/>
  <c r="R37" i="62"/>
  <c r="O36" i="62"/>
  <c r="AG35" i="62"/>
  <c r="E64" i="12" s="1"/>
  <c r="AG36" i="62"/>
  <c r="AJ37" i="62"/>
  <c r="L35" i="61"/>
  <c r="D45" i="12" s="1"/>
  <c r="L36" i="61"/>
  <c r="B46" i="61"/>
  <c r="D53" i="12" s="1"/>
  <c r="B47" i="61"/>
  <c r="AR40" i="61"/>
  <c r="D50" i="12" s="1"/>
  <c r="O37" i="61"/>
  <c r="O35" i="61"/>
  <c r="D47" i="12" s="1"/>
  <c r="O36" i="61"/>
  <c r="R37" i="61"/>
  <c r="AD35" i="61"/>
  <c r="D62" i="12" s="1"/>
  <c r="AD36" i="61"/>
  <c r="B58" i="61"/>
  <c r="D70" i="12" s="1"/>
  <c r="B62" i="61"/>
  <c r="D71" i="12" s="1"/>
  <c r="B59" i="61"/>
  <c r="AG37" i="61"/>
  <c r="I36" i="62"/>
  <c r="I35" i="62"/>
  <c r="E43" i="12" s="1"/>
  <c r="L37" i="62"/>
  <c r="F36" i="61"/>
  <c r="F35" i="61"/>
  <c r="D41" i="12" s="1"/>
  <c r="I37" i="61"/>
  <c r="L36" i="62"/>
  <c r="L35" i="62"/>
  <c r="E45" i="12" s="1"/>
  <c r="B47" i="62"/>
  <c r="AR40" i="62"/>
  <c r="E50" i="12" s="1"/>
  <c r="B46" i="62"/>
  <c r="E53" i="12" s="1"/>
  <c r="O37" i="62"/>
  <c r="X35" i="61"/>
  <c r="D57" i="12" s="1"/>
  <c r="X36" i="61"/>
  <c r="AA37" i="61"/>
  <c r="J65" i="61"/>
  <c r="C35" i="61"/>
  <c r="F65" i="61"/>
  <c r="AJ38" i="61"/>
  <c r="BA38" i="61"/>
  <c r="T65" i="61"/>
  <c r="R38" i="61"/>
  <c r="F37" i="61"/>
  <c r="C37" i="61"/>
  <c r="B43" i="61"/>
  <c r="D44" i="12" s="1"/>
  <c r="F38" i="61"/>
  <c r="D42" i="12" s="1"/>
  <c r="K65" i="61"/>
  <c r="I65" i="61"/>
  <c r="W65" i="61"/>
  <c r="AA38" i="61"/>
  <c r="O38" i="61"/>
  <c r="D48" i="12" s="1"/>
  <c r="AC65" i="61"/>
  <c r="AF65" i="61"/>
  <c r="AA65" i="61"/>
  <c r="X65" i="61"/>
  <c r="S65" i="61"/>
  <c r="N65" i="61"/>
  <c r="D65" i="61"/>
  <c r="P65" i="61"/>
  <c r="G65" i="61"/>
  <c r="O65" i="61"/>
  <c r="U38" i="61"/>
  <c r="D56" i="12" s="1"/>
  <c r="V65" i="61"/>
  <c r="AX38" i="61"/>
  <c r="R65" i="61"/>
  <c r="L38" i="61"/>
  <c r="D46" i="12" s="1"/>
  <c r="Z65" i="61"/>
  <c r="AE65" i="61"/>
  <c r="AD65" i="61"/>
  <c r="AJ65" i="61"/>
  <c r="U65" i="61"/>
  <c r="C65" i="61"/>
  <c r="AH65" i="61"/>
  <c r="AI65" i="61"/>
  <c r="L65" i="61"/>
  <c r="B55" i="61"/>
  <c r="D61" i="12" s="1"/>
  <c r="Y65" i="61"/>
  <c r="X38" i="61"/>
  <c r="D58" i="12" s="1"/>
  <c r="AB65" i="61"/>
  <c r="AD38" i="61"/>
  <c r="D63" i="12" s="1"/>
  <c r="AG65" i="61"/>
  <c r="AR41" i="61"/>
  <c r="D51" i="12" s="1"/>
  <c r="E65" i="61"/>
  <c r="B65" i="61"/>
  <c r="AG38" i="61"/>
  <c r="D65" i="12" s="1"/>
  <c r="AU38" i="61"/>
  <c r="B49" i="61"/>
  <c r="D54" i="12" s="1"/>
  <c r="H65" i="61"/>
  <c r="M65" i="61"/>
  <c r="Q65" i="61"/>
  <c r="AJ41" i="61"/>
  <c r="D68" i="12" s="1"/>
  <c r="I38" i="61"/>
  <c r="C36" i="61"/>
  <c r="H89" i="61"/>
  <c r="K89" i="61" s="1"/>
  <c r="X35" i="62"/>
  <c r="E57" i="12" s="1"/>
  <c r="X36" i="62"/>
  <c r="AA37" i="62"/>
  <c r="AA36" i="62"/>
  <c r="AA35" i="62"/>
  <c r="E59" i="12" s="1"/>
  <c r="AD37" i="62"/>
  <c r="U36" i="62"/>
  <c r="U35" i="62"/>
  <c r="E55" i="12" s="1"/>
  <c r="B63" i="62"/>
  <c r="B53" i="62"/>
  <c r="B52" i="62"/>
  <c r="E60" i="12" s="1"/>
  <c r="X37" i="62"/>
  <c r="AJ36" i="62"/>
  <c r="AJ35" i="62"/>
  <c r="E69" i="12" s="1"/>
  <c r="C35" i="62"/>
  <c r="I38" i="62"/>
  <c r="C37" i="62"/>
  <c r="B43" i="62"/>
  <c r="E44" i="12" s="1"/>
  <c r="F38" i="62"/>
  <c r="E42" i="12" s="1"/>
  <c r="C36" i="62"/>
  <c r="F37" i="62"/>
  <c r="L38" i="62"/>
  <c r="E46" i="12" s="1"/>
  <c r="T65" i="62"/>
  <c r="U65" i="62"/>
  <c r="Z65" i="62"/>
  <c r="AJ41" i="62"/>
  <c r="E68" i="12" s="1"/>
  <c r="AA38" i="62"/>
  <c r="W65" i="62"/>
  <c r="AR41" i="62"/>
  <c r="E51" i="12" s="1"/>
  <c r="B49" i="62"/>
  <c r="E54" i="12" s="1"/>
  <c r="F65" i="62"/>
  <c r="C65" i="62"/>
  <c r="J65" i="62"/>
  <c r="AJ65" i="62"/>
  <c r="X65" i="62"/>
  <c r="X38" i="62"/>
  <c r="E58" i="12" s="1"/>
  <c r="BA38" i="62"/>
  <c r="AI65" i="62"/>
  <c r="B65" i="62"/>
  <c r="V65" i="62"/>
  <c r="G65" i="62"/>
  <c r="R65" i="62"/>
  <c r="AJ38" i="62"/>
  <c r="L65" i="62"/>
  <c r="AA65" i="62"/>
  <c r="K65" i="62"/>
  <c r="AG65" i="62"/>
  <c r="AD38" i="62"/>
  <c r="E63" i="12" s="1"/>
  <c r="M65" i="62"/>
  <c r="AU38" i="62"/>
  <c r="AC65" i="62"/>
  <c r="N65" i="62"/>
  <c r="AB65" i="62"/>
  <c r="H65" i="62"/>
  <c r="Q65" i="62"/>
  <c r="AD65" i="62"/>
  <c r="O38" i="62"/>
  <c r="E48" i="12" s="1"/>
  <c r="AF65" i="62"/>
  <c r="R38" i="62"/>
  <c r="O65" i="62"/>
  <c r="P65" i="62"/>
  <c r="AX38" i="62"/>
  <c r="AG38" i="62"/>
  <c r="E65" i="12" s="1"/>
  <c r="I65" i="62"/>
  <c r="S65" i="62"/>
  <c r="AH65" i="62"/>
  <c r="Y65" i="62"/>
  <c r="B55" i="62"/>
  <c r="E61" i="12" s="1"/>
  <c r="AE65" i="62"/>
  <c r="D65" i="62"/>
  <c r="E65" i="62"/>
  <c r="U38" i="62"/>
  <c r="E56" i="12" s="1"/>
  <c r="G22" i="17"/>
  <c r="H97" i="61"/>
  <c r="K97" i="61" s="1"/>
  <c r="B63" i="61"/>
  <c r="U36" i="61"/>
  <c r="B52" i="61"/>
  <c r="D60" i="12" s="1"/>
  <c r="B53" i="61"/>
  <c r="U35" i="61"/>
  <c r="D55" i="12" s="1"/>
  <c r="X37" i="61"/>
  <c r="AS204" i="17"/>
  <c r="AP233" i="17"/>
  <c r="G35" i="1"/>
  <c r="F27" i="1" s="1"/>
  <c r="AV80" i="17"/>
  <c r="AV253" i="17"/>
  <c r="R13" i="36"/>
  <c r="S189" i="17"/>
  <c r="S188" i="22"/>
  <c r="BB25" i="17"/>
  <c r="BB232" i="17"/>
  <c r="Y42" i="25"/>
  <c r="AS323" i="17"/>
  <c r="AS189" i="17"/>
  <c r="Y41" i="25"/>
  <c r="X32" i="25" s="1"/>
  <c r="AB40" i="27"/>
  <c r="J42" i="2"/>
  <c r="P43" i="25"/>
  <c r="J41" i="28"/>
  <c r="U11" i="36"/>
  <c r="S41" i="2"/>
  <c r="D39" i="24"/>
  <c r="Y43" i="24"/>
  <c r="X34" i="24" s="1"/>
  <c r="BE15" i="17"/>
  <c r="AY219" i="17"/>
  <c r="AY79" i="17"/>
  <c r="BB219" i="17"/>
  <c r="BB49" i="17"/>
  <c r="AV197" i="17"/>
  <c r="BE205" i="17"/>
  <c r="AG20" i="36"/>
  <c r="Y40" i="1"/>
  <c r="F21" i="36"/>
  <c r="Y43" i="25"/>
  <c r="L24" i="36"/>
  <c r="L17" i="36"/>
  <c r="AA12" i="36"/>
  <c r="AG7" i="36"/>
  <c r="X22" i="36"/>
  <c r="BE197" i="17"/>
  <c r="AY198" i="17"/>
  <c r="AY293" i="17"/>
  <c r="AY251" i="17"/>
  <c r="L10" i="36"/>
  <c r="AG6" i="36"/>
  <c r="AY204" i="17"/>
  <c r="AY205" i="17"/>
  <c r="AS15" i="17"/>
  <c r="AY225" i="17"/>
  <c r="BE218" i="17"/>
  <c r="BB289" i="17"/>
  <c r="AS190" i="17"/>
  <c r="R6" i="36"/>
  <c r="AS197" i="17"/>
  <c r="AS250" i="17"/>
  <c r="AY261" i="17"/>
  <c r="AV105" i="17"/>
  <c r="AS78" i="17"/>
  <c r="E261" i="33"/>
  <c r="AH34" i="1"/>
  <c r="AG25" i="1" s="1"/>
  <c r="X15" i="36"/>
  <c r="BE225" i="17"/>
  <c r="BB250" i="17"/>
  <c r="AS226" i="17"/>
  <c r="BE198" i="17"/>
  <c r="AA5" i="36"/>
  <c r="J42" i="1"/>
  <c r="AV226" i="17"/>
  <c r="AV250" i="17"/>
  <c r="AP219" i="17"/>
  <c r="AP285" i="17"/>
  <c r="BE324" i="17"/>
  <c r="AV43" i="17"/>
  <c r="AV103" i="17"/>
  <c r="AD24" i="36"/>
  <c r="AP250" i="17"/>
  <c r="BE49" i="17"/>
  <c r="BE224" i="17"/>
  <c r="AV77" i="17"/>
  <c r="AY77" i="17"/>
  <c r="AS196" i="17"/>
  <c r="AS49" i="17"/>
  <c r="AS50" i="17"/>
  <c r="AP205" i="17"/>
  <c r="BE66" i="17"/>
  <c r="AD23" i="36"/>
  <c r="AJ7" i="36"/>
  <c r="BK340" i="17" s="1"/>
  <c r="BB346" i="17"/>
  <c r="AJ20" i="36"/>
  <c r="BK353" i="17" s="1"/>
  <c r="AJ14" i="36"/>
  <c r="BK347" i="17" s="1"/>
  <c r="AJ21" i="36"/>
  <c r="BK354" i="17" s="1"/>
  <c r="AY268" i="17"/>
  <c r="AH40" i="28"/>
  <c r="AH42" i="28"/>
  <c r="AH41" i="28"/>
  <c r="AH42" i="23"/>
  <c r="G151" i="33"/>
  <c r="G65" i="21"/>
  <c r="S60" i="17"/>
  <c r="G144" i="33"/>
  <c r="G152" i="17"/>
  <c r="G144" i="21"/>
  <c r="G132" i="33"/>
  <c r="G151" i="22"/>
  <c r="G145" i="17"/>
  <c r="G144" i="22"/>
  <c r="G151" i="21"/>
  <c r="G132" i="21"/>
  <c r="G133" i="17"/>
  <c r="G132" i="22"/>
  <c r="Y37" i="21"/>
  <c r="M27" i="21"/>
  <c r="S27" i="17"/>
  <c r="S27" i="33"/>
  <c r="Y144" i="21"/>
  <c r="P3" i="22"/>
  <c r="Y37" i="17"/>
  <c r="S60" i="22"/>
  <c r="S65" i="21"/>
  <c r="S60" i="33"/>
  <c r="S297" i="33"/>
  <c r="V109" i="17"/>
  <c r="S105" i="33"/>
  <c r="S65" i="33"/>
  <c r="S105" i="21"/>
  <c r="S66" i="17"/>
  <c r="S297" i="21"/>
  <c r="S65" i="22"/>
  <c r="Y99" i="21"/>
  <c r="Y27" i="33"/>
  <c r="Y188" i="22"/>
  <c r="P32" i="22"/>
  <c r="Y118" i="21"/>
  <c r="P32" i="33"/>
  <c r="Y305" i="33"/>
  <c r="Y302" i="17"/>
  <c r="Y191" i="22"/>
  <c r="S168" i="21"/>
  <c r="Y81" i="21"/>
  <c r="V148" i="21"/>
  <c r="Y346" i="33"/>
  <c r="V24" i="21"/>
  <c r="Y118" i="22"/>
  <c r="Y191" i="21"/>
  <c r="AB260" i="21"/>
  <c r="Y273" i="33"/>
  <c r="Y242" i="17"/>
  <c r="Y57" i="17"/>
  <c r="AZ14" i="8"/>
  <c r="Y102" i="17"/>
  <c r="Y124" i="17"/>
  <c r="Y58" i="22"/>
  <c r="Y330" i="17"/>
  <c r="Y27" i="17"/>
  <c r="AW27" i="8"/>
  <c r="Y305" i="21"/>
  <c r="P32" i="21"/>
  <c r="AT34" i="8"/>
  <c r="Y346" i="22"/>
  <c r="AQ19" i="13"/>
  <c r="V148" i="22"/>
  <c r="Y346" i="21"/>
  <c r="Y119" i="17"/>
  <c r="V24" i="22"/>
  <c r="Y101" i="33"/>
  <c r="S168" i="33"/>
  <c r="Y81" i="33"/>
  <c r="Y49" i="21"/>
  <c r="V148" i="33"/>
  <c r="Y58" i="17"/>
  <c r="Y192" i="17"/>
  <c r="Y177" i="17"/>
  <c r="S169" i="17"/>
  <c r="Y274" i="17"/>
  <c r="Y57" i="21"/>
  <c r="Y333" i="33"/>
  <c r="Y145" i="17"/>
  <c r="Y101" i="22"/>
  <c r="Y191" i="33"/>
  <c r="Y176" i="21"/>
  <c r="S168" i="22"/>
  <c r="Y273" i="22"/>
  <c r="S297" i="22"/>
  <c r="Y333" i="21"/>
  <c r="Y144" i="22"/>
  <c r="Y123" i="22"/>
  <c r="S94" i="17"/>
  <c r="Y71" i="33"/>
  <c r="Y312" i="21"/>
  <c r="Y66" i="17"/>
  <c r="AZ33" i="8"/>
  <c r="J20" i="22"/>
  <c r="Y65" i="33"/>
  <c r="S21" i="17"/>
  <c r="G27" i="33"/>
  <c r="Y226" i="22"/>
  <c r="Y289" i="17"/>
  <c r="Y323" i="21"/>
  <c r="Y99" i="33"/>
  <c r="Y329" i="22"/>
  <c r="Y301" i="17"/>
  <c r="Y288" i="21"/>
  <c r="Y324" i="17"/>
  <c r="Y353" i="33"/>
  <c r="V149" i="17"/>
  <c r="Y329" i="33"/>
  <c r="Y105" i="22"/>
  <c r="Y365" i="21"/>
  <c r="Y176" i="22"/>
  <c r="Y300" i="22"/>
  <c r="Y288" i="22"/>
  <c r="Y41" i="33"/>
  <c r="Y295" i="21"/>
  <c r="AW5" i="8"/>
  <c r="Y241" i="17"/>
  <c r="Y45" i="21"/>
  <c r="Y103" i="17"/>
  <c r="Y323" i="33"/>
  <c r="Y354" i="17"/>
  <c r="Y329" i="21"/>
  <c r="S4" i="33"/>
  <c r="Y313" i="17"/>
  <c r="Y65" i="21"/>
  <c r="Y226" i="33"/>
  <c r="Y312" i="33"/>
  <c r="Y227" i="17"/>
  <c r="Y365" i="33"/>
  <c r="Y288" i="33"/>
  <c r="Y105" i="33"/>
  <c r="AQ4" i="8"/>
  <c r="S21" i="33"/>
  <c r="Y226" i="21"/>
  <c r="Y295" i="33"/>
  <c r="Y240" i="33"/>
  <c r="Y2" i="33"/>
  <c r="Y144" i="33"/>
  <c r="S4" i="21"/>
  <c r="Y105" i="21"/>
  <c r="Y300" i="33"/>
  <c r="Y24" i="17"/>
  <c r="AT17" i="8"/>
  <c r="M24" i="21"/>
  <c r="Y60" i="17"/>
  <c r="Y249" i="33"/>
  <c r="V108" i="22"/>
  <c r="M24" i="17"/>
  <c r="Y189" i="17"/>
  <c r="Y295" i="22"/>
  <c r="Y71" i="21"/>
  <c r="V108" i="21"/>
  <c r="G288" i="22"/>
  <c r="AQ27" i="8"/>
  <c r="Y24" i="21"/>
  <c r="Y53" i="21"/>
  <c r="Y188" i="21"/>
  <c r="Y41" i="22"/>
  <c r="Y100" i="22"/>
  <c r="AT24" i="8"/>
  <c r="Y228" i="21"/>
  <c r="Y343" i="21"/>
  <c r="G66" i="17"/>
  <c r="AZ26" i="8"/>
  <c r="G27" i="17"/>
  <c r="Y71" i="22"/>
  <c r="Y93" i="22"/>
  <c r="AW10" i="8"/>
  <c r="Y153" i="21"/>
  <c r="Y93" i="33"/>
  <c r="Y366" i="17"/>
  <c r="Y353" i="22"/>
  <c r="Y106" i="17"/>
  <c r="Y365" i="22"/>
  <c r="P28" i="17"/>
  <c r="Y41" i="21"/>
  <c r="Y296" i="17"/>
  <c r="Y102" i="21"/>
  <c r="AZ21" i="8"/>
  <c r="M28" i="21"/>
  <c r="Y176" i="33"/>
  <c r="Y24" i="22"/>
  <c r="Y41" i="17"/>
  <c r="G65" i="33"/>
  <c r="Y118" i="33"/>
  <c r="P24" i="17"/>
  <c r="P32" i="17"/>
  <c r="V108" i="33"/>
  <c r="G288" i="21"/>
  <c r="Y24" i="33"/>
  <c r="AT26" i="13"/>
  <c r="Y188" i="33"/>
  <c r="G65" i="22"/>
  <c r="Y359" i="17"/>
  <c r="Y347" i="17"/>
  <c r="M15" i="22"/>
  <c r="S232" i="17"/>
  <c r="V191" i="22"/>
  <c r="AQ19" i="3"/>
  <c r="G168" i="22"/>
  <c r="V191" i="33"/>
  <c r="S93" i="21"/>
  <c r="V144" i="33"/>
  <c r="V248" i="22"/>
  <c r="AZ11" i="13"/>
  <c r="S37" i="21"/>
  <c r="S188" i="17"/>
  <c r="S344" i="17"/>
  <c r="S343" i="22"/>
  <c r="V191" i="21"/>
  <c r="S231" i="21"/>
  <c r="AT17" i="3"/>
  <c r="G289" i="17"/>
  <c r="G288" i="33"/>
  <c r="G39" i="22"/>
  <c r="V74" i="17"/>
  <c r="S187" i="21"/>
  <c r="S187" i="33"/>
  <c r="G58" i="17"/>
  <c r="G58" i="22"/>
  <c r="S292" i="33"/>
  <c r="V248" i="21"/>
  <c r="S293" i="17"/>
  <c r="S292" i="22"/>
  <c r="V192" i="17"/>
  <c r="S231" i="33"/>
  <c r="S334" i="17"/>
  <c r="AT21" i="13"/>
  <c r="S292" i="21"/>
  <c r="V249" i="17"/>
  <c r="S187" i="22"/>
  <c r="V73" i="21"/>
  <c r="V248" i="33"/>
  <c r="S333" i="33"/>
  <c r="S333" i="22"/>
  <c r="S333" i="21"/>
  <c r="V279" i="17"/>
  <c r="G58" i="21"/>
  <c r="G356" i="21"/>
  <c r="G174" i="33"/>
  <c r="G115" i="22"/>
  <c r="G174" i="21"/>
  <c r="G168" i="21"/>
  <c r="G228" i="21"/>
  <c r="G168" i="33"/>
  <c r="G228" i="33"/>
  <c r="G169" i="17"/>
  <c r="G41" i="33"/>
  <c r="G77" i="21"/>
  <c r="S366" i="17"/>
  <c r="G343" i="33"/>
  <c r="AW21" i="3"/>
  <c r="G324" i="17"/>
  <c r="G93" i="22"/>
  <c r="Y236" i="17"/>
  <c r="G285" i="33"/>
  <c r="G356" i="22"/>
  <c r="G304" i="33"/>
  <c r="AZ5" i="3"/>
  <c r="G338" i="17"/>
  <c r="G337" i="22"/>
  <c r="G286" i="17"/>
  <c r="G295" i="21"/>
  <c r="G333" i="33"/>
  <c r="G333" i="21"/>
  <c r="G115" i="21"/>
  <c r="G115" i="33"/>
  <c r="G116" i="17"/>
  <c r="S49" i="21"/>
  <c r="S344" i="22"/>
  <c r="S129" i="21"/>
  <c r="S49" i="33"/>
  <c r="S129" i="33"/>
  <c r="S39" i="17"/>
  <c r="S39" i="33"/>
  <c r="S73" i="22"/>
  <c r="V45" i="22"/>
  <c r="AZ11" i="3"/>
  <c r="G344" i="17"/>
  <c r="G343" i="22"/>
  <c r="G343" i="21"/>
  <c r="AZ12" i="13"/>
  <c r="V45" i="17"/>
  <c r="S345" i="17"/>
  <c r="V45" i="21"/>
  <c r="S344" i="21"/>
  <c r="V158" i="17"/>
  <c r="V45" i="33"/>
  <c r="S344" i="33"/>
  <c r="V150" i="21"/>
  <c r="V150" i="33"/>
  <c r="S130" i="17"/>
  <c r="V157" i="21"/>
  <c r="V151" i="17"/>
  <c r="S129" i="22"/>
  <c r="V157" i="22"/>
  <c r="V157" i="33"/>
  <c r="S73" i="21"/>
  <c r="S73" i="33"/>
  <c r="S39" i="22"/>
  <c r="S49" i="17"/>
  <c r="S74" i="17"/>
  <c r="S39" i="21"/>
  <c r="S49" i="22"/>
  <c r="AQ8" i="14"/>
  <c r="V150" i="22"/>
  <c r="G304" i="22"/>
  <c r="G365" i="33"/>
  <c r="AZ14" i="3"/>
  <c r="AZ33" i="3"/>
  <c r="G347" i="17"/>
  <c r="G365" i="21"/>
  <c r="G295" i="33"/>
  <c r="G102" i="22"/>
  <c r="G366" i="17"/>
  <c r="G296" i="17"/>
  <c r="G102" i="21"/>
  <c r="G365" i="22"/>
  <c r="AT24" i="3"/>
  <c r="G103" i="17"/>
  <c r="G295" i="22"/>
  <c r="G102" i="33"/>
  <c r="AQ4" i="13"/>
  <c r="S45" i="22"/>
  <c r="S273" i="21"/>
  <c r="V171" i="17"/>
  <c r="S358" i="22"/>
  <c r="AZ10" i="13"/>
  <c r="Y306" i="17"/>
  <c r="P12" i="17"/>
  <c r="Y240" i="21"/>
  <c r="S60" i="21"/>
  <c r="V161" i="22"/>
  <c r="Y305" i="22"/>
  <c r="AT17" i="13"/>
  <c r="Y213" i="21"/>
  <c r="Y240" i="22"/>
  <c r="AZ32" i="8"/>
  <c r="S289" i="17"/>
  <c r="Y213" i="22"/>
  <c r="AT14" i="3"/>
  <c r="Y365" i="17"/>
  <c r="V331" i="21"/>
  <c r="Y58" i="33"/>
  <c r="V162" i="17"/>
  <c r="S105" i="22"/>
  <c r="S44" i="21"/>
  <c r="G357" i="17"/>
  <c r="J20" i="33"/>
  <c r="Y49" i="17"/>
  <c r="V145" i="17"/>
  <c r="AZ32" i="13"/>
  <c r="S106" i="17"/>
  <c r="J20" i="21"/>
  <c r="S44" i="17"/>
  <c r="G356" i="33"/>
  <c r="J20" i="17"/>
  <c r="Y45" i="33"/>
  <c r="Y49" i="22"/>
  <c r="V144" i="22"/>
  <c r="Y153" i="33"/>
  <c r="S365" i="17"/>
  <c r="V331" i="22"/>
  <c r="G27" i="21"/>
  <c r="S364" i="21"/>
  <c r="S44" i="22"/>
  <c r="Y45" i="17"/>
  <c r="AW31" i="8"/>
  <c r="V144" i="21"/>
  <c r="Y154" i="17"/>
  <c r="Y116" i="17"/>
  <c r="Y273" i="21"/>
  <c r="Y45" i="22"/>
  <c r="Y334" i="17"/>
  <c r="Y153" i="22"/>
  <c r="AW31" i="13"/>
  <c r="Y353" i="21"/>
  <c r="Y151" i="21"/>
  <c r="AW29" i="14"/>
  <c r="V331" i="33"/>
  <c r="V170" i="33"/>
  <c r="Y60" i="22"/>
  <c r="G346" i="33"/>
  <c r="G305" i="17"/>
  <c r="S298" i="17"/>
  <c r="Y323" i="22"/>
  <c r="V330" i="17"/>
  <c r="S42" i="33"/>
  <c r="Y37" i="22"/>
  <c r="Y102" i="22"/>
  <c r="AW21" i="8"/>
  <c r="G228" i="22"/>
  <c r="AQ25" i="3"/>
  <c r="Y102" i="33"/>
  <c r="G229" i="17"/>
  <c r="Y2" i="17"/>
  <c r="G41" i="17"/>
  <c r="J4" i="22"/>
  <c r="Y229" i="17"/>
  <c r="Y2" i="22"/>
  <c r="V116" i="17"/>
  <c r="Y53" i="33"/>
  <c r="V289" i="17"/>
  <c r="S35" i="22"/>
  <c r="S273" i="22"/>
  <c r="Y101" i="17"/>
  <c r="Y228" i="22"/>
  <c r="Y2" i="21"/>
  <c r="AW31" i="3"/>
  <c r="Y53" i="17"/>
  <c r="S342" i="22"/>
  <c r="S274" i="17"/>
  <c r="Y100" i="21"/>
  <c r="G346" i="22"/>
  <c r="Y228" i="33"/>
  <c r="G334" i="17"/>
  <c r="G304" i="21"/>
  <c r="G77" i="22"/>
  <c r="G78" i="17"/>
  <c r="Y53" i="22"/>
  <c r="S273" i="33"/>
  <c r="Y100" i="33"/>
  <c r="S109" i="33"/>
  <c r="Y60" i="21"/>
  <c r="G346" i="21"/>
  <c r="G333" i="22"/>
  <c r="AT33" i="3"/>
  <c r="S42" i="22"/>
  <c r="C5" i="36"/>
  <c r="S365" i="21"/>
  <c r="S342" i="21"/>
  <c r="S35" i="17"/>
  <c r="AZ33" i="13"/>
  <c r="AZ29" i="13"/>
  <c r="S342" i="33"/>
  <c r="S100" i="21"/>
  <c r="S365" i="33"/>
  <c r="S361" i="33"/>
  <c r="S100" i="33"/>
  <c r="AT23" i="14"/>
  <c r="S365" i="22"/>
  <c r="S361" i="22"/>
  <c r="S109" i="21"/>
  <c r="S362" i="17"/>
  <c r="S181" i="17"/>
  <c r="S110" i="17"/>
  <c r="S109" i="22"/>
  <c r="S180" i="22"/>
  <c r="V294" i="33"/>
  <c r="V115" i="21"/>
  <c r="S343" i="17"/>
  <c r="V295" i="17"/>
  <c r="G82" i="17"/>
  <c r="V240" i="21"/>
  <c r="G149" i="17"/>
  <c r="G148" i="22"/>
  <c r="G49" i="22"/>
  <c r="G148" i="21"/>
  <c r="G49" i="21"/>
  <c r="G148" i="33"/>
  <c r="G49" i="17"/>
  <c r="S227" i="17"/>
  <c r="V342" i="33"/>
  <c r="G292" i="33"/>
  <c r="V343" i="17"/>
  <c r="V342" i="21"/>
  <c r="G226" i="33"/>
  <c r="AZ24" i="3"/>
  <c r="G285" i="21"/>
  <c r="G337" i="21"/>
  <c r="G337" i="33"/>
  <c r="G285" i="22"/>
  <c r="AZ10" i="14"/>
  <c r="V84" i="33"/>
  <c r="S304" i="21"/>
  <c r="AW21" i="13"/>
  <c r="V271" i="21"/>
  <c r="S323" i="22"/>
  <c r="AJ15" i="36"/>
  <c r="S115" i="21"/>
  <c r="S288" i="21"/>
  <c r="S148" i="22"/>
  <c r="V324" i="17"/>
  <c r="AT21" i="14"/>
  <c r="S346" i="33"/>
  <c r="S343" i="33"/>
  <c r="V323" i="22"/>
  <c r="S305" i="17"/>
  <c r="S45" i="21"/>
  <c r="V329" i="21"/>
  <c r="S154" i="17"/>
  <c r="S148" i="21"/>
  <c r="S100" i="17"/>
  <c r="V292" i="33"/>
  <c r="S108" i="22"/>
  <c r="V161" i="21"/>
  <c r="S115" i="33"/>
  <c r="S296" i="17"/>
  <c r="S115" i="22"/>
  <c r="S295" i="22"/>
  <c r="V288" i="22"/>
  <c r="S37" i="17"/>
  <c r="S148" i="33"/>
  <c r="S116" i="17"/>
  <c r="S295" i="33"/>
  <c r="V288" i="21"/>
  <c r="S37" i="22"/>
  <c r="S109" i="17"/>
  <c r="V73" i="22"/>
  <c r="S93" i="33"/>
  <c r="S343" i="21"/>
  <c r="V161" i="33"/>
  <c r="AQ12" i="14"/>
  <c r="AQ31" i="13"/>
  <c r="S108" i="21"/>
  <c r="AT17" i="14"/>
  <c r="V288" i="33"/>
  <c r="S37" i="33"/>
  <c r="S180" i="21"/>
  <c r="S108" i="33"/>
  <c r="V73" i="33"/>
  <c r="S93" i="22"/>
  <c r="V115" i="22"/>
  <c r="S35" i="21"/>
  <c r="S180" i="33"/>
  <c r="V278" i="21"/>
  <c r="V271" i="33"/>
  <c r="V115" i="33"/>
  <c r="S231" i="22"/>
  <c r="S35" i="33"/>
  <c r="AT33" i="13"/>
  <c r="S364" i="22"/>
  <c r="S45" i="17"/>
  <c r="V329" i="22"/>
  <c r="S347" i="17"/>
  <c r="S44" i="33"/>
  <c r="S288" i="33"/>
  <c r="V323" i="21"/>
  <c r="S304" i="22"/>
  <c r="S364" i="33"/>
  <c r="S45" i="33"/>
  <c r="AW27" i="14"/>
  <c r="S153" i="22"/>
  <c r="S346" i="22"/>
  <c r="V278" i="33"/>
  <c r="S42" i="17"/>
  <c r="AW21" i="14"/>
  <c r="V329" i="33"/>
  <c r="S153" i="21"/>
  <c r="S346" i="21"/>
  <c r="S288" i="22"/>
  <c r="S149" i="17"/>
  <c r="V323" i="33"/>
  <c r="S153" i="33"/>
  <c r="AZ14" i="13"/>
  <c r="AT7" i="14"/>
  <c r="V278" i="22"/>
  <c r="V271" i="22"/>
  <c r="G170" i="21"/>
  <c r="G170" i="33"/>
  <c r="G226" i="21"/>
  <c r="G60" i="22"/>
  <c r="G358" i="22"/>
  <c r="G39" i="21"/>
  <c r="G227" i="17"/>
  <c r="G226" i="22"/>
  <c r="G60" i="21"/>
  <c r="G359" i="17"/>
  <c r="G39" i="33"/>
  <c r="G60" i="33"/>
  <c r="G358" i="21"/>
  <c r="G39" i="17"/>
  <c r="G358" i="33"/>
  <c r="G60" i="17"/>
  <c r="AZ26" i="3"/>
  <c r="AT21" i="3"/>
  <c r="G293" i="17"/>
  <c r="AQ21" i="3"/>
  <c r="G292" i="22"/>
  <c r="G171" i="17"/>
  <c r="G292" i="21"/>
  <c r="G170" i="22"/>
  <c r="G81" i="22"/>
  <c r="G81" i="21"/>
  <c r="G240" i="33"/>
  <c r="G81" i="33"/>
  <c r="G240" i="22"/>
  <c r="G49" i="33"/>
  <c r="G355" i="33"/>
  <c r="G249" i="17"/>
  <c r="G248" i="22"/>
  <c r="G250" i="33"/>
  <c r="G251" i="17"/>
  <c r="AT29" i="3"/>
  <c r="AZ23" i="3"/>
  <c r="AJ8" i="36"/>
  <c r="G355" i="21"/>
  <c r="G300" i="33"/>
  <c r="G301" i="17"/>
  <c r="G300" i="22"/>
  <c r="G329" i="33"/>
  <c r="G356" i="17"/>
  <c r="G300" i="21"/>
  <c r="G329" i="21"/>
  <c r="G330" i="17"/>
  <c r="G37" i="22"/>
  <c r="AW27" i="3"/>
  <c r="G355" i="22"/>
  <c r="G329" i="22"/>
  <c r="G37" i="21"/>
  <c r="G37" i="17"/>
  <c r="G37" i="33"/>
  <c r="G99" i="22"/>
  <c r="G100" i="17"/>
  <c r="G99" i="21"/>
  <c r="G250" i="22"/>
  <c r="G250" i="21"/>
  <c r="G99" i="33"/>
  <c r="V342" i="22"/>
  <c r="S323" i="21"/>
  <c r="S226" i="21"/>
  <c r="S324" i="17"/>
  <c r="AZ23" i="13"/>
  <c r="S226" i="33"/>
  <c r="S323" i="33"/>
  <c r="V240" i="33"/>
  <c r="S226" i="22"/>
  <c r="V241" i="17"/>
  <c r="V240" i="22"/>
  <c r="P24" i="21"/>
  <c r="V39" i="33"/>
  <c r="V180" i="33"/>
  <c r="V39" i="17"/>
  <c r="V181" i="17"/>
  <c r="V39" i="22"/>
  <c r="S103" i="17"/>
  <c r="V180" i="22"/>
  <c r="S102" i="22"/>
  <c r="V180" i="21"/>
  <c r="V39" i="21"/>
  <c r="V37" i="21"/>
  <c r="V359" i="17"/>
  <c r="V37" i="33"/>
  <c r="AZ26" i="14"/>
  <c r="V37" i="17"/>
  <c r="V49" i="33"/>
  <c r="V358" i="33"/>
  <c r="V84" i="21"/>
  <c r="V66" i="17"/>
  <c r="S151" i="21"/>
  <c r="S355" i="21"/>
  <c r="S229" i="17"/>
  <c r="S151" i="22"/>
  <c r="S228" i="22"/>
  <c r="V65" i="22"/>
  <c r="S228" i="21"/>
  <c r="S151" i="33"/>
  <c r="V65" i="21"/>
  <c r="S152" i="17"/>
  <c r="V37" i="22"/>
  <c r="V49" i="21"/>
  <c r="S228" i="33"/>
  <c r="V65" i="33"/>
  <c r="AW15" i="3"/>
  <c r="G317" i="33"/>
  <c r="G318" i="17"/>
  <c r="G317" i="22"/>
  <c r="G317" i="21"/>
  <c r="AZ22" i="3"/>
  <c r="G105" i="21"/>
  <c r="G354" i="22"/>
  <c r="G355" i="17"/>
  <c r="G354" i="21"/>
  <c r="G354" i="33"/>
  <c r="G100" i="22"/>
  <c r="G100" i="33"/>
  <c r="G105" i="33"/>
  <c r="G101" i="17"/>
  <c r="G100" i="21"/>
  <c r="AW26" i="13"/>
  <c r="AT14" i="14"/>
  <c r="S355" i="22"/>
  <c r="S328" i="33"/>
  <c r="S164" i="21"/>
  <c r="Y108" i="33"/>
  <c r="V286" i="17"/>
  <c r="S355" i="33"/>
  <c r="AQ31" i="14"/>
  <c r="S102" i="21"/>
  <c r="S356" i="17"/>
  <c r="S328" i="21"/>
  <c r="AQ15" i="13"/>
  <c r="Y108" i="21"/>
  <c r="S329" i="17"/>
  <c r="S164" i="33"/>
  <c r="Y109" i="17"/>
  <c r="V285" i="22"/>
  <c r="S328" i="22"/>
  <c r="S165" i="17"/>
  <c r="Y108" i="22"/>
  <c r="S101" i="17"/>
  <c r="G241" i="17"/>
  <c r="V285" i="21"/>
  <c r="S102" i="33"/>
  <c r="V285" i="33"/>
  <c r="AT14" i="13"/>
  <c r="S164" i="22"/>
  <c r="S144" i="22"/>
  <c r="S144" i="21"/>
  <c r="AT23" i="13"/>
  <c r="S285" i="22"/>
  <c r="S144" i="33"/>
  <c r="Y234" i="17"/>
  <c r="V358" i="22"/>
  <c r="S286" i="17"/>
  <c r="S285" i="21"/>
  <c r="S145" i="17"/>
  <c r="S361" i="21"/>
  <c r="S285" i="33"/>
  <c r="V358" i="21"/>
  <c r="S161" i="22"/>
  <c r="S295" i="21"/>
  <c r="S27" i="21"/>
  <c r="AT24" i="13"/>
  <c r="S27" i="22"/>
  <c r="Y149" i="17"/>
  <c r="Y262" i="17"/>
  <c r="Y343" i="22"/>
  <c r="Y343" i="33"/>
  <c r="Y148" i="21"/>
  <c r="Y261" i="21"/>
  <c r="Y261" i="33"/>
  <c r="AZ11" i="8"/>
  <c r="S99" i="33"/>
  <c r="Y93" i="21"/>
  <c r="G323" i="33"/>
  <c r="Y94" i="17"/>
  <c r="V293" i="17"/>
  <c r="G323" i="22"/>
  <c r="G93" i="21"/>
  <c r="S99" i="22"/>
  <c r="S99" i="21"/>
  <c r="V292" i="22"/>
  <c r="G323" i="21"/>
  <c r="G94" i="17"/>
  <c r="V292" i="21"/>
  <c r="G93" i="33"/>
  <c r="G30" i="21"/>
  <c r="V294" i="22"/>
  <c r="P24" i="22"/>
  <c r="AQ7" i="10"/>
  <c r="P24" i="33"/>
  <c r="Y60" i="33"/>
  <c r="S304" i="33"/>
  <c r="S261" i="21"/>
  <c r="Y51" i="21"/>
  <c r="G4" i="22"/>
  <c r="P28" i="22"/>
  <c r="V332" i="17"/>
  <c r="Y250" i="22"/>
  <c r="Y178" i="17"/>
  <c r="Y177" i="33"/>
  <c r="J12" i="17"/>
  <c r="S162" i="17"/>
  <c r="G261" i="22"/>
  <c r="G153" i="22"/>
  <c r="S261" i="33"/>
  <c r="G261" i="21"/>
  <c r="Y281" i="33"/>
  <c r="AQ4" i="3"/>
  <c r="S161" i="21"/>
  <c r="Y282" i="17"/>
  <c r="G153" i="21"/>
  <c r="S262" i="17"/>
  <c r="S294" i="22"/>
  <c r="G153" i="33"/>
  <c r="S261" i="22"/>
  <c r="Y249" i="17"/>
  <c r="G262" i="17"/>
  <c r="G4" i="17"/>
  <c r="AB272" i="33"/>
  <c r="Y204" i="22"/>
  <c r="G154" i="17"/>
  <c r="Y248" i="22"/>
  <c r="G4" i="33"/>
  <c r="Y281" i="21"/>
  <c r="G261" i="33"/>
  <c r="G248" i="21"/>
  <c r="Y248" i="21"/>
  <c r="AQ12" i="13"/>
  <c r="S100" i="22"/>
  <c r="G248" i="33"/>
  <c r="Y117" i="22"/>
  <c r="Y248" i="33"/>
  <c r="S294" i="21"/>
  <c r="S295" i="17"/>
  <c r="H4" i="33"/>
  <c r="Y300" i="21"/>
  <c r="AT29" i="8"/>
  <c r="G240" i="21"/>
  <c r="S294" i="33"/>
  <c r="S161" i="33"/>
  <c r="S341" i="22"/>
  <c r="S248" i="21"/>
  <c r="Y223" i="33"/>
  <c r="Y222" i="33"/>
  <c r="V170" i="22"/>
  <c r="M8" i="22"/>
  <c r="V170" i="21"/>
  <c r="S359" i="17"/>
  <c r="AQ21" i="14"/>
  <c r="Y253" i="33"/>
  <c r="Y180" i="33"/>
  <c r="AZ10" i="3"/>
  <c r="Y180" i="21"/>
  <c r="AZ26" i="13"/>
  <c r="V153" i="22"/>
  <c r="S358" i="21"/>
  <c r="AZ9" i="13"/>
  <c r="AH126" i="22"/>
  <c r="G343" i="17"/>
  <c r="V153" i="21"/>
  <c r="G342" i="21"/>
  <c r="V153" i="33"/>
  <c r="AK264" i="22"/>
  <c r="S341" i="33"/>
  <c r="S249" i="17"/>
  <c r="AQ4" i="14"/>
  <c r="G342" i="33"/>
  <c r="AQ31" i="8"/>
  <c r="S342" i="17"/>
  <c r="S248" i="22"/>
  <c r="S358" i="33"/>
  <c r="Y180" i="22"/>
  <c r="V154" i="17"/>
  <c r="G342" i="22"/>
  <c r="Y181" i="17"/>
  <c r="Y262" i="22"/>
  <c r="Y352" i="21"/>
  <c r="Y48" i="17"/>
  <c r="S341" i="21"/>
  <c r="S248" i="33"/>
  <c r="Q188" i="16"/>
  <c r="S7" i="22"/>
  <c r="Y121" i="17"/>
  <c r="G106" i="17"/>
  <c r="AH40" i="17"/>
  <c r="V49" i="17"/>
  <c r="G105" i="22"/>
  <c r="AB271" i="17"/>
  <c r="V49" i="22"/>
  <c r="S4" i="17"/>
  <c r="Y4" i="17"/>
  <c r="Y4" i="33"/>
  <c r="Y110" i="21"/>
  <c r="AH122" i="17"/>
  <c r="Y352" i="33"/>
  <c r="Y162" i="33"/>
  <c r="Y321" i="21"/>
  <c r="AT25" i="8"/>
  <c r="Y319" i="33"/>
  <c r="Y110" i="33"/>
  <c r="AQ13" i="8"/>
  <c r="Y180" i="17"/>
  <c r="Y353" i="17"/>
  <c r="G11" i="22"/>
  <c r="AQ28" i="8"/>
  <c r="AW17" i="8"/>
  <c r="AZ6" i="8"/>
  <c r="AE136" i="17"/>
  <c r="M20" i="21"/>
  <c r="Y270" i="17"/>
  <c r="M20" i="33"/>
  <c r="M20" i="17"/>
  <c r="Y281" i="22"/>
  <c r="Y4" i="21"/>
  <c r="S7" i="17"/>
  <c r="AK106" i="22"/>
  <c r="AZ20" i="8"/>
  <c r="AK155" i="17"/>
  <c r="Y326" i="17"/>
  <c r="Y157" i="17"/>
  <c r="Y241" i="22"/>
  <c r="AE360" i="22"/>
  <c r="Y96" i="22"/>
  <c r="Y241" i="21"/>
  <c r="Y178" i="21"/>
  <c r="Y272" i="21"/>
  <c r="AB328" i="21"/>
  <c r="AH32" i="22"/>
  <c r="AK288" i="22"/>
  <c r="AZ13" i="7"/>
  <c r="Y37" i="33"/>
  <c r="G9" i="17"/>
  <c r="S42" i="21"/>
  <c r="V85" i="17"/>
  <c r="AH57" i="33"/>
  <c r="Y229" i="33"/>
  <c r="AK296" i="17"/>
  <c r="AH339" i="33"/>
  <c r="Y27" i="22"/>
  <c r="G41" i="22"/>
  <c r="AE4" i="22"/>
  <c r="AE363" i="22"/>
  <c r="AK106" i="33"/>
  <c r="Y124" i="22"/>
  <c r="Y27" i="21"/>
  <c r="Y185" i="21"/>
  <c r="G41" i="21"/>
  <c r="P4" i="22"/>
  <c r="Y246" i="21"/>
  <c r="Y338" i="22"/>
  <c r="AQ5" i="11"/>
  <c r="AK61" i="21"/>
  <c r="Y177" i="22"/>
  <c r="AK52" i="17"/>
  <c r="Y217" i="22"/>
  <c r="AB3" i="17"/>
  <c r="G175" i="17"/>
  <c r="AK243" i="17"/>
  <c r="Y111" i="17"/>
  <c r="Y225" i="21"/>
  <c r="AE366" i="17"/>
  <c r="AK52" i="33"/>
  <c r="Y177" i="21"/>
  <c r="Y319" i="22"/>
  <c r="G174" i="22"/>
  <c r="Y110" i="22"/>
  <c r="AH257" i="33"/>
  <c r="AK296" i="21"/>
  <c r="AH339" i="21"/>
  <c r="Y232" i="33"/>
  <c r="AH165" i="22"/>
  <c r="AK214" i="33"/>
  <c r="Y356" i="21"/>
  <c r="AT10" i="8"/>
  <c r="Y122" i="22"/>
  <c r="Y183" i="33"/>
  <c r="AH340" i="17"/>
  <c r="AK214" i="22"/>
  <c r="AB111" i="21"/>
  <c r="AH204" i="22"/>
  <c r="AH121" i="17"/>
  <c r="AK355" i="22"/>
  <c r="AB132" i="17"/>
  <c r="AH217" i="22"/>
  <c r="Y130" i="17"/>
  <c r="Y258" i="17"/>
  <c r="AK217" i="17"/>
  <c r="AE133" i="22"/>
  <c r="G23" i="33"/>
  <c r="Y338" i="17"/>
  <c r="Y337" i="22"/>
  <c r="AE136" i="33"/>
  <c r="AH257" i="22"/>
  <c r="AZ5" i="8"/>
  <c r="AE145" i="21"/>
  <c r="AE252" i="21"/>
  <c r="Y264" i="33"/>
  <c r="AE363" i="21"/>
  <c r="Y204" i="21"/>
  <c r="Y203" i="21"/>
  <c r="AH277" i="21"/>
  <c r="AB264" i="33"/>
  <c r="Y253" i="17"/>
  <c r="AT29" i="9"/>
  <c r="AB300" i="22"/>
  <c r="Y259" i="22"/>
  <c r="AB77" i="33"/>
  <c r="Y252" i="21"/>
  <c r="AH211" i="22"/>
  <c r="AK79" i="17"/>
  <c r="AK361" i="17"/>
  <c r="AK273" i="17"/>
  <c r="Y238" i="22"/>
  <c r="Y134" i="22"/>
  <c r="Y188" i="17"/>
  <c r="Y239" i="17"/>
  <c r="Y72" i="21"/>
  <c r="Y252" i="33"/>
  <c r="AH232" i="21"/>
  <c r="AK215" i="33"/>
  <c r="AH208" i="21"/>
  <c r="Y327" i="33"/>
  <c r="AH262" i="22"/>
  <c r="Y56" i="22"/>
  <c r="AK95" i="21"/>
  <c r="Y64" i="22"/>
  <c r="AK285" i="17"/>
  <c r="AH280" i="33"/>
  <c r="Y175" i="17"/>
  <c r="Y90" i="21"/>
  <c r="AB251" i="21"/>
  <c r="Y145" i="21"/>
  <c r="AH216" i="17"/>
  <c r="AE140" i="21"/>
  <c r="Y132" i="21"/>
  <c r="AB217" i="17"/>
  <c r="Y231" i="33"/>
  <c r="Y64" i="21"/>
  <c r="AH281" i="17"/>
  <c r="Y147" i="22"/>
  <c r="Y91" i="17"/>
  <c r="Y72" i="22"/>
  <c r="AE262" i="33"/>
  <c r="AE178" i="17"/>
  <c r="Y64" i="33"/>
  <c r="Y86" i="17"/>
  <c r="AB276" i="17"/>
  <c r="AH251" i="21"/>
  <c r="AB345" i="22"/>
  <c r="Y252" i="22"/>
  <c r="Y65" i="17"/>
  <c r="AK177" i="33"/>
  <c r="Y166" i="33"/>
  <c r="AK222" i="33"/>
  <c r="Y216" i="33"/>
  <c r="AB78" i="21"/>
  <c r="Y205" i="17"/>
  <c r="AE40" i="28"/>
  <c r="AD31" i="28" s="1"/>
  <c r="AD32" i="28" s="1"/>
  <c r="AD33" i="28" s="1"/>
  <c r="AB108" i="17"/>
  <c r="AH131" i="33"/>
  <c r="AW30" i="7"/>
  <c r="AH332" i="33"/>
  <c r="AQ19" i="53"/>
  <c r="AT19" i="53"/>
  <c r="AB308" i="17"/>
  <c r="Y33" i="17"/>
  <c r="AH40" i="22"/>
  <c r="AZ19" i="53"/>
  <c r="AW19" i="53"/>
  <c r="AT20" i="11"/>
  <c r="AT24" i="11"/>
  <c r="AB181" i="21"/>
  <c r="AK109" i="21"/>
  <c r="AH97" i="17"/>
  <c r="Y86" i="21"/>
  <c r="AH158" i="21"/>
  <c r="Y311" i="33"/>
  <c r="Y328" i="33"/>
  <c r="Y131" i="17"/>
  <c r="AK291" i="21"/>
  <c r="AH158" i="22"/>
  <c r="AK340" i="22"/>
  <c r="AH272" i="21"/>
  <c r="Y296" i="33"/>
  <c r="AE269" i="22"/>
  <c r="AB158" i="21"/>
  <c r="AZ23" i="10"/>
  <c r="AB64" i="33"/>
  <c r="AK105" i="22"/>
  <c r="AK139" i="22"/>
  <c r="AE138" i="22"/>
  <c r="V41" i="57"/>
  <c r="J41" i="57"/>
  <c r="AW25" i="57"/>
  <c r="Y250" i="21"/>
  <c r="AW4" i="57"/>
  <c r="J42" i="58"/>
  <c r="AZ21" i="58"/>
  <c r="V41" i="58"/>
  <c r="AT21" i="57"/>
  <c r="J41" i="58"/>
  <c r="AQ28" i="58"/>
  <c r="AZ13" i="58"/>
  <c r="AZ7" i="57"/>
  <c r="M41" i="57"/>
  <c r="AW20" i="58"/>
  <c r="AW25" i="58"/>
  <c r="AZ4" i="58"/>
  <c r="AT22" i="57"/>
  <c r="AT4" i="57"/>
  <c r="AQ16" i="58"/>
  <c r="AW17" i="58"/>
  <c r="J43" i="58"/>
  <c r="J42" i="57"/>
  <c r="AZ21" i="57"/>
  <c r="AZ4" i="57"/>
  <c r="AW5" i="58"/>
  <c r="AW11" i="58"/>
  <c r="Y250" i="33"/>
  <c r="AQ4" i="57"/>
  <c r="AW4" i="58"/>
  <c r="AQ21" i="57"/>
  <c r="AT21" i="58"/>
  <c r="AQ27" i="58"/>
  <c r="AQ28" i="57"/>
  <c r="AQ26" i="58"/>
  <c r="AZ27" i="57"/>
  <c r="AZ7" i="58"/>
  <c r="AZ16" i="58"/>
  <c r="M41" i="58"/>
  <c r="G39" i="57"/>
  <c r="AW16" i="57"/>
  <c r="AT26" i="57"/>
  <c r="AT22" i="58"/>
  <c r="AZ29" i="58"/>
  <c r="AT4" i="58"/>
  <c r="G40" i="58"/>
  <c r="AW17" i="57"/>
  <c r="J43" i="57"/>
  <c r="AZ13" i="57"/>
  <c r="AQ16" i="57"/>
  <c r="AQ4" i="58"/>
  <c r="AQ21" i="58"/>
  <c r="AW32" i="57"/>
  <c r="AQ27" i="57"/>
  <c r="AQ5" i="57"/>
  <c r="AQ11" i="57"/>
  <c r="AQ26" i="57"/>
  <c r="AZ27" i="58"/>
  <c r="AZ31" i="58"/>
  <c r="AZ16" i="57"/>
  <c r="AW16" i="58"/>
  <c r="AT26" i="58"/>
  <c r="AQ8" i="58"/>
  <c r="AZ29" i="57"/>
  <c r="AT28" i="58"/>
  <c r="AQ19" i="57"/>
  <c r="J39" i="58"/>
  <c r="AQ20" i="58"/>
  <c r="AW32" i="58"/>
  <c r="AZ22" i="57"/>
  <c r="AT29" i="57"/>
  <c r="M42" i="57"/>
  <c r="AZ17" i="57"/>
  <c r="AQ5" i="58"/>
  <c r="AQ11" i="58"/>
  <c r="AW6" i="57"/>
  <c r="AZ25" i="57"/>
  <c r="AZ31" i="57"/>
  <c r="M39" i="58"/>
  <c r="AQ30" i="57"/>
  <c r="AQ8" i="57"/>
  <c r="AZ5" i="57"/>
  <c r="AT28" i="57"/>
  <c r="AQ19" i="58"/>
  <c r="AT32" i="58"/>
  <c r="AW31" i="57"/>
  <c r="AW20" i="57"/>
  <c r="AZ26" i="58"/>
  <c r="AK115" i="22"/>
  <c r="Y221" i="21"/>
  <c r="Y135" i="21"/>
  <c r="AQ14" i="57"/>
  <c r="AQ20" i="57"/>
  <c r="AZ22" i="58"/>
  <c r="AT29" i="58"/>
  <c r="M42" i="58"/>
  <c r="AZ17" i="58"/>
  <c r="AW30" i="58"/>
  <c r="AW6" i="58"/>
  <c r="AZ8" i="57"/>
  <c r="AZ25" i="58"/>
  <c r="M39" i="57"/>
  <c r="AT18" i="57"/>
  <c r="S41" i="57"/>
  <c r="AQ30" i="58"/>
  <c r="AT33" i="57"/>
  <c r="AW8" i="57"/>
  <c r="AZ5" i="58"/>
  <c r="AT13" i="57"/>
  <c r="D39" i="57"/>
  <c r="AZ18" i="57"/>
  <c r="AT15" i="58"/>
  <c r="D41" i="58"/>
  <c r="AQ10" i="58"/>
  <c r="Y222" i="17"/>
  <c r="AW14" i="57"/>
  <c r="AQ14" i="58"/>
  <c r="AW33" i="57"/>
  <c r="AT31" i="58"/>
  <c r="AW9" i="58"/>
  <c r="AQ15" i="57"/>
  <c r="Y40" i="57"/>
  <c r="AW30" i="57"/>
  <c r="AQ23" i="57"/>
  <c r="AZ8" i="58"/>
  <c r="Y41" i="57"/>
  <c r="AT18" i="58"/>
  <c r="S41" i="58"/>
  <c r="AT19" i="57"/>
  <c r="AT33" i="58"/>
  <c r="AW8" i="58"/>
  <c r="AT8" i="57"/>
  <c r="AT13" i="58"/>
  <c r="D39" i="58"/>
  <c r="AZ18" i="58"/>
  <c r="AZ32" i="58"/>
  <c r="AW14" i="58"/>
  <c r="AZ12" i="57"/>
  <c r="AW33" i="58"/>
  <c r="AT31" i="57"/>
  <c r="AW9" i="57"/>
  <c r="AQ15" i="58"/>
  <c r="AW24" i="58"/>
  <c r="Y40" i="58"/>
  <c r="J40" i="57"/>
  <c r="AQ23" i="58"/>
  <c r="AW19" i="57"/>
  <c r="Y41" i="58"/>
  <c r="AT19" i="58"/>
  <c r="AW22" i="57"/>
  <c r="AT8" i="58"/>
  <c r="Y42" i="57"/>
  <c r="AQ31" i="57"/>
  <c r="AZ12" i="58"/>
  <c r="AZ23" i="58"/>
  <c r="AQ12" i="57"/>
  <c r="AW24" i="57"/>
  <c r="J40" i="58"/>
  <c r="AQ9" i="57"/>
  <c r="AW19" i="58"/>
  <c r="AQ22" i="57"/>
  <c r="AZ28" i="57"/>
  <c r="D40" i="57"/>
  <c r="AW18" i="57"/>
  <c r="AW22" i="58"/>
  <c r="V40" i="57"/>
  <c r="AT34" i="57"/>
  <c r="Y42" i="58"/>
  <c r="AZ24" i="57"/>
  <c r="AQ31" i="58"/>
  <c r="AT5" i="57"/>
  <c r="AZ10" i="57"/>
  <c r="AZ23" i="57"/>
  <c r="AQ12" i="58"/>
  <c r="V39" i="57"/>
  <c r="AT9" i="58"/>
  <c r="AQ9" i="58"/>
  <c r="S40" i="57"/>
  <c r="AQ6" i="57"/>
  <c r="AQ22" i="58"/>
  <c r="AZ28" i="58"/>
  <c r="AW21" i="57"/>
  <c r="AT12" i="57"/>
  <c r="D40" i="58"/>
  <c r="AW18" i="58"/>
  <c r="V40" i="58"/>
  <c r="AZ20" i="57"/>
  <c r="AT34" i="58"/>
  <c r="AT27" i="57"/>
  <c r="AT5" i="58"/>
  <c r="AH41" i="58"/>
  <c r="AZ10" i="58"/>
  <c r="V43" i="57"/>
  <c r="AW26" i="57"/>
  <c r="AW29" i="58"/>
  <c r="V39" i="58"/>
  <c r="AT9" i="57"/>
  <c r="S40" i="58"/>
  <c r="AQ6" i="58"/>
  <c r="AT11" i="57"/>
  <c r="AT16" i="57"/>
  <c r="AW21" i="58"/>
  <c r="AT12" i="58"/>
  <c r="AW23" i="57"/>
  <c r="AT17" i="57"/>
  <c r="S39" i="58"/>
  <c r="AQ18" i="57"/>
  <c r="AZ20" i="58"/>
  <c r="AT10" i="57"/>
  <c r="AT25" i="57"/>
  <c r="AW12" i="57"/>
  <c r="AT27" i="58"/>
  <c r="AZ19" i="58"/>
  <c r="AZ28" i="7"/>
  <c r="AQ17" i="57"/>
  <c r="AQ33" i="57"/>
  <c r="AZ30" i="58"/>
  <c r="V43" i="58"/>
  <c r="AW26" i="58"/>
  <c r="AW29" i="57"/>
  <c r="AZ33" i="58"/>
  <c r="AQ7" i="57"/>
  <c r="AT11" i="58"/>
  <c r="AT16" i="58"/>
  <c r="AW7" i="57"/>
  <c r="AZ14" i="57"/>
  <c r="AW23" i="58"/>
  <c r="Y43" i="58"/>
  <c r="AT17" i="58"/>
  <c r="AQ25" i="57"/>
  <c r="AQ18" i="58"/>
  <c r="AT10" i="58"/>
  <c r="AT25" i="58"/>
  <c r="AW12" i="58"/>
  <c r="AT14" i="57"/>
  <c r="AK249" i="22"/>
  <c r="AQ17" i="58"/>
  <c r="AQ33" i="58"/>
  <c r="AZ30" i="57"/>
  <c r="AT24" i="57"/>
  <c r="AQ29" i="58"/>
  <c r="AW15" i="57"/>
  <c r="AZ33" i="57"/>
  <c r="AQ7" i="58"/>
  <c r="AT20" i="57"/>
  <c r="AW28" i="58"/>
  <c r="AW27" i="57"/>
  <c r="AW7" i="58"/>
  <c r="AZ14" i="58"/>
  <c r="AW10" i="57"/>
  <c r="AQ25" i="58"/>
  <c r="AT7" i="57"/>
  <c r="AZ34" i="57"/>
  <c r="AW13" i="57"/>
  <c r="AT14" i="58"/>
  <c r="AT24" i="58"/>
  <c r="AQ29" i="57"/>
  <c r="AW15" i="58"/>
  <c r="S42" i="57"/>
  <c r="AT20" i="58"/>
  <c r="AW28" i="57"/>
  <c r="AW27" i="58"/>
  <c r="AQ24" i="57"/>
  <c r="AW10" i="58"/>
  <c r="D42" i="57"/>
  <c r="AT7" i="58"/>
  <c r="M40" i="58"/>
  <c r="AZ34" i="58"/>
  <c r="AW13" i="58"/>
  <c r="AB72" i="22"/>
  <c r="AZ6" i="57"/>
  <c r="AZ9" i="58"/>
  <c r="AZ15" i="57"/>
  <c r="AQ32" i="57"/>
  <c r="AT23" i="57"/>
  <c r="S42" i="58"/>
  <c r="AT6" i="57"/>
  <c r="Y39" i="57"/>
  <c r="AQ24" i="58"/>
  <c r="AZ11" i="57"/>
  <c r="AQ13" i="57"/>
  <c r="D42" i="58"/>
  <c r="V42" i="57"/>
  <c r="M40" i="57"/>
  <c r="AT30" i="58"/>
  <c r="AE245" i="17"/>
  <c r="Y251" i="17"/>
  <c r="AH88" i="21"/>
  <c r="AT32" i="57"/>
  <c r="AW31" i="58"/>
  <c r="AZ6" i="58"/>
  <c r="AZ9" i="57"/>
  <c r="AZ15" i="58"/>
  <c r="AZ32" i="57"/>
  <c r="AQ32" i="58"/>
  <c r="AT23" i="58"/>
  <c r="AT15" i="57"/>
  <c r="AT6" i="58"/>
  <c r="J39" i="57"/>
  <c r="Y39" i="58"/>
  <c r="D41" i="57"/>
  <c r="AZ26" i="57"/>
  <c r="AZ11" i="58"/>
  <c r="AQ13" i="58"/>
  <c r="AW5" i="57"/>
  <c r="AZ24" i="58"/>
  <c r="V42" i="58"/>
  <c r="AZ19" i="57"/>
  <c r="AT30" i="57"/>
  <c r="AQ10" i="57"/>
  <c r="AW11" i="57"/>
  <c r="AE337" i="21"/>
  <c r="AE270" i="33"/>
  <c r="AB145" i="33"/>
  <c r="AT8" i="10"/>
  <c r="AK170" i="21"/>
  <c r="AE118" i="22"/>
  <c r="AH78" i="33"/>
  <c r="AB337" i="33"/>
  <c r="AK251" i="33"/>
  <c r="AE121" i="17"/>
  <c r="Y217" i="21"/>
  <c r="Y284" i="33"/>
  <c r="AK165" i="33"/>
  <c r="Y259" i="33"/>
  <c r="Y217" i="33"/>
  <c r="Y285" i="17"/>
  <c r="Y220" i="17"/>
  <c r="Y258" i="21"/>
  <c r="Y219" i="21"/>
  <c r="AQ16" i="8"/>
  <c r="Y274" i="22"/>
  <c r="Y284" i="22"/>
  <c r="Y274" i="21"/>
  <c r="Y246" i="17"/>
  <c r="AT13" i="8"/>
  <c r="Y219" i="33"/>
  <c r="Y284" i="21"/>
  <c r="Y275" i="17"/>
  <c r="Y142" i="17"/>
  <c r="Y219" i="22"/>
  <c r="AZ7" i="11"/>
  <c r="Y274" i="33"/>
  <c r="Y141" i="22"/>
  <c r="Y141" i="21"/>
  <c r="AH274" i="22"/>
  <c r="AH64" i="21"/>
  <c r="Y141" i="33"/>
  <c r="Y146" i="17"/>
  <c r="AE131" i="22"/>
  <c r="AK40" i="33"/>
  <c r="Y145" i="22"/>
  <c r="Y218" i="17"/>
  <c r="Y145" i="33"/>
  <c r="Y260" i="17"/>
  <c r="Y259" i="21"/>
  <c r="Y272" i="33"/>
  <c r="Y338" i="21"/>
  <c r="AB219" i="22"/>
  <c r="Y273" i="17"/>
  <c r="Y338" i="33"/>
  <c r="AB18" i="21"/>
  <c r="AK328" i="33"/>
  <c r="AK24" i="17"/>
  <c r="AB18" i="17"/>
  <c r="AT23" i="9"/>
  <c r="AH206" i="33"/>
  <c r="Y272" i="22"/>
  <c r="Y339" i="17"/>
  <c r="Y228" i="17"/>
  <c r="AH282" i="17"/>
  <c r="Y227" i="22"/>
  <c r="AT25" i="11"/>
  <c r="AE122" i="21"/>
  <c r="AK57" i="21"/>
  <c r="AH214" i="21"/>
  <c r="Y227" i="21"/>
  <c r="AE122" i="33"/>
  <c r="Y227" i="33"/>
  <c r="S7" i="21"/>
  <c r="Y204" i="33"/>
  <c r="AK124" i="21"/>
  <c r="AK359" i="21"/>
  <c r="S7" i="33"/>
  <c r="AK315" i="22"/>
  <c r="AH260" i="22"/>
  <c r="AE361" i="21"/>
  <c r="AK112" i="33"/>
  <c r="AK147" i="33"/>
  <c r="AH249" i="21"/>
  <c r="AE222" i="21"/>
  <c r="AH249" i="33"/>
  <c r="AK360" i="33"/>
  <c r="AE301" i="21"/>
  <c r="AK53" i="33"/>
  <c r="AH261" i="17"/>
  <c r="AK342" i="22"/>
  <c r="AH201" i="21"/>
  <c r="AH212" i="21"/>
  <c r="AB262" i="21"/>
  <c r="AK20" i="33"/>
  <c r="AH201" i="33"/>
  <c r="AK265" i="33"/>
  <c r="AH212" i="22"/>
  <c r="AK266" i="17"/>
  <c r="AE85" i="33"/>
  <c r="AE43" i="22"/>
  <c r="AH366" i="21"/>
  <c r="AK366" i="33"/>
  <c r="AE284" i="21"/>
  <c r="AK112" i="22"/>
  <c r="AK104" i="17"/>
  <c r="AK147" i="21"/>
  <c r="AH125" i="33"/>
  <c r="AK103" i="22"/>
  <c r="Y222" i="22"/>
  <c r="AB40" i="17"/>
  <c r="Y357" i="17"/>
  <c r="AZ24" i="8"/>
  <c r="Y231" i="21"/>
  <c r="AH98" i="22"/>
  <c r="AB141" i="22"/>
  <c r="AZ8" i="8"/>
  <c r="Y96" i="33"/>
  <c r="AH345" i="21"/>
  <c r="AQ27" i="10"/>
  <c r="Y329" i="17"/>
  <c r="Y232" i="22"/>
  <c r="AB199" i="21"/>
  <c r="AH224" i="17"/>
  <c r="AK136" i="17"/>
  <c r="Y51" i="33"/>
  <c r="Y48" i="22"/>
  <c r="Y253" i="22"/>
  <c r="Y297" i="17"/>
  <c r="Y174" i="22"/>
  <c r="Y12" i="22"/>
  <c r="Y226" i="17"/>
  <c r="Y143" i="21"/>
  <c r="Y209" i="22"/>
  <c r="Y179" i="21"/>
  <c r="AB129" i="22"/>
  <c r="Y242" i="33"/>
  <c r="AB281" i="22"/>
  <c r="Y183" i="21"/>
  <c r="Y85" i="22"/>
  <c r="Y223" i="22"/>
  <c r="AH91" i="21"/>
  <c r="AK339" i="22"/>
  <c r="Y82" i="21"/>
  <c r="AH293" i="22"/>
  <c r="G23" i="22"/>
  <c r="AE120" i="22"/>
  <c r="AH214" i="22"/>
  <c r="Y147" i="33"/>
  <c r="AE247" i="21"/>
  <c r="Y257" i="21"/>
  <c r="Y118" i="17"/>
  <c r="Y166" i="22"/>
  <c r="AB222" i="21"/>
  <c r="Y222" i="21"/>
  <c r="AB328" i="22"/>
  <c r="AB47" i="22"/>
  <c r="AB40" i="21"/>
  <c r="Y356" i="22"/>
  <c r="AB130" i="17"/>
  <c r="Y232" i="17"/>
  <c r="Y184" i="17"/>
  <c r="AB141" i="33"/>
  <c r="Y85" i="21"/>
  <c r="Y223" i="21"/>
  <c r="AH91" i="33"/>
  <c r="Y97" i="17"/>
  <c r="AK339" i="21"/>
  <c r="AH360" i="22"/>
  <c r="AH346" i="17"/>
  <c r="AE171" i="17"/>
  <c r="Y168" i="21"/>
  <c r="Y328" i="21"/>
  <c r="AT22" i="7"/>
  <c r="G23" i="21"/>
  <c r="Y232" i="21"/>
  <c r="AB200" i="17"/>
  <c r="AH57" i="21"/>
  <c r="AE264" i="22"/>
  <c r="AE3" i="21"/>
  <c r="Y51" i="17"/>
  <c r="Y48" i="33"/>
  <c r="Y253" i="21"/>
  <c r="Y140" i="17"/>
  <c r="Y296" i="22"/>
  <c r="Y148" i="17"/>
  <c r="Y174" i="33"/>
  <c r="AQ25" i="8"/>
  <c r="AB21" i="17"/>
  <c r="Y12" i="21"/>
  <c r="Y257" i="33"/>
  <c r="Y225" i="22"/>
  <c r="Y143" i="33"/>
  <c r="Y210" i="17"/>
  <c r="Y117" i="21"/>
  <c r="AQ17" i="8"/>
  <c r="Y56" i="17"/>
  <c r="AB216" i="21"/>
  <c r="Y223" i="17"/>
  <c r="AB338" i="17"/>
  <c r="Y356" i="33"/>
  <c r="Y231" i="22"/>
  <c r="AB282" i="17"/>
  <c r="Y85" i="33"/>
  <c r="Y224" i="17"/>
  <c r="AH92" i="17"/>
  <c r="Y341" i="17"/>
  <c r="Y122" i="21"/>
  <c r="Y96" i="21"/>
  <c r="AK340" i="17"/>
  <c r="AB72" i="33"/>
  <c r="AK335" i="33"/>
  <c r="AT21" i="7"/>
  <c r="Y328" i="22"/>
  <c r="AW26" i="8"/>
  <c r="AH293" i="33"/>
  <c r="AB158" i="17"/>
  <c r="G23" i="17"/>
  <c r="Y233" i="17"/>
  <c r="AE349" i="21"/>
  <c r="AE120" i="33"/>
  <c r="AH223" i="33"/>
  <c r="AK215" i="21"/>
  <c r="AE270" i="21"/>
  <c r="Y51" i="22"/>
  <c r="Y48" i="21"/>
  <c r="Y254" i="17"/>
  <c r="AH65" i="17"/>
  <c r="AB297" i="17"/>
  <c r="Y296" i="21"/>
  <c r="Y147" i="21"/>
  <c r="Y174" i="21"/>
  <c r="AK166" i="17"/>
  <c r="Y257" i="22"/>
  <c r="Y225" i="33"/>
  <c r="Y117" i="33"/>
  <c r="V23" i="22"/>
  <c r="AZ22" i="14"/>
  <c r="S222" i="21"/>
  <c r="S85" i="17"/>
  <c r="S84" i="22"/>
  <c r="J219" i="22"/>
  <c r="J120" i="22"/>
  <c r="AK356" i="17"/>
  <c r="AH297" i="33"/>
  <c r="AK129" i="33"/>
  <c r="AK52" i="21"/>
  <c r="AE141" i="33"/>
  <c r="AB70" i="22"/>
  <c r="AH228" i="17"/>
  <c r="AB219" i="17"/>
  <c r="AH120" i="21"/>
  <c r="AT30" i="10"/>
  <c r="AK231" i="22"/>
  <c r="AE122" i="22"/>
  <c r="AZ16" i="11"/>
  <c r="AH121" i="33"/>
  <c r="AK64" i="33"/>
  <c r="AK110" i="22"/>
  <c r="AE321" i="17"/>
  <c r="AB81" i="33"/>
  <c r="AH328" i="22"/>
  <c r="AE191" i="21"/>
  <c r="AE191" i="33"/>
  <c r="AE44" i="33"/>
  <c r="AH27" i="17"/>
  <c r="AB77" i="21"/>
  <c r="AB307" i="21"/>
  <c r="AB300" i="33"/>
  <c r="AK24" i="22"/>
  <c r="AQ32" i="9"/>
  <c r="AB181" i="22"/>
  <c r="AH40" i="21"/>
  <c r="AH33" i="17"/>
  <c r="AH33" i="21"/>
  <c r="AK250" i="22"/>
  <c r="AK250" i="21"/>
  <c r="AB15" i="17"/>
  <c r="AE116" i="22"/>
  <c r="AE117" i="17"/>
  <c r="AH232" i="33"/>
  <c r="AK235" i="22"/>
  <c r="AK235" i="21"/>
  <c r="AK96" i="17"/>
  <c r="AE241" i="21"/>
  <c r="AB18" i="33"/>
  <c r="AK127" i="22"/>
  <c r="AK128" i="17"/>
  <c r="AZ17" i="7"/>
  <c r="AH349" i="21"/>
  <c r="AK337" i="33"/>
  <c r="AZ33" i="11"/>
  <c r="AH202" i="17"/>
  <c r="AH88" i="22"/>
  <c r="AK55" i="17"/>
  <c r="AK55" i="21"/>
  <c r="AK299" i="21"/>
  <c r="AK299" i="33"/>
  <c r="AK125" i="17"/>
  <c r="AK124" i="33"/>
  <c r="AH244" i="21"/>
  <c r="AK216" i="21"/>
  <c r="AK43" i="22"/>
  <c r="AH281" i="21"/>
  <c r="AK183" i="21"/>
  <c r="AH209" i="17"/>
  <c r="AE145" i="33"/>
  <c r="AK185" i="21"/>
  <c r="AK366" i="22"/>
  <c r="AZ34" i="11"/>
  <c r="AH205" i="17"/>
  <c r="AK57" i="17"/>
  <c r="AK291" i="22"/>
  <c r="AT13" i="11"/>
  <c r="AK284" i="21"/>
  <c r="AH277" i="22"/>
  <c r="AH131" i="21"/>
  <c r="AE85" i="22"/>
  <c r="AQ9" i="7"/>
  <c r="AH158" i="33"/>
  <c r="AK272" i="21"/>
  <c r="AZ8" i="11"/>
  <c r="AK340" i="33"/>
  <c r="AK113" i="17"/>
  <c r="AE215" i="22"/>
  <c r="AE215" i="33"/>
  <c r="AH258" i="17"/>
  <c r="AB3" i="33"/>
  <c r="AH96" i="33"/>
  <c r="AK265" i="21"/>
  <c r="AH251" i="22"/>
  <c r="AH339" i="22"/>
  <c r="AE363" i="33"/>
  <c r="AZ28" i="11"/>
  <c r="AK107" i="17"/>
  <c r="AH217" i="33"/>
  <c r="AK215" i="17"/>
  <c r="AB107" i="21"/>
  <c r="AB345" i="21"/>
  <c r="AE222" i="22"/>
  <c r="AK216" i="22"/>
  <c r="AB81" i="21"/>
  <c r="AH329" i="17"/>
  <c r="AB307" i="22"/>
  <c r="AB300" i="21"/>
  <c r="AK24" i="21"/>
  <c r="AB181" i="33"/>
  <c r="AK129" i="21"/>
  <c r="AK43" i="21"/>
  <c r="AE146" i="17"/>
  <c r="AK185" i="33"/>
  <c r="AK367" i="17"/>
  <c r="AH204" i="21"/>
  <c r="AK57" i="33"/>
  <c r="AK291" i="33"/>
  <c r="AT6" i="7"/>
  <c r="AH132" i="17"/>
  <c r="AH88" i="33"/>
  <c r="AH27" i="22"/>
  <c r="AH227" i="22"/>
  <c r="AE133" i="33"/>
  <c r="AB218" i="21"/>
  <c r="AK127" i="21"/>
  <c r="AK183" i="22"/>
  <c r="AK284" i="33"/>
  <c r="AH120" i="22"/>
  <c r="AE301" i="33"/>
  <c r="AK272" i="22"/>
  <c r="AK299" i="22"/>
  <c r="AQ29" i="7"/>
  <c r="AK232" i="17"/>
  <c r="AK109" i="22"/>
  <c r="AH270" i="17"/>
  <c r="AH208" i="33"/>
  <c r="AE86" i="17"/>
  <c r="AK349" i="17"/>
  <c r="AH96" i="21"/>
  <c r="AH121" i="22"/>
  <c r="AK360" i="22"/>
  <c r="AB107" i="22"/>
  <c r="AH207" i="17"/>
  <c r="AZ22" i="10"/>
  <c r="AH81" i="17"/>
  <c r="AH165" i="21"/>
  <c r="AK223" i="21"/>
  <c r="AE216" i="17"/>
  <c r="AH135" i="33"/>
  <c r="AE266" i="22"/>
  <c r="Y121" i="22"/>
  <c r="Y352" i="22"/>
  <c r="Y214" i="22"/>
  <c r="G90" i="17"/>
  <c r="P214" i="22"/>
  <c r="AZ34" i="7"/>
  <c r="Y348" i="22"/>
  <c r="AE360" i="21"/>
  <c r="AW23" i="9"/>
  <c r="Y156" i="22"/>
  <c r="Y124" i="21"/>
  <c r="Y129" i="22"/>
  <c r="Y265" i="17"/>
  <c r="Y178" i="33"/>
  <c r="Y325" i="33"/>
  <c r="Y309" i="22"/>
  <c r="Y216" i="21"/>
  <c r="AH352" i="22"/>
  <c r="AE361" i="33"/>
  <c r="Y140" i="21"/>
  <c r="AK85" i="33"/>
  <c r="AE126" i="21"/>
  <c r="AE360" i="33"/>
  <c r="AE135" i="33"/>
  <c r="Y156" i="21"/>
  <c r="Y125" i="17"/>
  <c r="Y162" i="22"/>
  <c r="AE33" i="22"/>
  <c r="Y129" i="33"/>
  <c r="AK81" i="17"/>
  <c r="Y264" i="21"/>
  <c r="AB112" i="33"/>
  <c r="Y235" i="33"/>
  <c r="AE124" i="22"/>
  <c r="Y178" i="22"/>
  <c r="Y246" i="22"/>
  <c r="Y204" i="17"/>
  <c r="Y276" i="21"/>
  <c r="Y325" i="21"/>
  <c r="AE231" i="21"/>
  <c r="AE43" i="17"/>
  <c r="AH82" i="22"/>
  <c r="Y235" i="22"/>
  <c r="Y246" i="33"/>
  <c r="Y233" i="22"/>
  <c r="Y217" i="17"/>
  <c r="Y162" i="21"/>
  <c r="Y203" i="33"/>
  <c r="G9" i="33"/>
  <c r="Y216" i="22"/>
  <c r="AK324" i="22"/>
  <c r="AH366" i="33"/>
  <c r="AK85" i="22"/>
  <c r="Y156" i="33"/>
  <c r="AQ7" i="8"/>
  <c r="Y124" i="33"/>
  <c r="Y163" i="17"/>
  <c r="Y129" i="21"/>
  <c r="AK80" i="21"/>
  <c r="Y264" i="22"/>
  <c r="AB113" i="17"/>
  <c r="AB216" i="17"/>
  <c r="Y136" i="33"/>
  <c r="Y235" i="21"/>
  <c r="Y179" i="17"/>
  <c r="AQ29" i="8"/>
  <c r="Y247" i="17"/>
  <c r="Y203" i="22"/>
  <c r="Y325" i="22"/>
  <c r="AW23" i="8"/>
  <c r="S61" i="17"/>
  <c r="Y135" i="33"/>
  <c r="AB335" i="21"/>
  <c r="AK244" i="21"/>
  <c r="AH270" i="33"/>
  <c r="Y128" i="17"/>
  <c r="AK244" i="33"/>
  <c r="AH270" i="22"/>
  <c r="Y127" i="33"/>
  <c r="Y358" i="17"/>
  <c r="Y332" i="17"/>
  <c r="Y357" i="21"/>
  <c r="AB55" i="17"/>
  <c r="Y331" i="21"/>
  <c r="AK350" i="17"/>
  <c r="Y20" i="21"/>
  <c r="Y147" i="17"/>
  <c r="AK67" i="17"/>
  <c r="AE223" i="22"/>
  <c r="AJ32" i="36"/>
  <c r="C190" i="16"/>
  <c r="Y146" i="21"/>
  <c r="AK66" i="22"/>
  <c r="AZ17" i="11"/>
  <c r="AE223" i="33"/>
  <c r="AE222" i="17"/>
  <c r="Y106" i="21"/>
  <c r="AK280" i="21"/>
  <c r="AJ33" i="36"/>
  <c r="C189" i="16"/>
  <c r="Y146" i="22"/>
  <c r="Y106" i="33"/>
  <c r="AK281" i="17"/>
  <c r="AE79" i="17"/>
  <c r="Y106" i="22"/>
  <c r="AK277" i="21"/>
  <c r="Y135" i="22"/>
  <c r="AK141" i="17"/>
  <c r="AB215" i="22"/>
  <c r="G40" i="1"/>
  <c r="V354" i="33"/>
  <c r="V355" i="17"/>
  <c r="M103" i="33"/>
  <c r="P115" i="33"/>
  <c r="J145" i="22"/>
  <c r="P116" i="17"/>
  <c r="M231" i="33"/>
  <c r="AB40" i="22"/>
  <c r="AE219" i="21"/>
  <c r="AB250" i="21"/>
  <c r="AK269" i="33"/>
  <c r="V23" i="21"/>
  <c r="AB355" i="21"/>
  <c r="AB250" i="33"/>
  <c r="AB250" i="22"/>
  <c r="AK241" i="21"/>
  <c r="AB365" i="22"/>
  <c r="AK241" i="33"/>
  <c r="AB297" i="22"/>
  <c r="P365" i="33"/>
  <c r="P274" i="22"/>
  <c r="AV2" i="17"/>
  <c r="BB2" i="17"/>
  <c r="AP2" i="17"/>
  <c r="AS2" i="17"/>
  <c r="AY2" i="17"/>
  <c r="C4" i="36"/>
  <c r="BK2" i="17" s="1"/>
  <c r="AH243" i="17"/>
  <c r="AH242" i="33"/>
  <c r="AK338" i="17"/>
  <c r="AH298" i="17"/>
  <c r="AE241" i="22"/>
  <c r="AK337" i="22"/>
  <c r="AT26" i="7"/>
  <c r="AE241" i="33"/>
  <c r="AH281" i="33"/>
  <c r="AH246" i="17"/>
  <c r="AZ5" i="11"/>
  <c r="AH281" i="22"/>
  <c r="AK305" i="22"/>
  <c r="AH238" i="21"/>
  <c r="AH238" i="33"/>
  <c r="AH150" i="33"/>
  <c r="AH111" i="33"/>
  <c r="AB213" i="33"/>
  <c r="AH112" i="17"/>
  <c r="AK365" i="33"/>
  <c r="AH111" i="22"/>
  <c r="AK366" i="17"/>
  <c r="AK183" i="33"/>
  <c r="AB353" i="17"/>
  <c r="AH252" i="21"/>
  <c r="AH111" i="21"/>
  <c r="AK365" i="22"/>
  <c r="AK184" i="17"/>
  <c r="AW5" i="9"/>
  <c r="AK115" i="21"/>
  <c r="AK365" i="21"/>
  <c r="AE84" i="33"/>
  <c r="AQ8" i="7"/>
  <c r="AE142" i="17"/>
  <c r="AK251" i="17"/>
  <c r="AH332" i="22"/>
  <c r="AE12" i="22"/>
  <c r="AK348" i="22"/>
  <c r="AK331" i="21"/>
  <c r="AB162" i="17"/>
  <c r="AE97" i="33"/>
  <c r="AB212" i="17"/>
  <c r="AB129" i="33"/>
  <c r="AH99" i="17"/>
  <c r="AH360" i="21"/>
  <c r="AB72" i="21"/>
  <c r="AZ17" i="10"/>
  <c r="AK135" i="22"/>
  <c r="AK262" i="21"/>
  <c r="AH360" i="33"/>
  <c r="AK260" i="21"/>
  <c r="AB66" i="21"/>
  <c r="AK261" i="17"/>
  <c r="AK263" i="17"/>
  <c r="S29" i="21"/>
  <c r="AH321" i="17"/>
  <c r="AB67" i="17"/>
  <c r="AK33" i="22"/>
  <c r="S29" i="17"/>
  <c r="AK33" i="21"/>
  <c r="S29" i="33"/>
  <c r="AK33" i="33"/>
  <c r="AB177" i="22"/>
  <c r="AH100" i="22"/>
  <c r="AE178" i="21"/>
  <c r="AB177" i="33"/>
  <c r="AH231" i="22"/>
  <c r="AB178" i="17"/>
  <c r="AE265" i="22"/>
  <c r="AW10" i="11"/>
  <c r="AE147" i="21"/>
  <c r="AB245" i="17"/>
  <c r="AE265" i="21"/>
  <c r="G3" i="33"/>
  <c r="AB244" i="22"/>
  <c r="AE227" i="17"/>
  <c r="AK226" i="22"/>
  <c r="AE265" i="33"/>
  <c r="AH235" i="21"/>
  <c r="AB140" i="22"/>
  <c r="AH86" i="17"/>
  <c r="AK327" i="21"/>
  <c r="AH103" i="22"/>
  <c r="AE266" i="17"/>
  <c r="AH235" i="33"/>
  <c r="AB140" i="33"/>
  <c r="AE281" i="17"/>
  <c r="AH85" i="22"/>
  <c r="AK249" i="21"/>
  <c r="Y109" i="21"/>
  <c r="AH202" i="22"/>
  <c r="AK312" i="22"/>
  <c r="AB244" i="21"/>
  <c r="AH235" i="22"/>
  <c r="AB141" i="17"/>
  <c r="AE280" i="21"/>
  <c r="AH85" i="21"/>
  <c r="AK249" i="33"/>
  <c r="AB104" i="22"/>
  <c r="AK262" i="33"/>
  <c r="AH361" i="17"/>
  <c r="AB223" i="17"/>
  <c r="AH98" i="21"/>
  <c r="AE349" i="22"/>
  <c r="AT9" i="10"/>
  <c r="AK250" i="17"/>
  <c r="AB105" i="17"/>
  <c r="AB157" i="22"/>
  <c r="AB185" i="22"/>
  <c r="Y61" i="21"/>
  <c r="AE274" i="22"/>
  <c r="Y113" i="17"/>
  <c r="AB157" i="21"/>
  <c r="AB185" i="33"/>
  <c r="Y339" i="22"/>
  <c r="AB82" i="22"/>
  <c r="AE274" i="33"/>
  <c r="Y112" i="21"/>
  <c r="AH108" i="17"/>
  <c r="AE366" i="33"/>
  <c r="AK102" i="17"/>
  <c r="AH107" i="33"/>
  <c r="AZ34" i="10"/>
  <c r="AE109" i="21"/>
  <c r="AH107" i="22"/>
  <c r="AE367" i="17"/>
  <c r="AB127" i="21"/>
  <c r="AB127" i="33"/>
  <c r="AH348" i="21"/>
  <c r="AK252" i="22"/>
  <c r="AH348" i="22"/>
  <c r="AK151" i="17"/>
  <c r="AE202" i="17"/>
  <c r="Y155" i="17"/>
  <c r="AK96" i="33"/>
  <c r="AK121" i="33"/>
  <c r="Y219" i="17"/>
  <c r="AE201" i="21"/>
  <c r="AH169" i="21"/>
  <c r="Y154" i="22"/>
  <c r="AK150" i="21"/>
  <c r="AK97" i="17"/>
  <c r="AH107" i="21"/>
  <c r="Y154" i="33"/>
  <c r="Y154" i="21"/>
  <c r="Y218" i="22"/>
  <c r="AE201" i="22"/>
  <c r="AQ5" i="8"/>
  <c r="AK236" i="22"/>
  <c r="Y218" i="21"/>
  <c r="Y201" i="21"/>
  <c r="AB355" i="17"/>
  <c r="Y98" i="33"/>
  <c r="AB53" i="33"/>
  <c r="Y183" i="17"/>
  <c r="AB43" i="17"/>
  <c r="AK237" i="17"/>
  <c r="AB170" i="33"/>
  <c r="AH321" i="22"/>
  <c r="AB354" i="21"/>
  <c r="AB53" i="17"/>
  <c r="Y182" i="22"/>
  <c r="AK191" i="22"/>
  <c r="AH340" i="21"/>
  <c r="Y287" i="21"/>
  <c r="AB43" i="33"/>
  <c r="AB170" i="22"/>
  <c r="AH321" i="33"/>
  <c r="AB53" i="22"/>
  <c r="AK191" i="21"/>
  <c r="P366" i="17"/>
  <c r="G91" i="21"/>
  <c r="J105" i="22"/>
  <c r="G47" i="33"/>
  <c r="M231" i="22"/>
  <c r="M337" i="22"/>
  <c r="M337" i="21"/>
  <c r="M338" i="17"/>
  <c r="J219" i="21"/>
  <c r="P365" i="22"/>
  <c r="J219" i="33"/>
  <c r="M216" i="21"/>
  <c r="P115" i="21"/>
  <c r="P245" i="17"/>
  <c r="J245" i="22"/>
  <c r="M269" i="21"/>
  <c r="S245" i="17"/>
  <c r="M365" i="21"/>
  <c r="M222" i="33"/>
  <c r="M365" i="33"/>
  <c r="M105" i="22"/>
  <c r="AQ24" i="14"/>
  <c r="J116" i="17"/>
  <c r="S133" i="33"/>
  <c r="AB356" i="17"/>
  <c r="AQ19" i="11"/>
  <c r="Y311" i="22"/>
  <c r="AE215" i="17"/>
  <c r="AT20" i="9"/>
  <c r="AE315" i="22"/>
  <c r="Y311" i="21"/>
  <c r="AB355" i="33"/>
  <c r="AB328" i="33"/>
  <c r="AT10" i="9"/>
  <c r="AK176" i="22"/>
  <c r="Y312" i="17"/>
  <c r="AE3" i="22"/>
  <c r="AT17" i="9"/>
  <c r="AE242" i="33"/>
  <c r="AK339" i="33"/>
  <c r="AB275" i="33"/>
  <c r="AW9" i="8"/>
  <c r="AH57" i="22"/>
  <c r="AH223" i="22"/>
  <c r="AE340" i="17"/>
  <c r="AH106" i="17"/>
  <c r="Y221" i="22"/>
  <c r="AE316" i="17"/>
  <c r="AE110" i="33"/>
  <c r="AB298" i="17"/>
  <c r="Y256" i="17"/>
  <c r="Y255" i="21"/>
  <c r="Y236" i="22"/>
  <c r="AB133" i="22"/>
  <c r="Y255" i="22"/>
  <c r="Y221" i="33"/>
  <c r="AW13" i="10"/>
  <c r="AE110" i="22"/>
  <c r="AB297" i="21"/>
  <c r="AK146" i="21"/>
  <c r="AB90" i="17"/>
  <c r="AK241" i="22"/>
  <c r="AH91" i="22"/>
  <c r="AB280" i="17"/>
  <c r="AE217" i="22"/>
  <c r="AK269" i="22"/>
  <c r="Y255" i="33"/>
  <c r="Y236" i="21"/>
  <c r="AE246" i="17"/>
  <c r="AK218" i="33"/>
  <c r="Y345" i="22"/>
  <c r="AE243" i="17"/>
  <c r="AK111" i="33"/>
  <c r="AZ33" i="9"/>
  <c r="AH217" i="17"/>
  <c r="AB337" i="22"/>
  <c r="AH163" i="17"/>
  <c r="AB23" i="21"/>
  <c r="AK218" i="22"/>
  <c r="AE166" i="17"/>
  <c r="AH345" i="22"/>
  <c r="AW15" i="11"/>
  <c r="AE264" i="21"/>
  <c r="Y297" i="33"/>
  <c r="Y345" i="21"/>
  <c r="AH171" i="22"/>
  <c r="AH216" i="33"/>
  <c r="AH162" i="33"/>
  <c r="AB142" i="17"/>
  <c r="AE165" i="21"/>
  <c r="AB216" i="33"/>
  <c r="AK112" i="17"/>
  <c r="AB365" i="21"/>
  <c r="AZ5" i="9"/>
  <c r="AH162" i="21"/>
  <c r="AB47" i="33"/>
  <c r="AB23" i="22"/>
  <c r="AE220" i="17"/>
  <c r="AK218" i="21"/>
  <c r="AH345" i="33"/>
  <c r="AK168" i="21"/>
  <c r="AE182" i="22"/>
  <c r="AE176" i="22"/>
  <c r="AH133" i="22"/>
  <c r="AB116" i="21"/>
  <c r="AE204" i="33"/>
  <c r="AT26" i="8"/>
  <c r="AH315" i="21"/>
  <c r="AB92" i="21"/>
  <c r="AH172" i="17"/>
  <c r="AK317" i="33"/>
  <c r="AK111" i="22"/>
  <c r="AB366" i="17"/>
  <c r="AQ13" i="7"/>
  <c r="AB47" i="17"/>
  <c r="AE219" i="22"/>
  <c r="AB281" i="33"/>
  <c r="AK168" i="22"/>
  <c r="AE176" i="21"/>
  <c r="AB116" i="33"/>
  <c r="AB199" i="22"/>
  <c r="AE214" i="21"/>
  <c r="AK222" i="17"/>
  <c r="AB291" i="33"/>
  <c r="J349" i="22"/>
  <c r="S99" i="17"/>
  <c r="S244" i="33"/>
  <c r="V250" i="17"/>
  <c r="S244" i="22"/>
  <c r="AH244" i="33"/>
  <c r="AK95" i="22"/>
  <c r="Y140" i="33"/>
  <c r="AK52" i="22"/>
  <c r="AH278" i="17"/>
  <c r="AE131" i="33"/>
  <c r="AE126" i="33"/>
  <c r="AE311" i="33"/>
  <c r="AH280" i="22"/>
  <c r="AK156" i="22"/>
  <c r="AE132" i="17"/>
  <c r="AB212" i="21"/>
  <c r="AH280" i="21"/>
  <c r="AK156" i="33"/>
  <c r="AH355" i="21"/>
  <c r="AB213" i="17"/>
  <c r="AQ20" i="9"/>
  <c r="AT20" i="7"/>
  <c r="AB12" i="21"/>
  <c r="AB12" i="33"/>
  <c r="V12" i="33"/>
  <c r="AB102" i="17"/>
  <c r="AB343" i="17"/>
  <c r="AB272" i="17"/>
  <c r="AH136" i="33"/>
  <c r="AE213" i="22"/>
  <c r="AH221" i="22"/>
  <c r="Y349" i="17"/>
  <c r="AH274" i="21"/>
  <c r="AK357" i="17"/>
  <c r="AK177" i="21"/>
  <c r="AZ33" i="7"/>
  <c r="AK130" i="17"/>
  <c r="AK61" i="22"/>
  <c r="Y348" i="21"/>
  <c r="AK88" i="22"/>
  <c r="AE4" i="21"/>
  <c r="AB346" i="17"/>
  <c r="AK175" i="17"/>
  <c r="AH365" i="33"/>
  <c r="AK129" i="22"/>
  <c r="AK61" i="33"/>
  <c r="Y277" i="33"/>
  <c r="Y348" i="33"/>
  <c r="AZ13" i="9"/>
  <c r="AQ25" i="11"/>
  <c r="AE344" i="21"/>
  <c r="Y278" i="17"/>
  <c r="AE111" i="21"/>
  <c r="AZ16" i="8"/>
  <c r="AE111" i="33"/>
  <c r="AB77" i="22"/>
  <c r="AK62" i="17"/>
  <c r="Y277" i="21"/>
  <c r="Y319" i="21"/>
  <c r="AH104" i="33"/>
  <c r="AK55" i="33"/>
  <c r="AB3" i="22"/>
  <c r="Y141" i="17"/>
  <c r="Y277" i="22"/>
  <c r="AK224" i="17"/>
  <c r="Y140" i="22"/>
  <c r="AT6" i="8"/>
  <c r="AQ8" i="3"/>
  <c r="G158" i="17"/>
  <c r="S353" i="22"/>
  <c r="S244" i="21"/>
  <c r="S258" i="33"/>
  <c r="V134" i="17"/>
  <c r="S275" i="33"/>
  <c r="S318" i="17"/>
  <c r="S332" i="33"/>
  <c r="V133" i="22"/>
  <c r="S317" i="22"/>
  <c r="AW15" i="13"/>
  <c r="S332" i="21"/>
  <c r="S317" i="21"/>
  <c r="V112" i="33"/>
  <c r="S275" i="22"/>
  <c r="S317" i="33"/>
  <c r="S85" i="21"/>
  <c r="V198" i="17"/>
  <c r="S353" i="33"/>
  <c r="P339" i="33"/>
  <c r="S236" i="17"/>
  <c r="S213" i="33"/>
  <c r="S71" i="17"/>
  <c r="AQ32" i="13"/>
  <c r="S301" i="33"/>
  <c r="V113" i="17"/>
  <c r="M105" i="33"/>
  <c r="M106" i="17"/>
  <c r="S70" i="21"/>
  <c r="V43" i="17"/>
  <c r="S264" i="17"/>
  <c r="S217" i="21"/>
  <c r="V212" i="33"/>
  <c r="S217" i="33"/>
  <c r="S213" i="21"/>
  <c r="G73" i="17"/>
  <c r="G111" i="33"/>
  <c r="S222" i="33"/>
  <c r="S223" i="17"/>
  <c r="S222" i="22"/>
  <c r="S360" i="21"/>
  <c r="J107" i="17"/>
  <c r="J106" i="33"/>
  <c r="P112" i="17"/>
  <c r="S261" i="17"/>
  <c r="V293" i="21"/>
  <c r="AT22" i="14"/>
  <c r="S230" i="33"/>
  <c r="V69" i="21"/>
  <c r="S98" i="22"/>
  <c r="S98" i="21"/>
  <c r="S98" i="33"/>
  <c r="V62" i="17"/>
  <c r="S119" i="17"/>
  <c r="V61" i="22"/>
  <c r="S118" i="22"/>
  <c r="S111" i="22"/>
  <c r="S262" i="33"/>
  <c r="S112" i="17"/>
  <c r="S118" i="33"/>
  <c r="V257" i="33"/>
  <c r="V282" i="17"/>
  <c r="S118" i="21"/>
  <c r="S43" i="33"/>
  <c r="V315" i="22"/>
  <c r="S264" i="33"/>
  <c r="V204" i="33"/>
  <c r="S246" i="33"/>
  <c r="V214" i="33"/>
  <c r="S327" i="33"/>
  <c r="V231" i="22"/>
  <c r="AZ28" i="13"/>
  <c r="S221" i="22"/>
  <c r="S349" i="17"/>
  <c r="V204" i="22"/>
  <c r="S194" i="17"/>
  <c r="S361" i="17"/>
  <c r="S147" i="22"/>
  <c r="S81" i="33"/>
  <c r="S245" i="22"/>
  <c r="S147" i="33"/>
  <c r="AZ8" i="13"/>
  <c r="S172" i="21"/>
  <c r="S245" i="33"/>
  <c r="S246" i="17"/>
  <c r="V55" i="22"/>
  <c r="S299" i="22"/>
  <c r="S245" i="21"/>
  <c r="S238" i="21"/>
  <c r="V206" i="17"/>
  <c r="S238" i="22"/>
  <c r="S104" i="33"/>
  <c r="S183" i="22"/>
  <c r="V227" i="21"/>
  <c r="AZ16" i="13"/>
  <c r="S252" i="33"/>
  <c r="S348" i="22"/>
  <c r="AW25" i="13"/>
  <c r="AT25" i="13"/>
  <c r="S328" i="17"/>
  <c r="V173" i="33"/>
  <c r="V173" i="21"/>
  <c r="S312" i="33"/>
  <c r="S348" i="21"/>
  <c r="V112" i="22"/>
  <c r="S272" i="22"/>
  <c r="S348" i="33"/>
  <c r="V112" i="21"/>
  <c r="S131" i="33"/>
  <c r="V44" i="17"/>
  <c r="S36" i="17"/>
  <c r="V155" i="17"/>
  <c r="V104" i="21"/>
  <c r="V56" i="22"/>
  <c r="S265" i="21"/>
  <c r="S173" i="17"/>
  <c r="S172" i="22"/>
  <c r="S89" i="22"/>
  <c r="S89" i="21"/>
  <c r="V242" i="21"/>
  <c r="S234" i="21"/>
  <c r="V288" i="17"/>
  <c r="S338" i="33"/>
  <c r="AZ20" i="14"/>
  <c r="V216" i="21"/>
  <c r="S165" i="21"/>
  <c r="AT16" i="14"/>
  <c r="S172" i="33"/>
  <c r="S339" i="17"/>
  <c r="S338" i="22"/>
  <c r="S212" i="22"/>
  <c r="V352" i="21"/>
  <c r="AQ25" i="13"/>
  <c r="S213" i="17"/>
  <c r="S140" i="22"/>
  <c r="S212" i="21"/>
  <c r="S299" i="21"/>
  <c r="V216" i="22"/>
  <c r="S212" i="33"/>
  <c r="AT28" i="13"/>
  <c r="AQ23" i="13"/>
  <c r="G221" i="22"/>
  <c r="S128" i="22"/>
  <c r="V338" i="22"/>
  <c r="S152" i="22"/>
  <c r="AZ6" i="14"/>
  <c r="S152" i="21"/>
  <c r="V232" i="33"/>
  <c r="S127" i="22"/>
  <c r="S73" i="17"/>
  <c r="S127" i="21"/>
  <c r="S72" i="22"/>
  <c r="S81" i="22"/>
  <c r="S72" i="21"/>
  <c r="V338" i="33"/>
  <c r="S72" i="33"/>
  <c r="J106" i="22"/>
  <c r="M232" i="17"/>
  <c r="J106" i="21"/>
  <c r="M270" i="17"/>
  <c r="P215" i="22"/>
  <c r="M245" i="22"/>
  <c r="AW29" i="3"/>
  <c r="P111" i="22"/>
  <c r="P340" i="17"/>
  <c r="P355" i="21"/>
  <c r="P355" i="33"/>
  <c r="P356" i="17"/>
  <c r="P111" i="21"/>
  <c r="P339" i="22"/>
  <c r="J227" i="33"/>
  <c r="P111" i="33"/>
  <c r="P115" i="22"/>
  <c r="M102" i="17"/>
  <c r="J222" i="21"/>
  <c r="M340" i="33"/>
  <c r="G62" i="21"/>
  <c r="P231" i="21"/>
  <c r="M146" i="17"/>
  <c r="G236" i="22"/>
  <c r="G97" i="21"/>
  <c r="G51" i="33"/>
  <c r="P232" i="22"/>
  <c r="G329" i="17"/>
  <c r="M92" i="21"/>
  <c r="P351" i="22"/>
  <c r="S313" i="17"/>
  <c r="V117" i="17"/>
  <c r="V223" i="33"/>
  <c r="V321" i="21"/>
  <c r="S340" i="17"/>
  <c r="V355" i="21"/>
  <c r="AZ7" i="14"/>
  <c r="AZ23" i="14"/>
  <c r="S116" i="21"/>
  <c r="S271" i="17"/>
  <c r="S185" i="22"/>
  <c r="G112" i="17"/>
  <c r="M101" i="22"/>
  <c r="J222" i="33"/>
  <c r="G98" i="17"/>
  <c r="G242" i="21"/>
  <c r="G63" i="17"/>
  <c r="J136" i="21"/>
  <c r="G111" i="22"/>
  <c r="M101" i="21"/>
  <c r="J223" i="17"/>
  <c r="G97" i="33"/>
  <c r="G51" i="17"/>
  <c r="P129" i="33"/>
  <c r="G111" i="21"/>
  <c r="M101" i="33"/>
  <c r="J222" i="22"/>
  <c r="G97" i="22"/>
  <c r="G51" i="21"/>
  <c r="G62" i="22"/>
  <c r="V44" i="22"/>
  <c r="V227" i="22"/>
  <c r="V158" i="33"/>
  <c r="V339" i="33"/>
  <c r="V154" i="21"/>
  <c r="V53" i="21"/>
  <c r="S270" i="33"/>
  <c r="V129" i="22"/>
  <c r="V360" i="17"/>
  <c r="AQ29" i="13"/>
  <c r="V44" i="33"/>
  <c r="V227" i="33"/>
  <c r="V116" i="21"/>
  <c r="V159" i="17"/>
  <c r="V340" i="17"/>
  <c r="V154" i="33"/>
  <c r="S349" i="21"/>
  <c r="V157" i="17"/>
  <c r="V228" i="17"/>
  <c r="V116" i="33"/>
  <c r="V80" i="33"/>
  <c r="V165" i="22"/>
  <c r="V158" i="22"/>
  <c r="V339" i="21"/>
  <c r="AQ5" i="14"/>
  <c r="V82" i="22"/>
  <c r="V293" i="33"/>
  <c r="V294" i="17"/>
  <c r="V291" i="33"/>
  <c r="S98" i="17"/>
  <c r="V243" i="21"/>
  <c r="S359" i="21"/>
  <c r="V74" i="21"/>
  <c r="V121" i="33"/>
  <c r="V122" i="17"/>
  <c r="V270" i="17"/>
  <c r="S359" i="33"/>
  <c r="AT12" i="13"/>
  <c r="V75" i="17"/>
  <c r="V74" i="33"/>
  <c r="AQ8" i="13"/>
  <c r="V121" i="21"/>
  <c r="V166" i="33"/>
  <c r="S359" i="22"/>
  <c r="S150" i="22"/>
  <c r="S117" i="33"/>
  <c r="S360" i="17"/>
  <c r="S157" i="21"/>
  <c r="S157" i="33"/>
  <c r="S117" i="22"/>
  <c r="S230" i="21"/>
  <c r="S311" i="33"/>
  <c r="V121" i="22"/>
  <c r="AZ17" i="14"/>
  <c r="V293" i="22"/>
  <c r="S311" i="22"/>
  <c r="AW9" i="13"/>
  <c r="G252" i="21"/>
  <c r="J111" i="33"/>
  <c r="K184" i="16"/>
  <c r="V356" i="17"/>
  <c r="V355" i="33"/>
  <c r="S312" i="22"/>
  <c r="S218" i="17"/>
  <c r="AQ13" i="13"/>
  <c r="V103" i="21"/>
  <c r="S214" i="17"/>
  <c r="V204" i="21"/>
  <c r="S299" i="33"/>
  <c r="V61" i="21"/>
  <c r="S85" i="33"/>
  <c r="S247" i="17"/>
  <c r="V338" i="21"/>
  <c r="S338" i="21"/>
  <c r="V256" i="33"/>
  <c r="S263" i="22"/>
  <c r="V355" i="22"/>
  <c r="S217" i="17"/>
  <c r="AW10" i="13"/>
  <c r="S312" i="21"/>
  <c r="V231" i="21"/>
  <c r="V242" i="33"/>
  <c r="S257" i="22"/>
  <c r="S217" i="22"/>
  <c r="S252" i="21"/>
  <c r="S135" i="22"/>
  <c r="V103" i="33"/>
  <c r="S213" i="22"/>
  <c r="V205" i="17"/>
  <c r="V182" i="22"/>
  <c r="S300" i="17"/>
  <c r="S235" i="21"/>
  <c r="V66" i="22"/>
  <c r="V61" i="33"/>
  <c r="S86" i="17"/>
  <c r="S246" i="22"/>
  <c r="V339" i="17"/>
  <c r="AZ6" i="13"/>
  <c r="V192" i="21"/>
  <c r="J236" i="21"/>
  <c r="BE2" i="17"/>
  <c r="G151" i="17"/>
  <c r="G36" i="22"/>
  <c r="G136" i="21"/>
  <c r="G325" i="22"/>
  <c r="G85" i="21"/>
  <c r="G66" i="33"/>
  <c r="M273" i="22"/>
  <c r="G244" i="17"/>
  <c r="G143" i="17"/>
  <c r="AW7" i="3"/>
  <c r="G243" i="21"/>
  <c r="G215" i="17"/>
  <c r="G65" i="17"/>
  <c r="G309" i="21"/>
  <c r="V182" i="17"/>
  <c r="S326" i="22"/>
  <c r="P23" i="33"/>
  <c r="P23" i="21"/>
  <c r="P228" i="17"/>
  <c r="S146" i="21"/>
  <c r="P15" i="21"/>
  <c r="M12" i="22"/>
  <c r="J9" i="21"/>
  <c r="P18" i="21"/>
  <c r="J242" i="33"/>
  <c r="P136" i="22"/>
  <c r="J35" i="3"/>
  <c r="G93" i="17"/>
  <c r="V185" i="33"/>
  <c r="P8" i="33"/>
  <c r="P8" i="22"/>
  <c r="Y29" i="21"/>
  <c r="J3" i="22"/>
  <c r="J3" i="33"/>
  <c r="J176" i="22"/>
  <c r="J176" i="33"/>
  <c r="V33" i="17"/>
  <c r="P265" i="21"/>
  <c r="J115" i="22"/>
  <c r="M27" i="33"/>
  <c r="Y250" i="17"/>
  <c r="P101" i="17"/>
  <c r="V181" i="22"/>
  <c r="P227" i="22"/>
  <c r="P4" i="33"/>
  <c r="V33" i="33"/>
  <c r="D42" i="14"/>
  <c r="V40" i="33"/>
  <c r="Y20" i="22"/>
  <c r="Y331" i="33"/>
  <c r="Y331" i="22"/>
  <c r="Y109" i="22"/>
  <c r="S97" i="21"/>
  <c r="S349" i="22"/>
  <c r="AZ17" i="13"/>
  <c r="S117" i="17"/>
  <c r="S339" i="33"/>
  <c r="AZ7" i="13"/>
  <c r="S256" i="33"/>
  <c r="S256" i="22"/>
  <c r="S134" i="21"/>
  <c r="S134" i="22"/>
  <c r="Y98" i="22"/>
  <c r="S270" i="21"/>
  <c r="Y288" i="17"/>
  <c r="Y287" i="22"/>
  <c r="V91" i="17"/>
  <c r="V90" i="22"/>
  <c r="V90" i="33"/>
  <c r="S173" i="22"/>
  <c r="S173" i="33"/>
  <c r="AQ24" i="13"/>
  <c r="Y254" i="21"/>
  <c r="Y255" i="17"/>
  <c r="G229" i="22"/>
  <c r="Y182" i="21"/>
  <c r="Y357" i="22"/>
  <c r="J16" i="33"/>
  <c r="P347" i="22"/>
  <c r="P347" i="33"/>
  <c r="M240" i="33"/>
  <c r="M161" i="22"/>
  <c r="M161" i="33"/>
  <c r="D42" i="8"/>
  <c r="Y40" i="21"/>
  <c r="P222" i="33"/>
  <c r="G157" i="22"/>
  <c r="Y187" i="22"/>
  <c r="G47" i="17"/>
  <c r="S150" i="21"/>
  <c r="Y40" i="33"/>
  <c r="S146" i="33"/>
  <c r="M109" i="17"/>
  <c r="P137" i="17"/>
  <c r="M12" i="17"/>
  <c r="J349" i="33"/>
  <c r="M218" i="33"/>
  <c r="V185" i="21"/>
  <c r="P8" i="21"/>
  <c r="J3" i="21"/>
  <c r="Y128" i="21"/>
  <c r="S185" i="33"/>
  <c r="Y269" i="22"/>
  <c r="G83" i="17"/>
  <c r="M42" i="14"/>
  <c r="V130" i="17"/>
  <c r="V92" i="22"/>
  <c r="S37" i="3"/>
  <c r="G185" i="22"/>
  <c r="H3" i="22"/>
  <c r="G3" i="21"/>
  <c r="Y195" i="33"/>
  <c r="Y195" i="22"/>
  <c r="V205" i="22"/>
  <c r="J115" i="21"/>
  <c r="P223" i="17"/>
  <c r="AZ27" i="13"/>
  <c r="AH115" i="33"/>
  <c r="Y4" i="22"/>
  <c r="AQ12" i="11"/>
  <c r="S178" i="22"/>
  <c r="V44" i="21"/>
  <c r="M27" i="22"/>
  <c r="G157" i="21"/>
  <c r="Y187" i="21"/>
  <c r="AQ32" i="11"/>
  <c r="G47" i="22"/>
  <c r="Y146" i="33"/>
  <c r="AB133" i="21"/>
  <c r="V116" i="22"/>
  <c r="AE221" i="22"/>
  <c r="AE219" i="17"/>
  <c r="Y218" i="33"/>
  <c r="S150" i="33"/>
  <c r="AZ20" i="7"/>
  <c r="Y183" i="22"/>
  <c r="V158" i="21"/>
  <c r="AQ9" i="14"/>
  <c r="Y249" i="22"/>
  <c r="V339" i="22"/>
  <c r="Y136" i="17"/>
  <c r="Y320" i="17"/>
  <c r="V74" i="22"/>
  <c r="V154" i="22"/>
  <c r="G51" i="22"/>
  <c r="G62" i="33"/>
  <c r="AB85" i="17"/>
  <c r="V181" i="21"/>
  <c r="Y40" i="17"/>
  <c r="P227" i="21"/>
  <c r="AH129" i="22"/>
  <c r="S116" i="33"/>
  <c r="Y98" i="21"/>
  <c r="Y182" i="33"/>
  <c r="AB183" i="17"/>
  <c r="V205" i="33"/>
  <c r="P136" i="21"/>
  <c r="M12" i="21"/>
  <c r="S350" i="17"/>
  <c r="Y120" i="22"/>
  <c r="Y29" i="33"/>
  <c r="G3" i="22"/>
  <c r="AZ25" i="8"/>
  <c r="V129" i="21"/>
  <c r="Y109" i="33"/>
  <c r="Y20" i="17"/>
  <c r="Y269" i="21"/>
  <c r="S97" i="33"/>
  <c r="S186" i="17"/>
  <c r="J3" i="17"/>
  <c r="S174" i="17"/>
  <c r="AB231" i="17"/>
  <c r="Y287" i="33"/>
  <c r="M261" i="21"/>
  <c r="Y196" i="17"/>
  <c r="G92" i="22"/>
  <c r="J249" i="17"/>
  <c r="J43" i="6"/>
  <c r="P100" i="22"/>
  <c r="Y205" i="33"/>
  <c r="J115" i="33"/>
  <c r="P222" i="22"/>
  <c r="M27" i="17"/>
  <c r="G157" i="33"/>
  <c r="Y187" i="33"/>
  <c r="G47" i="21"/>
  <c r="S151" i="17"/>
  <c r="Y249" i="21"/>
  <c r="P100" i="33"/>
  <c r="AQ32" i="14"/>
  <c r="Y40" i="22"/>
  <c r="S146" i="22"/>
  <c r="P136" i="33"/>
  <c r="P4" i="17"/>
  <c r="V33" i="22"/>
  <c r="J350" i="17"/>
  <c r="Y29" i="17"/>
  <c r="V186" i="17"/>
  <c r="J177" i="17"/>
  <c r="AB138" i="22"/>
  <c r="AK293" i="22"/>
  <c r="AE356" i="22"/>
  <c r="AE356" i="21"/>
  <c r="AK206" i="17"/>
  <c r="AK205" i="21"/>
  <c r="AK266" i="22"/>
  <c r="AK266" i="21"/>
  <c r="AK141" i="22"/>
  <c r="AH61" i="21"/>
  <c r="AH61" i="22"/>
  <c r="AB301" i="33"/>
  <c r="AB301" i="22"/>
  <c r="AE172" i="22"/>
  <c r="AE173" i="17"/>
  <c r="AE249" i="22"/>
  <c r="AE250" i="17"/>
  <c r="AE8" i="17"/>
  <c r="AE8" i="33"/>
  <c r="AE260" i="21"/>
  <c r="AE260" i="33"/>
  <c r="AE251" i="21"/>
  <c r="AE251" i="33"/>
  <c r="AH26" i="21"/>
  <c r="AH26" i="33"/>
  <c r="AB248" i="17"/>
  <c r="AB247" i="21"/>
  <c r="AB104" i="17"/>
  <c r="AB103" i="21"/>
  <c r="AK345" i="22"/>
  <c r="AZ13" i="11"/>
  <c r="AE166" i="21"/>
  <c r="AJ12" i="36"/>
  <c r="BK345" i="17" s="1"/>
  <c r="AJ6" i="36"/>
  <c r="BK339" i="17" s="1"/>
  <c r="C4" i="35"/>
  <c r="AJ13" i="36"/>
  <c r="BK346" i="17" s="1"/>
  <c r="AB289" i="33"/>
  <c r="AH78" i="17"/>
  <c r="AH77" i="22"/>
  <c r="AK300" i="33"/>
  <c r="AK227" i="22"/>
  <c r="S266" i="33"/>
  <c r="S267" i="17"/>
  <c r="J123" i="21"/>
  <c r="J123" i="33"/>
  <c r="V350" i="22"/>
  <c r="V350" i="21"/>
  <c r="V350" i="33"/>
  <c r="V351" i="17"/>
  <c r="M128" i="21"/>
  <c r="M128" i="22"/>
  <c r="M129" i="17"/>
  <c r="AW14" i="14"/>
  <c r="V316" i="33"/>
  <c r="V316" i="21"/>
  <c r="V316" i="22"/>
  <c r="M359" i="17"/>
  <c r="M358" i="33"/>
  <c r="M358" i="21"/>
  <c r="M347" i="17"/>
  <c r="M346" i="22"/>
  <c r="M346" i="33"/>
  <c r="P16" i="17"/>
  <c r="P16" i="22"/>
  <c r="P16" i="33"/>
  <c r="M354" i="17"/>
  <c r="M353" i="21"/>
  <c r="M353" i="22"/>
  <c r="J347" i="21"/>
  <c r="J347" i="33"/>
  <c r="J344" i="17"/>
  <c r="J343" i="21"/>
  <c r="J343" i="22"/>
  <c r="P28" i="21"/>
  <c r="M229" i="17"/>
  <c r="M228" i="33"/>
  <c r="M228" i="21"/>
  <c r="M228" i="22"/>
  <c r="J4" i="17"/>
  <c r="J4" i="21"/>
  <c r="V354" i="21"/>
  <c r="S82" i="17"/>
  <c r="J328" i="21"/>
  <c r="J329" i="17"/>
  <c r="M191" i="22"/>
  <c r="M192" i="17"/>
  <c r="M191" i="33"/>
  <c r="M191" i="21"/>
  <c r="Y213" i="33"/>
  <c r="S84" i="33"/>
  <c r="J300" i="21"/>
  <c r="J300" i="22"/>
  <c r="J300" i="33"/>
  <c r="M11" i="17"/>
  <c r="M11" i="22"/>
  <c r="M11" i="21"/>
  <c r="M11" i="33"/>
  <c r="M24" i="33"/>
  <c r="M318" i="17"/>
  <c r="M317" i="21"/>
  <c r="M317" i="22"/>
  <c r="M317" i="33"/>
  <c r="P356" i="21"/>
  <c r="P356" i="22"/>
  <c r="P357" i="17"/>
  <c r="M326" i="22"/>
  <c r="M327" i="17"/>
  <c r="M326" i="33"/>
  <c r="M326" i="21"/>
  <c r="M72" i="17"/>
  <c r="M71" i="21"/>
  <c r="M71" i="33"/>
  <c r="J23" i="22"/>
  <c r="J23" i="21"/>
  <c r="AE11" i="22"/>
  <c r="AK324" i="21"/>
  <c r="AK40" i="17"/>
  <c r="AE33" i="21"/>
  <c r="AZ24" i="10"/>
  <c r="AK18" i="21"/>
  <c r="AE112" i="17"/>
  <c r="AH337" i="22"/>
  <c r="AK245" i="17"/>
  <c r="AH366" i="17"/>
  <c r="AH216" i="22"/>
  <c r="AB4" i="21"/>
  <c r="AH311" i="22"/>
  <c r="AK161" i="21"/>
  <c r="AH192" i="17"/>
  <c r="AK300" i="22"/>
  <c r="AE11" i="21"/>
  <c r="AE331" i="33"/>
  <c r="AK181" i="22"/>
  <c r="AK227" i="21"/>
  <c r="AE231" i="33"/>
  <c r="AB134" i="17"/>
  <c r="AE218" i="21"/>
  <c r="AH352" i="21"/>
  <c r="AE238" i="21"/>
  <c r="AE361" i="22"/>
  <c r="AE43" i="21"/>
  <c r="AK66" i="21"/>
  <c r="AH366" i="22"/>
  <c r="AH367" i="17"/>
  <c r="AE131" i="21"/>
  <c r="AE78" i="22"/>
  <c r="AH312" i="21"/>
  <c r="AK98" i="33"/>
  <c r="AH296" i="33"/>
  <c r="AE205" i="17"/>
  <c r="AH61" i="33"/>
  <c r="AB299" i="21"/>
  <c r="AE53" i="21"/>
  <c r="AE57" i="33"/>
  <c r="AE252" i="17"/>
  <c r="AE217" i="33"/>
  <c r="AK345" i="33"/>
  <c r="J123" i="22"/>
  <c r="S266" i="22"/>
  <c r="M346" i="21"/>
  <c r="J343" i="33"/>
  <c r="M353" i="33"/>
  <c r="AH191" i="33"/>
  <c r="AK293" i="33"/>
  <c r="AH129" i="21"/>
  <c r="AE111" i="22"/>
  <c r="AH338" i="17"/>
  <c r="AK244" i="22"/>
  <c r="AH365" i="22"/>
  <c r="AH216" i="21"/>
  <c r="AB288" i="33"/>
  <c r="AK161" i="22"/>
  <c r="AK300" i="21"/>
  <c r="AE332" i="17"/>
  <c r="AK181" i="21"/>
  <c r="AE231" i="22"/>
  <c r="AE218" i="33"/>
  <c r="AH352" i="33"/>
  <c r="AE242" i="21"/>
  <c r="AZ29" i="10"/>
  <c r="AE43" i="33"/>
  <c r="AK66" i="33"/>
  <c r="AK104" i="33"/>
  <c r="AH77" i="33"/>
  <c r="AE47" i="33"/>
  <c r="AE245" i="22"/>
  <c r="AK349" i="33"/>
  <c r="AH272" i="22"/>
  <c r="AT28" i="9"/>
  <c r="AK146" i="22"/>
  <c r="AE53" i="33"/>
  <c r="AH186" i="17"/>
  <c r="AK141" i="21"/>
  <c r="AE57" i="17"/>
  <c r="J124" i="17"/>
  <c r="S266" i="21"/>
  <c r="AZ18" i="14"/>
  <c r="G21" i="21"/>
  <c r="G21" i="17"/>
  <c r="G21" i="33"/>
  <c r="G21" i="22"/>
  <c r="AW15" i="9"/>
  <c r="AB317" i="21"/>
  <c r="AH117" i="17"/>
  <c r="AH116" i="33"/>
  <c r="AE232" i="22"/>
  <c r="AE232" i="21"/>
  <c r="AB236" i="17"/>
  <c r="AB235" i="33"/>
  <c r="AH97" i="33"/>
  <c r="AH98" i="17"/>
  <c r="AB241" i="33"/>
  <c r="AB241" i="21"/>
  <c r="AE271" i="33"/>
  <c r="AE272" i="17"/>
  <c r="AH127" i="33"/>
  <c r="AH127" i="21"/>
  <c r="AH305" i="33"/>
  <c r="AH306" i="17"/>
  <c r="AK89" i="17"/>
  <c r="AH154" i="22"/>
  <c r="AH154" i="21"/>
  <c r="AB55" i="33"/>
  <c r="AH156" i="22"/>
  <c r="AK149" i="22"/>
  <c r="AK150" i="17"/>
  <c r="AH256" i="22"/>
  <c r="AH256" i="33"/>
  <c r="AH256" i="21"/>
  <c r="AQ28" i="7"/>
  <c r="AH178" i="17"/>
  <c r="AK281" i="22"/>
  <c r="AK281" i="21"/>
  <c r="AH183" i="22"/>
  <c r="AH183" i="21"/>
  <c r="AK145" i="21"/>
  <c r="AK145" i="33"/>
  <c r="AK145" i="22"/>
  <c r="AK199" i="21"/>
  <c r="AK199" i="33"/>
  <c r="AH52" i="33"/>
  <c r="AH52" i="22"/>
  <c r="AT25" i="7"/>
  <c r="AK212" i="17"/>
  <c r="AK211" i="22"/>
  <c r="G40" i="7"/>
  <c r="AH69" i="17"/>
  <c r="AH285" i="17"/>
  <c r="AT13" i="7"/>
  <c r="AH284" i="33"/>
  <c r="AK85" i="21"/>
  <c r="AE315" i="21"/>
  <c r="AQ23" i="10"/>
  <c r="AE172" i="21"/>
  <c r="AQ16" i="10"/>
  <c r="AE165" i="22"/>
  <c r="AE158" i="21"/>
  <c r="AQ9" i="10"/>
  <c r="AB340" i="21"/>
  <c r="AZ8" i="9"/>
  <c r="AB340" i="33"/>
  <c r="AB122" i="21"/>
  <c r="AB123" i="17"/>
  <c r="AB348" i="22"/>
  <c r="AZ16" i="9"/>
  <c r="AE258" i="17"/>
  <c r="AE257" i="33"/>
  <c r="AH274" i="33"/>
  <c r="AE110" i="21"/>
  <c r="AE97" i="17"/>
  <c r="AE96" i="33"/>
  <c r="AH265" i="21"/>
  <c r="AH265" i="33"/>
  <c r="AH265" i="22"/>
  <c r="AE339" i="33"/>
  <c r="AE339" i="22"/>
  <c r="AE121" i="21"/>
  <c r="AE122" i="17"/>
  <c r="AH270" i="21"/>
  <c r="AE126" i="22"/>
  <c r="AE361" i="17"/>
  <c r="AE135" i="22"/>
  <c r="AK107" i="33"/>
  <c r="AK108" i="17"/>
  <c r="V71" i="21"/>
  <c r="V72" i="17"/>
  <c r="Y158" i="33"/>
  <c r="Y158" i="22"/>
  <c r="AQ9" i="8"/>
  <c r="Y123" i="17"/>
  <c r="M32" i="22"/>
  <c r="P134" i="17"/>
  <c r="P133" i="22"/>
  <c r="J21" i="21"/>
  <c r="J21" i="33"/>
  <c r="J21" i="22"/>
  <c r="V42" i="6"/>
  <c r="P222" i="17"/>
  <c r="P221" i="33"/>
  <c r="P12" i="33"/>
  <c r="M9" i="21"/>
  <c r="M9" i="22"/>
  <c r="M9" i="17"/>
  <c r="M9" i="33"/>
  <c r="V55" i="17"/>
  <c r="V299" i="21"/>
  <c r="Y57" i="22"/>
  <c r="M231" i="21"/>
  <c r="J220" i="17"/>
  <c r="M20" i="22"/>
  <c r="Y241" i="33"/>
  <c r="J121" i="17"/>
  <c r="V55" i="21"/>
  <c r="M32" i="33"/>
  <c r="P12" i="22"/>
  <c r="AT28" i="14"/>
  <c r="J21" i="17"/>
  <c r="Y150" i="17"/>
  <c r="Y149" i="21"/>
  <c r="V299" i="33"/>
  <c r="P133" i="33"/>
  <c r="Y127" i="22"/>
  <c r="P239" i="17"/>
  <c r="S360" i="33"/>
  <c r="V41" i="13"/>
  <c r="S220" i="21"/>
  <c r="V173" i="22"/>
  <c r="V36" i="21"/>
  <c r="Y166" i="21"/>
  <c r="V138" i="17"/>
  <c r="Y209" i="21"/>
  <c r="V309" i="22"/>
  <c r="Y56" i="21"/>
  <c r="AQ30" i="8"/>
  <c r="Y179" i="22"/>
  <c r="S357" i="33"/>
  <c r="Y144" i="17"/>
  <c r="AB2" i="13"/>
  <c r="S243" i="33"/>
  <c r="S327" i="22"/>
  <c r="Y7" i="21"/>
  <c r="Y7" i="22"/>
  <c r="Y7" i="33"/>
  <c r="Y7" i="17"/>
  <c r="V23" i="33"/>
  <c r="M32" i="17"/>
  <c r="V300" i="17"/>
  <c r="P93" i="17"/>
  <c r="P133" i="21"/>
  <c r="G118" i="22"/>
  <c r="Y90" i="22"/>
  <c r="AZ13" i="8"/>
  <c r="Y346" i="17"/>
  <c r="Y237" i="17"/>
  <c r="M140" i="21"/>
  <c r="V12" i="17"/>
  <c r="V12" i="21"/>
  <c r="G33" i="13"/>
  <c r="S61" i="22"/>
  <c r="S28" i="17"/>
  <c r="Y127" i="17"/>
  <c r="M35" i="13"/>
  <c r="S123" i="17"/>
  <c r="AB42" i="8"/>
  <c r="AT12" i="8"/>
  <c r="Y283" i="22"/>
  <c r="V305" i="33"/>
  <c r="V305" i="22"/>
  <c r="Y256" i="21"/>
  <c r="Y256" i="33"/>
  <c r="Y257" i="17"/>
  <c r="F17" i="3"/>
  <c r="G53" i="21"/>
  <c r="Y289" i="22"/>
  <c r="Y289" i="33"/>
  <c r="Y69" i="21"/>
  <c r="Y69" i="22"/>
  <c r="Y70" i="17"/>
  <c r="AW19" i="8"/>
  <c r="Y321" i="22"/>
  <c r="Y322" i="17"/>
  <c r="Y229" i="21"/>
  <c r="G234" i="21"/>
  <c r="G235" i="17"/>
  <c r="Y307" i="33"/>
  <c r="J24" i="33"/>
  <c r="G116" i="21"/>
  <c r="P20" i="17"/>
  <c r="P20" i="33"/>
  <c r="P223" i="22"/>
  <c r="P223" i="21"/>
  <c r="M17" i="21"/>
  <c r="K58" i="16"/>
  <c r="K70" i="16"/>
  <c r="K61" i="16"/>
  <c r="K73" i="16"/>
  <c r="K62" i="16"/>
  <c r="K74" i="16"/>
  <c r="AZ23" i="9"/>
  <c r="AB244" i="33"/>
  <c r="AB216" i="22"/>
  <c r="AK111" i="21"/>
  <c r="J227" i="17"/>
  <c r="AB365" i="33"/>
  <c r="M115" i="22"/>
  <c r="AB222" i="33"/>
  <c r="AB337" i="21"/>
  <c r="Y337" i="21"/>
  <c r="AH162" i="22"/>
  <c r="AB329" i="17"/>
  <c r="AW26" i="9"/>
  <c r="S70" i="33"/>
  <c r="S158" i="17"/>
  <c r="AB40" i="33"/>
  <c r="AB23" i="17"/>
  <c r="AB129" i="21"/>
  <c r="AB251" i="17"/>
  <c r="S32" i="22"/>
  <c r="AE219" i="33"/>
  <c r="AK219" i="17"/>
  <c r="AK262" i="22"/>
  <c r="AK242" i="17"/>
  <c r="AH98" i="33"/>
  <c r="S127" i="33"/>
  <c r="Y242" i="21"/>
  <c r="AB177" i="21"/>
  <c r="AQ28" i="9"/>
  <c r="AB281" i="21"/>
  <c r="AB141" i="21"/>
  <c r="Y340" i="22"/>
  <c r="P3" i="17"/>
  <c r="AE201" i="33"/>
  <c r="AQ21" i="9"/>
  <c r="AB73" i="17"/>
  <c r="Y72" i="33"/>
  <c r="G89" i="22"/>
  <c r="Y168" i="22"/>
  <c r="AB335" i="33"/>
  <c r="AB325" i="22"/>
  <c r="AB69" i="21"/>
  <c r="P274" i="17"/>
  <c r="AE118" i="21"/>
  <c r="AH320" i="22"/>
  <c r="Y83" i="17"/>
  <c r="AE176" i="33"/>
  <c r="P355" i="17"/>
  <c r="AZ22" i="9"/>
  <c r="AB297" i="33"/>
  <c r="AT26" i="9"/>
  <c r="AK318" i="17"/>
  <c r="AH133" i="33"/>
  <c r="AH236" i="17"/>
  <c r="S221" i="21"/>
  <c r="Y43" i="33"/>
  <c r="AB140" i="21"/>
  <c r="AB53" i="21"/>
  <c r="AB199" i="33"/>
  <c r="AB66" i="33"/>
  <c r="AE366" i="22"/>
  <c r="AH57" i="17"/>
  <c r="AE120" i="21"/>
  <c r="AH85" i="33"/>
  <c r="Y301" i="22"/>
  <c r="AH223" i="21"/>
  <c r="J270" i="21"/>
  <c r="P362" i="33"/>
  <c r="Y267" i="17"/>
  <c r="Y229" i="22"/>
  <c r="Y139" i="22"/>
  <c r="AE24" i="22"/>
  <c r="S174" i="21"/>
  <c r="AB227" i="22"/>
  <c r="S103" i="22"/>
  <c r="AB328" i="17"/>
  <c r="AW25" i="3"/>
  <c r="G116" i="33"/>
  <c r="AK233" i="17"/>
  <c r="J269" i="22"/>
  <c r="Y13" i="21"/>
  <c r="AK253" i="17"/>
  <c r="AT18" i="8"/>
  <c r="Y243" i="22"/>
  <c r="G234" i="22"/>
  <c r="AB309" i="33"/>
  <c r="Y283" i="33"/>
  <c r="Y214" i="33"/>
  <c r="Y214" i="21"/>
  <c r="S325" i="33"/>
  <c r="S326" i="17"/>
  <c r="Y316" i="17"/>
  <c r="AW13" i="8"/>
  <c r="S275" i="17"/>
  <c r="Y37" i="8"/>
  <c r="Y247" i="33"/>
  <c r="Y247" i="21"/>
  <c r="S176" i="22"/>
  <c r="AQ27" i="13"/>
  <c r="AZ29" i="14"/>
  <c r="V361" i="22"/>
  <c r="AT20" i="8"/>
  <c r="Y291" i="33"/>
  <c r="Y291" i="22"/>
  <c r="Y245" i="22"/>
  <c r="S192" i="21"/>
  <c r="S192" i="33"/>
  <c r="V59" i="22"/>
  <c r="D38" i="3"/>
  <c r="G36" i="21"/>
  <c r="Y62" i="22"/>
  <c r="Y62" i="21"/>
  <c r="AE42" i="3"/>
  <c r="AW11" i="3"/>
  <c r="G209" i="33"/>
  <c r="G209" i="21"/>
  <c r="S241" i="33"/>
  <c r="M100" i="21"/>
  <c r="J105" i="33"/>
  <c r="J226" i="33"/>
  <c r="M115" i="21"/>
  <c r="Y337" i="33"/>
  <c r="S70" i="22"/>
  <c r="S307" i="33"/>
  <c r="S157" i="22"/>
  <c r="S32" i="33"/>
  <c r="S128" i="17"/>
  <c r="Y243" i="17"/>
  <c r="Y340" i="21"/>
  <c r="Y73" i="17"/>
  <c r="AB342" i="22"/>
  <c r="AB325" i="33"/>
  <c r="P273" i="33"/>
  <c r="M28" i="22"/>
  <c r="AH320" i="21"/>
  <c r="Y82" i="33"/>
  <c r="AK312" i="33"/>
  <c r="AE177" i="17"/>
  <c r="P354" i="33"/>
  <c r="S221" i="33"/>
  <c r="Y301" i="33"/>
  <c r="S274" i="21"/>
  <c r="J270" i="33"/>
  <c r="M17" i="33"/>
  <c r="AB169" i="22"/>
  <c r="S156" i="22"/>
  <c r="Y266" i="33"/>
  <c r="AE24" i="21"/>
  <c r="Y245" i="33"/>
  <c r="J12" i="22"/>
  <c r="V361" i="21"/>
  <c r="Y360" i="22"/>
  <c r="S103" i="21"/>
  <c r="AW23" i="13"/>
  <c r="Y62" i="33"/>
  <c r="AE301" i="17"/>
  <c r="G313" i="22"/>
  <c r="Y244" i="17"/>
  <c r="Y59" i="21"/>
  <c r="AB220" i="21"/>
  <c r="AB51" i="21"/>
  <c r="Y193" i="22"/>
  <c r="S19" i="17"/>
  <c r="S310" i="22"/>
  <c r="Y242" i="22"/>
  <c r="Y340" i="33"/>
  <c r="V124" i="22"/>
  <c r="Y82" i="22"/>
  <c r="S222" i="17"/>
  <c r="S274" i="33"/>
  <c r="S136" i="17"/>
  <c r="V361" i="33"/>
  <c r="S62" i="17"/>
  <c r="Y360" i="33"/>
  <c r="Y292" i="17"/>
  <c r="S122" i="21"/>
  <c r="S351" i="33"/>
  <c r="Y59" i="17"/>
  <c r="Y194" i="17"/>
  <c r="G209" i="22"/>
  <c r="Y350" i="22"/>
  <c r="S19" i="22"/>
  <c r="AZ9" i="7"/>
  <c r="AH342" i="17"/>
  <c r="AK353" i="22"/>
  <c r="AB28" i="21"/>
  <c r="AB28" i="22"/>
  <c r="AZ30" i="10"/>
  <c r="AE362" i="33"/>
  <c r="AZ32" i="11"/>
  <c r="AK364" i="22"/>
  <c r="AE139" i="21"/>
  <c r="AE139" i="22"/>
  <c r="AE139" i="33"/>
  <c r="AK246" i="22"/>
  <c r="AB104" i="21"/>
  <c r="AK191" i="33"/>
  <c r="AE179" i="17"/>
  <c r="AE178" i="22"/>
  <c r="AH213" i="33"/>
  <c r="AH213" i="22"/>
  <c r="AB187" i="22"/>
  <c r="AB187" i="33"/>
  <c r="AH356" i="33"/>
  <c r="AH356" i="21"/>
  <c r="AH356" i="22"/>
  <c r="AB146" i="21"/>
  <c r="AB146" i="22"/>
  <c r="AH231" i="21"/>
  <c r="AH232" i="17"/>
  <c r="AE109" i="22"/>
  <c r="AE109" i="33"/>
  <c r="AB21" i="21"/>
  <c r="AB21" i="22"/>
  <c r="AE95" i="22"/>
  <c r="AE96" i="17"/>
  <c r="AK150" i="22"/>
  <c r="AH271" i="22"/>
  <c r="AB127" i="22"/>
  <c r="AB184" i="33"/>
  <c r="AB185" i="17"/>
  <c r="AB256" i="22"/>
  <c r="AB256" i="21"/>
  <c r="AB92" i="22"/>
  <c r="AB93" i="17"/>
  <c r="AK352" i="17"/>
  <c r="AK351" i="22"/>
  <c r="AB135" i="17"/>
  <c r="AB134" i="22"/>
  <c r="AE226" i="17"/>
  <c r="AE225" i="21"/>
  <c r="AB183" i="22"/>
  <c r="AB183" i="33"/>
  <c r="AH64" i="22"/>
  <c r="AB52" i="21"/>
  <c r="AB52" i="17"/>
  <c r="AT8" i="9"/>
  <c r="AB279" i="22"/>
  <c r="AB80" i="21"/>
  <c r="AB80" i="22"/>
  <c r="AT25" i="9"/>
  <c r="AB296" i="33"/>
  <c r="AB296" i="21"/>
  <c r="AB211" i="22"/>
  <c r="AB211" i="21"/>
  <c r="AB204" i="33"/>
  <c r="AB205" i="17"/>
  <c r="AB62" i="17"/>
  <c r="AB292" i="17"/>
  <c r="AB291" i="21"/>
  <c r="AB277" i="22"/>
  <c r="AB277" i="21"/>
  <c r="AK131" i="21"/>
  <c r="AK301" i="33"/>
  <c r="AK301" i="21"/>
  <c r="AK165" i="21"/>
  <c r="AK165" i="22"/>
  <c r="AK158" i="21"/>
  <c r="AK158" i="22"/>
  <c r="AH202" i="33"/>
  <c r="AH202" i="21"/>
  <c r="AH340" i="33"/>
  <c r="AH341" i="17"/>
  <c r="AE265" i="17"/>
  <c r="AH348" i="33"/>
  <c r="AZ16" i="7"/>
  <c r="AE147" i="22"/>
  <c r="AE147" i="33"/>
  <c r="AK8" i="21"/>
  <c r="AH112" i="22"/>
  <c r="AH112" i="21"/>
  <c r="AK215" i="22"/>
  <c r="AK257" i="21"/>
  <c r="AK257" i="22"/>
  <c r="AK260" i="33"/>
  <c r="AH111" i="17"/>
  <c r="AH110" i="22"/>
  <c r="AK96" i="21"/>
  <c r="AK121" i="22"/>
  <c r="AK121" i="21"/>
  <c r="AE270" i="22"/>
  <c r="AH106" i="22"/>
  <c r="AH106" i="21"/>
  <c r="AH106" i="33"/>
  <c r="AK135" i="21"/>
  <c r="AE247" i="33"/>
  <c r="AE247" i="22"/>
  <c r="AH215" i="17"/>
  <c r="S238" i="33"/>
  <c r="S214" i="33"/>
  <c r="S214" i="21"/>
  <c r="Y120" i="33"/>
  <c r="K66" i="16"/>
  <c r="K78" i="16"/>
  <c r="K59" i="16"/>
  <c r="K71" i="16"/>
  <c r="K65" i="16"/>
  <c r="K77" i="16"/>
  <c r="K60" i="16"/>
  <c r="K72" i="16"/>
  <c r="K64" i="16"/>
  <c r="K76" i="16"/>
  <c r="AE297" i="22"/>
  <c r="AW5" i="7"/>
  <c r="AH307" i="21"/>
  <c r="AE157" i="22"/>
  <c r="AQ8" i="10"/>
  <c r="AB245" i="21"/>
  <c r="AB246" i="17"/>
  <c r="AK97" i="22"/>
  <c r="AK97" i="33"/>
  <c r="AE183" i="21"/>
  <c r="AE183" i="33"/>
  <c r="AT25" i="10"/>
  <c r="AE296" i="21"/>
  <c r="P42" i="9"/>
  <c r="AB160" i="22"/>
  <c r="AB86" i="17"/>
  <c r="AB85" i="33"/>
  <c r="AB96" i="33"/>
  <c r="AB96" i="21"/>
  <c r="Y95" i="33"/>
  <c r="Y96" i="17"/>
  <c r="AE216" i="21"/>
  <c r="AE365" i="22"/>
  <c r="G11" i="33"/>
  <c r="AK117" i="17"/>
  <c r="AB222" i="17"/>
  <c r="AH145" i="22"/>
  <c r="AE185" i="22"/>
  <c r="V80" i="22"/>
  <c r="AB308" i="21"/>
  <c r="AB202" i="17"/>
  <c r="G325" i="33"/>
  <c r="AE156" i="22"/>
  <c r="AH307" i="22"/>
  <c r="Y349" i="21"/>
  <c r="Y8" i="22"/>
  <c r="AE103" i="22"/>
  <c r="Y351" i="21"/>
  <c r="AT9" i="8"/>
  <c r="Y366" i="33"/>
  <c r="Y261" i="17"/>
  <c r="V252" i="21"/>
  <c r="V278" i="17"/>
  <c r="Y39" i="13"/>
  <c r="S249" i="33"/>
  <c r="S215" i="22"/>
  <c r="V56" i="17"/>
  <c r="V56" i="21"/>
  <c r="V167" i="17"/>
  <c r="V166" i="21"/>
  <c r="S137" i="21"/>
  <c r="Y240" i="17"/>
  <c r="Y239" i="33"/>
  <c r="Y363" i="17"/>
  <c r="Y362" i="22"/>
  <c r="AZ30" i="8"/>
  <c r="Y276" i="22"/>
  <c r="Y277" i="17"/>
  <c r="S36" i="22"/>
  <c r="S36" i="33"/>
  <c r="Y36" i="21"/>
  <c r="Y36" i="33"/>
  <c r="Y310" i="17"/>
  <c r="Y309" i="33"/>
  <c r="S56" i="21"/>
  <c r="S56" i="17"/>
  <c r="Y238" i="17"/>
  <c r="Y237" i="22"/>
  <c r="Y132" i="33"/>
  <c r="Y132" i="22"/>
  <c r="V69" i="33"/>
  <c r="V69" i="22"/>
  <c r="S48" i="33"/>
  <c r="S48" i="22"/>
  <c r="S235" i="17"/>
  <c r="S234" i="33"/>
  <c r="Y86" i="22"/>
  <c r="Y87" i="17"/>
  <c r="S353" i="21"/>
  <c r="S354" i="17"/>
  <c r="Y327" i="21"/>
  <c r="AW25" i="8"/>
  <c r="Y327" i="22"/>
  <c r="M108" i="33"/>
  <c r="M108" i="22"/>
  <c r="M274" i="17"/>
  <c r="M273" i="33"/>
  <c r="Y128" i="33"/>
  <c r="Y128" i="22"/>
  <c r="J248" i="33"/>
  <c r="J248" i="22"/>
  <c r="M261" i="33"/>
  <c r="M261" i="22"/>
  <c r="AE312" i="21"/>
  <c r="AW10" i="10"/>
  <c r="AK178" i="33"/>
  <c r="AK179" i="17"/>
  <c r="AB362" i="17"/>
  <c r="AB361" i="22"/>
  <c r="AE61" i="33"/>
  <c r="AE62" i="17"/>
  <c r="Y293" i="21"/>
  <c r="Y293" i="22"/>
  <c r="AE115" i="22"/>
  <c r="AH176" i="22"/>
  <c r="AE81" i="33"/>
  <c r="S179" i="17"/>
  <c r="AH84" i="33"/>
  <c r="AH146" i="21"/>
  <c r="AB233" i="17"/>
  <c r="Y262" i="33"/>
  <c r="AT30" i="7"/>
  <c r="AB202" i="21"/>
  <c r="AB275" i="17"/>
  <c r="AB270" i="33"/>
  <c r="Y201" i="33"/>
  <c r="AE342" i="33"/>
  <c r="V82" i="21"/>
  <c r="AK213" i="22"/>
  <c r="AB245" i="22"/>
  <c r="Y268" i="33"/>
  <c r="D39" i="9"/>
  <c r="AB37" i="21"/>
  <c r="AE115" i="21"/>
  <c r="AE355" i="21"/>
  <c r="AE216" i="33"/>
  <c r="AE365" i="21"/>
  <c r="AE244" i="33"/>
  <c r="AK288" i="21"/>
  <c r="AE81" i="22"/>
  <c r="S178" i="21"/>
  <c r="G11" i="17"/>
  <c r="AH146" i="33"/>
  <c r="AK20" i="21"/>
  <c r="AE269" i="21"/>
  <c r="Y263" i="17"/>
  <c r="AE262" i="21"/>
  <c r="AE177" i="22"/>
  <c r="AB64" i="21"/>
  <c r="AH145" i="21"/>
  <c r="AE280" i="17"/>
  <c r="V80" i="21"/>
  <c r="AE285" i="17"/>
  <c r="AB131" i="33"/>
  <c r="AB78" i="22"/>
  <c r="AW6" i="9"/>
  <c r="Y165" i="33"/>
  <c r="AB158" i="22"/>
  <c r="AB272" i="21"/>
  <c r="AB202" i="33"/>
  <c r="S29" i="22"/>
  <c r="AE252" i="22"/>
  <c r="Y112" i="22"/>
  <c r="AB270" i="22"/>
  <c r="Y107" i="17"/>
  <c r="Y201" i="22"/>
  <c r="AW23" i="3"/>
  <c r="G326" i="17"/>
  <c r="AE156" i="21"/>
  <c r="AE136" i="21"/>
  <c r="V82" i="33"/>
  <c r="AE312" i="22"/>
  <c r="Y293" i="33"/>
  <c r="Y265" i="21"/>
  <c r="S48" i="17"/>
  <c r="Y216" i="17"/>
  <c r="Y362" i="21"/>
  <c r="AE150" i="22"/>
  <c r="AH43" i="22"/>
  <c r="V166" i="22"/>
  <c r="S56" i="33"/>
  <c r="V86" i="22"/>
  <c r="AT5" i="8"/>
  <c r="AW7" i="8"/>
  <c r="Y36" i="22"/>
  <c r="Y237" i="33"/>
  <c r="Y239" i="21"/>
  <c r="S310" i="33"/>
  <c r="V219" i="21"/>
  <c r="Y185" i="22"/>
  <c r="Y186" i="17"/>
  <c r="Y43" i="22"/>
  <c r="Y43" i="21"/>
  <c r="S72" i="17"/>
  <c r="S71" i="33"/>
  <c r="S174" i="22"/>
  <c r="S174" i="33"/>
  <c r="G24" i="22"/>
  <c r="S165" i="33"/>
  <c r="AQ16" i="13"/>
  <c r="S165" i="22"/>
  <c r="Y351" i="17"/>
  <c r="Y350" i="21"/>
  <c r="V117" i="22"/>
  <c r="V117" i="21"/>
  <c r="Y137" i="17"/>
  <c r="Y136" i="21"/>
  <c r="G38" i="13"/>
  <c r="S66" i="33"/>
  <c r="Y360" i="21"/>
  <c r="AZ28" i="8"/>
  <c r="AB320" i="22"/>
  <c r="AW18" i="9"/>
  <c r="AE164" i="21"/>
  <c r="AE164" i="33"/>
  <c r="AB11" i="17"/>
  <c r="AB11" i="21"/>
  <c r="AH150" i="17"/>
  <c r="AH149" i="21"/>
  <c r="S18" i="21"/>
  <c r="S18" i="22"/>
  <c r="Y149" i="22"/>
  <c r="Y149" i="33"/>
  <c r="Y351" i="22"/>
  <c r="Y351" i="33"/>
  <c r="Y62" i="17"/>
  <c r="Y61" i="33"/>
  <c r="Y8" i="17"/>
  <c r="Y8" i="21"/>
  <c r="Y251" i="21"/>
  <c r="Y251" i="33"/>
  <c r="V97" i="21"/>
  <c r="V97" i="33"/>
  <c r="Y349" i="33"/>
  <c r="Y349" i="22"/>
  <c r="G267" i="17"/>
  <c r="Y78" i="33"/>
  <c r="Y79" i="17"/>
  <c r="S255" i="21"/>
  <c r="S82" i="21"/>
  <c r="S82" i="33"/>
  <c r="AK223" i="17"/>
  <c r="AE337" i="33"/>
  <c r="AT17" i="11"/>
  <c r="AW26" i="11"/>
  <c r="S178" i="33"/>
  <c r="G11" i="21"/>
  <c r="AK116" i="21"/>
  <c r="AB232" i="21"/>
  <c r="AB221" i="21"/>
  <c r="Y262" i="21"/>
  <c r="AQ28" i="10"/>
  <c r="AE185" i="33"/>
  <c r="V81" i="17"/>
  <c r="AB308" i="22"/>
  <c r="AH302" i="17"/>
  <c r="AB264" i="22"/>
  <c r="Y112" i="33"/>
  <c r="AB274" i="22"/>
  <c r="AB261" i="17"/>
  <c r="AB251" i="33"/>
  <c r="AB270" i="21"/>
  <c r="AB201" i="33"/>
  <c r="Y202" i="17"/>
  <c r="V89" i="21"/>
  <c r="G325" i="21"/>
  <c r="Y321" i="17"/>
  <c r="V83" i="17"/>
  <c r="S82" i="22"/>
  <c r="AT22" i="8"/>
  <c r="AH318" i="17"/>
  <c r="AE66" i="33"/>
  <c r="AE296" i="22"/>
  <c r="AE112" i="21"/>
  <c r="Y350" i="17"/>
  <c r="Y95" i="21"/>
  <c r="V211" i="33"/>
  <c r="Y78" i="22"/>
  <c r="Y252" i="17"/>
  <c r="Y268" i="22"/>
  <c r="Y205" i="21"/>
  <c r="P347" i="21"/>
  <c r="G92" i="21"/>
  <c r="J16" i="17"/>
  <c r="P18" i="22"/>
  <c r="J310" i="21"/>
  <c r="J176" i="21"/>
  <c r="G164" i="21"/>
  <c r="P15" i="33"/>
  <c r="M294" i="21"/>
  <c r="G7" i="33"/>
  <c r="M294" i="33"/>
  <c r="G7" i="21"/>
  <c r="V21" i="17"/>
  <c r="Y206" i="17"/>
  <c r="G92" i="33"/>
  <c r="J16" i="21"/>
  <c r="P18" i="17"/>
  <c r="J9" i="22"/>
  <c r="S327" i="17"/>
  <c r="S326" i="33"/>
  <c r="G7" i="22"/>
  <c r="P15" i="22"/>
  <c r="M295" i="17"/>
  <c r="AB226" i="21"/>
  <c r="AE343" i="17"/>
  <c r="AK109" i="17"/>
  <c r="AK304" i="22"/>
  <c r="AE227" i="22"/>
  <c r="S12" i="22"/>
  <c r="S136" i="22"/>
  <c r="V366" i="22"/>
  <c r="V367" i="17"/>
  <c r="AZ7" i="8"/>
  <c r="Y340" i="17"/>
  <c r="Y339" i="33"/>
  <c r="V215" i="21"/>
  <c r="V260" i="22"/>
  <c r="S23" i="22"/>
  <c r="Y15" i="22"/>
  <c r="Y15" i="33"/>
  <c r="G18" i="22"/>
  <c r="G18" i="33"/>
  <c r="AH151" i="33"/>
  <c r="AH152" i="17"/>
  <c r="AE51" i="33"/>
  <c r="AE51" i="21"/>
  <c r="AB41" i="21"/>
  <c r="AB41" i="33"/>
  <c r="AK271" i="33"/>
  <c r="AK271" i="21"/>
  <c r="AB242" i="21"/>
  <c r="AB243" i="17"/>
  <c r="AB238" i="22"/>
  <c r="AB238" i="33"/>
  <c r="AE300" i="17"/>
  <c r="AE299" i="33"/>
  <c r="AE287" i="17"/>
  <c r="AE286" i="22"/>
  <c r="AH124" i="33"/>
  <c r="AH125" i="17"/>
  <c r="AE256" i="33"/>
  <c r="AE256" i="22"/>
  <c r="AE93" i="17"/>
  <c r="AE92" i="33"/>
  <c r="AB236" i="33"/>
  <c r="AB236" i="22"/>
  <c r="AB39" i="9"/>
  <c r="AB280" i="22"/>
  <c r="AB281" i="17"/>
  <c r="AE291" i="21"/>
  <c r="AE292" i="17"/>
  <c r="AB315" i="21"/>
  <c r="AW13" i="9"/>
  <c r="AB315" i="22"/>
  <c r="AB165" i="22"/>
  <c r="AQ16" i="9"/>
  <c r="AB75" i="22"/>
  <c r="AB76" i="17"/>
  <c r="AB13" i="17"/>
  <c r="AB13" i="22"/>
  <c r="AE340" i="33"/>
  <c r="AE341" i="17"/>
  <c r="AK122" i="22"/>
  <c r="AK122" i="21"/>
  <c r="AZ16" i="10"/>
  <c r="AE348" i="33"/>
  <c r="AB147" i="21"/>
  <c r="AB147" i="22"/>
  <c r="AB8" i="33"/>
  <c r="AB8" i="22"/>
  <c r="AE113" i="17"/>
  <c r="AE112" i="33"/>
  <c r="AH215" i="22"/>
  <c r="AH215" i="21"/>
  <c r="AB111" i="17"/>
  <c r="AB110" i="22"/>
  <c r="AB265" i="21"/>
  <c r="AZ7" i="9"/>
  <c r="AB339" i="22"/>
  <c r="AB339" i="21"/>
  <c r="AB121" i="33"/>
  <c r="AB121" i="22"/>
  <c r="AB122" i="17"/>
  <c r="AB126" i="22"/>
  <c r="AB126" i="21"/>
  <c r="AB360" i="22"/>
  <c r="AB360" i="33"/>
  <c r="AE106" i="22"/>
  <c r="AE107" i="17"/>
  <c r="AB217" i="33"/>
  <c r="AB217" i="21"/>
  <c r="AK247" i="21"/>
  <c r="AK247" i="22"/>
  <c r="AB214" i="22"/>
  <c r="AB214" i="33"/>
  <c r="AE107" i="22"/>
  <c r="AE103" i="33"/>
  <c r="AE103" i="21"/>
  <c r="AE345" i="21"/>
  <c r="AE345" i="22"/>
  <c r="AK118" i="33"/>
  <c r="AK118" i="22"/>
  <c r="AB175" i="17"/>
  <c r="AB174" i="33"/>
  <c r="AE40" i="22"/>
  <c r="AE40" i="21"/>
  <c r="AH109" i="33"/>
  <c r="AH109" i="22"/>
  <c r="AE278" i="17"/>
  <c r="AE277" i="22"/>
  <c r="AB121" i="17"/>
  <c r="AB120" i="33"/>
  <c r="AE115" i="33"/>
  <c r="AB359" i="21"/>
  <c r="AE355" i="33"/>
  <c r="AE217" i="17"/>
  <c r="AZ33" i="10"/>
  <c r="AK222" i="22"/>
  <c r="AB112" i="17"/>
  <c r="AE244" i="22"/>
  <c r="AE338" i="17"/>
  <c r="AZ5" i="10"/>
  <c r="AK288" i="33"/>
  <c r="AE82" i="17"/>
  <c r="AK328" i="21"/>
  <c r="AH85" i="17"/>
  <c r="AH147" i="17"/>
  <c r="AK116" i="33"/>
  <c r="AK20" i="22"/>
  <c r="AB232" i="33"/>
  <c r="AB221" i="33"/>
  <c r="AE269" i="33"/>
  <c r="AE263" i="17"/>
  <c r="AE177" i="21"/>
  <c r="AB65" i="17"/>
  <c r="AH145" i="33"/>
  <c r="AE186" i="17"/>
  <c r="AE279" i="21"/>
  <c r="AE284" i="33"/>
  <c r="AB131" i="21"/>
  <c r="AB78" i="33"/>
  <c r="AB308" i="33"/>
  <c r="AH301" i="21"/>
  <c r="AH301" i="22"/>
  <c r="AB158" i="33"/>
  <c r="AB272" i="22"/>
  <c r="AB203" i="17"/>
  <c r="AB265" i="17"/>
  <c r="AE252" i="33"/>
  <c r="AB274" i="21"/>
  <c r="AB260" i="33"/>
  <c r="AB252" i="17"/>
  <c r="AB201" i="22"/>
  <c r="AZ10" i="10"/>
  <c r="AK63" i="17"/>
  <c r="AE157" i="17"/>
  <c r="AE137" i="17"/>
  <c r="AE298" i="17"/>
  <c r="AQ29" i="11"/>
  <c r="AK214" i="17"/>
  <c r="AH308" i="17"/>
  <c r="AE164" i="22"/>
  <c r="AB11" i="33"/>
  <c r="AH317" i="21"/>
  <c r="AB174" i="21"/>
  <c r="AB350" i="17"/>
  <c r="AT9" i="9"/>
  <c r="AE61" i="21"/>
  <c r="AB120" i="21"/>
  <c r="AB266" i="17"/>
  <c r="AB127" i="17"/>
  <c r="AK247" i="33"/>
  <c r="AE107" i="33"/>
  <c r="AH170" i="22"/>
  <c r="AT28" i="10"/>
  <c r="AB160" i="21"/>
  <c r="AB316" i="17"/>
  <c r="AB13" i="21"/>
  <c r="AE345" i="33"/>
  <c r="AE276" i="17"/>
  <c r="V366" i="33"/>
  <c r="AE340" i="21"/>
  <c r="AB249" i="22"/>
  <c r="AB8" i="21"/>
  <c r="AE134" i="22"/>
  <c r="S12" i="21"/>
  <c r="AB253" i="33"/>
  <c r="AB253" i="21"/>
  <c r="AB228" i="21"/>
  <c r="AB228" i="33"/>
  <c r="AH241" i="33"/>
  <c r="AH242" i="17"/>
  <c r="AE99" i="17"/>
  <c r="AE98" i="22"/>
  <c r="AE72" i="22"/>
  <c r="AE73" i="17"/>
  <c r="AH141" i="21"/>
  <c r="AE81" i="17"/>
  <c r="AE80" i="21"/>
  <c r="AE296" i="33"/>
  <c r="AE297" i="17"/>
  <c r="AB366" i="21"/>
  <c r="AB367" i="17"/>
  <c r="AE211" i="22"/>
  <c r="AK205" i="17"/>
  <c r="AK204" i="21"/>
  <c r="AE198" i="17"/>
  <c r="AE197" i="33"/>
  <c r="AB85" i="21"/>
  <c r="AB85" i="22"/>
  <c r="AE116" i="17"/>
  <c r="AB226" i="22"/>
  <c r="AZ27" i="9"/>
  <c r="AE356" i="17"/>
  <c r="AE216" i="22"/>
  <c r="AE365" i="33"/>
  <c r="AK222" i="21"/>
  <c r="AB111" i="22"/>
  <c r="AE244" i="21"/>
  <c r="AE337" i="22"/>
  <c r="AK289" i="17"/>
  <c r="AE81" i="21"/>
  <c r="AK329" i="17"/>
  <c r="AH84" i="21"/>
  <c r="AH146" i="22"/>
  <c r="AK116" i="22"/>
  <c r="AB232" i="22"/>
  <c r="AB221" i="22"/>
  <c r="AE270" i="17"/>
  <c r="AE262" i="22"/>
  <c r="AE177" i="33"/>
  <c r="AH146" i="17"/>
  <c r="AE185" i="21"/>
  <c r="AE279" i="33"/>
  <c r="AE284" i="22"/>
  <c r="AT13" i="10"/>
  <c r="AB131" i="22"/>
  <c r="AB79" i="17"/>
  <c r="AB309" i="17"/>
  <c r="AH301" i="33"/>
  <c r="AB159" i="17"/>
  <c r="AQ9" i="9"/>
  <c r="AB273" i="17"/>
  <c r="AB202" i="22"/>
  <c r="AB264" i="21"/>
  <c r="AE253" i="17"/>
  <c r="AB274" i="33"/>
  <c r="AB260" i="22"/>
  <c r="AB251" i="22"/>
  <c r="AB201" i="21"/>
  <c r="AK89" i="33"/>
  <c r="AQ19" i="10"/>
  <c r="AE335" i="22"/>
  <c r="AE156" i="33"/>
  <c r="AE136" i="22"/>
  <c r="AE312" i="33"/>
  <c r="AT26" i="10"/>
  <c r="AQ25" i="9"/>
  <c r="AK352" i="22"/>
  <c r="AB242" i="22"/>
  <c r="AK204" i="22"/>
  <c r="AE277" i="21"/>
  <c r="AE106" i="21"/>
  <c r="AK248" i="17"/>
  <c r="AK208" i="21"/>
  <c r="AE211" i="21"/>
  <c r="AB75" i="21"/>
  <c r="AB13" i="33"/>
  <c r="AK122" i="33"/>
  <c r="AE349" i="17"/>
  <c r="AB214" i="21"/>
  <c r="AZ13" i="10"/>
  <c r="V366" i="21"/>
  <c r="AE291" i="22"/>
  <c r="AB223" i="22"/>
  <c r="AB110" i="21"/>
  <c r="AB360" i="21"/>
  <c r="AH266" i="21"/>
  <c r="S146" i="17"/>
  <c r="S28" i="21"/>
  <c r="Y139" i="21"/>
  <c r="S61" i="21"/>
  <c r="Y126" i="21"/>
  <c r="S103" i="33"/>
  <c r="S325" i="22"/>
  <c r="Y315" i="21"/>
  <c r="S122" i="22"/>
  <c r="G142" i="22"/>
  <c r="AT34" i="14"/>
  <c r="Y248" i="17"/>
  <c r="Y284" i="17"/>
  <c r="S19" i="21"/>
  <c r="S163" i="17"/>
  <c r="Y131" i="21"/>
  <c r="S28" i="33"/>
  <c r="Y139" i="33"/>
  <c r="S61" i="33"/>
  <c r="Y126" i="33"/>
  <c r="S104" i="17"/>
  <c r="S325" i="21"/>
  <c r="Y315" i="33"/>
  <c r="S122" i="33"/>
  <c r="G142" i="33"/>
  <c r="V306" i="17"/>
  <c r="Y247" i="22"/>
  <c r="Y283" i="21"/>
  <c r="S19" i="33"/>
  <c r="S162" i="33"/>
  <c r="S92" i="33"/>
  <c r="V239" i="17"/>
  <c r="S236" i="33"/>
  <c r="Y270" i="21"/>
  <c r="Y270" i="22"/>
  <c r="Y271" i="17"/>
  <c r="P108" i="22"/>
  <c r="M144" i="17"/>
  <c r="M248" i="22"/>
  <c r="M248" i="33"/>
  <c r="M248" i="21"/>
  <c r="P261" i="22"/>
  <c r="P262" i="17"/>
  <c r="P261" i="33"/>
  <c r="P100" i="17"/>
  <c r="P99" i="33"/>
  <c r="P99" i="21"/>
  <c r="G19" i="21"/>
  <c r="G19" i="22"/>
  <c r="G19" i="17"/>
  <c r="J346" i="33"/>
  <c r="J346" i="21"/>
  <c r="J346" i="22"/>
  <c r="S254" i="33"/>
  <c r="S254" i="21"/>
  <c r="S254" i="22"/>
  <c r="J228" i="33"/>
  <c r="P240" i="33"/>
  <c r="P176" i="22"/>
  <c r="P177" i="17"/>
  <c r="P176" i="33"/>
  <c r="P162" i="33"/>
  <c r="P162" i="21"/>
  <c r="M312" i="17"/>
  <c r="M311" i="21"/>
  <c r="P27" i="21"/>
  <c r="P27" i="22"/>
  <c r="P27" i="17"/>
  <c r="P84" i="21"/>
  <c r="P85" i="17"/>
  <c r="P84" i="33"/>
  <c r="P11" i="22"/>
  <c r="J181" i="22"/>
  <c r="J181" i="33"/>
  <c r="J181" i="21"/>
  <c r="D42" i="4"/>
  <c r="J40" i="33"/>
  <c r="J71" i="21"/>
  <c r="J71" i="22"/>
  <c r="J71" i="33"/>
  <c r="J32" i="21"/>
  <c r="J32" i="33"/>
  <c r="J32" i="17"/>
  <c r="M15" i="17"/>
  <c r="M15" i="33"/>
  <c r="J7" i="22"/>
  <c r="J7" i="21"/>
  <c r="J7" i="33"/>
  <c r="J262" i="21"/>
  <c r="P9" i="21"/>
  <c r="G149" i="33"/>
  <c r="M225" i="22"/>
  <c r="AH101" i="21"/>
  <c r="J105" i="21"/>
  <c r="J226" i="22"/>
  <c r="AH226" i="22"/>
  <c r="M115" i="33"/>
  <c r="M366" i="17"/>
  <c r="Y33" i="21"/>
  <c r="V231" i="33"/>
  <c r="S32" i="21"/>
  <c r="Y238" i="21"/>
  <c r="S302" i="17"/>
  <c r="Y165" i="21"/>
  <c r="S148" i="17"/>
  <c r="S257" i="21"/>
  <c r="P3" i="21"/>
  <c r="S96" i="21"/>
  <c r="Y121" i="21"/>
  <c r="G89" i="21"/>
  <c r="Y168" i="33"/>
  <c r="AQ19" i="8"/>
  <c r="P273" i="22"/>
  <c r="M28" i="17"/>
  <c r="P354" i="22"/>
  <c r="V277" i="21"/>
  <c r="Y301" i="21"/>
  <c r="V252" i="33"/>
  <c r="Y260" i="22"/>
  <c r="Y265" i="33"/>
  <c r="J271" i="17"/>
  <c r="M17" i="22"/>
  <c r="AE138" i="21"/>
  <c r="AE28" i="22"/>
  <c r="Y266" i="22"/>
  <c r="Y297" i="21"/>
  <c r="AZ24" i="11"/>
  <c r="M245" i="33"/>
  <c r="S23" i="21"/>
  <c r="J12" i="21"/>
  <c r="S242" i="17"/>
  <c r="Y280" i="21"/>
  <c r="Y366" i="22"/>
  <c r="S120" i="33"/>
  <c r="P223" i="33"/>
  <c r="Y215" i="22"/>
  <c r="M100" i="33"/>
  <c r="AE83" i="17"/>
  <c r="AE192" i="17"/>
  <c r="Y308" i="17"/>
  <c r="J24" i="17"/>
  <c r="AB15" i="22"/>
  <c r="G117" i="17"/>
  <c r="P20" i="22"/>
  <c r="J269" i="21"/>
  <c r="G271" i="33"/>
  <c r="S237" i="17"/>
  <c r="P240" i="21"/>
  <c r="S255" i="17"/>
  <c r="Y270" i="33"/>
  <c r="M311" i="22"/>
  <c r="M311" i="33"/>
  <c r="P44" i="17"/>
  <c r="J72" i="17"/>
  <c r="S305" i="22"/>
  <c r="AT34" i="13"/>
  <c r="V15" i="33"/>
  <c r="Y97" i="21"/>
  <c r="V296" i="21"/>
  <c r="G15" i="33"/>
  <c r="G15" i="17"/>
  <c r="G15" i="22"/>
  <c r="P118" i="17"/>
  <c r="P117" i="33"/>
  <c r="P117" i="21"/>
  <c r="G31" i="22"/>
  <c r="M16" i="33"/>
  <c r="M16" i="21"/>
  <c r="M16" i="22"/>
  <c r="P93" i="33"/>
  <c r="P93" i="21"/>
  <c r="P93" i="22"/>
  <c r="M343" i="22"/>
  <c r="M343" i="21"/>
  <c r="M288" i="33"/>
  <c r="M289" i="17"/>
  <c r="M288" i="22"/>
  <c r="J191" i="33"/>
  <c r="J192" i="17"/>
  <c r="J191" i="22"/>
  <c r="J47" i="21"/>
  <c r="J47" i="33"/>
  <c r="J33" i="21"/>
  <c r="Y23" i="17"/>
  <c r="Y23" i="33"/>
  <c r="Y23" i="22"/>
  <c r="V98" i="22"/>
  <c r="V99" i="17"/>
  <c r="V98" i="33"/>
  <c r="J41" i="14"/>
  <c r="V98" i="21"/>
  <c r="Y13" i="33"/>
  <c r="J106" i="17"/>
  <c r="J226" i="21"/>
  <c r="M116" i="17"/>
  <c r="Y33" i="22"/>
  <c r="V232" i="17"/>
  <c r="S32" i="17"/>
  <c r="Y238" i="33"/>
  <c r="S301" i="21"/>
  <c r="S301" i="22"/>
  <c r="Y166" i="17"/>
  <c r="S147" i="21"/>
  <c r="S257" i="33"/>
  <c r="S96" i="33"/>
  <c r="Y122" i="17"/>
  <c r="J103" i="33"/>
  <c r="AK170" i="22"/>
  <c r="Y169" i="17"/>
  <c r="P273" i="21"/>
  <c r="M28" i="33"/>
  <c r="AT6" i="14"/>
  <c r="AT30" i="8"/>
  <c r="M272" i="33"/>
  <c r="V252" i="22"/>
  <c r="Y260" i="21"/>
  <c r="Y266" i="17"/>
  <c r="J270" i="22"/>
  <c r="M17" i="17"/>
  <c r="AK343" i="17"/>
  <c r="AE28" i="17"/>
  <c r="Y266" i="21"/>
  <c r="AK139" i="21"/>
  <c r="Y298" i="17"/>
  <c r="S23" i="33"/>
  <c r="J12" i="33"/>
  <c r="S241" i="22"/>
  <c r="Y281" i="17"/>
  <c r="Y366" i="21"/>
  <c r="S121" i="17"/>
  <c r="P224" i="17"/>
  <c r="Y215" i="21"/>
  <c r="AH41" i="33"/>
  <c r="M100" i="22"/>
  <c r="AE288" i="33"/>
  <c r="Y307" i="21"/>
  <c r="J24" i="22"/>
  <c r="AK331" i="33"/>
  <c r="AE187" i="33"/>
  <c r="G116" i="22"/>
  <c r="P20" i="21"/>
  <c r="Y97" i="22"/>
  <c r="Y13" i="22"/>
  <c r="S236" i="22"/>
  <c r="G31" i="21"/>
  <c r="P241" i="17"/>
  <c r="J347" i="17"/>
  <c r="P94" i="17"/>
  <c r="P117" i="22"/>
  <c r="M249" i="17"/>
  <c r="P261" i="21"/>
  <c r="M16" i="17"/>
  <c r="P84" i="22"/>
  <c r="J47" i="22"/>
  <c r="M242" i="33"/>
  <c r="Y299" i="33"/>
  <c r="Y299" i="21"/>
  <c r="Y142" i="33"/>
  <c r="Y142" i="22"/>
  <c r="Y230" i="22"/>
  <c r="Y231" i="17"/>
  <c r="S268" i="21"/>
  <c r="S269" i="17"/>
  <c r="Y153" i="17"/>
  <c r="Y152" i="33"/>
  <c r="Y152" i="21"/>
  <c r="J40" i="14"/>
  <c r="V97" i="22"/>
  <c r="Y316" i="22"/>
  <c r="AW14" i="8"/>
  <c r="Y316" i="33"/>
  <c r="S339" i="22"/>
  <c r="S117" i="21"/>
  <c r="Y207" i="21"/>
  <c r="Y208" i="17"/>
  <c r="Y207" i="22"/>
  <c r="V236" i="33"/>
  <c r="S135" i="17"/>
  <c r="G12" i="21"/>
  <c r="Y12" i="33"/>
  <c r="V287" i="21"/>
  <c r="V287" i="22"/>
  <c r="M41" i="14"/>
  <c r="V128" i="21"/>
  <c r="Y174" i="17"/>
  <c r="AQ24" i="8"/>
  <c r="Y173" i="33"/>
  <c r="Y173" i="22"/>
  <c r="S170" i="17"/>
  <c r="S169" i="33"/>
  <c r="AQ20" i="13"/>
  <c r="S169" i="21"/>
  <c r="S240" i="17"/>
  <c r="AZ15" i="13"/>
  <c r="J2" i="13"/>
  <c r="S59" i="33"/>
  <c r="S59" i="21"/>
  <c r="S59" i="22"/>
  <c r="Y137" i="21"/>
  <c r="Y137" i="22"/>
  <c r="Y138" i="17"/>
  <c r="Y254" i="33"/>
  <c r="S196" i="21"/>
  <c r="AZ15" i="8"/>
  <c r="Y348" i="17"/>
  <c r="Y347" i="33"/>
  <c r="Y347" i="21"/>
  <c r="Y234" i="22"/>
  <c r="Y235" i="17"/>
  <c r="Y234" i="33"/>
  <c r="Y259" i="17"/>
  <c r="Y258" i="33"/>
  <c r="S86" i="21"/>
  <c r="S86" i="22"/>
  <c r="S87" i="17"/>
  <c r="Y33" i="33"/>
  <c r="AT30" i="13"/>
  <c r="Y165" i="22"/>
  <c r="S258" i="17"/>
  <c r="Y121" i="33"/>
  <c r="V277" i="33"/>
  <c r="V253" i="17"/>
  <c r="Y260" i="33"/>
  <c r="Y265" i="22"/>
  <c r="Y297" i="22"/>
  <c r="S23" i="17"/>
  <c r="Y280" i="22"/>
  <c r="AZ34" i="8"/>
  <c r="Y215" i="33"/>
  <c r="Y97" i="33"/>
  <c r="S236" i="21"/>
  <c r="G31" i="17"/>
  <c r="G19" i="33"/>
  <c r="P27" i="33"/>
  <c r="P44" i="21"/>
  <c r="J32" i="22"/>
  <c r="AK151" i="33"/>
  <c r="AK151" i="22"/>
  <c r="AK343" i="33"/>
  <c r="AK344" i="17"/>
  <c r="AH335" i="21"/>
  <c r="AH335" i="22"/>
  <c r="AE365" i="17"/>
  <c r="AZ32" i="10"/>
  <c r="AK228" i="33"/>
  <c r="AK228" i="22"/>
  <c r="AK136" i="22"/>
  <c r="AK137" i="17"/>
  <c r="AQ28" i="11"/>
  <c r="AH200" i="22"/>
  <c r="AH200" i="21"/>
  <c r="AK65" i="17"/>
  <c r="AK53" i="17"/>
  <c r="AK315" i="21"/>
  <c r="AK315" i="33"/>
  <c r="AQ16" i="7"/>
  <c r="AH165" i="33"/>
  <c r="AK223" i="33"/>
  <c r="AK340" i="21"/>
  <c r="AE215" i="21"/>
  <c r="AK274" i="22"/>
  <c r="AH260" i="33"/>
  <c r="AK110" i="33"/>
  <c r="AK270" i="33"/>
  <c r="AK270" i="21"/>
  <c r="AK270" i="22"/>
  <c r="AK127" i="17"/>
  <c r="AK126" i="33"/>
  <c r="AH248" i="17"/>
  <c r="AH247" i="21"/>
  <c r="P163" i="17"/>
  <c r="P162" i="22"/>
  <c r="G162" i="22"/>
  <c r="G162" i="21"/>
  <c r="AK187" i="21"/>
  <c r="AK187" i="22"/>
  <c r="AK202" i="17"/>
  <c r="AK201" i="21"/>
  <c r="AK72" i="21"/>
  <c r="AT34" i="7"/>
  <c r="AK74" i="22"/>
  <c r="AQ5" i="7"/>
  <c r="AH154" i="33"/>
  <c r="AK205" i="33"/>
  <c r="AH92" i="33"/>
  <c r="AH93" i="17"/>
  <c r="AE351" i="21"/>
  <c r="AZ19" i="10"/>
  <c r="AH255" i="33"/>
  <c r="AH177" i="33"/>
  <c r="AH183" i="33"/>
  <c r="AE53" i="17"/>
  <c r="AK280" i="33"/>
  <c r="AK80" i="22"/>
  <c r="AE204" i="21"/>
  <c r="AH62" i="17"/>
  <c r="AH291" i="22"/>
  <c r="AH284" i="21"/>
  <c r="AK278" i="17"/>
  <c r="AK120" i="21"/>
  <c r="AE172" i="33"/>
  <c r="AH272" i="33"/>
  <c r="AE223" i="21"/>
  <c r="AQ22" i="7"/>
  <c r="AH171" i="33"/>
  <c r="AB341" i="17"/>
  <c r="AE249" i="21"/>
  <c r="AB122" i="33"/>
  <c r="AB348" i="21"/>
  <c r="AH148" i="17"/>
  <c r="AE8" i="22"/>
  <c r="AB252" i="22"/>
  <c r="AB112" i="22"/>
  <c r="AB215" i="21"/>
  <c r="Y41" i="10"/>
  <c r="AE251" i="22"/>
  <c r="AE217" i="21"/>
  <c r="AH26" i="22"/>
  <c r="AB247" i="33"/>
  <c r="AE214" i="22"/>
  <c r="AB103" i="33"/>
  <c r="AK346" i="17"/>
  <c r="AH357" i="33"/>
  <c r="AK101" i="21"/>
  <c r="AH115" i="22"/>
  <c r="AB289" i="17"/>
  <c r="AE182" i="21"/>
  <c r="AH292" i="33"/>
  <c r="AH101" i="17"/>
  <c r="AH82" i="21"/>
  <c r="AQ27" i="11"/>
  <c r="AH66" i="17"/>
  <c r="AH65" i="21"/>
  <c r="AK338" i="21"/>
  <c r="AK338" i="22"/>
  <c r="AH118" i="21"/>
  <c r="AE226" i="22"/>
  <c r="AH355" i="33"/>
  <c r="AE170" i="33"/>
  <c r="AH312" i="33"/>
  <c r="AH118" i="33"/>
  <c r="AK323" i="22"/>
  <c r="AZ5" i="7"/>
  <c r="AE226" i="21"/>
  <c r="AH115" i="21"/>
  <c r="AH365" i="21"/>
  <c r="AH356" i="17"/>
  <c r="AB4" i="22"/>
  <c r="AB288" i="22"/>
  <c r="AK161" i="33"/>
  <c r="AH191" i="22"/>
  <c r="AT29" i="11"/>
  <c r="AE11" i="33"/>
  <c r="AE331" i="21"/>
  <c r="AK324" i="33"/>
  <c r="AK181" i="33"/>
  <c r="AE232" i="17"/>
  <c r="AB133" i="33"/>
  <c r="AE218" i="22"/>
  <c r="AH353" i="17"/>
  <c r="AE242" i="22"/>
  <c r="AE238" i="22"/>
  <c r="AE362" i="17"/>
  <c r="AQ21" i="10"/>
  <c r="AH170" i="17"/>
  <c r="AK88" i="33"/>
  <c r="AK335" i="21"/>
  <c r="AQ33" i="10"/>
  <c r="AB55" i="22"/>
  <c r="AH292" i="22"/>
  <c r="AQ7" i="7"/>
  <c r="AH136" i="22"/>
  <c r="AH82" i="33"/>
  <c r="AW10" i="7"/>
  <c r="AK294" i="17"/>
  <c r="AE47" i="22"/>
  <c r="AE357" i="17"/>
  <c r="AE245" i="21"/>
  <c r="AE233" i="17"/>
  <c r="AB262" i="22"/>
  <c r="AK99" i="17"/>
  <c r="AK349" i="22"/>
  <c r="AK140" i="33"/>
  <c r="AK280" i="22"/>
  <c r="AH295" i="22"/>
  <c r="AH185" i="33"/>
  <c r="AK142" i="17"/>
  <c r="AH68" i="33"/>
  <c r="AH119" i="17"/>
  <c r="AB109" i="22"/>
  <c r="AH177" i="21"/>
  <c r="AK281" i="33"/>
  <c r="AH284" i="22"/>
  <c r="AE236" i="22"/>
  <c r="AK201" i="22"/>
  <c r="AH305" i="22"/>
  <c r="AH343" i="17"/>
  <c r="AK266" i="33"/>
  <c r="AK226" i="17"/>
  <c r="AK105" i="21"/>
  <c r="AZ23" i="7"/>
  <c r="AB4" i="33"/>
  <c r="AK336" i="17"/>
  <c r="AH295" i="33"/>
  <c r="AE359" i="33"/>
  <c r="AK101" i="33"/>
  <c r="AE226" i="33"/>
  <c r="AH116" i="17"/>
  <c r="AH355" i="22"/>
  <c r="AB4" i="17"/>
  <c r="AB288" i="21"/>
  <c r="AK162" i="17"/>
  <c r="AH191" i="21"/>
  <c r="AK301" i="17"/>
  <c r="AE11" i="17"/>
  <c r="AW29" i="10"/>
  <c r="AE331" i="22"/>
  <c r="AK325" i="17"/>
  <c r="AK182" i="17"/>
  <c r="AK228" i="17"/>
  <c r="AE170" i="22"/>
  <c r="AH100" i="21"/>
  <c r="AH83" i="17"/>
  <c r="AH312" i="22"/>
  <c r="AK293" i="21"/>
  <c r="AT22" i="11"/>
  <c r="AE245" i="33"/>
  <c r="AH116" i="21"/>
  <c r="AK98" i="21"/>
  <c r="AK349" i="21"/>
  <c r="AH155" i="17"/>
  <c r="AK205" i="22"/>
  <c r="AH118" i="22"/>
  <c r="AH256" i="17"/>
  <c r="AH305" i="21"/>
  <c r="V21" i="33"/>
  <c r="Y15" i="21"/>
  <c r="M214" i="17"/>
  <c r="V21" i="21"/>
  <c r="S85" i="22"/>
  <c r="Y15" i="17"/>
  <c r="G9" i="22"/>
  <c r="AW24" i="13"/>
  <c r="G7" i="17"/>
  <c r="S326" i="21"/>
  <c r="P15" i="17"/>
  <c r="G9" i="21"/>
  <c r="P18" i="33"/>
  <c r="V21" i="22"/>
  <c r="AB101" i="21"/>
  <c r="AB327" i="21"/>
  <c r="AB357" i="21"/>
  <c r="AB193" i="33"/>
  <c r="AB167" i="17"/>
  <c r="AB56" i="22"/>
  <c r="AE345" i="17"/>
  <c r="AB143" i="21"/>
  <c r="AB277" i="17"/>
  <c r="AK254" i="17"/>
  <c r="AK246" i="21"/>
  <c r="AB94" i="21"/>
  <c r="AK360" i="17"/>
  <c r="AB89" i="21"/>
  <c r="AB101" i="33"/>
  <c r="AK359" i="22"/>
  <c r="AB171" i="17"/>
  <c r="AW33" i="9"/>
  <c r="AB342" i="33"/>
  <c r="AB325" i="21"/>
  <c r="AB212" i="22"/>
  <c r="AB69" i="22"/>
  <c r="AQ33" i="9"/>
  <c r="AB138" i="33"/>
  <c r="AB327" i="33"/>
  <c r="AB89" i="33"/>
  <c r="AB138" i="17"/>
  <c r="AE344" i="22"/>
  <c r="AK364" i="21"/>
  <c r="AH48" i="21"/>
  <c r="AE363" i="17"/>
  <c r="AK246" i="33"/>
  <c r="AZ4" i="7"/>
  <c r="AB19" i="33"/>
  <c r="AB355" i="22"/>
  <c r="AB101" i="22"/>
  <c r="AB222" i="22"/>
  <c r="AK359" i="33"/>
  <c r="AB170" i="21"/>
  <c r="AB335" i="22"/>
  <c r="AB336" i="17"/>
  <c r="AB342" i="21"/>
  <c r="AZ10" i="9"/>
  <c r="AB326" i="17"/>
  <c r="AB212" i="33"/>
  <c r="AB70" i="17"/>
  <c r="AB169" i="21"/>
  <c r="AB182" i="21"/>
  <c r="AK41" i="33"/>
  <c r="Y212" i="21"/>
  <c r="AB139" i="17"/>
  <c r="AB89" i="22"/>
  <c r="AB358" i="17"/>
  <c r="AB56" i="21"/>
  <c r="AB254" i="21"/>
  <c r="AB258" i="22"/>
  <c r="AB220" i="33"/>
  <c r="AK253" i="33"/>
  <c r="AH229" i="17"/>
  <c r="AZ15" i="9"/>
  <c r="AE223" i="17"/>
  <c r="AK355" i="33"/>
  <c r="AZ23" i="11"/>
  <c r="AK116" i="17"/>
  <c r="AB105" i="22"/>
  <c r="AH359" i="22"/>
  <c r="AK295" i="33"/>
  <c r="AB81" i="22"/>
  <c r="AH297" i="21"/>
  <c r="AH328" i="33"/>
  <c r="AE44" i="17"/>
  <c r="AQ21" i="11"/>
  <c r="AH213" i="17"/>
  <c r="AE320" i="21"/>
  <c r="AW18" i="10"/>
  <c r="AE4" i="17"/>
  <c r="AH105" i="17"/>
  <c r="AH27" i="33"/>
  <c r="AB213" i="22"/>
  <c r="AB71" i="17"/>
  <c r="AE146" i="22"/>
  <c r="AH327" i="22"/>
  <c r="AK342" i="33"/>
  <c r="AE139" i="17"/>
  <c r="AE28" i="33"/>
  <c r="AK140" i="17"/>
  <c r="AW9" i="10"/>
  <c r="AH179" i="17"/>
  <c r="AH157" i="22"/>
  <c r="AH11" i="22"/>
  <c r="AK174" i="22"/>
  <c r="AK356" i="33"/>
  <c r="AB294" i="21"/>
  <c r="AK110" i="17"/>
  <c r="AH269" i="22"/>
  <c r="AE12" i="17"/>
  <c r="AB97" i="33"/>
  <c r="AZ20" i="9"/>
  <c r="AB271" i="33"/>
  <c r="AH89" i="22"/>
  <c r="AK305" i="33"/>
  <c r="AK154" i="33"/>
  <c r="AH326" i="17"/>
  <c r="AE289" i="17"/>
  <c r="AE82" i="21"/>
  <c r="AQ12" i="9"/>
  <c r="AW29" i="11"/>
  <c r="AB15" i="33"/>
  <c r="AH242" i="21"/>
  <c r="AH362" i="17"/>
  <c r="AK177" i="22"/>
  <c r="AK64" i="21"/>
  <c r="AK53" i="22"/>
  <c r="AE149" i="33"/>
  <c r="AE364" i="21"/>
  <c r="AE152" i="22"/>
  <c r="L58" i="16"/>
  <c r="L70" i="16"/>
  <c r="AQ19" i="51"/>
  <c r="L63" i="16"/>
  <c r="L75" i="16"/>
  <c r="L59" i="16"/>
  <c r="L71" i="16"/>
  <c r="L65" i="16"/>
  <c r="L77" i="16"/>
  <c r="AT19" i="51"/>
  <c r="L67" i="16"/>
  <c r="L79" i="16"/>
  <c r="AH338" i="22"/>
  <c r="AE263" i="21"/>
  <c r="AZ19" i="51"/>
  <c r="L69" i="16"/>
  <c r="L81" i="16"/>
  <c r="L66" i="16"/>
  <c r="L78" i="16"/>
  <c r="AW19" i="51"/>
  <c r="L68" i="16"/>
  <c r="L80" i="16"/>
  <c r="L60" i="16"/>
  <c r="L72" i="16"/>
  <c r="L64" i="16"/>
  <c r="L76" i="16"/>
  <c r="AE222" i="33"/>
  <c r="AK355" i="21"/>
  <c r="AK115" i="33"/>
  <c r="AK295" i="21"/>
  <c r="AB82" i="17"/>
  <c r="AH297" i="22"/>
  <c r="AH328" i="21"/>
  <c r="AE44" i="21"/>
  <c r="AK171" i="17"/>
  <c r="AE48" i="33"/>
  <c r="AH212" i="33"/>
  <c r="AE320" i="22"/>
  <c r="AE4" i="33"/>
  <c r="AH27" i="21"/>
  <c r="AK47" i="33"/>
  <c r="AB220" i="17"/>
  <c r="AZ10" i="11"/>
  <c r="AE138" i="33"/>
  <c r="AE28" i="21"/>
  <c r="AK139" i="33"/>
  <c r="AE311" i="21"/>
  <c r="AH157" i="33"/>
  <c r="AH11" i="17"/>
  <c r="AK174" i="33"/>
  <c r="AB294" i="22"/>
  <c r="AK109" i="33"/>
  <c r="AE12" i="33"/>
  <c r="AT34" i="11"/>
  <c r="AH325" i="21"/>
  <c r="AE288" i="21"/>
  <c r="AB161" i="21"/>
  <c r="AB15" i="21"/>
  <c r="AH151" i="17"/>
  <c r="AH262" i="33"/>
  <c r="AH349" i="33"/>
  <c r="AH242" i="22"/>
  <c r="AH361" i="21"/>
  <c r="AK134" i="33"/>
  <c r="AH86" i="22"/>
  <c r="AE150" i="17"/>
  <c r="AK260" i="17"/>
  <c r="AE266" i="33"/>
  <c r="G24" i="21"/>
  <c r="V326" i="22"/>
  <c r="L61" i="16"/>
  <c r="L73" i="16"/>
  <c r="L62" i="16"/>
  <c r="L74" i="16"/>
  <c r="AK106" i="17"/>
  <c r="AH100" i="33"/>
  <c r="AH357" i="21"/>
  <c r="AK144" i="17"/>
  <c r="AH94" i="33"/>
  <c r="AK329" i="22"/>
  <c r="AH153" i="33"/>
  <c r="AH39" i="33"/>
  <c r="AW21" i="11"/>
  <c r="Y317" i="33"/>
  <c r="Y317" i="21"/>
  <c r="Y116" i="33"/>
  <c r="Y116" i="21"/>
  <c r="J108" i="33"/>
  <c r="M14" i="17"/>
  <c r="M14" i="22"/>
  <c r="P94" i="22"/>
  <c r="S283" i="22"/>
  <c r="S283" i="33"/>
  <c r="S283" i="21"/>
  <c r="J261" i="22"/>
  <c r="J262" i="17"/>
  <c r="J138" i="17"/>
  <c r="M99" i="33"/>
  <c r="M100" i="17"/>
  <c r="P19" i="21"/>
  <c r="P346" i="33"/>
  <c r="P347" i="17"/>
  <c r="P346" i="21"/>
  <c r="P346" i="22"/>
  <c r="G30" i="17"/>
  <c r="G30" i="22"/>
  <c r="P233" i="22"/>
  <c r="P234" i="17"/>
  <c r="P233" i="33"/>
  <c r="Y138" i="33"/>
  <c r="Y138" i="21"/>
  <c r="Y334" i="33"/>
  <c r="Y334" i="22"/>
  <c r="J240" i="22"/>
  <c r="J240" i="33"/>
  <c r="J240" i="21"/>
  <c r="M4" i="33"/>
  <c r="M4" i="21"/>
  <c r="M297" i="22"/>
  <c r="M297" i="33"/>
  <c r="M298" i="17"/>
  <c r="M329" i="17"/>
  <c r="M328" i="22"/>
  <c r="M328" i="21"/>
  <c r="P191" i="22"/>
  <c r="P191" i="33"/>
  <c r="J27" i="17"/>
  <c r="J27" i="22"/>
  <c r="J27" i="21"/>
  <c r="J27" i="33"/>
  <c r="J84" i="33"/>
  <c r="J85" i="17"/>
  <c r="M307" i="22"/>
  <c r="M307" i="21"/>
  <c r="M308" i="17"/>
  <c r="M307" i="33"/>
  <c r="P157" i="33"/>
  <c r="P158" i="17"/>
  <c r="P157" i="22"/>
  <c r="J11" i="33"/>
  <c r="M356" i="33"/>
  <c r="M356" i="21"/>
  <c r="M356" i="22"/>
  <c r="P245" i="33"/>
  <c r="P198" i="21"/>
  <c r="M23" i="22"/>
  <c r="P250" i="21"/>
  <c r="P232" i="17"/>
  <c r="P231" i="33"/>
  <c r="J15" i="21"/>
  <c r="J15" i="17"/>
  <c r="M116" i="22"/>
  <c r="P232" i="33"/>
  <c r="P232" i="21"/>
  <c r="P21" i="17"/>
  <c r="P21" i="33"/>
  <c r="J41" i="5"/>
  <c r="M98" i="22"/>
  <c r="M99" i="17"/>
  <c r="M98" i="33"/>
  <c r="M18" i="21"/>
  <c r="G72" i="21"/>
  <c r="G72" i="22"/>
  <c r="J136" i="22"/>
  <c r="J137" i="17"/>
  <c r="M93" i="17"/>
  <c r="M92" i="33"/>
  <c r="P351" i="33"/>
  <c r="P351" i="21"/>
  <c r="Y134" i="33"/>
  <c r="Y135" i="17"/>
  <c r="G236" i="21"/>
  <c r="G237" i="17"/>
  <c r="J223" i="21"/>
  <c r="J223" i="22"/>
  <c r="M8" i="33"/>
  <c r="M8" i="21"/>
  <c r="P113" i="17"/>
  <c r="AB102" i="21"/>
  <c r="AB102" i="33"/>
  <c r="AH144" i="33"/>
  <c r="AH145" i="17"/>
  <c r="AE16" i="17"/>
  <c r="AE16" i="33"/>
  <c r="AW25" i="10"/>
  <c r="AE328" i="17"/>
  <c r="AQ21" i="7"/>
  <c r="AH170" i="33"/>
  <c r="AH170" i="21"/>
  <c r="AQ20" i="10"/>
  <c r="AE170" i="17"/>
  <c r="AK305" i="17"/>
  <c r="AK304" i="33"/>
  <c r="D43" i="9"/>
  <c r="AB41" i="22"/>
  <c r="AB41" i="17"/>
  <c r="AE69" i="21"/>
  <c r="AE292" i="21"/>
  <c r="AT21" i="10"/>
  <c r="Y43" i="9"/>
  <c r="AB254" i="17"/>
  <c r="AB364" i="22"/>
  <c r="AB364" i="33"/>
  <c r="AT24" i="9"/>
  <c r="AB295" i="33"/>
  <c r="AB321" i="17"/>
  <c r="AB320" i="21"/>
  <c r="AQ13" i="10"/>
  <c r="AE162" i="22"/>
  <c r="AK354" i="21"/>
  <c r="AK354" i="33"/>
  <c r="AB192" i="17"/>
  <c r="AB191" i="33"/>
  <c r="AH300" i="21"/>
  <c r="AT29" i="7"/>
  <c r="AE293" i="21"/>
  <c r="AE294" i="17"/>
  <c r="AE158" i="17"/>
  <c r="AE157" i="21"/>
  <c r="AW29" i="9"/>
  <c r="AB332" i="17"/>
  <c r="AB331" i="33"/>
  <c r="AH188" i="17"/>
  <c r="AH187" i="33"/>
  <c r="AB33" i="21"/>
  <c r="AE227" i="33"/>
  <c r="AE227" i="21"/>
  <c r="AE129" i="21"/>
  <c r="AE129" i="33"/>
  <c r="AE250" i="22"/>
  <c r="AE251" i="17"/>
  <c r="AK134" i="17"/>
  <c r="AK133" i="33"/>
  <c r="AH109" i="21"/>
  <c r="AH110" i="17"/>
  <c r="AH219" i="33"/>
  <c r="AH219" i="21"/>
  <c r="AE235" i="22"/>
  <c r="AE236" i="17"/>
  <c r="J40" i="11"/>
  <c r="AK97" i="21"/>
  <c r="AH95" i="22"/>
  <c r="AH95" i="21"/>
  <c r="AH219" i="17"/>
  <c r="AH218" i="33"/>
  <c r="AE150" i="33"/>
  <c r="AE150" i="21"/>
  <c r="AH241" i="21"/>
  <c r="AH241" i="22"/>
  <c r="AK353" i="17"/>
  <c r="AK352" i="21"/>
  <c r="AB349" i="21"/>
  <c r="AB349" i="22"/>
  <c r="AB361" i="33"/>
  <c r="AB361" i="21"/>
  <c r="AE306" i="17"/>
  <c r="AT34" i="10"/>
  <c r="AE305" i="22"/>
  <c r="AE154" i="33"/>
  <c r="AE155" i="17"/>
  <c r="AE154" i="22"/>
  <c r="AE195" i="22"/>
  <c r="AE196" i="17"/>
  <c r="AE275" i="33"/>
  <c r="AE275" i="22"/>
  <c r="AB206" i="17"/>
  <c r="AB205" i="33"/>
  <c r="AE286" i="21"/>
  <c r="AT15" i="10"/>
  <c r="AE92" i="21"/>
  <c r="AE92" i="22"/>
  <c r="AB225" i="22"/>
  <c r="AB226" i="17"/>
  <c r="AB225" i="33"/>
  <c r="AE255" i="21"/>
  <c r="AE256" i="17"/>
  <c r="AH43" i="17"/>
  <c r="AH43" i="33"/>
  <c r="AE282" i="17"/>
  <c r="AE281" i="21"/>
  <c r="AE183" i="22"/>
  <c r="AE184" i="17"/>
  <c r="AH140" i="33"/>
  <c r="AE357" i="21"/>
  <c r="AE357" i="22"/>
  <c r="AB229" i="21"/>
  <c r="AB230" i="17"/>
  <c r="AZ18" i="10"/>
  <c r="AE350" i="33"/>
  <c r="AE351" i="17"/>
  <c r="AT5" i="10"/>
  <c r="AE276" i="33"/>
  <c r="AH343" i="22"/>
  <c r="AH343" i="21"/>
  <c r="AH105" i="22"/>
  <c r="AB359" i="33"/>
  <c r="AE101" i="21"/>
  <c r="V133" i="21"/>
  <c r="AK168" i="33"/>
  <c r="AW19" i="7"/>
  <c r="AE342" i="22"/>
  <c r="AK62" i="21"/>
  <c r="AH123" i="22"/>
  <c r="AE104" i="21"/>
  <c r="AB191" i="22"/>
  <c r="AK44" i="21"/>
  <c r="Y318" i="17"/>
  <c r="AB295" i="22"/>
  <c r="AB33" i="17"/>
  <c r="AB229" i="17"/>
  <c r="M117" i="22"/>
  <c r="AK182" i="22"/>
  <c r="J261" i="21"/>
  <c r="P19" i="17"/>
  <c r="J241" i="17"/>
  <c r="M14" i="33"/>
  <c r="J84" i="22"/>
  <c r="P157" i="21"/>
  <c r="AH188" i="33"/>
  <c r="AH189" i="17"/>
  <c r="AK77" i="17"/>
  <c r="AK76" i="33"/>
  <c r="AE347" i="33"/>
  <c r="AE347" i="21"/>
  <c r="AB226" i="33"/>
  <c r="AB359" i="22"/>
  <c r="AB360" i="17"/>
  <c r="AE102" i="17"/>
  <c r="V133" i="33"/>
  <c r="AK169" i="17"/>
  <c r="AE342" i="21"/>
  <c r="AK62" i="33"/>
  <c r="AE297" i="21"/>
  <c r="Y117" i="17"/>
  <c r="AE327" i="21"/>
  <c r="AK304" i="21"/>
  <c r="AE69" i="22"/>
  <c r="Y138" i="22"/>
  <c r="AK354" i="22"/>
  <c r="AE104" i="33"/>
  <c r="AB191" i="21"/>
  <c r="AW15" i="8"/>
  <c r="M4" i="22"/>
  <c r="AE162" i="21"/>
  <c r="AB331" i="21"/>
  <c r="AE250" i="21"/>
  <c r="J100" i="22"/>
  <c r="J261" i="33"/>
  <c r="M99" i="22"/>
  <c r="P19" i="33"/>
  <c r="J15" i="33"/>
  <c r="J11" i="22"/>
  <c r="M98" i="21"/>
  <c r="D39" i="23"/>
  <c r="AB280" i="21"/>
  <c r="AB160" i="33"/>
  <c r="AQ11" i="9"/>
  <c r="AE212" i="17"/>
  <c r="AE52" i="22"/>
  <c r="AH141" i="33"/>
  <c r="AB57" i="33"/>
  <c r="J43" i="23"/>
  <c r="I34" i="23" s="1"/>
  <c r="Y299" i="22"/>
  <c r="AT28" i="8"/>
  <c r="Y352" i="17"/>
  <c r="Y142" i="21"/>
  <c r="Y41" i="8"/>
  <c r="Y251" i="22"/>
  <c r="S234" i="17"/>
  <c r="Y269" i="17"/>
  <c r="S268" i="33"/>
  <c r="S3" i="8"/>
  <c r="Y152" i="22"/>
  <c r="S305" i="21"/>
  <c r="S306" i="17"/>
  <c r="AB280" i="33"/>
  <c r="AB161" i="17"/>
  <c r="AE211" i="33"/>
  <c r="AH141" i="22"/>
  <c r="V35" i="13"/>
  <c r="S214" i="22"/>
  <c r="Y158" i="21"/>
  <c r="G20" i="33"/>
  <c r="G20" i="21"/>
  <c r="AB147" i="33"/>
  <c r="AB8" i="17"/>
  <c r="AB258" i="17"/>
  <c r="AB110" i="33"/>
  <c r="AB97" i="17"/>
  <c r="AB96" i="22"/>
  <c r="AB217" i="22"/>
  <c r="Y350" i="33"/>
  <c r="V118" i="17"/>
  <c r="Y256" i="22"/>
  <c r="M2" i="13"/>
  <c r="S90" i="33"/>
  <c r="G347" i="33"/>
  <c r="V209" i="21"/>
  <c r="Y59" i="33"/>
  <c r="V276" i="22"/>
  <c r="V276" i="33"/>
  <c r="V277" i="17"/>
  <c r="AT5" i="14"/>
  <c r="Y193" i="21"/>
  <c r="Y290" i="17"/>
  <c r="AE38" i="13"/>
  <c r="S309" i="21"/>
  <c r="Y69" i="33"/>
  <c r="G357" i="21"/>
  <c r="G234" i="33"/>
  <c r="G210" i="17"/>
  <c r="Y243" i="33"/>
  <c r="J109" i="17"/>
  <c r="G254" i="21"/>
  <c r="M117" i="21"/>
  <c r="J100" i="21"/>
  <c r="J108" i="22"/>
  <c r="M117" i="33"/>
  <c r="J100" i="33"/>
  <c r="P95" i="17"/>
  <c r="M297" i="21"/>
  <c r="G133" i="33"/>
  <c r="G335" i="22"/>
  <c r="J108" i="21"/>
  <c r="M118" i="17"/>
  <c r="J101" i="17"/>
  <c r="P94" i="33"/>
  <c r="P191" i="21"/>
  <c r="P192" i="17"/>
  <c r="J84" i="21"/>
  <c r="J213" i="22"/>
  <c r="P218" i="21"/>
  <c r="M39" i="23"/>
  <c r="M40" i="23"/>
  <c r="D41" i="23"/>
  <c r="M105" i="21"/>
  <c r="G91" i="33"/>
  <c r="M188" i="17"/>
  <c r="P162" i="17"/>
  <c r="P161" i="33"/>
  <c r="M187" i="21"/>
  <c r="J288" i="22"/>
  <c r="J289" i="17"/>
  <c r="M94" i="17"/>
  <c r="M93" i="22"/>
  <c r="P161" i="21"/>
  <c r="J288" i="21"/>
  <c r="M93" i="33"/>
  <c r="G68" i="22"/>
  <c r="M264" i="22"/>
  <c r="J265" i="22"/>
  <c r="G303" i="22"/>
  <c r="M87" i="21"/>
  <c r="J129" i="33"/>
  <c r="P227" i="17"/>
  <c r="G68" i="21"/>
  <c r="M265" i="17"/>
  <c r="G266" i="33"/>
  <c r="J265" i="21"/>
  <c r="G297" i="17"/>
  <c r="G303" i="21"/>
  <c r="M87" i="22"/>
  <c r="M187" i="22"/>
  <c r="P226" i="33"/>
  <c r="G68" i="33"/>
  <c r="M264" i="21"/>
  <c r="J265" i="33"/>
  <c r="G303" i="33"/>
  <c r="J125" i="22"/>
  <c r="M87" i="33"/>
  <c r="P226" i="22"/>
  <c r="G69" i="17"/>
  <c r="M264" i="33"/>
  <c r="J266" i="17"/>
  <c r="AT32" i="3"/>
  <c r="J125" i="21"/>
  <c r="M263" i="17"/>
  <c r="G304" i="17"/>
  <c r="J348" i="17"/>
  <c r="J125" i="33"/>
  <c r="M187" i="33"/>
  <c r="M88" i="17"/>
  <c r="J42" i="22"/>
  <c r="G92" i="17"/>
  <c r="J347" i="22"/>
  <c r="J126" i="17"/>
  <c r="M93" i="21"/>
  <c r="P226" i="21"/>
  <c r="AQ32" i="3"/>
  <c r="G91" i="22"/>
  <c r="G252" i="33"/>
  <c r="P244" i="17"/>
  <c r="P243" i="22"/>
  <c r="G259" i="21"/>
  <c r="J174" i="21"/>
  <c r="J328" i="33"/>
  <c r="M221" i="21"/>
  <c r="M157" i="33"/>
  <c r="J328" i="22"/>
  <c r="M221" i="33"/>
  <c r="M241" i="33"/>
  <c r="P254" i="21"/>
  <c r="M157" i="21"/>
  <c r="J58" i="33"/>
  <c r="J127" i="21"/>
  <c r="M112" i="17"/>
  <c r="M355" i="22"/>
  <c r="J221" i="21"/>
  <c r="M362" i="17"/>
  <c r="G160" i="21"/>
  <c r="M253" i="21"/>
  <c r="P221" i="21"/>
  <c r="M111" i="22"/>
  <c r="M355" i="21"/>
  <c r="G160" i="33"/>
  <c r="M112" i="22"/>
  <c r="M256" i="17"/>
  <c r="M356" i="17"/>
  <c r="M111" i="21"/>
  <c r="P235" i="33"/>
  <c r="G161" i="17"/>
  <c r="G201" i="21"/>
  <c r="M112" i="21"/>
  <c r="M198" i="22"/>
  <c r="M111" i="33"/>
  <c r="P356" i="33"/>
  <c r="P221" i="22"/>
  <c r="P82" i="21"/>
  <c r="AQ11" i="3"/>
  <c r="J221" i="22"/>
  <c r="M361" i="33"/>
  <c r="G160" i="22"/>
  <c r="M272" i="22"/>
  <c r="M250" i="21"/>
  <c r="S71" i="21"/>
  <c r="J58" i="22"/>
  <c r="M278" i="21"/>
  <c r="P82" i="22"/>
  <c r="G299" i="33"/>
  <c r="M121" i="17"/>
  <c r="P269" i="17"/>
  <c r="J355" i="22"/>
  <c r="J111" i="21"/>
  <c r="M361" i="21"/>
  <c r="P361" i="21"/>
  <c r="G299" i="22"/>
  <c r="P268" i="22"/>
  <c r="G267" i="33"/>
  <c r="J356" i="21"/>
  <c r="J58" i="21"/>
  <c r="M278" i="22"/>
  <c r="M58" i="22"/>
  <c r="P326" i="21"/>
  <c r="P327" i="17"/>
  <c r="J355" i="33"/>
  <c r="J111" i="22"/>
  <c r="P361" i="22"/>
  <c r="J355" i="21"/>
  <c r="P104" i="21"/>
  <c r="P361" i="33"/>
  <c r="G299" i="21"/>
  <c r="P344" i="17"/>
  <c r="P268" i="21"/>
  <c r="G267" i="22"/>
  <c r="M313" i="17"/>
  <c r="P326" i="33"/>
  <c r="P278" i="33"/>
  <c r="M58" i="17"/>
  <c r="P109" i="33"/>
  <c r="G84" i="33"/>
  <c r="G48" i="21"/>
  <c r="P229" i="17"/>
  <c r="P343" i="22"/>
  <c r="P268" i="33"/>
  <c r="M221" i="22"/>
  <c r="M58" i="21"/>
  <c r="J109" i="33"/>
  <c r="P295" i="21"/>
  <c r="P82" i="17"/>
  <c r="G253" i="17"/>
  <c r="G300" i="17"/>
  <c r="G85" i="17"/>
  <c r="G105" i="17"/>
  <c r="J361" i="22"/>
  <c r="G152" i="22"/>
  <c r="P228" i="22"/>
  <c r="G225" i="22"/>
  <c r="G94" i="33"/>
  <c r="P343" i="21"/>
  <c r="G197" i="17"/>
  <c r="J356" i="22"/>
  <c r="M312" i="22"/>
  <c r="P295" i="22"/>
  <c r="M58" i="33"/>
  <c r="P81" i="22"/>
  <c r="M279" i="17"/>
  <c r="P71" i="17"/>
  <c r="M120" i="22"/>
  <c r="J112" i="17"/>
  <c r="G84" i="22"/>
  <c r="G104" i="22"/>
  <c r="J361" i="21"/>
  <c r="G152" i="33"/>
  <c r="P228" i="21"/>
  <c r="G226" i="17"/>
  <c r="G196" i="22"/>
  <c r="G164" i="22"/>
  <c r="P70" i="22"/>
  <c r="P70" i="21"/>
  <c r="J109" i="21"/>
  <c r="AT28" i="3"/>
  <c r="P82" i="33"/>
  <c r="J221" i="33"/>
  <c r="M120" i="21"/>
  <c r="G84" i="21"/>
  <c r="G104" i="21"/>
  <c r="G70" i="22"/>
  <c r="J361" i="33"/>
  <c r="M237" i="33"/>
  <c r="P228" i="33"/>
  <c r="G225" i="21"/>
  <c r="P358" i="22"/>
  <c r="G196" i="21"/>
  <c r="M312" i="33"/>
  <c r="J198" i="22"/>
  <c r="P251" i="21"/>
  <c r="P147" i="17"/>
  <c r="G104" i="33"/>
  <c r="M238" i="17"/>
  <c r="G225" i="33"/>
  <c r="P358" i="21"/>
  <c r="AZ21" i="3"/>
  <c r="G196" i="33"/>
  <c r="M222" i="17"/>
  <c r="AQ28" i="3"/>
  <c r="P146" i="22"/>
  <c r="M96" i="17"/>
  <c r="M339" i="21"/>
  <c r="M237" i="22"/>
  <c r="G56" i="33"/>
  <c r="P359" i="17"/>
  <c r="G353" i="22"/>
  <c r="J339" i="17"/>
  <c r="P278" i="22"/>
  <c r="G178" i="17"/>
  <c r="P146" i="21"/>
  <c r="P96" i="17"/>
  <c r="M339" i="33"/>
  <c r="M237" i="21"/>
  <c r="G56" i="17"/>
  <c r="G354" i="17"/>
  <c r="P109" i="21"/>
  <c r="J174" i="22"/>
  <c r="P279" i="17"/>
  <c r="P70" i="33"/>
  <c r="G165" i="17"/>
  <c r="P146" i="33"/>
  <c r="P95" i="22"/>
  <c r="M340" i="17"/>
  <c r="G56" i="22"/>
  <c r="G353" i="21"/>
  <c r="P109" i="22"/>
  <c r="P83" i="17"/>
  <c r="G164" i="33"/>
  <c r="P295" i="33"/>
  <c r="P95" i="21"/>
  <c r="P243" i="21"/>
  <c r="G56" i="21"/>
  <c r="G353" i="33"/>
  <c r="P110" i="17"/>
  <c r="J222" i="17"/>
  <c r="G252" i="22"/>
  <c r="P95" i="33"/>
  <c r="P243" i="33"/>
  <c r="J58" i="17"/>
  <c r="S71" i="22"/>
  <c r="G351" i="21"/>
  <c r="J93" i="22"/>
  <c r="J100" i="17"/>
  <c r="J93" i="21"/>
  <c r="J310" i="33"/>
  <c r="J99" i="22"/>
  <c r="J93" i="33"/>
  <c r="J99" i="21"/>
  <c r="M241" i="17"/>
  <c r="J99" i="33"/>
  <c r="J310" i="22"/>
  <c r="M240" i="22"/>
  <c r="M240" i="21"/>
  <c r="M84" i="21"/>
  <c r="P222" i="21"/>
  <c r="P266" i="33"/>
  <c r="P117" i="17"/>
  <c r="J365" i="33"/>
  <c r="M141" i="22"/>
  <c r="P116" i="22"/>
  <c r="J366" i="17"/>
  <c r="G178" i="22"/>
  <c r="P116" i="21"/>
  <c r="J365" i="22"/>
  <c r="P102" i="17"/>
  <c r="P116" i="33"/>
  <c r="J345" i="17"/>
  <c r="P101" i="22"/>
  <c r="J344" i="22"/>
  <c r="P101" i="21"/>
  <c r="J344" i="21"/>
  <c r="J179" i="17"/>
  <c r="P101" i="33"/>
  <c r="G44" i="21"/>
  <c r="J94" i="17"/>
  <c r="M226" i="21"/>
  <c r="M226" i="33"/>
  <c r="J327" i="17"/>
  <c r="P219" i="21"/>
  <c r="P78" i="17"/>
  <c r="P77" i="33"/>
  <c r="P118" i="21"/>
  <c r="P219" i="33"/>
  <c r="M78" i="17"/>
  <c r="M77" i="22"/>
  <c r="P118" i="22"/>
  <c r="P44" i="22"/>
  <c r="J359" i="17"/>
  <c r="P118" i="33"/>
  <c r="P77" i="21"/>
  <c r="J358" i="22"/>
  <c r="P143" i="17"/>
  <c r="M118" i="21"/>
  <c r="J182" i="17"/>
  <c r="J358" i="21"/>
  <c r="J326" i="22"/>
  <c r="P77" i="22"/>
  <c r="M82" i="22"/>
  <c r="P44" i="33"/>
  <c r="M227" i="17"/>
  <c r="P220" i="17"/>
  <c r="P219" i="22"/>
  <c r="J148" i="21"/>
  <c r="M343" i="17"/>
  <c r="P342" i="21"/>
  <c r="G126" i="21"/>
  <c r="M342" i="22"/>
  <c r="J148" i="22"/>
  <c r="P343" i="17"/>
  <c r="G126" i="22"/>
  <c r="M342" i="21"/>
  <c r="G271" i="22"/>
  <c r="M343" i="33"/>
  <c r="G150" i="17"/>
  <c r="J229" i="17"/>
  <c r="G89" i="33"/>
  <c r="P342" i="33"/>
  <c r="G126" i="33"/>
  <c r="G272" i="17"/>
  <c r="P348" i="17"/>
  <c r="G344" i="21"/>
  <c r="M344" i="17"/>
  <c r="G149" i="22"/>
  <c r="J228" i="22"/>
  <c r="P119" i="17"/>
  <c r="M129" i="22"/>
  <c r="M129" i="21"/>
  <c r="M219" i="21"/>
  <c r="M219" i="33"/>
  <c r="G127" i="17"/>
  <c r="G271" i="21"/>
  <c r="G344" i="33"/>
  <c r="G149" i="21"/>
  <c r="J228" i="21"/>
  <c r="S142" i="17"/>
  <c r="S347" i="22"/>
  <c r="V320" i="33"/>
  <c r="S347" i="21"/>
  <c r="S347" i="33"/>
  <c r="AW5" i="14"/>
  <c r="AT25" i="14"/>
  <c r="S256" i="21"/>
  <c r="V296" i="22"/>
  <c r="V249" i="33"/>
  <c r="V307" i="22"/>
  <c r="V296" i="33"/>
  <c r="V297" i="17"/>
  <c r="V249" i="21"/>
  <c r="V237" i="17"/>
  <c r="S115" i="17"/>
  <c r="V249" i="22"/>
  <c r="V236" i="22"/>
  <c r="S114" i="22"/>
  <c r="V236" i="21"/>
  <c r="V326" i="33"/>
  <c r="J148" i="33"/>
  <c r="M129" i="33"/>
  <c r="M347" i="21"/>
  <c r="P294" i="17"/>
  <c r="M44" i="22"/>
  <c r="G104" i="17"/>
  <c r="M118" i="22"/>
  <c r="M44" i="17"/>
  <c r="P293" i="33"/>
  <c r="M119" i="17"/>
  <c r="M77" i="21"/>
  <c r="M161" i="21"/>
  <c r="P293" i="22"/>
  <c r="M162" i="17"/>
  <c r="G339" i="22"/>
  <c r="M98" i="17"/>
  <c r="J133" i="22"/>
  <c r="J97" i="33"/>
  <c r="M77" i="33"/>
  <c r="G340" i="17"/>
  <c r="M97" i="22"/>
  <c r="J133" i="21"/>
  <c r="G143" i="22"/>
  <c r="G103" i="33"/>
  <c r="G242" i="33"/>
  <c r="G339" i="21"/>
  <c r="M97" i="21"/>
  <c r="AQ20" i="3"/>
  <c r="J133" i="33"/>
  <c r="M44" i="21"/>
  <c r="AZ7" i="3"/>
  <c r="M220" i="17"/>
  <c r="G243" i="17"/>
  <c r="G339" i="33"/>
  <c r="M97" i="33"/>
  <c r="G170" i="17"/>
  <c r="J134" i="17"/>
  <c r="M118" i="33"/>
  <c r="M44" i="33"/>
  <c r="J97" i="22"/>
  <c r="M219" i="22"/>
  <c r="G242" i="22"/>
  <c r="J149" i="17"/>
  <c r="M130" i="17"/>
  <c r="G142" i="21"/>
  <c r="P188" i="17"/>
  <c r="P187" i="33"/>
  <c r="V192" i="33"/>
  <c r="S141" i="33"/>
  <c r="S126" i="17"/>
  <c r="V193" i="17"/>
  <c r="S125" i="22"/>
  <c r="S125" i="21"/>
  <c r="S125" i="33"/>
  <c r="S141" i="21"/>
  <c r="S57" i="22"/>
  <c r="V201" i="21"/>
  <c r="V201" i="33"/>
  <c r="S107" i="17"/>
  <c r="V78" i="22"/>
  <c r="V202" i="17"/>
  <c r="S267" i="22"/>
  <c r="V70" i="22"/>
  <c r="S106" i="22"/>
  <c r="V78" i="21"/>
  <c r="V201" i="22"/>
  <c r="S78" i="22"/>
  <c r="S267" i="21"/>
  <c r="V70" i="21"/>
  <c r="V78" i="33"/>
  <c r="S79" i="17"/>
  <c r="S91" i="17"/>
  <c r="V59" i="21"/>
  <c r="V214" i="22"/>
  <c r="S267" i="33"/>
  <c r="V70" i="33"/>
  <c r="V79" i="17"/>
  <c r="S90" i="22"/>
  <c r="V59" i="33"/>
  <c r="V215" i="17"/>
  <c r="S268" i="17"/>
  <c r="V71" i="17"/>
  <c r="S141" i="22"/>
  <c r="S90" i="21"/>
  <c r="S93" i="17"/>
  <c r="V59" i="17"/>
  <c r="V214" i="21"/>
  <c r="V192" i="22"/>
  <c r="V127" i="33"/>
  <c r="J97" i="21"/>
  <c r="M347" i="33"/>
  <c r="P87" i="22"/>
  <c r="P88" i="17"/>
  <c r="J118" i="33"/>
  <c r="P40" i="22"/>
  <c r="P87" i="21"/>
  <c r="J161" i="33"/>
  <c r="M144" i="21"/>
  <c r="J161" i="22"/>
  <c r="M144" i="33"/>
  <c r="G313" i="21"/>
  <c r="P105" i="21"/>
  <c r="G199" i="33"/>
  <c r="M265" i="22"/>
  <c r="J366" i="33"/>
  <c r="G314" i="17"/>
  <c r="M144" i="22"/>
  <c r="J161" i="21"/>
  <c r="M226" i="22"/>
  <c r="G199" i="21"/>
  <c r="G313" i="33"/>
  <c r="P105" i="33"/>
  <c r="G244" i="21"/>
  <c r="G200" i="17"/>
  <c r="M265" i="21"/>
  <c r="J367" i="17"/>
  <c r="P105" i="22"/>
  <c r="M266" i="17"/>
  <c r="G135" i="17"/>
  <c r="M145" i="17"/>
  <c r="P106" i="17"/>
  <c r="G244" i="33"/>
  <c r="G199" i="22"/>
  <c r="M265" i="33"/>
  <c r="J366" i="22"/>
  <c r="P87" i="33"/>
  <c r="P288" i="22"/>
  <c r="G245" i="17"/>
  <c r="P187" i="21"/>
  <c r="G36" i="17"/>
  <c r="G244" i="22"/>
  <c r="M348" i="17"/>
  <c r="G287" i="22"/>
  <c r="P288" i="21"/>
  <c r="P187" i="22"/>
  <c r="J98" i="17"/>
  <c r="AW24" i="14"/>
  <c r="B2" i="33"/>
  <c r="B2" i="22"/>
  <c r="B2" i="21"/>
  <c r="B2" i="17"/>
  <c r="P3" i="1"/>
  <c r="AW30" i="13"/>
  <c r="S235" i="33"/>
  <c r="V211" i="21"/>
  <c r="S249" i="22"/>
  <c r="S246" i="21"/>
  <c r="S243" i="21"/>
  <c r="S249" i="21"/>
  <c r="S333" i="17"/>
  <c r="S235" i="22"/>
  <c r="V211" i="22"/>
  <c r="S244" i="17"/>
  <c r="S332" i="22"/>
  <c r="V212" i="17"/>
  <c r="S243" i="22"/>
  <c r="S143" i="22"/>
  <c r="S260" i="17"/>
  <c r="S203" i="21"/>
  <c r="S250" i="17"/>
  <c r="V152" i="22"/>
  <c r="S259" i="21"/>
  <c r="S203" i="22"/>
  <c r="V273" i="21"/>
  <c r="V315" i="33"/>
  <c r="S353" i="17"/>
  <c r="S367" i="17"/>
  <c r="S340" i="21"/>
  <c r="S280" i="21"/>
  <c r="S223" i="21"/>
  <c r="V273" i="33"/>
  <c r="S125" i="17"/>
  <c r="AT29" i="13"/>
  <c r="AQ5" i="13"/>
  <c r="V152" i="21"/>
  <c r="V121" i="17"/>
  <c r="S341" i="17"/>
  <c r="V273" i="22"/>
  <c r="V316" i="17"/>
  <c r="S352" i="22"/>
  <c r="S340" i="33"/>
  <c r="V335" i="21"/>
  <c r="S223" i="33"/>
  <c r="S55" i="22"/>
  <c r="V274" i="17"/>
  <c r="S124" i="22"/>
  <c r="S300" i="33"/>
  <c r="V152" i="33"/>
  <c r="AW18" i="13"/>
  <c r="S320" i="21"/>
  <c r="AW5" i="13"/>
  <c r="S352" i="21"/>
  <c r="V335" i="22"/>
  <c r="S224" i="17"/>
  <c r="S55" i="17"/>
  <c r="S124" i="21"/>
  <c r="V213" i="33"/>
  <c r="S301" i="17"/>
  <c r="V153" i="17"/>
  <c r="V315" i="21"/>
  <c r="S321" i="17"/>
  <c r="AZ20" i="13"/>
  <c r="S340" i="22"/>
  <c r="S300" i="21"/>
  <c r="S308" i="17"/>
  <c r="S206" i="17"/>
  <c r="S352" i="33"/>
  <c r="AW33" i="14"/>
  <c r="S223" i="22"/>
  <c r="S55" i="21"/>
  <c r="S124" i="33"/>
  <c r="V214" i="17"/>
  <c r="S300" i="22"/>
  <c r="V57" i="21"/>
  <c r="S111" i="21"/>
  <c r="S307" i="22"/>
  <c r="S205" i="22"/>
  <c r="V335" i="33"/>
  <c r="S204" i="22"/>
  <c r="S55" i="33"/>
  <c r="V213" i="21"/>
  <c r="V57" i="33"/>
  <c r="S263" i="21"/>
  <c r="S320" i="33"/>
  <c r="AW13" i="14"/>
  <c r="S320" i="22"/>
  <c r="S111" i="33"/>
  <c r="S307" i="21"/>
  <c r="V177" i="22"/>
  <c r="V336" i="17"/>
  <c r="V213" i="22"/>
  <c r="S263" i="33"/>
  <c r="S81" i="17"/>
  <c r="V146" i="17"/>
  <c r="V145" i="22"/>
  <c r="S95" i="33"/>
  <c r="V145" i="33"/>
  <c r="S33" i="17"/>
  <c r="S296" i="22"/>
  <c r="S296" i="21"/>
  <c r="S296" i="33"/>
  <c r="S80" i="22"/>
  <c r="S80" i="21"/>
  <c r="S297" i="17"/>
  <c r="S80" i="33"/>
  <c r="V145" i="21"/>
  <c r="S275" i="21"/>
  <c r="V207" i="33"/>
  <c r="S199" i="17"/>
  <c r="S345" i="21"/>
  <c r="V207" i="22"/>
  <c r="S345" i="33"/>
  <c r="V149" i="22"/>
  <c r="V149" i="21"/>
  <c r="V149" i="33"/>
  <c r="V150" i="17"/>
  <c r="S198" i="22"/>
  <c r="S248" i="17"/>
  <c r="V104" i="17"/>
  <c r="S121" i="21"/>
  <c r="AW22" i="13"/>
  <c r="S101" i="21"/>
  <c r="S121" i="33"/>
  <c r="S324" i="21"/>
  <c r="S53" i="17"/>
  <c r="V105" i="17"/>
  <c r="V104" i="22"/>
  <c r="S101" i="33"/>
  <c r="S122" i="17"/>
  <c r="S324" i="33"/>
  <c r="S53" i="22"/>
  <c r="S102" i="17"/>
  <c r="S121" i="22"/>
  <c r="S325" i="17"/>
  <c r="S53" i="21"/>
  <c r="S182" i="33"/>
  <c r="S138" i="33"/>
  <c r="S51" i="33"/>
  <c r="AW22" i="14"/>
  <c r="V104" i="33"/>
  <c r="AT4" i="13"/>
  <c r="S139" i="17"/>
  <c r="S198" i="21"/>
  <c r="V103" i="22"/>
  <c r="S101" i="22"/>
  <c r="S324" i="22"/>
  <c r="S53" i="33"/>
  <c r="S276" i="17"/>
  <c r="S198" i="33"/>
  <c r="M71" i="22"/>
  <c r="AW17" i="5"/>
  <c r="D39" i="5"/>
  <c r="S40" i="5"/>
  <c r="AT14" i="6"/>
  <c r="AQ10" i="4"/>
  <c r="AZ25" i="5"/>
  <c r="AZ18" i="6"/>
  <c r="AZ27" i="5"/>
  <c r="AW11" i="5"/>
  <c r="AT16" i="4"/>
  <c r="AW27" i="5"/>
  <c r="M41" i="4"/>
  <c r="AT32" i="6"/>
  <c r="AT18" i="6"/>
  <c r="AW21" i="5"/>
  <c r="AW14" i="6"/>
  <c r="AW7" i="5"/>
  <c r="AQ24" i="4"/>
  <c r="AQ17" i="4"/>
  <c r="D41" i="5"/>
  <c r="AW31" i="4"/>
  <c r="S41" i="5"/>
  <c r="AT12" i="6"/>
  <c r="AT5" i="4"/>
  <c r="AW20" i="6"/>
  <c r="AW4" i="4"/>
  <c r="AQ30" i="5"/>
  <c r="AQ14" i="4"/>
  <c r="D40" i="4"/>
  <c r="AZ26" i="4"/>
  <c r="AZ6" i="6"/>
  <c r="AZ14" i="4"/>
  <c r="AZ9" i="6"/>
  <c r="AZ21" i="4"/>
  <c r="AZ12" i="6"/>
  <c r="AZ11" i="5"/>
  <c r="V41" i="5"/>
  <c r="AW25" i="5"/>
  <c r="AQ21" i="6"/>
  <c r="AT33" i="4"/>
  <c r="AW33" i="5"/>
  <c r="AK3" i="5"/>
  <c r="AZ10" i="6"/>
  <c r="AQ33" i="4"/>
  <c r="AT21" i="4"/>
  <c r="AK2" i="5"/>
  <c r="AW32" i="5"/>
  <c r="AW16" i="5"/>
  <c r="AT31" i="6"/>
  <c r="AZ30" i="6"/>
  <c r="AZ32" i="5"/>
  <c r="AZ4" i="4"/>
  <c r="AZ28" i="4"/>
  <c r="AZ23" i="5"/>
  <c r="AT17" i="5"/>
  <c r="AW10" i="4"/>
  <c r="AQ27" i="6"/>
  <c r="P176" i="21"/>
  <c r="AQ13" i="6"/>
  <c r="AZ22" i="6"/>
  <c r="P81" i="21"/>
  <c r="AW9" i="5"/>
  <c r="AQ29" i="5"/>
  <c r="AQ15" i="4"/>
  <c r="AQ8" i="4"/>
  <c r="AW17" i="6"/>
  <c r="AQ19" i="4"/>
  <c r="AW19" i="4"/>
  <c r="D39" i="4"/>
  <c r="S40" i="4"/>
  <c r="AT14" i="5"/>
  <c r="AQ26" i="4"/>
  <c r="AQ10" i="6"/>
  <c r="AZ25" i="6"/>
  <c r="AZ27" i="6"/>
  <c r="AW11" i="6"/>
  <c r="AT16" i="6"/>
  <c r="AW27" i="6"/>
  <c r="AQ4" i="4"/>
  <c r="AW21" i="6"/>
  <c r="AQ31" i="4"/>
  <c r="AQ24" i="5"/>
  <c r="AQ17" i="6"/>
  <c r="AW31" i="5"/>
  <c r="S41" i="6"/>
  <c r="AT12" i="5"/>
  <c r="AT5" i="6"/>
  <c r="G39" i="5"/>
  <c r="AW4" i="5"/>
  <c r="AQ30" i="6"/>
  <c r="AT19" i="4"/>
  <c r="AQ14" i="6"/>
  <c r="D40" i="5"/>
  <c r="AZ26" i="5"/>
  <c r="AZ6" i="5"/>
  <c r="AZ14" i="5"/>
  <c r="AZ21" i="5"/>
  <c r="AZ12" i="5"/>
  <c r="AZ15" i="4"/>
  <c r="AZ11" i="4"/>
  <c r="V41" i="6"/>
  <c r="AW25" i="6"/>
  <c r="AQ20" i="4"/>
  <c r="AT33" i="5"/>
  <c r="AW33" i="6"/>
  <c r="AK3" i="6"/>
  <c r="AW23" i="4"/>
  <c r="AQ33" i="5"/>
  <c r="AT21" i="5"/>
  <c r="AK2" i="6"/>
  <c r="AW32" i="6"/>
  <c r="AW16" i="6"/>
  <c r="AQ19" i="5"/>
  <c r="AW19" i="5"/>
  <c r="D39" i="6"/>
  <c r="AQ26" i="5"/>
  <c r="AQ10" i="5"/>
  <c r="AZ18" i="4"/>
  <c r="AT16" i="5"/>
  <c r="M41" i="6"/>
  <c r="AT32" i="4"/>
  <c r="AT18" i="4"/>
  <c r="AQ4" i="6"/>
  <c r="AW14" i="5"/>
  <c r="AW7" i="4"/>
  <c r="AQ31" i="5"/>
  <c r="AQ24" i="6"/>
  <c r="D41" i="4"/>
  <c r="AW31" i="6"/>
  <c r="AW20" i="4"/>
  <c r="G39" i="4"/>
  <c r="AW4" i="6"/>
  <c r="AT19" i="5"/>
  <c r="AQ14" i="5"/>
  <c r="D40" i="6"/>
  <c r="AZ26" i="6"/>
  <c r="AZ14" i="6"/>
  <c r="AZ9" i="4"/>
  <c r="AZ21" i="6"/>
  <c r="AZ15" i="5"/>
  <c r="AZ11" i="6"/>
  <c r="AQ21" i="4"/>
  <c r="AQ20" i="5"/>
  <c r="AT33" i="6"/>
  <c r="AZ10" i="4"/>
  <c r="AW23" i="5"/>
  <c r="AQ33" i="6"/>
  <c r="AT21" i="6"/>
  <c r="AT31" i="4"/>
  <c r="AZ30" i="4"/>
  <c r="AZ28" i="6"/>
  <c r="AW17" i="4"/>
  <c r="AQ19" i="6"/>
  <c r="AW19" i="6"/>
  <c r="S40" i="6"/>
  <c r="AT14" i="4"/>
  <c r="AQ26" i="6"/>
  <c r="AZ25" i="4"/>
  <c r="AZ18" i="5"/>
  <c r="AZ27" i="4"/>
  <c r="AW11" i="4"/>
  <c r="AW27" i="4"/>
  <c r="AT32" i="5"/>
  <c r="AT18" i="5"/>
  <c r="AQ4" i="5"/>
  <c r="AW21" i="4"/>
  <c r="AW14" i="4"/>
  <c r="AW7" i="6"/>
  <c r="AQ31" i="6"/>
  <c r="AQ17" i="5"/>
  <c r="D41" i="6"/>
  <c r="S41" i="4"/>
  <c r="AT12" i="4"/>
  <c r="AT5" i="5"/>
  <c r="AW20" i="5"/>
  <c r="G39" i="6"/>
  <c r="AQ30" i="4"/>
  <c r="AT19" i="6"/>
  <c r="AZ6" i="4"/>
  <c r="AZ9" i="5"/>
  <c r="AZ12" i="4"/>
  <c r="AZ15" i="6"/>
  <c r="V41" i="4"/>
  <c r="AW25" i="4"/>
  <c r="AQ21" i="5"/>
  <c r="AQ20" i="6"/>
  <c r="AW33" i="4"/>
  <c r="AK3" i="4"/>
  <c r="AZ10" i="5"/>
  <c r="AW23" i="6"/>
  <c r="AK2" i="4"/>
  <c r="AW32" i="4"/>
  <c r="AW16" i="4"/>
  <c r="AT31" i="5"/>
  <c r="AZ30" i="5"/>
  <c r="AZ32" i="4"/>
  <c r="AZ4" i="6"/>
  <c r="AZ23" i="4"/>
  <c r="AT24" i="6"/>
  <c r="AW18" i="6"/>
  <c r="AW10" i="5"/>
  <c r="AQ27" i="4"/>
  <c r="AQ13" i="4"/>
  <c r="AZ22" i="5"/>
  <c r="AW9" i="4"/>
  <c r="AT26" i="6"/>
  <c r="AQ12" i="5"/>
  <c r="AW26" i="6"/>
  <c r="AQ29" i="4"/>
  <c r="AW5" i="6"/>
  <c r="AT29" i="6"/>
  <c r="AT22" i="6"/>
  <c r="AW29" i="4"/>
  <c r="AW22" i="4"/>
  <c r="AW15" i="4"/>
  <c r="S39" i="4"/>
  <c r="AQ32" i="4"/>
  <c r="AQ25" i="4"/>
  <c r="AZ24" i="4"/>
  <c r="AW24" i="4"/>
  <c r="J326" i="33"/>
  <c r="AW8" i="4"/>
  <c r="AT23" i="5"/>
  <c r="AQ18" i="5"/>
  <c r="AT7" i="6"/>
  <c r="V40" i="6"/>
  <c r="J40" i="5"/>
  <c r="V39" i="5"/>
  <c r="AZ20" i="5"/>
  <c r="J41" i="6"/>
  <c r="AZ17" i="4"/>
  <c r="AZ29" i="6"/>
  <c r="AZ33" i="4"/>
  <c r="AT34" i="4"/>
  <c r="AQ5" i="4"/>
  <c r="AW30" i="4"/>
  <c r="AT4" i="6"/>
  <c r="AT28" i="5"/>
  <c r="AQ7" i="4"/>
  <c r="AT15" i="4"/>
  <c r="AQ28" i="4"/>
  <c r="AT10" i="6"/>
  <c r="AT9" i="5"/>
  <c r="AT25" i="5"/>
  <c r="AQ11" i="6"/>
  <c r="AZ34" i="5"/>
  <c r="G40" i="5"/>
  <c r="AT20" i="6"/>
  <c r="AT13" i="6"/>
  <c r="AT6" i="6"/>
  <c r="AW13" i="4"/>
  <c r="AW6" i="4"/>
  <c r="AT30" i="6"/>
  <c r="AQ23" i="6"/>
  <c r="AQ9" i="4"/>
  <c r="AW28" i="5"/>
  <c r="AT27" i="6"/>
  <c r="AT11" i="4"/>
  <c r="AQ6" i="5"/>
  <c r="AZ8" i="6"/>
  <c r="AZ16" i="6"/>
  <c r="J39" i="5"/>
  <c r="AZ7" i="4"/>
  <c r="AZ31" i="6"/>
  <c r="M39" i="5"/>
  <c r="AZ32" i="6"/>
  <c r="AZ4" i="5"/>
  <c r="AZ28" i="5"/>
  <c r="AZ23" i="6"/>
  <c r="AT24" i="4"/>
  <c r="AW18" i="4"/>
  <c r="AT17" i="4"/>
  <c r="AW10" i="6"/>
  <c r="AQ27" i="5"/>
  <c r="AQ13" i="5"/>
  <c r="AT26" i="4"/>
  <c r="AQ12" i="6"/>
  <c r="AW26" i="4"/>
  <c r="AQ29" i="6"/>
  <c r="AW5" i="4"/>
  <c r="AT29" i="4"/>
  <c r="AT22" i="4"/>
  <c r="AQ15" i="5"/>
  <c r="AQ8" i="5"/>
  <c r="M157" i="22"/>
  <c r="AW29" i="5"/>
  <c r="AW22" i="5"/>
  <c r="AW15" i="5"/>
  <c r="S39" i="5"/>
  <c r="AQ32" i="5"/>
  <c r="AQ25" i="5"/>
  <c r="AZ24" i="6"/>
  <c r="AW24" i="5"/>
  <c r="AW8" i="5"/>
  <c r="AT23" i="6"/>
  <c r="AQ18" i="6"/>
  <c r="Y40" i="4"/>
  <c r="J40" i="6"/>
  <c r="AZ20" i="6"/>
  <c r="M40" i="5"/>
  <c r="AZ17" i="5"/>
  <c r="AZ29" i="5"/>
  <c r="AZ5" i="4"/>
  <c r="AZ33" i="5"/>
  <c r="AT34" i="5"/>
  <c r="AQ5" i="5"/>
  <c r="AW30" i="5"/>
  <c r="AT4" i="5"/>
  <c r="AT28" i="6"/>
  <c r="AQ7" i="6"/>
  <c r="AT15" i="5"/>
  <c r="AZ19" i="4"/>
  <c r="AQ28" i="5"/>
  <c r="AT10" i="5"/>
  <c r="AT9" i="6"/>
  <c r="AT8" i="5"/>
  <c r="AT25" i="6"/>
  <c r="G40" i="6"/>
  <c r="AT20" i="5"/>
  <c r="AT13" i="5"/>
  <c r="AW13" i="5"/>
  <c r="AW6" i="6"/>
  <c r="AQ16" i="4"/>
  <c r="AQ9" i="5"/>
  <c r="AW28" i="6"/>
  <c r="AW12" i="4"/>
  <c r="AQ22" i="4"/>
  <c r="AT11" i="5"/>
  <c r="AQ6" i="6"/>
  <c r="Y39" i="4"/>
  <c r="AZ16" i="5"/>
  <c r="J39" i="6"/>
  <c r="Y41" i="5"/>
  <c r="AZ7" i="5"/>
  <c r="M39" i="6"/>
  <c r="AZ13" i="4"/>
  <c r="AT24" i="5"/>
  <c r="AW18" i="5"/>
  <c r="N4" i="17"/>
  <c r="AT17" i="6"/>
  <c r="P288" i="33"/>
  <c r="AZ22" i="4"/>
  <c r="AW9" i="6"/>
  <c r="AT26" i="5"/>
  <c r="AQ12" i="4"/>
  <c r="AW26" i="5"/>
  <c r="AW5" i="5"/>
  <c r="AT29" i="5"/>
  <c r="AT22" i="5"/>
  <c r="AQ15" i="6"/>
  <c r="AQ8" i="6"/>
  <c r="AW29" i="6"/>
  <c r="AW22" i="6"/>
  <c r="AW15" i="6"/>
  <c r="S39" i="6"/>
  <c r="AQ32" i="6"/>
  <c r="AQ25" i="6"/>
  <c r="AZ24" i="5"/>
  <c r="AW24" i="6"/>
  <c r="AW8" i="6"/>
  <c r="AT7" i="4"/>
  <c r="Y40" i="5"/>
  <c r="V40" i="4"/>
  <c r="V39" i="4"/>
  <c r="J41" i="4"/>
  <c r="M40" i="4"/>
  <c r="AZ17" i="6"/>
  <c r="AZ5" i="5"/>
  <c r="AZ33" i="6"/>
  <c r="AT34" i="6"/>
  <c r="AQ5" i="6"/>
  <c r="AW30" i="6"/>
  <c r="AT15" i="6"/>
  <c r="AZ19" i="5"/>
  <c r="AQ28" i="6"/>
  <c r="AT8" i="4"/>
  <c r="AQ11" i="5"/>
  <c r="AZ34" i="6"/>
  <c r="AT6" i="4"/>
  <c r="AW13" i="6"/>
  <c r="AT30" i="4"/>
  <c r="AQ23" i="4"/>
  <c r="AQ16" i="6"/>
  <c r="AQ9" i="6"/>
  <c r="AW12" i="5"/>
  <c r="AT27" i="4"/>
  <c r="AQ22" i="5"/>
  <c r="AT11" i="6"/>
  <c r="AZ8" i="4"/>
  <c r="Y39" i="5"/>
  <c r="Y41" i="4"/>
  <c r="AZ7" i="6"/>
  <c r="AZ31" i="4"/>
  <c r="AZ13" i="5"/>
  <c r="AT23" i="4"/>
  <c r="AQ18" i="4"/>
  <c r="AT7" i="5"/>
  <c r="J109" i="22"/>
  <c r="V40" i="5"/>
  <c r="J40" i="4"/>
  <c r="V39" i="6"/>
  <c r="AZ20" i="4"/>
  <c r="M40" i="6"/>
  <c r="AZ29" i="4"/>
  <c r="AZ5" i="6"/>
  <c r="AT4" i="4"/>
  <c r="AT28" i="4"/>
  <c r="AQ7" i="5"/>
  <c r="AZ19" i="6"/>
  <c r="AT10" i="4"/>
  <c r="AT9" i="4"/>
  <c r="AT8" i="6"/>
  <c r="AT25" i="4"/>
  <c r="AQ11" i="4"/>
  <c r="AZ34" i="4"/>
  <c r="G40" i="4"/>
  <c r="AT20" i="4"/>
  <c r="AT13" i="4"/>
  <c r="AT6" i="5"/>
  <c r="AW6" i="5"/>
  <c r="AT30" i="5"/>
  <c r="AQ23" i="5"/>
  <c r="AQ16" i="5"/>
  <c r="AW28" i="4"/>
  <c r="AW12" i="6"/>
  <c r="AT27" i="5"/>
  <c r="AQ22" i="6"/>
  <c r="AQ6" i="4"/>
  <c r="AZ8" i="5"/>
  <c r="Y39" i="6"/>
  <c r="AZ16" i="4"/>
  <c r="J39" i="4"/>
  <c r="Y41" i="6"/>
  <c r="AZ31" i="5"/>
  <c r="M39" i="4"/>
  <c r="AZ13" i="6"/>
  <c r="AK76" i="21"/>
  <c r="AE357" i="33"/>
  <c r="AH124" i="17"/>
  <c r="AE350" i="21"/>
  <c r="AH188" i="22"/>
  <c r="AE86" i="33"/>
  <c r="V11" i="21"/>
  <c r="AB61" i="17"/>
  <c r="AH61" i="17"/>
  <c r="P61" i="17"/>
  <c r="M61" i="17"/>
  <c r="AE61" i="17"/>
  <c r="V11" i="33"/>
  <c r="J61" i="17"/>
  <c r="AK61" i="17"/>
  <c r="J2" i="3"/>
  <c r="P97" i="22"/>
  <c r="G48" i="33"/>
  <c r="AZ6" i="3"/>
  <c r="G134" i="17"/>
  <c r="J241" i="33"/>
  <c r="M253" i="33"/>
  <c r="M250" i="17"/>
  <c r="G312" i="21"/>
  <c r="G232" i="22"/>
  <c r="J242" i="17"/>
  <c r="G213" i="33"/>
  <c r="G263" i="22"/>
  <c r="J115" i="17"/>
  <c r="G150" i="22"/>
  <c r="M141" i="33"/>
  <c r="M257" i="22"/>
  <c r="P253" i="21"/>
  <c r="AW10" i="3"/>
  <c r="G213" i="21"/>
  <c r="M249" i="22"/>
  <c r="P251" i="22"/>
  <c r="J104" i="17"/>
  <c r="M362" i="22"/>
  <c r="G201" i="22"/>
  <c r="G312" i="33"/>
  <c r="G232" i="21"/>
  <c r="G352" i="22"/>
  <c r="AW5" i="3"/>
  <c r="P216" i="17"/>
  <c r="G214" i="22"/>
  <c r="G254" i="22"/>
  <c r="J114" i="33"/>
  <c r="M243" i="22"/>
  <c r="G358" i="17"/>
  <c r="G135" i="33"/>
  <c r="J243" i="21"/>
  <c r="AZ15" i="3"/>
  <c r="M174" i="21"/>
  <c r="G307" i="33"/>
  <c r="G150" i="21"/>
  <c r="M249" i="21"/>
  <c r="P251" i="33"/>
  <c r="J103" i="22"/>
  <c r="M141" i="21"/>
  <c r="G201" i="33"/>
  <c r="M256" i="22"/>
  <c r="G313" i="17"/>
  <c r="G133" i="22"/>
  <c r="J232" i="33"/>
  <c r="G232" i="33"/>
  <c r="J241" i="22"/>
  <c r="G353" i="17"/>
  <c r="P215" i="21"/>
  <c r="G214" i="21"/>
  <c r="G48" i="17"/>
  <c r="G229" i="21"/>
  <c r="M254" i="17"/>
  <c r="G214" i="17"/>
  <c r="M95" i="22"/>
  <c r="G296" i="22"/>
  <c r="G254" i="33"/>
  <c r="J114" i="22"/>
  <c r="G259" i="33"/>
  <c r="M243" i="33"/>
  <c r="AZ25" i="3"/>
  <c r="G357" i="33"/>
  <c r="G276" i="33"/>
  <c r="G338" i="22"/>
  <c r="G136" i="17"/>
  <c r="J243" i="33"/>
  <c r="G347" i="22"/>
  <c r="G307" i="21"/>
  <c r="G150" i="33"/>
  <c r="M249" i="33"/>
  <c r="P252" i="17"/>
  <c r="J103" i="21"/>
  <c r="M363" i="17"/>
  <c r="M362" i="33"/>
  <c r="G179" i="17"/>
  <c r="M142" i="17"/>
  <c r="G202" i="17"/>
  <c r="G273" i="21"/>
  <c r="G312" i="22"/>
  <c r="G133" i="21"/>
  <c r="G233" i="17"/>
  <c r="J241" i="21"/>
  <c r="G352" i="21"/>
  <c r="G121" i="17"/>
  <c r="P215" i="33"/>
  <c r="G214" i="33"/>
  <c r="G48" i="22"/>
  <c r="M253" i="22"/>
  <c r="G297" i="22"/>
  <c r="G213" i="22"/>
  <c r="M95" i="21"/>
  <c r="G296" i="33"/>
  <c r="G296" i="21"/>
  <c r="G336" i="22"/>
  <c r="G255" i="17"/>
  <c r="J114" i="21"/>
  <c r="G357" i="22"/>
  <c r="G339" i="17"/>
  <c r="G135" i="22"/>
  <c r="J244" i="17"/>
  <c r="G347" i="21"/>
  <c r="G307" i="22"/>
  <c r="M174" i="33"/>
  <c r="M174" i="22"/>
  <c r="AZ20" i="3"/>
  <c r="G352" i="33"/>
  <c r="M131" i="33"/>
  <c r="M95" i="33"/>
  <c r="AT25" i="3"/>
  <c r="P126" i="17"/>
  <c r="G106" i="22"/>
  <c r="G135" i="21"/>
  <c r="J243" i="22"/>
  <c r="G348" i="17"/>
  <c r="M175" i="17"/>
  <c r="M178" i="22"/>
  <c r="AH60" i="17"/>
  <c r="AK149" i="17"/>
  <c r="P21" i="22"/>
  <c r="V58" i="21"/>
  <c r="S18" i="33"/>
  <c r="G24" i="33"/>
  <c r="Y47" i="33"/>
  <c r="G24" i="17"/>
  <c r="E2" i="21"/>
  <c r="E2" i="33"/>
  <c r="E2" i="22"/>
  <c r="E2" i="17"/>
  <c r="AB108" i="33"/>
  <c r="AE346" i="21"/>
  <c r="AH59" i="21"/>
  <c r="AE138" i="17"/>
  <c r="AZ21" i="9"/>
  <c r="S216" i="22"/>
  <c r="V349" i="33"/>
  <c r="S211" i="33"/>
  <c r="V223" i="22"/>
  <c r="S260" i="33"/>
  <c r="S247" i="22"/>
  <c r="V125" i="17"/>
  <c r="S133" i="22"/>
  <c r="S263" i="17"/>
  <c r="V177" i="21"/>
  <c r="S145" i="22"/>
  <c r="S366" i="21"/>
  <c r="S366" i="22"/>
  <c r="S277" i="33"/>
  <c r="V212" i="22"/>
  <c r="AQ7" i="13"/>
  <c r="S156" i="21"/>
  <c r="S183" i="21"/>
  <c r="S280" i="33"/>
  <c r="S57" i="21"/>
  <c r="V258" i="17"/>
  <c r="S108" i="17"/>
  <c r="V182" i="21"/>
  <c r="S358" i="17"/>
  <c r="S176" i="21"/>
  <c r="V233" i="17"/>
  <c r="S43" i="22"/>
  <c r="V66" i="21"/>
  <c r="V292" i="17"/>
  <c r="S132" i="17"/>
  <c r="S112" i="21"/>
  <c r="V351" i="33"/>
  <c r="S197" i="17"/>
  <c r="V36" i="33"/>
  <c r="S193" i="22"/>
  <c r="V87" i="17"/>
  <c r="S143" i="21"/>
  <c r="S259" i="17"/>
  <c r="S128" i="21"/>
  <c r="S316" i="33"/>
  <c r="V137" i="22"/>
  <c r="V244" i="17"/>
  <c r="S220" i="33"/>
  <c r="V209" i="33"/>
  <c r="V309" i="33"/>
  <c r="V309" i="21"/>
  <c r="S233" i="22"/>
  <c r="V307" i="21"/>
  <c r="S247" i="21"/>
  <c r="V124" i="21"/>
  <c r="V358" i="17"/>
  <c r="S133" i="21"/>
  <c r="S262" i="22"/>
  <c r="V177" i="33"/>
  <c r="S145" i="21"/>
  <c r="AZ34" i="13"/>
  <c r="S201" i="22"/>
  <c r="V213" i="17"/>
  <c r="S156" i="33"/>
  <c r="S183" i="33"/>
  <c r="S281" i="17"/>
  <c r="S57" i="33"/>
  <c r="V257" i="22"/>
  <c r="S107" i="22"/>
  <c r="V182" i="33"/>
  <c r="AQ33" i="14"/>
  <c r="AZ25" i="13"/>
  <c r="S357" i="22"/>
  <c r="S176" i="33"/>
  <c r="V232" i="22"/>
  <c r="S43" i="17"/>
  <c r="V66" i="33"/>
  <c r="V291" i="22"/>
  <c r="S131" i="22"/>
  <c r="S196" i="33"/>
  <c r="V36" i="17"/>
  <c r="S193" i="21"/>
  <c r="S192" i="22"/>
  <c r="V86" i="21"/>
  <c r="S351" i="17"/>
  <c r="S143" i="33"/>
  <c r="S207" i="22"/>
  <c r="S258" i="22"/>
  <c r="S128" i="33"/>
  <c r="V137" i="21"/>
  <c r="V243" i="33"/>
  <c r="S221" i="17"/>
  <c r="V209" i="22"/>
  <c r="AW7" i="14"/>
  <c r="S233" i="21"/>
  <c r="S216" i="21"/>
  <c r="V350" i="17"/>
  <c r="V224" i="17"/>
  <c r="S260" i="22"/>
  <c r="S197" i="33"/>
  <c r="S216" i="33"/>
  <c r="V349" i="21"/>
  <c r="V349" i="22"/>
  <c r="V223" i="21"/>
  <c r="S260" i="21"/>
  <c r="S247" i="33"/>
  <c r="V124" i="33"/>
  <c r="S134" i="17"/>
  <c r="S262" i="21"/>
  <c r="V178" i="17"/>
  <c r="AQ28" i="14"/>
  <c r="S145" i="33"/>
  <c r="S366" i="33"/>
  <c r="V266" i="17"/>
  <c r="AW33" i="13"/>
  <c r="V212" i="21"/>
  <c r="S157" i="17"/>
  <c r="S219" i="33"/>
  <c r="S184" i="17"/>
  <c r="AT9" i="13"/>
  <c r="S280" i="22"/>
  <c r="S57" i="17"/>
  <c r="V257" i="21"/>
  <c r="V183" i="17"/>
  <c r="S357" i="21"/>
  <c r="S177" i="17"/>
  <c r="V232" i="21"/>
  <c r="S43" i="21"/>
  <c r="V67" i="17"/>
  <c r="AT20" i="14"/>
  <c r="V291" i="21"/>
  <c r="S131" i="21"/>
  <c r="S252" i="17"/>
  <c r="S196" i="22"/>
  <c r="V36" i="22"/>
  <c r="S193" i="33"/>
  <c r="V86" i="33"/>
  <c r="S144" i="17"/>
  <c r="S258" i="21"/>
  <c r="S129" i="17"/>
  <c r="S277" i="17"/>
  <c r="V137" i="33"/>
  <c r="V243" i="22"/>
  <c r="S220" i="22"/>
  <c r="V210" i="17"/>
  <c r="V310" i="17"/>
  <c r="S233" i="33"/>
  <c r="J175" i="17"/>
  <c r="J357" i="17"/>
  <c r="P244" i="22"/>
  <c r="P236" i="17"/>
  <c r="P122" i="21"/>
  <c r="G182" i="17"/>
  <c r="P242" i="21"/>
  <c r="G110" i="21"/>
  <c r="J357" i="33"/>
  <c r="J354" i="33"/>
  <c r="G328" i="22"/>
  <c r="G219" i="22"/>
  <c r="G66" i="22"/>
  <c r="G203" i="33"/>
  <c r="M352" i="17"/>
  <c r="J236" i="33"/>
  <c r="M338" i="21"/>
  <c r="G130" i="22"/>
  <c r="J353" i="33"/>
  <c r="M255" i="33"/>
  <c r="P254" i="33"/>
  <c r="M143" i="22"/>
  <c r="G128" i="22"/>
  <c r="P244" i="21"/>
  <c r="P235" i="22"/>
  <c r="P123" i="17"/>
  <c r="J358" i="17"/>
  <c r="P350" i="22"/>
  <c r="G219" i="33"/>
  <c r="G89" i="17"/>
  <c r="G212" i="22"/>
  <c r="M354" i="22"/>
  <c r="J237" i="17"/>
  <c r="G130" i="33"/>
  <c r="J354" i="17"/>
  <c r="M255" i="22"/>
  <c r="P254" i="22"/>
  <c r="M143" i="21"/>
  <c r="M216" i="33"/>
  <c r="P244" i="33"/>
  <c r="P235" i="21"/>
  <c r="P110" i="22"/>
  <c r="P349" i="33"/>
  <c r="P217" i="33"/>
  <c r="J357" i="22"/>
  <c r="P350" i="21"/>
  <c r="G328" i="33"/>
  <c r="G88" i="21"/>
  <c r="M354" i="21"/>
  <c r="J236" i="22"/>
  <c r="J353" i="22"/>
  <c r="P255" i="17"/>
  <c r="M134" i="22"/>
  <c r="M143" i="33"/>
  <c r="M7" i="33"/>
  <c r="V359" i="22"/>
  <c r="S355" i="17"/>
  <c r="S181" i="21"/>
  <c r="S335" i="22"/>
  <c r="V219" i="33"/>
  <c r="S96" i="17"/>
  <c r="S251" i="22"/>
  <c r="V92" i="21"/>
  <c r="S207" i="21"/>
  <c r="AZ5" i="14"/>
  <c r="V359" i="21"/>
  <c r="AZ22" i="13"/>
  <c r="S270" i="17"/>
  <c r="S273" i="17"/>
  <c r="S265" i="33"/>
  <c r="S106" i="21"/>
  <c r="V89" i="22"/>
  <c r="S138" i="22"/>
  <c r="V357" i="22"/>
  <c r="S181" i="33"/>
  <c r="V174" i="21"/>
  <c r="S218" i="22"/>
  <c r="S282" i="17"/>
  <c r="AT6" i="13"/>
  <c r="V265" i="22"/>
  <c r="S135" i="21"/>
  <c r="S346" i="17"/>
  <c r="V72" i="33"/>
  <c r="S88" i="33"/>
  <c r="S335" i="21"/>
  <c r="V321" i="33"/>
  <c r="S182" i="21"/>
  <c r="S220" i="17"/>
  <c r="V235" i="33"/>
  <c r="V95" i="21"/>
  <c r="V43" i="21"/>
  <c r="S204" i="21"/>
  <c r="V107" i="22"/>
  <c r="S107" i="21"/>
  <c r="V40" i="17"/>
  <c r="V220" i="17"/>
  <c r="S197" i="22"/>
  <c r="S112" i="33"/>
  <c r="V351" i="22"/>
  <c r="AZ19" i="13"/>
  <c r="V239" i="22"/>
  <c r="S89" i="33"/>
  <c r="S154" i="22"/>
  <c r="AQ7" i="14"/>
  <c r="S350" i="21"/>
  <c r="V92" i="33"/>
  <c r="S255" i="33"/>
  <c r="S207" i="33"/>
  <c r="V193" i="21"/>
  <c r="S316" i="22"/>
  <c r="S276" i="21"/>
  <c r="V132" i="22"/>
  <c r="S203" i="33"/>
  <c r="S237" i="21"/>
  <c r="V321" i="17"/>
  <c r="V146" i="22"/>
  <c r="V47" i="21"/>
  <c r="AZ25" i="14"/>
  <c r="V269" i="33"/>
  <c r="V197" i="33"/>
  <c r="AW19" i="14"/>
  <c r="S182" i="22"/>
  <c r="V43" i="22"/>
  <c r="S198" i="17"/>
  <c r="S113" i="17"/>
  <c r="S350" i="22"/>
  <c r="V128" i="33"/>
  <c r="S317" i="17"/>
  <c r="V47" i="22"/>
  <c r="V337" i="33"/>
  <c r="AZ27" i="14"/>
  <c r="S354" i="22"/>
  <c r="S269" i="22"/>
  <c r="S140" i="21"/>
  <c r="S212" i="17"/>
  <c r="S272" i="21"/>
  <c r="S265" i="17"/>
  <c r="S266" i="17"/>
  <c r="S106" i="33"/>
  <c r="V90" i="17"/>
  <c r="V357" i="33"/>
  <c r="S182" i="17"/>
  <c r="V174" i="33"/>
  <c r="S250" i="22"/>
  <c r="S218" i="33"/>
  <c r="S281" i="21"/>
  <c r="S66" i="22"/>
  <c r="S277" i="22"/>
  <c r="V265" i="21"/>
  <c r="S135" i="33"/>
  <c r="S345" i="22"/>
  <c r="S201" i="21"/>
  <c r="V73" i="17"/>
  <c r="S89" i="17"/>
  <c r="S335" i="33"/>
  <c r="S183" i="17"/>
  <c r="V362" i="33"/>
  <c r="S219" i="22"/>
  <c r="V236" i="17"/>
  <c r="V95" i="22"/>
  <c r="S205" i="17"/>
  <c r="V108" i="17"/>
  <c r="S107" i="33"/>
  <c r="S51" i="17"/>
  <c r="S62" i="21"/>
  <c r="S104" i="22"/>
  <c r="V40" i="22"/>
  <c r="V219" i="22"/>
  <c r="V238" i="21"/>
  <c r="V264" i="22"/>
  <c r="V351" i="21"/>
  <c r="S352" i="17"/>
  <c r="V239" i="21"/>
  <c r="S154" i="21"/>
  <c r="S350" i="33"/>
  <c r="S208" i="17"/>
  <c r="V193" i="33"/>
  <c r="S276" i="33"/>
  <c r="V133" i="17"/>
  <c r="V256" i="22"/>
  <c r="S237" i="33"/>
  <c r="S312" i="17"/>
  <c r="V164" i="33"/>
  <c r="V320" i="22"/>
  <c r="V312" i="17"/>
  <c r="V164" i="22"/>
  <c r="V89" i="33"/>
  <c r="S215" i="21"/>
  <c r="S137" i="33"/>
  <c r="V320" i="21"/>
  <c r="V216" i="33"/>
  <c r="V338" i="17"/>
  <c r="V359" i="33"/>
  <c r="S354" i="21"/>
  <c r="S269" i="21"/>
  <c r="V243" i="17"/>
  <c r="S140" i="33"/>
  <c r="S211" i="22"/>
  <c r="S272" i="33"/>
  <c r="S264" i="22"/>
  <c r="S265" i="22"/>
  <c r="S205" i="21"/>
  <c r="V357" i="21"/>
  <c r="S181" i="22"/>
  <c r="V175" i="17"/>
  <c r="S250" i="21"/>
  <c r="S232" i="21"/>
  <c r="V269" i="22"/>
  <c r="S67" i="17"/>
  <c r="S278" i="17"/>
  <c r="V265" i="33"/>
  <c r="S201" i="33"/>
  <c r="V72" i="22"/>
  <c r="S88" i="22"/>
  <c r="V322" i="17"/>
  <c r="S219" i="21"/>
  <c r="V235" i="22"/>
  <c r="V95" i="33"/>
  <c r="S204" i="33"/>
  <c r="S215" i="33"/>
  <c r="V107" i="21"/>
  <c r="S51" i="22"/>
  <c r="S105" i="17"/>
  <c r="V40" i="21"/>
  <c r="S95" i="22"/>
  <c r="V238" i="22"/>
  <c r="V264" i="33"/>
  <c r="S251" i="21"/>
  <c r="V352" i="17"/>
  <c r="S351" i="22"/>
  <c r="V239" i="33"/>
  <c r="S138" i="17"/>
  <c r="S154" i="33"/>
  <c r="V156" i="21"/>
  <c r="V194" i="17"/>
  <c r="V128" i="22"/>
  <c r="AW14" i="13"/>
  <c r="V132" i="21"/>
  <c r="V257" i="17"/>
  <c r="S238" i="17"/>
  <c r="S311" i="21"/>
  <c r="AW18" i="14"/>
  <c r="V47" i="33"/>
  <c r="V337" i="21"/>
  <c r="AQ25" i="14"/>
  <c r="S155" i="17"/>
  <c r="V156" i="22"/>
  <c r="S276" i="22"/>
  <c r="V217" i="17"/>
  <c r="V337" i="22"/>
  <c r="S354" i="33"/>
  <c r="S269" i="33"/>
  <c r="V242" i="22"/>
  <c r="S141" i="17"/>
  <c r="S211" i="21"/>
  <c r="S264" i="21"/>
  <c r="S205" i="33"/>
  <c r="S138" i="21"/>
  <c r="V174" i="22"/>
  <c r="V269" i="21"/>
  <c r="S66" i="21"/>
  <c r="S277" i="21"/>
  <c r="AZ13" i="13"/>
  <c r="S202" i="17"/>
  <c r="V72" i="21"/>
  <c r="S88" i="21"/>
  <c r="S336" i="17"/>
  <c r="V321" i="22"/>
  <c r="AQ33" i="13"/>
  <c r="V235" i="21"/>
  <c r="V96" i="17"/>
  <c r="V43" i="33"/>
  <c r="S216" i="17"/>
  <c r="V107" i="33"/>
  <c r="S51" i="21"/>
  <c r="S104" i="21"/>
  <c r="S95" i="21"/>
  <c r="S271" i="21"/>
  <c r="V238" i="33"/>
  <c r="S197" i="21"/>
  <c r="S112" i="22"/>
  <c r="S251" i="33"/>
  <c r="AZ19" i="14"/>
  <c r="S351" i="21"/>
  <c r="S133" i="17"/>
  <c r="V240" i="17"/>
  <c r="S137" i="22"/>
  <c r="S90" i="17"/>
  <c r="V156" i="33"/>
  <c r="AZ18" i="13"/>
  <c r="V93" i="17"/>
  <c r="S256" i="17"/>
  <c r="V193" i="22"/>
  <c r="V129" i="17"/>
  <c r="S316" i="21"/>
  <c r="S94" i="33"/>
  <c r="AT5" i="13"/>
  <c r="V132" i="33"/>
  <c r="V256" i="21"/>
  <c r="V289" i="21"/>
  <c r="S204" i="17"/>
  <c r="S237" i="22"/>
  <c r="V347" i="21"/>
  <c r="P40" i="21"/>
  <c r="J262" i="22"/>
  <c r="P40" i="33"/>
  <c r="D42" i="6"/>
  <c r="M146" i="22"/>
  <c r="P40" i="17"/>
  <c r="P320" i="21"/>
  <c r="J88" i="17"/>
  <c r="BB325" i="17"/>
  <c r="AS297" i="17"/>
  <c r="C18" i="36"/>
  <c r="AY325" i="17"/>
  <c r="AY326" i="17"/>
  <c r="AV298" i="17"/>
  <c r="AV297" i="17"/>
  <c r="Y41" i="23"/>
  <c r="V43" i="23"/>
  <c r="AK3" i="23"/>
  <c r="AE43" i="23"/>
  <c r="AP297" i="17"/>
  <c r="AK2" i="24"/>
  <c r="AS364" i="17"/>
  <c r="P42" i="27"/>
  <c r="O33" i="27" s="1"/>
  <c r="BB326" i="17"/>
  <c r="AK3" i="2"/>
  <c r="C17" i="36"/>
  <c r="AE40" i="2"/>
  <c r="P43" i="2"/>
  <c r="J38" i="1"/>
  <c r="V38" i="1"/>
  <c r="S3" i="1"/>
  <c r="Y37" i="1"/>
  <c r="V43" i="1"/>
  <c r="AB3" i="1"/>
  <c r="V3" i="1"/>
  <c r="V2" i="1"/>
  <c r="G3" i="1"/>
  <c r="AK3" i="1"/>
  <c r="S38" i="1"/>
  <c r="J35" i="1"/>
  <c r="I28" i="1" s="1"/>
  <c r="I29" i="1" s="1"/>
  <c r="I30" i="1" s="1"/>
  <c r="D43" i="1"/>
  <c r="M37" i="1"/>
  <c r="Y2" i="1"/>
  <c r="Y42" i="1"/>
  <c r="AE3" i="1"/>
  <c r="J40" i="1"/>
  <c r="AB38" i="1"/>
  <c r="AH35" i="1"/>
  <c r="AE42" i="1"/>
  <c r="M36" i="1"/>
  <c r="M3" i="1"/>
  <c r="M41" i="1"/>
  <c r="AE36" i="1"/>
  <c r="J39" i="1"/>
  <c r="J214" i="17"/>
  <c r="J213" i="33"/>
  <c r="M82" i="21"/>
  <c r="P199" i="17"/>
  <c r="V53" i="33"/>
  <c r="V301" i="21"/>
  <c r="V362" i="21"/>
  <c r="S33" i="22"/>
  <c r="S62" i="33"/>
  <c r="S271" i="33"/>
  <c r="S309" i="33"/>
  <c r="S132" i="22"/>
  <c r="AT18" i="14"/>
  <c r="S239" i="22"/>
  <c r="V347" i="22"/>
  <c r="V147" i="17"/>
  <c r="V289" i="33"/>
  <c r="V197" i="17"/>
  <c r="S239" i="21"/>
  <c r="AZ15" i="14"/>
  <c r="AQ29" i="14"/>
  <c r="AT22" i="13"/>
  <c r="V120" i="22"/>
  <c r="V165" i="21"/>
  <c r="S40" i="22"/>
  <c r="AT30" i="14"/>
  <c r="S321" i="22"/>
  <c r="V363" i="17"/>
  <c r="S33" i="21"/>
  <c r="S132" i="21"/>
  <c r="V222" i="33"/>
  <c r="AQ16" i="14"/>
  <c r="V281" i="21"/>
  <c r="V53" i="22"/>
  <c r="V301" i="33"/>
  <c r="S321" i="21"/>
  <c r="V362" i="22"/>
  <c r="V253" i="22"/>
  <c r="S33" i="33"/>
  <c r="V48" i="17"/>
  <c r="S310" i="17"/>
  <c r="S132" i="33"/>
  <c r="S95" i="17"/>
  <c r="V290" i="17"/>
  <c r="V196" i="22"/>
  <c r="V347" i="33"/>
  <c r="V146" i="21"/>
  <c r="V244" i="22"/>
  <c r="V281" i="22"/>
  <c r="S322" i="17"/>
  <c r="V120" i="21"/>
  <c r="V165" i="33"/>
  <c r="AT10" i="14"/>
  <c r="V302" i="17"/>
  <c r="AW19" i="13"/>
  <c r="V253" i="21"/>
  <c r="V48" i="22"/>
  <c r="S62" i="22"/>
  <c r="S271" i="22"/>
  <c r="S309" i="22"/>
  <c r="S94" i="22"/>
  <c r="V289" i="22"/>
  <c r="V196" i="21"/>
  <c r="V348" i="17"/>
  <c r="S52" i="33"/>
  <c r="V53" i="17"/>
  <c r="V254" i="17"/>
  <c r="V48" i="33"/>
  <c r="S291" i="22"/>
  <c r="V120" i="33"/>
  <c r="V166" i="17"/>
  <c r="V187" i="33"/>
  <c r="V281" i="33"/>
  <c r="V301" i="22"/>
  <c r="S321" i="33"/>
  <c r="AZ30" i="14"/>
  <c r="V253" i="33"/>
  <c r="V48" i="21"/>
  <c r="S63" i="17"/>
  <c r="S272" i="17"/>
  <c r="V215" i="22"/>
  <c r="AW7" i="13"/>
  <c r="S94" i="21"/>
  <c r="V196" i="33"/>
  <c r="S239" i="33"/>
  <c r="G162" i="33"/>
  <c r="V327" i="17"/>
  <c r="V326" i="21"/>
  <c r="J337" i="21"/>
  <c r="M150" i="33"/>
  <c r="G147" i="21"/>
  <c r="G176" i="33"/>
  <c r="P243" i="17"/>
  <c r="M121" i="21"/>
  <c r="P150" i="17"/>
  <c r="G293" i="22"/>
  <c r="G327" i="33"/>
  <c r="P272" i="17"/>
  <c r="G64" i="21"/>
  <c r="P138" i="17"/>
  <c r="G275" i="22"/>
  <c r="P149" i="21"/>
  <c r="P271" i="21"/>
  <c r="G90" i="22"/>
  <c r="J117" i="22"/>
  <c r="G217" i="17"/>
  <c r="G176" i="22"/>
  <c r="G236" i="17"/>
  <c r="J217" i="17"/>
  <c r="G196" i="17"/>
  <c r="G275" i="33"/>
  <c r="M239" i="17"/>
  <c r="G131" i="33"/>
  <c r="G188" i="33"/>
  <c r="P353" i="21"/>
  <c r="J117" i="33"/>
  <c r="M244" i="22"/>
  <c r="J216" i="21"/>
  <c r="G301" i="33"/>
  <c r="G195" i="21"/>
  <c r="G40" i="22"/>
  <c r="J232" i="22"/>
  <c r="G43" i="22"/>
  <c r="G53" i="17"/>
  <c r="M238" i="21"/>
  <c r="M236" i="21"/>
  <c r="G247" i="33"/>
  <c r="S162" i="21"/>
  <c r="M244" i="33"/>
  <c r="J337" i="33"/>
  <c r="P359" i="33"/>
  <c r="J238" i="21"/>
  <c r="AQ5" i="3"/>
  <c r="G44" i="33"/>
  <c r="G235" i="22"/>
  <c r="J243" i="17"/>
  <c r="M121" i="33"/>
  <c r="P214" i="21"/>
  <c r="G216" i="33"/>
  <c r="M245" i="17"/>
  <c r="J337" i="22"/>
  <c r="J216" i="33"/>
  <c r="P98" i="17"/>
  <c r="M151" i="17"/>
  <c r="G128" i="17"/>
  <c r="G301" i="21"/>
  <c r="G148" i="17"/>
  <c r="G195" i="33"/>
  <c r="AQ27" i="3"/>
  <c r="G235" i="33"/>
  <c r="J242" i="21"/>
  <c r="P97" i="17"/>
  <c r="P217" i="21"/>
  <c r="P362" i="22"/>
  <c r="P253" i="22"/>
  <c r="M257" i="17"/>
  <c r="G293" i="33"/>
  <c r="G40" i="17"/>
  <c r="J233" i="17"/>
  <c r="G43" i="17"/>
  <c r="G53" i="33"/>
  <c r="G186" i="17"/>
  <c r="G85" i="22"/>
  <c r="G169" i="33"/>
  <c r="G298" i="17"/>
  <c r="J98" i="21"/>
  <c r="M238" i="33"/>
  <c r="G64" i="33"/>
  <c r="G131" i="21"/>
  <c r="G351" i="22"/>
  <c r="G336" i="33"/>
  <c r="M236" i="22"/>
  <c r="G203" i="21"/>
  <c r="P137" i="33"/>
  <c r="G94" i="21"/>
  <c r="P125" i="33"/>
  <c r="G144" i="17"/>
  <c r="G91" i="17"/>
  <c r="AT5" i="3"/>
  <c r="J137" i="33"/>
  <c r="P353" i="22"/>
  <c r="G344" i="22"/>
  <c r="G247" i="21"/>
  <c r="P236" i="21"/>
  <c r="G309" i="22"/>
  <c r="J198" i="33"/>
  <c r="G216" i="22"/>
  <c r="M222" i="21"/>
  <c r="J216" i="22"/>
  <c r="AT30" i="3"/>
  <c r="P122" i="33"/>
  <c r="G147" i="33"/>
  <c r="G195" i="22"/>
  <c r="G177" i="17"/>
  <c r="G44" i="22"/>
  <c r="P242" i="33"/>
  <c r="J146" i="17"/>
  <c r="M257" i="21"/>
  <c r="G110" i="22"/>
  <c r="M121" i="22"/>
  <c r="P215" i="17"/>
  <c r="G275" i="21"/>
  <c r="G273" i="33"/>
  <c r="P149" i="22"/>
  <c r="G294" i="17"/>
  <c r="J232" i="21"/>
  <c r="G53" i="22"/>
  <c r="G120" i="33"/>
  <c r="G327" i="21"/>
  <c r="G230" i="17"/>
  <c r="G297" i="21"/>
  <c r="P271" i="22"/>
  <c r="M238" i="22"/>
  <c r="G64" i="22"/>
  <c r="G132" i="17"/>
  <c r="G351" i="33"/>
  <c r="AZ4" i="3"/>
  <c r="M236" i="33"/>
  <c r="G316" i="22"/>
  <c r="G204" i="17"/>
  <c r="M243" i="21"/>
  <c r="G143" i="21"/>
  <c r="G277" i="17"/>
  <c r="G345" i="17"/>
  <c r="J117" i="21"/>
  <c r="J338" i="22"/>
  <c r="G243" i="22"/>
  <c r="J296" i="17"/>
  <c r="AT4" i="3"/>
  <c r="P363" i="17"/>
  <c r="P149" i="33"/>
  <c r="P253" i="33"/>
  <c r="G82" i="22"/>
  <c r="G293" i="21"/>
  <c r="G40" i="21"/>
  <c r="G43" i="21"/>
  <c r="G185" i="21"/>
  <c r="G85" i="33"/>
  <c r="G328" i="17"/>
  <c r="G169" i="22"/>
  <c r="G229" i="33"/>
  <c r="G297" i="33"/>
  <c r="P271" i="33"/>
  <c r="AZ19" i="3"/>
  <c r="G336" i="21"/>
  <c r="P137" i="22"/>
  <c r="G95" i="17"/>
  <c r="M244" i="17"/>
  <c r="G189" i="17"/>
  <c r="P125" i="22"/>
  <c r="G255" i="21"/>
  <c r="G276" i="22"/>
  <c r="J137" i="22"/>
  <c r="P353" i="33"/>
  <c r="J118" i="17"/>
  <c r="G309" i="33"/>
  <c r="G269" i="17"/>
  <c r="G243" i="33"/>
  <c r="P97" i="21"/>
  <c r="M150" i="22"/>
  <c r="G302" i="17"/>
  <c r="P122" i="22"/>
  <c r="G176" i="21"/>
  <c r="P242" i="22"/>
  <c r="J145" i="21"/>
  <c r="G111" i="17"/>
  <c r="P218" i="17"/>
  <c r="G216" i="21"/>
  <c r="M244" i="21"/>
  <c r="J338" i="17"/>
  <c r="G187" i="21"/>
  <c r="P97" i="33"/>
  <c r="M150" i="21"/>
  <c r="G127" i="33"/>
  <c r="J238" i="33"/>
  <c r="G301" i="22"/>
  <c r="G147" i="22"/>
  <c r="G154" i="22"/>
  <c r="G191" i="33"/>
  <c r="G44" i="17"/>
  <c r="G235" i="21"/>
  <c r="J242" i="22"/>
  <c r="J145" i="33"/>
  <c r="P148" i="17"/>
  <c r="G110" i="33"/>
  <c r="M122" i="17"/>
  <c r="P217" i="22"/>
  <c r="P214" i="33"/>
  <c r="G276" i="17"/>
  <c r="P254" i="17"/>
  <c r="AT22" i="3"/>
  <c r="G40" i="33"/>
  <c r="G218" i="33"/>
  <c r="G43" i="33"/>
  <c r="G185" i="33"/>
  <c r="G61" i="22"/>
  <c r="G86" i="17"/>
  <c r="M214" i="22"/>
  <c r="G327" i="22"/>
  <c r="G169" i="21"/>
  <c r="AT26" i="3"/>
  <c r="J98" i="22"/>
  <c r="G131" i="22"/>
  <c r="G352" i="17"/>
  <c r="G337" i="17"/>
  <c r="M237" i="17"/>
  <c r="G203" i="22"/>
  <c r="P137" i="21"/>
  <c r="G94" i="22"/>
  <c r="P125" i="21"/>
  <c r="G143" i="33"/>
  <c r="G276" i="21"/>
  <c r="J137" i="21"/>
  <c r="P354" i="17"/>
  <c r="AZ12" i="3"/>
  <c r="P237" i="17"/>
  <c r="G310" i="17"/>
  <c r="G268" i="22"/>
  <c r="J352" i="22"/>
  <c r="J353" i="17"/>
  <c r="P165" i="17"/>
  <c r="G205" i="33"/>
  <c r="G239" i="21"/>
  <c r="G289" i="21"/>
  <c r="G59" i="22"/>
  <c r="J101" i="33"/>
  <c r="G138" i="17"/>
  <c r="G193" i="22"/>
  <c r="G223" i="17"/>
  <c r="P357" i="22"/>
  <c r="G259" i="17"/>
  <c r="G222" i="22"/>
  <c r="J101" i="22"/>
  <c r="P357" i="21"/>
  <c r="G238" i="17"/>
  <c r="G239" i="33"/>
  <c r="AT18" i="3"/>
  <c r="M358" i="17"/>
  <c r="G59" i="21"/>
  <c r="G324" i="22"/>
  <c r="G324" i="21"/>
  <c r="G237" i="22"/>
  <c r="G240" i="17"/>
  <c r="G289" i="33"/>
  <c r="M137" i="22"/>
  <c r="M357" i="22"/>
  <c r="G125" i="21"/>
  <c r="G59" i="33"/>
  <c r="G324" i="33"/>
  <c r="G325" i="17"/>
  <c r="J101" i="21"/>
  <c r="G258" i="22"/>
  <c r="G237" i="21"/>
  <c r="G137" i="22"/>
  <c r="G193" i="21"/>
  <c r="G290" i="17"/>
  <c r="M137" i="21"/>
  <c r="M357" i="21"/>
  <c r="G125" i="33"/>
  <c r="P270" i="17"/>
  <c r="G222" i="21"/>
  <c r="P357" i="33"/>
  <c r="G258" i="21"/>
  <c r="G237" i="33"/>
  <c r="G137" i="21"/>
  <c r="G193" i="33"/>
  <c r="M138" i="17"/>
  <c r="M357" i="33"/>
  <c r="G126" i="17"/>
  <c r="G222" i="33"/>
  <c r="J102" i="17"/>
  <c r="M242" i="21"/>
  <c r="P358" i="17"/>
  <c r="G258" i="33"/>
  <c r="G137" i="33"/>
  <c r="G239" i="22"/>
  <c r="G194" i="17"/>
  <c r="G289" i="22"/>
  <c r="M137" i="33"/>
  <c r="G125" i="22"/>
  <c r="G59" i="17"/>
  <c r="Y170" i="22"/>
  <c r="Y171" i="17"/>
  <c r="AH102" i="17"/>
  <c r="AB105" i="33"/>
  <c r="AH359" i="21"/>
  <c r="AB274" i="17"/>
  <c r="Y170" i="21"/>
  <c r="AZ25" i="11"/>
  <c r="AK174" i="17"/>
  <c r="AB285" i="21"/>
  <c r="AB285" i="22"/>
  <c r="AB285" i="33"/>
  <c r="AB101" i="17"/>
  <c r="AB100" i="22"/>
  <c r="AH101" i="22"/>
  <c r="AB106" i="17"/>
  <c r="AH359" i="33"/>
  <c r="AB273" i="21"/>
  <c r="AQ21" i="8"/>
  <c r="AK289" i="22"/>
  <c r="AQ4" i="11"/>
  <c r="AE269" i="17"/>
  <c r="V325" i="22"/>
  <c r="AQ19" i="7"/>
  <c r="AH168" i="33"/>
  <c r="AE108" i="33"/>
  <c r="AE108" i="21"/>
  <c r="AH229" i="33"/>
  <c r="AH229" i="21"/>
  <c r="AH351" i="17"/>
  <c r="AH350" i="21"/>
  <c r="AK65" i="21"/>
  <c r="AK66" i="17"/>
  <c r="AH36" i="17"/>
  <c r="AH36" i="33"/>
  <c r="AH193" i="33"/>
  <c r="AH193" i="21"/>
  <c r="AK45" i="33"/>
  <c r="AK45" i="17"/>
  <c r="AK45" i="21"/>
  <c r="AH324" i="17"/>
  <c r="AH323" i="33"/>
  <c r="AH323" i="22"/>
  <c r="AH309" i="33"/>
  <c r="AH310" i="17"/>
  <c r="AK180" i="33"/>
  <c r="AK181" i="17"/>
  <c r="AK180" i="21"/>
  <c r="AK94" i="21"/>
  <c r="AK94" i="33"/>
  <c r="AH334" i="17"/>
  <c r="AH333" i="33"/>
  <c r="AH333" i="22"/>
  <c r="AK49" i="21"/>
  <c r="AK49" i="22"/>
  <c r="AK152" i="21"/>
  <c r="AK153" i="17"/>
  <c r="AK152" i="33"/>
  <c r="AK261" i="22"/>
  <c r="AK262" i="17"/>
  <c r="AK261" i="21"/>
  <c r="AK359" i="17"/>
  <c r="AZ26" i="11"/>
  <c r="AH100" i="17"/>
  <c r="AH99" i="22"/>
  <c r="AH99" i="21"/>
  <c r="AK102" i="22"/>
  <c r="AK103" i="17"/>
  <c r="AK144" i="33"/>
  <c r="AK144" i="22"/>
  <c r="AK346" i="21"/>
  <c r="AK346" i="22"/>
  <c r="AK30" i="33"/>
  <c r="AK30" i="17"/>
  <c r="AK94" i="17"/>
  <c r="AK93" i="33"/>
  <c r="AK344" i="33"/>
  <c r="AZ12" i="11"/>
  <c r="AK344" i="21"/>
  <c r="AE152" i="17"/>
  <c r="AE151" i="21"/>
  <c r="AE151" i="22"/>
  <c r="AZ15" i="11"/>
  <c r="AK348" i="17"/>
  <c r="AE344" i="17"/>
  <c r="AE343" i="22"/>
  <c r="AZ11" i="10"/>
  <c r="AW25" i="11"/>
  <c r="AK328" i="17"/>
  <c r="AQ20" i="7"/>
  <c r="AH169" i="33"/>
  <c r="AE304" i="33"/>
  <c r="AT33" i="10"/>
  <c r="AW33" i="11"/>
  <c r="AH51" i="21"/>
  <c r="AH51" i="22"/>
  <c r="AH51" i="33"/>
  <c r="AE182" i="33"/>
  <c r="AK213" i="17"/>
  <c r="AK212" i="33"/>
  <c r="AK212" i="21"/>
  <c r="AH293" i="17"/>
  <c r="AK22" i="17"/>
  <c r="AK22" i="21"/>
  <c r="AH365" i="17"/>
  <c r="AH364" i="33"/>
  <c r="AH364" i="21"/>
  <c r="AB125" i="21"/>
  <c r="AB125" i="33"/>
  <c r="AB247" i="17"/>
  <c r="AB246" i="33"/>
  <c r="AB246" i="21"/>
  <c r="AB336" i="33"/>
  <c r="AZ4" i="9"/>
  <c r="AB240" i="33"/>
  <c r="AB241" i="17"/>
  <c r="AE119" i="17"/>
  <c r="AH320" i="33"/>
  <c r="AT17" i="7"/>
  <c r="AH288" i="33"/>
  <c r="AH288" i="21"/>
  <c r="AH288" i="22"/>
  <c r="AB177" i="17"/>
  <c r="AB176" i="33"/>
  <c r="AB176" i="21"/>
  <c r="AH354" i="22"/>
  <c r="AH354" i="21"/>
  <c r="AH355" i="17"/>
  <c r="AK298" i="17"/>
  <c r="AK297" i="21"/>
  <c r="AK297" i="22"/>
  <c r="AK297" i="33"/>
  <c r="AE328" i="21"/>
  <c r="AE328" i="22"/>
  <c r="AE329" i="17"/>
  <c r="AB44" i="21"/>
  <c r="AB44" i="22"/>
  <c r="AB44" i="17"/>
  <c r="AK213" i="33"/>
  <c r="AK84" i="33"/>
  <c r="AK84" i="22"/>
  <c r="AK85" i="17"/>
  <c r="AB293" i="21"/>
  <c r="AB294" i="17"/>
  <c r="AB293" i="33"/>
  <c r="AK157" i="22"/>
  <c r="AQ8" i="11"/>
  <c r="AK157" i="33"/>
  <c r="AW15" i="7"/>
  <c r="AH317" i="22"/>
  <c r="AQ25" i="7"/>
  <c r="AH174" i="33"/>
  <c r="AH174" i="21"/>
  <c r="AH174" i="22"/>
  <c r="AK40" i="22"/>
  <c r="AE33" i="17"/>
  <c r="AB245" i="33"/>
  <c r="AH227" i="21"/>
  <c r="AH251" i="17"/>
  <c r="AH250" i="33"/>
  <c r="AH250" i="21"/>
  <c r="AB32" i="21"/>
  <c r="AB32" i="22"/>
  <c r="V40" i="11"/>
  <c r="AK220" i="17"/>
  <c r="AK219" i="33"/>
  <c r="AE20" i="17"/>
  <c r="AE20" i="33"/>
  <c r="AE20" i="21"/>
  <c r="AE232" i="33"/>
  <c r="AK21" i="17"/>
  <c r="AK21" i="22"/>
  <c r="AB269" i="33"/>
  <c r="AB269" i="21"/>
  <c r="AB270" i="17"/>
  <c r="AB95" i="21"/>
  <c r="AB96" i="17"/>
  <c r="AB95" i="22"/>
  <c r="AB150" i="22"/>
  <c r="AZ20" i="10"/>
  <c r="AE352" i="22"/>
  <c r="AB98" i="33"/>
  <c r="AB99" i="17"/>
  <c r="AB98" i="22"/>
  <c r="AE271" i="22"/>
  <c r="AE127" i="22"/>
  <c r="AE128" i="17"/>
  <c r="AE127" i="33"/>
  <c r="AK238" i="21"/>
  <c r="AK239" i="17"/>
  <c r="AK238" i="33"/>
  <c r="AK362" i="17"/>
  <c r="AK361" i="21"/>
  <c r="AT34" i="9"/>
  <c r="AB305" i="22"/>
  <c r="AB88" i="22"/>
  <c r="AB89" i="17"/>
  <c r="AB154" i="21"/>
  <c r="AQ5" i="9"/>
  <c r="AB155" i="17"/>
  <c r="AE55" i="17"/>
  <c r="AE55" i="22"/>
  <c r="AT4" i="9"/>
  <c r="AB275" i="22"/>
  <c r="AH299" i="33"/>
  <c r="AH299" i="22"/>
  <c r="AH299" i="21"/>
  <c r="AB156" i="21"/>
  <c r="AB156" i="22"/>
  <c r="AB156" i="33"/>
  <c r="AB124" i="33"/>
  <c r="AB137" i="17"/>
  <c r="AB136" i="33"/>
  <c r="AB136" i="22"/>
  <c r="AB149" i="33"/>
  <c r="AB150" i="17"/>
  <c r="AK257" i="17"/>
  <c r="AK256" i="22"/>
  <c r="AK256" i="33"/>
  <c r="AK92" i="21"/>
  <c r="AK92" i="22"/>
  <c r="AK93" i="17"/>
  <c r="AH351" i="22"/>
  <c r="AH351" i="21"/>
  <c r="AZ19" i="7"/>
  <c r="AK256" i="17"/>
  <c r="AK255" i="33"/>
  <c r="AK255" i="21"/>
  <c r="AH236" i="22"/>
  <c r="AH236" i="33"/>
  <c r="AE37" i="21"/>
  <c r="AE37" i="17"/>
  <c r="AH101" i="33"/>
  <c r="AH226" i="33"/>
  <c r="AB105" i="21"/>
  <c r="AH360" i="17"/>
  <c r="AB273" i="22"/>
  <c r="AK357" i="21"/>
  <c r="AB100" i="21"/>
  <c r="AH289" i="17"/>
  <c r="AH81" i="22"/>
  <c r="AE304" i="22"/>
  <c r="AE109" i="17"/>
  <c r="AB176" i="22"/>
  <c r="AT22" i="9"/>
  <c r="AK65" i="33"/>
  <c r="AH138" i="17"/>
  <c r="AE151" i="33"/>
  <c r="AK49" i="33"/>
  <c r="AH69" i="22"/>
  <c r="AK362" i="33"/>
  <c r="AK39" i="33"/>
  <c r="AK358" i="33"/>
  <c r="Y168" i="17"/>
  <c r="AK118" i="17"/>
  <c r="AB128" i="22"/>
  <c r="AB309" i="22"/>
  <c r="AE152" i="21"/>
  <c r="Y212" i="33"/>
  <c r="AH123" i="33"/>
  <c r="AB229" i="33"/>
  <c r="AE39" i="17"/>
  <c r="AE56" i="17"/>
  <c r="AE276" i="22"/>
  <c r="AB137" i="22"/>
  <c r="AB51" i="17"/>
  <c r="AB151" i="33"/>
  <c r="Y167" i="33"/>
  <c r="Y89" i="22"/>
  <c r="AE309" i="21"/>
  <c r="AH118" i="17"/>
  <c r="AK290" i="17"/>
  <c r="AK153" i="33"/>
  <c r="AE169" i="17"/>
  <c r="AH89" i="21"/>
  <c r="AH325" i="22"/>
  <c r="AB357" i="22"/>
  <c r="AK229" i="17"/>
  <c r="AE59" i="33"/>
  <c r="AB276" i="33"/>
  <c r="AH338" i="21"/>
  <c r="AK151" i="21"/>
  <c r="AH336" i="17"/>
  <c r="AK292" i="21"/>
  <c r="AE209" i="33"/>
  <c r="AH246" i="33"/>
  <c r="AB173" i="33"/>
  <c r="AK37" i="33"/>
  <c r="AH41" i="17"/>
  <c r="AB56" i="33"/>
  <c r="AH358" i="21"/>
  <c r="AB143" i="22"/>
  <c r="AB314" i="17"/>
  <c r="AB276" i="22"/>
  <c r="AH233" i="21"/>
  <c r="AH335" i="33"/>
  <c r="AE210" i="17"/>
  <c r="AE263" i="33"/>
  <c r="AH246" i="21"/>
  <c r="S87" i="21"/>
  <c r="V352" i="22"/>
  <c r="AQ15" i="14"/>
  <c r="V165" i="17"/>
  <c r="S87" i="33"/>
  <c r="S88" i="17"/>
  <c r="V353" i="17"/>
  <c r="V127" i="21"/>
  <c r="V307" i="33"/>
  <c r="S87" i="22"/>
  <c r="Y89" i="21"/>
  <c r="AB188" i="21"/>
  <c r="AW22" i="10"/>
  <c r="AE9" i="17"/>
  <c r="S11" i="22"/>
  <c r="M7" i="22"/>
  <c r="Z184" i="33"/>
  <c r="Z185" i="33" s="1"/>
  <c r="Z186" i="33" s="1"/>
  <c r="Z187" i="33" s="1"/>
  <c r="Z188" i="33" s="1"/>
  <c r="Z189" i="33" s="1"/>
  <c r="Z190" i="33" s="1"/>
  <c r="Z191" i="33" s="1"/>
  <c r="Z192" i="33" s="1"/>
  <c r="Z193" i="33" s="1"/>
  <c r="Z194" i="33" s="1"/>
  <c r="Z195" i="33" s="1"/>
  <c r="Z196" i="33" s="1"/>
  <c r="Z197" i="33" s="1"/>
  <c r="Z198" i="33" s="1"/>
  <c r="Z199" i="33" s="1"/>
  <c r="Z200" i="33" s="1"/>
  <c r="Z201" i="33" s="1"/>
  <c r="Z202" i="33" s="1"/>
  <c r="Z203" i="33" s="1"/>
  <c r="Z204" i="33" s="1"/>
  <c r="Z205" i="33" s="1"/>
  <c r="Z206" i="33" s="1"/>
  <c r="Z207" i="33" s="1"/>
  <c r="Z208" i="33" s="1"/>
  <c r="Z209" i="33" s="1"/>
  <c r="Z210" i="33" s="1"/>
  <c r="Z211" i="33" s="1"/>
  <c r="Z212" i="33" s="1"/>
  <c r="Z213" i="33" s="1"/>
  <c r="W63" i="33"/>
  <c r="T94" i="33"/>
  <c r="AH39" i="28"/>
  <c r="S15" i="33"/>
  <c r="S15" i="21"/>
  <c r="S15" i="17"/>
  <c r="V263" i="17"/>
  <c r="V262" i="33"/>
  <c r="Y103" i="33"/>
  <c r="Y103" i="22"/>
  <c r="Y104" i="17"/>
  <c r="AW13" i="3"/>
  <c r="J331" i="22"/>
  <c r="J331" i="33"/>
  <c r="J332" i="17"/>
  <c r="J331" i="21"/>
  <c r="V77" i="21"/>
  <c r="V77" i="22"/>
  <c r="V78" i="17"/>
  <c r="V77" i="33"/>
  <c r="Y182" i="17"/>
  <c r="V176" i="33"/>
  <c r="V176" i="21"/>
  <c r="Y77" i="22"/>
  <c r="Y78" i="17"/>
  <c r="Y77" i="21"/>
  <c r="M42" i="4"/>
  <c r="J129" i="21"/>
  <c r="G349" i="21"/>
  <c r="G350" i="17"/>
  <c r="G349" i="33"/>
  <c r="AZ17" i="3"/>
  <c r="S356" i="21"/>
  <c r="Y70" i="33"/>
  <c r="Y70" i="21"/>
  <c r="S177" i="21"/>
  <c r="Y212" i="17"/>
  <c r="Y211" i="21"/>
  <c r="Y211" i="33"/>
  <c r="S226" i="17"/>
  <c r="S225" i="33"/>
  <c r="G280" i="22"/>
  <c r="AT9" i="3"/>
  <c r="J35" i="8"/>
  <c r="Y92" i="33"/>
  <c r="Y92" i="21"/>
  <c r="J92" i="33"/>
  <c r="J92" i="22"/>
  <c r="J93" i="17"/>
  <c r="Y84" i="21"/>
  <c r="Y84" i="22"/>
  <c r="G156" i="21"/>
  <c r="G156" i="22"/>
  <c r="G157" i="17"/>
  <c r="G359" i="21"/>
  <c r="M350" i="22"/>
  <c r="G117" i="22"/>
  <c r="G117" i="33"/>
  <c r="Y193" i="17"/>
  <c r="Y192" i="21"/>
  <c r="V111" i="33"/>
  <c r="V136" i="33"/>
  <c r="V136" i="21"/>
  <c r="V85" i="22"/>
  <c r="V85" i="33"/>
  <c r="G348" i="33"/>
  <c r="V96" i="22"/>
  <c r="V97" i="17"/>
  <c r="S303" i="21"/>
  <c r="AT32" i="13"/>
  <c r="S303" i="33"/>
  <c r="Y304" i="17"/>
  <c r="Y303" i="21"/>
  <c r="Y303" i="22"/>
  <c r="M236" i="17"/>
  <c r="P218" i="33"/>
  <c r="P218" i="22"/>
  <c r="P127" i="21"/>
  <c r="P238" i="21"/>
  <c r="AW30" i="8"/>
  <c r="Y333" i="17"/>
  <c r="Y111" i="21"/>
  <c r="G277" i="33"/>
  <c r="G277" i="21"/>
  <c r="G278" i="17"/>
  <c r="G270" i="22"/>
  <c r="G271" i="17"/>
  <c r="S287" i="33"/>
  <c r="S287" i="21"/>
  <c r="S288" i="17"/>
  <c r="V203" i="33"/>
  <c r="V203" i="22"/>
  <c r="V244" i="21"/>
  <c r="Y111" i="33"/>
  <c r="G359" i="33"/>
  <c r="Y181" i="33"/>
  <c r="S356" i="33"/>
  <c r="J130" i="17"/>
  <c r="G109" i="22"/>
  <c r="P269" i="22"/>
  <c r="S52" i="17"/>
  <c r="AT20" i="13"/>
  <c r="G315" i="22"/>
  <c r="G340" i="22"/>
  <c r="AZ16" i="3"/>
  <c r="V136" i="22"/>
  <c r="Y320" i="33"/>
  <c r="Y85" i="17"/>
  <c r="P238" i="22"/>
  <c r="S177" i="33"/>
  <c r="G277" i="22"/>
  <c r="G205" i="22"/>
  <c r="G204" i="33"/>
  <c r="Y332" i="33"/>
  <c r="P11" i="17"/>
  <c r="V163" i="17"/>
  <c r="V162" i="33"/>
  <c r="Y198" i="21"/>
  <c r="Y199" i="17"/>
  <c r="Y198" i="22"/>
  <c r="S294" i="17"/>
  <c r="Y267" i="21"/>
  <c r="Y267" i="22"/>
  <c r="Y267" i="33"/>
  <c r="Y263" i="22"/>
  <c r="Y264" i="17"/>
  <c r="Y263" i="21"/>
  <c r="V137" i="17"/>
  <c r="Y84" i="33"/>
  <c r="P238" i="33"/>
  <c r="S178" i="17"/>
  <c r="AT6" i="3"/>
  <c r="G205" i="21"/>
  <c r="V162" i="22"/>
  <c r="V96" i="21"/>
  <c r="G270" i="21"/>
  <c r="M140" i="22"/>
  <c r="G280" i="21"/>
  <c r="Y211" i="22"/>
  <c r="G117" i="21"/>
  <c r="G124" i="33"/>
  <c r="Y268" i="17"/>
  <c r="V262" i="21"/>
  <c r="P168" i="17"/>
  <c r="P167" i="22"/>
  <c r="G3" i="3"/>
  <c r="G32" i="33"/>
  <c r="G32" i="17"/>
  <c r="S20" i="22"/>
  <c r="M243" i="17"/>
  <c r="M242" i="22"/>
  <c r="S242" i="21"/>
  <c r="S242" i="22"/>
  <c r="S243" i="17"/>
  <c r="Y55" i="17"/>
  <c r="Y55" i="33"/>
  <c r="Y55" i="22"/>
  <c r="J149" i="22"/>
  <c r="J149" i="21"/>
  <c r="J150" i="17"/>
  <c r="G204" i="22"/>
  <c r="G204" i="21"/>
  <c r="Y132" i="17"/>
  <c r="J138" i="22"/>
  <c r="J139" i="17"/>
  <c r="J138" i="21"/>
  <c r="J138" i="33"/>
  <c r="S139" i="33"/>
  <c r="S139" i="21"/>
  <c r="S126" i="22"/>
  <c r="S126" i="21"/>
  <c r="G233" i="22"/>
  <c r="G233" i="33"/>
  <c r="G234" i="17"/>
  <c r="G283" i="33"/>
  <c r="G283" i="22"/>
  <c r="G283" i="21"/>
  <c r="G284" i="17"/>
  <c r="AT12" i="3"/>
  <c r="P43" i="8"/>
  <c r="Y161" i="21"/>
  <c r="Y161" i="22"/>
  <c r="Y162" i="17"/>
  <c r="Y52" i="21"/>
  <c r="Y52" i="33"/>
  <c r="AQ32" i="8"/>
  <c r="S52" i="22"/>
  <c r="G251" i="33"/>
  <c r="V111" i="22"/>
  <c r="V223" i="17"/>
  <c r="S293" i="33"/>
  <c r="G110" i="17"/>
  <c r="P269" i="33"/>
  <c r="P127" i="22"/>
  <c r="S291" i="33"/>
  <c r="V273" i="17"/>
  <c r="G349" i="17"/>
  <c r="V188" i="17"/>
  <c r="S177" i="22"/>
  <c r="S127" i="17"/>
  <c r="Y88" i="33"/>
  <c r="V177" i="17"/>
  <c r="V162" i="21"/>
  <c r="M117" i="17"/>
  <c r="G270" i="33"/>
  <c r="Y271" i="22"/>
  <c r="G281" i="17"/>
  <c r="Y192" i="33"/>
  <c r="S140" i="17"/>
  <c r="S287" i="22"/>
  <c r="Y303" i="33"/>
  <c r="Y320" i="21"/>
  <c r="Y320" i="22"/>
  <c r="Y105" i="17"/>
  <c r="Y104" i="33"/>
  <c r="Y104" i="21"/>
  <c r="M294" i="17"/>
  <c r="M293" i="33"/>
  <c r="P11" i="33"/>
  <c r="P11" i="21"/>
  <c r="V245" i="33"/>
  <c r="V246" i="17"/>
  <c r="J8" i="33"/>
  <c r="J8" i="21"/>
  <c r="J8" i="17"/>
  <c r="J8" i="22"/>
  <c r="S110" i="22"/>
  <c r="S111" i="17"/>
  <c r="S143" i="17"/>
  <c r="S142" i="21"/>
  <c r="S142" i="22"/>
  <c r="AK3" i="8"/>
  <c r="Y335" i="33"/>
  <c r="Y336" i="17"/>
  <c r="Y335" i="21"/>
  <c r="AZ8" i="3"/>
  <c r="S131" i="17"/>
  <c r="S130" i="21"/>
  <c r="S130" i="33"/>
  <c r="S130" i="22"/>
  <c r="S315" i="22"/>
  <c r="S316" i="17"/>
  <c r="G361" i="21"/>
  <c r="G361" i="22"/>
  <c r="G361" i="33"/>
  <c r="V112" i="17"/>
  <c r="G341" i="17"/>
  <c r="G348" i="22"/>
  <c r="G359" i="22"/>
  <c r="V111" i="21"/>
  <c r="V222" i="22"/>
  <c r="AZ24" i="13"/>
  <c r="G109" i="33"/>
  <c r="P128" i="17"/>
  <c r="G315" i="21"/>
  <c r="G340" i="33"/>
  <c r="G348" i="21"/>
  <c r="S110" i="21"/>
  <c r="Y161" i="33"/>
  <c r="V187" i="22"/>
  <c r="Y335" i="22"/>
  <c r="AQ27" i="14"/>
  <c r="AQ13" i="14"/>
  <c r="V85" i="21"/>
  <c r="M235" i="22"/>
  <c r="AZ29" i="3"/>
  <c r="S315" i="21"/>
  <c r="S139" i="22"/>
  <c r="AH105" i="21"/>
  <c r="AE48" i="17"/>
  <c r="AE48" i="21"/>
  <c r="AH108" i="33"/>
  <c r="AH108" i="21"/>
  <c r="AH109" i="17"/>
  <c r="AH108" i="22"/>
  <c r="AB62" i="33"/>
  <c r="AB62" i="21"/>
  <c r="AB63" i="17"/>
  <c r="S40" i="21"/>
  <c r="J18" i="33"/>
  <c r="J18" i="21"/>
  <c r="J18" i="22"/>
  <c r="Y89" i="17"/>
  <c r="Y88" i="21"/>
  <c r="G124" i="21"/>
  <c r="G124" i="22"/>
  <c r="S149" i="33"/>
  <c r="S149" i="21"/>
  <c r="S149" i="22"/>
  <c r="Y80" i="22"/>
  <c r="Y80" i="21"/>
  <c r="Y81" i="17"/>
  <c r="V272" i="21"/>
  <c r="V272" i="22"/>
  <c r="G251" i="21"/>
  <c r="G251" i="22"/>
  <c r="Y272" i="17"/>
  <c r="Y271" i="33"/>
  <c r="V244" i="33"/>
  <c r="V141" i="21"/>
  <c r="V142" i="17"/>
  <c r="V141" i="33"/>
  <c r="G264" i="21"/>
  <c r="G264" i="22"/>
  <c r="G264" i="33"/>
  <c r="P121" i="33"/>
  <c r="P121" i="22"/>
  <c r="P122" i="17"/>
  <c r="P121" i="21"/>
  <c r="V178" i="22"/>
  <c r="V52" i="21"/>
  <c r="V52" i="33"/>
  <c r="V125" i="33"/>
  <c r="V125" i="21"/>
  <c r="P47" i="22"/>
  <c r="P47" i="33"/>
  <c r="Y107" i="21"/>
  <c r="Y107" i="33"/>
  <c r="M116" i="21"/>
  <c r="M116" i="33"/>
  <c r="S232" i="22"/>
  <c r="S233" i="17"/>
  <c r="M141" i="17"/>
  <c r="M140" i="33"/>
  <c r="Y112" i="17"/>
  <c r="G360" i="17"/>
  <c r="S293" i="21"/>
  <c r="G109" i="21"/>
  <c r="P269" i="21"/>
  <c r="S291" i="21"/>
  <c r="V222" i="21"/>
  <c r="V179" i="17"/>
  <c r="S357" i="17"/>
  <c r="J129" i="22"/>
  <c r="P127" i="33"/>
  <c r="S52" i="21"/>
  <c r="S292" i="17"/>
  <c r="G315" i="33"/>
  <c r="S110" i="33"/>
  <c r="AQ12" i="8"/>
  <c r="V187" i="21"/>
  <c r="S40" i="17"/>
  <c r="G32" i="22"/>
  <c r="V52" i="17"/>
  <c r="Y131" i="22"/>
  <c r="AW33" i="8"/>
  <c r="V126" i="17"/>
  <c r="Y104" i="22"/>
  <c r="Y77" i="33"/>
  <c r="V245" i="22"/>
  <c r="M235" i="33"/>
  <c r="G362" i="17"/>
  <c r="Y80" i="33"/>
  <c r="S315" i="33"/>
  <c r="V204" i="17"/>
  <c r="Y92" i="22"/>
  <c r="S304" i="17"/>
  <c r="Y263" i="33"/>
  <c r="J149" i="33"/>
  <c r="M40" i="21"/>
  <c r="P167" i="21"/>
  <c r="AK263" i="22"/>
  <c r="AB227" i="17"/>
  <c r="AZ27" i="7"/>
  <c r="AK101" i="17"/>
  <c r="AH35" i="22"/>
  <c r="AB295" i="21"/>
  <c r="AK128" i="21"/>
  <c r="AB118" i="21"/>
  <c r="AB118" i="33"/>
  <c r="AK4" i="22"/>
  <c r="AK4" i="33"/>
  <c r="AK312" i="21"/>
  <c r="AK177" i="17"/>
  <c r="AE354" i="22"/>
  <c r="AE354" i="21"/>
  <c r="AH104" i="21"/>
  <c r="AH178" i="22"/>
  <c r="AH178" i="33"/>
  <c r="AK44" i="22"/>
  <c r="AK44" i="33"/>
  <c r="AE213" i="33"/>
  <c r="AE213" i="21"/>
  <c r="AE84" i="22"/>
  <c r="AE84" i="21"/>
  <c r="AH300" i="22"/>
  <c r="AB11" i="22"/>
  <c r="AB318" i="17"/>
  <c r="AB317" i="33"/>
  <c r="AQ32" i="7"/>
  <c r="AH181" i="33"/>
  <c r="AH182" i="17"/>
  <c r="AE356" i="33"/>
  <c r="AK245" i="33"/>
  <c r="AK246" i="17"/>
  <c r="AB227" i="33"/>
  <c r="AB227" i="21"/>
  <c r="AH130" i="17"/>
  <c r="AB231" i="21"/>
  <c r="AB232" i="17"/>
  <c r="AK133" i="21"/>
  <c r="AH221" i="33"/>
  <c r="AH221" i="21"/>
  <c r="AB98" i="17"/>
  <c r="AB97" i="22"/>
  <c r="AH96" i="17"/>
  <c r="AB352" i="21"/>
  <c r="AB352" i="22"/>
  <c r="AK272" i="17"/>
  <c r="AK18" i="22"/>
  <c r="AK18" i="17"/>
  <c r="AB242" i="33"/>
  <c r="AH239" i="17"/>
  <c r="AH73" i="17"/>
  <c r="AH72" i="33"/>
  <c r="AH72" i="22"/>
  <c r="AE89" i="17"/>
  <c r="AE88" i="33"/>
  <c r="AH333" i="17"/>
  <c r="AH55" i="21"/>
  <c r="AH55" i="22"/>
  <c r="AH55" i="17"/>
  <c r="AE299" i="21"/>
  <c r="AE299" i="22"/>
  <c r="AQ7" i="11"/>
  <c r="AK157" i="17"/>
  <c r="AH124" i="21"/>
  <c r="AH124" i="22"/>
  <c r="AK136" i="33"/>
  <c r="AK136" i="21"/>
  <c r="AH149" i="22"/>
  <c r="AH149" i="33"/>
  <c r="AZ19" i="11"/>
  <c r="AK351" i="33"/>
  <c r="AK351" i="21"/>
  <c r="AH134" i="22"/>
  <c r="AH134" i="33"/>
  <c r="AB255" i="21"/>
  <c r="AB255" i="33"/>
  <c r="AB255" i="22"/>
  <c r="AE236" i="21"/>
  <c r="AE236" i="33"/>
  <c r="AT10" i="11"/>
  <c r="AK140" i="21"/>
  <c r="AB146" i="17"/>
  <c r="AB145" i="22"/>
  <c r="AK200" i="17"/>
  <c r="AK199" i="22"/>
  <c r="AB52" i="33"/>
  <c r="AE66" i="22"/>
  <c r="AE67" i="17"/>
  <c r="AK296" i="33"/>
  <c r="AK296" i="22"/>
  <c r="AB366" i="33"/>
  <c r="AZ34" i="9"/>
  <c r="AH211" i="21"/>
  <c r="AH211" i="33"/>
  <c r="AE197" i="22"/>
  <c r="AB57" i="17"/>
  <c r="AB57" i="22"/>
  <c r="AT6" i="10"/>
  <c r="AK78" i="33"/>
  <c r="AK78" i="22"/>
  <c r="AE301" i="22"/>
  <c r="AB165" i="33"/>
  <c r="AB166" i="17"/>
  <c r="AB223" i="33"/>
  <c r="AB224" i="17"/>
  <c r="AB250" i="17"/>
  <c r="AB249" i="21"/>
  <c r="AK265" i="17"/>
  <c r="AK264" i="33"/>
  <c r="AE348" i="21"/>
  <c r="AE348" i="22"/>
  <c r="AK148" i="17"/>
  <c r="AH252" i="33"/>
  <c r="AH252" i="22"/>
  <c r="AE257" i="21"/>
  <c r="AE257" i="22"/>
  <c r="AE275" i="17"/>
  <c r="AH110" i="33"/>
  <c r="AH110" i="21"/>
  <c r="AH266" i="17"/>
  <c r="AK251" i="22"/>
  <c r="AK252" i="17"/>
  <c r="AE121" i="33"/>
  <c r="AE121" i="22"/>
  <c r="AH126" i="33"/>
  <c r="AH126" i="21"/>
  <c r="AB106" i="22"/>
  <c r="AB106" i="21"/>
  <c r="AK217" i="22"/>
  <c r="AK218" i="17"/>
  <c r="AK217" i="33"/>
  <c r="AK107" i="22"/>
  <c r="AH103" i="33"/>
  <c r="AH103" i="21"/>
  <c r="AK358" i="17"/>
  <c r="AK357" i="33"/>
  <c r="AH114" i="21"/>
  <c r="AH114" i="22"/>
  <c r="AH207" i="33"/>
  <c r="AH207" i="22"/>
  <c r="AK287" i="22"/>
  <c r="AK288" i="17"/>
  <c r="AK287" i="33"/>
  <c r="AQ31" i="7"/>
  <c r="AH180" i="22"/>
  <c r="AK173" i="22"/>
  <c r="AK173" i="21"/>
  <c r="AH203" i="33"/>
  <c r="AH204" i="17"/>
  <c r="AT12" i="11"/>
  <c r="AK283" i="21"/>
  <c r="AH260" i="17"/>
  <c r="AH259" i="22"/>
  <c r="AK338" i="33"/>
  <c r="AK339" i="17"/>
  <c r="AK130" i="21"/>
  <c r="AK130" i="33"/>
  <c r="AH341" i="33"/>
  <c r="AH341" i="22"/>
  <c r="AE230" i="22"/>
  <c r="AE230" i="21"/>
  <c r="AK142" i="21"/>
  <c r="AK143" i="17"/>
  <c r="AK142" i="33"/>
  <c r="AK119" i="33"/>
  <c r="AK119" i="21"/>
  <c r="AB344" i="17"/>
  <c r="AB343" i="33"/>
  <c r="AB343" i="22"/>
  <c r="AE90" i="17"/>
  <c r="AE89" i="22"/>
  <c r="AW23" i="11"/>
  <c r="AK325" i="22"/>
  <c r="AK41" i="17"/>
  <c r="AK41" i="22"/>
  <c r="AK212" i="22"/>
  <c r="AB292" i="22"/>
  <c r="AB292" i="33"/>
  <c r="AH139" i="33"/>
  <c r="AH139" i="21"/>
  <c r="AH125" i="21"/>
  <c r="AH125" i="22"/>
  <c r="AH337" i="17"/>
  <c r="AH336" i="33"/>
  <c r="AT24" i="7"/>
  <c r="AH295" i="21"/>
  <c r="AB83" i="17"/>
  <c r="AB82" i="33"/>
  <c r="AE41" i="10"/>
  <c r="AE313" i="17"/>
  <c r="AB354" i="33"/>
  <c r="AH81" i="33"/>
  <c r="AH81" i="21"/>
  <c r="AQ29" i="10"/>
  <c r="AB213" i="21"/>
  <c r="AH77" i="21"/>
  <c r="AQ8" i="9"/>
  <c r="AE24" i="17"/>
  <c r="AH187" i="21"/>
  <c r="AH187" i="22"/>
  <c r="AK356" i="22"/>
  <c r="AB109" i="33"/>
  <c r="AB109" i="21"/>
  <c r="AH116" i="22"/>
  <c r="AB235" i="21"/>
  <c r="AB235" i="22"/>
  <c r="AK221" i="21"/>
  <c r="AK221" i="22"/>
  <c r="AB12" i="22"/>
  <c r="AE97" i="22"/>
  <c r="AE98" i="17"/>
  <c r="AB241" i="22"/>
  <c r="AB242" i="17"/>
  <c r="AE352" i="33"/>
  <c r="AE352" i="21"/>
  <c r="AE98" i="33"/>
  <c r="AE98" i="21"/>
  <c r="AE349" i="33"/>
  <c r="AK361" i="22"/>
  <c r="AK361" i="33"/>
  <c r="AB306" i="17"/>
  <c r="AB305" i="33"/>
  <c r="AB154" i="22"/>
  <c r="AE205" i="22"/>
  <c r="AE205" i="21"/>
  <c r="AE206" i="17"/>
  <c r="AB300" i="17"/>
  <c r="AB299" i="22"/>
  <c r="AE124" i="33"/>
  <c r="AE124" i="21"/>
  <c r="AB267" i="17"/>
  <c r="AB266" i="21"/>
  <c r="AB266" i="22"/>
  <c r="AK149" i="33"/>
  <c r="AB351" i="22"/>
  <c r="AB351" i="21"/>
  <c r="AB351" i="33"/>
  <c r="AB352" i="17"/>
  <c r="AK134" i="22"/>
  <c r="AK135" i="17"/>
  <c r="AE255" i="22"/>
  <c r="AH236" i="21"/>
  <c r="AK208" i="22"/>
  <c r="AK209" i="17"/>
  <c r="AE141" i="17"/>
  <c r="AE140" i="33"/>
  <c r="AE52" i="33"/>
  <c r="AE52" i="21"/>
  <c r="AB81" i="17"/>
  <c r="AB204" i="22"/>
  <c r="AE60" i="17"/>
  <c r="AZ18" i="7"/>
  <c r="AH117" i="21"/>
  <c r="AK189" i="17"/>
  <c r="AK188" i="21"/>
  <c r="AE62" i="33"/>
  <c r="AE62" i="21"/>
  <c r="AK234" i="22"/>
  <c r="AK234" i="21"/>
  <c r="AH78" i="22"/>
  <c r="AK301" i="22"/>
  <c r="AK159" i="17"/>
  <c r="AK252" i="33"/>
  <c r="AB339" i="33"/>
  <c r="AB361" i="17"/>
  <c r="AH135" i="21"/>
  <c r="AH135" i="22"/>
  <c r="AB193" i="21"/>
  <c r="AE73" i="33"/>
  <c r="AE73" i="21"/>
  <c r="AT18" i="9"/>
  <c r="AB289" i="22"/>
  <c r="AB87" i="17"/>
  <c r="AB86" i="33"/>
  <c r="AB180" i="22"/>
  <c r="AB180" i="21"/>
  <c r="AB94" i="22"/>
  <c r="AB94" i="33"/>
  <c r="AW31" i="11"/>
  <c r="AK333" i="22"/>
  <c r="AB196" i="33"/>
  <c r="AB196" i="21"/>
  <c r="AE49" i="17"/>
  <c r="AE49" i="33"/>
  <c r="AH261" i="21"/>
  <c r="AH262" i="17"/>
  <c r="AB102" i="22"/>
  <c r="AE267" i="21"/>
  <c r="AE267" i="22"/>
  <c r="AE30" i="22"/>
  <c r="AE30" i="17"/>
  <c r="AH343" i="33"/>
  <c r="AH344" i="17"/>
  <c r="AB228" i="22"/>
  <c r="AK240" i="21"/>
  <c r="AK240" i="33"/>
  <c r="AB61" i="22"/>
  <c r="AE57" i="22"/>
  <c r="AK277" i="33"/>
  <c r="AH79" i="17"/>
  <c r="AQ9" i="11"/>
  <c r="AB194" i="17"/>
  <c r="AE59" i="22"/>
  <c r="AB166" i="22"/>
  <c r="AB56" i="17"/>
  <c r="AE49" i="21"/>
  <c r="AB359" i="17"/>
  <c r="AE99" i="21"/>
  <c r="AE346" i="33"/>
  <c r="AB313" i="22"/>
  <c r="AH153" i="22"/>
  <c r="AE83" i="22"/>
  <c r="AH233" i="33"/>
  <c r="AH248" i="33"/>
  <c r="AB93" i="21"/>
  <c r="AE142" i="21"/>
  <c r="AB36" i="33"/>
  <c r="M271" i="21"/>
  <c r="M271" i="33"/>
  <c r="AB61" i="21"/>
  <c r="AE57" i="21"/>
  <c r="AK277" i="22"/>
  <c r="AK302" i="17"/>
  <c r="AB349" i="17"/>
  <c r="AE59" i="21"/>
  <c r="AB166" i="21"/>
  <c r="AZ26" i="9"/>
  <c r="AH144" i="21"/>
  <c r="AK329" i="33"/>
  <c r="AQ4" i="7"/>
  <c r="AK259" i="33"/>
  <c r="AB93" i="33"/>
  <c r="AE142" i="33"/>
  <c r="AB36" i="17"/>
  <c r="AB86" i="22"/>
  <c r="AB196" i="22"/>
  <c r="Y233" i="33"/>
  <c r="V15" i="17"/>
  <c r="V15" i="22"/>
  <c r="V167" i="21"/>
  <c r="AT23" i="3"/>
  <c r="G326" i="21"/>
  <c r="AW24" i="3"/>
  <c r="AZ24" i="14"/>
  <c r="V356" i="33"/>
  <c r="V357" i="17"/>
  <c r="J198" i="21"/>
  <c r="J199" i="17"/>
  <c r="M262" i="21"/>
  <c r="M262" i="33"/>
  <c r="M262" i="22"/>
  <c r="G188" i="22"/>
  <c r="M165" i="17"/>
  <c r="V4" i="33"/>
  <c r="V4" i="22"/>
  <c r="P58" i="21"/>
  <c r="P58" i="17"/>
  <c r="J317" i="22"/>
  <c r="M42" i="33"/>
  <c r="M42" i="21"/>
  <c r="P328" i="33"/>
  <c r="P328" i="22"/>
  <c r="M84" i="22"/>
  <c r="M85" i="17"/>
  <c r="M84" i="33"/>
  <c r="P164" i="33"/>
  <c r="Y316" i="21"/>
  <c r="V207" i="21"/>
  <c r="S193" i="17"/>
  <c r="P9" i="33"/>
  <c r="S114" i="21"/>
  <c r="M2" i="3"/>
  <c r="G90" i="33"/>
  <c r="M70" i="21"/>
  <c r="J11" i="21"/>
  <c r="J11" i="17"/>
  <c r="P324" i="22"/>
  <c r="P324" i="21"/>
  <c r="P23" i="17"/>
  <c r="P23" i="22"/>
  <c r="G3" i="8"/>
  <c r="Y32" i="33"/>
  <c r="V18" i="17"/>
  <c r="V18" i="33"/>
  <c r="G338" i="21"/>
  <c r="Y230" i="21"/>
  <c r="G103" i="21"/>
  <c r="Y294" i="21"/>
  <c r="Y294" i="33"/>
  <c r="Y295" i="17"/>
  <c r="S47" i="17"/>
  <c r="Y21" i="17"/>
  <c r="Y21" i="33"/>
  <c r="Y195" i="21"/>
  <c r="AE41" i="14"/>
  <c r="V313" i="17"/>
  <c r="V312" i="33"/>
  <c r="S257" i="17"/>
  <c r="S3" i="13"/>
  <c r="S153" i="17"/>
  <c r="V127" i="22"/>
  <c r="P320" i="22"/>
  <c r="V128" i="17"/>
  <c r="G163" i="17"/>
  <c r="M71" i="17"/>
  <c r="V356" i="21"/>
  <c r="Y294" i="22"/>
  <c r="AT23" i="8"/>
  <c r="M42" i="22"/>
  <c r="G327" i="17"/>
  <c r="P329" i="17"/>
  <c r="V4" i="21"/>
  <c r="P9" i="22"/>
  <c r="V168" i="17"/>
  <c r="P325" i="17"/>
  <c r="V18" i="21"/>
  <c r="V18" i="22"/>
  <c r="V325" i="17"/>
  <c r="P164" i="22"/>
  <c r="M164" i="33"/>
  <c r="M164" i="21"/>
  <c r="M70" i="22"/>
  <c r="J313" i="17"/>
  <c r="G294" i="22"/>
  <c r="G294" i="21"/>
  <c r="V11" i="17"/>
  <c r="AB203" i="33"/>
  <c r="AB203" i="22"/>
  <c r="AT12" i="9"/>
  <c r="AB283" i="22"/>
  <c r="AK54" i="21"/>
  <c r="AK54" i="22"/>
  <c r="AE237" i="33"/>
  <c r="AE237" i="21"/>
  <c r="AB363" i="17"/>
  <c r="J321" i="17"/>
  <c r="J320" i="33"/>
  <c r="J320" i="22"/>
  <c r="J320" i="21"/>
  <c r="M331" i="22"/>
  <c r="M331" i="21"/>
  <c r="M331" i="33"/>
  <c r="M295" i="21"/>
  <c r="M295" i="33"/>
  <c r="M296" i="17"/>
  <c r="AB37" i="8"/>
  <c r="Y278" i="22"/>
  <c r="Y278" i="33"/>
  <c r="Y108" i="17"/>
  <c r="V189" i="17"/>
  <c r="P307" i="33"/>
  <c r="P307" i="22"/>
  <c r="P308" i="17"/>
  <c r="P318" i="17"/>
  <c r="P317" i="21"/>
  <c r="P317" i="22"/>
  <c r="P317" i="33"/>
  <c r="J119" i="17"/>
  <c r="J118" i="22"/>
  <c r="P312" i="21"/>
  <c r="P313" i="17"/>
  <c r="P312" i="22"/>
  <c r="P251" i="17"/>
  <c r="P250" i="22"/>
  <c r="M350" i="33"/>
  <c r="V9" i="33"/>
  <c r="V9" i="17"/>
  <c r="AH273" i="21"/>
  <c r="AB304" i="17"/>
  <c r="AB303" i="21"/>
  <c r="AH346" i="21"/>
  <c r="AH346" i="33"/>
  <c r="AH93" i="33"/>
  <c r="AH94" i="17"/>
  <c r="AK101" i="22"/>
  <c r="AK105" i="33"/>
  <c r="AZ27" i="11"/>
  <c r="V178" i="33"/>
  <c r="Y181" i="22"/>
  <c r="AK170" i="33"/>
  <c r="AK176" i="21"/>
  <c r="AB37" i="33"/>
  <c r="G206" i="17"/>
  <c r="AE70" i="17"/>
  <c r="AH357" i="22"/>
  <c r="AB253" i="22"/>
  <c r="AK4" i="17"/>
  <c r="V176" i="22"/>
  <c r="Y70" i="22"/>
  <c r="AH300" i="33"/>
  <c r="AK174" i="21"/>
  <c r="G349" i="22"/>
  <c r="V86" i="17"/>
  <c r="V96" i="33"/>
  <c r="Y332" i="22"/>
  <c r="G156" i="33"/>
  <c r="AB187" i="21"/>
  <c r="AB33" i="22"/>
  <c r="AB231" i="22"/>
  <c r="M235" i="21"/>
  <c r="P219" i="17"/>
  <c r="G280" i="33"/>
  <c r="Y52" i="22"/>
  <c r="Y192" i="22"/>
  <c r="AE166" i="22"/>
  <c r="V203" i="21"/>
  <c r="Y93" i="17"/>
  <c r="S225" i="21"/>
  <c r="G118" i="17"/>
  <c r="AE90" i="22"/>
  <c r="S303" i="22"/>
  <c r="AK343" i="22"/>
  <c r="AE51" i="22"/>
  <c r="V188" i="33"/>
  <c r="AK182" i="33"/>
  <c r="AH274" i="17"/>
  <c r="AB114" i="22"/>
  <c r="AK36" i="21"/>
  <c r="AH56" i="22"/>
  <c r="AE144" i="33"/>
  <c r="Y107" i="22"/>
  <c r="M350" i="21"/>
  <c r="AT16" i="13"/>
  <c r="AT32" i="8"/>
  <c r="M40" i="33"/>
  <c r="P250" i="33"/>
  <c r="P307" i="21"/>
  <c r="M295" i="22"/>
  <c r="AH254" i="22"/>
  <c r="AH255" i="17"/>
  <c r="P47" i="17"/>
  <c r="J162" i="33"/>
  <c r="J163" i="17"/>
  <c r="J162" i="22"/>
  <c r="P312" i="17"/>
  <c r="V324" i="21"/>
  <c r="V324" i="33"/>
  <c r="M324" i="22"/>
  <c r="M324" i="33"/>
  <c r="S167" i="33"/>
  <c r="S167" i="22"/>
  <c r="J168" i="17"/>
  <c r="V32" i="21"/>
  <c r="G311" i="22"/>
  <c r="G312" i="17"/>
  <c r="J352" i="33"/>
  <c r="Y18" i="21"/>
  <c r="Y18" i="17"/>
  <c r="Y18" i="22"/>
  <c r="M255" i="21"/>
  <c r="J338" i="21"/>
  <c r="P19" i="22"/>
  <c r="S230" i="22"/>
  <c r="G268" i="33"/>
  <c r="S259" i="22"/>
  <c r="Y130" i="21"/>
  <c r="Y130" i="22"/>
  <c r="G247" i="22"/>
  <c r="G278" i="21"/>
  <c r="G278" i="33"/>
  <c r="G278" i="22"/>
  <c r="J295" i="21"/>
  <c r="J295" i="22"/>
  <c r="AH55" i="33"/>
  <c r="AH257" i="17"/>
  <c r="AE168" i="22"/>
  <c r="AH62" i="22"/>
  <c r="AZ25" i="7"/>
  <c r="AE188" i="33"/>
  <c r="AK209" i="21"/>
  <c r="AE167" i="17"/>
  <c r="AH358" i="33"/>
  <c r="AE10" i="21"/>
  <c r="AB350" i="33"/>
  <c r="AW7" i="11"/>
  <c r="AH276" i="33"/>
  <c r="AK292" i="33"/>
  <c r="AB204" i="17"/>
  <c r="AE237" i="22"/>
  <c r="AH346" i="22"/>
  <c r="AE336" i="22"/>
  <c r="AB192" i="21"/>
  <c r="AH198" i="33"/>
  <c r="AH198" i="22"/>
  <c r="AH199" i="17"/>
  <c r="AE167" i="33"/>
  <c r="AQ18" i="10"/>
  <c r="AH42" i="21"/>
  <c r="AH42" i="22"/>
  <c r="Y169" i="33"/>
  <c r="AB108" i="22"/>
  <c r="AH62" i="21"/>
  <c r="AE169" i="33"/>
  <c r="AE188" i="21"/>
  <c r="AH41" i="22"/>
  <c r="AK143" i="21"/>
  <c r="AQ17" i="10"/>
  <c r="AB344" i="22"/>
  <c r="AB351" i="17"/>
  <c r="AE125" i="22"/>
  <c r="AE240" i="22"/>
  <c r="AB269" i="17"/>
  <c r="AH276" i="21"/>
  <c r="AK99" i="33"/>
  <c r="AB362" i="21"/>
  <c r="AB303" i="22"/>
  <c r="AB317" i="17"/>
  <c r="AK54" i="33"/>
  <c r="AB239" i="21"/>
  <c r="AH347" i="17"/>
  <c r="AB192" i="33"/>
  <c r="P312" i="33"/>
  <c r="Y18" i="33"/>
  <c r="V71" i="22"/>
  <c r="V71" i="33"/>
  <c r="J9" i="33"/>
  <c r="AE168" i="21"/>
  <c r="AE168" i="33"/>
  <c r="AE327" i="22"/>
  <c r="AB37" i="17"/>
  <c r="AK342" i="21"/>
  <c r="AB108" i="21"/>
  <c r="AE69" i="33"/>
  <c r="AH62" i="33"/>
  <c r="AH41" i="21"/>
  <c r="Y52" i="17"/>
  <c r="AK143" i="33"/>
  <c r="V188" i="22"/>
  <c r="AZ30" i="9"/>
  <c r="AB303" i="33"/>
  <c r="AB240" i="17"/>
  <c r="M351" i="17"/>
  <c r="J92" i="21"/>
  <c r="M40" i="17"/>
  <c r="V9" i="21"/>
  <c r="J118" i="21"/>
  <c r="AK248" i="22"/>
  <c r="AH342" i="21"/>
  <c r="AH342" i="22"/>
  <c r="AE41" i="17"/>
  <c r="AE41" i="22"/>
  <c r="AE228" i="21"/>
  <c r="AW9" i="14"/>
  <c r="P58" i="33"/>
  <c r="J318" i="17"/>
  <c r="M42" i="17"/>
  <c r="M70" i="33"/>
  <c r="P324" i="33"/>
  <c r="Y32" i="17"/>
  <c r="P9" i="17"/>
  <c r="P58" i="22"/>
  <c r="S11" i="17"/>
  <c r="P7" i="33"/>
  <c r="V4" i="17"/>
  <c r="V58" i="17"/>
  <c r="J312" i="21"/>
  <c r="P7" i="21"/>
  <c r="P7" i="22"/>
  <c r="P320" i="33"/>
  <c r="P7" i="17"/>
  <c r="Y32" i="21"/>
  <c r="J312" i="33"/>
  <c r="J312" i="22"/>
  <c r="Y310" i="22"/>
  <c r="AW8" i="8"/>
  <c r="G294" i="33"/>
  <c r="M164" i="22"/>
  <c r="V310" i="21"/>
  <c r="J317" i="33"/>
  <c r="G154" i="21"/>
  <c r="G178" i="21"/>
  <c r="P147" i="22"/>
  <c r="M257" i="33"/>
  <c r="P96" i="21"/>
  <c r="G266" i="22"/>
  <c r="M256" i="21"/>
  <c r="M269" i="33"/>
  <c r="J96" i="17"/>
  <c r="J120" i="21"/>
  <c r="G120" i="22"/>
  <c r="J269" i="33"/>
  <c r="J98" i="33"/>
  <c r="M350" i="17"/>
  <c r="G140" i="22"/>
  <c r="J249" i="22"/>
  <c r="M113" i="17"/>
  <c r="AW14" i="3"/>
  <c r="G260" i="17"/>
  <c r="J273" i="21"/>
  <c r="P92" i="22"/>
  <c r="P236" i="33"/>
  <c r="M178" i="21"/>
  <c r="J87" i="22"/>
  <c r="G71" i="21"/>
  <c r="J359" i="33"/>
  <c r="M223" i="17"/>
  <c r="J245" i="21"/>
  <c r="J239" i="17"/>
  <c r="G187" i="33"/>
  <c r="J245" i="33"/>
  <c r="J232" i="17"/>
  <c r="P366" i="33"/>
  <c r="G107" i="33"/>
  <c r="G154" i="33"/>
  <c r="G178" i="33"/>
  <c r="G33" i="21"/>
  <c r="P130" i="17"/>
  <c r="G238" i="33"/>
  <c r="P147" i="21"/>
  <c r="P96" i="33"/>
  <c r="P265" i="33"/>
  <c r="G266" i="21"/>
  <c r="M256" i="33"/>
  <c r="J95" i="22"/>
  <c r="G218" i="22"/>
  <c r="G120" i="21"/>
  <c r="M132" i="17"/>
  <c r="M349" i="22"/>
  <c r="J249" i="21"/>
  <c r="M112" i="33"/>
  <c r="G316" i="21"/>
  <c r="G134" i="22"/>
  <c r="J130" i="22"/>
  <c r="P92" i="21"/>
  <c r="P310" i="22"/>
  <c r="M162" i="22"/>
  <c r="M320" i="22"/>
  <c r="G82" i="21"/>
  <c r="M349" i="21"/>
  <c r="J249" i="33"/>
  <c r="G316" i="33"/>
  <c r="G263" i="21"/>
  <c r="G134" i="21"/>
  <c r="J130" i="21"/>
  <c r="G231" i="17"/>
  <c r="G173" i="22"/>
  <c r="J178" i="21"/>
  <c r="M82" i="33"/>
  <c r="G350" i="22"/>
  <c r="G211" i="33"/>
  <c r="P216" i="21"/>
  <c r="P360" i="17"/>
  <c r="P216" i="33"/>
  <c r="J360" i="17"/>
  <c r="M359" i="33"/>
  <c r="M222" i="22"/>
  <c r="P217" i="17"/>
  <c r="M360" i="17"/>
  <c r="P359" i="22"/>
  <c r="P337" i="21"/>
  <c r="G188" i="17"/>
  <c r="J246" i="17"/>
  <c r="G127" i="22"/>
  <c r="P367" i="17"/>
  <c r="M340" i="22"/>
  <c r="G112" i="33"/>
  <c r="G155" i="17"/>
  <c r="G33" i="33"/>
  <c r="P129" i="22"/>
  <c r="P147" i="33"/>
  <c r="G97" i="17"/>
  <c r="P266" i="17"/>
  <c r="G273" i="22"/>
  <c r="J95" i="33"/>
  <c r="G218" i="21"/>
  <c r="M131" i="22"/>
  <c r="P216" i="22"/>
  <c r="P359" i="21"/>
  <c r="G187" i="22"/>
  <c r="G127" i="21"/>
  <c r="J238" i="22"/>
  <c r="P366" i="22"/>
  <c r="M341" i="17"/>
  <c r="M216" i="17"/>
  <c r="AQ29" i="3"/>
  <c r="P129" i="21"/>
  <c r="M258" i="17"/>
  <c r="P265" i="22"/>
  <c r="G274" i="17"/>
  <c r="G136" i="22"/>
  <c r="G82" i="33"/>
  <c r="M269" i="22"/>
  <c r="G219" i="17"/>
  <c r="J120" i="33"/>
  <c r="M131" i="21"/>
  <c r="P104" i="17"/>
  <c r="J270" i="17"/>
  <c r="M219" i="17"/>
  <c r="J99" i="17"/>
  <c r="M349" i="33"/>
  <c r="J250" i="17"/>
  <c r="G317" i="17"/>
  <c r="G264" i="17"/>
  <c r="G134" i="33"/>
  <c r="G259" i="22"/>
  <c r="J131" i="17"/>
  <c r="G55" i="22"/>
  <c r="P236" i="22"/>
  <c r="P241" i="21"/>
  <c r="P241" i="22"/>
  <c r="G71" i="33"/>
  <c r="M216" i="22"/>
  <c r="G112" i="21"/>
  <c r="P111" i="17"/>
  <c r="P104" i="33"/>
  <c r="G331" i="21"/>
  <c r="G181" i="33"/>
  <c r="P350" i="17"/>
  <c r="G177" i="33"/>
  <c r="M120" i="33"/>
  <c r="M272" i="21"/>
  <c r="P275" i="17"/>
  <c r="G351" i="17"/>
  <c r="J354" i="21"/>
  <c r="G328" i="21"/>
  <c r="M245" i="21"/>
  <c r="G219" i="21"/>
  <c r="G241" i="21"/>
  <c r="G67" i="17"/>
  <c r="P112" i="22"/>
  <c r="P103" i="22"/>
  <c r="G88" i="22"/>
  <c r="G335" i="21"/>
  <c r="G212" i="21"/>
  <c r="P245" i="21"/>
  <c r="G95" i="33"/>
  <c r="G114" i="22"/>
  <c r="G152" i="21"/>
  <c r="J351" i="17"/>
  <c r="M351" i="33"/>
  <c r="M226" i="17"/>
  <c r="M338" i="33"/>
  <c r="G130" i="21"/>
  <c r="G230" i="22"/>
  <c r="J273" i="33"/>
  <c r="G255" i="22"/>
  <c r="M135" i="17"/>
  <c r="AT16" i="3"/>
  <c r="G268" i="17"/>
  <c r="P142" i="33"/>
  <c r="J213" i="21"/>
  <c r="M146" i="33"/>
  <c r="P311" i="22"/>
  <c r="M104" i="22"/>
  <c r="P146" i="17"/>
  <c r="P110" i="21"/>
  <c r="G331" i="33"/>
  <c r="G181" i="21"/>
  <c r="G262" i="33"/>
  <c r="P349" i="21"/>
  <c r="G177" i="22"/>
  <c r="G80" i="21"/>
  <c r="P274" i="21"/>
  <c r="P351" i="17"/>
  <c r="AW26" i="3"/>
  <c r="G66" i="21"/>
  <c r="G61" i="21"/>
  <c r="J224" i="17"/>
  <c r="P112" i="33"/>
  <c r="AW33" i="3"/>
  <c r="P267" i="17"/>
  <c r="G118" i="21"/>
  <c r="M354" i="33"/>
  <c r="G70" i="21"/>
  <c r="P246" i="17"/>
  <c r="M145" i="22"/>
  <c r="J350" i="21"/>
  <c r="M225" i="21"/>
  <c r="M339" i="17"/>
  <c r="G131" i="17"/>
  <c r="G55" i="21"/>
  <c r="G107" i="17"/>
  <c r="M134" i="21"/>
  <c r="G207" i="21"/>
  <c r="G287" i="21"/>
  <c r="G128" i="21"/>
  <c r="G267" i="21"/>
  <c r="P142" i="22"/>
  <c r="J40" i="17"/>
  <c r="J307" i="22"/>
  <c r="J33" i="22"/>
  <c r="M198" i="33"/>
  <c r="J33" i="33"/>
  <c r="G245" i="33"/>
  <c r="P145" i="22"/>
  <c r="P110" i="33"/>
  <c r="P105" i="17"/>
  <c r="G332" i="17"/>
  <c r="G181" i="22"/>
  <c r="G263" i="17"/>
  <c r="G177" i="21"/>
  <c r="G145" i="22"/>
  <c r="G52" i="22"/>
  <c r="G80" i="33"/>
  <c r="P274" i="33"/>
  <c r="G272" i="33"/>
  <c r="G335" i="33"/>
  <c r="G212" i="33"/>
  <c r="P266" i="22"/>
  <c r="G118" i="33"/>
  <c r="J104" i="21"/>
  <c r="G70" i="33"/>
  <c r="P245" i="22"/>
  <c r="M145" i="21"/>
  <c r="M152" i="22"/>
  <c r="P339" i="17"/>
  <c r="J350" i="33"/>
  <c r="M225" i="33"/>
  <c r="M338" i="22"/>
  <c r="J352" i="17"/>
  <c r="P263" i="22"/>
  <c r="G106" i="21"/>
  <c r="M134" i="33"/>
  <c r="G207" i="33"/>
  <c r="G287" i="33"/>
  <c r="G128" i="33"/>
  <c r="P142" i="21"/>
  <c r="M146" i="21"/>
  <c r="J308" i="17"/>
  <c r="J33" i="17"/>
  <c r="AQ18" i="3"/>
  <c r="J307" i="33"/>
  <c r="J263" i="17"/>
  <c r="M300" i="21"/>
  <c r="M217" i="17"/>
  <c r="G246" i="17"/>
  <c r="P104" i="22"/>
  <c r="G331" i="22"/>
  <c r="G269" i="33"/>
  <c r="G52" i="21"/>
  <c r="M273" i="17"/>
  <c r="G217" i="22"/>
  <c r="J355" i="17"/>
  <c r="M246" i="17"/>
  <c r="G146" i="33"/>
  <c r="G220" i="17"/>
  <c r="G88" i="33"/>
  <c r="G336" i="17"/>
  <c r="G213" i="17"/>
  <c r="P266" i="21"/>
  <c r="G119" i="17"/>
  <c r="AW18" i="3"/>
  <c r="M355" i="17"/>
  <c r="J104" i="33"/>
  <c r="G71" i="17"/>
  <c r="M145" i="33"/>
  <c r="G274" i="22"/>
  <c r="G153" i="17"/>
  <c r="P338" i="22"/>
  <c r="M351" i="22"/>
  <c r="J351" i="22"/>
  <c r="P263" i="21"/>
  <c r="G106" i="33"/>
  <c r="G288" i="17"/>
  <c r="G129" i="17"/>
  <c r="G174" i="17"/>
  <c r="J40" i="22"/>
  <c r="J307" i="21"/>
  <c r="M301" i="17"/>
  <c r="J151" i="17"/>
  <c r="P181" i="21"/>
  <c r="M162" i="21"/>
  <c r="P181" i="33"/>
  <c r="J231" i="22"/>
  <c r="P145" i="21"/>
  <c r="G96" i="22"/>
  <c r="G350" i="21"/>
  <c r="G275" i="17"/>
  <c r="M152" i="21"/>
  <c r="P338" i="21"/>
  <c r="P263" i="33"/>
  <c r="G173" i="21"/>
  <c r="M359" i="21"/>
  <c r="P337" i="33"/>
  <c r="M105" i="17"/>
  <c r="J231" i="21"/>
  <c r="G222" i="17"/>
  <c r="P145" i="33"/>
  <c r="G122" i="33"/>
  <c r="G107" i="22"/>
  <c r="G137" i="17"/>
  <c r="G350" i="33"/>
  <c r="J228" i="17"/>
  <c r="M353" i="17"/>
  <c r="G272" i="22"/>
  <c r="M107" i="21"/>
  <c r="G320" i="21"/>
  <c r="G95" i="22"/>
  <c r="G183" i="22"/>
  <c r="G140" i="33"/>
  <c r="G274" i="21"/>
  <c r="G115" i="17"/>
  <c r="M153" i="17"/>
  <c r="P338" i="33"/>
  <c r="G230" i="33"/>
  <c r="J351" i="21"/>
  <c r="G256" i="17"/>
  <c r="G207" i="22"/>
  <c r="M109" i="21"/>
  <c r="J157" i="22"/>
  <c r="M178" i="33"/>
  <c r="P311" i="17"/>
  <c r="P181" i="22"/>
  <c r="P242" i="17"/>
  <c r="M321" i="17"/>
  <c r="J150" i="33"/>
  <c r="J295" i="17"/>
  <c r="G245" i="22"/>
  <c r="G122" i="21"/>
  <c r="P257" i="21"/>
  <c r="G145" i="21"/>
  <c r="M352" i="22"/>
  <c r="G61" i="33"/>
  <c r="M107" i="22"/>
  <c r="P103" i="21"/>
  <c r="G208" i="17"/>
  <c r="J244" i="22"/>
  <c r="J359" i="21"/>
  <c r="P257" i="33"/>
  <c r="J340" i="17"/>
  <c r="G269" i="22"/>
  <c r="G146" i="17"/>
  <c r="G96" i="21"/>
  <c r="G146" i="22"/>
  <c r="G241" i="33"/>
  <c r="P103" i="33"/>
  <c r="J244" i="21"/>
  <c r="M359" i="22"/>
  <c r="P338" i="17"/>
  <c r="M104" i="33"/>
  <c r="J231" i="33"/>
  <c r="G221" i="33"/>
  <c r="G123" i="17"/>
  <c r="G113" i="17"/>
  <c r="P258" i="17"/>
  <c r="G107" i="21"/>
  <c r="G269" i="21"/>
  <c r="G262" i="22"/>
  <c r="G145" i="33"/>
  <c r="G52" i="33"/>
  <c r="P96" i="22"/>
  <c r="G96" i="33"/>
  <c r="J227" i="22"/>
  <c r="G147" i="17"/>
  <c r="J95" i="21"/>
  <c r="G242" i="17"/>
  <c r="M352" i="21"/>
  <c r="G272" i="21"/>
  <c r="M107" i="33"/>
  <c r="G320" i="33"/>
  <c r="J105" i="17"/>
  <c r="G96" i="17"/>
  <c r="M218" i="22"/>
  <c r="G183" i="21"/>
  <c r="G141" i="17"/>
  <c r="G274" i="33"/>
  <c r="G114" i="33"/>
  <c r="M152" i="33"/>
  <c r="G263" i="33"/>
  <c r="J130" i="33"/>
  <c r="G55" i="33"/>
  <c r="J274" i="17"/>
  <c r="P92" i="33"/>
  <c r="J351" i="33"/>
  <c r="AQ24" i="3"/>
  <c r="J178" i="33"/>
  <c r="M109" i="33"/>
  <c r="G42" i="21"/>
  <c r="J158" i="17"/>
  <c r="J87" i="21"/>
  <c r="P182" i="17"/>
  <c r="M213" i="33"/>
  <c r="P241" i="33"/>
  <c r="F11" i="3"/>
  <c r="J245" i="17"/>
  <c r="J359" i="22"/>
  <c r="M104" i="21"/>
  <c r="G221" i="21"/>
  <c r="G33" i="17"/>
  <c r="G81" i="17"/>
  <c r="G136" i="33"/>
  <c r="G320" i="22"/>
  <c r="G184" i="17"/>
  <c r="G140" i="21"/>
  <c r="G114" i="21"/>
  <c r="G230" i="21"/>
  <c r="G255" i="33"/>
  <c r="J244" i="33"/>
  <c r="P337" i="22"/>
  <c r="G245" i="21"/>
  <c r="G122" i="22"/>
  <c r="G112" i="22"/>
  <c r="P257" i="22"/>
  <c r="G108" i="17"/>
  <c r="G33" i="22"/>
  <c r="G270" i="17"/>
  <c r="G262" i="21"/>
  <c r="G52" i="17"/>
  <c r="G80" i="22"/>
  <c r="AZ18" i="3"/>
  <c r="J227" i="21"/>
  <c r="G146" i="21"/>
  <c r="G241" i="22"/>
  <c r="M352" i="33"/>
  <c r="G62" i="17"/>
  <c r="G273" i="17"/>
  <c r="M108" i="17"/>
  <c r="G321" i="17"/>
  <c r="J104" i="22"/>
  <c r="G95" i="21"/>
  <c r="M218" i="21"/>
  <c r="G183" i="33"/>
  <c r="G55" i="17"/>
  <c r="J273" i="22"/>
  <c r="P264" i="17"/>
  <c r="G173" i="33"/>
  <c r="J157" i="33"/>
  <c r="G310" i="22"/>
  <c r="M109" i="22"/>
  <c r="G311" i="17"/>
  <c r="M162" i="33"/>
  <c r="P198" i="33"/>
  <c r="M83" i="17"/>
  <c r="AE39" i="3"/>
  <c r="G72" i="17"/>
  <c r="P310" i="21"/>
  <c r="G42" i="22"/>
  <c r="J157" i="21"/>
  <c r="M110" i="17"/>
  <c r="M163" i="17"/>
  <c r="M213" i="22"/>
  <c r="M320" i="33"/>
  <c r="J150" i="22"/>
  <c r="P294" i="21"/>
  <c r="AH114" i="33"/>
  <c r="AH90" i="33"/>
  <c r="AH90" i="21"/>
  <c r="AE60" i="33"/>
  <c r="AE60" i="22"/>
  <c r="AK304" i="17"/>
  <c r="AT32" i="11"/>
  <c r="AH316" i="33"/>
  <c r="AH316" i="21"/>
  <c r="AK152" i="22"/>
  <c r="AK31" i="22"/>
  <c r="AK31" i="33"/>
  <c r="J42" i="9"/>
  <c r="AB99" i="33"/>
  <c r="AK267" i="21"/>
  <c r="AK267" i="33"/>
  <c r="AB144" i="21"/>
  <c r="AK30" i="21"/>
  <c r="AE230" i="33"/>
  <c r="AE94" i="17"/>
  <c r="AK233" i="22"/>
  <c r="AK234" i="17"/>
  <c r="AB62" i="22"/>
  <c r="AH316" i="22"/>
  <c r="AH203" i="22"/>
  <c r="AK130" i="22"/>
  <c r="AE148" i="22"/>
  <c r="AE148" i="33"/>
  <c r="AB320" i="33"/>
  <c r="AE105" i="17"/>
  <c r="AH293" i="21"/>
  <c r="AQ15" i="10"/>
  <c r="AB174" i="22"/>
  <c r="AE47" i="21"/>
  <c r="AH87" i="22"/>
  <c r="AH87" i="33"/>
  <c r="AK147" i="17"/>
  <c r="Y40" i="11"/>
  <c r="AK250" i="33"/>
  <c r="AH32" i="17"/>
  <c r="AH32" i="21"/>
  <c r="AE133" i="21"/>
  <c r="AE116" i="21"/>
  <c r="AH220" i="17"/>
  <c r="AH218" i="22"/>
  <c r="AB262" i="33"/>
  <c r="AH127" i="22"/>
  <c r="AH128" i="17"/>
  <c r="AB239" i="17"/>
  <c r="AE72" i="33"/>
  <c r="Y336" i="33"/>
  <c r="AZ4" i="8"/>
  <c r="D39" i="10"/>
  <c r="AE37" i="33"/>
  <c r="AK76" i="22"/>
  <c r="AB286" i="17"/>
  <c r="AE350" i="22"/>
  <c r="AB90" i="33"/>
  <c r="AB91" i="17"/>
  <c r="AH288" i="17"/>
  <c r="AT16" i="7"/>
  <c r="AK258" i="22"/>
  <c r="AK259" i="17"/>
  <c r="AE303" i="21"/>
  <c r="AT32" i="10"/>
  <c r="AH197" i="17"/>
  <c r="AH196" i="22"/>
  <c r="AT5" i="11"/>
  <c r="AK276" i="33"/>
  <c r="AH137" i="33"/>
  <c r="AH6" i="33"/>
  <c r="AH6" i="21"/>
  <c r="AE353" i="22"/>
  <c r="AE354" i="17"/>
  <c r="AB142" i="22"/>
  <c r="AK327" i="33"/>
  <c r="AH51" i="17"/>
  <c r="AB28" i="17"/>
  <c r="AK363" i="17"/>
  <c r="AZ30" i="11"/>
  <c r="AE253" i="22"/>
  <c r="AE253" i="21"/>
  <c r="AH240" i="21"/>
  <c r="AH241" i="17"/>
  <c r="Y47" i="22"/>
  <c r="G198" i="22"/>
  <c r="G310" i="21"/>
  <c r="G198" i="33"/>
  <c r="V198" i="22"/>
  <c r="S47" i="21"/>
  <c r="S20" i="21"/>
  <c r="Y47" i="21"/>
  <c r="AW8" i="13"/>
  <c r="G168" i="17"/>
  <c r="G310" i="33"/>
  <c r="G42" i="17"/>
  <c r="M199" i="17"/>
  <c r="M167" i="21"/>
  <c r="Y11" i="22"/>
  <c r="J294" i="22"/>
  <c r="J324" i="33"/>
  <c r="Y21" i="21"/>
  <c r="AZ4" i="11"/>
  <c r="V262" i="22"/>
  <c r="J18" i="17"/>
  <c r="S20" i="17"/>
  <c r="S20" i="33"/>
  <c r="G167" i="22"/>
  <c r="G167" i="33"/>
  <c r="M147" i="17"/>
  <c r="V311" i="21"/>
  <c r="M311" i="17"/>
  <c r="V198" i="33"/>
  <c r="V312" i="21"/>
  <c r="M293" i="21"/>
  <c r="J165" i="17"/>
  <c r="Y198" i="33"/>
  <c r="S310" i="21"/>
  <c r="M310" i="21"/>
  <c r="M179" i="17"/>
  <c r="J23" i="33"/>
  <c r="J324" i="21"/>
  <c r="J325" i="17"/>
  <c r="J294" i="33"/>
  <c r="J294" i="21"/>
  <c r="M21" i="17"/>
  <c r="S15" i="22"/>
  <c r="V199" i="17"/>
  <c r="M167" i="33"/>
  <c r="G12" i="33"/>
  <c r="M310" i="22"/>
  <c r="G12" i="17"/>
  <c r="V198" i="21"/>
  <c r="V311" i="22"/>
  <c r="V312" i="22"/>
  <c r="M21" i="21"/>
  <c r="P294" i="22"/>
  <c r="G20" i="17"/>
  <c r="J164" i="21"/>
  <c r="J87" i="33"/>
  <c r="J324" i="22"/>
  <c r="M198" i="21"/>
  <c r="M293" i="22"/>
  <c r="AK141" i="33"/>
  <c r="S47" i="22"/>
  <c r="G20" i="22"/>
  <c r="P167" i="33"/>
  <c r="M168" i="17"/>
  <c r="J40" i="21"/>
  <c r="G199" i="17"/>
  <c r="J150" i="21"/>
  <c r="V311" i="33"/>
  <c r="J262" i="33"/>
  <c r="P310" i="33"/>
  <c r="G12" i="22"/>
  <c r="J164" i="22"/>
  <c r="P294" i="33"/>
  <c r="V58" i="33"/>
  <c r="AB73" i="21"/>
  <c r="AB74" i="17"/>
  <c r="AB184" i="22"/>
  <c r="AB184" i="21"/>
  <c r="AH200" i="33"/>
  <c r="AK211" i="33"/>
  <c r="AH315" i="22"/>
  <c r="AB301" i="21"/>
  <c r="AE158" i="33"/>
  <c r="AE272" i="33"/>
  <c r="AH264" i="21"/>
  <c r="AH123" i="17"/>
  <c r="AB121" i="21"/>
  <c r="AB136" i="17"/>
  <c r="AK103" i="33"/>
  <c r="AE234" i="17"/>
  <c r="AE233" i="21"/>
  <c r="AB356" i="33"/>
  <c r="AB356" i="21"/>
  <c r="AK270" i="17"/>
  <c r="AH97" i="21"/>
  <c r="AE55" i="21"/>
  <c r="AE359" i="21"/>
  <c r="AK320" i="22"/>
  <c r="AH44" i="17"/>
  <c r="AE238" i="33"/>
  <c r="AE141" i="22"/>
  <c r="AH156" i="33"/>
  <c r="AH137" i="17"/>
  <c r="AH134" i="17"/>
  <c r="AB117" i="17"/>
  <c r="AH296" i="22"/>
  <c r="AE106" i="33"/>
  <c r="AH327" i="33"/>
  <c r="AK72" i="22"/>
  <c r="AK74" i="33"/>
  <c r="AK219" i="22"/>
  <c r="AB98" i="21"/>
  <c r="AH315" i="33"/>
  <c r="AB124" i="21"/>
  <c r="AK232" i="21"/>
  <c r="AH262" i="21"/>
  <c r="AK242" i="22"/>
  <c r="AB277" i="33"/>
  <c r="AK131" i="33"/>
  <c r="AB302" i="17"/>
  <c r="AE272" i="22"/>
  <c r="AZ8" i="7"/>
  <c r="AH264" i="22"/>
  <c r="AH122" i="21"/>
  <c r="AH147" i="21"/>
  <c r="AB252" i="21"/>
  <c r="AB257" i="21"/>
  <c r="AK274" i="21"/>
  <c r="AH28" i="33"/>
  <c r="AK126" i="21"/>
  <c r="AH247" i="22"/>
  <c r="AE134" i="21"/>
  <c r="AH350" i="33"/>
  <c r="AH117" i="33"/>
  <c r="AH208" i="17"/>
  <c r="AT16" i="11"/>
  <c r="AK128" i="22"/>
  <c r="AK128" i="33"/>
  <c r="AK303" i="22"/>
  <c r="AK303" i="21"/>
  <c r="AK173" i="33"/>
  <c r="AE268" i="21"/>
  <c r="AE268" i="33"/>
  <c r="AH203" i="21"/>
  <c r="AK283" i="22"/>
  <c r="AK283" i="33"/>
  <c r="AZ6" i="11"/>
  <c r="AE102" i="22"/>
  <c r="M42" i="11"/>
  <c r="AK131" i="17"/>
  <c r="AZ14" i="9"/>
  <c r="AH39" i="7"/>
  <c r="AH341" i="21"/>
  <c r="AK263" i="21"/>
  <c r="AK263" i="33"/>
  <c r="AK120" i="17"/>
  <c r="AB343" i="21"/>
  <c r="AE89" i="33"/>
  <c r="AK325" i="21"/>
  <c r="AK326" i="17"/>
  <c r="AB292" i="21"/>
  <c r="AB293" i="17"/>
  <c r="AK253" i="21"/>
  <c r="AB246" i="22"/>
  <c r="AH336" i="21"/>
  <c r="AB118" i="22"/>
  <c r="AB296" i="17"/>
  <c r="AE82" i="33"/>
  <c r="AE355" i="17"/>
  <c r="AE77" i="33"/>
  <c r="AE77" i="21"/>
  <c r="AB317" i="22"/>
  <c r="AH181" i="22"/>
  <c r="AK245" i="21"/>
  <c r="AE198" i="21"/>
  <c r="AE198" i="33"/>
  <c r="AE21" i="33"/>
  <c r="AE21" i="17"/>
  <c r="AE235" i="21"/>
  <c r="AH150" i="22"/>
  <c r="AB88" i="33"/>
  <c r="AT28" i="7"/>
  <c r="AH337" i="21"/>
  <c r="AB111" i="33"/>
  <c r="AE221" i="21"/>
  <c r="AK43" i="33"/>
  <c r="AK186" i="17"/>
  <c r="AE78" i="21"/>
  <c r="AH161" i="33"/>
  <c r="AE281" i="33"/>
  <c r="AH141" i="17"/>
  <c r="AE366" i="21"/>
  <c r="AK120" i="33"/>
  <c r="AK8" i="33"/>
  <c r="AB265" i="33"/>
  <c r="AB312" i="22"/>
  <c r="AB150" i="21"/>
  <c r="AH271" i="21"/>
  <c r="AT9" i="7"/>
  <c r="AH68" i="22"/>
  <c r="AH291" i="33"/>
  <c r="AH112" i="33"/>
  <c r="AB135" i="21"/>
  <c r="AK170" i="17"/>
  <c r="AB88" i="21"/>
  <c r="AE55" i="33"/>
  <c r="AH337" i="33"/>
  <c r="AH244" i="22"/>
  <c r="AE221" i="33"/>
  <c r="AE239" i="17"/>
  <c r="AK43" i="17"/>
  <c r="AE279" i="22"/>
  <c r="AE141" i="21"/>
  <c r="AE78" i="33"/>
  <c r="AE364" i="17"/>
  <c r="AH218" i="17"/>
  <c r="AH157" i="17"/>
  <c r="AH136" i="21"/>
  <c r="AH133" i="21"/>
  <c r="AB116" i="22"/>
  <c r="AT10" i="10"/>
  <c r="AH140" i="22"/>
  <c r="AH296" i="21"/>
  <c r="AK121" i="17"/>
  <c r="AK8" i="17"/>
  <c r="AB265" i="22"/>
  <c r="AH252" i="17"/>
  <c r="AE108" i="17"/>
  <c r="AK73" i="17"/>
  <c r="AK75" i="17"/>
  <c r="AK92" i="33"/>
  <c r="AE293" i="22"/>
  <c r="AK219" i="21"/>
  <c r="AB151" i="17"/>
  <c r="AH271" i="33"/>
  <c r="AH68" i="21"/>
  <c r="AH292" i="17"/>
  <c r="AH316" i="17"/>
  <c r="AE158" i="22"/>
  <c r="AH113" i="17"/>
  <c r="AB135" i="33"/>
  <c r="AB124" i="22"/>
  <c r="AE295" i="21"/>
  <c r="AK82" i="17"/>
  <c r="AH97" i="22"/>
  <c r="AH263" i="17"/>
  <c r="AB278" i="17"/>
  <c r="AK132" i="17"/>
  <c r="AT30" i="9"/>
  <c r="AE272" i="21"/>
  <c r="AH265" i="17"/>
  <c r="AH122" i="33"/>
  <c r="AH147" i="22"/>
  <c r="AB252" i="33"/>
  <c r="AB257" i="22"/>
  <c r="AK274" i="33"/>
  <c r="AK110" i="21"/>
  <c r="AH350" i="22"/>
  <c r="AK287" i="21"/>
  <c r="AH247" i="33"/>
  <c r="AH225" i="21"/>
  <c r="AK21" i="21"/>
  <c r="AB288" i="17"/>
  <c r="AB287" i="33"/>
  <c r="AK209" i="33"/>
  <c r="AB268" i="21"/>
  <c r="AE196" i="21"/>
  <c r="AE197" i="17"/>
  <c r="AE261" i="22"/>
  <c r="AE262" i="17"/>
  <c r="AE133" i="17"/>
  <c r="AE132" i="33"/>
  <c r="AH103" i="17"/>
  <c r="AH102" i="21"/>
  <c r="AB353" i="22"/>
  <c r="AB354" i="17"/>
  <c r="AE51" i="17"/>
  <c r="AT21" i="11"/>
  <c r="AE364" i="22"/>
  <c r="AE125" i="33"/>
  <c r="AE126" i="17"/>
  <c r="AK228" i="21"/>
  <c r="AE336" i="33"/>
  <c r="AE337" i="17"/>
  <c r="AE241" i="17"/>
  <c r="AE240" i="33"/>
  <c r="AZ22" i="7"/>
  <c r="AW26" i="10"/>
  <c r="AB293" i="22"/>
  <c r="AK158" i="17"/>
  <c r="AH209" i="21"/>
  <c r="AH243" i="22"/>
  <c r="AE70" i="33"/>
  <c r="AE7" i="17"/>
  <c r="AE7" i="33"/>
  <c r="AB157" i="17"/>
  <c r="AK267" i="17"/>
  <c r="AH351" i="33"/>
  <c r="AB225" i="21"/>
  <c r="AK59" i="22"/>
  <c r="AK59" i="33"/>
  <c r="AB24" i="21"/>
  <c r="AB24" i="22"/>
  <c r="S18" i="17"/>
  <c r="M36" i="8"/>
  <c r="Y167" i="22"/>
  <c r="AQ18" i="8"/>
  <c r="Y167" i="21"/>
  <c r="P198" i="22"/>
  <c r="AB38" i="3"/>
  <c r="AQ18" i="14"/>
  <c r="G279" i="17"/>
  <c r="AT7" i="8"/>
  <c r="AW8" i="14"/>
  <c r="V15" i="21"/>
  <c r="V167" i="22"/>
  <c r="Y278" i="21"/>
  <c r="V310" i="22"/>
  <c r="AT7" i="3"/>
  <c r="V167" i="33"/>
  <c r="G295" i="17"/>
  <c r="V311" i="17"/>
  <c r="Y310" i="21"/>
  <c r="AH72" i="21"/>
  <c r="AE88" i="22"/>
  <c r="AK271" i="17"/>
  <c r="S11" i="33"/>
  <c r="S11" i="21"/>
  <c r="M40" i="22"/>
  <c r="M320" i="21"/>
  <c r="P47" i="21"/>
  <c r="M7" i="21"/>
  <c r="G326" i="33"/>
  <c r="Y311" i="17"/>
  <c r="V310" i="33"/>
  <c r="Y279" i="17"/>
  <c r="Y21" i="22"/>
  <c r="AE162" i="17"/>
  <c r="M181" i="21"/>
  <c r="M181" i="33"/>
  <c r="M182" i="17"/>
  <c r="AE161" i="22"/>
  <c r="M213" i="21"/>
  <c r="G198" i="21"/>
  <c r="AH168" i="22"/>
  <c r="AK153" i="22"/>
  <c r="AK180" i="22"/>
  <c r="AB188" i="33"/>
  <c r="AK39" i="17"/>
  <c r="AK249" i="17"/>
  <c r="AK358" i="22"/>
  <c r="AH168" i="21"/>
  <c r="AB189" i="17"/>
  <c r="AK60" i="22"/>
  <c r="AH226" i="21"/>
  <c r="AE101" i="33"/>
  <c r="AH321" i="21"/>
  <c r="AK62" i="22"/>
  <c r="AB273" i="33"/>
  <c r="AE358" i="17"/>
  <c r="AE304" i="21"/>
  <c r="AZ32" i="7"/>
  <c r="AK119" i="17"/>
  <c r="AT17" i="10"/>
  <c r="AE309" i="22"/>
  <c r="AW31" i="7"/>
  <c r="AK102" i="33"/>
  <c r="AK93" i="21"/>
  <c r="AB254" i="22"/>
  <c r="AK154" i="17"/>
  <c r="AH323" i="21"/>
  <c r="AK49" i="17"/>
  <c r="AE362" i="22"/>
  <c r="AK247" i="17"/>
  <c r="AK60" i="21"/>
  <c r="AH329" i="33"/>
  <c r="AK346" i="33"/>
  <c r="AE228" i="22"/>
  <c r="AB162" i="21"/>
  <c r="AE149" i="17"/>
  <c r="AW27" i="7"/>
  <c r="AK60" i="33"/>
  <c r="AE355" i="22"/>
  <c r="AH227" i="17"/>
  <c r="AE101" i="22"/>
  <c r="AK295" i="22"/>
  <c r="AK328" i="22"/>
  <c r="AH84" i="22"/>
  <c r="AW22" i="11"/>
  <c r="AB47" i="21"/>
  <c r="AB23" i="33"/>
  <c r="AK227" i="33"/>
  <c r="AK20" i="17"/>
  <c r="AH232" i="22"/>
  <c r="AE170" i="21"/>
  <c r="AH322" i="17"/>
  <c r="AH313" i="17"/>
  <c r="AE297" i="33"/>
  <c r="AH33" i="22"/>
  <c r="AK98" i="22"/>
  <c r="AE195" i="33"/>
  <c r="AE12" i="21"/>
  <c r="AK98" i="17"/>
  <c r="AE288" i="22"/>
  <c r="AH177" i="22"/>
  <c r="AE225" i="33"/>
  <c r="AH255" i="21"/>
  <c r="AK144" i="21"/>
  <c r="AB205" i="22"/>
  <c r="AK60" i="17"/>
  <c r="AK248" i="21"/>
  <c r="AB347" i="21"/>
  <c r="AE228" i="33"/>
  <c r="AB163" i="17"/>
  <c r="AH169" i="17"/>
  <c r="AZ25" i="10"/>
  <c r="AB229" i="22"/>
  <c r="AE148" i="21"/>
  <c r="AK65" i="22"/>
  <c r="AH329" i="21"/>
  <c r="AH329" i="22"/>
  <c r="AK45" i="22"/>
  <c r="AW21" i="7"/>
  <c r="AQ31" i="11"/>
  <c r="AK39" i="22"/>
  <c r="AH333" i="21"/>
  <c r="AK261" i="33"/>
  <c r="AK358" i="21"/>
  <c r="J42" i="7"/>
  <c r="AH99" i="33"/>
  <c r="AE244" i="17"/>
  <c r="AK102" i="21"/>
  <c r="AE239" i="33"/>
  <c r="AK347" i="17"/>
  <c r="AB254" i="33"/>
  <c r="AZ12" i="10"/>
  <c r="AE343" i="21"/>
  <c r="AW25" i="9"/>
  <c r="AB169" i="33"/>
  <c r="AE305" i="17"/>
  <c r="AB51" i="33"/>
  <c r="AH342" i="33"/>
  <c r="AB182" i="22"/>
  <c r="AE41" i="21"/>
  <c r="AE362" i="21"/>
  <c r="AK22" i="33"/>
  <c r="AE140" i="17"/>
  <c r="AB240" i="22"/>
  <c r="AB240" i="21"/>
  <c r="AK118" i="21"/>
  <c r="AK355" i="17"/>
  <c r="AE312" i="17"/>
  <c r="S42" i="10"/>
  <c r="AE191" i="22"/>
  <c r="AK178" i="21"/>
  <c r="AH214" i="17"/>
  <c r="AB70" i="21"/>
  <c r="AH307" i="33"/>
  <c r="P39" i="10"/>
  <c r="AE157" i="33"/>
  <c r="AH11" i="33"/>
  <c r="AB331" i="22"/>
  <c r="AK317" i="21"/>
  <c r="AK188" i="17"/>
  <c r="AE40" i="17"/>
  <c r="AZ24" i="7"/>
  <c r="AK326" i="33"/>
  <c r="AK326" i="21"/>
  <c r="AB295" i="17"/>
  <c r="AK42" i="22"/>
  <c r="AK42" i="21"/>
  <c r="AK42" i="33"/>
  <c r="AB147" i="17"/>
  <c r="AK231" i="21"/>
  <c r="AB219" i="21"/>
  <c r="AK235" i="33"/>
  <c r="AB218" i="33"/>
  <c r="AK352" i="33"/>
  <c r="AB349" i="33"/>
  <c r="AZ29" i="9"/>
  <c r="AE305" i="33"/>
  <c r="AE154" i="21"/>
  <c r="AK55" i="22"/>
  <c r="AK300" i="17"/>
  <c r="AE286" i="33"/>
  <c r="AH266" i="22"/>
  <c r="AH267" i="17"/>
  <c r="AE149" i="21"/>
  <c r="AE351" i="22"/>
  <c r="AE352" i="17"/>
  <c r="AB43" i="21"/>
  <c r="AB184" i="17"/>
  <c r="AE280" i="33"/>
  <c r="AK146" i="17"/>
  <c r="AB185" i="21"/>
  <c r="AH52" i="17"/>
  <c r="AE80" i="22"/>
  <c r="AK204" i="33"/>
  <c r="AE61" i="22"/>
  <c r="AZ8" i="10"/>
  <c r="AH250" i="17"/>
  <c r="AK348" i="33"/>
  <c r="AK258" i="17"/>
  <c r="AE261" i="17"/>
  <c r="AE3" i="17"/>
  <c r="AE96" i="21"/>
  <c r="AE339" i="21"/>
  <c r="AE161" i="33"/>
  <c r="AH91" i="17"/>
  <c r="AH317" i="17"/>
  <c r="AB42" i="11"/>
  <c r="AK284" i="17"/>
  <c r="AH259" i="21"/>
  <c r="AK31" i="21"/>
  <c r="AK268" i="17"/>
  <c r="AK142" i="22"/>
  <c r="AK233" i="33"/>
  <c r="AH140" i="17"/>
  <c r="AH134" i="21"/>
  <c r="AB106" i="33"/>
  <c r="AK217" i="21"/>
  <c r="AK189" i="21"/>
  <c r="AK189" i="33"/>
  <c r="AH130" i="22"/>
  <c r="AH131" i="17"/>
  <c r="AZ32" i="9"/>
  <c r="AB364" i="21"/>
  <c r="AH107" i="17"/>
  <c r="AE235" i="17"/>
  <c r="AH21" i="33"/>
  <c r="AH21" i="17"/>
  <c r="V87" i="21"/>
  <c r="V87" i="22"/>
  <c r="V87" i="33"/>
  <c r="Y42" i="33"/>
  <c r="AE307" i="22"/>
  <c r="J167" i="21"/>
  <c r="J167" i="22"/>
  <c r="AK279" i="17"/>
  <c r="V32" i="33"/>
  <c r="P21" i="21"/>
  <c r="V32" i="22"/>
  <c r="P311" i="21"/>
  <c r="V352" i="33"/>
  <c r="V32" i="17"/>
  <c r="M324" i="21"/>
  <c r="G311" i="33"/>
  <c r="M300" i="22"/>
  <c r="G311" i="21"/>
  <c r="J352" i="21"/>
  <c r="M300" i="33"/>
  <c r="P311" i="33"/>
  <c r="M21" i="22"/>
  <c r="M21" i="33"/>
  <c r="AH174" i="17"/>
  <c r="AE105" i="22"/>
  <c r="AH35" i="17"/>
  <c r="D39" i="11"/>
  <c r="AK37" i="21"/>
  <c r="AB48" i="33"/>
  <c r="AK108" i="33"/>
  <c r="AE273" i="33"/>
  <c r="AE273" i="21"/>
  <c r="AE274" i="17"/>
  <c r="AK100" i="22"/>
  <c r="AE124" i="17"/>
  <c r="AB148" i="21"/>
  <c r="AB148" i="33"/>
  <c r="AK350" i="22"/>
  <c r="AK350" i="21"/>
  <c r="AK115" i="17"/>
  <c r="AK114" i="21"/>
  <c r="AK114" i="22"/>
  <c r="AE117" i="21"/>
  <c r="AE117" i="22"/>
  <c r="AK226" i="33"/>
  <c r="AZ27" i="10"/>
  <c r="AE360" i="17"/>
  <c r="AB65" i="22"/>
  <c r="AB66" i="17"/>
  <c r="AB65" i="33"/>
  <c r="AK90" i="33"/>
  <c r="AK90" i="21"/>
  <c r="AK208" i="17"/>
  <c r="AK207" i="22"/>
  <c r="AB60" i="17"/>
  <c r="AB60" i="33"/>
  <c r="AB60" i="21"/>
  <c r="AT16" i="10"/>
  <c r="AE288" i="17"/>
  <c r="AW27" i="10"/>
  <c r="AE329" i="21"/>
  <c r="AE329" i="33"/>
  <c r="AE330" i="17"/>
  <c r="AE192" i="22"/>
  <c r="AE192" i="33"/>
  <c r="AE193" i="17"/>
  <c r="AB45" i="17"/>
  <c r="AB45" i="22"/>
  <c r="AB45" i="21"/>
  <c r="AB45" i="33"/>
  <c r="AH128" i="21"/>
  <c r="AH129" i="17"/>
  <c r="AH128" i="33"/>
  <c r="AB73" i="22"/>
  <c r="AB73" i="33"/>
  <c r="AH304" i="17"/>
  <c r="AT32" i="7"/>
  <c r="AE153" i="22"/>
  <c r="AQ4" i="10"/>
  <c r="AE153" i="33"/>
  <c r="AE154" i="17"/>
  <c r="AW21" i="9"/>
  <c r="AB324" i="17"/>
  <c r="AB323" i="22"/>
  <c r="AB323" i="33"/>
  <c r="AE316" i="22"/>
  <c r="AE316" i="21"/>
  <c r="AE180" i="22"/>
  <c r="AQ31" i="10"/>
  <c r="AE180" i="21"/>
  <c r="AE180" i="33"/>
  <c r="AH173" i="33"/>
  <c r="AQ24" i="7"/>
  <c r="AH173" i="22"/>
  <c r="D41" i="9"/>
  <c r="AB39" i="22"/>
  <c r="AB39" i="17"/>
  <c r="AB39" i="33"/>
  <c r="AB39" i="21"/>
  <c r="AK269" i="17"/>
  <c r="AK268" i="33"/>
  <c r="AK268" i="21"/>
  <c r="AE333" i="33"/>
  <c r="AE333" i="22"/>
  <c r="AE333" i="21"/>
  <c r="AW31" i="10"/>
  <c r="AK204" i="17"/>
  <c r="AK203" i="33"/>
  <c r="AK203" i="21"/>
  <c r="AK203" i="22"/>
  <c r="AB189" i="33"/>
  <c r="AB189" i="22"/>
  <c r="AB190" i="17"/>
  <c r="AB49" i="17"/>
  <c r="AB49" i="21"/>
  <c r="AB49" i="22"/>
  <c r="AB42" i="10"/>
  <c r="AE284" i="17"/>
  <c r="AT12" i="10"/>
  <c r="AE283" i="33"/>
  <c r="AE283" i="21"/>
  <c r="AE248" i="33"/>
  <c r="AE249" i="17"/>
  <c r="AE248" i="21"/>
  <c r="AE259" i="22"/>
  <c r="AE260" i="17"/>
  <c r="AE259" i="33"/>
  <c r="AE259" i="21"/>
  <c r="AH152" i="22"/>
  <c r="AH153" i="17"/>
  <c r="AH152" i="33"/>
  <c r="AH152" i="21"/>
  <c r="AH238" i="17"/>
  <c r="AH237" i="22"/>
  <c r="AH237" i="33"/>
  <c r="AK132" i="33"/>
  <c r="AK133" i="17"/>
  <c r="AZ6" i="9"/>
  <c r="AB338" i="33"/>
  <c r="AB338" i="22"/>
  <c r="AB338" i="21"/>
  <c r="AK137" i="33"/>
  <c r="AK137" i="21"/>
  <c r="AK138" i="17"/>
  <c r="AH19" i="33"/>
  <c r="AH19" i="17"/>
  <c r="AH19" i="22"/>
  <c r="AK243" i="22"/>
  <c r="AK244" i="17"/>
  <c r="AK243" i="21"/>
  <c r="AH267" i="33"/>
  <c r="AH267" i="21"/>
  <c r="AE130" i="22"/>
  <c r="AE130" i="33"/>
  <c r="AE130" i="21"/>
  <c r="AH239" i="21"/>
  <c r="AH239" i="22"/>
  <c r="AH239" i="33"/>
  <c r="AK16" i="21"/>
  <c r="AK16" i="22"/>
  <c r="AK16" i="33"/>
  <c r="AK231" i="17"/>
  <c r="AK230" i="33"/>
  <c r="AK230" i="21"/>
  <c r="AH353" i="21"/>
  <c r="AH353" i="22"/>
  <c r="AH354" i="17"/>
  <c r="AH143" i="17"/>
  <c r="AH142" i="33"/>
  <c r="AH142" i="21"/>
  <c r="AK254" i="33"/>
  <c r="AK254" i="21"/>
  <c r="AK254" i="22"/>
  <c r="AE233" i="22"/>
  <c r="AE233" i="33"/>
  <c r="AH42" i="7"/>
  <c r="AZ12" i="7"/>
  <c r="AH345" i="17"/>
  <c r="AH344" i="22"/>
  <c r="AH263" i="22"/>
  <c r="AH264" i="17"/>
  <c r="AH263" i="21"/>
  <c r="AK10" i="33"/>
  <c r="AK10" i="17"/>
  <c r="AK10" i="22"/>
  <c r="AK10" i="21"/>
  <c r="AH347" i="21"/>
  <c r="AH348" i="17"/>
  <c r="AH347" i="22"/>
  <c r="AZ15" i="7"/>
  <c r="AH328" i="17"/>
  <c r="AK89" i="22"/>
  <c r="AK169" i="33"/>
  <c r="AK169" i="21"/>
  <c r="AQ20" i="11"/>
  <c r="AE335" i="21"/>
  <c r="AE335" i="33"/>
  <c r="AK51" i="22"/>
  <c r="AK51" i="33"/>
  <c r="AW23" i="10"/>
  <c r="AE325" i="33"/>
  <c r="AE326" i="17"/>
  <c r="AH182" i="22"/>
  <c r="AH182" i="21"/>
  <c r="AH183" i="17"/>
  <c r="AQ33" i="7"/>
  <c r="AE212" i="21"/>
  <c r="AK69" i="22"/>
  <c r="AK69" i="33"/>
  <c r="AK70" i="17"/>
  <c r="AH138" i="21"/>
  <c r="AH138" i="22"/>
  <c r="AH28" i="21"/>
  <c r="AH28" i="22"/>
  <c r="AZ30" i="7"/>
  <c r="AH363" i="17"/>
  <c r="AH362" i="21"/>
  <c r="AH362" i="22"/>
  <c r="AH362" i="33"/>
  <c r="AH253" i="22"/>
  <c r="AH253" i="21"/>
  <c r="AB139" i="22"/>
  <c r="AB139" i="21"/>
  <c r="AB140" i="17"/>
  <c r="AB139" i="33"/>
  <c r="AK125" i="33"/>
  <c r="AK125" i="21"/>
  <c r="AK125" i="22"/>
  <c r="AE246" i="21"/>
  <c r="AE247" i="17"/>
  <c r="AE246" i="22"/>
  <c r="AK337" i="17"/>
  <c r="AK336" i="33"/>
  <c r="AK336" i="21"/>
  <c r="AB115" i="21"/>
  <c r="AB115" i="33"/>
  <c r="AH222" i="22"/>
  <c r="AH222" i="33"/>
  <c r="AT24" i="10"/>
  <c r="AE295" i="33"/>
  <c r="AK320" i="33"/>
  <c r="AW18" i="11"/>
  <c r="AB312" i="21"/>
  <c r="AB313" i="17"/>
  <c r="AH177" i="17"/>
  <c r="AH176" i="33"/>
  <c r="AK81" i="33"/>
  <c r="AK81" i="21"/>
  <c r="AH311" i="33"/>
  <c r="AW9" i="7"/>
  <c r="AH162" i="17"/>
  <c r="AH161" i="21"/>
  <c r="AK105" i="17"/>
  <c r="AB178" i="21"/>
  <c r="AB178" i="22"/>
  <c r="AH44" i="21"/>
  <c r="AB84" i="21"/>
  <c r="AK77" i="33"/>
  <c r="AK77" i="22"/>
  <c r="AH70" i="21"/>
  <c r="AH71" i="17"/>
  <c r="AE300" i="33"/>
  <c r="AT29" i="10"/>
  <c r="AE293" i="33"/>
  <c r="AH24" i="22"/>
  <c r="AH24" i="33"/>
  <c r="AH332" i="17"/>
  <c r="AW29" i="7"/>
  <c r="AH331" i="21"/>
  <c r="AE188" i="17"/>
  <c r="AE187" i="21"/>
  <c r="AE181" i="22"/>
  <c r="AQ32" i="10"/>
  <c r="AE181" i="21"/>
  <c r="AQ25" i="10"/>
  <c r="AE174" i="21"/>
  <c r="AK47" i="22"/>
  <c r="AB357" i="17"/>
  <c r="AZ24" i="9"/>
  <c r="AB356" i="22"/>
  <c r="AH245" i="21"/>
  <c r="AK294" i="22"/>
  <c r="AK295" i="17"/>
  <c r="AB42" i="33"/>
  <c r="AB42" i="22"/>
  <c r="M41" i="10"/>
  <c r="AE129" i="22"/>
  <c r="AE147" i="17"/>
  <c r="AH223" i="17"/>
  <c r="AE105" i="21"/>
  <c r="AK226" i="21"/>
  <c r="AK320" i="21"/>
  <c r="AQ27" i="7"/>
  <c r="AH44" i="22"/>
  <c r="AH70" i="33"/>
  <c r="AB48" i="17"/>
  <c r="AK108" i="22"/>
  <c r="AE130" i="17"/>
  <c r="AE146" i="33"/>
  <c r="AW25" i="7"/>
  <c r="AE212" i="22"/>
  <c r="AT22" i="10"/>
  <c r="AB178" i="33"/>
  <c r="AH331" i="22"/>
  <c r="AE181" i="33"/>
  <c r="AE192" i="21"/>
  <c r="AK132" i="21"/>
  <c r="AH240" i="17"/>
  <c r="AZ21" i="7"/>
  <c r="AE283" i="22"/>
  <c r="AE246" i="33"/>
  <c r="AE248" i="22"/>
  <c r="AH19" i="21"/>
  <c r="AB116" i="17"/>
  <c r="AE106" i="17"/>
  <c r="AH311" i="21"/>
  <c r="AK89" i="21"/>
  <c r="AE336" i="17"/>
  <c r="AK51" i="17"/>
  <c r="AK37" i="22"/>
  <c r="AB48" i="21"/>
  <c r="AH161" i="22"/>
  <c r="AK104" i="22"/>
  <c r="AB84" i="33"/>
  <c r="AK47" i="21"/>
  <c r="AH245" i="22"/>
  <c r="AE212" i="33"/>
  <c r="AK100" i="33"/>
  <c r="AE123" i="33"/>
  <c r="AB312" i="33"/>
  <c r="AK69" i="21"/>
  <c r="AH253" i="33"/>
  <c r="AE295" i="22"/>
  <c r="AQ29" i="9"/>
  <c r="AE300" i="21"/>
  <c r="AK126" i="17"/>
  <c r="AK207" i="33"/>
  <c r="AE287" i="21"/>
  <c r="AH268" i="17"/>
  <c r="AH142" i="22"/>
  <c r="AE325" i="22"/>
  <c r="AH138" i="33"/>
  <c r="AE334" i="17"/>
  <c r="AH237" i="21"/>
  <c r="AH344" i="21"/>
  <c r="AK350" i="33"/>
  <c r="AB323" i="21"/>
  <c r="Y90" i="17"/>
  <c r="Y336" i="21"/>
  <c r="AE188" i="22"/>
  <c r="AK230" i="17"/>
  <c r="AB350" i="22"/>
  <c r="AB350" i="21"/>
  <c r="AB114" i="33"/>
  <c r="AK117" i="22"/>
  <c r="AK117" i="21"/>
  <c r="AE90" i="33"/>
  <c r="AE91" i="17"/>
  <c r="AK36" i="17"/>
  <c r="AB207" i="22"/>
  <c r="AB208" i="17"/>
  <c r="AK194" i="17"/>
  <c r="AT16" i="9"/>
  <c r="AB287" i="22"/>
  <c r="AB192" i="22"/>
  <c r="AH59" i="33"/>
  <c r="AB128" i="33"/>
  <c r="AT32" i="9"/>
  <c r="AK87" i="17"/>
  <c r="AK86" i="22"/>
  <c r="AB316" i="21"/>
  <c r="AW14" i="9"/>
  <c r="AK310" i="17"/>
  <c r="AK309" i="22"/>
  <c r="AQ24" i="9"/>
  <c r="AB173" i="22"/>
  <c r="AH94" i="21"/>
  <c r="AB203" i="21"/>
  <c r="AE196" i="33"/>
  <c r="AE196" i="22"/>
  <c r="AH56" i="21"/>
  <c r="AB283" i="21"/>
  <c r="AB283" i="33"/>
  <c r="AH276" i="22"/>
  <c r="AH277" i="17"/>
  <c r="AK54" i="17"/>
  <c r="AE238" i="17"/>
  <c r="AE132" i="22"/>
  <c r="AH359" i="17"/>
  <c r="AH358" i="22"/>
  <c r="AE137" i="21"/>
  <c r="AK99" i="21"/>
  <c r="AB244" i="17"/>
  <c r="AB243" i="22"/>
  <c r="AH102" i="22"/>
  <c r="AE144" i="22"/>
  <c r="AB239" i="22"/>
  <c r="AZ14" i="7"/>
  <c r="AE16" i="22"/>
  <c r="AB353" i="33"/>
  <c r="AH93" i="21"/>
  <c r="AE254" i="33"/>
  <c r="AE255" i="17"/>
  <c r="AB344" i="21"/>
  <c r="AB344" i="33"/>
  <c r="AK152" i="17"/>
  <c r="AE10" i="22"/>
  <c r="AE348" i="17"/>
  <c r="AZ15" i="10"/>
  <c r="AH41" i="11"/>
  <c r="AZ11" i="11"/>
  <c r="AE169" i="21"/>
  <c r="AK183" i="17"/>
  <c r="AQ33" i="11"/>
  <c r="S39" i="7"/>
  <c r="AH188" i="21"/>
  <c r="AE108" i="22"/>
  <c r="AH230" i="17"/>
  <c r="AH234" i="33"/>
  <c r="AH234" i="21"/>
  <c r="AE143" i="33"/>
  <c r="AH36" i="22"/>
  <c r="AH193" i="22"/>
  <c r="AK258" i="33"/>
  <c r="AH209" i="22"/>
  <c r="AK289" i="33"/>
  <c r="AH86" i="21"/>
  <c r="AH309" i="22"/>
  <c r="AH309" i="21"/>
  <c r="AK95" i="17"/>
  <c r="AK94" i="22"/>
  <c r="AH196" i="21"/>
  <c r="AK56" i="33"/>
  <c r="AK56" i="22"/>
  <c r="AK276" i="22"/>
  <c r="AK237" i="21"/>
  <c r="AK238" i="17"/>
  <c r="AH132" i="33"/>
  <c r="AH133" i="17"/>
  <c r="AH244" i="17"/>
  <c r="AB267" i="33"/>
  <c r="AH6" i="22"/>
  <c r="M42" i="9"/>
  <c r="AB130" i="33"/>
  <c r="AK240" i="17"/>
  <c r="AK239" i="21"/>
  <c r="AB230" i="21"/>
  <c r="AB230" i="22"/>
  <c r="AE353" i="21"/>
  <c r="AZ21" i="10"/>
  <c r="AH254" i="33"/>
  <c r="AB233" i="33"/>
  <c r="AK344" i="22"/>
  <c r="AB263" i="21"/>
  <c r="AK347" i="22"/>
  <c r="AK347" i="21"/>
  <c r="AB220" i="22"/>
  <c r="AH69" i="33"/>
  <c r="AH70" i="17"/>
  <c r="AK362" i="21"/>
  <c r="Y43" i="10"/>
  <c r="AE253" i="33"/>
  <c r="AE254" i="17"/>
  <c r="AK364" i="33"/>
  <c r="AB126" i="17"/>
  <c r="AB125" i="22"/>
  <c r="AH228" i="33"/>
  <c r="AB336" i="22"/>
  <c r="AB337" i="17"/>
  <c r="AH240" i="33"/>
  <c r="AE163" i="17"/>
  <c r="AB161" i="22"/>
  <c r="AK27" i="21"/>
  <c r="AK27" i="22"/>
  <c r="AH158" i="17"/>
  <c r="AK332" i="17"/>
  <c r="AH269" i="33"/>
  <c r="AH9" i="22"/>
  <c r="AH9" i="21"/>
  <c r="AB271" i="22"/>
  <c r="AH349" i="22"/>
  <c r="AH361" i="22"/>
  <c r="AK306" i="17"/>
  <c r="AK154" i="21"/>
  <c r="AT4" i="10"/>
  <c r="AH205" i="33"/>
  <c r="AH205" i="22"/>
  <c r="AH206" i="22"/>
  <c r="AE266" i="21"/>
  <c r="AB256" i="33"/>
  <c r="AH92" i="21"/>
  <c r="AH92" i="22"/>
  <c r="AB134" i="21"/>
  <c r="AK225" i="22"/>
  <c r="AK236" i="33"/>
  <c r="AH185" i="22"/>
  <c r="AB279" i="21"/>
  <c r="AH80" i="21"/>
  <c r="AE291" i="33"/>
  <c r="AW13" i="11"/>
  <c r="AB32" i="17"/>
  <c r="AK232" i="22"/>
  <c r="AE95" i="33"/>
  <c r="AH18" i="33"/>
  <c r="AH18" i="22"/>
  <c r="AH18" i="17"/>
  <c r="AK242" i="33"/>
  <c r="AH350" i="17"/>
  <c r="AH361" i="33"/>
  <c r="AH184" i="17"/>
  <c r="AH80" i="22"/>
  <c r="AT20" i="10"/>
  <c r="AK193" i="21"/>
  <c r="AH287" i="22"/>
  <c r="AK209" i="22"/>
  <c r="AH86" i="33"/>
  <c r="AE166" i="33"/>
  <c r="AH94" i="22"/>
  <c r="AH137" i="22"/>
  <c r="AB243" i="21"/>
  <c r="AH144" i="22"/>
  <c r="AE254" i="21"/>
  <c r="AB345" i="17"/>
  <c r="AE10" i="33"/>
  <c r="AE347" i="22"/>
  <c r="AK365" i="17"/>
  <c r="AB134" i="33"/>
  <c r="AE143" i="22"/>
  <c r="AB207" i="33"/>
  <c r="AT18" i="11"/>
  <c r="AH154" i="17"/>
  <c r="AK309" i="33"/>
  <c r="AB268" i="22"/>
  <c r="AK237" i="22"/>
  <c r="AE137" i="33"/>
  <c r="AK100" i="17"/>
  <c r="AK345" i="17"/>
  <c r="AK347" i="33"/>
  <c r="AH206" i="17"/>
  <c r="AH273" i="33"/>
  <c r="AH228" i="21"/>
  <c r="AK225" i="33"/>
  <c r="AB129" i="17"/>
  <c r="AB316" i="33"/>
  <c r="AH56" i="17"/>
  <c r="AE145" i="17"/>
  <c r="AK239" i="33"/>
  <c r="AE16" i="21"/>
  <c r="AH93" i="22"/>
  <c r="AK229" i="21"/>
  <c r="AE234" i="33"/>
  <c r="AH240" i="22"/>
  <c r="AH36" i="21"/>
  <c r="AW7" i="7"/>
  <c r="AB174" i="17"/>
  <c r="AE261" i="21"/>
  <c r="AH243" i="21"/>
  <c r="AB103" i="17"/>
  <c r="AE268" i="17"/>
  <c r="AH6" i="17"/>
  <c r="AH254" i="21"/>
  <c r="AH18" i="21"/>
  <c r="AE9" i="22"/>
  <c r="AB169" i="17"/>
  <c r="AH48" i="17"/>
  <c r="AE63" i="17"/>
  <c r="AZ25" i="9"/>
  <c r="AK148" i="22"/>
  <c r="AK235" i="17"/>
  <c r="AB143" i="33"/>
  <c r="AW11" i="9"/>
  <c r="AB313" i="21"/>
  <c r="AH65" i="22"/>
  <c r="AB36" i="22"/>
  <c r="AH60" i="22"/>
  <c r="AH60" i="21"/>
  <c r="AB258" i="21"/>
  <c r="AB258" i="33"/>
  <c r="AK329" i="21"/>
  <c r="AE209" i="21"/>
  <c r="AE74" i="17"/>
  <c r="AB290" i="17"/>
  <c r="AB86" i="21"/>
  <c r="AK324" i="17"/>
  <c r="AB309" i="21"/>
  <c r="AB310" i="17"/>
  <c r="AQ31" i="9"/>
  <c r="AB181" i="17"/>
  <c r="AB166" i="33"/>
  <c r="AH39" i="21"/>
  <c r="AH39" i="22"/>
  <c r="AK333" i="21"/>
  <c r="AK333" i="33"/>
  <c r="AB197" i="17"/>
  <c r="AK189" i="22"/>
  <c r="AE49" i="22"/>
  <c r="AB276" i="21"/>
  <c r="AH248" i="22"/>
  <c r="AH249" i="17"/>
  <c r="AK259" i="22"/>
  <c r="AE83" i="33"/>
  <c r="AE83" i="21"/>
  <c r="AE153" i="17"/>
  <c r="AH261" i="33"/>
  <c r="AB358" i="33"/>
  <c r="AB358" i="22"/>
  <c r="AH339" i="17"/>
  <c r="AH338" i="33"/>
  <c r="AE99" i="22"/>
  <c r="AE100" i="17"/>
  <c r="AH130" i="33"/>
  <c r="AZ14" i="10"/>
  <c r="AE346" i="22"/>
  <c r="AE30" i="21"/>
  <c r="AB93" i="22"/>
  <c r="AE143" i="17"/>
  <c r="AH233" i="22"/>
  <c r="AH151" i="22"/>
  <c r="AE263" i="22"/>
  <c r="AH41" i="7"/>
  <c r="AZ11" i="7"/>
  <c r="AH90" i="17"/>
  <c r="AK3" i="7"/>
  <c r="AW33" i="7"/>
  <c r="AH325" i="33"/>
  <c r="AE292" i="22"/>
  <c r="AE292" i="33"/>
  <c r="AB365" i="17"/>
  <c r="AH247" i="17"/>
  <c r="AK240" i="22"/>
  <c r="AK241" i="17"/>
  <c r="AE144" i="17"/>
  <c r="AK59" i="21"/>
  <c r="AH210" i="17"/>
  <c r="AH196" i="33"/>
  <c r="AK276" i="21"/>
  <c r="AH229" i="22"/>
  <c r="AH234" i="22"/>
  <c r="AK258" i="21"/>
  <c r="AK56" i="21"/>
  <c r="AH132" i="21"/>
  <c r="AB24" i="17"/>
  <c r="AH9" i="17"/>
  <c r="AB149" i="22"/>
  <c r="AE256" i="21"/>
  <c r="AE135" i="17"/>
  <c r="AH225" i="22"/>
  <c r="AB237" i="17"/>
  <c r="AB125" i="17"/>
  <c r="AE257" i="17"/>
  <c r="AH226" i="17"/>
  <c r="AB236" i="21"/>
  <c r="AE307" i="21"/>
  <c r="AK7" i="22"/>
  <c r="AH20" i="22"/>
  <c r="AE326" i="21"/>
  <c r="AE326" i="33"/>
  <c r="AK201" i="33"/>
  <c r="AE205" i="33"/>
  <c r="AB266" i="33"/>
  <c r="AK256" i="21"/>
  <c r="AZ19" i="9"/>
  <c r="AE308" i="17"/>
  <c r="AE167" i="21"/>
  <c r="AK292" i="22"/>
  <c r="AB362" i="33"/>
  <c r="AE364" i="33"/>
  <c r="AE336" i="21"/>
  <c r="AE7" i="21"/>
  <c r="S12" i="33"/>
  <c r="Y42" i="17"/>
  <c r="AQ18" i="13"/>
  <c r="S167" i="21"/>
  <c r="S168" i="17"/>
  <c r="S12" i="17"/>
  <c r="AQ15" i="7"/>
  <c r="M23" i="17"/>
  <c r="M23" i="21"/>
  <c r="M23" i="33"/>
  <c r="G18" i="21"/>
  <c r="M18" i="17"/>
  <c r="M18" i="33"/>
  <c r="M18" i="22"/>
  <c r="Y11" i="21"/>
  <c r="Y11" i="33"/>
  <c r="J23" i="17"/>
  <c r="J15" i="22"/>
  <c r="AW23" i="14"/>
  <c r="V325" i="33"/>
  <c r="V326" i="17"/>
  <c r="AV355" i="17"/>
  <c r="J9" i="17"/>
  <c r="AY364" i="17"/>
  <c r="AY366" i="17"/>
  <c r="M215" i="22"/>
  <c r="M215" i="21"/>
  <c r="G99" i="17"/>
  <c r="G98" i="33"/>
  <c r="AV357" i="17"/>
  <c r="AV359" i="17"/>
  <c r="G227" i="33"/>
  <c r="M232" i="22"/>
  <c r="E346" i="17"/>
  <c r="S96" i="22"/>
  <c r="S362" i="21"/>
  <c r="S250" i="33"/>
  <c r="S218" i="21"/>
  <c r="AT10" i="13"/>
  <c r="S281" i="33"/>
  <c r="V197" i="22"/>
  <c r="S252" i="22"/>
  <c r="V260" i="21"/>
  <c r="S120" i="22"/>
  <c r="V57" i="17"/>
  <c r="S78" i="21"/>
  <c r="V264" i="21"/>
  <c r="V215" i="33"/>
  <c r="S136" i="21"/>
  <c r="S92" i="22"/>
  <c r="S97" i="17"/>
  <c r="S251" i="17"/>
  <c r="S219" i="17"/>
  <c r="S281" i="22"/>
  <c r="V197" i="21"/>
  <c r="S253" i="17"/>
  <c r="V260" i="33"/>
  <c r="S120" i="21"/>
  <c r="V57" i="22"/>
  <c r="S78" i="33"/>
  <c r="V265" i="17"/>
  <c r="V216" i="17"/>
  <c r="S136" i="33"/>
  <c r="S92" i="21"/>
  <c r="J339" i="22"/>
  <c r="G217" i="21"/>
  <c r="M104" i="17"/>
  <c r="M214" i="21"/>
  <c r="J339" i="21"/>
  <c r="G191" i="22"/>
  <c r="G238" i="22"/>
  <c r="G218" i="17"/>
  <c r="M103" i="22"/>
  <c r="G165" i="22"/>
  <c r="M215" i="17"/>
  <c r="P264" i="33"/>
  <c r="G192" i="17"/>
  <c r="G239" i="17"/>
  <c r="J339" i="33"/>
  <c r="G191" i="21"/>
  <c r="G238" i="21"/>
  <c r="G217" i="33"/>
  <c r="M103" i="21"/>
  <c r="G165" i="21"/>
  <c r="M214" i="33"/>
  <c r="G265" i="33"/>
  <c r="M241" i="22"/>
  <c r="G165" i="33"/>
  <c r="AQ16" i="3"/>
  <c r="G166" i="17"/>
  <c r="BB345" i="17"/>
  <c r="AB41" i="25"/>
  <c r="AB39" i="23"/>
  <c r="Y42" i="23"/>
  <c r="AE41" i="23"/>
  <c r="Y39" i="23"/>
  <c r="D37" i="1"/>
  <c r="J41" i="1"/>
  <c r="AS346" i="17"/>
  <c r="AS345" i="17"/>
  <c r="G257" i="22"/>
  <c r="G360" i="21"/>
  <c r="J214" i="21"/>
  <c r="G257" i="21"/>
  <c r="AZ28" i="3"/>
  <c r="J251" i="17"/>
  <c r="Y42" i="22"/>
  <c r="S42" i="1"/>
  <c r="AH38" i="1"/>
  <c r="G2" i="1"/>
  <c r="S41" i="1"/>
  <c r="P37" i="1"/>
  <c r="O28" i="1" s="1"/>
  <c r="M39" i="1"/>
  <c r="AH37" i="1"/>
  <c r="D38" i="1"/>
  <c r="AE35" i="1"/>
  <c r="J43" i="1"/>
  <c r="D42" i="1"/>
  <c r="P2" i="1"/>
  <c r="V39" i="1"/>
  <c r="V36" i="1"/>
  <c r="M39" i="28"/>
  <c r="AK2" i="27"/>
  <c r="AB41" i="27"/>
  <c r="S41" i="26"/>
  <c r="AE39" i="25"/>
  <c r="S41" i="23"/>
  <c r="Y43" i="23"/>
  <c r="V41" i="23"/>
  <c r="AH40" i="23"/>
  <c r="V42" i="23"/>
  <c r="AE42" i="23"/>
  <c r="AB42" i="23"/>
  <c r="AH39" i="23"/>
  <c r="AE40" i="23"/>
  <c r="Y40" i="23"/>
  <c r="AK2" i="23"/>
  <c r="V40" i="23"/>
  <c r="V39" i="23"/>
  <c r="AB41" i="23"/>
  <c r="AE39" i="23"/>
  <c r="AB40" i="23"/>
  <c r="P40" i="2"/>
  <c r="BB205" i="17"/>
  <c r="AE43" i="2"/>
  <c r="G260" i="22"/>
  <c r="G345" i="22"/>
  <c r="M134" i="17"/>
  <c r="J141" i="21"/>
  <c r="G158" i="21"/>
  <c r="G227" i="22"/>
  <c r="P140" i="22"/>
  <c r="J141" i="33"/>
  <c r="M133" i="21"/>
  <c r="G223" i="33"/>
  <c r="G158" i="33"/>
  <c r="G260" i="21"/>
  <c r="G346" i="17"/>
  <c r="G227" i="21"/>
  <c r="P140" i="21"/>
  <c r="J142" i="17"/>
  <c r="G257" i="33"/>
  <c r="G361" i="17"/>
  <c r="G360" i="33"/>
  <c r="J214" i="33"/>
  <c r="M133" i="33"/>
  <c r="M366" i="22"/>
  <c r="AQ9" i="3"/>
  <c r="G159" i="17"/>
  <c r="AZ34" i="3"/>
  <c r="G260" i="33"/>
  <c r="G345" i="21"/>
  <c r="G228" i="17"/>
  <c r="J141" i="22"/>
  <c r="G258" i="17"/>
  <c r="G360" i="22"/>
  <c r="M133" i="22"/>
  <c r="M366" i="21"/>
  <c r="G158" i="22"/>
  <c r="G253" i="21"/>
  <c r="G366" i="33"/>
  <c r="G261" i="17"/>
  <c r="AZ13" i="3"/>
  <c r="G345" i="33"/>
  <c r="J250" i="22"/>
  <c r="AB70" i="16"/>
  <c r="AC70" i="16"/>
  <c r="S58" i="21"/>
  <c r="S58" i="17"/>
  <c r="S58" i="33"/>
  <c r="S58" i="22"/>
  <c r="M272" i="17"/>
  <c r="M271" i="22"/>
  <c r="G57" i="22"/>
  <c r="P249" i="33"/>
  <c r="G129" i="22"/>
  <c r="M96" i="33"/>
  <c r="J107" i="33"/>
  <c r="G78" i="33"/>
  <c r="M223" i="33"/>
  <c r="J127" i="22"/>
  <c r="J42" i="17"/>
  <c r="G57" i="21"/>
  <c r="G79" i="17"/>
  <c r="P250" i="17"/>
  <c r="J216" i="17"/>
  <c r="G129" i="21"/>
  <c r="G78" i="22"/>
  <c r="P249" i="22"/>
  <c r="J215" i="22"/>
  <c r="G129" i="33"/>
  <c r="J42" i="33"/>
  <c r="G78" i="21"/>
  <c r="M224" i="17"/>
  <c r="J215" i="21"/>
  <c r="G130" i="17"/>
  <c r="M97" i="17"/>
  <c r="J127" i="33"/>
  <c r="J108" i="17"/>
  <c r="G57" i="33"/>
  <c r="J107" i="22"/>
  <c r="M223" i="22"/>
  <c r="J215" i="33"/>
  <c r="M96" i="22"/>
  <c r="J128" i="17"/>
  <c r="G57" i="17"/>
  <c r="J107" i="21"/>
  <c r="M223" i="21"/>
  <c r="P249" i="21"/>
  <c r="M96" i="21"/>
  <c r="J42" i="21"/>
  <c r="J219" i="17"/>
  <c r="M233" i="17"/>
  <c r="G87" i="33"/>
  <c r="J116" i="33"/>
  <c r="J117" i="17"/>
  <c r="AT20" i="3"/>
  <c r="J135" i="33"/>
  <c r="P264" i="21"/>
  <c r="G291" i="22"/>
  <c r="J136" i="17"/>
  <c r="P348" i="21"/>
  <c r="P120" i="21"/>
  <c r="P348" i="33"/>
  <c r="P120" i="33"/>
  <c r="M227" i="22"/>
  <c r="J97" i="17"/>
  <c r="M227" i="21"/>
  <c r="S336" i="21"/>
  <c r="V42" i="22"/>
  <c r="J235" i="22"/>
  <c r="J121" i="21"/>
  <c r="P108" i="17"/>
  <c r="M215" i="33"/>
  <c r="J215" i="17"/>
  <c r="G212" i="17"/>
  <c r="G266" i="17"/>
  <c r="P33" i="17"/>
  <c r="J250" i="21"/>
  <c r="P33" i="21"/>
  <c r="M251" i="17"/>
  <c r="J214" i="22"/>
  <c r="G141" i="22"/>
  <c r="M366" i="33"/>
  <c r="G367" i="17"/>
  <c r="G211" i="22"/>
  <c r="G265" i="22"/>
  <c r="G141" i="33"/>
  <c r="G98" i="22"/>
  <c r="M367" i="17"/>
  <c r="G366" i="22"/>
  <c r="G211" i="21"/>
  <c r="G265" i="21"/>
  <c r="M242" i="17"/>
  <c r="M250" i="33"/>
  <c r="G281" i="22"/>
  <c r="G98" i="21"/>
  <c r="G366" i="21"/>
  <c r="M241" i="21"/>
  <c r="J250" i="33"/>
  <c r="G281" i="33"/>
  <c r="G282" i="17"/>
  <c r="J121" i="22"/>
  <c r="J236" i="17"/>
  <c r="G142" i="17"/>
  <c r="G231" i="33"/>
  <c r="J258" i="17"/>
  <c r="G281" i="21"/>
  <c r="G215" i="22"/>
  <c r="G122" i="17"/>
  <c r="J235" i="21"/>
  <c r="G141" i="21"/>
  <c r="P107" i="22"/>
  <c r="P33" i="22"/>
  <c r="P33" i="33"/>
  <c r="J257" i="22"/>
  <c r="P107" i="21"/>
  <c r="G232" i="17"/>
  <c r="AT10" i="3"/>
  <c r="G215" i="21"/>
  <c r="J121" i="33"/>
  <c r="G121" i="21"/>
  <c r="G231" i="22"/>
  <c r="J257" i="21"/>
  <c r="P107" i="33"/>
  <c r="M250" i="22"/>
  <c r="G216" i="17"/>
  <c r="G121" i="22"/>
  <c r="J235" i="33"/>
  <c r="G215" i="33"/>
  <c r="J122" i="17"/>
  <c r="G121" i="33"/>
  <c r="G231" i="21"/>
  <c r="J257" i="33"/>
  <c r="P141" i="17"/>
  <c r="G250" i="17"/>
  <c r="P264" i="22"/>
  <c r="P348" i="22"/>
  <c r="J116" i="21"/>
  <c r="G292" i="17"/>
  <c r="G223" i="21"/>
  <c r="J135" i="21"/>
  <c r="M228" i="17"/>
  <c r="M232" i="21"/>
  <c r="P140" i="33"/>
  <c r="G249" i="22"/>
  <c r="J96" i="22"/>
  <c r="G291" i="21"/>
  <c r="J218" i="22"/>
  <c r="M227" i="33"/>
  <c r="P121" i="17"/>
  <c r="G87" i="22"/>
  <c r="M232" i="33"/>
  <c r="G249" i="21"/>
  <c r="P349" i="17"/>
  <c r="J96" i="21"/>
  <c r="G224" i="17"/>
  <c r="J218" i="21"/>
  <c r="P120" i="22"/>
  <c r="G139" i="22"/>
  <c r="G249" i="33"/>
  <c r="P265" i="17"/>
  <c r="J96" i="33"/>
  <c r="J116" i="22"/>
  <c r="G291" i="33"/>
  <c r="G223" i="22"/>
  <c r="J135" i="22"/>
  <c r="J218" i="33"/>
  <c r="S253" i="33"/>
  <c r="V42" i="21"/>
  <c r="V42" i="17"/>
  <c r="V41" i="17"/>
  <c r="Y169" i="21"/>
  <c r="G28" i="22"/>
  <c r="G246" i="21"/>
  <c r="Y169" i="22"/>
  <c r="Y212" i="22"/>
  <c r="G28" i="21"/>
  <c r="Y170" i="33"/>
  <c r="AQ20" i="8"/>
  <c r="V325" i="21"/>
  <c r="Y213" i="17"/>
  <c r="G28" i="17"/>
  <c r="G88" i="17"/>
  <c r="G28" i="33"/>
  <c r="Y42" i="21"/>
  <c r="Y170" i="17"/>
  <c r="AC59" i="16"/>
  <c r="AB67" i="16"/>
  <c r="AB79" i="16"/>
  <c r="AB69" i="16"/>
  <c r="S253" i="22"/>
  <c r="S253" i="21"/>
  <c r="S254" i="17"/>
  <c r="G246" i="33"/>
  <c r="J342" i="22"/>
  <c r="G140" i="17"/>
  <c r="J342" i="21"/>
  <c r="G253" i="22"/>
  <c r="J253" i="21"/>
  <c r="G182" i="22"/>
  <c r="V41" i="22"/>
  <c r="S337" i="17"/>
  <c r="V41" i="21"/>
  <c r="AZ4" i="13"/>
  <c r="S336" i="33"/>
  <c r="V41" i="33"/>
  <c r="S336" i="22"/>
  <c r="G69" i="22"/>
  <c r="G253" i="33"/>
  <c r="G247" i="17"/>
  <c r="J342" i="33"/>
  <c r="G139" i="21"/>
  <c r="G254" i="17"/>
  <c r="G246" i="22"/>
  <c r="J343" i="17"/>
  <c r="G139" i="33"/>
  <c r="AB37" i="22"/>
  <c r="AK188" i="33"/>
  <c r="AB109" i="17"/>
  <c r="AH63" i="17"/>
  <c r="AH358" i="17"/>
  <c r="AE123" i="22"/>
  <c r="AH35" i="21"/>
  <c r="AK143" i="22"/>
  <c r="AE118" i="17"/>
  <c r="AK90" i="22"/>
  <c r="AK193" i="33"/>
  <c r="AK207" i="21"/>
  <c r="AE287" i="33"/>
  <c r="AW27" i="11"/>
  <c r="AH59" i="17"/>
  <c r="AB168" i="22"/>
  <c r="AH48" i="33"/>
  <c r="AE62" i="22"/>
  <c r="AH273" i="22"/>
  <c r="AE273" i="22"/>
  <c r="AB149" i="17"/>
  <c r="AK148" i="21"/>
  <c r="AK234" i="33"/>
  <c r="AK114" i="33"/>
  <c r="AB115" i="17"/>
  <c r="AH65" i="33"/>
  <c r="AK36" i="22"/>
  <c r="AE73" i="22"/>
  <c r="AH303" i="33"/>
  <c r="AH303" i="21"/>
  <c r="AK86" i="21"/>
  <c r="AK323" i="21"/>
  <c r="AE316" i="33"/>
  <c r="AW14" i="10"/>
  <c r="AK229" i="33"/>
  <c r="AK351" i="17"/>
  <c r="AE234" i="21"/>
  <c r="Y337" i="17"/>
  <c r="AB180" i="33"/>
  <c r="AB168" i="33"/>
  <c r="AQ19" i="9"/>
  <c r="S69" i="22"/>
  <c r="V228" i="33"/>
  <c r="AH41" i="23"/>
  <c r="P248" i="33"/>
  <c r="AZ30" i="13"/>
  <c r="S363" i="17"/>
  <c r="S362" i="33"/>
  <c r="S362" i="22"/>
  <c r="P248" i="21"/>
  <c r="P109" i="17"/>
  <c r="P108" i="21"/>
  <c r="P249" i="17"/>
  <c r="S69" i="33"/>
  <c r="V228" i="21"/>
  <c r="S70" i="17"/>
  <c r="V229" i="17"/>
  <c r="G182" i="21"/>
  <c r="G69" i="33"/>
  <c r="P248" i="22"/>
  <c r="P108" i="33"/>
  <c r="J362" i="33"/>
  <c r="I190" i="16"/>
  <c r="AH2" i="1"/>
  <c r="AB35" i="1"/>
  <c r="AK2" i="1"/>
  <c r="AB39" i="1"/>
  <c r="AE43" i="1"/>
  <c r="AB41" i="1"/>
  <c r="AB42" i="1"/>
  <c r="AH39" i="1"/>
  <c r="V41" i="1"/>
  <c r="AE41" i="1"/>
  <c r="AB36" i="1"/>
  <c r="AK35" i="17"/>
  <c r="AK35" i="33"/>
  <c r="AK35" i="22"/>
  <c r="AH37" i="22"/>
  <c r="AH37" i="17"/>
  <c r="AH37" i="33"/>
  <c r="AK48" i="17"/>
  <c r="AK48" i="33"/>
  <c r="AK48" i="21"/>
  <c r="AK273" i="22"/>
  <c r="AK273" i="33"/>
  <c r="AK274" i="17"/>
  <c r="AE100" i="21"/>
  <c r="AE100" i="22"/>
  <c r="AE101" i="17"/>
  <c r="AH148" i="21"/>
  <c r="AH149" i="17"/>
  <c r="AH148" i="33"/>
  <c r="AB234" i="33"/>
  <c r="AB234" i="21"/>
  <c r="AB235" i="17"/>
  <c r="AE114" i="21"/>
  <c r="AE114" i="22"/>
  <c r="AE115" i="17"/>
  <c r="AH143" i="22"/>
  <c r="AH144" i="17"/>
  <c r="AH143" i="21"/>
  <c r="AB117" i="33"/>
  <c r="AB117" i="21"/>
  <c r="AB117" i="22"/>
  <c r="AE66" i="17"/>
  <c r="AE65" i="21"/>
  <c r="AE65" i="33"/>
  <c r="AB90" i="21"/>
  <c r="AE36" i="33"/>
  <c r="AE36" i="17"/>
  <c r="AE36" i="21"/>
  <c r="AE207" i="22"/>
  <c r="AE207" i="21"/>
  <c r="AE208" i="17"/>
  <c r="AE194" i="17"/>
  <c r="AE193" i="33"/>
  <c r="AE193" i="21"/>
  <c r="AH287" i="21"/>
  <c r="AW27" i="9"/>
  <c r="AB330" i="17"/>
  <c r="AB329" i="33"/>
  <c r="AB329" i="21"/>
  <c r="AB59" i="21"/>
  <c r="AB59" i="33"/>
  <c r="AB59" i="22"/>
  <c r="AE129" i="17"/>
  <c r="AE128" i="33"/>
  <c r="AE128" i="21"/>
  <c r="AB210" i="17"/>
  <c r="AB209" i="33"/>
  <c r="AB209" i="21"/>
  <c r="AK74" i="17"/>
  <c r="AK73" i="33"/>
  <c r="AK73" i="22"/>
  <c r="AE303" i="22"/>
  <c r="AE304" i="17"/>
  <c r="AE303" i="33"/>
  <c r="AB153" i="33"/>
  <c r="AB153" i="21"/>
  <c r="AQ4" i="9"/>
  <c r="AB153" i="22"/>
  <c r="AE86" i="22"/>
  <c r="AE87" i="17"/>
  <c r="AE323" i="21"/>
  <c r="AW21" i="10"/>
  <c r="AE323" i="33"/>
  <c r="AE323" i="22"/>
  <c r="AK316" i="33"/>
  <c r="AW14" i="11"/>
  <c r="AK316" i="22"/>
  <c r="AK317" i="17"/>
  <c r="AE310" i="17"/>
  <c r="AE309" i="33"/>
  <c r="AH180" i="21"/>
  <c r="AH181" i="17"/>
  <c r="AH180" i="33"/>
  <c r="AE174" i="17"/>
  <c r="AQ24" i="10"/>
  <c r="AE173" i="22"/>
  <c r="AE173" i="33"/>
  <c r="AE39" i="21"/>
  <c r="AE39" i="22"/>
  <c r="AH268" i="21"/>
  <c r="AH269" i="17"/>
  <c r="AH268" i="22"/>
  <c r="AE95" i="17"/>
  <c r="AE94" i="33"/>
  <c r="AE94" i="21"/>
  <c r="AB333" i="21"/>
  <c r="AB333" i="22"/>
  <c r="AB333" i="33"/>
  <c r="AB334" i="17"/>
  <c r="AE204" i="17"/>
  <c r="AE203" i="33"/>
  <c r="AE203" i="21"/>
  <c r="AK196" i="33"/>
  <c r="AK197" i="17"/>
  <c r="AK196" i="21"/>
  <c r="AE56" i="33"/>
  <c r="AE56" i="21"/>
  <c r="AH49" i="33"/>
  <c r="AH49" i="21"/>
  <c r="AH49" i="22"/>
  <c r="AH284" i="17"/>
  <c r="AT12" i="7"/>
  <c r="AH283" i="33"/>
  <c r="AH283" i="21"/>
  <c r="AE277" i="17"/>
  <c r="AE276" i="21"/>
  <c r="AB249" i="17"/>
  <c r="AB248" i="22"/>
  <c r="AB248" i="33"/>
  <c r="AB259" i="21"/>
  <c r="AB260" i="17"/>
  <c r="AB259" i="22"/>
  <c r="AW20" i="9"/>
  <c r="AB322" i="22"/>
  <c r="AB323" i="17"/>
  <c r="AB322" i="33"/>
  <c r="AB152" i="22"/>
  <c r="AB152" i="33"/>
  <c r="AB153" i="17"/>
  <c r="AB237" i="21"/>
  <c r="AB237" i="22"/>
  <c r="AB238" i="17"/>
  <c r="AB261" i="21"/>
  <c r="AB261" i="22"/>
  <c r="AB262" i="17"/>
  <c r="AB133" i="17"/>
  <c r="AB132" i="33"/>
  <c r="AB132" i="22"/>
  <c r="AE358" i="22"/>
  <c r="AZ26" i="10"/>
  <c r="AE358" i="33"/>
  <c r="AE359" i="17"/>
  <c r="AE339" i="17"/>
  <c r="AE338" i="33"/>
  <c r="AZ6" i="10"/>
  <c r="AE338" i="21"/>
  <c r="AK35" i="21"/>
  <c r="AE324" i="17"/>
  <c r="AK316" i="21"/>
  <c r="AK73" i="21"/>
  <c r="AK196" i="22"/>
  <c r="AH143" i="33"/>
  <c r="AK273" i="21"/>
  <c r="AE100" i="33"/>
  <c r="AB234" i="22"/>
  <c r="AH49" i="17"/>
  <c r="G364" i="22"/>
  <c r="G364" i="21"/>
  <c r="AZ32" i="3"/>
  <c r="G364" i="33"/>
  <c r="AB137" i="21"/>
  <c r="AB100" i="17"/>
  <c r="AB144" i="33"/>
  <c r="AK353" i="21"/>
  <c r="AZ21" i="11"/>
  <c r="AE93" i="22"/>
  <c r="AB19" i="22"/>
  <c r="AB267" i="22"/>
  <c r="AE239" i="22"/>
  <c r="AB151" i="22"/>
  <c r="AB263" i="33"/>
  <c r="AB347" i="22"/>
  <c r="AE243" i="22"/>
  <c r="AE102" i="21"/>
  <c r="AB131" i="17"/>
  <c r="AB346" i="22"/>
  <c r="AB142" i="21"/>
  <c r="AB233" i="22"/>
  <c r="AK307" i="21"/>
  <c r="AK7" i="17"/>
  <c r="AH164" i="21"/>
  <c r="AH47" i="33"/>
  <c r="AW24" i="10"/>
  <c r="AK198" i="22"/>
  <c r="AB137" i="33"/>
  <c r="AB99" i="21"/>
  <c r="AB144" i="22"/>
  <c r="AK353" i="33"/>
  <c r="AE93" i="21"/>
  <c r="AB19" i="17"/>
  <c r="AB268" i="17"/>
  <c r="AE239" i="21"/>
  <c r="AB151" i="21"/>
  <c r="AB264" i="17"/>
  <c r="AB347" i="33"/>
  <c r="AE243" i="21"/>
  <c r="AE102" i="33"/>
  <c r="AB130" i="22"/>
  <c r="AB346" i="33"/>
  <c r="AB142" i="33"/>
  <c r="AB233" i="21"/>
  <c r="AE175" i="17"/>
  <c r="AK199" i="17"/>
  <c r="AB99" i="22"/>
  <c r="AB145" i="17"/>
  <c r="AK354" i="17"/>
  <c r="AE93" i="33"/>
  <c r="AB19" i="21"/>
  <c r="AB267" i="21"/>
  <c r="AE240" i="17"/>
  <c r="AB263" i="22"/>
  <c r="AB348" i="17"/>
  <c r="AE243" i="33"/>
  <c r="AE103" i="17"/>
  <c r="AB130" i="21"/>
  <c r="AB347" i="17"/>
  <c r="AB143" i="17"/>
  <c r="AB234" i="17"/>
  <c r="AH20" i="33"/>
  <c r="AT23" i="11"/>
  <c r="AB65" i="16"/>
  <c r="S41" i="8"/>
  <c r="P42" i="8"/>
  <c r="P41" i="7"/>
  <c r="J43" i="7"/>
  <c r="AE42" i="11"/>
  <c r="D40" i="10"/>
  <c r="AH39" i="9"/>
  <c r="V41" i="10"/>
  <c r="AH40" i="10"/>
  <c r="V43" i="10"/>
  <c r="V119" i="17"/>
  <c r="V118" i="33"/>
  <c r="V118" i="21"/>
  <c r="V118" i="22"/>
  <c r="J82" i="22"/>
  <c r="J82" i="21"/>
  <c r="J82" i="33"/>
  <c r="J83" i="17"/>
  <c r="AE41" i="7"/>
  <c r="AE40" i="11"/>
  <c r="AE161" i="21"/>
  <c r="AK27" i="17"/>
  <c r="P300" i="21"/>
  <c r="P300" i="22"/>
  <c r="P301" i="17"/>
  <c r="P300" i="33"/>
  <c r="AB24" i="33"/>
  <c r="P332" i="17"/>
  <c r="P331" i="33"/>
  <c r="P331" i="21"/>
  <c r="P331" i="22"/>
  <c r="AH324" i="21"/>
  <c r="AW22" i="7"/>
  <c r="AH324" i="33"/>
  <c r="AH324" i="22"/>
  <c r="AH325" i="17"/>
  <c r="M33" i="22"/>
  <c r="M33" i="17"/>
  <c r="M33" i="33"/>
  <c r="M33" i="21"/>
  <c r="AH88" i="17"/>
  <c r="AH87" i="21"/>
  <c r="AW24" i="11"/>
  <c r="AK326" i="22"/>
  <c r="AE198" i="22"/>
  <c r="AE199" i="17"/>
  <c r="AK71" i="22"/>
  <c r="AK71" i="21"/>
  <c r="AK72" i="17"/>
  <c r="AK71" i="33"/>
  <c r="AE310" i="21"/>
  <c r="AW8" i="10"/>
  <c r="AE310" i="33"/>
  <c r="AE310" i="22"/>
  <c r="AE311" i="17"/>
  <c r="AB58" i="21"/>
  <c r="AB58" i="17"/>
  <c r="AB58" i="22"/>
  <c r="AB58" i="33"/>
  <c r="AB167" i="33"/>
  <c r="AQ18" i="9"/>
  <c r="AB167" i="22"/>
  <c r="AB167" i="21"/>
  <c r="AB168" i="17"/>
  <c r="AK42" i="17"/>
  <c r="AE279" i="17"/>
  <c r="AE278" i="33"/>
  <c r="AT7" i="10"/>
  <c r="AE278" i="21"/>
  <c r="AE278" i="22"/>
  <c r="AK23" i="21"/>
  <c r="AK23" i="22"/>
  <c r="AK23" i="17"/>
  <c r="AK23" i="33"/>
  <c r="AH15" i="33"/>
  <c r="AH15" i="17"/>
  <c r="AH15" i="22"/>
  <c r="AH15" i="21"/>
  <c r="AH21" i="21"/>
  <c r="AB7" i="22"/>
  <c r="AB7" i="21"/>
  <c r="AB7" i="17"/>
  <c r="AB7" i="33"/>
  <c r="V42" i="9"/>
  <c r="V42" i="14"/>
  <c r="V221" i="33"/>
  <c r="V221" i="21"/>
  <c r="V221" i="22"/>
  <c r="V222" i="17"/>
  <c r="AK12" i="17"/>
  <c r="AK12" i="33"/>
  <c r="AK12" i="21"/>
  <c r="AK12" i="22"/>
  <c r="P352" i="21"/>
  <c r="P352" i="22"/>
  <c r="P353" i="17"/>
  <c r="P352" i="33"/>
  <c r="J41" i="11"/>
  <c r="AE18" i="33"/>
  <c r="AE18" i="21"/>
  <c r="AE18" i="22"/>
  <c r="AE18" i="17"/>
  <c r="M127" i="21"/>
  <c r="M127" i="22"/>
  <c r="M128" i="17"/>
  <c r="M127" i="33"/>
  <c r="S41" i="7"/>
  <c r="P40" i="9"/>
  <c r="AE43" i="9"/>
  <c r="AB41" i="9"/>
  <c r="Y42" i="10"/>
  <c r="J112" i="21"/>
  <c r="J112" i="22"/>
  <c r="J113" i="17"/>
  <c r="J112" i="33"/>
  <c r="D36" i="8"/>
  <c r="S35" i="8"/>
  <c r="P37" i="8"/>
  <c r="P41" i="9"/>
  <c r="AE42" i="7"/>
  <c r="S40" i="7"/>
  <c r="D40" i="7"/>
  <c r="AH39" i="10"/>
  <c r="V41" i="7"/>
  <c r="V43" i="9"/>
  <c r="V295" i="33"/>
  <c r="AT24" i="14"/>
  <c r="V295" i="21"/>
  <c r="V296" i="17"/>
  <c r="V295" i="22"/>
  <c r="AH4" i="22"/>
  <c r="AH4" i="33"/>
  <c r="AH4" i="17"/>
  <c r="AH4" i="21"/>
  <c r="M176" i="22"/>
  <c r="M176" i="33"/>
  <c r="M176" i="21"/>
  <c r="M177" i="17"/>
  <c r="AK162" i="22"/>
  <c r="AK163" i="17"/>
  <c r="AQ13" i="11"/>
  <c r="AK162" i="21"/>
  <c r="AK162" i="33"/>
  <c r="P43" i="11"/>
  <c r="S42" i="7"/>
  <c r="J44" i="17"/>
  <c r="J44" i="33"/>
  <c r="J44" i="22"/>
  <c r="J44" i="21"/>
  <c r="AE27" i="17"/>
  <c r="AE27" i="21"/>
  <c r="AE27" i="33"/>
  <c r="AE27" i="22"/>
  <c r="AK77" i="21"/>
  <c r="AE71" i="17"/>
  <c r="AE70" i="21"/>
  <c r="AW5" i="10"/>
  <c r="J293" i="22"/>
  <c r="J294" i="17"/>
  <c r="J293" i="33"/>
  <c r="J293" i="21"/>
  <c r="AK164" i="33"/>
  <c r="AK164" i="21"/>
  <c r="AQ15" i="11"/>
  <c r="AK165" i="17"/>
  <c r="AK164" i="22"/>
  <c r="AH24" i="17"/>
  <c r="AH24" i="21"/>
  <c r="AB324" i="21"/>
  <c r="AW22" i="9"/>
  <c r="AB324" i="22"/>
  <c r="AB325" i="17"/>
  <c r="AB324" i="33"/>
  <c r="AW22" i="8"/>
  <c r="Y324" i="21"/>
  <c r="Y324" i="22"/>
  <c r="Y325" i="17"/>
  <c r="Y324" i="33"/>
  <c r="P175" i="17"/>
  <c r="P174" i="22"/>
  <c r="P174" i="33"/>
  <c r="P174" i="21"/>
  <c r="AB88" i="17"/>
  <c r="AB87" i="33"/>
  <c r="AB87" i="21"/>
  <c r="AB87" i="22"/>
  <c r="AH326" i="33"/>
  <c r="AH326" i="21"/>
  <c r="AW24" i="7"/>
  <c r="AH326" i="22"/>
  <c r="AH327" i="17"/>
  <c r="AH198" i="21"/>
  <c r="AH311" i="17"/>
  <c r="AH310" i="21"/>
  <c r="AH310" i="33"/>
  <c r="AH310" i="22"/>
  <c r="AW8" i="7"/>
  <c r="AH58" i="21"/>
  <c r="AH58" i="17"/>
  <c r="AH58" i="33"/>
  <c r="AH58" i="22"/>
  <c r="AE168" i="17"/>
  <c r="AE167" i="22"/>
  <c r="AB42" i="21"/>
  <c r="AB42" i="17"/>
  <c r="P42" i="21"/>
  <c r="P42" i="22"/>
  <c r="P42" i="17"/>
  <c r="P42" i="33"/>
  <c r="AK278" i="33"/>
  <c r="AK278" i="21"/>
  <c r="AT7" i="11"/>
  <c r="AE23" i="22"/>
  <c r="AE23" i="33"/>
  <c r="AE23" i="17"/>
  <c r="AE23" i="21"/>
  <c r="M41" i="11"/>
  <c r="V109" i="33"/>
  <c r="V109" i="21"/>
  <c r="V109" i="22"/>
  <c r="V110" i="17"/>
  <c r="AK21" i="33"/>
  <c r="AE7" i="22"/>
  <c r="V42" i="10"/>
  <c r="V39" i="10"/>
  <c r="P150" i="21"/>
  <c r="P150" i="22"/>
  <c r="P151" i="17"/>
  <c r="P150" i="33"/>
  <c r="AE9" i="33"/>
  <c r="P98" i="21"/>
  <c r="P98" i="22"/>
  <c r="P99" i="17"/>
  <c r="P98" i="33"/>
  <c r="M149" i="21"/>
  <c r="M149" i="33"/>
  <c r="M149" i="22"/>
  <c r="M150" i="17"/>
  <c r="AB39" i="7"/>
  <c r="P42" i="10"/>
  <c r="AE43" i="11"/>
  <c r="AB41" i="10"/>
  <c r="Y41" i="9"/>
  <c r="D37" i="8"/>
  <c r="S40" i="8"/>
  <c r="P41" i="10"/>
  <c r="D40" i="11"/>
  <c r="AH39" i="11"/>
  <c r="V41" i="11"/>
  <c r="AH40" i="11"/>
  <c r="D43" i="7"/>
  <c r="V43" i="11"/>
  <c r="AK82" i="22"/>
  <c r="AK82" i="21"/>
  <c r="AK83" i="17"/>
  <c r="AK82" i="33"/>
  <c r="AB162" i="33"/>
  <c r="AQ13" i="9"/>
  <c r="AQ12" i="3"/>
  <c r="G161" i="33"/>
  <c r="G162" i="17"/>
  <c r="P43" i="3"/>
  <c r="G161" i="21"/>
  <c r="G161" i="22"/>
  <c r="AB27" i="17"/>
  <c r="AB27" i="33"/>
  <c r="AB27" i="21"/>
  <c r="AB27" i="22"/>
  <c r="P213" i="22"/>
  <c r="P214" i="17"/>
  <c r="P213" i="33"/>
  <c r="P213" i="21"/>
  <c r="AE78" i="17"/>
  <c r="AB164" i="21"/>
  <c r="AB164" i="22"/>
  <c r="AQ15" i="9"/>
  <c r="AB165" i="17"/>
  <c r="AB164" i="33"/>
  <c r="AQ15" i="8"/>
  <c r="Y164" i="22"/>
  <c r="Y165" i="17"/>
  <c r="Y164" i="33"/>
  <c r="Y164" i="21"/>
  <c r="M47" i="22"/>
  <c r="M47" i="33"/>
  <c r="M47" i="17"/>
  <c r="M47" i="21"/>
  <c r="AE87" i="21"/>
  <c r="AE88" i="17"/>
  <c r="AE87" i="22"/>
  <c r="AE87" i="33"/>
  <c r="AB326" i="22"/>
  <c r="AB326" i="21"/>
  <c r="AW24" i="9"/>
  <c r="AB326" i="33"/>
  <c r="AB327" i="17"/>
  <c r="AB198" i="22"/>
  <c r="AB199" i="17"/>
  <c r="AB198" i="21"/>
  <c r="AB198" i="33"/>
  <c r="AH72" i="17"/>
  <c r="AH71" i="33"/>
  <c r="AH71" i="22"/>
  <c r="AH71" i="21"/>
  <c r="AK310" i="22"/>
  <c r="AK310" i="33"/>
  <c r="AK310" i="21"/>
  <c r="AK311" i="17"/>
  <c r="AW8" i="11"/>
  <c r="AQ18" i="7"/>
  <c r="AH167" i="22"/>
  <c r="AH167" i="21"/>
  <c r="AH168" i="17"/>
  <c r="AH167" i="33"/>
  <c r="AE42" i="21"/>
  <c r="AE42" i="33"/>
  <c r="AE42" i="22"/>
  <c r="AE42" i="17"/>
  <c r="AH278" i="21"/>
  <c r="AH279" i="17"/>
  <c r="AH278" i="33"/>
  <c r="AT7" i="7"/>
  <c r="AH278" i="22"/>
  <c r="M41" i="9"/>
  <c r="J146" i="21"/>
  <c r="J146" i="22"/>
  <c r="J147" i="17"/>
  <c r="J146" i="33"/>
  <c r="AK32" i="17"/>
  <c r="AK32" i="33"/>
  <c r="AK32" i="21"/>
  <c r="AK32" i="22"/>
  <c r="AB20" i="17"/>
  <c r="AB20" i="33"/>
  <c r="AB20" i="21"/>
  <c r="AB20" i="22"/>
  <c r="V20" i="33"/>
  <c r="V20" i="21"/>
  <c r="V20" i="17"/>
  <c r="V20" i="22"/>
  <c r="AE21" i="21"/>
  <c r="AE21" i="22"/>
  <c r="AH7" i="21"/>
  <c r="AH7" i="22"/>
  <c r="AH7" i="33"/>
  <c r="AH7" i="17"/>
  <c r="P262" i="21"/>
  <c r="P262" i="22"/>
  <c r="P263" i="17"/>
  <c r="P262" i="33"/>
  <c r="AK9" i="17"/>
  <c r="AK9" i="33"/>
  <c r="AK9" i="22"/>
  <c r="AK9" i="21"/>
  <c r="J41" i="7"/>
  <c r="J272" i="17"/>
  <c r="J271" i="33"/>
  <c r="J271" i="21"/>
  <c r="J271" i="22"/>
  <c r="S41" i="11"/>
  <c r="AB40" i="9"/>
  <c r="P141" i="33"/>
  <c r="P142" i="17"/>
  <c r="P141" i="22"/>
  <c r="P141" i="21"/>
  <c r="P42" i="11"/>
  <c r="AE43" i="10"/>
  <c r="AB41" i="11"/>
  <c r="P41" i="8"/>
  <c r="D40" i="8"/>
  <c r="S37" i="8"/>
  <c r="P41" i="11"/>
  <c r="AE42" i="10"/>
  <c r="S40" i="10"/>
  <c r="D40" i="9"/>
  <c r="AH40" i="9"/>
  <c r="AB312" i="17"/>
  <c r="AW9" i="9"/>
  <c r="AB311" i="33"/>
  <c r="AB311" i="21"/>
  <c r="V329" i="17"/>
  <c r="V328" i="21"/>
  <c r="AW26" i="14"/>
  <c r="V328" i="33"/>
  <c r="V328" i="22"/>
  <c r="AK307" i="22"/>
  <c r="AK308" i="17"/>
  <c r="AK307" i="33"/>
  <c r="AH164" i="22"/>
  <c r="AH165" i="17"/>
  <c r="AK11" i="21"/>
  <c r="AK11" i="22"/>
  <c r="AK11" i="17"/>
  <c r="AK11" i="33"/>
  <c r="AE324" i="21"/>
  <c r="AE325" i="17"/>
  <c r="AE324" i="33"/>
  <c r="AW15" i="10"/>
  <c r="AE317" i="33"/>
  <c r="AE318" i="17"/>
  <c r="AE317" i="21"/>
  <c r="AE317" i="22"/>
  <c r="J188" i="17"/>
  <c r="J187" i="33"/>
  <c r="J187" i="21"/>
  <c r="J187" i="22"/>
  <c r="AE174" i="33"/>
  <c r="AE174" i="22"/>
  <c r="AH47" i="21"/>
  <c r="AH47" i="17"/>
  <c r="D42" i="9"/>
  <c r="AK88" i="17"/>
  <c r="AK87" i="33"/>
  <c r="AK87" i="22"/>
  <c r="AK87" i="21"/>
  <c r="AE326" i="22"/>
  <c r="AE327" i="17"/>
  <c r="AK198" i="21"/>
  <c r="AB71" i="21"/>
  <c r="AB72" i="17"/>
  <c r="AB71" i="33"/>
  <c r="AB71" i="22"/>
  <c r="AB310" i="21"/>
  <c r="AB311" i="17"/>
  <c r="AB310" i="22"/>
  <c r="AB310" i="33"/>
  <c r="AW8" i="9"/>
  <c r="AK294" i="21"/>
  <c r="AK294" i="33"/>
  <c r="AK167" i="22"/>
  <c r="AK168" i="17"/>
  <c r="AQ18" i="11"/>
  <c r="AK167" i="21"/>
  <c r="AK167" i="33"/>
  <c r="AH42" i="33"/>
  <c r="AH42" i="17"/>
  <c r="AB278" i="33"/>
  <c r="AB278" i="22"/>
  <c r="AB279" i="17"/>
  <c r="AT7" i="9"/>
  <c r="AB278" i="21"/>
  <c r="AH23" i="21"/>
  <c r="AH23" i="17"/>
  <c r="AH23" i="22"/>
  <c r="AH23" i="33"/>
  <c r="Y40" i="9"/>
  <c r="V250" i="33"/>
  <c r="V250" i="21"/>
  <c r="V250" i="22"/>
  <c r="Y40" i="14"/>
  <c r="V251" i="17"/>
  <c r="AE32" i="22"/>
  <c r="AE32" i="17"/>
  <c r="AE32" i="33"/>
  <c r="AE32" i="21"/>
  <c r="AE15" i="22"/>
  <c r="AE15" i="17"/>
  <c r="AE15" i="33"/>
  <c r="V40" i="10"/>
  <c r="AH20" i="21"/>
  <c r="AK7" i="21"/>
  <c r="V7" i="33"/>
  <c r="V7" i="21"/>
  <c r="V7" i="22"/>
  <c r="V7" i="17"/>
  <c r="AH12" i="22"/>
  <c r="AH12" i="21"/>
  <c r="AH12" i="17"/>
  <c r="AH12" i="33"/>
  <c r="V39" i="11"/>
  <c r="AB9" i="17"/>
  <c r="AB9" i="22"/>
  <c r="AB9" i="21"/>
  <c r="V242" i="17"/>
  <c r="V241" i="33"/>
  <c r="V241" i="21"/>
  <c r="V241" i="22"/>
  <c r="S41" i="10"/>
  <c r="P42" i="7"/>
  <c r="G40" i="9"/>
  <c r="AE43" i="7"/>
  <c r="AB41" i="7"/>
  <c r="Y39" i="11"/>
  <c r="AS205" i="17"/>
  <c r="J362" i="21"/>
  <c r="J362" i="22"/>
  <c r="G69" i="21"/>
  <c r="AQ33" i="3"/>
  <c r="G183" i="17"/>
  <c r="J254" i="17"/>
  <c r="G365" i="17"/>
  <c r="J253" i="33"/>
  <c r="J253" i="22"/>
  <c r="AE39" i="27"/>
  <c r="AE40" i="27"/>
  <c r="Y39" i="28"/>
  <c r="AE39" i="26"/>
  <c r="P42" i="26"/>
  <c r="AE41" i="26"/>
  <c r="AE40" i="26"/>
  <c r="S42" i="23"/>
  <c r="AH39" i="8"/>
  <c r="S39" i="1"/>
  <c r="P41" i="1"/>
  <c r="M42" i="1"/>
  <c r="S36" i="1"/>
  <c r="R27" i="1" s="1"/>
  <c r="R28" i="1" s="1"/>
  <c r="R29" i="1" s="1"/>
  <c r="S37" i="1"/>
  <c r="D41" i="1"/>
  <c r="D40" i="1"/>
  <c r="D39" i="1"/>
  <c r="D36" i="1"/>
  <c r="P42" i="2"/>
  <c r="AH41" i="24"/>
  <c r="E345" i="22"/>
  <c r="E345" i="21"/>
  <c r="E345" i="33"/>
  <c r="S40" i="26"/>
  <c r="V38" i="13"/>
  <c r="V40" i="13"/>
  <c r="J43" i="13"/>
  <c r="J39" i="13"/>
  <c r="S35" i="13"/>
  <c r="J38" i="13"/>
  <c r="AB36" i="13"/>
  <c r="AE40" i="13"/>
  <c r="J41" i="13"/>
  <c r="V39" i="13"/>
  <c r="AB37" i="13"/>
  <c r="V42" i="13"/>
  <c r="AH35" i="13"/>
  <c r="J42" i="13"/>
  <c r="J37" i="13"/>
  <c r="J36" i="13"/>
  <c r="V37" i="3"/>
  <c r="V36" i="3"/>
  <c r="D37" i="3"/>
  <c r="P36" i="3"/>
  <c r="M42" i="6"/>
  <c r="J39" i="3"/>
  <c r="AE41" i="3"/>
  <c r="Y43" i="5"/>
  <c r="V43" i="3"/>
  <c r="V43" i="4"/>
  <c r="V42" i="3"/>
  <c r="D35" i="3"/>
  <c r="P42" i="3"/>
  <c r="D43" i="3"/>
  <c r="P40" i="3"/>
  <c r="AH35" i="3"/>
  <c r="J42" i="4"/>
  <c r="M35" i="3"/>
  <c r="V42" i="4"/>
  <c r="D42" i="3"/>
  <c r="M42" i="3"/>
  <c r="V35" i="3"/>
  <c r="J38" i="3"/>
  <c r="S35" i="3"/>
  <c r="V43" i="6"/>
  <c r="J40" i="3"/>
  <c r="AB41" i="3"/>
  <c r="V38" i="3"/>
  <c r="AB35" i="3"/>
  <c r="J43" i="3"/>
  <c r="Y43" i="6"/>
  <c r="M42" i="5"/>
  <c r="V40" i="3"/>
  <c r="V39" i="3"/>
  <c r="J41" i="3"/>
  <c r="P35" i="3"/>
  <c r="J36" i="3"/>
  <c r="Y43" i="4"/>
  <c r="D41" i="3"/>
  <c r="J37" i="3"/>
  <c r="AB36" i="3"/>
  <c r="J42" i="3"/>
  <c r="D39" i="3"/>
  <c r="J43" i="4"/>
  <c r="AE38" i="3"/>
  <c r="J43" i="25"/>
  <c r="AE35" i="8"/>
  <c r="AE42" i="8"/>
  <c r="AE43" i="8"/>
  <c r="AE37" i="8"/>
  <c r="V43" i="14"/>
  <c r="Y43" i="14"/>
  <c r="S39" i="14"/>
  <c r="D41" i="14"/>
  <c r="S41" i="14"/>
  <c r="V39" i="14"/>
  <c r="AH41" i="14"/>
  <c r="P39" i="14"/>
  <c r="P43" i="14"/>
  <c r="AB41" i="14"/>
  <c r="J43" i="14"/>
  <c r="AE42" i="14"/>
  <c r="AH42" i="14"/>
  <c r="AB42" i="2"/>
  <c r="S40" i="23"/>
  <c r="AE42" i="26"/>
  <c r="AC65" i="16"/>
  <c r="AE43" i="27"/>
  <c r="V42" i="24"/>
  <c r="M125" i="22"/>
  <c r="M126" i="17"/>
  <c r="M125" i="33"/>
  <c r="M125" i="21"/>
  <c r="Y40" i="28"/>
  <c r="S42" i="27"/>
  <c r="AE42" i="27"/>
  <c r="V40" i="25"/>
  <c r="U31" i="25" s="1"/>
  <c r="V42" i="25"/>
  <c r="AC58" i="16"/>
  <c r="P39" i="3"/>
  <c r="S39" i="3"/>
  <c r="V43" i="5"/>
  <c r="V43" i="13"/>
  <c r="AB64" i="16"/>
  <c r="AC79" i="16"/>
  <c r="AB58" i="16"/>
  <c r="S39" i="26"/>
  <c r="S41" i="27"/>
  <c r="AW17" i="3"/>
  <c r="G319" i="33"/>
  <c r="G319" i="21"/>
  <c r="G320" i="17"/>
  <c r="G319" i="22"/>
  <c r="AB319" i="21"/>
  <c r="AW17" i="9"/>
  <c r="AB319" i="22"/>
  <c r="AB319" i="33"/>
  <c r="AB320" i="17"/>
  <c r="J319" i="21"/>
  <c r="J319" i="33"/>
  <c r="J319" i="22"/>
  <c r="J320" i="17"/>
  <c r="AE35" i="21"/>
  <c r="AE35" i="33"/>
  <c r="AE35" i="17"/>
  <c r="AE35" i="22"/>
  <c r="J322" i="17"/>
  <c r="J321" i="21"/>
  <c r="J321" i="33"/>
  <c r="J321" i="22"/>
  <c r="P189" i="17"/>
  <c r="P188" i="21"/>
  <c r="P188" i="22"/>
  <c r="P188" i="33"/>
  <c r="P48" i="21"/>
  <c r="P48" i="17"/>
  <c r="P48" i="33"/>
  <c r="P48" i="22"/>
  <c r="P76" i="21"/>
  <c r="P76" i="22"/>
  <c r="P77" i="17"/>
  <c r="P76" i="33"/>
  <c r="J76" i="33"/>
  <c r="J76" i="21"/>
  <c r="J76" i="22"/>
  <c r="J77" i="17"/>
  <c r="AH76" i="33"/>
  <c r="AH76" i="21"/>
  <c r="AH77" i="17"/>
  <c r="AH76" i="22"/>
  <c r="J62" i="21"/>
  <c r="J62" i="22"/>
  <c r="J63" i="17"/>
  <c r="J62" i="33"/>
  <c r="AT14" i="7"/>
  <c r="AH286" i="17"/>
  <c r="AH285" i="21"/>
  <c r="AH285" i="33"/>
  <c r="AH285" i="22"/>
  <c r="AK286" i="17"/>
  <c r="AT14" i="11"/>
  <c r="AK285" i="33"/>
  <c r="AK285" i="22"/>
  <c r="AK285" i="21"/>
  <c r="AK79" i="22"/>
  <c r="AK80" i="17"/>
  <c r="AK79" i="33"/>
  <c r="AK79" i="21"/>
  <c r="AE79" i="22"/>
  <c r="AE79" i="21"/>
  <c r="AE80" i="17"/>
  <c r="AE79" i="33"/>
  <c r="V175" i="22"/>
  <c r="AQ26" i="14"/>
  <c r="V175" i="21"/>
  <c r="V176" i="17"/>
  <c r="V175" i="33"/>
  <c r="S176" i="17"/>
  <c r="S175" i="33"/>
  <c r="S175" i="21"/>
  <c r="AQ26" i="13"/>
  <c r="S175" i="22"/>
  <c r="P175" i="21"/>
  <c r="P176" i="17"/>
  <c r="P175" i="33"/>
  <c r="P175" i="22"/>
  <c r="AK159" i="22"/>
  <c r="AK160" i="17"/>
  <c r="AQ10" i="11"/>
  <c r="AK159" i="21"/>
  <c r="AK159" i="33"/>
  <c r="J159" i="22"/>
  <c r="J159" i="33"/>
  <c r="J160" i="17"/>
  <c r="J159" i="21"/>
  <c r="AQ10" i="13"/>
  <c r="S159" i="33"/>
  <c r="S159" i="21"/>
  <c r="S159" i="22"/>
  <c r="S160" i="17"/>
  <c r="P123" i="21"/>
  <c r="P124" i="17"/>
  <c r="P123" i="33"/>
  <c r="P123" i="22"/>
  <c r="P229" i="22"/>
  <c r="P229" i="21"/>
  <c r="P229" i="33"/>
  <c r="P230" i="17"/>
  <c r="J234" i="21"/>
  <c r="J234" i="22"/>
  <c r="J234" i="33"/>
  <c r="J235" i="17"/>
  <c r="V25" i="17"/>
  <c r="V25" i="33"/>
  <c r="V25" i="22"/>
  <c r="V25" i="21"/>
  <c r="S25" i="22"/>
  <c r="S25" i="17"/>
  <c r="S25" i="21"/>
  <c r="S25" i="33"/>
  <c r="Y25" i="17"/>
  <c r="Y25" i="33"/>
  <c r="Y25" i="22"/>
  <c r="Y25" i="21"/>
  <c r="V114" i="33"/>
  <c r="V114" i="21"/>
  <c r="V115" i="17"/>
  <c r="V114" i="22"/>
  <c r="J143" i="21"/>
  <c r="J143" i="22"/>
  <c r="J143" i="33"/>
  <c r="J144" i="17"/>
  <c r="AE2" i="17"/>
  <c r="AE2" i="21"/>
  <c r="AE2" i="22"/>
  <c r="AE2" i="33"/>
  <c r="AK2" i="17"/>
  <c r="AK2" i="33"/>
  <c r="AK2" i="22"/>
  <c r="AK2" i="21"/>
  <c r="AW11" i="8"/>
  <c r="Y313" i="22"/>
  <c r="Y313" i="33"/>
  <c r="Y313" i="21"/>
  <c r="Y314" i="17"/>
  <c r="M65" i="21"/>
  <c r="M65" i="22"/>
  <c r="M66" i="17"/>
  <c r="M65" i="33"/>
  <c r="P90" i="33"/>
  <c r="P90" i="22"/>
  <c r="P91" i="17"/>
  <c r="P90" i="21"/>
  <c r="AE259" i="17"/>
  <c r="AE258" i="33"/>
  <c r="AE258" i="21"/>
  <c r="AE258" i="22"/>
  <c r="M329" i="33"/>
  <c r="M329" i="22"/>
  <c r="M330" i="17"/>
  <c r="M329" i="21"/>
  <c r="AH192" i="21"/>
  <c r="AH192" i="33"/>
  <c r="AH192" i="22"/>
  <c r="AH193" i="17"/>
  <c r="J59" i="22"/>
  <c r="J59" i="33"/>
  <c r="J59" i="17"/>
  <c r="J59" i="21"/>
  <c r="AE45" i="21"/>
  <c r="AE45" i="33"/>
  <c r="AE45" i="22"/>
  <c r="AE45" i="17"/>
  <c r="M45" i="17"/>
  <c r="M45" i="21"/>
  <c r="M45" i="33"/>
  <c r="M45" i="22"/>
  <c r="J73" i="21"/>
  <c r="J74" i="17"/>
  <c r="J73" i="33"/>
  <c r="J73" i="22"/>
  <c r="G73" i="22"/>
  <c r="G73" i="33"/>
  <c r="G73" i="21"/>
  <c r="G74" i="17"/>
  <c r="J289" i="22"/>
  <c r="J289" i="21"/>
  <c r="J290" i="17"/>
  <c r="J289" i="33"/>
  <c r="M154" i="17"/>
  <c r="M153" i="21"/>
  <c r="M153" i="33"/>
  <c r="M153" i="22"/>
  <c r="Y14" i="17"/>
  <c r="Y14" i="33"/>
  <c r="Y14" i="22"/>
  <c r="Y14" i="21"/>
  <c r="P14" i="33"/>
  <c r="P14" i="22"/>
  <c r="P14" i="17"/>
  <c r="P14" i="21"/>
  <c r="M86" i="21"/>
  <c r="M86" i="33"/>
  <c r="M86" i="22"/>
  <c r="M87" i="17"/>
  <c r="J316" i="33"/>
  <c r="J316" i="22"/>
  <c r="J316" i="21"/>
  <c r="J317" i="17"/>
  <c r="M310" i="17"/>
  <c r="M309" i="22"/>
  <c r="M309" i="21"/>
  <c r="M309" i="33"/>
  <c r="M180" i="33"/>
  <c r="M181" i="17"/>
  <c r="M180" i="22"/>
  <c r="M180" i="21"/>
  <c r="P166" i="33"/>
  <c r="P167" i="17"/>
  <c r="P166" i="21"/>
  <c r="P166" i="22"/>
  <c r="J39" i="22"/>
  <c r="J39" i="33"/>
  <c r="J39" i="17"/>
  <c r="J39" i="21"/>
  <c r="P333" i="21"/>
  <c r="P333" i="33"/>
  <c r="P334" i="17"/>
  <c r="P333" i="22"/>
  <c r="J203" i="21"/>
  <c r="J203" i="22"/>
  <c r="J203" i="33"/>
  <c r="J204" i="17"/>
  <c r="G190" i="17"/>
  <c r="G189" i="22"/>
  <c r="G189" i="21"/>
  <c r="G189" i="33"/>
  <c r="M189" i="22"/>
  <c r="M189" i="33"/>
  <c r="M189" i="21"/>
  <c r="M190" i="17"/>
  <c r="J56" i="21"/>
  <c r="J56" i="17"/>
  <c r="J56" i="33"/>
  <c r="J56" i="22"/>
  <c r="J49" i="22"/>
  <c r="J49" i="17"/>
  <c r="J49" i="21"/>
  <c r="J49" i="33"/>
  <c r="V283" i="21"/>
  <c r="AT12" i="14"/>
  <c r="V283" i="22"/>
  <c r="V283" i="33"/>
  <c r="V284" i="17"/>
  <c r="J276" i="22"/>
  <c r="J276" i="33"/>
  <c r="J276" i="21"/>
  <c r="J277" i="17"/>
  <c r="P277" i="17"/>
  <c r="P276" i="33"/>
  <c r="P276" i="22"/>
  <c r="P276" i="21"/>
  <c r="P259" i="33"/>
  <c r="P260" i="17"/>
  <c r="P259" i="22"/>
  <c r="P259" i="21"/>
  <c r="AE210" i="22"/>
  <c r="AE211" i="17"/>
  <c r="AE210" i="21"/>
  <c r="AE210" i="33"/>
  <c r="M210" i="22"/>
  <c r="M210" i="33"/>
  <c r="M210" i="21"/>
  <c r="M211" i="17"/>
  <c r="P210" i="21"/>
  <c r="P211" i="17"/>
  <c r="P210" i="33"/>
  <c r="P210" i="22"/>
  <c r="J84" i="17"/>
  <c r="J83" i="33"/>
  <c r="J83" i="22"/>
  <c r="J83" i="21"/>
  <c r="AK83" i="21"/>
  <c r="AK83" i="33"/>
  <c r="AK84" i="17"/>
  <c r="AK83" i="22"/>
  <c r="V322" i="22"/>
  <c r="V323" i="17"/>
  <c r="V322" i="33"/>
  <c r="AW20" i="14"/>
  <c r="V322" i="21"/>
  <c r="J195" i="17"/>
  <c r="J194" i="22"/>
  <c r="J194" i="21"/>
  <c r="J194" i="33"/>
  <c r="AH194" i="22"/>
  <c r="AH194" i="21"/>
  <c r="AH195" i="17"/>
  <c r="AH194" i="33"/>
  <c r="G195" i="17"/>
  <c r="G194" i="33"/>
  <c r="G194" i="22"/>
  <c r="G194" i="21"/>
  <c r="V67" i="22"/>
  <c r="V68" i="17"/>
  <c r="V67" i="21"/>
  <c r="V67" i="33"/>
  <c r="AK67" i="33"/>
  <c r="AK67" i="21"/>
  <c r="AK67" i="22"/>
  <c r="AK68" i="17"/>
  <c r="G306" i="22"/>
  <c r="AW4" i="3"/>
  <c r="G307" i="17"/>
  <c r="G306" i="21"/>
  <c r="G306" i="33"/>
  <c r="AK307" i="17"/>
  <c r="AK306" i="33"/>
  <c r="AW4" i="11"/>
  <c r="AK306" i="21"/>
  <c r="AK306" i="22"/>
  <c r="P179" i="22"/>
  <c r="P180" i="17"/>
  <c r="P179" i="21"/>
  <c r="P179" i="33"/>
  <c r="J179" i="22"/>
  <c r="J179" i="33"/>
  <c r="J180" i="17"/>
  <c r="J179" i="21"/>
  <c r="J54" i="21"/>
  <c r="J54" i="17"/>
  <c r="J54" i="22"/>
  <c r="J54" i="33"/>
  <c r="AH54" i="33"/>
  <c r="AH54" i="22"/>
  <c r="AH54" i="17"/>
  <c r="AH54" i="21"/>
  <c r="P54" i="33"/>
  <c r="P54" i="21"/>
  <c r="P54" i="17"/>
  <c r="P54" i="22"/>
  <c r="Y291" i="17"/>
  <c r="Y290" i="22"/>
  <c r="AT19" i="8"/>
  <c r="Y290" i="21"/>
  <c r="Y290" i="33"/>
  <c r="J291" i="17"/>
  <c r="J290" i="33"/>
  <c r="J290" i="22"/>
  <c r="J290" i="21"/>
  <c r="M290" i="21"/>
  <c r="M290" i="22"/>
  <c r="M290" i="33"/>
  <c r="M291" i="17"/>
  <c r="S291" i="17"/>
  <c r="AT19" i="13"/>
  <c r="S290" i="21"/>
  <c r="S290" i="22"/>
  <c r="S290" i="33"/>
  <c r="AH163" i="33"/>
  <c r="AQ14" i="7"/>
  <c r="AH163" i="22"/>
  <c r="AH164" i="17"/>
  <c r="AH163" i="21"/>
  <c r="G163" i="33"/>
  <c r="G164" i="17"/>
  <c r="G163" i="21"/>
  <c r="AQ14" i="3"/>
  <c r="G163" i="22"/>
  <c r="Y163" i="22"/>
  <c r="Y163" i="21"/>
  <c r="Y164" i="17"/>
  <c r="Y163" i="33"/>
  <c r="AQ14" i="8"/>
  <c r="P38" i="33"/>
  <c r="P38" i="22"/>
  <c r="P38" i="17"/>
  <c r="P38" i="21"/>
  <c r="AK38" i="22"/>
  <c r="AK38" i="21"/>
  <c r="AK38" i="33"/>
  <c r="AK38" i="17"/>
  <c r="J152" i="22"/>
  <c r="J152" i="33"/>
  <c r="J152" i="21"/>
  <c r="J153" i="17"/>
  <c r="AE31" i="22"/>
  <c r="AE31" i="21"/>
  <c r="AE31" i="33"/>
  <c r="AE31" i="17"/>
  <c r="Y31" i="22"/>
  <c r="Y31" i="17"/>
  <c r="Y31" i="21"/>
  <c r="Y31" i="33"/>
  <c r="J132" i="33"/>
  <c r="J132" i="22"/>
  <c r="J132" i="21"/>
  <c r="J133" i="17"/>
  <c r="V19" i="17"/>
  <c r="V19" i="33"/>
  <c r="V19" i="22"/>
  <c r="V19" i="21"/>
  <c r="AK19" i="22"/>
  <c r="AK19" i="17"/>
  <c r="AK19" i="21"/>
  <c r="AK19" i="33"/>
  <c r="P102" i="22"/>
  <c r="P103" i="17"/>
  <c r="P102" i="21"/>
  <c r="P102" i="33"/>
  <c r="AB6" i="21"/>
  <c r="AB6" i="33"/>
  <c r="AB6" i="17"/>
  <c r="AB6" i="22"/>
  <c r="S6" i="21"/>
  <c r="S6" i="22"/>
  <c r="S6" i="17"/>
  <c r="S6" i="33"/>
  <c r="P144" i="22"/>
  <c r="P145" i="17"/>
  <c r="P144" i="33"/>
  <c r="P144" i="21"/>
  <c r="P239" i="22"/>
  <c r="P240" i="17"/>
  <c r="P239" i="21"/>
  <c r="P239" i="33"/>
  <c r="Y30" i="22"/>
  <c r="Y30" i="17"/>
  <c r="Y30" i="21"/>
  <c r="Y30" i="33"/>
  <c r="AH16" i="22"/>
  <c r="AH16" i="33"/>
  <c r="AH16" i="17"/>
  <c r="AH16" i="21"/>
  <c r="J341" i="33"/>
  <c r="J341" i="21"/>
  <c r="J342" i="17"/>
  <c r="J341" i="22"/>
  <c r="AE341" i="22"/>
  <c r="AE341" i="21"/>
  <c r="AE341" i="33"/>
  <c r="AE342" i="17"/>
  <c r="AZ9" i="10"/>
  <c r="V342" i="17"/>
  <c r="V341" i="21"/>
  <c r="V341" i="22"/>
  <c r="AZ9" i="14"/>
  <c r="V341" i="33"/>
  <c r="V230" i="21"/>
  <c r="V230" i="22"/>
  <c r="V230" i="33"/>
  <c r="V231" i="17"/>
  <c r="J230" i="33"/>
  <c r="J230" i="22"/>
  <c r="J231" i="17"/>
  <c r="J230" i="21"/>
  <c r="M142" i="33"/>
  <c r="M142" i="21"/>
  <c r="M143" i="17"/>
  <c r="M142" i="22"/>
  <c r="V254" i="21"/>
  <c r="V254" i="33"/>
  <c r="V255" i="17"/>
  <c r="V254" i="22"/>
  <c r="M233" i="22"/>
  <c r="M234" i="17"/>
  <c r="M233" i="21"/>
  <c r="M233" i="33"/>
  <c r="M151" i="21"/>
  <c r="M151" i="22"/>
  <c r="M151" i="33"/>
  <c r="M152" i="17"/>
  <c r="V263" i="22"/>
  <c r="V263" i="33"/>
  <c r="V263" i="21"/>
  <c r="V264" i="17"/>
  <c r="S10" i="22"/>
  <c r="S10" i="17"/>
  <c r="S10" i="33"/>
  <c r="S10" i="21"/>
  <c r="M10" i="22"/>
  <c r="M10" i="33"/>
  <c r="M10" i="21"/>
  <c r="M10" i="17"/>
  <c r="V10" i="22"/>
  <c r="V10" i="17"/>
  <c r="V10" i="21"/>
  <c r="V10" i="33"/>
  <c r="Y10" i="33"/>
  <c r="Y10" i="21"/>
  <c r="Y10" i="17"/>
  <c r="Y10" i="22"/>
  <c r="S119" i="33"/>
  <c r="S119" i="21"/>
  <c r="S120" i="17"/>
  <c r="S119" i="22"/>
  <c r="P119" i="33"/>
  <c r="P119" i="21"/>
  <c r="P120" i="17"/>
  <c r="P119" i="22"/>
  <c r="AB120" i="17"/>
  <c r="AB119" i="33"/>
  <c r="AB119" i="22"/>
  <c r="AB119" i="21"/>
  <c r="V119" i="22"/>
  <c r="V119" i="33"/>
  <c r="V120" i="17"/>
  <c r="V119" i="21"/>
  <c r="J224" i="33"/>
  <c r="J224" i="21"/>
  <c r="J224" i="22"/>
  <c r="J225" i="17"/>
  <c r="M225" i="17"/>
  <c r="M224" i="33"/>
  <c r="M224" i="22"/>
  <c r="M224" i="21"/>
  <c r="P224" i="22"/>
  <c r="P224" i="33"/>
  <c r="P224" i="21"/>
  <c r="P225" i="17"/>
  <c r="AK225" i="17"/>
  <c r="AK224" i="22"/>
  <c r="AK224" i="33"/>
  <c r="AK224" i="21"/>
  <c r="AH220" i="21"/>
  <c r="AH220" i="33"/>
  <c r="AH221" i="17"/>
  <c r="AH220" i="22"/>
  <c r="Y220" i="21"/>
  <c r="Y220" i="22"/>
  <c r="Y220" i="33"/>
  <c r="Y221" i="17"/>
  <c r="M327" i="21"/>
  <c r="M327" i="22"/>
  <c r="M328" i="17"/>
  <c r="M327" i="33"/>
  <c r="V327" i="33"/>
  <c r="V327" i="22"/>
  <c r="V328" i="17"/>
  <c r="V327" i="21"/>
  <c r="AW25" i="14"/>
  <c r="M170" i="22"/>
  <c r="M171" i="17"/>
  <c r="M170" i="21"/>
  <c r="M170" i="33"/>
  <c r="J89" i="21"/>
  <c r="J90" i="17"/>
  <c r="J89" i="22"/>
  <c r="J89" i="33"/>
  <c r="J170" i="17"/>
  <c r="J169" i="33"/>
  <c r="J169" i="22"/>
  <c r="J169" i="21"/>
  <c r="M169" i="22"/>
  <c r="M169" i="33"/>
  <c r="M169" i="21"/>
  <c r="M170" i="17"/>
  <c r="M304" i="22"/>
  <c r="M305" i="17"/>
  <c r="M304" i="33"/>
  <c r="M304" i="21"/>
  <c r="P51" i="17"/>
  <c r="P51" i="22"/>
  <c r="P51" i="33"/>
  <c r="P51" i="21"/>
  <c r="M51" i="22"/>
  <c r="M51" i="17"/>
  <c r="M51" i="33"/>
  <c r="M51" i="21"/>
  <c r="M325" i="33"/>
  <c r="M325" i="22"/>
  <c r="M326" i="17"/>
  <c r="M325" i="21"/>
  <c r="P41" i="17"/>
  <c r="P41" i="22"/>
  <c r="P41" i="33"/>
  <c r="P41" i="21"/>
  <c r="J41" i="17"/>
  <c r="J41" i="22"/>
  <c r="J41" i="21"/>
  <c r="J41" i="33"/>
  <c r="J212" i="33"/>
  <c r="J212" i="21"/>
  <c r="J213" i="17"/>
  <c r="J212" i="22"/>
  <c r="J69" i="21"/>
  <c r="J70" i="17"/>
  <c r="J69" i="33"/>
  <c r="J69" i="22"/>
  <c r="G138" i="22"/>
  <c r="G138" i="21"/>
  <c r="G139" i="17"/>
  <c r="G138" i="33"/>
  <c r="P139" i="17"/>
  <c r="P138" i="22"/>
  <c r="P138" i="21"/>
  <c r="P138" i="33"/>
  <c r="M334" i="22"/>
  <c r="M334" i="33"/>
  <c r="M334" i="21"/>
  <c r="M335" i="17"/>
  <c r="AW32" i="7"/>
  <c r="AH334" i="33"/>
  <c r="AH334" i="21"/>
  <c r="AH334" i="22"/>
  <c r="AH335" i="17"/>
  <c r="V319" i="17"/>
  <c r="V318" i="22"/>
  <c r="AW16" i="14"/>
  <c r="V318" i="21"/>
  <c r="V318" i="33"/>
  <c r="S318" i="33"/>
  <c r="S318" i="21"/>
  <c r="AW16" i="13"/>
  <c r="S319" i="17"/>
  <c r="S318" i="22"/>
  <c r="AH302" i="33"/>
  <c r="AT31" i="7"/>
  <c r="AH302" i="22"/>
  <c r="AH302" i="21"/>
  <c r="AH303" i="17"/>
  <c r="G302" i="21"/>
  <c r="G303" i="17"/>
  <c r="G302" i="22"/>
  <c r="AT31" i="3"/>
  <c r="G302" i="33"/>
  <c r="AK302" i="33"/>
  <c r="AT31" i="11"/>
  <c r="AK302" i="21"/>
  <c r="AK302" i="22"/>
  <c r="AK303" i="17"/>
  <c r="S50" i="33"/>
  <c r="S50" i="22"/>
  <c r="S50" i="17"/>
  <c r="S50" i="21"/>
  <c r="M50" i="33"/>
  <c r="M50" i="17"/>
  <c r="M50" i="22"/>
  <c r="M50" i="21"/>
  <c r="V50" i="17"/>
  <c r="V50" i="33"/>
  <c r="V50" i="22"/>
  <c r="V50" i="21"/>
  <c r="AH50" i="21"/>
  <c r="AH50" i="22"/>
  <c r="AH50" i="17"/>
  <c r="AH50" i="33"/>
  <c r="P34" i="17"/>
  <c r="P34" i="21"/>
  <c r="P34" i="33"/>
  <c r="P34" i="22"/>
  <c r="Y34" i="17"/>
  <c r="Y34" i="33"/>
  <c r="Y34" i="21"/>
  <c r="Y34" i="22"/>
  <c r="G34" i="17"/>
  <c r="G34" i="21"/>
  <c r="G34" i="22"/>
  <c r="G34" i="33"/>
  <c r="J34" i="17"/>
  <c r="J34" i="22"/>
  <c r="J34" i="33"/>
  <c r="J34" i="21"/>
  <c r="V28" i="21"/>
  <c r="V28" i="22"/>
  <c r="V28" i="33"/>
  <c r="V28" i="17"/>
  <c r="J22" i="22"/>
  <c r="J22" i="21"/>
  <c r="J22" i="33"/>
  <c r="J22" i="17"/>
  <c r="M22" i="33"/>
  <c r="M22" i="22"/>
  <c r="M22" i="21"/>
  <c r="M22" i="17"/>
  <c r="P5" i="33"/>
  <c r="P5" i="21"/>
  <c r="P5" i="17"/>
  <c r="P5" i="22"/>
  <c r="AK5" i="21"/>
  <c r="AK5" i="22"/>
  <c r="AK5" i="33"/>
  <c r="AK5" i="17"/>
  <c r="J365" i="17"/>
  <c r="J364" i="33"/>
  <c r="J364" i="22"/>
  <c r="J364" i="21"/>
  <c r="M364" i="33"/>
  <c r="M364" i="22"/>
  <c r="M365" i="17"/>
  <c r="M364" i="21"/>
  <c r="J139" i="21"/>
  <c r="J140" i="17"/>
  <c r="J139" i="33"/>
  <c r="J139" i="22"/>
  <c r="J247" i="17"/>
  <c r="J246" i="33"/>
  <c r="J246" i="22"/>
  <c r="J246" i="21"/>
  <c r="M336" i="22"/>
  <c r="M337" i="17"/>
  <c r="M336" i="21"/>
  <c r="M336" i="33"/>
  <c r="S113" i="21"/>
  <c r="S113" i="22"/>
  <c r="S114" i="17"/>
  <c r="S113" i="33"/>
  <c r="AE113" i="33"/>
  <c r="AE113" i="21"/>
  <c r="AE114" i="17"/>
  <c r="AE113" i="22"/>
  <c r="AB113" i="21"/>
  <c r="AB113" i="33"/>
  <c r="AB114" i="17"/>
  <c r="AB113" i="22"/>
  <c r="P41" i="24"/>
  <c r="J81" i="33"/>
  <c r="J81" i="21"/>
  <c r="J82" i="17"/>
  <c r="J81" i="22"/>
  <c r="S77" i="33"/>
  <c r="S78" i="17"/>
  <c r="S77" i="21"/>
  <c r="S77" i="22"/>
  <c r="P71" i="33"/>
  <c r="P71" i="22"/>
  <c r="P72" i="17"/>
  <c r="P71" i="21"/>
  <c r="AT23" i="10"/>
  <c r="AE295" i="17"/>
  <c r="AE294" i="22"/>
  <c r="AE294" i="21"/>
  <c r="AE294" i="33"/>
  <c r="J278" i="22"/>
  <c r="J278" i="33"/>
  <c r="J278" i="21"/>
  <c r="J279" i="17"/>
  <c r="J201" i="33"/>
  <c r="J201" i="22"/>
  <c r="J202" i="17"/>
  <c r="J201" i="21"/>
  <c r="P72" i="21"/>
  <c r="P73" i="17"/>
  <c r="P72" i="22"/>
  <c r="P72" i="33"/>
  <c r="P305" i="33"/>
  <c r="P305" i="21"/>
  <c r="P305" i="22"/>
  <c r="P306" i="17"/>
  <c r="V88" i="22"/>
  <c r="V89" i="17"/>
  <c r="V88" i="21"/>
  <c r="V88" i="33"/>
  <c r="G74" i="22"/>
  <c r="G74" i="33"/>
  <c r="G75" i="17"/>
  <c r="G74" i="21"/>
  <c r="M74" i="21"/>
  <c r="M74" i="22"/>
  <c r="M75" i="17"/>
  <c r="M74" i="33"/>
  <c r="AB74" i="21"/>
  <c r="AB74" i="22"/>
  <c r="AB75" i="17"/>
  <c r="AB74" i="33"/>
  <c r="AK184" i="22"/>
  <c r="AK184" i="21"/>
  <c r="AK184" i="33"/>
  <c r="AK185" i="17"/>
  <c r="J184" i="21"/>
  <c r="J185" i="17"/>
  <c r="J184" i="33"/>
  <c r="J184" i="22"/>
  <c r="M332" i="22"/>
  <c r="M332" i="21"/>
  <c r="M333" i="17"/>
  <c r="M332" i="33"/>
  <c r="P333" i="17"/>
  <c r="P332" i="33"/>
  <c r="P332" i="21"/>
  <c r="P332" i="22"/>
  <c r="M195" i="21"/>
  <c r="M196" i="17"/>
  <c r="M195" i="33"/>
  <c r="M195" i="22"/>
  <c r="S195" i="33"/>
  <c r="S195" i="22"/>
  <c r="S195" i="21"/>
  <c r="S196" i="17"/>
  <c r="J195" i="22"/>
  <c r="J196" i="17"/>
  <c r="J195" i="33"/>
  <c r="J195" i="21"/>
  <c r="J55" i="22"/>
  <c r="J55" i="17"/>
  <c r="J55" i="21"/>
  <c r="J55" i="33"/>
  <c r="M275" i="22"/>
  <c r="M276" i="17"/>
  <c r="M275" i="33"/>
  <c r="M275" i="21"/>
  <c r="AH275" i="22"/>
  <c r="AT4" i="7"/>
  <c r="AH275" i="33"/>
  <c r="AH276" i="17"/>
  <c r="AH275" i="21"/>
  <c r="J205" i="33"/>
  <c r="J205" i="22"/>
  <c r="J206" i="17"/>
  <c r="J205" i="21"/>
  <c r="M300" i="17"/>
  <c r="M299" i="22"/>
  <c r="M299" i="21"/>
  <c r="M299" i="33"/>
  <c r="AB206" i="21"/>
  <c r="AB207" i="17"/>
  <c r="AB206" i="22"/>
  <c r="AB206" i="33"/>
  <c r="Y190" i="33"/>
  <c r="Y190" i="21"/>
  <c r="Y190" i="22"/>
  <c r="Y191" i="17"/>
  <c r="AE190" i="33"/>
  <c r="AE190" i="22"/>
  <c r="AE191" i="17"/>
  <c r="AE190" i="21"/>
  <c r="M63" i="22"/>
  <c r="M63" i="21"/>
  <c r="M63" i="33"/>
  <c r="M64" i="17"/>
  <c r="G63" i="22"/>
  <c r="G64" i="17"/>
  <c r="G63" i="33"/>
  <c r="G63" i="21"/>
  <c r="AB63" i="33"/>
  <c r="AB64" i="17"/>
  <c r="AB63" i="21"/>
  <c r="AB63" i="22"/>
  <c r="S286" i="21"/>
  <c r="AT15" i="13"/>
  <c r="S287" i="17"/>
  <c r="S286" i="33"/>
  <c r="S286" i="22"/>
  <c r="AT15" i="7"/>
  <c r="AH286" i="22"/>
  <c r="AH286" i="21"/>
  <c r="AH287" i="17"/>
  <c r="AH286" i="33"/>
  <c r="J124" i="33"/>
  <c r="J124" i="22"/>
  <c r="J125" i="17"/>
  <c r="J124" i="21"/>
  <c r="J267" i="17"/>
  <c r="J266" i="22"/>
  <c r="J266" i="33"/>
  <c r="J266" i="21"/>
  <c r="J135" i="17"/>
  <c r="J134" i="22"/>
  <c r="J134" i="21"/>
  <c r="J134" i="33"/>
  <c r="V225" i="22"/>
  <c r="V226" i="17"/>
  <c r="V225" i="21"/>
  <c r="V225" i="33"/>
  <c r="J43" i="17"/>
  <c r="J43" i="22"/>
  <c r="J43" i="21"/>
  <c r="J43" i="33"/>
  <c r="M281" i="33"/>
  <c r="M281" i="21"/>
  <c r="M282" i="17"/>
  <c r="M281" i="22"/>
  <c r="M183" i="21"/>
  <c r="M184" i="17"/>
  <c r="M183" i="22"/>
  <c r="M183" i="33"/>
  <c r="AE208" i="22"/>
  <c r="AE209" i="17"/>
  <c r="AE208" i="21"/>
  <c r="AE208" i="33"/>
  <c r="S208" i="22"/>
  <c r="S209" i="17"/>
  <c r="S208" i="33"/>
  <c r="S208" i="21"/>
  <c r="V208" i="21"/>
  <c r="V208" i="22"/>
  <c r="V209" i="17"/>
  <c r="V208" i="33"/>
  <c r="J200" i="21"/>
  <c r="J201" i="17"/>
  <c r="J200" i="33"/>
  <c r="J200" i="22"/>
  <c r="AK200" i="21"/>
  <c r="AK201" i="17"/>
  <c r="AK200" i="33"/>
  <c r="AK200" i="22"/>
  <c r="J64" i="33"/>
  <c r="J64" i="21"/>
  <c r="J64" i="22"/>
  <c r="J65" i="17"/>
  <c r="M53" i="21"/>
  <c r="M53" i="17"/>
  <c r="M53" i="33"/>
  <c r="M53" i="22"/>
  <c r="J280" i="33"/>
  <c r="J280" i="22"/>
  <c r="J280" i="21"/>
  <c r="J281" i="17"/>
  <c r="AE199" i="33"/>
  <c r="AE199" i="21"/>
  <c r="AE199" i="22"/>
  <c r="AE200" i="17"/>
  <c r="M186" i="17"/>
  <c r="M185" i="22"/>
  <c r="M185" i="21"/>
  <c r="M185" i="33"/>
  <c r="M52" i="22"/>
  <c r="M52" i="33"/>
  <c r="M52" i="17"/>
  <c r="M52" i="21"/>
  <c r="S279" i="33"/>
  <c r="AT8" i="13"/>
  <c r="S279" i="21"/>
  <c r="S280" i="17"/>
  <c r="S279" i="22"/>
  <c r="AH279" i="33"/>
  <c r="AT8" i="7"/>
  <c r="AH279" i="21"/>
  <c r="AH280" i="17"/>
  <c r="AH279" i="22"/>
  <c r="M66" i="22"/>
  <c r="M67" i="17"/>
  <c r="M66" i="33"/>
  <c r="M66" i="21"/>
  <c r="P160" i="21"/>
  <c r="P161" i="17"/>
  <c r="P160" i="33"/>
  <c r="P160" i="22"/>
  <c r="AE161" i="17"/>
  <c r="AQ11" i="10"/>
  <c r="AE160" i="33"/>
  <c r="AE160" i="22"/>
  <c r="AE160" i="21"/>
  <c r="J204" i="21"/>
  <c r="J205" i="17"/>
  <c r="J204" i="22"/>
  <c r="J204" i="33"/>
  <c r="J197" i="33"/>
  <c r="J198" i="17"/>
  <c r="J197" i="22"/>
  <c r="J197" i="21"/>
  <c r="G197" i="22"/>
  <c r="G197" i="33"/>
  <c r="G198" i="17"/>
  <c r="G197" i="21"/>
  <c r="AH197" i="33"/>
  <c r="AH197" i="21"/>
  <c r="AH198" i="17"/>
  <c r="AH197" i="22"/>
  <c r="P69" i="17"/>
  <c r="P68" i="33"/>
  <c r="P68" i="21"/>
  <c r="P68" i="22"/>
  <c r="S68" i="21"/>
  <c r="S68" i="22"/>
  <c r="S68" i="33"/>
  <c r="S69" i="17"/>
  <c r="AE68" i="33"/>
  <c r="AE68" i="21"/>
  <c r="AE69" i="17"/>
  <c r="AE68" i="22"/>
  <c r="P61" i="22"/>
  <c r="P62" i="17"/>
  <c r="P61" i="21"/>
  <c r="P61" i="33"/>
  <c r="M57" i="17"/>
  <c r="M57" i="33"/>
  <c r="M57" i="22"/>
  <c r="M57" i="21"/>
  <c r="P284" i="33"/>
  <c r="P284" i="22"/>
  <c r="P285" i="17"/>
  <c r="P284" i="21"/>
  <c r="AB284" i="22"/>
  <c r="AB284" i="33"/>
  <c r="AB284" i="21"/>
  <c r="AT13" i="9"/>
  <c r="AB285" i="17"/>
  <c r="P277" i="22"/>
  <c r="P277" i="21"/>
  <c r="P278" i="17"/>
  <c r="P277" i="33"/>
  <c r="J278" i="17"/>
  <c r="J277" i="22"/>
  <c r="J277" i="33"/>
  <c r="J277" i="21"/>
  <c r="P131" i="21"/>
  <c r="P131" i="22"/>
  <c r="P132" i="17"/>
  <c r="P131" i="33"/>
  <c r="P86" i="17"/>
  <c r="P85" i="33"/>
  <c r="P85" i="21"/>
  <c r="P85" i="22"/>
  <c r="P78" i="33"/>
  <c r="P78" i="21"/>
  <c r="P79" i="17"/>
  <c r="P78" i="22"/>
  <c r="M315" i="22"/>
  <c r="M316" i="17"/>
  <c r="M315" i="33"/>
  <c r="M315" i="21"/>
  <c r="AH308" i="33"/>
  <c r="AH309" i="17"/>
  <c r="AW6" i="7"/>
  <c r="AH308" i="22"/>
  <c r="AH308" i="21"/>
  <c r="V309" i="17"/>
  <c r="AW6" i="14"/>
  <c r="V308" i="21"/>
  <c r="V308" i="33"/>
  <c r="V308" i="22"/>
  <c r="P301" i="22"/>
  <c r="P302" i="17"/>
  <c r="P301" i="33"/>
  <c r="P301" i="21"/>
  <c r="Y173" i="17"/>
  <c r="Y172" i="21"/>
  <c r="AQ23" i="8"/>
  <c r="Y172" i="33"/>
  <c r="Y172" i="22"/>
  <c r="AQ23" i="3"/>
  <c r="G172" i="21"/>
  <c r="G172" i="33"/>
  <c r="G173" i="17"/>
  <c r="G172" i="22"/>
  <c r="J165" i="33"/>
  <c r="J165" i="21"/>
  <c r="J166" i="17"/>
  <c r="J165" i="22"/>
  <c r="P158" i="33"/>
  <c r="P159" i="17"/>
  <c r="P158" i="22"/>
  <c r="P158" i="21"/>
  <c r="J273" i="17"/>
  <c r="J272" i="33"/>
  <c r="J272" i="22"/>
  <c r="J272" i="21"/>
  <c r="AB91" i="21"/>
  <c r="AB91" i="33"/>
  <c r="AB92" i="17"/>
  <c r="AB91" i="22"/>
  <c r="V91" i="21"/>
  <c r="V91" i="33"/>
  <c r="V91" i="22"/>
  <c r="V92" i="17"/>
  <c r="AW28" i="3"/>
  <c r="G330" i="33"/>
  <c r="G330" i="21"/>
  <c r="G330" i="22"/>
  <c r="G331" i="17"/>
  <c r="AE331" i="17"/>
  <c r="AE330" i="21"/>
  <c r="AE330" i="22"/>
  <c r="AE330" i="33"/>
  <c r="AW28" i="10"/>
  <c r="AW28" i="8"/>
  <c r="Y330" i="22"/>
  <c r="Y331" i="17"/>
  <c r="Y330" i="33"/>
  <c r="Y330" i="21"/>
  <c r="V202" i="21"/>
  <c r="V202" i="22"/>
  <c r="V202" i="33"/>
  <c r="V203" i="17"/>
  <c r="G76" i="17"/>
  <c r="G75" i="22"/>
  <c r="G75" i="21"/>
  <c r="G75" i="33"/>
  <c r="V75" i="22"/>
  <c r="V75" i="33"/>
  <c r="V75" i="21"/>
  <c r="V76" i="17"/>
  <c r="P76" i="17"/>
  <c r="P75" i="22"/>
  <c r="P75" i="21"/>
  <c r="P75" i="33"/>
  <c r="AB314" i="33"/>
  <c r="AW12" i="9"/>
  <c r="AB314" i="22"/>
  <c r="AB314" i="21"/>
  <c r="AB315" i="17"/>
  <c r="AW12" i="13"/>
  <c r="S314" i="22"/>
  <c r="S314" i="21"/>
  <c r="S315" i="17"/>
  <c r="S314" i="33"/>
  <c r="Y186" i="33"/>
  <c r="Y186" i="21"/>
  <c r="Y186" i="22"/>
  <c r="Y187" i="17"/>
  <c r="AE186" i="33"/>
  <c r="AE186" i="21"/>
  <c r="AE186" i="22"/>
  <c r="AE187" i="17"/>
  <c r="S187" i="17"/>
  <c r="S186" i="33"/>
  <c r="S186" i="22"/>
  <c r="S186" i="21"/>
  <c r="G298" i="22"/>
  <c r="G299" i="17"/>
  <c r="G298" i="21"/>
  <c r="G298" i="33"/>
  <c r="AT27" i="3"/>
  <c r="AQ22" i="9"/>
  <c r="AB172" i="17"/>
  <c r="AB171" i="33"/>
  <c r="AB171" i="22"/>
  <c r="AB171" i="21"/>
  <c r="V171" i="22"/>
  <c r="V172" i="17"/>
  <c r="V171" i="33"/>
  <c r="AQ22" i="14"/>
  <c r="V171" i="21"/>
  <c r="M46" i="17"/>
  <c r="M46" i="21"/>
  <c r="M46" i="33"/>
  <c r="M46" i="22"/>
  <c r="S46" i="21"/>
  <c r="S46" i="17"/>
  <c r="S46" i="33"/>
  <c r="S46" i="22"/>
  <c r="AB46" i="21"/>
  <c r="AB46" i="33"/>
  <c r="AB46" i="17"/>
  <c r="AB46" i="22"/>
  <c r="Y282" i="22"/>
  <c r="Y283" i="17"/>
  <c r="AT11" i="8"/>
  <c r="Y282" i="21"/>
  <c r="Y282" i="33"/>
  <c r="V283" i="17"/>
  <c r="V282" i="33"/>
  <c r="AT11" i="14"/>
  <c r="V282" i="21"/>
  <c r="V282" i="22"/>
  <c r="AE282" i="22"/>
  <c r="AE283" i="17"/>
  <c r="AT11" i="10"/>
  <c r="AE282" i="21"/>
  <c r="AE282" i="33"/>
  <c r="AH282" i="22"/>
  <c r="AH282" i="33"/>
  <c r="AH282" i="21"/>
  <c r="AT11" i="7"/>
  <c r="AH283" i="17"/>
  <c r="AQ6" i="3"/>
  <c r="G155" i="22"/>
  <c r="G156" i="17"/>
  <c r="G155" i="33"/>
  <c r="G155" i="21"/>
  <c r="J155" i="22"/>
  <c r="J155" i="21"/>
  <c r="J155" i="33"/>
  <c r="J156" i="17"/>
  <c r="AE155" i="22"/>
  <c r="AE156" i="17"/>
  <c r="AQ6" i="10"/>
  <c r="AE155" i="33"/>
  <c r="AE155" i="21"/>
  <c r="AE13" i="33"/>
  <c r="AE13" i="21"/>
  <c r="AE13" i="17"/>
  <c r="AE13" i="22"/>
  <c r="V13" i="21"/>
  <c r="V13" i="22"/>
  <c r="V13" i="33"/>
  <c r="V13" i="17"/>
  <c r="J264" i="22"/>
  <c r="J264" i="21"/>
  <c r="J265" i="17"/>
  <c r="J264" i="33"/>
  <c r="V123" i="17"/>
  <c r="V122" i="21"/>
  <c r="V122" i="22"/>
  <c r="V122" i="33"/>
  <c r="J348" i="21"/>
  <c r="J349" i="17"/>
  <c r="J348" i="33"/>
  <c r="J348" i="22"/>
  <c r="M147" i="21"/>
  <c r="M148" i="17"/>
  <c r="M147" i="33"/>
  <c r="M147" i="22"/>
  <c r="V8" i="21"/>
  <c r="V8" i="22"/>
  <c r="V8" i="33"/>
  <c r="V8" i="17"/>
  <c r="P29" i="21"/>
  <c r="P29" i="17"/>
  <c r="P29" i="22"/>
  <c r="P29" i="33"/>
  <c r="AK29" i="21"/>
  <c r="AK29" i="22"/>
  <c r="AK29" i="17"/>
  <c r="AK29" i="33"/>
  <c r="G29" i="22"/>
  <c r="G29" i="17"/>
  <c r="G29" i="33"/>
  <c r="G29" i="21"/>
  <c r="V275" i="17"/>
  <c r="V274" i="22"/>
  <c r="V274" i="21"/>
  <c r="V274" i="33"/>
  <c r="J260" i="33"/>
  <c r="J260" i="22"/>
  <c r="J261" i="17"/>
  <c r="J260" i="21"/>
  <c r="Y3" i="17"/>
  <c r="Y3" i="22"/>
  <c r="Y3" i="21"/>
  <c r="Y3" i="33"/>
  <c r="J111" i="17"/>
  <c r="J110" i="21"/>
  <c r="J110" i="22"/>
  <c r="J110" i="33"/>
  <c r="J251" i="21"/>
  <c r="J251" i="33"/>
  <c r="J251" i="22"/>
  <c r="J252" i="17"/>
  <c r="P363" i="21"/>
  <c r="P363" i="22"/>
  <c r="P363" i="33"/>
  <c r="P364" i="17"/>
  <c r="AZ31" i="11"/>
  <c r="AK363" i="21"/>
  <c r="AK363" i="33"/>
  <c r="AK364" i="17"/>
  <c r="AK363" i="22"/>
  <c r="M363" i="33"/>
  <c r="M363" i="22"/>
  <c r="M364" i="17"/>
  <c r="M363" i="21"/>
  <c r="V270" i="22"/>
  <c r="V270" i="21"/>
  <c r="V270" i="33"/>
  <c r="V271" i="17"/>
  <c r="AE17" i="21"/>
  <c r="AE17" i="17"/>
  <c r="AE17" i="22"/>
  <c r="AE17" i="33"/>
  <c r="V17" i="22"/>
  <c r="V17" i="21"/>
  <c r="V17" i="17"/>
  <c r="V17" i="33"/>
  <c r="V127" i="17"/>
  <c r="V126" i="22"/>
  <c r="V126" i="21"/>
  <c r="V126" i="33"/>
  <c r="M360" i="21"/>
  <c r="M360" i="22"/>
  <c r="M360" i="33"/>
  <c r="M361" i="17"/>
  <c r="M106" i="22"/>
  <c r="M107" i="17"/>
  <c r="M106" i="21"/>
  <c r="M106" i="33"/>
  <c r="V217" i="22"/>
  <c r="V218" i="17"/>
  <c r="V217" i="21"/>
  <c r="V217" i="33"/>
  <c r="M26" i="33"/>
  <c r="M26" i="21"/>
  <c r="M26" i="17"/>
  <c r="M26" i="22"/>
  <c r="V247" i="33"/>
  <c r="V248" i="17"/>
  <c r="V247" i="21"/>
  <c r="V247" i="22"/>
  <c r="P41" i="26"/>
  <c r="P320" i="17"/>
  <c r="P319" i="33"/>
  <c r="P319" i="21"/>
  <c r="P319" i="22"/>
  <c r="AE319" i="21"/>
  <c r="AE319" i="22"/>
  <c r="AE319" i="33"/>
  <c r="AW17" i="10"/>
  <c r="AE320" i="17"/>
  <c r="AK319" i="22"/>
  <c r="AK319" i="21"/>
  <c r="AW17" i="11"/>
  <c r="AK319" i="33"/>
  <c r="AK320" i="17"/>
  <c r="AH319" i="33"/>
  <c r="AW17" i="7"/>
  <c r="AH319" i="21"/>
  <c r="AH320" i="17"/>
  <c r="AH319" i="22"/>
  <c r="J35" i="17"/>
  <c r="J35" i="22"/>
  <c r="J35" i="33"/>
  <c r="J35" i="21"/>
  <c r="AB35" i="22"/>
  <c r="AB35" i="21"/>
  <c r="AB35" i="17"/>
  <c r="AB35" i="33"/>
  <c r="P169" i="17"/>
  <c r="P168" i="22"/>
  <c r="P168" i="21"/>
  <c r="P168" i="33"/>
  <c r="M168" i="21"/>
  <c r="M169" i="17"/>
  <c r="M168" i="22"/>
  <c r="M168" i="33"/>
  <c r="AB321" i="22"/>
  <c r="AB322" i="17"/>
  <c r="AW19" i="9"/>
  <c r="AB321" i="21"/>
  <c r="AB321" i="33"/>
  <c r="M321" i="22"/>
  <c r="M322" i="17"/>
  <c r="M321" i="33"/>
  <c r="M321" i="21"/>
  <c r="AK322" i="17"/>
  <c r="AK321" i="22"/>
  <c r="AW19" i="11"/>
  <c r="AK321" i="33"/>
  <c r="AK321" i="21"/>
  <c r="P37" i="33"/>
  <c r="P37" i="21"/>
  <c r="P37" i="22"/>
  <c r="P37" i="17"/>
  <c r="J48" i="21"/>
  <c r="J48" i="33"/>
  <c r="J48" i="22"/>
  <c r="J48" i="17"/>
  <c r="S76" i="33"/>
  <c r="S77" i="17"/>
  <c r="S76" i="22"/>
  <c r="S76" i="21"/>
  <c r="AE77" i="17"/>
  <c r="AE76" i="33"/>
  <c r="AE76" i="22"/>
  <c r="AE76" i="21"/>
  <c r="M62" i="21"/>
  <c r="M62" i="22"/>
  <c r="M63" i="17"/>
  <c r="M62" i="33"/>
  <c r="J286" i="17"/>
  <c r="J285" i="22"/>
  <c r="J285" i="21"/>
  <c r="J285" i="33"/>
  <c r="J79" i="33"/>
  <c r="J80" i="17"/>
  <c r="J79" i="22"/>
  <c r="J79" i="21"/>
  <c r="G80" i="17"/>
  <c r="G79" i="21"/>
  <c r="G79" i="33"/>
  <c r="G79" i="22"/>
  <c r="M80" i="17"/>
  <c r="M79" i="33"/>
  <c r="M79" i="22"/>
  <c r="M79" i="21"/>
  <c r="V80" i="17"/>
  <c r="V79" i="21"/>
  <c r="V79" i="33"/>
  <c r="V79" i="22"/>
  <c r="J175" i="22"/>
  <c r="J176" i="17"/>
  <c r="J175" i="21"/>
  <c r="J175" i="33"/>
  <c r="AE175" i="33"/>
  <c r="AE175" i="21"/>
  <c r="AQ26" i="10"/>
  <c r="AE176" i="17"/>
  <c r="AE175" i="22"/>
  <c r="AQ26" i="7"/>
  <c r="AH175" i="33"/>
  <c r="AH176" i="17"/>
  <c r="AH175" i="21"/>
  <c r="AH175" i="22"/>
  <c r="P159" i="33"/>
  <c r="P160" i="17"/>
  <c r="P159" i="21"/>
  <c r="P159" i="22"/>
  <c r="AH160" i="17"/>
  <c r="AH159" i="33"/>
  <c r="AQ10" i="7"/>
  <c r="AH159" i="22"/>
  <c r="AH159" i="21"/>
  <c r="Y160" i="17"/>
  <c r="Y159" i="33"/>
  <c r="AQ10" i="8"/>
  <c r="Y159" i="21"/>
  <c r="Y159" i="22"/>
  <c r="P41" i="23"/>
  <c r="O34" i="23" s="1"/>
  <c r="S123" i="33"/>
  <c r="S123" i="22"/>
  <c r="S123" i="21"/>
  <c r="S124" i="17"/>
  <c r="M123" i="33"/>
  <c r="M123" i="22"/>
  <c r="M124" i="17"/>
  <c r="M123" i="21"/>
  <c r="V123" i="33"/>
  <c r="V124" i="17"/>
  <c r="V123" i="22"/>
  <c r="V123" i="21"/>
  <c r="AE229" i="33"/>
  <c r="AE229" i="22"/>
  <c r="AE229" i="21"/>
  <c r="AE230" i="17"/>
  <c r="P234" i="33"/>
  <c r="P234" i="21"/>
  <c r="P234" i="22"/>
  <c r="P235" i="17"/>
  <c r="J25" i="21"/>
  <c r="J25" i="33"/>
  <c r="J25" i="17"/>
  <c r="J25" i="22"/>
  <c r="M25" i="21"/>
  <c r="M25" i="33"/>
  <c r="M25" i="22"/>
  <c r="M25" i="17"/>
  <c r="P25" i="33"/>
  <c r="P25" i="17"/>
  <c r="P25" i="22"/>
  <c r="P25" i="21"/>
  <c r="AH25" i="17"/>
  <c r="AH25" i="33"/>
  <c r="AH25" i="22"/>
  <c r="AH25" i="21"/>
  <c r="P115" i="17"/>
  <c r="P114" i="21"/>
  <c r="P114" i="22"/>
  <c r="P114" i="33"/>
  <c r="V143" i="21"/>
  <c r="V143" i="33"/>
  <c r="V144" i="17"/>
  <c r="V143" i="22"/>
  <c r="J2" i="22"/>
  <c r="J2" i="21"/>
  <c r="J2" i="33"/>
  <c r="J2" i="17"/>
  <c r="AH2" i="17"/>
  <c r="AH2" i="21"/>
  <c r="AH2" i="22"/>
  <c r="AH2" i="33"/>
  <c r="M2" i="21"/>
  <c r="M2" i="17"/>
  <c r="M2" i="22"/>
  <c r="M2" i="33"/>
  <c r="P2" i="21"/>
  <c r="P2" i="22"/>
  <c r="P2" i="33"/>
  <c r="P2" i="17"/>
  <c r="AW11" i="11"/>
  <c r="AK313" i="33"/>
  <c r="AK313" i="21"/>
  <c r="AK313" i="22"/>
  <c r="AK314" i="17"/>
  <c r="M90" i="21"/>
  <c r="M90" i="33"/>
  <c r="M90" i="22"/>
  <c r="M91" i="17"/>
  <c r="M36" i="21"/>
  <c r="M36" i="17"/>
  <c r="M36" i="22"/>
  <c r="M36" i="33"/>
  <c r="P207" i="33"/>
  <c r="P207" i="21"/>
  <c r="P208" i="17"/>
  <c r="P207" i="22"/>
  <c r="J193" i="22"/>
  <c r="J193" i="33"/>
  <c r="J194" i="17"/>
  <c r="J193" i="21"/>
  <c r="M60" i="17"/>
  <c r="M60" i="21"/>
  <c r="M60" i="33"/>
  <c r="M60" i="22"/>
  <c r="M287" i="33"/>
  <c r="M287" i="21"/>
  <c r="M288" i="17"/>
  <c r="M287" i="22"/>
  <c r="AH258" i="22"/>
  <c r="AH258" i="21"/>
  <c r="AH259" i="17"/>
  <c r="AH258" i="33"/>
  <c r="P329" i="33"/>
  <c r="P330" i="17"/>
  <c r="P329" i="21"/>
  <c r="P329" i="22"/>
  <c r="AK192" i="33"/>
  <c r="AK192" i="22"/>
  <c r="AK192" i="21"/>
  <c r="AK193" i="17"/>
  <c r="M193" i="17"/>
  <c r="M192" i="33"/>
  <c r="M192" i="21"/>
  <c r="M192" i="22"/>
  <c r="M59" i="21"/>
  <c r="M59" i="17"/>
  <c r="M59" i="33"/>
  <c r="M59" i="22"/>
  <c r="J45" i="22"/>
  <c r="J45" i="33"/>
  <c r="J45" i="21"/>
  <c r="J45" i="17"/>
  <c r="P45" i="21"/>
  <c r="P45" i="22"/>
  <c r="P45" i="17"/>
  <c r="P45" i="33"/>
  <c r="P128" i="33"/>
  <c r="P128" i="21"/>
  <c r="P129" i="17"/>
  <c r="P128" i="22"/>
  <c r="J209" i="22"/>
  <c r="J210" i="17"/>
  <c r="J209" i="33"/>
  <c r="J209" i="21"/>
  <c r="M73" i="33"/>
  <c r="M73" i="22"/>
  <c r="M73" i="21"/>
  <c r="M74" i="17"/>
  <c r="M304" i="17"/>
  <c r="M303" i="21"/>
  <c r="M303" i="22"/>
  <c r="M303" i="33"/>
  <c r="M289" i="33"/>
  <c r="M289" i="21"/>
  <c r="M290" i="17"/>
  <c r="M289" i="22"/>
  <c r="P289" i="21"/>
  <c r="P289" i="22"/>
  <c r="P290" i="17"/>
  <c r="P289" i="33"/>
  <c r="P153" i="22"/>
  <c r="P154" i="17"/>
  <c r="P153" i="33"/>
  <c r="P153" i="21"/>
  <c r="V14" i="33"/>
  <c r="V14" i="21"/>
  <c r="V14" i="17"/>
  <c r="V14" i="22"/>
  <c r="AB14" i="17"/>
  <c r="AB14" i="21"/>
  <c r="AB14" i="22"/>
  <c r="AB14" i="33"/>
  <c r="G14" i="17"/>
  <c r="G14" i="22"/>
  <c r="G14" i="33"/>
  <c r="G14" i="21"/>
  <c r="AH14" i="33"/>
  <c r="AH14" i="22"/>
  <c r="AH14" i="17"/>
  <c r="AH14" i="21"/>
  <c r="P86" i="33"/>
  <c r="P86" i="22"/>
  <c r="P87" i="17"/>
  <c r="P86" i="21"/>
  <c r="J324" i="17"/>
  <c r="J323" i="33"/>
  <c r="J323" i="21"/>
  <c r="J323" i="22"/>
  <c r="M316" i="22"/>
  <c r="M317" i="17"/>
  <c r="M316" i="21"/>
  <c r="M316" i="33"/>
  <c r="P309" i="21"/>
  <c r="P309" i="22"/>
  <c r="P310" i="17"/>
  <c r="P309" i="33"/>
  <c r="P181" i="17"/>
  <c r="P180" i="33"/>
  <c r="P180" i="21"/>
  <c r="P180" i="22"/>
  <c r="M174" i="17"/>
  <c r="M173" i="22"/>
  <c r="M173" i="21"/>
  <c r="M173" i="33"/>
  <c r="J166" i="33"/>
  <c r="J166" i="21"/>
  <c r="J166" i="22"/>
  <c r="J167" i="17"/>
  <c r="P39" i="22"/>
  <c r="P39" i="33"/>
  <c r="P39" i="17"/>
  <c r="P39" i="21"/>
  <c r="J268" i="33"/>
  <c r="J269" i="17"/>
  <c r="J268" i="22"/>
  <c r="J268" i="21"/>
  <c r="J94" i="21"/>
  <c r="J94" i="22"/>
  <c r="J95" i="17"/>
  <c r="J94" i="33"/>
  <c r="V333" i="22"/>
  <c r="V334" i="17"/>
  <c r="V333" i="21"/>
  <c r="AW31" i="14"/>
  <c r="V333" i="33"/>
  <c r="M204" i="17"/>
  <c r="M203" i="22"/>
  <c r="M203" i="33"/>
  <c r="M203" i="21"/>
  <c r="J196" i="22"/>
  <c r="J196" i="21"/>
  <c r="J196" i="33"/>
  <c r="J197" i="17"/>
  <c r="J189" i="33"/>
  <c r="J190" i="17"/>
  <c r="J189" i="21"/>
  <c r="J189" i="22"/>
  <c r="M56" i="21"/>
  <c r="M56" i="33"/>
  <c r="M56" i="22"/>
  <c r="M56" i="17"/>
  <c r="M49" i="22"/>
  <c r="M49" i="33"/>
  <c r="M49" i="21"/>
  <c r="M49" i="17"/>
  <c r="J283" i="22"/>
  <c r="J283" i="21"/>
  <c r="J283" i="33"/>
  <c r="J284" i="17"/>
  <c r="P283" i="33"/>
  <c r="P283" i="21"/>
  <c r="P283" i="22"/>
  <c r="P284" i="17"/>
  <c r="V260" i="17"/>
  <c r="V259" i="22"/>
  <c r="V259" i="21"/>
  <c r="V259" i="33"/>
  <c r="AK211" i="17"/>
  <c r="AK210" i="33"/>
  <c r="AK210" i="22"/>
  <c r="AK210" i="21"/>
  <c r="V211" i="17"/>
  <c r="V210" i="21"/>
  <c r="V210" i="33"/>
  <c r="V210" i="22"/>
  <c r="AB83" i="21"/>
  <c r="AB83" i="22"/>
  <c r="AB83" i="33"/>
  <c r="AB84" i="17"/>
  <c r="G83" i="33"/>
  <c r="G83" i="22"/>
  <c r="G83" i="21"/>
  <c r="G84" i="17"/>
  <c r="P322" i="22"/>
  <c r="P322" i="33"/>
  <c r="P322" i="21"/>
  <c r="P323" i="17"/>
  <c r="J323" i="17"/>
  <c r="J322" i="21"/>
  <c r="J322" i="22"/>
  <c r="J322" i="33"/>
  <c r="S322" i="21"/>
  <c r="AW20" i="13"/>
  <c r="S322" i="22"/>
  <c r="S323" i="17"/>
  <c r="S322" i="33"/>
  <c r="AE194" i="21"/>
  <c r="AE194" i="22"/>
  <c r="AE195" i="17"/>
  <c r="AE194" i="33"/>
  <c r="M195" i="17"/>
  <c r="M194" i="21"/>
  <c r="M194" i="33"/>
  <c r="M194" i="22"/>
  <c r="P194" i="22"/>
  <c r="P195" i="17"/>
  <c r="P194" i="21"/>
  <c r="P194" i="33"/>
  <c r="Y67" i="22"/>
  <c r="Y68" i="17"/>
  <c r="Y67" i="33"/>
  <c r="Y67" i="21"/>
  <c r="M67" i="33"/>
  <c r="M67" i="22"/>
  <c r="M67" i="21"/>
  <c r="M68" i="17"/>
  <c r="AW4" i="10"/>
  <c r="AE306" i="33"/>
  <c r="AE306" i="22"/>
  <c r="AE307" i="17"/>
  <c r="AE306" i="21"/>
  <c r="Y306" i="22"/>
  <c r="Y307" i="17"/>
  <c r="Y306" i="33"/>
  <c r="AW4" i="8"/>
  <c r="Y306" i="21"/>
  <c r="J307" i="17"/>
  <c r="J306" i="22"/>
  <c r="J306" i="33"/>
  <c r="J306" i="21"/>
  <c r="M306" i="21"/>
  <c r="M307" i="17"/>
  <c r="M306" i="22"/>
  <c r="M306" i="33"/>
  <c r="G180" i="17"/>
  <c r="AQ30" i="3"/>
  <c r="G179" i="33"/>
  <c r="G179" i="22"/>
  <c r="G179" i="21"/>
  <c r="M180" i="17"/>
  <c r="M179" i="22"/>
  <c r="M179" i="33"/>
  <c r="M179" i="21"/>
  <c r="AQ30" i="14"/>
  <c r="V179" i="21"/>
  <c r="V179" i="33"/>
  <c r="V179" i="22"/>
  <c r="V180" i="17"/>
  <c r="S54" i="22"/>
  <c r="S54" i="21"/>
  <c r="S54" i="17"/>
  <c r="S54" i="33"/>
  <c r="V54" i="22"/>
  <c r="V54" i="17"/>
  <c r="V54" i="21"/>
  <c r="V54" i="33"/>
  <c r="AH290" i="21"/>
  <c r="AH290" i="22"/>
  <c r="AH290" i="33"/>
  <c r="AT19" i="7"/>
  <c r="AH291" i="17"/>
  <c r="AB290" i="22"/>
  <c r="AB290" i="33"/>
  <c r="AT19" i="9"/>
  <c r="AB290" i="21"/>
  <c r="AB291" i="17"/>
  <c r="J164" i="17"/>
  <c r="J163" i="22"/>
  <c r="J163" i="21"/>
  <c r="J163" i="33"/>
  <c r="AB163" i="22"/>
  <c r="AB164" i="17"/>
  <c r="AQ14" i="9"/>
  <c r="AB163" i="21"/>
  <c r="AB163" i="33"/>
  <c r="J38" i="21"/>
  <c r="J38" i="17"/>
  <c r="J38" i="33"/>
  <c r="J38" i="22"/>
  <c r="AH38" i="33"/>
  <c r="AH38" i="17"/>
  <c r="AH38" i="21"/>
  <c r="AH38" i="22"/>
  <c r="P237" i="21"/>
  <c r="P238" i="17"/>
  <c r="P237" i="33"/>
  <c r="P237" i="22"/>
  <c r="M31" i="22"/>
  <c r="M31" i="17"/>
  <c r="M31" i="33"/>
  <c r="M31" i="21"/>
  <c r="P132" i="22"/>
  <c r="P133" i="17"/>
  <c r="P132" i="33"/>
  <c r="P132" i="21"/>
  <c r="AE19" i="33"/>
  <c r="AE19" i="22"/>
  <c r="AE19" i="17"/>
  <c r="AE19" i="21"/>
  <c r="J19" i="33"/>
  <c r="J19" i="21"/>
  <c r="J19" i="17"/>
  <c r="J19" i="22"/>
  <c r="V102" i="21"/>
  <c r="V102" i="33"/>
  <c r="V103" i="17"/>
  <c r="V102" i="22"/>
  <c r="M267" i="21"/>
  <c r="M268" i="17"/>
  <c r="M267" i="22"/>
  <c r="M267" i="33"/>
  <c r="M6" i="33"/>
  <c r="M6" i="17"/>
  <c r="M6" i="21"/>
  <c r="M6" i="22"/>
  <c r="G6" i="22"/>
  <c r="G6" i="33"/>
  <c r="G6" i="17"/>
  <c r="G6" i="21"/>
  <c r="J6" i="22"/>
  <c r="J6" i="17"/>
  <c r="J6" i="33"/>
  <c r="J6" i="21"/>
  <c r="P130" i="21"/>
  <c r="P131" i="17"/>
  <c r="P130" i="22"/>
  <c r="P130" i="33"/>
  <c r="M239" i="21"/>
  <c r="M239" i="33"/>
  <c r="M239" i="22"/>
  <c r="M240" i="17"/>
  <c r="M30" i="33"/>
  <c r="M30" i="21"/>
  <c r="M30" i="17"/>
  <c r="M30" i="22"/>
  <c r="AB30" i="22"/>
  <c r="AB30" i="17"/>
  <c r="AB30" i="21"/>
  <c r="AB30" i="33"/>
  <c r="J30" i="33"/>
  <c r="J30" i="22"/>
  <c r="J30" i="17"/>
  <c r="J30" i="21"/>
  <c r="G16" i="22"/>
  <c r="G16" i="17"/>
  <c r="G16" i="21"/>
  <c r="G16" i="33"/>
  <c r="AZ9" i="9"/>
  <c r="AB341" i="21"/>
  <c r="AB341" i="33"/>
  <c r="AB342" i="17"/>
  <c r="AB341" i="22"/>
  <c r="AH230" i="22"/>
  <c r="AH231" i="17"/>
  <c r="AH230" i="33"/>
  <c r="AH230" i="21"/>
  <c r="M230" i="22"/>
  <c r="M231" i="17"/>
  <c r="M230" i="21"/>
  <c r="M230" i="33"/>
  <c r="V142" i="21"/>
  <c r="V142" i="22"/>
  <c r="V142" i="33"/>
  <c r="V143" i="17"/>
  <c r="V233" i="33"/>
  <c r="V233" i="21"/>
  <c r="V233" i="22"/>
  <c r="V234" i="17"/>
  <c r="P344" i="21"/>
  <c r="P345" i="17"/>
  <c r="P344" i="22"/>
  <c r="P344" i="33"/>
  <c r="V152" i="17"/>
  <c r="V151" i="21"/>
  <c r="V151" i="33"/>
  <c r="V151" i="22"/>
  <c r="J263" i="22"/>
  <c r="J263" i="21"/>
  <c r="J263" i="33"/>
  <c r="J264" i="17"/>
  <c r="G10" i="17"/>
  <c r="G10" i="22"/>
  <c r="G10" i="33"/>
  <c r="G10" i="21"/>
  <c r="AB10" i="17"/>
  <c r="AB10" i="33"/>
  <c r="AB10" i="22"/>
  <c r="AB10" i="21"/>
  <c r="AE120" i="17"/>
  <c r="AE119" i="33"/>
  <c r="AE119" i="22"/>
  <c r="AE119" i="21"/>
  <c r="AE225" i="17"/>
  <c r="AE224" i="33"/>
  <c r="AE224" i="21"/>
  <c r="AE224" i="22"/>
  <c r="AK220" i="33"/>
  <c r="AK220" i="21"/>
  <c r="AK221" i="17"/>
  <c r="AK220" i="22"/>
  <c r="V220" i="22"/>
  <c r="V221" i="17"/>
  <c r="V220" i="33"/>
  <c r="V220" i="21"/>
  <c r="P327" i="21"/>
  <c r="P327" i="22"/>
  <c r="P328" i="17"/>
  <c r="P327" i="33"/>
  <c r="M89" i="21"/>
  <c r="M90" i="17"/>
  <c r="M89" i="22"/>
  <c r="M89" i="33"/>
  <c r="V169" i="22"/>
  <c r="AQ20" i="14"/>
  <c r="V170" i="17"/>
  <c r="V169" i="33"/>
  <c r="V169" i="21"/>
  <c r="AT33" i="14"/>
  <c r="V304" i="22"/>
  <c r="V305" i="17"/>
  <c r="V304" i="21"/>
  <c r="V304" i="33"/>
  <c r="P335" i="22"/>
  <c r="P335" i="21"/>
  <c r="P336" i="17"/>
  <c r="P335" i="33"/>
  <c r="M182" i="33"/>
  <c r="M182" i="21"/>
  <c r="M183" i="17"/>
  <c r="M182" i="22"/>
  <c r="P212" i="21"/>
  <c r="P212" i="22"/>
  <c r="P213" i="17"/>
  <c r="P212" i="33"/>
  <c r="M70" i="17"/>
  <c r="M69" i="21"/>
  <c r="M69" i="33"/>
  <c r="M69" i="22"/>
  <c r="P292" i="22"/>
  <c r="P292" i="33"/>
  <c r="P292" i="21"/>
  <c r="P293" i="17"/>
  <c r="V138" i="33"/>
  <c r="V138" i="21"/>
  <c r="V138" i="22"/>
  <c r="V139" i="17"/>
  <c r="M139" i="17"/>
  <c r="M138" i="33"/>
  <c r="M138" i="21"/>
  <c r="M138" i="22"/>
  <c r="G334" i="22"/>
  <c r="G335" i="17"/>
  <c r="AW32" i="3"/>
  <c r="G334" i="33"/>
  <c r="G334" i="21"/>
  <c r="P335" i="17"/>
  <c r="P334" i="22"/>
  <c r="P334" i="33"/>
  <c r="P334" i="21"/>
  <c r="AB318" i="33"/>
  <c r="AW16" i="9"/>
  <c r="AB318" i="22"/>
  <c r="AB319" i="17"/>
  <c r="AB318" i="21"/>
  <c r="P318" i="33"/>
  <c r="P318" i="22"/>
  <c r="P319" i="17"/>
  <c r="P318" i="21"/>
  <c r="AK319" i="17"/>
  <c r="AW16" i="11"/>
  <c r="AK318" i="33"/>
  <c r="AK318" i="22"/>
  <c r="AK318" i="21"/>
  <c r="V302" i="21"/>
  <c r="V302" i="22"/>
  <c r="V303" i="17"/>
  <c r="V302" i="33"/>
  <c r="AT31" i="14"/>
  <c r="AE302" i="33"/>
  <c r="AT31" i="10"/>
  <c r="AE303" i="17"/>
  <c r="AE302" i="22"/>
  <c r="AE302" i="21"/>
  <c r="M302" i="22"/>
  <c r="M303" i="17"/>
  <c r="M302" i="33"/>
  <c r="M302" i="21"/>
  <c r="AB303" i="17"/>
  <c r="AB302" i="33"/>
  <c r="AB302" i="22"/>
  <c r="AB302" i="21"/>
  <c r="AT31" i="9"/>
  <c r="Y50" i="22"/>
  <c r="Y50" i="21"/>
  <c r="Y50" i="33"/>
  <c r="Y50" i="17"/>
  <c r="M34" i="33"/>
  <c r="M34" i="21"/>
  <c r="M34" i="22"/>
  <c r="M34" i="17"/>
  <c r="Y28" i="22"/>
  <c r="Y28" i="17"/>
  <c r="Y28" i="21"/>
  <c r="Y28" i="33"/>
  <c r="AE22" i="21"/>
  <c r="AE22" i="33"/>
  <c r="AE22" i="17"/>
  <c r="AE22" i="22"/>
  <c r="P22" i="21"/>
  <c r="P22" i="33"/>
  <c r="P22" i="22"/>
  <c r="P22" i="17"/>
  <c r="AH22" i="22"/>
  <c r="AH22" i="21"/>
  <c r="AH22" i="17"/>
  <c r="AH22" i="33"/>
  <c r="G5" i="33"/>
  <c r="G5" i="22"/>
  <c r="G5" i="17"/>
  <c r="G5" i="21"/>
  <c r="S5" i="21"/>
  <c r="S5" i="22"/>
  <c r="S5" i="17"/>
  <c r="S5" i="33"/>
  <c r="V5" i="22"/>
  <c r="V5" i="17"/>
  <c r="V5" i="33"/>
  <c r="V5" i="21"/>
  <c r="AB5" i="22"/>
  <c r="AB5" i="21"/>
  <c r="AB5" i="33"/>
  <c r="AB5" i="17"/>
  <c r="P364" i="33"/>
  <c r="P364" i="21"/>
  <c r="P365" i="17"/>
  <c r="P364" i="22"/>
  <c r="V139" i="22"/>
  <c r="V140" i="17"/>
  <c r="V139" i="21"/>
  <c r="V139" i="33"/>
  <c r="M246" i="33"/>
  <c r="M246" i="21"/>
  <c r="M246" i="22"/>
  <c r="M247" i="17"/>
  <c r="AK113" i="22"/>
  <c r="AK114" i="17"/>
  <c r="AK113" i="21"/>
  <c r="AK113" i="33"/>
  <c r="AE71" i="33"/>
  <c r="AE71" i="22"/>
  <c r="AE72" i="17"/>
  <c r="AE71" i="21"/>
  <c r="AK58" i="22"/>
  <c r="AK58" i="33"/>
  <c r="AK58" i="17"/>
  <c r="AK58" i="21"/>
  <c r="AH295" i="17"/>
  <c r="AT23" i="7"/>
  <c r="AH294" i="33"/>
  <c r="AH294" i="21"/>
  <c r="AH294" i="22"/>
  <c r="S278" i="22"/>
  <c r="S279" i="17"/>
  <c r="S278" i="21"/>
  <c r="AT7" i="13"/>
  <c r="S278" i="33"/>
  <c r="S9" i="22"/>
  <c r="S9" i="17"/>
  <c r="S9" i="21"/>
  <c r="S9" i="33"/>
  <c r="M202" i="17"/>
  <c r="M201" i="33"/>
  <c r="M201" i="22"/>
  <c r="M201" i="21"/>
  <c r="J73" i="17"/>
  <c r="J72" i="33"/>
  <c r="J72" i="21"/>
  <c r="J72" i="22"/>
  <c r="M305" i="21"/>
  <c r="M305" i="22"/>
  <c r="M306" i="17"/>
  <c r="M305" i="33"/>
  <c r="P88" i="22"/>
  <c r="P89" i="17"/>
  <c r="P88" i="21"/>
  <c r="P88" i="33"/>
  <c r="J74" i="33"/>
  <c r="J74" i="21"/>
  <c r="J74" i="22"/>
  <c r="J75" i="17"/>
  <c r="AH74" i="21"/>
  <c r="AH75" i="17"/>
  <c r="AH74" i="33"/>
  <c r="AH74" i="22"/>
  <c r="P74" i="22"/>
  <c r="P74" i="33"/>
  <c r="P75" i="17"/>
  <c r="P74" i="21"/>
  <c r="J155" i="17"/>
  <c r="J154" i="22"/>
  <c r="J154" i="21"/>
  <c r="J154" i="33"/>
  <c r="AH184" i="33"/>
  <c r="AH184" i="21"/>
  <c r="AH185" i="17"/>
  <c r="AH184" i="22"/>
  <c r="AE184" i="33"/>
  <c r="AE184" i="21"/>
  <c r="AE185" i="17"/>
  <c r="AE184" i="22"/>
  <c r="AK332" i="21"/>
  <c r="AW30" i="11"/>
  <c r="AK332" i="22"/>
  <c r="AK332" i="33"/>
  <c r="AK333" i="17"/>
  <c r="V195" i="33"/>
  <c r="V195" i="21"/>
  <c r="V196" i="17"/>
  <c r="V195" i="22"/>
  <c r="P196" i="17"/>
  <c r="P195" i="33"/>
  <c r="P195" i="21"/>
  <c r="P195" i="22"/>
  <c r="AH195" i="21"/>
  <c r="AH195" i="22"/>
  <c r="AH195" i="33"/>
  <c r="AH196" i="17"/>
  <c r="M55" i="21"/>
  <c r="M55" i="22"/>
  <c r="M55" i="17"/>
  <c r="M55" i="33"/>
  <c r="V275" i="21"/>
  <c r="V275" i="33"/>
  <c r="AT4" i="14"/>
  <c r="V276" i="17"/>
  <c r="V275" i="22"/>
  <c r="J276" i="17"/>
  <c r="J275" i="33"/>
  <c r="J275" i="22"/>
  <c r="J275" i="21"/>
  <c r="M205" i="33"/>
  <c r="M205" i="22"/>
  <c r="M206" i="17"/>
  <c r="M205" i="21"/>
  <c r="J299" i="21"/>
  <c r="J299" i="22"/>
  <c r="J300" i="17"/>
  <c r="J299" i="33"/>
  <c r="J156" i="33"/>
  <c r="J156" i="21"/>
  <c r="J157" i="17"/>
  <c r="J156" i="22"/>
  <c r="M206" i="33"/>
  <c r="M206" i="21"/>
  <c r="M207" i="17"/>
  <c r="M206" i="22"/>
  <c r="Y206" i="21"/>
  <c r="Y206" i="22"/>
  <c r="Y207" i="17"/>
  <c r="Y206" i="33"/>
  <c r="J206" i="22"/>
  <c r="J206" i="21"/>
  <c r="J207" i="17"/>
  <c r="J206" i="33"/>
  <c r="AE206" i="21"/>
  <c r="AE207" i="17"/>
  <c r="AE206" i="22"/>
  <c r="AE206" i="33"/>
  <c r="S191" i="17"/>
  <c r="S190" i="33"/>
  <c r="S190" i="21"/>
  <c r="S190" i="22"/>
  <c r="J190" i="22"/>
  <c r="J191" i="17"/>
  <c r="J190" i="21"/>
  <c r="J190" i="33"/>
  <c r="G191" i="17"/>
  <c r="G190" i="33"/>
  <c r="G190" i="22"/>
  <c r="G190" i="21"/>
  <c r="V63" i="21"/>
  <c r="V64" i="17"/>
  <c r="V63" i="22"/>
  <c r="V63" i="33"/>
  <c r="S63" i="33"/>
  <c r="S63" i="21"/>
  <c r="S64" i="17"/>
  <c r="S63" i="22"/>
  <c r="AE63" i="21"/>
  <c r="AE63" i="33"/>
  <c r="AE64" i="17"/>
  <c r="AE63" i="22"/>
  <c r="J63" i="22"/>
  <c r="J63" i="33"/>
  <c r="J63" i="21"/>
  <c r="J64" i="17"/>
  <c r="M286" i="21"/>
  <c r="M287" i="17"/>
  <c r="M286" i="22"/>
  <c r="M286" i="33"/>
  <c r="P286" i="33"/>
  <c r="P286" i="21"/>
  <c r="P287" i="17"/>
  <c r="P286" i="22"/>
  <c r="AB287" i="17"/>
  <c r="AB286" i="21"/>
  <c r="AT15" i="9"/>
  <c r="AB286" i="22"/>
  <c r="AB286" i="33"/>
  <c r="P124" i="22"/>
  <c r="P124" i="33"/>
  <c r="P125" i="17"/>
  <c r="P124" i="21"/>
  <c r="V266" i="22"/>
  <c r="V267" i="17"/>
  <c r="V266" i="21"/>
  <c r="V266" i="33"/>
  <c r="V134" i="33"/>
  <c r="V134" i="21"/>
  <c r="V135" i="17"/>
  <c r="V134" i="22"/>
  <c r="P226" i="17"/>
  <c r="P225" i="33"/>
  <c r="P225" i="22"/>
  <c r="P225" i="21"/>
  <c r="J255" i="33"/>
  <c r="J255" i="21"/>
  <c r="J256" i="17"/>
  <c r="J255" i="22"/>
  <c r="P43" i="33"/>
  <c r="P43" i="21"/>
  <c r="P43" i="17"/>
  <c r="P43" i="22"/>
  <c r="M178" i="17"/>
  <c r="M177" i="21"/>
  <c r="M177" i="22"/>
  <c r="M177" i="33"/>
  <c r="P281" i="22"/>
  <c r="P281" i="33"/>
  <c r="P282" i="17"/>
  <c r="P281" i="21"/>
  <c r="J183" i="33"/>
  <c r="J183" i="21"/>
  <c r="J183" i="22"/>
  <c r="J184" i="17"/>
  <c r="Y209" i="17"/>
  <c r="Y208" i="33"/>
  <c r="Y208" i="21"/>
  <c r="Y208" i="22"/>
  <c r="V140" i="33"/>
  <c r="V140" i="21"/>
  <c r="V141" i="17"/>
  <c r="V140" i="22"/>
  <c r="Y200" i="21"/>
  <c r="Y200" i="33"/>
  <c r="Y201" i="17"/>
  <c r="Y200" i="22"/>
  <c r="M200" i="21"/>
  <c r="M200" i="22"/>
  <c r="M201" i="17"/>
  <c r="M200" i="33"/>
  <c r="AB201" i="17"/>
  <c r="AB200" i="22"/>
  <c r="AB200" i="33"/>
  <c r="AB200" i="21"/>
  <c r="P64" i="22"/>
  <c r="P65" i="17"/>
  <c r="P64" i="33"/>
  <c r="P64" i="21"/>
  <c r="M65" i="17"/>
  <c r="M64" i="33"/>
  <c r="M64" i="21"/>
  <c r="M64" i="22"/>
  <c r="J53" i="22"/>
  <c r="J53" i="21"/>
  <c r="J53" i="17"/>
  <c r="J53" i="33"/>
  <c r="P280" i="22"/>
  <c r="P281" i="17"/>
  <c r="P280" i="21"/>
  <c r="P280" i="33"/>
  <c r="V199" i="33"/>
  <c r="V199" i="21"/>
  <c r="V200" i="17"/>
  <c r="V199" i="22"/>
  <c r="Y199" i="33"/>
  <c r="Y200" i="17"/>
  <c r="Y199" i="21"/>
  <c r="Y199" i="22"/>
  <c r="M279" i="33"/>
  <c r="M279" i="22"/>
  <c r="M280" i="17"/>
  <c r="M279" i="21"/>
  <c r="V279" i="21"/>
  <c r="V279" i="22"/>
  <c r="AT8" i="14"/>
  <c r="V279" i="33"/>
  <c r="V280" i="17"/>
  <c r="P279" i="33"/>
  <c r="P279" i="22"/>
  <c r="P279" i="21"/>
  <c r="P280" i="17"/>
  <c r="AK279" i="33"/>
  <c r="AK279" i="21"/>
  <c r="AK279" i="22"/>
  <c r="AT8" i="11"/>
  <c r="AK280" i="17"/>
  <c r="J80" i="22"/>
  <c r="J80" i="33"/>
  <c r="J81" i="17"/>
  <c r="J80" i="21"/>
  <c r="Y66" i="22"/>
  <c r="Y66" i="33"/>
  <c r="Y67" i="17"/>
  <c r="Y66" i="21"/>
  <c r="M296" i="22"/>
  <c r="M297" i="17"/>
  <c r="M296" i="21"/>
  <c r="M296" i="33"/>
  <c r="AQ11" i="7"/>
  <c r="AH160" i="22"/>
  <c r="AH160" i="33"/>
  <c r="AH161" i="17"/>
  <c r="AH160" i="21"/>
  <c r="M161" i="17"/>
  <c r="M160" i="21"/>
  <c r="M160" i="33"/>
  <c r="M160" i="22"/>
  <c r="J212" i="17"/>
  <c r="J211" i="33"/>
  <c r="J211" i="21"/>
  <c r="J211" i="22"/>
  <c r="M204" i="21"/>
  <c r="M204" i="33"/>
  <c r="M204" i="22"/>
  <c r="M205" i="17"/>
  <c r="AB198" i="17"/>
  <c r="AB197" i="21"/>
  <c r="AB197" i="22"/>
  <c r="AB197" i="33"/>
  <c r="M197" i="22"/>
  <c r="M198" i="17"/>
  <c r="M197" i="33"/>
  <c r="M197" i="21"/>
  <c r="Y197" i="21"/>
  <c r="Y197" i="33"/>
  <c r="Y198" i="17"/>
  <c r="Y197" i="22"/>
  <c r="J68" i="33"/>
  <c r="J68" i="22"/>
  <c r="J68" i="21"/>
  <c r="J69" i="17"/>
  <c r="Y68" i="21"/>
  <c r="Y69" i="17"/>
  <c r="Y68" i="33"/>
  <c r="Y68" i="22"/>
  <c r="J57" i="17"/>
  <c r="J57" i="22"/>
  <c r="J57" i="33"/>
  <c r="J57" i="21"/>
  <c r="M291" i="22"/>
  <c r="M292" i="17"/>
  <c r="M291" i="33"/>
  <c r="M291" i="21"/>
  <c r="V285" i="17"/>
  <c r="V284" i="22"/>
  <c r="V284" i="33"/>
  <c r="AT13" i="14"/>
  <c r="V284" i="21"/>
  <c r="AT13" i="13"/>
  <c r="S285" i="17"/>
  <c r="S284" i="33"/>
  <c r="S284" i="22"/>
  <c r="S284" i="21"/>
  <c r="M278" i="17"/>
  <c r="M277" i="33"/>
  <c r="M277" i="22"/>
  <c r="M277" i="21"/>
  <c r="J131" i="33"/>
  <c r="J131" i="22"/>
  <c r="J132" i="17"/>
  <c r="J131" i="21"/>
  <c r="P315" i="22"/>
  <c r="P315" i="21"/>
  <c r="P316" i="17"/>
  <c r="P315" i="33"/>
  <c r="Y308" i="21"/>
  <c r="AW6" i="8"/>
  <c r="Y308" i="22"/>
  <c r="Y309" i="17"/>
  <c r="Y308" i="33"/>
  <c r="J308" i="21"/>
  <c r="J309" i="17"/>
  <c r="J308" i="33"/>
  <c r="J308" i="22"/>
  <c r="AW6" i="3"/>
  <c r="G309" i="17"/>
  <c r="G308" i="33"/>
  <c r="G308" i="22"/>
  <c r="G308" i="21"/>
  <c r="J173" i="17"/>
  <c r="J172" i="33"/>
  <c r="J172" i="21"/>
  <c r="J172" i="22"/>
  <c r="P173" i="17"/>
  <c r="P172" i="33"/>
  <c r="P172" i="22"/>
  <c r="P172" i="21"/>
  <c r="P165" i="21"/>
  <c r="P165" i="22"/>
  <c r="P166" i="17"/>
  <c r="P165" i="33"/>
  <c r="J158" i="22"/>
  <c r="J158" i="33"/>
  <c r="J158" i="21"/>
  <c r="J159" i="17"/>
  <c r="P273" i="17"/>
  <c r="P272" i="22"/>
  <c r="P272" i="21"/>
  <c r="P272" i="33"/>
  <c r="S91" i="22"/>
  <c r="S92" i="17"/>
  <c r="S91" i="33"/>
  <c r="S91" i="21"/>
  <c r="Y91" i="21"/>
  <c r="Y91" i="33"/>
  <c r="Y92" i="17"/>
  <c r="Y91" i="22"/>
  <c r="J91" i="22"/>
  <c r="J92" i="17"/>
  <c r="J91" i="33"/>
  <c r="J91" i="21"/>
  <c r="AB330" i="21"/>
  <c r="AB330" i="22"/>
  <c r="AB331" i="17"/>
  <c r="AB330" i="33"/>
  <c r="AW28" i="9"/>
  <c r="AK331" i="17"/>
  <c r="AK330" i="33"/>
  <c r="AK330" i="21"/>
  <c r="AW28" i="11"/>
  <c r="AK330" i="22"/>
  <c r="M330" i="22"/>
  <c r="M330" i="33"/>
  <c r="M330" i="21"/>
  <c r="M331" i="17"/>
  <c r="AK202" i="21"/>
  <c r="AK203" i="17"/>
  <c r="AK202" i="33"/>
  <c r="AK202" i="22"/>
  <c r="G203" i="17"/>
  <c r="G202" i="21"/>
  <c r="G202" i="22"/>
  <c r="G202" i="33"/>
  <c r="S202" i="21"/>
  <c r="S202" i="22"/>
  <c r="S202" i="33"/>
  <c r="S203" i="17"/>
  <c r="S75" i="21"/>
  <c r="S76" i="17"/>
  <c r="S75" i="33"/>
  <c r="S75" i="22"/>
  <c r="AK75" i="21"/>
  <c r="AK75" i="33"/>
  <c r="AK76" i="17"/>
  <c r="AK75" i="22"/>
  <c r="J75" i="22"/>
  <c r="J75" i="21"/>
  <c r="J75" i="33"/>
  <c r="J76" i="17"/>
  <c r="P42" i="28"/>
  <c r="AB41" i="24"/>
  <c r="V314" i="33"/>
  <c r="V314" i="21"/>
  <c r="AW12" i="14"/>
  <c r="V314" i="22"/>
  <c r="V315" i="17"/>
  <c r="J314" i="21"/>
  <c r="J314" i="33"/>
  <c r="J315" i="17"/>
  <c r="J314" i="22"/>
  <c r="M314" i="22"/>
  <c r="M315" i="17"/>
  <c r="M314" i="21"/>
  <c r="M314" i="33"/>
  <c r="AW12" i="8"/>
  <c r="Y314" i="21"/>
  <c r="Y314" i="22"/>
  <c r="Y314" i="33"/>
  <c r="Y315" i="17"/>
  <c r="AE43" i="25"/>
  <c r="AT27" i="13"/>
  <c r="S298" i="22"/>
  <c r="S299" i="17"/>
  <c r="S298" i="33"/>
  <c r="S298" i="21"/>
  <c r="AT27" i="11"/>
  <c r="AK298" i="21"/>
  <c r="AK298" i="22"/>
  <c r="AK299" i="17"/>
  <c r="AK298" i="33"/>
  <c r="AT27" i="10"/>
  <c r="AE299" i="17"/>
  <c r="AE298" i="21"/>
  <c r="AE298" i="22"/>
  <c r="AE298" i="33"/>
  <c r="P172" i="17"/>
  <c r="P171" i="22"/>
  <c r="P171" i="33"/>
  <c r="P171" i="21"/>
  <c r="AK171" i="22"/>
  <c r="AK171" i="21"/>
  <c r="AK172" i="17"/>
  <c r="AQ22" i="11"/>
  <c r="AK171" i="33"/>
  <c r="J171" i="33"/>
  <c r="J171" i="21"/>
  <c r="J171" i="22"/>
  <c r="J172" i="17"/>
  <c r="M171" i="33"/>
  <c r="M171" i="21"/>
  <c r="M171" i="22"/>
  <c r="M172" i="17"/>
  <c r="AK46" i="21"/>
  <c r="AK46" i="33"/>
  <c r="AK46" i="22"/>
  <c r="AK46" i="17"/>
  <c r="P46" i="17"/>
  <c r="P46" i="33"/>
  <c r="P46" i="21"/>
  <c r="P46" i="22"/>
  <c r="J46" i="21"/>
  <c r="J46" i="17"/>
  <c r="J46" i="22"/>
  <c r="J46" i="33"/>
  <c r="M282" i="21"/>
  <c r="M283" i="17"/>
  <c r="M282" i="22"/>
  <c r="M282" i="33"/>
  <c r="AT11" i="13"/>
  <c r="S283" i="17"/>
  <c r="S282" i="22"/>
  <c r="S282" i="21"/>
  <c r="S282" i="33"/>
  <c r="AB283" i="17"/>
  <c r="AT11" i="9"/>
  <c r="AB282" i="21"/>
  <c r="AB282" i="33"/>
  <c r="AB282" i="22"/>
  <c r="AQ6" i="8"/>
  <c r="Y155" i="33"/>
  <c r="Y155" i="21"/>
  <c r="Y155" i="22"/>
  <c r="Y156" i="17"/>
  <c r="S13" i="22"/>
  <c r="S13" i="17"/>
  <c r="S13" i="21"/>
  <c r="S13" i="33"/>
  <c r="J13" i="33"/>
  <c r="J13" i="21"/>
  <c r="J13" i="17"/>
  <c r="J13" i="22"/>
  <c r="P340" i="22"/>
  <c r="P341" i="17"/>
  <c r="P340" i="33"/>
  <c r="P340" i="21"/>
  <c r="M122" i="21"/>
  <c r="M123" i="17"/>
  <c r="M122" i="33"/>
  <c r="M122" i="22"/>
  <c r="AZ16" i="14"/>
  <c r="V348" i="22"/>
  <c r="V349" i="17"/>
  <c r="V348" i="21"/>
  <c r="V348" i="33"/>
  <c r="AH8" i="17"/>
  <c r="AH8" i="33"/>
  <c r="AH8" i="22"/>
  <c r="AH8" i="21"/>
  <c r="AE29" i="22"/>
  <c r="AE29" i="17"/>
  <c r="AE29" i="33"/>
  <c r="AE29" i="21"/>
  <c r="V29" i="21"/>
  <c r="V29" i="22"/>
  <c r="V29" i="17"/>
  <c r="V29" i="33"/>
  <c r="M252" i="22"/>
  <c r="M253" i="17"/>
  <c r="M252" i="21"/>
  <c r="M252" i="33"/>
  <c r="AH3" i="33"/>
  <c r="AH3" i="21"/>
  <c r="AH3" i="22"/>
  <c r="AH3" i="17"/>
  <c r="V110" i="22"/>
  <c r="V110" i="33"/>
  <c r="V111" i="17"/>
  <c r="V110" i="21"/>
  <c r="S363" i="22"/>
  <c r="S363" i="21"/>
  <c r="S363" i="33"/>
  <c r="AZ31" i="13"/>
  <c r="S364" i="17"/>
  <c r="M271" i="17"/>
  <c r="M270" i="33"/>
  <c r="M270" i="22"/>
  <c r="M270" i="21"/>
  <c r="G17" i="17"/>
  <c r="G17" i="22"/>
  <c r="G17" i="21"/>
  <c r="G17" i="33"/>
  <c r="S17" i="21"/>
  <c r="S17" i="22"/>
  <c r="S17" i="33"/>
  <c r="S17" i="17"/>
  <c r="AB17" i="17"/>
  <c r="AB17" i="21"/>
  <c r="AB17" i="22"/>
  <c r="AB17" i="33"/>
  <c r="J126" i="22"/>
  <c r="J127" i="17"/>
  <c r="J126" i="21"/>
  <c r="J126" i="33"/>
  <c r="AZ28" i="14"/>
  <c r="V360" i="21"/>
  <c r="V360" i="33"/>
  <c r="V361" i="17"/>
  <c r="V360" i="22"/>
  <c r="V26" i="17"/>
  <c r="V26" i="21"/>
  <c r="V26" i="22"/>
  <c r="V26" i="33"/>
  <c r="S26" i="33"/>
  <c r="S26" i="17"/>
  <c r="S26" i="22"/>
  <c r="S26" i="21"/>
  <c r="AE26" i="21"/>
  <c r="AE26" i="22"/>
  <c r="AE26" i="33"/>
  <c r="AE26" i="17"/>
  <c r="P136" i="17"/>
  <c r="P135" i="33"/>
  <c r="P135" i="21"/>
  <c r="P135" i="22"/>
  <c r="J248" i="17"/>
  <c r="J247" i="22"/>
  <c r="J247" i="21"/>
  <c r="J247" i="33"/>
  <c r="J345" i="22"/>
  <c r="J346" i="17"/>
  <c r="J345" i="21"/>
  <c r="J345" i="33"/>
  <c r="AB41" i="26"/>
  <c r="P41" i="25"/>
  <c r="M40" i="28"/>
  <c r="J42" i="24"/>
  <c r="AH42" i="24"/>
  <c r="AE41" i="27"/>
  <c r="AH40" i="24"/>
  <c r="V43" i="24"/>
  <c r="M41" i="28"/>
  <c r="V319" i="21"/>
  <c r="V319" i="22"/>
  <c r="AW17" i="14"/>
  <c r="V319" i="33"/>
  <c r="V320" i="17"/>
  <c r="Y35" i="17"/>
  <c r="Y35" i="33"/>
  <c r="Y35" i="22"/>
  <c r="Y35" i="21"/>
  <c r="P35" i="21"/>
  <c r="P35" i="22"/>
  <c r="P35" i="17"/>
  <c r="P35" i="33"/>
  <c r="V35" i="22"/>
  <c r="V35" i="21"/>
  <c r="V35" i="33"/>
  <c r="V35" i="17"/>
  <c r="AQ19" i="14"/>
  <c r="V168" i="22"/>
  <c r="V169" i="17"/>
  <c r="V168" i="21"/>
  <c r="V168" i="33"/>
  <c r="AE321" i="22"/>
  <c r="AE321" i="21"/>
  <c r="AW19" i="10"/>
  <c r="AE321" i="33"/>
  <c r="AE322" i="17"/>
  <c r="P321" i="33"/>
  <c r="P321" i="21"/>
  <c r="P322" i="17"/>
  <c r="P321" i="22"/>
  <c r="J37" i="21"/>
  <c r="J37" i="17"/>
  <c r="J37" i="22"/>
  <c r="J37" i="33"/>
  <c r="J188" i="22"/>
  <c r="J188" i="21"/>
  <c r="J189" i="17"/>
  <c r="J188" i="33"/>
  <c r="M48" i="33"/>
  <c r="M48" i="22"/>
  <c r="M48" i="21"/>
  <c r="M48" i="17"/>
  <c r="G76" i="22"/>
  <c r="G77" i="17"/>
  <c r="G76" i="33"/>
  <c r="G76" i="21"/>
  <c r="Y76" i="22"/>
  <c r="Y77" i="17"/>
  <c r="Y76" i="21"/>
  <c r="Y76" i="33"/>
  <c r="P62" i="22"/>
  <c r="P62" i="33"/>
  <c r="P63" i="17"/>
  <c r="P62" i="21"/>
  <c r="M285" i="33"/>
  <c r="M285" i="21"/>
  <c r="M285" i="22"/>
  <c r="M286" i="17"/>
  <c r="P285" i="22"/>
  <c r="P285" i="33"/>
  <c r="P286" i="17"/>
  <c r="P285" i="21"/>
  <c r="S80" i="17"/>
  <c r="S79" i="21"/>
  <c r="S79" i="33"/>
  <c r="S79" i="22"/>
  <c r="AB79" i="22"/>
  <c r="AB79" i="33"/>
  <c r="AB79" i="21"/>
  <c r="AB80" i="17"/>
  <c r="Y79" i="21"/>
  <c r="Y79" i="33"/>
  <c r="Y79" i="22"/>
  <c r="Y80" i="17"/>
  <c r="AK175" i="21"/>
  <c r="AQ26" i="11"/>
  <c r="AK176" i="17"/>
  <c r="AK175" i="22"/>
  <c r="AK175" i="33"/>
  <c r="Y175" i="22"/>
  <c r="Y175" i="33"/>
  <c r="AQ26" i="8"/>
  <c r="Y176" i="17"/>
  <c r="Y175" i="21"/>
  <c r="G175" i="22"/>
  <c r="G175" i="21"/>
  <c r="G176" i="17"/>
  <c r="AQ26" i="3"/>
  <c r="G175" i="33"/>
  <c r="AQ10" i="10"/>
  <c r="AE159" i="21"/>
  <c r="AE159" i="33"/>
  <c r="AE160" i="17"/>
  <c r="AE159" i="22"/>
  <c r="AQ10" i="3"/>
  <c r="G159" i="22"/>
  <c r="G159" i="33"/>
  <c r="G159" i="21"/>
  <c r="G160" i="17"/>
  <c r="AK123" i="22"/>
  <c r="AK123" i="21"/>
  <c r="AK123" i="33"/>
  <c r="AK124" i="17"/>
  <c r="S229" i="22"/>
  <c r="S229" i="21"/>
  <c r="S229" i="33"/>
  <c r="S230" i="17"/>
  <c r="M229" i="21"/>
  <c r="M230" i="17"/>
  <c r="M229" i="22"/>
  <c r="M229" i="33"/>
  <c r="M149" i="17"/>
  <c r="M148" i="22"/>
  <c r="M148" i="33"/>
  <c r="M148" i="21"/>
  <c r="M234" i="33"/>
  <c r="M235" i="17"/>
  <c r="M234" i="21"/>
  <c r="M234" i="22"/>
  <c r="V234" i="33"/>
  <c r="V235" i="17"/>
  <c r="V234" i="22"/>
  <c r="V234" i="21"/>
  <c r="AB25" i="33"/>
  <c r="AB25" i="21"/>
  <c r="AB25" i="22"/>
  <c r="AB25" i="17"/>
  <c r="AE25" i="17"/>
  <c r="AE25" i="33"/>
  <c r="AE25" i="22"/>
  <c r="AE25" i="21"/>
  <c r="G25" i="33"/>
  <c r="G25" i="22"/>
  <c r="G25" i="21"/>
  <c r="G25" i="17"/>
  <c r="M114" i="22"/>
  <c r="M114" i="21"/>
  <c r="M115" i="17"/>
  <c r="M114" i="33"/>
  <c r="P143" i="21"/>
  <c r="P144" i="17"/>
  <c r="P143" i="22"/>
  <c r="P143" i="33"/>
  <c r="V2" i="17"/>
  <c r="V2" i="33"/>
  <c r="V2" i="22"/>
  <c r="V2" i="21"/>
  <c r="AB2" i="22"/>
  <c r="AB2" i="17"/>
  <c r="AB2" i="21"/>
  <c r="AB2" i="33"/>
  <c r="AW11" i="13"/>
  <c r="S313" i="22"/>
  <c r="S314" i="17"/>
  <c r="S313" i="21"/>
  <c r="S313" i="33"/>
  <c r="AE313" i="21"/>
  <c r="AW11" i="10"/>
  <c r="AE314" i="17"/>
  <c r="AE313" i="22"/>
  <c r="AE313" i="33"/>
  <c r="AH313" i="21"/>
  <c r="AW11" i="7"/>
  <c r="AH313" i="33"/>
  <c r="AH313" i="22"/>
  <c r="AH314" i="17"/>
  <c r="P65" i="33"/>
  <c r="P65" i="22"/>
  <c r="P66" i="17"/>
  <c r="P65" i="21"/>
  <c r="P36" i="22"/>
  <c r="P36" i="17"/>
  <c r="P36" i="33"/>
  <c r="P36" i="21"/>
  <c r="J208" i="17"/>
  <c r="J207" i="33"/>
  <c r="J207" i="21"/>
  <c r="J207" i="22"/>
  <c r="M194" i="17"/>
  <c r="M193" i="33"/>
  <c r="M193" i="22"/>
  <c r="M193" i="21"/>
  <c r="J60" i="17"/>
  <c r="J60" i="22"/>
  <c r="J60" i="33"/>
  <c r="J60" i="21"/>
  <c r="J287" i="21"/>
  <c r="J288" i="17"/>
  <c r="J287" i="22"/>
  <c r="J287" i="33"/>
  <c r="P259" i="17"/>
  <c r="P258" i="22"/>
  <c r="P258" i="21"/>
  <c r="P258" i="33"/>
  <c r="V258" i="22"/>
  <c r="V258" i="33"/>
  <c r="V258" i="21"/>
  <c r="V259" i="17"/>
  <c r="J193" i="17"/>
  <c r="J192" i="33"/>
  <c r="J192" i="22"/>
  <c r="J192" i="21"/>
  <c r="P193" i="17"/>
  <c r="P192" i="22"/>
  <c r="P192" i="21"/>
  <c r="P192" i="33"/>
  <c r="P59" i="17"/>
  <c r="P59" i="33"/>
  <c r="P59" i="21"/>
  <c r="P59" i="22"/>
  <c r="J128" i="33"/>
  <c r="J128" i="21"/>
  <c r="J129" i="17"/>
  <c r="J128" i="22"/>
  <c r="M209" i="22"/>
  <c r="M209" i="21"/>
  <c r="M209" i="33"/>
  <c r="M210" i="17"/>
  <c r="Y74" i="17"/>
  <c r="Y73" i="33"/>
  <c r="Y73" i="21"/>
  <c r="Y73" i="22"/>
  <c r="P303" i="21"/>
  <c r="P303" i="22"/>
  <c r="P304" i="17"/>
  <c r="P303" i="33"/>
  <c r="V304" i="17"/>
  <c r="V303" i="33"/>
  <c r="AT32" i="14"/>
  <c r="V303" i="22"/>
  <c r="V303" i="21"/>
  <c r="AE289" i="22"/>
  <c r="AE290" i="17"/>
  <c r="AT18" i="10"/>
  <c r="AE289" i="21"/>
  <c r="AE289" i="33"/>
  <c r="AK14" i="22"/>
  <c r="AK14" i="17"/>
  <c r="AK14" i="21"/>
  <c r="AK14" i="33"/>
  <c r="J14" i="22"/>
  <c r="J14" i="21"/>
  <c r="J14" i="17"/>
  <c r="J14" i="33"/>
  <c r="J86" i="33"/>
  <c r="J87" i="17"/>
  <c r="J86" i="21"/>
  <c r="J86" i="22"/>
  <c r="P323" i="21"/>
  <c r="P323" i="22"/>
  <c r="P323" i="33"/>
  <c r="P324" i="17"/>
  <c r="P316" i="22"/>
  <c r="P316" i="33"/>
  <c r="P316" i="21"/>
  <c r="P317" i="17"/>
  <c r="J309" i="22"/>
  <c r="J309" i="33"/>
  <c r="J309" i="21"/>
  <c r="J310" i="17"/>
  <c r="J173" i="22"/>
  <c r="J174" i="17"/>
  <c r="J173" i="33"/>
  <c r="J173" i="21"/>
  <c r="AQ17" i="3"/>
  <c r="G166" i="21"/>
  <c r="G166" i="22"/>
  <c r="G167" i="17"/>
  <c r="G166" i="33"/>
  <c r="AQ17" i="13"/>
  <c r="S167" i="17"/>
  <c r="S166" i="21"/>
  <c r="S166" i="33"/>
  <c r="S166" i="22"/>
  <c r="M39" i="22"/>
  <c r="M39" i="17"/>
  <c r="M39" i="33"/>
  <c r="M39" i="21"/>
  <c r="M268" i="22"/>
  <c r="M268" i="33"/>
  <c r="M268" i="21"/>
  <c r="M269" i="17"/>
  <c r="V95" i="17"/>
  <c r="V94" i="21"/>
  <c r="V94" i="33"/>
  <c r="V94" i="22"/>
  <c r="J333" i="33"/>
  <c r="J333" i="21"/>
  <c r="J334" i="17"/>
  <c r="J333" i="22"/>
  <c r="M333" i="22"/>
  <c r="M334" i="17"/>
  <c r="M333" i="33"/>
  <c r="M333" i="21"/>
  <c r="P203" i="33"/>
  <c r="P203" i="22"/>
  <c r="P203" i="21"/>
  <c r="P204" i="17"/>
  <c r="M197" i="17"/>
  <c r="M196" i="33"/>
  <c r="M196" i="21"/>
  <c r="M196" i="22"/>
  <c r="AE190" i="17"/>
  <c r="AE189" i="22"/>
  <c r="AE189" i="21"/>
  <c r="AE189" i="33"/>
  <c r="S189" i="22"/>
  <c r="S190" i="17"/>
  <c r="S189" i="21"/>
  <c r="S189" i="33"/>
  <c r="P190" i="17"/>
  <c r="P189" i="22"/>
  <c r="P189" i="21"/>
  <c r="P189" i="33"/>
  <c r="P49" i="33"/>
  <c r="P49" i="21"/>
  <c r="P49" i="22"/>
  <c r="P49" i="17"/>
  <c r="M276" i="33"/>
  <c r="M276" i="22"/>
  <c r="M277" i="17"/>
  <c r="M276" i="21"/>
  <c r="J260" i="17"/>
  <c r="J259" i="21"/>
  <c r="J259" i="22"/>
  <c r="J259" i="33"/>
  <c r="J210" i="22"/>
  <c r="J211" i="17"/>
  <c r="J210" i="21"/>
  <c r="J210" i="33"/>
  <c r="AH210" i="21"/>
  <c r="AH210" i="22"/>
  <c r="AH210" i="33"/>
  <c r="AH211" i="17"/>
  <c r="S210" i="21"/>
  <c r="S210" i="33"/>
  <c r="S210" i="22"/>
  <c r="S211" i="17"/>
  <c r="V83" i="22"/>
  <c r="V84" i="17"/>
  <c r="V83" i="21"/>
  <c r="V83" i="33"/>
  <c r="S83" i="22"/>
  <c r="S83" i="21"/>
  <c r="S84" i="17"/>
  <c r="S83" i="33"/>
  <c r="Y322" i="33"/>
  <c r="Y322" i="21"/>
  <c r="AW20" i="8"/>
  <c r="Y323" i="17"/>
  <c r="Y322" i="22"/>
  <c r="G322" i="22"/>
  <c r="G322" i="33"/>
  <c r="AW20" i="3"/>
  <c r="G322" i="21"/>
  <c r="G323" i="17"/>
  <c r="M323" i="17"/>
  <c r="M322" i="22"/>
  <c r="M322" i="21"/>
  <c r="M322" i="33"/>
  <c r="AK194" i="33"/>
  <c r="AK194" i="22"/>
  <c r="AK195" i="17"/>
  <c r="AK194" i="21"/>
  <c r="S194" i="22"/>
  <c r="S194" i="33"/>
  <c r="S194" i="21"/>
  <c r="S195" i="17"/>
  <c r="Y194" i="22"/>
  <c r="Y195" i="17"/>
  <c r="Y194" i="21"/>
  <c r="Y194" i="33"/>
  <c r="V194" i="22"/>
  <c r="V194" i="21"/>
  <c r="V194" i="33"/>
  <c r="V195" i="17"/>
  <c r="AE68" i="17"/>
  <c r="AE67" i="22"/>
  <c r="AE67" i="33"/>
  <c r="AE67" i="21"/>
  <c r="S68" i="17"/>
  <c r="S67" i="33"/>
  <c r="S67" i="22"/>
  <c r="S67" i="21"/>
  <c r="G67" i="33"/>
  <c r="G67" i="22"/>
  <c r="G68" i="17"/>
  <c r="G67" i="21"/>
  <c r="P306" i="22"/>
  <c r="P307" i="17"/>
  <c r="P306" i="21"/>
  <c r="P306" i="33"/>
  <c r="AW4" i="14"/>
  <c r="V306" i="22"/>
  <c r="V307" i="17"/>
  <c r="V306" i="33"/>
  <c r="V306" i="21"/>
  <c r="S306" i="22"/>
  <c r="S307" i="17"/>
  <c r="S306" i="21"/>
  <c r="AW4" i="13"/>
  <c r="S306" i="33"/>
  <c r="AB179" i="21"/>
  <c r="AB179" i="22"/>
  <c r="AB180" i="17"/>
  <c r="AQ30" i="9"/>
  <c r="AB179" i="33"/>
  <c r="AQ30" i="13"/>
  <c r="S179" i="22"/>
  <c r="S179" i="21"/>
  <c r="S180" i="17"/>
  <c r="S179" i="33"/>
  <c r="AE179" i="22"/>
  <c r="AE179" i="33"/>
  <c r="AE179" i="21"/>
  <c r="AQ30" i="10"/>
  <c r="AE180" i="17"/>
  <c r="Y54" i="17"/>
  <c r="Y54" i="22"/>
  <c r="Y54" i="21"/>
  <c r="Y54" i="33"/>
  <c r="AB54" i="17"/>
  <c r="AB54" i="22"/>
  <c r="AB54" i="21"/>
  <c r="AB54" i="33"/>
  <c r="AK291" i="17"/>
  <c r="AK290" i="22"/>
  <c r="AT19" i="11"/>
  <c r="AK290" i="21"/>
  <c r="AK290" i="33"/>
  <c r="G290" i="22"/>
  <c r="G290" i="21"/>
  <c r="AT19" i="3"/>
  <c r="G291" i="17"/>
  <c r="G290" i="33"/>
  <c r="P291" i="17"/>
  <c r="P290" i="33"/>
  <c r="P290" i="22"/>
  <c r="P290" i="21"/>
  <c r="AQ14" i="11"/>
  <c r="AK163" i="33"/>
  <c r="AK163" i="21"/>
  <c r="AK163" i="22"/>
  <c r="AK164" i="17"/>
  <c r="P163" i="33"/>
  <c r="P164" i="17"/>
  <c r="P163" i="21"/>
  <c r="P163" i="22"/>
  <c r="M163" i="33"/>
  <c r="M163" i="21"/>
  <c r="M163" i="22"/>
  <c r="M164" i="17"/>
  <c r="G38" i="17"/>
  <c r="G38" i="21"/>
  <c r="G38" i="22"/>
  <c r="G38" i="33"/>
  <c r="V38" i="21"/>
  <c r="V38" i="22"/>
  <c r="V38" i="17"/>
  <c r="V38" i="33"/>
  <c r="Y38" i="17"/>
  <c r="Y38" i="33"/>
  <c r="Y38" i="21"/>
  <c r="Y38" i="22"/>
  <c r="V237" i="22"/>
  <c r="V237" i="21"/>
  <c r="V238" i="17"/>
  <c r="V237" i="33"/>
  <c r="AH31" i="33"/>
  <c r="AH31" i="22"/>
  <c r="AH31" i="17"/>
  <c r="AH31" i="21"/>
  <c r="S31" i="21"/>
  <c r="S31" i="22"/>
  <c r="G2" i="13"/>
  <c r="S31" i="33"/>
  <c r="S31" i="17"/>
  <c r="J31" i="33"/>
  <c r="J31" i="22"/>
  <c r="J31" i="17"/>
  <c r="J31" i="21"/>
  <c r="M19" i="22"/>
  <c r="M19" i="33"/>
  <c r="M19" i="21"/>
  <c r="M19" i="17"/>
  <c r="M102" i="33"/>
  <c r="M103" i="17"/>
  <c r="M102" i="22"/>
  <c r="M102" i="21"/>
  <c r="P268" i="17"/>
  <c r="P267" i="33"/>
  <c r="P267" i="22"/>
  <c r="P267" i="21"/>
  <c r="V6" i="21"/>
  <c r="V6" i="22"/>
  <c r="V6" i="33"/>
  <c r="V6" i="17"/>
  <c r="Y6" i="33"/>
  <c r="Y6" i="22"/>
  <c r="Y6" i="21"/>
  <c r="Y6" i="17"/>
  <c r="P6" i="21"/>
  <c r="P6" i="22"/>
  <c r="P6" i="17"/>
  <c r="P6" i="33"/>
  <c r="M131" i="17"/>
  <c r="M130" i="33"/>
  <c r="M130" i="22"/>
  <c r="M130" i="21"/>
  <c r="J239" i="22"/>
  <c r="J239" i="21"/>
  <c r="J239" i="33"/>
  <c r="J240" i="17"/>
  <c r="AH30" i="33"/>
  <c r="AH30" i="22"/>
  <c r="AH30" i="17"/>
  <c r="AH30" i="21"/>
  <c r="V30" i="17"/>
  <c r="V30" i="33"/>
  <c r="V30" i="22"/>
  <c r="V30" i="21"/>
  <c r="S16" i="22"/>
  <c r="S16" i="17"/>
  <c r="S16" i="21"/>
  <c r="S16" i="33"/>
  <c r="V16" i="17"/>
  <c r="V16" i="33"/>
  <c r="V16" i="22"/>
  <c r="V16" i="21"/>
  <c r="Y341" i="22"/>
  <c r="Y341" i="21"/>
  <c r="Y342" i="17"/>
  <c r="AZ9" i="8"/>
  <c r="Y341" i="33"/>
  <c r="AZ9" i="11"/>
  <c r="AK341" i="21"/>
  <c r="AK341" i="22"/>
  <c r="AK341" i="33"/>
  <c r="AK342" i="17"/>
  <c r="J254" i="22"/>
  <c r="J255" i="17"/>
  <c r="J254" i="21"/>
  <c r="J254" i="33"/>
  <c r="M344" i="22"/>
  <c r="M344" i="33"/>
  <c r="M344" i="21"/>
  <c r="M345" i="17"/>
  <c r="J152" i="17"/>
  <c r="J151" i="33"/>
  <c r="J151" i="21"/>
  <c r="J151" i="22"/>
  <c r="P10" i="21"/>
  <c r="P10" i="33"/>
  <c r="P10" i="22"/>
  <c r="P10" i="17"/>
  <c r="Y120" i="17"/>
  <c r="Y119" i="33"/>
  <c r="Y119" i="22"/>
  <c r="Y119" i="21"/>
  <c r="V224" i="33"/>
  <c r="V224" i="21"/>
  <c r="V225" i="17"/>
  <c r="V224" i="22"/>
  <c r="AH225" i="17"/>
  <c r="AH224" i="22"/>
  <c r="AH224" i="33"/>
  <c r="AH224" i="21"/>
  <c r="Y225" i="17"/>
  <c r="Y224" i="33"/>
  <c r="Y224" i="22"/>
  <c r="Y224" i="21"/>
  <c r="AB225" i="17"/>
  <c r="AB224" i="21"/>
  <c r="AB224" i="22"/>
  <c r="AB224" i="33"/>
  <c r="P220" i="22"/>
  <c r="P221" i="17"/>
  <c r="P220" i="21"/>
  <c r="P220" i="33"/>
  <c r="M220" i="22"/>
  <c r="M221" i="17"/>
  <c r="M220" i="21"/>
  <c r="M220" i="33"/>
  <c r="J220" i="33"/>
  <c r="J220" i="22"/>
  <c r="J221" i="17"/>
  <c r="J220" i="21"/>
  <c r="P170" i="21"/>
  <c r="P171" i="17"/>
  <c r="P170" i="22"/>
  <c r="P170" i="33"/>
  <c r="P90" i="17"/>
  <c r="P89" i="33"/>
  <c r="P89" i="21"/>
  <c r="P89" i="22"/>
  <c r="P169" i="22"/>
  <c r="P170" i="17"/>
  <c r="P169" i="33"/>
  <c r="P169" i="21"/>
  <c r="AB304" i="33"/>
  <c r="AB305" i="17"/>
  <c r="AT33" i="9"/>
  <c r="AB304" i="22"/>
  <c r="AB304" i="21"/>
  <c r="M335" i="33"/>
  <c r="M335" i="21"/>
  <c r="M335" i="22"/>
  <c r="M336" i="17"/>
  <c r="J51" i="21"/>
  <c r="J51" i="22"/>
  <c r="J51" i="17"/>
  <c r="J51" i="33"/>
  <c r="P326" i="17"/>
  <c r="P325" i="33"/>
  <c r="P325" i="21"/>
  <c r="P325" i="22"/>
  <c r="J182" i="33"/>
  <c r="J183" i="17"/>
  <c r="J182" i="21"/>
  <c r="J182" i="22"/>
  <c r="M41" i="22"/>
  <c r="M41" i="17"/>
  <c r="M41" i="21"/>
  <c r="M41" i="33"/>
  <c r="P69" i="22"/>
  <c r="P70" i="17"/>
  <c r="P69" i="33"/>
  <c r="P69" i="21"/>
  <c r="J292" i="21"/>
  <c r="J292" i="22"/>
  <c r="J292" i="33"/>
  <c r="J293" i="17"/>
  <c r="AK139" i="17"/>
  <c r="AK138" i="33"/>
  <c r="AK138" i="22"/>
  <c r="AK138" i="21"/>
  <c r="AW32" i="10"/>
  <c r="AE334" i="22"/>
  <c r="AE334" i="33"/>
  <c r="AE334" i="21"/>
  <c r="AE335" i="17"/>
  <c r="AB335" i="17"/>
  <c r="AB334" i="33"/>
  <c r="AW32" i="9"/>
  <c r="AB334" i="21"/>
  <c r="AB334" i="22"/>
  <c r="S334" i="22"/>
  <c r="S335" i="17"/>
  <c r="S334" i="33"/>
  <c r="AW32" i="13"/>
  <c r="S334" i="21"/>
  <c r="J318" i="33"/>
  <c r="J318" i="21"/>
  <c r="J319" i="17"/>
  <c r="J318" i="22"/>
  <c r="G318" i="33"/>
  <c r="G318" i="22"/>
  <c r="AW16" i="3"/>
  <c r="G319" i="17"/>
  <c r="G318" i="21"/>
  <c r="AH318" i="33"/>
  <c r="AH318" i="22"/>
  <c r="AH319" i="17"/>
  <c r="AW16" i="7"/>
  <c r="AH318" i="21"/>
  <c r="S302" i="22"/>
  <c r="S303" i="17"/>
  <c r="AT31" i="13"/>
  <c r="S302" i="33"/>
  <c r="S302" i="21"/>
  <c r="P302" i="21"/>
  <c r="P303" i="17"/>
  <c r="P302" i="33"/>
  <c r="P302" i="22"/>
  <c r="G50" i="22"/>
  <c r="G50" i="21"/>
  <c r="G50" i="17"/>
  <c r="G50" i="33"/>
  <c r="J50" i="17"/>
  <c r="J50" i="33"/>
  <c r="J50" i="21"/>
  <c r="J50" i="22"/>
  <c r="AE50" i="22"/>
  <c r="AE50" i="33"/>
  <c r="AE50" i="17"/>
  <c r="AE50" i="21"/>
  <c r="AB50" i="22"/>
  <c r="AB50" i="33"/>
  <c r="AB50" i="17"/>
  <c r="AB50" i="21"/>
  <c r="AB34" i="17"/>
  <c r="AB34" i="33"/>
  <c r="AB34" i="21"/>
  <c r="AB34" i="22"/>
  <c r="AE34" i="33"/>
  <c r="AE34" i="22"/>
  <c r="AE34" i="17"/>
  <c r="AE34" i="21"/>
  <c r="J28" i="22"/>
  <c r="J28" i="17"/>
  <c r="J28" i="21"/>
  <c r="J28" i="33"/>
  <c r="AK28" i="21"/>
  <c r="AK28" i="22"/>
  <c r="AK28" i="33"/>
  <c r="AK28" i="17"/>
  <c r="S22" i="21"/>
  <c r="S22" i="22"/>
  <c r="S22" i="33"/>
  <c r="S22" i="17"/>
  <c r="Y22" i="22"/>
  <c r="Y22" i="17"/>
  <c r="Y22" i="21"/>
  <c r="Y22" i="33"/>
  <c r="Y5" i="21"/>
  <c r="Y5" i="33"/>
  <c r="Y5" i="22"/>
  <c r="Y5" i="17"/>
  <c r="M5" i="21"/>
  <c r="M5" i="17"/>
  <c r="M5" i="33"/>
  <c r="M5" i="22"/>
  <c r="V364" i="22"/>
  <c r="V365" i="17"/>
  <c r="V364" i="33"/>
  <c r="V364" i="21"/>
  <c r="AZ32" i="14"/>
  <c r="M139" i="21"/>
  <c r="M139" i="22"/>
  <c r="M139" i="33"/>
  <c r="M140" i="17"/>
  <c r="P246" i="22"/>
  <c r="P247" i="17"/>
  <c r="P246" i="33"/>
  <c r="P246" i="21"/>
  <c r="J337" i="17"/>
  <c r="J336" i="21"/>
  <c r="J336" i="22"/>
  <c r="J336" i="33"/>
  <c r="P336" i="33"/>
  <c r="P337" i="17"/>
  <c r="P336" i="22"/>
  <c r="P336" i="21"/>
  <c r="AH114" i="17"/>
  <c r="AH113" i="33"/>
  <c r="AH113" i="22"/>
  <c r="AH113" i="21"/>
  <c r="M113" i="22"/>
  <c r="M114" i="17"/>
  <c r="M113" i="21"/>
  <c r="M113" i="33"/>
  <c r="P114" i="17"/>
  <c r="P113" i="21"/>
  <c r="P113" i="22"/>
  <c r="P113" i="33"/>
  <c r="S39" i="23"/>
  <c r="P41" i="28"/>
  <c r="O33" i="28" s="1"/>
  <c r="J43" i="24"/>
  <c r="AH39" i="27"/>
  <c r="AG31" i="27" s="1"/>
  <c r="J311" i="22"/>
  <c r="J312" i="17"/>
  <c r="J311" i="21"/>
  <c r="J311" i="33"/>
  <c r="J297" i="21"/>
  <c r="J297" i="22"/>
  <c r="J298" i="17"/>
  <c r="J297" i="33"/>
  <c r="J70" i="33"/>
  <c r="J70" i="22"/>
  <c r="J71" i="17"/>
  <c r="J70" i="21"/>
  <c r="AE58" i="21"/>
  <c r="AE58" i="22"/>
  <c r="AE58" i="33"/>
  <c r="AE58" i="17"/>
  <c r="AK15" i="33"/>
  <c r="AK15" i="21"/>
  <c r="AK15" i="17"/>
  <c r="AK15" i="22"/>
  <c r="Y9" i="33"/>
  <c r="Y9" i="21"/>
  <c r="Y9" i="17"/>
  <c r="Y9" i="22"/>
  <c r="J41" i="25"/>
  <c r="I33" i="25" s="1"/>
  <c r="P201" i="21"/>
  <c r="P202" i="17"/>
  <c r="P201" i="22"/>
  <c r="P201" i="33"/>
  <c r="M72" i="22"/>
  <c r="M73" i="17"/>
  <c r="M72" i="21"/>
  <c r="M72" i="33"/>
  <c r="M88" i="21"/>
  <c r="M89" i="17"/>
  <c r="M88" i="33"/>
  <c r="M88" i="22"/>
  <c r="J88" i="21"/>
  <c r="J88" i="22"/>
  <c r="J89" i="17"/>
  <c r="J88" i="33"/>
  <c r="AE74" i="21"/>
  <c r="AE75" i="17"/>
  <c r="AE74" i="22"/>
  <c r="AE74" i="33"/>
  <c r="P154" i="22"/>
  <c r="P155" i="17"/>
  <c r="P154" i="33"/>
  <c r="P154" i="21"/>
  <c r="M184" i="22"/>
  <c r="M184" i="21"/>
  <c r="M185" i="17"/>
  <c r="M184" i="33"/>
  <c r="V185" i="17"/>
  <c r="V184" i="33"/>
  <c r="V184" i="21"/>
  <c r="V184" i="22"/>
  <c r="S184" i="22"/>
  <c r="S185" i="17"/>
  <c r="S184" i="21"/>
  <c r="S184" i="33"/>
  <c r="J332" i="22"/>
  <c r="J332" i="21"/>
  <c r="J332" i="33"/>
  <c r="J333" i="17"/>
  <c r="V332" i="22"/>
  <c r="V332" i="21"/>
  <c r="V333" i="17"/>
  <c r="V332" i="33"/>
  <c r="AW30" i="14"/>
  <c r="AW30" i="3"/>
  <c r="G332" i="21"/>
  <c r="G332" i="22"/>
  <c r="G332" i="33"/>
  <c r="G333" i="17"/>
  <c r="AW30" i="9"/>
  <c r="AB332" i="22"/>
  <c r="AB333" i="17"/>
  <c r="AB332" i="21"/>
  <c r="AB332" i="33"/>
  <c r="AK195" i="21"/>
  <c r="AK195" i="33"/>
  <c r="AK196" i="17"/>
  <c r="AK195" i="22"/>
  <c r="P55" i="17"/>
  <c r="P55" i="33"/>
  <c r="P55" i="22"/>
  <c r="P55" i="21"/>
  <c r="Y275" i="21"/>
  <c r="AT4" i="8"/>
  <c r="Y275" i="22"/>
  <c r="Y275" i="33"/>
  <c r="Y276" i="17"/>
  <c r="P205" i="22"/>
  <c r="P205" i="33"/>
  <c r="P206" i="17"/>
  <c r="P205" i="21"/>
  <c r="P299" i="21"/>
  <c r="P299" i="22"/>
  <c r="P300" i="17"/>
  <c r="P299" i="33"/>
  <c r="M156" i="21"/>
  <c r="M156" i="22"/>
  <c r="M156" i="33"/>
  <c r="M157" i="17"/>
  <c r="G206" i="22"/>
  <c r="G206" i="21"/>
  <c r="G206" i="33"/>
  <c r="G207" i="17"/>
  <c r="V206" i="22"/>
  <c r="V206" i="21"/>
  <c r="V206" i="33"/>
  <c r="V207" i="17"/>
  <c r="P207" i="17"/>
  <c r="P206" i="22"/>
  <c r="P206" i="33"/>
  <c r="P206" i="21"/>
  <c r="AB190" i="22"/>
  <c r="AB190" i="21"/>
  <c r="AB191" i="17"/>
  <c r="AB190" i="33"/>
  <c r="AK191" i="17"/>
  <c r="AK190" i="21"/>
  <c r="AK190" i="22"/>
  <c r="AK190" i="33"/>
  <c r="V190" i="21"/>
  <c r="V190" i="22"/>
  <c r="V191" i="17"/>
  <c r="V190" i="33"/>
  <c r="P190" i="22"/>
  <c r="P191" i="17"/>
  <c r="P190" i="33"/>
  <c r="P190" i="21"/>
  <c r="Y64" i="17"/>
  <c r="Y63" i="33"/>
  <c r="Y63" i="21"/>
  <c r="Y63" i="22"/>
  <c r="P63" i="33"/>
  <c r="P63" i="22"/>
  <c r="P63" i="21"/>
  <c r="P64" i="17"/>
  <c r="V286" i="21"/>
  <c r="V286" i="22"/>
  <c r="V286" i="33"/>
  <c r="V287" i="17"/>
  <c r="AT15" i="14"/>
  <c r="AT15" i="11"/>
  <c r="AK286" i="21"/>
  <c r="AK286" i="33"/>
  <c r="AK286" i="22"/>
  <c r="AK287" i="17"/>
  <c r="M124" i="33"/>
  <c r="M124" i="22"/>
  <c r="M124" i="21"/>
  <c r="M125" i="17"/>
  <c r="M136" i="33"/>
  <c r="M136" i="22"/>
  <c r="M137" i="17"/>
  <c r="M136" i="21"/>
  <c r="M266" i="21"/>
  <c r="M267" i="17"/>
  <c r="M266" i="33"/>
  <c r="M266" i="22"/>
  <c r="J256" i="33"/>
  <c r="J257" i="17"/>
  <c r="J256" i="22"/>
  <c r="J256" i="21"/>
  <c r="P134" i="33"/>
  <c r="P134" i="22"/>
  <c r="P134" i="21"/>
  <c r="P135" i="17"/>
  <c r="V255" i="22"/>
  <c r="V256" i="17"/>
  <c r="V255" i="33"/>
  <c r="V255" i="21"/>
  <c r="M43" i="21"/>
  <c r="M43" i="22"/>
  <c r="M43" i="17"/>
  <c r="M43" i="33"/>
  <c r="J177" i="21"/>
  <c r="J178" i="17"/>
  <c r="J177" i="22"/>
  <c r="J177" i="33"/>
  <c r="P183" i="22"/>
  <c r="P183" i="21"/>
  <c r="P184" i="17"/>
  <c r="P183" i="33"/>
  <c r="G208" i="33"/>
  <c r="G208" i="21"/>
  <c r="G209" i="17"/>
  <c r="G208" i="22"/>
  <c r="J208" i="33"/>
  <c r="J208" i="21"/>
  <c r="J209" i="17"/>
  <c r="J208" i="22"/>
  <c r="J140" i="33"/>
  <c r="J140" i="22"/>
  <c r="J141" i="17"/>
  <c r="J140" i="21"/>
  <c r="S200" i="33"/>
  <c r="S200" i="22"/>
  <c r="S201" i="17"/>
  <c r="S200" i="21"/>
  <c r="P200" i="21"/>
  <c r="P201" i="17"/>
  <c r="P200" i="33"/>
  <c r="P200" i="22"/>
  <c r="V64" i="33"/>
  <c r="V64" i="21"/>
  <c r="V65" i="17"/>
  <c r="V64" i="22"/>
  <c r="AE64" i="22"/>
  <c r="AE64" i="21"/>
  <c r="AE65" i="17"/>
  <c r="AE64" i="33"/>
  <c r="M281" i="17"/>
  <c r="M280" i="22"/>
  <c r="M280" i="33"/>
  <c r="M280" i="21"/>
  <c r="J199" i="21"/>
  <c r="J199" i="22"/>
  <c r="J200" i="17"/>
  <c r="J199" i="33"/>
  <c r="P199" i="33"/>
  <c r="P199" i="21"/>
  <c r="P200" i="17"/>
  <c r="P199" i="22"/>
  <c r="J186" i="17"/>
  <c r="J185" i="33"/>
  <c r="J185" i="21"/>
  <c r="J185" i="22"/>
  <c r="P52" i="17"/>
  <c r="P52" i="22"/>
  <c r="P52" i="33"/>
  <c r="P52" i="21"/>
  <c r="Y279" i="33"/>
  <c r="Y279" i="21"/>
  <c r="Y280" i="17"/>
  <c r="AT8" i="8"/>
  <c r="Y279" i="22"/>
  <c r="J280" i="17"/>
  <c r="J279" i="22"/>
  <c r="J279" i="33"/>
  <c r="J279" i="21"/>
  <c r="P80" i="22"/>
  <c r="P80" i="33"/>
  <c r="P81" i="17"/>
  <c r="P80" i="21"/>
  <c r="P66" i="21"/>
  <c r="P66" i="22"/>
  <c r="P66" i="33"/>
  <c r="P67" i="17"/>
  <c r="J66" i="21"/>
  <c r="J66" i="22"/>
  <c r="J67" i="17"/>
  <c r="J66" i="33"/>
  <c r="P297" i="17"/>
  <c r="P296" i="22"/>
  <c r="P296" i="33"/>
  <c r="P296" i="21"/>
  <c r="AK160" i="33"/>
  <c r="AK161" i="17"/>
  <c r="AQ11" i="11"/>
  <c r="AK160" i="22"/>
  <c r="AK160" i="21"/>
  <c r="AQ11" i="13"/>
  <c r="S160" i="22"/>
  <c r="S160" i="21"/>
  <c r="S161" i="17"/>
  <c r="S160" i="33"/>
  <c r="AQ11" i="8"/>
  <c r="Y160" i="21"/>
  <c r="Y160" i="33"/>
  <c r="Y161" i="17"/>
  <c r="Y160" i="22"/>
  <c r="P42" i="25"/>
  <c r="M212" i="17"/>
  <c r="M211" i="22"/>
  <c r="M211" i="33"/>
  <c r="M211" i="21"/>
  <c r="P204" i="22"/>
  <c r="P204" i="21"/>
  <c r="P205" i="17"/>
  <c r="P204" i="33"/>
  <c r="P197" i="33"/>
  <c r="P197" i="22"/>
  <c r="P198" i="17"/>
  <c r="P197" i="21"/>
  <c r="AK197" i="22"/>
  <c r="AK198" i="17"/>
  <c r="AK197" i="33"/>
  <c r="AK197" i="21"/>
  <c r="V68" i="33"/>
  <c r="V68" i="22"/>
  <c r="V69" i="17"/>
  <c r="V68" i="21"/>
  <c r="M68" i="22"/>
  <c r="M68" i="33"/>
  <c r="M69" i="17"/>
  <c r="M68" i="21"/>
  <c r="J61" i="22"/>
  <c r="J61" i="33"/>
  <c r="J61" i="21"/>
  <c r="J62" i="17"/>
  <c r="J291" i="33"/>
  <c r="J291" i="21"/>
  <c r="J291" i="22"/>
  <c r="J292" i="17"/>
  <c r="J284" i="22"/>
  <c r="J284" i="33"/>
  <c r="J284" i="21"/>
  <c r="J285" i="17"/>
  <c r="M284" i="22"/>
  <c r="M284" i="33"/>
  <c r="M285" i="17"/>
  <c r="M284" i="21"/>
  <c r="J85" i="21"/>
  <c r="J86" i="17"/>
  <c r="J85" i="22"/>
  <c r="J85" i="33"/>
  <c r="J78" i="22"/>
  <c r="J79" i="17"/>
  <c r="J78" i="21"/>
  <c r="J78" i="33"/>
  <c r="P308" i="21"/>
  <c r="P309" i="17"/>
  <c r="P308" i="22"/>
  <c r="P308" i="33"/>
  <c r="M308" i="33"/>
  <c r="M308" i="22"/>
  <c r="M308" i="21"/>
  <c r="M309" i="17"/>
  <c r="J302" i="17"/>
  <c r="J301" i="21"/>
  <c r="J301" i="22"/>
  <c r="J301" i="33"/>
  <c r="AQ23" i="14"/>
  <c r="V173" i="17"/>
  <c r="V172" i="22"/>
  <c r="V172" i="21"/>
  <c r="V172" i="33"/>
  <c r="M172" i="33"/>
  <c r="M172" i="22"/>
  <c r="M172" i="21"/>
  <c r="M173" i="17"/>
  <c r="AB172" i="33"/>
  <c r="AB172" i="21"/>
  <c r="AB172" i="22"/>
  <c r="AB173" i="17"/>
  <c r="AQ23" i="9"/>
  <c r="AE91" i="33"/>
  <c r="AE92" i="17"/>
  <c r="AE91" i="21"/>
  <c r="AE91" i="22"/>
  <c r="P91" i="21"/>
  <c r="P91" i="22"/>
  <c r="P91" i="33"/>
  <c r="P92" i="17"/>
  <c r="AH330" i="22"/>
  <c r="AH331" i="17"/>
  <c r="AH330" i="33"/>
  <c r="AW28" i="7"/>
  <c r="AH330" i="21"/>
  <c r="V330" i="21"/>
  <c r="V330" i="22"/>
  <c r="V331" i="17"/>
  <c r="V330" i="33"/>
  <c r="AW28" i="14"/>
  <c r="J202" i="21"/>
  <c r="J203" i="17"/>
  <c r="J202" i="33"/>
  <c r="J202" i="22"/>
  <c r="AE202" i="21"/>
  <c r="AE202" i="22"/>
  <c r="AE202" i="33"/>
  <c r="AE203" i="17"/>
  <c r="Y202" i="21"/>
  <c r="Y202" i="22"/>
  <c r="Y203" i="17"/>
  <c r="Y202" i="33"/>
  <c r="AH75" i="21"/>
  <c r="AH75" i="33"/>
  <c r="AH75" i="22"/>
  <c r="AH76" i="17"/>
  <c r="Y75" i="33"/>
  <c r="Y75" i="21"/>
  <c r="Y76" i="17"/>
  <c r="Y75" i="22"/>
  <c r="AB41" i="28"/>
  <c r="Y41" i="28"/>
  <c r="AK314" i="22"/>
  <c r="AK315" i="17"/>
  <c r="AK314" i="33"/>
  <c r="AW12" i="11"/>
  <c r="AK314" i="21"/>
  <c r="P314" i="22"/>
  <c r="P315" i="17"/>
  <c r="P314" i="33"/>
  <c r="P314" i="21"/>
  <c r="AB186" i="22"/>
  <c r="AB186" i="21"/>
  <c r="AB187" i="17"/>
  <c r="AB186" i="33"/>
  <c r="AH186" i="22"/>
  <c r="AH186" i="21"/>
  <c r="AH187" i="17"/>
  <c r="AH186" i="33"/>
  <c r="J186" i="22"/>
  <c r="J187" i="17"/>
  <c r="J186" i="21"/>
  <c r="J186" i="33"/>
  <c r="G187" i="17"/>
  <c r="G186" i="33"/>
  <c r="G186" i="22"/>
  <c r="G186" i="21"/>
  <c r="Y298" i="21"/>
  <c r="Y298" i="22"/>
  <c r="Y299" i="17"/>
  <c r="Y298" i="33"/>
  <c r="AT27" i="8"/>
  <c r="M298" i="33"/>
  <c r="M298" i="21"/>
  <c r="M299" i="17"/>
  <c r="M298" i="22"/>
  <c r="J298" i="22"/>
  <c r="J299" i="17"/>
  <c r="J298" i="33"/>
  <c r="J298" i="21"/>
  <c r="P298" i="21"/>
  <c r="P298" i="22"/>
  <c r="P299" i="17"/>
  <c r="P298" i="33"/>
  <c r="G172" i="17"/>
  <c r="AQ22" i="3"/>
  <c r="G171" i="33"/>
  <c r="G171" i="21"/>
  <c r="G171" i="22"/>
  <c r="AE171" i="21"/>
  <c r="AE172" i="17"/>
  <c r="AE171" i="33"/>
  <c r="AQ22" i="10"/>
  <c r="AE171" i="22"/>
  <c r="Y46" i="21"/>
  <c r="Y46" i="33"/>
  <c r="Y46" i="17"/>
  <c r="Y46" i="22"/>
  <c r="AE46" i="22"/>
  <c r="AE46" i="17"/>
  <c r="AE46" i="21"/>
  <c r="AE46" i="33"/>
  <c r="G282" i="21"/>
  <c r="AT11" i="3"/>
  <c r="G282" i="22"/>
  <c r="G283" i="17"/>
  <c r="G282" i="33"/>
  <c r="AT11" i="11"/>
  <c r="AK282" i="21"/>
  <c r="AK282" i="33"/>
  <c r="AK283" i="17"/>
  <c r="AK282" i="22"/>
  <c r="V155" i="21"/>
  <c r="V156" i="17"/>
  <c r="AQ6" i="14"/>
  <c r="V155" i="33"/>
  <c r="V155" i="22"/>
  <c r="AH156" i="17"/>
  <c r="AH155" i="21"/>
  <c r="AH155" i="22"/>
  <c r="AQ6" i="7"/>
  <c r="AH155" i="33"/>
  <c r="AK155" i="33"/>
  <c r="AK155" i="21"/>
  <c r="AK155" i="22"/>
  <c r="AK156" i="17"/>
  <c r="AQ6" i="11"/>
  <c r="P13" i="21"/>
  <c r="P13" i="17"/>
  <c r="P13" i="33"/>
  <c r="P13" i="22"/>
  <c r="J340" i="33"/>
  <c r="J340" i="21"/>
  <c r="J341" i="17"/>
  <c r="J340" i="22"/>
  <c r="V147" i="22"/>
  <c r="V147" i="33"/>
  <c r="V148" i="17"/>
  <c r="V147" i="21"/>
  <c r="G8" i="21"/>
  <c r="G8" i="22"/>
  <c r="G8" i="33"/>
  <c r="G8" i="17"/>
  <c r="AH29" i="22"/>
  <c r="AH29" i="17"/>
  <c r="AH29" i="21"/>
  <c r="AH29" i="33"/>
  <c r="M29" i="22"/>
  <c r="M29" i="21"/>
  <c r="M29" i="33"/>
  <c r="M29" i="17"/>
  <c r="AB29" i="21"/>
  <c r="AB29" i="22"/>
  <c r="AB29" i="17"/>
  <c r="AB29" i="33"/>
  <c r="J252" i="22"/>
  <c r="J252" i="21"/>
  <c r="J253" i="17"/>
  <c r="J252" i="33"/>
  <c r="J274" i="22"/>
  <c r="J274" i="21"/>
  <c r="J275" i="17"/>
  <c r="J274" i="33"/>
  <c r="P260" i="22"/>
  <c r="P261" i="17"/>
  <c r="P260" i="21"/>
  <c r="P260" i="33"/>
  <c r="V3" i="22"/>
  <c r="V3" i="17"/>
  <c r="V3" i="21"/>
  <c r="V3" i="33"/>
  <c r="S3" i="17"/>
  <c r="S3" i="21"/>
  <c r="S3" i="33"/>
  <c r="S3" i="22"/>
  <c r="AK3" i="21"/>
  <c r="AK3" i="33"/>
  <c r="AK3" i="22"/>
  <c r="AK3" i="17"/>
  <c r="M111" i="17"/>
  <c r="M110" i="21"/>
  <c r="M110" i="33"/>
  <c r="M110" i="22"/>
  <c r="V251" i="21"/>
  <c r="V252" i="17"/>
  <c r="V251" i="22"/>
  <c r="V251" i="33"/>
  <c r="AH363" i="33"/>
  <c r="AZ31" i="7"/>
  <c r="AH364" i="17"/>
  <c r="AH363" i="22"/>
  <c r="AH363" i="21"/>
  <c r="J363" i="21"/>
  <c r="J363" i="22"/>
  <c r="J364" i="17"/>
  <c r="J363" i="33"/>
  <c r="V363" i="22"/>
  <c r="V363" i="33"/>
  <c r="V364" i="17"/>
  <c r="V363" i="21"/>
  <c r="AZ31" i="14"/>
  <c r="P270" i="22"/>
  <c r="P271" i="17"/>
  <c r="P270" i="21"/>
  <c r="P270" i="33"/>
  <c r="P17" i="33"/>
  <c r="P17" i="21"/>
  <c r="P17" i="17"/>
  <c r="P17" i="22"/>
  <c r="AH17" i="33"/>
  <c r="AH17" i="17"/>
  <c r="AH17" i="21"/>
  <c r="AH17" i="22"/>
  <c r="Y17" i="22"/>
  <c r="Y17" i="33"/>
  <c r="Y17" i="21"/>
  <c r="Y17" i="17"/>
  <c r="M127" i="17"/>
  <c r="M126" i="22"/>
  <c r="M126" i="21"/>
  <c r="M126" i="33"/>
  <c r="J360" i="21"/>
  <c r="J360" i="33"/>
  <c r="J361" i="17"/>
  <c r="J360" i="22"/>
  <c r="P106" i="22"/>
  <c r="P106" i="21"/>
  <c r="P106" i="33"/>
  <c r="P107" i="17"/>
  <c r="J217" i="22"/>
  <c r="J217" i="33"/>
  <c r="J218" i="17"/>
  <c r="J217" i="21"/>
  <c r="P26" i="33"/>
  <c r="P26" i="21"/>
  <c r="P26" i="17"/>
  <c r="P26" i="22"/>
  <c r="AK26" i="17"/>
  <c r="AK26" i="33"/>
  <c r="AK26" i="22"/>
  <c r="AK26" i="21"/>
  <c r="M135" i="21"/>
  <c r="M136" i="17"/>
  <c r="M135" i="22"/>
  <c r="M135" i="33"/>
  <c r="P248" i="17"/>
  <c r="P247" i="33"/>
  <c r="P247" i="22"/>
  <c r="P247" i="21"/>
  <c r="M345" i="33"/>
  <c r="M345" i="21"/>
  <c r="M346" i="17"/>
  <c r="M345" i="22"/>
  <c r="AW17" i="13"/>
  <c r="S320" i="17"/>
  <c r="S319" i="33"/>
  <c r="S319" i="22"/>
  <c r="S319" i="21"/>
  <c r="M320" i="17"/>
  <c r="M319" i="22"/>
  <c r="M319" i="33"/>
  <c r="M319" i="21"/>
  <c r="M35" i="22"/>
  <c r="M35" i="33"/>
  <c r="M35" i="17"/>
  <c r="M35" i="21"/>
  <c r="J168" i="22"/>
  <c r="J169" i="17"/>
  <c r="J168" i="33"/>
  <c r="J168" i="21"/>
  <c r="M37" i="33"/>
  <c r="M37" i="22"/>
  <c r="M37" i="17"/>
  <c r="M37" i="21"/>
  <c r="M188" i="21"/>
  <c r="M188" i="22"/>
  <c r="M189" i="17"/>
  <c r="M188" i="33"/>
  <c r="V76" i="21"/>
  <c r="V76" i="22"/>
  <c r="V76" i="33"/>
  <c r="V77" i="17"/>
  <c r="AB76" i="22"/>
  <c r="AB76" i="21"/>
  <c r="AB76" i="33"/>
  <c r="AB77" i="17"/>
  <c r="M76" i="21"/>
  <c r="M77" i="17"/>
  <c r="M76" i="22"/>
  <c r="M76" i="33"/>
  <c r="AE286" i="17"/>
  <c r="AE285" i="21"/>
  <c r="AT14" i="10"/>
  <c r="AE285" i="22"/>
  <c r="AE285" i="33"/>
  <c r="AH79" i="22"/>
  <c r="AH79" i="33"/>
  <c r="AH79" i="21"/>
  <c r="AH80" i="17"/>
  <c r="P79" i="21"/>
  <c r="P79" i="22"/>
  <c r="P79" i="33"/>
  <c r="P80" i="17"/>
  <c r="M175" i="33"/>
  <c r="M175" i="21"/>
  <c r="M176" i="17"/>
  <c r="M175" i="22"/>
  <c r="AB175" i="21"/>
  <c r="AQ26" i="9"/>
  <c r="AB176" i="17"/>
  <c r="AB175" i="22"/>
  <c r="AB175" i="33"/>
  <c r="AB159" i="33"/>
  <c r="AB159" i="22"/>
  <c r="AQ10" i="9"/>
  <c r="AB159" i="21"/>
  <c r="AB160" i="17"/>
  <c r="V159" i="22"/>
  <c r="V159" i="33"/>
  <c r="V159" i="21"/>
  <c r="AQ10" i="14"/>
  <c r="V160" i="17"/>
  <c r="M159" i="22"/>
  <c r="M160" i="17"/>
  <c r="M159" i="33"/>
  <c r="M159" i="21"/>
  <c r="AB123" i="21"/>
  <c r="AB123" i="22"/>
  <c r="AB123" i="33"/>
  <c r="AB124" i="17"/>
  <c r="G123" i="33"/>
  <c r="G123" i="21"/>
  <c r="G123" i="22"/>
  <c r="G124" i="17"/>
  <c r="V230" i="17"/>
  <c r="V229" i="33"/>
  <c r="V229" i="22"/>
  <c r="V229" i="21"/>
  <c r="J229" i="21"/>
  <c r="J229" i="22"/>
  <c r="J229" i="33"/>
  <c r="J230" i="17"/>
  <c r="P148" i="21"/>
  <c r="P148" i="33"/>
  <c r="P148" i="22"/>
  <c r="P149" i="17"/>
  <c r="AK25" i="22"/>
  <c r="AK25" i="17"/>
  <c r="AK25" i="21"/>
  <c r="AK25" i="33"/>
  <c r="G2" i="21"/>
  <c r="G2" i="22"/>
  <c r="G2" i="33"/>
  <c r="G2" i="17"/>
  <c r="S2" i="17"/>
  <c r="S2" i="22"/>
  <c r="S2" i="33"/>
  <c r="S2" i="21"/>
  <c r="J313" i="21"/>
  <c r="J314" i="17"/>
  <c r="J313" i="33"/>
  <c r="J313" i="22"/>
  <c r="P313" i="21"/>
  <c r="P313" i="22"/>
  <c r="P314" i="17"/>
  <c r="P313" i="33"/>
  <c r="M313" i="22"/>
  <c r="M314" i="17"/>
  <c r="M313" i="33"/>
  <c r="M313" i="21"/>
  <c r="J65" i="33"/>
  <c r="J65" i="22"/>
  <c r="J65" i="21"/>
  <c r="J66" i="17"/>
  <c r="J90" i="33"/>
  <c r="J91" i="17"/>
  <c r="J90" i="21"/>
  <c r="J90" i="22"/>
  <c r="J36" i="33"/>
  <c r="J36" i="22"/>
  <c r="J36" i="21"/>
  <c r="J36" i="17"/>
  <c r="M208" i="17"/>
  <c r="M207" i="22"/>
  <c r="M207" i="33"/>
  <c r="M207" i="21"/>
  <c r="P193" i="21"/>
  <c r="P193" i="22"/>
  <c r="P193" i="33"/>
  <c r="P194" i="17"/>
  <c r="P60" i="21"/>
  <c r="P60" i="22"/>
  <c r="P60" i="17"/>
  <c r="P60" i="33"/>
  <c r="P287" i="21"/>
  <c r="P287" i="22"/>
  <c r="P287" i="33"/>
  <c r="P288" i="17"/>
  <c r="M259" i="17"/>
  <c r="M258" i="21"/>
  <c r="M258" i="33"/>
  <c r="M258" i="22"/>
  <c r="J258" i="33"/>
  <c r="J258" i="21"/>
  <c r="J258" i="22"/>
  <c r="J259" i="17"/>
  <c r="J329" i="33"/>
  <c r="J330" i="17"/>
  <c r="J329" i="22"/>
  <c r="J329" i="21"/>
  <c r="G192" i="21"/>
  <c r="G193" i="17"/>
  <c r="G192" i="33"/>
  <c r="G192" i="22"/>
  <c r="G45" i="21"/>
  <c r="G45" i="33"/>
  <c r="G45" i="22"/>
  <c r="G45" i="17"/>
  <c r="AH45" i="22"/>
  <c r="AH45" i="21"/>
  <c r="AH45" i="33"/>
  <c r="AH45" i="17"/>
  <c r="P209" i="22"/>
  <c r="P209" i="21"/>
  <c r="P210" i="17"/>
  <c r="P209" i="33"/>
  <c r="AH73" i="21"/>
  <c r="AH73" i="33"/>
  <c r="AH74" i="17"/>
  <c r="AH73" i="22"/>
  <c r="P73" i="22"/>
  <c r="P74" i="17"/>
  <c r="P73" i="33"/>
  <c r="P73" i="21"/>
  <c r="J304" i="17"/>
  <c r="J303" i="21"/>
  <c r="J303" i="22"/>
  <c r="J303" i="33"/>
  <c r="AH289" i="21"/>
  <c r="AH290" i="17"/>
  <c r="AT18" i="7"/>
  <c r="AH289" i="33"/>
  <c r="AH289" i="22"/>
  <c r="J153" i="22"/>
  <c r="J153" i="33"/>
  <c r="J153" i="21"/>
  <c r="J154" i="17"/>
  <c r="AE14" i="22"/>
  <c r="AE14" i="17"/>
  <c r="AE14" i="21"/>
  <c r="AE14" i="33"/>
  <c r="S14" i="21"/>
  <c r="S14" i="22"/>
  <c r="S14" i="33"/>
  <c r="S14" i="17"/>
  <c r="M323" i="21"/>
  <c r="M324" i="17"/>
  <c r="M323" i="22"/>
  <c r="M323" i="33"/>
  <c r="J180" i="33"/>
  <c r="J180" i="21"/>
  <c r="J181" i="17"/>
  <c r="J180" i="22"/>
  <c r="P173" i="21"/>
  <c r="P173" i="22"/>
  <c r="P174" i="17"/>
  <c r="P173" i="33"/>
  <c r="M167" i="17"/>
  <c r="M166" i="21"/>
  <c r="M166" i="22"/>
  <c r="M166" i="33"/>
  <c r="AK166" i="22"/>
  <c r="AK166" i="33"/>
  <c r="AK166" i="21"/>
  <c r="AQ17" i="11"/>
  <c r="AK167" i="17"/>
  <c r="AQ17" i="7"/>
  <c r="AH167" i="17"/>
  <c r="AH166" i="33"/>
  <c r="AH166" i="22"/>
  <c r="AH166" i="21"/>
  <c r="V268" i="22"/>
  <c r="V269" i="17"/>
  <c r="V268" i="21"/>
  <c r="V268" i="33"/>
  <c r="M94" i="21"/>
  <c r="M95" i="17"/>
  <c r="M94" i="33"/>
  <c r="M94" i="22"/>
  <c r="P196" i="21"/>
  <c r="P196" i="22"/>
  <c r="P196" i="33"/>
  <c r="P197" i="17"/>
  <c r="AH189" i="33"/>
  <c r="AH189" i="22"/>
  <c r="AH189" i="21"/>
  <c r="AH190" i="17"/>
  <c r="Y189" i="22"/>
  <c r="Y189" i="33"/>
  <c r="Y189" i="21"/>
  <c r="Y190" i="17"/>
  <c r="P56" i="17"/>
  <c r="P56" i="21"/>
  <c r="P56" i="22"/>
  <c r="P56" i="33"/>
  <c r="M283" i="22"/>
  <c r="M283" i="33"/>
  <c r="M283" i="21"/>
  <c r="M284" i="17"/>
  <c r="M260" i="17"/>
  <c r="M259" i="33"/>
  <c r="M259" i="21"/>
  <c r="M259" i="22"/>
  <c r="Y210" i="22"/>
  <c r="Y210" i="33"/>
  <c r="Y210" i="21"/>
  <c r="Y211" i="17"/>
  <c r="G210" i="22"/>
  <c r="G210" i="21"/>
  <c r="G211" i="17"/>
  <c r="G210" i="33"/>
  <c r="AB210" i="22"/>
  <c r="AB210" i="33"/>
  <c r="AB211" i="17"/>
  <c r="AB210" i="21"/>
  <c r="AH83" i="21"/>
  <c r="AH83" i="22"/>
  <c r="AH84" i="17"/>
  <c r="AH83" i="33"/>
  <c r="M83" i="21"/>
  <c r="M83" i="33"/>
  <c r="M84" i="17"/>
  <c r="M83" i="22"/>
  <c r="P83" i="33"/>
  <c r="P83" i="21"/>
  <c r="P83" i="22"/>
  <c r="P84" i="17"/>
  <c r="AE323" i="17"/>
  <c r="AW20" i="10"/>
  <c r="AE322" i="22"/>
  <c r="AE322" i="33"/>
  <c r="AE322" i="21"/>
  <c r="AK322" i="21"/>
  <c r="AK322" i="22"/>
  <c r="AK322" i="33"/>
  <c r="AW20" i="11"/>
  <c r="AK323" i="17"/>
  <c r="AH323" i="17"/>
  <c r="AH322" i="33"/>
  <c r="AH322" i="21"/>
  <c r="AW20" i="7"/>
  <c r="AH322" i="22"/>
  <c r="AB194" i="22"/>
  <c r="AB194" i="21"/>
  <c r="AB195" i="17"/>
  <c r="AB194" i="33"/>
  <c r="P67" i="22"/>
  <c r="P68" i="17"/>
  <c r="P67" i="33"/>
  <c r="P67" i="21"/>
  <c r="AB67" i="22"/>
  <c r="AB67" i="21"/>
  <c r="AB67" i="33"/>
  <c r="AB68" i="17"/>
  <c r="J67" i="22"/>
  <c r="J67" i="21"/>
  <c r="J67" i="33"/>
  <c r="J68" i="17"/>
  <c r="AH67" i="33"/>
  <c r="AH67" i="22"/>
  <c r="AH67" i="21"/>
  <c r="AH68" i="17"/>
  <c r="AB307" i="17"/>
  <c r="AB306" i="33"/>
  <c r="AB306" i="21"/>
  <c r="AB306" i="22"/>
  <c r="AW4" i="9"/>
  <c r="AH306" i="33"/>
  <c r="AH306" i="22"/>
  <c r="AH307" i="17"/>
  <c r="AW4" i="7"/>
  <c r="AH306" i="21"/>
  <c r="AK179" i="33"/>
  <c r="AK179" i="22"/>
  <c r="AK179" i="21"/>
  <c r="AQ30" i="11"/>
  <c r="AK180" i="17"/>
  <c r="AQ30" i="7"/>
  <c r="AH179" i="22"/>
  <c r="AH179" i="33"/>
  <c r="AH180" i="17"/>
  <c r="AH179" i="21"/>
  <c r="M54" i="17"/>
  <c r="M54" i="21"/>
  <c r="M54" i="22"/>
  <c r="M54" i="33"/>
  <c r="AE54" i="21"/>
  <c r="AE54" i="17"/>
  <c r="AE54" i="22"/>
  <c r="AE54" i="33"/>
  <c r="V290" i="33"/>
  <c r="V291" i="17"/>
  <c r="AT19" i="14"/>
  <c r="V290" i="21"/>
  <c r="V290" i="22"/>
  <c r="AE290" i="22"/>
  <c r="AE290" i="21"/>
  <c r="AE290" i="33"/>
  <c r="AE291" i="17"/>
  <c r="AT19" i="10"/>
  <c r="S163" i="21"/>
  <c r="S163" i="22"/>
  <c r="AQ14" i="13"/>
  <c r="S163" i="33"/>
  <c r="S164" i="17"/>
  <c r="AE164" i="17"/>
  <c r="AQ14" i="10"/>
  <c r="AE163" i="21"/>
  <c r="AE163" i="22"/>
  <c r="AE163" i="33"/>
  <c r="V163" i="33"/>
  <c r="V163" i="21"/>
  <c r="V163" i="22"/>
  <c r="AQ14" i="14"/>
  <c r="V164" i="17"/>
  <c r="AE38" i="22"/>
  <c r="AE38" i="17"/>
  <c r="AE38" i="33"/>
  <c r="AE38" i="21"/>
  <c r="S38" i="21"/>
  <c r="S38" i="22"/>
  <c r="S38" i="17"/>
  <c r="S38" i="33"/>
  <c r="AB38" i="33"/>
  <c r="AB38" i="22"/>
  <c r="AB38" i="17"/>
  <c r="AB38" i="21"/>
  <c r="M38" i="33"/>
  <c r="M38" i="21"/>
  <c r="M38" i="17"/>
  <c r="M38" i="22"/>
  <c r="P152" i="22"/>
  <c r="P153" i="17"/>
  <c r="P152" i="21"/>
  <c r="P152" i="33"/>
  <c r="J237" i="33"/>
  <c r="J238" i="17"/>
  <c r="J237" i="22"/>
  <c r="J237" i="21"/>
  <c r="V31" i="21"/>
  <c r="V31" i="22"/>
  <c r="V31" i="17"/>
  <c r="V31" i="33"/>
  <c r="P31" i="17"/>
  <c r="P31" i="21"/>
  <c r="P31" i="22"/>
  <c r="P31" i="33"/>
  <c r="AB31" i="33"/>
  <c r="AB31" i="21"/>
  <c r="AB31" i="17"/>
  <c r="AB31" i="22"/>
  <c r="M133" i="17"/>
  <c r="M132" i="33"/>
  <c r="M132" i="22"/>
  <c r="M132" i="21"/>
  <c r="Y19" i="33"/>
  <c r="Y19" i="21"/>
  <c r="Y19" i="17"/>
  <c r="Y19" i="22"/>
  <c r="J102" i="33"/>
  <c r="J102" i="21"/>
  <c r="J103" i="17"/>
  <c r="J102" i="22"/>
  <c r="V267" i="21"/>
  <c r="V267" i="22"/>
  <c r="V268" i="17"/>
  <c r="V267" i="33"/>
  <c r="J267" i="21"/>
  <c r="J267" i="22"/>
  <c r="J268" i="17"/>
  <c r="J267" i="33"/>
  <c r="AK6" i="21"/>
  <c r="AK6" i="22"/>
  <c r="AK6" i="33"/>
  <c r="AK6" i="17"/>
  <c r="AE6" i="21"/>
  <c r="AE6" i="33"/>
  <c r="AE6" i="22"/>
  <c r="AE6" i="17"/>
  <c r="J145" i="17"/>
  <c r="J144" i="33"/>
  <c r="J144" i="22"/>
  <c r="J144" i="21"/>
  <c r="V130" i="21"/>
  <c r="V131" i="17"/>
  <c r="V130" i="22"/>
  <c r="V130" i="33"/>
  <c r="S30" i="33"/>
  <c r="S30" i="17"/>
  <c r="S30" i="21"/>
  <c r="S30" i="22"/>
  <c r="P30" i="22"/>
  <c r="P30" i="17"/>
  <c r="P30" i="21"/>
  <c r="P30" i="33"/>
  <c r="AB16" i="17"/>
  <c r="AB16" i="33"/>
  <c r="AB16" i="22"/>
  <c r="AB16" i="21"/>
  <c r="M341" i="21"/>
  <c r="M341" i="22"/>
  <c r="M342" i="17"/>
  <c r="M341" i="33"/>
  <c r="P341" i="21"/>
  <c r="P342" i="17"/>
  <c r="P341" i="22"/>
  <c r="P341" i="33"/>
  <c r="P231" i="17"/>
  <c r="P230" i="33"/>
  <c r="P230" i="22"/>
  <c r="P230" i="21"/>
  <c r="J142" i="21"/>
  <c r="J143" i="17"/>
  <c r="J142" i="22"/>
  <c r="J142" i="33"/>
  <c r="M254" i="21"/>
  <c r="M255" i="17"/>
  <c r="M254" i="22"/>
  <c r="M254" i="33"/>
  <c r="J234" i="17"/>
  <c r="J233" i="21"/>
  <c r="J233" i="22"/>
  <c r="J233" i="33"/>
  <c r="V345" i="17"/>
  <c r="V344" i="22"/>
  <c r="V344" i="21"/>
  <c r="AZ12" i="14"/>
  <c r="V344" i="33"/>
  <c r="P151" i="21"/>
  <c r="P151" i="33"/>
  <c r="P152" i="17"/>
  <c r="P151" i="22"/>
  <c r="M263" i="22"/>
  <c r="M264" i="17"/>
  <c r="M263" i="21"/>
  <c r="M263" i="33"/>
  <c r="J10" i="22"/>
  <c r="J10" i="17"/>
  <c r="J10" i="33"/>
  <c r="J10" i="21"/>
  <c r="AH10" i="17"/>
  <c r="AH10" i="33"/>
  <c r="AH10" i="22"/>
  <c r="AH10" i="21"/>
  <c r="M119" i="33"/>
  <c r="M120" i="17"/>
  <c r="M119" i="22"/>
  <c r="M119" i="21"/>
  <c r="G119" i="33"/>
  <c r="G119" i="21"/>
  <c r="G120" i="17"/>
  <c r="G119" i="22"/>
  <c r="J120" i="17"/>
  <c r="J119" i="33"/>
  <c r="J119" i="22"/>
  <c r="J119" i="21"/>
  <c r="AH119" i="22"/>
  <c r="AH120" i="17"/>
  <c r="AH119" i="21"/>
  <c r="AH119" i="33"/>
  <c r="G225" i="17"/>
  <c r="G224" i="33"/>
  <c r="G224" i="22"/>
  <c r="G224" i="21"/>
  <c r="S224" i="33"/>
  <c r="S224" i="21"/>
  <c r="S224" i="22"/>
  <c r="S225" i="17"/>
  <c r="G220" i="33"/>
  <c r="G221" i="17"/>
  <c r="G220" i="21"/>
  <c r="G220" i="22"/>
  <c r="AE220" i="33"/>
  <c r="AE221" i="17"/>
  <c r="AE220" i="21"/>
  <c r="AE220" i="22"/>
  <c r="J328" i="17"/>
  <c r="J327" i="33"/>
  <c r="J327" i="21"/>
  <c r="J327" i="22"/>
  <c r="J170" i="33"/>
  <c r="J170" i="22"/>
  <c r="J171" i="17"/>
  <c r="J170" i="21"/>
  <c r="J304" i="22"/>
  <c r="J304" i="33"/>
  <c r="J304" i="21"/>
  <c r="J305" i="17"/>
  <c r="P304" i="21"/>
  <c r="P304" i="22"/>
  <c r="P305" i="17"/>
  <c r="P304" i="33"/>
  <c r="AH305" i="17"/>
  <c r="AH304" i="21"/>
  <c r="AH304" i="22"/>
  <c r="AH304" i="33"/>
  <c r="AT33" i="7"/>
  <c r="J335" i="21"/>
  <c r="J335" i="22"/>
  <c r="J335" i="33"/>
  <c r="J336" i="17"/>
  <c r="V51" i="33"/>
  <c r="V51" i="22"/>
  <c r="V51" i="17"/>
  <c r="V51" i="21"/>
  <c r="J325" i="21"/>
  <c r="J325" i="33"/>
  <c r="J326" i="17"/>
  <c r="J325" i="22"/>
  <c r="P183" i="17"/>
  <c r="P182" i="33"/>
  <c r="P182" i="21"/>
  <c r="P182" i="22"/>
  <c r="M213" i="17"/>
  <c r="M212" i="21"/>
  <c r="M212" i="33"/>
  <c r="M212" i="22"/>
  <c r="M292" i="22"/>
  <c r="M292" i="33"/>
  <c r="M293" i="17"/>
  <c r="M292" i="21"/>
  <c r="V334" i="33"/>
  <c r="AW32" i="14"/>
  <c r="V334" i="21"/>
  <c r="V334" i="22"/>
  <c r="V335" i="17"/>
  <c r="AK334" i="22"/>
  <c r="AK335" i="17"/>
  <c r="AK334" i="33"/>
  <c r="AK334" i="21"/>
  <c r="AW32" i="11"/>
  <c r="J334" i="33"/>
  <c r="J334" i="21"/>
  <c r="J335" i="17"/>
  <c r="J334" i="22"/>
  <c r="Y318" i="22"/>
  <c r="Y319" i="17"/>
  <c r="AW16" i="8"/>
  <c r="Y318" i="21"/>
  <c r="Y318" i="33"/>
  <c r="AW16" i="10"/>
  <c r="AE318" i="21"/>
  <c r="AE318" i="22"/>
  <c r="AE318" i="33"/>
  <c r="AE319" i="17"/>
  <c r="M318" i="22"/>
  <c r="M318" i="21"/>
  <c r="M319" i="17"/>
  <c r="M318" i="33"/>
  <c r="J302" i="21"/>
  <c r="J302" i="22"/>
  <c r="J303" i="17"/>
  <c r="J302" i="33"/>
  <c r="Y303" i="17"/>
  <c r="Y302" i="33"/>
  <c r="AT31" i="8"/>
  <c r="Y302" i="21"/>
  <c r="Y302" i="22"/>
  <c r="AK50" i="33"/>
  <c r="AK50" i="21"/>
  <c r="AK50" i="17"/>
  <c r="AK50" i="22"/>
  <c r="P50" i="17"/>
  <c r="P50" i="22"/>
  <c r="P50" i="21"/>
  <c r="P50" i="33"/>
  <c r="D36" i="13"/>
  <c r="S34" i="17"/>
  <c r="S34" i="22"/>
  <c r="S34" i="33"/>
  <c r="S34" i="21"/>
  <c r="AH34" i="21"/>
  <c r="AH34" i="22"/>
  <c r="AH34" i="33"/>
  <c r="AH34" i="17"/>
  <c r="V34" i="33"/>
  <c r="V34" i="17"/>
  <c r="V34" i="21"/>
  <c r="V34" i="22"/>
  <c r="AK34" i="22"/>
  <c r="AK34" i="21"/>
  <c r="AK34" i="17"/>
  <c r="AK34" i="33"/>
  <c r="AB22" i="21"/>
  <c r="AB22" i="22"/>
  <c r="AB22" i="33"/>
  <c r="AB22" i="17"/>
  <c r="V22" i="17"/>
  <c r="V22" i="33"/>
  <c r="V22" i="21"/>
  <c r="V22" i="22"/>
  <c r="AE5" i="33"/>
  <c r="AE5" i="21"/>
  <c r="AE5" i="17"/>
  <c r="AE5" i="22"/>
  <c r="AH5" i="33"/>
  <c r="AH5" i="17"/>
  <c r="AH5" i="22"/>
  <c r="AH5" i="21"/>
  <c r="J5" i="17"/>
  <c r="J5" i="21"/>
  <c r="J5" i="22"/>
  <c r="J5" i="33"/>
  <c r="P139" i="33"/>
  <c r="P139" i="22"/>
  <c r="P139" i="21"/>
  <c r="P140" i="17"/>
  <c r="V246" i="33"/>
  <c r="V246" i="22"/>
  <c r="V246" i="21"/>
  <c r="V247" i="17"/>
  <c r="V336" i="21"/>
  <c r="AZ4" i="14"/>
  <c r="V336" i="22"/>
  <c r="V336" i="33"/>
  <c r="V337" i="17"/>
  <c r="J113" i="22"/>
  <c r="J114" i="17"/>
  <c r="J113" i="21"/>
  <c r="J113" i="33"/>
  <c r="G113" i="21"/>
  <c r="G113" i="33"/>
  <c r="G113" i="22"/>
  <c r="G114" i="17"/>
  <c r="Y113" i="21"/>
  <c r="Y113" i="22"/>
  <c r="Y113" i="33"/>
  <c r="Y114" i="17"/>
  <c r="V113" i="21"/>
  <c r="V113" i="33"/>
  <c r="V114" i="17"/>
  <c r="V113" i="22"/>
  <c r="M81" i="21"/>
  <c r="M81" i="22"/>
  <c r="M82" i="17"/>
  <c r="M81" i="33"/>
  <c r="AW9" i="11"/>
  <c r="AK311" i="21"/>
  <c r="AK311" i="22"/>
  <c r="AK311" i="33"/>
  <c r="AK312" i="17"/>
  <c r="P297" i="21"/>
  <c r="P297" i="22"/>
  <c r="P298" i="17"/>
  <c r="P297" i="33"/>
  <c r="P178" i="22"/>
  <c r="P178" i="21"/>
  <c r="P178" i="33"/>
  <c r="P179" i="17"/>
  <c r="J78" i="17"/>
  <c r="J77" i="22"/>
  <c r="J77" i="21"/>
  <c r="J77" i="33"/>
  <c r="AK70" i="21"/>
  <c r="AK70" i="33"/>
  <c r="AK71" i="17"/>
  <c r="AK70" i="22"/>
  <c r="J305" i="33"/>
  <c r="J305" i="22"/>
  <c r="J306" i="17"/>
  <c r="J305" i="21"/>
  <c r="S74" i="22"/>
  <c r="S74" i="21"/>
  <c r="S75" i="17"/>
  <c r="S74" i="33"/>
  <c r="Y74" i="21"/>
  <c r="Y74" i="33"/>
  <c r="Y74" i="22"/>
  <c r="Y75" i="17"/>
  <c r="M154" i="21"/>
  <c r="M154" i="22"/>
  <c r="M155" i="17"/>
  <c r="M154" i="33"/>
  <c r="Y184" i="33"/>
  <c r="Y184" i="21"/>
  <c r="Y185" i="17"/>
  <c r="Y184" i="22"/>
  <c r="P184" i="21"/>
  <c r="P184" i="22"/>
  <c r="P184" i="33"/>
  <c r="P185" i="17"/>
  <c r="G184" i="22"/>
  <c r="G185" i="17"/>
  <c r="G184" i="21"/>
  <c r="G184" i="33"/>
  <c r="AE332" i="22"/>
  <c r="AW30" i="10"/>
  <c r="AE332" i="21"/>
  <c r="AE333" i="17"/>
  <c r="AE332" i="33"/>
  <c r="AB195" i="22"/>
  <c r="AB195" i="21"/>
  <c r="AB195" i="33"/>
  <c r="AB196" i="17"/>
  <c r="P275" i="33"/>
  <c r="P275" i="21"/>
  <c r="P276" i="17"/>
  <c r="P275" i="22"/>
  <c r="AT4" i="11"/>
  <c r="AK276" i="17"/>
  <c r="AK275" i="33"/>
  <c r="AK275" i="22"/>
  <c r="AK275" i="21"/>
  <c r="P156" i="33"/>
  <c r="P157" i="17"/>
  <c r="P156" i="22"/>
  <c r="P156" i="21"/>
  <c r="S207" i="17"/>
  <c r="S206" i="21"/>
  <c r="S206" i="33"/>
  <c r="S206" i="22"/>
  <c r="AK206" i="21"/>
  <c r="AK206" i="22"/>
  <c r="AK207" i="17"/>
  <c r="AK206" i="33"/>
  <c r="M191" i="17"/>
  <c r="M190" i="21"/>
  <c r="M190" i="33"/>
  <c r="M190" i="22"/>
  <c r="AH190" i="33"/>
  <c r="AH190" i="22"/>
  <c r="AH190" i="21"/>
  <c r="AH191" i="17"/>
  <c r="AH63" i="21"/>
  <c r="AH63" i="22"/>
  <c r="AH63" i="33"/>
  <c r="AH64" i="17"/>
  <c r="AK63" i="22"/>
  <c r="AK63" i="21"/>
  <c r="AK63" i="33"/>
  <c r="AK64" i="17"/>
  <c r="AT15" i="3"/>
  <c r="G286" i="22"/>
  <c r="G286" i="33"/>
  <c r="G286" i="21"/>
  <c r="G287" i="17"/>
  <c r="Y286" i="22"/>
  <c r="Y287" i="17"/>
  <c r="Y286" i="33"/>
  <c r="AT15" i="8"/>
  <c r="Y286" i="21"/>
  <c r="J287" i="17"/>
  <c r="J286" i="22"/>
  <c r="J286" i="21"/>
  <c r="J286" i="33"/>
  <c r="P257" i="17"/>
  <c r="P256" i="22"/>
  <c r="P256" i="33"/>
  <c r="P256" i="21"/>
  <c r="J225" i="22"/>
  <c r="J225" i="21"/>
  <c r="J226" i="17"/>
  <c r="J225" i="33"/>
  <c r="P255" i="21"/>
  <c r="P255" i="33"/>
  <c r="P255" i="22"/>
  <c r="P256" i="17"/>
  <c r="P177" i="21"/>
  <c r="P178" i="17"/>
  <c r="P177" i="33"/>
  <c r="P177" i="22"/>
  <c r="J281" i="21"/>
  <c r="J282" i="17"/>
  <c r="J281" i="22"/>
  <c r="J281" i="33"/>
  <c r="V183" i="21"/>
  <c r="V183" i="22"/>
  <c r="V184" i="17"/>
  <c r="V183" i="33"/>
  <c r="M209" i="17"/>
  <c r="M208" i="33"/>
  <c r="M208" i="21"/>
  <c r="M208" i="22"/>
  <c r="AB208" i="22"/>
  <c r="AB208" i="33"/>
  <c r="AB209" i="17"/>
  <c r="AB208" i="21"/>
  <c r="P208" i="21"/>
  <c r="P208" i="22"/>
  <c r="P209" i="17"/>
  <c r="P208" i="33"/>
  <c r="AE200" i="22"/>
  <c r="AE200" i="21"/>
  <c r="AE201" i="17"/>
  <c r="AE200" i="33"/>
  <c r="G200" i="22"/>
  <c r="G201" i="17"/>
  <c r="G200" i="33"/>
  <c r="G200" i="21"/>
  <c r="V200" i="22"/>
  <c r="V201" i="17"/>
  <c r="V200" i="33"/>
  <c r="V200" i="21"/>
  <c r="S64" i="21"/>
  <c r="S64" i="22"/>
  <c r="S64" i="33"/>
  <c r="S65" i="17"/>
  <c r="AH53" i="17"/>
  <c r="AH53" i="21"/>
  <c r="AH53" i="33"/>
  <c r="AH53" i="22"/>
  <c r="P53" i="17"/>
  <c r="P53" i="33"/>
  <c r="P53" i="21"/>
  <c r="P53" i="22"/>
  <c r="V280" i="21"/>
  <c r="V280" i="33"/>
  <c r="V280" i="22"/>
  <c r="AT9" i="14"/>
  <c r="V281" i="17"/>
  <c r="AH199" i="33"/>
  <c r="AH200" i="17"/>
  <c r="AH199" i="22"/>
  <c r="AH199" i="21"/>
  <c r="M199" i="22"/>
  <c r="M199" i="33"/>
  <c r="M200" i="17"/>
  <c r="M199" i="21"/>
  <c r="S199" i="21"/>
  <c r="S199" i="22"/>
  <c r="S199" i="33"/>
  <c r="S200" i="17"/>
  <c r="P186" i="17"/>
  <c r="P185" i="33"/>
  <c r="P185" i="22"/>
  <c r="P185" i="21"/>
  <c r="J52" i="33"/>
  <c r="J52" i="17"/>
  <c r="J52" i="21"/>
  <c r="J52" i="22"/>
  <c r="G279" i="22"/>
  <c r="G280" i="17"/>
  <c r="G279" i="33"/>
  <c r="G279" i="21"/>
  <c r="AT8" i="3"/>
  <c r="M80" i="21"/>
  <c r="M81" i="17"/>
  <c r="M80" i="33"/>
  <c r="M80" i="22"/>
  <c r="AH66" i="22"/>
  <c r="AH66" i="33"/>
  <c r="AH67" i="17"/>
  <c r="AH66" i="21"/>
  <c r="J296" i="33"/>
  <c r="J296" i="21"/>
  <c r="J297" i="17"/>
  <c r="J296" i="22"/>
  <c r="V160" i="21"/>
  <c r="V161" i="17"/>
  <c r="V160" i="33"/>
  <c r="V160" i="22"/>
  <c r="AQ11" i="14"/>
  <c r="J160" i="21"/>
  <c r="J161" i="17"/>
  <c r="J160" i="33"/>
  <c r="J160" i="22"/>
  <c r="P211" i="33"/>
  <c r="P211" i="21"/>
  <c r="P212" i="17"/>
  <c r="P211" i="22"/>
  <c r="AB69" i="17"/>
  <c r="AB68" i="33"/>
  <c r="AB68" i="22"/>
  <c r="AB68" i="21"/>
  <c r="AK68" i="22"/>
  <c r="AK68" i="21"/>
  <c r="AK68" i="33"/>
  <c r="AK69" i="17"/>
  <c r="M61" i="21"/>
  <c r="M62" i="17"/>
  <c r="M61" i="22"/>
  <c r="M61" i="33"/>
  <c r="P57" i="21"/>
  <c r="P57" i="17"/>
  <c r="P57" i="22"/>
  <c r="P57" i="33"/>
  <c r="P291" i="22"/>
  <c r="P291" i="33"/>
  <c r="P292" i="17"/>
  <c r="P291" i="21"/>
  <c r="G284" i="33"/>
  <c r="G284" i="21"/>
  <c r="G284" i="22"/>
  <c r="AT13" i="3"/>
  <c r="G285" i="17"/>
  <c r="V131" i="33"/>
  <c r="V131" i="21"/>
  <c r="V132" i="17"/>
  <c r="V131" i="22"/>
  <c r="M85" i="21"/>
  <c r="M86" i="17"/>
  <c r="M85" i="22"/>
  <c r="M85" i="33"/>
  <c r="M78" i="21"/>
  <c r="M78" i="22"/>
  <c r="M78" i="33"/>
  <c r="M79" i="17"/>
  <c r="J315" i="21"/>
  <c r="J315" i="33"/>
  <c r="J315" i="22"/>
  <c r="J316" i="17"/>
  <c r="AW6" i="13"/>
  <c r="S308" i="21"/>
  <c r="S308" i="22"/>
  <c r="S308" i="33"/>
  <c r="S309" i="17"/>
  <c r="AE309" i="17"/>
  <c r="AE308" i="22"/>
  <c r="AW6" i="10"/>
  <c r="AE308" i="33"/>
  <c r="AE308" i="21"/>
  <c r="AK309" i="17"/>
  <c r="AK308" i="22"/>
  <c r="AK308" i="21"/>
  <c r="AK308" i="33"/>
  <c r="AW6" i="11"/>
  <c r="M301" i="21"/>
  <c r="M301" i="22"/>
  <c r="M302" i="17"/>
  <c r="M301" i="33"/>
  <c r="AK172" i="21"/>
  <c r="AK172" i="33"/>
  <c r="AK172" i="22"/>
  <c r="AK173" i="17"/>
  <c r="AQ23" i="11"/>
  <c r="AQ23" i="7"/>
  <c r="AH172" i="22"/>
  <c r="AH173" i="17"/>
  <c r="AH172" i="21"/>
  <c r="AH172" i="33"/>
  <c r="M165" i="22"/>
  <c r="M166" i="17"/>
  <c r="M165" i="33"/>
  <c r="M165" i="21"/>
  <c r="M158" i="21"/>
  <c r="M159" i="17"/>
  <c r="M158" i="33"/>
  <c r="M158" i="22"/>
  <c r="M92" i="17"/>
  <c r="M91" i="21"/>
  <c r="M91" i="33"/>
  <c r="M91" i="22"/>
  <c r="AK92" i="17"/>
  <c r="AK91" i="22"/>
  <c r="AK91" i="33"/>
  <c r="AK91" i="21"/>
  <c r="P330" i="33"/>
  <c r="P330" i="21"/>
  <c r="P331" i="17"/>
  <c r="P330" i="22"/>
  <c r="J330" i="33"/>
  <c r="J330" i="22"/>
  <c r="J331" i="17"/>
  <c r="J330" i="21"/>
  <c r="S330" i="33"/>
  <c r="S330" i="22"/>
  <c r="S331" i="17"/>
  <c r="AW28" i="13"/>
  <c r="S330" i="21"/>
  <c r="M202" i="22"/>
  <c r="M202" i="33"/>
  <c r="M202" i="21"/>
  <c r="M203" i="17"/>
  <c r="P202" i="33"/>
  <c r="P202" i="21"/>
  <c r="P203" i="17"/>
  <c r="P202" i="22"/>
  <c r="M75" i="21"/>
  <c r="M75" i="33"/>
  <c r="M76" i="17"/>
  <c r="M75" i="22"/>
  <c r="AE75" i="21"/>
  <c r="AE75" i="33"/>
  <c r="AE75" i="22"/>
  <c r="AE76" i="17"/>
  <c r="AW12" i="3"/>
  <c r="G315" i="17"/>
  <c r="G314" i="22"/>
  <c r="G314" i="21"/>
  <c r="G314" i="33"/>
  <c r="AH315" i="17"/>
  <c r="AH314" i="33"/>
  <c r="AW12" i="7"/>
  <c r="AH314" i="22"/>
  <c r="AH314" i="21"/>
  <c r="AE314" i="33"/>
  <c r="AW12" i="10"/>
  <c r="AE314" i="21"/>
  <c r="AE315" i="17"/>
  <c r="AE314" i="22"/>
  <c r="P186" i="33"/>
  <c r="P186" i="21"/>
  <c r="P186" i="22"/>
  <c r="P187" i="17"/>
  <c r="AK186" i="33"/>
  <c r="AK186" i="21"/>
  <c r="AK187" i="17"/>
  <c r="AK186" i="22"/>
  <c r="V186" i="33"/>
  <c r="V186" i="22"/>
  <c r="V187" i="17"/>
  <c r="V186" i="21"/>
  <c r="M186" i="33"/>
  <c r="M186" i="22"/>
  <c r="M187" i="17"/>
  <c r="M186" i="21"/>
  <c r="AB298" i="21"/>
  <c r="AB298" i="33"/>
  <c r="AB298" i="22"/>
  <c r="AT27" i="9"/>
  <c r="AB299" i="17"/>
  <c r="AH299" i="17"/>
  <c r="AH298" i="33"/>
  <c r="AH298" i="22"/>
  <c r="AH298" i="21"/>
  <c r="AT27" i="7"/>
  <c r="V298" i="21"/>
  <c r="V298" i="22"/>
  <c r="V299" i="17"/>
  <c r="AT27" i="14"/>
  <c r="V298" i="33"/>
  <c r="Y171" i="22"/>
  <c r="Y171" i="33"/>
  <c r="Y171" i="21"/>
  <c r="AQ22" i="8"/>
  <c r="Y172" i="17"/>
  <c r="S172" i="17"/>
  <c r="S171" i="33"/>
  <c r="AQ22" i="13"/>
  <c r="S171" i="22"/>
  <c r="S171" i="21"/>
  <c r="AH46" i="22"/>
  <c r="AH46" i="17"/>
  <c r="AH46" i="21"/>
  <c r="AH46" i="33"/>
  <c r="V46" i="33"/>
  <c r="V46" i="17"/>
  <c r="V46" i="21"/>
  <c r="V46" i="22"/>
  <c r="G46" i="17"/>
  <c r="G46" i="21"/>
  <c r="G46" i="22"/>
  <c r="G46" i="33"/>
  <c r="P283" i="17"/>
  <c r="P282" i="33"/>
  <c r="P282" i="21"/>
  <c r="P282" i="22"/>
  <c r="J282" i="33"/>
  <c r="J282" i="21"/>
  <c r="J283" i="17"/>
  <c r="J282" i="22"/>
  <c r="S155" i="22"/>
  <c r="S156" i="17"/>
  <c r="AQ6" i="13"/>
  <c r="S155" i="33"/>
  <c r="S155" i="21"/>
  <c r="P155" i="21"/>
  <c r="P155" i="22"/>
  <c r="P155" i="33"/>
  <c r="P156" i="17"/>
  <c r="AB155" i="33"/>
  <c r="AB155" i="21"/>
  <c r="AB155" i="22"/>
  <c r="AB156" i="17"/>
  <c r="AQ6" i="9"/>
  <c r="M155" i="33"/>
  <c r="M155" i="21"/>
  <c r="M156" i="17"/>
  <c r="M155" i="22"/>
  <c r="AH13" i="21"/>
  <c r="AH13" i="33"/>
  <c r="AH13" i="17"/>
  <c r="AH13" i="22"/>
  <c r="M13" i="21"/>
  <c r="M13" i="22"/>
  <c r="M13" i="33"/>
  <c r="M13" i="17"/>
  <c r="G13" i="21"/>
  <c r="G13" i="33"/>
  <c r="G13" i="17"/>
  <c r="G13" i="22"/>
  <c r="AK13" i="21"/>
  <c r="AK13" i="17"/>
  <c r="AK13" i="22"/>
  <c r="AK13" i="33"/>
  <c r="V340" i="33"/>
  <c r="V340" i="22"/>
  <c r="V341" i="17"/>
  <c r="V340" i="21"/>
  <c r="AZ8" i="14"/>
  <c r="J122" i="21"/>
  <c r="J122" i="22"/>
  <c r="J122" i="33"/>
  <c r="J123" i="17"/>
  <c r="M349" i="17"/>
  <c r="M348" i="21"/>
  <c r="M348" i="33"/>
  <c r="M348" i="22"/>
  <c r="J148" i="17"/>
  <c r="J147" i="21"/>
  <c r="J147" i="22"/>
  <c r="J147" i="33"/>
  <c r="S8" i="21"/>
  <c r="S8" i="22"/>
  <c r="S8" i="33"/>
  <c r="S8" i="17"/>
  <c r="J29" i="17"/>
  <c r="J29" i="21"/>
  <c r="J29" i="22"/>
  <c r="J29" i="33"/>
  <c r="P253" i="17"/>
  <c r="P252" i="21"/>
  <c r="P252" i="22"/>
  <c r="P252" i="33"/>
  <c r="M274" i="33"/>
  <c r="M274" i="22"/>
  <c r="M274" i="21"/>
  <c r="M275" i="17"/>
  <c r="M260" i="22"/>
  <c r="M260" i="33"/>
  <c r="M260" i="21"/>
  <c r="M261" i="17"/>
  <c r="M3" i="33"/>
  <c r="M3" i="21"/>
  <c r="M3" i="22"/>
  <c r="M3" i="17"/>
  <c r="M252" i="17"/>
  <c r="M251" i="33"/>
  <c r="M251" i="22"/>
  <c r="M251" i="21"/>
  <c r="Y363" i="21"/>
  <c r="AZ31" i="8"/>
  <c r="Y363" i="22"/>
  <c r="Y363" i="33"/>
  <c r="Y364" i="17"/>
  <c r="AB363" i="33"/>
  <c r="AB364" i="17"/>
  <c r="AB363" i="21"/>
  <c r="AB363" i="22"/>
  <c r="AZ31" i="9"/>
  <c r="G363" i="33"/>
  <c r="AZ31" i="3"/>
  <c r="G363" i="21"/>
  <c r="G364" i="17"/>
  <c r="G363" i="22"/>
  <c r="AK17" i="17"/>
  <c r="AK17" i="33"/>
  <c r="AK17" i="21"/>
  <c r="AK17" i="22"/>
  <c r="J17" i="33"/>
  <c r="J17" i="17"/>
  <c r="J17" i="22"/>
  <c r="J17" i="21"/>
  <c r="P126" i="22"/>
  <c r="P126" i="33"/>
  <c r="P126" i="21"/>
  <c r="P127" i="17"/>
  <c r="P360" i="21"/>
  <c r="P360" i="22"/>
  <c r="P360" i="33"/>
  <c r="P361" i="17"/>
  <c r="V106" i="22"/>
  <c r="V107" i="17"/>
  <c r="V106" i="33"/>
  <c r="V106" i="21"/>
  <c r="M218" i="17"/>
  <c r="M217" i="33"/>
  <c r="M217" i="22"/>
  <c r="M217" i="21"/>
  <c r="G26" i="33"/>
  <c r="G26" i="21"/>
  <c r="G26" i="17"/>
  <c r="G26" i="22"/>
  <c r="AB26" i="33"/>
  <c r="AB26" i="21"/>
  <c r="AB26" i="22"/>
  <c r="AB26" i="17"/>
  <c r="Y26" i="17"/>
  <c r="Y26" i="33"/>
  <c r="Y26" i="22"/>
  <c r="Y26" i="21"/>
  <c r="J26" i="33"/>
  <c r="J26" i="21"/>
  <c r="J26" i="17"/>
  <c r="J26" i="22"/>
  <c r="V135" i="21"/>
  <c r="V136" i="17"/>
  <c r="V135" i="33"/>
  <c r="V135" i="22"/>
  <c r="M247" i="21"/>
  <c r="M248" i="17"/>
  <c r="M247" i="22"/>
  <c r="M247" i="33"/>
  <c r="P345" i="33"/>
  <c r="P345" i="22"/>
  <c r="P346" i="17"/>
  <c r="P345" i="21"/>
  <c r="AZ13" i="14"/>
  <c r="V345" i="22"/>
  <c r="V346" i="17"/>
  <c r="V345" i="21"/>
  <c r="V345" i="33"/>
  <c r="AC76" i="16"/>
  <c r="AC67" i="16"/>
  <c r="AC69" i="16"/>
  <c r="AB59" i="16"/>
  <c r="AC64" i="16"/>
  <c r="AB71" i="16"/>
  <c r="AB76" i="16"/>
  <c r="AV356" i="17"/>
  <c r="AY355" i="17"/>
  <c r="AC60" i="16"/>
  <c r="AB60" i="16"/>
  <c r="AB68" i="16"/>
  <c r="AC63" i="16"/>
  <c r="AC80" i="16"/>
  <c r="AE41" i="13"/>
  <c r="P39" i="13"/>
  <c r="Y35" i="3"/>
  <c r="M40" i="13"/>
  <c r="Y39" i="14"/>
  <c r="P43" i="13"/>
  <c r="AB35" i="13"/>
  <c r="AH39" i="13"/>
  <c r="AV346" i="17"/>
  <c r="AH41" i="13"/>
  <c r="M38" i="13"/>
  <c r="M37" i="13"/>
  <c r="Y43" i="3"/>
  <c r="D41" i="13"/>
  <c r="Y38" i="3"/>
  <c r="AC62" i="16"/>
  <c r="AC74" i="16"/>
  <c r="AB62" i="16"/>
  <c r="AB74" i="16"/>
  <c r="Y36" i="3"/>
  <c r="AC71" i="16"/>
  <c r="P36" i="13"/>
  <c r="D39" i="14"/>
  <c r="AH41" i="3"/>
  <c r="M38" i="3"/>
  <c r="AB73" i="16"/>
  <c r="AB61" i="16"/>
  <c r="AV345" i="17"/>
  <c r="AH42" i="3"/>
  <c r="S39" i="13"/>
  <c r="M40" i="3"/>
  <c r="Y39" i="3"/>
  <c r="AC78" i="16"/>
  <c r="AC66" i="16"/>
  <c r="AH38" i="3"/>
  <c r="Y37" i="13"/>
  <c r="M42" i="13"/>
  <c r="AB41" i="13"/>
  <c r="Y42" i="13"/>
  <c r="AB75" i="16"/>
  <c r="Y41" i="13"/>
  <c r="AC81" i="16"/>
  <c r="Y36" i="13"/>
  <c r="AC72" i="16"/>
  <c r="AB77" i="16"/>
  <c r="M41" i="13"/>
  <c r="AH37" i="13"/>
  <c r="AH40" i="3"/>
  <c r="AY345" i="17"/>
  <c r="AB72" i="16"/>
  <c r="M41" i="3"/>
  <c r="AC68" i="16"/>
  <c r="E366" i="21"/>
  <c r="E367" i="17"/>
  <c r="E366" i="22"/>
  <c r="E366" i="33"/>
  <c r="P40" i="14"/>
  <c r="AB78" i="16"/>
  <c r="AB66" i="16"/>
  <c r="Y35" i="13"/>
  <c r="Y40" i="3"/>
  <c r="Y42" i="3"/>
  <c r="S40" i="13"/>
  <c r="AB63" i="16"/>
  <c r="AB81" i="16"/>
  <c r="Y38" i="13"/>
  <c r="AC73" i="16"/>
  <c r="AC61" i="16"/>
  <c r="Y43" i="13"/>
  <c r="AH42" i="13"/>
  <c r="AE36" i="13"/>
  <c r="Y40" i="13"/>
  <c r="P40" i="13"/>
  <c r="M39" i="3"/>
  <c r="AC75" i="16"/>
  <c r="P38" i="13"/>
  <c r="AB40" i="13"/>
  <c r="D39" i="13"/>
  <c r="AH40" i="13"/>
  <c r="AB80" i="16"/>
  <c r="AC77" i="16"/>
  <c r="AY346" i="17"/>
  <c r="H7" i="22"/>
  <c r="H7" i="17"/>
  <c r="P35" i="13"/>
  <c r="AY358" i="17"/>
  <c r="AY359" i="17"/>
  <c r="AY360" i="17"/>
  <c r="AY357" i="17"/>
  <c r="BB360" i="17"/>
  <c r="BB358" i="17"/>
  <c r="BB357" i="17"/>
  <c r="BB359" i="17"/>
  <c r="BB356" i="17"/>
  <c r="BB352" i="17"/>
  <c r="BB354" i="17"/>
  <c r="BB353" i="17"/>
  <c r="BB347" i="17"/>
  <c r="BB349" i="17"/>
  <c r="BB348" i="17"/>
  <c r="BB351" i="17"/>
  <c r="BB355" i="17"/>
  <c r="BB350" i="17"/>
  <c r="AV352" i="17"/>
  <c r="AV351" i="17"/>
  <c r="AV350" i="17"/>
  <c r="AV349" i="17"/>
  <c r="AV348" i="17"/>
  <c r="AV354" i="17"/>
  <c r="AV353" i="17"/>
  <c r="AY350" i="17"/>
  <c r="AY349" i="17"/>
  <c r="AY351" i="17"/>
  <c r="AY347" i="17"/>
  <c r="AY348" i="17"/>
  <c r="AY352" i="17"/>
  <c r="AY353" i="17"/>
  <c r="AY354" i="17"/>
  <c r="AY356" i="17"/>
  <c r="AY362" i="17"/>
  <c r="AY363" i="17"/>
  <c r="AY361" i="17"/>
  <c r="AS366" i="17"/>
  <c r="AS365" i="17"/>
  <c r="V37" i="13"/>
  <c r="AV363" i="17"/>
  <c r="AV362" i="17"/>
  <c r="AV361" i="17"/>
  <c r="AV365" i="17"/>
  <c r="AV366" i="17"/>
  <c r="AV364" i="17"/>
  <c r="AV360" i="17"/>
  <c r="AH36" i="3"/>
  <c r="BB365" i="17"/>
  <c r="BB366" i="17"/>
  <c r="BB364" i="17"/>
  <c r="BB363" i="17"/>
  <c r="BB362" i="17"/>
  <c r="BB361" i="17"/>
  <c r="AC216" i="33"/>
  <c r="AY339" i="17"/>
  <c r="AY340" i="17"/>
  <c r="X27" i="6" l="1"/>
  <c r="R6" i="6"/>
  <c r="AD18" i="5"/>
  <c r="L12" i="6"/>
  <c r="L7" i="6"/>
  <c r="AJ8" i="3"/>
  <c r="X13" i="6"/>
  <c r="U28" i="6"/>
  <c r="AG24" i="6"/>
  <c r="C17" i="3"/>
  <c r="R17" i="3"/>
  <c r="AJ9" i="3"/>
  <c r="H341" i="33" s="1"/>
  <c r="AD27" i="6"/>
  <c r="R11" i="6"/>
  <c r="AJ19" i="4"/>
  <c r="F27" i="4"/>
  <c r="X20" i="3"/>
  <c r="AD17" i="5"/>
  <c r="C14" i="5"/>
  <c r="I24" i="6"/>
  <c r="AG17" i="6"/>
  <c r="O6" i="3"/>
  <c r="H124" i="33" s="1"/>
  <c r="AG21" i="5"/>
  <c r="AG19" i="6"/>
  <c r="R9" i="4"/>
  <c r="R14" i="6"/>
  <c r="AJ18" i="5"/>
  <c r="AJ21" i="4"/>
  <c r="L4" i="3"/>
  <c r="J42" i="6"/>
  <c r="L8" i="6"/>
  <c r="C25" i="3"/>
  <c r="AA25" i="4"/>
  <c r="AD4" i="3"/>
  <c r="C11" i="3"/>
  <c r="AD14" i="5"/>
  <c r="AD16" i="5"/>
  <c r="AJ23" i="4"/>
  <c r="AH39" i="3"/>
  <c r="X28" i="6"/>
  <c r="R8" i="4"/>
  <c r="AG20" i="6"/>
  <c r="R13" i="6"/>
  <c r="AG24" i="3"/>
  <c r="L11" i="6"/>
  <c r="U29" i="5"/>
  <c r="R18" i="3"/>
  <c r="H167" i="22" s="1"/>
  <c r="R15" i="6"/>
  <c r="AJ8" i="6"/>
  <c r="C19" i="3"/>
  <c r="AD10" i="5"/>
  <c r="O9" i="5"/>
  <c r="X12" i="6"/>
  <c r="AJ16" i="4"/>
  <c r="AG15" i="6"/>
  <c r="AJ20" i="4"/>
  <c r="AD11" i="5"/>
  <c r="AJ17" i="4"/>
  <c r="C22" i="3"/>
  <c r="AJ14" i="4"/>
  <c r="K346" i="22" s="1"/>
  <c r="AA28" i="6"/>
  <c r="AD19" i="5"/>
  <c r="AJ15" i="4"/>
  <c r="R10" i="4"/>
  <c r="C18" i="3"/>
  <c r="X21" i="6"/>
  <c r="AJ22" i="4"/>
  <c r="C20" i="3"/>
  <c r="AJ19" i="3"/>
  <c r="H351" i="22" s="1"/>
  <c r="I27" i="5"/>
  <c r="R7" i="4"/>
  <c r="AJ17" i="5"/>
  <c r="N350" i="17" s="1"/>
  <c r="U17" i="3"/>
  <c r="R31" i="28"/>
  <c r="C24" i="36"/>
  <c r="AP198" i="17"/>
  <c r="R33" i="28"/>
  <c r="M159" i="16" s="1"/>
  <c r="AA32" i="28"/>
  <c r="AA33" i="25"/>
  <c r="AD4" i="25" s="1"/>
  <c r="AD5" i="25" s="1"/>
  <c r="AS79" i="17"/>
  <c r="U31" i="24"/>
  <c r="AS211" i="17" s="1"/>
  <c r="I34" i="27"/>
  <c r="L38" i="27" s="1"/>
  <c r="R30" i="28"/>
  <c r="R36" i="28" s="1"/>
  <c r="AJ36" i="2"/>
  <c r="F31" i="24"/>
  <c r="F35" i="24" s="1"/>
  <c r="AD27" i="23"/>
  <c r="F25" i="26"/>
  <c r="R31" i="2"/>
  <c r="O28" i="25"/>
  <c r="BE226" i="17"/>
  <c r="U32" i="27"/>
  <c r="U33" i="27" s="1"/>
  <c r="U34" i="27" s="1"/>
  <c r="I32" i="28"/>
  <c r="BE43" i="17"/>
  <c r="L11" i="36"/>
  <c r="L32" i="24"/>
  <c r="L33" i="24" s="1"/>
  <c r="O4" i="24" s="1"/>
  <c r="AA30" i="25"/>
  <c r="AA30" i="26"/>
  <c r="AY272" i="17" s="1"/>
  <c r="AA31" i="28"/>
  <c r="F36" i="25"/>
  <c r="AA29" i="27"/>
  <c r="AD29" i="26"/>
  <c r="C29" i="26"/>
  <c r="U28" i="24"/>
  <c r="BB198" i="17"/>
  <c r="I33" i="24"/>
  <c r="BE254" i="17"/>
  <c r="AS66" i="17"/>
  <c r="AV254" i="17"/>
  <c r="L30" i="24"/>
  <c r="L35" i="24" s="1"/>
  <c r="F26" i="2"/>
  <c r="I32" i="2"/>
  <c r="F27" i="26"/>
  <c r="C29" i="27"/>
  <c r="AD28" i="23"/>
  <c r="C28" i="23"/>
  <c r="AY289" i="17"/>
  <c r="BE261" i="17"/>
  <c r="C27" i="24"/>
  <c r="AS25" i="17" s="1"/>
  <c r="C29" i="24"/>
  <c r="AY297" i="17"/>
  <c r="AY226" i="17"/>
  <c r="C31" i="2"/>
  <c r="C32" i="2" s="1"/>
  <c r="C33" i="2" s="1"/>
  <c r="L31" i="24"/>
  <c r="L30" i="25"/>
  <c r="L28" i="25"/>
  <c r="R32" i="24"/>
  <c r="BE191" i="17"/>
  <c r="BE317" i="17"/>
  <c r="F27" i="23"/>
  <c r="BB50" i="17"/>
  <c r="L18" i="36"/>
  <c r="I21" i="36"/>
  <c r="X32" i="27"/>
  <c r="X36" i="27" s="1"/>
  <c r="F31" i="23"/>
  <c r="BE50" i="17"/>
  <c r="O34" i="24"/>
  <c r="R32" i="27"/>
  <c r="C25" i="36"/>
  <c r="AA32" i="26"/>
  <c r="L25" i="36"/>
  <c r="BK114" i="17" s="1"/>
  <c r="F14" i="36"/>
  <c r="AS43" i="17"/>
  <c r="AV261" i="17"/>
  <c r="AA29" i="25"/>
  <c r="U6" i="11"/>
  <c r="L7" i="8"/>
  <c r="AA27" i="7"/>
  <c r="U7" i="10"/>
  <c r="U9" i="11"/>
  <c r="AA28" i="9"/>
  <c r="L26" i="9"/>
  <c r="AA29" i="7"/>
  <c r="L28" i="11"/>
  <c r="AD24" i="8"/>
  <c r="Z296" i="17" s="1"/>
  <c r="F25" i="7"/>
  <c r="U4" i="11"/>
  <c r="AL184" i="17" s="1"/>
  <c r="AD4" i="8"/>
  <c r="O27" i="10"/>
  <c r="R5" i="10"/>
  <c r="U29" i="7"/>
  <c r="I26" i="9"/>
  <c r="I5" i="8"/>
  <c r="R5" i="9"/>
  <c r="I6" i="8"/>
  <c r="R24" i="9"/>
  <c r="AC174" i="17" s="1"/>
  <c r="X27" i="7"/>
  <c r="O8" i="9"/>
  <c r="AC126" i="21" s="1"/>
  <c r="I7" i="8"/>
  <c r="Z64" i="21" s="1"/>
  <c r="I29" i="11"/>
  <c r="F6" i="7"/>
  <c r="I29" i="9"/>
  <c r="X28" i="11"/>
  <c r="AG6" i="58"/>
  <c r="O28" i="14"/>
  <c r="I18" i="13"/>
  <c r="AG23" i="13"/>
  <c r="X19" i="13"/>
  <c r="L14" i="14"/>
  <c r="AG13" i="14"/>
  <c r="AG7" i="14"/>
  <c r="AJ11" i="13"/>
  <c r="O21" i="14"/>
  <c r="X25" i="13"/>
  <c r="T235" i="21" s="1"/>
  <c r="AG21" i="13"/>
  <c r="T323" i="21" s="1"/>
  <c r="O19" i="14"/>
  <c r="AH36" i="13"/>
  <c r="O22" i="14"/>
  <c r="AG29" i="57"/>
  <c r="AJ6" i="58"/>
  <c r="O16" i="14"/>
  <c r="R22" i="13"/>
  <c r="AG16" i="13"/>
  <c r="O27" i="58"/>
  <c r="X27" i="14"/>
  <c r="X29" i="13"/>
  <c r="T240" i="17" s="1"/>
  <c r="AA27" i="57"/>
  <c r="X28" i="57"/>
  <c r="AG17" i="13"/>
  <c r="X5" i="14"/>
  <c r="F30" i="14"/>
  <c r="O26" i="14"/>
  <c r="C21" i="13"/>
  <c r="AG19" i="13"/>
  <c r="I26" i="14"/>
  <c r="O28" i="57"/>
  <c r="L27" i="58"/>
  <c r="AG20" i="13"/>
  <c r="T323" i="17" s="1"/>
  <c r="L13" i="14"/>
  <c r="X17" i="13"/>
  <c r="O12" i="13"/>
  <c r="O21" i="13"/>
  <c r="L16" i="14"/>
  <c r="O29" i="14"/>
  <c r="L24" i="14"/>
  <c r="I9" i="13"/>
  <c r="C22" i="13"/>
  <c r="AJ35" i="2"/>
  <c r="AG14" i="36"/>
  <c r="AA19" i="36"/>
  <c r="AA31" i="2"/>
  <c r="AD29" i="2"/>
  <c r="R30" i="2"/>
  <c r="U18" i="36"/>
  <c r="AD10" i="36"/>
  <c r="L32" i="2"/>
  <c r="L33" i="2" s="1"/>
  <c r="O4" i="2" s="1"/>
  <c r="L30" i="2"/>
  <c r="I14" i="36"/>
  <c r="I8" i="36"/>
  <c r="L31" i="2"/>
  <c r="L31" i="36" s="1"/>
  <c r="I7" i="36"/>
  <c r="F35" i="25"/>
  <c r="AA16" i="13"/>
  <c r="G38" i="11"/>
  <c r="C23" i="3"/>
  <c r="R25" i="2"/>
  <c r="R25" i="36" s="1"/>
  <c r="BK175" i="17" s="1"/>
  <c r="R27" i="2"/>
  <c r="R28" i="2" s="1"/>
  <c r="R29" i="2" s="1"/>
  <c r="R26" i="2"/>
  <c r="R26" i="36" s="1"/>
  <c r="BK176" i="17" s="1"/>
  <c r="AD27" i="27"/>
  <c r="AD29" i="27"/>
  <c r="AD28" i="27"/>
  <c r="AA33" i="2"/>
  <c r="AD4" i="2" s="1"/>
  <c r="AD5" i="2" s="1"/>
  <c r="E276" i="33" s="1"/>
  <c r="U25" i="36"/>
  <c r="AJ25" i="9"/>
  <c r="AC358" i="17" s="1"/>
  <c r="X26" i="14"/>
  <c r="AA28" i="7"/>
  <c r="AD27" i="5"/>
  <c r="S38" i="10"/>
  <c r="R29" i="10" s="1"/>
  <c r="R4" i="11"/>
  <c r="AL153" i="21" s="1"/>
  <c r="L28" i="10"/>
  <c r="AD28" i="10"/>
  <c r="G2" i="10"/>
  <c r="F4" i="10" s="1"/>
  <c r="U29" i="25"/>
  <c r="F28" i="2"/>
  <c r="F29" i="2" s="1"/>
  <c r="F30" i="2" s="1"/>
  <c r="G37" i="57"/>
  <c r="F29" i="57" s="1"/>
  <c r="S141" i="16" s="1"/>
  <c r="AA8" i="3"/>
  <c r="U28" i="28"/>
  <c r="AD27" i="10"/>
  <c r="X8" i="36"/>
  <c r="O16" i="36"/>
  <c r="U30" i="2"/>
  <c r="AA25" i="9"/>
  <c r="AD28" i="57"/>
  <c r="I27" i="6"/>
  <c r="R7" i="9"/>
  <c r="C28" i="25"/>
  <c r="R33" i="2"/>
  <c r="U32" i="2"/>
  <c r="U33" i="2" s="1"/>
  <c r="U34" i="2" s="1"/>
  <c r="C163" i="16" s="1"/>
  <c r="U30" i="26"/>
  <c r="AD26" i="5"/>
  <c r="L27" i="11"/>
  <c r="J3" i="6"/>
  <c r="I5" i="6" s="1"/>
  <c r="L25" i="10"/>
  <c r="AA27" i="58"/>
  <c r="O10" i="13"/>
  <c r="AA29" i="4"/>
  <c r="AG7" i="7"/>
  <c r="AG8" i="4"/>
  <c r="AD17" i="36"/>
  <c r="BE219" i="17"/>
  <c r="AY317" i="17"/>
  <c r="BB233" i="17"/>
  <c r="U31" i="2"/>
  <c r="U31" i="36" s="1"/>
  <c r="BK211" i="17" s="1"/>
  <c r="R33" i="25"/>
  <c r="R36" i="25" s="1"/>
  <c r="U32" i="26"/>
  <c r="U33" i="26" s="1"/>
  <c r="U34" i="26" s="1"/>
  <c r="AY214" i="17" s="1"/>
  <c r="AY398" i="17" s="1"/>
  <c r="AY435" i="17" s="1"/>
  <c r="I191" i="12" s="1"/>
  <c r="C34" i="28"/>
  <c r="O28" i="58"/>
  <c r="U7" i="11"/>
  <c r="AD29" i="6"/>
  <c r="L13" i="5"/>
  <c r="AD27" i="9"/>
  <c r="AC298" i="21" s="1"/>
  <c r="AA27" i="14"/>
  <c r="X5" i="10"/>
  <c r="AF215" i="21" s="1"/>
  <c r="U29" i="11"/>
  <c r="L9" i="6"/>
  <c r="F24" i="7"/>
  <c r="X11" i="13"/>
  <c r="AJ13" i="4"/>
  <c r="O23" i="14"/>
  <c r="O20" i="14"/>
  <c r="AD26" i="6"/>
  <c r="AD6" i="10"/>
  <c r="AA29" i="58"/>
  <c r="I21" i="13"/>
  <c r="AA26" i="13"/>
  <c r="I13" i="3"/>
  <c r="O10" i="4"/>
  <c r="R9" i="6"/>
  <c r="X6" i="13"/>
  <c r="I6" i="57"/>
  <c r="O18" i="4"/>
  <c r="L26" i="10"/>
  <c r="AA19" i="13"/>
  <c r="F31" i="26"/>
  <c r="F37" i="26" s="1"/>
  <c r="C16" i="3"/>
  <c r="U28" i="2"/>
  <c r="U28" i="36" s="1"/>
  <c r="BK208" i="17" s="1"/>
  <c r="F26" i="23"/>
  <c r="F36" i="23" s="1"/>
  <c r="C24" i="13"/>
  <c r="R25" i="26"/>
  <c r="O27" i="23"/>
  <c r="O27" i="2"/>
  <c r="O29" i="2"/>
  <c r="O28" i="2"/>
  <c r="O26" i="2"/>
  <c r="Y41" i="3"/>
  <c r="AD16" i="6"/>
  <c r="I4" i="57"/>
  <c r="AH2" i="3"/>
  <c r="AJ8" i="8"/>
  <c r="Z340" i="21" s="1"/>
  <c r="AD14" i="6"/>
  <c r="AJ12" i="10"/>
  <c r="X22" i="3"/>
  <c r="H232" i="33" s="1"/>
  <c r="U8" i="10"/>
  <c r="AF187" i="21" s="1"/>
  <c r="AA26" i="7"/>
  <c r="X23" i="3"/>
  <c r="H234" i="17" s="1"/>
  <c r="G40" i="13"/>
  <c r="AJ32" i="11"/>
  <c r="O4" i="8"/>
  <c r="I31" i="2"/>
  <c r="U31" i="26"/>
  <c r="U31" i="28"/>
  <c r="M166" i="16" s="1"/>
  <c r="X29" i="9"/>
  <c r="O25" i="4"/>
  <c r="X4" i="58"/>
  <c r="O26" i="58"/>
  <c r="AG9" i="14"/>
  <c r="O29" i="58"/>
  <c r="X4" i="10"/>
  <c r="U9" i="10"/>
  <c r="I16" i="13"/>
  <c r="AD20" i="6"/>
  <c r="AG18" i="6"/>
  <c r="R6" i="8"/>
  <c r="Z155" i="21" s="1"/>
  <c r="F7" i="7"/>
  <c r="R26" i="4"/>
  <c r="F28" i="5"/>
  <c r="U27" i="6"/>
  <c r="AG18" i="5"/>
  <c r="U20" i="3"/>
  <c r="X27" i="58"/>
  <c r="L5" i="5"/>
  <c r="X27" i="57"/>
  <c r="I28" i="9"/>
  <c r="AA27" i="10"/>
  <c r="R7" i="10"/>
  <c r="AF156" i="21" s="1"/>
  <c r="U16" i="3"/>
  <c r="L12" i="8"/>
  <c r="AG24" i="13"/>
  <c r="T327" i="17" s="1"/>
  <c r="L7" i="5"/>
  <c r="X26" i="58"/>
  <c r="AJ15" i="5"/>
  <c r="N347" i="22" s="1"/>
  <c r="L29" i="11"/>
  <c r="X19" i="6"/>
  <c r="AJ32" i="10"/>
  <c r="L11" i="8"/>
  <c r="Z99" i="21" s="1"/>
  <c r="X18" i="3"/>
  <c r="U29" i="26"/>
  <c r="U36" i="26" s="1"/>
  <c r="C27" i="28"/>
  <c r="BE25" i="17" s="1"/>
  <c r="AD28" i="2"/>
  <c r="L29" i="27"/>
  <c r="L35" i="27" s="1"/>
  <c r="C17" i="5"/>
  <c r="F27" i="24"/>
  <c r="F28" i="24"/>
  <c r="F29" i="24" s="1"/>
  <c r="F30" i="24" s="1"/>
  <c r="C30" i="2"/>
  <c r="AD23" i="6"/>
  <c r="R6" i="11"/>
  <c r="AD22" i="6"/>
  <c r="AG5" i="58"/>
  <c r="AD17" i="6"/>
  <c r="AG16" i="6"/>
  <c r="C15" i="5"/>
  <c r="AG9" i="4"/>
  <c r="I8" i="13"/>
  <c r="T65" i="21" s="1"/>
  <c r="P39" i="8"/>
  <c r="AG5" i="7"/>
  <c r="AG4" i="58"/>
  <c r="I25" i="3"/>
  <c r="F31" i="14"/>
  <c r="O7" i="10"/>
  <c r="AA33" i="24"/>
  <c r="AD4" i="24" s="1"/>
  <c r="AD5" i="24" s="1"/>
  <c r="AJ13" i="9"/>
  <c r="AC345" i="21" s="1"/>
  <c r="J42" i="8"/>
  <c r="U32" i="28"/>
  <c r="U33" i="28" s="1"/>
  <c r="U34" i="28" s="1"/>
  <c r="M163" i="16" s="1"/>
  <c r="U28" i="57"/>
  <c r="L8" i="5"/>
  <c r="AJ20" i="5"/>
  <c r="V36" i="58"/>
  <c r="U29" i="58" s="1"/>
  <c r="X29" i="7"/>
  <c r="X5" i="58"/>
  <c r="AG22" i="5"/>
  <c r="X11" i="6"/>
  <c r="L15" i="14"/>
  <c r="AD24" i="6"/>
  <c r="R29" i="4"/>
  <c r="L28" i="6"/>
  <c r="R5" i="3"/>
  <c r="L28" i="58"/>
  <c r="L4" i="14"/>
  <c r="X28" i="58"/>
  <c r="R27" i="9"/>
  <c r="X4" i="14"/>
  <c r="R25" i="9"/>
  <c r="AC175" i="17" s="1"/>
  <c r="AJ25" i="13"/>
  <c r="R26" i="9"/>
  <c r="X6" i="10"/>
  <c r="AF216" i="21" s="1"/>
  <c r="R8" i="6"/>
  <c r="AD25" i="11"/>
  <c r="AL297" i="17" s="1"/>
  <c r="X17" i="6"/>
  <c r="AA28" i="4"/>
  <c r="AG22" i="6"/>
  <c r="I6" i="11"/>
  <c r="X18" i="13"/>
  <c r="C29" i="28"/>
  <c r="C13" i="3"/>
  <c r="O29" i="23"/>
  <c r="O28" i="23"/>
  <c r="C11" i="5"/>
  <c r="C12" i="5"/>
  <c r="C15" i="3"/>
  <c r="AA29" i="2"/>
  <c r="C16" i="5"/>
  <c r="C29" i="23"/>
  <c r="F28" i="23"/>
  <c r="F29" i="23" s="1"/>
  <c r="F30" i="23" s="1"/>
  <c r="R20" i="36"/>
  <c r="R29" i="9"/>
  <c r="AA14" i="13"/>
  <c r="F7" i="9"/>
  <c r="AJ12" i="5"/>
  <c r="AD15" i="6"/>
  <c r="X29" i="36"/>
  <c r="BB79" i="17"/>
  <c r="BB254" i="17"/>
  <c r="C37" i="53"/>
  <c r="U30" i="28"/>
  <c r="AA28" i="58"/>
  <c r="R28" i="4"/>
  <c r="O7" i="5"/>
  <c r="O29" i="57"/>
  <c r="AG11" i="14"/>
  <c r="F27" i="14"/>
  <c r="AA8" i="13"/>
  <c r="T249" i="21" s="1"/>
  <c r="O20" i="4"/>
  <c r="L28" i="57"/>
  <c r="L8" i="8"/>
  <c r="Z96" i="21" s="1"/>
  <c r="O10" i="10"/>
  <c r="X26" i="7"/>
  <c r="AJ27" i="13"/>
  <c r="L6" i="14"/>
  <c r="AJ23" i="13"/>
  <c r="AD13" i="6"/>
  <c r="X29" i="57"/>
  <c r="C10" i="4"/>
  <c r="C10" i="3"/>
  <c r="I28" i="2"/>
  <c r="I26" i="2"/>
  <c r="O28" i="28"/>
  <c r="O29" i="28"/>
  <c r="AD29" i="5"/>
  <c r="X15" i="13"/>
  <c r="AG8" i="7"/>
  <c r="AA6" i="3"/>
  <c r="H247" i="22" s="1"/>
  <c r="AY233" i="17"/>
  <c r="I34" i="2"/>
  <c r="BB296" i="17"/>
  <c r="AJ17" i="11"/>
  <c r="AL350" i="17" s="1"/>
  <c r="AD30" i="2"/>
  <c r="AD30" i="36" s="1"/>
  <c r="AA30" i="24"/>
  <c r="C34" i="25"/>
  <c r="L26" i="7"/>
  <c r="X22" i="6"/>
  <c r="AD25" i="6"/>
  <c r="L28" i="9"/>
  <c r="AG16" i="3"/>
  <c r="AD27" i="11"/>
  <c r="U28" i="7"/>
  <c r="AI207" i="21" s="1"/>
  <c r="X23" i="6"/>
  <c r="U26" i="4"/>
  <c r="J2" i="6"/>
  <c r="L10" i="8"/>
  <c r="Z99" i="17" s="1"/>
  <c r="I26" i="7"/>
  <c r="AA27" i="9"/>
  <c r="P3" i="57"/>
  <c r="M34" i="57" s="1"/>
  <c r="L29" i="57" s="1"/>
  <c r="AA5" i="3"/>
  <c r="H246" i="22" s="1"/>
  <c r="X25" i="6"/>
  <c r="O6" i="5"/>
  <c r="AJ20" i="8"/>
  <c r="AA17" i="13"/>
  <c r="I16" i="3"/>
  <c r="L29" i="6"/>
  <c r="AJ15" i="8"/>
  <c r="Z348" i="17" s="1"/>
  <c r="L20" i="13"/>
  <c r="L28" i="4"/>
  <c r="U22" i="3"/>
  <c r="I15" i="3"/>
  <c r="O13" i="4"/>
  <c r="AJ33" i="11"/>
  <c r="C25" i="10"/>
  <c r="C10" i="6"/>
  <c r="C18" i="5"/>
  <c r="C24" i="3"/>
  <c r="O27" i="26"/>
  <c r="AY146" i="17" s="1"/>
  <c r="O29" i="26"/>
  <c r="C27" i="23"/>
  <c r="AP25" i="17" s="1"/>
  <c r="I27" i="28"/>
  <c r="BE85" i="17" s="1"/>
  <c r="I28" i="28"/>
  <c r="X27" i="28"/>
  <c r="AJ26" i="9"/>
  <c r="U19" i="3"/>
  <c r="O26" i="25"/>
  <c r="O29" i="25"/>
  <c r="J42" i="14"/>
  <c r="R5" i="8"/>
  <c r="Z155" i="17" s="1"/>
  <c r="U4" i="36"/>
  <c r="F7" i="36"/>
  <c r="BB226" i="17"/>
  <c r="AJ11" i="11"/>
  <c r="AL343" i="21" s="1"/>
  <c r="AA30" i="2"/>
  <c r="R33" i="24"/>
  <c r="C30" i="25"/>
  <c r="X33" i="27"/>
  <c r="X17" i="3"/>
  <c r="H227" i="22" s="1"/>
  <c r="AD21" i="6"/>
  <c r="AJ16" i="5"/>
  <c r="N348" i="33" s="1"/>
  <c r="X7" i="10"/>
  <c r="AF217" i="21" s="1"/>
  <c r="O6" i="9"/>
  <c r="AC124" i="21" s="1"/>
  <c r="O12" i="4"/>
  <c r="U27" i="7"/>
  <c r="AI206" i="21" s="1"/>
  <c r="AG4" i="7"/>
  <c r="AJ7" i="4"/>
  <c r="I5" i="57"/>
  <c r="AG7" i="13"/>
  <c r="C29" i="57"/>
  <c r="F26" i="6"/>
  <c r="X15" i="6"/>
  <c r="AD25" i="5"/>
  <c r="L19" i="13"/>
  <c r="AJ17" i="8"/>
  <c r="Z349" i="21" s="1"/>
  <c r="AD18" i="6"/>
  <c r="U8" i="11"/>
  <c r="X29" i="10"/>
  <c r="M37" i="9"/>
  <c r="L29" i="9" s="1"/>
  <c r="O15" i="4"/>
  <c r="O27" i="57"/>
  <c r="L10" i="6"/>
  <c r="AJ32" i="7"/>
  <c r="F6" i="9"/>
  <c r="F31" i="28"/>
  <c r="F27" i="28"/>
  <c r="F25" i="28"/>
  <c r="BE54" i="17" s="1"/>
  <c r="U29" i="27"/>
  <c r="U35" i="27" s="1"/>
  <c r="R12" i="3"/>
  <c r="AG23" i="6"/>
  <c r="I7" i="11"/>
  <c r="AD25" i="3"/>
  <c r="O9" i="10"/>
  <c r="O8" i="10"/>
  <c r="D37" i="7"/>
  <c r="AG6" i="7"/>
  <c r="L27" i="57"/>
  <c r="C27" i="25"/>
  <c r="AV25" i="17" s="1"/>
  <c r="AV198" i="17"/>
  <c r="C34" i="2"/>
  <c r="C31" i="25"/>
  <c r="C32" i="25" s="1"/>
  <c r="C33" i="25" s="1"/>
  <c r="O30" i="25"/>
  <c r="O31" i="25" s="1"/>
  <c r="O32" i="25" s="1"/>
  <c r="O9" i="4"/>
  <c r="O16" i="4"/>
  <c r="L29" i="58"/>
  <c r="L26" i="58"/>
  <c r="AG28" i="57"/>
  <c r="I7" i="57"/>
  <c r="O17" i="4"/>
  <c r="F4" i="13"/>
  <c r="AA26" i="57"/>
  <c r="F4" i="11"/>
  <c r="AG8" i="14"/>
  <c r="X26" i="57"/>
  <c r="O4" i="10"/>
  <c r="O29" i="5"/>
  <c r="X7" i="13"/>
  <c r="I21" i="3"/>
  <c r="AD27" i="57"/>
  <c r="R8" i="8"/>
  <c r="AJ14" i="5"/>
  <c r="I6" i="13"/>
  <c r="F28" i="10"/>
  <c r="C10" i="5"/>
  <c r="F24" i="26"/>
  <c r="F28" i="26"/>
  <c r="F29" i="26" s="1"/>
  <c r="F30" i="26" s="1"/>
  <c r="F31" i="2"/>
  <c r="L29" i="23"/>
  <c r="AD29" i="25"/>
  <c r="AD27" i="25"/>
  <c r="C23" i="13"/>
  <c r="AD27" i="4"/>
  <c r="AD25" i="4"/>
  <c r="AD29" i="4"/>
  <c r="AJ27" i="7"/>
  <c r="AI359" i="21" s="1"/>
  <c r="O27" i="13"/>
  <c r="O26" i="13"/>
  <c r="F24" i="11"/>
  <c r="R24" i="6"/>
  <c r="F12" i="8"/>
  <c r="F6" i="8"/>
  <c r="F4" i="8"/>
  <c r="Z33" i="21" s="1"/>
  <c r="F5" i="8"/>
  <c r="Z34" i="21" s="1"/>
  <c r="F10" i="8"/>
  <c r="Z39" i="21" s="1"/>
  <c r="F7" i="8"/>
  <c r="Z36" i="21" s="1"/>
  <c r="AH3" i="4"/>
  <c r="D35" i="14"/>
  <c r="C30" i="14" s="1"/>
  <c r="F4" i="14"/>
  <c r="U4" i="8"/>
  <c r="Z183" i="21" s="1"/>
  <c r="AJ24" i="10"/>
  <c r="AF356" i="21" s="1"/>
  <c r="AJ23" i="7"/>
  <c r="AJ22" i="7"/>
  <c r="AJ4" i="10"/>
  <c r="AJ30" i="11"/>
  <c r="AL362" i="21" s="1"/>
  <c r="AJ28" i="11"/>
  <c r="AL360" i="21" s="1"/>
  <c r="AJ29" i="11"/>
  <c r="AL361" i="21" s="1"/>
  <c r="AD28" i="4"/>
  <c r="AK3" i="13"/>
  <c r="AH34" i="13" s="1"/>
  <c r="F19" i="13"/>
  <c r="T48" i="17" s="1"/>
  <c r="F12" i="13"/>
  <c r="T41" i="17" s="1"/>
  <c r="F15" i="13"/>
  <c r="T44" i="17" s="1"/>
  <c r="L5" i="57"/>
  <c r="L4" i="57"/>
  <c r="L24" i="3"/>
  <c r="L23" i="3"/>
  <c r="AG26" i="58"/>
  <c r="AG28" i="58"/>
  <c r="I27" i="11"/>
  <c r="G40" i="3"/>
  <c r="AK2" i="8"/>
  <c r="AJ4" i="8" s="1"/>
  <c r="Z336" i="21" s="1"/>
  <c r="AG24" i="8"/>
  <c r="Z326" i="21" s="1"/>
  <c r="F11" i="8"/>
  <c r="Z40" i="21" s="1"/>
  <c r="AJ12" i="6"/>
  <c r="AJ6" i="6"/>
  <c r="AJ7" i="6"/>
  <c r="AD26" i="58"/>
  <c r="AD27" i="58"/>
  <c r="Y3" i="9"/>
  <c r="AA21" i="3"/>
  <c r="H262" i="33" s="1"/>
  <c r="AA16" i="3"/>
  <c r="AA18" i="3"/>
  <c r="AA23" i="3"/>
  <c r="AA17" i="3"/>
  <c r="AA19" i="3"/>
  <c r="H260" i="22" s="1"/>
  <c r="AA20" i="3"/>
  <c r="H261" i="33" s="1"/>
  <c r="AA22" i="3"/>
  <c r="AA24" i="3"/>
  <c r="H265" i="33" s="1"/>
  <c r="AA14" i="3"/>
  <c r="R8" i="9"/>
  <c r="P37" i="9"/>
  <c r="I9" i="7"/>
  <c r="I7" i="7"/>
  <c r="I8" i="7"/>
  <c r="AI66" i="17" s="1"/>
  <c r="I6" i="7"/>
  <c r="AJ31" i="9"/>
  <c r="U26" i="14"/>
  <c r="W206" i="17" s="1"/>
  <c r="U27" i="14"/>
  <c r="U28" i="14"/>
  <c r="AD27" i="7"/>
  <c r="AD28" i="7"/>
  <c r="AD26" i="7"/>
  <c r="R13" i="13"/>
  <c r="R12" i="13"/>
  <c r="R7" i="13"/>
  <c r="R11" i="13"/>
  <c r="R10" i="13"/>
  <c r="T160" i="17" s="1"/>
  <c r="R5" i="13"/>
  <c r="T155" i="17" s="1"/>
  <c r="R9" i="13"/>
  <c r="T158" i="21" s="1"/>
  <c r="O8" i="13"/>
  <c r="T127" i="17" s="1"/>
  <c r="O7" i="13"/>
  <c r="T126" i="17" s="1"/>
  <c r="O4" i="13"/>
  <c r="O6" i="13"/>
  <c r="AA29" i="11"/>
  <c r="AA26" i="11"/>
  <c r="AA28" i="11"/>
  <c r="AA27" i="11"/>
  <c r="AL269" i="17" s="1"/>
  <c r="L9" i="13"/>
  <c r="T98" i="17" s="1"/>
  <c r="L6" i="13"/>
  <c r="L4" i="13"/>
  <c r="L7" i="13"/>
  <c r="T95" i="21" s="1"/>
  <c r="L8" i="13"/>
  <c r="T96" i="21" s="1"/>
  <c r="L5" i="13"/>
  <c r="F27" i="58"/>
  <c r="F24" i="58"/>
  <c r="F26" i="58"/>
  <c r="F25" i="58"/>
  <c r="F28" i="58"/>
  <c r="AA25" i="10"/>
  <c r="AF266" i="21" s="1"/>
  <c r="AJ22" i="10"/>
  <c r="AF354" i="21" s="1"/>
  <c r="AJ20" i="10"/>
  <c r="AJ23" i="10"/>
  <c r="AF355" i="21" s="1"/>
  <c r="O25" i="13"/>
  <c r="T143" i="21" s="1"/>
  <c r="D41" i="8"/>
  <c r="F24" i="5"/>
  <c r="U25" i="9"/>
  <c r="U26" i="9"/>
  <c r="AJ28" i="9"/>
  <c r="X34" i="13"/>
  <c r="X33" i="13"/>
  <c r="AB3" i="13"/>
  <c r="AG27" i="14"/>
  <c r="AG28" i="14"/>
  <c r="AG29" i="14"/>
  <c r="G36" i="7"/>
  <c r="F27" i="7" s="1"/>
  <c r="L27" i="7"/>
  <c r="AJ29" i="3"/>
  <c r="AJ28" i="3"/>
  <c r="AJ27" i="3"/>
  <c r="AJ18" i="3"/>
  <c r="AJ22" i="3"/>
  <c r="AJ20" i="3"/>
  <c r="H353" i="17" s="1"/>
  <c r="AJ24" i="3"/>
  <c r="H356" i="22" s="1"/>
  <c r="AJ25" i="3"/>
  <c r="AD5" i="3"/>
  <c r="AB34" i="3"/>
  <c r="AA27" i="3" s="1"/>
  <c r="H269" i="17" s="1"/>
  <c r="AJ21" i="11"/>
  <c r="AL354" i="17" s="1"/>
  <c r="AJ25" i="11"/>
  <c r="F26" i="9"/>
  <c r="F24" i="9"/>
  <c r="F22" i="9"/>
  <c r="F27" i="9"/>
  <c r="F29" i="9"/>
  <c r="F25" i="9"/>
  <c r="F21" i="9"/>
  <c r="L24" i="5"/>
  <c r="P3" i="5"/>
  <c r="L5" i="6"/>
  <c r="L4" i="6"/>
  <c r="AG11" i="3"/>
  <c r="AG8" i="3"/>
  <c r="AG6" i="3"/>
  <c r="AG9" i="3"/>
  <c r="I5" i="3"/>
  <c r="AH34" i="3"/>
  <c r="AG26" i="3" s="1"/>
  <c r="AJ5" i="3"/>
  <c r="H337" i="22" s="1"/>
  <c r="I4" i="3"/>
  <c r="X27" i="10"/>
  <c r="AJ35" i="14"/>
  <c r="AJ36" i="14"/>
  <c r="F7" i="6"/>
  <c r="F5" i="6"/>
  <c r="F6" i="6"/>
  <c r="F4" i="6"/>
  <c r="X28" i="14"/>
  <c r="O29" i="4"/>
  <c r="AA29" i="9"/>
  <c r="AA23" i="9"/>
  <c r="AC265" i="17" s="1"/>
  <c r="AA24" i="9"/>
  <c r="AC266" i="17" s="1"/>
  <c r="AA26" i="9"/>
  <c r="AJ21" i="13"/>
  <c r="T354" i="17" s="1"/>
  <c r="AJ19" i="13"/>
  <c r="T352" i="17" s="1"/>
  <c r="AJ18" i="13"/>
  <c r="T351" i="17" s="1"/>
  <c r="AJ20" i="13"/>
  <c r="R6" i="13"/>
  <c r="AA25" i="6"/>
  <c r="AA27" i="6"/>
  <c r="AA26" i="6"/>
  <c r="J2" i="9"/>
  <c r="I4" i="9" s="1"/>
  <c r="AJ11" i="8"/>
  <c r="Z343" i="21" s="1"/>
  <c r="F9" i="8"/>
  <c r="Z38" i="17" s="1"/>
  <c r="AG27" i="58"/>
  <c r="AA4" i="3"/>
  <c r="H245" i="33" s="1"/>
  <c r="AJ23" i="3"/>
  <c r="H356" i="17" s="1"/>
  <c r="X28" i="5"/>
  <c r="X27" i="5"/>
  <c r="X29" i="5"/>
  <c r="F16" i="13"/>
  <c r="F26" i="11"/>
  <c r="F28" i="11"/>
  <c r="F25" i="11"/>
  <c r="F27" i="11"/>
  <c r="J3" i="11"/>
  <c r="R26" i="11"/>
  <c r="R28" i="11"/>
  <c r="AL177" i="21" s="1"/>
  <c r="R25" i="11"/>
  <c r="AL174" i="21" s="1"/>
  <c r="R27" i="11"/>
  <c r="AG13" i="13"/>
  <c r="T316" i="17" s="1"/>
  <c r="AG9" i="13"/>
  <c r="T312" i="17" s="1"/>
  <c r="AG10" i="13"/>
  <c r="AG11" i="13"/>
  <c r="T313" i="21" s="1"/>
  <c r="AG4" i="13"/>
  <c r="AG12" i="13"/>
  <c r="AJ12" i="7"/>
  <c r="AI344" i="21" s="1"/>
  <c r="AJ11" i="7"/>
  <c r="AH3" i="13"/>
  <c r="AD25" i="13"/>
  <c r="T297" i="17" s="1"/>
  <c r="J3" i="5"/>
  <c r="AJ34" i="4"/>
  <c r="AJ29" i="4"/>
  <c r="AJ27" i="4"/>
  <c r="AJ30" i="4"/>
  <c r="AJ32" i="4"/>
  <c r="AJ31" i="4"/>
  <c r="J191" i="16" s="1"/>
  <c r="AJ24" i="4"/>
  <c r="K356" i="33" s="1"/>
  <c r="AJ33" i="4"/>
  <c r="J189" i="16" s="1"/>
  <c r="AJ25" i="4"/>
  <c r="AJ26" i="4"/>
  <c r="U28" i="10"/>
  <c r="U29" i="10"/>
  <c r="AG6" i="13"/>
  <c r="T308" i="21" s="1"/>
  <c r="AJ5" i="8"/>
  <c r="I26" i="5"/>
  <c r="I28" i="5"/>
  <c r="I29" i="5"/>
  <c r="AD28" i="9"/>
  <c r="AD29" i="9"/>
  <c r="AA25" i="13"/>
  <c r="AA24" i="13"/>
  <c r="T266" i="17" s="1"/>
  <c r="AA22" i="13"/>
  <c r="T263" i="21" s="1"/>
  <c r="AD12" i="13"/>
  <c r="T284" i="17" s="1"/>
  <c r="AD6" i="13"/>
  <c r="AD5" i="13"/>
  <c r="T277" i="17" s="1"/>
  <c r="AD11" i="13"/>
  <c r="T282" i="21" s="1"/>
  <c r="AD8" i="13"/>
  <c r="AD7" i="13"/>
  <c r="AJ13" i="7"/>
  <c r="AE2" i="9"/>
  <c r="AD4" i="9" s="1"/>
  <c r="AD10" i="13"/>
  <c r="T282" i="17" s="1"/>
  <c r="AD9" i="13"/>
  <c r="T280" i="21" s="1"/>
  <c r="L29" i="4"/>
  <c r="L27" i="4"/>
  <c r="I29" i="10"/>
  <c r="I27" i="10"/>
  <c r="I28" i="10"/>
  <c r="I26" i="10"/>
  <c r="F26" i="7"/>
  <c r="J3" i="7"/>
  <c r="I5" i="7" s="1"/>
  <c r="O5" i="3"/>
  <c r="M34" i="3"/>
  <c r="L26" i="3" s="1"/>
  <c r="H114" i="33" s="1"/>
  <c r="F8" i="8"/>
  <c r="Z37" i="21" s="1"/>
  <c r="F29" i="10"/>
  <c r="P3" i="14"/>
  <c r="M34" i="14" s="1"/>
  <c r="L26" i="14" s="1"/>
  <c r="R4" i="13"/>
  <c r="T153" i="21" s="1"/>
  <c r="F22" i="11"/>
  <c r="AL51" i="21" s="1"/>
  <c r="AA20" i="13"/>
  <c r="AJ28" i="10"/>
  <c r="AJ25" i="10"/>
  <c r="AJ27" i="10"/>
  <c r="AJ26" i="10"/>
  <c r="AJ15" i="10"/>
  <c r="AJ13" i="10"/>
  <c r="AF345" i="21" s="1"/>
  <c r="AJ11" i="10"/>
  <c r="AF343" i="21" s="1"/>
  <c r="AJ27" i="9"/>
  <c r="AC360" i="17" s="1"/>
  <c r="O29" i="10"/>
  <c r="AA26" i="10"/>
  <c r="AD22" i="13"/>
  <c r="T293" i="21" s="1"/>
  <c r="AD19" i="13"/>
  <c r="T290" i="21" s="1"/>
  <c r="AD21" i="13"/>
  <c r="T293" i="17" s="1"/>
  <c r="AD20" i="13"/>
  <c r="T291" i="21" s="1"/>
  <c r="AD16" i="13"/>
  <c r="T288" i="17" s="1"/>
  <c r="AD14" i="13"/>
  <c r="T285" i="21" s="1"/>
  <c r="AD15" i="13"/>
  <c r="T287" i="17" s="1"/>
  <c r="AD17" i="13"/>
  <c r="AD13" i="13"/>
  <c r="AJ10" i="6"/>
  <c r="Q342" i="22" s="1"/>
  <c r="O24" i="13"/>
  <c r="O19" i="13"/>
  <c r="T137" i="21" s="1"/>
  <c r="O22" i="13"/>
  <c r="T141" i="17" s="1"/>
  <c r="O23" i="13"/>
  <c r="T142" i="17" s="1"/>
  <c r="O20" i="13"/>
  <c r="T138" i="21" s="1"/>
  <c r="R20" i="13"/>
  <c r="R17" i="13"/>
  <c r="R19" i="13"/>
  <c r="T168" i="21" s="1"/>
  <c r="R18" i="13"/>
  <c r="AJ13" i="13"/>
  <c r="O7" i="14"/>
  <c r="M38" i="14"/>
  <c r="O4" i="14"/>
  <c r="O6" i="14"/>
  <c r="W125" i="17" s="1"/>
  <c r="U11" i="3"/>
  <c r="U6" i="3"/>
  <c r="U7" i="3"/>
  <c r="U10" i="3"/>
  <c r="U9" i="3"/>
  <c r="F29" i="5"/>
  <c r="O141" i="16" s="1"/>
  <c r="F25" i="5"/>
  <c r="F23" i="5"/>
  <c r="F22" i="5"/>
  <c r="AJ10" i="11"/>
  <c r="AL342" i="21" s="1"/>
  <c r="AJ9" i="11"/>
  <c r="AL341" i="21" s="1"/>
  <c r="AJ8" i="11"/>
  <c r="AL340" i="21" s="1"/>
  <c r="F23" i="11"/>
  <c r="AA25" i="5"/>
  <c r="AA26" i="5"/>
  <c r="AJ5" i="7"/>
  <c r="AJ21" i="3"/>
  <c r="R27" i="57"/>
  <c r="R28" i="57"/>
  <c r="R29" i="57"/>
  <c r="R26" i="57"/>
  <c r="AA9" i="6"/>
  <c r="AA7" i="6"/>
  <c r="AA6" i="6"/>
  <c r="AG23" i="8"/>
  <c r="AA4" i="6"/>
  <c r="R24" i="13"/>
  <c r="T173" i="21" s="1"/>
  <c r="R23" i="13"/>
  <c r="R21" i="13"/>
  <c r="F24" i="4"/>
  <c r="F25" i="4"/>
  <c r="F29" i="4"/>
  <c r="F26" i="4"/>
  <c r="F28" i="4"/>
  <c r="AJ10" i="5"/>
  <c r="AJ8" i="5"/>
  <c r="N340" i="33" s="1"/>
  <c r="AJ6" i="5"/>
  <c r="N339" i="17" s="1"/>
  <c r="AJ9" i="5"/>
  <c r="N342" i="17" s="1"/>
  <c r="X28" i="13"/>
  <c r="T238" i="21" s="1"/>
  <c r="X27" i="13"/>
  <c r="T238" i="17" s="1"/>
  <c r="X26" i="13"/>
  <c r="T236" i="21" s="1"/>
  <c r="X23" i="13"/>
  <c r="I26" i="57"/>
  <c r="I28" i="57"/>
  <c r="I29" i="57"/>
  <c r="AD4" i="13"/>
  <c r="T275" i="21" s="1"/>
  <c r="AA28" i="13"/>
  <c r="U28" i="58"/>
  <c r="U26" i="58"/>
  <c r="U27" i="58"/>
  <c r="AJ8" i="9"/>
  <c r="AC341" i="17" s="1"/>
  <c r="AJ7" i="9"/>
  <c r="V3" i="6"/>
  <c r="F28" i="57"/>
  <c r="F25" i="57"/>
  <c r="F24" i="57"/>
  <c r="F26" i="57"/>
  <c r="AA6" i="14"/>
  <c r="AA5" i="14"/>
  <c r="AA4" i="14"/>
  <c r="R4" i="9"/>
  <c r="AA21" i="13"/>
  <c r="T262" i="21" s="1"/>
  <c r="R27" i="14"/>
  <c r="R26" i="14"/>
  <c r="R28" i="14"/>
  <c r="I10" i="6"/>
  <c r="I9" i="6"/>
  <c r="I6" i="6"/>
  <c r="G37" i="6"/>
  <c r="F28" i="6" s="1"/>
  <c r="I8" i="6"/>
  <c r="F10" i="13"/>
  <c r="T39" i="17" s="1"/>
  <c r="R8" i="11"/>
  <c r="AL158" i="17" s="1"/>
  <c r="R7" i="11"/>
  <c r="P37" i="11"/>
  <c r="O28" i="11" s="1"/>
  <c r="F24" i="6"/>
  <c r="AD28" i="58"/>
  <c r="AG5" i="6"/>
  <c r="AG4" i="6"/>
  <c r="U5" i="9"/>
  <c r="AC184" i="21" s="1"/>
  <c r="U4" i="9"/>
  <c r="I25" i="14"/>
  <c r="W83" i="17" s="1"/>
  <c r="I19" i="14"/>
  <c r="W77" i="17" s="1"/>
  <c r="I22" i="14"/>
  <c r="I23" i="14"/>
  <c r="I21" i="14"/>
  <c r="I24" i="14"/>
  <c r="I18" i="14"/>
  <c r="R14" i="13"/>
  <c r="T163" i="21" s="1"/>
  <c r="U28" i="4"/>
  <c r="O17" i="13"/>
  <c r="I28" i="11"/>
  <c r="AD9" i="6"/>
  <c r="AB38" i="6"/>
  <c r="AA29" i="6" s="1"/>
  <c r="AD6" i="6"/>
  <c r="AD4" i="6"/>
  <c r="AD7" i="6"/>
  <c r="AD8" i="6"/>
  <c r="AJ14" i="8"/>
  <c r="Z346" i="21" s="1"/>
  <c r="AJ10" i="8"/>
  <c r="AH42" i="8"/>
  <c r="AJ6" i="8"/>
  <c r="R8" i="7"/>
  <c r="R5" i="7"/>
  <c r="R7" i="7"/>
  <c r="P37" i="7"/>
  <c r="O33" i="7" s="1"/>
  <c r="D154" i="16" s="1"/>
  <c r="R6" i="7"/>
  <c r="R4" i="7"/>
  <c r="AJ20" i="7"/>
  <c r="AI352" i="21" s="1"/>
  <c r="AJ25" i="7"/>
  <c r="AI358" i="17" s="1"/>
  <c r="R8" i="13"/>
  <c r="F27" i="57"/>
  <c r="F17" i="13"/>
  <c r="T46" i="17" s="1"/>
  <c r="R23" i="3"/>
  <c r="R24" i="3"/>
  <c r="AG5" i="3"/>
  <c r="AG4" i="3"/>
  <c r="R28" i="58"/>
  <c r="R29" i="58"/>
  <c r="AA5" i="6"/>
  <c r="AA29" i="10"/>
  <c r="R4" i="3"/>
  <c r="U6" i="13"/>
  <c r="S37" i="13"/>
  <c r="U5" i="13"/>
  <c r="U4" i="13"/>
  <c r="AJ4" i="6"/>
  <c r="Q337" i="17" s="1"/>
  <c r="AJ27" i="11"/>
  <c r="AL360" i="17" s="1"/>
  <c r="AJ4" i="7"/>
  <c r="AI337" i="17" s="1"/>
  <c r="AJ9" i="10"/>
  <c r="AF341" i="21" s="1"/>
  <c r="AJ8" i="10"/>
  <c r="AF340" i="21" s="1"/>
  <c r="C26" i="4"/>
  <c r="C29" i="4"/>
  <c r="C27" i="4"/>
  <c r="AA29" i="14"/>
  <c r="L25" i="9"/>
  <c r="R29" i="7"/>
  <c r="AI178" i="21" s="1"/>
  <c r="L23" i="13"/>
  <c r="F20" i="13"/>
  <c r="T49" i="21" s="1"/>
  <c r="X31" i="13"/>
  <c r="AJ15" i="13"/>
  <c r="T347" i="21" s="1"/>
  <c r="AG20" i="5"/>
  <c r="F25" i="13"/>
  <c r="O18" i="13"/>
  <c r="AG8" i="8"/>
  <c r="Z310" i="21" s="1"/>
  <c r="AG12" i="8"/>
  <c r="Z314" i="21" s="1"/>
  <c r="R6" i="3"/>
  <c r="AB38" i="5"/>
  <c r="AD9" i="5"/>
  <c r="I26" i="6"/>
  <c r="AJ6" i="9"/>
  <c r="AC339" i="17" s="1"/>
  <c r="AJ9" i="7"/>
  <c r="AI342" i="17" s="1"/>
  <c r="P3" i="9"/>
  <c r="F23" i="10"/>
  <c r="AF52" i="17" s="1"/>
  <c r="M38" i="5"/>
  <c r="AG24" i="5"/>
  <c r="F5" i="7"/>
  <c r="F4" i="7"/>
  <c r="AI33" i="17" s="1"/>
  <c r="I20" i="6"/>
  <c r="L24" i="9"/>
  <c r="J3" i="13"/>
  <c r="Y2" i="13"/>
  <c r="I28" i="6"/>
  <c r="F18" i="13"/>
  <c r="T47" i="17" s="1"/>
  <c r="O6" i="8"/>
  <c r="C27" i="57"/>
  <c r="C26" i="57"/>
  <c r="C28" i="57"/>
  <c r="AA28" i="10"/>
  <c r="AJ12" i="9"/>
  <c r="AC344" i="21" s="1"/>
  <c r="L27" i="9"/>
  <c r="J3" i="10"/>
  <c r="F25" i="10"/>
  <c r="G35" i="13"/>
  <c r="I7" i="13"/>
  <c r="I15" i="6"/>
  <c r="AJ22" i="8"/>
  <c r="Z355" i="17" s="1"/>
  <c r="I29" i="4"/>
  <c r="AD25" i="10"/>
  <c r="AF297" i="17" s="1"/>
  <c r="AG10" i="3"/>
  <c r="AA15" i="13"/>
  <c r="AJ16" i="11"/>
  <c r="AL348" i="21" s="1"/>
  <c r="AE41" i="8"/>
  <c r="AD33" i="8" s="1"/>
  <c r="AJ29" i="10"/>
  <c r="AF362" i="17" s="1"/>
  <c r="AJ18" i="7"/>
  <c r="AI350" i="21" s="1"/>
  <c r="AJ14" i="10"/>
  <c r="AF346" i="21" s="1"/>
  <c r="AJ30" i="9"/>
  <c r="AC362" i="21" s="1"/>
  <c r="AJ5" i="10"/>
  <c r="AF337" i="21" s="1"/>
  <c r="AJ24" i="11"/>
  <c r="AJ22" i="11"/>
  <c r="AL354" i="21" s="1"/>
  <c r="AJ12" i="13"/>
  <c r="AG8" i="13"/>
  <c r="S2" i="13"/>
  <c r="J2" i="7"/>
  <c r="AH2" i="8"/>
  <c r="AG5" i="13"/>
  <c r="T308" i="17" s="1"/>
  <c r="C28" i="14"/>
  <c r="AG23" i="5"/>
  <c r="AD29" i="57"/>
  <c r="D35" i="7"/>
  <c r="C32" i="7" s="1"/>
  <c r="D133" i="16" s="1"/>
  <c r="X6" i="14"/>
  <c r="O24" i="8"/>
  <c r="X14" i="13"/>
  <c r="X28" i="10"/>
  <c r="F5" i="11"/>
  <c r="I23" i="3"/>
  <c r="O27" i="5"/>
  <c r="R27" i="10"/>
  <c r="F27" i="6"/>
  <c r="U5" i="10"/>
  <c r="U10" i="10"/>
  <c r="AF189" i="21" s="1"/>
  <c r="R28" i="10"/>
  <c r="AG11" i="8"/>
  <c r="Z313" i="21" s="1"/>
  <c r="R14" i="3"/>
  <c r="AJ10" i="13"/>
  <c r="I11" i="3"/>
  <c r="R9" i="3"/>
  <c r="AG12" i="14"/>
  <c r="W314" i="21" s="1"/>
  <c r="AG13" i="3"/>
  <c r="H315" i="22" s="1"/>
  <c r="S3" i="5"/>
  <c r="L24" i="57"/>
  <c r="O25" i="3"/>
  <c r="H144" i="17" s="1"/>
  <c r="R11" i="4"/>
  <c r="I29" i="6"/>
  <c r="AG14" i="3"/>
  <c r="L10" i="14"/>
  <c r="X29" i="6"/>
  <c r="AB3" i="8"/>
  <c r="AA5" i="8" s="1"/>
  <c r="I18" i="6"/>
  <c r="R16" i="3"/>
  <c r="AA9" i="13"/>
  <c r="T250" i="21" s="1"/>
  <c r="G36" i="13"/>
  <c r="F30" i="13" s="1"/>
  <c r="I9" i="3"/>
  <c r="X25" i="3"/>
  <c r="H235" i="22" s="1"/>
  <c r="R16" i="6"/>
  <c r="R6" i="4"/>
  <c r="AJ11" i="6"/>
  <c r="AJ13" i="6"/>
  <c r="AJ19" i="10"/>
  <c r="AF352" i="17" s="1"/>
  <c r="L26" i="4"/>
  <c r="R27" i="7"/>
  <c r="F22" i="7"/>
  <c r="X22" i="13"/>
  <c r="AJ14" i="13"/>
  <c r="T347" i="17" s="1"/>
  <c r="AG20" i="3"/>
  <c r="U25" i="3"/>
  <c r="L12" i="14"/>
  <c r="AJ17" i="13"/>
  <c r="L22" i="13"/>
  <c r="F5" i="9"/>
  <c r="AC34" i="21" s="1"/>
  <c r="AD8" i="5"/>
  <c r="R12" i="4"/>
  <c r="L25" i="4"/>
  <c r="AJ6" i="3"/>
  <c r="U26" i="13"/>
  <c r="T206" i="17" s="1"/>
  <c r="U27" i="5"/>
  <c r="AG19" i="5"/>
  <c r="X25" i="10"/>
  <c r="AF235" i="21" s="1"/>
  <c r="O28" i="10"/>
  <c r="R27" i="4"/>
  <c r="AA7" i="3"/>
  <c r="H249" i="17" s="1"/>
  <c r="R19" i="3"/>
  <c r="R15" i="3"/>
  <c r="F26" i="10"/>
  <c r="X32" i="13"/>
  <c r="I28" i="7"/>
  <c r="AA12" i="13"/>
  <c r="T254" i="17" s="1"/>
  <c r="I10" i="13"/>
  <c r="T67" i="21" s="1"/>
  <c r="AG5" i="14"/>
  <c r="W307" i="21" s="1"/>
  <c r="AE36" i="14"/>
  <c r="AD29" i="14" s="1"/>
  <c r="L21" i="13"/>
  <c r="L7" i="14"/>
  <c r="G36" i="3"/>
  <c r="F27" i="3" s="1"/>
  <c r="S38" i="11"/>
  <c r="R31" i="11" s="1"/>
  <c r="AH2" i="13"/>
  <c r="F28" i="9"/>
  <c r="O15" i="13"/>
  <c r="R7" i="8"/>
  <c r="AA6" i="13"/>
  <c r="T248" i="17" s="1"/>
  <c r="F7" i="11"/>
  <c r="O28" i="4"/>
  <c r="R26" i="10"/>
  <c r="AJ5" i="6"/>
  <c r="Q338" i="17" s="1"/>
  <c r="AJ4" i="5"/>
  <c r="N336" i="22" s="1"/>
  <c r="AJ26" i="11"/>
  <c r="AL358" i="21" s="1"/>
  <c r="AJ14" i="9"/>
  <c r="AC346" i="21" s="1"/>
  <c r="AJ8" i="7"/>
  <c r="AI340" i="21" s="1"/>
  <c r="AJ9" i="9"/>
  <c r="AC341" i="21" s="1"/>
  <c r="X24" i="10"/>
  <c r="AF234" i="21" s="1"/>
  <c r="I17" i="6"/>
  <c r="O8" i="5"/>
  <c r="L8" i="14"/>
  <c r="O28" i="5"/>
  <c r="V3" i="5"/>
  <c r="AG26" i="57"/>
  <c r="AJ9" i="13"/>
  <c r="T342" i="17" s="1"/>
  <c r="F22" i="13"/>
  <c r="T51" i="21" s="1"/>
  <c r="F27" i="10"/>
  <c r="D37" i="9"/>
  <c r="C32" i="9" s="1"/>
  <c r="F133" i="16" s="1"/>
  <c r="F24" i="13"/>
  <c r="X8" i="13"/>
  <c r="AH2" i="10"/>
  <c r="AG4" i="10" s="1"/>
  <c r="AF307" i="17" s="1"/>
  <c r="C26" i="11"/>
  <c r="C28" i="11"/>
  <c r="C27" i="11"/>
  <c r="V38" i="14"/>
  <c r="U30" i="14" s="1"/>
  <c r="I23" i="6"/>
  <c r="O7" i="8"/>
  <c r="I9" i="8"/>
  <c r="F7" i="13"/>
  <c r="R7" i="6"/>
  <c r="F4" i="9"/>
  <c r="C27" i="6"/>
  <c r="C26" i="6"/>
  <c r="AG29" i="58"/>
  <c r="O13" i="13"/>
  <c r="T132" i="17" s="1"/>
  <c r="V3" i="13"/>
  <c r="S34" i="13" s="1"/>
  <c r="F5" i="13"/>
  <c r="AG10" i="14"/>
  <c r="AD29" i="11"/>
  <c r="AD28" i="11"/>
  <c r="X29" i="14"/>
  <c r="U6" i="10"/>
  <c r="AF186" i="17" s="1"/>
  <c r="P37" i="6"/>
  <c r="O28" i="6" s="1"/>
  <c r="AH2" i="11"/>
  <c r="AG4" i="11" s="1"/>
  <c r="AL306" i="21" s="1"/>
  <c r="C27" i="58"/>
  <c r="C26" i="58"/>
  <c r="C28" i="58"/>
  <c r="C29" i="58"/>
  <c r="AJ31" i="10"/>
  <c r="G191" i="16" s="1"/>
  <c r="F25" i="14"/>
  <c r="AJ16" i="8"/>
  <c r="Z348" i="21" s="1"/>
  <c r="AD28" i="6"/>
  <c r="I20" i="13"/>
  <c r="L25" i="6"/>
  <c r="Y3" i="4"/>
  <c r="U29" i="4"/>
  <c r="R28" i="9"/>
  <c r="AJ23" i="8"/>
  <c r="Z356" i="17" s="1"/>
  <c r="I14" i="3"/>
  <c r="G39" i="13"/>
  <c r="AD28" i="5"/>
  <c r="O26" i="10"/>
  <c r="L26" i="13"/>
  <c r="AD24" i="11"/>
  <c r="U24" i="13"/>
  <c r="P2" i="13"/>
  <c r="AA10" i="13"/>
  <c r="T251" i="21" s="1"/>
  <c r="U25" i="13"/>
  <c r="T204" i="21" s="1"/>
  <c r="X28" i="4"/>
  <c r="F6" i="11"/>
  <c r="AL35" i="17" s="1"/>
  <c r="I19" i="6"/>
  <c r="AJ31" i="7"/>
  <c r="AJ17" i="7"/>
  <c r="AI349" i="21" s="1"/>
  <c r="AJ4" i="11"/>
  <c r="AJ20" i="11"/>
  <c r="AL352" i="21" s="1"/>
  <c r="AJ15" i="11"/>
  <c r="AL347" i="21" s="1"/>
  <c r="AJ5" i="11"/>
  <c r="AL337" i="21" s="1"/>
  <c r="F21" i="7"/>
  <c r="I16" i="6"/>
  <c r="R16" i="13"/>
  <c r="T166" i="17" s="1"/>
  <c r="I17" i="13"/>
  <c r="R15" i="13"/>
  <c r="T165" i="17" s="1"/>
  <c r="U29" i="57"/>
  <c r="D37" i="11"/>
  <c r="C29" i="11" s="1"/>
  <c r="L29" i="7"/>
  <c r="F29" i="58"/>
  <c r="AA7" i="13"/>
  <c r="AA11" i="13"/>
  <c r="AD29" i="10"/>
  <c r="AG23" i="3"/>
  <c r="I4" i="13"/>
  <c r="T62" i="17" s="1"/>
  <c r="AG19" i="3"/>
  <c r="AA28" i="57"/>
  <c r="I21" i="6"/>
  <c r="I6" i="3"/>
  <c r="AJ19" i="7"/>
  <c r="C26" i="9"/>
  <c r="C27" i="9"/>
  <c r="AA28" i="14"/>
  <c r="O25" i="5"/>
  <c r="N144" i="17" s="1"/>
  <c r="R4" i="6"/>
  <c r="AG4" i="5"/>
  <c r="AJ5" i="58"/>
  <c r="AJ35" i="58" s="1"/>
  <c r="U27" i="4"/>
  <c r="X24" i="13"/>
  <c r="AA27" i="13"/>
  <c r="O14" i="13"/>
  <c r="AJ19" i="11"/>
  <c r="AD25" i="14"/>
  <c r="F25" i="6"/>
  <c r="U27" i="57"/>
  <c r="L26" i="57"/>
  <c r="F23" i="7"/>
  <c r="L25" i="13"/>
  <c r="AG7" i="4"/>
  <c r="AK2" i="13"/>
  <c r="AJ16" i="7"/>
  <c r="R9" i="8"/>
  <c r="AJ21" i="8"/>
  <c r="C29" i="10"/>
  <c r="C28" i="10"/>
  <c r="C26" i="10"/>
  <c r="C27" i="10"/>
  <c r="X24" i="3"/>
  <c r="H234" i="33" s="1"/>
  <c r="X27" i="11"/>
  <c r="C26" i="5"/>
  <c r="N24" i="33" s="1"/>
  <c r="C27" i="5"/>
  <c r="C29" i="5"/>
  <c r="C28" i="5"/>
  <c r="R10" i="3"/>
  <c r="F6" i="13"/>
  <c r="AG15" i="3"/>
  <c r="X29" i="4"/>
  <c r="L18" i="13"/>
  <c r="AA23" i="13"/>
  <c r="I10" i="11"/>
  <c r="X26" i="10"/>
  <c r="AF236" i="21" s="1"/>
  <c r="X10" i="6"/>
  <c r="Q220" i="22" s="1"/>
  <c r="AD24" i="10"/>
  <c r="AJ29" i="9"/>
  <c r="AJ5" i="4"/>
  <c r="AJ7" i="11"/>
  <c r="AL340" i="17" s="1"/>
  <c r="AJ6" i="10"/>
  <c r="AF339" i="17" s="1"/>
  <c r="AJ18" i="11"/>
  <c r="AL350" i="21" s="1"/>
  <c r="AJ18" i="9"/>
  <c r="AC350" i="21" s="1"/>
  <c r="AJ10" i="7"/>
  <c r="F26" i="5"/>
  <c r="F29" i="11"/>
  <c r="AA11" i="3"/>
  <c r="H252" i="22" s="1"/>
  <c r="X16" i="13"/>
  <c r="T226" i="21" s="1"/>
  <c r="R13" i="4"/>
  <c r="R5" i="4"/>
  <c r="C28" i="4"/>
  <c r="U27" i="10"/>
  <c r="X6" i="9"/>
  <c r="X7" i="9"/>
  <c r="AG7" i="8"/>
  <c r="AJ7" i="13"/>
  <c r="AG21" i="3"/>
  <c r="AJ12" i="8"/>
  <c r="Z344" i="21" s="1"/>
  <c r="AG18" i="3"/>
  <c r="AG7" i="3"/>
  <c r="AG6" i="8"/>
  <c r="Z309" i="17" s="1"/>
  <c r="L5" i="14"/>
  <c r="I9" i="11"/>
  <c r="U28" i="5"/>
  <c r="X18" i="6"/>
  <c r="AJ23" i="11"/>
  <c r="AL356" i="17" s="1"/>
  <c r="AA13" i="13"/>
  <c r="AJ18" i="10"/>
  <c r="AF351" i="17" s="1"/>
  <c r="X13" i="13"/>
  <c r="I12" i="3"/>
  <c r="AJ19" i="5"/>
  <c r="N351" i="22" s="1"/>
  <c r="AJ30" i="7"/>
  <c r="AI362" i="21" s="1"/>
  <c r="AD26" i="10"/>
  <c r="R7" i="3"/>
  <c r="H156" i="33" s="1"/>
  <c r="AJ17" i="10"/>
  <c r="AF350" i="17" s="1"/>
  <c r="AJ7" i="8"/>
  <c r="L28" i="7"/>
  <c r="O5" i="10"/>
  <c r="AJ20" i="6"/>
  <c r="Q353" i="17" s="1"/>
  <c r="AJ11" i="5"/>
  <c r="I7" i="3"/>
  <c r="AE38" i="58"/>
  <c r="AD29" i="58" s="1"/>
  <c r="AJ15" i="7"/>
  <c r="AI347" i="21" s="1"/>
  <c r="U21" i="3"/>
  <c r="X8" i="6"/>
  <c r="AA10" i="3"/>
  <c r="AJ7" i="10"/>
  <c r="AJ16" i="10"/>
  <c r="AJ6" i="7"/>
  <c r="AI338" i="21" s="1"/>
  <c r="AJ16" i="9"/>
  <c r="AC349" i="17" s="1"/>
  <c r="AJ19" i="9"/>
  <c r="AJ14" i="7"/>
  <c r="AI346" i="21" s="1"/>
  <c r="AJ23" i="9"/>
  <c r="AC355" i="21" s="1"/>
  <c r="AJ20" i="9"/>
  <c r="AC352" i="21" s="1"/>
  <c r="AJ24" i="7"/>
  <c r="AI357" i="17" s="1"/>
  <c r="AJ24" i="9"/>
  <c r="AC356" i="21" s="1"/>
  <c r="AD7" i="5"/>
  <c r="AB2" i="10"/>
  <c r="AA4" i="10" s="1"/>
  <c r="F13" i="13"/>
  <c r="I25" i="13"/>
  <c r="AD26" i="4"/>
  <c r="AH38" i="58"/>
  <c r="R6" i="9"/>
  <c r="AC155" i="21" s="1"/>
  <c r="R9" i="9"/>
  <c r="AG17" i="3"/>
  <c r="I27" i="4"/>
  <c r="R4" i="4"/>
  <c r="X21" i="13"/>
  <c r="T232" i="17" s="1"/>
  <c r="U18" i="3"/>
  <c r="D35" i="13"/>
  <c r="I22" i="13"/>
  <c r="M38" i="10"/>
  <c r="I23" i="13"/>
  <c r="U26" i="57"/>
  <c r="V36" i="9"/>
  <c r="U29" i="9" s="1"/>
  <c r="I24" i="13"/>
  <c r="F11" i="13"/>
  <c r="AG22" i="3"/>
  <c r="F9" i="13"/>
  <c r="X29" i="58"/>
  <c r="J36" i="14"/>
  <c r="I29" i="14" s="1"/>
  <c r="AA26" i="4"/>
  <c r="F29" i="14"/>
  <c r="U23" i="3"/>
  <c r="AJ19" i="8"/>
  <c r="AJ4" i="3"/>
  <c r="AJ17" i="9"/>
  <c r="AC350" i="17" s="1"/>
  <c r="AJ18" i="8"/>
  <c r="Z350" i="21" s="1"/>
  <c r="L29" i="10"/>
  <c r="I25" i="6"/>
  <c r="AJ29" i="7"/>
  <c r="AI361" i="21" s="1"/>
  <c r="I29" i="7"/>
  <c r="X20" i="6"/>
  <c r="X20" i="13"/>
  <c r="T231" i="17" s="1"/>
  <c r="AJ9" i="8"/>
  <c r="AJ13" i="8"/>
  <c r="AD26" i="11"/>
  <c r="R26" i="7"/>
  <c r="AJ11" i="9"/>
  <c r="AG27" i="13"/>
  <c r="AG4" i="14"/>
  <c r="AJ7" i="7"/>
  <c r="AI340" i="17" s="1"/>
  <c r="AJ5" i="5"/>
  <c r="AJ10" i="10"/>
  <c r="AF342" i="21" s="1"/>
  <c r="AJ22" i="9"/>
  <c r="AJ15" i="9"/>
  <c r="AJ4" i="9"/>
  <c r="O5" i="8"/>
  <c r="AJ21" i="7"/>
  <c r="AI353" i="21" s="1"/>
  <c r="AJ21" i="10"/>
  <c r="AF354" i="17" s="1"/>
  <c r="AJ5" i="9"/>
  <c r="AC337" i="21" s="1"/>
  <c r="AJ26" i="7"/>
  <c r="AI358" i="21" s="1"/>
  <c r="AJ13" i="11"/>
  <c r="AL345" i="21" s="1"/>
  <c r="J35" i="58"/>
  <c r="AB36" i="5"/>
  <c r="AA29" i="5" s="1"/>
  <c r="O11" i="13"/>
  <c r="T130" i="17" s="1"/>
  <c r="I19" i="13"/>
  <c r="T77" i="17" s="1"/>
  <c r="X28" i="9"/>
  <c r="P38" i="9"/>
  <c r="O33" i="9" s="1"/>
  <c r="F154" i="16" s="1"/>
  <c r="F8" i="9"/>
  <c r="F9" i="9"/>
  <c r="AJ36" i="57"/>
  <c r="AJ35" i="57"/>
  <c r="O16" i="13"/>
  <c r="R13" i="3"/>
  <c r="F14" i="13"/>
  <c r="AJ5" i="13"/>
  <c r="AA9" i="3"/>
  <c r="H251" i="17" s="1"/>
  <c r="F28" i="14"/>
  <c r="F35" i="14" s="1"/>
  <c r="L9" i="8"/>
  <c r="L25" i="57"/>
  <c r="X27" i="9"/>
  <c r="AC238" i="17" s="1"/>
  <c r="AG6" i="14"/>
  <c r="I10" i="3"/>
  <c r="AA5" i="13"/>
  <c r="T246" i="21" s="1"/>
  <c r="R8" i="3"/>
  <c r="AJ24" i="13"/>
  <c r="F27" i="5"/>
  <c r="O11" i="5"/>
  <c r="AD6" i="5"/>
  <c r="X9" i="6"/>
  <c r="I8" i="11"/>
  <c r="D37" i="6"/>
  <c r="AE38" i="7"/>
  <c r="AD29" i="7" s="1"/>
  <c r="R14" i="4"/>
  <c r="F23" i="13"/>
  <c r="T52" i="21" s="1"/>
  <c r="O10" i="5"/>
  <c r="I8" i="8"/>
  <c r="R28" i="7"/>
  <c r="AJ9" i="6"/>
  <c r="Q341" i="33" s="1"/>
  <c r="I8" i="3"/>
  <c r="AJ12" i="11"/>
  <c r="AL345" i="17" s="1"/>
  <c r="I22" i="3"/>
  <c r="I5" i="13"/>
  <c r="T62" i="21" s="1"/>
  <c r="I15" i="13"/>
  <c r="AD4" i="5"/>
  <c r="X9" i="13"/>
  <c r="X16" i="3"/>
  <c r="H227" i="17" s="1"/>
  <c r="C32" i="11"/>
  <c r="C31" i="11"/>
  <c r="C30" i="11"/>
  <c r="C33" i="11"/>
  <c r="C34" i="11"/>
  <c r="X31" i="11"/>
  <c r="X34" i="11"/>
  <c r="E168" i="16" s="1"/>
  <c r="X32" i="11"/>
  <c r="X30" i="11"/>
  <c r="X33" i="11"/>
  <c r="E169" i="16" s="1"/>
  <c r="I30" i="11"/>
  <c r="I32" i="11"/>
  <c r="E145" i="16" s="1"/>
  <c r="I31" i="11"/>
  <c r="E146" i="16" s="1"/>
  <c r="U34" i="11"/>
  <c r="U31" i="11"/>
  <c r="U30" i="11"/>
  <c r="U33" i="11"/>
  <c r="U32" i="11"/>
  <c r="AA31" i="11"/>
  <c r="AA32" i="11"/>
  <c r="AA33" i="11"/>
  <c r="AA30" i="11"/>
  <c r="O31" i="7"/>
  <c r="D156" i="16" s="1"/>
  <c r="I30" i="7"/>
  <c r="AA32" i="7"/>
  <c r="AA31" i="7"/>
  <c r="AA30" i="7"/>
  <c r="AA33" i="7"/>
  <c r="R31" i="7"/>
  <c r="R32" i="7"/>
  <c r="R30" i="7"/>
  <c r="AI179" i="21" s="1"/>
  <c r="R33" i="7"/>
  <c r="X32" i="7"/>
  <c r="X31" i="7"/>
  <c r="X33" i="7"/>
  <c r="X30" i="7"/>
  <c r="O30" i="10"/>
  <c r="O32" i="10"/>
  <c r="G155" i="16" s="1"/>
  <c r="O33" i="10"/>
  <c r="G154" i="16" s="1"/>
  <c r="O31" i="10"/>
  <c r="G156" i="16" s="1"/>
  <c r="F30" i="10"/>
  <c r="I30" i="10"/>
  <c r="L30" i="10"/>
  <c r="U32" i="10"/>
  <c r="U31" i="10"/>
  <c r="G166" i="16" s="1"/>
  <c r="U34" i="10"/>
  <c r="U33" i="10"/>
  <c r="G164" i="16" s="1"/>
  <c r="U30" i="10"/>
  <c r="R31" i="10"/>
  <c r="R32" i="10"/>
  <c r="X32" i="10"/>
  <c r="G170" i="16" s="1"/>
  <c r="X33" i="10"/>
  <c r="G169" i="16" s="1"/>
  <c r="X30" i="10"/>
  <c r="X34" i="10"/>
  <c r="X31" i="10"/>
  <c r="C33" i="10"/>
  <c r="C31" i="10"/>
  <c r="G134" i="16" s="1"/>
  <c r="C30" i="10"/>
  <c r="C32" i="10"/>
  <c r="G133" i="16" s="1"/>
  <c r="C34" i="10"/>
  <c r="G131" i="16" s="1"/>
  <c r="R31" i="9"/>
  <c r="R30" i="9"/>
  <c r="AA32" i="9"/>
  <c r="AA33" i="9"/>
  <c r="AA30" i="9"/>
  <c r="AA31" i="9"/>
  <c r="X34" i="9"/>
  <c r="X31" i="9"/>
  <c r="X33" i="9"/>
  <c r="X30" i="9"/>
  <c r="X32" i="9"/>
  <c r="L32" i="9"/>
  <c r="L30" i="9"/>
  <c r="AC118" i="21" s="1"/>
  <c r="L31" i="9"/>
  <c r="F151" i="16" s="1"/>
  <c r="L33" i="9"/>
  <c r="F149" i="16" s="1"/>
  <c r="AH35" i="11"/>
  <c r="AH34" i="11"/>
  <c r="AH38" i="11"/>
  <c r="AH38" i="7"/>
  <c r="AH36" i="7"/>
  <c r="AH34" i="7"/>
  <c r="AH40" i="7"/>
  <c r="AH37" i="7"/>
  <c r="AI360" i="21"/>
  <c r="D189" i="16"/>
  <c r="AH38" i="10"/>
  <c r="AF339" i="21"/>
  <c r="AH41" i="10"/>
  <c r="G165" i="16"/>
  <c r="AH34" i="10"/>
  <c r="G171" i="16"/>
  <c r="AH36" i="10"/>
  <c r="AF358" i="17"/>
  <c r="AH42" i="10"/>
  <c r="AH37" i="10"/>
  <c r="AH34" i="9"/>
  <c r="AH41" i="9"/>
  <c r="AH37" i="9"/>
  <c r="AC353" i="21"/>
  <c r="AC347" i="21"/>
  <c r="AC359" i="17"/>
  <c r="AH36" i="9"/>
  <c r="AH38" i="9"/>
  <c r="AD34" i="8"/>
  <c r="H178" i="16" s="1"/>
  <c r="AD29" i="8"/>
  <c r="AD26" i="8"/>
  <c r="AD31" i="8"/>
  <c r="AD30" i="8"/>
  <c r="Z301" i="21" s="1"/>
  <c r="AD32" i="8"/>
  <c r="AD27" i="8"/>
  <c r="AD28" i="8"/>
  <c r="AA27" i="8"/>
  <c r="AA26" i="8"/>
  <c r="AA28" i="8"/>
  <c r="AA25" i="8"/>
  <c r="Z267" i="17" s="1"/>
  <c r="X27" i="8"/>
  <c r="Z237" i="21" s="1"/>
  <c r="X26" i="8"/>
  <c r="Z236" i="21" s="1"/>
  <c r="X28" i="8"/>
  <c r="Z239" i="17" s="1"/>
  <c r="U26" i="8"/>
  <c r="Z205" i="21" s="1"/>
  <c r="X4" i="8"/>
  <c r="Z215" i="17" s="1"/>
  <c r="O26" i="8"/>
  <c r="Z145" i="17" s="1"/>
  <c r="L25" i="8"/>
  <c r="Z113" i="21" s="1"/>
  <c r="I29" i="8"/>
  <c r="Z87" i="17" s="1"/>
  <c r="I28" i="8"/>
  <c r="Z86" i="17" s="1"/>
  <c r="I26" i="8"/>
  <c r="Z83" i="21" s="1"/>
  <c r="I27" i="8"/>
  <c r="Z84" i="21" s="1"/>
  <c r="L4" i="8"/>
  <c r="Z93" i="17" s="1"/>
  <c r="C29" i="8"/>
  <c r="Z27" i="21" s="1"/>
  <c r="C27" i="8"/>
  <c r="Z25" i="17" s="1"/>
  <c r="C28" i="8"/>
  <c r="Z26" i="21" s="1"/>
  <c r="C26" i="8"/>
  <c r="Z24" i="21" s="1"/>
  <c r="I4" i="8"/>
  <c r="Z61" i="21" s="1"/>
  <c r="Z299" i="17"/>
  <c r="L33" i="58"/>
  <c r="L31" i="58"/>
  <c r="L32" i="58"/>
  <c r="L30" i="58"/>
  <c r="I33" i="58"/>
  <c r="T144" i="16" s="1"/>
  <c r="I31" i="58"/>
  <c r="T146" i="16" s="1"/>
  <c r="I34" i="58"/>
  <c r="T143" i="16" s="1"/>
  <c r="I30" i="58"/>
  <c r="I32" i="58"/>
  <c r="T145" i="16" s="1"/>
  <c r="U34" i="58"/>
  <c r="T163" i="16" s="1"/>
  <c r="U33" i="58"/>
  <c r="T164" i="16" s="1"/>
  <c r="U31" i="58"/>
  <c r="T166" i="16" s="1"/>
  <c r="U32" i="58"/>
  <c r="U30" i="58"/>
  <c r="X32" i="58"/>
  <c r="X31" i="58"/>
  <c r="X30" i="58"/>
  <c r="X33" i="58"/>
  <c r="T169" i="16" s="1"/>
  <c r="X34" i="58"/>
  <c r="R32" i="58"/>
  <c r="R30" i="58"/>
  <c r="R33" i="58"/>
  <c r="R31" i="58"/>
  <c r="C34" i="58"/>
  <c r="T131" i="16" s="1"/>
  <c r="C32" i="58"/>
  <c r="C33" i="58"/>
  <c r="C31" i="58"/>
  <c r="C30" i="58"/>
  <c r="I33" i="57"/>
  <c r="S144" i="16" s="1"/>
  <c r="I30" i="57"/>
  <c r="I32" i="57"/>
  <c r="S145" i="16" s="1"/>
  <c r="I34" i="57"/>
  <c r="S143" i="16" s="1"/>
  <c r="I31" i="57"/>
  <c r="S146" i="16" s="1"/>
  <c r="U33" i="57"/>
  <c r="U32" i="57"/>
  <c r="S165" i="16" s="1"/>
  <c r="U31" i="57"/>
  <c r="S166" i="16" s="1"/>
  <c r="U30" i="57"/>
  <c r="U34" i="57"/>
  <c r="S163" i="16" s="1"/>
  <c r="F30" i="57"/>
  <c r="L30" i="57"/>
  <c r="L33" i="57"/>
  <c r="S149" i="16" s="1"/>
  <c r="L32" i="57"/>
  <c r="S150" i="16" s="1"/>
  <c r="L31" i="57"/>
  <c r="S151" i="16" s="1"/>
  <c r="X32" i="57"/>
  <c r="S170" i="16" s="1"/>
  <c r="X33" i="57"/>
  <c r="S169" i="16" s="1"/>
  <c r="X30" i="57"/>
  <c r="X31" i="57"/>
  <c r="S171" i="16" s="1"/>
  <c r="C31" i="57"/>
  <c r="S134" i="16" s="1"/>
  <c r="C30" i="57"/>
  <c r="C32" i="57"/>
  <c r="C33" i="57"/>
  <c r="S132" i="16" s="1"/>
  <c r="C34" i="57"/>
  <c r="S131" i="16" s="1"/>
  <c r="O30" i="14"/>
  <c r="O31" i="14"/>
  <c r="X30" i="14"/>
  <c r="X31" i="14"/>
  <c r="R30" i="14"/>
  <c r="T132" i="16"/>
  <c r="S133" i="16"/>
  <c r="L33" i="6"/>
  <c r="P149" i="16" s="1"/>
  <c r="L31" i="6"/>
  <c r="P151" i="16" s="1"/>
  <c r="L32" i="6"/>
  <c r="P150" i="16" s="1"/>
  <c r="L30" i="6"/>
  <c r="U33" i="6"/>
  <c r="P164" i="16" s="1"/>
  <c r="U31" i="6"/>
  <c r="P166" i="16" s="1"/>
  <c r="U32" i="6"/>
  <c r="P165" i="16" s="1"/>
  <c r="U30" i="6"/>
  <c r="U34" i="6"/>
  <c r="P163" i="16" s="1"/>
  <c r="I31" i="6"/>
  <c r="P146" i="16" s="1"/>
  <c r="I33" i="6"/>
  <c r="P144" i="16" s="1"/>
  <c r="I32" i="6"/>
  <c r="I34" i="6"/>
  <c r="P143" i="16" s="1"/>
  <c r="I30" i="6"/>
  <c r="X30" i="6"/>
  <c r="X31" i="5"/>
  <c r="O171" i="16" s="1"/>
  <c r="X30" i="5"/>
  <c r="X32" i="5"/>
  <c r="I30" i="5"/>
  <c r="I31" i="5"/>
  <c r="O146" i="16" s="1"/>
  <c r="I32" i="5"/>
  <c r="O145" i="16" s="1"/>
  <c r="U33" i="5"/>
  <c r="O164" i="16" s="1"/>
  <c r="U31" i="5"/>
  <c r="O166" i="16" s="1"/>
  <c r="U34" i="5"/>
  <c r="O163" i="16" s="1"/>
  <c r="U30" i="5"/>
  <c r="U32" i="5"/>
  <c r="C31" i="5"/>
  <c r="O134" i="16" s="1"/>
  <c r="C32" i="5"/>
  <c r="O133" i="16" s="1"/>
  <c r="C30" i="5"/>
  <c r="C33" i="5"/>
  <c r="O132" i="16" s="1"/>
  <c r="O26" i="3"/>
  <c r="O27" i="3"/>
  <c r="C26" i="3"/>
  <c r="AA26" i="3"/>
  <c r="H267" i="33" s="1"/>
  <c r="AA25" i="3"/>
  <c r="H266" i="33" s="1"/>
  <c r="U31" i="3"/>
  <c r="I166" i="16" s="1"/>
  <c r="U26" i="3"/>
  <c r="U30" i="3"/>
  <c r="U28" i="3"/>
  <c r="U29" i="3"/>
  <c r="U27" i="3"/>
  <c r="AG27" i="3"/>
  <c r="I28" i="3"/>
  <c r="I31" i="3"/>
  <c r="I32" i="3"/>
  <c r="I29" i="3"/>
  <c r="I34" i="3"/>
  <c r="I143" i="16" s="1"/>
  <c r="I26" i="3"/>
  <c r="I33" i="3"/>
  <c r="I144" i="16" s="1"/>
  <c r="I30" i="3"/>
  <c r="I27" i="3"/>
  <c r="X27" i="3"/>
  <c r="H237" i="33" s="1"/>
  <c r="X26" i="3"/>
  <c r="H237" i="17" s="1"/>
  <c r="F4" i="3"/>
  <c r="X30" i="4"/>
  <c r="X31" i="4"/>
  <c r="J171" i="16" s="1"/>
  <c r="X32" i="4"/>
  <c r="AJ4" i="4"/>
  <c r="L33" i="4"/>
  <c r="J149" i="16" s="1"/>
  <c r="L31" i="4"/>
  <c r="L30" i="4"/>
  <c r="L32" i="4"/>
  <c r="I31" i="4"/>
  <c r="J146" i="16" s="1"/>
  <c r="I33" i="4"/>
  <c r="J144" i="16" s="1"/>
  <c r="I34" i="4"/>
  <c r="J143" i="16" s="1"/>
  <c r="I30" i="4"/>
  <c r="I32" i="4"/>
  <c r="J145" i="16" s="1"/>
  <c r="R30" i="4"/>
  <c r="R31" i="4"/>
  <c r="R32" i="4"/>
  <c r="C32" i="4"/>
  <c r="C30" i="4"/>
  <c r="C31" i="4"/>
  <c r="J134" i="16" s="1"/>
  <c r="C33" i="4"/>
  <c r="J132" i="16" s="1"/>
  <c r="U30" i="4"/>
  <c r="U34" i="4"/>
  <c r="J163" i="16" s="1"/>
  <c r="U32" i="4"/>
  <c r="J165" i="16" s="1"/>
  <c r="U33" i="4"/>
  <c r="J164" i="16" s="1"/>
  <c r="U31" i="4"/>
  <c r="J166" i="16" s="1"/>
  <c r="Q348" i="22"/>
  <c r="AH38" i="6"/>
  <c r="AH37" i="6"/>
  <c r="Q340" i="33"/>
  <c r="Q350" i="17"/>
  <c r="Q347" i="22"/>
  <c r="Q340" i="17"/>
  <c r="AH36" i="6"/>
  <c r="Q351" i="17"/>
  <c r="AH35" i="6"/>
  <c r="P145" i="16"/>
  <c r="AH34" i="6"/>
  <c r="Q354" i="17"/>
  <c r="AH42" i="6"/>
  <c r="AH34" i="5"/>
  <c r="N338" i="17"/>
  <c r="O189" i="16"/>
  <c r="AH40" i="5"/>
  <c r="AH35" i="5"/>
  <c r="AH42" i="5"/>
  <c r="AH37" i="5"/>
  <c r="AH36" i="5"/>
  <c r="N339" i="33"/>
  <c r="O190" i="16"/>
  <c r="F31" i="5"/>
  <c r="O139" i="16" s="1"/>
  <c r="F30" i="5"/>
  <c r="O140" i="16" s="1"/>
  <c r="O191" i="16"/>
  <c r="AH38" i="5"/>
  <c r="AH38" i="4"/>
  <c r="AH37" i="4"/>
  <c r="K344" i="22"/>
  <c r="K343" i="22"/>
  <c r="F30" i="4"/>
  <c r="F31" i="4"/>
  <c r="J139" i="16" s="1"/>
  <c r="AH35" i="4"/>
  <c r="AH34" i="4"/>
  <c r="AH36" i="4"/>
  <c r="AH42" i="4"/>
  <c r="X8" i="35"/>
  <c r="AG33" i="25"/>
  <c r="AG31" i="24"/>
  <c r="AG33" i="24"/>
  <c r="AG33" i="27"/>
  <c r="AA33" i="27"/>
  <c r="AD4" i="27" s="1"/>
  <c r="AD5" i="27" s="1"/>
  <c r="AG32" i="24"/>
  <c r="AD34" i="28"/>
  <c r="AG33" i="23"/>
  <c r="AG27" i="23"/>
  <c r="AG28" i="23"/>
  <c r="AG29" i="23" s="1"/>
  <c r="AG30" i="23" s="1"/>
  <c r="AG25" i="23"/>
  <c r="AG26" i="23"/>
  <c r="AG32" i="23"/>
  <c r="AG31" i="23"/>
  <c r="AG26" i="28"/>
  <c r="BE329" i="17" s="1"/>
  <c r="AG27" i="28"/>
  <c r="AG28" i="28"/>
  <c r="AG29" i="28" s="1"/>
  <c r="AG30" i="28" s="1"/>
  <c r="AG31" i="28"/>
  <c r="AG25" i="28"/>
  <c r="AG32" i="28"/>
  <c r="AG33" i="28"/>
  <c r="L36" i="53"/>
  <c r="L119" i="12" s="1"/>
  <c r="K147" i="16" a="1"/>
  <c r="K147" i="16" s="1"/>
  <c r="AH45" i="12" s="1"/>
  <c r="AH46" i="12" s="1"/>
  <c r="Q31" i="49" s="1"/>
  <c r="Q38" i="49" s="1"/>
  <c r="AG32" i="25"/>
  <c r="AG32" i="27"/>
  <c r="L35" i="53"/>
  <c r="I34" i="28"/>
  <c r="I33" i="28"/>
  <c r="AA33" i="28"/>
  <c r="AD4" i="28" s="1"/>
  <c r="AD5" i="28" s="1"/>
  <c r="O34" i="28"/>
  <c r="X33" i="28"/>
  <c r="X34" i="28"/>
  <c r="X32" i="28"/>
  <c r="L31" i="28"/>
  <c r="M151" i="16" s="1"/>
  <c r="L30" i="28"/>
  <c r="L32" i="28"/>
  <c r="L33" i="28" s="1"/>
  <c r="O4" i="28" s="1"/>
  <c r="O34" i="27"/>
  <c r="AA32" i="27"/>
  <c r="AA31" i="27"/>
  <c r="AD34" i="27"/>
  <c r="AD31" i="27"/>
  <c r="AD32" i="27" s="1"/>
  <c r="AD33" i="27" s="1"/>
  <c r="AD30" i="27"/>
  <c r="R33" i="27"/>
  <c r="O33" i="26"/>
  <c r="O34" i="26"/>
  <c r="R32" i="26"/>
  <c r="R31" i="26"/>
  <c r="R30" i="26"/>
  <c r="R33" i="26"/>
  <c r="AA33" i="26"/>
  <c r="AD4" i="26" s="1"/>
  <c r="AD5" i="26" s="1"/>
  <c r="AD31" i="26"/>
  <c r="AD32" i="26" s="1"/>
  <c r="AD33" i="26" s="1"/>
  <c r="AD30" i="26"/>
  <c r="AD34" i="26"/>
  <c r="AA32" i="25"/>
  <c r="I32" i="25"/>
  <c r="U32" i="25"/>
  <c r="U33" i="25" s="1"/>
  <c r="U34" i="25" s="1"/>
  <c r="I34" i="25"/>
  <c r="O34" i="25"/>
  <c r="AD31" i="25"/>
  <c r="AD32" i="25" s="1"/>
  <c r="AD33" i="25" s="1"/>
  <c r="AD34" i="25"/>
  <c r="AD30" i="25"/>
  <c r="O33" i="25"/>
  <c r="X33" i="25"/>
  <c r="X34" i="25"/>
  <c r="AD31" i="23"/>
  <c r="AD32" i="23" s="1"/>
  <c r="AD33" i="23" s="1"/>
  <c r="AD34" i="23"/>
  <c r="AD30" i="23"/>
  <c r="AA30" i="23"/>
  <c r="AA33" i="23"/>
  <c r="AD4" i="23" s="1"/>
  <c r="AD5" i="23" s="1"/>
  <c r="AA32" i="23"/>
  <c r="AA31" i="23"/>
  <c r="L30" i="23"/>
  <c r="AP119" i="17" s="1"/>
  <c r="L31" i="23"/>
  <c r="L32" i="23"/>
  <c r="L33" i="23" s="1"/>
  <c r="O4" i="23" s="1"/>
  <c r="U32" i="23"/>
  <c r="U33" i="23" s="1"/>
  <c r="U34" i="23" s="1"/>
  <c r="U30" i="23"/>
  <c r="U31" i="23"/>
  <c r="C34" i="23"/>
  <c r="C31" i="23"/>
  <c r="C32" i="23" s="1"/>
  <c r="C33" i="23" s="1"/>
  <c r="C30" i="23"/>
  <c r="R30" i="23"/>
  <c r="R33" i="23"/>
  <c r="R32" i="23"/>
  <c r="R31" i="23"/>
  <c r="X33" i="23"/>
  <c r="X34" i="23"/>
  <c r="X32" i="23"/>
  <c r="O33" i="23"/>
  <c r="AP152" i="17" s="1"/>
  <c r="O33" i="24"/>
  <c r="AA32" i="24"/>
  <c r="C31" i="24"/>
  <c r="C32" i="24" s="1"/>
  <c r="C33" i="24" s="1"/>
  <c r="C34" i="24"/>
  <c r="C30" i="24"/>
  <c r="I34" i="24"/>
  <c r="AD34" i="2"/>
  <c r="R20" i="35"/>
  <c r="F21" i="35"/>
  <c r="R32" i="2"/>
  <c r="O34" i="2"/>
  <c r="X15" i="35"/>
  <c r="AD31" i="2"/>
  <c r="AD32" i="2" s="1"/>
  <c r="AD33" i="2" s="1"/>
  <c r="I33" i="2"/>
  <c r="O33" i="2"/>
  <c r="AJ36" i="28"/>
  <c r="AJ35" i="28"/>
  <c r="M175" i="16"/>
  <c r="U35" i="28"/>
  <c r="C35" i="27"/>
  <c r="C38" i="27" s="1"/>
  <c r="F38" i="27"/>
  <c r="F37" i="27"/>
  <c r="C36" i="27"/>
  <c r="C37" i="27"/>
  <c r="AJ36" i="27"/>
  <c r="AJ35" i="27"/>
  <c r="U36" i="27"/>
  <c r="L36" i="27"/>
  <c r="F36" i="27"/>
  <c r="F35" i="27"/>
  <c r="AG36" i="26"/>
  <c r="AG35" i="26"/>
  <c r="L35" i="26"/>
  <c r="L36" i="26"/>
  <c r="C35" i="26"/>
  <c r="C38" i="26" s="1"/>
  <c r="C36" i="26"/>
  <c r="X35" i="26"/>
  <c r="X36" i="26"/>
  <c r="C37" i="26"/>
  <c r="I36" i="26"/>
  <c r="I35" i="26"/>
  <c r="AJ35" i="25"/>
  <c r="AJ36" i="25"/>
  <c r="L36" i="25"/>
  <c r="L35" i="25"/>
  <c r="K133" i="16"/>
  <c r="K130" i="16" s="1" a="1"/>
  <c r="K130" i="16" s="1"/>
  <c r="AH40" i="12" s="1"/>
  <c r="F31" i="49" s="1"/>
  <c r="F38" i="49" s="1"/>
  <c r="AJ35" i="23"/>
  <c r="AJ36" i="23"/>
  <c r="U35" i="53"/>
  <c r="L55" i="12" s="1"/>
  <c r="I36" i="23"/>
  <c r="I35" i="23"/>
  <c r="I36" i="53"/>
  <c r="L117" i="12" s="1"/>
  <c r="AA35" i="53"/>
  <c r="AN66" i="16" s="1"/>
  <c r="C35" i="53"/>
  <c r="L40" i="12" s="1"/>
  <c r="L146" i="12" s="1"/>
  <c r="AA36" i="53"/>
  <c r="L130" i="12" s="1"/>
  <c r="C36" i="53"/>
  <c r="L114" i="12" s="1"/>
  <c r="U36" i="53"/>
  <c r="L126" i="12" s="1"/>
  <c r="F35" i="23"/>
  <c r="X36" i="24"/>
  <c r="X35" i="24"/>
  <c r="AJ36" i="24"/>
  <c r="AJ35" i="24"/>
  <c r="U36" i="24"/>
  <c r="U35" i="24"/>
  <c r="R35" i="24"/>
  <c r="R36" i="24"/>
  <c r="X35" i="2"/>
  <c r="X36" i="2"/>
  <c r="AG36" i="2"/>
  <c r="AG35" i="2"/>
  <c r="O37" i="53"/>
  <c r="L122" i="12" s="1"/>
  <c r="K146" i="16"/>
  <c r="K142" i="16" s="1" a="1"/>
  <c r="K142" i="16" s="1"/>
  <c r="AH43" i="12" s="1"/>
  <c r="AH44" i="12" s="1"/>
  <c r="J31" i="49" s="1"/>
  <c r="J38" i="49" s="1"/>
  <c r="L38" i="53"/>
  <c r="L46" i="12" s="1"/>
  <c r="F35" i="53"/>
  <c r="L41" i="12" s="1"/>
  <c r="F36" i="53"/>
  <c r="L115" i="12" s="1"/>
  <c r="F37" i="53"/>
  <c r="L116" i="12" s="1"/>
  <c r="K172" i="16" a="1"/>
  <c r="K172" i="16" s="1"/>
  <c r="AH59" i="12" s="1"/>
  <c r="Y31" i="49" s="1"/>
  <c r="Y38" i="49" s="1"/>
  <c r="H41" i="56" s="1"/>
  <c r="K166" i="16"/>
  <c r="K162" i="16" s="1" a="1"/>
  <c r="K162" i="16" s="1"/>
  <c r="AH55" i="12" s="1"/>
  <c r="I35" i="53"/>
  <c r="AN60" i="16" s="1"/>
  <c r="O35" i="53"/>
  <c r="L47" i="12" s="1"/>
  <c r="Z170" i="21"/>
  <c r="B43" i="53"/>
  <c r="L44" i="12" s="1"/>
  <c r="B52" i="53"/>
  <c r="L60" i="12" s="1"/>
  <c r="AR41" i="53"/>
  <c r="L11" i="35"/>
  <c r="U11" i="35"/>
  <c r="AG21" i="35"/>
  <c r="AA19" i="35"/>
  <c r="O23" i="35"/>
  <c r="AD24" i="35"/>
  <c r="C17" i="35"/>
  <c r="O16" i="35"/>
  <c r="AJ5" i="35"/>
  <c r="F7" i="35"/>
  <c r="BH36" i="17" s="1"/>
  <c r="AJ19" i="35"/>
  <c r="AD17" i="35"/>
  <c r="AA5" i="35"/>
  <c r="AD10" i="35"/>
  <c r="K152" i="16" a="1"/>
  <c r="K152" i="16" s="1"/>
  <c r="AH47" i="12" s="1"/>
  <c r="AH48" i="12" s="1"/>
  <c r="R31" i="49" s="1"/>
  <c r="R38" i="49" s="1"/>
  <c r="O36" i="53"/>
  <c r="L121" i="12" s="1"/>
  <c r="L37" i="53"/>
  <c r="L120" i="12" s="1"/>
  <c r="I38" i="53"/>
  <c r="AR40" i="53"/>
  <c r="R6" i="35"/>
  <c r="Z256" i="21"/>
  <c r="K171" i="16"/>
  <c r="K167" i="16" s="1" a="1"/>
  <c r="K167" i="16" s="1"/>
  <c r="AH57" i="12" s="1"/>
  <c r="AH58" i="12" s="1"/>
  <c r="AB31" i="49" s="1"/>
  <c r="K141" i="16"/>
  <c r="K135" i="16" s="1" a="1"/>
  <c r="K135" i="16" s="1"/>
  <c r="AH41" i="12" s="1"/>
  <c r="F38" i="53"/>
  <c r="L42" i="12" s="1"/>
  <c r="X35" i="53"/>
  <c r="L57" i="12" s="1"/>
  <c r="O38" i="53"/>
  <c r="L48" i="12" s="1"/>
  <c r="Z168" i="17"/>
  <c r="B53" i="53"/>
  <c r="L131" i="12" s="1"/>
  <c r="X36" i="53"/>
  <c r="L128" i="12" s="1"/>
  <c r="I37" i="53"/>
  <c r="L118" i="12" s="1"/>
  <c r="AG14" i="35"/>
  <c r="BH317" i="17" s="1"/>
  <c r="AI101" i="21"/>
  <c r="Z142" i="21"/>
  <c r="Z141" i="21"/>
  <c r="AC318" i="17"/>
  <c r="M189" i="16"/>
  <c r="Z77" i="21"/>
  <c r="U25" i="35"/>
  <c r="F14" i="35"/>
  <c r="AG7" i="35"/>
  <c r="AI187" i="21"/>
  <c r="S42" i="11"/>
  <c r="L18" i="35"/>
  <c r="Z80" i="17"/>
  <c r="U18" i="35"/>
  <c r="AL184" i="21"/>
  <c r="U4" i="35"/>
  <c r="AI108" i="21"/>
  <c r="AI184" i="21"/>
  <c r="AA31" i="1"/>
  <c r="Z166" i="21"/>
  <c r="Z74" i="21"/>
  <c r="AI94" i="21"/>
  <c r="AL198" i="17"/>
  <c r="X33" i="1"/>
  <c r="R13" i="35"/>
  <c r="C31" i="1"/>
  <c r="C32" i="1" s="1"/>
  <c r="C33" i="1" s="1"/>
  <c r="AD30" i="1"/>
  <c r="AD30" i="35" s="1"/>
  <c r="AF307" i="21"/>
  <c r="L28" i="1"/>
  <c r="R32" i="1"/>
  <c r="Z72" i="21"/>
  <c r="AC245" i="21"/>
  <c r="AI246" i="21"/>
  <c r="AI50" i="21"/>
  <c r="AC154" i="21"/>
  <c r="U32" i="1"/>
  <c r="U33" i="1" s="1"/>
  <c r="U34" i="1" s="1"/>
  <c r="AL277" i="17"/>
  <c r="L29" i="1"/>
  <c r="O34" i="1"/>
  <c r="AA33" i="1"/>
  <c r="AD4" i="1" s="1"/>
  <c r="AD5" i="1" s="1"/>
  <c r="AA32" i="1"/>
  <c r="B175" i="16" s="1"/>
  <c r="AG33" i="1"/>
  <c r="R30" i="1"/>
  <c r="L30" i="1"/>
  <c r="AG28" i="1"/>
  <c r="AG29" i="1" s="1"/>
  <c r="AG30" i="1" s="1"/>
  <c r="I31" i="1"/>
  <c r="AD29" i="1"/>
  <c r="C28" i="1"/>
  <c r="C30" i="1"/>
  <c r="Z288" i="17"/>
  <c r="AI321" i="21"/>
  <c r="X29" i="1"/>
  <c r="X30" i="1" s="1"/>
  <c r="X31" i="1" s="1"/>
  <c r="I32" i="1"/>
  <c r="AD34" i="1"/>
  <c r="AD28" i="1"/>
  <c r="AG31" i="1"/>
  <c r="L32" i="1"/>
  <c r="L33" i="1" s="1"/>
  <c r="O4" i="1" s="1"/>
  <c r="X22" i="35"/>
  <c r="F31" i="1"/>
  <c r="C27" i="1"/>
  <c r="O29" i="1"/>
  <c r="O29" i="35" s="1"/>
  <c r="L31" i="1"/>
  <c r="B151" i="16" s="1"/>
  <c r="F28" i="1"/>
  <c r="F29" i="1" s="1"/>
  <c r="F30" i="1" s="1"/>
  <c r="O33" i="1"/>
  <c r="I34" i="1"/>
  <c r="I33" i="1"/>
  <c r="AI93" i="21"/>
  <c r="Z198" i="21"/>
  <c r="C34" i="1"/>
  <c r="R31" i="1"/>
  <c r="AA30" i="1"/>
  <c r="O30" i="1"/>
  <c r="O31" i="1" s="1"/>
  <c r="O32" i="1" s="1"/>
  <c r="I27" i="1"/>
  <c r="AL113" i="21"/>
  <c r="AA12" i="35"/>
  <c r="AL160" i="21"/>
  <c r="AI163" i="17"/>
  <c r="AL314" i="17"/>
  <c r="I26" i="1"/>
  <c r="X28" i="1"/>
  <c r="X28" i="35" s="1"/>
  <c r="U28" i="1"/>
  <c r="AA26" i="1"/>
  <c r="AA27" i="1" s="1"/>
  <c r="AA28" i="1" s="1"/>
  <c r="AG27" i="1"/>
  <c r="AG27" i="35" s="1"/>
  <c r="Z47" i="21"/>
  <c r="AA29" i="1"/>
  <c r="X34" i="1"/>
  <c r="AD31" i="1"/>
  <c r="AD32" i="1" s="1"/>
  <c r="AD33" i="1" s="1"/>
  <c r="R33" i="1"/>
  <c r="B159" i="16" s="1"/>
  <c r="AJ12" i="35"/>
  <c r="AC202" i="21"/>
  <c r="X32" i="1"/>
  <c r="AG32" i="1"/>
  <c r="U30" i="1"/>
  <c r="U30" i="35" s="1"/>
  <c r="C24" i="35"/>
  <c r="Z292" i="17"/>
  <c r="AC133" i="21"/>
  <c r="AC284" i="21"/>
  <c r="AF255" i="17"/>
  <c r="C29" i="1"/>
  <c r="AG26" i="1"/>
  <c r="U29" i="1"/>
  <c r="AD27" i="1"/>
  <c r="AC112" i="21"/>
  <c r="AL45" i="21"/>
  <c r="F26" i="1"/>
  <c r="U31" i="1"/>
  <c r="B166" i="16" s="1"/>
  <c r="M134" i="16"/>
  <c r="AV339" i="17"/>
  <c r="AC360" i="21"/>
  <c r="AC136" i="17"/>
  <c r="Z63" i="21"/>
  <c r="AF197" i="21"/>
  <c r="AI351" i="21"/>
  <c r="AF203" i="21"/>
  <c r="AF295" i="21"/>
  <c r="AC287" i="17"/>
  <c r="AF246" i="17"/>
  <c r="Z199" i="21"/>
  <c r="Z296" i="21"/>
  <c r="AF202" i="21"/>
  <c r="AC136" i="21"/>
  <c r="AF97" i="21"/>
  <c r="AI109" i="21"/>
  <c r="AL108" i="17"/>
  <c r="AI185" i="21"/>
  <c r="Z70" i="21"/>
  <c r="P40" i="11"/>
  <c r="AI107" i="21"/>
  <c r="AC64" i="17"/>
  <c r="Z291" i="17"/>
  <c r="AI135" i="21"/>
  <c r="Z216" i="17"/>
  <c r="AL72" i="21"/>
  <c r="AG25" i="35"/>
  <c r="AL202" i="21"/>
  <c r="M165" i="16"/>
  <c r="BE345" i="17"/>
  <c r="BE352" i="17"/>
  <c r="BB341" i="17"/>
  <c r="AP345" i="17"/>
  <c r="AG28" i="36"/>
  <c r="AG17" i="35"/>
  <c r="BH320" i="17" s="1"/>
  <c r="AD13" i="35"/>
  <c r="BH285" i="17" s="1"/>
  <c r="C26" i="35"/>
  <c r="BH24" i="17" s="1"/>
  <c r="U7" i="35"/>
  <c r="BH187" i="17" s="1"/>
  <c r="AL357" i="21"/>
  <c r="AL75" i="21"/>
  <c r="AI345" i="21"/>
  <c r="AF361" i="17"/>
  <c r="G33" i="8"/>
  <c r="AF48" i="17"/>
  <c r="Z52" i="21"/>
  <c r="AL43" i="21"/>
  <c r="AI110" i="21"/>
  <c r="AF214" i="21"/>
  <c r="Z337" i="21"/>
  <c r="AL44" i="17"/>
  <c r="E101" i="22"/>
  <c r="AF135" i="21"/>
  <c r="B326" i="21"/>
  <c r="AC230" i="21"/>
  <c r="Z357" i="21"/>
  <c r="AC109" i="21"/>
  <c r="AF287" i="17"/>
  <c r="Z190" i="21"/>
  <c r="Z260" i="17"/>
  <c r="AL252" i="21"/>
  <c r="AF358" i="21"/>
  <c r="AC104" i="21"/>
  <c r="AF282" i="21"/>
  <c r="AP143" i="17"/>
  <c r="AL94" i="21"/>
  <c r="AF143" i="21"/>
  <c r="AP66" i="17"/>
  <c r="AL319" i="17"/>
  <c r="AI264" i="21"/>
  <c r="AF200" i="21"/>
  <c r="Z360" i="21"/>
  <c r="AF359" i="21"/>
  <c r="Z316" i="21"/>
  <c r="AL48" i="17"/>
  <c r="AC41" i="21"/>
  <c r="Z135" i="21"/>
  <c r="Z340" i="17"/>
  <c r="AL326" i="21"/>
  <c r="AF253" i="17"/>
  <c r="AF362" i="21"/>
  <c r="Z50" i="21"/>
  <c r="AI279" i="21"/>
  <c r="AC219" i="21"/>
  <c r="AI75" i="21"/>
  <c r="AF199" i="21"/>
  <c r="Z62" i="21"/>
  <c r="AL144" i="17"/>
  <c r="AV66" i="17"/>
  <c r="AF230" i="21"/>
  <c r="Z276" i="17"/>
  <c r="AL229" i="21"/>
  <c r="Z201" i="21"/>
  <c r="AF324" i="21"/>
  <c r="AC232" i="21"/>
  <c r="Z225" i="17"/>
  <c r="AF344" i="21"/>
  <c r="G39" i="11"/>
  <c r="G40" i="10"/>
  <c r="F31" i="10" s="1"/>
  <c r="Z81" i="21"/>
  <c r="E136" i="17"/>
  <c r="AY299" i="17"/>
  <c r="AF75" i="21"/>
  <c r="Z191" i="21"/>
  <c r="AI77" i="21"/>
  <c r="AL311" i="17"/>
  <c r="AF278" i="17"/>
  <c r="AL103" i="21"/>
  <c r="AL42" i="21"/>
  <c r="AH35" i="8"/>
  <c r="Z94" i="17"/>
  <c r="AL246" i="21"/>
  <c r="AC314" i="21"/>
  <c r="Z283" i="17"/>
  <c r="AF78" i="17"/>
  <c r="AF158" i="17"/>
  <c r="AF141" i="21"/>
  <c r="AF282" i="17"/>
  <c r="AC108" i="17"/>
  <c r="AC236" i="17"/>
  <c r="AF201" i="21"/>
  <c r="AL185" i="21"/>
  <c r="AY143" i="17"/>
  <c r="AS234" i="17"/>
  <c r="AY66" i="17"/>
  <c r="BB66" i="17"/>
  <c r="AS325" i="17"/>
  <c r="AV325" i="17"/>
  <c r="AP325" i="17"/>
  <c r="BE297" i="17"/>
  <c r="BB143" i="17"/>
  <c r="Z311" i="21"/>
  <c r="Z263" i="21"/>
  <c r="Z262" i="21"/>
  <c r="Z266" i="17"/>
  <c r="AC128" i="21"/>
  <c r="AC128" i="17"/>
  <c r="B296" i="21"/>
  <c r="AF349" i="17"/>
  <c r="Z352" i="21"/>
  <c r="AF229" i="21"/>
  <c r="AF228" i="21"/>
  <c r="AF220" i="21"/>
  <c r="Z255" i="17"/>
  <c r="Y42" i="8"/>
  <c r="Z45" i="21"/>
  <c r="Z44" i="17"/>
  <c r="AL75" i="17"/>
  <c r="AC261" i="17"/>
  <c r="AC125" i="21"/>
  <c r="AL261" i="17"/>
  <c r="AL228" i="21"/>
  <c r="AL245" i="21"/>
  <c r="AC82" i="21"/>
  <c r="AL64" i="21"/>
  <c r="Z139" i="21"/>
  <c r="AI203" i="17"/>
  <c r="AI202" i="17"/>
  <c r="AI193" i="21"/>
  <c r="AI199" i="21"/>
  <c r="AI200" i="21"/>
  <c r="AI313" i="21"/>
  <c r="AI310" i="17"/>
  <c r="AI310" i="21"/>
  <c r="AC251" i="17"/>
  <c r="AC248" i="21"/>
  <c r="AC248" i="17"/>
  <c r="AF45" i="21"/>
  <c r="AI127" i="21"/>
  <c r="AC263" i="21"/>
  <c r="AC262" i="21"/>
  <c r="Z204" i="21"/>
  <c r="Z252" i="21"/>
  <c r="Z105" i="21"/>
  <c r="AC73" i="21"/>
  <c r="AF221" i="21"/>
  <c r="AF249" i="17"/>
  <c r="AI296" i="21"/>
  <c r="AL264" i="21"/>
  <c r="AC297" i="17"/>
  <c r="Z254" i="17"/>
  <c r="AI143" i="21"/>
  <c r="AC229" i="21"/>
  <c r="AC229" i="17"/>
  <c r="AC227" i="21"/>
  <c r="AC226" i="21"/>
  <c r="AC225" i="17"/>
  <c r="AC224" i="17"/>
  <c r="AF140" i="21"/>
  <c r="AF111" i="21"/>
  <c r="AF111" i="17"/>
  <c r="AI92" i="21"/>
  <c r="AJ15" i="35"/>
  <c r="AI367" i="17"/>
  <c r="Z107" i="17"/>
  <c r="Z110" i="21"/>
  <c r="AL70" i="21"/>
  <c r="AC354" i="21"/>
  <c r="AI295" i="21"/>
  <c r="AF101" i="17"/>
  <c r="AI259" i="21"/>
  <c r="AI256" i="21"/>
  <c r="AI258" i="21"/>
  <c r="AC49" i="21"/>
  <c r="AF232" i="17"/>
  <c r="AH41" i="8"/>
  <c r="Z232" i="21"/>
  <c r="AF261" i="21"/>
  <c r="AI231" i="21"/>
  <c r="M37" i="8"/>
  <c r="Z124" i="17"/>
  <c r="AI286" i="21"/>
  <c r="AF112" i="21"/>
  <c r="AJ8" i="35"/>
  <c r="BH341" i="17" s="1"/>
  <c r="S38" i="8"/>
  <c r="Z219" i="17"/>
  <c r="AL260" i="17"/>
  <c r="G40" i="11"/>
  <c r="AI172" i="21"/>
  <c r="AI137" i="21"/>
  <c r="AL227" i="21"/>
  <c r="AL226" i="21"/>
  <c r="AF188" i="21"/>
  <c r="AF186" i="21"/>
  <c r="Z143" i="21"/>
  <c r="S2" i="8"/>
  <c r="R4" i="8" s="1"/>
  <c r="AI355" i="21"/>
  <c r="AI354" i="21"/>
  <c r="AI223" i="17"/>
  <c r="Z359" i="17"/>
  <c r="AL173" i="21"/>
  <c r="AC339" i="21"/>
  <c r="AL231" i="17"/>
  <c r="E247" i="33"/>
  <c r="AL324" i="21"/>
  <c r="AL315" i="21"/>
  <c r="AL323" i="21"/>
  <c r="H188" i="16"/>
  <c r="Z236" i="17"/>
  <c r="AI255" i="17"/>
  <c r="AF106" i="21"/>
  <c r="AF251" i="17"/>
  <c r="AL203" i="21"/>
  <c r="Z284" i="17"/>
  <c r="AB40" i="8"/>
  <c r="AL46" i="17"/>
  <c r="AC252" i="17"/>
  <c r="AL111" i="21"/>
  <c r="AF218" i="21"/>
  <c r="BE233" i="17"/>
  <c r="B189" i="16"/>
  <c r="B367" i="17"/>
  <c r="AS143" i="17"/>
  <c r="AH3" i="8"/>
  <c r="Z221" i="17"/>
  <c r="AI106" i="21"/>
  <c r="AI99" i="21"/>
  <c r="AI100" i="21"/>
  <c r="AI103" i="21"/>
  <c r="AL321" i="21"/>
  <c r="AL255" i="17"/>
  <c r="AL251" i="21"/>
  <c r="AL97" i="21"/>
  <c r="AL96" i="21"/>
  <c r="AF38" i="17"/>
  <c r="Z289" i="21"/>
  <c r="Z286" i="21"/>
  <c r="Z286" i="17"/>
  <c r="Z289" i="17"/>
  <c r="AC295" i="17"/>
  <c r="AC48" i="21"/>
  <c r="AL171" i="21"/>
  <c r="AL169" i="21"/>
  <c r="AL171" i="17"/>
  <c r="AC294" i="17"/>
  <c r="AC292" i="21"/>
  <c r="AC282" i="21"/>
  <c r="AL130" i="17"/>
  <c r="Z109" i="17"/>
  <c r="AF347" i="21"/>
  <c r="AG21" i="36"/>
  <c r="BE143" i="17"/>
  <c r="AC336" i="21"/>
  <c r="AF105" i="21"/>
  <c r="AF102" i="21"/>
  <c r="AL234" i="21"/>
  <c r="AF234" i="17"/>
  <c r="AI227" i="21"/>
  <c r="AI226" i="21"/>
  <c r="AI226" i="17"/>
  <c r="AI73" i="21"/>
  <c r="AI263" i="21"/>
  <c r="AC108" i="21"/>
  <c r="AC42" i="21"/>
  <c r="Z316" i="17"/>
  <c r="AL41" i="21"/>
  <c r="AV233" i="17"/>
  <c r="Z95" i="21"/>
  <c r="Z188" i="17"/>
  <c r="Z186" i="21"/>
  <c r="AI250" i="21"/>
  <c r="AI249" i="21"/>
  <c r="J39" i="8"/>
  <c r="I34" i="8" s="1"/>
  <c r="AL137" i="21"/>
  <c r="Z363" i="17"/>
  <c r="Z82" i="21"/>
  <c r="AI325" i="17"/>
  <c r="AL248" i="21"/>
  <c r="AC172" i="17"/>
  <c r="AC234" i="21"/>
  <c r="AC259" i="17"/>
  <c r="AS227" i="17"/>
  <c r="AC218" i="21"/>
  <c r="AI292" i="21"/>
  <c r="AL347" i="17"/>
  <c r="AL232" i="17"/>
  <c r="Z325" i="17"/>
  <c r="Z319" i="21"/>
  <c r="AI81" i="17"/>
  <c r="AI74" i="21"/>
  <c r="AI79" i="21"/>
  <c r="AI77" i="17"/>
  <c r="AI49" i="17"/>
  <c r="AF104" i="17"/>
  <c r="Z218" i="17"/>
  <c r="AL282" i="21"/>
  <c r="AL282" i="17"/>
  <c r="AL277" i="21"/>
  <c r="AC247" i="17"/>
  <c r="AI217" i="17"/>
  <c r="AF251" i="21"/>
  <c r="AI220" i="21"/>
  <c r="AL285" i="17"/>
  <c r="Z262" i="17"/>
  <c r="O23" i="36"/>
  <c r="R9" i="35"/>
  <c r="BH159" i="17" s="1"/>
  <c r="AC203" i="21"/>
  <c r="AC196" i="21"/>
  <c r="AC201" i="21"/>
  <c r="AC204" i="21"/>
  <c r="AC200" i="21"/>
  <c r="AC199" i="21"/>
  <c r="AC258" i="17"/>
  <c r="AC256" i="17"/>
  <c r="AC253" i="17"/>
  <c r="AF255" i="21"/>
  <c r="AF259" i="21"/>
  <c r="AL188" i="17"/>
  <c r="AL186" i="21"/>
  <c r="AF295" i="17"/>
  <c r="AF291" i="17"/>
  <c r="AF291" i="21"/>
  <c r="G39" i="9"/>
  <c r="Z41" i="17"/>
  <c r="V36" i="8"/>
  <c r="AC295" i="21"/>
  <c r="AF104" i="21"/>
  <c r="Z322" i="21"/>
  <c r="Z320" i="21"/>
  <c r="AC102" i="17"/>
  <c r="Z42" i="21"/>
  <c r="AI169" i="21"/>
  <c r="AI139" i="17"/>
  <c r="AI95" i="21"/>
  <c r="AI236" i="17"/>
  <c r="Z249" i="21"/>
  <c r="Z321" i="21"/>
  <c r="AY292" i="17"/>
  <c r="AJ22" i="35"/>
  <c r="BH355" i="17" s="1"/>
  <c r="B234" i="33"/>
  <c r="Z136" i="21"/>
  <c r="AI230" i="17"/>
  <c r="AI228" i="21"/>
  <c r="AL138" i="21"/>
  <c r="AL140" i="21"/>
  <c r="AL188" i="21"/>
  <c r="Z232" i="17"/>
  <c r="Z228" i="17"/>
  <c r="Z226" i="17"/>
  <c r="Z228" i="21"/>
  <c r="Z227" i="17"/>
  <c r="Z229" i="21"/>
  <c r="AL106" i="21"/>
  <c r="AL99" i="21"/>
  <c r="AL101" i="17"/>
  <c r="AH40" i="8"/>
  <c r="AC316" i="17"/>
  <c r="Z110" i="17"/>
  <c r="AC362" i="17"/>
  <c r="Z103" i="21"/>
  <c r="AI315" i="17"/>
  <c r="AL232" i="21"/>
  <c r="AC324" i="21"/>
  <c r="AI320" i="21"/>
  <c r="AI293" i="21"/>
  <c r="AI255" i="21"/>
  <c r="AC186" i="17"/>
  <c r="AF193" i="21"/>
  <c r="AF196" i="21"/>
  <c r="Z135" i="17"/>
  <c r="AF142" i="21"/>
  <c r="AL158" i="21"/>
  <c r="AF196" i="17"/>
  <c r="AF162" i="17"/>
  <c r="AL68" i="21"/>
  <c r="AI136" i="21"/>
  <c r="AC168" i="21"/>
  <c r="AF280" i="17"/>
  <c r="AI142" i="21"/>
  <c r="AF77" i="17"/>
  <c r="Z173" i="17"/>
  <c r="AC216" i="21"/>
  <c r="AF232" i="21"/>
  <c r="Z133" i="21"/>
  <c r="AL253" i="21"/>
  <c r="AI317" i="17"/>
  <c r="AL219" i="17"/>
  <c r="AL129" i="17"/>
  <c r="AC46" i="21"/>
  <c r="AC140" i="21"/>
  <c r="Z97" i="21"/>
  <c r="Z219" i="21"/>
  <c r="AF155" i="21"/>
  <c r="AC103" i="21"/>
  <c r="P38" i="8"/>
  <c r="AF109" i="21"/>
  <c r="AC70" i="21"/>
  <c r="AI171" i="21"/>
  <c r="AC159" i="21"/>
  <c r="AL322" i="21"/>
  <c r="AF140" i="17"/>
  <c r="AI168" i="21"/>
  <c r="Z280" i="17"/>
  <c r="AI98" i="21"/>
  <c r="AL205" i="17"/>
  <c r="AI173" i="21"/>
  <c r="AF74" i="21"/>
  <c r="AL248" i="17"/>
  <c r="Z284" i="21"/>
  <c r="AC138" i="21"/>
  <c r="AL233" i="21"/>
  <c r="AC163" i="21"/>
  <c r="Z169" i="17"/>
  <c r="AF132" i="21"/>
  <c r="Z342" i="21"/>
  <c r="AI257" i="21"/>
  <c r="AC133" i="17"/>
  <c r="AC262" i="17"/>
  <c r="Z48" i="21"/>
  <c r="AF318" i="17"/>
  <c r="AC132" i="17"/>
  <c r="V38" i="8"/>
  <c r="Z342" i="17"/>
  <c r="AF69" i="21"/>
  <c r="G40" i="8"/>
  <c r="Z139" i="17"/>
  <c r="AC45" i="21"/>
  <c r="Z279" i="17"/>
  <c r="AI283" i="21"/>
  <c r="AL225" i="21"/>
  <c r="AI281" i="21"/>
  <c r="AF283" i="21"/>
  <c r="AI233" i="17"/>
  <c r="AB41" i="8"/>
  <c r="H190" i="16"/>
  <c r="AI130" i="21"/>
  <c r="AI82" i="21"/>
  <c r="AL258" i="17"/>
  <c r="AI234" i="21"/>
  <c r="AF247" i="21"/>
  <c r="AI285" i="21"/>
  <c r="Z357" i="17"/>
  <c r="AH38" i="8"/>
  <c r="AL139" i="21"/>
  <c r="AI190" i="21"/>
  <c r="Z294" i="21"/>
  <c r="AI104" i="21"/>
  <c r="AL50" i="21"/>
  <c r="Z67" i="21"/>
  <c r="AC137" i="21"/>
  <c r="AC77" i="21"/>
  <c r="AI224" i="21"/>
  <c r="AF256" i="21"/>
  <c r="AF134" i="21"/>
  <c r="Z129" i="21"/>
  <c r="Z35" i="21"/>
  <c r="AI262" i="21"/>
  <c r="M35" i="8"/>
  <c r="Z353" i="21"/>
  <c r="Z65" i="21"/>
  <c r="Z194" i="17"/>
  <c r="AC281" i="21"/>
  <c r="AL131" i="21"/>
  <c r="AI317" i="21"/>
  <c r="AF46" i="21"/>
  <c r="AL102" i="21"/>
  <c r="AC111" i="21"/>
  <c r="AC285" i="21"/>
  <c r="AF134" i="17"/>
  <c r="Y40" i="8"/>
  <c r="AC255" i="17"/>
  <c r="G37" i="8"/>
  <c r="AL9" i="21"/>
  <c r="AI171" i="17"/>
  <c r="AI168" i="17"/>
  <c r="AF263" i="17"/>
  <c r="AF136" i="21"/>
  <c r="AI221" i="21"/>
  <c r="Z203" i="21"/>
  <c r="AL111" i="17"/>
  <c r="Z250" i="21"/>
  <c r="Z313" i="17"/>
  <c r="AI105" i="21"/>
  <c r="AI204" i="17"/>
  <c r="AC221" i="21"/>
  <c r="AC142" i="17"/>
  <c r="Z248" i="17"/>
  <c r="AI253" i="21"/>
  <c r="AC289" i="21"/>
  <c r="Z247" i="17"/>
  <c r="AL134" i="21"/>
  <c r="AL102" i="17"/>
  <c r="AL136" i="17"/>
  <c r="AI323" i="21"/>
  <c r="AC105" i="21"/>
  <c r="P36" i="8"/>
  <c r="Z185" i="21"/>
  <c r="AI45" i="21"/>
  <c r="AF109" i="17"/>
  <c r="AI140" i="17"/>
  <c r="AF125" i="21"/>
  <c r="AL98" i="21"/>
  <c r="AI204" i="21"/>
  <c r="Z360" i="17"/>
  <c r="AC165" i="21"/>
  <c r="Z352" i="17"/>
  <c r="AI290" i="21"/>
  <c r="AI132" i="21"/>
  <c r="AL130" i="21"/>
  <c r="Z200" i="21"/>
  <c r="AC226" i="17"/>
  <c r="AF289" i="21"/>
  <c r="Y38" i="8"/>
  <c r="AL133" i="21"/>
  <c r="Z170" i="17"/>
  <c r="AC234" i="17"/>
  <c r="AC102" i="21"/>
  <c r="AF257" i="21"/>
  <c r="Z102" i="21"/>
  <c r="AL108" i="21"/>
  <c r="Z310" i="17"/>
  <c r="S34" i="8"/>
  <c r="D39" i="8"/>
  <c r="C30" i="8" s="1"/>
  <c r="AF228" i="17"/>
  <c r="AI96" i="21"/>
  <c r="AL136" i="21"/>
  <c r="AI292" i="17"/>
  <c r="AL142" i="21"/>
  <c r="AI158" i="21"/>
  <c r="AC170" i="21"/>
  <c r="AF130" i="17"/>
  <c r="AL222" i="21"/>
  <c r="Z195" i="17"/>
  <c r="AC277" i="21"/>
  <c r="AL221" i="17"/>
  <c r="AC169" i="21"/>
  <c r="AF224" i="21"/>
  <c r="AL39" i="21"/>
  <c r="Z252" i="17"/>
  <c r="Z80" i="21"/>
  <c r="AF250" i="17"/>
  <c r="AC100" i="21"/>
  <c r="AF222" i="21"/>
  <c r="Z294" i="17"/>
  <c r="AL112" i="21"/>
  <c r="AC222" i="21"/>
  <c r="Z172" i="17"/>
  <c r="AL49" i="17"/>
  <c r="AF263" i="21"/>
  <c r="Z79" i="17"/>
  <c r="AC342" i="21"/>
  <c r="Z281" i="21"/>
  <c r="AF219" i="21"/>
  <c r="AL109" i="21"/>
  <c r="Z43" i="21"/>
  <c r="AC188" i="17"/>
  <c r="AL262" i="21"/>
  <c r="AC99" i="21"/>
  <c r="AF127" i="21"/>
  <c r="AF278" i="21"/>
  <c r="Z132" i="21"/>
  <c r="AL216" i="21"/>
  <c r="AF223" i="21"/>
  <c r="AC257" i="17"/>
  <c r="Z324" i="17"/>
  <c r="Z216" i="21"/>
  <c r="AF138" i="21"/>
  <c r="AI233" i="21"/>
  <c r="AC319" i="21"/>
  <c r="AI248" i="21"/>
  <c r="Z112" i="17"/>
  <c r="AC167" i="21"/>
  <c r="AL201" i="17"/>
  <c r="AF227" i="17"/>
  <c r="Y39" i="8"/>
  <c r="AI125" i="17"/>
  <c r="AF68" i="17"/>
  <c r="AL105" i="21"/>
  <c r="AC166" i="21"/>
  <c r="AI230" i="21"/>
  <c r="AC288" i="17"/>
  <c r="Z69" i="21"/>
  <c r="Z192" i="21"/>
  <c r="AI73" i="17"/>
  <c r="AB38" i="8"/>
  <c r="AI315" i="21"/>
  <c r="AF254" i="17"/>
  <c r="AI289" i="17"/>
  <c r="S39" i="8"/>
  <c r="AL257" i="17"/>
  <c r="AC259" i="21"/>
  <c r="AC94" i="21"/>
  <c r="Z319" i="17"/>
  <c r="AL168" i="17"/>
  <c r="AI251" i="21"/>
  <c r="AL284" i="17"/>
  <c r="AI278" i="17"/>
  <c r="Z276" i="21"/>
  <c r="AI217" i="21"/>
  <c r="AC76" i="21"/>
  <c r="AI141" i="21"/>
  <c r="AL265" i="21"/>
  <c r="Z66" i="21"/>
  <c r="Z138" i="17"/>
  <c r="AL220" i="17"/>
  <c r="AI131" i="21"/>
  <c r="AI140" i="21"/>
  <c r="AI266" i="17"/>
  <c r="Z260" i="21"/>
  <c r="Z317" i="21"/>
  <c r="AC309" i="21"/>
  <c r="AI97" i="21"/>
  <c r="AC249" i="21"/>
  <c r="AF285" i="17"/>
  <c r="Z203" i="17"/>
  <c r="AC106" i="21"/>
  <c r="AL338" i="21"/>
  <c r="AF190" i="21"/>
  <c r="AL217" i="21"/>
  <c r="AI223" i="21"/>
  <c r="AL279" i="21"/>
  <c r="AL76" i="21"/>
  <c r="AL221" i="21"/>
  <c r="AL225" i="17"/>
  <c r="Z255" i="21"/>
  <c r="Z249" i="17"/>
  <c r="AL141" i="21"/>
  <c r="Z131" i="21"/>
  <c r="AC75" i="17"/>
  <c r="AI247" i="21"/>
  <c r="G36" i="8"/>
  <c r="Z49" i="21"/>
  <c r="AI342" i="21"/>
  <c r="AL63" i="21"/>
  <c r="AC220" i="21"/>
  <c r="AI166" i="21"/>
  <c r="AL318" i="17"/>
  <c r="AF192" i="21"/>
  <c r="AC110" i="21"/>
  <c r="Z76" i="21"/>
  <c r="Z277" i="21"/>
  <c r="Z223" i="21"/>
  <c r="Z292" i="21"/>
  <c r="AL47" i="21"/>
  <c r="AL317" i="17"/>
  <c r="Z339" i="17"/>
  <c r="G39" i="7"/>
  <c r="Z75" i="21"/>
  <c r="AI245" i="21"/>
  <c r="AC183" i="21"/>
  <c r="AL215" i="17"/>
  <c r="AF275" i="21"/>
  <c r="AI153" i="21"/>
  <c r="E171" i="16"/>
  <c r="AL239" i="21"/>
  <c r="AL236" i="21"/>
  <c r="AL267" i="17"/>
  <c r="AL268" i="17"/>
  <c r="AL336" i="21"/>
  <c r="AI183" i="21"/>
  <c r="AI174" i="21"/>
  <c r="AI214" i="21"/>
  <c r="AI297" i="21"/>
  <c r="AI300" i="17"/>
  <c r="AI145" i="17"/>
  <c r="AI205" i="21"/>
  <c r="AF205" i="21"/>
  <c r="AF144" i="21"/>
  <c r="AF145" i="21"/>
  <c r="AF147" i="17"/>
  <c r="AF122" i="21"/>
  <c r="AC116" i="21"/>
  <c r="AC114" i="17"/>
  <c r="AC298" i="17"/>
  <c r="AC300" i="17"/>
  <c r="AC238" i="21"/>
  <c r="AC236" i="21"/>
  <c r="AC146" i="17"/>
  <c r="AC144" i="21"/>
  <c r="AC24" i="17"/>
  <c r="AC33" i="17"/>
  <c r="AC266" i="21"/>
  <c r="AC205" i="21"/>
  <c r="AC306" i="21"/>
  <c r="E72" i="12"/>
  <c r="E66" i="12"/>
  <c r="C38" i="62"/>
  <c r="E40" i="12"/>
  <c r="C38" i="61"/>
  <c r="D40" i="12"/>
  <c r="D72" i="12"/>
  <c r="D66" i="12"/>
  <c r="AY120" i="17"/>
  <c r="R22" i="35"/>
  <c r="BH172" i="17" s="1"/>
  <c r="AA20" i="35"/>
  <c r="BH262" i="17" s="1"/>
  <c r="AY121" i="17"/>
  <c r="AP51" i="17"/>
  <c r="BB51" i="17"/>
  <c r="AV82" i="17"/>
  <c r="AS101" i="17"/>
  <c r="F8" i="36"/>
  <c r="BK37" i="17" s="1"/>
  <c r="AP290" i="17"/>
  <c r="AS102" i="17"/>
  <c r="AP291" i="17"/>
  <c r="AY273" i="17"/>
  <c r="AP44" i="17"/>
  <c r="BE129" i="17"/>
  <c r="AP164" i="17"/>
  <c r="BE16" i="17"/>
  <c r="AV192" i="17"/>
  <c r="E261" i="21"/>
  <c r="BB284" i="17"/>
  <c r="AY171" i="17"/>
  <c r="F15" i="36"/>
  <c r="BK44" i="17" s="1"/>
  <c r="AP283" i="17"/>
  <c r="AV248" i="17"/>
  <c r="AV249" i="17"/>
  <c r="BB283" i="17"/>
  <c r="BE318" i="17"/>
  <c r="BB199" i="17"/>
  <c r="C18" i="35"/>
  <c r="AV290" i="17"/>
  <c r="BB312" i="17"/>
  <c r="AV58" i="17"/>
  <c r="AV291" i="17"/>
  <c r="BB319" i="17"/>
  <c r="AP185" i="17"/>
  <c r="AS319" i="17"/>
  <c r="AS318" i="17"/>
  <c r="BE248" i="17"/>
  <c r="BE312" i="17"/>
  <c r="BB171" i="17"/>
  <c r="AV318" i="17"/>
  <c r="AV102" i="17"/>
  <c r="AP234" i="17"/>
  <c r="AP312" i="17"/>
  <c r="AP192" i="17"/>
  <c r="E261" i="22"/>
  <c r="E262" i="17"/>
  <c r="F22" i="36"/>
  <c r="BK51" i="17" s="1"/>
  <c r="AA21" i="35"/>
  <c r="BH263" i="17" s="1"/>
  <c r="BE171" i="17"/>
  <c r="AV220" i="17"/>
  <c r="AV157" i="17"/>
  <c r="AV86" i="17"/>
  <c r="AP171" i="17"/>
  <c r="AV319" i="17"/>
  <c r="AP80" i="17"/>
  <c r="AY283" i="17"/>
  <c r="AP255" i="17"/>
  <c r="AP199" i="17"/>
  <c r="AS157" i="17"/>
  <c r="AV164" i="17"/>
  <c r="AP101" i="17"/>
  <c r="O25" i="35"/>
  <c r="BH144" i="17" s="1"/>
  <c r="AA14" i="36"/>
  <c r="BK256" i="17" s="1"/>
  <c r="AP129" i="17"/>
  <c r="BB67" i="17"/>
  <c r="E231" i="33"/>
  <c r="AG16" i="36"/>
  <c r="BK319" i="17" s="1"/>
  <c r="AP108" i="17"/>
  <c r="AS86" i="17"/>
  <c r="AS256" i="17"/>
  <c r="AS85" i="17"/>
  <c r="AS164" i="17"/>
  <c r="AS249" i="17"/>
  <c r="AS235" i="17"/>
  <c r="BB248" i="17"/>
  <c r="BB164" i="17"/>
  <c r="AY284" i="17"/>
  <c r="AY67" i="17"/>
  <c r="BE74" i="17"/>
  <c r="BE291" i="17"/>
  <c r="BE164" i="17"/>
  <c r="BE157" i="17"/>
  <c r="AV101" i="17"/>
  <c r="AP73" i="17"/>
  <c r="AS171" i="17"/>
  <c r="AV283" i="17"/>
  <c r="AY193" i="17"/>
  <c r="AY185" i="17"/>
  <c r="AD12" i="36"/>
  <c r="BK284" i="17" s="1"/>
  <c r="AS44" i="17"/>
  <c r="BB44" i="17"/>
  <c r="AY192" i="17"/>
  <c r="AS312" i="17"/>
  <c r="AV16" i="17"/>
  <c r="L19" i="36"/>
  <c r="BK108" i="17" s="1"/>
  <c r="AY28" i="17"/>
  <c r="BE227" i="17"/>
  <c r="AS16" i="17"/>
  <c r="L19" i="35"/>
  <c r="BH108" i="17" s="1"/>
  <c r="AY29" i="17"/>
  <c r="BE228" i="17"/>
  <c r="BE73" i="17"/>
  <c r="BB249" i="17"/>
  <c r="BB297" i="17"/>
  <c r="BB157" i="17"/>
  <c r="BB45" i="17"/>
  <c r="BB193" i="17"/>
  <c r="BB192" i="17"/>
  <c r="BB318" i="17"/>
  <c r="AY249" i="17"/>
  <c r="AY237" i="17"/>
  <c r="AY243" i="17"/>
  <c r="AY164" i="17"/>
  <c r="AY248" i="17"/>
  <c r="AV171" i="17"/>
  <c r="AV284" i="17"/>
  <c r="AP318" i="17"/>
  <c r="AP37" i="17"/>
  <c r="AP319" i="17"/>
  <c r="AP227" i="17"/>
  <c r="AP157" i="17"/>
  <c r="AS46" i="17"/>
  <c r="AS45" i="17"/>
  <c r="AS311" i="17"/>
  <c r="AS255" i="17"/>
  <c r="AS290" i="17"/>
  <c r="AS220" i="17"/>
  <c r="AS248" i="17"/>
  <c r="AV255" i="17"/>
  <c r="AD11" i="36"/>
  <c r="BK283" i="17" s="1"/>
  <c r="BB291" i="17"/>
  <c r="BE51" i="17"/>
  <c r="R21" i="36"/>
  <c r="BK171" i="17" s="1"/>
  <c r="AY129" i="17"/>
  <c r="BE101" i="17"/>
  <c r="AV143" i="17"/>
  <c r="U5" i="36"/>
  <c r="BK185" i="17" s="1"/>
  <c r="BB290" i="17"/>
  <c r="AP262" i="17"/>
  <c r="BE290" i="17"/>
  <c r="AP136" i="17"/>
  <c r="AD25" i="36"/>
  <c r="BK297" i="17" s="1"/>
  <c r="AY312" i="17"/>
  <c r="AS291" i="17"/>
  <c r="BB29" i="17"/>
  <c r="BE284" i="17"/>
  <c r="BE108" i="17"/>
  <c r="BB200" i="17"/>
  <c r="E247" i="22"/>
  <c r="BB185" i="17"/>
  <c r="BE319" i="17"/>
  <c r="E248" i="17"/>
  <c r="BE283" i="17"/>
  <c r="AP67" i="17"/>
  <c r="AP263" i="17"/>
  <c r="BB262" i="17"/>
  <c r="AS283" i="17"/>
  <c r="AS284" i="17"/>
  <c r="BB73" i="17"/>
  <c r="AV129" i="17"/>
  <c r="E247" i="21"/>
  <c r="AV193" i="17"/>
  <c r="O10" i="35"/>
  <c r="BH129" i="17" s="1"/>
  <c r="AP220" i="17"/>
  <c r="AY157" i="17"/>
  <c r="AV199" i="17"/>
  <c r="BB101" i="17"/>
  <c r="AV227" i="17"/>
  <c r="AS129" i="17"/>
  <c r="BE185" i="17"/>
  <c r="BE262" i="17"/>
  <c r="AV44" i="17"/>
  <c r="BB129" i="17"/>
  <c r="AY108" i="17"/>
  <c r="U12" i="36"/>
  <c r="BK192" i="17" s="1"/>
  <c r="R7" i="36"/>
  <c r="BK157" i="17" s="1"/>
  <c r="I22" i="36"/>
  <c r="BK80" i="17" s="1"/>
  <c r="AS199" i="17"/>
  <c r="O17" i="36"/>
  <c r="BK136" i="17" s="1"/>
  <c r="AD18" i="36"/>
  <c r="BK290" i="17" s="1"/>
  <c r="AD19" i="36"/>
  <c r="BK291" i="17" s="1"/>
  <c r="R14" i="36"/>
  <c r="BK164" i="17" s="1"/>
  <c r="BB108" i="17"/>
  <c r="AY37" i="17"/>
  <c r="AS67" i="17"/>
  <c r="BB255" i="17"/>
  <c r="AY73" i="17"/>
  <c r="AY199" i="17"/>
  <c r="BE37" i="17"/>
  <c r="AA20" i="36"/>
  <c r="BK262" i="17" s="1"/>
  <c r="AY262" i="17"/>
  <c r="BE192" i="17"/>
  <c r="AY101" i="17"/>
  <c r="AS51" i="17"/>
  <c r="AY227" i="17"/>
  <c r="AV37" i="17"/>
  <c r="BE67" i="17"/>
  <c r="E229" i="17"/>
  <c r="X16" i="36"/>
  <c r="BK227" i="17" s="1"/>
  <c r="BE44" i="17"/>
  <c r="BB234" i="17"/>
  <c r="AV51" i="17"/>
  <c r="AY80" i="17"/>
  <c r="AY255" i="17"/>
  <c r="BB220" i="17"/>
  <c r="AS108" i="17"/>
  <c r="AY220" i="17"/>
  <c r="AS136" i="17"/>
  <c r="AS185" i="17"/>
  <c r="AS194" i="17"/>
  <c r="AS192" i="17"/>
  <c r="E129" i="33"/>
  <c r="O10" i="36"/>
  <c r="BK129" i="17" s="1"/>
  <c r="BE220" i="17"/>
  <c r="AV67" i="17"/>
  <c r="AV108" i="17"/>
  <c r="AV262" i="17"/>
  <c r="BB136" i="17"/>
  <c r="BE199" i="17"/>
  <c r="AY51" i="17"/>
  <c r="BB37" i="17"/>
  <c r="BE255" i="17"/>
  <c r="BE80" i="17"/>
  <c r="AS37" i="17"/>
  <c r="AY318" i="17"/>
  <c r="AS262" i="17"/>
  <c r="AV185" i="17"/>
  <c r="AV73" i="17"/>
  <c r="BB227" i="17"/>
  <c r="AS80" i="17"/>
  <c r="BE136" i="17"/>
  <c r="AV136" i="17"/>
  <c r="E248" i="21"/>
  <c r="AA6" i="36"/>
  <c r="BK248" i="17" s="1"/>
  <c r="AY136" i="17"/>
  <c r="AS73" i="17"/>
  <c r="AY44" i="17"/>
  <c r="AS339" i="17"/>
  <c r="AS340" i="17"/>
  <c r="AP87" i="17"/>
  <c r="BB206" i="17"/>
  <c r="AV206" i="17"/>
  <c r="AV115" i="17"/>
  <c r="BE347" i="17"/>
  <c r="BE346" i="17"/>
  <c r="AY115" i="17"/>
  <c r="BB115" i="17"/>
  <c r="M164" i="16"/>
  <c r="BE206" i="17"/>
  <c r="BE353" i="17"/>
  <c r="AY206" i="17"/>
  <c r="BE354" i="17"/>
  <c r="AY300" i="17"/>
  <c r="AP353" i="17"/>
  <c r="AP354" i="17"/>
  <c r="AS206" i="17"/>
  <c r="AD6" i="36"/>
  <c r="BK278" i="17" s="1"/>
  <c r="O29" i="36"/>
  <c r="AG29" i="36"/>
  <c r="BK332" i="17" s="1"/>
  <c r="AP240" i="17"/>
  <c r="M156" i="16"/>
  <c r="AS178" i="17"/>
  <c r="AP177" i="17"/>
  <c r="O30" i="36"/>
  <c r="AS241" i="17"/>
  <c r="AP268" i="17"/>
  <c r="AP278" i="17"/>
  <c r="O4" i="36"/>
  <c r="BK123" i="17" s="1"/>
  <c r="BE178" i="17"/>
  <c r="BB241" i="17"/>
  <c r="BB269" i="17"/>
  <c r="BB270" i="17"/>
  <c r="AY332" i="17"/>
  <c r="AS115" i="17"/>
  <c r="AS58" i="17"/>
  <c r="L25" i="35"/>
  <c r="M132" i="16"/>
  <c r="BB87" i="17"/>
  <c r="BB213" i="17"/>
  <c r="AY178" i="17"/>
  <c r="AY87" i="17"/>
  <c r="AP150" i="17"/>
  <c r="AS269" i="17"/>
  <c r="BE340" i="17"/>
  <c r="BE339" i="17"/>
  <c r="BB207" i="17"/>
  <c r="AV300" i="17"/>
  <c r="L26" i="36"/>
  <c r="BK115" i="17" s="1"/>
  <c r="U27" i="36"/>
  <c r="BK207" i="17" s="1"/>
  <c r="X30" i="36"/>
  <c r="BK241" i="17" s="1"/>
  <c r="R26" i="35"/>
  <c r="AV241" i="17"/>
  <c r="AV178" i="17"/>
  <c r="AP116" i="17"/>
  <c r="BE249" i="17"/>
  <c r="AP256" i="17"/>
  <c r="AV242" i="17"/>
  <c r="AS242" i="17"/>
  <c r="AS236" i="17"/>
  <c r="BE229" i="17"/>
  <c r="BB242" i="17"/>
  <c r="C170" i="16"/>
  <c r="AP235" i="17"/>
  <c r="BE223" i="17"/>
  <c r="X19" i="36"/>
  <c r="BK230" i="17" s="1"/>
  <c r="AP228" i="17"/>
  <c r="X20" i="35"/>
  <c r="AS221" i="17"/>
  <c r="AP221" i="17"/>
  <c r="AV221" i="17"/>
  <c r="AY207" i="17"/>
  <c r="BB214" i="17"/>
  <c r="BB398" i="17" s="1"/>
  <c r="BB435" i="17" s="1"/>
  <c r="J191" i="12" s="1"/>
  <c r="BB201" i="17"/>
  <c r="BE207" i="17"/>
  <c r="AS207" i="17"/>
  <c r="AP200" i="17"/>
  <c r="AP193" i="17"/>
  <c r="AS188" i="17"/>
  <c r="U13" i="36"/>
  <c r="AS179" i="17"/>
  <c r="AY186" i="17"/>
  <c r="AP186" i="17"/>
  <c r="U6" i="36"/>
  <c r="BK186" i="17" s="1"/>
  <c r="BB186" i="17"/>
  <c r="BE179" i="17"/>
  <c r="AV179" i="17"/>
  <c r="BE172" i="17"/>
  <c r="AV172" i="17"/>
  <c r="BB172" i="17"/>
  <c r="AY172" i="17"/>
  <c r="AP172" i="17"/>
  <c r="AS172" i="17"/>
  <c r="R23" i="36"/>
  <c r="BK173" i="17" s="1"/>
  <c r="AV146" i="17"/>
  <c r="C5" i="35"/>
  <c r="BH3" i="17" s="1"/>
  <c r="BE167" i="17"/>
  <c r="AV167" i="17"/>
  <c r="AY167" i="17"/>
  <c r="BB166" i="17"/>
  <c r="AP166" i="17"/>
  <c r="AS167" i="17"/>
  <c r="E166" i="17"/>
  <c r="AV159" i="17"/>
  <c r="BE159" i="17"/>
  <c r="AP158" i="17"/>
  <c r="AY159" i="17"/>
  <c r="AS159" i="17"/>
  <c r="AS146" i="17"/>
  <c r="BB158" i="17"/>
  <c r="R8" i="36"/>
  <c r="BK158" i="17" s="1"/>
  <c r="M155" i="16"/>
  <c r="BE145" i="17"/>
  <c r="BB146" i="17"/>
  <c r="AP144" i="17"/>
  <c r="AP114" i="17"/>
  <c r="AV116" i="17"/>
  <c r="AP137" i="17"/>
  <c r="AP130" i="17"/>
  <c r="O11" i="35"/>
  <c r="BH130" i="17" s="1"/>
  <c r="AV122" i="17"/>
  <c r="AV394" i="17" s="1"/>
  <c r="AV428" i="17" s="1"/>
  <c r="H184" i="12" s="1"/>
  <c r="BB122" i="17"/>
  <c r="BB394" i="17" s="1"/>
  <c r="BB428" i="17" s="1"/>
  <c r="J184" i="12" s="1"/>
  <c r="O5" i="36"/>
  <c r="BK124" i="17" s="1"/>
  <c r="BE104" i="17"/>
  <c r="AS116" i="17"/>
  <c r="BB116" i="17"/>
  <c r="L27" i="36"/>
  <c r="AY116" i="17"/>
  <c r="AP109" i="17"/>
  <c r="L20" i="36"/>
  <c r="BK109" i="17" s="1"/>
  <c r="L20" i="35"/>
  <c r="BH109" i="17" s="1"/>
  <c r="AP102" i="17"/>
  <c r="AP88" i="17"/>
  <c r="AS77" i="17"/>
  <c r="BE75" i="17"/>
  <c r="BB88" i="17"/>
  <c r="AY88" i="17"/>
  <c r="AS83" i="17"/>
  <c r="AV76" i="17"/>
  <c r="AP81" i="17"/>
  <c r="I23" i="36"/>
  <c r="BK81" i="17" s="1"/>
  <c r="AY76" i="17"/>
  <c r="AP74" i="17"/>
  <c r="AV59" i="17"/>
  <c r="AS59" i="17"/>
  <c r="BB53" i="17"/>
  <c r="BB46" i="17"/>
  <c r="AP52" i="17"/>
  <c r="E52" i="22"/>
  <c r="F23" i="35"/>
  <c r="BH52" i="17" s="1"/>
  <c r="AP45" i="17"/>
  <c r="F16" i="36"/>
  <c r="BK45" i="17" s="1"/>
  <c r="AP38" i="17"/>
  <c r="F9" i="36"/>
  <c r="BK38" i="17" s="1"/>
  <c r="C19" i="36"/>
  <c r="C26" i="36"/>
  <c r="BK24" i="17" s="1"/>
  <c r="C19" i="35"/>
  <c r="W286" i="17"/>
  <c r="AS361" i="17"/>
  <c r="AS363" i="17"/>
  <c r="AS362" i="17"/>
  <c r="AS360" i="17"/>
  <c r="BE356" i="17"/>
  <c r="AJ9" i="36"/>
  <c r="BH2" i="17"/>
  <c r="AP356" i="17"/>
  <c r="AJ16" i="36"/>
  <c r="BE350" i="17"/>
  <c r="H4" i="22"/>
  <c r="H4" i="17"/>
  <c r="AS341" i="17"/>
  <c r="T367" i="17"/>
  <c r="T366" i="21"/>
  <c r="BE341" i="17"/>
  <c r="AY327" i="17"/>
  <c r="BB327" i="17"/>
  <c r="AY321" i="17"/>
  <c r="BB320" i="17"/>
  <c r="AG17" i="36"/>
  <c r="BK320" i="17" s="1"/>
  <c r="AS320" i="17"/>
  <c r="AV320" i="17"/>
  <c r="AP320" i="17"/>
  <c r="AS314" i="17"/>
  <c r="BE311" i="17"/>
  <c r="BE313" i="17"/>
  <c r="AJ41" i="53"/>
  <c r="L68" i="12" s="1"/>
  <c r="AX38" i="53"/>
  <c r="BA38" i="53"/>
  <c r="AU38" i="53"/>
  <c r="AY313" i="17"/>
  <c r="BB313" i="17"/>
  <c r="AV312" i="17"/>
  <c r="AV313" i="17"/>
  <c r="AP313" i="17"/>
  <c r="S188" i="16"/>
  <c r="S191" i="16"/>
  <c r="T151" i="16"/>
  <c r="AY265" i="17"/>
  <c r="G40" i="57"/>
  <c r="F31" i="57" s="1"/>
  <c r="T149" i="16"/>
  <c r="T190" i="16"/>
  <c r="T133" i="16"/>
  <c r="G39" i="58"/>
  <c r="AH42" i="58"/>
  <c r="P42" i="57"/>
  <c r="S190" i="16"/>
  <c r="AE43" i="57"/>
  <c r="AB40" i="58"/>
  <c r="P40" i="57"/>
  <c r="AB39" i="58"/>
  <c r="AE39" i="57"/>
  <c r="P39" i="57"/>
  <c r="T134" i="16"/>
  <c r="AE43" i="58"/>
  <c r="AH40" i="58"/>
  <c r="AB42" i="57"/>
  <c r="P41" i="58"/>
  <c r="Y43" i="57"/>
  <c r="X34" i="57" s="1"/>
  <c r="S39" i="57"/>
  <c r="T189" i="16"/>
  <c r="AB41" i="57"/>
  <c r="P39" i="58"/>
  <c r="S164" i="16"/>
  <c r="AB42" i="58"/>
  <c r="AB39" i="57"/>
  <c r="AH39" i="58"/>
  <c r="AE42" i="57"/>
  <c r="AB41" i="58"/>
  <c r="AE40" i="58"/>
  <c r="P42" i="58"/>
  <c r="AE42" i="58"/>
  <c r="P41" i="57"/>
  <c r="AH40" i="57"/>
  <c r="AH42" i="57"/>
  <c r="T165" i="16"/>
  <c r="AE41" i="57"/>
  <c r="P43" i="58"/>
  <c r="AH39" i="57"/>
  <c r="T150" i="16"/>
  <c r="T188" i="16"/>
  <c r="T191" i="16"/>
  <c r="AE41" i="58"/>
  <c r="P43" i="57"/>
  <c r="AE39" i="58"/>
  <c r="AB40" i="57"/>
  <c r="AE40" i="57"/>
  <c r="S189" i="16"/>
  <c r="P40" i="58"/>
  <c r="AH41" i="57"/>
  <c r="BE292" i="17"/>
  <c r="AA24" i="36"/>
  <c r="BK266" i="17" s="1"/>
  <c r="AV237" i="17"/>
  <c r="AP292" i="17"/>
  <c r="AS292" i="17"/>
  <c r="BB292" i="17"/>
  <c r="AV292" i="17"/>
  <c r="AD20" i="36"/>
  <c r="BK292" i="17" s="1"/>
  <c r="AD21" i="35"/>
  <c r="BH293" i="17" s="1"/>
  <c r="BE280" i="17"/>
  <c r="AY280" i="17"/>
  <c r="AV285" i="17"/>
  <c r="AV258" i="17"/>
  <c r="BE285" i="17"/>
  <c r="AY285" i="17"/>
  <c r="BB285" i="17"/>
  <c r="AS280" i="17"/>
  <c r="AS285" i="17"/>
  <c r="AD15" i="36"/>
  <c r="BK287" i="17" s="1"/>
  <c r="AD8" i="35"/>
  <c r="BH280" i="17" s="1"/>
  <c r="AV280" i="17"/>
  <c r="BE265" i="17"/>
  <c r="BB271" i="17"/>
  <c r="BB258" i="17"/>
  <c r="AS265" i="17"/>
  <c r="AY202" i="17"/>
  <c r="AV265" i="17"/>
  <c r="AS237" i="17"/>
  <c r="AS258" i="17"/>
  <c r="BE258" i="17"/>
  <c r="BB265" i="17"/>
  <c r="AP264" i="17"/>
  <c r="AS230" i="17"/>
  <c r="AA22" i="35"/>
  <c r="BH264" i="17" s="1"/>
  <c r="AY258" i="17"/>
  <c r="E258" i="17"/>
  <c r="BE250" i="17"/>
  <c r="AY230" i="17"/>
  <c r="BE237" i="17"/>
  <c r="AY223" i="17"/>
  <c r="BE230" i="17"/>
  <c r="BB237" i="17"/>
  <c r="AV202" i="17"/>
  <c r="BB223" i="17"/>
  <c r="AV230" i="17"/>
  <c r="AY216" i="17"/>
  <c r="BB230" i="17"/>
  <c r="AV139" i="17"/>
  <c r="BB139" i="17"/>
  <c r="AV189" i="17"/>
  <c r="BB208" i="17"/>
  <c r="AS202" i="17"/>
  <c r="BE202" i="17"/>
  <c r="BB202" i="17"/>
  <c r="BE188" i="17"/>
  <c r="U23" i="36"/>
  <c r="BK203" i="17" s="1"/>
  <c r="U23" i="35"/>
  <c r="BH203" i="17" s="1"/>
  <c r="AY139" i="17"/>
  <c r="U16" i="35"/>
  <c r="BH196" i="17" s="1"/>
  <c r="AV111" i="17"/>
  <c r="O20" i="36"/>
  <c r="BK139" i="17" s="1"/>
  <c r="BB111" i="17"/>
  <c r="BE139" i="17"/>
  <c r="R23" i="35"/>
  <c r="BH173" i="17" s="1"/>
  <c r="AS139" i="17"/>
  <c r="O26" i="35"/>
  <c r="BH145" i="17" s="1"/>
  <c r="BE111" i="17"/>
  <c r="G189" i="16"/>
  <c r="AY111" i="17"/>
  <c r="BE83" i="17"/>
  <c r="BB76" i="17"/>
  <c r="AY104" i="17"/>
  <c r="BB104" i="17"/>
  <c r="AP118" i="17"/>
  <c r="AS111" i="17"/>
  <c r="AV83" i="17"/>
  <c r="BE76" i="17"/>
  <c r="AY83" i="17"/>
  <c r="I20" i="35"/>
  <c r="H96" i="1"/>
  <c r="K96" i="1" s="1"/>
  <c r="I7" i="35"/>
  <c r="H83" i="1"/>
  <c r="K83" i="1" s="1"/>
  <c r="H100" i="1"/>
  <c r="K100" i="1" s="1"/>
  <c r="H99" i="1"/>
  <c r="K99" i="1" s="1"/>
  <c r="I6" i="35"/>
  <c r="BH64" i="17" s="1"/>
  <c r="H82" i="1"/>
  <c r="K82" i="1" s="1"/>
  <c r="I21" i="35"/>
  <c r="H97" i="1"/>
  <c r="K97" i="1" s="1"/>
  <c r="I8" i="35"/>
  <c r="BH66" i="17" s="1"/>
  <c r="H84" i="1"/>
  <c r="K84" i="1" s="1"/>
  <c r="I22" i="35"/>
  <c r="BH80" i="17" s="1"/>
  <c r="H98" i="1"/>
  <c r="K98" i="1" s="1"/>
  <c r="BB83" i="17"/>
  <c r="AP68" i="17"/>
  <c r="AV71" i="17"/>
  <c r="BB68" i="17"/>
  <c r="E67" i="33"/>
  <c r="Q187" i="16" a="1"/>
  <c r="Q187" i="16" s="1"/>
  <c r="AG32" i="36"/>
  <c r="BK335" i="17" s="1"/>
  <c r="C186" i="16"/>
  <c r="X33" i="36"/>
  <c r="BK244" i="17" s="1"/>
  <c r="BE30" i="17"/>
  <c r="M133" i="16"/>
  <c r="K157" i="16" a="1"/>
  <c r="K157" i="16" s="1"/>
  <c r="AH52" i="12" s="1"/>
  <c r="K177" i="16" a="1"/>
  <c r="K177" i="16" s="1"/>
  <c r="AH62" i="12" s="1"/>
  <c r="L32" i="36"/>
  <c r="C150" i="16"/>
  <c r="BE58" i="17"/>
  <c r="M141" i="16"/>
  <c r="K182" i="16" a="1"/>
  <c r="K182" i="16" s="1"/>
  <c r="AH64" i="12" s="1"/>
  <c r="BE59" i="17"/>
  <c r="M140" i="16"/>
  <c r="H366" i="22"/>
  <c r="I188" i="16"/>
  <c r="K187" i="16" a="1"/>
  <c r="K187" i="16" s="1"/>
  <c r="AH69" i="12" s="1"/>
  <c r="AH70" i="12" s="1"/>
  <c r="BB47" i="17"/>
  <c r="AV54" i="17"/>
  <c r="AY56" i="17"/>
  <c r="AS54" i="17"/>
  <c r="F25" i="36"/>
  <c r="BK54" i="17" s="1"/>
  <c r="AY47" i="17"/>
  <c r="BE47" i="17"/>
  <c r="AV47" i="17"/>
  <c r="AS47" i="17"/>
  <c r="BE40" i="17"/>
  <c r="AS40" i="17"/>
  <c r="BB40" i="17"/>
  <c r="AY40" i="17"/>
  <c r="BB28" i="17"/>
  <c r="AP27" i="17"/>
  <c r="BE11" i="17"/>
  <c r="AY11" i="17"/>
  <c r="AV11" i="17"/>
  <c r="AP11" i="17"/>
  <c r="AP14" i="17"/>
  <c r="AS11" i="17"/>
  <c r="BB11" i="17"/>
  <c r="AJ23" i="35"/>
  <c r="AJ23" i="36"/>
  <c r="BK356" i="17" s="1"/>
  <c r="AJ17" i="36"/>
  <c r="AY322" i="17"/>
  <c r="AJ10" i="36"/>
  <c r="AJ10" i="35"/>
  <c r="AV329" i="17"/>
  <c r="E328" i="17"/>
  <c r="AS315" i="17"/>
  <c r="BE315" i="17"/>
  <c r="T98" i="21"/>
  <c r="BE308" i="17"/>
  <c r="K79" i="16"/>
  <c r="AS300" i="17"/>
  <c r="AD22" i="35"/>
  <c r="BH294" i="17" s="1"/>
  <c r="AV266" i="17"/>
  <c r="AS238" i="17"/>
  <c r="AD15" i="35"/>
  <c r="BH287" i="17" s="1"/>
  <c r="BB224" i="17"/>
  <c r="AS231" i="17"/>
  <c r="AV259" i="17"/>
  <c r="AY259" i="17"/>
  <c r="W291" i="17"/>
  <c r="Y42" i="14"/>
  <c r="BE266" i="17"/>
  <c r="BB266" i="17"/>
  <c r="AY266" i="17"/>
  <c r="AS266" i="17"/>
  <c r="BE259" i="17"/>
  <c r="BB259" i="17"/>
  <c r="AY252" i="17"/>
  <c r="AS259" i="17"/>
  <c r="K75" i="16"/>
  <c r="AV251" i="17"/>
  <c r="AV252" i="17"/>
  <c r="BB252" i="17"/>
  <c r="AS251" i="17"/>
  <c r="AS252" i="17"/>
  <c r="AA9" i="36"/>
  <c r="BK251" i="17" s="1"/>
  <c r="AA10" i="36"/>
  <c r="BK252" i="17" s="1"/>
  <c r="AY238" i="17"/>
  <c r="BE238" i="17"/>
  <c r="AV238" i="17"/>
  <c r="BB238" i="17"/>
  <c r="AV231" i="17"/>
  <c r="K81" i="16"/>
  <c r="W247" i="21"/>
  <c r="BB203" i="17"/>
  <c r="BB231" i="17"/>
  <c r="BE231" i="17"/>
  <c r="AY224" i="17"/>
  <c r="AY231" i="17"/>
  <c r="H94" i="17"/>
  <c r="H93" i="17"/>
  <c r="H223" i="17"/>
  <c r="K68" i="16"/>
  <c r="K80" i="16"/>
  <c r="T264" i="21"/>
  <c r="W277" i="21"/>
  <c r="T197" i="17"/>
  <c r="K67" i="16"/>
  <c r="J40" i="13"/>
  <c r="W277" i="17"/>
  <c r="T99" i="21"/>
  <c r="T261" i="17"/>
  <c r="W185" i="21"/>
  <c r="F16" i="3"/>
  <c r="T94" i="21"/>
  <c r="T71" i="21"/>
  <c r="AH38" i="13"/>
  <c r="AG29" i="13" s="1"/>
  <c r="K236" i="17"/>
  <c r="H3" i="17"/>
  <c r="H3" i="33"/>
  <c r="W216" i="17"/>
  <c r="H314" i="33"/>
  <c r="AS217" i="17"/>
  <c r="W350" i="21"/>
  <c r="T345" i="17"/>
  <c r="V40" i="14"/>
  <c r="W204" i="21"/>
  <c r="K235" i="17"/>
  <c r="BE203" i="17"/>
  <c r="AY140" i="17"/>
  <c r="R189" i="16"/>
  <c r="T344" i="17"/>
  <c r="M41" i="5"/>
  <c r="H140" i="22"/>
  <c r="H141" i="33"/>
  <c r="Q4" i="33"/>
  <c r="K63" i="16"/>
  <c r="T324" i="21"/>
  <c r="R191" i="16"/>
  <c r="T312" i="21"/>
  <c r="W290" i="17"/>
  <c r="W283" i="21"/>
  <c r="R188" i="16"/>
  <c r="T309" i="21"/>
  <c r="K69" i="16"/>
  <c r="T74" i="17"/>
  <c r="T345" i="21"/>
  <c r="T342" i="21"/>
  <c r="W294" i="17"/>
  <c r="Z361" i="21"/>
  <c r="T198" i="21"/>
  <c r="W249" i="21"/>
  <c r="T198" i="17"/>
  <c r="Y40" i="6"/>
  <c r="X32" i="6" s="1"/>
  <c r="N104" i="33"/>
  <c r="T81" i="21"/>
  <c r="T214" i="21"/>
  <c r="T321" i="21"/>
  <c r="J35" i="13"/>
  <c r="I27" i="13" s="1"/>
  <c r="T79" i="17"/>
  <c r="V36" i="13"/>
  <c r="U32" i="13" s="1"/>
  <c r="T78" i="17"/>
  <c r="T80" i="17"/>
  <c r="T81" i="17"/>
  <c r="W215" i="17"/>
  <c r="T321" i="17"/>
  <c r="T319" i="17"/>
  <c r="T326" i="17"/>
  <c r="T171" i="21"/>
  <c r="T319" i="21"/>
  <c r="F22" i="3"/>
  <c r="BE189" i="17"/>
  <c r="AY203" i="17"/>
  <c r="AV203" i="17"/>
  <c r="AS203" i="17"/>
  <c r="Z65" i="53"/>
  <c r="B63" i="53"/>
  <c r="L139" i="12" s="1"/>
  <c r="B46" i="53"/>
  <c r="L53" i="12" s="1"/>
  <c r="L50" i="12" s="1"/>
  <c r="AD37" i="53"/>
  <c r="L134" i="12" s="1"/>
  <c r="AA37" i="53"/>
  <c r="L132" i="12" s="1"/>
  <c r="T50" i="17"/>
  <c r="Z346" i="17"/>
  <c r="X37" i="53"/>
  <c r="L129" i="12" s="1"/>
  <c r="B47" i="53"/>
  <c r="L124" i="12" s="1"/>
  <c r="AD65" i="53"/>
  <c r="I65" i="53"/>
  <c r="N65" i="53"/>
  <c r="AA38" i="53"/>
  <c r="AG65" i="53"/>
  <c r="AA65" i="53"/>
  <c r="R38" i="53"/>
  <c r="H65" i="53"/>
  <c r="G65" i="53"/>
  <c r="AJ65" i="53"/>
  <c r="V65" i="53"/>
  <c r="L45" i="12"/>
  <c r="AN61" i="16"/>
  <c r="AN73" i="16"/>
  <c r="AJ36" i="53"/>
  <c r="L137" i="12" s="1"/>
  <c r="AJ35" i="53"/>
  <c r="T65" i="53"/>
  <c r="AG38" i="53"/>
  <c r="L65" i="12" s="1"/>
  <c r="AD38" i="53"/>
  <c r="L63" i="12" s="1"/>
  <c r="K65" i="53"/>
  <c r="M65" i="53"/>
  <c r="O65" i="53"/>
  <c r="J65" i="53"/>
  <c r="B65" i="53"/>
  <c r="AJ38" i="53"/>
  <c r="AF65" i="53"/>
  <c r="R36" i="53"/>
  <c r="L123" i="12" s="1"/>
  <c r="R35" i="53"/>
  <c r="U37" i="53"/>
  <c r="L127" i="12" s="1"/>
  <c r="AH65" i="53"/>
  <c r="P65" i="53"/>
  <c r="W65" i="53"/>
  <c r="AB65" i="53"/>
  <c r="R65" i="53"/>
  <c r="B49" i="53"/>
  <c r="L54" i="12" s="1"/>
  <c r="L51" i="12" s="1"/>
  <c r="U65" i="53"/>
  <c r="F65" i="53"/>
  <c r="AE65" i="53"/>
  <c r="B59" i="53"/>
  <c r="L138" i="12" s="1"/>
  <c r="AD36" i="53"/>
  <c r="L133" i="12" s="1"/>
  <c r="AD35" i="53"/>
  <c r="B58" i="53"/>
  <c r="L70" i="12" s="1"/>
  <c r="B62" i="53"/>
  <c r="L71" i="12" s="1"/>
  <c r="AG37" i="53"/>
  <c r="L136" i="12" s="1"/>
  <c r="AG35" i="53"/>
  <c r="AG36" i="53"/>
  <c r="L135" i="12" s="1"/>
  <c r="AJ37" i="53"/>
  <c r="L140" i="12" s="1"/>
  <c r="B55" i="53"/>
  <c r="L61" i="12" s="1"/>
  <c r="AC65" i="53"/>
  <c r="Y65" i="53"/>
  <c r="X38" i="53"/>
  <c r="L58" i="12" s="1"/>
  <c r="L65" i="53"/>
  <c r="U38" i="53"/>
  <c r="L56" i="12" s="1"/>
  <c r="D65" i="53"/>
  <c r="E65" i="53"/>
  <c r="X65" i="53"/>
  <c r="C65" i="53"/>
  <c r="Q65" i="53"/>
  <c r="AI65" i="53"/>
  <c r="S65" i="53"/>
  <c r="R37" i="53"/>
  <c r="L125" i="12" s="1"/>
  <c r="T246" i="17"/>
  <c r="W287" i="21"/>
  <c r="T338" i="21"/>
  <c r="W297" i="17"/>
  <c r="T311" i="17"/>
  <c r="W293" i="17"/>
  <c r="T340" i="21"/>
  <c r="Z140" i="21"/>
  <c r="T249" i="17"/>
  <c r="T353" i="17"/>
  <c r="W296" i="17"/>
  <c r="W292" i="17"/>
  <c r="T43" i="21"/>
  <c r="W284" i="21"/>
  <c r="T338" i="17"/>
  <c r="W294" i="21"/>
  <c r="T339" i="21"/>
  <c r="U16" i="36"/>
  <c r="BK196" i="17" s="1"/>
  <c r="Z184" i="21"/>
  <c r="H259" i="17"/>
  <c r="Z7" i="21"/>
  <c r="L84" i="16"/>
  <c r="AO88" i="16" s="1"/>
  <c r="AN92" i="16" s="1"/>
  <c r="AP175" i="17"/>
  <c r="AP42" i="17"/>
  <c r="BB161" i="17"/>
  <c r="BE168" i="17"/>
  <c r="AY168" i="17"/>
  <c r="AV168" i="17"/>
  <c r="AS168" i="17"/>
  <c r="Q4" i="17"/>
  <c r="J43" i="5"/>
  <c r="Q135" i="33"/>
  <c r="AS160" i="17"/>
  <c r="L86" i="16"/>
  <c r="M79" i="12" s="1"/>
  <c r="F19" i="3"/>
  <c r="F18" i="3"/>
  <c r="F23" i="3"/>
  <c r="J42" i="5"/>
  <c r="F20" i="3"/>
  <c r="F21" i="3"/>
  <c r="T191" i="17"/>
  <c r="U26" i="35"/>
  <c r="BH206" i="17" s="1"/>
  <c r="U26" i="36"/>
  <c r="BK206" i="17" s="1"/>
  <c r="X26" i="36"/>
  <c r="BK237" i="17" s="1"/>
  <c r="X12" i="36"/>
  <c r="BK223" i="17" s="1"/>
  <c r="AG31" i="36"/>
  <c r="BK334" i="17" s="1"/>
  <c r="O24" i="35"/>
  <c r="BH143" i="17" s="1"/>
  <c r="X11" i="36"/>
  <c r="BK222" i="17" s="1"/>
  <c r="E255" i="17"/>
  <c r="AA13" i="36"/>
  <c r="BK255" i="17" s="1"/>
  <c r="AG30" i="36"/>
  <c r="BK333" i="17" s="1"/>
  <c r="AG15" i="36"/>
  <c r="BK318" i="17" s="1"/>
  <c r="X9" i="36"/>
  <c r="BK220" i="17" s="1"/>
  <c r="X10" i="36"/>
  <c r="BK221" i="17" s="1"/>
  <c r="I23" i="35"/>
  <c r="BH81" i="17" s="1"/>
  <c r="AJ33" i="35"/>
  <c r="N189" i="16" s="1"/>
  <c r="R21" i="35"/>
  <c r="BH171" i="17" s="1"/>
  <c r="X14" i="36"/>
  <c r="BK225" i="17" s="1"/>
  <c r="AJ32" i="35"/>
  <c r="N190" i="16" s="1"/>
  <c r="BE140" i="17"/>
  <c r="BE146" i="17"/>
  <c r="BB140" i="17"/>
  <c r="AV140" i="17"/>
  <c r="AP140" i="17"/>
  <c r="AS140" i="17"/>
  <c r="E139" i="33"/>
  <c r="N216" i="33"/>
  <c r="Q226" i="17"/>
  <c r="T157" i="21"/>
  <c r="N223" i="17"/>
  <c r="AP112" i="17"/>
  <c r="AY112" i="17"/>
  <c r="N4" i="33"/>
  <c r="N4" i="22"/>
  <c r="AS112" i="17"/>
  <c r="BE112" i="17"/>
  <c r="BB112" i="17"/>
  <c r="AV112" i="17"/>
  <c r="Q3" i="33"/>
  <c r="Q3" i="22"/>
  <c r="AS48" i="17"/>
  <c r="W169" i="17"/>
  <c r="W174" i="17"/>
  <c r="W167" i="21"/>
  <c r="BB105" i="17"/>
  <c r="AY105" i="17"/>
  <c r="T349" i="17"/>
  <c r="T156" i="21"/>
  <c r="T156" i="17"/>
  <c r="K4" i="17"/>
  <c r="K4" i="33"/>
  <c r="AS41" i="17"/>
  <c r="T127" i="21"/>
  <c r="K3" i="17"/>
  <c r="K3" i="22"/>
  <c r="BB3" i="17"/>
  <c r="BB4" i="17"/>
  <c r="E317" i="33"/>
  <c r="E284" i="17"/>
  <c r="E318" i="17"/>
  <c r="E317" i="22"/>
  <c r="E317" i="21"/>
  <c r="B263" i="17"/>
  <c r="AY48" i="17"/>
  <c r="W105" i="17"/>
  <c r="W111" i="17"/>
  <c r="AV84" i="17"/>
  <c r="AY84" i="17"/>
  <c r="BE84" i="17"/>
  <c r="BB84" i="17"/>
  <c r="BB41" i="17"/>
  <c r="E200" i="17"/>
  <c r="B129" i="17"/>
  <c r="BE48" i="17"/>
  <c r="BE3" i="17"/>
  <c r="BE41" i="17"/>
  <c r="BE4" i="17"/>
  <c r="E79" i="21"/>
  <c r="E287" i="21"/>
  <c r="E325" i="17"/>
  <c r="E163" i="21"/>
  <c r="E319" i="17"/>
  <c r="E254" i="33"/>
  <c r="E256" i="17"/>
  <c r="E170" i="33"/>
  <c r="E250" i="21"/>
  <c r="E290" i="33"/>
  <c r="E191" i="22"/>
  <c r="E156" i="33"/>
  <c r="E107" i="21"/>
  <c r="B61" i="17"/>
  <c r="B171" i="22"/>
  <c r="C22" i="35"/>
  <c r="B144" i="17"/>
  <c r="E112" i="21"/>
  <c r="BK113" i="17"/>
  <c r="C15" i="36"/>
  <c r="H85" i="1"/>
  <c r="K85" i="1" s="1"/>
  <c r="C22" i="36"/>
  <c r="B262" i="17"/>
  <c r="BK3" i="17"/>
  <c r="P40" i="6"/>
  <c r="AE39" i="6"/>
  <c r="P43" i="4"/>
  <c r="P43" i="6"/>
  <c r="AH39" i="6"/>
  <c r="P40" i="4"/>
  <c r="AB41" i="6"/>
  <c r="P191" i="16"/>
  <c r="P43" i="5"/>
  <c r="AE40" i="4"/>
  <c r="Q24" i="17"/>
  <c r="P41" i="5"/>
  <c r="K346" i="17"/>
  <c r="J141" i="16"/>
  <c r="P41" i="6"/>
  <c r="Q346" i="22"/>
  <c r="AH40" i="6"/>
  <c r="P41" i="4"/>
  <c r="AB39" i="6"/>
  <c r="K343" i="17"/>
  <c r="AH39" i="4"/>
  <c r="Q352" i="17"/>
  <c r="P39" i="6"/>
  <c r="AE40" i="6"/>
  <c r="K347" i="33"/>
  <c r="P40" i="5"/>
  <c r="AB39" i="5"/>
  <c r="P189" i="16"/>
  <c r="K341" i="33"/>
  <c r="AB40" i="5"/>
  <c r="AE41" i="5"/>
  <c r="N344" i="22"/>
  <c r="AH41" i="5"/>
  <c r="AH41" i="4"/>
  <c r="K236" i="22"/>
  <c r="P39" i="4"/>
  <c r="AE41" i="4"/>
  <c r="K294" i="22"/>
  <c r="AB40" i="4"/>
  <c r="AB41" i="4"/>
  <c r="N350" i="22"/>
  <c r="AB40" i="6"/>
  <c r="AB41" i="5"/>
  <c r="AE39" i="5"/>
  <c r="AE39" i="4"/>
  <c r="N346" i="33"/>
  <c r="O165" i="16"/>
  <c r="AE40" i="5"/>
  <c r="K338" i="33"/>
  <c r="AH41" i="6"/>
  <c r="AH39" i="5"/>
  <c r="AB39" i="4"/>
  <c r="P39" i="5"/>
  <c r="AE41" i="6"/>
  <c r="J133" i="16"/>
  <c r="K338" i="17"/>
  <c r="AH40" i="4"/>
  <c r="K352" i="22"/>
  <c r="N345" i="22"/>
  <c r="K348" i="33"/>
  <c r="BE77" i="17"/>
  <c r="BB77" i="17"/>
  <c r="E72" i="22"/>
  <c r="AV3" i="17"/>
  <c r="AV4" i="17"/>
  <c r="E66" i="21"/>
  <c r="B66" i="17"/>
  <c r="E65" i="21"/>
  <c r="BK66" i="17"/>
  <c r="E51" i="22"/>
  <c r="B51" i="22"/>
  <c r="AS61" i="17"/>
  <c r="AV61" i="17"/>
  <c r="W173" i="17"/>
  <c r="W48" i="21"/>
  <c r="T355" i="21"/>
  <c r="T295" i="21"/>
  <c r="AS4" i="17"/>
  <c r="AS3" i="17"/>
  <c r="E255" i="22"/>
  <c r="AV48" i="17"/>
  <c r="E67" i="17"/>
  <c r="E255" i="33"/>
  <c r="E255" i="21"/>
  <c r="E66" i="22"/>
  <c r="E66" i="33"/>
  <c r="E250" i="33"/>
  <c r="B36" i="21"/>
  <c r="BE61" i="17"/>
  <c r="E65" i="33"/>
  <c r="AY3" i="17"/>
  <c r="AY41" i="17"/>
  <c r="BB48" i="17"/>
  <c r="AP49" i="17"/>
  <c r="E44" i="33"/>
  <c r="F12" i="35"/>
  <c r="E37" i="17"/>
  <c r="T233" i="17"/>
  <c r="T234" i="21"/>
  <c r="W77" i="21"/>
  <c r="T234" i="17"/>
  <c r="W70" i="17"/>
  <c r="F5" i="36"/>
  <c r="W170" i="21"/>
  <c r="W156" i="21"/>
  <c r="W188" i="21"/>
  <c r="W170" i="17"/>
  <c r="W190" i="21"/>
  <c r="W183" i="21"/>
  <c r="W185" i="17"/>
  <c r="E254" i="21"/>
  <c r="E254" i="22"/>
  <c r="E112" i="33"/>
  <c r="E251" i="17"/>
  <c r="E250" i="22"/>
  <c r="T295" i="17"/>
  <c r="H350" i="22"/>
  <c r="P38" i="3"/>
  <c r="H343" i="17"/>
  <c r="H349" i="22"/>
  <c r="H347" i="17"/>
  <c r="H94" i="22"/>
  <c r="H98" i="33"/>
  <c r="H97" i="17"/>
  <c r="H97" i="22"/>
  <c r="H99" i="22"/>
  <c r="H101" i="17"/>
  <c r="AY179" i="17"/>
  <c r="AV207" i="17"/>
  <c r="AP298" i="17"/>
  <c r="BE270" i="17"/>
  <c r="BE298" i="17"/>
  <c r="BB178" i="17"/>
  <c r="BB333" i="17"/>
  <c r="BB298" i="17"/>
  <c r="AD27" i="36"/>
  <c r="AA25" i="36"/>
  <c r="AA27" i="36"/>
  <c r="AA26" i="36"/>
  <c r="AA25" i="35"/>
  <c r="BE344" i="17"/>
  <c r="AY15" i="17"/>
  <c r="E318" i="22"/>
  <c r="E223" i="33"/>
  <c r="E65" i="22"/>
  <c r="E66" i="17"/>
  <c r="E112" i="22"/>
  <c r="E113" i="17"/>
  <c r="AY365" i="17"/>
  <c r="AB40" i="3"/>
  <c r="N7" i="22"/>
  <c r="H253" i="33"/>
  <c r="H349" i="17"/>
  <c r="AE40" i="3"/>
  <c r="H252" i="17"/>
  <c r="H257" i="17"/>
  <c r="H344" i="33"/>
  <c r="H345" i="33"/>
  <c r="H249" i="33"/>
  <c r="H339" i="33"/>
  <c r="Q7" i="17"/>
  <c r="H256" i="17"/>
  <c r="H258" i="17"/>
  <c r="H260" i="17"/>
  <c r="H347" i="33"/>
  <c r="BE17" i="17"/>
  <c r="E3" i="21"/>
  <c r="E3" i="22"/>
  <c r="E224" i="17"/>
  <c r="E3" i="33"/>
  <c r="E223" i="22"/>
  <c r="E3" i="17"/>
  <c r="E223" i="21"/>
  <c r="AV17" i="17"/>
  <c r="AS17" i="17"/>
  <c r="AI218" i="21"/>
  <c r="Z280" i="21"/>
  <c r="F189" i="16"/>
  <c r="T142" i="21"/>
  <c r="W159" i="17"/>
  <c r="W321" i="17"/>
  <c r="Z14" i="21"/>
  <c r="BB16" i="17"/>
  <c r="AP16" i="17"/>
  <c r="AY16" i="17"/>
  <c r="W322" i="17"/>
  <c r="H229" i="22"/>
  <c r="H354" i="17"/>
  <c r="K7" i="17"/>
  <c r="T252" i="21"/>
  <c r="W154" i="21"/>
  <c r="H228" i="33"/>
  <c r="Z15" i="21"/>
  <c r="W154" i="17"/>
  <c r="AS64" i="17"/>
  <c r="Y37" i="3"/>
  <c r="W325" i="21"/>
  <c r="W158" i="17"/>
  <c r="K7" i="22"/>
  <c r="T284" i="21"/>
  <c r="T289" i="21"/>
  <c r="H231" i="17"/>
  <c r="E221" i="22"/>
  <c r="AY316" i="17"/>
  <c r="H96" i="17"/>
  <c r="H101" i="33"/>
  <c r="Z101" i="17"/>
  <c r="T139" i="21"/>
  <c r="W245" i="21"/>
  <c r="T357" i="17"/>
  <c r="T191" i="21"/>
  <c r="T259" i="21"/>
  <c r="T135" i="21"/>
  <c r="T137" i="17"/>
  <c r="T188" i="17"/>
  <c r="T255" i="17"/>
  <c r="T257" i="21"/>
  <c r="T258" i="21"/>
  <c r="T261" i="21"/>
  <c r="T257" i="17"/>
  <c r="W50" i="17"/>
  <c r="T357" i="21"/>
  <c r="T289" i="17"/>
  <c r="T193" i="21"/>
  <c r="T133" i="21"/>
  <c r="T193" i="17"/>
  <c r="W46" i="21"/>
  <c r="W45" i="17"/>
  <c r="T195" i="17"/>
  <c r="T135" i="17"/>
  <c r="AI215" i="21"/>
  <c r="T350" i="17"/>
  <c r="F6" i="3"/>
  <c r="F13" i="3"/>
  <c r="H264" i="22"/>
  <c r="H263" i="33"/>
  <c r="Z5" i="21"/>
  <c r="J42" i="11"/>
  <c r="I33" i="11" s="1"/>
  <c r="Z23" i="21"/>
  <c r="Z3" i="21"/>
  <c r="Z195" i="21"/>
  <c r="Z2" i="21"/>
  <c r="V43" i="7"/>
  <c r="Z6" i="21"/>
  <c r="AH42" i="11"/>
  <c r="Z12" i="21"/>
  <c r="Z8" i="21"/>
  <c r="Z18" i="21"/>
  <c r="Z4" i="17"/>
  <c r="AL93" i="17"/>
  <c r="Z94" i="21"/>
  <c r="Z21" i="21"/>
  <c r="Z68" i="21"/>
  <c r="Z16" i="21"/>
  <c r="AI102" i="21"/>
  <c r="AI189" i="17"/>
  <c r="F5" i="3"/>
  <c r="T128" i="21"/>
  <c r="Z197" i="21"/>
  <c r="Z73" i="21"/>
  <c r="Z383" i="33"/>
  <c r="Z413" i="33"/>
  <c r="Z433" i="33" s="1"/>
  <c r="AC190" i="12" s="1"/>
  <c r="Z397" i="33"/>
  <c r="Z434" i="33" s="1"/>
  <c r="AC191" i="12" s="1"/>
  <c r="Z214" i="33"/>
  <c r="W64" i="33"/>
  <c r="T95" i="33"/>
  <c r="V39" i="7"/>
  <c r="AI287" i="21"/>
  <c r="AC80" i="21"/>
  <c r="Z259" i="17"/>
  <c r="Z17" i="17"/>
  <c r="Z108" i="17"/>
  <c r="Z46" i="21"/>
  <c r="Z22" i="21"/>
  <c r="Z188" i="21"/>
  <c r="Z13" i="17"/>
  <c r="Z19" i="21"/>
  <c r="Z51" i="21"/>
  <c r="Z122" i="21"/>
  <c r="Z125" i="21"/>
  <c r="Z71" i="21"/>
  <c r="Z173" i="21"/>
  <c r="Z20" i="17"/>
  <c r="Z257" i="21"/>
  <c r="Z196" i="21"/>
  <c r="Z11" i="21"/>
  <c r="Z10" i="21"/>
  <c r="Z9" i="17"/>
  <c r="W127" i="17"/>
  <c r="W200" i="21"/>
  <c r="W187" i="21"/>
  <c r="W74" i="17"/>
  <c r="W78" i="21"/>
  <c r="W69" i="17"/>
  <c r="W196" i="17"/>
  <c r="J39" i="14"/>
  <c r="W202" i="17"/>
  <c r="S40" i="14"/>
  <c r="W204" i="17"/>
  <c r="W203" i="17"/>
  <c r="W310" i="17"/>
  <c r="W199" i="21"/>
  <c r="W128" i="21"/>
  <c r="W197" i="17"/>
  <c r="T317" i="17"/>
  <c r="T36" i="21"/>
  <c r="D42" i="13"/>
  <c r="M39" i="13"/>
  <c r="T37" i="17"/>
  <c r="T124" i="21"/>
  <c r="T318" i="17"/>
  <c r="T34" i="21"/>
  <c r="T130" i="21"/>
  <c r="T256" i="17"/>
  <c r="T226" i="17"/>
  <c r="T35" i="21"/>
  <c r="T103" i="17"/>
  <c r="T133" i="17"/>
  <c r="T102" i="17"/>
  <c r="T103" i="21"/>
  <c r="T33" i="17"/>
  <c r="Q7" i="22"/>
  <c r="N7" i="33"/>
  <c r="K111" i="33"/>
  <c r="H109" i="33"/>
  <c r="AH37" i="3"/>
  <c r="AG30" i="3" s="1"/>
  <c r="F7" i="3"/>
  <c r="F10" i="3"/>
  <c r="H339" i="17"/>
  <c r="M37" i="3"/>
  <c r="F14" i="3"/>
  <c r="F9" i="3"/>
  <c r="H232" i="17"/>
  <c r="AB37" i="3"/>
  <c r="H358" i="17"/>
  <c r="F15" i="3"/>
  <c r="F8" i="3"/>
  <c r="H125" i="22"/>
  <c r="H126" i="22"/>
  <c r="H341" i="17"/>
  <c r="H337" i="17"/>
  <c r="S40" i="3"/>
  <c r="F12" i="3"/>
  <c r="H225" i="33"/>
  <c r="AV358" i="17"/>
  <c r="AS347" i="17"/>
  <c r="AS309" i="17"/>
  <c r="AL262" i="17"/>
  <c r="H103" i="22"/>
  <c r="AL201" i="21"/>
  <c r="AC288" i="21"/>
  <c r="AC47" i="17"/>
  <c r="AF289" i="17"/>
  <c r="T167" i="21"/>
  <c r="AL352" i="17"/>
  <c r="AL172" i="21"/>
  <c r="T163" i="17"/>
  <c r="AL104" i="21"/>
  <c r="T161" i="21"/>
  <c r="T170" i="17"/>
  <c r="E288" i="17"/>
  <c r="E185" i="17"/>
  <c r="E37" i="22"/>
  <c r="BK288" i="17"/>
  <c r="E287" i="33"/>
  <c r="E287" i="22"/>
  <c r="AL224" i="17"/>
  <c r="AL258" i="21"/>
  <c r="AL95" i="21"/>
  <c r="AL356" i="21"/>
  <c r="AL255" i="21"/>
  <c r="AL236" i="17"/>
  <c r="AL94" i="17"/>
  <c r="AL132" i="21"/>
  <c r="J43" i="11"/>
  <c r="AC140" i="17"/>
  <c r="V40" i="9"/>
  <c r="AC290" i="21"/>
  <c r="AC218" i="17"/>
  <c r="AC44" i="17"/>
  <c r="AF131" i="21"/>
  <c r="AF266" i="17"/>
  <c r="AF265" i="17"/>
  <c r="AF137" i="21"/>
  <c r="AF246" i="21"/>
  <c r="AF260" i="21"/>
  <c r="AB39" i="10"/>
  <c r="AF225" i="21"/>
  <c r="AI186" i="21"/>
  <c r="AI294" i="21"/>
  <c r="J40" i="7"/>
  <c r="I31" i="7" s="1"/>
  <c r="AI133" i="21"/>
  <c r="Y43" i="7"/>
  <c r="X34" i="7" s="1"/>
  <c r="AI219" i="21"/>
  <c r="AC283" i="21"/>
  <c r="AI349" i="17"/>
  <c r="AC76" i="17"/>
  <c r="AL216" i="17"/>
  <c r="AH42" i="9"/>
  <c r="AF285" i="21"/>
  <c r="AL249" i="21"/>
  <c r="AI252" i="21"/>
  <c r="AL250" i="21"/>
  <c r="AF258" i="21"/>
  <c r="AH34" i="8"/>
  <c r="AS310" i="17"/>
  <c r="M42" i="7"/>
  <c r="AC291" i="21"/>
  <c r="AF47" i="21"/>
  <c r="BB267" i="17"/>
  <c r="AC351" i="21"/>
  <c r="V39" i="9"/>
  <c r="E189" i="16"/>
  <c r="AF287" i="21"/>
  <c r="AF292" i="21"/>
  <c r="T160" i="21"/>
  <c r="BE310" i="17"/>
  <c r="W40" i="21"/>
  <c r="BE309" i="17"/>
  <c r="AS225" i="17"/>
  <c r="AF44" i="17"/>
  <c r="AF293" i="21"/>
  <c r="AL263" i="21"/>
  <c r="AP346" i="17"/>
  <c r="BB288" i="17"/>
  <c r="BE288" i="17"/>
  <c r="BE64" i="17"/>
  <c r="AY294" i="17"/>
  <c r="E163" i="22"/>
  <c r="E184" i="21"/>
  <c r="E164" i="17"/>
  <c r="E163" i="33"/>
  <c r="E184" i="33"/>
  <c r="E184" i="22"/>
  <c r="E318" i="21"/>
  <c r="E318" i="33"/>
  <c r="AS353" i="17"/>
  <c r="BK355" i="17"/>
  <c r="AS354" i="17"/>
  <c r="BK348" i="17"/>
  <c r="W34" i="17"/>
  <c r="W39" i="21"/>
  <c r="W42" i="21"/>
  <c r="W36" i="21"/>
  <c r="W38" i="21"/>
  <c r="W35" i="21"/>
  <c r="AV225" i="17"/>
  <c r="B337" i="21"/>
  <c r="AP347" i="17"/>
  <c r="BB344" i="17"/>
  <c r="BK341" i="17"/>
  <c r="AY342" i="17"/>
  <c r="H81" i="16"/>
  <c r="AP337" i="17"/>
  <c r="BE295" i="17"/>
  <c r="AY309" i="17"/>
  <c r="AY337" i="17"/>
  <c r="AY419" i="17" s="1"/>
  <c r="AY445" i="17" s="1"/>
  <c r="I201" i="12" s="1"/>
  <c r="H69" i="16"/>
  <c r="AS213" i="17"/>
  <c r="BK224" i="17"/>
  <c r="BB204" i="17"/>
  <c r="AY330" i="17"/>
  <c r="AP218" i="17"/>
  <c r="AP232" i="17"/>
  <c r="AS198" i="17"/>
  <c r="E220" i="17"/>
  <c r="E260" i="17"/>
  <c r="E222" i="17"/>
  <c r="E232" i="17"/>
  <c r="E231" i="22"/>
  <c r="E259" i="33"/>
  <c r="E219" i="33"/>
  <c r="E221" i="21"/>
  <c r="E259" i="22"/>
  <c r="E219" i="22"/>
  <c r="E231" i="21"/>
  <c r="E221" i="33"/>
  <c r="E259" i="21"/>
  <c r="E219" i="21"/>
  <c r="E191" i="21"/>
  <c r="E191" i="33"/>
  <c r="E192" i="17"/>
  <c r="E224" i="33"/>
  <c r="BK330" i="17"/>
  <c r="E220" i="21"/>
  <c r="E252" i="21"/>
  <c r="E205" i="21"/>
  <c r="E171" i="17"/>
  <c r="E199" i="17"/>
  <c r="E170" i="21"/>
  <c r="E220" i="33"/>
  <c r="E252" i="33"/>
  <c r="E221" i="17"/>
  <c r="E253" i="17"/>
  <c r="E170" i="22"/>
  <c r="E220" i="22"/>
  <c r="E252" i="22"/>
  <c r="B284" i="22"/>
  <c r="BE323" i="17"/>
  <c r="B317" i="21"/>
  <c r="B261" i="21"/>
  <c r="E198" i="21"/>
  <c r="E324" i="33"/>
  <c r="E198" i="33"/>
  <c r="E198" i="22"/>
  <c r="B142" i="33"/>
  <c r="AP316" i="17"/>
  <c r="AP295" i="17"/>
  <c r="AS324" i="17"/>
  <c r="B318" i="17"/>
  <c r="E37" i="33"/>
  <c r="E37" i="21"/>
  <c r="B309" i="33"/>
  <c r="AS316" i="17"/>
  <c r="AS317" i="17"/>
  <c r="B315" i="21"/>
  <c r="BH316" i="17"/>
  <c r="BB310" i="17"/>
  <c r="AP309" i="17"/>
  <c r="AV311" i="17"/>
  <c r="BK309" i="17"/>
  <c r="E308" i="21"/>
  <c r="B309" i="22"/>
  <c r="B308" i="21"/>
  <c r="BH309" i="17"/>
  <c r="B294" i="33"/>
  <c r="AV205" i="17"/>
  <c r="AP3" i="17"/>
  <c r="E324" i="22"/>
  <c r="E205" i="33"/>
  <c r="E225" i="17"/>
  <c r="E324" i="21"/>
  <c r="E224" i="22"/>
  <c r="E206" i="17"/>
  <c r="E205" i="22"/>
  <c r="E224" i="21"/>
  <c r="BK226" i="17"/>
  <c r="B51" i="21"/>
  <c r="H367" i="17"/>
  <c r="E296" i="21"/>
  <c r="E44" i="17"/>
  <c r="E290" i="22"/>
  <c r="E44" i="22"/>
  <c r="E296" i="33"/>
  <c r="E222" i="33"/>
  <c r="E223" i="17"/>
  <c r="E222" i="21"/>
  <c r="E222" i="22"/>
  <c r="AY295" i="17"/>
  <c r="BE296" i="17"/>
  <c r="AV282" i="17"/>
  <c r="AV281" i="17"/>
  <c r="AV296" i="17"/>
  <c r="AV295" i="17"/>
  <c r="BK295" i="17"/>
  <c r="B171" i="21"/>
  <c r="B142" i="22"/>
  <c r="B168" i="22"/>
  <c r="E290" i="17"/>
  <c r="H366" i="33"/>
  <c r="N234" i="22"/>
  <c r="AY288" i="17"/>
  <c r="AP204" i="17"/>
  <c r="B80" i="33"/>
  <c r="B80" i="22"/>
  <c r="B81" i="17"/>
  <c r="B80" i="21"/>
  <c r="B285" i="17"/>
  <c r="AL315" i="17"/>
  <c r="BE289" i="17"/>
  <c r="BE260" i="17"/>
  <c r="AV289" i="17"/>
  <c r="AV288" i="17"/>
  <c r="AL15" i="21"/>
  <c r="AF204" i="21"/>
  <c r="B308" i="22"/>
  <c r="B51" i="17"/>
  <c r="B51" i="33"/>
  <c r="B142" i="21"/>
  <c r="AC134" i="21"/>
  <c r="AI285" i="17"/>
  <c r="AI282" i="21"/>
  <c r="AI278" i="21"/>
  <c r="M40" i="10"/>
  <c r="L31" i="10" s="1"/>
  <c r="AF128" i="21"/>
  <c r="AF126" i="21"/>
  <c r="E282" i="22"/>
  <c r="BK281" i="17"/>
  <c r="BE31" i="17"/>
  <c r="B309" i="17"/>
  <c r="B308" i="33"/>
  <c r="B310" i="17"/>
  <c r="B317" i="22"/>
  <c r="B309" i="21"/>
  <c r="B261" i="22"/>
  <c r="B261" i="33"/>
  <c r="BH281" i="17"/>
  <c r="E289" i="22"/>
  <c r="B107" i="33"/>
  <c r="B36" i="22"/>
  <c r="BB212" i="17"/>
  <c r="BB211" i="17"/>
  <c r="AF3" i="17"/>
  <c r="AS240" i="17"/>
  <c r="AF191" i="21"/>
  <c r="AF2" i="21"/>
  <c r="AF154" i="21"/>
  <c r="AC173" i="17"/>
  <c r="AI308" i="17"/>
  <c r="B171" i="33"/>
  <c r="B170" i="22"/>
  <c r="B172" i="17"/>
  <c r="AL18" i="21"/>
  <c r="BB268" i="17"/>
  <c r="E238" i="33"/>
  <c r="BK238" i="17"/>
  <c r="BK260" i="17"/>
  <c r="BK233" i="17"/>
  <c r="BK253" i="17"/>
  <c r="BH225" i="17"/>
  <c r="AL13" i="21"/>
  <c r="BE253" i="17"/>
  <c r="T63" i="21"/>
  <c r="AC84" i="16"/>
  <c r="AD76" i="12" s="1"/>
  <c r="AB84" i="16"/>
  <c r="AS260" i="17"/>
  <c r="AS261" i="17"/>
  <c r="BB261" i="17"/>
  <c r="BB260" i="17"/>
  <c r="E156" i="21"/>
  <c r="E297" i="17"/>
  <c r="E296" i="22"/>
  <c r="AP197" i="17"/>
  <c r="AL20" i="17"/>
  <c r="AS254" i="17"/>
  <c r="AS253" i="17"/>
  <c r="E289" i="33"/>
  <c r="E107" i="22"/>
  <c r="E107" i="33"/>
  <c r="E289" i="21"/>
  <c r="E108" i="17"/>
  <c r="AY253" i="17"/>
  <c r="AF34" i="21"/>
  <c r="AV246" i="17"/>
  <c r="AV247" i="17"/>
  <c r="T66" i="21"/>
  <c r="W223" i="17"/>
  <c r="T71" i="17"/>
  <c r="T68" i="21"/>
  <c r="W174" i="21"/>
  <c r="W93" i="17"/>
  <c r="T54" i="21"/>
  <c r="T53" i="21"/>
  <c r="T241" i="17"/>
  <c r="Q169" i="16"/>
  <c r="Q168" i="16"/>
  <c r="T267" i="21"/>
  <c r="T266" i="21"/>
  <c r="AC253" i="21"/>
  <c r="AI261" i="21"/>
  <c r="V3" i="3"/>
  <c r="AC20" i="17"/>
  <c r="AI196" i="21"/>
  <c r="AB86" i="16"/>
  <c r="AC86" i="16"/>
  <c r="BB239" i="17"/>
  <c r="AF160" i="21"/>
  <c r="AF49" i="17"/>
  <c r="AS232" i="17"/>
  <c r="AS233" i="17"/>
  <c r="AL68" i="17"/>
  <c r="AC231" i="21"/>
  <c r="Z162" i="17"/>
  <c r="B171" i="17"/>
  <c r="B170" i="21"/>
  <c r="B36" i="17"/>
  <c r="B36" i="33"/>
  <c r="B143" i="17"/>
  <c r="B170" i="33"/>
  <c r="E291" i="17"/>
  <c r="E290" i="21"/>
  <c r="E143" i="17"/>
  <c r="E175" i="22"/>
  <c r="AC320" i="21"/>
  <c r="K92" i="22"/>
  <c r="AC21" i="21"/>
  <c r="AV219" i="17"/>
  <c r="AV218" i="17"/>
  <c r="H145" i="33"/>
  <c r="F24" i="3"/>
  <c r="F25" i="3"/>
  <c r="H54" i="33" s="1"/>
  <c r="F26" i="3"/>
  <c r="BH204" i="17"/>
  <c r="B190" i="17"/>
  <c r="BK197" i="17"/>
  <c r="BK204" i="17"/>
  <c r="E206" i="22"/>
  <c r="E189" i="22"/>
  <c r="AC12" i="21"/>
  <c r="AI276" i="21"/>
  <c r="AC18" i="17"/>
  <c r="AL71" i="21"/>
  <c r="AL19" i="17"/>
  <c r="AF17" i="17"/>
  <c r="M39" i="7"/>
  <c r="M40" i="11"/>
  <c r="BK85" i="17"/>
  <c r="E84" i="22"/>
  <c r="E85" i="17"/>
  <c r="E84" i="33"/>
  <c r="E84" i="21"/>
  <c r="J43" i="9"/>
  <c r="AC22" i="21"/>
  <c r="AI19" i="17"/>
  <c r="AF65" i="21"/>
  <c r="AI157" i="17"/>
  <c r="AI15" i="17"/>
  <c r="AF94" i="21"/>
  <c r="AF41" i="17"/>
  <c r="AI46" i="21"/>
  <c r="AC98" i="21"/>
  <c r="J41" i="9"/>
  <c r="AF277" i="17"/>
  <c r="AC279" i="21"/>
  <c r="J41" i="10"/>
  <c r="AF19" i="21"/>
  <c r="AI189" i="21"/>
  <c r="AC5" i="17"/>
  <c r="AI154" i="21"/>
  <c r="M39" i="11"/>
  <c r="AI14" i="21"/>
  <c r="AC6" i="21"/>
  <c r="J43" i="10"/>
  <c r="AC63" i="17"/>
  <c r="AL17" i="21"/>
  <c r="AI2" i="17"/>
  <c r="AF18" i="21"/>
  <c r="AE39" i="7"/>
  <c r="M40" i="7"/>
  <c r="J40" i="10"/>
  <c r="AE39" i="9"/>
  <c r="S41" i="9"/>
  <c r="R32" i="9" s="1"/>
  <c r="AE40" i="9"/>
  <c r="AE39" i="11"/>
  <c r="B79" i="22"/>
  <c r="B79" i="33"/>
  <c r="B79" i="21"/>
  <c r="B80" i="17"/>
  <c r="AE39" i="10"/>
  <c r="S42" i="9"/>
  <c r="P43" i="10"/>
  <c r="O34" i="10" s="1"/>
  <c r="J39" i="9"/>
  <c r="E175" i="21"/>
  <c r="E156" i="22"/>
  <c r="E142" i="22"/>
  <c r="E157" i="17"/>
  <c r="E142" i="21"/>
  <c r="AS212" i="17"/>
  <c r="BH197" i="17"/>
  <c r="AV121" i="17"/>
  <c r="B65" i="22"/>
  <c r="B65" i="33"/>
  <c r="B128" i="22"/>
  <c r="B128" i="33"/>
  <c r="B128" i="21"/>
  <c r="B65" i="21"/>
  <c r="AY86" i="17"/>
  <c r="AV100" i="17"/>
  <c r="AS84" i="17"/>
  <c r="AP284" i="17"/>
  <c r="M3" i="13"/>
  <c r="W337" i="17"/>
  <c r="AS191" i="17"/>
  <c r="E283" i="22"/>
  <c r="E283" i="33"/>
  <c r="E282" i="33"/>
  <c r="E282" i="21"/>
  <c r="E283" i="17"/>
  <c r="B107" i="22"/>
  <c r="B107" i="21"/>
  <c r="B108" i="17"/>
  <c r="AY85" i="17"/>
  <c r="E80" i="17"/>
  <c r="E79" i="22"/>
  <c r="E308" i="33"/>
  <c r="E308" i="22"/>
  <c r="E280" i="21"/>
  <c r="E309" i="17"/>
  <c r="B262" i="33"/>
  <c r="B168" i="33"/>
  <c r="B262" i="22"/>
  <c r="B143" i="21"/>
  <c r="B262" i="21"/>
  <c r="B315" i="33"/>
  <c r="E51" i="33"/>
  <c r="E207" i="17"/>
  <c r="E206" i="21"/>
  <c r="E206" i="33"/>
  <c r="E51" i="17"/>
  <c r="E199" i="21"/>
  <c r="E79" i="33"/>
  <c r="E51" i="21"/>
  <c r="E199" i="33"/>
  <c r="E283" i="21"/>
  <c r="E72" i="33"/>
  <c r="E73" i="17"/>
  <c r="B169" i="33"/>
  <c r="B169" i="17"/>
  <c r="B143" i="33"/>
  <c r="B143" i="22"/>
  <c r="B315" i="22"/>
  <c r="B316" i="17"/>
  <c r="AY194" i="17"/>
  <c r="AV194" i="17"/>
  <c r="AE37" i="13"/>
  <c r="T202" i="17"/>
  <c r="T201" i="17"/>
  <c r="S41" i="13"/>
  <c r="AB42" i="13"/>
  <c r="T365" i="17"/>
  <c r="AE42" i="13"/>
  <c r="T200" i="17"/>
  <c r="P37" i="13"/>
  <c r="O30" i="13" s="1"/>
  <c r="T203" i="17"/>
  <c r="S42" i="13"/>
  <c r="AE43" i="13"/>
  <c r="P41" i="13"/>
  <c r="T195" i="21"/>
  <c r="P42" i="13"/>
  <c r="T203" i="21"/>
  <c r="H365" i="22"/>
  <c r="V41" i="3"/>
  <c r="H221" i="22"/>
  <c r="K96" i="33"/>
  <c r="K96" i="17"/>
  <c r="B168" i="21"/>
  <c r="BH169" i="17"/>
  <c r="AB40" i="14"/>
  <c r="W338" i="17"/>
  <c r="W248" i="21"/>
  <c r="W194" i="17"/>
  <c r="V41" i="14"/>
  <c r="W193" i="17"/>
  <c r="D40" i="14"/>
  <c r="B3" i="17"/>
  <c r="B3" i="22"/>
  <c r="B3" i="33"/>
  <c r="B3" i="21"/>
  <c r="T199" i="21"/>
  <c r="AY191" i="17"/>
  <c r="AY190" i="17"/>
  <c r="BB191" i="17"/>
  <c r="BB190" i="17"/>
  <c r="AE42" i="5"/>
  <c r="AE42" i="6"/>
  <c r="Y42" i="4"/>
  <c r="X33" i="4" s="1"/>
  <c r="S36" i="13"/>
  <c r="D43" i="5"/>
  <c r="C34" i="5" s="1"/>
  <c r="D40" i="3"/>
  <c r="AB42" i="5"/>
  <c r="S42" i="3"/>
  <c r="N2" i="17"/>
  <c r="N2" i="33"/>
  <c r="N2" i="21"/>
  <c r="N3" i="21" s="1"/>
  <c r="N4" i="21" s="1"/>
  <c r="N5" i="21" s="1"/>
  <c r="N6" i="21" s="1"/>
  <c r="N7" i="21" s="1"/>
  <c r="N2" i="22"/>
  <c r="AV191" i="17"/>
  <c r="AV190" i="17"/>
  <c r="AH40" i="14"/>
  <c r="AE35" i="3"/>
  <c r="S41" i="3"/>
  <c r="N3" i="22"/>
  <c r="N3" i="33"/>
  <c r="N3" i="17"/>
  <c r="AB42" i="4"/>
  <c r="AB39" i="3"/>
  <c r="D40" i="13"/>
  <c r="H2" i="17"/>
  <c r="H2" i="21"/>
  <c r="H3" i="21" s="1"/>
  <c r="H4" i="21" s="1"/>
  <c r="H5" i="21" s="1"/>
  <c r="H6" i="21" s="1"/>
  <c r="H7" i="21" s="1"/>
  <c r="H2" i="22"/>
  <c r="H2" i="33"/>
  <c r="AB42" i="3"/>
  <c r="BB176" i="17"/>
  <c r="BB175" i="17"/>
  <c r="S42" i="6"/>
  <c r="S42" i="14"/>
  <c r="N5" i="33"/>
  <c r="N5" i="17"/>
  <c r="N5" i="22"/>
  <c r="Q6" i="33"/>
  <c r="Q6" i="17"/>
  <c r="Q6" i="22"/>
  <c r="Y42" i="5"/>
  <c r="X34" i="5" s="1"/>
  <c r="AE43" i="4"/>
  <c r="AE37" i="3"/>
  <c r="H6" i="22"/>
  <c r="H6" i="33"/>
  <c r="H6" i="17"/>
  <c r="M39" i="14"/>
  <c r="AB42" i="14"/>
  <c r="Q5" i="17"/>
  <c r="Q5" i="22"/>
  <c r="Q5" i="33"/>
  <c r="AH39" i="14"/>
  <c r="AB42" i="6"/>
  <c r="S42" i="5"/>
  <c r="S36" i="3"/>
  <c r="AE42" i="4"/>
  <c r="P41" i="14"/>
  <c r="O32" i="14" s="1"/>
  <c r="Y41" i="14"/>
  <c r="P41" i="3"/>
  <c r="AE43" i="5"/>
  <c r="P42" i="5"/>
  <c r="AB39" i="14"/>
  <c r="AB38" i="13"/>
  <c r="K6" i="22"/>
  <c r="K6" i="17"/>
  <c r="K6" i="33"/>
  <c r="Q2" i="17"/>
  <c r="Q2" i="22"/>
  <c r="Q2" i="21"/>
  <c r="Q3" i="21" s="1"/>
  <c r="Q4" i="21" s="1"/>
  <c r="Q5" i="21" s="1"/>
  <c r="Q6" i="21" s="1"/>
  <c r="Q7" i="21" s="1"/>
  <c r="Q2" i="33"/>
  <c r="K2" i="17"/>
  <c r="K2" i="33"/>
  <c r="K2" i="22"/>
  <c r="K2" i="21"/>
  <c r="K3" i="21" s="1"/>
  <c r="K4" i="21" s="1"/>
  <c r="K5" i="21" s="1"/>
  <c r="K6" i="21" s="1"/>
  <c r="K7" i="21" s="1"/>
  <c r="P37" i="3"/>
  <c r="S38" i="13"/>
  <c r="AB39" i="13"/>
  <c r="Y42" i="6"/>
  <c r="AE43" i="3"/>
  <c r="P42" i="4"/>
  <c r="P42" i="14"/>
  <c r="K5" i="17"/>
  <c r="K5" i="22"/>
  <c r="K5" i="33"/>
  <c r="M36" i="3"/>
  <c r="S38" i="3"/>
  <c r="AE43" i="6"/>
  <c r="AE35" i="13"/>
  <c r="AD27" i="13" s="1"/>
  <c r="AE43" i="14"/>
  <c r="S42" i="4"/>
  <c r="R33" i="4" s="1"/>
  <c r="H5" i="22"/>
  <c r="H5" i="33"/>
  <c r="H5" i="17"/>
  <c r="N6" i="33"/>
  <c r="N6" i="22"/>
  <c r="N6" i="17"/>
  <c r="M36" i="13"/>
  <c r="L27" i="13" s="1"/>
  <c r="P42" i="6"/>
  <c r="D36" i="3"/>
  <c r="C30" i="3" s="1"/>
  <c r="D43" i="4"/>
  <c r="C34" i="4" s="1"/>
  <c r="D43" i="6"/>
  <c r="B206" i="17"/>
  <c r="B205" i="21"/>
  <c r="B205" i="33"/>
  <c r="B205" i="22"/>
  <c r="AP115" i="17"/>
  <c r="BE79" i="17"/>
  <c r="BE78" i="17"/>
  <c r="E114" i="21"/>
  <c r="E114" i="33"/>
  <c r="E114" i="22"/>
  <c r="E115" i="17"/>
  <c r="E140" i="22"/>
  <c r="BK141" i="17"/>
  <c r="E140" i="33"/>
  <c r="E141" i="17"/>
  <c r="E140" i="21"/>
  <c r="E230" i="17"/>
  <c r="E229" i="33"/>
  <c r="E229" i="22"/>
  <c r="E229" i="21"/>
  <c r="AY4" i="17"/>
  <c r="W191" i="21"/>
  <c r="W192" i="17"/>
  <c r="BB42" i="17"/>
  <c r="BB43" i="17"/>
  <c r="AP4" i="17"/>
  <c r="AP249" i="17"/>
  <c r="BE269" i="17"/>
  <c r="BE268" i="17"/>
  <c r="H143" i="17"/>
  <c r="H142" i="33"/>
  <c r="H142" i="22"/>
  <c r="AY271" i="17"/>
  <c r="AY269" i="17"/>
  <c r="AY270" i="17"/>
  <c r="BK23" i="17"/>
  <c r="AV142" i="17"/>
  <c r="AV141" i="17"/>
  <c r="AS5" i="17"/>
  <c r="AS176" i="17"/>
  <c r="AS177" i="17"/>
  <c r="E338" i="21"/>
  <c r="E338" i="33"/>
  <c r="E338" i="22"/>
  <c r="E339" i="17"/>
  <c r="B161" i="33"/>
  <c r="B161" i="22"/>
  <c r="BH162" i="17"/>
  <c r="B162" i="17"/>
  <c r="B161" i="21"/>
  <c r="AS268" i="17"/>
  <c r="AS270" i="17"/>
  <c r="T200" i="21"/>
  <c r="AP339" i="17"/>
  <c r="H128" i="22"/>
  <c r="H129" i="17"/>
  <c r="H128" i="33"/>
  <c r="H127" i="33"/>
  <c r="H127" i="22"/>
  <c r="H128" i="17"/>
  <c r="E230" i="33"/>
  <c r="E230" i="21"/>
  <c r="E231" i="17"/>
  <c r="E230" i="22"/>
  <c r="BB339" i="17"/>
  <c r="BE141" i="17"/>
  <c r="BE142" i="17"/>
  <c r="BB340" i="17"/>
  <c r="E123" i="17"/>
  <c r="E122" i="22"/>
  <c r="E122" i="33"/>
  <c r="E122" i="21"/>
  <c r="AP248" i="17"/>
  <c r="AS183" i="17"/>
  <c r="B141" i="17"/>
  <c r="B140" i="21"/>
  <c r="B140" i="33"/>
  <c r="BH141" i="17"/>
  <c r="B140" i="22"/>
  <c r="AV78" i="17"/>
  <c r="AV79" i="17"/>
  <c r="AV85" i="17"/>
  <c r="E340" i="21"/>
  <c r="E340" i="22"/>
  <c r="E341" i="17"/>
  <c r="E340" i="33"/>
  <c r="AV269" i="17"/>
  <c r="AV268" i="17"/>
  <c r="AV270" i="17"/>
  <c r="E339" i="22"/>
  <c r="E340" i="17"/>
  <c r="E339" i="33"/>
  <c r="E339" i="21"/>
  <c r="AS142" i="17"/>
  <c r="AS141" i="17"/>
  <c r="BB142" i="17"/>
  <c r="BB141" i="17"/>
  <c r="E233" i="33"/>
  <c r="E233" i="21"/>
  <c r="E233" i="22"/>
  <c r="E234" i="17"/>
  <c r="H254" i="22"/>
  <c r="H254" i="33"/>
  <c r="H255" i="17"/>
  <c r="E128" i="21"/>
  <c r="E128" i="33"/>
  <c r="E128" i="22"/>
  <c r="E129" i="17"/>
  <c r="AV15" i="17"/>
  <c r="BH155" i="17"/>
  <c r="B154" i="21"/>
  <c r="B155" i="17"/>
  <c r="B154" i="33"/>
  <c r="B154" i="22"/>
  <c r="AY49" i="17"/>
  <c r="AY50" i="17"/>
  <c r="AP340" i="17"/>
  <c r="AS36" i="17"/>
  <c r="BB15" i="17"/>
  <c r="AV5" i="17"/>
  <c r="E344" i="22"/>
  <c r="E345" i="17"/>
  <c r="E344" i="21"/>
  <c r="E344" i="33"/>
  <c r="AY141" i="17"/>
  <c r="AY142" i="17"/>
  <c r="AS162" i="17"/>
  <c r="AS163" i="17"/>
  <c r="AY42" i="17"/>
  <c r="AY43" i="17"/>
  <c r="B64" i="17"/>
  <c r="B63" i="21"/>
  <c r="B63" i="33"/>
  <c r="B63" i="22"/>
  <c r="AV50" i="17"/>
  <c r="AV49" i="17"/>
  <c r="AS120" i="17"/>
  <c r="B112" i="22"/>
  <c r="B112" i="21"/>
  <c r="B113" i="17"/>
  <c r="B112" i="33"/>
  <c r="BH113" i="17"/>
  <c r="BB106" i="17"/>
  <c r="BB107" i="17"/>
  <c r="K99" i="22"/>
  <c r="K99" i="33"/>
  <c r="K100" i="17"/>
  <c r="AS113" i="17"/>
  <c r="AS114" i="17"/>
  <c r="AY215" i="17"/>
  <c r="AS330" i="17"/>
  <c r="AS331" i="17"/>
  <c r="AS99" i="17"/>
  <c r="B105" i="33"/>
  <c r="B105" i="21"/>
  <c r="BH106" i="17"/>
  <c r="B105" i="22"/>
  <c r="B106" i="17"/>
  <c r="E98" i="33"/>
  <c r="E98" i="21"/>
  <c r="BK99" i="17"/>
  <c r="E99" i="17"/>
  <c r="E98" i="22"/>
  <c r="E353" i="21"/>
  <c r="E353" i="22"/>
  <c r="E354" i="17"/>
  <c r="E353" i="33"/>
  <c r="E346" i="22"/>
  <c r="E347" i="17"/>
  <c r="E346" i="33"/>
  <c r="E346" i="21"/>
  <c r="AY114" i="17"/>
  <c r="AY113" i="17"/>
  <c r="T101" i="17"/>
  <c r="T100" i="21"/>
  <c r="K95" i="22"/>
  <c r="K95" i="33"/>
  <c r="AV113" i="17"/>
  <c r="AV114" i="17"/>
  <c r="H365" i="17"/>
  <c r="H364" i="22"/>
  <c r="H364" i="33"/>
  <c r="H103" i="17"/>
  <c r="H102" i="33"/>
  <c r="H102" i="22"/>
  <c r="E236" i="21"/>
  <c r="E236" i="33"/>
  <c r="E236" i="22"/>
  <c r="E237" i="17"/>
  <c r="AY99" i="17"/>
  <c r="E352" i="21"/>
  <c r="E352" i="22"/>
  <c r="E353" i="17"/>
  <c r="E352" i="33"/>
  <c r="E354" i="21"/>
  <c r="E354" i="22"/>
  <c r="E355" i="17"/>
  <c r="E354" i="33"/>
  <c r="BH99" i="17"/>
  <c r="B98" i="21"/>
  <c r="B98" i="22"/>
  <c r="B98" i="33"/>
  <c r="B99" i="17"/>
  <c r="AS106" i="17"/>
  <c r="AS107" i="17"/>
  <c r="K98" i="17"/>
  <c r="K97" i="33"/>
  <c r="K97" i="22"/>
  <c r="BB113" i="17"/>
  <c r="BB114" i="17"/>
  <c r="H365" i="33"/>
  <c r="AY217" i="17"/>
  <c r="E238" i="17"/>
  <c r="E237" i="21"/>
  <c r="E237" i="22"/>
  <c r="E237" i="33"/>
  <c r="BB331" i="17"/>
  <c r="BB332" i="17"/>
  <c r="BB330" i="17"/>
  <c r="BB99" i="17"/>
  <c r="E100" i="22"/>
  <c r="E101" i="17"/>
  <c r="E100" i="33"/>
  <c r="E100" i="21"/>
  <c r="BE106" i="17"/>
  <c r="BE107" i="17"/>
  <c r="AV106" i="17"/>
  <c r="E225" i="33"/>
  <c r="E225" i="21"/>
  <c r="E225" i="22"/>
  <c r="E226" i="17"/>
  <c r="BE113" i="17"/>
  <c r="BE114" i="17"/>
  <c r="T337" i="17"/>
  <c r="T336" i="21"/>
  <c r="K99" i="17"/>
  <c r="K98" i="33"/>
  <c r="K98" i="22"/>
  <c r="AY106" i="17"/>
  <c r="AY107" i="17"/>
  <c r="AY211" i="17"/>
  <c r="E241" i="17"/>
  <c r="E240" i="22"/>
  <c r="E240" i="33"/>
  <c r="E240" i="21"/>
  <c r="AV347" i="17"/>
  <c r="AP99" i="17"/>
  <c r="AP100" i="17"/>
  <c r="BE99" i="17"/>
  <c r="BE100" i="17"/>
  <c r="E348" i="17"/>
  <c r="E347" i="33"/>
  <c r="E347" i="21"/>
  <c r="E347" i="22"/>
  <c r="E226" i="33"/>
  <c r="E226" i="21"/>
  <c r="E226" i="22"/>
  <c r="E227" i="17"/>
  <c r="T365" i="21"/>
  <c r="T366" i="17"/>
  <c r="AC217" i="33"/>
  <c r="AP106" i="17"/>
  <c r="AP107" i="17"/>
  <c r="E212" i="21"/>
  <c r="E212" i="22"/>
  <c r="BB5" i="17"/>
  <c r="E105" i="33"/>
  <c r="E105" i="21"/>
  <c r="E106" i="17"/>
  <c r="E105" i="22"/>
  <c r="BK106" i="17"/>
  <c r="AP113" i="17"/>
  <c r="AY333" i="17"/>
  <c r="AP162" i="17"/>
  <c r="AP163" i="17"/>
  <c r="E114" i="17"/>
  <c r="E113" i="33"/>
  <c r="E113" i="21"/>
  <c r="E113" i="22"/>
  <c r="AP15" i="17"/>
  <c r="BE5" i="17"/>
  <c r="AP169" i="17"/>
  <c r="AP170" i="17"/>
  <c r="AP149" i="17"/>
  <c r="BB169" i="17"/>
  <c r="BB170" i="17"/>
  <c r="E161" i="22"/>
  <c r="E162" i="17"/>
  <c r="E161" i="21"/>
  <c r="E161" i="33"/>
  <c r="BK162" i="17"/>
  <c r="BK169" i="17"/>
  <c r="E168" i="21"/>
  <c r="E168" i="22"/>
  <c r="E169" i="17"/>
  <c r="E168" i="33"/>
  <c r="AS298" i="17"/>
  <c r="AY36" i="17"/>
  <c r="E77" i="21"/>
  <c r="E77" i="33"/>
  <c r="BK78" i="17"/>
  <c r="E77" i="22"/>
  <c r="E78" i="17"/>
  <c r="BB162" i="17"/>
  <c r="AS65" i="17"/>
  <c r="AP64" i="17"/>
  <c r="AY298" i="17"/>
  <c r="AP86" i="17"/>
  <c r="AP85" i="17"/>
  <c r="BE65" i="17"/>
  <c r="E154" i="33"/>
  <c r="E154" i="21"/>
  <c r="E154" i="22"/>
  <c r="E155" i="17"/>
  <c r="BE183" i="17"/>
  <c r="BE155" i="17"/>
  <c r="BB36" i="17"/>
  <c r="BE36" i="17"/>
  <c r="AP43" i="17"/>
  <c r="AV65" i="17"/>
  <c r="AP50" i="17"/>
  <c r="AP78" i="17"/>
  <c r="AP79" i="17"/>
  <c r="E63" i="21"/>
  <c r="E63" i="22"/>
  <c r="E63" i="33"/>
  <c r="E64" i="17"/>
  <c r="O31" i="3" l="1"/>
  <c r="I4" i="6"/>
  <c r="F29" i="3"/>
  <c r="I141" i="16" s="1"/>
  <c r="C34" i="6"/>
  <c r="X32" i="3"/>
  <c r="AG25" i="3"/>
  <c r="U32" i="36"/>
  <c r="AG35" i="25"/>
  <c r="U33" i="36"/>
  <c r="BK213" i="17" s="1"/>
  <c r="AS122" i="17"/>
  <c r="AS394" i="17" s="1"/>
  <c r="AS428" i="17" s="1"/>
  <c r="G184" i="12" s="1"/>
  <c r="C164" i="16"/>
  <c r="C162" i="16" s="1" a="1"/>
  <c r="C162" i="16" s="1"/>
  <c r="X35" i="27"/>
  <c r="C35" i="28"/>
  <c r="C38" i="28" s="1"/>
  <c r="AG36" i="24"/>
  <c r="AG36" i="27"/>
  <c r="I37" i="27"/>
  <c r="R35" i="28"/>
  <c r="L35" i="2"/>
  <c r="F38" i="28"/>
  <c r="AJ37" i="26"/>
  <c r="U36" i="25"/>
  <c r="F36" i="24"/>
  <c r="C165" i="16"/>
  <c r="AS121" i="17"/>
  <c r="L36" i="24"/>
  <c r="I36" i="27"/>
  <c r="AA35" i="2"/>
  <c r="U36" i="2"/>
  <c r="BE211" i="17"/>
  <c r="E212" i="33"/>
  <c r="I35" i="27"/>
  <c r="I38" i="27"/>
  <c r="E213" i="17"/>
  <c r="O36" i="24"/>
  <c r="F36" i="26"/>
  <c r="AA4" i="8"/>
  <c r="Z246" i="17" s="1"/>
  <c r="C29" i="9"/>
  <c r="AC27" i="17" s="1"/>
  <c r="C28" i="9"/>
  <c r="C30" i="9"/>
  <c r="C33" i="9"/>
  <c r="F132" i="16" s="1"/>
  <c r="C31" i="9"/>
  <c r="F134" i="16" s="1"/>
  <c r="U34" i="8"/>
  <c r="C34" i="9"/>
  <c r="F131" i="16" s="1"/>
  <c r="F130" i="16" s="1" a="1"/>
  <c r="F130" i="16" s="1"/>
  <c r="AA32" i="13"/>
  <c r="R33" i="14"/>
  <c r="F36" i="14"/>
  <c r="L27" i="14"/>
  <c r="T292" i="17"/>
  <c r="AN76" i="16"/>
  <c r="AJ36" i="9"/>
  <c r="AJ37" i="27"/>
  <c r="AG35" i="27"/>
  <c r="AJ37" i="25"/>
  <c r="AG36" i="25"/>
  <c r="AJ37" i="24"/>
  <c r="AG35" i="24"/>
  <c r="AG37" i="24"/>
  <c r="C149" i="16"/>
  <c r="L36" i="2"/>
  <c r="F36" i="2"/>
  <c r="E275" i="33"/>
  <c r="E276" i="17"/>
  <c r="E275" i="22"/>
  <c r="L33" i="36"/>
  <c r="BK122" i="17" s="1"/>
  <c r="BK394" i="17" s="1"/>
  <c r="BK428" i="17" s="1"/>
  <c r="O184" i="12" s="1"/>
  <c r="AA36" i="2"/>
  <c r="C151" i="16"/>
  <c r="C147" i="16" s="1" a="1"/>
  <c r="C147" i="16" s="1"/>
  <c r="F37" i="2"/>
  <c r="U35" i="2"/>
  <c r="I29" i="2"/>
  <c r="I28" i="36"/>
  <c r="I38" i="26"/>
  <c r="U36" i="28"/>
  <c r="AD33" i="14"/>
  <c r="R30" i="10"/>
  <c r="AG33" i="13"/>
  <c r="F35" i="26"/>
  <c r="AY213" i="17"/>
  <c r="C37" i="2"/>
  <c r="L38" i="26"/>
  <c r="AA36" i="24"/>
  <c r="R33" i="10"/>
  <c r="G159" i="16" s="1"/>
  <c r="L29" i="14"/>
  <c r="F29" i="6"/>
  <c r="P141" i="16" s="1"/>
  <c r="F28" i="13"/>
  <c r="AG26" i="13"/>
  <c r="T328" i="21" s="1"/>
  <c r="BE212" i="17"/>
  <c r="F31" i="6"/>
  <c r="P139" i="16" s="1"/>
  <c r="F28" i="7"/>
  <c r="L29" i="13"/>
  <c r="F36" i="28"/>
  <c r="AY58" i="17"/>
  <c r="L152" i="12"/>
  <c r="C35" i="2"/>
  <c r="C38" i="2" s="1"/>
  <c r="C37" i="25"/>
  <c r="F37" i="28"/>
  <c r="I37" i="26"/>
  <c r="F30" i="6"/>
  <c r="C34" i="7"/>
  <c r="D131" i="16" s="1"/>
  <c r="R30" i="11"/>
  <c r="AL180" i="17" s="1"/>
  <c r="U30" i="13"/>
  <c r="AG25" i="13"/>
  <c r="T327" i="21" s="1"/>
  <c r="I4" i="7"/>
  <c r="AI61" i="21" s="1"/>
  <c r="F27" i="13"/>
  <c r="T56" i="17" s="1"/>
  <c r="F35" i="2"/>
  <c r="C36" i="2"/>
  <c r="C35" i="25"/>
  <c r="C38" i="25" s="1"/>
  <c r="X34" i="14"/>
  <c r="E175" i="33"/>
  <c r="AV183" i="17"/>
  <c r="F38" i="2"/>
  <c r="F38" i="25"/>
  <c r="L37" i="26"/>
  <c r="C36" i="28"/>
  <c r="C31" i="7"/>
  <c r="D134" i="16" s="1"/>
  <c r="L28" i="14"/>
  <c r="O30" i="9"/>
  <c r="AC148" i="21" s="1"/>
  <c r="F35" i="28"/>
  <c r="U32" i="14"/>
  <c r="L33" i="8"/>
  <c r="Z121" i="21" s="1"/>
  <c r="AY57" i="17"/>
  <c r="C166" i="16"/>
  <c r="F37" i="25"/>
  <c r="C37" i="28"/>
  <c r="R36" i="2"/>
  <c r="C30" i="7"/>
  <c r="AI28" i="21" s="1"/>
  <c r="AD28" i="14"/>
  <c r="W300" i="17" s="1"/>
  <c r="C36" i="25"/>
  <c r="U35" i="26"/>
  <c r="L37" i="27"/>
  <c r="R32" i="14"/>
  <c r="L27" i="8"/>
  <c r="Z115" i="21" s="1"/>
  <c r="C33" i="7"/>
  <c r="D132" i="16" s="1"/>
  <c r="AA28" i="5"/>
  <c r="E176" i="17"/>
  <c r="BE213" i="17"/>
  <c r="AY212" i="17"/>
  <c r="AA29" i="36"/>
  <c r="BK271" i="17" s="1"/>
  <c r="E176" i="21"/>
  <c r="R35" i="25"/>
  <c r="F38" i="26"/>
  <c r="L26" i="8"/>
  <c r="Z114" i="21" s="1"/>
  <c r="AG28" i="13"/>
  <c r="AJ36" i="58"/>
  <c r="AD34" i="14"/>
  <c r="C33" i="14"/>
  <c r="AN64" i="16"/>
  <c r="O38" i="27"/>
  <c r="L25" i="14"/>
  <c r="W114" i="17" s="1"/>
  <c r="R28" i="13"/>
  <c r="AA27" i="5"/>
  <c r="I29" i="28"/>
  <c r="BE86" i="17"/>
  <c r="O29" i="7"/>
  <c r="AI148" i="17" s="1"/>
  <c r="O28" i="7"/>
  <c r="AI146" i="21" s="1"/>
  <c r="AD26" i="13"/>
  <c r="O32" i="9"/>
  <c r="F155" i="16" s="1"/>
  <c r="F152" i="16" s="1" a="1"/>
  <c r="F152" i="16" s="1"/>
  <c r="O32" i="7"/>
  <c r="D155" i="16" s="1"/>
  <c r="R29" i="13"/>
  <c r="X5" i="4"/>
  <c r="K216" i="17" s="1"/>
  <c r="X4" i="4"/>
  <c r="O34" i="13"/>
  <c r="I27" i="14"/>
  <c r="W85" i="17" s="1"/>
  <c r="L31" i="13"/>
  <c r="Q151" i="16" s="1"/>
  <c r="I28" i="14"/>
  <c r="W85" i="21" s="1"/>
  <c r="AD28" i="13"/>
  <c r="U29" i="14"/>
  <c r="L25" i="3"/>
  <c r="H113" i="22" s="1"/>
  <c r="C31" i="6"/>
  <c r="P134" i="16" s="1"/>
  <c r="R31" i="14"/>
  <c r="AG30" i="9"/>
  <c r="AG25" i="9"/>
  <c r="AG31" i="9"/>
  <c r="AG28" i="9"/>
  <c r="AG29" i="9"/>
  <c r="AC332" i="17" s="1"/>
  <c r="AG27" i="9"/>
  <c r="AC329" i="21" s="1"/>
  <c r="AG33" i="9"/>
  <c r="AC336" i="17" s="1"/>
  <c r="AG32" i="9"/>
  <c r="AC335" i="17" s="1"/>
  <c r="AG26" i="9"/>
  <c r="AC328" i="21" s="1"/>
  <c r="O31" i="9"/>
  <c r="F156" i="16" s="1"/>
  <c r="O34" i="7"/>
  <c r="AI153" i="17" s="1"/>
  <c r="AA31" i="13"/>
  <c r="AG31" i="13"/>
  <c r="R26" i="13"/>
  <c r="T176" i="17" s="1"/>
  <c r="C28" i="6"/>
  <c r="U5" i="5"/>
  <c r="S34" i="5"/>
  <c r="U4" i="5"/>
  <c r="U35" i="5" s="1"/>
  <c r="W55" i="12" s="1"/>
  <c r="R32" i="13"/>
  <c r="Q160" i="16" s="1"/>
  <c r="O33" i="13"/>
  <c r="F31" i="13"/>
  <c r="U27" i="9"/>
  <c r="AC206" i="21" s="1"/>
  <c r="AD32" i="13"/>
  <c r="O31" i="13"/>
  <c r="X34" i="8"/>
  <c r="AN74" i="16"/>
  <c r="Q165" i="16"/>
  <c r="U31" i="13"/>
  <c r="AA33" i="8"/>
  <c r="H174" i="16" s="1"/>
  <c r="C30" i="6"/>
  <c r="AG28" i="10"/>
  <c r="AF330" i="21" s="1"/>
  <c r="AG33" i="10"/>
  <c r="G184" i="16" s="1"/>
  <c r="AG25" i="10"/>
  <c r="AG29" i="10"/>
  <c r="AF331" i="21" s="1"/>
  <c r="AG30" i="10"/>
  <c r="AF332" i="21" s="1"/>
  <c r="AG31" i="10"/>
  <c r="G186" i="16" s="1"/>
  <c r="AG27" i="10"/>
  <c r="AF330" i="17" s="1"/>
  <c r="AG26" i="10"/>
  <c r="AF329" i="17" s="1"/>
  <c r="AG32" i="10"/>
  <c r="O30" i="7"/>
  <c r="AD30" i="13"/>
  <c r="C29" i="6"/>
  <c r="R27" i="13"/>
  <c r="I5" i="10"/>
  <c r="AF62" i="21" s="1"/>
  <c r="I4" i="10"/>
  <c r="O5" i="9"/>
  <c r="AC124" i="17" s="1"/>
  <c r="O4" i="9"/>
  <c r="AC123" i="17" s="1"/>
  <c r="AA29" i="13"/>
  <c r="O32" i="11"/>
  <c r="E155" i="16" s="1"/>
  <c r="C32" i="6"/>
  <c r="P133" i="16" s="1"/>
  <c r="I32" i="7"/>
  <c r="AG32" i="13"/>
  <c r="AD30" i="14"/>
  <c r="W301" i="21" s="1"/>
  <c r="AD31" i="14"/>
  <c r="U29" i="13"/>
  <c r="T208" i="21" s="1"/>
  <c r="I29" i="13"/>
  <c r="AA30" i="13"/>
  <c r="R30" i="13"/>
  <c r="R31" i="13"/>
  <c r="I5" i="5"/>
  <c r="I4" i="5"/>
  <c r="O5" i="5"/>
  <c r="N123" i="22" s="1"/>
  <c r="M34" i="5"/>
  <c r="O4" i="5"/>
  <c r="R33" i="11"/>
  <c r="AN62" i="16"/>
  <c r="C33" i="6"/>
  <c r="P132" i="16" s="1"/>
  <c r="O30" i="11"/>
  <c r="AL148" i="21" s="1"/>
  <c r="L33" i="13"/>
  <c r="AA33" i="13"/>
  <c r="AD31" i="13"/>
  <c r="F29" i="7"/>
  <c r="U31" i="14"/>
  <c r="I32" i="8"/>
  <c r="H145" i="16" s="1"/>
  <c r="AG33" i="11"/>
  <c r="AG32" i="11"/>
  <c r="AG26" i="11"/>
  <c r="AL328" i="21" s="1"/>
  <c r="AG30" i="11"/>
  <c r="AL332" i="21" s="1"/>
  <c r="AG29" i="11"/>
  <c r="AL332" i="17" s="1"/>
  <c r="AG31" i="11"/>
  <c r="AL333" i="21" s="1"/>
  <c r="AG25" i="11"/>
  <c r="AL327" i="21" s="1"/>
  <c r="AG28" i="11"/>
  <c r="AL330" i="21" s="1"/>
  <c r="AG27" i="11"/>
  <c r="AL330" i="17" s="1"/>
  <c r="O29" i="11"/>
  <c r="AL147" i="21" s="1"/>
  <c r="AG30" i="13"/>
  <c r="U27" i="13"/>
  <c r="T206" i="21" s="1"/>
  <c r="I26" i="13"/>
  <c r="AD29" i="13"/>
  <c r="O29" i="9"/>
  <c r="AC148" i="17" s="1"/>
  <c r="O28" i="9"/>
  <c r="AC147" i="17" s="1"/>
  <c r="AG32" i="3"/>
  <c r="O29" i="13"/>
  <c r="L33" i="3"/>
  <c r="I149" i="16" s="1"/>
  <c r="O34" i="8"/>
  <c r="H153" i="16" s="1"/>
  <c r="U34" i="14"/>
  <c r="R25" i="13"/>
  <c r="T174" i="21" s="1"/>
  <c r="C26" i="7"/>
  <c r="C28" i="7"/>
  <c r="C27" i="7"/>
  <c r="AI25" i="21" s="1"/>
  <c r="C29" i="7"/>
  <c r="AI27" i="21" s="1"/>
  <c r="AD34" i="13"/>
  <c r="Q178" i="16" s="1"/>
  <c r="R29" i="11"/>
  <c r="R35" i="11" s="1"/>
  <c r="F26" i="13"/>
  <c r="T55" i="21" s="1"/>
  <c r="X5" i="9"/>
  <c r="AC216" i="17" s="1"/>
  <c r="X4" i="9"/>
  <c r="AC215" i="17" s="1"/>
  <c r="I34" i="10"/>
  <c r="G143" i="16" s="1"/>
  <c r="AA32" i="3"/>
  <c r="I33" i="13"/>
  <c r="I30" i="13"/>
  <c r="T87" i="21" s="1"/>
  <c r="I34" i="13"/>
  <c r="I31" i="13"/>
  <c r="I32" i="13"/>
  <c r="Q145" i="16" s="1"/>
  <c r="I28" i="13"/>
  <c r="T85" i="21" s="1"/>
  <c r="AA28" i="3"/>
  <c r="H270" i="17" s="1"/>
  <c r="AG25" i="7"/>
  <c r="AI328" i="17" s="1"/>
  <c r="AG27" i="7"/>
  <c r="AI329" i="21" s="1"/>
  <c r="AG30" i="7"/>
  <c r="AI332" i="21" s="1"/>
  <c r="AG26" i="7"/>
  <c r="AG29" i="7"/>
  <c r="AI331" i="21" s="1"/>
  <c r="AG33" i="7"/>
  <c r="D184" i="16" s="1"/>
  <c r="AG31" i="7"/>
  <c r="AI333" i="21" s="1"/>
  <c r="AG32" i="7"/>
  <c r="AI335" i="17" s="1"/>
  <c r="AG28" i="7"/>
  <c r="AI330" i="21" s="1"/>
  <c r="I32" i="10"/>
  <c r="O28" i="13"/>
  <c r="T147" i="17" s="1"/>
  <c r="U28" i="13"/>
  <c r="T207" i="21" s="1"/>
  <c r="AD33" i="13"/>
  <c r="F29" i="13"/>
  <c r="C26" i="14"/>
  <c r="C29" i="14"/>
  <c r="C27" i="14"/>
  <c r="U28" i="9"/>
  <c r="AC207" i="21" s="1"/>
  <c r="X31" i="6"/>
  <c r="T205" i="17"/>
  <c r="T97" i="17"/>
  <c r="L150" i="12"/>
  <c r="R32" i="11"/>
  <c r="I29" i="58"/>
  <c r="I35" i="58" s="1"/>
  <c r="AB43" i="12" s="1"/>
  <c r="AB149" i="12" s="1"/>
  <c r="I26" i="58"/>
  <c r="I27" i="58"/>
  <c r="I28" i="58"/>
  <c r="AD27" i="14"/>
  <c r="R33" i="13"/>
  <c r="U5" i="6"/>
  <c r="Q184" i="22" s="1"/>
  <c r="S34" i="6"/>
  <c r="U4" i="6"/>
  <c r="Q183" i="22" s="1"/>
  <c r="AD32" i="14"/>
  <c r="I5" i="11"/>
  <c r="AL62" i="21" s="1"/>
  <c r="I4" i="11"/>
  <c r="AL61" i="21" s="1"/>
  <c r="AG5" i="4"/>
  <c r="K307" i="33" s="1"/>
  <c r="AG4" i="4"/>
  <c r="O29" i="6"/>
  <c r="O32" i="13"/>
  <c r="O34" i="9"/>
  <c r="F153" i="16" s="1"/>
  <c r="I33" i="10"/>
  <c r="G144" i="16" s="1"/>
  <c r="C32" i="13"/>
  <c r="Q133" i="16" s="1"/>
  <c r="C29" i="13"/>
  <c r="C28" i="13"/>
  <c r="T26" i="21" s="1"/>
  <c r="C34" i="13"/>
  <c r="Q131" i="16" s="1"/>
  <c r="C31" i="13"/>
  <c r="Q134" i="16" s="1"/>
  <c r="C33" i="13"/>
  <c r="C30" i="13"/>
  <c r="T28" i="17" s="1"/>
  <c r="C27" i="13"/>
  <c r="C26" i="13"/>
  <c r="U34" i="13"/>
  <c r="L32" i="13"/>
  <c r="R5" i="5"/>
  <c r="N155" i="17" s="1"/>
  <c r="R4" i="5"/>
  <c r="N154" i="17" s="1"/>
  <c r="L28" i="13"/>
  <c r="U33" i="13"/>
  <c r="L30" i="13"/>
  <c r="AD32" i="11"/>
  <c r="AD30" i="11"/>
  <c r="AD31" i="11"/>
  <c r="E181" i="16" s="1"/>
  <c r="AD33" i="11"/>
  <c r="AD34" i="11"/>
  <c r="E178" i="16" s="1"/>
  <c r="O34" i="11"/>
  <c r="E153" i="16" s="1"/>
  <c r="O33" i="11"/>
  <c r="E154" i="16" s="1"/>
  <c r="F30" i="11"/>
  <c r="F31" i="11"/>
  <c r="E139" i="16" s="1"/>
  <c r="I34" i="11"/>
  <c r="L31" i="11"/>
  <c r="E151" i="16" s="1"/>
  <c r="L32" i="11"/>
  <c r="L33" i="11"/>
  <c r="L30" i="11"/>
  <c r="O31" i="11"/>
  <c r="E156" i="16" s="1"/>
  <c r="U30" i="7"/>
  <c r="AI209" i="21" s="1"/>
  <c r="U34" i="7"/>
  <c r="D163" i="16" s="1"/>
  <c r="U33" i="7"/>
  <c r="U32" i="7"/>
  <c r="D165" i="16" s="1"/>
  <c r="U31" i="7"/>
  <c r="D166" i="16" s="1"/>
  <c r="L30" i="7"/>
  <c r="L31" i="7"/>
  <c r="L32" i="7"/>
  <c r="L33" i="7"/>
  <c r="D149" i="16" s="1"/>
  <c r="F30" i="7"/>
  <c r="F31" i="7"/>
  <c r="D139" i="16" s="1"/>
  <c r="AD34" i="7"/>
  <c r="D178" i="16" s="1"/>
  <c r="AD32" i="7"/>
  <c r="AD31" i="7"/>
  <c r="AD30" i="7"/>
  <c r="AD33" i="7"/>
  <c r="D179" i="16" s="1"/>
  <c r="I34" i="7"/>
  <c r="D143" i="16" s="1"/>
  <c r="I33" i="7"/>
  <c r="D144" i="16" s="1"/>
  <c r="AD30" i="10"/>
  <c r="AD32" i="10"/>
  <c r="G180" i="16" s="1"/>
  <c r="AD31" i="10"/>
  <c r="AD33" i="10"/>
  <c r="AD34" i="10"/>
  <c r="G178" i="16" s="1"/>
  <c r="AA31" i="10"/>
  <c r="G176" i="16" s="1"/>
  <c r="AA33" i="10"/>
  <c r="G174" i="16" s="1"/>
  <c r="AA32" i="10"/>
  <c r="G175" i="16" s="1"/>
  <c r="AA30" i="10"/>
  <c r="I31" i="10"/>
  <c r="L32" i="10"/>
  <c r="G150" i="16" s="1"/>
  <c r="L33" i="10"/>
  <c r="I30" i="9"/>
  <c r="I33" i="9"/>
  <c r="F144" i="16" s="1"/>
  <c r="I32" i="9"/>
  <c r="I31" i="9"/>
  <c r="I34" i="9"/>
  <c r="AD34" i="9"/>
  <c r="AD33" i="9"/>
  <c r="AD31" i="9"/>
  <c r="F181" i="16" s="1"/>
  <c r="AD30" i="9"/>
  <c r="AD32" i="9"/>
  <c r="F180" i="16" s="1"/>
  <c r="U32" i="9"/>
  <c r="F165" i="16" s="1"/>
  <c r="U30" i="9"/>
  <c r="U33" i="9"/>
  <c r="F164" i="16" s="1"/>
  <c r="U34" i="9"/>
  <c r="U31" i="9"/>
  <c r="F31" i="9"/>
  <c r="F30" i="9"/>
  <c r="R33" i="9"/>
  <c r="R35" i="9" s="1"/>
  <c r="E185" i="16"/>
  <c r="E186" i="16"/>
  <c r="U36" i="11"/>
  <c r="U35" i="11"/>
  <c r="AA35" i="11"/>
  <c r="AA36" i="11"/>
  <c r="X35" i="11"/>
  <c r="X36" i="11"/>
  <c r="C36" i="11"/>
  <c r="C37" i="11"/>
  <c r="C35" i="11"/>
  <c r="C38" i="11" s="1"/>
  <c r="AJ36" i="11"/>
  <c r="Q137" i="12" s="1"/>
  <c r="Q265" i="12" s="1"/>
  <c r="AJ35" i="11"/>
  <c r="O36" i="7"/>
  <c r="X35" i="7"/>
  <c r="X36" i="7"/>
  <c r="AJ35" i="7"/>
  <c r="P69" i="12" s="1"/>
  <c r="AJ36" i="7"/>
  <c r="P137" i="12" s="1"/>
  <c r="P265" i="12" s="1"/>
  <c r="AA35" i="7"/>
  <c r="AA36" i="7"/>
  <c r="R36" i="7"/>
  <c r="R35" i="7"/>
  <c r="X35" i="10"/>
  <c r="S57" i="12" s="1"/>
  <c r="X36" i="10"/>
  <c r="S128" i="12" s="1"/>
  <c r="S256" i="12" s="1"/>
  <c r="U36" i="10"/>
  <c r="S126" i="12" s="1"/>
  <c r="S254" i="12" s="1"/>
  <c r="U35" i="10"/>
  <c r="S55" i="12" s="1"/>
  <c r="O36" i="10"/>
  <c r="S121" i="12" s="1"/>
  <c r="S249" i="12" s="1"/>
  <c r="O35" i="10"/>
  <c r="S47" i="12" s="1"/>
  <c r="AJ35" i="10"/>
  <c r="AJ36" i="10"/>
  <c r="S137" i="12" s="1"/>
  <c r="S265" i="12" s="1"/>
  <c r="F36" i="10"/>
  <c r="F35" i="10"/>
  <c r="F38" i="10"/>
  <c r="F37" i="10"/>
  <c r="C35" i="10"/>
  <c r="C38" i="10" s="1"/>
  <c r="C36" i="10"/>
  <c r="C37" i="10"/>
  <c r="AF240" i="21"/>
  <c r="C36" i="9"/>
  <c r="AC330" i="21"/>
  <c r="F186" i="16"/>
  <c r="AC332" i="21"/>
  <c r="AA35" i="9"/>
  <c r="AA36" i="9"/>
  <c r="AJ35" i="9"/>
  <c r="F179" i="16"/>
  <c r="L36" i="9"/>
  <c r="L35" i="9"/>
  <c r="AG33" i="8"/>
  <c r="AG32" i="8"/>
  <c r="AG25" i="8"/>
  <c r="AG28" i="8"/>
  <c r="AG31" i="8"/>
  <c r="H186" i="16" s="1"/>
  <c r="AG30" i="8"/>
  <c r="Z332" i="21" s="1"/>
  <c r="AG26" i="8"/>
  <c r="Z328" i="21" s="1"/>
  <c r="AG29" i="8"/>
  <c r="Z331" i="21" s="1"/>
  <c r="AG27" i="8"/>
  <c r="Z329" i="21" s="1"/>
  <c r="AA30" i="8"/>
  <c r="Z272" i="17" s="1"/>
  <c r="AA31" i="8"/>
  <c r="H176" i="16" s="1"/>
  <c r="AA29" i="8"/>
  <c r="Z271" i="17" s="1"/>
  <c r="AG5" i="8"/>
  <c r="AG4" i="8"/>
  <c r="AA32" i="8"/>
  <c r="X30" i="8"/>
  <c r="X32" i="8"/>
  <c r="Z242" i="21" s="1"/>
  <c r="X31" i="8"/>
  <c r="H171" i="16" s="1"/>
  <c r="X29" i="8"/>
  <c r="Z239" i="21" s="1"/>
  <c r="X33" i="8"/>
  <c r="Z244" i="17" s="1"/>
  <c r="U28" i="8"/>
  <c r="U32" i="8"/>
  <c r="H165" i="16" s="1"/>
  <c r="U27" i="8"/>
  <c r="Z207" i="17" s="1"/>
  <c r="U33" i="8"/>
  <c r="Z213" i="17" s="1"/>
  <c r="U31" i="8"/>
  <c r="U30" i="8"/>
  <c r="U29" i="8"/>
  <c r="Z209" i="17" s="1"/>
  <c r="R28" i="8"/>
  <c r="R33" i="8"/>
  <c r="Z182" i="21" s="1"/>
  <c r="R30" i="8"/>
  <c r="Z179" i="21" s="1"/>
  <c r="R31" i="8"/>
  <c r="H161" i="16" s="1"/>
  <c r="R26" i="8"/>
  <c r="Z175" i="21" s="1"/>
  <c r="R32" i="8"/>
  <c r="H160" i="16" s="1"/>
  <c r="R29" i="8"/>
  <c r="Z178" i="21" s="1"/>
  <c r="R27" i="8"/>
  <c r="Z177" i="17" s="1"/>
  <c r="R25" i="8"/>
  <c r="Z175" i="17" s="1"/>
  <c r="O29" i="8"/>
  <c r="O28" i="8"/>
  <c r="Z147" i="17" s="1"/>
  <c r="O31" i="8"/>
  <c r="H156" i="16" s="1"/>
  <c r="O32" i="8"/>
  <c r="O27" i="8"/>
  <c r="Z145" i="21" s="1"/>
  <c r="O30" i="8"/>
  <c r="Z148" i="21" s="1"/>
  <c r="O33" i="8"/>
  <c r="Z151" i="21" s="1"/>
  <c r="L30" i="8"/>
  <c r="Z118" i="21" s="1"/>
  <c r="L29" i="8"/>
  <c r="Z117" i="21" s="1"/>
  <c r="L28" i="8"/>
  <c r="Z117" i="17" s="1"/>
  <c r="L31" i="8"/>
  <c r="Z120" i="17" s="1"/>
  <c r="L32" i="8"/>
  <c r="H150" i="16" s="1"/>
  <c r="I30" i="8"/>
  <c r="I31" i="8"/>
  <c r="I33" i="8"/>
  <c r="F31" i="8"/>
  <c r="F29" i="8"/>
  <c r="F28" i="8"/>
  <c r="Z57" i="17" s="1"/>
  <c r="F25" i="8"/>
  <c r="Z54" i="21" s="1"/>
  <c r="F30" i="8"/>
  <c r="Z59" i="21" s="1"/>
  <c r="F27" i="8"/>
  <c r="Z56" i="21" s="1"/>
  <c r="F24" i="8"/>
  <c r="Z53" i="21" s="1"/>
  <c r="F26" i="8"/>
  <c r="Z55" i="17" s="1"/>
  <c r="C34" i="8"/>
  <c r="Z32" i="21" s="1"/>
  <c r="C31" i="8"/>
  <c r="C32" i="8"/>
  <c r="C33" i="8"/>
  <c r="Z308" i="17"/>
  <c r="Z306" i="21"/>
  <c r="Z240" i="21"/>
  <c r="Z240" i="17"/>
  <c r="Z245" i="17"/>
  <c r="Z211" i="17"/>
  <c r="Z178" i="17"/>
  <c r="Z153" i="21"/>
  <c r="H139" i="16"/>
  <c r="H141" i="16"/>
  <c r="H132" i="16"/>
  <c r="AG32" i="58"/>
  <c r="T185" i="16" s="1"/>
  <c r="AG30" i="58"/>
  <c r="AG31" i="58"/>
  <c r="T186" i="16" s="1"/>
  <c r="AG33" i="58"/>
  <c r="O32" i="58"/>
  <c r="O31" i="58"/>
  <c r="O33" i="58"/>
  <c r="O34" i="58"/>
  <c r="O30" i="58"/>
  <c r="AD32" i="58"/>
  <c r="T180" i="16" s="1"/>
  <c r="AD33" i="58"/>
  <c r="T179" i="16" s="1"/>
  <c r="AD34" i="58"/>
  <c r="T178" i="16" s="1"/>
  <c r="AD31" i="58"/>
  <c r="AD30" i="58"/>
  <c r="F31" i="58"/>
  <c r="T139" i="16" s="1"/>
  <c r="F30" i="58"/>
  <c r="AA30" i="58"/>
  <c r="AA32" i="58"/>
  <c r="AA31" i="58"/>
  <c r="AA33" i="58"/>
  <c r="T174" i="16" s="1"/>
  <c r="R33" i="57"/>
  <c r="S159" i="16" s="1"/>
  <c r="R32" i="57"/>
  <c r="S160" i="16" s="1"/>
  <c r="R30" i="57"/>
  <c r="R31" i="57"/>
  <c r="S161" i="16" s="1"/>
  <c r="AA32" i="57"/>
  <c r="S175" i="16" s="1"/>
  <c r="AA30" i="57"/>
  <c r="AA31" i="57"/>
  <c r="S176" i="16" s="1"/>
  <c r="AA33" i="57"/>
  <c r="AD33" i="57"/>
  <c r="S179" i="16" s="1"/>
  <c r="AD34" i="57"/>
  <c r="S178" i="16" s="1"/>
  <c r="AD32" i="57"/>
  <c r="S180" i="16" s="1"/>
  <c r="AD31" i="57"/>
  <c r="S181" i="16" s="1"/>
  <c r="AD30" i="57"/>
  <c r="AG30" i="57"/>
  <c r="AG33" i="57"/>
  <c r="S184" i="16" s="1"/>
  <c r="AG31" i="57"/>
  <c r="S186" i="16" s="1"/>
  <c r="AG32" i="57"/>
  <c r="S185" i="16" s="1"/>
  <c r="O33" i="57"/>
  <c r="S154" i="16" s="1"/>
  <c r="O31" i="57"/>
  <c r="S156" i="16" s="1"/>
  <c r="O30" i="57"/>
  <c r="O32" i="57"/>
  <c r="S155" i="16" s="1"/>
  <c r="O34" i="57"/>
  <c r="AG30" i="14"/>
  <c r="AG31" i="14"/>
  <c r="AG32" i="14"/>
  <c r="R185" i="16" s="1"/>
  <c r="AG33" i="14"/>
  <c r="C34" i="14"/>
  <c r="U33" i="14"/>
  <c r="U35" i="14" s="1"/>
  <c r="I33" i="14"/>
  <c r="I31" i="14"/>
  <c r="I30" i="14"/>
  <c r="I34" i="14"/>
  <c r="R143" i="16" s="1"/>
  <c r="I32" i="14"/>
  <c r="R145" i="16" s="1"/>
  <c r="C31" i="14"/>
  <c r="C32" i="14"/>
  <c r="O34" i="14"/>
  <c r="X33" i="14"/>
  <c r="O33" i="14"/>
  <c r="O35" i="14" s="1"/>
  <c r="L31" i="14"/>
  <c r="R151" i="16" s="1"/>
  <c r="L30" i="14"/>
  <c r="L33" i="14"/>
  <c r="R149" i="16" s="1"/>
  <c r="L32" i="14"/>
  <c r="X32" i="14"/>
  <c r="AA30" i="14"/>
  <c r="AA33" i="14"/>
  <c r="AA32" i="14"/>
  <c r="R175" i="16" s="1"/>
  <c r="AA31" i="14"/>
  <c r="X35" i="58"/>
  <c r="X36" i="58"/>
  <c r="C36" i="58"/>
  <c r="C37" i="58"/>
  <c r="C35" i="58"/>
  <c r="C38" i="58" s="1"/>
  <c r="R36" i="58"/>
  <c r="R35" i="58"/>
  <c r="L35" i="58"/>
  <c r="AB45" i="12" s="1"/>
  <c r="AB151" i="12" s="1"/>
  <c r="L36" i="58"/>
  <c r="U36" i="58"/>
  <c r="U35" i="58"/>
  <c r="AB55" i="12" s="1"/>
  <c r="AB158" i="12" s="1"/>
  <c r="I35" i="57"/>
  <c r="L37" i="57"/>
  <c r="I36" i="57"/>
  <c r="L35" i="57"/>
  <c r="L36" i="57"/>
  <c r="F38" i="57"/>
  <c r="C35" i="57"/>
  <c r="C38" i="57" s="1"/>
  <c r="C37" i="57"/>
  <c r="I38" i="57"/>
  <c r="C36" i="57"/>
  <c r="L38" i="57"/>
  <c r="F37" i="57"/>
  <c r="U35" i="57"/>
  <c r="AA55" i="12" s="1"/>
  <c r="AA158" i="12" s="1"/>
  <c r="U36" i="57"/>
  <c r="S153" i="16"/>
  <c r="I37" i="57"/>
  <c r="F36" i="57"/>
  <c r="F35" i="57"/>
  <c r="AD34" i="6"/>
  <c r="AD32" i="6"/>
  <c r="AD33" i="6"/>
  <c r="AD31" i="6"/>
  <c r="P181" i="16" s="1"/>
  <c r="AD30" i="6"/>
  <c r="Q301" i="22" s="1"/>
  <c r="AG31" i="6"/>
  <c r="AG26" i="6"/>
  <c r="Q329" i="17" s="1"/>
  <c r="AG28" i="6"/>
  <c r="Q330" i="22" s="1"/>
  <c r="AG29" i="6"/>
  <c r="Q331" i="22" s="1"/>
  <c r="AG25" i="6"/>
  <c r="Q327" i="22" s="1"/>
  <c r="AG32" i="6"/>
  <c r="AG27" i="6"/>
  <c r="Q330" i="17" s="1"/>
  <c r="AG33" i="6"/>
  <c r="P184" i="16" s="1"/>
  <c r="AG30" i="6"/>
  <c r="Q332" i="22" s="1"/>
  <c r="AA32" i="6"/>
  <c r="AA31" i="6"/>
  <c r="P176" i="16" s="1"/>
  <c r="AA33" i="6"/>
  <c r="AA30" i="6"/>
  <c r="X33" i="6"/>
  <c r="P169" i="16" s="1"/>
  <c r="O31" i="6"/>
  <c r="P156" i="16" s="1"/>
  <c r="O33" i="6"/>
  <c r="P154" i="16" s="1"/>
  <c r="O32" i="6"/>
  <c r="O34" i="6"/>
  <c r="O30" i="6"/>
  <c r="Q148" i="22" s="1"/>
  <c r="X34" i="6"/>
  <c r="AA29" i="3"/>
  <c r="I34" i="5"/>
  <c r="O143" i="16" s="1"/>
  <c r="AA30" i="3"/>
  <c r="L33" i="5"/>
  <c r="C32" i="3"/>
  <c r="C28" i="3"/>
  <c r="C34" i="3"/>
  <c r="I131" i="16" s="1"/>
  <c r="I33" i="5"/>
  <c r="O144" i="16" s="1"/>
  <c r="O33" i="5"/>
  <c r="O30" i="5"/>
  <c r="O34" i="5"/>
  <c r="O31" i="5"/>
  <c r="O32" i="5"/>
  <c r="X33" i="5"/>
  <c r="X35" i="5" s="1"/>
  <c r="AG31" i="5"/>
  <c r="AG25" i="5"/>
  <c r="AG32" i="5"/>
  <c r="AG28" i="5"/>
  <c r="N330" i="22" s="1"/>
  <c r="AG26" i="5"/>
  <c r="N328" i="33" s="1"/>
  <c r="AG27" i="5"/>
  <c r="N329" i="33" s="1"/>
  <c r="AG30" i="5"/>
  <c r="N332" i="22" s="1"/>
  <c r="AG33" i="5"/>
  <c r="AG29" i="5"/>
  <c r="N331" i="22" s="1"/>
  <c r="AD31" i="5"/>
  <c r="AD34" i="5"/>
  <c r="AD33" i="5"/>
  <c r="AD30" i="5"/>
  <c r="N302" i="17" s="1"/>
  <c r="AD32" i="5"/>
  <c r="AA31" i="5"/>
  <c r="AA33" i="5"/>
  <c r="AA30" i="5"/>
  <c r="AA32" i="5"/>
  <c r="U34" i="3"/>
  <c r="I163" i="16" s="1"/>
  <c r="AD30" i="3"/>
  <c r="AD26" i="3"/>
  <c r="AD28" i="3"/>
  <c r="AD34" i="3"/>
  <c r="AD31" i="3"/>
  <c r="I181" i="16" s="1"/>
  <c r="AD33" i="3"/>
  <c r="AD32" i="3"/>
  <c r="AD29" i="3"/>
  <c r="AD27" i="3"/>
  <c r="L28" i="3"/>
  <c r="X28" i="3"/>
  <c r="H238" i="33" s="1"/>
  <c r="U32" i="3"/>
  <c r="I165" i="16" s="1"/>
  <c r="X29" i="3"/>
  <c r="H239" i="33" s="1"/>
  <c r="X30" i="3"/>
  <c r="H240" i="22" s="1"/>
  <c r="U33" i="3"/>
  <c r="I164" i="16" s="1"/>
  <c r="O32" i="3"/>
  <c r="X31" i="3"/>
  <c r="I171" i="16" s="1"/>
  <c r="AG28" i="3"/>
  <c r="H331" i="17" s="1"/>
  <c r="L29" i="3"/>
  <c r="C33" i="3"/>
  <c r="O29" i="3"/>
  <c r="AA33" i="3"/>
  <c r="X33" i="3"/>
  <c r="L27" i="3"/>
  <c r="C31" i="3"/>
  <c r="I134" i="16" s="1"/>
  <c r="X34" i="3"/>
  <c r="H244" i="22" s="1"/>
  <c r="AG29" i="3"/>
  <c r="H332" i="17" s="1"/>
  <c r="L30" i="3"/>
  <c r="C27" i="3"/>
  <c r="O33" i="3"/>
  <c r="AG31" i="3"/>
  <c r="L31" i="3"/>
  <c r="I151" i="16" s="1"/>
  <c r="C29" i="3"/>
  <c r="O34" i="3"/>
  <c r="U5" i="3"/>
  <c r="U4" i="3"/>
  <c r="H183" i="22" s="1"/>
  <c r="AG33" i="3"/>
  <c r="H335" i="33" s="1"/>
  <c r="L32" i="3"/>
  <c r="AA31" i="3"/>
  <c r="O28" i="3"/>
  <c r="O30" i="3"/>
  <c r="H149" i="17" s="1"/>
  <c r="O32" i="4"/>
  <c r="O34" i="4"/>
  <c r="J153" i="16" s="1"/>
  <c r="O33" i="4"/>
  <c r="O31" i="4"/>
  <c r="O30" i="4"/>
  <c r="K148" i="33" s="1"/>
  <c r="AG31" i="4"/>
  <c r="AG26" i="4"/>
  <c r="K328" i="22" s="1"/>
  <c r="AG29" i="4"/>
  <c r="K332" i="17" s="1"/>
  <c r="AG30" i="4"/>
  <c r="K332" i="33" s="1"/>
  <c r="AG25" i="4"/>
  <c r="K328" i="17" s="1"/>
  <c r="AG28" i="4"/>
  <c r="K330" i="33" s="1"/>
  <c r="AG32" i="4"/>
  <c r="AG27" i="4"/>
  <c r="K329" i="22" s="1"/>
  <c r="AG33" i="4"/>
  <c r="AA31" i="4"/>
  <c r="AA32" i="4"/>
  <c r="AA33" i="4"/>
  <c r="J174" i="16" s="1"/>
  <c r="AA30" i="4"/>
  <c r="AD34" i="4"/>
  <c r="J178" i="16" s="1"/>
  <c r="AD32" i="4"/>
  <c r="J180" i="16" s="1"/>
  <c r="AD31" i="4"/>
  <c r="AD33" i="4"/>
  <c r="AD30" i="4"/>
  <c r="X34" i="4"/>
  <c r="AJ35" i="6"/>
  <c r="AJ36" i="6"/>
  <c r="X137" i="12" s="1"/>
  <c r="X265" i="12" s="1"/>
  <c r="P171" i="16"/>
  <c r="I35" i="6"/>
  <c r="X43" i="12" s="1"/>
  <c r="I36" i="6"/>
  <c r="X117" i="12" s="1"/>
  <c r="X245" i="12" s="1"/>
  <c r="P131" i="16"/>
  <c r="L35" i="6"/>
  <c r="X45" i="12" s="1"/>
  <c r="L36" i="6"/>
  <c r="P140" i="16"/>
  <c r="O174" i="16"/>
  <c r="F38" i="5"/>
  <c r="C36" i="5"/>
  <c r="C35" i="5"/>
  <c r="C38" i="5" s="1"/>
  <c r="F37" i="5"/>
  <c r="C37" i="5"/>
  <c r="AJ35" i="5"/>
  <c r="W69" i="12" s="1"/>
  <c r="AJ36" i="5"/>
  <c r="W137" i="12" s="1"/>
  <c r="W265" i="12" s="1"/>
  <c r="F36" i="5"/>
  <c r="F35" i="5"/>
  <c r="W41" i="12" s="1"/>
  <c r="I37" i="5"/>
  <c r="N328" i="17"/>
  <c r="AJ35" i="4"/>
  <c r="AJ36" i="4"/>
  <c r="F38" i="4"/>
  <c r="C37" i="4"/>
  <c r="L38" i="4"/>
  <c r="C36" i="4"/>
  <c r="I38" i="4"/>
  <c r="C35" i="4"/>
  <c r="C38" i="4" s="1"/>
  <c r="F37" i="4"/>
  <c r="L35" i="4"/>
  <c r="L36" i="4"/>
  <c r="U36" i="4"/>
  <c r="U35" i="4"/>
  <c r="V55" i="12" s="1"/>
  <c r="R36" i="4"/>
  <c r="R35" i="4"/>
  <c r="K337" i="17"/>
  <c r="I35" i="4"/>
  <c r="V43" i="12" s="1"/>
  <c r="I36" i="4"/>
  <c r="L37" i="4"/>
  <c r="F36" i="4"/>
  <c r="I37" i="4"/>
  <c r="J140" i="16"/>
  <c r="J135" i="16" s="1" a="1"/>
  <c r="J135" i="16" s="1"/>
  <c r="F35" i="4"/>
  <c r="V41" i="12" s="1"/>
  <c r="O36" i="27"/>
  <c r="D159" i="16"/>
  <c r="D157" i="16" s="1" a="1"/>
  <c r="D157" i="16" s="1"/>
  <c r="O37" i="26"/>
  <c r="D161" i="16"/>
  <c r="D160" i="16"/>
  <c r="O35" i="24"/>
  <c r="AI177" i="17"/>
  <c r="AI366" i="21"/>
  <c r="L154" i="12"/>
  <c r="L158" i="12"/>
  <c r="L147" i="12"/>
  <c r="L31" i="49"/>
  <c r="L38" i="49" s="1"/>
  <c r="Z217" i="21"/>
  <c r="AA36" i="27"/>
  <c r="L151" i="12"/>
  <c r="L160" i="12"/>
  <c r="L148" i="12"/>
  <c r="AA35" i="24"/>
  <c r="AA35" i="27"/>
  <c r="AA36" i="26"/>
  <c r="X29" i="35"/>
  <c r="AA26" i="35"/>
  <c r="BH268" i="17" s="1"/>
  <c r="O36" i="26"/>
  <c r="O35" i="26"/>
  <c r="AA37" i="26"/>
  <c r="AA38" i="27"/>
  <c r="O38" i="26"/>
  <c r="L37" i="25"/>
  <c r="AD37" i="26"/>
  <c r="X36" i="25"/>
  <c r="AA35" i="26"/>
  <c r="L37" i="23"/>
  <c r="AJ38" i="26"/>
  <c r="AG37" i="27"/>
  <c r="AD37" i="24"/>
  <c r="I37" i="24"/>
  <c r="R38" i="26"/>
  <c r="AD35" i="27"/>
  <c r="AD38" i="27"/>
  <c r="R37" i="25"/>
  <c r="O35" i="25"/>
  <c r="AA37" i="24"/>
  <c r="AA35" i="25"/>
  <c r="O36" i="25"/>
  <c r="X37" i="26"/>
  <c r="AD36" i="27"/>
  <c r="U35" i="25"/>
  <c r="X38" i="26"/>
  <c r="AA35" i="28"/>
  <c r="X35" i="25"/>
  <c r="U37" i="24"/>
  <c r="O37" i="27"/>
  <c r="X38" i="27"/>
  <c r="O35" i="27"/>
  <c r="X37" i="25"/>
  <c r="R37" i="27"/>
  <c r="X36" i="28"/>
  <c r="X35" i="28"/>
  <c r="L35" i="28"/>
  <c r="L36" i="28"/>
  <c r="AG35" i="28"/>
  <c r="AG36" i="28"/>
  <c r="AA36" i="28"/>
  <c r="O36" i="28"/>
  <c r="O35" i="28"/>
  <c r="AD36" i="28"/>
  <c r="AD35" i="28"/>
  <c r="R38" i="27"/>
  <c r="AJ38" i="27"/>
  <c r="AG38" i="27"/>
  <c r="X37" i="27"/>
  <c r="AA37" i="27"/>
  <c r="U37" i="27"/>
  <c r="U38" i="27"/>
  <c r="R36" i="27"/>
  <c r="R35" i="27"/>
  <c r="AD37" i="27"/>
  <c r="AA38" i="26"/>
  <c r="AD36" i="26"/>
  <c r="R35" i="26"/>
  <c r="R36" i="26"/>
  <c r="U37" i="26"/>
  <c r="AD35" i="26"/>
  <c r="AG37" i="26"/>
  <c r="U38" i="26"/>
  <c r="AG38" i="26"/>
  <c r="R37" i="26"/>
  <c r="AD38" i="26"/>
  <c r="L38" i="25"/>
  <c r="U38" i="25"/>
  <c r="U37" i="25"/>
  <c r="X38" i="25"/>
  <c r="O37" i="25"/>
  <c r="I38" i="25"/>
  <c r="AA37" i="25"/>
  <c r="O38" i="25"/>
  <c r="AA36" i="25"/>
  <c r="I36" i="25"/>
  <c r="AG38" i="25"/>
  <c r="I35" i="25"/>
  <c r="AA38" i="25"/>
  <c r="I37" i="25"/>
  <c r="R38" i="25"/>
  <c r="I37" i="23"/>
  <c r="U38" i="23"/>
  <c r="O38" i="23"/>
  <c r="C36" i="23"/>
  <c r="AA38" i="23"/>
  <c r="I38" i="23"/>
  <c r="F38" i="23"/>
  <c r="C37" i="23"/>
  <c r="C35" i="23"/>
  <c r="C38" i="23" s="1"/>
  <c r="F37" i="23"/>
  <c r="X38" i="23"/>
  <c r="L38" i="23"/>
  <c r="R38" i="23"/>
  <c r="C38" i="53"/>
  <c r="AG38" i="23"/>
  <c r="AN70" i="16"/>
  <c r="AN58" i="16"/>
  <c r="H31" i="49"/>
  <c r="H38" i="49" s="1"/>
  <c r="AN78" i="16"/>
  <c r="U37" i="23"/>
  <c r="R36" i="23"/>
  <c r="R35" i="23"/>
  <c r="L59" i="12"/>
  <c r="L162" i="12" s="1"/>
  <c r="AG36" i="23"/>
  <c r="AG35" i="23"/>
  <c r="AJ37" i="23"/>
  <c r="AN59" i="16"/>
  <c r="L163" i="12"/>
  <c r="O37" i="23"/>
  <c r="L35" i="23"/>
  <c r="L36" i="23"/>
  <c r="AN71" i="16"/>
  <c r="O36" i="23"/>
  <c r="R37" i="23"/>
  <c r="O35" i="23"/>
  <c r="AA37" i="23"/>
  <c r="X35" i="23"/>
  <c r="X36" i="23"/>
  <c r="U35" i="23"/>
  <c r="U36" i="23"/>
  <c r="X37" i="23"/>
  <c r="AA36" i="23"/>
  <c r="AA35" i="23"/>
  <c r="X37" i="24"/>
  <c r="I35" i="24"/>
  <c r="I38" i="24"/>
  <c r="C35" i="24"/>
  <c r="C38" i="24" s="1"/>
  <c r="F37" i="24"/>
  <c r="L38" i="24"/>
  <c r="C36" i="24"/>
  <c r="R38" i="24"/>
  <c r="AD38" i="24"/>
  <c r="AG38" i="24"/>
  <c r="AJ38" i="24"/>
  <c r="AA38" i="24"/>
  <c r="X38" i="24"/>
  <c r="O38" i="24"/>
  <c r="F38" i="24"/>
  <c r="C37" i="24"/>
  <c r="L37" i="24"/>
  <c r="I36" i="24"/>
  <c r="U38" i="24"/>
  <c r="AS91" i="17"/>
  <c r="O37" i="24"/>
  <c r="AD35" i="24"/>
  <c r="AD36" i="24"/>
  <c r="R37" i="24"/>
  <c r="O35" i="2"/>
  <c r="O36" i="2"/>
  <c r="R35" i="2"/>
  <c r="AD36" i="2"/>
  <c r="AD35" i="2"/>
  <c r="AH56" i="12"/>
  <c r="AA31" i="49" s="1"/>
  <c r="K34" i="56" s="1"/>
  <c r="W31" i="49"/>
  <c r="W38" i="49" s="1"/>
  <c r="F41" i="56" s="1"/>
  <c r="H34" i="56"/>
  <c r="M31" i="49"/>
  <c r="M38" i="49" s="1"/>
  <c r="AH60" i="12"/>
  <c r="Z31" i="49" s="1"/>
  <c r="Z38" i="49" s="1"/>
  <c r="J41" i="56" s="1"/>
  <c r="AH61" i="12"/>
  <c r="AC31" i="49" s="1"/>
  <c r="AC38" i="49" s="1"/>
  <c r="M41" i="56" s="1"/>
  <c r="L43" i="12"/>
  <c r="L149" i="12" s="1"/>
  <c r="AN77" i="16"/>
  <c r="AN72" i="16"/>
  <c r="L153" i="12"/>
  <c r="AH42" i="12"/>
  <c r="I31" i="49" s="1"/>
  <c r="I38" i="49" s="1"/>
  <c r="G31" i="49"/>
  <c r="G38" i="49" s="1"/>
  <c r="AN65" i="16"/>
  <c r="X31" i="49"/>
  <c r="X38" i="49" s="1"/>
  <c r="G41" i="56" s="1"/>
  <c r="B181" i="16"/>
  <c r="Z220" i="21"/>
  <c r="Z367" i="17"/>
  <c r="Z87" i="21"/>
  <c r="Z366" i="21"/>
  <c r="Z218" i="21"/>
  <c r="Z220" i="17"/>
  <c r="Z208" i="17"/>
  <c r="Z210" i="17"/>
  <c r="G139" i="16"/>
  <c r="M181" i="16"/>
  <c r="AI55" i="21"/>
  <c r="AG28" i="35"/>
  <c r="B165" i="16"/>
  <c r="B150" i="16"/>
  <c r="O30" i="35"/>
  <c r="D188" i="16"/>
  <c r="R27" i="35"/>
  <c r="M150" i="16"/>
  <c r="AP331" i="17"/>
  <c r="E276" i="21"/>
  <c r="C178" i="16"/>
  <c r="B290" i="33"/>
  <c r="B354" i="17"/>
  <c r="B290" i="17"/>
  <c r="B366" i="33"/>
  <c r="B366" i="22"/>
  <c r="B366" i="21"/>
  <c r="B282" i="33"/>
  <c r="B284" i="17"/>
  <c r="B283" i="33"/>
  <c r="B283" i="22"/>
  <c r="B283" i="21"/>
  <c r="B284" i="21"/>
  <c r="B284" i="33"/>
  <c r="AD12" i="35"/>
  <c r="BH284" i="17" s="1"/>
  <c r="B282" i="21"/>
  <c r="B282" i="22"/>
  <c r="B283" i="17"/>
  <c r="AD11" i="35"/>
  <c r="BH283" i="17" s="1"/>
  <c r="B317" i="33"/>
  <c r="AG15" i="35"/>
  <c r="BH318" i="17" s="1"/>
  <c r="B185" i="22"/>
  <c r="B157" i="17"/>
  <c r="B157" i="22"/>
  <c r="B44" i="21"/>
  <c r="B184" i="21"/>
  <c r="B157" i="21"/>
  <c r="B186" i="17"/>
  <c r="B355" i="17"/>
  <c r="B156" i="22"/>
  <c r="B184" i="22"/>
  <c r="L13" i="35"/>
  <c r="BH102" i="17" s="1"/>
  <c r="B157" i="33"/>
  <c r="B353" i="21"/>
  <c r="B219" i="33"/>
  <c r="F15" i="35"/>
  <c r="BH44" i="17" s="1"/>
  <c r="F16" i="35"/>
  <c r="BH45" i="17" s="1"/>
  <c r="B219" i="21"/>
  <c r="B44" i="22"/>
  <c r="B44" i="17"/>
  <c r="B219" i="22"/>
  <c r="X10" i="35"/>
  <c r="BH221" i="17" s="1"/>
  <c r="AJ21" i="35"/>
  <c r="BH354" i="17" s="1"/>
  <c r="B185" i="17"/>
  <c r="B100" i="33"/>
  <c r="R7" i="35"/>
  <c r="BH157" i="17" s="1"/>
  <c r="F22" i="35"/>
  <c r="BH51" i="17" s="1"/>
  <c r="B185" i="33"/>
  <c r="B354" i="33"/>
  <c r="B185" i="21"/>
  <c r="B156" i="21"/>
  <c r="B226" i="22"/>
  <c r="B184" i="33"/>
  <c r="B353" i="22"/>
  <c r="L12" i="35"/>
  <c r="BH101" i="17" s="1"/>
  <c r="B158" i="17"/>
  <c r="B156" i="33"/>
  <c r="B234" i="21"/>
  <c r="B233" i="21"/>
  <c r="X23" i="35"/>
  <c r="BH234" i="17" s="1"/>
  <c r="U6" i="35"/>
  <c r="BH186" i="17" s="1"/>
  <c r="B100" i="21"/>
  <c r="B226" i="21"/>
  <c r="B163" i="21"/>
  <c r="B227" i="17"/>
  <c r="B226" i="33"/>
  <c r="B101" i="17"/>
  <c r="B352" i="21"/>
  <c r="B352" i="33"/>
  <c r="B100" i="22"/>
  <c r="B352" i="22"/>
  <c r="B353" i="33"/>
  <c r="B353" i="17"/>
  <c r="U5" i="35"/>
  <c r="BH185" i="17" s="1"/>
  <c r="B248" i="33"/>
  <c r="AG16" i="35"/>
  <c r="BH319" i="17" s="1"/>
  <c r="B324" i="21"/>
  <c r="B319" i="17"/>
  <c r="B318" i="33"/>
  <c r="B135" i="22"/>
  <c r="B235" i="17"/>
  <c r="B318" i="22"/>
  <c r="B318" i="21"/>
  <c r="B233" i="22"/>
  <c r="AA7" i="35"/>
  <c r="BH249" i="17" s="1"/>
  <c r="B199" i="21"/>
  <c r="B191" i="33"/>
  <c r="F8" i="35"/>
  <c r="BH37" i="17" s="1"/>
  <c r="AJ14" i="35"/>
  <c r="BH347" i="17" s="1"/>
  <c r="AA13" i="35"/>
  <c r="BH255" i="17" s="1"/>
  <c r="AA14" i="35"/>
  <c r="BH256" i="17" s="1"/>
  <c r="B199" i="22"/>
  <c r="U19" i="35"/>
  <c r="BH199" i="17" s="1"/>
  <c r="B247" i="22"/>
  <c r="B345" i="21"/>
  <c r="B198" i="22"/>
  <c r="B44" i="33"/>
  <c r="B247" i="33"/>
  <c r="B220" i="17"/>
  <c r="U12" i="35"/>
  <c r="BH192" i="17" s="1"/>
  <c r="U20" i="35"/>
  <c r="BH200" i="17" s="1"/>
  <c r="B199" i="17"/>
  <c r="B198" i="33"/>
  <c r="B191" i="21"/>
  <c r="B198" i="21"/>
  <c r="B191" i="22"/>
  <c r="B248" i="17"/>
  <c r="O18" i="35"/>
  <c r="BH137" i="17" s="1"/>
  <c r="U13" i="35"/>
  <c r="BH193" i="17" s="1"/>
  <c r="B37" i="22"/>
  <c r="B192" i="21"/>
  <c r="B192" i="17"/>
  <c r="B254" i="21"/>
  <c r="B247" i="21"/>
  <c r="B233" i="33"/>
  <c r="B234" i="22"/>
  <c r="B340" i="22"/>
  <c r="C25" i="35"/>
  <c r="BH23" i="17" s="1"/>
  <c r="B37" i="33"/>
  <c r="B192" i="33"/>
  <c r="B135" i="33"/>
  <c r="B135" i="21"/>
  <c r="B346" i="17"/>
  <c r="B193" i="17"/>
  <c r="B345" i="22"/>
  <c r="B192" i="22"/>
  <c r="B326" i="17"/>
  <c r="B200" i="17"/>
  <c r="B234" i="17"/>
  <c r="B345" i="33"/>
  <c r="B136" i="17"/>
  <c r="AG24" i="35"/>
  <c r="BH327" i="17" s="1"/>
  <c r="B199" i="33"/>
  <c r="O17" i="35"/>
  <c r="BH136" i="17" s="1"/>
  <c r="AJ13" i="35"/>
  <c r="BH346" i="17" s="1"/>
  <c r="B326" i="22"/>
  <c r="B37" i="17"/>
  <c r="B325" i="21"/>
  <c r="B255" i="17"/>
  <c r="B327" i="17"/>
  <c r="B37" i="21"/>
  <c r="B341" i="17"/>
  <c r="B297" i="17"/>
  <c r="B339" i="17"/>
  <c r="B296" i="22"/>
  <c r="B254" i="22"/>
  <c r="B290" i="21"/>
  <c r="B326" i="33"/>
  <c r="B338" i="21"/>
  <c r="B325" i="22"/>
  <c r="B338" i="22"/>
  <c r="B289" i="22"/>
  <c r="B296" i="33"/>
  <c r="B340" i="33"/>
  <c r="AG22" i="35"/>
  <c r="BH325" i="17" s="1"/>
  <c r="B339" i="22"/>
  <c r="B340" i="17"/>
  <c r="B289" i="21"/>
  <c r="B325" i="33"/>
  <c r="B324" i="33"/>
  <c r="B324" i="22"/>
  <c r="B338" i="33"/>
  <c r="B325" i="17"/>
  <c r="AJ7" i="35"/>
  <c r="BH340" i="17" s="1"/>
  <c r="F9" i="35"/>
  <c r="BH38" i="17" s="1"/>
  <c r="AA6" i="35"/>
  <c r="BH248" i="17" s="1"/>
  <c r="AJ6" i="35"/>
  <c r="BH339" i="17" s="1"/>
  <c r="B289" i="33"/>
  <c r="B290" i="22"/>
  <c r="AG23" i="35"/>
  <c r="BH326" i="17" s="1"/>
  <c r="B339" i="21"/>
  <c r="B291" i="17"/>
  <c r="B339" i="33"/>
  <c r="B254" i="33"/>
  <c r="B340" i="21"/>
  <c r="E136" i="33"/>
  <c r="R14" i="35"/>
  <c r="BH164" i="17" s="1"/>
  <c r="E135" i="33"/>
  <c r="E135" i="22"/>
  <c r="E72" i="21"/>
  <c r="B163" i="22"/>
  <c r="BB80" i="17"/>
  <c r="I15" i="36"/>
  <c r="BK73" i="17" s="1"/>
  <c r="L12" i="36"/>
  <c r="BK101" i="17" s="1"/>
  <c r="X9" i="35"/>
  <c r="BH220" i="17" s="1"/>
  <c r="B164" i="17"/>
  <c r="U19" i="36"/>
  <c r="BK199" i="17" s="1"/>
  <c r="R15" i="35"/>
  <c r="BH165" i="17" s="1"/>
  <c r="B333" i="21"/>
  <c r="E135" i="21"/>
  <c r="X16" i="35"/>
  <c r="BH227" i="17" s="1"/>
  <c r="I16" i="36"/>
  <c r="BK74" i="17" s="1"/>
  <c r="U20" i="36"/>
  <c r="BK200" i="17" s="1"/>
  <c r="E199" i="22"/>
  <c r="B163" i="33"/>
  <c r="AD19" i="35"/>
  <c r="BH291" i="17" s="1"/>
  <c r="AL56" i="21"/>
  <c r="E277" i="17"/>
  <c r="E276" i="22"/>
  <c r="E44" i="21"/>
  <c r="B354" i="22"/>
  <c r="AI58" i="17"/>
  <c r="AY291" i="17"/>
  <c r="AI54" i="17"/>
  <c r="M162" i="16" a="1"/>
  <c r="M162" i="16" s="1"/>
  <c r="B354" i="21"/>
  <c r="I9" i="36"/>
  <c r="BK67" i="17" s="1"/>
  <c r="AJ20" i="35"/>
  <c r="BH353" i="17" s="1"/>
  <c r="H146" i="16"/>
  <c r="E141" i="16"/>
  <c r="AD18" i="35"/>
  <c r="BH290" i="17" s="1"/>
  <c r="AY290" i="17"/>
  <c r="Z90" i="21"/>
  <c r="R8" i="35"/>
  <c r="BH158" i="17" s="1"/>
  <c r="AI57" i="17"/>
  <c r="AI56" i="21"/>
  <c r="H163" i="16"/>
  <c r="B178" i="16"/>
  <c r="H149" i="16"/>
  <c r="H134" i="16"/>
  <c r="AS304" i="17"/>
  <c r="BB150" i="17"/>
  <c r="AV276" i="17"/>
  <c r="O24" i="36"/>
  <c r="BK143" i="17" s="1"/>
  <c r="E142" i="33"/>
  <c r="AD5" i="36"/>
  <c r="BK277" i="17" s="1"/>
  <c r="AS327" i="17"/>
  <c r="AS326" i="17"/>
  <c r="B170" i="16"/>
  <c r="AL55" i="21"/>
  <c r="H175" i="16"/>
  <c r="B188" i="16"/>
  <c r="AJ34" i="35"/>
  <c r="E275" i="21"/>
  <c r="B174" i="16"/>
  <c r="BB52" i="17"/>
  <c r="Z148" i="17"/>
  <c r="H155" i="16"/>
  <c r="Z28" i="17"/>
  <c r="H133" i="16"/>
  <c r="BE234" i="17"/>
  <c r="AY234" i="17"/>
  <c r="BB144" i="17"/>
  <c r="AA29" i="35"/>
  <c r="BH271" i="17" s="1"/>
  <c r="E152" i="17"/>
  <c r="AS228" i="17"/>
  <c r="AS276" i="17"/>
  <c r="M188" i="16"/>
  <c r="BE367" i="17"/>
  <c r="AD4" i="36"/>
  <c r="BK276" i="17" s="1"/>
  <c r="BE325" i="17"/>
  <c r="X23" i="36"/>
  <c r="BK234" i="17" s="1"/>
  <c r="BB275" i="17"/>
  <c r="BB401" i="17" s="1"/>
  <c r="BB440" i="17" s="1"/>
  <c r="J196" i="12" s="1"/>
  <c r="AP276" i="17"/>
  <c r="X25" i="35"/>
  <c r="BH236" i="17" s="1"/>
  <c r="X24" i="35"/>
  <c r="BH235" i="17" s="1"/>
  <c r="AP327" i="17"/>
  <c r="AP326" i="17"/>
  <c r="AV234" i="17"/>
  <c r="AG22" i="36"/>
  <c r="BK325" i="17" s="1"/>
  <c r="AY275" i="17"/>
  <c r="AY401" i="17" s="1"/>
  <c r="AY440" i="17" s="1"/>
  <c r="I196" i="12" s="1"/>
  <c r="B297" i="22"/>
  <c r="AD25" i="35"/>
  <c r="BH297" i="17" s="1"/>
  <c r="AV326" i="17"/>
  <c r="AY145" i="17"/>
  <c r="AY144" i="17"/>
  <c r="F166" i="16"/>
  <c r="AC270" i="17"/>
  <c r="AL90" i="21"/>
  <c r="E164" i="16"/>
  <c r="E149" i="16"/>
  <c r="E166" i="16"/>
  <c r="E175" i="16"/>
  <c r="AL210" i="17"/>
  <c r="AL208" i="21"/>
  <c r="E184" i="16"/>
  <c r="AL271" i="17"/>
  <c r="AL269" i="21"/>
  <c r="AL117" i="21"/>
  <c r="E174" i="16"/>
  <c r="E165" i="16"/>
  <c r="E180" i="16"/>
  <c r="E133" i="16"/>
  <c r="E132" i="16"/>
  <c r="AL27" i="21"/>
  <c r="E134" i="16"/>
  <c r="E131" i="16"/>
  <c r="D171" i="16"/>
  <c r="AI240" i="21"/>
  <c r="D151" i="16"/>
  <c r="D174" i="16"/>
  <c r="D175" i="16"/>
  <c r="AI86" i="17"/>
  <c r="AI87" i="17"/>
  <c r="AI87" i="21"/>
  <c r="D146" i="16"/>
  <c r="AI83" i="21"/>
  <c r="AI84" i="21"/>
  <c r="AI240" i="17"/>
  <c r="AI239" i="17"/>
  <c r="AI237" i="21"/>
  <c r="G160" i="16"/>
  <c r="G161" i="16"/>
  <c r="G179" i="16"/>
  <c r="G153" i="16"/>
  <c r="G152" i="16" s="1" a="1"/>
  <c r="G152" i="16" s="1"/>
  <c r="AF180" i="17"/>
  <c r="AF179" i="17"/>
  <c r="AF177" i="21"/>
  <c r="G145" i="16"/>
  <c r="AF83" i="21"/>
  <c r="AF85" i="17"/>
  <c r="AF86" i="17"/>
  <c r="AF86" i="21"/>
  <c r="AF117" i="21"/>
  <c r="G151" i="16"/>
  <c r="AF176" i="21"/>
  <c r="AF176" i="17"/>
  <c r="AF299" i="21"/>
  <c r="F160" i="16"/>
  <c r="F175" i="16"/>
  <c r="F161" i="16"/>
  <c r="AC239" i="21"/>
  <c r="AC241" i="17"/>
  <c r="F146" i="16"/>
  <c r="F145" i="16"/>
  <c r="AC84" i="21"/>
  <c r="F174" i="16"/>
  <c r="F168" i="16"/>
  <c r="F169" i="16"/>
  <c r="F170" i="16"/>
  <c r="H184" i="16"/>
  <c r="Z331" i="17"/>
  <c r="Z328" i="17"/>
  <c r="AY122" i="17"/>
  <c r="AY394" i="17" s="1"/>
  <c r="AY428" i="17" s="1"/>
  <c r="I184" i="12" s="1"/>
  <c r="AV81" i="17"/>
  <c r="AP58" i="17"/>
  <c r="AY241" i="17"/>
  <c r="AY242" i="17"/>
  <c r="E137" i="17"/>
  <c r="E136" i="21"/>
  <c r="E101" i="33"/>
  <c r="E101" i="21"/>
  <c r="E248" i="33"/>
  <c r="E248" i="22"/>
  <c r="E102" i="17"/>
  <c r="AV31" i="17"/>
  <c r="E228" i="21"/>
  <c r="E227" i="22"/>
  <c r="E136" i="22"/>
  <c r="E228" i="33"/>
  <c r="E129" i="22"/>
  <c r="E129" i="21"/>
  <c r="BB31" i="17"/>
  <c r="E130" i="17"/>
  <c r="E227" i="33"/>
  <c r="X18" i="36"/>
  <c r="BK229" i="17" s="1"/>
  <c r="X17" i="36"/>
  <c r="BK228" i="17" s="1"/>
  <c r="E228" i="22"/>
  <c r="E228" i="17"/>
  <c r="BE193" i="17"/>
  <c r="E227" i="21"/>
  <c r="AV30" i="17"/>
  <c r="AS229" i="17"/>
  <c r="AS30" i="17"/>
  <c r="AS31" i="17"/>
  <c r="BE264" i="17"/>
  <c r="BE263" i="17"/>
  <c r="AS201" i="17"/>
  <c r="AS200" i="17"/>
  <c r="BB75" i="17"/>
  <c r="BB74" i="17"/>
  <c r="AY133" i="17"/>
  <c r="AY130" i="17"/>
  <c r="BE187" i="17"/>
  <c r="BE186" i="17"/>
  <c r="AS133" i="17"/>
  <c r="AS130" i="17"/>
  <c r="AS193" i="17"/>
  <c r="BB30" i="17"/>
  <c r="AY110" i="17"/>
  <c r="AY109" i="17"/>
  <c r="AV229" i="17"/>
  <c r="AV228" i="17"/>
  <c r="BE53" i="17"/>
  <c r="BE52" i="17"/>
  <c r="BB264" i="17"/>
  <c r="BB263" i="17"/>
  <c r="BE110" i="17"/>
  <c r="BE109" i="17"/>
  <c r="BB133" i="17"/>
  <c r="BB130" i="17"/>
  <c r="BB103" i="17"/>
  <c r="BB102" i="17"/>
  <c r="AV145" i="17"/>
  <c r="AV144" i="17"/>
  <c r="AV46" i="17"/>
  <c r="AV45" i="17"/>
  <c r="AV257" i="17"/>
  <c r="AV256" i="17"/>
  <c r="AV201" i="17"/>
  <c r="AV200" i="17"/>
  <c r="AV133" i="17"/>
  <c r="AV130" i="17"/>
  <c r="BE103" i="17"/>
  <c r="BE102" i="17"/>
  <c r="O19" i="36"/>
  <c r="BK138" i="17" s="1"/>
  <c r="O18" i="36"/>
  <c r="BK137" i="17" s="1"/>
  <c r="AV138" i="17"/>
  <c r="AV137" i="17"/>
  <c r="AS264" i="17"/>
  <c r="AS263" i="17"/>
  <c r="AY53" i="17"/>
  <c r="AY52" i="17"/>
  <c r="BE222" i="17"/>
  <c r="BE221" i="17"/>
  <c r="AS110" i="17"/>
  <c r="AS109" i="17"/>
  <c r="BE46" i="17"/>
  <c r="BE45" i="17"/>
  <c r="AY103" i="17"/>
  <c r="AY102" i="17"/>
  <c r="AY75" i="17"/>
  <c r="AY74" i="17"/>
  <c r="AY46" i="17"/>
  <c r="AY45" i="17"/>
  <c r="BE138" i="17"/>
  <c r="BE137" i="17"/>
  <c r="AY320" i="17"/>
  <c r="AY319" i="17"/>
  <c r="BE201" i="17"/>
  <c r="BE200" i="17"/>
  <c r="E130" i="33"/>
  <c r="O11" i="36"/>
  <c r="BK130" i="17" s="1"/>
  <c r="BB222" i="17"/>
  <c r="BB221" i="17"/>
  <c r="BB257" i="17"/>
  <c r="BB256" i="17"/>
  <c r="AS75" i="17"/>
  <c r="AS74" i="17"/>
  <c r="AS82" i="17"/>
  <c r="AS81" i="17"/>
  <c r="AS39" i="17"/>
  <c r="AS38" i="17"/>
  <c r="BB138" i="17"/>
  <c r="BB137" i="17"/>
  <c r="AY257" i="17"/>
  <c r="AY256" i="17"/>
  <c r="BE70" i="17"/>
  <c r="BE68" i="17"/>
  <c r="AY264" i="17"/>
  <c r="AY263" i="17"/>
  <c r="AS70" i="17"/>
  <c r="AS68" i="17"/>
  <c r="AY138" i="17"/>
  <c r="AY137" i="17"/>
  <c r="BB229" i="17"/>
  <c r="BB228" i="17"/>
  <c r="BE82" i="17"/>
  <c r="BE81" i="17"/>
  <c r="AV264" i="17"/>
  <c r="AV263" i="17"/>
  <c r="AS187" i="17"/>
  <c r="AS186" i="17"/>
  <c r="AY82" i="17"/>
  <c r="AY81" i="17"/>
  <c r="AV39" i="17"/>
  <c r="AV38" i="17"/>
  <c r="AA21" i="36"/>
  <c r="BK263" i="17" s="1"/>
  <c r="E263" i="17"/>
  <c r="E262" i="33"/>
  <c r="E262" i="22"/>
  <c r="E262" i="21"/>
  <c r="AY39" i="17"/>
  <c r="AY38" i="17"/>
  <c r="BB82" i="17"/>
  <c r="BB81" i="17"/>
  <c r="AV75" i="17"/>
  <c r="AV74" i="17"/>
  <c r="BE257" i="17"/>
  <c r="BE256" i="17"/>
  <c r="AV110" i="17"/>
  <c r="AV109" i="17"/>
  <c r="AS138" i="17"/>
  <c r="AS137" i="17"/>
  <c r="AV53" i="17"/>
  <c r="AV52" i="17"/>
  <c r="AY229" i="17"/>
  <c r="AY228" i="17"/>
  <c r="BE39" i="17"/>
  <c r="BE38" i="17"/>
  <c r="BB110" i="17"/>
  <c r="BB109" i="17"/>
  <c r="E249" i="17"/>
  <c r="AA7" i="36"/>
  <c r="BK249" i="17" s="1"/>
  <c r="AV187" i="17"/>
  <c r="AV186" i="17"/>
  <c r="BB39" i="17"/>
  <c r="BB38" i="17"/>
  <c r="AV70" i="17"/>
  <c r="AV68" i="17"/>
  <c r="AY222" i="17"/>
  <c r="AY221" i="17"/>
  <c r="BB236" i="17"/>
  <c r="BB235" i="17"/>
  <c r="AS53" i="17"/>
  <c r="AS52" i="17"/>
  <c r="AY201" i="17"/>
  <c r="AY200" i="17"/>
  <c r="L14" i="36"/>
  <c r="BK103" i="17" s="1"/>
  <c r="L13" i="36"/>
  <c r="BK102" i="17" s="1"/>
  <c r="M180" i="16"/>
  <c r="AY304" i="17"/>
  <c r="AV305" i="17"/>
  <c r="AV333" i="17"/>
  <c r="AV304" i="17"/>
  <c r="AP269" i="17"/>
  <c r="AV332" i="17"/>
  <c r="AV150" i="17"/>
  <c r="M179" i="16"/>
  <c r="AS332" i="17"/>
  <c r="M171" i="16"/>
  <c r="BB304" i="17"/>
  <c r="BB305" i="17"/>
  <c r="AV87" i="17"/>
  <c r="AV213" i="17"/>
  <c r="AP332" i="17"/>
  <c r="AP241" i="17"/>
  <c r="E176" i="22"/>
  <c r="F29" i="36"/>
  <c r="BK58" i="17" s="1"/>
  <c r="AP206" i="17"/>
  <c r="AP30" i="17"/>
  <c r="AP304" i="17"/>
  <c r="AP305" i="17"/>
  <c r="AY305" i="17"/>
  <c r="R28" i="36"/>
  <c r="BK178" i="17" s="1"/>
  <c r="E58" i="21"/>
  <c r="AP213" i="17"/>
  <c r="BE115" i="17"/>
  <c r="AY150" i="17"/>
  <c r="AP178" i="17"/>
  <c r="AP270" i="17"/>
  <c r="AS333" i="17"/>
  <c r="AS150" i="17"/>
  <c r="C141" i="16"/>
  <c r="B133" i="16"/>
  <c r="L26" i="35"/>
  <c r="BH115" i="17" s="1"/>
  <c r="BE332" i="17"/>
  <c r="M149" i="16"/>
  <c r="AP333" i="17"/>
  <c r="E176" i="33"/>
  <c r="E177" i="17"/>
  <c r="R27" i="36"/>
  <c r="BK177" i="17" s="1"/>
  <c r="AV243" i="17"/>
  <c r="B255" i="21"/>
  <c r="B255" i="33"/>
  <c r="B256" i="17"/>
  <c r="B255" i="22"/>
  <c r="AA15" i="35"/>
  <c r="BH257" i="17" s="1"/>
  <c r="AP257" i="17"/>
  <c r="AS243" i="17"/>
  <c r="X32" i="36"/>
  <c r="BK243" i="17" s="1"/>
  <c r="AA8" i="35"/>
  <c r="BH250" i="17" s="1"/>
  <c r="B248" i="21"/>
  <c r="B249" i="17"/>
  <c r="B248" i="22"/>
  <c r="E241" i="21"/>
  <c r="E241" i="22"/>
  <c r="E242" i="33"/>
  <c r="E243" i="17"/>
  <c r="E242" i="21"/>
  <c r="X31" i="36"/>
  <c r="BK242" i="17" s="1"/>
  <c r="E242" i="22"/>
  <c r="AP236" i="17"/>
  <c r="BB243" i="17"/>
  <c r="E242" i="17"/>
  <c r="E241" i="33"/>
  <c r="C171" i="16"/>
  <c r="AP242" i="17"/>
  <c r="B229" i="17"/>
  <c r="B227" i="21"/>
  <c r="B228" i="33"/>
  <c r="B230" i="17"/>
  <c r="B227" i="33"/>
  <c r="B228" i="17"/>
  <c r="B220" i="21"/>
  <c r="B230" i="22"/>
  <c r="B227" i="22"/>
  <c r="B220" i="22"/>
  <c r="B229" i="33"/>
  <c r="BE214" i="17"/>
  <c r="BE398" i="17" s="1"/>
  <c r="BE435" i="17" s="1"/>
  <c r="K191" i="12" s="1"/>
  <c r="X17" i="35"/>
  <c r="BH228" i="17" s="1"/>
  <c r="AP229" i="17"/>
  <c r="B228" i="21"/>
  <c r="B228" i="22"/>
  <c r="B230" i="21"/>
  <c r="B229" i="22"/>
  <c r="B230" i="33"/>
  <c r="B229" i="21"/>
  <c r="B231" i="17"/>
  <c r="AY210" i="17"/>
  <c r="AS222" i="17"/>
  <c r="B220" i="33"/>
  <c r="X13" i="35"/>
  <c r="BH224" i="17" s="1"/>
  <c r="B221" i="17"/>
  <c r="BB215" i="17"/>
  <c r="X6" i="36"/>
  <c r="BK217" i="17" s="1"/>
  <c r="BE215" i="17"/>
  <c r="X18" i="35"/>
  <c r="BH229" i="17" s="1"/>
  <c r="X19" i="35"/>
  <c r="BH230" i="17" s="1"/>
  <c r="U34" i="36"/>
  <c r="BK214" i="17" s="1"/>
  <c r="BK398" i="17" s="1"/>
  <c r="BK435" i="17" s="1"/>
  <c r="O191" i="12" s="1"/>
  <c r="AV223" i="17"/>
  <c r="E213" i="22"/>
  <c r="E397" i="22" s="1"/>
  <c r="E214" i="17"/>
  <c r="E398" i="17" s="1"/>
  <c r="E435" i="17" s="1"/>
  <c r="E213" i="21"/>
  <c r="E397" i="21" s="1"/>
  <c r="E213" i="33"/>
  <c r="E397" i="33" s="1"/>
  <c r="AP222" i="17"/>
  <c r="AV214" i="17"/>
  <c r="AV398" i="17" s="1"/>
  <c r="AV435" i="17" s="1"/>
  <c r="H191" i="12" s="1"/>
  <c r="AS208" i="17"/>
  <c r="AP214" i="17"/>
  <c r="AP398" i="17" s="1"/>
  <c r="AP435" i="17" s="1"/>
  <c r="F191" i="12" s="1"/>
  <c r="BE208" i="17"/>
  <c r="AP207" i="17"/>
  <c r="E192" i="21"/>
  <c r="E193" i="17"/>
  <c r="E192" i="22"/>
  <c r="AY187" i="17"/>
  <c r="AS180" i="17"/>
  <c r="E192" i="33"/>
  <c r="AP187" i="17"/>
  <c r="AP201" i="17"/>
  <c r="U15" i="36"/>
  <c r="BK195" i="17" s="1"/>
  <c r="BB187" i="17"/>
  <c r="E186" i="17"/>
  <c r="BE180" i="17"/>
  <c r="AV180" i="17"/>
  <c r="E185" i="33"/>
  <c r="U7" i="36"/>
  <c r="BK187" i="17" s="1"/>
  <c r="E185" i="22"/>
  <c r="E185" i="21"/>
  <c r="AV173" i="17"/>
  <c r="AP165" i="17"/>
  <c r="AP167" i="17"/>
  <c r="BE158" i="17"/>
  <c r="AV158" i="17"/>
  <c r="E172" i="17"/>
  <c r="BB173" i="17"/>
  <c r="AY173" i="17"/>
  <c r="BB179" i="17"/>
  <c r="AP179" i="17"/>
  <c r="R30" i="36"/>
  <c r="BK180" i="17" s="1"/>
  <c r="AY158" i="17"/>
  <c r="E171" i="21"/>
  <c r="BE173" i="17"/>
  <c r="E173" i="17"/>
  <c r="E171" i="33"/>
  <c r="AP159" i="17"/>
  <c r="AS173" i="17"/>
  <c r="AV166" i="17"/>
  <c r="AV165" i="17"/>
  <c r="E172" i="22"/>
  <c r="E171" i="22"/>
  <c r="E172" i="21"/>
  <c r="R22" i="36"/>
  <c r="BK172" i="17" s="1"/>
  <c r="E172" i="33"/>
  <c r="BB167" i="17"/>
  <c r="AS158" i="17"/>
  <c r="AS145" i="17"/>
  <c r="BE165" i="17"/>
  <c r="BE166" i="17"/>
  <c r="AY166" i="17"/>
  <c r="AY165" i="17"/>
  <c r="AP174" i="17"/>
  <c r="AS166" i="17"/>
  <c r="AS165" i="17"/>
  <c r="BB165" i="17"/>
  <c r="E165" i="17"/>
  <c r="E157" i="33"/>
  <c r="E166" i="21"/>
  <c r="R15" i="36"/>
  <c r="BK165" i="17" s="1"/>
  <c r="E164" i="22"/>
  <c r="E165" i="22"/>
  <c r="B164" i="21"/>
  <c r="B164" i="22"/>
  <c r="R16" i="35"/>
  <c r="BH166" i="17" s="1"/>
  <c r="B164" i="33"/>
  <c r="B165" i="17"/>
  <c r="E164" i="21"/>
  <c r="R16" i="36"/>
  <c r="BK166" i="17" s="1"/>
  <c r="E164" i="33"/>
  <c r="E165" i="33"/>
  <c r="E165" i="21"/>
  <c r="BB145" i="17"/>
  <c r="BB159" i="17"/>
  <c r="E158" i="17"/>
  <c r="E157" i="21"/>
  <c r="M154" i="16"/>
  <c r="R9" i="36"/>
  <c r="BK159" i="17" s="1"/>
  <c r="E157" i="22"/>
  <c r="AV117" i="17"/>
  <c r="AV151" i="17"/>
  <c r="AY152" i="17"/>
  <c r="AS151" i="17"/>
  <c r="BB151" i="17"/>
  <c r="AP139" i="17"/>
  <c r="AP145" i="17"/>
  <c r="B130" i="17"/>
  <c r="B129" i="22"/>
  <c r="O12" i="35"/>
  <c r="BH131" i="17" s="1"/>
  <c r="B136" i="21"/>
  <c r="O19" i="35"/>
  <c r="BH138" i="17" s="1"/>
  <c r="B136" i="33"/>
  <c r="B129" i="33"/>
  <c r="B137" i="17"/>
  <c r="B129" i="21"/>
  <c r="B136" i="22"/>
  <c r="BE130" i="17"/>
  <c r="E123" i="33"/>
  <c r="E124" i="17"/>
  <c r="E123" i="22"/>
  <c r="E123" i="21"/>
  <c r="O6" i="36"/>
  <c r="BK125" i="17" s="1"/>
  <c r="B109" i="17"/>
  <c r="B108" i="21"/>
  <c r="AY123" i="17"/>
  <c r="AV123" i="17"/>
  <c r="AP122" i="17"/>
  <c r="AP394" i="17" s="1"/>
  <c r="AP428" i="17" s="1"/>
  <c r="F184" i="12" s="1"/>
  <c r="BB123" i="17"/>
  <c r="AS123" i="17"/>
  <c r="L28" i="36"/>
  <c r="BK117" i="17" s="1"/>
  <c r="E109" i="17"/>
  <c r="BB117" i="17"/>
  <c r="E108" i="21"/>
  <c r="AP111" i="17"/>
  <c r="E108" i="33"/>
  <c r="E108" i="22"/>
  <c r="AS117" i="17"/>
  <c r="AY117" i="17"/>
  <c r="E110" i="17"/>
  <c r="BE116" i="17"/>
  <c r="L27" i="35"/>
  <c r="BH116" i="17" s="1"/>
  <c r="B108" i="22"/>
  <c r="B109" i="33"/>
  <c r="B101" i="21"/>
  <c r="B102" i="21"/>
  <c r="B101" i="33"/>
  <c r="B101" i="22"/>
  <c r="B102" i="17"/>
  <c r="B108" i="33"/>
  <c r="AP105" i="17"/>
  <c r="AS76" i="17"/>
  <c r="E80" i="22"/>
  <c r="AP89" i="17"/>
  <c r="M146" i="16"/>
  <c r="C146" i="16"/>
  <c r="AY89" i="17"/>
  <c r="BB95" i="17"/>
  <c r="AV88" i="17"/>
  <c r="AP82" i="17"/>
  <c r="AS90" i="17"/>
  <c r="E80" i="33"/>
  <c r="I24" i="36"/>
  <c r="BK82" i="17" s="1"/>
  <c r="E80" i="21"/>
  <c r="E73" i="22"/>
  <c r="E74" i="17"/>
  <c r="E81" i="17"/>
  <c r="E73" i="21"/>
  <c r="E73" i="33"/>
  <c r="I17" i="36"/>
  <c r="BK75" i="17" s="1"/>
  <c r="AP75" i="17"/>
  <c r="AS60" i="17"/>
  <c r="AS392" i="17" s="1"/>
  <c r="AS424" i="17" s="1"/>
  <c r="G180" i="12" s="1"/>
  <c r="AV60" i="17"/>
  <c r="AV392" i="17" s="1"/>
  <c r="AV424" i="17" s="1"/>
  <c r="H180" i="12" s="1"/>
  <c r="AP59" i="17"/>
  <c r="E52" i="33"/>
  <c r="E52" i="17"/>
  <c r="B52" i="17"/>
  <c r="B52" i="22"/>
  <c r="AP53" i="17"/>
  <c r="AP46" i="17"/>
  <c r="E52" i="21"/>
  <c r="F24" i="35"/>
  <c r="BH53" i="17" s="1"/>
  <c r="B52" i="33"/>
  <c r="B52" i="21"/>
  <c r="E45" i="17"/>
  <c r="E45" i="33"/>
  <c r="F17" i="36"/>
  <c r="BK46" i="17" s="1"/>
  <c r="E45" i="21"/>
  <c r="E45" i="22"/>
  <c r="F23" i="36"/>
  <c r="BK52" i="17" s="1"/>
  <c r="E38" i="17"/>
  <c r="E38" i="22"/>
  <c r="F10" i="36"/>
  <c r="BK39" i="17" s="1"/>
  <c r="E38" i="21"/>
  <c r="B38" i="33"/>
  <c r="B45" i="21"/>
  <c r="B45" i="33"/>
  <c r="B38" i="21"/>
  <c r="B38" i="22"/>
  <c r="B45" i="22"/>
  <c r="B45" i="17"/>
  <c r="F17" i="35"/>
  <c r="BH46" i="17" s="1"/>
  <c r="E38" i="33"/>
  <c r="B39" i="17"/>
  <c r="B38" i="17"/>
  <c r="AS32" i="17"/>
  <c r="AS408" i="17" s="1"/>
  <c r="AS422" i="17" s="1"/>
  <c r="G178" i="12" s="1"/>
  <c r="AP39" i="17"/>
  <c r="BB32" i="17"/>
  <c r="BB408" i="17" s="1"/>
  <c r="BB422" i="17" s="1"/>
  <c r="J178" i="12" s="1"/>
  <c r="C27" i="36"/>
  <c r="BK25" i="17" s="1"/>
  <c r="C20" i="35"/>
  <c r="C27" i="35"/>
  <c r="BH25" i="17" s="1"/>
  <c r="AP31" i="17"/>
  <c r="AV32" i="17"/>
  <c r="AV408" i="17" s="1"/>
  <c r="AV422" i="17" s="1"/>
  <c r="H178" i="12" s="1"/>
  <c r="B31" i="21"/>
  <c r="C20" i="36"/>
  <c r="E341" i="33"/>
  <c r="AP355" i="17"/>
  <c r="B347" i="33"/>
  <c r="E341" i="21"/>
  <c r="E341" i="22"/>
  <c r="E342" i="17"/>
  <c r="S147" i="16" a="1"/>
  <c r="S147" i="16" s="1"/>
  <c r="AW45" i="12" s="1"/>
  <c r="AW46" i="12" s="1"/>
  <c r="BE355" i="17"/>
  <c r="AP360" i="17"/>
  <c r="AP361" i="17"/>
  <c r="S142" i="16" a="1"/>
  <c r="S142" i="16" s="1"/>
  <c r="AW43" i="12" s="1"/>
  <c r="AW44" i="12" s="1"/>
  <c r="T147" i="16" a="1"/>
  <c r="T147" i="16" s="1"/>
  <c r="AX45" i="12" s="1"/>
  <c r="AX46" i="12" s="1"/>
  <c r="BE357" i="17"/>
  <c r="T142" i="16" a="1"/>
  <c r="T142" i="16" s="1"/>
  <c r="AX43" i="12" s="1"/>
  <c r="AX44" i="12" s="1"/>
  <c r="E348" i="33"/>
  <c r="AJ16" i="35"/>
  <c r="BH349" i="17" s="1"/>
  <c r="AA70" i="16"/>
  <c r="AS342" i="17"/>
  <c r="BE349" i="17"/>
  <c r="BE348" i="17"/>
  <c r="BE342" i="17"/>
  <c r="AV341" i="17"/>
  <c r="L72" i="12"/>
  <c r="L172" i="12" s="1"/>
  <c r="L66" i="12"/>
  <c r="AP328" i="17"/>
  <c r="Z77" i="16"/>
  <c r="AV334" i="17"/>
  <c r="AS336" i="17"/>
  <c r="AS403" i="17" s="1"/>
  <c r="AS444" i="17" s="1"/>
  <c r="G200" i="12" s="1"/>
  <c r="AA81" i="16"/>
  <c r="Z60" i="16"/>
  <c r="Z70" i="16"/>
  <c r="BB334" i="17"/>
  <c r="AP334" i="17"/>
  <c r="Z65" i="16"/>
  <c r="AA69" i="16"/>
  <c r="AA76" i="16"/>
  <c r="AY328" i="17"/>
  <c r="AS321" i="17"/>
  <c r="AA73" i="16"/>
  <c r="Z76" i="16"/>
  <c r="Z72" i="16"/>
  <c r="AA64" i="16"/>
  <c r="Z64" i="16"/>
  <c r="BB328" i="17"/>
  <c r="AG19" i="36"/>
  <c r="BK322" i="17" s="1"/>
  <c r="E319" i="22"/>
  <c r="E320" i="17"/>
  <c r="E319" i="33"/>
  <c r="AS328" i="17"/>
  <c r="BB321" i="17"/>
  <c r="AA72" i="16"/>
  <c r="AA58" i="16"/>
  <c r="Z58" i="16"/>
  <c r="AA61" i="16"/>
  <c r="B319" i="33"/>
  <c r="BE328" i="17"/>
  <c r="AA60" i="16"/>
  <c r="AV321" i="17"/>
  <c r="AV279" i="17"/>
  <c r="AV327" i="17"/>
  <c r="AV328" i="17"/>
  <c r="AP321" i="17"/>
  <c r="E319" i="21"/>
  <c r="Z69" i="16"/>
  <c r="Z81" i="16"/>
  <c r="S162" i="16" a="1"/>
  <c r="S162" i="16" s="1"/>
  <c r="AW55" i="12" s="1"/>
  <c r="AW56" i="12" s="1"/>
  <c r="B319" i="22"/>
  <c r="B320" i="17"/>
  <c r="B319" i="21"/>
  <c r="B278" i="21"/>
  <c r="AG19" i="35"/>
  <c r="BH322" i="17" s="1"/>
  <c r="BE320" i="17"/>
  <c r="AV314" i="17"/>
  <c r="BE314" i="17"/>
  <c r="BB314" i="17"/>
  <c r="AY314" i="17"/>
  <c r="T162" i="16" a="1"/>
  <c r="T162" i="16" s="1"/>
  <c r="AX55" i="12" s="1"/>
  <c r="AX56" i="12" s="1"/>
  <c r="T130" i="16" a="1"/>
  <c r="T130" i="16" s="1"/>
  <c r="AX40" i="12" s="1"/>
  <c r="AP314" i="17"/>
  <c r="S130" i="16" a="1"/>
  <c r="S130" i="16" s="1"/>
  <c r="AW40" i="12" s="1"/>
  <c r="B311" i="17"/>
  <c r="AG8" i="36"/>
  <c r="BK311" i="17" s="1"/>
  <c r="S187" i="16" a="1"/>
  <c r="S187" i="16" s="1"/>
  <c r="AW69" i="12" s="1"/>
  <c r="T187" i="16" a="1"/>
  <c r="T187" i="16" s="1"/>
  <c r="AX69" i="12" s="1"/>
  <c r="E264" i="22"/>
  <c r="E264" i="21"/>
  <c r="AY306" i="17"/>
  <c r="AY402" i="17" s="1"/>
  <c r="AY442" i="17" s="1"/>
  <c r="I198" i="12" s="1"/>
  <c r="AS278" i="17"/>
  <c r="E266" i="17"/>
  <c r="E265" i="21"/>
  <c r="AA23" i="36"/>
  <c r="BK265" i="17" s="1"/>
  <c r="E265" i="33"/>
  <c r="E265" i="22"/>
  <c r="E264" i="33"/>
  <c r="E265" i="17"/>
  <c r="T168" i="16"/>
  <c r="T170" i="16"/>
  <c r="B279" i="17"/>
  <c r="AS279" i="17"/>
  <c r="BB306" i="17"/>
  <c r="B278" i="33"/>
  <c r="B280" i="17"/>
  <c r="B278" i="22"/>
  <c r="B291" i="33"/>
  <c r="AP306" i="17"/>
  <c r="AP402" i="17" s="1"/>
  <c r="AP442" i="17" s="1"/>
  <c r="F198" i="12" s="1"/>
  <c r="AS307" i="17"/>
  <c r="T154" i="16"/>
  <c r="BE306" i="17"/>
  <c r="T159" i="16"/>
  <c r="T160" i="16"/>
  <c r="S139" i="16"/>
  <c r="T161" i="16"/>
  <c r="S140" i="16"/>
  <c r="Z73" i="16"/>
  <c r="B292" i="22"/>
  <c r="B292" i="21"/>
  <c r="B291" i="21"/>
  <c r="B292" i="33"/>
  <c r="B293" i="17"/>
  <c r="B291" i="22"/>
  <c r="BE293" i="17"/>
  <c r="B292" i="17"/>
  <c r="T171" i="16"/>
  <c r="T141" i="16"/>
  <c r="S174" i="16"/>
  <c r="T184" i="16"/>
  <c r="AA43" i="12"/>
  <c r="AA149" i="12" s="1"/>
  <c r="T156" i="16"/>
  <c r="AB69" i="12"/>
  <c r="AB169" i="12" s="1"/>
  <c r="AA69" i="12"/>
  <c r="AA169" i="12" s="1"/>
  <c r="T155" i="16"/>
  <c r="T181" i="16"/>
  <c r="AP299" i="17"/>
  <c r="AP293" i="17"/>
  <c r="AS293" i="17"/>
  <c r="AD20" i="35"/>
  <c r="BH292" i="17" s="1"/>
  <c r="BE300" i="17"/>
  <c r="AV293" i="17"/>
  <c r="BB293" i="17"/>
  <c r="E291" i="33"/>
  <c r="E291" i="21"/>
  <c r="E292" i="17"/>
  <c r="E291" i="22"/>
  <c r="AD21" i="36"/>
  <c r="BK293" i="17" s="1"/>
  <c r="BB300" i="17"/>
  <c r="AD29" i="35"/>
  <c r="BH301" i="17" s="1"/>
  <c r="AV286" i="17"/>
  <c r="BB286" i="17"/>
  <c r="E285" i="22"/>
  <c r="E286" i="22"/>
  <c r="BE278" i="17"/>
  <c r="AD7" i="35"/>
  <c r="BH279" i="17" s="1"/>
  <c r="B279" i="22"/>
  <c r="B279" i="33"/>
  <c r="B279" i="21"/>
  <c r="BE286" i="17"/>
  <c r="BE279" i="17"/>
  <c r="BB279" i="17"/>
  <c r="AY279" i="17"/>
  <c r="AV278" i="17"/>
  <c r="AY286" i="17"/>
  <c r="AP279" i="17"/>
  <c r="AS286" i="17"/>
  <c r="E285" i="21"/>
  <c r="E285" i="33"/>
  <c r="E284" i="33"/>
  <c r="E284" i="21"/>
  <c r="E287" i="17"/>
  <c r="AD13" i="36"/>
  <c r="BK285" i="17" s="1"/>
  <c r="E286" i="21"/>
  <c r="E278" i="17"/>
  <c r="E284" i="22"/>
  <c r="E277" i="21"/>
  <c r="AD14" i="36"/>
  <c r="BK286" i="17" s="1"/>
  <c r="E277" i="33"/>
  <c r="E285" i="17"/>
  <c r="E286" i="17"/>
  <c r="E286" i="33"/>
  <c r="AD8" i="36"/>
  <c r="BK280" i="17" s="1"/>
  <c r="BB272" i="17"/>
  <c r="E277" i="22"/>
  <c r="AV244" i="17"/>
  <c r="AA16" i="35"/>
  <c r="BH258" i="17" s="1"/>
  <c r="B263" i="33"/>
  <c r="AP271" i="17"/>
  <c r="B264" i="17"/>
  <c r="BE271" i="17"/>
  <c r="B263" i="21"/>
  <c r="AA24" i="35"/>
  <c r="BH266" i="17" s="1"/>
  <c r="B263" i="22"/>
  <c r="AP265" i="17"/>
  <c r="E257" i="22"/>
  <c r="AA16" i="36"/>
  <c r="BK258" i="17" s="1"/>
  <c r="AY244" i="17"/>
  <c r="E257" i="21"/>
  <c r="E256" i="21"/>
  <c r="AA15" i="36"/>
  <c r="BK257" i="17" s="1"/>
  <c r="E256" i="22"/>
  <c r="E257" i="33"/>
  <c r="E257" i="17"/>
  <c r="E256" i="33"/>
  <c r="BE251" i="17"/>
  <c r="AA9" i="35"/>
  <c r="BH251" i="17" s="1"/>
  <c r="AP258" i="17"/>
  <c r="AP237" i="17"/>
  <c r="AP230" i="17"/>
  <c r="BB244" i="17"/>
  <c r="AS244" i="17"/>
  <c r="BE243" i="17"/>
  <c r="X27" i="35"/>
  <c r="BH238" i="17" s="1"/>
  <c r="AS223" i="17"/>
  <c r="BE216" i="17"/>
  <c r="AP223" i="17"/>
  <c r="AS209" i="17"/>
  <c r="AV224" i="17"/>
  <c r="BE209" i="17"/>
  <c r="AV188" i="17"/>
  <c r="BB209" i="17"/>
  <c r="B186" i="21"/>
  <c r="B186" i="22"/>
  <c r="B187" i="17"/>
  <c r="AB38" i="49"/>
  <c r="L41" i="56" s="1"/>
  <c r="L34" i="56"/>
  <c r="AS214" i="17"/>
  <c r="AS398" i="17" s="1"/>
  <c r="AS435" i="17" s="1"/>
  <c r="G191" i="12" s="1"/>
  <c r="U29" i="36"/>
  <c r="BK209" i="17" s="1"/>
  <c r="E207" i="22"/>
  <c r="E207" i="21"/>
  <c r="E207" i="33"/>
  <c r="E208" i="17"/>
  <c r="U22" i="35"/>
  <c r="BH202" i="17" s="1"/>
  <c r="U15" i="35"/>
  <c r="BH195" i="17" s="1"/>
  <c r="B195" i="21"/>
  <c r="U14" i="35"/>
  <c r="BH194" i="17" s="1"/>
  <c r="B195" i="22"/>
  <c r="AV209" i="17"/>
  <c r="U9" i="35"/>
  <c r="BH189" i="17" s="1"/>
  <c r="B201" i="21"/>
  <c r="B200" i="22"/>
  <c r="B186" i="33"/>
  <c r="AP160" i="17"/>
  <c r="AP202" i="17"/>
  <c r="E202" i="17"/>
  <c r="E200" i="33"/>
  <c r="E200" i="22"/>
  <c r="E202" i="33"/>
  <c r="E201" i="22"/>
  <c r="E202" i="22"/>
  <c r="E201" i="21"/>
  <c r="U21" i="36"/>
  <c r="BK201" i="17" s="1"/>
  <c r="E202" i="21"/>
  <c r="E203" i="17"/>
  <c r="E200" i="21"/>
  <c r="E201" i="33"/>
  <c r="E201" i="17"/>
  <c r="U22" i="36"/>
  <c r="BK202" i="17" s="1"/>
  <c r="B202" i="33"/>
  <c r="B201" i="17"/>
  <c r="B202" i="21"/>
  <c r="B200" i="21"/>
  <c r="B202" i="22"/>
  <c r="B200" i="33"/>
  <c r="B203" i="17"/>
  <c r="B201" i="22"/>
  <c r="B202" i="17"/>
  <c r="U21" i="35"/>
  <c r="BH201" i="17" s="1"/>
  <c r="B201" i="33"/>
  <c r="B195" i="33"/>
  <c r="B196" i="17"/>
  <c r="E139" i="17"/>
  <c r="AY188" i="17"/>
  <c r="U9" i="36"/>
  <c r="BK189" i="17" s="1"/>
  <c r="AP188" i="17"/>
  <c r="AV174" i="17"/>
  <c r="B159" i="17"/>
  <c r="B158" i="22"/>
  <c r="B158" i="21"/>
  <c r="B158" i="33"/>
  <c r="E138" i="21"/>
  <c r="E138" i="33"/>
  <c r="E138" i="22"/>
  <c r="AV181" i="17"/>
  <c r="AS181" i="17"/>
  <c r="AP146" i="17"/>
  <c r="BB188" i="17"/>
  <c r="H91" i="22"/>
  <c r="E175" i="17"/>
  <c r="AH49" i="12"/>
  <c r="N31" i="49" s="1"/>
  <c r="N38" i="49" s="1"/>
  <c r="M161" i="16"/>
  <c r="E174" i="33"/>
  <c r="R24" i="36"/>
  <c r="BK174" i="17" s="1"/>
  <c r="E174" i="17"/>
  <c r="E173" i="22"/>
  <c r="E173" i="21"/>
  <c r="O31" i="49"/>
  <c r="O38" i="49" s="1"/>
  <c r="AF365" i="21"/>
  <c r="AY180" i="17"/>
  <c r="AY174" i="17"/>
  <c r="AS174" i="17"/>
  <c r="B172" i="21"/>
  <c r="R24" i="35"/>
  <c r="BH174" i="17" s="1"/>
  <c r="B173" i="17"/>
  <c r="E174" i="21"/>
  <c r="E174" i="22"/>
  <c r="E173" i="33"/>
  <c r="B172" i="33"/>
  <c r="BE174" i="17"/>
  <c r="B172" i="22"/>
  <c r="BB174" i="17"/>
  <c r="O27" i="36"/>
  <c r="BK146" i="17" s="1"/>
  <c r="R11" i="36"/>
  <c r="BK161" i="17" s="1"/>
  <c r="R11" i="35"/>
  <c r="BH161" i="17" s="1"/>
  <c r="BB160" i="17"/>
  <c r="B144" i="33"/>
  <c r="B144" i="21"/>
  <c r="B144" i="22"/>
  <c r="O27" i="35"/>
  <c r="BH146" i="17" s="1"/>
  <c r="B145" i="17"/>
  <c r="B138" i="21"/>
  <c r="AF366" i="17"/>
  <c r="B103" i="22"/>
  <c r="L29" i="36"/>
  <c r="BK118" i="17" s="1"/>
  <c r="E104" i="17"/>
  <c r="AP90" i="17"/>
  <c r="B110" i="33"/>
  <c r="B81" i="33"/>
  <c r="AY70" i="17"/>
  <c r="AY69" i="17"/>
  <c r="AV118" i="17"/>
  <c r="AY90" i="17"/>
  <c r="AY118" i="17"/>
  <c r="AY68" i="17"/>
  <c r="AS118" i="17"/>
  <c r="BB118" i="17"/>
  <c r="B81" i="21"/>
  <c r="H101" i="1"/>
  <c r="K101" i="1" s="1"/>
  <c r="L22" i="36"/>
  <c r="BK111" i="17" s="1"/>
  <c r="B82" i="17"/>
  <c r="B81" i="22"/>
  <c r="I24" i="35"/>
  <c r="BH82" i="17" s="1"/>
  <c r="AP117" i="17"/>
  <c r="AP76" i="17"/>
  <c r="M145" i="16"/>
  <c r="C145" i="16"/>
  <c r="I28" i="35"/>
  <c r="BH86" i="17" s="1"/>
  <c r="H104" i="1"/>
  <c r="K104" i="1" s="1"/>
  <c r="I29" i="35"/>
  <c r="BH87" i="17" s="1"/>
  <c r="H105" i="1"/>
  <c r="K105" i="1" s="1"/>
  <c r="I30" i="35"/>
  <c r="BH88" i="17" s="1"/>
  <c r="H106" i="1"/>
  <c r="K106" i="1" s="1"/>
  <c r="I27" i="35"/>
  <c r="BH85" i="17" s="1"/>
  <c r="H103" i="1"/>
  <c r="K103" i="1" s="1"/>
  <c r="AP83" i="17"/>
  <c r="E75" i="22"/>
  <c r="I25" i="36"/>
  <c r="BK83" i="17" s="1"/>
  <c r="H108" i="1"/>
  <c r="K108" i="1" s="1"/>
  <c r="I10" i="36"/>
  <c r="BK68" i="17" s="1"/>
  <c r="BB71" i="17"/>
  <c r="E243" i="33"/>
  <c r="E243" i="21"/>
  <c r="E67" i="21"/>
  <c r="E68" i="17"/>
  <c r="E67" i="22"/>
  <c r="J142" i="16" a="1"/>
  <c r="J142" i="16" s="1"/>
  <c r="P162" i="16" a="1"/>
  <c r="P162" i="16" s="1"/>
  <c r="E243" i="22"/>
  <c r="E244" i="17"/>
  <c r="P142" i="16" a="1"/>
  <c r="P142" i="16" s="1"/>
  <c r="O135" i="16" a="1"/>
  <c r="O135" i="16" s="1"/>
  <c r="AV57" i="17"/>
  <c r="AF245" i="17"/>
  <c r="G168" i="16"/>
  <c r="G167" i="16" s="1" a="1"/>
  <c r="G167" i="16" s="1"/>
  <c r="T243" i="17"/>
  <c r="Q170" i="16"/>
  <c r="H363" i="33"/>
  <c r="I191" i="16"/>
  <c r="I187" i="16" s="1" a="1"/>
  <c r="I187" i="16" s="1"/>
  <c r="AQ69" i="12" s="1"/>
  <c r="AQ71" i="12" s="1"/>
  <c r="F30" i="36"/>
  <c r="BK59" i="17" s="1"/>
  <c r="C140" i="16"/>
  <c r="N366" i="22"/>
  <c r="O188" i="16"/>
  <c r="O187" i="16" s="1" a="1"/>
  <c r="O187" i="16" s="1"/>
  <c r="AL364" i="17"/>
  <c r="E191" i="16"/>
  <c r="AC366" i="21"/>
  <c r="F188" i="16"/>
  <c r="H89" i="17"/>
  <c r="I146" i="16"/>
  <c r="AF364" i="21"/>
  <c r="G190" i="16"/>
  <c r="AC364" i="21"/>
  <c r="F190" i="16"/>
  <c r="P147" i="16" a="1"/>
  <c r="P147" i="16" s="1"/>
  <c r="BE32" i="17"/>
  <c r="BE408" i="17" s="1"/>
  <c r="BE422" i="17" s="1"/>
  <c r="K178" i="12" s="1"/>
  <c r="M131" i="16"/>
  <c r="M130" i="16" s="1" a="1"/>
  <c r="M130" i="16" s="1"/>
  <c r="O31" i="35"/>
  <c r="N156" i="16" s="1"/>
  <c r="B156" i="16"/>
  <c r="C33" i="36"/>
  <c r="BK31" i="17" s="1"/>
  <c r="C132" i="16"/>
  <c r="C32" i="36"/>
  <c r="BK30" i="17" s="1"/>
  <c r="C133" i="16"/>
  <c r="K365" i="17"/>
  <c r="J190" i="16"/>
  <c r="AF31" i="17"/>
  <c r="G132" i="16"/>
  <c r="G130" i="16" s="1" a="1"/>
  <c r="G130" i="16" s="1"/>
  <c r="K366" i="33"/>
  <c r="J188" i="16"/>
  <c r="Q366" i="33"/>
  <c r="P188" i="16"/>
  <c r="AD33" i="36"/>
  <c r="BK305" i="17" s="1"/>
  <c r="C179" i="16"/>
  <c r="BE60" i="17"/>
  <c r="BE392" i="17" s="1"/>
  <c r="BE424" i="17" s="1"/>
  <c r="K180" i="12" s="1"/>
  <c r="M139" i="16"/>
  <c r="M135" i="16" s="1" a="1"/>
  <c r="M135" i="16" s="1"/>
  <c r="AG41" i="12" s="1"/>
  <c r="AG42" i="12" s="1"/>
  <c r="I30" i="49" s="1"/>
  <c r="Z303" i="21"/>
  <c r="H180" i="16"/>
  <c r="Z305" i="17"/>
  <c r="H179" i="16"/>
  <c r="AF366" i="21"/>
  <c r="G188" i="16"/>
  <c r="F29" i="35"/>
  <c r="N141" i="16" s="1"/>
  <c r="B141" i="16"/>
  <c r="C169" i="16"/>
  <c r="F30" i="35"/>
  <c r="N140" i="16" s="1"/>
  <c r="B140" i="16"/>
  <c r="AA33" i="36"/>
  <c r="C174" i="16"/>
  <c r="C31" i="35"/>
  <c r="N134" i="16" s="1"/>
  <c r="B134" i="16"/>
  <c r="AA32" i="36"/>
  <c r="BK274" i="17" s="1"/>
  <c r="C175" i="16"/>
  <c r="AD31" i="36"/>
  <c r="BK303" i="17" s="1"/>
  <c r="C181" i="16"/>
  <c r="Q364" i="22"/>
  <c r="P190" i="16"/>
  <c r="W364" i="21"/>
  <c r="R190" i="16"/>
  <c r="R187" i="16" s="1" a="1"/>
  <c r="R187" i="16" s="1"/>
  <c r="AV69" i="12" s="1"/>
  <c r="Z91" i="21"/>
  <c r="H143" i="16"/>
  <c r="AI364" i="21"/>
  <c r="D190" i="16"/>
  <c r="AI363" i="21"/>
  <c r="D191" i="16"/>
  <c r="R33" i="36"/>
  <c r="BK183" i="17" s="1"/>
  <c r="C159" i="16"/>
  <c r="AL243" i="17"/>
  <c r="E170" i="16"/>
  <c r="E167" i="16" s="1" a="1"/>
  <c r="E167" i="16" s="1"/>
  <c r="AL365" i="17"/>
  <c r="E190" i="16"/>
  <c r="AC364" i="17"/>
  <c r="F191" i="16"/>
  <c r="J162" i="16" a="1"/>
  <c r="J162" i="16" s="1"/>
  <c r="E335" i="21"/>
  <c r="E402" i="21" s="1"/>
  <c r="C185" i="16"/>
  <c r="O33" i="35"/>
  <c r="N154" i="16" s="1"/>
  <c r="B154" i="16"/>
  <c r="AD32" i="36"/>
  <c r="BK304" i="17" s="1"/>
  <c r="C180" i="16"/>
  <c r="Z366" i="17"/>
  <c r="H189" i="16"/>
  <c r="AF214" i="17"/>
  <c r="G163" i="16"/>
  <c r="G162" i="16" s="1" a="1"/>
  <c r="G162" i="16" s="1"/>
  <c r="T242" i="17"/>
  <c r="Q171" i="16"/>
  <c r="AL367" i="17"/>
  <c r="E188" i="16"/>
  <c r="Z303" i="17"/>
  <c r="H181" i="16"/>
  <c r="AC121" i="17"/>
  <c r="F150" i="16"/>
  <c r="F147" i="16" s="1" a="1"/>
  <c r="F147" i="16" s="1"/>
  <c r="AN45" i="12" s="1"/>
  <c r="H90" i="17"/>
  <c r="I145" i="16"/>
  <c r="O32" i="35"/>
  <c r="N155" i="16" s="1"/>
  <c r="B155" i="16"/>
  <c r="C31" i="36"/>
  <c r="C134" i="16"/>
  <c r="BE276" i="17"/>
  <c r="M174" i="16"/>
  <c r="O162" i="16" a="1"/>
  <c r="O162" i="16" s="1"/>
  <c r="Z364" i="17"/>
  <c r="H191" i="16"/>
  <c r="E54" i="33"/>
  <c r="E54" i="21"/>
  <c r="E54" i="17"/>
  <c r="AS57" i="17"/>
  <c r="AY54" i="17"/>
  <c r="AY55" i="17"/>
  <c r="BE62" i="17"/>
  <c r="AY60" i="17"/>
  <c r="AY392" i="17" s="1"/>
  <c r="AY424" i="17" s="1"/>
  <c r="I180" i="12" s="1"/>
  <c r="AV62" i="17"/>
  <c r="AS62" i="17"/>
  <c r="BB60" i="17"/>
  <c r="BB392" i="17" s="1"/>
  <c r="BB424" i="17" s="1"/>
  <c r="J180" i="12" s="1"/>
  <c r="B139" i="16"/>
  <c r="F26" i="36"/>
  <c r="BK55" i="17" s="1"/>
  <c r="E54" i="22"/>
  <c r="BE57" i="17"/>
  <c r="F25" i="35"/>
  <c r="BH54" i="17" s="1"/>
  <c r="F18" i="35"/>
  <c r="BH47" i="17" s="1"/>
  <c r="AP54" i="17"/>
  <c r="E47" i="33"/>
  <c r="AY26" i="17"/>
  <c r="AY27" i="17"/>
  <c r="AP47" i="17"/>
  <c r="AV40" i="17"/>
  <c r="AP40" i="17"/>
  <c r="AP26" i="17"/>
  <c r="BE33" i="17"/>
  <c r="BB26" i="17"/>
  <c r="BB27" i="17"/>
  <c r="BE26" i="17"/>
  <c r="BE27" i="17"/>
  <c r="AV27" i="17"/>
  <c r="B356" i="17"/>
  <c r="C28" i="35"/>
  <c r="BH26" i="17" s="1"/>
  <c r="AV26" i="17"/>
  <c r="E26" i="22"/>
  <c r="AS27" i="17"/>
  <c r="AS26" i="17"/>
  <c r="C21" i="36"/>
  <c r="C21" i="35"/>
  <c r="AP12" i="17"/>
  <c r="AP13" i="17"/>
  <c r="B341" i="21"/>
  <c r="B341" i="33"/>
  <c r="AH54" i="12"/>
  <c r="AH53" i="12"/>
  <c r="BE12" i="17"/>
  <c r="AY12" i="17"/>
  <c r="AV12" i="17"/>
  <c r="AS12" i="17"/>
  <c r="BB12" i="17"/>
  <c r="T337" i="21"/>
  <c r="B343" i="17"/>
  <c r="B342" i="22"/>
  <c r="B342" i="21"/>
  <c r="AJ17" i="35"/>
  <c r="AJ9" i="35"/>
  <c r="BH342" i="17" s="1"/>
  <c r="AS343" i="17"/>
  <c r="BE343" i="17"/>
  <c r="BB342" i="17"/>
  <c r="AY329" i="17"/>
  <c r="AS329" i="17"/>
  <c r="K86" i="16"/>
  <c r="L79" i="12" s="1"/>
  <c r="AH65" i="12"/>
  <c r="AL31" i="49" s="1"/>
  <c r="AH31" i="49"/>
  <c r="AY335" i="17"/>
  <c r="AY336" i="17"/>
  <c r="AY403" i="17" s="1"/>
  <c r="AY444" i="17" s="1"/>
  <c r="I200" i="12" s="1"/>
  <c r="AP329" i="17"/>
  <c r="BB329" i="17"/>
  <c r="E327" i="21"/>
  <c r="E327" i="22"/>
  <c r="E327" i="33"/>
  <c r="AG25" i="36"/>
  <c r="BK328" i="17" s="1"/>
  <c r="AG26" i="36"/>
  <c r="BK329" i="17" s="1"/>
  <c r="AG26" i="35"/>
  <c r="BH329" i="17" s="1"/>
  <c r="AP322" i="17"/>
  <c r="B310" i="22"/>
  <c r="AG8" i="35"/>
  <c r="BH311" i="17" s="1"/>
  <c r="B310" i="33"/>
  <c r="T99" i="17"/>
  <c r="BB322" i="17"/>
  <c r="AV322" i="17"/>
  <c r="AS322" i="17"/>
  <c r="AV315" i="17"/>
  <c r="B310" i="21"/>
  <c r="Z290" i="21"/>
  <c r="H93" i="22"/>
  <c r="H93" i="33"/>
  <c r="BB315" i="17"/>
  <c r="AY315" i="17"/>
  <c r="AP315" i="17"/>
  <c r="AY301" i="17"/>
  <c r="K84" i="16"/>
  <c r="L76" i="12" s="1"/>
  <c r="T96" i="17"/>
  <c r="K235" i="33"/>
  <c r="AH63" i="12"/>
  <c r="AH66" i="12" s="1"/>
  <c r="AG31" i="49"/>
  <c r="AS308" i="17"/>
  <c r="AD22" i="36"/>
  <c r="BK294" i="17" s="1"/>
  <c r="AD34" i="36"/>
  <c r="BK306" i="17" s="1"/>
  <c r="BK402" i="17" s="1"/>
  <c r="BK442" i="17" s="1"/>
  <c r="O198" i="12" s="1"/>
  <c r="T326" i="21"/>
  <c r="I179" i="16"/>
  <c r="W76" i="21"/>
  <c r="T136" i="17"/>
  <c r="T351" i="21"/>
  <c r="AV294" i="17"/>
  <c r="W365" i="17"/>
  <c r="T100" i="17"/>
  <c r="T196" i="21"/>
  <c r="AS301" i="17"/>
  <c r="B293" i="21"/>
  <c r="B293" i="22"/>
  <c r="B294" i="17"/>
  <c r="B293" i="33"/>
  <c r="T260" i="21"/>
  <c r="T87" i="17"/>
  <c r="T51" i="17"/>
  <c r="T313" i="17"/>
  <c r="W186" i="17"/>
  <c r="BE301" i="17"/>
  <c r="BB301" i="17"/>
  <c r="AV301" i="17"/>
  <c r="E299" i="22"/>
  <c r="Z341" i="21"/>
  <c r="AH71" i="12"/>
  <c r="AV287" i="17"/>
  <c r="AS287" i="17"/>
  <c r="T95" i="17"/>
  <c r="T192" i="21"/>
  <c r="W172" i="21"/>
  <c r="T349" i="21"/>
  <c r="T141" i="21"/>
  <c r="BB294" i="17"/>
  <c r="BE294" i="17"/>
  <c r="AP294" i="17"/>
  <c r="AS294" i="17"/>
  <c r="AD14" i="35"/>
  <c r="BH286" i="17" s="1"/>
  <c r="W189" i="17"/>
  <c r="X81" i="16"/>
  <c r="T265" i="17"/>
  <c r="T235" i="17"/>
  <c r="W48" i="17"/>
  <c r="T353" i="21"/>
  <c r="Z206" i="17"/>
  <c r="BE287" i="17"/>
  <c r="BB287" i="17"/>
  <c r="AY287" i="17"/>
  <c r="AP286" i="17"/>
  <c r="AP287" i="17"/>
  <c r="B287" i="17"/>
  <c r="B286" i="21"/>
  <c r="B286" i="22"/>
  <c r="B286" i="17"/>
  <c r="B286" i="33"/>
  <c r="B285" i="21"/>
  <c r="B285" i="22"/>
  <c r="B285" i="33"/>
  <c r="H92" i="33"/>
  <c r="H143" i="22"/>
  <c r="J170" i="16"/>
  <c r="H143" i="33"/>
  <c r="Z285" i="21"/>
  <c r="W36" i="17"/>
  <c r="T129" i="17"/>
  <c r="H314" i="22"/>
  <c r="Q351" i="33"/>
  <c r="AP280" i="17"/>
  <c r="X69" i="16"/>
  <c r="W284" i="17"/>
  <c r="T175" i="21"/>
  <c r="Z345" i="17"/>
  <c r="AF221" i="17"/>
  <c r="Z238" i="21"/>
  <c r="AP231" i="17"/>
  <c r="B251" i="33"/>
  <c r="BB280" i="17"/>
  <c r="BB273" i="17"/>
  <c r="AA30" i="36"/>
  <c r="BK272" i="17" s="1"/>
  <c r="B271" i="33"/>
  <c r="AP266" i="17"/>
  <c r="J150" i="16"/>
  <c r="AP259" i="17"/>
  <c r="AA17" i="36"/>
  <c r="BK259" i="17" s="1"/>
  <c r="E259" i="17"/>
  <c r="E258" i="33"/>
  <c r="E258" i="22"/>
  <c r="E258" i="21"/>
  <c r="E251" i="22"/>
  <c r="E252" i="17"/>
  <c r="E251" i="33"/>
  <c r="E251" i="21"/>
  <c r="W366" i="21"/>
  <c r="T245" i="21"/>
  <c r="Z224" i="17"/>
  <c r="T253" i="17"/>
  <c r="T97" i="21"/>
  <c r="T231" i="21"/>
  <c r="Z358" i="21"/>
  <c r="BE252" i="17"/>
  <c r="BB245" i="17"/>
  <c r="AP251" i="17"/>
  <c r="AP252" i="17"/>
  <c r="AY245" i="17"/>
  <c r="AY399" i="17" s="1"/>
  <c r="AY437" i="17" s="1"/>
  <c r="I193" i="12" s="1"/>
  <c r="AV245" i="17"/>
  <c r="AS245" i="17"/>
  <c r="AS399" i="17" s="1"/>
  <c r="AS437" i="17" s="1"/>
  <c r="G193" i="12" s="1"/>
  <c r="H92" i="22"/>
  <c r="AP238" i="17"/>
  <c r="AP224" i="17"/>
  <c r="T339" i="17"/>
  <c r="Q144" i="16"/>
  <c r="T128" i="17"/>
  <c r="H140" i="33"/>
  <c r="H141" i="17"/>
  <c r="J151" i="16"/>
  <c r="H234" i="22"/>
  <c r="Q186" i="16"/>
  <c r="T311" i="21"/>
  <c r="T333" i="17"/>
  <c r="T174" i="17"/>
  <c r="N217" i="17"/>
  <c r="Q351" i="22"/>
  <c r="O170" i="16"/>
  <c r="Z359" i="21"/>
  <c r="Z293" i="21"/>
  <c r="O28" i="36"/>
  <c r="BK147" i="17" s="1"/>
  <c r="Z285" i="17"/>
  <c r="Z354" i="21"/>
  <c r="AS224" i="17"/>
  <c r="Q146" i="16"/>
  <c r="T84" i="17"/>
  <c r="T85" i="17"/>
  <c r="AL100" i="21"/>
  <c r="Z288" i="21"/>
  <c r="Z253" i="17"/>
  <c r="Z287" i="21"/>
  <c r="T247" i="17"/>
  <c r="T352" i="21"/>
  <c r="K234" i="33"/>
  <c r="K234" i="22"/>
  <c r="N104" i="22"/>
  <c r="Z339" i="21"/>
  <c r="T263" i="17"/>
  <c r="T264" i="17"/>
  <c r="Z245" i="21"/>
  <c r="T138" i="17"/>
  <c r="W184" i="17"/>
  <c r="S66" i="16"/>
  <c r="T254" i="21"/>
  <c r="Z282" i="17"/>
  <c r="T66" i="17"/>
  <c r="T294" i="21"/>
  <c r="H258" i="22"/>
  <c r="H258" i="33"/>
  <c r="L171" i="12"/>
  <c r="W351" i="17"/>
  <c r="T343" i="21"/>
  <c r="Z356" i="21"/>
  <c r="T325" i="17"/>
  <c r="T341" i="17"/>
  <c r="T310" i="21"/>
  <c r="Z362" i="17"/>
  <c r="Z295" i="17"/>
  <c r="Z283" i="21"/>
  <c r="T291" i="17"/>
  <c r="T236" i="17"/>
  <c r="Z363" i="21"/>
  <c r="W246" i="17"/>
  <c r="T159" i="17"/>
  <c r="W289" i="21"/>
  <c r="Z171" i="17"/>
  <c r="Z365" i="17"/>
  <c r="T346" i="21"/>
  <c r="Z358" i="17"/>
  <c r="Z364" i="21"/>
  <c r="T344" i="21"/>
  <c r="Z217" i="17"/>
  <c r="AI219" i="17"/>
  <c r="Z246" i="21"/>
  <c r="W291" i="21"/>
  <c r="H142" i="17"/>
  <c r="H141" i="22"/>
  <c r="Z138" i="21"/>
  <c r="AV217" i="17"/>
  <c r="Z144" i="21"/>
  <c r="AH72" i="12"/>
  <c r="Z214" i="21"/>
  <c r="Z355" i="21"/>
  <c r="AF217" i="17"/>
  <c r="Z35" i="17"/>
  <c r="Z134" i="21"/>
  <c r="Z185" i="17"/>
  <c r="Z202" i="17"/>
  <c r="Z351" i="21"/>
  <c r="Z256" i="17"/>
  <c r="T258" i="17"/>
  <c r="Z237" i="17"/>
  <c r="Z293" i="17"/>
  <c r="W367" i="17"/>
  <c r="Z141" i="17"/>
  <c r="Z215" i="21"/>
  <c r="H315" i="17"/>
  <c r="L166" i="12"/>
  <c r="Z350" i="17"/>
  <c r="Z290" i="17"/>
  <c r="T79" i="21"/>
  <c r="T309" i="17"/>
  <c r="W168" i="17"/>
  <c r="Z287" i="17"/>
  <c r="Z134" i="17"/>
  <c r="Z362" i="21"/>
  <c r="T340" i="17"/>
  <c r="T158" i="17"/>
  <c r="W81" i="16"/>
  <c r="BE217" i="17"/>
  <c r="AP217" i="17"/>
  <c r="U30" i="36"/>
  <c r="BK210" i="17" s="1"/>
  <c r="O28" i="35"/>
  <c r="BH147" i="17" s="1"/>
  <c r="T134" i="17"/>
  <c r="Z344" i="17"/>
  <c r="T101" i="21"/>
  <c r="T255" i="21"/>
  <c r="T343" i="17"/>
  <c r="Z282" i="21"/>
  <c r="Z353" i="17"/>
  <c r="AI314" i="21"/>
  <c r="T52" i="17"/>
  <c r="T77" i="21"/>
  <c r="Z277" i="17"/>
  <c r="AL251" i="17"/>
  <c r="Z40" i="17"/>
  <c r="Z17" i="21"/>
  <c r="T215" i="17"/>
  <c r="T247" i="21"/>
  <c r="T286" i="21"/>
  <c r="AL218" i="17"/>
  <c r="Z347" i="21"/>
  <c r="Z248" i="21"/>
  <c r="T253" i="21"/>
  <c r="AL219" i="21"/>
  <c r="Q163" i="16"/>
  <c r="T265" i="21"/>
  <c r="T346" i="17"/>
  <c r="T348" i="21"/>
  <c r="T248" i="21"/>
  <c r="T35" i="17"/>
  <c r="T233" i="21"/>
  <c r="T209" i="21"/>
  <c r="Z137" i="17"/>
  <c r="Z351" i="17"/>
  <c r="Z201" i="17"/>
  <c r="AF219" i="17"/>
  <c r="Z143" i="17"/>
  <c r="Z238" i="17"/>
  <c r="Z341" i="17"/>
  <c r="AL338" i="17"/>
  <c r="AF103" i="21"/>
  <c r="Z7" i="17"/>
  <c r="Z67" i="17"/>
  <c r="Z250" i="17"/>
  <c r="Z253" i="21"/>
  <c r="Z349" i="17"/>
  <c r="T232" i="21"/>
  <c r="Z235" i="21"/>
  <c r="Z365" i="21"/>
  <c r="Z137" i="21"/>
  <c r="Z347" i="17"/>
  <c r="Z140" i="17"/>
  <c r="Z144" i="17"/>
  <c r="AV210" i="17"/>
  <c r="AS210" i="17"/>
  <c r="Z345" i="21"/>
  <c r="E195" i="33"/>
  <c r="N337" i="22"/>
  <c r="Q340" i="22"/>
  <c r="L164" i="12"/>
  <c r="L156" i="12"/>
  <c r="L159" i="12"/>
  <c r="L161" i="12"/>
  <c r="T320" i="17"/>
  <c r="Z251" i="17"/>
  <c r="Z361" i="17"/>
  <c r="AF216" i="17"/>
  <c r="Z136" i="17"/>
  <c r="Z142" i="17"/>
  <c r="Z251" i="21"/>
  <c r="T227" i="17"/>
  <c r="Z343" i="17"/>
  <c r="AF218" i="17"/>
  <c r="T341" i="21"/>
  <c r="Z247" i="21"/>
  <c r="E196" i="17"/>
  <c r="E195" i="21"/>
  <c r="E195" i="22"/>
  <c r="AP203" i="17"/>
  <c r="L170" i="12"/>
  <c r="L52" i="12"/>
  <c r="AN75" i="16"/>
  <c r="AN63" i="16"/>
  <c r="L168" i="12"/>
  <c r="AN68" i="16"/>
  <c r="AN80" i="16"/>
  <c r="L64" i="12"/>
  <c r="L167" i="12" s="1"/>
  <c r="AN67" i="16"/>
  <c r="L62" i="12"/>
  <c r="L165" i="12" s="1"/>
  <c r="AN79" i="16"/>
  <c r="L157" i="12"/>
  <c r="L69" i="12"/>
  <c r="L169" i="12" s="1"/>
  <c r="AN81" i="16"/>
  <c r="AN69" i="16"/>
  <c r="H255" i="22"/>
  <c r="AP189" i="17"/>
  <c r="BE175" i="17"/>
  <c r="K342" i="17"/>
  <c r="Z291" i="21"/>
  <c r="Z111" i="17"/>
  <c r="E139" i="21"/>
  <c r="E140" i="17"/>
  <c r="M160" i="16"/>
  <c r="AV182" i="17"/>
  <c r="AS182" i="17"/>
  <c r="N341" i="17"/>
  <c r="N340" i="22"/>
  <c r="H235" i="17"/>
  <c r="Z354" i="17"/>
  <c r="M76" i="12"/>
  <c r="AY175" i="17"/>
  <c r="AP168" i="17"/>
  <c r="R25" i="35"/>
  <c r="BH175" i="17" s="1"/>
  <c r="AP41" i="17"/>
  <c r="H250" i="22"/>
  <c r="N337" i="33"/>
  <c r="AV175" i="17"/>
  <c r="AS175" i="17"/>
  <c r="E111" i="33"/>
  <c r="AF290" i="21"/>
  <c r="H126" i="33"/>
  <c r="BB168" i="17"/>
  <c r="AO90" i="16"/>
  <c r="AN94" i="16" s="1"/>
  <c r="BE160" i="17"/>
  <c r="AY160" i="17"/>
  <c r="AY161" i="17"/>
  <c r="AP161" i="17"/>
  <c r="AV160" i="17"/>
  <c r="AD31" i="35"/>
  <c r="N181" i="16" s="1"/>
  <c r="AA33" i="35"/>
  <c r="N174" i="16" s="1"/>
  <c r="AA32" i="35"/>
  <c r="N175" i="16" s="1"/>
  <c r="F12" i="36"/>
  <c r="BK41" i="17" s="1"/>
  <c r="C7" i="35"/>
  <c r="C6" i="35"/>
  <c r="L31" i="35"/>
  <c r="N151" i="16" s="1"/>
  <c r="AD26" i="36"/>
  <c r="BK298" i="17" s="1"/>
  <c r="F19" i="36"/>
  <c r="BK48" i="17" s="1"/>
  <c r="B13" i="21"/>
  <c r="C15" i="35"/>
  <c r="BH13" i="17" s="1"/>
  <c r="U28" i="35"/>
  <c r="BH208" i="17" s="1"/>
  <c r="U32" i="35"/>
  <c r="N165" i="16" s="1"/>
  <c r="C29" i="36"/>
  <c r="BK27" i="17" s="1"/>
  <c r="AA28" i="36"/>
  <c r="BK270" i="17" s="1"/>
  <c r="B48" i="33"/>
  <c r="F19" i="35"/>
  <c r="BH48" i="17" s="1"/>
  <c r="F5" i="35"/>
  <c r="BH34" i="17" s="1"/>
  <c r="L32" i="35"/>
  <c r="N150" i="16" s="1"/>
  <c r="O21" i="36"/>
  <c r="BK140" i="17" s="1"/>
  <c r="U27" i="35"/>
  <c r="BH207" i="17" s="1"/>
  <c r="R33" i="35"/>
  <c r="N159" i="16" s="1"/>
  <c r="U31" i="35"/>
  <c r="N166" i="16" s="1"/>
  <c r="B30" i="21"/>
  <c r="C32" i="35"/>
  <c r="N133" i="16" s="1"/>
  <c r="E4" i="21"/>
  <c r="C6" i="36"/>
  <c r="BK4" i="17" s="1"/>
  <c r="B66" i="33"/>
  <c r="I9" i="35"/>
  <c r="BH67" i="17" s="1"/>
  <c r="U29" i="35"/>
  <c r="BH209" i="17" s="1"/>
  <c r="BE147" i="17"/>
  <c r="AP147" i="17"/>
  <c r="E139" i="22"/>
  <c r="AS119" i="17"/>
  <c r="Q236" i="33"/>
  <c r="T131" i="21"/>
  <c r="T315" i="21"/>
  <c r="AL142" i="17"/>
  <c r="T136" i="21"/>
  <c r="T144" i="17"/>
  <c r="T259" i="17"/>
  <c r="AL92" i="21"/>
  <c r="AC139" i="17"/>
  <c r="T102" i="21"/>
  <c r="T287" i="21"/>
  <c r="T134" i="21"/>
  <c r="AL247" i="17"/>
  <c r="AL100" i="17"/>
  <c r="O15" i="36"/>
  <c r="BB119" i="17"/>
  <c r="AY119" i="17"/>
  <c r="BE119" i="17"/>
  <c r="E119" i="17"/>
  <c r="AV119" i="17"/>
  <c r="K344" i="33"/>
  <c r="K345" i="17"/>
  <c r="Q348" i="17"/>
  <c r="Q347" i="33"/>
  <c r="N340" i="17"/>
  <c r="N339" i="22"/>
  <c r="AI350" i="17"/>
  <c r="AL131" i="17"/>
  <c r="AC224" i="21"/>
  <c r="AL132" i="17"/>
  <c r="AF45" i="17"/>
  <c r="AI248" i="17"/>
  <c r="J161" i="16"/>
  <c r="W69" i="16"/>
  <c r="J159" i="16"/>
  <c r="AI201" i="21"/>
  <c r="S65" i="16"/>
  <c r="AL202" i="17"/>
  <c r="AL346" i="21"/>
  <c r="Q336" i="33"/>
  <c r="Q353" i="33"/>
  <c r="N350" i="33"/>
  <c r="N351" i="17"/>
  <c r="H346" i="33"/>
  <c r="Q350" i="22"/>
  <c r="Q350" i="33"/>
  <c r="AL235" i="17"/>
  <c r="AC265" i="21"/>
  <c r="AL252" i="17"/>
  <c r="L16" i="36"/>
  <c r="N367" i="17"/>
  <c r="H228" i="22"/>
  <c r="H351" i="17"/>
  <c r="Q349" i="22"/>
  <c r="Q349" i="33"/>
  <c r="Z52" i="17"/>
  <c r="AI235" i="17"/>
  <c r="AI218" i="17"/>
  <c r="AF230" i="17"/>
  <c r="AC283" i="17"/>
  <c r="Z204" i="17"/>
  <c r="Z167" i="17"/>
  <c r="AI343" i="17"/>
  <c r="Z77" i="17"/>
  <c r="AL234" i="17"/>
  <c r="H95" i="17"/>
  <c r="Z279" i="21"/>
  <c r="Z167" i="21"/>
  <c r="AI309" i="21"/>
  <c r="AI106" i="17"/>
  <c r="AL296" i="21"/>
  <c r="T348" i="17"/>
  <c r="Z169" i="21"/>
  <c r="AL283" i="21"/>
  <c r="T316" i="21"/>
  <c r="AI257" i="17"/>
  <c r="AI93" i="17"/>
  <c r="Z6" i="17"/>
  <c r="T252" i="17"/>
  <c r="AL228" i="17"/>
  <c r="K178" i="22"/>
  <c r="Q347" i="17"/>
  <c r="Q346" i="33"/>
  <c r="K341" i="22"/>
  <c r="B34" i="22"/>
  <c r="B34" i="17"/>
  <c r="Z92" i="21"/>
  <c r="T67" i="17"/>
  <c r="T125" i="21"/>
  <c r="N337" i="17"/>
  <c r="Q348" i="33"/>
  <c r="Q349" i="17"/>
  <c r="Q366" i="22"/>
  <c r="Q367" i="17"/>
  <c r="AI250" i="17"/>
  <c r="N345" i="17"/>
  <c r="AI251" i="17"/>
  <c r="AC351" i="17"/>
  <c r="AI216" i="17"/>
  <c r="AF235" i="17"/>
  <c r="AL134" i="17"/>
  <c r="Z9" i="21"/>
  <c r="AL218" i="21"/>
  <c r="AC139" i="21"/>
  <c r="AF220" i="17"/>
  <c r="AL64" i="17"/>
  <c r="E27" i="17"/>
  <c r="M144" i="16"/>
  <c r="B34" i="21"/>
  <c r="B13" i="22"/>
  <c r="F6" i="35"/>
  <c r="B34" i="33"/>
  <c r="K366" i="22"/>
  <c r="Q364" i="33"/>
  <c r="AI259" i="17"/>
  <c r="AI232" i="21"/>
  <c r="AI361" i="17"/>
  <c r="Z295" i="21"/>
  <c r="AL343" i="17"/>
  <c r="AL106" i="17"/>
  <c r="AF76" i="17"/>
  <c r="AL281" i="21"/>
  <c r="AC220" i="17"/>
  <c r="AC363" i="17"/>
  <c r="Z338" i="17"/>
  <c r="AC340" i="21"/>
  <c r="AL230" i="21"/>
  <c r="Z187" i="17"/>
  <c r="AL173" i="17"/>
  <c r="AC75" i="21"/>
  <c r="T143" i="17"/>
  <c r="Z168" i="21"/>
  <c r="AL217" i="17"/>
  <c r="T256" i="21"/>
  <c r="AI99" i="17"/>
  <c r="T251" i="17"/>
  <c r="AL101" i="21"/>
  <c r="Z62" i="17"/>
  <c r="AL170" i="21"/>
  <c r="AC141" i="21"/>
  <c r="AI185" i="17"/>
  <c r="Z79" i="21"/>
  <c r="Z107" i="21"/>
  <c r="T250" i="17"/>
  <c r="AI141" i="17"/>
  <c r="T350" i="21"/>
  <c r="Z96" i="17"/>
  <c r="AF348" i="21"/>
  <c r="Z311" i="17"/>
  <c r="AL135" i="21"/>
  <c r="AL359" i="17"/>
  <c r="AL138" i="17"/>
  <c r="AL186" i="17"/>
  <c r="K294" i="33"/>
  <c r="K337" i="33"/>
  <c r="K337" i="22"/>
  <c r="K345" i="33"/>
  <c r="N366" i="33"/>
  <c r="Q353" i="22"/>
  <c r="Q365" i="17"/>
  <c r="AL215" i="21"/>
  <c r="AF264" i="17"/>
  <c r="AF142" i="17"/>
  <c r="AL174" i="17"/>
  <c r="AL261" i="21"/>
  <c r="AI229" i="21"/>
  <c r="Z12" i="17"/>
  <c r="AC107" i="17"/>
  <c r="Z63" i="17"/>
  <c r="Z39" i="17"/>
  <c r="Z308" i="21"/>
  <c r="AL135" i="17"/>
  <c r="Z315" i="17"/>
  <c r="AC223" i="21"/>
  <c r="AI216" i="21"/>
  <c r="AL341" i="17"/>
  <c r="AC366" i="17"/>
  <c r="AC365" i="21"/>
  <c r="AI360" i="17"/>
  <c r="AI364" i="17"/>
  <c r="Z171" i="21"/>
  <c r="Z172" i="21"/>
  <c r="Z324" i="21"/>
  <c r="T140" i="17"/>
  <c r="AC342" i="17"/>
  <c r="AL233" i="17"/>
  <c r="Z106" i="17"/>
  <c r="Z93" i="21"/>
  <c r="AI234" i="17"/>
  <c r="Z5" i="17"/>
  <c r="T139" i="17"/>
  <c r="AC353" i="17"/>
  <c r="T356" i="17"/>
  <c r="T131" i="17"/>
  <c r="AI254" i="17"/>
  <c r="Z187" i="21"/>
  <c r="E41" i="21"/>
  <c r="E27" i="21"/>
  <c r="E41" i="33"/>
  <c r="E48" i="33"/>
  <c r="E48" i="21"/>
  <c r="E48" i="17"/>
  <c r="E48" i="22"/>
  <c r="B13" i="17"/>
  <c r="BE63" i="17"/>
  <c r="B13" i="33"/>
  <c r="AL249" i="17"/>
  <c r="AL256" i="17"/>
  <c r="AC137" i="17"/>
  <c r="AF286" i="17"/>
  <c r="AC138" i="17"/>
  <c r="Q298" i="33"/>
  <c r="N271" i="17"/>
  <c r="H99" i="17"/>
  <c r="B66" i="21"/>
  <c r="E41" i="17"/>
  <c r="E41" i="22"/>
  <c r="AP84" i="17"/>
  <c r="H256" i="33"/>
  <c r="K342" i="22"/>
  <c r="K342" i="33"/>
  <c r="K179" i="33"/>
  <c r="B67" i="17"/>
  <c r="B66" i="22"/>
  <c r="E4" i="33"/>
  <c r="E4" i="22"/>
  <c r="E4" i="17"/>
  <c r="Q352" i="33"/>
  <c r="H350" i="33"/>
  <c r="Q352" i="22"/>
  <c r="Q336" i="22"/>
  <c r="Q337" i="33"/>
  <c r="K367" i="17"/>
  <c r="K349" i="17"/>
  <c r="H266" i="17"/>
  <c r="E177" i="22"/>
  <c r="E270" i="33"/>
  <c r="B152" i="17"/>
  <c r="B86" i="33"/>
  <c r="B238" i="21"/>
  <c r="BH239" i="17"/>
  <c r="BH41" i="17"/>
  <c r="B48" i="21"/>
  <c r="BK61" i="17"/>
  <c r="B327" i="21"/>
  <c r="BH328" i="17"/>
  <c r="E34" i="21"/>
  <c r="BK34" i="17"/>
  <c r="C16" i="35"/>
  <c r="H86" i="1"/>
  <c r="K86" i="1" s="1"/>
  <c r="B149" i="21"/>
  <c r="B85" i="21"/>
  <c r="B87" i="21"/>
  <c r="B114" i="33"/>
  <c r="BK13" i="17"/>
  <c r="I19" i="36"/>
  <c r="N297" i="22"/>
  <c r="V137" i="12"/>
  <c r="V265" i="12" s="1"/>
  <c r="K175" i="17"/>
  <c r="O180" i="16"/>
  <c r="X69" i="12"/>
  <c r="AI103" i="17"/>
  <c r="AL139" i="17"/>
  <c r="AF256" i="17"/>
  <c r="AL140" i="17"/>
  <c r="AF103" i="17"/>
  <c r="AL99" i="17"/>
  <c r="Z15" i="17"/>
  <c r="AL187" i="17"/>
  <c r="AL114" i="17"/>
  <c r="Z281" i="17"/>
  <c r="AF105" i="17"/>
  <c r="Z4" i="21"/>
  <c r="AI295" i="17"/>
  <c r="AL93" i="21"/>
  <c r="AL235" i="21"/>
  <c r="AI100" i="17"/>
  <c r="AL224" i="21"/>
  <c r="AL187" i="21"/>
  <c r="AL204" i="21"/>
  <c r="AL223" i="21"/>
  <c r="AF257" i="17"/>
  <c r="AI109" i="17"/>
  <c r="AI222" i="21"/>
  <c r="AI76" i="21"/>
  <c r="O168" i="16"/>
  <c r="J169" i="16"/>
  <c r="Q220" i="33"/>
  <c r="N349" i="17"/>
  <c r="K336" i="33"/>
  <c r="H230" i="17"/>
  <c r="H229" i="33"/>
  <c r="AP77" i="17"/>
  <c r="AP48" i="17"/>
  <c r="S78" i="16"/>
  <c r="Z86" i="21"/>
  <c r="Z81" i="17"/>
  <c r="Z106" i="21"/>
  <c r="Z193" i="17"/>
  <c r="Z50" i="17"/>
  <c r="Z18" i="17"/>
  <c r="Z46" i="17"/>
  <c r="Z24" i="17"/>
  <c r="S69" i="16"/>
  <c r="Z257" i="17"/>
  <c r="BB61" i="17"/>
  <c r="AY61" i="17"/>
  <c r="AP61" i="17"/>
  <c r="AV63" i="17"/>
  <c r="AL366" i="17"/>
  <c r="AL96" i="17"/>
  <c r="AL143" i="17"/>
  <c r="AL107" i="17"/>
  <c r="AL351" i="17"/>
  <c r="AL283" i="17"/>
  <c r="AL365" i="21"/>
  <c r="AL98" i="17"/>
  <c r="AL355" i="17"/>
  <c r="AL110" i="17"/>
  <c r="AL254" i="17"/>
  <c r="AL105" i="17"/>
  <c r="AL351" i="21"/>
  <c r="AL337" i="17"/>
  <c r="AL247" i="21"/>
  <c r="AL254" i="21"/>
  <c r="AI110" i="17"/>
  <c r="AI341" i="17"/>
  <c r="AI225" i="17"/>
  <c r="AI336" i="21"/>
  <c r="AI108" i="17"/>
  <c r="AF226" i="21"/>
  <c r="AF227" i="21"/>
  <c r="AF133" i="17"/>
  <c r="AF294" i="21"/>
  <c r="AF288" i="21"/>
  <c r="AF367" i="17"/>
  <c r="AF281" i="21"/>
  <c r="AF345" i="17"/>
  <c r="AC338" i="21"/>
  <c r="AC81" i="17"/>
  <c r="AC217" i="21"/>
  <c r="Z37" i="17"/>
  <c r="Z34" i="17"/>
  <c r="Z261" i="21"/>
  <c r="Z104" i="17"/>
  <c r="Z97" i="17"/>
  <c r="Z44" i="21"/>
  <c r="Z154" i="21"/>
  <c r="S76" i="16"/>
  <c r="Z312" i="21"/>
  <c r="Z11" i="17"/>
  <c r="W202" i="21"/>
  <c r="T129" i="21"/>
  <c r="T262" i="17"/>
  <c r="T126" i="21"/>
  <c r="T55" i="17"/>
  <c r="T260" i="17"/>
  <c r="H249" i="22"/>
  <c r="H110" i="17"/>
  <c r="H100" i="22"/>
  <c r="H261" i="17"/>
  <c r="H229" i="17"/>
  <c r="H355" i="22"/>
  <c r="H109" i="22"/>
  <c r="P69" i="16"/>
  <c r="AL363" i="21"/>
  <c r="B48" i="22"/>
  <c r="B48" i="17"/>
  <c r="AL61" i="17"/>
  <c r="AI61" i="17"/>
  <c r="Z61" i="17"/>
  <c r="W61" i="17"/>
  <c r="E61" i="17"/>
  <c r="B114" i="22"/>
  <c r="B87" i="33"/>
  <c r="B88" i="17"/>
  <c r="B41" i="22"/>
  <c r="E59" i="33"/>
  <c r="AI246" i="17"/>
  <c r="Z258" i="21"/>
  <c r="B58" i="33"/>
  <c r="E31" i="17"/>
  <c r="AC107" i="21"/>
  <c r="Z254" i="21"/>
  <c r="E27" i="33"/>
  <c r="E27" i="22"/>
  <c r="B41" i="33"/>
  <c r="B41" i="21"/>
  <c r="BE35" i="17"/>
  <c r="B41" i="17"/>
  <c r="F20" i="35"/>
  <c r="AL200" i="21"/>
  <c r="AI260" i="17"/>
  <c r="V69" i="16"/>
  <c r="F13" i="35"/>
  <c r="Q81" i="16"/>
  <c r="S77" i="16"/>
  <c r="E30" i="33"/>
  <c r="E34" i="33"/>
  <c r="E34" i="22"/>
  <c r="E34" i="17"/>
  <c r="B115" i="17"/>
  <c r="B114" i="21"/>
  <c r="B87" i="22"/>
  <c r="AI296" i="17"/>
  <c r="Z266" i="21"/>
  <c r="Z264" i="17"/>
  <c r="P81" i="16"/>
  <c r="B86" i="21"/>
  <c r="B86" i="22"/>
  <c r="B87" i="17"/>
  <c r="H94" i="33"/>
  <c r="N341" i="22"/>
  <c r="BE34" i="17"/>
  <c r="AI78" i="17"/>
  <c r="AI253" i="17"/>
  <c r="AI170" i="21"/>
  <c r="AC264" i="17"/>
  <c r="AC105" i="17"/>
  <c r="AC45" i="17"/>
  <c r="AC291" i="17"/>
  <c r="Z314" i="17"/>
  <c r="Z298" i="21"/>
  <c r="Z174" i="17"/>
  <c r="Z69" i="17"/>
  <c r="Z275" i="21"/>
  <c r="Z297" i="17"/>
  <c r="Z47" i="17"/>
  <c r="Z192" i="17"/>
  <c r="Z66" i="17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5" i="21"/>
  <c r="Z202" i="21"/>
  <c r="Z197" i="17"/>
  <c r="W38" i="17"/>
  <c r="H100" i="17"/>
  <c r="H350" i="17"/>
  <c r="H99" i="33"/>
  <c r="H349" i="33"/>
  <c r="H352" i="22"/>
  <c r="E59" i="22"/>
  <c r="E59" i="17"/>
  <c r="K348" i="22"/>
  <c r="H98" i="22"/>
  <c r="H352" i="33"/>
  <c r="N348" i="22"/>
  <c r="N341" i="33"/>
  <c r="H265" i="22"/>
  <c r="H247" i="33"/>
  <c r="H100" i="33"/>
  <c r="H248" i="17"/>
  <c r="H104" i="17"/>
  <c r="H345" i="17"/>
  <c r="S64" i="16"/>
  <c r="AF126" i="17"/>
  <c r="T81" i="16"/>
  <c r="O81" i="16"/>
  <c r="C30" i="36"/>
  <c r="C29" i="35"/>
  <c r="H346" i="22"/>
  <c r="H96" i="22"/>
  <c r="H232" i="22"/>
  <c r="H228" i="17"/>
  <c r="H96" i="33"/>
  <c r="H342" i="22"/>
  <c r="H340" i="17"/>
  <c r="T69" i="16"/>
  <c r="H342" i="33"/>
  <c r="H339" i="22"/>
  <c r="H231" i="22"/>
  <c r="H256" i="22"/>
  <c r="K339" i="17"/>
  <c r="N349" i="22"/>
  <c r="H343" i="22"/>
  <c r="H348" i="33"/>
  <c r="H98" i="17"/>
  <c r="N342" i="22"/>
  <c r="K338" i="22"/>
  <c r="K347" i="22"/>
  <c r="N343" i="17"/>
  <c r="H252" i="33"/>
  <c r="H97" i="33"/>
  <c r="H251" i="33"/>
  <c r="H348" i="22"/>
  <c r="AF360" i="17"/>
  <c r="AL231" i="21"/>
  <c r="Q113" i="22"/>
  <c r="H315" i="33"/>
  <c r="H316" i="17"/>
  <c r="H227" i="33"/>
  <c r="Z51" i="17"/>
  <c r="AL107" i="21"/>
  <c r="AF139" i="17"/>
  <c r="AF252" i="17"/>
  <c r="AI348" i="21"/>
  <c r="AI104" i="17"/>
  <c r="AC293" i="21"/>
  <c r="AF347" i="17"/>
  <c r="E336" i="33"/>
  <c r="E149" i="22"/>
  <c r="E149" i="33"/>
  <c r="E58" i="33"/>
  <c r="B58" i="17"/>
  <c r="B355" i="33"/>
  <c r="B151" i="21"/>
  <c r="B209" i="17"/>
  <c r="B151" i="33"/>
  <c r="B346" i="21"/>
  <c r="B355" i="21"/>
  <c r="B151" i="22"/>
  <c r="B58" i="22"/>
  <c r="B150" i="17"/>
  <c r="B149" i="22"/>
  <c r="B149" i="33"/>
  <c r="B58" i="21"/>
  <c r="B209" i="21"/>
  <c r="B175" i="21"/>
  <c r="H250" i="17"/>
  <c r="H254" i="17"/>
  <c r="H262" i="17"/>
  <c r="H357" i="33"/>
  <c r="H355" i="33"/>
  <c r="H253" i="22"/>
  <c r="H261" i="22"/>
  <c r="H230" i="33"/>
  <c r="H125" i="17"/>
  <c r="Q210" i="22"/>
  <c r="T140" i="21"/>
  <c r="Z130" i="17"/>
  <c r="AI94" i="17"/>
  <c r="AL257" i="21"/>
  <c r="AI339" i="17"/>
  <c r="AF245" i="21"/>
  <c r="Z95" i="17"/>
  <c r="H95" i="33"/>
  <c r="H255" i="33"/>
  <c r="H344" i="22"/>
  <c r="H347" i="22"/>
  <c r="H338" i="17"/>
  <c r="H95" i="22"/>
  <c r="H226" i="22"/>
  <c r="H348" i="17"/>
  <c r="H353" i="33"/>
  <c r="H340" i="22"/>
  <c r="H226" i="33"/>
  <c r="H353" i="22"/>
  <c r="H250" i="33"/>
  <c r="H340" i="33"/>
  <c r="H103" i="33"/>
  <c r="AL264" i="17"/>
  <c r="AL112" i="17"/>
  <c r="AL357" i="17"/>
  <c r="AL230" i="17"/>
  <c r="AI231" i="17"/>
  <c r="AI95" i="17"/>
  <c r="AF343" i="17"/>
  <c r="AL103" i="17"/>
  <c r="AI184" i="17"/>
  <c r="AC219" i="17"/>
  <c r="AL183" i="21"/>
  <c r="AL175" i="17"/>
  <c r="AI341" i="21"/>
  <c r="Z41" i="21"/>
  <c r="Z200" i="17"/>
  <c r="AI297" i="17"/>
  <c r="AL95" i="17"/>
  <c r="AI344" i="17"/>
  <c r="AL203" i="17"/>
  <c r="AI225" i="21"/>
  <c r="AI187" i="17"/>
  <c r="AC205" i="17"/>
  <c r="AL172" i="17"/>
  <c r="AC171" i="21"/>
  <c r="AI288" i="17"/>
  <c r="S73" i="16"/>
  <c r="AC134" i="17"/>
  <c r="AL263" i="17"/>
  <c r="AI74" i="17"/>
  <c r="AL104" i="17"/>
  <c r="AC344" i="17"/>
  <c r="AC346" i="17"/>
  <c r="AL141" i="17"/>
  <c r="AL204" i="17"/>
  <c r="Z70" i="17"/>
  <c r="AI252" i="17"/>
  <c r="Z33" i="17"/>
  <c r="AI97" i="17"/>
  <c r="AL344" i="17"/>
  <c r="AC282" i="17"/>
  <c r="AC357" i="17"/>
  <c r="AL109" i="17"/>
  <c r="Z75" i="17"/>
  <c r="Z98" i="17"/>
  <c r="AC343" i="21"/>
  <c r="AC103" i="17"/>
  <c r="AF233" i="21"/>
  <c r="AC340" i="17"/>
  <c r="AL325" i="17"/>
  <c r="AL227" i="17"/>
  <c r="AC355" i="17"/>
  <c r="AF233" i="17"/>
  <c r="Z199" i="17"/>
  <c r="AC214" i="21"/>
  <c r="AC111" i="17"/>
  <c r="Z222" i="17"/>
  <c r="Z309" i="21"/>
  <c r="AI222" i="17"/>
  <c r="Z114" i="17"/>
  <c r="AF224" i="17"/>
  <c r="AI202" i="21"/>
  <c r="AF262" i="17"/>
  <c r="AI227" i="17"/>
  <c r="AF248" i="17"/>
  <c r="AL97" i="17"/>
  <c r="AF265" i="21"/>
  <c r="Z14" i="17"/>
  <c r="AF292" i="17"/>
  <c r="E58" i="17"/>
  <c r="H101" i="22"/>
  <c r="H356" i="33"/>
  <c r="H246" i="33"/>
  <c r="H248" i="33"/>
  <c r="H259" i="33"/>
  <c r="AV18" i="17"/>
  <c r="AS18" i="17"/>
  <c r="BE18" i="17"/>
  <c r="AL362" i="17"/>
  <c r="H264" i="33"/>
  <c r="H352" i="17"/>
  <c r="H351" i="33"/>
  <c r="H265" i="17"/>
  <c r="H233" i="22"/>
  <c r="H251" i="22"/>
  <c r="H260" i="33"/>
  <c r="H338" i="22"/>
  <c r="H233" i="17"/>
  <c r="H344" i="17"/>
  <c r="H230" i="22"/>
  <c r="H363" i="22"/>
  <c r="H168" i="17"/>
  <c r="H226" i="17"/>
  <c r="H124" i="22"/>
  <c r="H127" i="17"/>
  <c r="H125" i="33"/>
  <c r="H343" i="33"/>
  <c r="H357" i="22"/>
  <c r="H225" i="22"/>
  <c r="H253" i="17"/>
  <c r="H126" i="17"/>
  <c r="H364" i="17"/>
  <c r="H357" i="17"/>
  <c r="H262" i="22"/>
  <c r="H248" i="22"/>
  <c r="H346" i="17"/>
  <c r="H102" i="17"/>
  <c r="H263" i="17"/>
  <c r="H257" i="22"/>
  <c r="H257" i="33"/>
  <c r="H336" i="22"/>
  <c r="H263" i="22"/>
  <c r="H341" i="22"/>
  <c r="H345" i="22"/>
  <c r="H246" i="17"/>
  <c r="H264" i="17"/>
  <c r="H247" i="17"/>
  <c r="H342" i="17"/>
  <c r="H259" i="22"/>
  <c r="H245" i="22"/>
  <c r="AL359" i="21"/>
  <c r="AY17" i="17"/>
  <c r="AP17" i="17"/>
  <c r="BB17" i="17"/>
  <c r="AL185" i="17"/>
  <c r="AL339" i="21"/>
  <c r="AL259" i="21"/>
  <c r="AL133" i="17"/>
  <c r="AL353" i="21"/>
  <c r="AL348" i="17"/>
  <c r="AL358" i="17"/>
  <c r="AL143" i="21"/>
  <c r="AL137" i="17"/>
  <c r="AL349" i="21"/>
  <c r="AL339" i="17"/>
  <c r="AL361" i="17"/>
  <c r="AL353" i="17"/>
  <c r="AL250" i="17"/>
  <c r="AL223" i="17"/>
  <c r="AC363" i="21"/>
  <c r="AC264" i="21"/>
  <c r="AC171" i="17"/>
  <c r="Q69" i="16"/>
  <c r="AC246" i="17"/>
  <c r="AC47" i="21"/>
  <c r="AC347" i="17"/>
  <c r="AF248" i="21"/>
  <c r="AF254" i="21"/>
  <c r="AF136" i="17"/>
  <c r="AF141" i="17"/>
  <c r="AF247" i="17"/>
  <c r="AF361" i="21"/>
  <c r="AF46" i="17"/>
  <c r="AF47" i="17"/>
  <c r="AF144" i="17"/>
  <c r="AF290" i="17"/>
  <c r="AF231" i="21"/>
  <c r="AF189" i="17"/>
  <c r="AF283" i="17"/>
  <c r="AF222" i="17"/>
  <c r="AF226" i="17"/>
  <c r="AF44" i="21"/>
  <c r="AI316" i="17"/>
  <c r="AI173" i="17"/>
  <c r="AI206" i="17"/>
  <c r="AI98" i="17"/>
  <c r="AI366" i="17"/>
  <c r="AI188" i="21"/>
  <c r="AI362" i="17"/>
  <c r="AI76" i="17"/>
  <c r="AI215" i="17"/>
  <c r="AI256" i="17"/>
  <c r="AI133" i="17"/>
  <c r="AI235" i="21"/>
  <c r="Z42" i="17"/>
  <c r="Z221" i="21"/>
  <c r="Z193" i="21"/>
  <c r="Z109" i="21"/>
  <c r="Z83" i="17"/>
  <c r="Z71" i="17"/>
  <c r="Z265" i="21"/>
  <c r="Z43" i="17"/>
  <c r="Z198" i="17"/>
  <c r="Z23" i="17"/>
  <c r="Z78" i="17"/>
  <c r="Z191" i="17"/>
  <c r="Z38" i="21"/>
  <c r="Z103" i="17"/>
  <c r="Z278" i="17"/>
  <c r="Z278" i="21"/>
  <c r="Z85" i="17"/>
  <c r="Z76" i="17"/>
  <c r="Z205" i="17"/>
  <c r="Z65" i="17"/>
  <c r="Z190" i="17"/>
  <c r="Z16" i="17"/>
  <c r="Z123" i="17"/>
  <c r="Z189" i="21"/>
  <c r="Z226" i="21"/>
  <c r="AC354" i="17"/>
  <c r="AC297" i="21"/>
  <c r="AC348" i="21"/>
  <c r="AC365" i="17"/>
  <c r="AC285" i="17"/>
  <c r="AC106" i="17"/>
  <c r="AC337" i="17"/>
  <c r="AC74" i="21"/>
  <c r="AC289" i="17"/>
  <c r="AC141" i="17"/>
  <c r="AC48" i="17"/>
  <c r="AC359" i="21"/>
  <c r="AF364" i="17"/>
  <c r="AF346" i="17"/>
  <c r="AF267" i="17"/>
  <c r="AF252" i="21"/>
  <c r="AF132" i="17"/>
  <c r="AF225" i="17"/>
  <c r="AF215" i="17"/>
  <c r="AF284" i="21"/>
  <c r="AI75" i="17"/>
  <c r="AI343" i="21"/>
  <c r="AI354" i="17"/>
  <c r="AI132" i="17"/>
  <c r="AI224" i="17"/>
  <c r="AI365" i="21"/>
  <c r="AI291" i="17"/>
  <c r="AI96" i="17"/>
  <c r="AI359" i="17"/>
  <c r="AI352" i="17"/>
  <c r="AI294" i="17"/>
  <c r="AI293" i="17"/>
  <c r="AI205" i="17"/>
  <c r="AI229" i="17"/>
  <c r="AI314" i="17"/>
  <c r="AI107" i="17"/>
  <c r="AI111" i="17"/>
  <c r="Z194" i="21"/>
  <c r="S61" i="16"/>
  <c r="Z78" i="21"/>
  <c r="Z225" i="21"/>
  <c r="Z224" i="21"/>
  <c r="Z8" i="17"/>
  <c r="Z64" i="17"/>
  <c r="Z49" i="17"/>
  <c r="Z111" i="21"/>
  <c r="Z84" i="17"/>
  <c r="Z13" i="21"/>
  <c r="Z3" i="17"/>
  <c r="Z21" i="17"/>
  <c r="Z2" i="17"/>
  <c r="Z82" i="17"/>
  <c r="Z263" i="17"/>
  <c r="Z100" i="17"/>
  <c r="Z108" i="21"/>
  <c r="Z132" i="17"/>
  <c r="Z133" i="17"/>
  <c r="Z45" i="17"/>
  <c r="Z74" i="17"/>
  <c r="Z68" i="17"/>
  <c r="Z184" i="17"/>
  <c r="Z73" i="17"/>
  <c r="Z36" i="17"/>
  <c r="Z186" i="17"/>
  <c r="Z196" i="17"/>
  <c r="Z20" i="21"/>
  <c r="Z98" i="21"/>
  <c r="Z229" i="17"/>
  <c r="Z261" i="17"/>
  <c r="Z123" i="21"/>
  <c r="Z100" i="21"/>
  <c r="AL364" i="21"/>
  <c r="Z230" i="17"/>
  <c r="AI353" i="17"/>
  <c r="AF261" i="17"/>
  <c r="E13" i="21"/>
  <c r="E13" i="33"/>
  <c r="E13" i="17"/>
  <c r="E13" i="22"/>
  <c r="B346" i="22"/>
  <c r="Z233" i="17"/>
  <c r="Z126" i="17"/>
  <c r="AC361" i="17"/>
  <c r="AC349" i="21"/>
  <c r="Z337" i="17"/>
  <c r="S81" i="16"/>
  <c r="AL260" i="21"/>
  <c r="N348" i="17"/>
  <c r="E31" i="22"/>
  <c r="E355" i="21"/>
  <c r="E31" i="21"/>
  <c r="E355" i="33"/>
  <c r="E356" i="17"/>
  <c r="E355" i="22"/>
  <c r="E31" i="33"/>
  <c r="E30" i="22"/>
  <c r="Z234" i="21"/>
  <c r="Z235" i="17"/>
  <c r="Z215" i="33"/>
  <c r="Z216" i="33" s="1"/>
  <c r="Z217" i="33" s="1"/>
  <c r="Z218" i="33" s="1"/>
  <c r="Z219" i="33" s="1"/>
  <c r="Z220" i="33" s="1"/>
  <c r="Z221" i="33" s="1"/>
  <c r="Z222" i="33" s="1"/>
  <c r="Z223" i="33" s="1"/>
  <c r="Z224" i="33" s="1"/>
  <c r="Z225" i="33" s="1"/>
  <c r="Z226" i="33" s="1"/>
  <c r="Z227" i="33" s="1"/>
  <c r="Z228" i="33" s="1"/>
  <c r="Z229" i="33" s="1"/>
  <c r="Z230" i="33" s="1"/>
  <c r="Z231" i="33" s="1"/>
  <c r="Z232" i="33" s="1"/>
  <c r="Z233" i="33" s="1"/>
  <c r="Z234" i="33" s="1"/>
  <c r="Z235" i="33" s="1"/>
  <c r="Z236" i="33" s="1"/>
  <c r="Z237" i="33" s="1"/>
  <c r="Z238" i="33" s="1"/>
  <c r="Z239" i="33" s="1"/>
  <c r="Z240" i="33" s="1"/>
  <c r="Z241" i="33" s="1"/>
  <c r="Z242" i="33" s="1"/>
  <c r="Z243" i="33" s="1"/>
  <c r="Z244" i="33" s="1"/>
  <c r="W65" i="33"/>
  <c r="T96" i="33"/>
  <c r="T97" i="33" s="1"/>
  <c r="T98" i="33" s="1"/>
  <c r="T99" i="33" s="1"/>
  <c r="T100" i="33" s="1"/>
  <c r="T101" i="33" s="1"/>
  <c r="T102" i="33" s="1"/>
  <c r="T103" i="33" s="1"/>
  <c r="T104" i="33" s="1"/>
  <c r="T105" i="33" s="1"/>
  <c r="T106" i="33" s="1"/>
  <c r="T107" i="33" s="1"/>
  <c r="T108" i="33" s="1"/>
  <c r="T109" i="33" s="1"/>
  <c r="T110" i="33" s="1"/>
  <c r="T111" i="33" s="1"/>
  <c r="T112" i="33" s="1"/>
  <c r="T113" i="33" s="1"/>
  <c r="T114" i="33" s="1"/>
  <c r="T115" i="33" s="1"/>
  <c r="T116" i="33" s="1"/>
  <c r="T117" i="33" s="1"/>
  <c r="T118" i="33" s="1"/>
  <c r="T119" i="33" s="1"/>
  <c r="T120" i="33" s="1"/>
  <c r="T121" i="33" s="1"/>
  <c r="AI347" i="17"/>
  <c r="AI186" i="17"/>
  <c r="AI298" i="17"/>
  <c r="AI221" i="17"/>
  <c r="AI131" i="17"/>
  <c r="AI80" i="17"/>
  <c r="AI101" i="17"/>
  <c r="AI321" i="17"/>
  <c r="AI254" i="21"/>
  <c r="AI339" i="21"/>
  <c r="AI232" i="17"/>
  <c r="AI356" i="21"/>
  <c r="AI355" i="17"/>
  <c r="AI220" i="17"/>
  <c r="AI188" i="17"/>
  <c r="AI105" i="17"/>
  <c r="AI170" i="17"/>
  <c r="AI258" i="17"/>
  <c r="AI351" i="17"/>
  <c r="AI203" i="21"/>
  <c r="AI291" i="21"/>
  <c r="AI345" i="17"/>
  <c r="AF363" i="21"/>
  <c r="AF286" i="21"/>
  <c r="AF253" i="21"/>
  <c r="AF284" i="17"/>
  <c r="AF279" i="21"/>
  <c r="AF344" i="17"/>
  <c r="AF264" i="21"/>
  <c r="AF365" i="17"/>
  <c r="AF262" i="21"/>
  <c r="AF250" i="21"/>
  <c r="AF236" i="17"/>
  <c r="AF231" i="17"/>
  <c r="AF135" i="17"/>
  <c r="AF137" i="17"/>
  <c r="AF223" i="17"/>
  <c r="AF294" i="17"/>
  <c r="AF296" i="17"/>
  <c r="AF288" i="17"/>
  <c r="AC267" i="17"/>
  <c r="AC338" i="17"/>
  <c r="AC46" i="17"/>
  <c r="AC357" i="21"/>
  <c r="AC104" i="17"/>
  <c r="AC294" i="21"/>
  <c r="AC358" i="21"/>
  <c r="AC44" i="21"/>
  <c r="AC223" i="17"/>
  <c r="AC286" i="21"/>
  <c r="AC135" i="21"/>
  <c r="AC77" i="17"/>
  <c r="AC293" i="17"/>
  <c r="AC49" i="17"/>
  <c r="AC78" i="17"/>
  <c r="AC296" i="21"/>
  <c r="AC367" i="17"/>
  <c r="AC290" i="17"/>
  <c r="AC361" i="21"/>
  <c r="Z312" i="17"/>
  <c r="Z189" i="17"/>
  <c r="Z113" i="17"/>
  <c r="Z85" i="21"/>
  <c r="Z130" i="21"/>
  <c r="Z131" i="17"/>
  <c r="Z327" i="17"/>
  <c r="AJ35" i="8"/>
  <c r="T69" i="12" s="1"/>
  <c r="Z112" i="21"/>
  <c r="Z10" i="17"/>
  <c r="Z259" i="21"/>
  <c r="Z264" i="21"/>
  <c r="Z265" i="17"/>
  <c r="Z128" i="21"/>
  <c r="Z129" i="17"/>
  <c r="Z48" i="17"/>
  <c r="Z227" i="21"/>
  <c r="Z258" i="17"/>
  <c r="Z231" i="17"/>
  <c r="Z230" i="21"/>
  <c r="Z128" i="17"/>
  <c r="Z127" i="21"/>
  <c r="Z222" i="21"/>
  <c r="Z338" i="21"/>
  <c r="Z72" i="17"/>
  <c r="Z22" i="17"/>
  <c r="Z19" i="17"/>
  <c r="Z231" i="21"/>
  <c r="Z105" i="17"/>
  <c r="Z104" i="21"/>
  <c r="Z127" i="17"/>
  <c r="Z126" i="21"/>
  <c r="Z223" i="17"/>
  <c r="Z124" i="21"/>
  <c r="Z125" i="17"/>
  <c r="Z101" i="21"/>
  <c r="Z102" i="17"/>
  <c r="T104" i="17"/>
  <c r="T132" i="21"/>
  <c r="Q24" i="33"/>
  <c r="Q24" i="22"/>
  <c r="N346" i="17"/>
  <c r="H235" i="33"/>
  <c r="H231" i="33"/>
  <c r="I186" i="16"/>
  <c r="H337" i="33"/>
  <c r="H236" i="17"/>
  <c r="H338" i="33"/>
  <c r="H332" i="33"/>
  <c r="H233" i="33"/>
  <c r="H336" i="33"/>
  <c r="Z234" i="17"/>
  <c r="Z233" i="21"/>
  <c r="BH210" i="17"/>
  <c r="B207" i="22"/>
  <c r="B207" i="33"/>
  <c r="B207" i="21"/>
  <c r="B208" i="17"/>
  <c r="E336" i="21"/>
  <c r="E349" i="17"/>
  <c r="E337" i="22"/>
  <c r="E337" i="17"/>
  <c r="E419" i="17" s="1"/>
  <c r="E445" i="17" s="1"/>
  <c r="C201" i="12" s="1"/>
  <c r="AL344" i="21"/>
  <c r="AL355" i="21"/>
  <c r="AL110" i="21"/>
  <c r="AL342" i="17"/>
  <c r="AL259" i="17"/>
  <c r="AL229" i="17"/>
  <c r="AL256" i="21"/>
  <c r="AL284" i="21"/>
  <c r="AL113" i="17"/>
  <c r="AL246" i="17"/>
  <c r="AL220" i="21"/>
  <c r="AC343" i="17"/>
  <c r="AC296" i="17"/>
  <c r="AC352" i="17"/>
  <c r="AC356" i="17"/>
  <c r="AC286" i="17"/>
  <c r="AC278" i="17"/>
  <c r="AC217" i="17"/>
  <c r="AC345" i="17"/>
  <c r="AC74" i="17"/>
  <c r="AC222" i="17"/>
  <c r="AC221" i="17"/>
  <c r="AC284" i="17"/>
  <c r="AC348" i="17"/>
  <c r="R137" i="12"/>
  <c r="R265" i="12" s="1"/>
  <c r="AC292" i="17"/>
  <c r="AF157" i="21"/>
  <c r="AF249" i="21"/>
  <c r="AF342" i="17"/>
  <c r="AF110" i="21"/>
  <c r="AF229" i="17"/>
  <c r="AF338" i="17"/>
  <c r="AF133" i="21"/>
  <c r="AF363" i="17"/>
  <c r="AF293" i="17"/>
  <c r="AF138" i="17"/>
  <c r="AF348" i="17"/>
  <c r="AF139" i="21"/>
  <c r="AF237" i="17"/>
  <c r="AI348" i="17"/>
  <c r="AI346" i="17"/>
  <c r="AI363" i="17"/>
  <c r="AI357" i="21"/>
  <c r="AI134" i="17"/>
  <c r="AJ36" i="8"/>
  <c r="T137" i="12" s="1"/>
  <c r="T265" i="12" s="1"/>
  <c r="T175" i="17"/>
  <c r="AL316" i="17"/>
  <c r="AL222" i="17"/>
  <c r="AL346" i="17"/>
  <c r="AI338" i="17"/>
  <c r="AF258" i="17"/>
  <c r="AC110" i="17"/>
  <c r="AC315" i="17"/>
  <c r="AL237" i="17"/>
  <c r="AL349" i="17"/>
  <c r="AL363" i="17"/>
  <c r="AC227" i="17"/>
  <c r="AL253" i="17"/>
  <c r="AF260" i="17"/>
  <c r="AI337" i="21"/>
  <c r="AL170" i="17"/>
  <c r="AC170" i="17"/>
  <c r="AI247" i="17"/>
  <c r="AI249" i="17"/>
  <c r="AI356" i="17"/>
  <c r="AL226" i="17"/>
  <c r="AL46" i="21"/>
  <c r="AI102" i="17"/>
  <c r="AI201" i="17"/>
  <c r="AI365" i="17"/>
  <c r="AI228" i="17"/>
  <c r="O69" i="16"/>
  <c r="AF259" i="17"/>
  <c r="AL278" i="17"/>
  <c r="AL214" i="21"/>
  <c r="W92" i="21"/>
  <c r="E336" i="22"/>
  <c r="B208" i="21"/>
  <c r="AC287" i="21"/>
  <c r="AL366" i="21"/>
  <c r="BE239" i="17"/>
  <c r="E58" i="22"/>
  <c r="BB58" i="17"/>
  <c r="AP362" i="17"/>
  <c r="B346" i="33"/>
  <c r="E348" i="22"/>
  <c r="E298" i="17"/>
  <c r="E348" i="21"/>
  <c r="E297" i="33"/>
  <c r="B210" i="17"/>
  <c r="B327" i="22"/>
  <c r="B337" i="22"/>
  <c r="B347" i="17"/>
  <c r="B209" i="33"/>
  <c r="B210" i="22"/>
  <c r="B208" i="33"/>
  <c r="B209" i="22"/>
  <c r="B208" i="22"/>
  <c r="BH267" i="17"/>
  <c r="B206" i="21"/>
  <c r="B327" i="33"/>
  <c r="B355" i="22"/>
  <c r="BH356" i="17"/>
  <c r="AP239" i="17"/>
  <c r="AP330" i="17"/>
  <c r="AP357" i="17"/>
  <c r="AS355" i="17"/>
  <c r="BK349" i="17"/>
  <c r="AP247" i="17"/>
  <c r="B347" i="21"/>
  <c r="BH348" i="17"/>
  <c r="AS349" i="17"/>
  <c r="B206" i="33"/>
  <c r="B347" i="22"/>
  <c r="B206" i="22"/>
  <c r="B337" i="33"/>
  <c r="B207" i="17"/>
  <c r="B328" i="17"/>
  <c r="AP348" i="17"/>
  <c r="B348" i="17"/>
  <c r="AC255" i="21"/>
  <c r="BH344" i="17"/>
  <c r="BH343" i="17"/>
  <c r="B329" i="22"/>
  <c r="AP338" i="17"/>
  <c r="BK337" i="17"/>
  <c r="BK342" i="17"/>
  <c r="AY343" i="17"/>
  <c r="AS344" i="17"/>
  <c r="AV344" i="17"/>
  <c r="E338" i="17"/>
  <c r="E337" i="21"/>
  <c r="E337" i="33"/>
  <c r="B341" i="22"/>
  <c r="B342" i="17"/>
  <c r="B342" i="33"/>
  <c r="BB274" i="17"/>
  <c r="AP342" i="17"/>
  <c r="AS274" i="17"/>
  <c r="AP212" i="17"/>
  <c r="AP211" i="17"/>
  <c r="B338" i="17"/>
  <c r="BK338" i="17"/>
  <c r="BE338" i="17"/>
  <c r="B301" i="22"/>
  <c r="BB337" i="17"/>
  <c r="BB419" i="17" s="1"/>
  <c r="BB445" i="17" s="1"/>
  <c r="J201" i="12" s="1"/>
  <c r="BB324" i="17"/>
  <c r="BB323" i="17"/>
  <c r="AY338" i="17"/>
  <c r="AV309" i="17"/>
  <c r="AY331" i="17"/>
  <c r="E280" i="22"/>
  <c r="E280" i="33"/>
  <c r="BK331" i="17"/>
  <c r="BK289" i="17"/>
  <c r="E289" i="17"/>
  <c r="E288" i="21"/>
  <c r="E288" i="22"/>
  <c r="E288" i="33"/>
  <c r="BH246" i="17"/>
  <c r="B281" i="17"/>
  <c r="B189" i="21"/>
  <c r="S60" i="16"/>
  <c r="BH323" i="17"/>
  <c r="BE330" i="17"/>
  <c r="BH324" i="17"/>
  <c r="B324" i="17"/>
  <c r="AV330" i="17"/>
  <c r="BE240" i="17"/>
  <c r="B323" i="17"/>
  <c r="B322" i="22"/>
  <c r="B322" i="33"/>
  <c r="B322" i="21"/>
  <c r="AP296" i="17"/>
  <c r="AP317" i="17"/>
  <c r="E30" i="21"/>
  <c r="E239" i="17"/>
  <c r="E30" i="17"/>
  <c r="E232" i="21"/>
  <c r="E211" i="17"/>
  <c r="B323" i="22"/>
  <c r="E322" i="21"/>
  <c r="BK323" i="17"/>
  <c r="B323" i="21"/>
  <c r="B323" i="33"/>
  <c r="AY323" i="17"/>
  <c r="AY324" i="17"/>
  <c r="AV323" i="17"/>
  <c r="AV324" i="17"/>
  <c r="AP323" i="17"/>
  <c r="AP324" i="17"/>
  <c r="E322" i="33"/>
  <c r="E323" i="17"/>
  <c r="E322" i="22"/>
  <c r="BK324" i="17"/>
  <c r="AF112" i="17"/>
  <c r="AV310" i="17"/>
  <c r="E203" i="33"/>
  <c r="E177" i="21"/>
  <c r="E178" i="17"/>
  <c r="E177" i="33"/>
  <c r="E85" i="33"/>
  <c r="BB317" i="17"/>
  <c r="BB316" i="17"/>
  <c r="AV316" i="17"/>
  <c r="BK316" i="17"/>
  <c r="BK317" i="17"/>
  <c r="E315" i="22"/>
  <c r="E315" i="33"/>
  <c r="E315" i="21"/>
  <c r="E316" i="17"/>
  <c r="B316" i="22"/>
  <c r="B316" i="33"/>
  <c r="B316" i="21"/>
  <c r="B317" i="17"/>
  <c r="AY296" i="17"/>
  <c r="AP310" i="17"/>
  <c r="BB311" i="17"/>
  <c r="BH295" i="17"/>
  <c r="BB309" i="17"/>
  <c r="AP267" i="17"/>
  <c r="AY310" i="17"/>
  <c r="E232" i="33"/>
  <c r="E270" i="22"/>
  <c r="E238" i="22"/>
  <c r="E309" i="21"/>
  <c r="E309" i="33"/>
  <c r="E309" i="22"/>
  <c r="E310" i="17"/>
  <c r="P74" i="16"/>
  <c r="BH310" i="17"/>
  <c r="B294" i="22"/>
  <c r="B294" i="21"/>
  <c r="B295" i="17"/>
  <c r="P65" i="16"/>
  <c r="AP261" i="17"/>
  <c r="AP260" i="17"/>
  <c r="AS239" i="17"/>
  <c r="E271" i="17"/>
  <c r="S74" i="16"/>
  <c r="E305" i="17"/>
  <c r="P77" i="16"/>
  <c r="R65" i="16"/>
  <c r="E303" i="33"/>
  <c r="S72" i="16"/>
  <c r="E303" i="17"/>
  <c r="S67" i="16"/>
  <c r="R77" i="16"/>
  <c r="S58" i="16"/>
  <c r="S70" i="16"/>
  <c r="S59" i="16"/>
  <c r="S71" i="16"/>
  <c r="BE302" i="17"/>
  <c r="BE303" i="17"/>
  <c r="BB240" i="17"/>
  <c r="AS302" i="17"/>
  <c r="AS303" i="17"/>
  <c r="AV212" i="17"/>
  <c r="AP289" i="17"/>
  <c r="AP288" i="17"/>
  <c r="E298" i="33"/>
  <c r="BK299" i="17"/>
  <c r="E301" i="22"/>
  <c r="BK302" i="17"/>
  <c r="AL37" i="21"/>
  <c r="AF187" i="17"/>
  <c r="Z325" i="21"/>
  <c r="AL66" i="17"/>
  <c r="AI286" i="17"/>
  <c r="AC113" i="17"/>
  <c r="AI144" i="17"/>
  <c r="Z320" i="17"/>
  <c r="AL48" i="21"/>
  <c r="AC230" i="17"/>
  <c r="AI137" i="17"/>
  <c r="Z326" i="17"/>
  <c r="Z317" i="17"/>
  <c r="AL314" i="21"/>
  <c r="Z323" i="17"/>
  <c r="R69" i="16"/>
  <c r="K93" i="17"/>
  <c r="K92" i="33"/>
  <c r="R81" i="16"/>
  <c r="R74" i="16"/>
  <c r="AF296" i="21"/>
  <c r="O80" i="16"/>
  <c r="AL37" i="17"/>
  <c r="AL65" i="17"/>
  <c r="AL35" i="21"/>
  <c r="AC225" i="21"/>
  <c r="AC23" i="21"/>
  <c r="AF106" i="17"/>
  <c r="P62" i="16"/>
  <c r="AL39" i="17"/>
  <c r="AL317" i="21"/>
  <c r="AC315" i="21"/>
  <c r="AC113" i="21"/>
  <c r="AC23" i="17"/>
  <c r="AC258" i="21"/>
  <c r="AC172" i="21"/>
  <c r="AF157" i="17"/>
  <c r="AF131" i="17"/>
  <c r="AF328" i="21"/>
  <c r="AF70" i="17"/>
  <c r="AF67" i="21"/>
  <c r="AI49" i="21"/>
  <c r="AI136" i="17"/>
  <c r="AI130" i="17"/>
  <c r="AI318" i="17"/>
  <c r="Z318" i="21"/>
  <c r="AI124" i="21"/>
  <c r="AL77" i="17"/>
  <c r="AC250" i="21"/>
  <c r="AC145" i="17"/>
  <c r="AI46" i="17"/>
  <c r="AI169" i="17"/>
  <c r="AI72" i="21"/>
  <c r="AL167" i="21"/>
  <c r="AS295" i="17"/>
  <c r="BK218" i="17"/>
  <c r="E217" i="21"/>
  <c r="E217" i="22"/>
  <c r="E218" i="17"/>
  <c r="E217" i="33"/>
  <c r="E294" i="22"/>
  <c r="E294" i="33"/>
  <c r="E295" i="17"/>
  <c r="E294" i="21"/>
  <c r="B189" i="22"/>
  <c r="B280" i="22"/>
  <c r="AC299" i="21"/>
  <c r="AI139" i="21"/>
  <c r="AI183" i="17"/>
  <c r="AL240" i="17"/>
  <c r="AL18" i="17"/>
  <c r="AL129" i="21"/>
  <c r="B287" i="33"/>
  <c r="BH288" i="17"/>
  <c r="AI287" i="17"/>
  <c r="AL322" i="17"/>
  <c r="AC174" i="21"/>
  <c r="AL189" i="17"/>
  <c r="AI135" i="17"/>
  <c r="AC126" i="17"/>
  <c r="AC185" i="17"/>
  <c r="AL43" i="17"/>
  <c r="AI194" i="17"/>
  <c r="AL67" i="17"/>
  <c r="AI134" i="21"/>
  <c r="AC201" i="17"/>
  <c r="AC197" i="17"/>
  <c r="AL66" i="21"/>
  <c r="AL324" i="17"/>
  <c r="AC299" i="17"/>
  <c r="AI282" i="17"/>
  <c r="AF162" i="21"/>
  <c r="AI50" i="17"/>
  <c r="AI322" i="17"/>
  <c r="Z321" i="17"/>
  <c r="AC130" i="21"/>
  <c r="AF188" i="17"/>
  <c r="AF107" i="21"/>
  <c r="AC127" i="21"/>
  <c r="AC203" i="17"/>
  <c r="AI288" i="21"/>
  <c r="AC24" i="21"/>
  <c r="AL276" i="21"/>
  <c r="AF242" i="17"/>
  <c r="AF355" i="17"/>
  <c r="AL42" i="17"/>
  <c r="AL20" i="21"/>
  <c r="AF204" i="17"/>
  <c r="AI37" i="21"/>
  <c r="AC168" i="17"/>
  <c r="AF108" i="21"/>
  <c r="AF194" i="17"/>
  <c r="AL74" i="21"/>
  <c r="AI138" i="21"/>
  <c r="Z323" i="21"/>
  <c r="AC250" i="17"/>
  <c r="AL313" i="21"/>
  <c r="AI142" i="17"/>
  <c r="AC112" i="17"/>
  <c r="AF340" i="17"/>
  <c r="AI51" i="17"/>
  <c r="AI263" i="17"/>
  <c r="AC22" i="17"/>
  <c r="AL44" i="21"/>
  <c r="AI37" i="17"/>
  <c r="AF350" i="21"/>
  <c r="AF143" i="17"/>
  <c r="AL49" i="21"/>
  <c r="AC254" i="17"/>
  <c r="AC33" i="21"/>
  <c r="B287" i="22"/>
  <c r="B288" i="17"/>
  <c r="B287" i="21"/>
  <c r="BH289" i="17"/>
  <c r="AS288" i="17"/>
  <c r="AS289" i="17"/>
  <c r="AC251" i="21"/>
  <c r="AI265" i="21"/>
  <c r="AL266" i="21"/>
  <c r="AC237" i="17"/>
  <c r="AF195" i="21"/>
  <c r="Q61" i="16"/>
  <c r="AF360" i="21"/>
  <c r="AC256" i="21"/>
  <c r="AC207" i="17"/>
  <c r="AC129" i="17"/>
  <c r="AI83" i="17"/>
  <c r="AI311" i="17"/>
  <c r="AI128" i="17"/>
  <c r="AL323" i="17"/>
  <c r="AC228" i="17"/>
  <c r="AI80" i="21"/>
  <c r="AL71" i="17"/>
  <c r="Q73" i="16"/>
  <c r="AC239" i="17"/>
  <c r="AL15" i="17"/>
  <c r="AC101" i="17"/>
  <c r="AI284" i="17"/>
  <c r="AC100" i="17"/>
  <c r="AF158" i="21"/>
  <c r="Z318" i="17"/>
  <c r="Z322" i="17"/>
  <c r="AC131" i="17"/>
  <c r="AL73" i="17"/>
  <c r="AC202" i="17"/>
  <c r="AC21" i="17"/>
  <c r="AI279" i="17"/>
  <c r="AL157" i="21"/>
  <c r="AC132" i="21"/>
  <c r="AF191" i="17"/>
  <c r="AF353" i="21"/>
  <c r="AC109" i="17"/>
  <c r="AL318" i="21"/>
  <c r="AF351" i="21"/>
  <c r="AC135" i="17"/>
  <c r="AF156" i="17"/>
  <c r="AF49" i="21"/>
  <c r="AI129" i="21"/>
  <c r="AF198" i="17"/>
  <c r="AL36" i="21"/>
  <c r="AF205" i="17"/>
  <c r="AI265" i="17"/>
  <c r="AI159" i="17"/>
  <c r="AF124" i="21"/>
  <c r="B210" i="21"/>
  <c r="B238" i="22"/>
  <c r="AL65" i="21"/>
  <c r="AI68" i="21"/>
  <c r="AF19" i="17"/>
  <c r="AC261" i="21"/>
  <c r="AC228" i="21"/>
  <c r="AI143" i="17"/>
  <c r="AC129" i="21"/>
  <c r="AI284" i="21"/>
  <c r="AF338" i="21"/>
  <c r="AF357" i="21"/>
  <c r="AC200" i="17"/>
  <c r="AI316" i="21"/>
  <c r="R76" i="16"/>
  <c r="AF110" i="17"/>
  <c r="AF349" i="21"/>
  <c r="AF130" i="21"/>
  <c r="AF34" i="17"/>
  <c r="AC206" i="17"/>
  <c r="AF145" i="17"/>
  <c r="AI324" i="17"/>
  <c r="AI51" i="21"/>
  <c r="AI277" i="21"/>
  <c r="AL47" i="17"/>
  <c r="AL40" i="17"/>
  <c r="AC235" i="21"/>
  <c r="AL310" i="21"/>
  <c r="AC204" i="17"/>
  <c r="AF192" i="17"/>
  <c r="AI307" i="21"/>
  <c r="AC83" i="17"/>
  <c r="AI138" i="17"/>
  <c r="Z315" i="21"/>
  <c r="AC125" i="17"/>
  <c r="AC42" i="17"/>
  <c r="AL268" i="21"/>
  <c r="Q62" i="16"/>
  <c r="AF4" i="21"/>
  <c r="AF31" i="21"/>
  <c r="AC130" i="17"/>
  <c r="AL40" i="21"/>
  <c r="Z92" i="17"/>
  <c r="AI175" i="17"/>
  <c r="AC120" i="17"/>
  <c r="AF123" i="17"/>
  <c r="AC119" i="21"/>
  <c r="AL9" i="17"/>
  <c r="AL334" i="17"/>
  <c r="AL50" i="17"/>
  <c r="AL316" i="21"/>
  <c r="AC127" i="17"/>
  <c r="AC131" i="21"/>
  <c r="AC246" i="21"/>
  <c r="AC101" i="21"/>
  <c r="AC257" i="21"/>
  <c r="AC237" i="21"/>
  <c r="AC20" i="21"/>
  <c r="AF129" i="21"/>
  <c r="AF48" i="21"/>
  <c r="AF161" i="21"/>
  <c r="AF241" i="21"/>
  <c r="AF107" i="17"/>
  <c r="AF359" i="17"/>
  <c r="AF193" i="17"/>
  <c r="AF128" i="17"/>
  <c r="AF108" i="17"/>
  <c r="AF341" i="17"/>
  <c r="AF159" i="17"/>
  <c r="R62" i="16"/>
  <c r="AF161" i="17"/>
  <c r="AL19" i="21"/>
  <c r="AC173" i="21"/>
  <c r="AC95" i="17"/>
  <c r="AC34" i="17"/>
  <c r="AF3" i="21"/>
  <c r="AF206" i="17"/>
  <c r="AF129" i="17"/>
  <c r="AF277" i="21"/>
  <c r="AF279" i="17"/>
  <c r="AF244" i="21"/>
  <c r="AF66" i="17"/>
  <c r="AI324" i="21"/>
  <c r="AI177" i="21"/>
  <c r="AI172" i="17"/>
  <c r="AI174" i="17"/>
  <c r="AI178" i="17"/>
  <c r="AI283" i="17"/>
  <c r="AC36" i="17"/>
  <c r="AC167" i="17"/>
  <c r="AF75" i="17"/>
  <c r="AC233" i="17"/>
  <c r="AC252" i="21"/>
  <c r="AF202" i="17"/>
  <c r="AL45" i="17"/>
  <c r="AL327" i="17"/>
  <c r="AC166" i="17"/>
  <c r="AF241" i="17"/>
  <c r="AC233" i="21"/>
  <c r="AL154" i="17"/>
  <c r="AF357" i="17"/>
  <c r="Z161" i="21"/>
  <c r="AF2" i="22"/>
  <c r="AF3" i="22" s="1"/>
  <c r="AF4" i="22" s="1"/>
  <c r="AF5" i="22" s="1"/>
  <c r="AF6" i="22" s="1"/>
  <c r="AF7" i="22" s="1"/>
  <c r="AF8" i="22" s="1"/>
  <c r="AF9" i="22" s="1"/>
  <c r="AF10" i="22" s="1"/>
  <c r="AF11" i="22" s="1"/>
  <c r="AF12" i="22" s="1"/>
  <c r="AF13" i="22" s="1"/>
  <c r="AF14" i="22" s="1"/>
  <c r="AF15" i="22" s="1"/>
  <c r="AF16" i="22" s="1"/>
  <c r="AF17" i="22" s="1"/>
  <c r="AF18" i="22" s="1"/>
  <c r="AF19" i="22" s="1"/>
  <c r="AF20" i="22" s="1"/>
  <c r="AF21" i="22" s="1"/>
  <c r="AF22" i="22" s="1"/>
  <c r="AF23" i="22" s="1"/>
  <c r="AF24" i="22" s="1"/>
  <c r="AF25" i="22" s="1"/>
  <c r="AF26" i="22" s="1"/>
  <c r="AF27" i="22" s="1"/>
  <c r="AF28" i="22" s="1"/>
  <c r="AF29" i="22" s="1"/>
  <c r="AF30" i="22" s="1"/>
  <c r="AF31" i="22" s="1"/>
  <c r="AF32" i="22" s="1"/>
  <c r="AF33" i="22" s="1"/>
  <c r="AC40" i="17"/>
  <c r="AC36" i="21"/>
  <c r="AC247" i="21"/>
  <c r="AF155" i="17"/>
  <c r="AC155" i="17"/>
  <c r="AI191" i="17"/>
  <c r="AF127" i="17"/>
  <c r="AC71" i="17"/>
  <c r="AF2" i="17"/>
  <c r="AF41" i="21"/>
  <c r="AC40" i="21"/>
  <c r="AC11" i="21"/>
  <c r="AL267" i="21"/>
  <c r="AF76" i="21"/>
  <c r="AI200" i="17"/>
  <c r="AC119" i="17"/>
  <c r="AF203" i="17"/>
  <c r="AI69" i="17"/>
  <c r="AC30" i="21"/>
  <c r="AC6" i="17"/>
  <c r="AF201" i="17"/>
  <c r="AI197" i="17"/>
  <c r="AI277" i="17"/>
  <c r="AL266" i="17"/>
  <c r="AL36" i="17"/>
  <c r="AF125" i="17"/>
  <c r="AF353" i="17"/>
  <c r="AC99" i="17"/>
  <c r="AC117" i="17"/>
  <c r="AF352" i="21"/>
  <c r="AC5" i="21"/>
  <c r="AI45" i="17"/>
  <c r="K356" i="22"/>
  <c r="AF356" i="17"/>
  <c r="AC38" i="21"/>
  <c r="AI27" i="17"/>
  <c r="AC254" i="21"/>
  <c r="AC160" i="17"/>
  <c r="AF77" i="21"/>
  <c r="AI14" i="17"/>
  <c r="AL89" i="21"/>
  <c r="AC321" i="17"/>
  <c r="AL41" i="17"/>
  <c r="AL69" i="17"/>
  <c r="AL10" i="17"/>
  <c r="AC156" i="17"/>
  <c r="AF22" i="21"/>
  <c r="AC92" i="21"/>
  <c r="AL10" i="21"/>
  <c r="AF276" i="21"/>
  <c r="AI299" i="21"/>
  <c r="AC187" i="21"/>
  <c r="Z156" i="17"/>
  <c r="O68" i="16"/>
  <c r="AP281" i="17"/>
  <c r="AP282" i="17"/>
  <c r="B238" i="33"/>
  <c r="B239" i="17"/>
  <c r="BH226" i="17"/>
  <c r="E281" i="17"/>
  <c r="AL307" i="17"/>
  <c r="E270" i="21"/>
  <c r="AY254" i="17"/>
  <c r="AV273" i="17"/>
  <c r="E269" i="22"/>
  <c r="AY274" i="17"/>
  <c r="AF306" i="21"/>
  <c r="AF150" i="17"/>
  <c r="K364" i="33"/>
  <c r="P80" i="16"/>
  <c r="R64" i="16"/>
  <c r="BE281" i="17"/>
  <c r="BB281" i="17"/>
  <c r="BB282" i="17"/>
  <c r="AV120" i="17"/>
  <c r="AS281" i="17"/>
  <c r="B204" i="33"/>
  <c r="BH78" i="17"/>
  <c r="BH260" i="17"/>
  <c r="B210" i="33"/>
  <c r="B77" i="21"/>
  <c r="B280" i="33"/>
  <c r="B280" i="21"/>
  <c r="E86" i="17"/>
  <c r="E267" i="17"/>
  <c r="BK267" i="17"/>
  <c r="BK22" i="17"/>
  <c r="E85" i="21"/>
  <c r="E85" i="22"/>
  <c r="E269" i="33"/>
  <c r="E59" i="21"/>
  <c r="E238" i="21"/>
  <c r="E233" i="17"/>
  <c r="E269" i="21"/>
  <c r="E268" i="33"/>
  <c r="BK269" i="17"/>
  <c r="BK86" i="17"/>
  <c r="E270" i="17"/>
  <c r="E232" i="22"/>
  <c r="E203" i="22"/>
  <c r="E245" i="21"/>
  <c r="AY281" i="17"/>
  <c r="E305" i="21"/>
  <c r="E401" i="21" s="1"/>
  <c r="E305" i="22"/>
  <c r="E401" i="22" s="1"/>
  <c r="B59" i="22"/>
  <c r="AC307" i="17"/>
  <c r="B151" i="17"/>
  <c r="AI264" i="17"/>
  <c r="AL265" i="17"/>
  <c r="AF95" i="17"/>
  <c r="AF308" i="17"/>
  <c r="AC185" i="21"/>
  <c r="AI176" i="21"/>
  <c r="AC169" i="17"/>
  <c r="AI207" i="17"/>
  <c r="AI156" i="21"/>
  <c r="AF197" i="17"/>
  <c r="AF65" i="17"/>
  <c r="AC41" i="17"/>
  <c r="AL72" i="17"/>
  <c r="AF17" i="21"/>
  <c r="AI19" i="21"/>
  <c r="AF276" i="17"/>
  <c r="AC12" i="17"/>
  <c r="AI167" i="17"/>
  <c r="AC57" i="21"/>
  <c r="AC263" i="17"/>
  <c r="Z26" i="17"/>
  <c r="AL13" i="17"/>
  <c r="AL63" i="17"/>
  <c r="AC331" i="17"/>
  <c r="AL280" i="17"/>
  <c r="AF64" i="21"/>
  <c r="AF190" i="17"/>
  <c r="AL90" i="17"/>
  <c r="AF149" i="21"/>
  <c r="AI147" i="17"/>
  <c r="AC63" i="21"/>
  <c r="AC235" i="17"/>
  <c r="AC276" i="17"/>
  <c r="AC275" i="21"/>
  <c r="AL276" i="17"/>
  <c r="AL275" i="21"/>
  <c r="AI306" i="21"/>
  <c r="AI307" i="17"/>
  <c r="AF336" i="21"/>
  <c r="AF337" i="17"/>
  <c r="AI275" i="21"/>
  <c r="AI276" i="17"/>
  <c r="B59" i="33"/>
  <c r="E306" i="17"/>
  <c r="E417" i="17" s="1"/>
  <c r="E441" i="17" s="1"/>
  <c r="C197" i="12" s="1"/>
  <c r="B59" i="17"/>
  <c r="B150" i="33"/>
  <c r="E305" i="33"/>
  <c r="E401" i="33" s="1"/>
  <c r="AP176" i="17"/>
  <c r="B150" i="22"/>
  <c r="B59" i="21"/>
  <c r="E268" i="22"/>
  <c r="B150" i="21"/>
  <c r="O62" i="16"/>
  <c r="AI155" i="17"/>
  <c r="AI144" i="21"/>
  <c r="AF100" i="21"/>
  <c r="AC260" i="17"/>
  <c r="AL76" i="17"/>
  <c r="AI182" i="21"/>
  <c r="AI15" i="21"/>
  <c r="AF163" i="17"/>
  <c r="B122" i="16"/>
  <c r="AC325" i="17"/>
  <c r="AI154" i="17"/>
  <c r="AI280" i="17"/>
  <c r="AF22" i="17"/>
  <c r="AI167" i="21"/>
  <c r="AV275" i="17"/>
  <c r="AV401" i="17" s="1"/>
  <c r="AV440" i="17" s="1"/>
  <c r="H196" i="12" s="1"/>
  <c r="AV274" i="17"/>
  <c r="AS275" i="17"/>
  <c r="E269" i="17"/>
  <c r="B245" i="21"/>
  <c r="B245" i="22"/>
  <c r="B246" i="17"/>
  <c r="B245" i="33"/>
  <c r="AS218" i="17"/>
  <c r="B224" i="33"/>
  <c r="B225" i="17"/>
  <c r="B224" i="21"/>
  <c r="E212" i="17"/>
  <c r="B224" i="22"/>
  <c r="B232" i="17"/>
  <c r="AF113" i="17"/>
  <c r="AI67" i="17"/>
  <c r="AF38" i="21"/>
  <c r="AC18" i="21"/>
  <c r="AI179" i="17"/>
  <c r="AL128" i="21"/>
  <c r="AL17" i="17"/>
  <c r="AI65" i="21"/>
  <c r="AL67" i="21"/>
  <c r="AI190" i="17"/>
  <c r="AC97" i="17"/>
  <c r="AC93" i="17"/>
  <c r="AC30" i="17"/>
  <c r="AF98" i="17"/>
  <c r="AI66" i="21"/>
  <c r="AF4" i="17"/>
  <c r="AF200" i="17"/>
  <c r="AC249" i="17"/>
  <c r="AC38" i="17"/>
  <c r="AC320" i="17"/>
  <c r="AC11" i="17"/>
  <c r="AC231" i="17"/>
  <c r="AC96" i="21"/>
  <c r="AF210" i="17"/>
  <c r="AC164" i="21"/>
  <c r="E246" i="17"/>
  <c r="BK268" i="17"/>
  <c r="B259" i="22"/>
  <c r="B231" i="21"/>
  <c r="B231" i="33"/>
  <c r="E210" i="21"/>
  <c r="E268" i="21"/>
  <c r="E210" i="22"/>
  <c r="E245" i="33"/>
  <c r="BK261" i="17"/>
  <c r="E261" i="17"/>
  <c r="E260" i="22"/>
  <c r="E260" i="21"/>
  <c r="E260" i="33"/>
  <c r="E245" i="22"/>
  <c r="BK232" i="17"/>
  <c r="BK254" i="17"/>
  <c r="E253" i="22"/>
  <c r="E253" i="33"/>
  <c r="E254" i="17"/>
  <c r="E253" i="21"/>
  <c r="B231" i="22"/>
  <c r="BH231" i="17"/>
  <c r="BH218" i="17"/>
  <c r="B259" i="33"/>
  <c r="BH232" i="17"/>
  <c r="B260" i="17"/>
  <c r="B259" i="21"/>
  <c r="BH253" i="17"/>
  <c r="B253" i="17"/>
  <c r="B252" i="33"/>
  <c r="B252" i="22"/>
  <c r="B252" i="21"/>
  <c r="AF209" i="21"/>
  <c r="AF100" i="17"/>
  <c r="AC280" i="17"/>
  <c r="AL148" i="17"/>
  <c r="AC165" i="17"/>
  <c r="AF99" i="21"/>
  <c r="AF317" i="21"/>
  <c r="Q70" i="16"/>
  <c r="E189" i="33"/>
  <c r="E189" i="21"/>
  <c r="B78" i="17"/>
  <c r="B77" i="33"/>
  <c r="B77" i="22"/>
  <c r="AI262" i="17"/>
  <c r="AI25" i="17"/>
  <c r="E210" i="33"/>
  <c r="AI180" i="17"/>
  <c r="AI28" i="17"/>
  <c r="BE88" i="16"/>
  <c r="BD92" i="16" s="1"/>
  <c r="AC98" i="12" s="1"/>
  <c r="AC76" i="12"/>
  <c r="AF298" i="21"/>
  <c r="W27" i="21"/>
  <c r="AI290" i="17"/>
  <c r="AI289" i="21"/>
  <c r="AL145" i="17"/>
  <c r="AL144" i="21"/>
  <c r="AI162" i="21"/>
  <c r="AC240" i="17"/>
  <c r="Q92" i="17"/>
  <c r="K364" i="22"/>
  <c r="E204" i="17"/>
  <c r="E203" i="21"/>
  <c r="AY59" i="17"/>
  <c r="BK205" i="17"/>
  <c r="S34" i="3"/>
  <c r="AL51" i="17"/>
  <c r="AC145" i="21"/>
  <c r="AP253" i="17"/>
  <c r="H88" i="33"/>
  <c r="H88" i="22"/>
  <c r="AC208" i="17"/>
  <c r="AL197" i="21"/>
  <c r="AC164" i="17"/>
  <c r="AC32" i="17"/>
  <c r="AS271" i="17"/>
  <c r="T70" i="21"/>
  <c r="B85" i="22"/>
  <c r="E266" i="22"/>
  <c r="B211" i="17"/>
  <c r="B203" i="21"/>
  <c r="B204" i="17"/>
  <c r="B203" i="33"/>
  <c r="B203" i="22"/>
  <c r="W175" i="17"/>
  <c r="T267" i="17"/>
  <c r="W240" i="21"/>
  <c r="AC260" i="21"/>
  <c r="AS246" i="17"/>
  <c r="AS247" i="17"/>
  <c r="BB246" i="17"/>
  <c r="AY246" i="17"/>
  <c r="AV404" i="17"/>
  <c r="AV446" i="17" s="1"/>
  <c r="H202" i="12" s="1"/>
  <c r="AV406" i="17"/>
  <c r="AV448" i="17" s="1"/>
  <c r="H204" i="12" s="1"/>
  <c r="R140" i="16"/>
  <c r="R139" i="16"/>
  <c r="W180" i="17"/>
  <c r="W146" i="21"/>
  <c r="R166" i="16"/>
  <c r="W332" i="17"/>
  <c r="W329" i="21"/>
  <c r="R186" i="16"/>
  <c r="W329" i="17"/>
  <c r="W330" i="21"/>
  <c r="W116" i="17"/>
  <c r="R141" i="16"/>
  <c r="W148" i="21"/>
  <c r="W237" i="21"/>
  <c r="W176" i="21"/>
  <c r="W28" i="21"/>
  <c r="R133" i="16"/>
  <c r="R160" i="16"/>
  <c r="W178" i="21"/>
  <c r="W301" i="17"/>
  <c r="W298" i="17"/>
  <c r="R180" i="16"/>
  <c r="W148" i="17"/>
  <c r="W239" i="21"/>
  <c r="R168" i="16"/>
  <c r="W239" i="17"/>
  <c r="W176" i="17"/>
  <c r="W209" i="17"/>
  <c r="W210" i="17"/>
  <c r="W269" i="21"/>
  <c r="W268" i="17"/>
  <c r="W270" i="21"/>
  <c r="W267" i="17"/>
  <c r="R161" i="16"/>
  <c r="W26" i="21"/>
  <c r="W157" i="17"/>
  <c r="W336" i="21"/>
  <c r="W315" i="17"/>
  <c r="W191" i="17"/>
  <c r="W214" i="21"/>
  <c r="W153" i="21"/>
  <c r="Q161" i="16"/>
  <c r="Q139" i="16"/>
  <c r="Q181" i="16"/>
  <c r="Q180" i="16"/>
  <c r="Q179" i="16"/>
  <c r="Q149" i="16"/>
  <c r="Q150" i="16"/>
  <c r="Q156" i="16"/>
  <c r="Q174" i="16"/>
  <c r="T147" i="21"/>
  <c r="Q159" i="16"/>
  <c r="T283" i="21"/>
  <c r="T281" i="17"/>
  <c r="T325" i="21"/>
  <c r="T47" i="21"/>
  <c r="T197" i="21"/>
  <c r="T237" i="21"/>
  <c r="T237" i="17"/>
  <c r="T48" i="21"/>
  <c r="T88" i="17"/>
  <c r="T33" i="21"/>
  <c r="T285" i="17"/>
  <c r="T320" i="21"/>
  <c r="T37" i="21"/>
  <c r="T76" i="21"/>
  <c r="T78" i="21"/>
  <c r="T230" i="21"/>
  <c r="T276" i="17"/>
  <c r="D176" i="16"/>
  <c r="F176" i="16"/>
  <c r="E176" i="16"/>
  <c r="T159" i="21"/>
  <c r="T194" i="17"/>
  <c r="T244" i="17"/>
  <c r="T187" i="21"/>
  <c r="T358" i="17"/>
  <c r="T83" i="17"/>
  <c r="T276" i="21"/>
  <c r="T225" i="21"/>
  <c r="T205" i="21"/>
  <c r="T296" i="21"/>
  <c r="T188" i="21"/>
  <c r="T310" i="17"/>
  <c r="T54" i="17"/>
  <c r="T202" i="21"/>
  <c r="T44" i="21"/>
  <c r="T192" i="17"/>
  <c r="T317" i="21"/>
  <c r="T243" i="21"/>
  <c r="T189" i="17"/>
  <c r="T290" i="17"/>
  <c r="T283" i="17"/>
  <c r="T268" i="17"/>
  <c r="T356" i="21"/>
  <c r="T314" i="17"/>
  <c r="T168" i="17"/>
  <c r="T43" i="17"/>
  <c r="T69" i="17"/>
  <c r="T36" i="17"/>
  <c r="T161" i="17"/>
  <c r="H267" i="17"/>
  <c r="Q91" i="22"/>
  <c r="Q91" i="33"/>
  <c r="AP226" i="17"/>
  <c r="AP225" i="17"/>
  <c r="AV272" i="17"/>
  <c r="AS272" i="17"/>
  <c r="E302" i="17"/>
  <c r="BB59" i="17"/>
  <c r="BE241" i="17"/>
  <c r="S79" i="16"/>
  <c r="S63" i="16"/>
  <c r="S62" i="16"/>
  <c r="Q80" i="16"/>
  <c r="O75" i="16"/>
  <c r="P59" i="16"/>
  <c r="P71" i="16"/>
  <c r="P68" i="16"/>
  <c r="BE90" i="16"/>
  <c r="BD94" i="16" s="1"/>
  <c r="AC101" i="12" s="1"/>
  <c r="AC79" i="12"/>
  <c r="AD79" i="12"/>
  <c r="BF90" i="16"/>
  <c r="BE94" i="16" s="1"/>
  <c r="AD101" i="12" s="1"/>
  <c r="AV239" i="17"/>
  <c r="AY239" i="17"/>
  <c r="BE242" i="17"/>
  <c r="AI30" i="17"/>
  <c r="AC232" i="17"/>
  <c r="E151" i="22"/>
  <c r="E190" i="17"/>
  <c r="H236" i="22"/>
  <c r="H266" i="22"/>
  <c r="H236" i="33"/>
  <c r="T162" i="17"/>
  <c r="W278" i="17"/>
  <c r="T286" i="17"/>
  <c r="T196" i="17"/>
  <c r="T82" i="17"/>
  <c r="T239" i="17"/>
  <c r="AU69" i="12"/>
  <c r="W249" i="17"/>
  <c r="T307" i="21"/>
  <c r="E196" i="21"/>
  <c r="W166" i="21"/>
  <c r="AF146" i="17"/>
  <c r="B30" i="33"/>
  <c r="B30" i="17"/>
  <c r="H54" i="17"/>
  <c r="AI30" i="21"/>
  <c r="AL178" i="17"/>
  <c r="H54" i="22"/>
  <c r="E197" i="17"/>
  <c r="B217" i="21"/>
  <c r="B217" i="22"/>
  <c r="B218" i="17"/>
  <c r="B217" i="33"/>
  <c r="AF146" i="21"/>
  <c r="AL161" i="17"/>
  <c r="AF325" i="17"/>
  <c r="AC184" i="17"/>
  <c r="AI33" i="21"/>
  <c r="AI152" i="21"/>
  <c r="AC317" i="21"/>
  <c r="AF52" i="21"/>
  <c r="AF213" i="21"/>
  <c r="AC27" i="21"/>
  <c r="AI8" i="21"/>
  <c r="AL159" i="17"/>
  <c r="AI8" i="17"/>
  <c r="Q297" i="22"/>
  <c r="Q54" i="22"/>
  <c r="Q56" i="22"/>
  <c r="Q53" i="22"/>
  <c r="Q57" i="33"/>
  <c r="Q30" i="17"/>
  <c r="N86" i="33"/>
  <c r="N88" i="33"/>
  <c r="N208" i="22"/>
  <c r="N210" i="17"/>
  <c r="N266" i="22"/>
  <c r="N54" i="22"/>
  <c r="N58" i="33"/>
  <c r="N56" i="33"/>
  <c r="N57" i="17"/>
  <c r="N59" i="33"/>
  <c r="N53" i="17"/>
  <c r="N86" i="17"/>
  <c r="K30" i="17"/>
  <c r="K29" i="22"/>
  <c r="K31" i="33"/>
  <c r="K90" i="17"/>
  <c r="K85" i="22"/>
  <c r="K86" i="33"/>
  <c r="K208" i="22"/>
  <c r="K54" i="17"/>
  <c r="K58" i="17"/>
  <c r="K57" i="17"/>
  <c r="K53" i="17"/>
  <c r="K59" i="17"/>
  <c r="K267" i="17"/>
  <c r="K89" i="17"/>
  <c r="F28" i="3"/>
  <c r="H57" i="17" s="1"/>
  <c r="F30" i="3"/>
  <c r="I140" i="16" s="1"/>
  <c r="F31" i="3"/>
  <c r="I139" i="16" s="1"/>
  <c r="I156" i="16"/>
  <c r="H28" i="33"/>
  <c r="H237" i="22"/>
  <c r="H115" i="17"/>
  <c r="H144" i="22"/>
  <c r="H144" i="33"/>
  <c r="H145" i="17"/>
  <c r="H53" i="33"/>
  <c r="H53" i="17"/>
  <c r="H53" i="22"/>
  <c r="H91" i="33"/>
  <c r="H114" i="22"/>
  <c r="B190" i="21"/>
  <c r="BH190" i="17"/>
  <c r="B189" i="33"/>
  <c r="B85" i="33"/>
  <c r="B218" i="33"/>
  <c r="B218" i="21"/>
  <c r="B218" i="22"/>
  <c r="B219" i="17"/>
  <c r="E196" i="22"/>
  <c r="E196" i="33"/>
  <c r="BK193" i="17"/>
  <c r="BK219" i="17"/>
  <c r="E218" i="33"/>
  <c r="E218" i="21"/>
  <c r="E219" i="17"/>
  <c r="E218" i="22"/>
  <c r="AI260" i="21"/>
  <c r="AI261" i="17"/>
  <c r="B86" i="17"/>
  <c r="Q341" i="17"/>
  <c r="U69" i="16"/>
  <c r="N345" i="33"/>
  <c r="AC310" i="17"/>
  <c r="K343" i="33"/>
  <c r="AL242" i="21"/>
  <c r="R119" i="12"/>
  <c r="R247" i="12" s="1"/>
  <c r="N352" i="17"/>
  <c r="Z27" i="17"/>
  <c r="AF185" i="21"/>
  <c r="AJ35" i="13"/>
  <c r="AC120" i="21"/>
  <c r="AI2" i="22"/>
  <c r="AI3" i="22" s="1"/>
  <c r="AI4" i="22" s="1"/>
  <c r="AI5" i="22" s="1"/>
  <c r="AI6" i="22" s="1"/>
  <c r="AI7" i="22" s="1"/>
  <c r="AI8" i="22" s="1"/>
  <c r="AI9" i="22" s="1"/>
  <c r="AI10" i="22" s="1"/>
  <c r="AI11" i="22" s="1"/>
  <c r="AI12" i="22" s="1"/>
  <c r="AI13" i="22" s="1"/>
  <c r="AI14" i="22" s="1"/>
  <c r="AI15" i="22" s="1"/>
  <c r="AI16" i="22" s="1"/>
  <c r="AI17" i="22" s="1"/>
  <c r="AI18" i="22" s="1"/>
  <c r="AI19" i="22" s="1"/>
  <c r="AI20" i="22" s="1"/>
  <c r="AI21" i="22" s="1"/>
  <c r="AI22" i="22" s="1"/>
  <c r="AI23" i="22" s="1"/>
  <c r="AI24" i="22" s="1"/>
  <c r="AI25" i="22" s="1"/>
  <c r="B30" i="22"/>
  <c r="K344" i="17"/>
  <c r="AI2" i="21"/>
  <c r="AI208" i="17"/>
  <c r="AC62" i="21"/>
  <c r="T162" i="21"/>
  <c r="T244" i="21"/>
  <c r="T296" i="17"/>
  <c r="T165" i="21"/>
  <c r="T68" i="17"/>
  <c r="T157" i="17"/>
  <c r="T240" i="21"/>
  <c r="T172" i="17"/>
  <c r="T169" i="21"/>
  <c r="T170" i="21"/>
  <c r="T201" i="21"/>
  <c r="T46" i="21"/>
  <c r="T318" i="21"/>
  <c r="T281" i="21"/>
  <c r="T171" i="17"/>
  <c r="T245" i="17"/>
  <c r="T173" i="17"/>
  <c r="T167" i="17"/>
  <c r="T155" i="21"/>
  <c r="T50" i="21"/>
  <c r="T322" i="17"/>
  <c r="T82" i="21"/>
  <c r="T172" i="21"/>
  <c r="T39" i="21"/>
  <c r="T166" i="21"/>
  <c r="T292" i="21"/>
  <c r="T315" i="17"/>
  <c r="T190" i="21"/>
  <c r="W50" i="21"/>
  <c r="W337" i="21"/>
  <c r="T314" i="21"/>
  <c r="W43" i="21"/>
  <c r="W56" i="17"/>
  <c r="W56" i="21"/>
  <c r="T34" i="17"/>
  <c r="F141" i="16"/>
  <c r="AF18" i="17"/>
  <c r="W205" i="17"/>
  <c r="W169" i="21"/>
  <c r="B84" i="21"/>
  <c r="B84" i="33"/>
  <c r="B84" i="22"/>
  <c r="AF152" i="21"/>
  <c r="AF153" i="17"/>
  <c r="B85" i="17"/>
  <c r="Z156" i="21"/>
  <c r="Z157" i="17"/>
  <c r="AL190" i="21"/>
  <c r="AL191" i="17"/>
  <c r="AL195" i="21"/>
  <c r="AL196" i="17"/>
  <c r="AI41" i="21"/>
  <c r="AI41" i="17"/>
  <c r="O59" i="16"/>
  <c r="AF40" i="21"/>
  <c r="AF40" i="17"/>
  <c r="AL320" i="21"/>
  <c r="AL321" i="17"/>
  <c r="AI23" i="21"/>
  <c r="AI23" i="17"/>
  <c r="AL156" i="21"/>
  <c r="AL157" i="17"/>
  <c r="AL126" i="21"/>
  <c r="AL127" i="17"/>
  <c r="Z165" i="21"/>
  <c r="Z166" i="17"/>
  <c r="AF13" i="21"/>
  <c r="AF13" i="17"/>
  <c r="AC157" i="21"/>
  <c r="AC158" i="17"/>
  <c r="AF10" i="21"/>
  <c r="AF10" i="17"/>
  <c r="R58" i="16"/>
  <c r="AL12" i="21"/>
  <c r="AL12" i="17"/>
  <c r="AL53" i="21"/>
  <c r="AL53" i="17"/>
  <c r="AF313" i="21"/>
  <c r="AF314" i="17"/>
  <c r="AI126" i="21"/>
  <c r="AI127" i="17"/>
  <c r="AF326" i="21"/>
  <c r="AF327" i="17"/>
  <c r="AL152" i="21"/>
  <c r="AL153" i="17"/>
  <c r="AC66" i="21"/>
  <c r="AC67" i="17"/>
  <c r="AI64" i="21"/>
  <c r="AI65" i="17"/>
  <c r="AL38" i="21"/>
  <c r="AL38" i="17"/>
  <c r="AL191" i="21"/>
  <c r="AL192" i="17"/>
  <c r="AC26" i="21"/>
  <c r="AC26" i="17"/>
  <c r="AI197" i="21"/>
  <c r="AI198" i="17"/>
  <c r="AC93" i="21"/>
  <c r="AC94" i="17"/>
  <c r="AF323" i="21"/>
  <c r="AF324" i="17"/>
  <c r="AI325" i="21"/>
  <c r="AI326" i="17"/>
  <c r="AL85" i="21"/>
  <c r="AL86" i="17"/>
  <c r="AL79" i="21"/>
  <c r="AL80" i="17"/>
  <c r="AI319" i="21"/>
  <c r="AI320" i="17"/>
  <c r="AC307" i="21"/>
  <c r="AC308" i="17"/>
  <c r="Z160" i="21"/>
  <c r="Z161" i="17"/>
  <c r="AF79" i="21"/>
  <c r="AF80" i="17"/>
  <c r="AI42" i="21"/>
  <c r="AI42" i="17"/>
  <c r="O71" i="16"/>
  <c r="AF23" i="21"/>
  <c r="AF23" i="17"/>
  <c r="AF173" i="21"/>
  <c r="AF174" i="17"/>
  <c r="AF98" i="21"/>
  <c r="AF99" i="17"/>
  <c r="AC68" i="21"/>
  <c r="AC69" i="17"/>
  <c r="AI161" i="21"/>
  <c r="AI162" i="17"/>
  <c r="O63" i="16"/>
  <c r="AI175" i="21"/>
  <c r="AI176" i="17"/>
  <c r="AI52" i="21"/>
  <c r="AI52" i="17"/>
  <c r="AF159" i="21"/>
  <c r="AF160" i="17"/>
  <c r="AI17" i="21"/>
  <c r="AI17" i="17"/>
  <c r="AL57" i="21"/>
  <c r="AL57" i="17"/>
  <c r="AF210" i="21"/>
  <c r="AF211" i="17"/>
  <c r="AF50" i="21"/>
  <c r="AF50" i="17"/>
  <c r="AF150" i="21"/>
  <c r="AF151" i="17"/>
  <c r="AL155" i="21"/>
  <c r="AL156" i="17"/>
  <c r="AL21" i="21"/>
  <c r="AL21" i="17"/>
  <c r="AC117" i="21"/>
  <c r="AC118" i="17"/>
  <c r="AF29" i="21"/>
  <c r="AF29" i="17"/>
  <c r="AF73" i="21"/>
  <c r="AF74" i="17"/>
  <c r="AF25" i="21"/>
  <c r="AF25" i="17"/>
  <c r="AF9" i="21"/>
  <c r="AF9" i="17"/>
  <c r="AI298" i="21"/>
  <c r="AI299" i="17"/>
  <c r="AF167" i="21"/>
  <c r="AF168" i="17"/>
  <c r="AF15" i="21"/>
  <c r="AF15" i="17"/>
  <c r="AC51" i="21"/>
  <c r="AC51" i="17"/>
  <c r="AF242" i="21"/>
  <c r="AF243" i="17"/>
  <c r="AL290" i="21"/>
  <c r="AL291" i="17"/>
  <c r="AI13" i="21"/>
  <c r="AI13" i="17"/>
  <c r="AI48" i="21"/>
  <c r="AI48" i="17"/>
  <c r="AI150" i="21"/>
  <c r="AI151" i="17"/>
  <c r="AC8" i="21"/>
  <c r="AC8" i="17"/>
  <c r="BB120" i="17"/>
  <c r="Z158" i="21"/>
  <c r="Z159" i="17"/>
  <c r="AL145" i="21"/>
  <c r="AL146" i="17"/>
  <c r="AF168" i="21"/>
  <c r="AF169" i="17"/>
  <c r="AF198" i="21"/>
  <c r="AF199" i="17"/>
  <c r="B123" i="16"/>
  <c r="AI181" i="21"/>
  <c r="AI182" i="17"/>
  <c r="AF70" i="21"/>
  <c r="AF71" i="17"/>
  <c r="AC64" i="21"/>
  <c r="AC65" i="17"/>
  <c r="AI194" i="21"/>
  <c r="AI195" i="17"/>
  <c r="AL168" i="21"/>
  <c r="AL169" i="17"/>
  <c r="AI198" i="21"/>
  <c r="AI199" i="17"/>
  <c r="AI312" i="21"/>
  <c r="AI313" i="17"/>
  <c r="AC186" i="21"/>
  <c r="AC187" i="17"/>
  <c r="AL54" i="21"/>
  <c r="AL54" i="17"/>
  <c r="AL87" i="21"/>
  <c r="AL88" i="17"/>
  <c r="AC4" i="21"/>
  <c r="AC4" i="17"/>
  <c r="AL34" i="21"/>
  <c r="AL34" i="17"/>
  <c r="AI125" i="21"/>
  <c r="AI126" i="17"/>
  <c r="AF325" i="21"/>
  <c r="AF326" i="17"/>
  <c r="AF308" i="21"/>
  <c r="AF309" i="17"/>
  <c r="AL207" i="21"/>
  <c r="AL208" i="17"/>
  <c r="AI78" i="21"/>
  <c r="AI79" i="17"/>
  <c r="AL2" i="21"/>
  <c r="AL2" i="17"/>
  <c r="AL2" i="22"/>
  <c r="AL3" i="22" s="1"/>
  <c r="AL4" i="22" s="1"/>
  <c r="AL5" i="22" s="1"/>
  <c r="AL6" i="22" s="1"/>
  <c r="AL7" i="22" s="1"/>
  <c r="AL8" i="22" s="1"/>
  <c r="AL9" i="22" s="1"/>
  <c r="AL10" i="22" s="1"/>
  <c r="AL11" i="22" s="1"/>
  <c r="AL12" i="22" s="1"/>
  <c r="AL13" i="22" s="1"/>
  <c r="AL14" i="22" s="1"/>
  <c r="AL15" i="22" s="1"/>
  <c r="AL16" i="22" s="1"/>
  <c r="AL17" i="22" s="1"/>
  <c r="AL18" i="22" s="1"/>
  <c r="AL19" i="22" s="1"/>
  <c r="AL20" i="22" s="1"/>
  <c r="AL21" i="22" s="1"/>
  <c r="AL22" i="22" s="1"/>
  <c r="AL23" i="22" s="1"/>
  <c r="AF194" i="21"/>
  <c r="AF195" i="17"/>
  <c r="AF101" i="21"/>
  <c r="AF102" i="17"/>
  <c r="AF171" i="21"/>
  <c r="AF172" i="17"/>
  <c r="AL295" i="21"/>
  <c r="AL296" i="17"/>
  <c r="AC15" i="21"/>
  <c r="AC15" i="17"/>
  <c r="AC37" i="21"/>
  <c r="AC37" i="17"/>
  <c r="AL69" i="21"/>
  <c r="AL70" i="17"/>
  <c r="AI18" i="21"/>
  <c r="AI18" i="17"/>
  <c r="AL86" i="21"/>
  <c r="AL87" i="17"/>
  <c r="AI70" i="21"/>
  <c r="AI71" i="17"/>
  <c r="AC114" i="21"/>
  <c r="AC115" i="17"/>
  <c r="AC325" i="21"/>
  <c r="AC326" i="17"/>
  <c r="AF30" i="21"/>
  <c r="AF30" i="17"/>
  <c r="AC322" i="21"/>
  <c r="AC323" i="17"/>
  <c r="AI159" i="21"/>
  <c r="AI160" i="17"/>
  <c r="AI160" i="21"/>
  <c r="AI161" i="17"/>
  <c r="AF316" i="21"/>
  <c r="AF317" i="17"/>
  <c r="AL161" i="21"/>
  <c r="AL162" i="17"/>
  <c r="AF319" i="21"/>
  <c r="AF320" i="17"/>
  <c r="AF37" i="21"/>
  <c r="AF37" i="17"/>
  <c r="AL3" i="21"/>
  <c r="AL3" i="17"/>
  <c r="AC308" i="21"/>
  <c r="AC309" i="17"/>
  <c r="AF312" i="21"/>
  <c r="AF313" i="17"/>
  <c r="AI11" i="21"/>
  <c r="AI11" i="17"/>
  <c r="O70" i="16"/>
  <c r="AI208" i="21"/>
  <c r="AI209" i="17"/>
  <c r="AC316" i="21"/>
  <c r="AC317" i="17"/>
  <c r="AC190" i="21"/>
  <c r="AC191" i="17"/>
  <c r="AC197" i="21"/>
  <c r="AC198" i="17"/>
  <c r="Z163" i="21"/>
  <c r="Z164" i="17"/>
  <c r="AF92" i="21"/>
  <c r="AF93" i="17"/>
  <c r="AC318" i="21"/>
  <c r="AC319" i="17"/>
  <c r="AC278" i="21"/>
  <c r="AC279" i="17"/>
  <c r="AF32" i="21"/>
  <c r="AF32" i="17"/>
  <c r="AI43" i="21"/>
  <c r="AI43" i="17"/>
  <c r="AL237" i="21"/>
  <c r="AL238" i="17"/>
  <c r="AL80" i="21"/>
  <c r="AL81" i="17"/>
  <c r="AI157" i="21"/>
  <c r="AI158" i="17"/>
  <c r="AC61" i="21"/>
  <c r="AC62" i="17"/>
  <c r="AC52" i="21"/>
  <c r="AC52" i="17"/>
  <c r="AL196" i="21"/>
  <c r="AL197" i="17"/>
  <c r="AI32" i="21"/>
  <c r="AI32" i="17"/>
  <c r="AC43" i="21"/>
  <c r="AC43" i="17"/>
  <c r="AC7" i="21"/>
  <c r="AC7" i="17"/>
  <c r="AL297" i="21"/>
  <c r="AL298" i="17"/>
  <c r="AI326" i="21"/>
  <c r="AI327" i="17"/>
  <c r="AL22" i="21"/>
  <c r="AL22" i="17"/>
  <c r="AC10" i="21"/>
  <c r="AC10" i="17"/>
  <c r="Q58" i="16"/>
  <c r="AI112" i="21"/>
  <c r="AI113" i="17"/>
  <c r="AL123" i="21"/>
  <c r="AL124" i="17"/>
  <c r="AF27" i="21"/>
  <c r="AF27" i="17"/>
  <c r="AI38" i="21"/>
  <c r="AI38" i="17"/>
  <c r="AI318" i="21"/>
  <c r="AI319" i="17"/>
  <c r="AL146" i="21"/>
  <c r="AL147" i="17"/>
  <c r="AF297" i="21"/>
  <c r="AF298" i="17"/>
  <c r="AF148" i="21"/>
  <c r="AF149" i="17"/>
  <c r="AF11" i="21"/>
  <c r="AF11" i="17"/>
  <c r="R70" i="16"/>
  <c r="AC268" i="21"/>
  <c r="AC269" i="17"/>
  <c r="AF206" i="21"/>
  <c r="AF207" i="17"/>
  <c r="AI5" i="21"/>
  <c r="AI5" i="17"/>
  <c r="AF61" i="21"/>
  <c r="AF62" i="17"/>
  <c r="AL286" i="21"/>
  <c r="AL287" i="17"/>
  <c r="AI164" i="21"/>
  <c r="AI165" i="17"/>
  <c r="AL309" i="21"/>
  <c r="AL310" i="17"/>
  <c r="Z164" i="21"/>
  <c r="Z165" i="17"/>
  <c r="AF51" i="21"/>
  <c r="AF51" i="17"/>
  <c r="AF165" i="21"/>
  <c r="AF166" i="17"/>
  <c r="AF36" i="21"/>
  <c r="AF36" i="17"/>
  <c r="AI192" i="21"/>
  <c r="AI193" i="17"/>
  <c r="AF238" i="21"/>
  <c r="AF239" i="17"/>
  <c r="AI128" i="21"/>
  <c r="AI129" i="17"/>
  <c r="Q128" i="12"/>
  <c r="Q256" i="12" s="1"/>
  <c r="AF169" i="21"/>
  <c r="AF170" i="17"/>
  <c r="AC158" i="21"/>
  <c r="AC159" i="17"/>
  <c r="AC151" i="21"/>
  <c r="AC152" i="17"/>
  <c r="AL82" i="21"/>
  <c r="AL83" i="17"/>
  <c r="AL199" i="21"/>
  <c r="AL200" i="17"/>
  <c r="AI266" i="21"/>
  <c r="AI267" i="17"/>
  <c r="AF81" i="21"/>
  <c r="AF82" i="17"/>
  <c r="AF211" i="21"/>
  <c r="AF212" i="17"/>
  <c r="AL7" i="21"/>
  <c r="AL7" i="17"/>
  <c r="AL127" i="21"/>
  <c r="AL128" i="17"/>
  <c r="AL84" i="21"/>
  <c r="AL85" i="17"/>
  <c r="AL11" i="21"/>
  <c r="AL11" i="17"/>
  <c r="AC142" i="21"/>
  <c r="AC143" i="17"/>
  <c r="AL5" i="21"/>
  <c r="AL5" i="17"/>
  <c r="AI47" i="21"/>
  <c r="AI47" i="17"/>
  <c r="AC321" i="21"/>
  <c r="AC322" i="17"/>
  <c r="AI81" i="21"/>
  <c r="AI82" i="17"/>
  <c r="AI16" i="21"/>
  <c r="AI16" i="17"/>
  <c r="AF8" i="21"/>
  <c r="AF8" i="17"/>
  <c r="AC95" i="21"/>
  <c r="AC96" i="17"/>
  <c r="AF327" i="21"/>
  <c r="AF328" i="17"/>
  <c r="AC13" i="21"/>
  <c r="AC13" i="17"/>
  <c r="AL73" i="21"/>
  <c r="AL74" i="17"/>
  <c r="AC188" i="21"/>
  <c r="AC189" i="17"/>
  <c r="AF28" i="21"/>
  <c r="AF28" i="17"/>
  <c r="AC161" i="21"/>
  <c r="AC162" i="17"/>
  <c r="AL285" i="21"/>
  <c r="AL286" i="17"/>
  <c r="AI165" i="21"/>
  <c r="AI166" i="17"/>
  <c r="AF153" i="21"/>
  <c r="AF154" i="17"/>
  <c r="AF7" i="21"/>
  <c r="AF7" i="17"/>
  <c r="AF183" i="21"/>
  <c r="AF184" i="17"/>
  <c r="AC14" i="21"/>
  <c r="AC14" i="17"/>
  <c r="AC156" i="21"/>
  <c r="AC157" i="17"/>
  <c r="AI113" i="21"/>
  <c r="AI114" i="17"/>
  <c r="AC276" i="21"/>
  <c r="AC277" i="17"/>
  <c r="AC67" i="21"/>
  <c r="AC68" i="17"/>
  <c r="AL308" i="21"/>
  <c r="AL309" i="17"/>
  <c r="AL189" i="21"/>
  <c r="AL190" i="17"/>
  <c r="AF123" i="21"/>
  <c r="AF124" i="17"/>
  <c r="AF315" i="21"/>
  <c r="AF316" i="17"/>
  <c r="AL194" i="21"/>
  <c r="AL195" i="17"/>
  <c r="AL83" i="21"/>
  <c r="AL84" i="17"/>
  <c r="Z162" i="21"/>
  <c r="Z163" i="17"/>
  <c r="AC39" i="21"/>
  <c r="AC39" i="17"/>
  <c r="AL88" i="21"/>
  <c r="AL89" i="17"/>
  <c r="AI21" i="21"/>
  <c r="AI21" i="17"/>
  <c r="AF53" i="21"/>
  <c r="AF53" i="17"/>
  <c r="AI24" i="21"/>
  <c r="AI24" i="17"/>
  <c r="AC79" i="21"/>
  <c r="AC80" i="17"/>
  <c r="AL176" i="21"/>
  <c r="AL177" i="17"/>
  <c r="AF280" i="21"/>
  <c r="AF281" i="17"/>
  <c r="AF20" i="21"/>
  <c r="AF20" i="17"/>
  <c r="AL206" i="21"/>
  <c r="AL207" i="17"/>
  <c r="AC300" i="21"/>
  <c r="AC301" i="17"/>
  <c r="AF5" i="21"/>
  <c r="AF5" i="17"/>
  <c r="AC78" i="21"/>
  <c r="AC79" i="17"/>
  <c r="AI236" i="21"/>
  <c r="AI237" i="17"/>
  <c r="AI195" i="21"/>
  <c r="AI196" i="17"/>
  <c r="AI335" i="21"/>
  <c r="AI336" i="17"/>
  <c r="AI40" i="21"/>
  <c r="AI40" i="17"/>
  <c r="AI322" i="21"/>
  <c r="AI323" i="17"/>
  <c r="AF207" i="21"/>
  <c r="AF208" i="17"/>
  <c r="AL122" i="21"/>
  <c r="AL123" i="17"/>
  <c r="AC28" i="21"/>
  <c r="AC28" i="17"/>
  <c r="AC195" i="21"/>
  <c r="AC196" i="17"/>
  <c r="AL165" i="21"/>
  <c r="AL166" i="17"/>
  <c r="AL294" i="21"/>
  <c r="AL295" i="17"/>
  <c r="AL6" i="21"/>
  <c r="AL6" i="17"/>
  <c r="AL312" i="21"/>
  <c r="AL313" i="17"/>
  <c r="AF14" i="21"/>
  <c r="AF14" i="17"/>
  <c r="AF208" i="21"/>
  <c r="AF209" i="17"/>
  <c r="AC143" i="21"/>
  <c r="AC144" i="17"/>
  <c r="AL78" i="21"/>
  <c r="AL79" i="17"/>
  <c r="AF16" i="21"/>
  <c r="AF16" i="17"/>
  <c r="AF96" i="21"/>
  <c r="AF97" i="17"/>
  <c r="AC153" i="21"/>
  <c r="AC154" i="17"/>
  <c r="AC313" i="21"/>
  <c r="AC314" i="17"/>
  <c r="Q68" i="16"/>
  <c r="AC280" i="21"/>
  <c r="AC281" i="17"/>
  <c r="AL4" i="21"/>
  <c r="AL4" i="17"/>
  <c r="AL205" i="21"/>
  <c r="AL206" i="17"/>
  <c r="AC193" i="21"/>
  <c r="AC194" i="17"/>
  <c r="AC189" i="21"/>
  <c r="AC190" i="17"/>
  <c r="AC9" i="21"/>
  <c r="AC9" i="17"/>
  <c r="AL288" i="21"/>
  <c r="AL289" i="17"/>
  <c r="AF82" i="21"/>
  <c r="AF83" i="17"/>
  <c r="Z157" i="21"/>
  <c r="Z158" i="17"/>
  <c r="AC81" i="21"/>
  <c r="AC82" i="17"/>
  <c r="AI4" i="21"/>
  <c r="AI4" i="17"/>
  <c r="AL175" i="21"/>
  <c r="AL176" i="17"/>
  <c r="AI308" i="21"/>
  <c r="AI309" i="17"/>
  <c r="AI71" i="21"/>
  <c r="AI72" i="17"/>
  <c r="AI6" i="21"/>
  <c r="AI6" i="17"/>
  <c r="AF309" i="21"/>
  <c r="AF310" i="17"/>
  <c r="AI20" i="21"/>
  <c r="AI20" i="17"/>
  <c r="AI63" i="21"/>
  <c r="AI64" i="17"/>
  <c r="AC267" i="21"/>
  <c r="AC268" i="17"/>
  <c r="AF78" i="21"/>
  <c r="AF79" i="17"/>
  <c r="AC16" i="21"/>
  <c r="AC16" i="17"/>
  <c r="AI69" i="21"/>
  <c r="AI70" i="17"/>
  <c r="AF24" i="21"/>
  <c r="AF24" i="17"/>
  <c r="AC25" i="21"/>
  <c r="AC25" i="17"/>
  <c r="AC17" i="21"/>
  <c r="AC17" i="17"/>
  <c r="AI268" i="21"/>
  <c r="AI269" i="17"/>
  <c r="AL81" i="21"/>
  <c r="AL82" i="17"/>
  <c r="S114" i="12"/>
  <c r="S242" i="12" s="1"/>
  <c r="AL193" i="21"/>
  <c r="AL194" i="17"/>
  <c r="AF26" i="21"/>
  <c r="AF26" i="17"/>
  <c r="AC312" i="21"/>
  <c r="AC313" i="17"/>
  <c r="AI22" i="21"/>
  <c r="AI22" i="17"/>
  <c r="AI155" i="21"/>
  <c r="AI156" i="17"/>
  <c r="AF212" i="21"/>
  <c r="AF213" i="17"/>
  <c r="AF239" i="21"/>
  <c r="AF240" i="17"/>
  <c r="AF322" i="21"/>
  <c r="AF323" i="17"/>
  <c r="AC333" i="21"/>
  <c r="AF151" i="21"/>
  <c r="AF152" i="17"/>
  <c r="AL124" i="21"/>
  <c r="AL125" i="17"/>
  <c r="AL125" i="21"/>
  <c r="AL126" i="17"/>
  <c r="AL16" i="21"/>
  <c r="AL16" i="17"/>
  <c r="AL154" i="21"/>
  <c r="AL155" i="17"/>
  <c r="AI12" i="21"/>
  <c r="AI12" i="17"/>
  <c r="AI53" i="21"/>
  <c r="AI53" i="17"/>
  <c r="AF72" i="21"/>
  <c r="AF73" i="17"/>
  <c r="AC97" i="21"/>
  <c r="AC98" i="17"/>
  <c r="AC192" i="21"/>
  <c r="AC193" i="17"/>
  <c r="AI210" i="21"/>
  <c r="AI300" i="21"/>
  <c r="AI301" i="17"/>
  <c r="AI149" i="21"/>
  <c r="AI150" i="17"/>
  <c r="AL8" i="21"/>
  <c r="AL8" i="17"/>
  <c r="AL192" i="21"/>
  <c r="AL193" i="17"/>
  <c r="AL238" i="21"/>
  <c r="AL239" i="17"/>
  <c r="AL162" i="21"/>
  <c r="AL163" i="17"/>
  <c r="AI267" i="21"/>
  <c r="AI268" i="17"/>
  <c r="AI7" i="21"/>
  <c r="AI7" i="17"/>
  <c r="AI163" i="21"/>
  <c r="AI164" i="17"/>
  <c r="AI148" i="21"/>
  <c r="AI149" i="17"/>
  <c r="AI62" i="21"/>
  <c r="AI63" i="17"/>
  <c r="AC323" i="21"/>
  <c r="AC324" i="17"/>
  <c r="AL311" i="21"/>
  <c r="AL312" i="17"/>
  <c r="AF71" i="21"/>
  <c r="AF72" i="17"/>
  <c r="AF6" i="21"/>
  <c r="AF6" i="17"/>
  <c r="AL319" i="21"/>
  <c r="AL320" i="17"/>
  <c r="AL14" i="21"/>
  <c r="AL14" i="17"/>
  <c r="AC310" i="21"/>
  <c r="AC311" i="17"/>
  <c r="AL291" i="21"/>
  <c r="AL292" i="17"/>
  <c r="AF172" i="21"/>
  <c r="AF173" i="17"/>
  <c r="AF43" i="21"/>
  <c r="AF43" i="17"/>
  <c r="AC115" i="21"/>
  <c r="AC116" i="17"/>
  <c r="AL166" i="21"/>
  <c r="AL167" i="17"/>
  <c r="AF35" i="21"/>
  <c r="AF35" i="17"/>
  <c r="AL23" i="21"/>
  <c r="AL23" i="17"/>
  <c r="AL243" i="21"/>
  <c r="AL244" i="17"/>
  <c r="G141" i="16"/>
  <c r="AF80" i="21"/>
  <c r="AF81" i="17"/>
  <c r="AC191" i="21"/>
  <c r="AC192" i="17"/>
  <c r="AL292" i="21"/>
  <c r="AL293" i="17"/>
  <c r="AF21" i="21"/>
  <c r="AF21" i="17"/>
  <c r="AI35" i="21"/>
  <c r="AI35" i="17"/>
  <c r="AI280" i="21"/>
  <c r="AI281" i="17"/>
  <c r="AI9" i="21"/>
  <c r="AI9" i="17"/>
  <c r="R45" i="12"/>
  <c r="AC71" i="21"/>
  <c r="AC72" i="17"/>
  <c r="AC50" i="21"/>
  <c r="AC50" i="17"/>
  <c r="AL335" i="21"/>
  <c r="AL336" i="17"/>
  <c r="AF12" i="21"/>
  <c r="AF12" i="17"/>
  <c r="AF163" i="21"/>
  <c r="AF164" i="17"/>
  <c r="AF166" i="21"/>
  <c r="AF167" i="17"/>
  <c r="AC35" i="21"/>
  <c r="AC35" i="17"/>
  <c r="AI111" i="21"/>
  <c r="AI112" i="17"/>
  <c r="AL307" i="21"/>
  <c r="AL308" i="17"/>
  <c r="AF66" i="21"/>
  <c r="AF67" i="17"/>
  <c r="AF63" i="21"/>
  <c r="AF64" i="17"/>
  <c r="AC160" i="21"/>
  <c r="AC161" i="17"/>
  <c r="AF267" i="21"/>
  <c r="AF268" i="17"/>
  <c r="AI3" i="21"/>
  <c r="AI3" i="17"/>
  <c r="AI191" i="21"/>
  <c r="AI192" i="17"/>
  <c r="AL241" i="21"/>
  <c r="AL242" i="17"/>
  <c r="AI36" i="21"/>
  <c r="AI36" i="17"/>
  <c r="AL163" i="21"/>
  <c r="AL164" i="17"/>
  <c r="AC326" i="21"/>
  <c r="AC327" i="17"/>
  <c r="AC208" i="21"/>
  <c r="AC209" i="17"/>
  <c r="AF174" i="21"/>
  <c r="AF175" i="17"/>
  <c r="AF170" i="21"/>
  <c r="AF171" i="17"/>
  <c r="AC3" i="21"/>
  <c r="AC3" i="17"/>
  <c r="AC194" i="21"/>
  <c r="AC195" i="17"/>
  <c r="AL52" i="21"/>
  <c r="AL52" i="17"/>
  <c r="AC29" i="21"/>
  <c r="AC29" i="17"/>
  <c r="AC65" i="21"/>
  <c r="AC66" i="17"/>
  <c r="AL293" i="21"/>
  <c r="AL294" i="17"/>
  <c r="AI10" i="21"/>
  <c r="AI10" i="17"/>
  <c r="O58" i="16"/>
  <c r="AL150" i="21"/>
  <c r="AL151" i="17"/>
  <c r="AF311" i="21"/>
  <c r="AF312" i="17"/>
  <c r="AL198" i="21"/>
  <c r="AL199" i="17"/>
  <c r="AI67" i="21"/>
  <c r="AI68" i="17"/>
  <c r="AL325" i="21"/>
  <c r="AL326" i="17"/>
  <c r="AC121" i="21"/>
  <c r="AC122" i="17"/>
  <c r="AC72" i="21"/>
  <c r="AC73" i="17"/>
  <c r="AF243" i="21"/>
  <c r="AF244" i="17"/>
  <c r="AF268" i="21"/>
  <c r="AF269" i="17"/>
  <c r="AC162" i="21"/>
  <c r="AC163" i="17"/>
  <c r="AF39" i="21"/>
  <c r="AF39" i="17"/>
  <c r="AL278" i="21"/>
  <c r="AL279" i="17"/>
  <c r="AL33" i="21"/>
  <c r="AL33" i="17"/>
  <c r="AF320" i="21"/>
  <c r="AF321" i="17"/>
  <c r="AL164" i="21"/>
  <c r="AL165" i="17"/>
  <c r="AL159" i="21"/>
  <c r="AL160" i="17"/>
  <c r="AI328" i="21"/>
  <c r="AI329" i="17"/>
  <c r="AL280" i="21"/>
  <c r="AL281" i="17"/>
  <c r="AL244" i="21"/>
  <c r="AL245" i="17"/>
  <c r="AF310" i="21"/>
  <c r="AF311" i="17"/>
  <c r="AL77" i="21"/>
  <c r="AL78" i="17"/>
  <c r="AC19" i="21"/>
  <c r="AC19" i="17"/>
  <c r="Z159" i="21"/>
  <c r="Z160" i="17"/>
  <c r="R114" i="12"/>
  <c r="R242" i="12" s="1"/>
  <c r="AC2" i="21"/>
  <c r="AC2" i="17"/>
  <c r="AC2" i="22"/>
  <c r="AC3" i="22" s="1"/>
  <c r="AC4" i="22" s="1"/>
  <c r="AC5" i="22" s="1"/>
  <c r="AC6" i="22" s="1"/>
  <c r="AC7" i="22" s="1"/>
  <c r="AC8" i="22" s="1"/>
  <c r="AC9" i="22" s="1"/>
  <c r="AC10" i="22" s="1"/>
  <c r="AC11" i="22" s="1"/>
  <c r="AC12" i="22" s="1"/>
  <c r="AC13" i="22" s="1"/>
  <c r="AC14" i="22" s="1"/>
  <c r="AC15" i="22" s="1"/>
  <c r="AC16" i="22" s="1"/>
  <c r="AC17" i="22" s="1"/>
  <c r="AC18" i="22" s="1"/>
  <c r="AC19" i="22" s="1"/>
  <c r="AC20" i="22" s="1"/>
  <c r="AC21" i="22" s="1"/>
  <c r="AC22" i="22" s="1"/>
  <c r="AC23" i="22" s="1"/>
  <c r="AC24" i="22" s="1"/>
  <c r="AC25" i="22" s="1"/>
  <c r="AC26" i="22" s="1"/>
  <c r="AC27" i="22" s="1"/>
  <c r="AC28" i="22" s="1"/>
  <c r="AC29" i="22" s="1"/>
  <c r="AC30" i="22" s="1"/>
  <c r="AC31" i="22" s="1"/>
  <c r="AC32" i="22" s="1"/>
  <c r="AC33" i="22" s="1"/>
  <c r="AC34" i="22" s="1"/>
  <c r="AC35" i="22" s="1"/>
  <c r="AC36" i="22" s="1"/>
  <c r="AC37" i="22" s="1"/>
  <c r="AC38" i="22" s="1"/>
  <c r="AC39" i="22" s="1"/>
  <c r="AC40" i="22" s="1"/>
  <c r="AC41" i="22" s="1"/>
  <c r="AC42" i="22" s="1"/>
  <c r="AC43" i="22" s="1"/>
  <c r="AC44" i="22" s="1"/>
  <c r="AC45" i="22" s="1"/>
  <c r="AC46" i="22" s="1"/>
  <c r="AC47" i="22" s="1"/>
  <c r="AC48" i="22" s="1"/>
  <c r="AC49" i="22" s="1"/>
  <c r="AC50" i="22" s="1"/>
  <c r="AC51" i="22" s="1"/>
  <c r="AC52" i="22" s="1"/>
  <c r="AC311" i="21"/>
  <c r="AC312" i="17"/>
  <c r="AC198" i="21"/>
  <c r="AC199" i="17"/>
  <c r="AI39" i="21"/>
  <c r="AI39" i="17"/>
  <c r="AF95" i="21"/>
  <c r="AF96" i="17"/>
  <c r="AI44" i="21"/>
  <c r="AI44" i="17"/>
  <c r="AL287" i="21"/>
  <c r="AL288" i="17"/>
  <c r="AF318" i="21"/>
  <c r="AF319" i="17"/>
  <c r="AC69" i="21"/>
  <c r="AC70" i="17"/>
  <c r="AF164" i="21"/>
  <c r="AF165" i="17"/>
  <c r="AF42" i="21"/>
  <c r="AF42" i="17"/>
  <c r="AI34" i="21"/>
  <c r="AI34" i="17"/>
  <c r="AF237" i="21"/>
  <c r="AF238" i="17"/>
  <c r="AF68" i="21"/>
  <c r="AF69" i="17"/>
  <c r="AC31" i="21"/>
  <c r="AC31" i="17"/>
  <c r="AF321" i="21"/>
  <c r="AF322" i="17"/>
  <c r="AL289" i="21"/>
  <c r="AL290" i="17"/>
  <c r="AI311" i="21"/>
  <c r="AI312" i="17"/>
  <c r="AF184" i="21"/>
  <c r="AF185" i="17"/>
  <c r="Q57" i="12"/>
  <c r="AL240" i="21"/>
  <c r="AL241" i="17"/>
  <c r="AF147" i="21"/>
  <c r="AF148" i="17"/>
  <c r="AF93" i="21"/>
  <c r="AF94" i="17"/>
  <c r="AF33" i="21"/>
  <c r="AF33" i="17"/>
  <c r="AI241" i="21"/>
  <c r="AI242" i="17"/>
  <c r="AI181" i="17"/>
  <c r="AI151" i="21"/>
  <c r="AI152" i="17"/>
  <c r="AI145" i="21"/>
  <c r="AI146" i="17"/>
  <c r="AF314" i="21"/>
  <c r="AF315" i="17"/>
  <c r="AI123" i="21"/>
  <c r="AI124" i="17"/>
  <c r="K93" i="22"/>
  <c r="N338" i="22"/>
  <c r="E266" i="21"/>
  <c r="E266" i="33"/>
  <c r="Q342" i="33"/>
  <c r="H221" i="33"/>
  <c r="H139" i="33"/>
  <c r="Q339" i="33"/>
  <c r="K96" i="22"/>
  <c r="W196" i="21"/>
  <c r="W43" i="17"/>
  <c r="W200" i="17"/>
  <c r="H268" i="17"/>
  <c r="K347" i="17"/>
  <c r="Q114" i="33"/>
  <c r="H222" i="22"/>
  <c r="AJ35" i="3"/>
  <c r="H145" i="22"/>
  <c r="H146" i="17"/>
  <c r="N351" i="33"/>
  <c r="H89" i="22"/>
  <c r="N347" i="17"/>
  <c r="K346" i="33"/>
  <c r="Q337" i="22"/>
  <c r="N336" i="33"/>
  <c r="N349" i="33"/>
  <c r="H238" i="17"/>
  <c r="Q114" i="22"/>
  <c r="K94" i="17"/>
  <c r="Q342" i="17"/>
  <c r="N342" i="33"/>
  <c r="N338" i="33"/>
  <c r="N234" i="33"/>
  <c r="H157" i="17"/>
  <c r="N216" i="22"/>
  <c r="H366" i="17"/>
  <c r="N347" i="33"/>
  <c r="K235" i="22"/>
  <c r="K348" i="17"/>
  <c r="K336" i="22"/>
  <c r="Q115" i="17"/>
  <c r="K93" i="33"/>
  <c r="H92" i="17"/>
  <c r="Q341" i="22"/>
  <c r="H267" i="22"/>
  <c r="N143" i="33"/>
  <c r="H156" i="22"/>
  <c r="H222" i="33"/>
  <c r="AJ36" i="3"/>
  <c r="U137" i="12" s="1"/>
  <c r="U265" i="12" s="1"/>
  <c r="N235" i="17"/>
  <c r="N105" i="17"/>
  <c r="W79" i="17"/>
  <c r="B196" i="33"/>
  <c r="BH198" i="17"/>
  <c r="B197" i="17"/>
  <c r="B196" i="21"/>
  <c r="B196" i="22"/>
  <c r="W168" i="21"/>
  <c r="W280" i="21"/>
  <c r="V81" i="16"/>
  <c r="N344" i="33"/>
  <c r="H268" i="22"/>
  <c r="Q343" i="17"/>
  <c r="K345" i="22"/>
  <c r="H222" i="17"/>
  <c r="H268" i="33"/>
  <c r="K357" i="17"/>
  <c r="Q221" i="17"/>
  <c r="N346" i="22"/>
  <c r="K97" i="17"/>
  <c r="Q339" i="22"/>
  <c r="H89" i="33"/>
  <c r="N143" i="22"/>
  <c r="W201" i="21"/>
  <c r="W124" i="21"/>
  <c r="W321" i="21"/>
  <c r="W285" i="17"/>
  <c r="AJ36" i="13"/>
  <c r="Y137" i="12" s="1"/>
  <c r="Y265" i="12" s="1"/>
  <c r="T164" i="17"/>
  <c r="W69" i="21"/>
  <c r="W82" i="21"/>
  <c r="W155" i="17"/>
  <c r="W45" i="21"/>
  <c r="W326" i="17"/>
  <c r="T354" i="21"/>
  <c r="T239" i="21"/>
  <c r="T154" i="21"/>
  <c r="T41" i="21"/>
  <c r="T164" i="21"/>
  <c r="T125" i="17"/>
  <c r="T324" i="17"/>
  <c r="T80" i="21"/>
  <c r="T73" i="21"/>
  <c r="T61" i="21"/>
  <c r="T63" i="17"/>
  <c r="T199" i="17"/>
  <c r="T194" i="21"/>
  <c r="T169" i="17"/>
  <c r="T49" i="17"/>
  <c r="T288" i="21"/>
  <c r="T154" i="17"/>
  <c r="T204" i="17"/>
  <c r="T241" i="21"/>
  <c r="T364" i="21"/>
  <c r="T242" i="21"/>
  <c r="T355" i="17"/>
  <c r="W96" i="21"/>
  <c r="W97" i="17"/>
  <c r="W166" i="17"/>
  <c r="W165" i="21"/>
  <c r="W157" i="21"/>
  <c r="W127" i="21"/>
  <c r="W47" i="21"/>
  <c r="W47" i="17"/>
  <c r="W35" i="17"/>
  <c r="W37" i="17"/>
  <c r="T294" i="17"/>
  <c r="T322" i="21"/>
  <c r="T64" i="17"/>
  <c r="W126" i="21"/>
  <c r="W288" i="17"/>
  <c r="W193" i="21"/>
  <c r="W248" i="17"/>
  <c r="W295" i="17"/>
  <c r="X35" i="13"/>
  <c r="W171" i="21"/>
  <c r="W68" i="21"/>
  <c r="W129" i="17"/>
  <c r="W73" i="21"/>
  <c r="W172" i="17"/>
  <c r="W78" i="17"/>
  <c r="W79" i="21"/>
  <c r="W296" i="21"/>
  <c r="W75" i="17"/>
  <c r="W46" i="17"/>
  <c r="W80" i="17"/>
  <c r="W40" i="17"/>
  <c r="W293" i="21"/>
  <c r="W308" i="17"/>
  <c r="W104" i="21"/>
  <c r="Q225" i="22"/>
  <c r="N24" i="22"/>
  <c r="B175" i="22"/>
  <c r="BH176" i="17"/>
  <c r="B176" i="17"/>
  <c r="BE28" i="17"/>
  <c r="AV99" i="17"/>
  <c r="AP155" i="17"/>
  <c r="W74" i="21"/>
  <c r="W44" i="21"/>
  <c r="W73" i="17"/>
  <c r="W44" i="17"/>
  <c r="N24" i="17"/>
  <c r="U81" i="16"/>
  <c r="Q225" i="33"/>
  <c r="AY195" i="17"/>
  <c r="AY196" i="17"/>
  <c r="AV195" i="17"/>
  <c r="AV196" i="17"/>
  <c r="B266" i="22"/>
  <c r="B267" i="17"/>
  <c r="B266" i="33"/>
  <c r="B266" i="21"/>
  <c r="B175" i="33"/>
  <c r="BE194" i="17"/>
  <c r="BB194" i="17"/>
  <c r="E301" i="21"/>
  <c r="E301" i="33"/>
  <c r="E304" i="22"/>
  <c r="E298" i="22"/>
  <c r="E304" i="17"/>
  <c r="E304" i="21"/>
  <c r="E304" i="33"/>
  <c r="E302" i="21"/>
  <c r="E302" i="22"/>
  <c r="E297" i="22"/>
  <c r="E302" i="33"/>
  <c r="E297" i="21"/>
  <c r="B169" i="22"/>
  <c r="B169" i="21"/>
  <c r="B170" i="17"/>
  <c r="BH170" i="17"/>
  <c r="T53" i="17"/>
  <c r="E303" i="22"/>
  <c r="E303" i="21"/>
  <c r="E299" i="17"/>
  <c r="E298" i="21"/>
  <c r="H140" i="17"/>
  <c r="Q135" i="22"/>
  <c r="K295" i="17"/>
  <c r="K236" i="33"/>
  <c r="Q136" i="17"/>
  <c r="H139" i="22"/>
  <c r="H90" i="33"/>
  <c r="H91" i="17"/>
  <c r="H90" i="22"/>
  <c r="AS273" i="17"/>
  <c r="T216" i="17"/>
  <c r="T215" i="21"/>
  <c r="T218" i="21"/>
  <c r="T219" i="17"/>
  <c r="X65" i="16"/>
  <c r="T104" i="21"/>
  <c r="T105" i="17"/>
  <c r="W71" i="17"/>
  <c r="W70" i="21"/>
  <c r="T223" i="21"/>
  <c r="T224" i="17"/>
  <c r="T70" i="17"/>
  <c r="T69" i="21"/>
  <c r="T107" i="21"/>
  <c r="T108" i="17"/>
  <c r="T361" i="17"/>
  <c r="T360" i="21"/>
  <c r="X36" i="13"/>
  <c r="Y128" i="12" s="1"/>
  <c r="W72" i="21"/>
  <c r="W292" i="21"/>
  <c r="W37" i="21"/>
  <c r="W39" i="17"/>
  <c r="Z137" i="12"/>
  <c r="Z265" i="12" s="1"/>
  <c r="T72" i="17"/>
  <c r="T219" i="21"/>
  <c r="T220" i="17"/>
  <c r="X77" i="16"/>
  <c r="T362" i="21"/>
  <c r="T363" i="17"/>
  <c r="T216" i="21"/>
  <c r="T217" i="17"/>
  <c r="T228" i="21"/>
  <c r="T229" i="17"/>
  <c r="T359" i="21"/>
  <c r="T360" i="17"/>
  <c r="T222" i="17"/>
  <c r="T221" i="21"/>
  <c r="T359" i="17"/>
  <c r="T358" i="21"/>
  <c r="T115" i="17"/>
  <c r="T114" i="21"/>
  <c r="T364" i="17"/>
  <c r="T363" i="21"/>
  <c r="T14" i="21"/>
  <c r="T14" i="17"/>
  <c r="T229" i="21"/>
  <c r="T230" i="17"/>
  <c r="T190" i="17"/>
  <c r="T189" i="21"/>
  <c r="T221" i="17"/>
  <c r="T220" i="21"/>
  <c r="T25" i="21"/>
  <c r="W318" i="21"/>
  <c r="W319" i="17"/>
  <c r="W221" i="17"/>
  <c r="W220" i="21"/>
  <c r="T329" i="17"/>
  <c r="W309" i="21"/>
  <c r="W192" i="21"/>
  <c r="W173" i="21"/>
  <c r="W205" i="21"/>
  <c r="W34" i="21"/>
  <c r="W320" i="21"/>
  <c r="W71" i="21"/>
  <c r="T109" i="17"/>
  <c r="T108" i="21"/>
  <c r="T107" i="17"/>
  <c r="T106" i="21"/>
  <c r="T224" i="21"/>
  <c r="T225" i="17"/>
  <c r="T106" i="17"/>
  <c r="T105" i="21"/>
  <c r="T227" i="21"/>
  <c r="T228" i="17"/>
  <c r="Q96" i="17"/>
  <c r="Q95" i="33"/>
  <c r="Q95" i="22"/>
  <c r="K358" i="22"/>
  <c r="K359" i="17"/>
  <c r="K358" i="33"/>
  <c r="K352" i="17"/>
  <c r="K351" i="22"/>
  <c r="K351" i="33"/>
  <c r="K217" i="17"/>
  <c r="K216" i="33"/>
  <c r="K216" i="22"/>
  <c r="H219" i="22"/>
  <c r="H220" i="17"/>
  <c r="H219" i="33"/>
  <c r="H167" i="33"/>
  <c r="Q218" i="33"/>
  <c r="Q219" i="17"/>
  <c r="Q218" i="22"/>
  <c r="N260" i="33"/>
  <c r="N261" i="17"/>
  <c r="H158" i="17"/>
  <c r="H157" i="33"/>
  <c r="H157" i="22"/>
  <c r="K364" i="17"/>
  <c r="K363" i="22"/>
  <c r="K363" i="33"/>
  <c r="Q106" i="33"/>
  <c r="Q107" i="17"/>
  <c r="Q106" i="22"/>
  <c r="H86" i="17"/>
  <c r="H85" i="22"/>
  <c r="H85" i="33"/>
  <c r="K226" i="17"/>
  <c r="K225" i="33"/>
  <c r="K225" i="22"/>
  <c r="Q99" i="22"/>
  <c r="Q100" i="17"/>
  <c r="Q99" i="33"/>
  <c r="Q92" i="22"/>
  <c r="Q92" i="33"/>
  <c r="Q93" i="17"/>
  <c r="K237" i="17"/>
  <c r="H77" i="17"/>
  <c r="H76" i="33"/>
  <c r="H76" i="22"/>
  <c r="H87" i="22"/>
  <c r="H88" i="17"/>
  <c r="H87" i="33"/>
  <c r="Q102" i="33"/>
  <c r="Q102" i="22"/>
  <c r="H52" i="17"/>
  <c r="H52" i="22"/>
  <c r="H52" i="33"/>
  <c r="Q109" i="22"/>
  <c r="Q110" i="17"/>
  <c r="Q109" i="33"/>
  <c r="K355" i="22"/>
  <c r="K356" i="17"/>
  <c r="K355" i="33"/>
  <c r="K362" i="17"/>
  <c r="K361" i="22"/>
  <c r="K361" i="33"/>
  <c r="K357" i="22"/>
  <c r="K358" i="17"/>
  <c r="K357" i="33"/>
  <c r="K350" i="33"/>
  <c r="K350" i="22"/>
  <c r="K351" i="17"/>
  <c r="Q365" i="22"/>
  <c r="Q365" i="33"/>
  <c r="Q366" i="17"/>
  <c r="N323" i="22"/>
  <c r="N324" i="17"/>
  <c r="N323" i="33"/>
  <c r="H104" i="33"/>
  <c r="H105" i="17"/>
  <c r="H104" i="22"/>
  <c r="Q108" i="22"/>
  <c r="Q108" i="33"/>
  <c r="Q109" i="17"/>
  <c r="Q260" i="33"/>
  <c r="Q261" i="17"/>
  <c r="Q260" i="22"/>
  <c r="K315" i="22"/>
  <c r="K316" i="17"/>
  <c r="K315" i="33"/>
  <c r="N260" i="22"/>
  <c r="Q139" i="22"/>
  <c r="Q139" i="33"/>
  <c r="Q140" i="17"/>
  <c r="Q101" i="33"/>
  <c r="Q102" i="17"/>
  <c r="Q101" i="22"/>
  <c r="Q105" i="17"/>
  <c r="Q104" i="22"/>
  <c r="Q104" i="33"/>
  <c r="N364" i="22"/>
  <c r="N365" i="17"/>
  <c r="N364" i="33"/>
  <c r="K52" i="17"/>
  <c r="K52" i="33"/>
  <c r="K52" i="22"/>
  <c r="Q110" i="33"/>
  <c r="Q111" i="17"/>
  <c r="Q110" i="22"/>
  <c r="K354" i="17"/>
  <c r="K353" i="33"/>
  <c r="K353" i="22"/>
  <c r="K354" i="22"/>
  <c r="K355" i="17"/>
  <c r="K354" i="33"/>
  <c r="K353" i="17"/>
  <c r="K352" i="33"/>
  <c r="H218" i="17"/>
  <c r="H217" i="22"/>
  <c r="H217" i="33"/>
  <c r="Q219" i="33"/>
  <c r="Q220" i="17"/>
  <c r="Q219" i="22"/>
  <c r="K366" i="17"/>
  <c r="K365" i="22"/>
  <c r="K365" i="33"/>
  <c r="Q107" i="22"/>
  <c r="Q108" i="17"/>
  <c r="Q107" i="33"/>
  <c r="H359" i="17"/>
  <c r="H358" i="22"/>
  <c r="H358" i="33"/>
  <c r="Q103" i="33"/>
  <c r="Q103" i="22"/>
  <c r="Q104" i="17"/>
  <c r="Q98" i="22"/>
  <c r="Q98" i="33"/>
  <c r="Q99" i="17"/>
  <c r="Q103" i="17"/>
  <c r="Q231" i="17"/>
  <c r="Q230" i="22"/>
  <c r="Q230" i="33"/>
  <c r="H86" i="33"/>
  <c r="H87" i="17"/>
  <c r="H86" i="22"/>
  <c r="H55" i="33"/>
  <c r="H55" i="22"/>
  <c r="H55" i="17"/>
  <c r="N365" i="22"/>
  <c r="N365" i="33"/>
  <c r="N366" i="17"/>
  <c r="H51" i="17"/>
  <c r="H51" i="33"/>
  <c r="H51" i="22"/>
  <c r="K362" i="22"/>
  <c r="K362" i="33"/>
  <c r="K363" i="17"/>
  <c r="K171" i="17"/>
  <c r="K170" i="22"/>
  <c r="K170" i="33"/>
  <c r="H221" i="17"/>
  <c r="H220" i="22"/>
  <c r="H220" i="33"/>
  <c r="K350" i="17"/>
  <c r="K349" i="22"/>
  <c r="K349" i="33"/>
  <c r="Q216" i="22"/>
  <c r="Q216" i="33"/>
  <c r="Q217" i="17"/>
  <c r="Q257" i="17"/>
  <c r="Q256" i="33"/>
  <c r="Q256" i="22"/>
  <c r="H200" i="22"/>
  <c r="H201" i="17"/>
  <c r="H200" i="33"/>
  <c r="K286" i="22"/>
  <c r="K287" i="17"/>
  <c r="K286" i="33"/>
  <c r="Q105" i="22"/>
  <c r="Q105" i="33"/>
  <c r="Q106" i="17"/>
  <c r="K67" i="22"/>
  <c r="K67" i="33"/>
  <c r="K68" i="17"/>
  <c r="H46" i="22"/>
  <c r="H46" i="17"/>
  <c r="H46" i="33"/>
  <c r="H362" i="22"/>
  <c r="H363" i="17"/>
  <c r="H362" i="33"/>
  <c r="H84" i="22"/>
  <c r="H84" i="33"/>
  <c r="H85" i="17"/>
  <c r="Q346" i="17"/>
  <c r="Q345" i="22"/>
  <c r="Q345" i="33"/>
  <c r="K77" i="33"/>
  <c r="K77" i="22"/>
  <c r="K78" i="17"/>
  <c r="N136" i="22"/>
  <c r="N137" i="17"/>
  <c r="N136" i="33"/>
  <c r="AV271" i="17"/>
  <c r="Z302" i="17"/>
  <c r="Z304" i="21"/>
  <c r="Z302" i="21"/>
  <c r="Z304" i="17"/>
  <c r="AD35" i="8"/>
  <c r="T62" i="12" s="1"/>
  <c r="AD36" i="8"/>
  <c r="T133" i="12" s="1"/>
  <c r="T261" i="12" s="1"/>
  <c r="Z268" i="17"/>
  <c r="Z267" i="21"/>
  <c r="Z268" i="21"/>
  <c r="Z269" i="17"/>
  <c r="Z297" i="21"/>
  <c r="Z298" i="17"/>
  <c r="Z300" i="17"/>
  <c r="Z299" i="21"/>
  <c r="Z300" i="21"/>
  <c r="Z301" i="17"/>
  <c r="Z305" i="21"/>
  <c r="Z306" i="17"/>
  <c r="Z269" i="21"/>
  <c r="Z270" i="17"/>
  <c r="W255" i="21"/>
  <c r="W256" i="17"/>
  <c r="W108" i="17"/>
  <c r="W107" i="21"/>
  <c r="W106" i="17"/>
  <c r="W105" i="21"/>
  <c r="W223" i="21"/>
  <c r="W224" i="17"/>
  <c r="W359" i="17"/>
  <c r="W358" i="21"/>
  <c r="W279" i="21"/>
  <c r="W280" i="17"/>
  <c r="W287" i="17"/>
  <c r="W286" i="21"/>
  <c r="W226" i="17"/>
  <c r="W225" i="21"/>
  <c r="W357" i="21"/>
  <c r="W358" i="17"/>
  <c r="W225" i="17"/>
  <c r="W224" i="21"/>
  <c r="W219" i="17"/>
  <c r="W218" i="21"/>
  <c r="W111" i="21"/>
  <c r="W112" i="17"/>
  <c r="W3" i="17"/>
  <c r="W3" i="21"/>
  <c r="W171" i="17"/>
  <c r="W158" i="21"/>
  <c r="W167" i="17"/>
  <c r="W42" i="17"/>
  <c r="W184" i="21"/>
  <c r="W201" i="17"/>
  <c r="W195" i="21"/>
  <c r="W353" i="21"/>
  <c r="W354" i="17"/>
  <c r="W207" i="17"/>
  <c r="W206" i="21"/>
  <c r="W76" i="17"/>
  <c r="W75" i="21"/>
  <c r="W365" i="21"/>
  <c r="W366" i="17"/>
  <c r="W109" i="21"/>
  <c r="W110" i="17"/>
  <c r="W219" i="21"/>
  <c r="W220" i="17"/>
  <c r="W357" i="17"/>
  <c r="W356" i="21"/>
  <c r="W51" i="17"/>
  <c r="W51" i="21"/>
  <c r="W221" i="21"/>
  <c r="W222" i="17"/>
  <c r="W227" i="21"/>
  <c r="W228" i="17"/>
  <c r="W197" i="21"/>
  <c r="W198" i="17"/>
  <c r="W112" i="21"/>
  <c r="W113" i="17"/>
  <c r="W215" i="21"/>
  <c r="W290" i="21"/>
  <c r="W72" i="17"/>
  <c r="W128" i="17"/>
  <c r="W285" i="21"/>
  <c r="W203" i="21"/>
  <c r="W188" i="17"/>
  <c r="W295" i="21"/>
  <c r="W110" i="21"/>
  <c r="W222" i="21"/>
  <c r="W251" i="21"/>
  <c r="W252" i="17"/>
  <c r="W216" i="21"/>
  <c r="W217" i="17"/>
  <c r="W41" i="21"/>
  <c r="W41" i="17"/>
  <c r="W319" i="21"/>
  <c r="W320" i="17"/>
  <c r="W135" i="21"/>
  <c r="W136" i="17"/>
  <c r="W80" i="21"/>
  <c r="W81" i="17"/>
  <c r="W350" i="17"/>
  <c r="W349" i="21"/>
  <c r="W275" i="21"/>
  <c r="W276" i="17"/>
  <c r="W226" i="21"/>
  <c r="W227" i="17"/>
  <c r="W108" i="21"/>
  <c r="W109" i="17"/>
  <c r="W281" i="17"/>
  <c r="W250" i="17"/>
  <c r="W276" i="21"/>
  <c r="W63" i="21"/>
  <c r="W64" i="17"/>
  <c r="W55" i="21"/>
  <c r="W55" i="17"/>
  <c r="W345" i="21"/>
  <c r="W346" i="17"/>
  <c r="W281" i="21"/>
  <c r="W282" i="17"/>
  <c r="W100" i="17"/>
  <c r="W99" i="21"/>
  <c r="W235" i="21"/>
  <c r="W236" i="17"/>
  <c r="W104" i="17"/>
  <c r="W103" i="21"/>
  <c r="W6" i="21"/>
  <c r="W6" i="17"/>
  <c r="W289" i="17"/>
  <c r="W288" i="21"/>
  <c r="BE122" i="17"/>
  <c r="BE394" i="17" s="1"/>
  <c r="BE428" i="17" s="1"/>
  <c r="K184" i="12" s="1"/>
  <c r="K111" i="22"/>
  <c r="N75" i="22"/>
  <c r="N75" i="33"/>
  <c r="N76" i="17"/>
  <c r="H217" i="17"/>
  <c r="H216" i="22"/>
  <c r="H216" i="33"/>
  <c r="H214" i="22"/>
  <c r="H215" i="17"/>
  <c r="H214" i="33"/>
  <c r="N139" i="22"/>
  <c r="N140" i="17"/>
  <c r="N139" i="33"/>
  <c r="K202" i="33"/>
  <c r="K203" i="17"/>
  <c r="K202" i="22"/>
  <c r="H215" i="22"/>
  <c r="H216" i="17"/>
  <c r="H215" i="33"/>
  <c r="N222" i="22"/>
  <c r="Q291" i="33"/>
  <c r="Q292" i="17"/>
  <c r="Q291" i="22"/>
  <c r="H218" i="22"/>
  <c r="H218" i="33"/>
  <c r="H219" i="17"/>
  <c r="N222" i="33"/>
  <c r="K112" i="17"/>
  <c r="B4" i="21"/>
  <c r="B4" i="22"/>
  <c r="B4" i="33"/>
  <c r="B4" i="17"/>
  <c r="N81" i="17"/>
  <c r="N80" i="33"/>
  <c r="N80" i="22"/>
  <c r="BF88" i="16"/>
  <c r="BE92" i="16" s="1"/>
  <c r="AD98" i="12" s="1"/>
  <c r="N202" i="22"/>
  <c r="N202" i="33"/>
  <c r="N203" i="17"/>
  <c r="K79" i="17"/>
  <c r="K78" i="33"/>
  <c r="K78" i="22"/>
  <c r="W102" i="17"/>
  <c r="W101" i="21"/>
  <c r="N166" i="33"/>
  <c r="N167" i="17"/>
  <c r="N166" i="22"/>
  <c r="BB86" i="17"/>
  <c r="BB85" i="17"/>
  <c r="Q79" i="22"/>
  <c r="Q79" i="33"/>
  <c r="Q80" i="17"/>
  <c r="N283" i="33"/>
  <c r="N283" i="22"/>
  <c r="N284" i="17"/>
  <c r="W107" i="17"/>
  <c r="W106" i="21"/>
  <c r="W102" i="21"/>
  <c r="W103" i="17"/>
  <c r="W98" i="17"/>
  <c r="W97" i="21"/>
  <c r="Q202" i="33"/>
  <c r="Q203" i="17"/>
  <c r="Q202" i="22"/>
  <c r="W99" i="17"/>
  <c r="W98" i="21"/>
  <c r="Q74" i="17"/>
  <c r="Q73" i="33"/>
  <c r="Q73" i="22"/>
  <c r="N360" i="17"/>
  <c r="N359" i="22"/>
  <c r="N359" i="33"/>
  <c r="H198" i="22"/>
  <c r="H199" i="17"/>
  <c r="H198" i="33"/>
  <c r="B15" i="33"/>
  <c r="B15" i="22"/>
  <c r="B15" i="21"/>
  <c r="B15" i="17"/>
  <c r="Q140" i="33"/>
  <c r="Q141" i="17"/>
  <c r="Q140" i="22"/>
  <c r="K320" i="17"/>
  <c r="K319" i="22"/>
  <c r="K319" i="33"/>
  <c r="K77" i="17"/>
  <c r="K76" i="33"/>
  <c r="K76" i="22"/>
  <c r="K159" i="22"/>
  <c r="K160" i="17"/>
  <c r="K159" i="33"/>
  <c r="T23" i="21"/>
  <c r="T23" i="17"/>
  <c r="K289" i="33"/>
  <c r="K290" i="17"/>
  <c r="K289" i="22"/>
  <c r="K49" i="17"/>
  <c r="K49" i="22"/>
  <c r="K49" i="33"/>
  <c r="H161" i="33"/>
  <c r="H162" i="17"/>
  <c r="H161" i="22"/>
  <c r="K133" i="17"/>
  <c r="K132" i="22"/>
  <c r="K132" i="33"/>
  <c r="Q95" i="17"/>
  <c r="Q94" i="22"/>
  <c r="Q94" i="33"/>
  <c r="W9" i="21"/>
  <c r="W9" i="17"/>
  <c r="K222" i="22"/>
  <c r="K223" i="17"/>
  <c r="K222" i="33"/>
  <c r="N170" i="33"/>
  <c r="N170" i="22"/>
  <c r="N171" i="17"/>
  <c r="Q41" i="33"/>
  <c r="Q41" i="22"/>
  <c r="Q41" i="17"/>
  <c r="H33" i="22"/>
  <c r="H33" i="33"/>
  <c r="H33" i="17"/>
  <c r="K139" i="33"/>
  <c r="K139" i="22"/>
  <c r="K140" i="17"/>
  <c r="T113" i="21"/>
  <c r="T114" i="17"/>
  <c r="K205" i="33"/>
  <c r="K205" i="22"/>
  <c r="K206" i="17"/>
  <c r="Q161" i="17"/>
  <c r="Q160" i="22"/>
  <c r="Q160" i="33"/>
  <c r="N315" i="22"/>
  <c r="N316" i="17"/>
  <c r="N315" i="33"/>
  <c r="K165" i="22"/>
  <c r="K165" i="33"/>
  <c r="K166" i="17"/>
  <c r="T45" i="21"/>
  <c r="T45" i="17"/>
  <c r="Q364" i="17"/>
  <c r="Q363" i="22"/>
  <c r="Q363" i="33"/>
  <c r="K340" i="17"/>
  <c r="K339" i="33"/>
  <c r="K339" i="22"/>
  <c r="Q168" i="33"/>
  <c r="Q168" i="22"/>
  <c r="Q169" i="17"/>
  <c r="K285" i="22"/>
  <c r="K286" i="17"/>
  <c r="K285" i="33"/>
  <c r="W144" i="17"/>
  <c r="W143" i="21"/>
  <c r="N289" i="33"/>
  <c r="N289" i="22"/>
  <c r="N290" i="17"/>
  <c r="W14" i="17"/>
  <c r="W14" i="21"/>
  <c r="N194" i="33"/>
  <c r="N194" i="22"/>
  <c r="N195" i="17"/>
  <c r="K19" i="33"/>
  <c r="K19" i="22"/>
  <c r="K19" i="17"/>
  <c r="W142" i="21"/>
  <c r="W143" i="17"/>
  <c r="Q343" i="22"/>
  <c r="Q343" i="33"/>
  <c r="Q344" i="17"/>
  <c r="W137" i="21"/>
  <c r="W138" i="17"/>
  <c r="N287" i="17"/>
  <c r="N286" i="33"/>
  <c r="N286" i="22"/>
  <c r="Q165" i="17"/>
  <c r="Q164" i="33"/>
  <c r="Q164" i="22"/>
  <c r="K159" i="17"/>
  <c r="K158" i="33"/>
  <c r="K158" i="22"/>
  <c r="W311" i="17"/>
  <c r="W310" i="21"/>
  <c r="T12" i="21"/>
  <c r="T12" i="17"/>
  <c r="H17" i="22"/>
  <c r="H17" i="17"/>
  <c r="H17" i="33"/>
  <c r="BB55" i="17"/>
  <c r="N226" i="22"/>
  <c r="N227" i="17"/>
  <c r="N226" i="33"/>
  <c r="H23" i="22"/>
  <c r="H23" i="17"/>
  <c r="H23" i="33"/>
  <c r="H21" i="33"/>
  <c r="H21" i="17"/>
  <c r="H21" i="22"/>
  <c r="N323" i="17"/>
  <c r="N322" i="33"/>
  <c r="N322" i="22"/>
  <c r="Q162" i="33"/>
  <c r="Q162" i="22"/>
  <c r="Q163" i="17"/>
  <c r="N164" i="17"/>
  <c r="N163" i="33"/>
  <c r="N163" i="22"/>
  <c r="Q215" i="33"/>
  <c r="Q216" i="17"/>
  <c r="Q215" i="22"/>
  <c r="Q90" i="17"/>
  <c r="Q89" i="33"/>
  <c r="Q89" i="22"/>
  <c r="K318" i="22"/>
  <c r="K319" i="17"/>
  <c r="K318" i="33"/>
  <c r="N42" i="22"/>
  <c r="N42" i="17"/>
  <c r="N42" i="33"/>
  <c r="N284" i="33"/>
  <c r="N284" i="22"/>
  <c r="N285" i="17"/>
  <c r="H186" i="22"/>
  <c r="H186" i="33"/>
  <c r="H187" i="17"/>
  <c r="N110" i="33"/>
  <c r="N111" i="17"/>
  <c r="N110" i="22"/>
  <c r="K214" i="22"/>
  <c r="K215" i="17"/>
  <c r="K214" i="33"/>
  <c r="K227" i="22"/>
  <c r="K228" i="17"/>
  <c r="K227" i="33"/>
  <c r="K65" i="22"/>
  <c r="K65" i="33"/>
  <c r="K66" i="17"/>
  <c r="H192" i="22"/>
  <c r="H193" i="17"/>
  <c r="H192" i="33"/>
  <c r="H210" i="22"/>
  <c r="H211" i="17"/>
  <c r="H210" i="33"/>
  <c r="N254" i="33"/>
  <c r="N254" i="22"/>
  <c r="N255" i="17"/>
  <c r="K8" i="17"/>
  <c r="K8" i="33"/>
  <c r="K8" i="22"/>
  <c r="N293" i="17"/>
  <c r="N292" i="33"/>
  <c r="N292" i="22"/>
  <c r="T74" i="21"/>
  <c r="T75" i="17"/>
  <c r="K294" i="17"/>
  <c r="K293" i="22"/>
  <c r="K293" i="33"/>
  <c r="W160" i="21"/>
  <c r="W161" i="17"/>
  <c r="N85" i="22"/>
  <c r="H311" i="33"/>
  <c r="H312" i="17"/>
  <c r="H311" i="22"/>
  <c r="Q251" i="33"/>
  <c r="Q252" i="17"/>
  <c r="Q251" i="22"/>
  <c r="K24" i="22"/>
  <c r="K24" i="17"/>
  <c r="K24" i="33"/>
  <c r="AP190" i="17"/>
  <c r="Q228" i="22"/>
  <c r="Q228" i="33"/>
  <c r="Q229" i="17"/>
  <c r="K316" i="33"/>
  <c r="K316" i="22"/>
  <c r="K317" i="17"/>
  <c r="Q276" i="22"/>
  <c r="Q277" i="17"/>
  <c r="Q276" i="33"/>
  <c r="K290" i="33"/>
  <c r="K290" i="22"/>
  <c r="K291" i="17"/>
  <c r="W231" i="17"/>
  <c r="W230" i="21"/>
  <c r="W325" i="17"/>
  <c r="W324" i="21"/>
  <c r="K69" i="33"/>
  <c r="K69" i="22"/>
  <c r="K70" i="17"/>
  <c r="K22" i="22"/>
  <c r="K22" i="17"/>
  <c r="K22" i="33"/>
  <c r="Q73" i="17"/>
  <c r="Q72" i="22"/>
  <c r="Q72" i="33"/>
  <c r="K124" i="17"/>
  <c r="K123" i="33"/>
  <c r="K123" i="22"/>
  <c r="K134" i="33"/>
  <c r="K135" i="17"/>
  <c r="K134" i="22"/>
  <c r="T280" i="17"/>
  <c r="T279" i="21"/>
  <c r="H196" i="22"/>
  <c r="H196" i="33"/>
  <c r="H197" i="17"/>
  <c r="Q75" i="33"/>
  <c r="Q75" i="22"/>
  <c r="Q76" i="17"/>
  <c r="W12" i="21"/>
  <c r="W12" i="17"/>
  <c r="N106" i="22"/>
  <c r="N107" i="17"/>
  <c r="N106" i="33"/>
  <c r="K23" i="17"/>
  <c r="K23" i="22"/>
  <c r="K23" i="33"/>
  <c r="Q207" i="22"/>
  <c r="Q207" i="33"/>
  <c r="Q208" i="17"/>
  <c r="N191" i="33"/>
  <c r="N191" i="22"/>
  <c r="N192" i="17"/>
  <c r="Q289" i="22"/>
  <c r="Q290" i="17"/>
  <c r="Q289" i="33"/>
  <c r="K166" i="33"/>
  <c r="K166" i="22"/>
  <c r="K167" i="17"/>
  <c r="K161" i="33"/>
  <c r="K161" i="22"/>
  <c r="K162" i="17"/>
  <c r="Q129" i="22"/>
  <c r="Q129" i="33"/>
  <c r="Q130" i="17"/>
  <c r="H9" i="22"/>
  <c r="H9" i="33"/>
  <c r="H9" i="17"/>
  <c r="N137" i="33"/>
  <c r="N137" i="22"/>
  <c r="N138" i="17"/>
  <c r="W266" i="17"/>
  <c r="W265" i="21"/>
  <c r="Q172" i="33"/>
  <c r="Q172" i="22"/>
  <c r="Q173" i="17"/>
  <c r="N314" i="33"/>
  <c r="N314" i="22"/>
  <c r="N315" i="17"/>
  <c r="K12" i="22"/>
  <c r="K12" i="33"/>
  <c r="K12" i="17"/>
  <c r="K248" i="17"/>
  <c r="K247" i="33"/>
  <c r="K247" i="22"/>
  <c r="Q321" i="33"/>
  <c r="Q321" i="22"/>
  <c r="Q322" i="17"/>
  <c r="H159" i="22"/>
  <c r="H160" i="17"/>
  <c r="H159" i="33"/>
  <c r="W257" i="21"/>
  <c r="W258" i="17"/>
  <c r="K173" i="22"/>
  <c r="K174" i="17"/>
  <c r="K173" i="33"/>
  <c r="H67" i="17"/>
  <c r="T60" i="16"/>
  <c r="H66" i="33"/>
  <c r="H66" i="22"/>
  <c r="N98" i="17"/>
  <c r="N97" i="33"/>
  <c r="N97" i="22"/>
  <c r="N103" i="17"/>
  <c r="N102" i="22"/>
  <c r="N102" i="33"/>
  <c r="Q261" i="33"/>
  <c r="Q261" i="22"/>
  <c r="Q262" i="17"/>
  <c r="N129" i="22"/>
  <c r="N130" i="17"/>
  <c r="N129" i="33"/>
  <c r="W16" i="21"/>
  <c r="W16" i="17"/>
  <c r="Q246" i="33"/>
  <c r="Q246" i="22"/>
  <c r="Q247" i="17"/>
  <c r="Q63" i="22"/>
  <c r="Q63" i="33"/>
  <c r="Q64" i="17"/>
  <c r="Q133" i="22"/>
  <c r="Q133" i="33"/>
  <c r="Q134" i="17"/>
  <c r="N280" i="22"/>
  <c r="N281" i="17"/>
  <c r="N280" i="33"/>
  <c r="K279" i="22"/>
  <c r="K280" i="17"/>
  <c r="K279" i="33"/>
  <c r="K340" i="33"/>
  <c r="K340" i="22"/>
  <c r="K341" i="17"/>
  <c r="Q17" i="33"/>
  <c r="Q17" i="17"/>
  <c r="Q17" i="22"/>
  <c r="K168" i="17"/>
  <c r="K167" i="33"/>
  <c r="K167" i="22"/>
  <c r="K313" i="17"/>
  <c r="K312" i="33"/>
  <c r="K312" i="22"/>
  <c r="Q196" i="33"/>
  <c r="Q196" i="22"/>
  <c r="Q197" i="17"/>
  <c r="Q185" i="17"/>
  <c r="Q184" i="33"/>
  <c r="T64" i="21"/>
  <c r="T65" i="17"/>
  <c r="H283" i="22"/>
  <c r="H283" i="33"/>
  <c r="H284" i="17"/>
  <c r="H11" i="22"/>
  <c r="H11" i="17"/>
  <c r="H11" i="33"/>
  <c r="K17" i="22"/>
  <c r="K17" i="17"/>
  <c r="K17" i="33"/>
  <c r="Q360" i="33"/>
  <c r="Q361" i="17"/>
  <c r="Q360" i="22"/>
  <c r="N247" i="22"/>
  <c r="N248" i="17"/>
  <c r="N247" i="33"/>
  <c r="N232" i="22"/>
  <c r="N233" i="17"/>
  <c r="N232" i="33"/>
  <c r="W355" i="17"/>
  <c r="W354" i="21"/>
  <c r="K321" i="22"/>
  <c r="K322" i="17"/>
  <c r="K321" i="33"/>
  <c r="H69" i="22"/>
  <c r="H69" i="33"/>
  <c r="H70" i="17"/>
  <c r="N309" i="33"/>
  <c r="N309" i="22"/>
  <c r="N310" i="17"/>
  <c r="K195" i="17"/>
  <c r="K194" i="33"/>
  <c r="K194" i="22"/>
  <c r="W262" i="17"/>
  <c r="W261" i="21"/>
  <c r="N223" i="33"/>
  <c r="N223" i="22"/>
  <c r="N224" i="17"/>
  <c r="H130" i="22"/>
  <c r="H130" i="33"/>
  <c r="H131" i="17"/>
  <c r="H138" i="22"/>
  <c r="H139" i="17"/>
  <c r="H138" i="33"/>
  <c r="H134" i="17"/>
  <c r="H133" i="33"/>
  <c r="H133" i="22"/>
  <c r="Q136" i="33"/>
  <c r="Q137" i="17"/>
  <c r="Q136" i="22"/>
  <c r="K33" i="33"/>
  <c r="K33" i="22"/>
  <c r="K33" i="17"/>
  <c r="N184" i="17"/>
  <c r="H327" i="22"/>
  <c r="H328" i="17"/>
  <c r="H327" i="33"/>
  <c r="H75" i="22"/>
  <c r="H75" i="33"/>
  <c r="H76" i="17"/>
  <c r="K107" i="17"/>
  <c r="K106" i="33"/>
  <c r="K106" i="22"/>
  <c r="K105" i="17"/>
  <c r="K104" i="22"/>
  <c r="K104" i="33"/>
  <c r="K249" i="22"/>
  <c r="K250" i="17"/>
  <c r="K249" i="33"/>
  <c r="K35" i="17"/>
  <c r="K35" i="33"/>
  <c r="K35" i="22"/>
  <c r="H78" i="33"/>
  <c r="H79" i="17"/>
  <c r="H78" i="22"/>
  <c r="Q231" i="22"/>
  <c r="Q232" i="17"/>
  <c r="Q231" i="33"/>
  <c r="K194" i="17"/>
  <c r="K193" i="33"/>
  <c r="K193" i="22"/>
  <c r="K196" i="33"/>
  <c r="K197" i="17"/>
  <c r="K196" i="22"/>
  <c r="H84" i="17"/>
  <c r="H83" i="33"/>
  <c r="H83" i="22"/>
  <c r="N67" i="33"/>
  <c r="N67" i="22"/>
  <c r="N68" i="17"/>
  <c r="K38" i="33"/>
  <c r="K38" i="17"/>
  <c r="K38" i="22"/>
  <c r="Q318" i="17"/>
  <c r="Q317" i="22"/>
  <c r="Q317" i="33"/>
  <c r="W5" i="21"/>
  <c r="W5" i="17"/>
  <c r="Q88" i="17"/>
  <c r="Q87" i="33"/>
  <c r="Q87" i="22"/>
  <c r="W62" i="17"/>
  <c r="W61" i="21"/>
  <c r="N280" i="17"/>
  <c r="N279" i="33"/>
  <c r="N279" i="22"/>
  <c r="Q279" i="33"/>
  <c r="Q279" i="22"/>
  <c r="Q280" i="17"/>
  <c r="N291" i="22"/>
  <c r="N292" i="17"/>
  <c r="N291" i="33"/>
  <c r="H202" i="22"/>
  <c r="H203" i="17"/>
  <c r="H202" i="33"/>
  <c r="N252" i="22"/>
  <c r="N253" i="17"/>
  <c r="N252" i="33"/>
  <c r="K189" i="17"/>
  <c r="K188" i="33"/>
  <c r="K188" i="22"/>
  <c r="Q258" i="22"/>
  <c r="Q259" i="17"/>
  <c r="Q258" i="33"/>
  <c r="W95" i="17"/>
  <c r="W94" i="21"/>
  <c r="Q189" i="22"/>
  <c r="Q189" i="33"/>
  <c r="Q190" i="17"/>
  <c r="Q290" i="33"/>
  <c r="Q290" i="22"/>
  <c r="Q291" i="17"/>
  <c r="N19" i="17"/>
  <c r="N19" i="33"/>
  <c r="N19" i="22"/>
  <c r="Q10" i="33"/>
  <c r="Q10" i="17"/>
  <c r="Q10" i="22"/>
  <c r="N219" i="33"/>
  <c r="N219" i="22"/>
  <c r="N220" i="17"/>
  <c r="H319" i="17"/>
  <c r="H318" i="33"/>
  <c r="H318" i="22"/>
  <c r="H50" i="33"/>
  <c r="H50" i="17"/>
  <c r="H50" i="22"/>
  <c r="T22" i="21"/>
  <c r="T22" i="17"/>
  <c r="N73" i="17"/>
  <c r="N72" i="33"/>
  <c r="N72" i="22"/>
  <c r="Q296" i="33"/>
  <c r="Q296" i="22"/>
  <c r="Q297" i="17"/>
  <c r="Q308" i="17"/>
  <c r="Q307" i="22"/>
  <c r="Q307" i="33"/>
  <c r="H282" i="33"/>
  <c r="H282" i="22"/>
  <c r="H283" i="17"/>
  <c r="H8" i="22"/>
  <c r="H8" i="17"/>
  <c r="H8" i="33"/>
  <c r="K153" i="33"/>
  <c r="K154" i="17"/>
  <c r="K153" i="22"/>
  <c r="T38" i="21"/>
  <c r="T38" i="17"/>
  <c r="K141" i="33"/>
  <c r="K142" i="17"/>
  <c r="K141" i="22"/>
  <c r="N318" i="33"/>
  <c r="N319" i="17"/>
  <c r="N318" i="22"/>
  <c r="H106" i="33"/>
  <c r="H106" i="22"/>
  <c r="H107" i="17"/>
  <c r="H111" i="22"/>
  <c r="H112" i="17"/>
  <c r="H111" i="33"/>
  <c r="Q254" i="33"/>
  <c r="Q254" i="22"/>
  <c r="Q255" i="17"/>
  <c r="Q208" i="33"/>
  <c r="Q208" i="22"/>
  <c r="Q209" i="17"/>
  <c r="H277" i="33"/>
  <c r="H277" i="22"/>
  <c r="H278" i="17"/>
  <c r="N158" i="22"/>
  <c r="N158" i="33"/>
  <c r="N159" i="17"/>
  <c r="K282" i="33"/>
  <c r="K283" i="17"/>
  <c r="K282" i="22"/>
  <c r="N12" i="22"/>
  <c r="N12" i="33"/>
  <c r="N12" i="17"/>
  <c r="Q111" i="33"/>
  <c r="Q112" i="17"/>
  <c r="Q111" i="22"/>
  <c r="K144" i="17"/>
  <c r="K143" i="33"/>
  <c r="K143" i="22"/>
  <c r="H189" i="17"/>
  <c r="H188" i="22"/>
  <c r="H188" i="33"/>
  <c r="W323" i="17"/>
  <c r="W322" i="21"/>
  <c r="H307" i="17"/>
  <c r="H306" i="22"/>
  <c r="H306" i="33"/>
  <c r="Q38" i="33"/>
  <c r="Q38" i="17"/>
  <c r="Q38" i="22"/>
  <c r="N10" i="33"/>
  <c r="N10" i="22"/>
  <c r="N10" i="17"/>
  <c r="Q223" i="22"/>
  <c r="Q223" i="33"/>
  <c r="Q224" i="17"/>
  <c r="N169" i="33"/>
  <c r="N170" i="17"/>
  <c r="N169" i="22"/>
  <c r="N22" i="17"/>
  <c r="N22" i="22"/>
  <c r="N22" i="33"/>
  <c r="K247" i="17"/>
  <c r="K246" i="33"/>
  <c r="K246" i="22"/>
  <c r="K81" i="33"/>
  <c r="K81" i="22"/>
  <c r="K82" i="17"/>
  <c r="Q284" i="33"/>
  <c r="Q284" i="22"/>
  <c r="Q285" i="17"/>
  <c r="H291" i="33"/>
  <c r="H292" i="17"/>
  <c r="H291" i="22"/>
  <c r="H292" i="22"/>
  <c r="H292" i="33"/>
  <c r="H293" i="17"/>
  <c r="N362" i="33"/>
  <c r="N362" i="22"/>
  <c r="N363" i="17"/>
  <c r="N360" i="22"/>
  <c r="N360" i="33"/>
  <c r="N361" i="17"/>
  <c r="Q37" i="22"/>
  <c r="Q37" i="33"/>
  <c r="Q37" i="17"/>
  <c r="Q87" i="17"/>
  <c r="Q86" i="22"/>
  <c r="Q86" i="33"/>
  <c r="K306" i="33"/>
  <c r="K306" i="22"/>
  <c r="K307" i="17"/>
  <c r="W52" i="21"/>
  <c r="W52" i="17"/>
  <c r="W96" i="17"/>
  <c r="W95" i="21"/>
  <c r="N69" i="33"/>
  <c r="N69" i="22"/>
  <c r="N70" i="17"/>
  <c r="Q21" i="17"/>
  <c r="Q21" i="33"/>
  <c r="Q21" i="22"/>
  <c r="T9" i="17"/>
  <c r="T9" i="21"/>
  <c r="H190" i="22"/>
  <c r="H190" i="33"/>
  <c r="H191" i="17"/>
  <c r="W132" i="21"/>
  <c r="W133" i="17"/>
  <c r="Q281" i="33"/>
  <c r="Q281" i="22"/>
  <c r="Q282" i="17"/>
  <c r="Q65" i="17"/>
  <c r="Q64" i="33"/>
  <c r="Q64" i="22"/>
  <c r="N293" i="33"/>
  <c r="N293" i="22"/>
  <c r="N294" i="17"/>
  <c r="K130" i="22"/>
  <c r="K131" i="17"/>
  <c r="K130" i="33"/>
  <c r="K46" i="17"/>
  <c r="K46" i="22"/>
  <c r="K46" i="33"/>
  <c r="W356" i="17"/>
  <c r="W355" i="21"/>
  <c r="W359" i="21"/>
  <c r="W360" i="17"/>
  <c r="Q285" i="33"/>
  <c r="Q286" i="17"/>
  <c r="Q285" i="22"/>
  <c r="Q191" i="22"/>
  <c r="Q191" i="33"/>
  <c r="Q192" i="17"/>
  <c r="W82" i="17"/>
  <c r="W81" i="21"/>
  <c r="H287" i="33"/>
  <c r="H287" i="22"/>
  <c r="H288" i="17"/>
  <c r="H37" i="33"/>
  <c r="H37" i="17"/>
  <c r="H37" i="22"/>
  <c r="Q324" i="33"/>
  <c r="Q325" i="17"/>
  <c r="Q324" i="22"/>
  <c r="N41" i="22"/>
  <c r="N41" i="17"/>
  <c r="N41" i="33"/>
  <c r="N111" i="33"/>
  <c r="N112" i="17"/>
  <c r="N111" i="22"/>
  <c r="Q205" i="22"/>
  <c r="Q205" i="33"/>
  <c r="Q206" i="17"/>
  <c r="H204" i="33"/>
  <c r="H205" i="17"/>
  <c r="H204" i="22"/>
  <c r="K61" i="22"/>
  <c r="K61" i="33"/>
  <c r="K62" i="17"/>
  <c r="H170" i="22"/>
  <c r="H171" i="17"/>
  <c r="H170" i="33"/>
  <c r="N134" i="17"/>
  <c r="N133" i="22"/>
  <c r="N133" i="33"/>
  <c r="N187" i="33"/>
  <c r="N187" i="22"/>
  <c r="N188" i="17"/>
  <c r="N160" i="17"/>
  <c r="N159" i="33"/>
  <c r="N159" i="22"/>
  <c r="N314" i="17"/>
  <c r="N313" i="33"/>
  <c r="N313" i="22"/>
  <c r="N258" i="17"/>
  <c r="N257" i="33"/>
  <c r="N257" i="22"/>
  <c r="H43" i="33"/>
  <c r="H43" i="22"/>
  <c r="H43" i="17"/>
  <c r="H45" i="33"/>
  <c r="H45" i="17"/>
  <c r="H45" i="22"/>
  <c r="Q83" i="33"/>
  <c r="Q84" i="17"/>
  <c r="Q83" i="22"/>
  <c r="N38" i="22"/>
  <c r="N38" i="17"/>
  <c r="N38" i="33"/>
  <c r="W345" i="17"/>
  <c r="W344" i="21"/>
  <c r="N261" i="33"/>
  <c r="N261" i="22"/>
  <c r="N262" i="17"/>
  <c r="Q50" i="22"/>
  <c r="Q50" i="17"/>
  <c r="Q50" i="33"/>
  <c r="H287" i="17"/>
  <c r="H286" i="33"/>
  <c r="H286" i="22"/>
  <c r="N78" i="17"/>
  <c r="N77" i="22"/>
  <c r="N77" i="33"/>
  <c r="K122" i="22"/>
  <c r="K123" i="17"/>
  <c r="K122" i="33"/>
  <c r="N251" i="17"/>
  <c r="N250" i="33"/>
  <c r="N250" i="22"/>
  <c r="Q126" i="33"/>
  <c r="Q126" i="22"/>
  <c r="Q127" i="17"/>
  <c r="N217" i="33"/>
  <c r="N217" i="22"/>
  <c r="N218" i="17"/>
  <c r="H107" i="33"/>
  <c r="H107" i="22"/>
  <c r="H108" i="17"/>
  <c r="T110" i="17"/>
  <c r="T109" i="21"/>
  <c r="N358" i="22"/>
  <c r="N358" i="33"/>
  <c r="N359" i="17"/>
  <c r="Q47" i="22"/>
  <c r="Q47" i="17"/>
  <c r="Q47" i="33"/>
  <c r="Q122" i="22"/>
  <c r="Q123" i="17"/>
  <c r="Q122" i="33"/>
  <c r="N44" i="22"/>
  <c r="N44" i="33"/>
  <c r="N44" i="17"/>
  <c r="K288" i="33"/>
  <c r="K289" i="17"/>
  <c r="K288" i="22"/>
  <c r="Q259" i="33"/>
  <c r="Q260" i="17"/>
  <c r="Q259" i="22"/>
  <c r="H163" i="33"/>
  <c r="H163" i="22"/>
  <c r="H164" i="17"/>
  <c r="Q101" i="17"/>
  <c r="Q100" i="33"/>
  <c r="Q100" i="22"/>
  <c r="N142" i="22"/>
  <c r="N142" i="33"/>
  <c r="N143" i="17"/>
  <c r="W10" i="17"/>
  <c r="W10" i="21"/>
  <c r="K222" i="17"/>
  <c r="K221" i="33"/>
  <c r="K221" i="22"/>
  <c r="Q51" i="22"/>
  <c r="Q51" i="17"/>
  <c r="Q51" i="33"/>
  <c r="K135" i="22"/>
  <c r="K136" i="17"/>
  <c r="K135" i="33"/>
  <c r="K139" i="17"/>
  <c r="K138" i="33"/>
  <c r="K138" i="22"/>
  <c r="T111" i="21"/>
  <c r="T112" i="17"/>
  <c r="Q69" i="17"/>
  <c r="Q68" i="33"/>
  <c r="Q68" i="22"/>
  <c r="W309" i="17"/>
  <c r="W308" i="21"/>
  <c r="T42" i="21"/>
  <c r="T42" i="17"/>
  <c r="Q361" i="33"/>
  <c r="Q361" i="22"/>
  <c r="Q362" i="17"/>
  <c r="Q167" i="22"/>
  <c r="Q167" i="33"/>
  <c r="Q168" i="17"/>
  <c r="N79" i="22"/>
  <c r="N80" i="17"/>
  <c r="N79" i="33"/>
  <c r="T123" i="17"/>
  <c r="T122" i="21"/>
  <c r="Q44" i="22"/>
  <c r="Q44" i="17"/>
  <c r="Q44" i="33"/>
  <c r="N288" i="22"/>
  <c r="N289" i="17"/>
  <c r="N288" i="33"/>
  <c r="K18" i="22"/>
  <c r="K18" i="33"/>
  <c r="K18" i="17"/>
  <c r="H16" i="22"/>
  <c r="H16" i="17"/>
  <c r="H16" i="33"/>
  <c r="W233" i="21"/>
  <c r="W234" i="17"/>
  <c r="Q344" i="33"/>
  <c r="Q345" i="17"/>
  <c r="Q344" i="22"/>
  <c r="N202" i="17"/>
  <c r="N201" i="22"/>
  <c r="N201" i="33"/>
  <c r="N206" i="17"/>
  <c r="N205" i="33"/>
  <c r="N205" i="22"/>
  <c r="K191" i="17"/>
  <c r="K190" i="33"/>
  <c r="K190" i="22"/>
  <c r="Q286" i="22"/>
  <c r="Q287" i="17"/>
  <c r="Q286" i="33"/>
  <c r="Q280" i="22"/>
  <c r="Q281" i="17"/>
  <c r="Q280" i="33"/>
  <c r="Q165" i="22"/>
  <c r="Q165" i="33"/>
  <c r="Q166" i="17"/>
  <c r="W312" i="17"/>
  <c r="W311" i="21"/>
  <c r="Q171" i="22"/>
  <c r="Q172" i="17"/>
  <c r="Q171" i="33"/>
  <c r="W349" i="17"/>
  <c r="W348" i="21"/>
  <c r="W247" i="17"/>
  <c r="W246" i="21"/>
  <c r="BB54" i="17"/>
  <c r="Q35" i="33"/>
  <c r="Q35" i="17"/>
  <c r="Q35" i="22"/>
  <c r="Q62" i="22"/>
  <c r="Q63" i="17"/>
  <c r="Q62" i="33"/>
  <c r="N228" i="22"/>
  <c r="N229" i="17"/>
  <c r="N228" i="33"/>
  <c r="N229" i="33"/>
  <c r="N229" i="22"/>
  <c r="N230" i="17"/>
  <c r="H18" i="22"/>
  <c r="H18" i="17"/>
  <c r="H18" i="33"/>
  <c r="T307" i="17"/>
  <c r="T306" i="21"/>
  <c r="Q164" i="17"/>
  <c r="Q163" i="22"/>
  <c r="Q163" i="33"/>
  <c r="Q217" i="22"/>
  <c r="Q217" i="33"/>
  <c r="Q218" i="17"/>
  <c r="N265" i="17"/>
  <c r="N264" i="33"/>
  <c r="N264" i="22"/>
  <c r="N43" i="17"/>
  <c r="N43" i="33"/>
  <c r="N43" i="22"/>
  <c r="K198" i="33"/>
  <c r="K199" i="17"/>
  <c r="K198" i="22"/>
  <c r="H186" i="17"/>
  <c r="H185" i="33"/>
  <c r="H185" i="22"/>
  <c r="N107" i="33"/>
  <c r="N108" i="17"/>
  <c r="N107" i="22"/>
  <c r="K359" i="22"/>
  <c r="K360" i="17"/>
  <c r="K359" i="33"/>
  <c r="H123" i="22"/>
  <c r="H124" i="17"/>
  <c r="H123" i="33"/>
  <c r="K228" i="22"/>
  <c r="K229" i="17"/>
  <c r="K228" i="33"/>
  <c r="Q287" i="22"/>
  <c r="Q288" i="17"/>
  <c r="Q287" i="33"/>
  <c r="H191" i="33"/>
  <c r="H192" i="17"/>
  <c r="H191" i="22"/>
  <c r="N84" i="17"/>
  <c r="N83" i="33"/>
  <c r="N83" i="22"/>
  <c r="N253" i="22"/>
  <c r="N254" i="17"/>
  <c r="N253" i="33"/>
  <c r="K326" i="17"/>
  <c r="K325" i="33"/>
  <c r="K325" i="22"/>
  <c r="W22" i="17"/>
  <c r="W22" i="21"/>
  <c r="T72" i="21"/>
  <c r="T73" i="17"/>
  <c r="K295" i="33"/>
  <c r="K295" i="22"/>
  <c r="K296" i="17"/>
  <c r="K160" i="33"/>
  <c r="K160" i="22"/>
  <c r="K161" i="17"/>
  <c r="H309" i="22"/>
  <c r="H310" i="17"/>
  <c r="H309" i="33"/>
  <c r="H313" i="17"/>
  <c r="H312" i="33"/>
  <c r="H312" i="22"/>
  <c r="N155" i="33"/>
  <c r="N156" i="17"/>
  <c r="N155" i="22"/>
  <c r="Q249" i="22"/>
  <c r="Q250" i="17"/>
  <c r="Q249" i="33"/>
  <c r="H359" i="22"/>
  <c r="H360" i="17"/>
  <c r="H359" i="33"/>
  <c r="N353" i="22"/>
  <c r="N354" i="17"/>
  <c r="N353" i="33"/>
  <c r="T362" i="17"/>
  <c r="T361" i="21"/>
  <c r="Q227" i="22"/>
  <c r="Q227" i="33"/>
  <c r="Q228" i="17"/>
  <c r="W23" i="17"/>
  <c r="W23" i="21"/>
  <c r="N66" i="17"/>
  <c r="N65" i="22"/>
  <c r="N65" i="33"/>
  <c r="Q210" i="33"/>
  <c r="N291" i="17"/>
  <c r="N290" i="33"/>
  <c r="N290" i="22"/>
  <c r="K230" i="33"/>
  <c r="K230" i="22"/>
  <c r="K231" i="17"/>
  <c r="W327" i="21"/>
  <c r="W328" i="17"/>
  <c r="W316" i="21"/>
  <c r="W317" i="17"/>
  <c r="Q34" i="17"/>
  <c r="Q34" i="33"/>
  <c r="Q34" i="22"/>
  <c r="K20" i="22"/>
  <c r="K20" i="17"/>
  <c r="K20" i="33"/>
  <c r="H75" i="17"/>
  <c r="H74" i="33"/>
  <c r="H74" i="22"/>
  <c r="H64" i="17"/>
  <c r="H63" i="33"/>
  <c r="H63" i="22"/>
  <c r="K124" i="22"/>
  <c r="K125" i="17"/>
  <c r="K124" i="33"/>
  <c r="Q131" i="22"/>
  <c r="Q131" i="33"/>
  <c r="Q132" i="17"/>
  <c r="BB65" i="17"/>
  <c r="BB64" i="17"/>
  <c r="H155" i="33"/>
  <c r="H155" i="22"/>
  <c r="H156" i="17"/>
  <c r="K155" i="33"/>
  <c r="K156" i="17"/>
  <c r="K155" i="22"/>
  <c r="W122" i="21"/>
  <c r="W123" i="17"/>
  <c r="N105" i="33"/>
  <c r="N105" i="22"/>
  <c r="N106" i="17"/>
  <c r="Q319" i="33"/>
  <c r="Q319" i="22"/>
  <c r="Q320" i="17"/>
  <c r="N23" i="17"/>
  <c r="N23" i="33"/>
  <c r="N23" i="22"/>
  <c r="N287" i="33"/>
  <c r="N288" i="17"/>
  <c r="N287" i="22"/>
  <c r="Q128" i="22"/>
  <c r="Q129" i="17"/>
  <c r="Q128" i="33"/>
  <c r="Q288" i="33"/>
  <c r="Q288" i="22"/>
  <c r="Q289" i="17"/>
  <c r="K163" i="17"/>
  <c r="K162" i="33"/>
  <c r="K162" i="22"/>
  <c r="K263" i="17"/>
  <c r="K262" i="22"/>
  <c r="K262" i="33"/>
  <c r="H10" i="33"/>
  <c r="H10" i="22"/>
  <c r="H10" i="17"/>
  <c r="T277" i="21"/>
  <c r="T278" i="17"/>
  <c r="W265" i="17"/>
  <c r="W264" i="21"/>
  <c r="W198" i="21"/>
  <c r="W199" i="17"/>
  <c r="N160" i="33"/>
  <c r="N160" i="22"/>
  <c r="N161" i="17"/>
  <c r="T76" i="17"/>
  <c r="T75" i="21"/>
  <c r="Q321" i="17"/>
  <c r="Q320" i="22"/>
  <c r="Q320" i="33"/>
  <c r="Q142" i="22"/>
  <c r="Q142" i="33"/>
  <c r="Q143" i="17"/>
  <c r="Q36" i="22"/>
  <c r="Q36" i="33"/>
  <c r="Q36" i="17"/>
  <c r="K192" i="17"/>
  <c r="K191" i="33"/>
  <c r="K191" i="22"/>
  <c r="H167" i="17"/>
  <c r="H166" i="33"/>
  <c r="H166" i="22"/>
  <c r="N39" i="33"/>
  <c r="N39" i="22"/>
  <c r="N39" i="17"/>
  <c r="H65" i="17"/>
  <c r="H64" i="22"/>
  <c r="H64" i="33"/>
  <c r="N99" i="17"/>
  <c r="N98" i="22"/>
  <c r="N98" i="33"/>
  <c r="N99" i="22"/>
  <c r="N99" i="33"/>
  <c r="N100" i="17"/>
  <c r="Q263" i="22"/>
  <c r="Q263" i="33"/>
  <c r="Q264" i="17"/>
  <c r="Q265" i="33"/>
  <c r="Q265" i="22"/>
  <c r="Q266" i="17"/>
  <c r="N128" i="17"/>
  <c r="N127" i="22"/>
  <c r="N127" i="33"/>
  <c r="K253" i="33"/>
  <c r="K253" i="22"/>
  <c r="K254" i="17"/>
  <c r="N124" i="33"/>
  <c r="N125" i="17"/>
  <c r="N124" i="22"/>
  <c r="Q134" i="33"/>
  <c r="Q134" i="22"/>
  <c r="Q135" i="17"/>
  <c r="Q80" i="33"/>
  <c r="Q80" i="22"/>
  <c r="Q81" i="17"/>
  <c r="W362" i="21"/>
  <c r="W363" i="17"/>
  <c r="Q15" i="22"/>
  <c r="Q15" i="17"/>
  <c r="Q15" i="33"/>
  <c r="AY64" i="17"/>
  <c r="K168" i="22"/>
  <c r="K169" i="17"/>
  <c r="K168" i="33"/>
  <c r="N131" i="33"/>
  <c r="N132" i="17"/>
  <c r="N131" i="22"/>
  <c r="N190" i="22"/>
  <c r="N190" i="33"/>
  <c r="N191" i="17"/>
  <c r="H284" i="33"/>
  <c r="H284" i="22"/>
  <c r="H285" i="17"/>
  <c r="Q282" i="22"/>
  <c r="Q283" i="17"/>
  <c r="Q282" i="33"/>
  <c r="W339" i="17"/>
  <c r="W338" i="21"/>
  <c r="H361" i="33"/>
  <c r="H361" i="22"/>
  <c r="H362" i="17"/>
  <c r="K15" i="33"/>
  <c r="K15" i="22"/>
  <c r="K15" i="17"/>
  <c r="Q354" i="22"/>
  <c r="Q355" i="17"/>
  <c r="Q354" i="33"/>
  <c r="K320" i="22"/>
  <c r="K320" i="33"/>
  <c r="K321" i="17"/>
  <c r="H71" i="22"/>
  <c r="H71" i="33"/>
  <c r="H72" i="17"/>
  <c r="K203" i="22"/>
  <c r="K204" i="17"/>
  <c r="K203" i="33"/>
  <c r="W261" i="17"/>
  <c r="W260" i="21"/>
  <c r="N224" i="33"/>
  <c r="N224" i="22"/>
  <c r="N225" i="17"/>
  <c r="H136" i="33"/>
  <c r="H136" i="22"/>
  <c r="H137" i="17"/>
  <c r="H138" i="17"/>
  <c r="H137" i="33"/>
  <c r="H137" i="22"/>
  <c r="H132" i="33"/>
  <c r="H133" i="17"/>
  <c r="H132" i="22"/>
  <c r="N50" i="33"/>
  <c r="N50" i="17"/>
  <c r="N50" i="22"/>
  <c r="K184" i="33"/>
  <c r="K184" i="22"/>
  <c r="K185" i="17"/>
  <c r="K265" i="33"/>
  <c r="K266" i="17"/>
  <c r="K265" i="22"/>
  <c r="N66" i="33"/>
  <c r="N67" i="17"/>
  <c r="N66" i="22"/>
  <c r="Q277" i="22"/>
  <c r="Q278" i="17"/>
  <c r="Q277" i="33"/>
  <c r="Q157" i="33"/>
  <c r="Q157" i="22"/>
  <c r="Q158" i="17"/>
  <c r="H325" i="17"/>
  <c r="H324" i="22"/>
  <c r="H324" i="33"/>
  <c r="K109" i="22"/>
  <c r="K109" i="33"/>
  <c r="K110" i="17"/>
  <c r="K111" i="17"/>
  <c r="K110" i="22"/>
  <c r="K110" i="33"/>
  <c r="K251" i="33"/>
  <c r="K251" i="22"/>
  <c r="K252" i="17"/>
  <c r="W126" i="17"/>
  <c r="W125" i="21"/>
  <c r="K47" i="22"/>
  <c r="K47" i="17"/>
  <c r="K47" i="33"/>
  <c r="H77" i="22"/>
  <c r="H78" i="17"/>
  <c r="H77" i="33"/>
  <c r="Q234" i="22"/>
  <c r="Q234" i="33"/>
  <c r="Q235" i="17"/>
  <c r="K45" i="33"/>
  <c r="K45" i="17"/>
  <c r="K45" i="22"/>
  <c r="N49" i="33"/>
  <c r="N49" i="22"/>
  <c r="N49" i="17"/>
  <c r="H81" i="33"/>
  <c r="H81" i="22"/>
  <c r="H82" i="17"/>
  <c r="N306" i="22"/>
  <c r="N307" i="17"/>
  <c r="N306" i="33"/>
  <c r="Q133" i="17"/>
  <c r="Q132" i="33"/>
  <c r="Q132" i="22"/>
  <c r="N235" i="22"/>
  <c r="N236" i="17"/>
  <c r="N235" i="33"/>
  <c r="T4" i="21"/>
  <c r="T4" i="17"/>
  <c r="N246" i="22"/>
  <c r="N247" i="17"/>
  <c r="N246" i="33"/>
  <c r="Q88" i="33"/>
  <c r="Q88" i="22"/>
  <c r="Q89" i="17"/>
  <c r="W62" i="21"/>
  <c r="W63" i="17"/>
  <c r="Q279" i="17"/>
  <c r="Q278" i="33"/>
  <c r="Q278" i="22"/>
  <c r="H308" i="33"/>
  <c r="H308" i="22"/>
  <c r="H309" i="17"/>
  <c r="H202" i="17"/>
  <c r="H201" i="22"/>
  <c r="H201" i="33"/>
  <c r="K315" i="17"/>
  <c r="K314" i="22"/>
  <c r="K314" i="33"/>
  <c r="K37" i="22"/>
  <c r="K37" i="17"/>
  <c r="K37" i="33"/>
  <c r="W234" i="21"/>
  <c r="W235" i="17"/>
  <c r="Q258" i="17"/>
  <c r="Q257" i="33"/>
  <c r="Q257" i="22"/>
  <c r="K14" i="33"/>
  <c r="K14" i="22"/>
  <c r="K14" i="17"/>
  <c r="H320" i="22"/>
  <c r="H320" i="33"/>
  <c r="H321" i="17"/>
  <c r="N16" i="17"/>
  <c r="N16" i="33"/>
  <c r="N16" i="22"/>
  <c r="N18" i="17"/>
  <c r="N18" i="22"/>
  <c r="N18" i="33"/>
  <c r="N218" i="33"/>
  <c r="N219" i="17"/>
  <c r="N218" i="22"/>
  <c r="K218" i="22"/>
  <c r="K218" i="33"/>
  <c r="K219" i="17"/>
  <c r="Q169" i="22"/>
  <c r="Q169" i="33"/>
  <c r="Q170" i="17"/>
  <c r="H317" i="22"/>
  <c r="H317" i="33"/>
  <c r="H318" i="17"/>
  <c r="H48" i="17"/>
  <c r="H48" i="33"/>
  <c r="H48" i="22"/>
  <c r="T21" i="21"/>
  <c r="T21" i="17"/>
  <c r="K310" i="22"/>
  <c r="K311" i="17"/>
  <c r="K310" i="33"/>
  <c r="N70" i="33"/>
  <c r="N70" i="22"/>
  <c r="N71" i="17"/>
  <c r="N184" i="33"/>
  <c r="N184" i="22"/>
  <c r="N185" i="17"/>
  <c r="Q190" i="33"/>
  <c r="Q190" i="22"/>
  <c r="Q191" i="17"/>
  <c r="Q199" i="33"/>
  <c r="Q199" i="22"/>
  <c r="Q200" i="17"/>
  <c r="Q295" i="17"/>
  <c r="Q294" i="33"/>
  <c r="Q294" i="22"/>
  <c r="Q11" i="17"/>
  <c r="Q11" i="22"/>
  <c r="Q11" i="33"/>
  <c r="K36" i="17"/>
  <c r="K36" i="33"/>
  <c r="K36" i="22"/>
  <c r="N94" i="33"/>
  <c r="N95" i="17"/>
  <c r="N94" i="22"/>
  <c r="W161" i="21"/>
  <c r="W162" i="17"/>
  <c r="K142" i="22"/>
  <c r="K143" i="17"/>
  <c r="K142" i="33"/>
  <c r="N318" i="17"/>
  <c r="N317" i="33"/>
  <c r="N317" i="22"/>
  <c r="H113" i="17"/>
  <c r="H112" i="22"/>
  <c r="H112" i="33"/>
  <c r="N154" i="22"/>
  <c r="Q256" i="17"/>
  <c r="Q255" i="22"/>
  <c r="Q255" i="33"/>
  <c r="H275" i="22"/>
  <c r="H275" i="33"/>
  <c r="H276" i="17"/>
  <c r="H277" i="17"/>
  <c r="H276" i="33"/>
  <c r="H276" i="22"/>
  <c r="W132" i="17"/>
  <c r="W131" i="21"/>
  <c r="N187" i="17"/>
  <c r="N186" i="33"/>
  <c r="N186" i="22"/>
  <c r="N13" i="33"/>
  <c r="N13" i="17"/>
  <c r="N13" i="22"/>
  <c r="Q188" i="33"/>
  <c r="Q188" i="22"/>
  <c r="Q189" i="17"/>
  <c r="Q14" i="17"/>
  <c r="Q14" i="33"/>
  <c r="Q14" i="22"/>
  <c r="H190" i="17"/>
  <c r="H189" i="33"/>
  <c r="H189" i="22"/>
  <c r="W66" i="21"/>
  <c r="W67" i="17"/>
  <c r="W255" i="17"/>
  <c r="W254" i="21"/>
  <c r="N9" i="33"/>
  <c r="N9" i="22"/>
  <c r="N9" i="17"/>
  <c r="Q222" i="17"/>
  <c r="Q221" i="22"/>
  <c r="Q221" i="33"/>
  <c r="N51" i="17"/>
  <c r="N51" i="22"/>
  <c r="N51" i="33"/>
  <c r="N21" i="33"/>
  <c r="N21" i="22"/>
  <c r="N21" i="17"/>
  <c r="BE120" i="17"/>
  <c r="Q70" i="33"/>
  <c r="Q70" i="22"/>
  <c r="Q71" i="17"/>
  <c r="N195" i="33"/>
  <c r="N195" i="22"/>
  <c r="N196" i="17"/>
  <c r="K280" i="33"/>
  <c r="K280" i="22"/>
  <c r="K281" i="17"/>
  <c r="H295" i="17"/>
  <c r="H294" i="33"/>
  <c r="H294" i="22"/>
  <c r="K265" i="17"/>
  <c r="K264" i="22"/>
  <c r="K264" i="33"/>
  <c r="N363" i="22"/>
  <c r="N364" i="17"/>
  <c r="N363" i="33"/>
  <c r="W218" i="17"/>
  <c r="W217" i="21"/>
  <c r="N124" i="17"/>
  <c r="K324" i="17"/>
  <c r="K323" i="22"/>
  <c r="K323" i="33"/>
  <c r="K283" i="22"/>
  <c r="K284" i="17"/>
  <c r="K283" i="33"/>
  <c r="Q235" i="33"/>
  <c r="Q235" i="22"/>
  <c r="Q236" i="17"/>
  <c r="N230" i="22"/>
  <c r="N230" i="33"/>
  <c r="N231" i="17"/>
  <c r="Q18" i="22"/>
  <c r="Q18" i="33"/>
  <c r="Q18" i="17"/>
  <c r="Q20" i="22"/>
  <c r="Q20" i="33"/>
  <c r="Q20" i="17"/>
  <c r="K71" i="33"/>
  <c r="K72" i="17"/>
  <c r="K71" i="22"/>
  <c r="K154" i="33"/>
  <c r="K154" i="22"/>
  <c r="K155" i="17"/>
  <c r="Q124" i="33"/>
  <c r="Q124" i="22"/>
  <c r="Q125" i="17"/>
  <c r="W135" i="17"/>
  <c r="W134" i="21"/>
  <c r="W140" i="21"/>
  <c r="W141" i="17"/>
  <c r="N295" i="22"/>
  <c r="N296" i="17"/>
  <c r="N295" i="33"/>
  <c r="N277" i="22"/>
  <c r="N277" i="33"/>
  <c r="N278" i="17"/>
  <c r="N123" i="17"/>
  <c r="N122" i="22"/>
  <c r="N122" i="33"/>
  <c r="W361" i="17"/>
  <c r="W360" i="21"/>
  <c r="Q49" i="17"/>
  <c r="Q49" i="33"/>
  <c r="Q49" i="22"/>
  <c r="W195" i="17"/>
  <c r="W194" i="21"/>
  <c r="H288" i="22"/>
  <c r="H288" i="33"/>
  <c r="H289" i="17"/>
  <c r="H38" i="22"/>
  <c r="H38" i="33"/>
  <c r="H38" i="17"/>
  <c r="Q325" i="22"/>
  <c r="Q326" i="17"/>
  <c r="Q325" i="33"/>
  <c r="Q112" i="22"/>
  <c r="Q113" i="17"/>
  <c r="Q112" i="33"/>
  <c r="H207" i="17"/>
  <c r="H206" i="33"/>
  <c r="H206" i="22"/>
  <c r="Q52" i="22"/>
  <c r="Q52" i="17"/>
  <c r="Q52" i="33"/>
  <c r="K66" i="22"/>
  <c r="K66" i="33"/>
  <c r="K67" i="17"/>
  <c r="H171" i="33"/>
  <c r="H171" i="22"/>
  <c r="H172" i="17"/>
  <c r="N125" i="22"/>
  <c r="N126" i="17"/>
  <c r="N125" i="33"/>
  <c r="N135" i="22"/>
  <c r="N135" i="33"/>
  <c r="N136" i="17"/>
  <c r="N188" i="22"/>
  <c r="N188" i="33"/>
  <c r="N189" i="17"/>
  <c r="W229" i="17"/>
  <c r="W228" i="21"/>
  <c r="Q310" i="33"/>
  <c r="Q310" i="22"/>
  <c r="Q311" i="17"/>
  <c r="N311" i="22"/>
  <c r="N312" i="17"/>
  <c r="N311" i="33"/>
  <c r="N208" i="17"/>
  <c r="N207" i="22"/>
  <c r="N207" i="33"/>
  <c r="N259" i="17"/>
  <c r="N258" i="22"/>
  <c r="N258" i="33"/>
  <c r="H41" i="17"/>
  <c r="H41" i="22"/>
  <c r="H41" i="33"/>
  <c r="H39" i="33"/>
  <c r="H39" i="22"/>
  <c r="H39" i="17"/>
  <c r="Q81" i="22"/>
  <c r="Q81" i="33"/>
  <c r="Q82" i="17"/>
  <c r="K232" i="22"/>
  <c r="K232" i="33"/>
  <c r="K233" i="17"/>
  <c r="W343" i="21"/>
  <c r="W344" i="17"/>
  <c r="N263" i="17"/>
  <c r="N262" i="33"/>
  <c r="N262" i="22"/>
  <c r="N82" i="17"/>
  <c r="N81" i="22"/>
  <c r="N81" i="33"/>
  <c r="H286" i="17"/>
  <c r="H285" i="33"/>
  <c r="H285" i="22"/>
  <c r="N248" i="22"/>
  <c r="N249" i="17"/>
  <c r="N248" i="33"/>
  <c r="Q125" i="22"/>
  <c r="Q125" i="33"/>
  <c r="Q126" i="17"/>
  <c r="N215" i="33"/>
  <c r="N215" i="22"/>
  <c r="N216" i="17"/>
  <c r="N353" i="17"/>
  <c r="N352" i="33"/>
  <c r="N352" i="22"/>
  <c r="Q96" i="33"/>
  <c r="Q97" i="17"/>
  <c r="Q96" i="22"/>
  <c r="Q48" i="33"/>
  <c r="Q48" i="22"/>
  <c r="Q48" i="17"/>
  <c r="K62" i="33"/>
  <c r="K62" i="22"/>
  <c r="K63" i="17"/>
  <c r="Q123" i="33"/>
  <c r="Q123" i="22"/>
  <c r="Q124" i="17"/>
  <c r="N45" i="17"/>
  <c r="N45" i="22"/>
  <c r="N45" i="33"/>
  <c r="AP151" i="17"/>
  <c r="H195" i="17"/>
  <c r="H194" i="22"/>
  <c r="H194" i="33"/>
  <c r="H160" i="33"/>
  <c r="H161" i="17"/>
  <c r="H160" i="22"/>
  <c r="Q98" i="17"/>
  <c r="Q97" i="33"/>
  <c r="Q97" i="22"/>
  <c r="N141" i="17"/>
  <c r="N140" i="33"/>
  <c r="N140" i="22"/>
  <c r="K224" i="22"/>
  <c r="K225" i="17"/>
  <c r="K224" i="33"/>
  <c r="N326" i="33"/>
  <c r="N327" i="17"/>
  <c r="N326" i="22"/>
  <c r="Q40" i="17"/>
  <c r="Q40" i="22"/>
  <c r="Q40" i="33"/>
  <c r="K40" i="22"/>
  <c r="K40" i="17"/>
  <c r="K40" i="33"/>
  <c r="K136" i="22"/>
  <c r="K136" i="33"/>
  <c r="K137" i="17"/>
  <c r="T111" i="17"/>
  <c r="T110" i="21"/>
  <c r="N75" i="17"/>
  <c r="N74" i="33"/>
  <c r="N74" i="22"/>
  <c r="Q77" i="33"/>
  <c r="Q77" i="22"/>
  <c r="Q78" i="17"/>
  <c r="T40" i="21"/>
  <c r="T40" i="17"/>
  <c r="W17" i="17"/>
  <c r="W17" i="21"/>
  <c r="N322" i="17"/>
  <c r="N321" i="33"/>
  <c r="N321" i="22"/>
  <c r="T123" i="21"/>
  <c r="T124" i="17"/>
  <c r="Q45" i="33"/>
  <c r="Q45" i="22"/>
  <c r="Q45" i="17"/>
  <c r="Q153" i="33"/>
  <c r="Q153" i="22"/>
  <c r="Q154" i="17"/>
  <c r="K189" i="33"/>
  <c r="K189" i="22"/>
  <c r="K190" i="17"/>
  <c r="H15" i="33"/>
  <c r="H15" i="22"/>
  <c r="H15" i="17"/>
  <c r="W232" i="17"/>
  <c r="W231" i="21"/>
  <c r="W139" i="17"/>
  <c r="W138" i="21"/>
  <c r="N34" i="33"/>
  <c r="N34" i="17"/>
  <c r="N34" i="22"/>
  <c r="Q74" i="22"/>
  <c r="Q75" i="17"/>
  <c r="Q74" i="33"/>
  <c r="Q42" i="22"/>
  <c r="Q42" i="33"/>
  <c r="Q42" i="17"/>
  <c r="N198" i="17"/>
  <c r="N197" i="33"/>
  <c r="N197" i="22"/>
  <c r="W312" i="21"/>
  <c r="W313" i="17"/>
  <c r="T11" i="21"/>
  <c r="T11" i="17"/>
  <c r="W347" i="17"/>
  <c r="W346" i="21"/>
  <c r="N48" i="33"/>
  <c r="N48" i="22"/>
  <c r="N48" i="17"/>
  <c r="N285" i="33"/>
  <c r="N285" i="22"/>
  <c r="N286" i="17"/>
  <c r="N225" i="33"/>
  <c r="N226" i="17"/>
  <c r="N225" i="22"/>
  <c r="H19" i="33"/>
  <c r="H19" i="22"/>
  <c r="H19" i="17"/>
  <c r="H24" i="17"/>
  <c r="H24" i="33"/>
  <c r="H24" i="22"/>
  <c r="Q65" i="22"/>
  <c r="Q65" i="33"/>
  <c r="Q66" i="17"/>
  <c r="K310" i="17"/>
  <c r="K309" i="33"/>
  <c r="K309" i="22"/>
  <c r="N162" i="33"/>
  <c r="N162" i="22"/>
  <c r="N163" i="17"/>
  <c r="T15" i="17"/>
  <c r="T15" i="21"/>
  <c r="Q70" i="17"/>
  <c r="Q69" i="22"/>
  <c r="Q69" i="33"/>
  <c r="Q202" i="17"/>
  <c r="Q201" i="22"/>
  <c r="Q201" i="33"/>
  <c r="N266" i="17"/>
  <c r="N265" i="33"/>
  <c r="N265" i="22"/>
  <c r="H207" i="22"/>
  <c r="H207" i="33"/>
  <c r="H208" i="17"/>
  <c r="K199" i="33"/>
  <c r="K199" i="22"/>
  <c r="K200" i="17"/>
  <c r="N307" i="22"/>
  <c r="N308" i="17"/>
  <c r="N307" i="33"/>
  <c r="Q314" i="22"/>
  <c r="Q314" i="33"/>
  <c r="Q315" i="17"/>
  <c r="N109" i="33"/>
  <c r="N109" i="22"/>
  <c r="N110" i="17"/>
  <c r="K360" i="33"/>
  <c r="K361" i="17"/>
  <c r="K360" i="22"/>
  <c r="H123" i="17"/>
  <c r="H122" i="33"/>
  <c r="H122" i="22"/>
  <c r="T2" i="21"/>
  <c r="T2" i="22"/>
  <c r="T2" i="17"/>
  <c r="K258" i="33"/>
  <c r="K258" i="22"/>
  <c r="K259" i="17"/>
  <c r="Q174" i="17"/>
  <c r="Q173" i="33"/>
  <c r="Q173" i="22"/>
  <c r="N82" i="22"/>
  <c r="N82" i="33"/>
  <c r="N83" i="17"/>
  <c r="K100" i="22"/>
  <c r="K100" i="33"/>
  <c r="K101" i="17"/>
  <c r="K10" i="17"/>
  <c r="K10" i="33"/>
  <c r="K10" i="22"/>
  <c r="K324" i="22"/>
  <c r="K324" i="33"/>
  <c r="K325" i="17"/>
  <c r="W20" i="21"/>
  <c r="W20" i="17"/>
  <c r="N198" i="33"/>
  <c r="N199" i="17"/>
  <c r="N198" i="22"/>
  <c r="K296" i="22"/>
  <c r="K297" i="17"/>
  <c r="K296" i="33"/>
  <c r="H313" i="33"/>
  <c r="H313" i="22"/>
  <c r="H314" i="17"/>
  <c r="Q251" i="17"/>
  <c r="Q250" i="33"/>
  <c r="Q250" i="22"/>
  <c r="Q248" i="22"/>
  <c r="Q249" i="17"/>
  <c r="Q248" i="33"/>
  <c r="N232" i="17"/>
  <c r="N231" i="33"/>
  <c r="N231" i="22"/>
  <c r="H187" i="22"/>
  <c r="H188" i="17"/>
  <c r="H187" i="33"/>
  <c r="T222" i="21"/>
  <c r="T223" i="17"/>
  <c r="Q356" i="22"/>
  <c r="Q357" i="17"/>
  <c r="Q356" i="33"/>
  <c r="Q229" i="22"/>
  <c r="Q230" i="17"/>
  <c r="Q229" i="33"/>
  <c r="Q90" i="33"/>
  <c r="Q90" i="22"/>
  <c r="Q91" i="17"/>
  <c r="K276" i="33"/>
  <c r="K276" i="22"/>
  <c r="K277" i="17"/>
  <c r="K84" i="17"/>
  <c r="K83" i="22"/>
  <c r="K83" i="33"/>
  <c r="W18" i="21"/>
  <c r="W18" i="17"/>
  <c r="T10" i="21"/>
  <c r="T10" i="17"/>
  <c r="N326" i="17"/>
  <c r="N325" i="33"/>
  <c r="N325" i="22"/>
  <c r="W315" i="21"/>
  <c r="W316" i="17"/>
  <c r="Q33" i="33"/>
  <c r="Q33" i="17"/>
  <c r="Q33" i="22"/>
  <c r="H61" i="22"/>
  <c r="I36" i="3"/>
  <c r="U117" i="12" s="1"/>
  <c r="U245" i="12" s="1"/>
  <c r="H61" i="33"/>
  <c r="H62" i="17"/>
  <c r="I35" i="3"/>
  <c r="U43" i="12" s="1"/>
  <c r="N281" i="33"/>
  <c r="N281" i="22"/>
  <c r="N282" i="17"/>
  <c r="H195" i="33"/>
  <c r="H196" i="17"/>
  <c r="H195" i="22"/>
  <c r="Q85" i="17"/>
  <c r="Q84" i="33"/>
  <c r="Q84" i="22"/>
  <c r="T186" i="17"/>
  <c r="T185" i="21"/>
  <c r="H154" i="33"/>
  <c r="H154" i="22"/>
  <c r="H155" i="17"/>
  <c r="W11" i="21"/>
  <c r="W11" i="17"/>
  <c r="H105" i="33"/>
  <c r="H105" i="22"/>
  <c r="H106" i="17"/>
  <c r="N168" i="17"/>
  <c r="N167" i="22"/>
  <c r="N167" i="33"/>
  <c r="K8" i="2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Q127" i="22"/>
  <c r="Q128" i="17"/>
  <c r="Q127" i="33"/>
  <c r="H14" i="33"/>
  <c r="H14" i="22"/>
  <c r="H14" i="17"/>
  <c r="W71" i="16"/>
  <c r="Q39" i="33"/>
  <c r="Q39" i="17"/>
  <c r="Q39" i="22"/>
  <c r="K163" i="22"/>
  <c r="K164" i="17"/>
  <c r="K163" i="33"/>
  <c r="K264" i="17"/>
  <c r="K263" i="22"/>
  <c r="K263" i="33"/>
  <c r="Q292" i="22"/>
  <c r="Q293" i="17"/>
  <c r="Q292" i="33"/>
  <c r="T278" i="21"/>
  <c r="T279" i="17"/>
  <c r="W278" i="21"/>
  <c r="W279" i="17"/>
  <c r="Q315" i="22"/>
  <c r="Q315" i="33"/>
  <c r="Q316" i="17"/>
  <c r="K13" i="33"/>
  <c r="K13" i="17"/>
  <c r="K13" i="22"/>
  <c r="K125" i="33"/>
  <c r="K126" i="17"/>
  <c r="K125" i="22"/>
  <c r="H158" i="33"/>
  <c r="H158" i="22"/>
  <c r="H159" i="17"/>
  <c r="Q143" i="22"/>
  <c r="Q143" i="33"/>
  <c r="Q144" i="17"/>
  <c r="W257" i="17"/>
  <c r="W256" i="21"/>
  <c r="K193" i="17"/>
  <c r="K192" i="33"/>
  <c r="K192" i="22"/>
  <c r="H165" i="22"/>
  <c r="H165" i="33"/>
  <c r="H166" i="17"/>
  <c r="H67" i="33"/>
  <c r="H67" i="22"/>
  <c r="H68" i="17"/>
  <c r="N100" i="33"/>
  <c r="N100" i="22"/>
  <c r="N101" i="17"/>
  <c r="N96" i="33"/>
  <c r="N96" i="22"/>
  <c r="N97" i="17"/>
  <c r="Q266" i="33"/>
  <c r="Q267" i="17"/>
  <c r="Q266" i="22"/>
  <c r="Q262" i="33"/>
  <c r="Q262" i="22"/>
  <c r="Q263" i="17"/>
  <c r="N130" i="33"/>
  <c r="N130" i="22"/>
  <c r="N131" i="17"/>
  <c r="K255" i="17"/>
  <c r="K254" i="33"/>
  <c r="K254" i="22"/>
  <c r="Q245" i="33"/>
  <c r="Q245" i="22"/>
  <c r="Q246" i="17"/>
  <c r="Q206" i="22"/>
  <c r="Q207" i="17"/>
  <c r="Q206" i="33"/>
  <c r="K141" i="17"/>
  <c r="K140" i="22"/>
  <c r="K140" i="33"/>
  <c r="K185" i="33"/>
  <c r="K185" i="22"/>
  <c r="K186" i="17"/>
  <c r="N69" i="17"/>
  <c r="N68" i="22"/>
  <c r="N68" i="33"/>
  <c r="T3" i="21"/>
  <c r="T3" i="17"/>
  <c r="W362" i="17"/>
  <c r="W361" i="21"/>
  <c r="Q16" i="22"/>
  <c r="Q16" i="17"/>
  <c r="Q16" i="33"/>
  <c r="W160" i="17"/>
  <c r="W159" i="21"/>
  <c r="K313" i="33"/>
  <c r="K313" i="22"/>
  <c r="K314" i="17"/>
  <c r="N132" i="33"/>
  <c r="N133" i="17"/>
  <c r="N132" i="22"/>
  <c r="H184" i="22"/>
  <c r="H184" i="33"/>
  <c r="H185" i="17"/>
  <c r="Q185" i="22"/>
  <c r="Q185" i="33"/>
  <c r="Q186" i="17"/>
  <c r="N164" i="33"/>
  <c r="N164" i="22"/>
  <c r="N165" i="17"/>
  <c r="H12" i="22"/>
  <c r="H12" i="17"/>
  <c r="H12" i="33"/>
  <c r="Y69" i="16"/>
  <c r="W340" i="21"/>
  <c r="W341" i="17"/>
  <c r="H360" i="33"/>
  <c r="H361" i="17"/>
  <c r="H360" i="22"/>
  <c r="Q355" i="33"/>
  <c r="Q355" i="22"/>
  <c r="Q356" i="17"/>
  <c r="Q360" i="17"/>
  <c r="Q359" i="22"/>
  <c r="Q359" i="33"/>
  <c r="H47" i="17"/>
  <c r="H47" i="33"/>
  <c r="H47" i="22"/>
  <c r="N357" i="17"/>
  <c r="N356" i="33"/>
  <c r="N356" i="22"/>
  <c r="H73" i="22"/>
  <c r="H73" i="33"/>
  <c r="H74" i="17"/>
  <c r="H73" i="17"/>
  <c r="H72" i="22"/>
  <c r="H72" i="33"/>
  <c r="N234" i="17"/>
  <c r="N233" i="22"/>
  <c r="N233" i="33"/>
  <c r="W263" i="21"/>
  <c r="W264" i="17"/>
  <c r="H130" i="17"/>
  <c r="H129" i="22"/>
  <c r="H129" i="33"/>
  <c r="H136" i="17"/>
  <c r="H135" i="22"/>
  <c r="H135" i="33"/>
  <c r="Q137" i="22"/>
  <c r="Q137" i="33"/>
  <c r="Q138" i="17"/>
  <c r="K43" i="17"/>
  <c r="K43" i="33"/>
  <c r="K43" i="22"/>
  <c r="N185" i="33"/>
  <c r="N185" i="22"/>
  <c r="N186" i="17"/>
  <c r="Q61" i="33"/>
  <c r="Q61" i="22"/>
  <c r="Q62" i="17"/>
  <c r="H172" i="22"/>
  <c r="H173" i="17"/>
  <c r="H172" i="33"/>
  <c r="H325" i="33"/>
  <c r="H325" i="22"/>
  <c r="H326" i="17"/>
  <c r="H324" i="17"/>
  <c r="H323" i="33"/>
  <c r="H323" i="22"/>
  <c r="W283" i="17"/>
  <c r="W282" i="21"/>
  <c r="K105" i="22"/>
  <c r="K106" i="17"/>
  <c r="K105" i="33"/>
  <c r="K107" i="33"/>
  <c r="K108" i="17"/>
  <c r="K107" i="22"/>
  <c r="K250" i="33"/>
  <c r="K250" i="22"/>
  <c r="K251" i="17"/>
  <c r="K48" i="22"/>
  <c r="K48" i="33"/>
  <c r="K48" i="17"/>
  <c r="W124" i="17"/>
  <c r="W123" i="21"/>
  <c r="Q233" i="33"/>
  <c r="Q234" i="17"/>
  <c r="Q233" i="22"/>
  <c r="K44" i="22"/>
  <c r="K44" i="33"/>
  <c r="K44" i="17"/>
  <c r="W259" i="21"/>
  <c r="W260" i="17"/>
  <c r="H82" i="33"/>
  <c r="H82" i="22"/>
  <c r="H83" i="17"/>
  <c r="N236" i="22"/>
  <c r="N237" i="17"/>
  <c r="N236" i="33"/>
  <c r="T5" i="21"/>
  <c r="T5" i="17"/>
  <c r="N245" i="22"/>
  <c r="N245" i="33"/>
  <c r="N246" i="17"/>
  <c r="Q195" i="33"/>
  <c r="Q195" i="22"/>
  <c r="Q196" i="17"/>
  <c r="N278" i="22"/>
  <c r="N279" i="17"/>
  <c r="N278" i="33"/>
  <c r="K81" i="17"/>
  <c r="K80" i="33"/>
  <c r="K80" i="22"/>
  <c r="H307" i="33"/>
  <c r="H308" i="17"/>
  <c r="H307" i="22"/>
  <c r="K76" i="17"/>
  <c r="K75" i="33"/>
  <c r="K75" i="22"/>
  <c r="K172" i="17"/>
  <c r="K171" i="22"/>
  <c r="K171" i="33"/>
  <c r="W327" i="17"/>
  <c r="W326" i="21"/>
  <c r="W2" i="17"/>
  <c r="W2" i="21"/>
  <c r="W2" i="22"/>
  <c r="W3" i="22" s="1"/>
  <c r="W4" i="22" s="1"/>
  <c r="W5" i="22" s="1"/>
  <c r="W6" i="22" s="1"/>
  <c r="W7" i="22" s="1"/>
  <c r="W8" i="22" s="1"/>
  <c r="W9" i="22" s="1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K128" i="33"/>
  <c r="K128" i="22"/>
  <c r="K129" i="17"/>
  <c r="Q203" i="33"/>
  <c r="Q204" i="17"/>
  <c r="Q203" i="22"/>
  <c r="H321" i="33"/>
  <c r="H322" i="17"/>
  <c r="H321" i="22"/>
  <c r="N17" i="22"/>
  <c r="N17" i="33"/>
  <c r="N17" i="17"/>
  <c r="N15" i="22"/>
  <c r="N15" i="17"/>
  <c r="N15" i="33"/>
  <c r="Q9" i="22"/>
  <c r="Q9" i="17"/>
  <c r="Q9" i="33"/>
  <c r="K219" i="33"/>
  <c r="K220" i="17"/>
  <c r="K219" i="22"/>
  <c r="H316" i="33"/>
  <c r="H316" i="22"/>
  <c r="H317" i="17"/>
  <c r="K50" i="17"/>
  <c r="K50" i="22"/>
  <c r="K50" i="33"/>
  <c r="T18" i="21"/>
  <c r="T18" i="17"/>
  <c r="K70" i="33"/>
  <c r="K70" i="22"/>
  <c r="K71" i="17"/>
  <c r="N72" i="17"/>
  <c r="N71" i="33"/>
  <c r="N71" i="22"/>
  <c r="W189" i="21"/>
  <c r="W190" i="17"/>
  <c r="Q200" i="22"/>
  <c r="Q201" i="17"/>
  <c r="Q200" i="33"/>
  <c r="Q198" i="22"/>
  <c r="Q199" i="17"/>
  <c r="Q198" i="33"/>
  <c r="Q293" i="33"/>
  <c r="Q293" i="22"/>
  <c r="Q294" i="17"/>
  <c r="Q309" i="17"/>
  <c r="Q308" i="22"/>
  <c r="Q308" i="33"/>
  <c r="H280" i="22"/>
  <c r="H281" i="17"/>
  <c r="H280" i="33"/>
  <c r="Q13" i="17"/>
  <c r="Q13" i="33"/>
  <c r="Q13" i="22"/>
  <c r="Q247" i="33"/>
  <c r="Q248" i="17"/>
  <c r="Q247" i="22"/>
  <c r="N37" i="22"/>
  <c r="N37" i="17"/>
  <c r="N37" i="33"/>
  <c r="H8" i="21"/>
  <c r="H9" i="21" s="1"/>
  <c r="H10" i="21" s="1"/>
  <c r="H11" i="21" s="1"/>
  <c r="H12" i="21" s="1"/>
  <c r="H13" i="21" s="1"/>
  <c r="H14" i="21" s="1"/>
  <c r="H15" i="21" s="1"/>
  <c r="H16" i="21" s="1"/>
  <c r="H17" i="21" s="1"/>
  <c r="H18" i="21" s="1"/>
  <c r="H19" i="21" s="1"/>
  <c r="H20" i="21" s="1"/>
  <c r="H21" i="21" s="1"/>
  <c r="H22" i="21" s="1"/>
  <c r="H23" i="21" s="1"/>
  <c r="H24" i="21" s="1"/>
  <c r="Q209" i="33"/>
  <c r="Q210" i="17"/>
  <c r="Q209" i="22"/>
  <c r="N93" i="22"/>
  <c r="N93" i="33"/>
  <c r="N94" i="17"/>
  <c r="W163" i="21"/>
  <c r="W164" i="17"/>
  <c r="W129" i="21"/>
  <c r="W130" i="17"/>
  <c r="H224" i="17"/>
  <c r="H223" i="33"/>
  <c r="H223" i="22"/>
  <c r="K114" i="17"/>
  <c r="K113" i="22"/>
  <c r="K113" i="33"/>
  <c r="H279" i="33"/>
  <c r="H280" i="17"/>
  <c r="H279" i="22"/>
  <c r="Q187" i="17"/>
  <c r="Q186" i="22"/>
  <c r="Q186" i="33"/>
  <c r="Q155" i="33"/>
  <c r="Q155" i="22"/>
  <c r="Q156" i="17"/>
  <c r="T8" i="17"/>
  <c r="T8" i="21"/>
  <c r="N357" i="33"/>
  <c r="N357" i="22"/>
  <c r="N358" i="17"/>
  <c r="W65" i="21"/>
  <c r="W66" i="17"/>
  <c r="T6" i="21"/>
  <c r="T6" i="17"/>
  <c r="W253" i="21"/>
  <c r="W254" i="17"/>
  <c r="N8" i="33"/>
  <c r="N8" i="22"/>
  <c r="N8" i="21"/>
  <c r="N9" i="21" s="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8" i="17"/>
  <c r="Q222" i="33"/>
  <c r="Q222" i="22"/>
  <c r="Q223" i="17"/>
  <c r="W49" i="21"/>
  <c r="W49" i="17"/>
  <c r="Q71" i="33"/>
  <c r="Q72" i="17"/>
  <c r="Q71" i="22"/>
  <c r="K204" i="33"/>
  <c r="K204" i="22"/>
  <c r="K205" i="17"/>
  <c r="K277" i="33"/>
  <c r="K277" i="22"/>
  <c r="K278" i="17"/>
  <c r="H293" i="33"/>
  <c r="H294" i="17"/>
  <c r="H293" i="22"/>
  <c r="W8" i="21"/>
  <c r="W8" i="17"/>
  <c r="N361" i="33"/>
  <c r="N361" i="22"/>
  <c r="N362" i="17"/>
  <c r="N62" i="33"/>
  <c r="N62" i="22"/>
  <c r="N63" i="17"/>
  <c r="Q309" i="22"/>
  <c r="Q310" i="17"/>
  <c r="Q309" i="33"/>
  <c r="Q322" i="33"/>
  <c r="Q322" i="22"/>
  <c r="Q323" i="17"/>
  <c r="W53" i="17"/>
  <c r="W53" i="21"/>
  <c r="Q19" i="22"/>
  <c r="Q19" i="17"/>
  <c r="Q19" i="33"/>
  <c r="K73" i="17"/>
  <c r="K72" i="22"/>
  <c r="K72" i="33"/>
  <c r="N206" i="33"/>
  <c r="N206" i="22"/>
  <c r="N207" i="17"/>
  <c r="K255" i="22"/>
  <c r="K255" i="33"/>
  <c r="K256" i="17"/>
  <c r="N200" i="33"/>
  <c r="N201" i="17"/>
  <c r="N200" i="22"/>
  <c r="N64" i="33"/>
  <c r="N64" i="22"/>
  <c r="N65" i="17"/>
  <c r="N296" i="33"/>
  <c r="N297" i="17"/>
  <c r="N296" i="22"/>
  <c r="K132" i="17"/>
  <c r="K131" i="33"/>
  <c r="K131" i="22"/>
  <c r="K308" i="22"/>
  <c r="K309" i="17"/>
  <c r="K308" i="33"/>
  <c r="N171" i="33"/>
  <c r="N171" i="22"/>
  <c r="N172" i="17"/>
  <c r="N282" i="33"/>
  <c r="N283" i="17"/>
  <c r="N282" i="22"/>
  <c r="W351" i="21"/>
  <c r="W352" i="17"/>
  <c r="K288" i="17"/>
  <c r="K287" i="22"/>
  <c r="K287" i="33"/>
  <c r="K259" i="22"/>
  <c r="K259" i="33"/>
  <c r="K260" i="17"/>
  <c r="Q306" i="33"/>
  <c r="Q306" i="22"/>
  <c r="Q307" i="17"/>
  <c r="H290" i="33"/>
  <c r="H290" i="22"/>
  <c r="H291" i="17"/>
  <c r="H36" i="22"/>
  <c r="H36" i="17"/>
  <c r="H36" i="33"/>
  <c r="N343" i="33"/>
  <c r="N343" i="22"/>
  <c r="N344" i="17"/>
  <c r="Q113" i="33"/>
  <c r="T185" i="17"/>
  <c r="T184" i="21"/>
  <c r="H206" i="17"/>
  <c r="H205" i="33"/>
  <c r="H205" i="22"/>
  <c r="Q204" i="22"/>
  <c r="Q205" i="17"/>
  <c r="Q204" i="33"/>
  <c r="H168" i="22"/>
  <c r="H169" i="17"/>
  <c r="H168" i="33"/>
  <c r="N134" i="33"/>
  <c r="N134" i="22"/>
  <c r="N135" i="17"/>
  <c r="W229" i="21"/>
  <c r="W230" i="17"/>
  <c r="Q312" i="22"/>
  <c r="Q312" i="33"/>
  <c r="Q313" i="17"/>
  <c r="N310" i="33"/>
  <c r="N310" i="22"/>
  <c r="N311" i="17"/>
  <c r="N256" i="33"/>
  <c r="N256" i="22"/>
  <c r="N257" i="17"/>
  <c r="H44" i="17"/>
  <c r="H44" i="33"/>
  <c r="H44" i="22"/>
  <c r="N259" i="22"/>
  <c r="N260" i="17"/>
  <c r="N259" i="33"/>
  <c r="Q67" i="22"/>
  <c r="W72" i="16"/>
  <c r="Q67" i="33"/>
  <c r="Q68" i="17"/>
  <c r="K231" i="33"/>
  <c r="K232" i="17"/>
  <c r="K231" i="22"/>
  <c r="W343" i="17"/>
  <c r="W342" i="21"/>
  <c r="Q275" i="33"/>
  <c r="Q275" i="22"/>
  <c r="Q276" i="17"/>
  <c r="N249" i="22"/>
  <c r="N250" i="17"/>
  <c r="N249" i="33"/>
  <c r="K227" i="17"/>
  <c r="K226" i="22"/>
  <c r="K226" i="33"/>
  <c r="T217" i="21"/>
  <c r="T218" i="17"/>
  <c r="K102" i="33"/>
  <c r="K103" i="17"/>
  <c r="K102" i="22"/>
  <c r="Q77" i="17"/>
  <c r="Q76" i="22"/>
  <c r="Q76" i="33"/>
  <c r="K73" i="22"/>
  <c r="K73" i="33"/>
  <c r="K74" i="17"/>
  <c r="Q166" i="22"/>
  <c r="Q167" i="17"/>
  <c r="Q166" i="33"/>
  <c r="H194" i="17"/>
  <c r="H193" i="33"/>
  <c r="H193" i="22"/>
  <c r="H162" i="33"/>
  <c r="H162" i="22"/>
  <c r="H163" i="17"/>
  <c r="Q93" i="33"/>
  <c r="Q93" i="22"/>
  <c r="Q94" i="17"/>
  <c r="N141" i="22"/>
  <c r="N142" i="17"/>
  <c r="N141" i="33"/>
  <c r="K224" i="17"/>
  <c r="K223" i="33"/>
  <c r="K223" i="22"/>
  <c r="K41" i="33"/>
  <c r="K41" i="22"/>
  <c r="K41" i="17"/>
  <c r="H34" i="17"/>
  <c r="H34" i="33"/>
  <c r="H34" i="22"/>
  <c r="K137" i="22"/>
  <c r="K138" i="17"/>
  <c r="K137" i="33"/>
  <c r="T112" i="21"/>
  <c r="T113" i="17"/>
  <c r="K195" i="22"/>
  <c r="K196" i="17"/>
  <c r="K195" i="33"/>
  <c r="Q79" i="17"/>
  <c r="Q78" i="22"/>
  <c r="Q78" i="33"/>
  <c r="K164" i="33"/>
  <c r="K164" i="22"/>
  <c r="K165" i="17"/>
  <c r="N46" i="17"/>
  <c r="N46" i="22"/>
  <c r="N46" i="33"/>
  <c r="Q362" i="22"/>
  <c r="Q362" i="33"/>
  <c r="Q363" i="17"/>
  <c r="H354" i="33"/>
  <c r="H354" i="22"/>
  <c r="H355" i="17"/>
  <c r="N321" i="17"/>
  <c r="N320" i="33"/>
  <c r="N320" i="22"/>
  <c r="Q159" i="22"/>
  <c r="Q159" i="33"/>
  <c r="Q160" i="17"/>
  <c r="Q23" i="17"/>
  <c r="Q23" i="22"/>
  <c r="Q23" i="33"/>
  <c r="N73" i="22"/>
  <c r="N74" i="17"/>
  <c r="N73" i="33"/>
  <c r="Q283" i="22"/>
  <c r="Q284" i="17"/>
  <c r="Q283" i="33"/>
  <c r="W142" i="17"/>
  <c r="W141" i="21"/>
  <c r="W233" i="17"/>
  <c r="W232" i="21"/>
  <c r="W137" i="17"/>
  <c r="W136" i="21"/>
  <c r="N33" i="22"/>
  <c r="N33" i="17"/>
  <c r="N33" i="33"/>
  <c r="W140" i="17"/>
  <c r="W139" i="21"/>
  <c r="K275" i="22"/>
  <c r="K276" i="17"/>
  <c r="K275" i="33"/>
  <c r="K156" i="22"/>
  <c r="K156" i="33"/>
  <c r="K157" i="17"/>
  <c r="K63" i="22"/>
  <c r="K64" i="17"/>
  <c r="K63" i="33"/>
  <c r="Q43" i="33"/>
  <c r="Q43" i="22"/>
  <c r="Q43" i="17"/>
  <c r="K68" i="22"/>
  <c r="K69" i="17"/>
  <c r="K68" i="33"/>
  <c r="K157" i="22"/>
  <c r="K157" i="33"/>
  <c r="K158" i="17"/>
  <c r="W314" i="17"/>
  <c r="W313" i="21"/>
  <c r="T13" i="21"/>
  <c r="T13" i="17"/>
  <c r="W348" i="17"/>
  <c r="W347" i="21"/>
  <c r="N47" i="17"/>
  <c r="N47" i="33"/>
  <c r="N47" i="22"/>
  <c r="H173" i="33"/>
  <c r="H173" i="22"/>
  <c r="H174" i="17"/>
  <c r="N228" i="17"/>
  <c r="N227" i="33"/>
  <c r="N227" i="22"/>
  <c r="H22" i="17"/>
  <c r="H22" i="33"/>
  <c r="H22" i="22"/>
  <c r="H20" i="22"/>
  <c r="H20" i="33"/>
  <c r="H20" i="17"/>
  <c r="N193" i="33"/>
  <c r="N193" i="22"/>
  <c r="N194" i="17"/>
  <c r="N196" i="22"/>
  <c r="N196" i="33"/>
  <c r="N197" i="17"/>
  <c r="Q161" i="33"/>
  <c r="Q161" i="22"/>
  <c r="Q162" i="17"/>
  <c r="N162" i="17"/>
  <c r="N161" i="33"/>
  <c r="N161" i="22"/>
  <c r="T16" i="21"/>
  <c r="T16" i="17"/>
  <c r="Q214" i="22"/>
  <c r="Q214" i="33"/>
  <c r="Q215" i="17"/>
  <c r="K318" i="17"/>
  <c r="K317" i="22"/>
  <c r="K317" i="33"/>
  <c r="Q155" i="17"/>
  <c r="Q154" i="33"/>
  <c r="Q154" i="22"/>
  <c r="H209" i="17"/>
  <c r="H208" i="33"/>
  <c r="H208" i="22"/>
  <c r="K284" i="22"/>
  <c r="K284" i="33"/>
  <c r="K285" i="17"/>
  <c r="N308" i="33"/>
  <c r="N308" i="22"/>
  <c r="N309" i="17"/>
  <c r="W156" i="17"/>
  <c r="W155" i="21"/>
  <c r="N109" i="17"/>
  <c r="N108" i="22"/>
  <c r="N108" i="33"/>
  <c r="K218" i="17"/>
  <c r="K217" i="22"/>
  <c r="K217" i="33"/>
  <c r="K229" i="33"/>
  <c r="K230" i="17"/>
  <c r="K229" i="22"/>
  <c r="K257" i="33"/>
  <c r="K257" i="22"/>
  <c r="K258" i="17"/>
  <c r="H209" i="22"/>
  <c r="H209" i="33"/>
  <c r="H210" i="17"/>
  <c r="K101" i="22"/>
  <c r="K101" i="33"/>
  <c r="K102" i="17"/>
  <c r="K9" i="22"/>
  <c r="K9" i="33"/>
  <c r="K9" i="17"/>
  <c r="W21" i="21"/>
  <c r="W21" i="17"/>
  <c r="Q156" i="22"/>
  <c r="Q157" i="17"/>
  <c r="Q156" i="33"/>
  <c r="N199" i="22"/>
  <c r="N199" i="33"/>
  <c r="N200" i="17"/>
  <c r="N84" i="22"/>
  <c r="N85" i="17"/>
  <c r="N84" i="33"/>
  <c r="H310" i="22"/>
  <c r="H311" i="17"/>
  <c r="H310" i="33"/>
  <c r="Q253" i="17"/>
  <c r="Q252" i="33"/>
  <c r="Q252" i="22"/>
  <c r="W306" i="21"/>
  <c r="W307" i="17"/>
  <c r="H319" i="22"/>
  <c r="H320" i="17"/>
  <c r="H319" i="33"/>
  <c r="Q226" i="22"/>
  <c r="Q226" i="33"/>
  <c r="Q227" i="17"/>
  <c r="W24" i="21"/>
  <c r="W24" i="17"/>
  <c r="K83" i="17"/>
  <c r="K82" i="33"/>
  <c r="K82" i="22"/>
  <c r="W19" i="17"/>
  <c r="W19" i="21"/>
  <c r="W324" i="17"/>
  <c r="W323" i="21"/>
  <c r="N324" i="22"/>
  <c r="N324" i="33"/>
  <c r="N325" i="17"/>
  <c r="W318" i="17"/>
  <c r="W317" i="21"/>
  <c r="K21" i="33"/>
  <c r="K21" i="22"/>
  <c r="K21" i="17"/>
  <c r="K201" i="22"/>
  <c r="K201" i="33"/>
  <c r="K202" i="17"/>
  <c r="N63" i="33"/>
  <c r="N63" i="22"/>
  <c r="N64" i="17"/>
  <c r="H62" i="33"/>
  <c r="H63" i="17"/>
  <c r="H62" i="22"/>
  <c r="K133" i="33"/>
  <c r="K133" i="22"/>
  <c r="K134" i="17"/>
  <c r="K200" i="33"/>
  <c r="K200" i="22"/>
  <c r="K201" i="17"/>
  <c r="H197" i="22"/>
  <c r="H197" i="33"/>
  <c r="H198" i="17"/>
  <c r="Q85" i="33"/>
  <c r="Q85" i="22"/>
  <c r="Q86" i="17"/>
  <c r="T187" i="17"/>
  <c r="T186" i="21"/>
  <c r="H153" i="33"/>
  <c r="H153" i="22"/>
  <c r="H154" i="17"/>
  <c r="W13" i="21"/>
  <c r="W13" i="17"/>
  <c r="K260" i="33"/>
  <c r="K261" i="17"/>
  <c r="K260" i="22"/>
  <c r="W93" i="21"/>
  <c r="W94" i="17"/>
  <c r="N168" i="22"/>
  <c r="N168" i="33"/>
  <c r="N169" i="17"/>
  <c r="N36" i="17"/>
  <c r="N36" i="33"/>
  <c r="N36" i="22"/>
  <c r="N193" i="17"/>
  <c r="N192" i="22"/>
  <c r="N192" i="33"/>
  <c r="N316" i="22"/>
  <c r="N317" i="17"/>
  <c r="N316" i="33"/>
  <c r="N203" i="33"/>
  <c r="N203" i="22"/>
  <c r="N204" i="17"/>
  <c r="Q130" i="22"/>
  <c r="Q131" i="17"/>
  <c r="Q130" i="33"/>
  <c r="K261" i="33"/>
  <c r="K262" i="17"/>
  <c r="K261" i="22"/>
  <c r="N138" i="22"/>
  <c r="N138" i="33"/>
  <c r="N139" i="17"/>
  <c r="K183" i="33"/>
  <c r="K183" i="22"/>
  <c r="K184" i="17"/>
  <c r="K172" i="22"/>
  <c r="K173" i="17"/>
  <c r="K172" i="33"/>
  <c r="K11" i="33"/>
  <c r="K11" i="22"/>
  <c r="K11" i="17"/>
  <c r="K126" i="22"/>
  <c r="K127" i="17"/>
  <c r="K126" i="33"/>
  <c r="BB183" i="17"/>
  <c r="BB397" i="17" s="1"/>
  <c r="BB433" i="17" s="1"/>
  <c r="J189" i="12" s="1"/>
  <c r="W164" i="21"/>
  <c r="W165" i="17"/>
  <c r="Q141" i="33"/>
  <c r="Q141" i="22"/>
  <c r="Q142" i="17"/>
  <c r="W258" i="21"/>
  <c r="W259" i="17"/>
  <c r="Q317" i="17"/>
  <c r="Q316" i="33"/>
  <c r="Q316" i="22"/>
  <c r="H164" i="22"/>
  <c r="H164" i="33"/>
  <c r="H165" i="17"/>
  <c r="N277" i="17"/>
  <c r="N276" i="33"/>
  <c r="N276" i="22"/>
  <c r="T72" i="16"/>
  <c r="H65" i="33"/>
  <c r="H66" i="17"/>
  <c r="H65" i="22"/>
  <c r="N101" i="22"/>
  <c r="N102" i="17"/>
  <c r="N101" i="33"/>
  <c r="N95" i="33"/>
  <c r="N95" i="22"/>
  <c r="N96" i="17"/>
  <c r="Q264" i="22"/>
  <c r="Q265" i="17"/>
  <c r="Q264" i="33"/>
  <c r="N129" i="17"/>
  <c r="N128" i="22"/>
  <c r="N128" i="33"/>
  <c r="W15" i="21"/>
  <c r="W15" i="17"/>
  <c r="K51" i="22"/>
  <c r="K51" i="17"/>
  <c r="K51" i="33"/>
  <c r="K256" i="33"/>
  <c r="K257" i="17"/>
  <c r="K256" i="22"/>
  <c r="K291" i="33"/>
  <c r="K292" i="17"/>
  <c r="K291" i="22"/>
  <c r="K187" i="17"/>
  <c r="K186" i="33"/>
  <c r="K186" i="22"/>
  <c r="W250" i="21"/>
  <c r="W251" i="17"/>
  <c r="W363" i="21"/>
  <c r="W364" i="17"/>
  <c r="N35" i="17"/>
  <c r="N35" i="33"/>
  <c r="N35" i="22"/>
  <c r="Q194" i="17"/>
  <c r="Q193" i="22"/>
  <c r="Q193" i="33"/>
  <c r="W33" i="17"/>
  <c r="W33" i="21"/>
  <c r="N165" i="33"/>
  <c r="N165" i="22"/>
  <c r="N166" i="17"/>
  <c r="H13" i="17"/>
  <c r="H13" i="22"/>
  <c r="H13" i="33"/>
  <c r="W339" i="21"/>
  <c r="W340" i="17"/>
  <c r="K16" i="33"/>
  <c r="K16" i="22"/>
  <c r="K16" i="17"/>
  <c r="Q358" i="17"/>
  <c r="Q357" i="33"/>
  <c r="Q357" i="22"/>
  <c r="Q358" i="22"/>
  <c r="Q359" i="17"/>
  <c r="Q358" i="33"/>
  <c r="H109" i="17"/>
  <c r="H108" i="33"/>
  <c r="H108" i="22"/>
  <c r="N354" i="33"/>
  <c r="N355" i="17"/>
  <c r="N354" i="22"/>
  <c r="H70" i="22"/>
  <c r="H71" i="17"/>
  <c r="H70" i="33"/>
  <c r="H68" i="22"/>
  <c r="H69" i="17"/>
  <c r="H68" i="33"/>
  <c r="N189" i="33"/>
  <c r="N190" i="17"/>
  <c r="N189" i="22"/>
  <c r="W262" i="21"/>
  <c r="W263" i="17"/>
  <c r="N221" i="22"/>
  <c r="N221" i="33"/>
  <c r="N222" i="17"/>
  <c r="H134" i="22"/>
  <c r="H135" i="17"/>
  <c r="H134" i="33"/>
  <c r="H131" i="33"/>
  <c r="H132" i="17"/>
  <c r="H131" i="22"/>
  <c r="Q138" i="33"/>
  <c r="Q138" i="22"/>
  <c r="Q139" i="17"/>
  <c r="K34" i="22"/>
  <c r="K34" i="17"/>
  <c r="K34" i="33"/>
  <c r="N275" i="22"/>
  <c r="N275" i="33"/>
  <c r="N276" i="17"/>
  <c r="K42" i="17"/>
  <c r="K42" i="22"/>
  <c r="K42" i="33"/>
  <c r="K65" i="17"/>
  <c r="K64" i="33"/>
  <c r="K64" i="22"/>
  <c r="N52" i="22"/>
  <c r="N52" i="33"/>
  <c r="N52" i="17"/>
  <c r="Q159" i="17"/>
  <c r="Q158" i="33"/>
  <c r="Q158" i="22"/>
  <c r="H326" i="22"/>
  <c r="H327" i="17"/>
  <c r="H326" i="33"/>
  <c r="H329" i="17"/>
  <c r="H328" i="33"/>
  <c r="H328" i="22"/>
  <c r="K108" i="22"/>
  <c r="K108" i="33"/>
  <c r="K109" i="17"/>
  <c r="K103" i="33"/>
  <c r="K104" i="17"/>
  <c r="K103" i="22"/>
  <c r="K248" i="33"/>
  <c r="K248" i="22"/>
  <c r="K249" i="17"/>
  <c r="K94" i="33"/>
  <c r="K95" i="17"/>
  <c r="K94" i="22"/>
  <c r="H79" i="22"/>
  <c r="H79" i="33"/>
  <c r="H80" i="17"/>
  <c r="Q233" i="17"/>
  <c r="Q232" i="33"/>
  <c r="Q232" i="22"/>
  <c r="N174" i="17"/>
  <c r="N173" i="22"/>
  <c r="N173" i="33"/>
  <c r="H80" i="22"/>
  <c r="H81" i="17"/>
  <c r="H80" i="33"/>
  <c r="Q195" i="17"/>
  <c r="Q194" i="33"/>
  <c r="Q194" i="22"/>
  <c r="Q319" i="17"/>
  <c r="Q318" i="33"/>
  <c r="Q318" i="22"/>
  <c r="W4" i="21"/>
  <c r="W4" i="17"/>
  <c r="K206" i="33"/>
  <c r="K206" i="22"/>
  <c r="K207" i="17"/>
  <c r="N205" i="17"/>
  <c r="N204" i="33"/>
  <c r="N204" i="22"/>
  <c r="K188" i="17"/>
  <c r="K187" i="33"/>
  <c r="K187" i="22"/>
  <c r="K207" i="22"/>
  <c r="K208" i="17"/>
  <c r="K207" i="33"/>
  <c r="K127" i="22"/>
  <c r="K127" i="33"/>
  <c r="K128" i="17"/>
  <c r="Q324" i="17"/>
  <c r="Q323" i="33"/>
  <c r="Q323" i="22"/>
  <c r="H322" i="22"/>
  <c r="H323" i="17"/>
  <c r="H322" i="33"/>
  <c r="N14" i="22"/>
  <c r="N14" i="33"/>
  <c r="N14" i="17"/>
  <c r="Q8" i="17"/>
  <c r="Q8" i="33"/>
  <c r="Q8" i="2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8" i="22"/>
  <c r="N220" i="22"/>
  <c r="N221" i="17"/>
  <c r="N220" i="33"/>
  <c r="K220" i="22"/>
  <c r="K220" i="33"/>
  <c r="K221" i="17"/>
  <c r="K292" i="33"/>
  <c r="K292" i="22"/>
  <c r="K293" i="17"/>
  <c r="H49" i="17"/>
  <c r="H49" i="22"/>
  <c r="H49" i="33"/>
  <c r="T19" i="17"/>
  <c r="T19" i="21"/>
  <c r="T20" i="21"/>
  <c r="T20" i="17"/>
  <c r="K311" i="33"/>
  <c r="K311" i="22"/>
  <c r="K312" i="17"/>
  <c r="N156" i="33"/>
  <c r="N157" i="17"/>
  <c r="N156" i="22"/>
  <c r="W65" i="17"/>
  <c r="W64" i="21"/>
  <c r="Q295" i="22"/>
  <c r="Q295" i="33"/>
  <c r="Q296" i="17"/>
  <c r="N172" i="33"/>
  <c r="N172" i="22"/>
  <c r="N173" i="17"/>
  <c r="H281" i="22"/>
  <c r="H281" i="33"/>
  <c r="H282" i="17"/>
  <c r="Q12" i="17"/>
  <c r="Q12" i="33"/>
  <c r="Q12" i="22"/>
  <c r="N76" i="33"/>
  <c r="N77" i="17"/>
  <c r="N76" i="22"/>
  <c r="N92" i="22"/>
  <c r="N93" i="17"/>
  <c r="N92" i="33"/>
  <c r="W162" i="21"/>
  <c r="W163" i="17"/>
  <c r="W130" i="21"/>
  <c r="W131" i="17"/>
  <c r="H224" i="22"/>
  <c r="H225" i="17"/>
  <c r="H224" i="33"/>
  <c r="K112" i="33"/>
  <c r="K113" i="17"/>
  <c r="K112" i="22"/>
  <c r="H110" i="22"/>
  <c r="H111" i="17"/>
  <c r="H110" i="33"/>
  <c r="Q253" i="33"/>
  <c r="Q254" i="17"/>
  <c r="Q253" i="22"/>
  <c r="K282" i="17"/>
  <c r="K281" i="22"/>
  <c r="K281" i="33"/>
  <c r="H278" i="33"/>
  <c r="H278" i="22"/>
  <c r="H279" i="17"/>
  <c r="N62" i="17"/>
  <c r="N61" i="33"/>
  <c r="N61" i="22"/>
  <c r="N157" i="33"/>
  <c r="N157" i="22"/>
  <c r="N158" i="17"/>
  <c r="W186" i="21"/>
  <c r="W187" i="17"/>
  <c r="N11" i="17"/>
  <c r="N11" i="22"/>
  <c r="N11" i="33"/>
  <c r="T7" i="17"/>
  <c r="T7" i="21"/>
  <c r="H199" i="33"/>
  <c r="H199" i="22"/>
  <c r="H200" i="17"/>
  <c r="N104" i="17"/>
  <c r="N103" i="33"/>
  <c r="N103" i="22"/>
  <c r="Q187" i="33"/>
  <c r="Q187" i="22"/>
  <c r="Q188" i="17"/>
  <c r="K39" i="33"/>
  <c r="K39" i="22"/>
  <c r="K39" i="17"/>
  <c r="N210" i="22"/>
  <c r="N211" i="17"/>
  <c r="N210" i="33"/>
  <c r="W68" i="17"/>
  <c r="W67" i="21"/>
  <c r="W342" i="17"/>
  <c r="Y81" i="16"/>
  <c r="W341" i="21"/>
  <c r="W252" i="21"/>
  <c r="W253" i="17"/>
  <c r="Q224" i="33"/>
  <c r="Q224" i="22"/>
  <c r="Q225" i="17"/>
  <c r="K170" i="17"/>
  <c r="K169" i="33"/>
  <c r="K169" i="22"/>
  <c r="N20" i="33"/>
  <c r="N20" i="22"/>
  <c r="N20" i="17"/>
  <c r="K246" i="17"/>
  <c r="K245" i="22"/>
  <c r="K245" i="33"/>
  <c r="K278" i="22"/>
  <c r="K279" i="17"/>
  <c r="K278" i="33"/>
  <c r="K197" i="22"/>
  <c r="K197" i="33"/>
  <c r="K198" i="17"/>
  <c r="H296" i="33"/>
  <c r="H296" i="22"/>
  <c r="H297" i="17"/>
  <c r="H295" i="22"/>
  <c r="H295" i="33"/>
  <c r="H296" i="17"/>
  <c r="W7" i="21"/>
  <c r="W7" i="17"/>
  <c r="N355" i="33"/>
  <c r="N356" i="17"/>
  <c r="N355" i="22"/>
  <c r="K80" i="17"/>
  <c r="K79" i="33"/>
  <c r="K79" i="22"/>
  <c r="K322" i="33"/>
  <c r="K323" i="17"/>
  <c r="K322" i="22"/>
  <c r="W54" i="21"/>
  <c r="W54" i="17"/>
  <c r="W101" i="17"/>
  <c r="W100" i="21"/>
  <c r="Q327" i="17"/>
  <c r="Q326" i="33"/>
  <c r="Q326" i="22"/>
  <c r="Q22" i="22"/>
  <c r="Q22" i="17"/>
  <c r="Q22" i="33"/>
  <c r="K74" i="22"/>
  <c r="K75" i="17"/>
  <c r="K74" i="33"/>
  <c r="W134" i="17"/>
  <c r="W133" i="21"/>
  <c r="N295" i="17"/>
  <c r="N294" i="33"/>
  <c r="N294" i="22"/>
  <c r="K129" i="33"/>
  <c r="K129" i="22"/>
  <c r="K130" i="17"/>
  <c r="Q46" i="22"/>
  <c r="Q46" i="17"/>
  <c r="Q46" i="33"/>
  <c r="Q339" i="17"/>
  <c r="Q338" i="22"/>
  <c r="Q338" i="33"/>
  <c r="T17" i="21"/>
  <c r="T17" i="17"/>
  <c r="W353" i="17"/>
  <c r="W352" i="21"/>
  <c r="Q192" i="33"/>
  <c r="Q192" i="22"/>
  <c r="Q193" i="17"/>
  <c r="W83" i="21"/>
  <c r="W84" i="17"/>
  <c r="H289" i="33"/>
  <c r="H289" i="22"/>
  <c r="H290" i="17"/>
  <c r="H35" i="33"/>
  <c r="H35" i="22"/>
  <c r="H35" i="17"/>
  <c r="Q170" i="33"/>
  <c r="Q170" i="22"/>
  <c r="Q171" i="17"/>
  <c r="N40" i="33"/>
  <c r="N40" i="22"/>
  <c r="N40" i="17"/>
  <c r="N113" i="17"/>
  <c r="N112" i="33"/>
  <c r="N112" i="22"/>
  <c r="K87" i="33"/>
  <c r="K88" i="17"/>
  <c r="K87" i="22"/>
  <c r="T183" i="21"/>
  <c r="T184" i="17"/>
  <c r="H204" i="17"/>
  <c r="H203" i="22"/>
  <c r="H203" i="33"/>
  <c r="Q66" i="33"/>
  <c r="Q66" i="22"/>
  <c r="W60" i="16"/>
  <c r="Q67" i="17"/>
  <c r="Q198" i="17"/>
  <c r="Q197" i="33"/>
  <c r="Q197" i="22"/>
  <c r="K84" i="33"/>
  <c r="K84" i="22"/>
  <c r="K85" i="17"/>
  <c r="H169" i="33"/>
  <c r="H169" i="22"/>
  <c r="H170" i="17"/>
  <c r="K252" i="33"/>
  <c r="K252" i="22"/>
  <c r="K253" i="17"/>
  <c r="N126" i="22"/>
  <c r="N126" i="33"/>
  <c r="N127" i="17"/>
  <c r="N319" i="22"/>
  <c r="N320" i="17"/>
  <c r="N319" i="33"/>
  <c r="Q314" i="17"/>
  <c r="Q313" i="33"/>
  <c r="Q313" i="22"/>
  <c r="Q311" i="33"/>
  <c r="Q311" i="22"/>
  <c r="Q312" i="17"/>
  <c r="N313" i="17"/>
  <c r="N312" i="33"/>
  <c r="N312" i="22"/>
  <c r="N255" i="33"/>
  <c r="N255" i="22"/>
  <c r="N256" i="17"/>
  <c r="H40" i="33"/>
  <c r="H40" i="22"/>
  <c r="H40" i="17"/>
  <c r="H42" i="22"/>
  <c r="H42" i="33"/>
  <c r="H42" i="17"/>
  <c r="Q83" i="17"/>
  <c r="Q82" i="22"/>
  <c r="Q82" i="33"/>
  <c r="K234" i="17"/>
  <c r="K233" i="22"/>
  <c r="K233" i="33"/>
  <c r="N263" i="22"/>
  <c r="N264" i="17"/>
  <c r="N263" i="33"/>
  <c r="K326" i="33"/>
  <c r="K327" i="17"/>
  <c r="K326" i="22"/>
  <c r="N78" i="22"/>
  <c r="N78" i="33"/>
  <c r="N79" i="17"/>
  <c r="N251" i="33"/>
  <c r="N251" i="22"/>
  <c r="N252" i="17"/>
  <c r="N214" i="22"/>
  <c r="N214" i="33"/>
  <c r="N215" i="17"/>
  <c r="B79" i="17"/>
  <c r="B78" i="33"/>
  <c r="B78" i="21"/>
  <c r="BH79" i="17"/>
  <c r="B78" i="22"/>
  <c r="AP121" i="17"/>
  <c r="AY71" i="17"/>
  <c r="B43" i="22"/>
  <c r="B43" i="17"/>
  <c r="B43" i="21"/>
  <c r="B43" i="33"/>
  <c r="BE150" i="17"/>
  <c r="W236" i="21"/>
  <c r="W237" i="17"/>
  <c r="T24" i="17"/>
  <c r="T24" i="21"/>
  <c r="W146" i="17"/>
  <c r="W145" i="21"/>
  <c r="AS397" i="17"/>
  <c r="AS433" i="17" s="1"/>
  <c r="G189" i="12" s="1"/>
  <c r="T269" i="17"/>
  <c r="T268" i="21"/>
  <c r="B147" i="21"/>
  <c r="B148" i="17"/>
  <c r="B147" i="33"/>
  <c r="B147" i="22"/>
  <c r="BH148" i="17"/>
  <c r="BE177" i="17"/>
  <c r="BE176" i="17"/>
  <c r="AP141" i="17"/>
  <c r="AP142" i="17"/>
  <c r="BE135" i="17"/>
  <c r="BH22" i="17"/>
  <c r="E141" i="33"/>
  <c r="E141" i="21"/>
  <c r="BK142" i="17"/>
  <c r="E141" i="22"/>
  <c r="E142" i="17"/>
  <c r="BE162" i="17"/>
  <c r="BE71" i="17"/>
  <c r="AV299" i="17"/>
  <c r="B155" i="33"/>
  <c r="BH156" i="17"/>
  <c r="B156" i="17"/>
  <c r="B155" i="21"/>
  <c r="B155" i="22"/>
  <c r="BE151" i="17"/>
  <c r="BE149" i="17"/>
  <c r="BE148" i="17"/>
  <c r="AY162" i="17"/>
  <c r="AY163" i="17"/>
  <c r="B141" i="22"/>
  <c r="B141" i="21"/>
  <c r="B142" i="17"/>
  <c r="B141" i="33"/>
  <c r="BH142" i="17"/>
  <c r="AV36" i="17"/>
  <c r="T270" i="17"/>
  <c r="T269" i="21"/>
  <c r="AS28" i="17"/>
  <c r="AS29" i="17"/>
  <c r="AV155" i="17"/>
  <c r="BE305" i="17"/>
  <c r="T144" i="21"/>
  <c r="T145" i="17"/>
  <c r="T145" i="21"/>
  <c r="T146" i="17"/>
  <c r="AP120" i="17"/>
  <c r="BK116" i="17"/>
  <c r="E115" i="21"/>
  <c r="E116" i="17"/>
  <c r="E115" i="22"/>
  <c r="E115" i="33"/>
  <c r="AV162" i="17"/>
  <c r="AV163" i="17"/>
  <c r="AY176" i="17"/>
  <c r="AY177" i="17"/>
  <c r="BE274" i="17"/>
  <c r="BE267" i="17"/>
  <c r="AP5" i="17"/>
  <c r="AV176" i="17"/>
  <c r="AV177" i="17"/>
  <c r="T30" i="21"/>
  <c r="T30" i="17"/>
  <c r="AY155" i="17"/>
  <c r="BE304" i="17"/>
  <c r="AS169" i="17"/>
  <c r="AS170" i="17"/>
  <c r="BB147" i="17"/>
  <c r="AS6" i="17"/>
  <c r="AY169" i="17"/>
  <c r="AY170" i="17"/>
  <c r="AY267" i="17"/>
  <c r="BE275" i="17"/>
  <c r="B182" i="22"/>
  <c r="B183" i="17"/>
  <c r="B182" i="33"/>
  <c r="B182" i="21"/>
  <c r="B65" i="17"/>
  <c r="B64" i="21"/>
  <c r="B64" i="33"/>
  <c r="B64" i="22"/>
  <c r="AS155" i="17"/>
  <c r="AV170" i="17"/>
  <c r="AV169" i="17"/>
  <c r="AV6" i="17"/>
  <c r="AV147" i="17"/>
  <c r="AY147" i="17"/>
  <c r="B50" i="17"/>
  <c r="B50" i="33"/>
  <c r="BH50" i="17"/>
  <c r="B50" i="22"/>
  <c r="B50" i="21"/>
  <c r="BB155" i="17"/>
  <c r="BB156" i="17"/>
  <c r="AV267" i="17"/>
  <c r="AY134" i="17"/>
  <c r="AY135" i="17"/>
  <c r="AS184" i="17"/>
  <c r="AS267" i="17"/>
  <c r="B162" i="33"/>
  <c r="B163" i="17"/>
  <c r="B162" i="21"/>
  <c r="B162" i="22"/>
  <c r="BE170" i="17"/>
  <c r="BE169" i="17"/>
  <c r="W144" i="21"/>
  <c r="W145" i="17"/>
  <c r="AS147" i="17"/>
  <c r="B119" i="22"/>
  <c r="B119" i="21"/>
  <c r="B120" i="17"/>
  <c r="B119" i="33"/>
  <c r="AV28" i="17"/>
  <c r="AV29" i="17"/>
  <c r="AS72" i="17"/>
  <c r="AS71" i="17"/>
  <c r="E121" i="33"/>
  <c r="E393" i="33" s="1"/>
  <c r="E122" i="17"/>
  <c r="E394" i="17" s="1"/>
  <c r="E428" i="17" s="1"/>
  <c r="E121" i="22"/>
  <c r="E393" i="22" s="1"/>
  <c r="E121" i="21"/>
  <c r="E393" i="21" s="1"/>
  <c r="AY5" i="17"/>
  <c r="E334" i="33"/>
  <c r="E334" i="21"/>
  <c r="E334" i="22"/>
  <c r="E335" i="17"/>
  <c r="E330" i="21"/>
  <c r="E330" i="22"/>
  <c r="E331" i="17"/>
  <c r="E330" i="33"/>
  <c r="T330" i="21"/>
  <c r="T331" i="17"/>
  <c r="AP419" i="17"/>
  <c r="AP445" i="17" s="1"/>
  <c r="F201" i="12" s="1"/>
  <c r="E333" i="17"/>
  <c r="E332" i="22"/>
  <c r="E332" i="21"/>
  <c r="E332" i="33"/>
  <c r="E329" i="33"/>
  <c r="E329" i="21"/>
  <c r="E330" i="17"/>
  <c r="E329" i="22"/>
  <c r="T332" i="17"/>
  <c r="T331" i="21"/>
  <c r="T211" i="21"/>
  <c r="T212" i="17"/>
  <c r="BK100" i="17"/>
  <c r="E99" i="21"/>
  <c r="E100" i="17"/>
  <c r="E99" i="33"/>
  <c r="E99" i="22"/>
  <c r="E331" i="21"/>
  <c r="E331" i="33"/>
  <c r="E332" i="17"/>
  <c r="E331" i="22"/>
  <c r="AV107" i="17"/>
  <c r="T329" i="21"/>
  <c r="T330" i="17"/>
  <c r="AY100" i="17"/>
  <c r="B106" i="22"/>
  <c r="B106" i="33"/>
  <c r="B107" i="17"/>
  <c r="BH107" i="17"/>
  <c r="B106" i="21"/>
  <c r="H329" i="33"/>
  <c r="H329" i="22"/>
  <c r="H330" i="17"/>
  <c r="E333" i="22"/>
  <c r="E333" i="21"/>
  <c r="E333" i="33"/>
  <c r="E334" i="17"/>
  <c r="BB100" i="17"/>
  <c r="B100" i="17"/>
  <c r="B99" i="33"/>
  <c r="B99" i="22"/>
  <c r="B99" i="21"/>
  <c r="AS100" i="17"/>
  <c r="W208" i="17"/>
  <c r="W207" i="21"/>
  <c r="B113" i="33"/>
  <c r="B114" i="17"/>
  <c r="BH114" i="17"/>
  <c r="B113" i="21"/>
  <c r="B113" i="22"/>
  <c r="AC218" i="33"/>
  <c r="E107" i="17"/>
  <c r="E106" i="33"/>
  <c r="BK107" i="17"/>
  <c r="E106" i="22"/>
  <c r="E106" i="21"/>
  <c r="BB6" i="17"/>
  <c r="AP148" i="17"/>
  <c r="BE6" i="17"/>
  <c r="BK64" i="17"/>
  <c r="E50" i="22"/>
  <c r="E50" i="17"/>
  <c r="E50" i="33"/>
  <c r="BK50" i="17"/>
  <c r="E50" i="21"/>
  <c r="BE156" i="17"/>
  <c r="BE397" i="17"/>
  <c r="BE433" i="17" s="1"/>
  <c r="K189" i="12" s="1"/>
  <c r="AV72" i="17"/>
  <c r="E78" i="21"/>
  <c r="E79" i="17"/>
  <c r="E78" i="33"/>
  <c r="BK79" i="17"/>
  <c r="E78" i="22"/>
  <c r="E182" i="22"/>
  <c r="E183" i="17"/>
  <c r="E182" i="33"/>
  <c r="E182" i="21"/>
  <c r="BE29" i="17"/>
  <c r="E36" i="21"/>
  <c r="E36" i="33"/>
  <c r="E36" i="22"/>
  <c r="E36" i="17"/>
  <c r="E170" i="17"/>
  <c r="E169" i="33"/>
  <c r="BK170" i="17"/>
  <c r="E169" i="21"/>
  <c r="E169" i="22"/>
  <c r="E65" i="17"/>
  <c r="E64" i="33"/>
  <c r="E64" i="21"/>
  <c r="E64" i="22"/>
  <c r="H56" i="33"/>
  <c r="H56" i="22"/>
  <c r="H56" i="17"/>
  <c r="E147" i="22"/>
  <c r="E148" i="17"/>
  <c r="E147" i="33"/>
  <c r="BK148" i="17"/>
  <c r="E147" i="21"/>
  <c r="AP183" i="17"/>
  <c r="BE184" i="17"/>
  <c r="BK155" i="17"/>
  <c r="AP65" i="17"/>
  <c r="AP28" i="17"/>
  <c r="AP29" i="17"/>
  <c r="AV184" i="17"/>
  <c r="BB163" i="17"/>
  <c r="AP36" i="17"/>
  <c r="H58" i="33"/>
  <c r="H58" i="22"/>
  <c r="H58" i="17"/>
  <c r="E162" i="22"/>
  <c r="E163" i="17"/>
  <c r="E162" i="21"/>
  <c r="E162" i="33"/>
  <c r="E156" i="17"/>
  <c r="E155" i="33"/>
  <c r="E155" i="21"/>
  <c r="E155" i="22"/>
  <c r="AV397" i="17"/>
  <c r="AV433" i="17" s="1"/>
  <c r="H189" i="12" s="1"/>
  <c r="E43" i="33"/>
  <c r="BK43" i="17"/>
  <c r="E43" i="21"/>
  <c r="E43" i="22"/>
  <c r="E43" i="17"/>
  <c r="AP156" i="17"/>
  <c r="H270" i="22"/>
  <c r="H270" i="33"/>
  <c r="H271" i="17"/>
  <c r="F38" i="6" l="1"/>
  <c r="X42" i="12" s="1"/>
  <c r="Q58" i="17"/>
  <c r="N154" i="33"/>
  <c r="Q29" i="22"/>
  <c r="H114" i="17"/>
  <c r="H113" i="33"/>
  <c r="F35" i="6"/>
  <c r="X41" i="12" s="1"/>
  <c r="I35" i="5"/>
  <c r="L37" i="6"/>
  <c r="X120" i="12" s="1"/>
  <c r="X248" i="12" s="1"/>
  <c r="B65" i="2"/>
  <c r="AC215" i="21"/>
  <c r="D153" i="16"/>
  <c r="D152" i="16" s="1" a="1"/>
  <c r="D152" i="16" s="1"/>
  <c r="I37" i="10"/>
  <c r="I38" i="10"/>
  <c r="G146" i="16"/>
  <c r="AF63" i="17"/>
  <c r="AI147" i="21"/>
  <c r="D130" i="16" a="1"/>
  <c r="D130" i="16" s="1"/>
  <c r="AC122" i="21"/>
  <c r="AC149" i="17"/>
  <c r="AC153" i="17"/>
  <c r="AI31" i="17"/>
  <c r="AC150" i="17"/>
  <c r="AC151" i="17"/>
  <c r="AC123" i="21"/>
  <c r="AC152" i="21"/>
  <c r="AI31" i="21"/>
  <c r="AC149" i="21"/>
  <c r="AC150" i="21"/>
  <c r="AL149" i="17"/>
  <c r="AC32" i="21"/>
  <c r="C37" i="7"/>
  <c r="Q74" i="16"/>
  <c r="C37" i="9"/>
  <c r="R36" i="10"/>
  <c r="AI211" i="17"/>
  <c r="AL331" i="17"/>
  <c r="Z146" i="17"/>
  <c r="X36" i="9"/>
  <c r="C35" i="9"/>
  <c r="C38" i="9" s="1"/>
  <c r="U37" i="10"/>
  <c r="X35" i="9"/>
  <c r="T328" i="17"/>
  <c r="W113" i="21"/>
  <c r="O36" i="14"/>
  <c r="X36" i="14"/>
  <c r="T28" i="21"/>
  <c r="R154" i="16"/>
  <c r="I36" i="58"/>
  <c r="AC334" i="21"/>
  <c r="AC329" i="17"/>
  <c r="F185" i="16"/>
  <c r="AL328" i="17"/>
  <c r="AL329" i="21"/>
  <c r="AI333" i="17"/>
  <c r="AI330" i="17"/>
  <c r="AI332" i="17"/>
  <c r="AR40" i="9"/>
  <c r="P135" i="16" a="1"/>
  <c r="P135" i="16" s="1"/>
  <c r="N123" i="33"/>
  <c r="N183" i="33"/>
  <c r="AC147" i="21"/>
  <c r="L37" i="58"/>
  <c r="R36" i="9"/>
  <c r="I30" i="28"/>
  <c r="O38" i="28" s="1"/>
  <c r="BE87" i="17"/>
  <c r="N183" i="22"/>
  <c r="F159" i="16"/>
  <c r="F157" i="16" s="1" a="1"/>
  <c r="F157" i="16" s="1"/>
  <c r="F36" i="6"/>
  <c r="X115" i="12" s="1"/>
  <c r="X243" i="12" s="1"/>
  <c r="O38" i="9"/>
  <c r="AI62" i="17"/>
  <c r="R170" i="16"/>
  <c r="D185" i="16"/>
  <c r="AA37" i="28"/>
  <c r="I36" i="5"/>
  <c r="W117" i="12" s="1"/>
  <c r="W245" i="12" s="1"/>
  <c r="O35" i="7"/>
  <c r="C35" i="7"/>
  <c r="AI26" i="17"/>
  <c r="T56" i="21"/>
  <c r="AI334" i="21"/>
  <c r="C36" i="7"/>
  <c r="P114" i="12" s="1"/>
  <c r="P242" i="12" s="1"/>
  <c r="R36" i="11"/>
  <c r="Q123" i="12" s="1"/>
  <c r="Q251" i="12" s="1"/>
  <c r="AI26" i="21"/>
  <c r="Q60" i="17"/>
  <c r="AI29" i="17"/>
  <c r="AI29" i="21"/>
  <c r="K308" i="17"/>
  <c r="AI26" i="22"/>
  <c r="AI27" i="22" s="1"/>
  <c r="AI28" i="22" s="1"/>
  <c r="AI29" i="22" s="1"/>
  <c r="AI30" i="22" s="1"/>
  <c r="AI31" i="22" s="1"/>
  <c r="AI32" i="22" s="1"/>
  <c r="AI33" i="22" s="1"/>
  <c r="AI34" i="22" s="1"/>
  <c r="AI35" i="22" s="1"/>
  <c r="AI36" i="22" s="1"/>
  <c r="AI37" i="22" s="1"/>
  <c r="AI38" i="22" s="1"/>
  <c r="AI39" i="22" s="1"/>
  <c r="AI40" i="22" s="1"/>
  <c r="AI41" i="22" s="1"/>
  <c r="AI42" i="22" s="1"/>
  <c r="AI43" i="22" s="1"/>
  <c r="AI44" i="22" s="1"/>
  <c r="AI45" i="22" s="1"/>
  <c r="AI46" i="22" s="1"/>
  <c r="AI47" i="22" s="1"/>
  <c r="AI48" i="22" s="1"/>
  <c r="AI49" i="22" s="1"/>
  <c r="AI50" i="22" s="1"/>
  <c r="AI51" i="22" s="1"/>
  <c r="AI52" i="22" s="1"/>
  <c r="AI53" i="22" s="1"/>
  <c r="K215" i="22"/>
  <c r="G149" i="16"/>
  <c r="F38" i="14"/>
  <c r="V76" i="16"/>
  <c r="K307" i="22"/>
  <c r="K215" i="33"/>
  <c r="R35" i="10"/>
  <c r="I30" i="2"/>
  <c r="R65" i="2" s="1"/>
  <c r="E86" i="33"/>
  <c r="E86" i="21"/>
  <c r="E86" i="22"/>
  <c r="E87" i="17"/>
  <c r="I29" i="36"/>
  <c r="BK87" i="17" s="1"/>
  <c r="C38" i="7"/>
  <c r="P40" i="12"/>
  <c r="Q184" i="17"/>
  <c r="L37" i="7"/>
  <c r="L37" i="11"/>
  <c r="R27" i="6"/>
  <c r="Q176" i="33" s="1"/>
  <c r="R28" i="6"/>
  <c r="Q177" i="33" s="1"/>
  <c r="R26" i="6"/>
  <c r="Q176" i="17" s="1"/>
  <c r="R32" i="6"/>
  <c r="Q181" i="22" s="1"/>
  <c r="R25" i="6"/>
  <c r="R30" i="6"/>
  <c r="R29" i="6"/>
  <c r="R31" i="6"/>
  <c r="AA38" i="11"/>
  <c r="Q183" i="33"/>
  <c r="W84" i="21"/>
  <c r="U36" i="5"/>
  <c r="W126" i="12" s="1"/>
  <c r="W254" i="12" s="1"/>
  <c r="U36" i="6"/>
  <c r="X126" i="12" s="1"/>
  <c r="X254" i="12" s="1"/>
  <c r="U37" i="14"/>
  <c r="Z127" i="12" s="1"/>
  <c r="Z255" i="12" s="1"/>
  <c r="H131" i="16"/>
  <c r="H130" i="16" s="1" a="1"/>
  <c r="H130" i="16" s="1"/>
  <c r="AP40" i="12" s="1"/>
  <c r="R37" i="10"/>
  <c r="S125" i="12" s="1"/>
  <c r="S253" i="12" s="1"/>
  <c r="T26" i="17"/>
  <c r="N153" i="33"/>
  <c r="AL329" i="17"/>
  <c r="I184" i="16"/>
  <c r="U35" i="6"/>
  <c r="X55" i="12" s="1"/>
  <c r="U36" i="14"/>
  <c r="F38" i="9"/>
  <c r="AI331" i="17"/>
  <c r="L26" i="5"/>
  <c r="N114" i="33" s="1"/>
  <c r="L30" i="5"/>
  <c r="N118" i="22" s="1"/>
  <c r="L31" i="5"/>
  <c r="O151" i="16" s="1"/>
  <c r="L28" i="5"/>
  <c r="N117" i="17" s="1"/>
  <c r="L25" i="5"/>
  <c r="L27" i="5"/>
  <c r="L29" i="5"/>
  <c r="AA37" i="9"/>
  <c r="R132" i="12" s="1"/>
  <c r="R260" i="12" s="1"/>
  <c r="R28" i="5"/>
  <c r="R29" i="5"/>
  <c r="R26" i="5"/>
  <c r="N175" i="33" s="1"/>
  <c r="R27" i="5"/>
  <c r="R32" i="5"/>
  <c r="O160" i="16" s="1"/>
  <c r="R30" i="5"/>
  <c r="N180" i="17" s="1"/>
  <c r="R31" i="5"/>
  <c r="O161" i="16" s="1"/>
  <c r="R25" i="5"/>
  <c r="N174" i="22" s="1"/>
  <c r="N153" i="22"/>
  <c r="H335" i="22"/>
  <c r="C35" i="6"/>
  <c r="C38" i="6" s="1"/>
  <c r="I37" i="6"/>
  <c r="AD36" i="14"/>
  <c r="O37" i="58"/>
  <c r="I36" i="7"/>
  <c r="AC331" i="21"/>
  <c r="C37" i="6"/>
  <c r="AD35" i="14"/>
  <c r="AJ38" i="58"/>
  <c r="I35" i="7"/>
  <c r="C36" i="6"/>
  <c r="P130" i="16" a="1"/>
  <c r="P130" i="16" s="1"/>
  <c r="AT40" i="12" s="1"/>
  <c r="AL331" i="21"/>
  <c r="Z271" i="21"/>
  <c r="H336" i="17"/>
  <c r="E143" i="16"/>
  <c r="L38" i="6"/>
  <c r="X46" i="12" s="1"/>
  <c r="R38" i="57"/>
  <c r="L32" i="5"/>
  <c r="N120" i="22" s="1"/>
  <c r="AC146" i="21"/>
  <c r="Z206" i="21"/>
  <c r="I38" i="6"/>
  <c r="O35" i="9"/>
  <c r="R47" i="12" s="1"/>
  <c r="H213" i="22"/>
  <c r="R40" i="12"/>
  <c r="Z32" i="17"/>
  <c r="I38" i="5"/>
  <c r="F37" i="6"/>
  <c r="AG37" i="14"/>
  <c r="O36" i="9"/>
  <c r="R121" i="12" s="1"/>
  <c r="R249" i="12" s="1"/>
  <c r="O38" i="7"/>
  <c r="R33" i="6"/>
  <c r="Q182" i="22" s="1"/>
  <c r="Q31" i="33"/>
  <c r="O38" i="58"/>
  <c r="AB48" i="12" s="1"/>
  <c r="AB154" i="12" s="1"/>
  <c r="AG38" i="10"/>
  <c r="R33" i="5"/>
  <c r="E182" i="16" a="1"/>
  <c r="E182" i="16" s="1"/>
  <c r="AM64" i="12" s="1"/>
  <c r="I36" i="11"/>
  <c r="Q117" i="12" s="1"/>
  <c r="Q245" i="12" s="1"/>
  <c r="I35" i="11"/>
  <c r="R37" i="7"/>
  <c r="P125" i="12" s="1"/>
  <c r="P253" i="12" s="1"/>
  <c r="L38" i="7"/>
  <c r="AI59" i="17"/>
  <c r="O37" i="10"/>
  <c r="L36" i="10"/>
  <c r="S119" i="12" s="1"/>
  <c r="S247" i="12" s="1"/>
  <c r="L35" i="10"/>
  <c r="S45" i="12" s="1"/>
  <c r="I36" i="10"/>
  <c r="S117" i="12" s="1"/>
  <c r="S245" i="12" s="1"/>
  <c r="X38" i="10"/>
  <c r="I35" i="10"/>
  <c r="L37" i="10"/>
  <c r="S120" i="12" s="1"/>
  <c r="S248" i="12" s="1"/>
  <c r="AC209" i="21"/>
  <c r="U37" i="9"/>
  <c r="U38" i="9"/>
  <c r="AJ38" i="9"/>
  <c r="X38" i="11"/>
  <c r="AD38" i="11"/>
  <c r="AL150" i="17"/>
  <c r="I38" i="11"/>
  <c r="O38" i="11"/>
  <c r="U38" i="11"/>
  <c r="O35" i="11"/>
  <c r="Q47" i="12" s="1"/>
  <c r="AG36" i="11"/>
  <c r="Q135" i="12" s="1"/>
  <c r="Q263" i="12" s="1"/>
  <c r="AG35" i="11"/>
  <c r="Q64" i="12" s="1"/>
  <c r="AJ37" i="11"/>
  <c r="Q140" i="12" s="1"/>
  <c r="Q268" i="12" s="1"/>
  <c r="AL333" i="17"/>
  <c r="X37" i="11"/>
  <c r="Q129" i="12" s="1"/>
  <c r="Q257" i="12" s="1"/>
  <c r="AG38" i="11"/>
  <c r="F37" i="11"/>
  <c r="R37" i="11"/>
  <c r="Q125" i="12" s="1"/>
  <c r="Q253" i="12" s="1"/>
  <c r="R38" i="11"/>
  <c r="L38" i="11"/>
  <c r="O36" i="11"/>
  <c r="Q121" i="12" s="1"/>
  <c r="Q249" i="12" s="1"/>
  <c r="L35" i="11"/>
  <c r="Q45" i="12" s="1"/>
  <c r="O37" i="11"/>
  <c r="Q122" i="12" s="1"/>
  <c r="Q250" i="12" s="1"/>
  <c r="L36" i="11"/>
  <c r="Q119" i="12" s="1"/>
  <c r="Q247" i="12" s="1"/>
  <c r="U37" i="11"/>
  <c r="Q127" i="12" s="1"/>
  <c r="Q255" i="12" s="1"/>
  <c r="I37" i="11"/>
  <c r="Q118" i="12" s="1"/>
  <c r="Q246" i="12" s="1"/>
  <c r="F36" i="11"/>
  <c r="Q115" i="12" s="1"/>
  <c r="Q243" i="12" s="1"/>
  <c r="F35" i="11"/>
  <c r="Q41" i="12" s="1"/>
  <c r="AL335" i="17"/>
  <c r="AL149" i="21"/>
  <c r="AJ38" i="11"/>
  <c r="AL334" i="21"/>
  <c r="E152" i="16" a="1"/>
  <c r="E152" i="16" s="1"/>
  <c r="AM47" i="12" s="1"/>
  <c r="AM48" i="12" s="1"/>
  <c r="R9" i="49" s="1"/>
  <c r="F38" i="11"/>
  <c r="AA37" i="11"/>
  <c r="AG37" i="11"/>
  <c r="Q136" i="12" s="1"/>
  <c r="Q264" i="12" s="1"/>
  <c r="AD36" i="11"/>
  <c r="Q133" i="12" s="1"/>
  <c r="AD35" i="11"/>
  <c r="Q62" i="12" s="1"/>
  <c r="E140" i="16"/>
  <c r="E135" i="16" s="1" a="1"/>
  <c r="E135" i="16" s="1"/>
  <c r="AM41" i="12" s="1"/>
  <c r="AM42" i="12" s="1"/>
  <c r="I9" i="49" s="1"/>
  <c r="AD37" i="11"/>
  <c r="Q134" i="12" s="1"/>
  <c r="Q262" i="12" s="1"/>
  <c r="AI334" i="17"/>
  <c r="AG37" i="7"/>
  <c r="P136" i="12" s="1"/>
  <c r="P264" i="12" s="1"/>
  <c r="AD36" i="7"/>
  <c r="P133" i="12" s="1"/>
  <c r="P261" i="12" s="1"/>
  <c r="AD35" i="7"/>
  <c r="AJ38" i="7"/>
  <c r="F38" i="7"/>
  <c r="AD37" i="7"/>
  <c r="P134" i="12" s="1"/>
  <c r="P262" i="12" s="1"/>
  <c r="AD38" i="7"/>
  <c r="L35" i="7"/>
  <c r="O37" i="7"/>
  <c r="P122" i="12" s="1"/>
  <c r="P250" i="12" s="1"/>
  <c r="L36" i="7"/>
  <c r="P119" i="12" s="1"/>
  <c r="P247" i="12" s="1"/>
  <c r="AJ37" i="7"/>
  <c r="P140" i="12" s="1"/>
  <c r="P268" i="12" s="1"/>
  <c r="AG36" i="7"/>
  <c r="P135" i="12" s="1"/>
  <c r="P263" i="12" s="1"/>
  <c r="AG35" i="7"/>
  <c r="P64" i="12" s="1"/>
  <c r="I37" i="7"/>
  <c r="P118" i="12" s="1"/>
  <c r="P246" i="12" s="1"/>
  <c r="F36" i="7"/>
  <c r="P115" i="12" s="1"/>
  <c r="P243" i="12" s="1"/>
  <c r="F35" i="7"/>
  <c r="U35" i="7"/>
  <c r="P55" i="12" s="1"/>
  <c r="W13" i="49" s="1"/>
  <c r="F16" i="56" s="1"/>
  <c r="X37" i="7"/>
  <c r="P129" i="12" s="1"/>
  <c r="P257" i="12" s="1"/>
  <c r="U36" i="7"/>
  <c r="P126" i="12" s="1"/>
  <c r="P254" i="12" s="1"/>
  <c r="AG38" i="7"/>
  <c r="F37" i="7"/>
  <c r="P116" i="12" s="1"/>
  <c r="P244" i="12" s="1"/>
  <c r="AI327" i="21"/>
  <c r="R38" i="7"/>
  <c r="D186" i="16"/>
  <c r="U37" i="7"/>
  <c r="P127" i="12" s="1"/>
  <c r="P255" i="12" s="1"/>
  <c r="AA37" i="7"/>
  <c r="P132" i="12" s="1"/>
  <c r="P260" i="12" s="1"/>
  <c r="AA38" i="7"/>
  <c r="I38" i="7"/>
  <c r="AI301" i="21"/>
  <c r="U38" i="7"/>
  <c r="X38" i="7"/>
  <c r="P58" i="12" s="1"/>
  <c r="AA38" i="10"/>
  <c r="AD37" i="10"/>
  <c r="S134" i="12" s="1"/>
  <c r="S262" i="12" s="1"/>
  <c r="AA35" i="10"/>
  <c r="S59" i="12" s="1"/>
  <c r="AA36" i="10"/>
  <c r="S130" i="12" s="1"/>
  <c r="S258" i="12" s="1"/>
  <c r="AJ38" i="10"/>
  <c r="AJ37" i="10"/>
  <c r="S140" i="12" s="1"/>
  <c r="S268" i="12" s="1"/>
  <c r="AG35" i="10"/>
  <c r="AG36" i="10"/>
  <c r="S135" i="12" s="1"/>
  <c r="S263" i="12" s="1"/>
  <c r="L38" i="10"/>
  <c r="X37" i="10"/>
  <c r="S129" i="12" s="1"/>
  <c r="S257" i="12" s="1"/>
  <c r="R38" i="10"/>
  <c r="AD36" i="10"/>
  <c r="S133" i="12" s="1"/>
  <c r="AD35" i="10"/>
  <c r="S62" i="12" s="1"/>
  <c r="AG37" i="10"/>
  <c r="S136" i="12" s="1"/>
  <c r="S264" i="12" s="1"/>
  <c r="AA37" i="10"/>
  <c r="S40" i="12"/>
  <c r="O38" i="10"/>
  <c r="U38" i="10"/>
  <c r="AD38" i="10"/>
  <c r="AD35" i="9"/>
  <c r="AG37" i="9"/>
  <c r="R136" i="12" s="1"/>
  <c r="R264" i="12" s="1"/>
  <c r="AD36" i="9"/>
  <c r="AG35" i="9"/>
  <c r="R64" i="12" s="1"/>
  <c r="AG36" i="9"/>
  <c r="R135" i="12" s="1"/>
  <c r="R263" i="12" s="1"/>
  <c r="AJ37" i="9"/>
  <c r="R140" i="12" s="1"/>
  <c r="R268" i="12" s="1"/>
  <c r="AC327" i="21"/>
  <c r="AD38" i="9"/>
  <c r="F184" i="16"/>
  <c r="F182" i="16" s="1" a="1"/>
  <c r="F182" i="16" s="1"/>
  <c r="AN64" i="12" s="1"/>
  <c r="L38" i="9"/>
  <c r="AC335" i="21"/>
  <c r="F143" i="16"/>
  <c r="F142" i="16" s="1" a="1"/>
  <c r="F142" i="16" s="1"/>
  <c r="F139" i="16"/>
  <c r="I36" i="9"/>
  <c r="R117" i="12" s="1"/>
  <c r="R245" i="12" s="1"/>
  <c r="L37" i="9"/>
  <c r="I35" i="9"/>
  <c r="R43" i="12" s="1"/>
  <c r="AG38" i="9"/>
  <c r="R37" i="9"/>
  <c r="R125" i="12" s="1"/>
  <c r="R253" i="12" s="1"/>
  <c r="F37" i="9"/>
  <c r="R116" i="12" s="1"/>
  <c r="R244" i="12" s="1"/>
  <c r="U35" i="9"/>
  <c r="U36" i="9"/>
  <c r="R126" i="12" s="1"/>
  <c r="R254" i="12" s="1"/>
  <c r="X37" i="9"/>
  <c r="R129" i="12" s="1"/>
  <c r="R257" i="12" s="1"/>
  <c r="AC328" i="17"/>
  <c r="F140" i="16"/>
  <c r="AC333" i="17"/>
  <c r="I38" i="9"/>
  <c r="I37" i="9"/>
  <c r="F36" i="9"/>
  <c r="R115" i="12" s="1"/>
  <c r="R243" i="12" s="1"/>
  <c r="F35" i="9"/>
  <c r="R41" i="12" s="1"/>
  <c r="AC330" i="17"/>
  <c r="AD37" i="9"/>
  <c r="R134" i="12" s="1"/>
  <c r="R262" i="12" s="1"/>
  <c r="X38" i="9"/>
  <c r="R58" i="12" s="1"/>
  <c r="R38" i="9"/>
  <c r="AC334" i="17"/>
  <c r="O37" i="9"/>
  <c r="R122" i="12" s="1"/>
  <c r="R250" i="12" s="1"/>
  <c r="AA38" i="9"/>
  <c r="H166" i="16"/>
  <c r="Z210" i="21"/>
  <c r="Z176" i="21"/>
  <c r="Z174" i="21"/>
  <c r="Z118" i="17"/>
  <c r="Z54" i="17"/>
  <c r="Z154" i="17"/>
  <c r="S75" i="16"/>
  <c r="U37" i="58"/>
  <c r="AG38" i="58"/>
  <c r="AB65" i="12" s="1"/>
  <c r="AB168" i="12" s="1"/>
  <c r="AA38" i="58"/>
  <c r="T153" i="16"/>
  <c r="T152" i="16" s="1" a="1"/>
  <c r="T152" i="16" s="1"/>
  <c r="AX47" i="12" s="1"/>
  <c r="AX48" i="12" s="1"/>
  <c r="U38" i="58"/>
  <c r="AB56" i="12" s="1"/>
  <c r="AB159" i="12" s="1"/>
  <c r="F38" i="58"/>
  <c r="AB42" i="12" s="1"/>
  <c r="AB148" i="12" s="1"/>
  <c r="AG38" i="57"/>
  <c r="AA65" i="12" s="1"/>
  <c r="AA168" i="12" s="1"/>
  <c r="AA37" i="57"/>
  <c r="R37" i="14"/>
  <c r="C37" i="14"/>
  <c r="AG38" i="14"/>
  <c r="X35" i="14"/>
  <c r="I38" i="58"/>
  <c r="O36" i="58"/>
  <c r="R37" i="58"/>
  <c r="O35" i="58"/>
  <c r="AB47" i="12" s="1"/>
  <c r="AB153" i="12" s="1"/>
  <c r="R38" i="58"/>
  <c r="F37" i="58"/>
  <c r="AD36" i="58"/>
  <c r="AG37" i="58"/>
  <c r="AD35" i="58"/>
  <c r="AB62" i="12" s="1"/>
  <c r="AB165" i="12" s="1"/>
  <c r="T176" i="16"/>
  <c r="T175" i="16"/>
  <c r="X37" i="58"/>
  <c r="L38" i="58"/>
  <c r="AG36" i="58"/>
  <c r="AG35" i="58"/>
  <c r="AB64" i="12" s="1"/>
  <c r="AB167" i="12" s="1"/>
  <c r="AJ37" i="58"/>
  <c r="AA35" i="58"/>
  <c r="AB59" i="12" s="1"/>
  <c r="AB162" i="12" s="1"/>
  <c r="AA36" i="58"/>
  <c r="AD37" i="58"/>
  <c r="F35" i="58"/>
  <c r="AB41" i="12" s="1"/>
  <c r="AB147" i="12" s="1"/>
  <c r="I37" i="58"/>
  <c r="F36" i="58"/>
  <c r="X38" i="58"/>
  <c r="AB58" i="12" s="1"/>
  <c r="AB161" i="12" s="1"/>
  <c r="AA37" i="58"/>
  <c r="T140" i="16"/>
  <c r="AD38" i="58"/>
  <c r="AB63" i="12" s="1"/>
  <c r="AB166" i="12" s="1"/>
  <c r="AA38" i="57"/>
  <c r="AJ37" i="57"/>
  <c r="AG36" i="57"/>
  <c r="AG35" i="57"/>
  <c r="AA64" i="12" s="1"/>
  <c r="AA167" i="12" s="1"/>
  <c r="U38" i="57"/>
  <c r="O38" i="57"/>
  <c r="X38" i="57"/>
  <c r="X35" i="57"/>
  <c r="AA57" i="12" s="1"/>
  <c r="AA160" i="12" s="1"/>
  <c r="X36" i="57"/>
  <c r="X37" i="57"/>
  <c r="O37" i="57"/>
  <c r="S168" i="16"/>
  <c r="S167" i="16" s="1" a="1"/>
  <c r="S167" i="16" s="1"/>
  <c r="AW57" i="12" s="1"/>
  <c r="AW58" i="12" s="1"/>
  <c r="AA36" i="57"/>
  <c r="AA35" i="57"/>
  <c r="AA59" i="12" s="1"/>
  <c r="AA162" i="12" s="1"/>
  <c r="AD37" i="57"/>
  <c r="AG37" i="57"/>
  <c r="AD35" i="57"/>
  <c r="AD36" i="57"/>
  <c r="AJ38" i="57"/>
  <c r="AD38" i="57"/>
  <c r="AA63" i="12" s="1"/>
  <c r="AA166" i="12" s="1"/>
  <c r="R37" i="57"/>
  <c r="O35" i="57"/>
  <c r="AA47" i="12" s="1"/>
  <c r="AA153" i="12" s="1"/>
  <c r="O36" i="57"/>
  <c r="R35" i="57"/>
  <c r="AA52" i="12" s="1"/>
  <c r="R36" i="57"/>
  <c r="U37" i="57"/>
  <c r="AA35" i="14"/>
  <c r="AD37" i="14"/>
  <c r="Z134" i="12" s="1"/>
  <c r="Z262" i="12" s="1"/>
  <c r="AA36" i="14"/>
  <c r="Z130" i="12" s="1"/>
  <c r="Z258" i="12" s="1"/>
  <c r="F37" i="14"/>
  <c r="Z116" i="12" s="1"/>
  <c r="Z244" i="12" s="1"/>
  <c r="AG36" i="14"/>
  <c r="AJ37" i="14"/>
  <c r="Z140" i="12" s="1"/>
  <c r="Z268" i="12" s="1"/>
  <c r="AG35" i="14"/>
  <c r="AD38" i="14"/>
  <c r="Z63" i="12" s="1"/>
  <c r="R144" i="16"/>
  <c r="AA38" i="14"/>
  <c r="L35" i="14"/>
  <c r="O37" i="14"/>
  <c r="Z122" i="12" s="1"/>
  <c r="Z250" i="12" s="1"/>
  <c r="L36" i="14"/>
  <c r="Z119" i="12" s="1"/>
  <c r="Z247" i="12" s="1"/>
  <c r="AJ38" i="14"/>
  <c r="I38" i="14"/>
  <c r="U38" i="14"/>
  <c r="R35" i="14"/>
  <c r="O38" i="14"/>
  <c r="X38" i="14"/>
  <c r="AA37" i="14"/>
  <c r="Z132" i="12" s="1"/>
  <c r="Z260" i="12" s="1"/>
  <c r="X37" i="14"/>
  <c r="Z129" i="12" s="1"/>
  <c r="Z257" i="12" s="1"/>
  <c r="R36" i="14"/>
  <c r="Z123" i="12" s="1"/>
  <c r="Z251" i="12" s="1"/>
  <c r="C35" i="14"/>
  <c r="C38" i="14" s="1"/>
  <c r="C36" i="14"/>
  <c r="Z114" i="12" s="1"/>
  <c r="Z242" i="12" s="1"/>
  <c r="I36" i="14"/>
  <c r="Z117" i="12" s="1"/>
  <c r="Z245" i="12" s="1"/>
  <c r="L37" i="14"/>
  <c r="Z120" i="12" s="1"/>
  <c r="Z248" i="12" s="1"/>
  <c r="I35" i="14"/>
  <c r="Z43" i="12" s="1"/>
  <c r="I37" i="14"/>
  <c r="Z118" i="12" s="1"/>
  <c r="Z246" i="12" s="1"/>
  <c r="R38" i="14"/>
  <c r="L38" i="14"/>
  <c r="O37" i="4"/>
  <c r="I168" i="16"/>
  <c r="H245" i="17"/>
  <c r="H244" i="33"/>
  <c r="X36" i="5"/>
  <c r="W128" i="12" s="1"/>
  <c r="W256" i="12" s="1"/>
  <c r="O169" i="16"/>
  <c r="O167" i="16" s="1" a="1"/>
  <c r="O167" i="16" s="1"/>
  <c r="R32" i="3"/>
  <c r="R30" i="3"/>
  <c r="H180" i="17" s="1"/>
  <c r="R29" i="3"/>
  <c r="H178" i="22" s="1"/>
  <c r="R31" i="3"/>
  <c r="R33" i="3"/>
  <c r="R25" i="3"/>
  <c r="R27" i="3"/>
  <c r="R28" i="3"/>
  <c r="H177" i="33" s="1"/>
  <c r="R26" i="3"/>
  <c r="H176" i="17" s="1"/>
  <c r="AA38" i="4"/>
  <c r="U37" i="4"/>
  <c r="V127" i="12" s="1"/>
  <c r="V255" i="12" s="1"/>
  <c r="O38" i="6"/>
  <c r="X38" i="4"/>
  <c r="V58" i="12" s="1"/>
  <c r="O37" i="6"/>
  <c r="X122" i="12" s="1"/>
  <c r="X250" i="12" s="1"/>
  <c r="R38" i="4"/>
  <c r="O38" i="4"/>
  <c r="J168" i="16"/>
  <c r="J167" i="16" s="1" a="1"/>
  <c r="J167" i="16" s="1"/>
  <c r="AD38" i="4"/>
  <c r="V63" i="12" s="1"/>
  <c r="X36" i="4"/>
  <c r="V128" i="12" s="1"/>
  <c r="V256" i="12" s="1"/>
  <c r="P170" i="16"/>
  <c r="O36" i="6"/>
  <c r="X121" i="12" s="1"/>
  <c r="X249" i="12" s="1"/>
  <c r="O35" i="6"/>
  <c r="X35" i="6"/>
  <c r="X57" i="12" s="1"/>
  <c r="P168" i="16"/>
  <c r="AA36" i="6"/>
  <c r="X130" i="12" s="1"/>
  <c r="X258" i="12" s="1"/>
  <c r="AA35" i="6"/>
  <c r="X36" i="6"/>
  <c r="X128" i="12" s="1"/>
  <c r="X256" i="12" s="1"/>
  <c r="P153" i="16"/>
  <c r="AD36" i="6"/>
  <c r="X133" i="12" s="1"/>
  <c r="X261" i="12" s="1"/>
  <c r="AD35" i="6"/>
  <c r="X62" i="12" s="1"/>
  <c r="AG36" i="6"/>
  <c r="X135" i="12" s="1"/>
  <c r="X263" i="12" s="1"/>
  <c r="AG35" i="6"/>
  <c r="X64" i="12" s="1"/>
  <c r="O35" i="5"/>
  <c r="O36" i="5"/>
  <c r="W121" i="12" s="1"/>
  <c r="W249" i="12" s="1"/>
  <c r="N148" i="22"/>
  <c r="O142" i="16" a="1"/>
  <c r="O142" i="16" s="1"/>
  <c r="N327" i="22"/>
  <c r="AA35" i="5"/>
  <c r="AA36" i="5"/>
  <c r="W130" i="12" s="1"/>
  <c r="W258" i="12" s="1"/>
  <c r="N271" i="33"/>
  <c r="AD36" i="5"/>
  <c r="W133" i="12" s="1"/>
  <c r="W261" i="12" s="1"/>
  <c r="AG35" i="5"/>
  <c r="W64" i="12" s="1"/>
  <c r="AG36" i="5"/>
  <c r="W135" i="12" s="1"/>
  <c r="W263" i="12" s="1"/>
  <c r="N327" i="33"/>
  <c r="AD35" i="5"/>
  <c r="W62" i="12" s="1"/>
  <c r="U38" i="4"/>
  <c r="V56" i="12" s="1"/>
  <c r="AD36" i="4"/>
  <c r="V133" i="12" s="1"/>
  <c r="V261" i="12" s="1"/>
  <c r="AG37" i="4"/>
  <c r="V136" i="12" s="1"/>
  <c r="V264" i="12" s="1"/>
  <c r="AD35" i="4"/>
  <c r="X35" i="4"/>
  <c r="V57" i="12" s="1"/>
  <c r="AG36" i="4"/>
  <c r="AG35" i="4"/>
  <c r="AJ37" i="4"/>
  <c r="V140" i="12" s="1"/>
  <c r="V268" i="12" s="1"/>
  <c r="AA37" i="4"/>
  <c r="V132" i="12" s="1"/>
  <c r="V260" i="12" s="1"/>
  <c r="O36" i="4"/>
  <c r="V121" i="12" s="1"/>
  <c r="V249" i="12" s="1"/>
  <c r="R37" i="4"/>
  <c r="V125" i="12" s="1"/>
  <c r="V253" i="12" s="1"/>
  <c r="O35" i="4"/>
  <c r="AJ38" i="4"/>
  <c r="AG38" i="4"/>
  <c r="V65" i="12" s="1"/>
  <c r="AA36" i="4"/>
  <c r="V130" i="12" s="1"/>
  <c r="V258" i="12" s="1"/>
  <c r="AA35" i="4"/>
  <c r="AD37" i="4"/>
  <c r="V134" i="12" s="1"/>
  <c r="V262" i="12" s="1"/>
  <c r="X37" i="4"/>
  <c r="AI180" i="21"/>
  <c r="B124" i="16"/>
  <c r="AA38" i="49"/>
  <c r="K41" i="56" s="1"/>
  <c r="P123" i="12"/>
  <c r="P251" i="12" s="1"/>
  <c r="Z273" i="17"/>
  <c r="Z116" i="21"/>
  <c r="Z119" i="17"/>
  <c r="AL152" i="17"/>
  <c r="AL151" i="21"/>
  <c r="Z115" i="17"/>
  <c r="Z241" i="21"/>
  <c r="AF60" i="17"/>
  <c r="Z122" i="17"/>
  <c r="AF60" i="21"/>
  <c r="Z242" i="17"/>
  <c r="Z272" i="21"/>
  <c r="Z88" i="21"/>
  <c r="AV277" i="17"/>
  <c r="AD37" i="25"/>
  <c r="AJ38" i="25"/>
  <c r="AD36" i="25"/>
  <c r="AD35" i="25"/>
  <c r="AG37" i="25"/>
  <c r="AD38" i="25"/>
  <c r="AD37" i="23"/>
  <c r="AJ38" i="23"/>
  <c r="AD36" i="23"/>
  <c r="AD35" i="23"/>
  <c r="G34" i="56"/>
  <c r="AG37" i="23"/>
  <c r="AD38" i="23"/>
  <c r="F34" i="56"/>
  <c r="J34" i="56"/>
  <c r="AI54" i="21"/>
  <c r="Z88" i="17"/>
  <c r="M34" i="56"/>
  <c r="Z53" i="17"/>
  <c r="H144" i="16"/>
  <c r="H142" i="16" s="1" a="1"/>
  <c r="H142" i="16" s="1"/>
  <c r="AP43" i="12" s="1"/>
  <c r="AP44" i="12" s="1"/>
  <c r="Z91" i="17"/>
  <c r="Z274" i="21"/>
  <c r="Z307" i="21"/>
  <c r="Z177" i="21"/>
  <c r="Z58" i="21"/>
  <c r="Z147" i="21"/>
  <c r="Z29" i="21"/>
  <c r="Z29" i="17"/>
  <c r="Z58" i="17"/>
  <c r="Z150" i="17"/>
  <c r="Z212" i="17"/>
  <c r="Z209" i="21"/>
  <c r="Z149" i="21"/>
  <c r="Z207" i="21"/>
  <c r="Z176" i="17"/>
  <c r="Z89" i="17"/>
  <c r="I35" i="8"/>
  <c r="AV72" i="16" s="1"/>
  <c r="AI55" i="17"/>
  <c r="Z243" i="17"/>
  <c r="Z275" i="17"/>
  <c r="Z182" i="17"/>
  <c r="Z153" i="17"/>
  <c r="H154" i="16"/>
  <c r="H152" i="16" s="1" a="1"/>
  <c r="H152" i="16" s="1"/>
  <c r="AP47" i="12" s="1"/>
  <c r="AP48" i="12" s="1"/>
  <c r="Z181" i="21"/>
  <c r="Z152" i="21"/>
  <c r="Z244" i="21"/>
  <c r="Z119" i="21"/>
  <c r="Z152" i="17"/>
  <c r="H172" i="16" a="1"/>
  <c r="H172" i="16" s="1"/>
  <c r="AP59" i="12" s="1"/>
  <c r="AP60" i="12" s="1"/>
  <c r="B53" i="8"/>
  <c r="T131" i="12" s="1"/>
  <c r="T259" i="12" s="1"/>
  <c r="H168" i="16"/>
  <c r="Z31" i="17"/>
  <c r="Z30" i="17"/>
  <c r="Z31" i="21"/>
  <c r="L35" i="8"/>
  <c r="T45" i="12" s="1"/>
  <c r="Z116" i="17"/>
  <c r="Z30" i="21"/>
  <c r="I36" i="8"/>
  <c r="T117" i="12" s="1"/>
  <c r="T245" i="12" s="1"/>
  <c r="Z90" i="17"/>
  <c r="Z211" i="21"/>
  <c r="Z307" i="17"/>
  <c r="Z179" i="17"/>
  <c r="H151" i="16"/>
  <c r="H147" i="16" s="1" a="1"/>
  <c r="H147" i="16" s="1"/>
  <c r="AP45" i="12" s="1"/>
  <c r="AP46" i="12" s="1"/>
  <c r="Z89" i="21"/>
  <c r="Z213" i="21"/>
  <c r="E144" i="16"/>
  <c r="Z214" i="17"/>
  <c r="AA36" i="8"/>
  <c r="T130" i="12" s="1"/>
  <c r="T258" i="12" s="1"/>
  <c r="AI60" i="17"/>
  <c r="H140" i="16"/>
  <c r="H135" i="16" s="1" a="1"/>
  <c r="H135" i="16" s="1"/>
  <c r="AP41" i="12" s="1"/>
  <c r="AP42" i="12" s="1"/>
  <c r="Z274" i="17"/>
  <c r="Z270" i="21"/>
  <c r="Z273" i="21"/>
  <c r="Z208" i="21"/>
  <c r="AA35" i="8"/>
  <c r="T59" i="12" s="1"/>
  <c r="AI60" i="21"/>
  <c r="AI56" i="17"/>
  <c r="Z56" i="17"/>
  <c r="Z212" i="21"/>
  <c r="Z241" i="17"/>
  <c r="AI54" i="22"/>
  <c r="AI55" i="22" s="1"/>
  <c r="AI56" i="22" s="1"/>
  <c r="AI57" i="22" s="1"/>
  <c r="AI58" i="22" s="1"/>
  <c r="AI59" i="22" s="1"/>
  <c r="AI60" i="22" s="1"/>
  <c r="H164" i="16"/>
  <c r="AL56" i="17"/>
  <c r="Z149" i="17"/>
  <c r="AL91" i="17"/>
  <c r="H170" i="16"/>
  <c r="U36" i="8"/>
  <c r="T126" i="12" s="1"/>
  <c r="T254" i="12" s="1"/>
  <c r="U35" i="8"/>
  <c r="T55" i="12" s="1"/>
  <c r="Z181" i="17"/>
  <c r="Z180" i="21"/>
  <c r="Z60" i="21"/>
  <c r="AL60" i="21"/>
  <c r="R36" i="8"/>
  <c r="T123" i="12" s="1"/>
  <c r="T251" i="12" s="1"/>
  <c r="AL60" i="17"/>
  <c r="F35" i="8"/>
  <c r="T41" i="12" s="1"/>
  <c r="Z60" i="17"/>
  <c r="Z57" i="21"/>
  <c r="Z146" i="21"/>
  <c r="AL29" i="17"/>
  <c r="AL29" i="21"/>
  <c r="O38" i="8"/>
  <c r="T48" i="12" s="1"/>
  <c r="Z55" i="21"/>
  <c r="AL58" i="17"/>
  <c r="D141" i="16"/>
  <c r="Z59" i="17"/>
  <c r="AL58" i="21"/>
  <c r="AI58" i="21"/>
  <c r="U37" i="8"/>
  <c r="T127" i="12" s="1"/>
  <c r="T255" i="12" s="1"/>
  <c r="X36" i="8"/>
  <c r="T128" i="12" s="1"/>
  <c r="T256" i="12" s="1"/>
  <c r="H159" i="16"/>
  <c r="H157" i="16" s="1" a="1"/>
  <c r="H157" i="16" s="1"/>
  <c r="AP52" i="12" s="1"/>
  <c r="AP49" i="12" s="1"/>
  <c r="B43" i="8"/>
  <c r="T44" i="12" s="1"/>
  <c r="T214" i="12" s="1"/>
  <c r="Z151" i="17"/>
  <c r="L36" i="8"/>
  <c r="T119" i="12" s="1"/>
  <c r="T247" i="12" s="1"/>
  <c r="Z183" i="17"/>
  <c r="I37" i="8"/>
  <c r="T118" i="12" s="1"/>
  <c r="T246" i="12" s="1"/>
  <c r="R35" i="8"/>
  <c r="T52" i="12" s="1"/>
  <c r="T49" i="12" s="1"/>
  <c r="B49" i="8"/>
  <c r="T54" i="12" s="1"/>
  <c r="T51" i="12" s="1"/>
  <c r="Z150" i="21"/>
  <c r="O37" i="8"/>
  <c r="T122" i="12" s="1"/>
  <c r="T250" i="12" s="1"/>
  <c r="F37" i="8"/>
  <c r="T116" i="12" s="1"/>
  <c r="T244" i="12" s="1"/>
  <c r="Z121" i="17"/>
  <c r="AA37" i="8"/>
  <c r="T132" i="12" s="1"/>
  <c r="T260" i="12" s="1"/>
  <c r="O36" i="8"/>
  <c r="T121" i="12" s="1"/>
  <c r="T249" i="12" s="1"/>
  <c r="Z120" i="21"/>
  <c r="AD38" i="8"/>
  <c r="T63" i="12" s="1"/>
  <c r="T230" i="12" s="1"/>
  <c r="B52" i="8"/>
  <c r="T60" i="12" s="1"/>
  <c r="AD37" i="8"/>
  <c r="T134" i="12" s="1"/>
  <c r="T262" i="12" s="1"/>
  <c r="O35" i="8"/>
  <c r="T47" i="12" s="1"/>
  <c r="Z243" i="21"/>
  <c r="BA38" i="8"/>
  <c r="AR40" i="8"/>
  <c r="F36" i="8"/>
  <c r="T115" i="12" s="1"/>
  <c r="T243" i="12" s="1"/>
  <c r="B46" i="8"/>
  <c r="T53" i="12" s="1"/>
  <c r="T50" i="12" s="1"/>
  <c r="I38" i="8"/>
  <c r="AL59" i="17"/>
  <c r="X35" i="8"/>
  <c r="AV77" i="16" s="1"/>
  <c r="AL55" i="17"/>
  <c r="L38" i="8"/>
  <c r="T46" i="12" s="1"/>
  <c r="Z180" i="17"/>
  <c r="B47" i="8"/>
  <c r="T124" i="12" s="1"/>
  <c r="T252" i="12" s="1"/>
  <c r="AL59" i="21"/>
  <c r="H169" i="16"/>
  <c r="AY416" i="17"/>
  <c r="AY438" i="17" s="1"/>
  <c r="I194" i="12" s="1"/>
  <c r="BE277" i="17"/>
  <c r="AP277" i="17"/>
  <c r="M147" i="16" a="1"/>
  <c r="M147" i="16" s="1"/>
  <c r="K133" i="12"/>
  <c r="AS277" i="17"/>
  <c r="G133" i="12"/>
  <c r="G62" i="12"/>
  <c r="B235" i="22"/>
  <c r="B236" i="17"/>
  <c r="B298" i="17"/>
  <c r="B297" i="33"/>
  <c r="B240" i="33"/>
  <c r="B212" i="22"/>
  <c r="B304" i="22"/>
  <c r="B212" i="21"/>
  <c r="B241" i="17"/>
  <c r="B240" i="21"/>
  <c r="X30" i="35"/>
  <c r="BH241" i="17" s="1"/>
  <c r="B241" i="22"/>
  <c r="B241" i="33"/>
  <c r="X31" i="35"/>
  <c r="N171" i="16" s="1"/>
  <c r="B242" i="17"/>
  <c r="B241" i="21"/>
  <c r="B123" i="17"/>
  <c r="B240" i="22"/>
  <c r="B270" i="33"/>
  <c r="B268" i="22"/>
  <c r="B177" i="33"/>
  <c r="B332" i="33"/>
  <c r="B332" i="17"/>
  <c r="B331" i="21"/>
  <c r="B269" i="22"/>
  <c r="B121" i="22"/>
  <c r="B393" i="22" s="1"/>
  <c r="B122" i="17"/>
  <c r="B394" i="17" s="1"/>
  <c r="B428" i="17" s="1"/>
  <c r="C184" i="12" s="1"/>
  <c r="B268" i="21"/>
  <c r="B271" i="17"/>
  <c r="B270" i="17"/>
  <c r="B121" i="33"/>
  <c r="B393" i="33" s="1"/>
  <c r="B297" i="21"/>
  <c r="B268" i="33"/>
  <c r="U33" i="35"/>
  <c r="N164" i="16" s="1"/>
  <c r="B269" i="17"/>
  <c r="B121" i="21"/>
  <c r="B393" i="21" s="1"/>
  <c r="AA28" i="35"/>
  <c r="BH270" i="17" s="1"/>
  <c r="L33" i="35"/>
  <c r="N149" i="16" s="1"/>
  <c r="N147" i="16" s="1" a="1"/>
  <c r="N147" i="16" s="1"/>
  <c r="B177" i="22"/>
  <c r="B333" i="17"/>
  <c r="B332" i="21"/>
  <c r="B270" i="21"/>
  <c r="B269" i="33"/>
  <c r="B213" i="17"/>
  <c r="B235" i="21"/>
  <c r="AG29" i="35"/>
  <c r="BH332" i="17" s="1"/>
  <c r="B171" i="16"/>
  <c r="B122" i="21"/>
  <c r="R28" i="35"/>
  <c r="BH178" i="17" s="1"/>
  <c r="B331" i="22"/>
  <c r="R29" i="35"/>
  <c r="BH179" i="17" s="1"/>
  <c r="B269" i="21"/>
  <c r="O5" i="35"/>
  <c r="BH124" i="17" s="1"/>
  <c r="B178" i="17"/>
  <c r="B177" i="21"/>
  <c r="B212" i="33"/>
  <c r="B332" i="22"/>
  <c r="B331" i="33"/>
  <c r="B270" i="22"/>
  <c r="B235" i="33"/>
  <c r="AG30" i="35"/>
  <c r="BH333" i="17" s="1"/>
  <c r="O4" i="35"/>
  <c r="BH123" i="17" s="1"/>
  <c r="AD32" i="35"/>
  <c r="N180" i="16" s="1"/>
  <c r="B303" i="22"/>
  <c r="AD33" i="35"/>
  <c r="N179" i="16" s="1"/>
  <c r="B305" i="17"/>
  <c r="B304" i="33"/>
  <c r="B303" i="33"/>
  <c r="B149" i="16"/>
  <c r="B147" i="16" s="1" a="1"/>
  <c r="B147" i="16" s="1"/>
  <c r="AE45" i="12" s="1"/>
  <c r="B164" i="16"/>
  <c r="B304" i="17"/>
  <c r="B122" i="33"/>
  <c r="B179" i="16"/>
  <c r="B303" i="21"/>
  <c r="B122" i="22"/>
  <c r="B180" i="16"/>
  <c r="B304" i="21"/>
  <c r="C155" i="16"/>
  <c r="B55" i="8"/>
  <c r="T61" i="12" s="1"/>
  <c r="T228" i="12" s="1"/>
  <c r="L37" i="8"/>
  <c r="T120" i="12" s="1"/>
  <c r="T248" i="12" s="1"/>
  <c r="C35" i="8"/>
  <c r="T40" i="12" s="1"/>
  <c r="AI57" i="21"/>
  <c r="O32" i="36"/>
  <c r="BK151" i="17" s="1"/>
  <c r="AS88" i="17"/>
  <c r="P42" i="12"/>
  <c r="I13" i="49" s="1"/>
  <c r="C156" i="16"/>
  <c r="AX38" i="8"/>
  <c r="AR41" i="8"/>
  <c r="E151" i="33"/>
  <c r="O31" i="36"/>
  <c r="BK150" i="17" s="1"/>
  <c r="U38" i="8"/>
  <c r="T56" i="12" s="1"/>
  <c r="T223" i="12" s="1"/>
  <c r="R37" i="8"/>
  <c r="T125" i="12" s="1"/>
  <c r="T253" i="12" s="1"/>
  <c r="P41" i="12"/>
  <c r="G13" i="49" s="1"/>
  <c r="Z28" i="21"/>
  <c r="E151" i="17"/>
  <c r="D140" i="16"/>
  <c r="AA27" i="35"/>
  <c r="BH269" i="17" s="1"/>
  <c r="E150" i="33"/>
  <c r="C154" i="16"/>
  <c r="AI59" i="21"/>
  <c r="AU38" i="8"/>
  <c r="X38" i="8"/>
  <c r="T58" i="12" s="1"/>
  <c r="T225" i="12" s="1"/>
  <c r="C37" i="8"/>
  <c r="E150" i="17"/>
  <c r="O33" i="36"/>
  <c r="BK152" i="17" s="1"/>
  <c r="E150" i="22"/>
  <c r="E150" i="21"/>
  <c r="AA38" i="8"/>
  <c r="X37" i="8"/>
  <c r="T129" i="12" s="1"/>
  <c r="T257" i="12" s="1"/>
  <c r="R38" i="8"/>
  <c r="F38" i="8"/>
  <c r="T42" i="12" s="1"/>
  <c r="C36" i="8"/>
  <c r="T114" i="12" s="1"/>
  <c r="T242" i="12" s="1"/>
  <c r="E151" i="21"/>
  <c r="Z28" i="22"/>
  <c r="Z29" i="22" s="1"/>
  <c r="Z30" i="22" s="1"/>
  <c r="Z31" i="22" s="1"/>
  <c r="Z32" i="22" s="1"/>
  <c r="Z407" i="22" s="1"/>
  <c r="Z421" i="22" s="1"/>
  <c r="T178" i="12" s="1"/>
  <c r="E149" i="21"/>
  <c r="AS87" i="17"/>
  <c r="N188" i="16"/>
  <c r="BH367" i="17"/>
  <c r="BH404" i="17" s="1"/>
  <c r="BH446" i="17" s="1"/>
  <c r="N202" i="12" s="1"/>
  <c r="E144" i="17"/>
  <c r="E143" i="33"/>
  <c r="E143" i="21"/>
  <c r="O25" i="36"/>
  <c r="BK144" i="17" s="1"/>
  <c r="E143" i="22"/>
  <c r="B298" i="21"/>
  <c r="AD26" i="35"/>
  <c r="BH298" i="17" s="1"/>
  <c r="BB276" i="17"/>
  <c r="BB417" i="17" s="1"/>
  <c r="BB441" i="17" s="1"/>
  <c r="J197" i="12" s="1"/>
  <c r="AY236" i="17"/>
  <c r="AY235" i="17"/>
  <c r="AY276" i="17"/>
  <c r="AY417" i="17" s="1"/>
  <c r="AY441" i="17" s="1"/>
  <c r="I197" i="12" s="1"/>
  <c r="H70" i="16"/>
  <c r="AY30" i="17"/>
  <c r="BE236" i="17"/>
  <c r="BE235" i="17"/>
  <c r="E325" i="21"/>
  <c r="E325" i="33"/>
  <c r="E326" i="17"/>
  <c r="AG23" i="36"/>
  <c r="BK326" i="17" s="1"/>
  <c r="E325" i="22"/>
  <c r="X24" i="36"/>
  <c r="BK235" i="17" s="1"/>
  <c r="E234" i="22"/>
  <c r="E234" i="21"/>
  <c r="E235" i="17"/>
  <c r="E234" i="33"/>
  <c r="AV236" i="17"/>
  <c r="AV235" i="17"/>
  <c r="BE327" i="17"/>
  <c r="BE326" i="17"/>
  <c r="B275" i="22"/>
  <c r="B275" i="21"/>
  <c r="AD4" i="35"/>
  <c r="BH276" i="17" s="1"/>
  <c r="B275" i="33"/>
  <c r="B276" i="17"/>
  <c r="AS306" i="17"/>
  <c r="AS305" i="17"/>
  <c r="AL62" i="17"/>
  <c r="Z330" i="21"/>
  <c r="AF331" i="17"/>
  <c r="AF179" i="21"/>
  <c r="AL209" i="21"/>
  <c r="AL179" i="21"/>
  <c r="AI84" i="17"/>
  <c r="AC85" i="17"/>
  <c r="AF300" i="17"/>
  <c r="AF84" i="17"/>
  <c r="AI302" i="17"/>
  <c r="H78" i="16"/>
  <c r="BB131" i="17"/>
  <c r="E102" i="22"/>
  <c r="E137" i="21"/>
  <c r="BB132" i="17"/>
  <c r="E102" i="21"/>
  <c r="E103" i="17"/>
  <c r="E102" i="33"/>
  <c r="AV131" i="17"/>
  <c r="E130" i="21"/>
  <c r="AY132" i="17"/>
  <c r="AY131" i="17"/>
  <c r="AV132" i="17"/>
  <c r="AV69" i="17"/>
  <c r="AS132" i="17"/>
  <c r="AS69" i="17"/>
  <c r="BE69" i="17"/>
  <c r="I130" i="12"/>
  <c r="AS131" i="17"/>
  <c r="E137" i="33"/>
  <c r="E131" i="17"/>
  <c r="E138" i="17"/>
  <c r="E130" i="22"/>
  <c r="E137" i="22"/>
  <c r="E249" i="33"/>
  <c r="AA8" i="36"/>
  <c r="BK250" i="17" s="1"/>
  <c r="E249" i="21"/>
  <c r="E250" i="17"/>
  <c r="E249" i="22"/>
  <c r="AA22" i="36"/>
  <c r="BK264" i="17" s="1"/>
  <c r="E263" i="21"/>
  <c r="E264" i="17"/>
  <c r="E263" i="33"/>
  <c r="E263" i="22"/>
  <c r="E131" i="33"/>
  <c r="O12" i="36"/>
  <c r="BK131" i="17" s="1"/>
  <c r="M186" i="16"/>
  <c r="BE333" i="17"/>
  <c r="B256" i="21"/>
  <c r="B256" i="33"/>
  <c r="B249" i="22"/>
  <c r="B250" i="17"/>
  <c r="B249" i="21"/>
  <c r="B249" i="33"/>
  <c r="B257" i="17"/>
  <c r="B256" i="22"/>
  <c r="AP243" i="17"/>
  <c r="D65" i="16"/>
  <c r="E214" i="22"/>
  <c r="E215" i="17"/>
  <c r="X4" i="36"/>
  <c r="BK215" i="17" s="1"/>
  <c r="E214" i="33"/>
  <c r="E216" i="22"/>
  <c r="X5" i="36"/>
  <c r="BK216" i="17" s="1"/>
  <c r="E214" i="21"/>
  <c r="AY208" i="17"/>
  <c r="B222" i="33"/>
  <c r="B222" i="21"/>
  <c r="X11" i="35"/>
  <c r="BH222" i="17" s="1"/>
  <c r="B221" i="21"/>
  <c r="B224" i="17"/>
  <c r="X12" i="35"/>
  <c r="BH223" i="17" s="1"/>
  <c r="B221" i="33"/>
  <c r="B223" i="17"/>
  <c r="B222" i="17"/>
  <c r="B221" i="22"/>
  <c r="B222" i="22"/>
  <c r="B223" i="21"/>
  <c r="B223" i="33"/>
  <c r="AY209" i="17"/>
  <c r="B223" i="22"/>
  <c r="E216" i="17"/>
  <c r="E193" i="21"/>
  <c r="E217" i="17"/>
  <c r="E215" i="33"/>
  <c r="AV222" i="17"/>
  <c r="E215" i="21"/>
  <c r="E216" i="21"/>
  <c r="E215" i="22"/>
  <c r="E216" i="33"/>
  <c r="AP215" i="17"/>
  <c r="AV215" i="17"/>
  <c r="AV415" i="17" s="1"/>
  <c r="AV436" i="17" s="1"/>
  <c r="H192" i="12" s="1"/>
  <c r="B213" i="22"/>
  <c r="B397" i="22" s="1"/>
  <c r="B163" i="16"/>
  <c r="B213" i="33"/>
  <c r="B397" i="33" s="1"/>
  <c r="B214" i="17"/>
  <c r="B398" i="17" s="1"/>
  <c r="B435" i="17" s="1"/>
  <c r="C191" i="12" s="1"/>
  <c r="U34" i="35"/>
  <c r="N163" i="16" s="1"/>
  <c r="B213" i="21"/>
  <c r="B397" i="21" s="1"/>
  <c r="AP194" i="17"/>
  <c r="AP208" i="17"/>
  <c r="E195" i="17"/>
  <c r="U14" i="36"/>
  <c r="BK194" i="17" s="1"/>
  <c r="E193" i="22"/>
  <c r="E194" i="33"/>
  <c r="E194" i="21"/>
  <c r="E186" i="21"/>
  <c r="AP180" i="17"/>
  <c r="E186" i="33"/>
  <c r="E187" i="17"/>
  <c r="E193" i="33"/>
  <c r="E194" i="17"/>
  <c r="E186" i="22"/>
  <c r="E194" i="22"/>
  <c r="R30" i="35"/>
  <c r="BH180" i="17" s="1"/>
  <c r="B179" i="17"/>
  <c r="E178" i="21"/>
  <c r="E179" i="33"/>
  <c r="E180" i="17"/>
  <c r="R29" i="36"/>
  <c r="BK179" i="17" s="1"/>
  <c r="E179" i="22"/>
  <c r="E179" i="17"/>
  <c r="E179" i="21"/>
  <c r="E178" i="22"/>
  <c r="E178" i="33"/>
  <c r="B178" i="21"/>
  <c r="B178" i="22"/>
  <c r="B178" i="33"/>
  <c r="E167" i="17"/>
  <c r="BB180" i="17"/>
  <c r="E166" i="22"/>
  <c r="AP173" i="17"/>
  <c r="E166" i="33"/>
  <c r="R17" i="36"/>
  <c r="BK167" i="17" s="1"/>
  <c r="B165" i="21"/>
  <c r="B166" i="33"/>
  <c r="B165" i="33"/>
  <c r="B166" i="17"/>
  <c r="B165" i="22"/>
  <c r="BE152" i="17"/>
  <c r="E158" i="33"/>
  <c r="E158" i="22"/>
  <c r="E158" i="21"/>
  <c r="E159" i="17"/>
  <c r="AP138" i="17"/>
  <c r="AY151" i="17"/>
  <c r="AV152" i="17"/>
  <c r="AP132" i="17"/>
  <c r="B130" i="21"/>
  <c r="BB152" i="17"/>
  <c r="AP131" i="17"/>
  <c r="AS152" i="17"/>
  <c r="B130" i="22"/>
  <c r="B130" i="33"/>
  <c r="O13" i="35"/>
  <c r="BH132" i="17" s="1"/>
  <c r="B138" i="17"/>
  <c r="B137" i="21"/>
  <c r="B137" i="33"/>
  <c r="B131" i="17"/>
  <c r="B137" i="22"/>
  <c r="B102" i="33"/>
  <c r="E124" i="22"/>
  <c r="E125" i="17"/>
  <c r="E124" i="33"/>
  <c r="E124" i="21"/>
  <c r="O7" i="36"/>
  <c r="BE131" i="17"/>
  <c r="E109" i="21"/>
  <c r="B124" i="17"/>
  <c r="B123" i="21"/>
  <c r="B123" i="22"/>
  <c r="B123" i="33"/>
  <c r="E116" i="22"/>
  <c r="E116" i="33"/>
  <c r="E117" i="17"/>
  <c r="E116" i="21"/>
  <c r="AY124" i="17"/>
  <c r="AV124" i="17"/>
  <c r="AP110" i="17"/>
  <c r="AP123" i="17"/>
  <c r="BB124" i="17"/>
  <c r="AS124" i="17"/>
  <c r="L21" i="36"/>
  <c r="BK110" i="17" s="1"/>
  <c r="L28" i="35"/>
  <c r="BH117" i="17" s="1"/>
  <c r="E109" i="22"/>
  <c r="E109" i="33"/>
  <c r="B116" i="17"/>
  <c r="B115" i="21"/>
  <c r="B109" i="21"/>
  <c r="B115" i="33"/>
  <c r="B103" i="17"/>
  <c r="L14" i="35"/>
  <c r="BH103" i="17" s="1"/>
  <c r="B115" i="22"/>
  <c r="B102" i="22"/>
  <c r="BE118" i="17"/>
  <c r="B109" i="22"/>
  <c r="L21" i="35"/>
  <c r="BH110" i="17" s="1"/>
  <c r="B110" i="17"/>
  <c r="AP103" i="17"/>
  <c r="AP104" i="17"/>
  <c r="E88" i="21"/>
  <c r="E88" i="22"/>
  <c r="E88" i="33"/>
  <c r="I31" i="36"/>
  <c r="BK89" i="17" s="1"/>
  <c r="BE89" i="17"/>
  <c r="BB97" i="17"/>
  <c r="E89" i="17"/>
  <c r="AS89" i="17"/>
  <c r="BB94" i="17"/>
  <c r="E81" i="21"/>
  <c r="AV89" i="17"/>
  <c r="BB90" i="17"/>
  <c r="BB91" i="17"/>
  <c r="BB92" i="17"/>
  <c r="BB393" i="17" s="1"/>
  <c r="BB426" i="17" s="1"/>
  <c r="J182" i="12" s="1"/>
  <c r="BB89" i="17"/>
  <c r="BB93" i="17"/>
  <c r="BB411" i="17" s="1"/>
  <c r="BB427" i="17" s="1"/>
  <c r="J183" i="12" s="1"/>
  <c r="E81" i="22"/>
  <c r="E82" i="17"/>
  <c r="E81" i="33"/>
  <c r="E74" i="22"/>
  <c r="E75" i="17"/>
  <c r="E74" i="33"/>
  <c r="E74" i="21"/>
  <c r="E46" i="17"/>
  <c r="E46" i="33"/>
  <c r="AP60" i="17"/>
  <c r="AP392" i="17" s="1"/>
  <c r="AP424" i="17" s="1"/>
  <c r="F180" i="12" s="1"/>
  <c r="E46" i="22"/>
  <c r="E39" i="17"/>
  <c r="B53" i="17"/>
  <c r="B53" i="33"/>
  <c r="E39" i="33"/>
  <c r="B53" i="22"/>
  <c r="B53" i="21"/>
  <c r="E46" i="21"/>
  <c r="E39" i="21"/>
  <c r="E39" i="22"/>
  <c r="F24" i="36"/>
  <c r="BK53" i="17" s="1"/>
  <c r="E53" i="17"/>
  <c r="E53" i="33"/>
  <c r="E53" i="22"/>
  <c r="E53" i="21"/>
  <c r="B46" i="22"/>
  <c r="B25" i="22"/>
  <c r="E25" i="17"/>
  <c r="B46" i="17"/>
  <c r="B46" i="21"/>
  <c r="B46" i="33"/>
  <c r="B25" i="33"/>
  <c r="B39" i="22"/>
  <c r="B39" i="33"/>
  <c r="B39" i="21"/>
  <c r="F10" i="35"/>
  <c r="BH39" i="17" s="1"/>
  <c r="E25" i="33"/>
  <c r="E25" i="22"/>
  <c r="E25" i="21"/>
  <c r="B25" i="17"/>
  <c r="B25" i="21"/>
  <c r="M157" i="16" a="1"/>
  <c r="M157" i="16" s="1"/>
  <c r="AG52" i="12" s="1"/>
  <c r="AG49" i="12" s="1"/>
  <c r="B31" i="22"/>
  <c r="B31" i="33"/>
  <c r="E58" i="16"/>
  <c r="B31" i="17"/>
  <c r="B132" i="16"/>
  <c r="C33" i="35"/>
  <c r="N132" i="16" s="1"/>
  <c r="B32" i="33"/>
  <c r="S172" i="16" a="1"/>
  <c r="S172" i="16" s="1"/>
  <c r="AW59" i="12" s="1"/>
  <c r="AW60" i="12" s="1"/>
  <c r="T157" i="16" a="1"/>
  <c r="T157" i="16" s="1"/>
  <c r="AX52" i="12" s="1"/>
  <c r="AX53" i="12" s="1"/>
  <c r="S157" i="16" a="1"/>
  <c r="S157" i="16" s="1"/>
  <c r="AW52" i="12" s="1"/>
  <c r="AW54" i="12" s="1"/>
  <c r="BE358" i="17"/>
  <c r="AJ24" i="36"/>
  <c r="BK357" i="17" s="1"/>
  <c r="B135" i="16" a="1"/>
  <c r="B135" i="16" s="1"/>
  <c r="AE41" i="12" s="1"/>
  <c r="G26" i="49" s="1"/>
  <c r="AJ24" i="35"/>
  <c r="BH357" i="17" s="1"/>
  <c r="B357" i="22"/>
  <c r="T167" i="16" a="1"/>
  <c r="T167" i="16" s="1"/>
  <c r="AX57" i="12" s="1"/>
  <c r="AX58" i="12" s="1"/>
  <c r="Z74" i="16"/>
  <c r="Z71" i="16"/>
  <c r="Z59" i="16"/>
  <c r="Z78" i="16"/>
  <c r="BH4" i="17"/>
  <c r="AV343" i="17"/>
  <c r="AV342" i="17"/>
  <c r="Z61" i="16"/>
  <c r="M185" i="16"/>
  <c r="AP335" i="17"/>
  <c r="BE334" i="17"/>
  <c r="E320" i="33"/>
  <c r="E320" i="22"/>
  <c r="AS334" i="17"/>
  <c r="BB335" i="17"/>
  <c r="AG18" i="36"/>
  <c r="BK321" i="17" s="1"/>
  <c r="E321" i="21"/>
  <c r="E320" i="21"/>
  <c r="E321" i="17"/>
  <c r="E321" i="33"/>
  <c r="AV335" i="17"/>
  <c r="AS335" i="17"/>
  <c r="AG38" i="49"/>
  <c r="F41" i="60" s="1"/>
  <c r="F34" i="60"/>
  <c r="AL38" i="49"/>
  <c r="K41" i="60" s="1"/>
  <c r="K34" i="60"/>
  <c r="AH38" i="49"/>
  <c r="G41" i="60" s="1"/>
  <c r="G34" i="60"/>
  <c r="AG31" i="35"/>
  <c r="N186" i="16" s="1"/>
  <c r="B186" i="16"/>
  <c r="B333" i="22"/>
  <c r="B334" i="17"/>
  <c r="AG32" i="35"/>
  <c r="N185" i="16" s="1"/>
  <c r="B333" i="33"/>
  <c r="AA79" i="16"/>
  <c r="AA66" i="16"/>
  <c r="AA80" i="16"/>
  <c r="Z79" i="16"/>
  <c r="Z75" i="16"/>
  <c r="AA62" i="16"/>
  <c r="Z66" i="16"/>
  <c r="AA63" i="16"/>
  <c r="Z63" i="16"/>
  <c r="AA67" i="16"/>
  <c r="Z62" i="16"/>
  <c r="AA68" i="16"/>
  <c r="AA77" i="16"/>
  <c r="AA65" i="16"/>
  <c r="Z67" i="16"/>
  <c r="E321" i="22"/>
  <c r="E322" i="17"/>
  <c r="AA78" i="16"/>
  <c r="AA59" i="16"/>
  <c r="AA75" i="16"/>
  <c r="C79" i="16"/>
  <c r="Z68" i="16"/>
  <c r="AA74" i="16"/>
  <c r="Z80" i="16"/>
  <c r="AA71" i="16"/>
  <c r="B320" i="33"/>
  <c r="B320" i="22"/>
  <c r="B321" i="21"/>
  <c r="B321" i="22"/>
  <c r="B321" i="33"/>
  <c r="B321" i="17"/>
  <c r="AG18" i="35"/>
  <c r="BH321" i="17" s="1"/>
  <c r="B320" i="21"/>
  <c r="BB307" i="17"/>
  <c r="B322" i="17"/>
  <c r="AY307" i="17"/>
  <c r="AY418" i="17" s="1"/>
  <c r="AY443" i="17" s="1"/>
  <c r="I199" i="12" s="1"/>
  <c r="BE322" i="17"/>
  <c r="BE321" i="17"/>
  <c r="B305" i="33"/>
  <c r="B401" i="33" s="1"/>
  <c r="S182" i="16" a="1"/>
  <c r="S182" i="16" s="1"/>
  <c r="AW64" i="12" s="1"/>
  <c r="AW65" i="12" s="1"/>
  <c r="S152" i="16" a="1"/>
  <c r="S152" i="16" s="1"/>
  <c r="AW47" i="12" s="1"/>
  <c r="AW48" i="12" s="1"/>
  <c r="T182" i="16" a="1"/>
  <c r="T182" i="16" s="1"/>
  <c r="AX64" i="12" s="1"/>
  <c r="AX65" i="12" s="1"/>
  <c r="S135" i="16" a="1"/>
  <c r="S135" i="16" s="1"/>
  <c r="AW41" i="12" s="1"/>
  <c r="AW42" i="12" s="1"/>
  <c r="AV306" i="17"/>
  <c r="AV402" i="17" s="1"/>
  <c r="AV442" i="17" s="1"/>
  <c r="H198" i="12" s="1"/>
  <c r="B306" i="21"/>
  <c r="AD34" i="35"/>
  <c r="N178" i="16" s="1"/>
  <c r="B306" i="17"/>
  <c r="AG9" i="35"/>
  <c r="BH312" i="17" s="1"/>
  <c r="B311" i="33"/>
  <c r="B312" i="17"/>
  <c r="B311" i="22"/>
  <c r="B311" i="21"/>
  <c r="E312" i="17"/>
  <c r="E311" i="21"/>
  <c r="E311" i="33"/>
  <c r="AG9" i="36"/>
  <c r="BK312" i="17" s="1"/>
  <c r="E311" i="22"/>
  <c r="AK31" i="49"/>
  <c r="AH68" i="12"/>
  <c r="AE31" i="49" s="1"/>
  <c r="AE38" i="49" s="1"/>
  <c r="AH67" i="12"/>
  <c r="AD31" i="49" s="1"/>
  <c r="AD38" i="49" s="1"/>
  <c r="T135" i="16" a="1"/>
  <c r="T135" i="16" s="1"/>
  <c r="AX41" i="12" s="1"/>
  <c r="AX42" i="12" s="1"/>
  <c r="T177" i="16" a="1"/>
  <c r="T177" i="16" s="1"/>
  <c r="AX62" i="12" s="1"/>
  <c r="AX63" i="12" s="1"/>
  <c r="AX66" i="12" s="1"/>
  <c r="S177" i="16" a="1"/>
  <c r="S177" i="16" s="1"/>
  <c r="AW62" i="12" s="1"/>
  <c r="AW63" i="12" s="1"/>
  <c r="AW66" i="12" s="1"/>
  <c r="AX71" i="12"/>
  <c r="AX70" i="12"/>
  <c r="AX72" i="12"/>
  <c r="AW71" i="12"/>
  <c r="AW70" i="12"/>
  <c r="AW72" i="12"/>
  <c r="E292" i="21"/>
  <c r="E292" i="22"/>
  <c r="B305" i="21"/>
  <c r="B401" i="21" s="1"/>
  <c r="B305" i="22"/>
  <c r="B401" i="22" s="1"/>
  <c r="AA41" i="12"/>
  <c r="AA147" i="12" s="1"/>
  <c r="AP300" i="17"/>
  <c r="AP307" i="17"/>
  <c r="AA42" i="12"/>
  <c r="AA148" i="12" s="1"/>
  <c r="B43" i="57"/>
  <c r="AA44" i="12" s="1"/>
  <c r="AA150" i="12" s="1"/>
  <c r="AA46" i="12"/>
  <c r="AA152" i="12" s="1"/>
  <c r="BE299" i="17"/>
  <c r="B301" i="17"/>
  <c r="BE307" i="17"/>
  <c r="M178" i="16"/>
  <c r="M177" i="16" s="1" a="1"/>
  <c r="M177" i="16" s="1"/>
  <c r="BB299" i="17"/>
  <c r="C65" i="58"/>
  <c r="AA45" i="12"/>
  <c r="AA151" i="12" s="1"/>
  <c r="W65" i="57"/>
  <c r="B49" i="57"/>
  <c r="AA54" i="12" s="1"/>
  <c r="AA157" i="12" s="1"/>
  <c r="B52" i="58"/>
  <c r="AB60" i="12" s="1"/>
  <c r="AB163" i="12" s="1"/>
  <c r="AB46" i="12"/>
  <c r="AB152" i="12" s="1"/>
  <c r="B52" i="57"/>
  <c r="AA60" i="12" s="1"/>
  <c r="AA163" i="12" s="1"/>
  <c r="B58" i="58"/>
  <c r="AB70" i="12" s="1"/>
  <c r="AB170" i="12" s="1"/>
  <c r="G65" i="58"/>
  <c r="O65" i="58"/>
  <c r="E65" i="58"/>
  <c r="B62" i="57"/>
  <c r="AA71" i="12" s="1"/>
  <c r="AA171" i="12" s="1"/>
  <c r="B62" i="58"/>
  <c r="AB71" i="12" s="1"/>
  <c r="AB171" i="12" s="1"/>
  <c r="B43" i="58"/>
  <c r="AB44" i="12" s="1"/>
  <c r="AB150" i="12" s="1"/>
  <c r="F65" i="58"/>
  <c r="AG65" i="58"/>
  <c r="AA65" i="58"/>
  <c r="AJ41" i="57"/>
  <c r="AA68" i="12" s="1"/>
  <c r="AH65" i="57"/>
  <c r="F65" i="57"/>
  <c r="D65" i="57"/>
  <c r="W65" i="58"/>
  <c r="AE65" i="58"/>
  <c r="B55" i="58"/>
  <c r="AB61" i="12" s="1"/>
  <c r="AB164" i="12" s="1"/>
  <c r="B65" i="57"/>
  <c r="C65" i="57"/>
  <c r="Z65" i="57"/>
  <c r="AB52" i="12"/>
  <c r="AJ41" i="58"/>
  <c r="AB68" i="12" s="1"/>
  <c r="AB65" i="57"/>
  <c r="S65" i="58"/>
  <c r="AA58" i="12"/>
  <c r="AA161" i="12" s="1"/>
  <c r="H65" i="57"/>
  <c r="J65" i="57"/>
  <c r="Y65" i="57"/>
  <c r="P65" i="58"/>
  <c r="B58" i="57"/>
  <c r="AA70" i="12" s="1"/>
  <c r="AA170" i="12" s="1"/>
  <c r="Q65" i="57"/>
  <c r="R65" i="57"/>
  <c r="L65" i="57"/>
  <c r="AU38" i="57"/>
  <c r="AX38" i="57"/>
  <c r="B59" i="57"/>
  <c r="U65" i="57"/>
  <c r="Y65" i="58"/>
  <c r="B49" i="58"/>
  <c r="AB54" i="12" s="1"/>
  <c r="B65" i="58"/>
  <c r="AD65" i="57"/>
  <c r="E65" i="57"/>
  <c r="K65" i="57"/>
  <c r="D65" i="58"/>
  <c r="AA40" i="12"/>
  <c r="AA146" i="12" s="1"/>
  <c r="AA56" i="12"/>
  <c r="AA159" i="12" s="1"/>
  <c r="K65" i="58"/>
  <c r="AB65" i="58"/>
  <c r="I65" i="58"/>
  <c r="AE65" i="57"/>
  <c r="AG65" i="57"/>
  <c r="AJ65" i="57"/>
  <c r="AA65" i="57"/>
  <c r="B63" i="57"/>
  <c r="AI65" i="58"/>
  <c r="AB40" i="12"/>
  <c r="AB146" i="12" s="1"/>
  <c r="N65" i="57"/>
  <c r="AF65" i="57"/>
  <c r="G65" i="57"/>
  <c r="AF65" i="58"/>
  <c r="B59" i="58"/>
  <c r="M65" i="58"/>
  <c r="V65" i="57"/>
  <c r="AJ65" i="58"/>
  <c r="T65" i="57"/>
  <c r="P65" i="57"/>
  <c r="AI65" i="57"/>
  <c r="M65" i="57"/>
  <c r="B63" i="58"/>
  <c r="AX38" i="58"/>
  <c r="Q65" i="58"/>
  <c r="B55" i="57"/>
  <c r="AA61" i="12" s="1"/>
  <c r="AA164" i="12" s="1"/>
  <c r="R65" i="58"/>
  <c r="I65" i="57"/>
  <c r="U65" i="58"/>
  <c r="B53" i="57"/>
  <c r="AC65" i="58"/>
  <c r="BA38" i="58"/>
  <c r="AA62" i="12"/>
  <c r="AA165" i="12" s="1"/>
  <c r="AC65" i="57"/>
  <c r="AH65" i="58"/>
  <c r="B53" i="58"/>
  <c r="AB57" i="12"/>
  <c r="AB160" i="12" s="1"/>
  <c r="B46" i="57"/>
  <c r="AA53" i="12" s="1"/>
  <c r="H65" i="58"/>
  <c r="BA38" i="57"/>
  <c r="B47" i="57"/>
  <c r="AD65" i="58"/>
  <c r="S65" i="57"/>
  <c r="O65" i="57"/>
  <c r="AA48" i="12"/>
  <c r="AA154" i="12" s="1"/>
  <c r="T65" i="58"/>
  <c r="Z65" i="58"/>
  <c r="B47" i="58"/>
  <c r="X65" i="58"/>
  <c r="L65" i="58"/>
  <c r="X65" i="57"/>
  <c r="B46" i="58"/>
  <c r="AB53" i="12" s="1"/>
  <c r="N65" i="58"/>
  <c r="J65" i="58"/>
  <c r="V65" i="58"/>
  <c r="AU38" i="58"/>
  <c r="E292" i="33"/>
  <c r="J64" i="16"/>
  <c r="F76" i="16"/>
  <c r="B299" i="21"/>
  <c r="B300" i="33"/>
  <c r="B299" i="33"/>
  <c r="B300" i="21"/>
  <c r="AD28" i="35"/>
  <c r="BH300" i="17" s="1"/>
  <c r="B300" i="22"/>
  <c r="B300" i="17"/>
  <c r="B299" i="22"/>
  <c r="E293" i="17"/>
  <c r="B257" i="22"/>
  <c r="B258" i="17"/>
  <c r="B257" i="33"/>
  <c r="B257" i="21"/>
  <c r="E278" i="21"/>
  <c r="E279" i="17"/>
  <c r="E279" i="22"/>
  <c r="E280" i="17"/>
  <c r="E279" i="33"/>
  <c r="E278" i="33"/>
  <c r="AD7" i="36"/>
  <c r="BK279" i="17" s="1"/>
  <c r="E278" i="22"/>
  <c r="E279" i="21"/>
  <c r="AP272" i="17"/>
  <c r="BE273" i="17"/>
  <c r="B265" i="17"/>
  <c r="B264" i="33"/>
  <c r="B264" i="22"/>
  <c r="B266" i="17"/>
  <c r="B265" i="33"/>
  <c r="AA23" i="35"/>
  <c r="BH265" i="17" s="1"/>
  <c r="B265" i="22"/>
  <c r="B264" i="21"/>
  <c r="B265" i="21"/>
  <c r="B243" i="17"/>
  <c r="B250" i="22"/>
  <c r="B250" i="33"/>
  <c r="B251" i="17"/>
  <c r="B250" i="21"/>
  <c r="B242" i="21"/>
  <c r="B242" i="22"/>
  <c r="B169" i="16"/>
  <c r="B242" i="33"/>
  <c r="X32" i="35"/>
  <c r="N170" i="16" s="1"/>
  <c r="M170" i="16"/>
  <c r="BE244" i="17"/>
  <c r="B237" i="33"/>
  <c r="B237" i="17"/>
  <c r="B237" i="21"/>
  <c r="B236" i="33"/>
  <c r="B237" i="22"/>
  <c r="X26" i="35"/>
  <c r="BH237" i="17" s="1"/>
  <c r="B236" i="22"/>
  <c r="B236" i="21"/>
  <c r="B238" i="17"/>
  <c r="AP244" i="17"/>
  <c r="AV208" i="17"/>
  <c r="BB415" i="17"/>
  <c r="BB436" i="17" s="1"/>
  <c r="J192" i="12" s="1"/>
  <c r="B145" i="21"/>
  <c r="B145" i="33"/>
  <c r="B104" i="17"/>
  <c r="L15" i="35"/>
  <c r="BH104" i="17" s="1"/>
  <c r="B145" i="22"/>
  <c r="E209" i="17"/>
  <c r="E208" i="21"/>
  <c r="E208" i="33"/>
  <c r="E208" i="22"/>
  <c r="I65" i="16"/>
  <c r="BB216" i="17"/>
  <c r="AV216" i="17"/>
  <c r="AP209" i="17"/>
  <c r="AP216" i="17"/>
  <c r="AS216" i="17"/>
  <c r="AS215" i="17"/>
  <c r="AS415" i="17" s="1"/>
  <c r="AS436" i="17" s="1"/>
  <c r="G192" i="12" s="1"/>
  <c r="U8" i="35"/>
  <c r="BH188" i="17" s="1"/>
  <c r="B188" i="33"/>
  <c r="X4" i="35"/>
  <c r="BH215" i="17" s="1"/>
  <c r="B215" i="17"/>
  <c r="B214" i="22"/>
  <c r="B214" i="33"/>
  <c r="B214" i="21"/>
  <c r="E188" i="21"/>
  <c r="E187" i="22"/>
  <c r="E188" i="22"/>
  <c r="E188" i="17"/>
  <c r="E187" i="21"/>
  <c r="E189" i="17"/>
  <c r="B187" i="21"/>
  <c r="B188" i="21"/>
  <c r="B188" i="17"/>
  <c r="B188" i="22"/>
  <c r="B189" i="17"/>
  <c r="B187" i="22"/>
  <c r="B187" i="33"/>
  <c r="E188" i="33"/>
  <c r="E187" i="33"/>
  <c r="U8" i="36"/>
  <c r="BK188" i="17" s="1"/>
  <c r="AY181" i="17"/>
  <c r="F80" i="16"/>
  <c r="AP182" i="17"/>
  <c r="B173" i="21"/>
  <c r="B180" i="33"/>
  <c r="BB182" i="17"/>
  <c r="E160" i="17"/>
  <c r="E160" i="33"/>
  <c r="E159" i="33"/>
  <c r="BE181" i="17"/>
  <c r="L22" i="35"/>
  <c r="BH111" i="17" s="1"/>
  <c r="AH50" i="12"/>
  <c r="S31" i="49" s="1"/>
  <c r="S38" i="49" s="1"/>
  <c r="AH51" i="12"/>
  <c r="T31" i="49" s="1"/>
  <c r="T38" i="49" s="1"/>
  <c r="L155" i="12"/>
  <c r="L49" i="12"/>
  <c r="U31" i="49"/>
  <c r="U38" i="49" s="1"/>
  <c r="P31" i="49"/>
  <c r="B160" i="22"/>
  <c r="B173" i="33"/>
  <c r="B173" i="22"/>
  <c r="B174" i="17"/>
  <c r="B159" i="22"/>
  <c r="B161" i="17"/>
  <c r="B160" i="17"/>
  <c r="B160" i="33"/>
  <c r="R10" i="35"/>
  <c r="BH160" i="17" s="1"/>
  <c r="B159" i="33"/>
  <c r="B159" i="21"/>
  <c r="B160" i="21"/>
  <c r="AV153" i="17"/>
  <c r="AV395" i="17" s="1"/>
  <c r="AV430" i="17" s="1"/>
  <c r="H186" i="12" s="1"/>
  <c r="E145" i="33"/>
  <c r="E145" i="21"/>
  <c r="E145" i="22"/>
  <c r="E146" i="17"/>
  <c r="E159" i="21"/>
  <c r="E160" i="21"/>
  <c r="R10" i="36"/>
  <c r="BK160" i="17" s="1"/>
  <c r="E160" i="22"/>
  <c r="E161" i="17"/>
  <c r="E159" i="22"/>
  <c r="B146" i="17"/>
  <c r="B103" i="21"/>
  <c r="B103" i="33"/>
  <c r="B138" i="33"/>
  <c r="E117" i="22"/>
  <c r="E118" i="17"/>
  <c r="O20" i="35"/>
  <c r="BH139" i="17" s="1"/>
  <c r="B139" i="17"/>
  <c r="B138" i="22"/>
  <c r="E117" i="21"/>
  <c r="E117" i="33"/>
  <c r="E103" i="33"/>
  <c r="E103" i="21"/>
  <c r="L15" i="36"/>
  <c r="BK104" i="17" s="1"/>
  <c r="E103" i="22"/>
  <c r="B111" i="17"/>
  <c r="B110" i="22"/>
  <c r="B110" i="21"/>
  <c r="AP70" i="17"/>
  <c r="E111" i="17"/>
  <c r="W43" i="12"/>
  <c r="I66" i="16"/>
  <c r="I11" i="36"/>
  <c r="BK69" i="17" s="1"/>
  <c r="B82" i="33"/>
  <c r="B60" i="33"/>
  <c r="B391" i="33" s="1"/>
  <c r="B82" i="22"/>
  <c r="I25" i="35"/>
  <c r="BH83" i="17" s="1"/>
  <c r="B82" i="21"/>
  <c r="E68" i="33"/>
  <c r="L30" i="35"/>
  <c r="BH119" i="17" s="1"/>
  <c r="E68" i="21"/>
  <c r="B88" i="21"/>
  <c r="E68" i="22"/>
  <c r="B83" i="17"/>
  <c r="B88" i="22"/>
  <c r="E69" i="17"/>
  <c r="B88" i="33"/>
  <c r="B89" i="17"/>
  <c r="I31" i="35"/>
  <c r="N146" i="16" s="1"/>
  <c r="B60" i="17"/>
  <c r="B392" i="17" s="1"/>
  <c r="B424" i="17" s="1"/>
  <c r="C180" i="12" s="1"/>
  <c r="E89" i="22"/>
  <c r="E89" i="21"/>
  <c r="E90" i="17"/>
  <c r="E89" i="33"/>
  <c r="I32" i="36"/>
  <c r="BK90" i="17" s="1"/>
  <c r="E110" i="33"/>
  <c r="E110" i="21"/>
  <c r="E110" i="22"/>
  <c r="BE90" i="17"/>
  <c r="BH59" i="17"/>
  <c r="AP69" i="17"/>
  <c r="E75" i="33"/>
  <c r="BB343" i="17"/>
  <c r="I81" i="16"/>
  <c r="E76" i="17"/>
  <c r="E75" i="21"/>
  <c r="AV90" i="17"/>
  <c r="I18" i="36"/>
  <c r="BK76" i="17" s="1"/>
  <c r="BH58" i="17"/>
  <c r="B83" i="33"/>
  <c r="H102" i="1"/>
  <c r="K102" i="1" s="1"/>
  <c r="I5" i="35"/>
  <c r="BH63" i="17" s="1"/>
  <c r="H81" i="1"/>
  <c r="K81" i="1" s="1"/>
  <c r="I19" i="35"/>
  <c r="BH77" i="17" s="1"/>
  <c r="H95" i="1"/>
  <c r="K95" i="1" s="1"/>
  <c r="B146" i="16"/>
  <c r="H107" i="1"/>
  <c r="K107" i="1" s="1"/>
  <c r="E82" i="22"/>
  <c r="E82" i="33"/>
  <c r="E82" i="21"/>
  <c r="E83" i="17"/>
  <c r="BB70" i="17"/>
  <c r="BB69" i="17"/>
  <c r="E335" i="33"/>
  <c r="E402" i="33" s="1"/>
  <c r="B60" i="21"/>
  <c r="B391" i="21" s="1"/>
  <c r="B60" i="22"/>
  <c r="B391" i="22" s="1"/>
  <c r="I162" i="16" a="1"/>
  <c r="I162" i="16" s="1"/>
  <c r="AV56" i="17"/>
  <c r="AV55" i="17"/>
  <c r="F26" i="35"/>
  <c r="BH55" i="17" s="1"/>
  <c r="B54" i="33"/>
  <c r="B54" i="22"/>
  <c r="B54" i="21"/>
  <c r="B54" i="17"/>
  <c r="Q167" i="16" a="1"/>
  <c r="Q167" i="16" s="1"/>
  <c r="AU57" i="12" s="1"/>
  <c r="AU58" i="12" s="1"/>
  <c r="E172" i="16" a="1"/>
  <c r="E172" i="16" s="1"/>
  <c r="I142" i="16" a="1"/>
  <c r="I142" i="16" s="1"/>
  <c r="AQ43" i="12" s="1"/>
  <c r="H177" i="16" a="1"/>
  <c r="H177" i="16" s="1"/>
  <c r="AP62" i="12" s="1"/>
  <c r="AP63" i="12" s="1"/>
  <c r="AP66" i="12" s="1"/>
  <c r="G147" i="16" a="1"/>
  <c r="G147" i="16" s="1"/>
  <c r="AO45" i="12" s="1"/>
  <c r="E336" i="17"/>
  <c r="E403" i="17" s="1"/>
  <c r="E444" i="17" s="1"/>
  <c r="E335" i="22"/>
  <c r="E402" i="22" s="1"/>
  <c r="AS55" i="17"/>
  <c r="BE409" i="17"/>
  <c r="BE423" i="17" s="1"/>
  <c r="K179" i="12" s="1"/>
  <c r="AS56" i="17"/>
  <c r="I10" i="35"/>
  <c r="BH68" i="17" s="1"/>
  <c r="Q177" i="16" a="1"/>
  <c r="Q177" i="16" s="1"/>
  <c r="G157" i="16" a="1"/>
  <c r="G157" i="16" s="1"/>
  <c r="Q157" i="16" a="1"/>
  <c r="Q157" i="16" s="1"/>
  <c r="D172" i="16" a="1"/>
  <c r="D172" i="16" s="1"/>
  <c r="AL59" i="12" s="1"/>
  <c r="Y8" i="49" s="1"/>
  <c r="H11" i="56" s="1"/>
  <c r="J187" i="16" a="1"/>
  <c r="J187" i="16" s="1"/>
  <c r="AR69" i="12" s="1"/>
  <c r="AR71" i="12" s="1"/>
  <c r="J147" i="16" a="1"/>
  <c r="J147" i="16" s="1"/>
  <c r="AR45" i="12" s="1"/>
  <c r="E187" i="16" a="1"/>
  <c r="E187" i="16" s="1"/>
  <c r="AM69" i="12" s="1"/>
  <c r="AM71" i="12" s="1"/>
  <c r="T59" i="21"/>
  <c r="Q140" i="16"/>
  <c r="W274" i="21"/>
  <c r="R174" i="16"/>
  <c r="W183" i="17"/>
  <c r="R159" i="16"/>
  <c r="R157" i="16" s="1" a="1"/>
  <c r="R157" i="16" s="1"/>
  <c r="AV52" i="12" s="1"/>
  <c r="AV53" i="12" s="1"/>
  <c r="AV50" i="12" s="1"/>
  <c r="W336" i="17"/>
  <c r="R184" i="16"/>
  <c r="R182" i="16" s="1" a="1"/>
  <c r="R182" i="16" s="1"/>
  <c r="AV64" i="12" s="1"/>
  <c r="AV65" i="12" s="1"/>
  <c r="W242" i="17"/>
  <c r="R171" i="16"/>
  <c r="N152" i="17"/>
  <c r="O154" i="16"/>
  <c r="Q151" i="17"/>
  <c r="P155" i="16"/>
  <c r="Q274" i="22"/>
  <c r="P174" i="16"/>
  <c r="N183" i="17"/>
  <c r="O159" i="16"/>
  <c r="B181" i="21"/>
  <c r="T153" i="17"/>
  <c r="Q153" i="16"/>
  <c r="W89" i="17"/>
  <c r="R146" i="16"/>
  <c r="AF334" i="21"/>
  <c r="G185" i="16"/>
  <c r="G182" i="16" s="1" a="1"/>
  <c r="G182" i="16" s="1"/>
  <c r="AO64" i="12" s="1"/>
  <c r="H243" i="22"/>
  <c r="I169" i="16"/>
  <c r="N153" i="17"/>
  <c r="O153" i="16"/>
  <c r="T273" i="17"/>
  <c r="Q176" i="16"/>
  <c r="AI243" i="17"/>
  <c r="D170" i="16"/>
  <c r="E90" i="22"/>
  <c r="C144" i="16"/>
  <c r="BE154" i="17"/>
  <c r="BE413" i="17" s="1"/>
  <c r="BE431" i="17" s="1"/>
  <c r="K187" i="12" s="1"/>
  <c r="M153" i="16"/>
  <c r="M152" i="16" s="1" a="1"/>
  <c r="M152" i="16" s="1"/>
  <c r="Q304" i="33"/>
  <c r="P179" i="16"/>
  <c r="H305" i="33"/>
  <c r="I178" i="16"/>
  <c r="H274" i="33"/>
  <c r="I174" i="16"/>
  <c r="H151" i="22"/>
  <c r="I154" i="16"/>
  <c r="T31" i="17"/>
  <c r="Q132" i="16"/>
  <c r="Q130" i="16" s="1" a="1"/>
  <c r="Q130" i="16" s="1"/>
  <c r="AU40" i="12" s="1"/>
  <c r="R135" i="16" a="1"/>
  <c r="R135" i="16" s="1"/>
  <c r="AV41" i="12" s="1"/>
  <c r="AV42" i="12" s="1"/>
  <c r="AL304" i="21"/>
  <c r="E179" i="16"/>
  <c r="E177" i="16" s="1" a="1"/>
  <c r="E177" i="16" s="1"/>
  <c r="AI243" i="21"/>
  <c r="D169" i="16"/>
  <c r="K272" i="33"/>
  <c r="J176" i="16"/>
  <c r="O149" i="16"/>
  <c r="AJ31" i="36"/>
  <c r="C191" i="16"/>
  <c r="C187" i="16" s="1" a="1"/>
  <c r="C187" i="16" s="1"/>
  <c r="E60" i="22"/>
  <c r="E391" i="22" s="1"/>
  <c r="C139" i="16"/>
  <c r="C135" i="16" s="1" a="1"/>
  <c r="C135" i="16" s="1"/>
  <c r="AF41" i="12" s="1"/>
  <c r="AF42" i="12" s="1"/>
  <c r="I27" i="49" s="1"/>
  <c r="C177" i="16" a="1"/>
  <c r="C177" i="16" s="1"/>
  <c r="AF62" i="12" s="1"/>
  <c r="W150" i="21"/>
  <c r="R155" i="16"/>
  <c r="AF59" i="21"/>
  <c r="G140" i="16"/>
  <c r="G135" i="16" s="1" a="1"/>
  <c r="G135" i="16" s="1"/>
  <c r="AO41" i="12" s="1"/>
  <c r="AO42" i="12" s="1"/>
  <c r="I10" i="49" s="1"/>
  <c r="H152" i="33"/>
  <c r="I153" i="16"/>
  <c r="T151" i="21"/>
  <c r="Q154" i="16"/>
  <c r="T273" i="21"/>
  <c r="Q175" i="16"/>
  <c r="W42" i="12"/>
  <c r="W212" i="12" s="1"/>
  <c r="O131" i="16"/>
  <c r="O130" i="16" s="1" a="1"/>
  <c r="O130" i="16" s="1"/>
  <c r="P187" i="16" a="1"/>
  <c r="P187" i="16" s="1"/>
  <c r="AT69" i="12" s="1"/>
  <c r="AT71" i="12" s="1"/>
  <c r="W212" i="17"/>
  <c r="R165" i="16"/>
  <c r="H150" i="22"/>
  <c r="I155" i="16"/>
  <c r="W121" i="17"/>
  <c r="R150" i="16"/>
  <c r="R147" i="16" s="1" a="1"/>
  <c r="R147" i="16" s="1"/>
  <c r="W212" i="21"/>
  <c r="R164" i="16"/>
  <c r="H243" i="17"/>
  <c r="I170" i="16"/>
  <c r="N305" i="22"/>
  <c r="O178" i="16"/>
  <c r="N149" i="22"/>
  <c r="O156" i="16"/>
  <c r="K150" i="22"/>
  <c r="J155" i="16"/>
  <c r="K182" i="17"/>
  <c r="J160" i="16"/>
  <c r="J157" i="16" s="1" a="1"/>
  <c r="J157" i="16" s="1"/>
  <c r="AR52" i="12" s="1"/>
  <c r="E153" i="17"/>
  <c r="E412" i="17" s="1"/>
  <c r="E429" i="17" s="1"/>
  <c r="C185" i="12" s="1"/>
  <c r="C153" i="16"/>
  <c r="H187" i="16" a="1"/>
  <c r="H187" i="16" s="1"/>
  <c r="AP69" i="12" s="1"/>
  <c r="AP71" i="12" s="1"/>
  <c r="C184" i="16"/>
  <c r="C182" i="16" s="1" a="1"/>
  <c r="C182" i="16" s="1"/>
  <c r="AF64" i="12" s="1"/>
  <c r="AG33" i="36"/>
  <c r="BK336" i="17" s="1"/>
  <c r="BK403" i="17" s="1"/>
  <c r="BK444" i="17" s="1"/>
  <c r="O200" i="12" s="1"/>
  <c r="G187" i="16" a="1"/>
  <c r="G187" i="16" s="1"/>
  <c r="AO69" i="12" s="1"/>
  <c r="AO70" i="12" s="1"/>
  <c r="H31" i="33"/>
  <c r="I132" i="16"/>
  <c r="I135" i="16" a="1"/>
  <c r="I135" i="16" s="1"/>
  <c r="W273" i="17"/>
  <c r="R176" i="16"/>
  <c r="H273" i="17"/>
  <c r="I176" i="16"/>
  <c r="Q305" i="22"/>
  <c r="P178" i="16"/>
  <c r="Q334" i="33"/>
  <c r="P185" i="16"/>
  <c r="K149" i="33"/>
  <c r="J156" i="16"/>
  <c r="Q180" i="33"/>
  <c r="P161" i="16"/>
  <c r="K305" i="17"/>
  <c r="J179" i="16"/>
  <c r="AJ31" i="35"/>
  <c r="N191" i="16" s="1"/>
  <c r="B191" i="16"/>
  <c r="B187" i="16" s="1" a="1"/>
  <c r="B187" i="16" s="1"/>
  <c r="AL121" i="17"/>
  <c r="E150" i="16"/>
  <c r="E147" i="16" s="1" a="1"/>
  <c r="E147" i="16" s="1"/>
  <c r="G142" i="16" a="1"/>
  <c r="G142" i="16" s="1"/>
  <c r="F172" i="16" a="1"/>
  <c r="F172" i="16" s="1"/>
  <c r="AN59" i="12" s="1"/>
  <c r="Q147" i="16" a="1"/>
  <c r="Q147" i="16" s="1"/>
  <c r="AU45" i="12" s="1"/>
  <c r="AU46" i="12" s="1"/>
  <c r="W153" i="17"/>
  <c r="R153" i="16"/>
  <c r="AI303" i="21"/>
  <c r="D180" i="16"/>
  <c r="Z335" i="17"/>
  <c r="H185" i="16"/>
  <c r="H182" i="16" s="1" a="1"/>
  <c r="H182" i="16" s="1"/>
  <c r="AP64" i="12" s="1"/>
  <c r="AP65" i="12" s="1"/>
  <c r="AI90" i="17"/>
  <c r="D145" i="16"/>
  <c r="D142" i="16" s="1" a="1"/>
  <c r="D142" i="16" s="1"/>
  <c r="AL43" i="12" s="1"/>
  <c r="AL44" i="12" s="1"/>
  <c r="J8" i="49" s="1"/>
  <c r="N333" i="33"/>
  <c r="O186" i="16"/>
  <c r="T213" i="17"/>
  <c r="Q164" i="16"/>
  <c r="T335" i="17"/>
  <c r="Q185" i="16"/>
  <c r="AI302" i="21"/>
  <c r="D181" i="16"/>
  <c r="W150" i="17"/>
  <c r="R156" i="16"/>
  <c r="AL213" i="21"/>
  <c r="E163" i="16"/>
  <c r="E162" i="16" s="1" a="1"/>
  <c r="E162" i="16" s="1"/>
  <c r="AM55" i="12" s="1"/>
  <c r="AM56" i="12" s="1"/>
  <c r="AA9" i="49" s="1"/>
  <c r="K12" i="56" s="1"/>
  <c r="K334" i="17"/>
  <c r="J186" i="16"/>
  <c r="Q303" i="22"/>
  <c r="P180" i="16"/>
  <c r="N305" i="17"/>
  <c r="O179" i="16"/>
  <c r="D187" i="16" a="1"/>
  <c r="D187" i="16" s="1"/>
  <c r="AL69" i="12" s="1"/>
  <c r="AL70" i="12" s="1"/>
  <c r="AI120" i="21"/>
  <c r="D150" i="16"/>
  <c r="D147" i="16" s="1" a="1"/>
  <c r="D147" i="16" s="1"/>
  <c r="W304" i="21"/>
  <c r="R179" i="16"/>
  <c r="AC214" i="17"/>
  <c r="F163" i="16"/>
  <c r="F162" i="16" s="1" a="1"/>
  <c r="F162" i="16" s="1"/>
  <c r="AN55" i="12" s="1"/>
  <c r="W11" i="49" s="1"/>
  <c r="F14" i="56" s="1"/>
  <c r="Q274" i="17"/>
  <c r="P175" i="16"/>
  <c r="K335" i="33"/>
  <c r="J184" i="16"/>
  <c r="E181" i="17"/>
  <c r="C161" i="16"/>
  <c r="T91" i="21"/>
  <c r="Q143" i="16"/>
  <c r="Q142" i="16" s="1" a="1"/>
  <c r="Q142" i="16" s="1"/>
  <c r="AU43" i="12" s="1"/>
  <c r="AU44" i="12" s="1"/>
  <c r="T336" i="17"/>
  <c r="Q184" i="16"/>
  <c r="F187" i="16" a="1"/>
  <c r="F187" i="16" s="1"/>
  <c r="AN69" i="12" s="1"/>
  <c r="AN72" i="12" s="1"/>
  <c r="W214" i="17"/>
  <c r="R163" i="16"/>
  <c r="AC241" i="21"/>
  <c r="F171" i="16"/>
  <c r="F167" i="16" s="1" a="1"/>
  <c r="F167" i="16" s="1"/>
  <c r="AN57" i="12" s="1"/>
  <c r="AN58" i="12" s="1"/>
  <c r="AB11" i="49" s="1"/>
  <c r="L14" i="56" s="1"/>
  <c r="N150" i="33"/>
  <c r="O155" i="16"/>
  <c r="K273" i="33"/>
  <c r="J175" i="16"/>
  <c r="N335" i="22"/>
  <c r="O184" i="16"/>
  <c r="I32" i="35"/>
  <c r="N145" i="16" s="1"/>
  <c r="B145" i="16"/>
  <c r="G172" i="16" a="1"/>
  <c r="G172" i="16" s="1"/>
  <c r="T150" i="21"/>
  <c r="Q155" i="16"/>
  <c r="AC306" i="17"/>
  <c r="F178" i="16"/>
  <c r="F177" i="16" s="1" a="1"/>
  <c r="F177" i="16" s="1"/>
  <c r="H335" i="17"/>
  <c r="I185" i="16"/>
  <c r="I182" i="16" s="1" a="1"/>
  <c r="I182" i="16" s="1"/>
  <c r="AQ64" i="12" s="1"/>
  <c r="AI244" i="21"/>
  <c r="D168" i="16"/>
  <c r="AL182" i="21"/>
  <c r="E159" i="16"/>
  <c r="K151" i="33"/>
  <c r="J154" i="16"/>
  <c r="N302" i="33"/>
  <c r="O181" i="16"/>
  <c r="Q333" i="22"/>
  <c r="P186" i="16"/>
  <c r="T210" i="21"/>
  <c r="Q166" i="16"/>
  <c r="W306" i="17"/>
  <c r="R178" i="16"/>
  <c r="AF303" i="17"/>
  <c r="G181" i="16"/>
  <c r="G177" i="16" s="1" a="1"/>
  <c r="G177" i="16" s="1"/>
  <c r="AO62" i="12" s="1"/>
  <c r="H120" i="22"/>
  <c r="I150" i="16"/>
  <c r="I147" i="16" s="1" a="1"/>
  <c r="I147" i="16" s="1"/>
  <c r="AQ45" i="12" s="1"/>
  <c r="K303" i="17"/>
  <c r="J181" i="16"/>
  <c r="K334" i="33"/>
  <c r="J185" i="16"/>
  <c r="E32" i="22"/>
  <c r="C131" i="16"/>
  <c r="C130" i="16" s="1" a="1"/>
  <c r="C130" i="16" s="1"/>
  <c r="H30" i="22"/>
  <c r="I133" i="16"/>
  <c r="W31" i="21"/>
  <c r="R132" i="16"/>
  <c r="W302" i="21"/>
  <c r="R181" i="16"/>
  <c r="N272" i="33"/>
  <c r="O176" i="16"/>
  <c r="X34" i="36"/>
  <c r="BK245" i="17" s="1"/>
  <c r="C168" i="16"/>
  <c r="C167" i="16" s="1" a="1"/>
  <c r="C167" i="16" s="1"/>
  <c r="AF57" i="12" s="1"/>
  <c r="AF58" i="12" s="1"/>
  <c r="AB27" i="49" s="1"/>
  <c r="L30" i="56" s="1"/>
  <c r="E244" i="22"/>
  <c r="E398" i="22" s="1"/>
  <c r="E245" i="17"/>
  <c r="E244" i="33"/>
  <c r="E398" i="33" s="1"/>
  <c r="E244" i="21"/>
  <c r="E398" i="21" s="1"/>
  <c r="E130" i="16" a="1"/>
  <c r="E130" i="16" s="1"/>
  <c r="H273" i="33"/>
  <c r="I175" i="16"/>
  <c r="W244" i="17"/>
  <c r="R169" i="16"/>
  <c r="W29" i="21"/>
  <c r="R134" i="16"/>
  <c r="AI213" i="17"/>
  <c r="D164" i="16"/>
  <c r="D162" i="16" s="1" a="1"/>
  <c r="D162" i="16" s="1"/>
  <c r="AL55" i="12" s="1"/>
  <c r="AL181" i="17"/>
  <c r="E161" i="16"/>
  <c r="N335" i="17"/>
  <c r="O185" i="16"/>
  <c r="B153" i="17"/>
  <c r="B153" i="16"/>
  <c r="B152" i="16" s="1" a="1"/>
  <c r="B152" i="16" s="1"/>
  <c r="AE47" i="12" s="1"/>
  <c r="AE48" i="12" s="1"/>
  <c r="R26" i="49" s="1"/>
  <c r="H304" i="17"/>
  <c r="I180" i="16"/>
  <c r="T58" i="17"/>
  <c r="Q141" i="16"/>
  <c r="W32" i="21"/>
  <c r="R131" i="16"/>
  <c r="AL182" i="17"/>
  <c r="E160" i="16"/>
  <c r="J131" i="16"/>
  <c r="J130" i="16" s="1" a="1"/>
  <c r="J130" i="16" s="1"/>
  <c r="N273" i="22"/>
  <c r="O175" i="16"/>
  <c r="B47" i="21"/>
  <c r="E60" i="17"/>
  <c r="E392" i="17" s="1"/>
  <c r="E424" i="17" s="1"/>
  <c r="E60" i="21"/>
  <c r="E391" i="21" s="1"/>
  <c r="E55" i="21"/>
  <c r="E55" i="22"/>
  <c r="E55" i="17"/>
  <c r="E55" i="33"/>
  <c r="F27" i="36"/>
  <c r="BK56" i="17" s="1"/>
  <c r="E60" i="33"/>
  <c r="E391" i="33" s="1"/>
  <c r="B47" i="33"/>
  <c r="B47" i="22"/>
  <c r="AP62" i="17"/>
  <c r="F31" i="36"/>
  <c r="BK60" i="17" s="1"/>
  <c r="BK392" i="17" s="1"/>
  <c r="BK424" i="17" s="1"/>
  <c r="O180" i="12" s="1"/>
  <c r="E61" i="21"/>
  <c r="F31" i="35"/>
  <c r="N139" i="16" s="1"/>
  <c r="N135" i="16" s="1" a="1"/>
  <c r="N135" i="16" s="1"/>
  <c r="AP57" i="17"/>
  <c r="BE56" i="17"/>
  <c r="J71" i="16"/>
  <c r="J59" i="16"/>
  <c r="BE55" i="17"/>
  <c r="B47" i="17"/>
  <c r="E47" i="21"/>
  <c r="F18" i="36"/>
  <c r="BK47" i="17" s="1"/>
  <c r="E47" i="22"/>
  <c r="E47" i="17"/>
  <c r="B26" i="33"/>
  <c r="B26" i="17"/>
  <c r="B26" i="21"/>
  <c r="B26" i="22"/>
  <c r="K41" i="12"/>
  <c r="G37" i="49" s="1"/>
  <c r="K115" i="12"/>
  <c r="AG40" i="12"/>
  <c r="F30" i="49" s="1"/>
  <c r="AV42" i="17"/>
  <c r="AV41" i="17"/>
  <c r="F11" i="36"/>
  <c r="BK40" i="17" s="1"/>
  <c r="E40" i="22"/>
  <c r="E40" i="17"/>
  <c r="E40" i="33"/>
  <c r="E40" i="21"/>
  <c r="E26" i="33"/>
  <c r="F11" i="35"/>
  <c r="BH40" i="17" s="1"/>
  <c r="B40" i="22"/>
  <c r="B40" i="17"/>
  <c r="B40" i="21"/>
  <c r="B40" i="33"/>
  <c r="E32" i="33"/>
  <c r="E26" i="21"/>
  <c r="E32" i="21"/>
  <c r="E32" i="17"/>
  <c r="E408" i="17" s="1"/>
  <c r="E422" i="17" s="1"/>
  <c r="C178" i="12" s="1"/>
  <c r="AO40" i="12"/>
  <c r="F10" i="49" s="1"/>
  <c r="AY33" i="17"/>
  <c r="AY409" i="17" s="1"/>
  <c r="AY423" i="17" s="1"/>
  <c r="I179" i="12" s="1"/>
  <c r="AV33" i="17"/>
  <c r="AV409" i="17" s="1"/>
  <c r="AV423" i="17" s="1"/>
  <c r="H179" i="12" s="1"/>
  <c r="C34" i="36"/>
  <c r="BK32" i="17" s="1"/>
  <c r="BK408" i="17" s="1"/>
  <c r="BK422" i="17" s="1"/>
  <c r="O178" i="12" s="1"/>
  <c r="AS33" i="17"/>
  <c r="AS409" i="17" s="1"/>
  <c r="AS423" i="17" s="1"/>
  <c r="G179" i="12" s="1"/>
  <c r="BB33" i="17"/>
  <c r="BB409" i="17" s="1"/>
  <c r="BB423" i="17" s="1"/>
  <c r="J179" i="12" s="1"/>
  <c r="C28" i="36"/>
  <c r="BK26" i="17" s="1"/>
  <c r="E26" i="17"/>
  <c r="B356" i="22"/>
  <c r="B357" i="17"/>
  <c r="B356" i="33"/>
  <c r="B356" i="21"/>
  <c r="J58" i="16"/>
  <c r="BE13" i="17"/>
  <c r="AY13" i="17"/>
  <c r="G58" i="16"/>
  <c r="AV13" i="17"/>
  <c r="F58" i="16"/>
  <c r="AS13" i="17"/>
  <c r="I58" i="16"/>
  <c r="BB13" i="17"/>
  <c r="E357" i="17"/>
  <c r="E356" i="33"/>
  <c r="E356" i="21"/>
  <c r="E356" i="22"/>
  <c r="AV72" i="12"/>
  <c r="AV70" i="12"/>
  <c r="AV71" i="12"/>
  <c r="AU70" i="12"/>
  <c r="AU71" i="12"/>
  <c r="AU72" i="12"/>
  <c r="F64" i="16"/>
  <c r="BB336" i="17"/>
  <c r="BB403" i="17" s="1"/>
  <c r="BB444" i="17" s="1"/>
  <c r="J200" i="12" s="1"/>
  <c r="BE337" i="17"/>
  <c r="BE419" i="17" s="1"/>
  <c r="BE445" i="17" s="1"/>
  <c r="K201" i="12" s="1"/>
  <c r="AP336" i="17"/>
  <c r="AP403" i="17" s="1"/>
  <c r="AP444" i="17" s="1"/>
  <c r="F200" i="12" s="1"/>
  <c r="AV336" i="17"/>
  <c r="AV403" i="17" s="1"/>
  <c r="AV444" i="17" s="1"/>
  <c r="H200" i="12" s="1"/>
  <c r="X68" i="16"/>
  <c r="Y64" i="16"/>
  <c r="E329" i="17"/>
  <c r="E328" i="33"/>
  <c r="E328" i="22"/>
  <c r="E328" i="21"/>
  <c r="B328" i="22"/>
  <c r="B328" i="21"/>
  <c r="B329" i="17"/>
  <c r="B328" i="33"/>
  <c r="E299" i="33"/>
  <c r="J79" i="16"/>
  <c r="BB402" i="17"/>
  <c r="BB442" i="17" s="1"/>
  <c r="J198" i="12" s="1"/>
  <c r="AP417" i="17"/>
  <c r="AP441" i="17" s="1"/>
  <c r="F197" i="12" s="1"/>
  <c r="G64" i="12"/>
  <c r="AN86" i="16"/>
  <c r="AN90" i="16" s="1"/>
  <c r="T86" i="17"/>
  <c r="G135" i="12"/>
  <c r="F68" i="16"/>
  <c r="AN84" i="16"/>
  <c r="AN88" i="16" s="1"/>
  <c r="AV307" i="17"/>
  <c r="AV308" i="17"/>
  <c r="AP308" i="17"/>
  <c r="E293" i="33"/>
  <c r="E293" i="21"/>
  <c r="E294" i="17"/>
  <c r="E293" i="22"/>
  <c r="AG4" i="36"/>
  <c r="BK307" i="17" s="1"/>
  <c r="E306" i="22"/>
  <c r="E306" i="21"/>
  <c r="E306" i="33"/>
  <c r="E307" i="17"/>
  <c r="X60" i="16"/>
  <c r="X58" i="16"/>
  <c r="P72" i="16"/>
  <c r="T210" i="17"/>
  <c r="E299" i="21"/>
  <c r="E300" i="17"/>
  <c r="T86" i="21"/>
  <c r="I78" i="16"/>
  <c r="X72" i="16"/>
  <c r="X76" i="16"/>
  <c r="Y71" i="16"/>
  <c r="P75" i="16"/>
  <c r="O66" i="16"/>
  <c r="D76" i="16"/>
  <c r="AP301" i="17"/>
  <c r="B272" i="17"/>
  <c r="B271" i="21"/>
  <c r="B271" i="22"/>
  <c r="AD28" i="36"/>
  <c r="BK300" i="17" s="1"/>
  <c r="D67" i="16"/>
  <c r="BB399" i="17"/>
  <c r="BB437" i="17" s="1"/>
  <c r="J193" i="12" s="1"/>
  <c r="F67" i="16"/>
  <c r="AY415" i="17"/>
  <c r="AY436" i="17" s="1"/>
  <c r="I192" i="12" s="1"/>
  <c r="B252" i="17"/>
  <c r="T83" i="21"/>
  <c r="AV399" i="17"/>
  <c r="AV437" i="17" s="1"/>
  <c r="H193" i="12" s="1"/>
  <c r="E271" i="33"/>
  <c r="Q236" i="22"/>
  <c r="E272" i="17"/>
  <c r="E271" i="21"/>
  <c r="E271" i="22"/>
  <c r="T89" i="21"/>
  <c r="T88" i="21"/>
  <c r="T332" i="21"/>
  <c r="T89" i="17"/>
  <c r="B251" i="22"/>
  <c r="AA17" i="35"/>
  <c r="BH259" i="17" s="1"/>
  <c r="B259" i="17"/>
  <c r="B258" i="22"/>
  <c r="B258" i="33"/>
  <c r="B258" i="21"/>
  <c r="AA10" i="35"/>
  <c r="BH252" i="17" s="1"/>
  <c r="B251" i="21"/>
  <c r="X80" i="16"/>
  <c r="P76" i="16"/>
  <c r="AP273" i="17"/>
  <c r="AA30" i="35"/>
  <c r="BH272" i="17" s="1"/>
  <c r="B176" i="16"/>
  <c r="B172" i="16" s="1" a="1"/>
  <c r="B172" i="16" s="1"/>
  <c r="V45" i="12"/>
  <c r="T84" i="21"/>
  <c r="B168" i="16"/>
  <c r="X64" i="16"/>
  <c r="BE210" i="17"/>
  <c r="J76" i="16"/>
  <c r="T334" i="21"/>
  <c r="Y65" i="16"/>
  <c r="V119" i="12"/>
  <c r="V247" i="12" s="1"/>
  <c r="T90" i="17"/>
  <c r="T90" i="21"/>
  <c r="T91" i="17"/>
  <c r="AG35" i="13"/>
  <c r="Y64" i="12" s="1"/>
  <c r="T335" i="21"/>
  <c r="E147" i="17"/>
  <c r="I36" i="13"/>
  <c r="Y117" i="12" s="1"/>
  <c r="Y245" i="12" s="1"/>
  <c r="I35" i="13"/>
  <c r="BA60" i="16" s="1"/>
  <c r="T208" i="17"/>
  <c r="T333" i="21"/>
  <c r="T334" i="17"/>
  <c r="AG36" i="13"/>
  <c r="Y135" i="12" s="1"/>
  <c r="Y263" i="12" s="1"/>
  <c r="T92" i="17"/>
  <c r="Q237" i="17"/>
  <c r="E146" i="22"/>
  <c r="E146" i="33"/>
  <c r="E146" i="21"/>
  <c r="E180" i="22"/>
  <c r="E180" i="33"/>
  <c r="B146" i="22"/>
  <c r="B146" i="33"/>
  <c r="T209" i="17"/>
  <c r="B146" i="21"/>
  <c r="B147" i="17"/>
  <c r="AY189" i="17"/>
  <c r="H64" i="16"/>
  <c r="T212" i="21"/>
  <c r="BB189" i="17"/>
  <c r="I76" i="16"/>
  <c r="T211" i="17"/>
  <c r="E209" i="21"/>
  <c r="R18" i="35"/>
  <c r="BH168" i="17" s="1"/>
  <c r="K327" i="22"/>
  <c r="T207" i="17"/>
  <c r="E210" i="17"/>
  <c r="O15" i="35"/>
  <c r="BH134" i="17" s="1"/>
  <c r="X6" i="35"/>
  <c r="BH217" i="17" s="1"/>
  <c r="B216" i="33"/>
  <c r="B217" i="17"/>
  <c r="B216" i="21"/>
  <c r="B216" i="22"/>
  <c r="E209" i="22"/>
  <c r="E209" i="33"/>
  <c r="T214" i="17"/>
  <c r="T213" i="21"/>
  <c r="U36" i="13"/>
  <c r="Y126" i="12" s="1"/>
  <c r="Y254" i="12" s="1"/>
  <c r="U35" i="13"/>
  <c r="Y55" i="12" s="1"/>
  <c r="F60" i="16"/>
  <c r="G55" i="12"/>
  <c r="G126" i="12"/>
  <c r="T68" i="16"/>
  <c r="AO55" i="12"/>
  <c r="W10" i="49" s="1"/>
  <c r="F13" i="56" s="1"/>
  <c r="BB210" i="17"/>
  <c r="I64" i="16"/>
  <c r="E180" i="21"/>
  <c r="W335" i="17"/>
  <c r="B174" i="33"/>
  <c r="E152" i="33"/>
  <c r="E394" i="33" s="1"/>
  <c r="E152" i="21"/>
  <c r="E394" i="21" s="1"/>
  <c r="E152" i="22"/>
  <c r="E394" i="22" s="1"/>
  <c r="BE153" i="17"/>
  <c r="BE395" i="17" s="1"/>
  <c r="BE430" i="17" s="1"/>
  <c r="K186" i="12" s="1"/>
  <c r="B152" i="33"/>
  <c r="B394" i="33" s="1"/>
  <c r="B152" i="22"/>
  <c r="B394" i="22" s="1"/>
  <c r="B152" i="21"/>
  <c r="B394" i="21" s="1"/>
  <c r="AV161" i="17"/>
  <c r="AS161" i="17"/>
  <c r="BE161" i="17"/>
  <c r="T76" i="16"/>
  <c r="Q76" i="16"/>
  <c r="R31" i="36"/>
  <c r="BK181" i="17" s="1"/>
  <c r="C160" i="16"/>
  <c r="AS92" i="17"/>
  <c r="AS393" i="17" s="1"/>
  <c r="AS426" i="17" s="1"/>
  <c r="G182" i="12" s="1"/>
  <c r="BE182" i="17"/>
  <c r="AY182" i="17"/>
  <c r="AS95" i="17"/>
  <c r="AS94" i="17"/>
  <c r="W62" i="16"/>
  <c r="B174" i="22"/>
  <c r="B175" i="17"/>
  <c r="B174" i="21"/>
  <c r="E111" i="21"/>
  <c r="E112" i="17"/>
  <c r="E111" i="22"/>
  <c r="L23" i="36"/>
  <c r="BK112" i="17" s="1"/>
  <c r="E153" i="21"/>
  <c r="O34" i="36"/>
  <c r="BK153" i="17" s="1"/>
  <c r="BK412" i="17" s="1"/>
  <c r="BK429" i="17" s="1"/>
  <c r="O185" i="12" s="1"/>
  <c r="E90" i="21"/>
  <c r="B89" i="33"/>
  <c r="B89" i="22"/>
  <c r="B90" i="17"/>
  <c r="B89" i="21"/>
  <c r="H109" i="1"/>
  <c r="K109" i="1" s="1"/>
  <c r="G30" i="49"/>
  <c r="R18" i="36"/>
  <c r="BK168" i="17" s="1"/>
  <c r="E167" i="21"/>
  <c r="E167" i="22"/>
  <c r="E167" i="33"/>
  <c r="E168" i="17"/>
  <c r="E90" i="33"/>
  <c r="AP153" i="17"/>
  <c r="G63" i="16"/>
  <c r="AN47" i="12"/>
  <c r="AN48" i="12" s="1"/>
  <c r="R11" i="49" s="1"/>
  <c r="AP154" i="17"/>
  <c r="C8" i="35"/>
  <c r="AS63" i="17"/>
  <c r="F72" i="16"/>
  <c r="AY153" i="17"/>
  <c r="F63" i="16"/>
  <c r="O34" i="35"/>
  <c r="BB69" i="16"/>
  <c r="Z69" i="12"/>
  <c r="Z169" i="12" s="1"/>
  <c r="BA77" i="16"/>
  <c r="Y57" i="12"/>
  <c r="Y224" i="12" s="1"/>
  <c r="AU69" i="16"/>
  <c r="S69" i="12"/>
  <c r="S169" i="12" s="1"/>
  <c r="AS69" i="16"/>
  <c r="Q69" i="12"/>
  <c r="Q169" i="12" s="1"/>
  <c r="AR63" i="16"/>
  <c r="P52" i="12"/>
  <c r="AT81" i="16"/>
  <c r="R69" i="12"/>
  <c r="R169" i="12" s="1"/>
  <c r="X40" i="12"/>
  <c r="AW81" i="16"/>
  <c r="U69" i="12"/>
  <c r="U169" i="12" s="1"/>
  <c r="BA69" i="16"/>
  <c r="Y69" i="12"/>
  <c r="Y169" i="12" s="1"/>
  <c r="AX81" i="16"/>
  <c r="V69" i="12"/>
  <c r="V233" i="12" s="1"/>
  <c r="C23" i="35"/>
  <c r="BH21" i="17" s="1"/>
  <c r="E5" i="21"/>
  <c r="C7" i="36"/>
  <c r="BK5" i="17" s="1"/>
  <c r="L30" i="36"/>
  <c r="BK119" i="17" s="1"/>
  <c r="E91" i="17"/>
  <c r="I33" i="36"/>
  <c r="BK91" i="17" s="1"/>
  <c r="L16" i="35"/>
  <c r="BH105" i="17" s="1"/>
  <c r="B104" i="22"/>
  <c r="B104" i="21"/>
  <c r="B105" i="17"/>
  <c r="B104" i="33"/>
  <c r="F6" i="36"/>
  <c r="BK35" i="17" s="1"/>
  <c r="E49" i="33"/>
  <c r="F20" i="36"/>
  <c r="BK49" i="17" s="1"/>
  <c r="E42" i="17"/>
  <c r="F13" i="36"/>
  <c r="BK42" i="17" s="1"/>
  <c r="I26" i="35"/>
  <c r="BH84" i="17" s="1"/>
  <c r="I26" i="36"/>
  <c r="BK84" i="17" s="1"/>
  <c r="C16" i="36"/>
  <c r="BK14" i="17" s="1"/>
  <c r="I13" i="36"/>
  <c r="BK71" i="17" s="1"/>
  <c r="I12" i="36"/>
  <c r="BK70" i="17" s="1"/>
  <c r="C23" i="36"/>
  <c r="BK21" i="17" s="1"/>
  <c r="E62" i="33"/>
  <c r="L23" i="35"/>
  <c r="BH112" i="17" s="1"/>
  <c r="B111" i="33"/>
  <c r="B111" i="21"/>
  <c r="B111" i="22"/>
  <c r="B112" i="17"/>
  <c r="O21" i="35"/>
  <c r="BH140" i="17" s="1"/>
  <c r="B139" i="22"/>
  <c r="B139" i="21"/>
  <c r="B140" i="17"/>
  <c r="B139" i="33"/>
  <c r="AL47" i="12"/>
  <c r="AL48" i="12" s="1"/>
  <c r="R8" i="49" s="1"/>
  <c r="AO47" i="12"/>
  <c r="AO48" i="12" s="1"/>
  <c r="R10" i="49" s="1"/>
  <c r="K327" i="33"/>
  <c r="E118" i="22"/>
  <c r="E118" i="21"/>
  <c r="E118" i="33"/>
  <c r="BE123" i="17"/>
  <c r="E83" i="22"/>
  <c r="E83" i="21"/>
  <c r="E84" i="17"/>
  <c r="H272" i="22"/>
  <c r="AI211" i="21"/>
  <c r="E83" i="33"/>
  <c r="AL181" i="21"/>
  <c r="BK105" i="17"/>
  <c r="E104" i="33"/>
  <c r="E105" i="17"/>
  <c r="E104" i="22"/>
  <c r="E104" i="21"/>
  <c r="H239" i="17"/>
  <c r="AL212" i="17"/>
  <c r="AL211" i="21"/>
  <c r="B83" i="21"/>
  <c r="AL211" i="17"/>
  <c r="AL210" i="21"/>
  <c r="K32" i="22"/>
  <c r="H269" i="33"/>
  <c r="B84" i="17"/>
  <c r="B83" i="22"/>
  <c r="AP91" i="17"/>
  <c r="AY91" i="17"/>
  <c r="BH35" i="17"/>
  <c r="B35" i="22"/>
  <c r="B35" i="21"/>
  <c r="B35" i="17"/>
  <c r="BE91" i="17"/>
  <c r="B35" i="33"/>
  <c r="AS96" i="17"/>
  <c r="AI210" i="17"/>
  <c r="V123" i="12"/>
  <c r="V251" i="12" s="1"/>
  <c r="Q152" i="17"/>
  <c r="Q328" i="17"/>
  <c r="Q327" i="33"/>
  <c r="H121" i="17"/>
  <c r="AT43" i="12"/>
  <c r="AT44" i="12" s="1"/>
  <c r="P60" i="16"/>
  <c r="AL91" i="21"/>
  <c r="AL92" i="17"/>
  <c r="AI212" i="21"/>
  <c r="O64" i="16"/>
  <c r="P63" i="16"/>
  <c r="R66" i="16"/>
  <c r="BH152" i="17"/>
  <c r="BH150" i="17"/>
  <c r="B76" i="33"/>
  <c r="B76" i="22"/>
  <c r="B76" i="21"/>
  <c r="B77" i="17"/>
  <c r="O76" i="16"/>
  <c r="AC212" i="17"/>
  <c r="AI86" i="21"/>
  <c r="AC211" i="21"/>
  <c r="E42" i="21"/>
  <c r="E42" i="33"/>
  <c r="E42" i="22"/>
  <c r="AL209" i="17"/>
  <c r="P64" i="16"/>
  <c r="E5" i="17"/>
  <c r="E49" i="21"/>
  <c r="E49" i="22"/>
  <c r="E49" i="17"/>
  <c r="G117" i="12"/>
  <c r="G43" i="12"/>
  <c r="E69" i="33"/>
  <c r="E69" i="21"/>
  <c r="E69" i="22"/>
  <c r="E70" i="17"/>
  <c r="BH14" i="17"/>
  <c r="B14" i="22"/>
  <c r="B14" i="21"/>
  <c r="B14" i="33"/>
  <c r="B14" i="17"/>
  <c r="B27" i="33"/>
  <c r="BH27" i="17"/>
  <c r="BH49" i="17"/>
  <c r="BK28" i="17"/>
  <c r="BK77" i="17"/>
  <c r="E76" i="22"/>
  <c r="E76" i="21"/>
  <c r="E77" i="17"/>
  <c r="E76" i="33"/>
  <c r="B67" i="22"/>
  <c r="B68" i="17"/>
  <c r="B67" i="21"/>
  <c r="B67" i="33"/>
  <c r="AI212" i="17"/>
  <c r="W241" i="17"/>
  <c r="V135" i="12"/>
  <c r="V263" i="12" s="1"/>
  <c r="AI239" i="21"/>
  <c r="AR69" i="16"/>
  <c r="AC210" i="21"/>
  <c r="AL180" i="21"/>
  <c r="O77" i="16"/>
  <c r="V120" i="12"/>
  <c r="V248" i="12" s="1"/>
  <c r="V118" i="12"/>
  <c r="V246" i="12" s="1"/>
  <c r="V114" i="12"/>
  <c r="V242" i="12" s="1"/>
  <c r="W118" i="12"/>
  <c r="W246" i="12" s="1"/>
  <c r="AR41" i="4"/>
  <c r="V51" i="12" s="1"/>
  <c r="W116" i="12"/>
  <c r="W244" i="12" s="1"/>
  <c r="W114" i="12"/>
  <c r="W242" i="12" s="1"/>
  <c r="AU38" i="4"/>
  <c r="AX38" i="4"/>
  <c r="V116" i="12"/>
  <c r="V244" i="12" s="1"/>
  <c r="V42" i="12"/>
  <c r="AR40" i="6"/>
  <c r="X50" i="12" s="1"/>
  <c r="AR41" i="6"/>
  <c r="X51" i="12" s="1"/>
  <c r="W57" i="12"/>
  <c r="V129" i="12"/>
  <c r="V257" i="12" s="1"/>
  <c r="V122" i="12"/>
  <c r="V250" i="12" s="1"/>
  <c r="AR40" i="4"/>
  <c r="V50" i="12" s="1"/>
  <c r="AJ41" i="4"/>
  <c r="BA38" i="4"/>
  <c r="Q114" i="17"/>
  <c r="AC211" i="17"/>
  <c r="AL183" i="17"/>
  <c r="J117" i="12"/>
  <c r="BB62" i="17"/>
  <c r="AY62" i="17"/>
  <c r="B62" i="21"/>
  <c r="B62" i="22"/>
  <c r="B63" i="17"/>
  <c r="B62" i="33"/>
  <c r="AL179" i="17"/>
  <c r="AL178" i="21"/>
  <c r="S68" i="16"/>
  <c r="S84" i="16" s="1"/>
  <c r="T76" i="12" s="1"/>
  <c r="Q211" i="17"/>
  <c r="T77" i="16"/>
  <c r="B27" i="22"/>
  <c r="AF61" i="17"/>
  <c r="AC61" i="17"/>
  <c r="T61" i="17"/>
  <c r="Q61" i="17"/>
  <c r="AS41" i="12"/>
  <c r="AS42" i="12" s="1"/>
  <c r="N61" i="17"/>
  <c r="AR41" i="12"/>
  <c r="AR42" i="12" s="1"/>
  <c r="I20" i="49" s="1"/>
  <c r="K61" i="17"/>
  <c r="H61" i="17"/>
  <c r="BH61" i="17"/>
  <c r="P66" i="16"/>
  <c r="AR81" i="16"/>
  <c r="O65" i="16"/>
  <c r="Z332" i="17"/>
  <c r="O60" i="16"/>
  <c r="F28" i="36"/>
  <c r="B27" i="21"/>
  <c r="B27" i="17"/>
  <c r="B49" i="33"/>
  <c r="B49" i="21"/>
  <c r="B49" i="17"/>
  <c r="B49" i="22"/>
  <c r="AG55" i="12"/>
  <c r="AI238" i="21"/>
  <c r="E28" i="22"/>
  <c r="BH42" i="17"/>
  <c r="B42" i="17"/>
  <c r="B42" i="33"/>
  <c r="B42" i="21"/>
  <c r="B42" i="22"/>
  <c r="E28" i="21"/>
  <c r="E28" i="33"/>
  <c r="E28" i="17"/>
  <c r="H269" i="22"/>
  <c r="AI245" i="17"/>
  <c r="AI213" i="21"/>
  <c r="E35" i="21"/>
  <c r="E35" i="22"/>
  <c r="E35" i="33"/>
  <c r="E35" i="17"/>
  <c r="AI88" i="17"/>
  <c r="W64" i="16"/>
  <c r="F15" i="49"/>
  <c r="T64" i="16"/>
  <c r="T80" i="16"/>
  <c r="T65" i="16"/>
  <c r="H330" i="22"/>
  <c r="W76" i="16"/>
  <c r="AL40" i="12"/>
  <c r="F8" i="49" s="1"/>
  <c r="AN40" i="12"/>
  <c r="F11" i="49" s="1"/>
  <c r="Y73" i="16"/>
  <c r="V60" i="16"/>
  <c r="S80" i="16"/>
  <c r="S86" i="16" s="1"/>
  <c r="T79" i="12" s="1"/>
  <c r="C30" i="35"/>
  <c r="H242" i="17"/>
  <c r="X36" i="3"/>
  <c r="U128" i="12" s="1"/>
  <c r="U256" i="12" s="1"/>
  <c r="H241" i="17"/>
  <c r="X35" i="3"/>
  <c r="H240" i="33"/>
  <c r="H241" i="22"/>
  <c r="H241" i="33"/>
  <c r="H332" i="22"/>
  <c r="H240" i="17"/>
  <c r="H238" i="22"/>
  <c r="H242" i="22"/>
  <c r="H239" i="22"/>
  <c r="H242" i="33"/>
  <c r="H244" i="17"/>
  <c r="H243" i="33"/>
  <c r="AC213" i="17"/>
  <c r="AI242" i="21"/>
  <c r="AI89" i="21"/>
  <c r="AC212" i="21"/>
  <c r="AS418" i="17"/>
  <c r="AS443" i="17" s="1"/>
  <c r="G199" i="12" s="1"/>
  <c r="E5" i="22"/>
  <c r="E5" i="33"/>
  <c r="AI85" i="17"/>
  <c r="Z327" i="21"/>
  <c r="AI85" i="21"/>
  <c r="AL213" i="17"/>
  <c r="AL212" i="21"/>
  <c r="AI89" i="17"/>
  <c r="BE20" i="17"/>
  <c r="BB19" i="17"/>
  <c r="AV20" i="17"/>
  <c r="AP19" i="17"/>
  <c r="AS20" i="17"/>
  <c r="AY19" i="17"/>
  <c r="H272" i="33"/>
  <c r="H334" i="22"/>
  <c r="H120" i="33"/>
  <c r="AI214" i="17"/>
  <c r="AV19" i="17"/>
  <c r="AS19" i="17"/>
  <c r="BE19" i="17"/>
  <c r="BH15" i="17"/>
  <c r="AI92" i="17"/>
  <c r="H334" i="33"/>
  <c r="H330" i="33"/>
  <c r="H333" i="17"/>
  <c r="H334" i="17"/>
  <c r="AY18" i="17"/>
  <c r="AP18" i="17"/>
  <c r="BB18" i="17"/>
  <c r="BH17" i="17"/>
  <c r="B16" i="22"/>
  <c r="Q126" i="12"/>
  <c r="Q254" i="12" s="1"/>
  <c r="AI241" i="17"/>
  <c r="AI244" i="17"/>
  <c r="AI88" i="21"/>
  <c r="AC213" i="21"/>
  <c r="P128" i="12"/>
  <c r="P256" i="12" s="1"/>
  <c r="AI238" i="17"/>
  <c r="Z334" i="21"/>
  <c r="Z329" i="17"/>
  <c r="BK15" i="17"/>
  <c r="E14" i="33"/>
  <c r="E14" i="22"/>
  <c r="E14" i="17"/>
  <c r="E14" i="21"/>
  <c r="AV69" i="16"/>
  <c r="AV81" i="16"/>
  <c r="AS81" i="16"/>
  <c r="P117" i="12"/>
  <c r="P245" i="12" s="1"/>
  <c r="AJ41" i="8"/>
  <c r="T68" i="12" s="1"/>
  <c r="AI65" i="8"/>
  <c r="N65" i="8"/>
  <c r="G81" i="16"/>
  <c r="AG35" i="3"/>
  <c r="AH65" i="8"/>
  <c r="Z384" i="33"/>
  <c r="Z414" i="33"/>
  <c r="Z435" i="33" s="1"/>
  <c r="AC192" i="12" s="1"/>
  <c r="Z398" i="33"/>
  <c r="Z436" i="33" s="1"/>
  <c r="AC193" i="12" s="1"/>
  <c r="Z245" i="33"/>
  <c r="W66" i="33"/>
  <c r="T122" i="33"/>
  <c r="T393" i="33"/>
  <c r="T427" i="33" s="1"/>
  <c r="AA184" i="12" s="1"/>
  <c r="T410" i="33"/>
  <c r="T426" i="33" s="1"/>
  <c r="AA183" i="12" s="1"/>
  <c r="T380" i="33"/>
  <c r="O72" i="16"/>
  <c r="B43" i="7"/>
  <c r="AI91" i="21"/>
  <c r="AI90" i="21"/>
  <c r="AI91" i="17"/>
  <c r="Q64" i="16"/>
  <c r="AT69" i="16"/>
  <c r="AC210" i="17"/>
  <c r="B63" i="8"/>
  <c r="T139" i="12" s="1"/>
  <c r="T267" i="12" s="1"/>
  <c r="AG36" i="8"/>
  <c r="T135" i="12" s="1"/>
  <c r="T263" i="12" s="1"/>
  <c r="Z334" i="17"/>
  <c r="Y65" i="8"/>
  <c r="Z333" i="21"/>
  <c r="AG38" i="8"/>
  <c r="X65" i="8"/>
  <c r="Z330" i="17"/>
  <c r="V68" i="16"/>
  <c r="AG36" i="3"/>
  <c r="U135" i="12" s="1"/>
  <c r="U263" i="12" s="1"/>
  <c r="H333" i="33"/>
  <c r="H331" i="22"/>
  <c r="H331" i="33"/>
  <c r="H333" i="22"/>
  <c r="Y60" i="16"/>
  <c r="W78" i="16"/>
  <c r="W74" i="16"/>
  <c r="N211" i="33"/>
  <c r="W70" i="16"/>
  <c r="AL214" i="17"/>
  <c r="W65" i="8"/>
  <c r="Z333" i="17"/>
  <c r="M65" i="8"/>
  <c r="G65" i="8"/>
  <c r="B62" i="8"/>
  <c r="C65" i="8"/>
  <c r="AG37" i="8"/>
  <c r="T136" i="12" s="1"/>
  <c r="T264" i="12" s="1"/>
  <c r="V65" i="8"/>
  <c r="AE65" i="8"/>
  <c r="R65" i="8"/>
  <c r="T65" i="8"/>
  <c r="Z335" i="21"/>
  <c r="I65" i="8"/>
  <c r="AJ65" i="8"/>
  <c r="Z65" i="8"/>
  <c r="AB65" i="8"/>
  <c r="F65" i="8"/>
  <c r="O65" i="8"/>
  <c r="B58" i="8"/>
  <c r="B65" i="8"/>
  <c r="T66" i="12" s="1"/>
  <c r="D65" i="8"/>
  <c r="Z336" i="17"/>
  <c r="AC65" i="8"/>
  <c r="H65" i="8"/>
  <c r="AG35" i="8"/>
  <c r="AJ37" i="8"/>
  <c r="T140" i="12" s="1"/>
  <c r="T268" i="12" s="1"/>
  <c r="AF65" i="8"/>
  <c r="J65" i="8"/>
  <c r="L65" i="8"/>
  <c r="U65" i="8"/>
  <c r="B59" i="8"/>
  <c r="T138" i="12" s="1"/>
  <c r="T266" i="12" s="1"/>
  <c r="AG65" i="8"/>
  <c r="AA65" i="8"/>
  <c r="S65" i="8"/>
  <c r="AD65" i="8"/>
  <c r="P65" i="8"/>
  <c r="AJ38" i="8"/>
  <c r="E65" i="8"/>
  <c r="Q65" i="8"/>
  <c r="K65" i="8"/>
  <c r="V79" i="16"/>
  <c r="V70" i="16"/>
  <c r="O61" i="16"/>
  <c r="X66" i="16"/>
  <c r="Q78" i="16"/>
  <c r="Y70" i="16"/>
  <c r="AC407" i="22"/>
  <c r="AC421" i="22" s="1"/>
  <c r="R178" i="12" s="1"/>
  <c r="R80" i="16"/>
  <c r="AF333" i="17"/>
  <c r="R68" i="16"/>
  <c r="V61" i="16"/>
  <c r="Y61" i="16"/>
  <c r="U74" i="16"/>
  <c r="U77" i="16"/>
  <c r="V63" i="16"/>
  <c r="W79" i="16"/>
  <c r="V77" i="16"/>
  <c r="N60" i="33"/>
  <c r="AP363" i="17"/>
  <c r="H303" i="33"/>
  <c r="Q30" i="22"/>
  <c r="Q302" i="17"/>
  <c r="AP358" i="17"/>
  <c r="AP359" i="17"/>
  <c r="AF334" i="17"/>
  <c r="AS356" i="17"/>
  <c r="N211" i="22"/>
  <c r="BK350" i="17"/>
  <c r="E349" i="33"/>
  <c r="E350" i="17"/>
  <c r="E349" i="22"/>
  <c r="E349" i="21"/>
  <c r="B330" i="17"/>
  <c r="AP246" i="17"/>
  <c r="AP404" i="17" s="1"/>
  <c r="AP446" i="17" s="1"/>
  <c r="F202" i="12" s="1"/>
  <c r="AS350" i="17"/>
  <c r="AF333" i="21"/>
  <c r="W147" i="17"/>
  <c r="AP349" i="17"/>
  <c r="AV416" i="17"/>
  <c r="AV438" i="17" s="1"/>
  <c r="H194" i="12" s="1"/>
  <c r="B348" i="33"/>
  <c r="B348" i="21"/>
  <c r="B349" i="17"/>
  <c r="B348" i="22"/>
  <c r="BH345" i="17"/>
  <c r="W242" i="21"/>
  <c r="W272" i="21"/>
  <c r="BA81" i="16"/>
  <c r="B329" i="21"/>
  <c r="BH330" i="17"/>
  <c r="B329" i="33"/>
  <c r="B344" i="21"/>
  <c r="B345" i="17"/>
  <c r="B344" i="33"/>
  <c r="B344" i="22"/>
  <c r="AP344" i="17"/>
  <c r="E342" i="22"/>
  <c r="E342" i="33"/>
  <c r="E342" i="21"/>
  <c r="E343" i="17"/>
  <c r="AY344" i="17"/>
  <c r="AY389" i="17" s="1"/>
  <c r="I137" i="12"/>
  <c r="B343" i="33"/>
  <c r="B343" i="22"/>
  <c r="B343" i="21"/>
  <c r="B344" i="17"/>
  <c r="AP343" i="17"/>
  <c r="BH302" i="17"/>
  <c r="B301" i="33"/>
  <c r="BH338" i="17"/>
  <c r="BB338" i="17"/>
  <c r="I69" i="16"/>
  <c r="AS338" i="17"/>
  <c r="AV338" i="17"/>
  <c r="U76" i="16"/>
  <c r="B301" i="21"/>
  <c r="B302" i="17"/>
  <c r="J137" i="12"/>
  <c r="J69" i="12"/>
  <c r="BK419" i="17"/>
  <c r="BK445" i="17" s="1"/>
  <c r="O201" i="12" s="1"/>
  <c r="AY184" i="17"/>
  <c r="AV211" i="17"/>
  <c r="AV337" i="17"/>
  <c r="G78" i="16"/>
  <c r="AS337" i="17"/>
  <c r="BH151" i="17"/>
  <c r="BH337" i="17"/>
  <c r="R79" i="16"/>
  <c r="P70" i="16"/>
  <c r="P78" i="16"/>
  <c r="B336" i="22"/>
  <c r="B336" i="21"/>
  <c r="B336" i="33"/>
  <c r="B337" i="17"/>
  <c r="BE331" i="17"/>
  <c r="H77" i="16"/>
  <c r="H65" i="16"/>
  <c r="V78" i="16"/>
  <c r="W61" i="16"/>
  <c r="O78" i="16"/>
  <c r="AV331" i="17"/>
  <c r="T71" i="16"/>
  <c r="W67" i="16"/>
  <c r="R73" i="16"/>
  <c r="Y78" i="16"/>
  <c r="R71" i="16"/>
  <c r="B226" i="17"/>
  <c r="V71" i="16"/>
  <c r="B225" i="21"/>
  <c r="B225" i="22"/>
  <c r="AS93" i="17"/>
  <c r="AS411" i="17" s="1"/>
  <c r="AS427" i="17" s="1"/>
  <c r="G183" i="12" s="1"/>
  <c r="B267" i="33"/>
  <c r="E323" i="21"/>
  <c r="E323" i="22"/>
  <c r="E324" i="17"/>
  <c r="E323" i="33"/>
  <c r="N303" i="33"/>
  <c r="T148" i="17"/>
  <c r="Q298" i="17"/>
  <c r="Q302" i="22"/>
  <c r="N148" i="33"/>
  <c r="K31" i="17"/>
  <c r="AQ70" i="12"/>
  <c r="Q297" i="33"/>
  <c r="N266" i="33"/>
  <c r="N87" i="17"/>
  <c r="Q53" i="33"/>
  <c r="Q149" i="22"/>
  <c r="AQ72" i="12"/>
  <c r="Q302" i="33"/>
  <c r="N267" i="17"/>
  <c r="Q53" i="17"/>
  <c r="N303" i="22"/>
  <c r="Q149" i="33"/>
  <c r="N334" i="33"/>
  <c r="G130" i="12"/>
  <c r="AV317" i="17"/>
  <c r="H130" i="12"/>
  <c r="E316" i="22"/>
  <c r="E317" i="17"/>
  <c r="E316" i="33"/>
  <c r="E316" i="21"/>
  <c r="B204" i="22"/>
  <c r="H184" i="17"/>
  <c r="N59" i="17"/>
  <c r="K53" i="33"/>
  <c r="AP302" i="17"/>
  <c r="B268" i="17"/>
  <c r="B267" i="22"/>
  <c r="B267" i="21"/>
  <c r="B225" i="33"/>
  <c r="E204" i="33"/>
  <c r="AY311" i="17"/>
  <c r="E310" i="33"/>
  <c r="E311" i="17"/>
  <c r="E310" i="22"/>
  <c r="E310" i="21"/>
  <c r="BK310" i="17"/>
  <c r="E402" i="17"/>
  <c r="E442" i="17" s="1"/>
  <c r="B295" i="22"/>
  <c r="BH296" i="17"/>
  <c r="B295" i="21"/>
  <c r="B296" i="17"/>
  <c r="B295" i="33"/>
  <c r="P121" i="12"/>
  <c r="P249" i="12" s="1"/>
  <c r="O74" i="16"/>
  <c r="Q151" i="33"/>
  <c r="Q30" i="33"/>
  <c r="K335" i="22"/>
  <c r="U60" i="16"/>
  <c r="V66" i="16"/>
  <c r="Q67" i="16"/>
  <c r="X62" i="16"/>
  <c r="R67" i="16"/>
  <c r="G66" i="16"/>
  <c r="R72" i="16"/>
  <c r="P73" i="16"/>
  <c r="T67" i="16"/>
  <c r="T66" i="16"/>
  <c r="G64" i="16"/>
  <c r="F78" i="16"/>
  <c r="R60" i="16"/>
  <c r="K29" i="17"/>
  <c r="K179" i="17"/>
  <c r="T74" i="16"/>
  <c r="T59" i="16"/>
  <c r="U65" i="16"/>
  <c r="V73" i="16"/>
  <c r="W59" i="16"/>
  <c r="N301" i="33"/>
  <c r="K150" i="17"/>
  <c r="K336" i="17"/>
  <c r="Q335" i="17"/>
  <c r="U59" i="16"/>
  <c r="H31" i="17"/>
  <c r="V67" i="16"/>
  <c r="U75" i="16"/>
  <c r="U70" i="16"/>
  <c r="U64" i="16"/>
  <c r="V65" i="16"/>
  <c r="W66" i="16"/>
  <c r="W63" i="16"/>
  <c r="T78" i="16"/>
  <c r="T79" i="16"/>
  <c r="T62" i="16"/>
  <c r="V58" i="16"/>
  <c r="Q63" i="16"/>
  <c r="Q79" i="16"/>
  <c r="O73" i="16"/>
  <c r="Q59" i="16"/>
  <c r="Q77" i="16"/>
  <c r="O67" i="16"/>
  <c r="O79" i="16"/>
  <c r="Q65" i="16"/>
  <c r="G76" i="16"/>
  <c r="AP303" i="17"/>
  <c r="X61" i="16"/>
  <c r="X79" i="16"/>
  <c r="Y59" i="16"/>
  <c r="Q72" i="16"/>
  <c r="X73" i="16"/>
  <c r="R61" i="16"/>
  <c r="X67" i="16"/>
  <c r="X75" i="16"/>
  <c r="U66" i="16"/>
  <c r="W77" i="16"/>
  <c r="U67" i="16"/>
  <c r="T61" i="16"/>
  <c r="U73" i="16"/>
  <c r="W58" i="16"/>
  <c r="W73" i="16"/>
  <c r="U79" i="16"/>
  <c r="U58" i="16"/>
  <c r="W65" i="16"/>
  <c r="U78" i="16"/>
  <c r="V62" i="16"/>
  <c r="U61" i="16"/>
  <c r="P61" i="16"/>
  <c r="P67" i="16"/>
  <c r="R63" i="16"/>
  <c r="Q60" i="16"/>
  <c r="Q75" i="16"/>
  <c r="P58" i="16"/>
  <c r="R78" i="16"/>
  <c r="BB302" i="17"/>
  <c r="AY302" i="17"/>
  <c r="AY303" i="17"/>
  <c r="C128" i="12"/>
  <c r="C256" i="12" s="1"/>
  <c r="D77" i="16"/>
  <c r="BK239" i="17"/>
  <c r="AV302" i="17"/>
  <c r="G67" i="16"/>
  <c r="AV386" i="17"/>
  <c r="AS416" i="17"/>
  <c r="AS438" i="17" s="1"/>
  <c r="G194" i="12" s="1"/>
  <c r="AF332" i="17"/>
  <c r="AF335" i="17"/>
  <c r="AF119" i="21"/>
  <c r="Q71" i="16"/>
  <c r="T32" i="21"/>
  <c r="K58" i="22"/>
  <c r="N212" i="22"/>
  <c r="Q149" i="17"/>
  <c r="Q29" i="33"/>
  <c r="K32" i="17"/>
  <c r="Q29" i="17"/>
  <c r="Q148" i="33"/>
  <c r="K303" i="33"/>
  <c r="BK282" i="17"/>
  <c r="E281" i="22"/>
  <c r="BK296" i="17"/>
  <c r="AS296" i="17"/>
  <c r="F79" i="16"/>
  <c r="AF120" i="17"/>
  <c r="AF302" i="21"/>
  <c r="AF329" i="21"/>
  <c r="H274" i="22"/>
  <c r="K151" i="22"/>
  <c r="K330" i="22"/>
  <c r="K58" i="33"/>
  <c r="K152" i="17"/>
  <c r="K180" i="33"/>
  <c r="K32" i="33"/>
  <c r="Q60" i="33"/>
  <c r="K331" i="17"/>
  <c r="N151" i="17"/>
  <c r="H177" i="17"/>
  <c r="H151" i="33"/>
  <c r="N330" i="17"/>
  <c r="AC89" i="21"/>
  <c r="E296" i="17"/>
  <c r="E295" i="33"/>
  <c r="E295" i="21"/>
  <c r="E295" i="22"/>
  <c r="E281" i="33"/>
  <c r="E282" i="17"/>
  <c r="E281" i="21"/>
  <c r="K89" i="33"/>
  <c r="K89" i="22"/>
  <c r="K91" i="22"/>
  <c r="H59" i="33"/>
  <c r="K274" i="17"/>
  <c r="H150" i="17"/>
  <c r="AI123" i="17"/>
  <c r="AI122" i="21"/>
  <c r="AC244" i="21"/>
  <c r="AC245" i="17"/>
  <c r="AS401" i="17"/>
  <c r="AS440" i="17" s="1"/>
  <c r="G196" i="12" s="1"/>
  <c r="B274" i="17"/>
  <c r="AF336" i="17"/>
  <c r="AC243" i="17"/>
  <c r="AF90" i="17"/>
  <c r="AF335" i="21"/>
  <c r="AC242" i="21"/>
  <c r="AC242" i="17"/>
  <c r="R128" i="12"/>
  <c r="R256" i="12" s="1"/>
  <c r="B288" i="22"/>
  <c r="B289" i="17"/>
  <c r="B288" i="21"/>
  <c r="B288" i="33"/>
  <c r="AC240" i="21"/>
  <c r="Q336" i="17"/>
  <c r="Q54" i="33"/>
  <c r="Q54" i="17"/>
  <c r="Q150" i="33"/>
  <c r="Q32" i="33"/>
  <c r="N57" i="22"/>
  <c r="N57" i="33"/>
  <c r="K181" i="33"/>
  <c r="K57" i="33"/>
  <c r="B246" i="33"/>
  <c r="B246" i="22"/>
  <c r="B247" i="17"/>
  <c r="B246" i="21"/>
  <c r="AC244" i="17"/>
  <c r="AF177" i="17"/>
  <c r="AO57" i="12"/>
  <c r="X10" i="49" s="1"/>
  <c r="G13" i="56" s="1"/>
  <c r="AU81" i="16"/>
  <c r="AC243" i="21"/>
  <c r="AC305" i="21"/>
  <c r="AC179" i="21"/>
  <c r="AF178" i="17"/>
  <c r="AF299" i="17"/>
  <c r="AF87" i="17"/>
  <c r="AI306" i="17"/>
  <c r="AI305" i="21"/>
  <c r="AF84" i="21"/>
  <c r="AF175" i="21"/>
  <c r="AF300" i="21"/>
  <c r="AF407" i="22"/>
  <c r="AF421" i="22" s="1"/>
  <c r="S178" i="12" s="1"/>
  <c r="AF301" i="17"/>
  <c r="AC269" i="21"/>
  <c r="AL27" i="17"/>
  <c r="H305" i="22"/>
  <c r="B190" i="22"/>
  <c r="B191" i="17"/>
  <c r="E204" i="21"/>
  <c r="E273" i="22"/>
  <c r="E274" i="17"/>
  <c r="BK275" i="17"/>
  <c r="BK401" i="17" s="1"/>
  <c r="BK440" i="17" s="1"/>
  <c r="O196" i="12" s="1"/>
  <c r="E273" i="33"/>
  <c r="C67" i="16"/>
  <c r="BH100" i="17"/>
  <c r="C76" i="16"/>
  <c r="C64" i="16"/>
  <c r="D64" i="16"/>
  <c r="AP254" i="17"/>
  <c r="BE282" i="17"/>
  <c r="J67" i="16"/>
  <c r="B273" i="22"/>
  <c r="B204" i="21"/>
  <c r="B273" i="33"/>
  <c r="B205" i="17"/>
  <c r="BH205" i="17"/>
  <c r="E273" i="21"/>
  <c r="BK190" i="17"/>
  <c r="AL120" i="21"/>
  <c r="AC57" i="17"/>
  <c r="AC182" i="21"/>
  <c r="AF89" i="21"/>
  <c r="H183" i="33"/>
  <c r="Q28" i="17"/>
  <c r="AS282" i="17"/>
  <c r="F66" i="16"/>
  <c r="BH247" i="17"/>
  <c r="BH30" i="17"/>
  <c r="B273" i="21"/>
  <c r="BH261" i="17"/>
  <c r="B281" i="21"/>
  <c r="B281" i="33"/>
  <c r="B282" i="17"/>
  <c r="B281" i="22"/>
  <c r="BH274" i="17"/>
  <c r="BK417" i="17"/>
  <c r="BK441" i="17" s="1"/>
  <c r="O197" i="12" s="1"/>
  <c r="E205" i="17"/>
  <c r="E204" i="22"/>
  <c r="AY247" i="17"/>
  <c r="AY386" i="17" s="1"/>
  <c r="H66" i="16"/>
  <c r="AY282" i="17"/>
  <c r="Q334" i="17"/>
  <c r="Q333" i="33"/>
  <c r="AL270" i="21"/>
  <c r="AF275" i="17"/>
  <c r="AF85" i="21"/>
  <c r="AC275" i="17"/>
  <c r="AC180" i="17"/>
  <c r="AF178" i="21"/>
  <c r="H31" i="22"/>
  <c r="H30" i="33"/>
  <c r="H30" i="17"/>
  <c r="AI121" i="21"/>
  <c r="AP274" i="17"/>
  <c r="AC90" i="17"/>
  <c r="H32" i="22"/>
  <c r="K59" i="33"/>
  <c r="N304" i="33"/>
  <c r="K329" i="33"/>
  <c r="B406" i="17"/>
  <c r="B448" i="17" s="1"/>
  <c r="B204" i="12" s="1"/>
  <c r="B404" i="17"/>
  <c r="B446" i="17" s="1"/>
  <c r="B202" i="12" s="1"/>
  <c r="AS219" i="17"/>
  <c r="AL270" i="17"/>
  <c r="K57" i="22"/>
  <c r="K150" i="33"/>
  <c r="K302" i="33"/>
  <c r="K31" i="22"/>
  <c r="K151" i="17"/>
  <c r="K334" i="22"/>
  <c r="K328" i="33"/>
  <c r="K85" i="33"/>
  <c r="K329" i="17"/>
  <c r="BK212" i="17"/>
  <c r="E211" i="21"/>
  <c r="E211" i="22"/>
  <c r="E211" i="33"/>
  <c r="AF55" i="12"/>
  <c r="AF56" i="12" s="1"/>
  <c r="AA27" i="49" s="1"/>
  <c r="K30" i="56" s="1"/>
  <c r="K208" i="33"/>
  <c r="K182" i="33"/>
  <c r="AF181" i="17"/>
  <c r="AI304" i="17"/>
  <c r="AC183" i="17"/>
  <c r="AL305" i="17"/>
  <c r="AF274" i="21"/>
  <c r="AC274" i="21"/>
  <c r="E268" i="17"/>
  <c r="E267" i="22"/>
  <c r="E267" i="33"/>
  <c r="E267" i="21"/>
  <c r="E404" i="17"/>
  <c r="E446" i="17" s="1"/>
  <c r="C202" i="12" s="1"/>
  <c r="E406" i="17"/>
  <c r="E448" i="17" s="1"/>
  <c r="C204" i="12" s="1"/>
  <c r="B260" i="22"/>
  <c r="BK246" i="17"/>
  <c r="C57" i="12"/>
  <c r="E239" i="33"/>
  <c r="E239" i="21"/>
  <c r="E240" i="17"/>
  <c r="E239" i="22"/>
  <c r="E246" i="21"/>
  <c r="BK247" i="17"/>
  <c r="E246" i="33"/>
  <c r="E246" i="22"/>
  <c r="E247" i="17"/>
  <c r="B261" i="17"/>
  <c r="B260" i="21"/>
  <c r="B260" i="33"/>
  <c r="B232" i="33"/>
  <c r="B232" i="22"/>
  <c r="B233" i="17"/>
  <c r="B232" i="21"/>
  <c r="BH254" i="17"/>
  <c r="B254" i="17"/>
  <c r="B253" i="33"/>
  <c r="B253" i="21"/>
  <c r="B253" i="22"/>
  <c r="BH406" i="17"/>
  <c r="BH448" i="17" s="1"/>
  <c r="N204" i="12" s="1"/>
  <c r="B239" i="33"/>
  <c r="B239" i="22"/>
  <c r="B239" i="21"/>
  <c r="B240" i="17"/>
  <c r="Q335" i="33"/>
  <c r="Q329" i="33"/>
  <c r="Q329" i="22"/>
  <c r="AC59" i="17"/>
  <c r="AC59" i="21"/>
  <c r="AL118" i="17"/>
  <c r="H60" i="33"/>
  <c r="N331" i="17"/>
  <c r="V72" i="16"/>
  <c r="H303" i="22"/>
  <c r="H60" i="22"/>
  <c r="AX69" i="16"/>
  <c r="T274" i="21"/>
  <c r="W272" i="17"/>
  <c r="T275" i="17"/>
  <c r="W118" i="21"/>
  <c r="AF306" i="17"/>
  <c r="AI274" i="17"/>
  <c r="AF118" i="17"/>
  <c r="AF304" i="17"/>
  <c r="AF305" i="21"/>
  <c r="AI273" i="21"/>
  <c r="AF303" i="21"/>
  <c r="AI122" i="17"/>
  <c r="L35" i="3"/>
  <c r="U45" i="12" s="1"/>
  <c r="Q305" i="17"/>
  <c r="K305" i="22"/>
  <c r="K30" i="33"/>
  <c r="H32" i="33"/>
  <c r="K330" i="17"/>
  <c r="U62" i="16"/>
  <c r="N53" i="33"/>
  <c r="Q56" i="33"/>
  <c r="N56" i="17"/>
  <c r="K306" i="17"/>
  <c r="K30" i="22"/>
  <c r="Q275" i="17"/>
  <c r="H32" i="17"/>
  <c r="K59" i="22"/>
  <c r="Q174" i="22"/>
  <c r="N329" i="17"/>
  <c r="V75" i="16"/>
  <c r="N209" i="33"/>
  <c r="K273" i="17"/>
  <c r="K90" i="33"/>
  <c r="H174" i="22"/>
  <c r="N297" i="33"/>
  <c r="K91" i="17"/>
  <c r="K304" i="17"/>
  <c r="H149" i="33"/>
  <c r="H275" i="17"/>
  <c r="H118" i="33"/>
  <c r="H59" i="17"/>
  <c r="H274" i="17"/>
  <c r="H305" i="17"/>
  <c r="K303" i="22"/>
  <c r="H149" i="22"/>
  <c r="H306" i="17"/>
  <c r="H118" i="22"/>
  <c r="H59" i="22"/>
  <c r="H304" i="22"/>
  <c r="H119" i="17"/>
  <c r="AL52" i="12"/>
  <c r="S65" i="4"/>
  <c r="K28" i="17"/>
  <c r="Q57" i="22"/>
  <c r="N59" i="22"/>
  <c r="N332" i="33"/>
  <c r="N88" i="22"/>
  <c r="W75" i="16"/>
  <c r="V80" i="16"/>
  <c r="K54" i="33"/>
  <c r="V59" i="16"/>
  <c r="N209" i="17"/>
  <c r="K179" i="22"/>
  <c r="N304" i="17"/>
  <c r="Q150" i="17"/>
  <c r="K181" i="22"/>
  <c r="K302" i="22"/>
  <c r="K274" i="22"/>
  <c r="N334" i="22"/>
  <c r="N330" i="33"/>
  <c r="Q335" i="22"/>
  <c r="N333" i="17"/>
  <c r="N329" i="22"/>
  <c r="U71" i="16"/>
  <c r="N212" i="17"/>
  <c r="N89" i="17"/>
  <c r="N175" i="22"/>
  <c r="K87" i="17"/>
  <c r="N86" i="22"/>
  <c r="U63" i="16"/>
  <c r="K331" i="22"/>
  <c r="U80" i="16"/>
  <c r="K174" i="22"/>
  <c r="N182" i="22"/>
  <c r="N270" i="22"/>
  <c r="F35" i="3"/>
  <c r="H57" i="33"/>
  <c r="H60" i="17"/>
  <c r="K333" i="17"/>
  <c r="V74" i="16"/>
  <c r="AA36" i="3"/>
  <c r="U130" i="12" s="1"/>
  <c r="U258" i="12" s="1"/>
  <c r="Q56" i="17"/>
  <c r="N56" i="22"/>
  <c r="H148" i="33"/>
  <c r="H272" i="17"/>
  <c r="Q274" i="33"/>
  <c r="Q59" i="22"/>
  <c r="Q180" i="17"/>
  <c r="N274" i="17"/>
  <c r="K274" i="33"/>
  <c r="K304" i="22"/>
  <c r="Q28" i="22"/>
  <c r="K332" i="22"/>
  <c r="Q332" i="33"/>
  <c r="N334" i="17"/>
  <c r="Q331" i="33"/>
  <c r="K53" i="22"/>
  <c r="K86" i="22"/>
  <c r="N298" i="17"/>
  <c r="U68" i="16"/>
  <c r="K54" i="22"/>
  <c r="AX72" i="16"/>
  <c r="N53" i="22"/>
  <c r="K28" i="22"/>
  <c r="H152" i="17"/>
  <c r="AA35" i="3"/>
  <c r="Q304" i="22"/>
  <c r="H148" i="22"/>
  <c r="H271" i="22"/>
  <c r="Q59" i="33"/>
  <c r="Q179" i="22"/>
  <c r="N273" i="33"/>
  <c r="Q28" i="33"/>
  <c r="Q333" i="17"/>
  <c r="N333" i="22"/>
  <c r="K331" i="33"/>
  <c r="Q332" i="17"/>
  <c r="W80" i="16"/>
  <c r="Q174" i="33"/>
  <c r="N328" i="22"/>
  <c r="W68" i="16"/>
  <c r="V64" i="16"/>
  <c r="K174" i="33"/>
  <c r="K209" i="17"/>
  <c r="N304" i="22"/>
  <c r="N152" i="22"/>
  <c r="K28" i="33"/>
  <c r="H271" i="33"/>
  <c r="Q59" i="17"/>
  <c r="K88" i="22"/>
  <c r="K91" i="33"/>
  <c r="K266" i="22"/>
  <c r="BA65" i="16"/>
  <c r="T70" i="16"/>
  <c r="K90" i="22"/>
  <c r="AS404" i="17"/>
  <c r="AS446" i="17" s="1"/>
  <c r="G202" i="12" s="1"/>
  <c r="AS386" i="17"/>
  <c r="AS406" i="17"/>
  <c r="AS448" i="17" s="1"/>
  <c r="G204" i="12" s="1"/>
  <c r="BB247" i="17"/>
  <c r="BB386" i="17" s="1"/>
  <c r="J59" i="12"/>
  <c r="J130" i="12"/>
  <c r="BB406" i="17"/>
  <c r="BB448" i="17" s="1"/>
  <c r="J204" i="12" s="1"/>
  <c r="BB404" i="17"/>
  <c r="BB446" i="17" s="1"/>
  <c r="J202" i="12" s="1"/>
  <c r="BB416" i="17"/>
  <c r="BB438" i="17" s="1"/>
  <c r="J194" i="12" s="1"/>
  <c r="AY404" i="17"/>
  <c r="AY446" i="17" s="1"/>
  <c r="I202" i="12" s="1"/>
  <c r="AY406" i="17"/>
  <c r="AY448" i="17" s="1"/>
  <c r="I204" i="12" s="1"/>
  <c r="W271" i="21"/>
  <c r="W175" i="21"/>
  <c r="W297" i="21"/>
  <c r="Y68" i="16"/>
  <c r="W331" i="21"/>
  <c r="W270" i="17"/>
  <c r="W266" i="21"/>
  <c r="W208" i="21"/>
  <c r="W331" i="17"/>
  <c r="W330" i="17"/>
  <c r="W302" i="17"/>
  <c r="W209" i="21"/>
  <c r="Y256" i="12"/>
  <c r="T149" i="17"/>
  <c r="Y63" i="16"/>
  <c r="BB81" i="16"/>
  <c r="U72" i="16"/>
  <c r="Y72" i="16"/>
  <c r="T152" i="21"/>
  <c r="T303" i="21"/>
  <c r="T59" i="17"/>
  <c r="T148" i="21"/>
  <c r="T272" i="21"/>
  <c r="T151" i="17"/>
  <c r="T32" i="17"/>
  <c r="T25" i="17"/>
  <c r="T270" i="21"/>
  <c r="X70" i="16"/>
  <c r="AI303" i="17"/>
  <c r="Y67" i="16"/>
  <c r="Y58" i="16"/>
  <c r="AM57" i="12"/>
  <c r="H28" i="22"/>
  <c r="T58" i="16"/>
  <c r="H119" i="22"/>
  <c r="T73" i="16"/>
  <c r="Y76" i="16"/>
  <c r="Y62" i="16"/>
  <c r="X63" i="16"/>
  <c r="Y77" i="16"/>
  <c r="Y66" i="16"/>
  <c r="X59" i="16"/>
  <c r="Y74" i="16"/>
  <c r="Y79" i="16"/>
  <c r="X71" i="16"/>
  <c r="W332" i="21"/>
  <c r="Y80" i="16"/>
  <c r="T271" i="21"/>
  <c r="X78" i="16"/>
  <c r="T149" i="21"/>
  <c r="X74" i="16"/>
  <c r="Y75" i="16"/>
  <c r="R75" i="16"/>
  <c r="R59" i="16"/>
  <c r="AC270" i="21"/>
  <c r="Q66" i="16"/>
  <c r="AL302" i="17"/>
  <c r="P79" i="16"/>
  <c r="AY240" i="17"/>
  <c r="AY385" i="17" s="1"/>
  <c r="I128" i="12"/>
  <c r="I57" i="12"/>
  <c r="AV240" i="17"/>
  <c r="K88" i="33"/>
  <c r="K266" i="33"/>
  <c r="BK198" i="17"/>
  <c r="E197" i="21"/>
  <c r="E197" i="22"/>
  <c r="E197" i="33"/>
  <c r="E198" i="17"/>
  <c r="K92" i="17"/>
  <c r="H119" i="33"/>
  <c r="H120" i="17"/>
  <c r="W25" i="22"/>
  <c r="W26" i="22" s="1"/>
  <c r="W27" i="22" s="1"/>
  <c r="W28" i="22" s="1"/>
  <c r="W29" i="22" s="1"/>
  <c r="W30" i="22" s="1"/>
  <c r="W31" i="22" s="1"/>
  <c r="W32" i="22" s="1"/>
  <c r="S123" i="12"/>
  <c r="S251" i="12" s="1"/>
  <c r="AF180" i="21"/>
  <c r="AL117" i="17"/>
  <c r="AL301" i="21"/>
  <c r="AI117" i="17"/>
  <c r="AC271" i="17"/>
  <c r="AL116" i="21"/>
  <c r="AI116" i="21"/>
  <c r="Q328" i="22"/>
  <c r="AF120" i="21"/>
  <c r="AI407" i="22"/>
  <c r="AI421" i="22" s="1"/>
  <c r="P178" i="12" s="1"/>
  <c r="AI121" i="17"/>
  <c r="AF121" i="17"/>
  <c r="AR75" i="16"/>
  <c r="N272" i="17"/>
  <c r="T304" i="17"/>
  <c r="W335" i="21"/>
  <c r="W243" i="21"/>
  <c r="B125" i="16"/>
  <c r="AR40" i="3"/>
  <c r="U50" i="12" s="1"/>
  <c r="H153" i="17"/>
  <c r="F38" i="3"/>
  <c r="B53" i="5"/>
  <c r="W131" i="12" s="1"/>
  <c r="W259" i="12" s="1"/>
  <c r="B43" i="6"/>
  <c r="Q153" i="17"/>
  <c r="N335" i="33"/>
  <c r="AS69" i="12"/>
  <c r="Q152" i="22"/>
  <c r="Q273" i="22"/>
  <c r="Q180" i="22"/>
  <c r="Q331" i="17"/>
  <c r="Q304" i="17"/>
  <c r="Q152" i="33"/>
  <c r="Q31" i="17"/>
  <c r="Q181" i="17"/>
  <c r="Q330" i="33"/>
  <c r="Q31" i="22"/>
  <c r="Q273" i="33"/>
  <c r="Q334" i="22"/>
  <c r="N60" i="17"/>
  <c r="N301" i="22"/>
  <c r="N150" i="22"/>
  <c r="N60" i="22"/>
  <c r="N336" i="17"/>
  <c r="N331" i="33"/>
  <c r="N332" i="17"/>
  <c r="B43" i="5"/>
  <c r="N150" i="17"/>
  <c r="N209" i="22"/>
  <c r="N54" i="33"/>
  <c r="N54" i="17"/>
  <c r="N152" i="33"/>
  <c r="N271" i="22"/>
  <c r="N182" i="33"/>
  <c r="N149" i="33"/>
  <c r="N85" i="33"/>
  <c r="AD35" i="3"/>
  <c r="U36" i="3"/>
  <c r="U126" i="12" s="1"/>
  <c r="U254" i="12" s="1"/>
  <c r="L36" i="3"/>
  <c r="U119" i="12" s="1"/>
  <c r="U247" i="12" s="1"/>
  <c r="AW69" i="16"/>
  <c r="U35" i="3"/>
  <c r="C36" i="3"/>
  <c r="U114" i="12" s="1"/>
  <c r="U242" i="12" s="1"/>
  <c r="H29" i="22"/>
  <c r="H29" i="17"/>
  <c r="H213" i="33"/>
  <c r="H214" i="17"/>
  <c r="F37" i="3"/>
  <c r="U116" i="12" s="1"/>
  <c r="U244" i="12" s="1"/>
  <c r="H28" i="17"/>
  <c r="B212" i="17"/>
  <c r="B211" i="22"/>
  <c r="B211" i="33"/>
  <c r="B211" i="21"/>
  <c r="BH191" i="17"/>
  <c r="B190" i="33"/>
  <c r="BH219" i="17"/>
  <c r="BH211" i="17"/>
  <c r="E190" i="21"/>
  <c r="E190" i="22"/>
  <c r="C55" i="12"/>
  <c r="E191" i="17"/>
  <c r="C126" i="12"/>
  <c r="C254" i="12" s="1"/>
  <c r="E190" i="33"/>
  <c r="W328" i="21"/>
  <c r="W267" i="21"/>
  <c r="B52" i="11"/>
  <c r="Q60" i="12" s="1"/>
  <c r="AU70" i="16"/>
  <c r="W275" i="17"/>
  <c r="T152" i="17"/>
  <c r="W119" i="17"/>
  <c r="W120" i="21"/>
  <c r="B58" i="11"/>
  <c r="Q70" i="12" s="1"/>
  <c r="AL115" i="21"/>
  <c r="AF59" i="17"/>
  <c r="AU58" i="16"/>
  <c r="AC58" i="21"/>
  <c r="S118" i="12"/>
  <c r="S246" i="12" s="1"/>
  <c r="AC58" i="17"/>
  <c r="B63" i="9"/>
  <c r="R139" i="12" s="1"/>
  <c r="R267" i="12" s="1"/>
  <c r="B59" i="7"/>
  <c r="P138" i="12" s="1"/>
  <c r="B49" i="7"/>
  <c r="AX38" i="7"/>
  <c r="AN46" i="12"/>
  <c r="Q11" i="49" s="1"/>
  <c r="L11" i="49"/>
  <c r="AL116" i="17"/>
  <c r="B47" i="7"/>
  <c r="P124" i="12" s="1"/>
  <c r="P252" i="12" s="1"/>
  <c r="AA65" i="7"/>
  <c r="S41" i="12"/>
  <c r="S116" i="12"/>
  <c r="S244" i="12" s="1"/>
  <c r="AG65" i="9"/>
  <c r="I65" i="7"/>
  <c r="F65" i="10"/>
  <c r="AD65" i="7"/>
  <c r="AF65" i="7"/>
  <c r="H65" i="9"/>
  <c r="Z65" i="9"/>
  <c r="N65" i="7"/>
  <c r="AU38" i="7"/>
  <c r="T31" i="21"/>
  <c r="I38" i="13"/>
  <c r="D65" i="7"/>
  <c r="AF183" i="17"/>
  <c r="AF182" i="21"/>
  <c r="H65" i="10"/>
  <c r="AX38" i="9"/>
  <c r="X65" i="9"/>
  <c r="J65" i="9"/>
  <c r="B53" i="7"/>
  <c r="P131" i="12" s="1"/>
  <c r="P259" i="12" s="1"/>
  <c r="M65" i="10"/>
  <c r="K65" i="9"/>
  <c r="B55" i="9"/>
  <c r="R61" i="12" s="1"/>
  <c r="B63" i="7"/>
  <c r="P139" i="12" s="1"/>
  <c r="P267" i="12" s="1"/>
  <c r="K65" i="7"/>
  <c r="Y65" i="7"/>
  <c r="AI65" i="10"/>
  <c r="AA65" i="9"/>
  <c r="Q65" i="9"/>
  <c r="AF181" i="21"/>
  <c r="AF182" i="17"/>
  <c r="F13" i="49"/>
  <c r="AR70" i="16"/>
  <c r="AR58" i="16"/>
  <c r="AL121" i="21"/>
  <c r="AL122" i="17"/>
  <c r="AC86" i="21"/>
  <c r="AC87" i="17"/>
  <c r="AC85" i="21"/>
  <c r="AC86" i="17"/>
  <c r="AI270" i="21"/>
  <c r="AI271" i="17"/>
  <c r="AT73" i="16"/>
  <c r="AT61" i="16"/>
  <c r="L16" i="49"/>
  <c r="AF54" i="21"/>
  <c r="AF54" i="17"/>
  <c r="AC272" i="21"/>
  <c r="AC273" i="17"/>
  <c r="W65" i="7"/>
  <c r="U65" i="7"/>
  <c r="BA38" i="7"/>
  <c r="AC53" i="22"/>
  <c r="AC54" i="22" s="1"/>
  <c r="AC55" i="22" s="1"/>
  <c r="AC56" i="22" s="1"/>
  <c r="AC57" i="22" s="1"/>
  <c r="AC58" i="22" s="1"/>
  <c r="AC59" i="22" s="1"/>
  <c r="AC60" i="22" s="1"/>
  <c r="AC61" i="22" s="1"/>
  <c r="AC62" i="22" s="1"/>
  <c r="AC63" i="22" s="1"/>
  <c r="AC64" i="22" s="1"/>
  <c r="AC65" i="22" s="1"/>
  <c r="AC66" i="22" s="1"/>
  <c r="AC67" i="22" s="1"/>
  <c r="AC68" i="22" s="1"/>
  <c r="AC69" i="22" s="1"/>
  <c r="AC70" i="22" s="1"/>
  <c r="AC71" i="22" s="1"/>
  <c r="AC72" i="22" s="1"/>
  <c r="AC73" i="22" s="1"/>
  <c r="AC74" i="22" s="1"/>
  <c r="AC75" i="22" s="1"/>
  <c r="AC76" i="22" s="1"/>
  <c r="AC77" i="22" s="1"/>
  <c r="AC78" i="22" s="1"/>
  <c r="AC79" i="22" s="1"/>
  <c r="AC80" i="22" s="1"/>
  <c r="AC81" i="22" s="1"/>
  <c r="AC82" i="22" s="1"/>
  <c r="AC83" i="22" s="1"/>
  <c r="AC84" i="22" s="1"/>
  <c r="AC85" i="22" s="1"/>
  <c r="AC86" i="22" s="1"/>
  <c r="AC87" i="22" s="1"/>
  <c r="AC88" i="22" s="1"/>
  <c r="AC89" i="22" s="1"/>
  <c r="AC90" i="22" s="1"/>
  <c r="AC91" i="22" s="1"/>
  <c r="AC92" i="22" s="1"/>
  <c r="AC53" i="21"/>
  <c r="AC53" i="17"/>
  <c r="AC175" i="21"/>
  <c r="AC176" i="17"/>
  <c r="AC55" i="21"/>
  <c r="AC55" i="17"/>
  <c r="AI118" i="21"/>
  <c r="AI119" i="17"/>
  <c r="AL24" i="21"/>
  <c r="AL24" i="22"/>
  <c r="AL25" i="22" s="1"/>
  <c r="AL26" i="22" s="1"/>
  <c r="AL27" i="22" s="1"/>
  <c r="AL28" i="22" s="1"/>
  <c r="AL29" i="22" s="1"/>
  <c r="AL30" i="22" s="1"/>
  <c r="AL31" i="22" s="1"/>
  <c r="AL32" i="22" s="1"/>
  <c r="AL24" i="17"/>
  <c r="AF55" i="21"/>
  <c r="AF55" i="17"/>
  <c r="AE65" i="10"/>
  <c r="B65" i="10"/>
  <c r="T65" i="10"/>
  <c r="AL271" i="21"/>
  <c r="AL272" i="17"/>
  <c r="AF118" i="21"/>
  <c r="AF119" i="17"/>
  <c r="AC87" i="21"/>
  <c r="AC88" i="17"/>
  <c r="B62" i="11"/>
  <c r="Q71" i="12" s="1"/>
  <c r="B58" i="9"/>
  <c r="R70" i="12" s="1"/>
  <c r="R133" i="12"/>
  <c r="B53" i="10"/>
  <c r="S131" i="12" s="1"/>
  <c r="S259" i="12" s="1"/>
  <c r="S127" i="12"/>
  <c r="S255" i="12" s="1"/>
  <c r="AI65" i="7"/>
  <c r="F65" i="7"/>
  <c r="X65" i="7"/>
  <c r="P120" i="12"/>
  <c r="P248" i="12" s="1"/>
  <c r="AC303" i="21"/>
  <c r="AC304" i="17"/>
  <c r="AF87" i="21"/>
  <c r="AF88" i="17"/>
  <c r="AL25" i="21"/>
  <c r="AL25" i="17"/>
  <c r="K65" i="10"/>
  <c r="U65" i="10"/>
  <c r="AX38" i="10"/>
  <c r="B52" i="7"/>
  <c r="AR40" i="10"/>
  <c r="S50" i="12" s="1"/>
  <c r="AX38" i="11"/>
  <c r="O65" i="11"/>
  <c r="AE65" i="11"/>
  <c r="L65" i="11"/>
  <c r="AB65" i="11"/>
  <c r="E65" i="11"/>
  <c r="U65" i="11"/>
  <c r="J65" i="11"/>
  <c r="Z65" i="11"/>
  <c r="AJ41" i="11"/>
  <c r="Q114" i="12"/>
  <c r="Q242" i="12" s="1"/>
  <c r="AI114" i="21"/>
  <c r="AI115" i="17"/>
  <c r="R65" i="7"/>
  <c r="AJ65" i="7"/>
  <c r="AC273" i="21"/>
  <c r="AC274" i="17"/>
  <c r="AH13" i="49"/>
  <c r="G16" i="60" s="1"/>
  <c r="B62" i="10"/>
  <c r="S71" i="12" s="1"/>
  <c r="AL302" i="21"/>
  <c r="AL303" i="17"/>
  <c r="B43" i="10"/>
  <c r="G65" i="10"/>
  <c r="Q65" i="10"/>
  <c r="B62" i="7"/>
  <c r="P71" i="12" s="1"/>
  <c r="R118" i="12"/>
  <c r="R246" i="12" s="1"/>
  <c r="P65" i="7"/>
  <c r="AI272" i="21"/>
  <c r="AI273" i="17"/>
  <c r="AF34" i="22"/>
  <c r="AF35" i="22" s="1"/>
  <c r="AF36" i="22" s="1"/>
  <c r="AF37" i="22" s="1"/>
  <c r="AF38" i="22" s="1"/>
  <c r="AF39" i="22" s="1"/>
  <c r="AF40" i="22" s="1"/>
  <c r="AF41" i="22" s="1"/>
  <c r="AF42" i="22" s="1"/>
  <c r="AF43" i="22" s="1"/>
  <c r="AF44" i="22" s="1"/>
  <c r="AF45" i="22" s="1"/>
  <c r="AF46" i="22" s="1"/>
  <c r="AF47" i="22" s="1"/>
  <c r="AF48" i="22" s="1"/>
  <c r="AF49" i="22" s="1"/>
  <c r="AF50" i="22" s="1"/>
  <c r="AF51" i="22" s="1"/>
  <c r="AF52" i="22" s="1"/>
  <c r="AF53" i="22" s="1"/>
  <c r="AF54" i="22" s="1"/>
  <c r="AF55" i="22" s="1"/>
  <c r="AF56" i="22" s="1"/>
  <c r="AF57" i="22" s="1"/>
  <c r="AF58" i="22" s="1"/>
  <c r="AF59" i="22" s="1"/>
  <c r="AF60" i="22" s="1"/>
  <c r="S115" i="12"/>
  <c r="S243" i="12" s="1"/>
  <c r="AS65" i="16"/>
  <c r="AS77" i="16"/>
  <c r="S65" i="10"/>
  <c r="AC65" i="10"/>
  <c r="AR41" i="10"/>
  <c r="S51" i="12" s="1"/>
  <c r="AF269" i="21"/>
  <c r="AF270" i="17"/>
  <c r="AU38" i="9"/>
  <c r="BA38" i="9"/>
  <c r="O65" i="9"/>
  <c r="AE65" i="9"/>
  <c r="L65" i="9"/>
  <c r="AB65" i="9"/>
  <c r="E65" i="9"/>
  <c r="U65" i="9"/>
  <c r="B49" i="9"/>
  <c r="N65" i="9"/>
  <c r="AD65" i="9"/>
  <c r="AJ41" i="9"/>
  <c r="AT70" i="16"/>
  <c r="F16" i="49"/>
  <c r="AT58" i="16"/>
  <c r="B43" i="9"/>
  <c r="AL114" i="21"/>
  <c r="AL115" i="17"/>
  <c r="AR40" i="11"/>
  <c r="Q50" i="12" s="1"/>
  <c r="B47" i="11"/>
  <c r="Q124" i="12" s="1"/>
  <c r="Q252" i="12" s="1"/>
  <c r="B46" i="11"/>
  <c r="AC83" i="21"/>
  <c r="AC84" i="17"/>
  <c r="AC90" i="21"/>
  <c r="AC91" i="17"/>
  <c r="AF273" i="21"/>
  <c r="AF274" i="17"/>
  <c r="AF58" i="21"/>
  <c r="AF58" i="17"/>
  <c r="G65" i="7"/>
  <c r="E65" i="7"/>
  <c r="B53" i="9"/>
  <c r="R131" i="12" s="1"/>
  <c r="R259" i="12" s="1"/>
  <c r="AF113" i="21"/>
  <c r="AF114" i="17"/>
  <c r="O65" i="10"/>
  <c r="Y65" i="10"/>
  <c r="D65" i="10"/>
  <c r="R127" i="12"/>
  <c r="R255" i="12" s="1"/>
  <c r="AF116" i="21"/>
  <c r="AF117" i="17"/>
  <c r="M14" i="49"/>
  <c r="B63" i="10"/>
  <c r="S139" i="12" s="1"/>
  <c r="S267" i="12" s="1"/>
  <c r="S65" i="7"/>
  <c r="AG65" i="7"/>
  <c r="H65" i="7"/>
  <c r="AF88" i="21"/>
  <c r="AF89" i="17"/>
  <c r="AL26" i="21"/>
  <c r="AL26" i="17"/>
  <c r="AC271" i="21"/>
  <c r="AC272" i="17"/>
  <c r="R59" i="12"/>
  <c r="R130" i="12"/>
  <c r="AL305" i="21"/>
  <c r="AL306" i="17"/>
  <c r="AC60" i="21"/>
  <c r="AC60" i="17"/>
  <c r="AI269" i="21"/>
  <c r="AI270" i="17"/>
  <c r="P59" i="12"/>
  <c r="P130" i="12"/>
  <c r="AC301" i="21"/>
  <c r="AC302" i="17"/>
  <c r="AJ41" i="10"/>
  <c r="AD65" i="10"/>
  <c r="E65" i="10"/>
  <c r="AU38" i="10"/>
  <c r="S43" i="12"/>
  <c r="R120" i="12"/>
  <c r="R248" i="12" s="1"/>
  <c r="B58" i="7"/>
  <c r="P70" i="12" s="1"/>
  <c r="B46" i="10"/>
  <c r="AR40" i="7"/>
  <c r="P50" i="12" s="1"/>
  <c r="AU38" i="11"/>
  <c r="C65" i="11"/>
  <c r="S65" i="11"/>
  <c r="AI65" i="11"/>
  <c r="P65" i="11"/>
  <c r="AF65" i="11"/>
  <c r="I65" i="11"/>
  <c r="Y65" i="11"/>
  <c r="B49" i="11"/>
  <c r="N65" i="11"/>
  <c r="AD65" i="11"/>
  <c r="AE65" i="7"/>
  <c r="B65" i="7"/>
  <c r="T65" i="7"/>
  <c r="AF304" i="21"/>
  <c r="AF305" i="17"/>
  <c r="AF271" i="21"/>
  <c r="AF272" i="17"/>
  <c r="AL28" i="21"/>
  <c r="AL28" i="17"/>
  <c r="AL298" i="21"/>
  <c r="AL299" i="17"/>
  <c r="Z65" i="10"/>
  <c r="B55" i="10"/>
  <c r="AU62" i="16"/>
  <c r="M15" i="49"/>
  <c r="AU74" i="16"/>
  <c r="B53" i="11"/>
  <c r="Q131" i="12" s="1"/>
  <c r="Q259" i="12" s="1"/>
  <c r="AI274" i="21"/>
  <c r="AI275" i="17"/>
  <c r="B46" i="9"/>
  <c r="Q59" i="12"/>
  <c r="AC180" i="21"/>
  <c r="AC181" i="17"/>
  <c r="AT74" i="16"/>
  <c r="M16" i="49"/>
  <c r="AT62" i="16"/>
  <c r="C65" i="10"/>
  <c r="AC176" i="21"/>
  <c r="AC177" i="17"/>
  <c r="AR41" i="9"/>
  <c r="C65" i="9"/>
  <c r="S65" i="9"/>
  <c r="AI65" i="9"/>
  <c r="P65" i="9"/>
  <c r="AF65" i="9"/>
  <c r="I65" i="9"/>
  <c r="Y65" i="9"/>
  <c r="B65" i="9"/>
  <c r="R65" i="9"/>
  <c r="AH65" i="9"/>
  <c r="AL119" i="21"/>
  <c r="AL120" i="17"/>
  <c r="AC88" i="21"/>
  <c r="AC89" i="17"/>
  <c r="AH14" i="49"/>
  <c r="G17" i="60" s="1"/>
  <c r="AS80" i="16"/>
  <c r="AS68" i="16"/>
  <c r="Z65" i="7"/>
  <c r="AB65" i="7"/>
  <c r="AC302" i="21"/>
  <c r="AC303" i="17"/>
  <c r="AH65" i="10"/>
  <c r="I65" i="10"/>
  <c r="BA38" i="10"/>
  <c r="AL272" i="21"/>
  <c r="AL273" i="17"/>
  <c r="R52" i="12"/>
  <c r="R49" i="12" s="1"/>
  <c r="N16" i="49" s="1"/>
  <c r="B59" i="9"/>
  <c r="R138" i="12" s="1"/>
  <c r="B52" i="10"/>
  <c r="C65" i="7"/>
  <c r="Q65" i="7"/>
  <c r="AI377" i="22"/>
  <c r="AF90" i="21"/>
  <c r="AF91" i="17"/>
  <c r="AL30" i="21"/>
  <c r="AL30" i="17"/>
  <c r="AC177" i="21"/>
  <c r="AC178" i="17"/>
  <c r="B58" i="10"/>
  <c r="S70" i="12" s="1"/>
  <c r="AC304" i="21"/>
  <c r="AC305" i="17"/>
  <c r="N65" i="10"/>
  <c r="AF65" i="10"/>
  <c r="AU65" i="16"/>
  <c r="AU77" i="16"/>
  <c r="B63" i="11"/>
  <c r="Q139" i="12" s="1"/>
  <c r="Q267" i="12" s="1"/>
  <c r="B47" i="10"/>
  <c r="S124" i="12" s="1"/>
  <c r="S252" i="12" s="1"/>
  <c r="S122" i="12"/>
  <c r="S250" i="12" s="1"/>
  <c r="AF56" i="21"/>
  <c r="AF56" i="17"/>
  <c r="AR41" i="11"/>
  <c r="Q51" i="12" s="1"/>
  <c r="G65" i="11"/>
  <c r="W65" i="11"/>
  <c r="D65" i="11"/>
  <c r="T65" i="11"/>
  <c r="AJ65" i="11"/>
  <c r="M65" i="11"/>
  <c r="AC65" i="11"/>
  <c r="B65" i="11"/>
  <c r="R65" i="11"/>
  <c r="AH65" i="11"/>
  <c r="O65" i="7"/>
  <c r="AC65" i="7"/>
  <c r="AI119" i="21"/>
  <c r="AI120" i="17"/>
  <c r="AI271" i="21"/>
  <c r="AI272" i="17"/>
  <c r="AL32" i="21"/>
  <c r="AL32" i="17"/>
  <c r="AL118" i="21"/>
  <c r="AL119" i="17"/>
  <c r="AL31" i="21"/>
  <c r="AL31" i="17"/>
  <c r="AL303" i="21"/>
  <c r="AL304" i="17"/>
  <c r="AC56" i="21"/>
  <c r="AC56" i="17"/>
  <c r="J65" i="10"/>
  <c r="AB65" i="10"/>
  <c r="AC54" i="21"/>
  <c r="AC54" i="17"/>
  <c r="AH16" i="49"/>
  <c r="G19" i="60" s="1"/>
  <c r="AL299" i="21"/>
  <c r="AL300" i="17"/>
  <c r="AF272" i="21"/>
  <c r="AF273" i="17"/>
  <c r="AL273" i="21"/>
  <c r="AL274" i="17"/>
  <c r="AC178" i="21"/>
  <c r="AC179" i="17"/>
  <c r="V65" i="10"/>
  <c r="X65" i="10"/>
  <c r="AF301" i="21"/>
  <c r="AF302" i="17"/>
  <c r="S132" i="12"/>
  <c r="S260" i="12" s="1"/>
  <c r="AC377" i="22"/>
  <c r="G65" i="9"/>
  <c r="W65" i="9"/>
  <c r="D65" i="9"/>
  <c r="T65" i="9"/>
  <c r="AJ65" i="9"/>
  <c r="M65" i="9"/>
  <c r="AC65" i="9"/>
  <c r="F65" i="9"/>
  <c r="V65" i="9"/>
  <c r="AS71" i="16"/>
  <c r="G14" i="49"/>
  <c r="AS59" i="16"/>
  <c r="AF270" i="21"/>
  <c r="AF271" i="17"/>
  <c r="AC91" i="21"/>
  <c r="AC92" i="17"/>
  <c r="P169" i="12"/>
  <c r="P233" i="12"/>
  <c r="J65" i="7"/>
  <c r="L65" i="7"/>
  <c r="Q120" i="12"/>
  <c r="Q248" i="12" s="1"/>
  <c r="AF121" i="21"/>
  <c r="AF122" i="17"/>
  <c r="AI115" i="21"/>
  <c r="AI116" i="17"/>
  <c r="B59" i="10"/>
  <c r="S138" i="12" s="1"/>
  <c r="R65" i="10"/>
  <c r="AJ65" i="10"/>
  <c r="AL274" i="21"/>
  <c r="AL275" i="17"/>
  <c r="AF114" i="21"/>
  <c r="AF115" i="17"/>
  <c r="R123" i="12"/>
  <c r="R251" i="12" s="1"/>
  <c r="B62" i="9"/>
  <c r="R71" i="12" s="1"/>
  <c r="W15" i="49"/>
  <c r="F18" i="56" s="1"/>
  <c r="AU64" i="16"/>
  <c r="AU76" i="16"/>
  <c r="AJ41" i="7"/>
  <c r="V65" i="7"/>
  <c r="B55" i="7"/>
  <c r="AI304" i="21"/>
  <c r="AI305" i="17"/>
  <c r="B52" i="9"/>
  <c r="AF91" i="21"/>
  <c r="AF92" i="17"/>
  <c r="AA65" i="10"/>
  <c r="B49" i="10"/>
  <c r="P65" i="10"/>
  <c r="AF57" i="21"/>
  <c r="AF57" i="17"/>
  <c r="B47" i="9"/>
  <c r="R124" i="12" s="1"/>
  <c r="R252" i="12" s="1"/>
  <c r="BA38" i="11"/>
  <c r="K65" i="11"/>
  <c r="AA65" i="11"/>
  <c r="H65" i="11"/>
  <c r="X65" i="11"/>
  <c r="B55" i="11"/>
  <c r="Q65" i="11"/>
  <c r="AG65" i="11"/>
  <c r="F65" i="11"/>
  <c r="V65" i="11"/>
  <c r="B43" i="11"/>
  <c r="Q40" i="12"/>
  <c r="Q116" i="12"/>
  <c r="Q244" i="12" s="1"/>
  <c r="AH65" i="7"/>
  <c r="M65" i="7"/>
  <c r="AR41" i="7"/>
  <c r="P51" i="12" s="1"/>
  <c r="AF115" i="21"/>
  <c r="AF116" i="17"/>
  <c r="BB121" i="17"/>
  <c r="AL300" i="21"/>
  <c r="AL301" i="17"/>
  <c r="AI117" i="21"/>
  <c r="AI118" i="17"/>
  <c r="W65" i="10"/>
  <c r="AG65" i="10"/>
  <c r="L65" i="10"/>
  <c r="AF377" i="22"/>
  <c r="AC181" i="21"/>
  <c r="AC182" i="17"/>
  <c r="Q130" i="12"/>
  <c r="B46" i="7"/>
  <c r="B59" i="11"/>
  <c r="Q138" i="12" s="1"/>
  <c r="Q132" i="12"/>
  <c r="Q260" i="12" s="1"/>
  <c r="L37" i="13"/>
  <c r="Y120" i="12" s="1"/>
  <c r="Y248" i="12" s="1"/>
  <c r="W86" i="21"/>
  <c r="W333" i="17"/>
  <c r="W211" i="21"/>
  <c r="W238" i="21"/>
  <c r="W178" i="17"/>
  <c r="W238" i="17"/>
  <c r="W116" i="21"/>
  <c r="W177" i="21"/>
  <c r="W117" i="17"/>
  <c r="B62" i="4"/>
  <c r="W149" i="21"/>
  <c r="W152" i="21"/>
  <c r="W182" i="21"/>
  <c r="W87" i="17"/>
  <c r="B59" i="13"/>
  <c r="Y138" i="12" s="1"/>
  <c r="W30" i="21"/>
  <c r="W31" i="17"/>
  <c r="I37" i="13"/>
  <c r="Y118" i="12" s="1"/>
  <c r="Y246" i="12" s="1"/>
  <c r="O65" i="13"/>
  <c r="W213" i="21"/>
  <c r="W305" i="21"/>
  <c r="W245" i="17"/>
  <c r="W149" i="17"/>
  <c r="T27" i="21"/>
  <c r="T58" i="21"/>
  <c r="AA36" i="13"/>
  <c r="Y130" i="12" s="1"/>
  <c r="Y258" i="12" s="1"/>
  <c r="O37" i="13"/>
  <c r="Y122" i="12" s="1"/>
  <c r="Y250" i="12" s="1"/>
  <c r="B53" i="13"/>
  <c r="Y131" i="12" s="1"/>
  <c r="Y259" i="12" s="1"/>
  <c r="T60" i="21"/>
  <c r="W244" i="21"/>
  <c r="T272" i="17"/>
  <c r="W240" i="17"/>
  <c r="W304" i="17"/>
  <c r="W30" i="17"/>
  <c r="U38" i="13"/>
  <c r="W121" i="21"/>
  <c r="O35" i="13"/>
  <c r="Y47" i="12" s="1"/>
  <c r="W303" i="17"/>
  <c r="L65" i="13"/>
  <c r="B53" i="6"/>
  <c r="X131" i="12" s="1"/>
  <c r="X259" i="12" s="1"/>
  <c r="AR41" i="3"/>
  <c r="U51" i="12" s="1"/>
  <c r="B58" i="5"/>
  <c r="O35" i="3"/>
  <c r="I37" i="3"/>
  <c r="U118" i="12" s="1"/>
  <c r="U246" i="12" s="1"/>
  <c r="B58" i="3"/>
  <c r="V117" i="12"/>
  <c r="V245" i="12" s="1"/>
  <c r="H152" i="22"/>
  <c r="B63" i="3"/>
  <c r="U139" i="12" s="1"/>
  <c r="U267" i="12" s="1"/>
  <c r="K180" i="17"/>
  <c r="K305" i="33"/>
  <c r="O36" i="3"/>
  <c r="U121" i="12" s="1"/>
  <c r="U249" i="12" s="1"/>
  <c r="K183" i="17"/>
  <c r="H304" i="33"/>
  <c r="N303" i="17"/>
  <c r="H29" i="33"/>
  <c r="N270" i="33"/>
  <c r="F36" i="3"/>
  <c r="U115" i="12" s="1"/>
  <c r="U243" i="12" s="1"/>
  <c r="H57" i="22"/>
  <c r="N149" i="17"/>
  <c r="K272" i="22"/>
  <c r="H150" i="33"/>
  <c r="Q58" i="33"/>
  <c r="K275" i="17"/>
  <c r="N181" i="17"/>
  <c r="Q60" i="22"/>
  <c r="K149" i="22"/>
  <c r="K304" i="33"/>
  <c r="N151" i="22"/>
  <c r="Q32" i="17"/>
  <c r="X114" i="12"/>
  <c r="X242" i="12" s="1"/>
  <c r="B59" i="3"/>
  <c r="U138" i="12" s="1"/>
  <c r="U266" i="12" s="1"/>
  <c r="K335" i="17"/>
  <c r="K333" i="33"/>
  <c r="N213" i="17"/>
  <c r="K86" i="17"/>
  <c r="B43" i="4"/>
  <c r="Q65" i="4"/>
  <c r="N179" i="17"/>
  <c r="O38" i="3"/>
  <c r="K182" i="22"/>
  <c r="N302" i="22"/>
  <c r="H151" i="17"/>
  <c r="N151" i="33"/>
  <c r="Q32" i="22"/>
  <c r="K333" i="22"/>
  <c r="Q305" i="33"/>
  <c r="N212" i="33"/>
  <c r="Q328" i="33"/>
  <c r="W213" i="17"/>
  <c r="U65" i="13"/>
  <c r="T146" i="21"/>
  <c r="T274" i="17"/>
  <c r="C37" i="13"/>
  <c r="C36" i="13"/>
  <c r="Y114" i="12" s="1"/>
  <c r="Y242" i="12" s="1"/>
  <c r="W243" i="17"/>
  <c r="B52" i="13"/>
  <c r="F65" i="13"/>
  <c r="AF65" i="13"/>
  <c r="W32" i="17"/>
  <c r="T29" i="17"/>
  <c r="W305" i="17"/>
  <c r="F36" i="13"/>
  <c r="Y115" i="12" s="1"/>
  <c r="Y243" i="12" s="1"/>
  <c r="W271" i="17"/>
  <c r="AA37" i="13"/>
  <c r="Y132" i="12" s="1"/>
  <c r="Y260" i="12" s="1"/>
  <c r="W65" i="13"/>
  <c r="M65" i="13"/>
  <c r="AU38" i="13"/>
  <c r="AI65" i="13"/>
  <c r="K65" i="13"/>
  <c r="T150" i="17"/>
  <c r="T29" i="21"/>
  <c r="AA35" i="13"/>
  <c r="B62" i="13"/>
  <c r="Y71" i="12" s="1"/>
  <c r="BA38" i="13"/>
  <c r="T271" i="17"/>
  <c r="T27" i="17"/>
  <c r="AH65" i="13"/>
  <c r="Z133" i="12"/>
  <c r="Z261" i="12" s="1"/>
  <c r="Q298" i="22"/>
  <c r="N208" i="33"/>
  <c r="Q299" i="17"/>
  <c r="W241" i="21"/>
  <c r="W122" i="17"/>
  <c r="W303" i="21"/>
  <c r="W87" i="21"/>
  <c r="B197" i="21"/>
  <c r="B197" i="33"/>
  <c r="B198" i="17"/>
  <c r="B197" i="22"/>
  <c r="F35" i="13"/>
  <c r="Y41" i="12" s="1"/>
  <c r="B63" i="13"/>
  <c r="Y139" i="12" s="1"/>
  <c r="Y267" i="12" s="1"/>
  <c r="O36" i="13"/>
  <c r="Y121" i="12" s="1"/>
  <c r="Y249" i="12" s="1"/>
  <c r="B63" i="14"/>
  <c r="Z139" i="12" s="1"/>
  <c r="Z267" i="12" s="1"/>
  <c r="W211" i="17"/>
  <c r="B59" i="14"/>
  <c r="Z138" i="12" s="1"/>
  <c r="Z266" i="12" s="1"/>
  <c r="W29" i="17"/>
  <c r="W179" i="21"/>
  <c r="W86" i="17"/>
  <c r="Z55" i="12"/>
  <c r="W334" i="21"/>
  <c r="W334" i="17"/>
  <c r="W151" i="21"/>
  <c r="W181" i="21"/>
  <c r="W119" i="21"/>
  <c r="W151" i="17"/>
  <c r="F38" i="13"/>
  <c r="E65" i="13"/>
  <c r="R65" i="13"/>
  <c r="X37" i="13"/>
  <c r="Y129" i="12" s="1"/>
  <c r="Y257" i="12" s="1"/>
  <c r="AG65" i="13"/>
  <c r="Z126" i="12"/>
  <c r="Z254" i="12" s="1"/>
  <c r="B58" i="13"/>
  <c r="Y70" i="12" s="1"/>
  <c r="W210" i="21"/>
  <c r="P65" i="13"/>
  <c r="AX38" i="13"/>
  <c r="C65" i="13"/>
  <c r="AC65" i="13"/>
  <c r="W333" i="21"/>
  <c r="T60" i="17"/>
  <c r="W28" i="17"/>
  <c r="W152" i="17"/>
  <c r="W182" i="17"/>
  <c r="C35" i="13"/>
  <c r="Y40" i="12" s="1"/>
  <c r="F37" i="13"/>
  <c r="Y116" i="12" s="1"/>
  <c r="Y244" i="12" s="1"/>
  <c r="V65" i="13"/>
  <c r="U37" i="13"/>
  <c r="Y127" i="12" s="1"/>
  <c r="Y255" i="12" s="1"/>
  <c r="AJ65" i="13"/>
  <c r="S65" i="13"/>
  <c r="AJ37" i="13"/>
  <c r="Y140" i="12" s="1"/>
  <c r="Y268" i="12" s="1"/>
  <c r="AD38" i="13"/>
  <c r="AD35" i="13"/>
  <c r="W26" i="17"/>
  <c r="AG37" i="13"/>
  <c r="Y136" i="12" s="1"/>
  <c r="Y264" i="12" s="1"/>
  <c r="X65" i="13"/>
  <c r="AD65" i="13"/>
  <c r="Z121" i="12"/>
  <c r="Z249" i="12" s="1"/>
  <c r="W274" i="17"/>
  <c r="L38" i="13"/>
  <c r="Y46" i="12" s="1"/>
  <c r="O38" i="13"/>
  <c r="B43" i="13"/>
  <c r="W120" i="17"/>
  <c r="G65" i="13"/>
  <c r="B55" i="13"/>
  <c r="W273" i="21"/>
  <c r="W25" i="17"/>
  <c r="W25" i="21"/>
  <c r="W299" i="21"/>
  <c r="B53" i="14"/>
  <c r="Z131" i="12" s="1"/>
  <c r="B52" i="14"/>
  <c r="B58" i="14"/>
  <c r="Z70" i="12" s="1"/>
  <c r="Z135" i="12"/>
  <c r="Z263" i="12" s="1"/>
  <c r="W300" i="21"/>
  <c r="W147" i="21"/>
  <c r="W27" i="17"/>
  <c r="B62" i="14"/>
  <c r="W177" i="17"/>
  <c r="W88" i="21"/>
  <c r="T179" i="21"/>
  <c r="T180" i="17"/>
  <c r="AY183" i="17"/>
  <c r="AY397" i="17" s="1"/>
  <c r="AY433" i="17" s="1"/>
  <c r="I189" i="12" s="1"/>
  <c r="T92" i="21"/>
  <c r="T93" i="17"/>
  <c r="T93" i="21"/>
  <c r="T94" i="17"/>
  <c r="BB195" i="17"/>
  <c r="H126" i="12"/>
  <c r="AP195" i="17"/>
  <c r="AP196" i="17"/>
  <c r="B177" i="17"/>
  <c r="BH177" i="17"/>
  <c r="B176" i="22"/>
  <c r="B176" i="33"/>
  <c r="B176" i="21"/>
  <c r="BE195" i="17"/>
  <c r="N65" i="14"/>
  <c r="AE65" i="14"/>
  <c r="B46" i="14"/>
  <c r="AD65" i="14"/>
  <c r="AU38" i="14"/>
  <c r="R65" i="14"/>
  <c r="C65" i="14"/>
  <c r="Z65" i="14"/>
  <c r="F65" i="14"/>
  <c r="AB65" i="14"/>
  <c r="W179" i="17"/>
  <c r="B65" i="14"/>
  <c r="Z66" i="12" s="1"/>
  <c r="B49" i="14"/>
  <c r="T65" i="14"/>
  <c r="J65" i="14"/>
  <c r="AJ41" i="14"/>
  <c r="Z68" i="12" s="1"/>
  <c r="V65" i="14"/>
  <c r="AF65" i="14"/>
  <c r="P65" i="14"/>
  <c r="BA38" i="14"/>
  <c r="W65" i="14"/>
  <c r="O65" i="14"/>
  <c r="B47" i="14"/>
  <c r="Z124" i="12" s="1"/>
  <c r="Z252" i="12" s="1"/>
  <c r="M65" i="14"/>
  <c r="AH65" i="14"/>
  <c r="N178" i="22"/>
  <c r="N58" i="22"/>
  <c r="AY59" i="16"/>
  <c r="N178" i="33"/>
  <c r="N58" i="17"/>
  <c r="W115" i="12"/>
  <c r="W243" i="12" s="1"/>
  <c r="B53" i="4"/>
  <c r="V131" i="12" s="1"/>
  <c r="V259" i="12" s="1"/>
  <c r="AX59" i="16"/>
  <c r="T65" i="4"/>
  <c r="V65" i="4"/>
  <c r="K65" i="4"/>
  <c r="M65" i="4"/>
  <c r="K60" i="33"/>
  <c r="K273" i="22"/>
  <c r="K181" i="17"/>
  <c r="P65" i="4"/>
  <c r="AC65" i="4"/>
  <c r="J65" i="4"/>
  <c r="AD65" i="4"/>
  <c r="K60" i="17"/>
  <c r="V115" i="12"/>
  <c r="V243" i="12" s="1"/>
  <c r="K178" i="33"/>
  <c r="AE65" i="4"/>
  <c r="K60" i="22"/>
  <c r="K180" i="22"/>
  <c r="BK163" i="17"/>
  <c r="BH163" i="17"/>
  <c r="W180" i="21"/>
  <c r="Z128" i="12"/>
  <c r="W88" i="17"/>
  <c r="W181" i="17"/>
  <c r="B43" i="14"/>
  <c r="T57" i="21"/>
  <c r="T57" i="17"/>
  <c r="W115" i="21"/>
  <c r="T298" i="21"/>
  <c r="T299" i="17"/>
  <c r="W268" i="21"/>
  <c r="W269" i="17"/>
  <c r="T301" i="21"/>
  <c r="T302" i="17"/>
  <c r="T181" i="21"/>
  <c r="T182" i="17"/>
  <c r="T180" i="21"/>
  <c r="T181" i="17"/>
  <c r="H212" i="22"/>
  <c r="H212" i="33"/>
  <c r="H213" i="17"/>
  <c r="H212" i="17"/>
  <c r="H211" i="22"/>
  <c r="H211" i="33"/>
  <c r="AV67" i="16"/>
  <c r="AV79" i="16"/>
  <c r="T169" i="12"/>
  <c r="T233" i="12"/>
  <c r="T165" i="12"/>
  <c r="T229" i="12"/>
  <c r="W299" i="17"/>
  <c r="W298" i="21"/>
  <c r="W118" i="17"/>
  <c r="W117" i="21"/>
  <c r="Q303" i="17"/>
  <c r="L37" i="3"/>
  <c r="U120" i="12" s="1"/>
  <c r="U248" i="12" s="1"/>
  <c r="Q272" i="22"/>
  <c r="Q272" i="33"/>
  <c r="Q273" i="17"/>
  <c r="K153" i="17"/>
  <c r="K152" i="33"/>
  <c r="K152" i="22"/>
  <c r="K149" i="17"/>
  <c r="B47" i="4"/>
  <c r="V124" i="12" s="1"/>
  <c r="V252" i="12" s="1"/>
  <c r="K148" i="22"/>
  <c r="Q58" i="22"/>
  <c r="X118" i="12"/>
  <c r="X246" i="12" s="1"/>
  <c r="B52" i="4"/>
  <c r="B63" i="4"/>
  <c r="V139" i="12" s="1"/>
  <c r="V267" i="12" s="1"/>
  <c r="H273" i="22"/>
  <c r="B52" i="3"/>
  <c r="B62" i="3"/>
  <c r="B53" i="3"/>
  <c r="U131" i="12" s="1"/>
  <c r="U259" i="12" s="1"/>
  <c r="AZ76" i="16"/>
  <c r="B63" i="6"/>
  <c r="X139" i="12" s="1"/>
  <c r="X267" i="12" s="1"/>
  <c r="B52" i="6"/>
  <c r="N272" i="22"/>
  <c r="B59" i="6"/>
  <c r="X138" i="12" s="1"/>
  <c r="X266" i="12" s="1"/>
  <c r="Q303" i="33"/>
  <c r="Q150" i="22"/>
  <c r="B59" i="5"/>
  <c r="W138" i="12" s="1"/>
  <c r="W266" i="12" s="1"/>
  <c r="N306" i="17"/>
  <c r="N305" i="33"/>
  <c r="N273" i="17"/>
  <c r="N275" i="17"/>
  <c r="N274" i="33"/>
  <c r="N274" i="22"/>
  <c r="K29" i="33"/>
  <c r="AA65" i="4"/>
  <c r="O65" i="4"/>
  <c r="D65" i="4"/>
  <c r="N65" i="4"/>
  <c r="W65" i="4"/>
  <c r="AB65" i="4"/>
  <c r="B55" i="4"/>
  <c r="V61" i="12" s="1"/>
  <c r="B49" i="4"/>
  <c r="V54" i="12" s="1"/>
  <c r="X65" i="4"/>
  <c r="C65" i="4"/>
  <c r="Z65" i="4"/>
  <c r="Y65" i="4"/>
  <c r="H65" i="4"/>
  <c r="I65" i="4"/>
  <c r="AJ65" i="4"/>
  <c r="L38" i="3"/>
  <c r="U46" i="12" s="1"/>
  <c r="I38" i="3"/>
  <c r="C35" i="3"/>
  <c r="C37" i="3"/>
  <c r="B43" i="3"/>
  <c r="O37" i="3"/>
  <c r="U122" i="12" s="1"/>
  <c r="U250" i="12" s="1"/>
  <c r="BH5" i="17"/>
  <c r="B5" i="22"/>
  <c r="B5" i="21"/>
  <c r="B5" i="17"/>
  <c r="B5" i="33"/>
  <c r="X116" i="12"/>
  <c r="X244" i="12" s="1"/>
  <c r="Q65" i="13"/>
  <c r="X119" i="12"/>
  <c r="X247" i="12" s="1"/>
  <c r="AD36" i="13"/>
  <c r="Y133" i="12" s="1"/>
  <c r="Y261" i="12" s="1"/>
  <c r="R65" i="4"/>
  <c r="B58" i="4"/>
  <c r="Q306" i="17"/>
  <c r="B63" i="5"/>
  <c r="W139" i="12" s="1"/>
  <c r="W267" i="12" s="1"/>
  <c r="Q57" i="17"/>
  <c r="B59" i="4"/>
  <c r="V138" i="12" s="1"/>
  <c r="V266" i="12" s="1"/>
  <c r="B62" i="6"/>
  <c r="Q301" i="33"/>
  <c r="G65" i="14"/>
  <c r="B55" i="14"/>
  <c r="AJ65" i="14"/>
  <c r="L65" i="14"/>
  <c r="AC65" i="14"/>
  <c r="Q65" i="14"/>
  <c r="I65" i="14"/>
  <c r="E65" i="14"/>
  <c r="Y65" i="14"/>
  <c r="AA65" i="14"/>
  <c r="Z136" i="12"/>
  <c r="Z264" i="12" s="1"/>
  <c r="Z125" i="12"/>
  <c r="Z253" i="12" s="1"/>
  <c r="H65" i="13"/>
  <c r="AB65" i="13"/>
  <c r="T65" i="13"/>
  <c r="AA65" i="13"/>
  <c r="X38" i="13"/>
  <c r="Y58" i="12" s="1"/>
  <c r="B49" i="13"/>
  <c r="AJ38" i="13"/>
  <c r="I65" i="13"/>
  <c r="AE65" i="13"/>
  <c r="Z65" i="13"/>
  <c r="AI65" i="4"/>
  <c r="G65" i="4"/>
  <c r="L65" i="4"/>
  <c r="B65" i="4"/>
  <c r="V66" i="12" s="1"/>
  <c r="E65" i="4"/>
  <c r="AF65" i="4"/>
  <c r="U65" i="4"/>
  <c r="F65" i="4"/>
  <c r="AH65" i="4"/>
  <c r="AG65" i="4"/>
  <c r="B46" i="4"/>
  <c r="B52" i="5"/>
  <c r="B62" i="5"/>
  <c r="Q151" i="22"/>
  <c r="B58" i="6"/>
  <c r="X70" i="12" s="1"/>
  <c r="X216" i="12"/>
  <c r="AI65" i="14"/>
  <c r="X65" i="14"/>
  <c r="AX38" i="14"/>
  <c r="U65" i="14"/>
  <c r="AG65" i="14"/>
  <c r="H65" i="14"/>
  <c r="S65" i="14"/>
  <c r="D65" i="14"/>
  <c r="K65" i="14"/>
  <c r="R38" i="13"/>
  <c r="AJ41" i="13"/>
  <c r="Y68" i="12" s="1"/>
  <c r="Y65" i="13"/>
  <c r="J65" i="13"/>
  <c r="AD37" i="13"/>
  <c r="Y134" i="12" s="1"/>
  <c r="AA38" i="13"/>
  <c r="D65" i="13"/>
  <c r="N65" i="13"/>
  <c r="AG38" i="13"/>
  <c r="Y65" i="12" s="1"/>
  <c r="B65" i="13"/>
  <c r="Q271" i="22"/>
  <c r="Q271" i="33"/>
  <c r="Q272" i="17"/>
  <c r="Q300" i="22"/>
  <c r="Q300" i="33"/>
  <c r="Q301" i="17"/>
  <c r="K209" i="33"/>
  <c r="K209" i="22"/>
  <c r="K210" i="17"/>
  <c r="N239" i="17"/>
  <c r="N238" i="33"/>
  <c r="N238" i="22"/>
  <c r="N241" i="17"/>
  <c r="N240" i="33"/>
  <c r="N240" i="22"/>
  <c r="BB184" i="17"/>
  <c r="Q147" i="33"/>
  <c r="Q147" i="22"/>
  <c r="Q148" i="17"/>
  <c r="Q122" i="17"/>
  <c r="Q121" i="33"/>
  <c r="Q121" i="22"/>
  <c r="Q118" i="17"/>
  <c r="Q117" i="22"/>
  <c r="Q117" i="33"/>
  <c r="N114" i="22"/>
  <c r="K244" i="33"/>
  <c r="K245" i="17"/>
  <c r="K244" i="22"/>
  <c r="K241" i="17"/>
  <c r="K240" i="33"/>
  <c r="K240" i="22"/>
  <c r="W59" i="17"/>
  <c r="W59" i="21"/>
  <c r="N299" i="17"/>
  <c r="N298" i="33"/>
  <c r="N298" i="22"/>
  <c r="N268" i="22"/>
  <c r="N269" i="17"/>
  <c r="N268" i="33"/>
  <c r="K27" i="22"/>
  <c r="K27" i="17"/>
  <c r="K27" i="33"/>
  <c r="T3" i="22"/>
  <c r="K210" i="22"/>
  <c r="K211" i="17"/>
  <c r="K210" i="33"/>
  <c r="Q213" i="17"/>
  <c r="Q212" i="33"/>
  <c r="Q212" i="22"/>
  <c r="T297" i="21"/>
  <c r="T298" i="17"/>
  <c r="H27" i="22"/>
  <c r="H27" i="17"/>
  <c r="H27" i="33"/>
  <c r="H26" i="22"/>
  <c r="H26" i="33"/>
  <c r="H26" i="17"/>
  <c r="K119" i="33"/>
  <c r="K119" i="22"/>
  <c r="K120" i="17"/>
  <c r="K116" i="22"/>
  <c r="K117" i="17"/>
  <c r="K116" i="33"/>
  <c r="T178" i="21"/>
  <c r="T179" i="17"/>
  <c r="H298" i="17"/>
  <c r="H297" i="22"/>
  <c r="H297" i="33"/>
  <c r="AD36" i="3"/>
  <c r="U133" i="12" s="1"/>
  <c r="U261" i="12" s="1"/>
  <c r="N178" i="17"/>
  <c r="N177" i="33"/>
  <c r="N177" i="22"/>
  <c r="N176" i="33"/>
  <c r="N176" i="22"/>
  <c r="N177" i="17"/>
  <c r="Q240" i="33"/>
  <c r="Q240" i="22"/>
  <c r="Q241" i="17"/>
  <c r="Q239" i="33"/>
  <c r="Q240" i="17"/>
  <c r="Q239" i="22"/>
  <c r="N32" i="22"/>
  <c r="N32" i="33"/>
  <c r="N32" i="17"/>
  <c r="N27" i="17"/>
  <c r="N27" i="22"/>
  <c r="N27" i="33"/>
  <c r="N89" i="33"/>
  <c r="N90" i="17"/>
  <c r="N89" i="22"/>
  <c r="N146" i="22"/>
  <c r="N147" i="17"/>
  <c r="N146" i="33"/>
  <c r="H116" i="33"/>
  <c r="H117" i="17"/>
  <c r="H116" i="22"/>
  <c r="K271" i="17"/>
  <c r="K270" i="33"/>
  <c r="K270" i="22"/>
  <c r="K268" i="17"/>
  <c r="K267" i="33"/>
  <c r="K267" i="22"/>
  <c r="T118" i="17"/>
  <c r="T117" i="21"/>
  <c r="Q269" i="22"/>
  <c r="Q270" i="17"/>
  <c r="Q269" i="33"/>
  <c r="Q299" i="22"/>
  <c r="Q299" i="33"/>
  <c r="Q300" i="17"/>
  <c r="AZ81" i="16"/>
  <c r="AZ69" i="16"/>
  <c r="K147" i="17"/>
  <c r="K146" i="22"/>
  <c r="K146" i="33"/>
  <c r="K144" i="22"/>
  <c r="K144" i="33"/>
  <c r="K145" i="17"/>
  <c r="BB177" i="17"/>
  <c r="N237" i="22"/>
  <c r="N237" i="33"/>
  <c r="N238" i="17"/>
  <c r="N239" i="33"/>
  <c r="N240" i="17"/>
  <c r="N239" i="22"/>
  <c r="Q115" i="33"/>
  <c r="Q115" i="22"/>
  <c r="Q116" i="17"/>
  <c r="AY81" i="16"/>
  <c r="AY69" i="16"/>
  <c r="N117" i="22"/>
  <c r="N117" i="33"/>
  <c r="N118" i="17"/>
  <c r="K237" i="33"/>
  <c r="K237" i="22"/>
  <c r="K238" i="17"/>
  <c r="K238" i="33"/>
  <c r="K239" i="17"/>
  <c r="K238" i="22"/>
  <c r="W58" i="17"/>
  <c r="W58" i="21"/>
  <c r="N300" i="33"/>
  <c r="N301" i="17"/>
  <c r="N300" i="22"/>
  <c r="K26" i="22"/>
  <c r="K26" i="33"/>
  <c r="K26" i="17"/>
  <c r="H22" i="49"/>
  <c r="AW60" i="16"/>
  <c r="AW72" i="16"/>
  <c r="Q213" i="22"/>
  <c r="Q214" i="17"/>
  <c r="Q213" i="33"/>
  <c r="T299" i="21"/>
  <c r="T300" i="17"/>
  <c r="T300" i="21"/>
  <c r="T301" i="17"/>
  <c r="K116" i="17"/>
  <c r="K115" i="33"/>
  <c r="K115" i="22"/>
  <c r="K117" i="22"/>
  <c r="K118" i="17"/>
  <c r="K117" i="33"/>
  <c r="K56" i="22"/>
  <c r="K56" i="17"/>
  <c r="K56" i="33"/>
  <c r="T182" i="21"/>
  <c r="T183" i="17"/>
  <c r="K301" i="33"/>
  <c r="K301" i="22"/>
  <c r="K302" i="17"/>
  <c r="H299" i="33"/>
  <c r="H300" i="17"/>
  <c r="H299" i="22"/>
  <c r="H300" i="33"/>
  <c r="H300" i="22"/>
  <c r="H301" i="17"/>
  <c r="W90" i="17"/>
  <c r="W89" i="21"/>
  <c r="AY65" i="17"/>
  <c r="Q238" i="33"/>
  <c r="Q238" i="22"/>
  <c r="Q239" i="17"/>
  <c r="Q243" i="33"/>
  <c r="Q243" i="22"/>
  <c r="Q244" i="17"/>
  <c r="N26" i="33"/>
  <c r="N26" i="22"/>
  <c r="N26" i="17"/>
  <c r="N30" i="33"/>
  <c r="N30" i="22"/>
  <c r="N30" i="17"/>
  <c r="W114" i="21"/>
  <c r="W115" i="17"/>
  <c r="T117" i="17"/>
  <c r="T116" i="21"/>
  <c r="N91" i="33"/>
  <c r="N92" i="17"/>
  <c r="N91" i="22"/>
  <c r="N147" i="33"/>
  <c r="N147" i="22"/>
  <c r="N148" i="17"/>
  <c r="K176" i="22"/>
  <c r="K177" i="17"/>
  <c r="K176" i="33"/>
  <c r="H148" i="17"/>
  <c r="H147" i="22"/>
  <c r="H147" i="33"/>
  <c r="Q27" i="33"/>
  <c r="Q27" i="22"/>
  <c r="Q27" i="17"/>
  <c r="H121" i="22"/>
  <c r="H121" i="33"/>
  <c r="H122" i="17"/>
  <c r="K268" i="33"/>
  <c r="K268" i="22"/>
  <c r="K269" i="17"/>
  <c r="T118" i="21"/>
  <c r="T119" i="17"/>
  <c r="T119" i="21"/>
  <c r="T120" i="17"/>
  <c r="K298" i="22"/>
  <c r="K299" i="17"/>
  <c r="K298" i="33"/>
  <c r="Q267" i="22"/>
  <c r="Q268" i="17"/>
  <c r="Q267" i="33"/>
  <c r="Q270" i="22"/>
  <c r="Q270" i="33"/>
  <c r="Q271" i="17"/>
  <c r="K147" i="22"/>
  <c r="K148" i="17"/>
  <c r="K147" i="33"/>
  <c r="K145" i="33"/>
  <c r="K145" i="22"/>
  <c r="K146" i="17"/>
  <c r="N244" i="22"/>
  <c r="N244" i="33"/>
  <c r="N245" i="17"/>
  <c r="N242" i="33"/>
  <c r="N243" i="17"/>
  <c r="N242" i="22"/>
  <c r="V126" i="12"/>
  <c r="V254" i="12" s="1"/>
  <c r="Q144" i="22"/>
  <c r="Q144" i="33"/>
  <c r="Q145" i="17"/>
  <c r="Q145" i="33"/>
  <c r="Q146" i="17"/>
  <c r="Q145" i="22"/>
  <c r="Q120" i="22"/>
  <c r="Q121" i="17"/>
  <c r="Q120" i="33"/>
  <c r="Q118" i="22"/>
  <c r="Q118" i="33"/>
  <c r="Q119" i="17"/>
  <c r="N213" i="22"/>
  <c r="N214" i="17"/>
  <c r="AS55" i="12"/>
  <c r="AS56" i="12" s="1"/>
  <c r="N213" i="33"/>
  <c r="K298" i="17"/>
  <c r="K297" i="22"/>
  <c r="K297" i="33"/>
  <c r="N121" i="17"/>
  <c r="N115" i="33"/>
  <c r="N115" i="22"/>
  <c r="K243" i="22"/>
  <c r="K244" i="17"/>
  <c r="K243" i="33"/>
  <c r="K239" i="22"/>
  <c r="K239" i="33"/>
  <c r="K240" i="17"/>
  <c r="W60" i="21"/>
  <c r="W60" i="17"/>
  <c r="AZ72" i="16"/>
  <c r="AZ60" i="16"/>
  <c r="N268" i="17"/>
  <c r="N267" i="33"/>
  <c r="N267" i="22"/>
  <c r="N269" i="33"/>
  <c r="N269" i="22"/>
  <c r="N270" i="17"/>
  <c r="K212" i="22"/>
  <c r="K212" i="33"/>
  <c r="K213" i="17"/>
  <c r="Q211" i="22"/>
  <c r="Q211" i="33"/>
  <c r="Q212" i="17"/>
  <c r="T305" i="21"/>
  <c r="T306" i="17"/>
  <c r="T305" i="17"/>
  <c r="T304" i="21"/>
  <c r="H25" i="22"/>
  <c r="H25" i="17"/>
  <c r="H25" i="21"/>
  <c r="H25" i="33"/>
  <c r="K118" i="22"/>
  <c r="K119" i="17"/>
  <c r="K118" i="33"/>
  <c r="K120" i="33"/>
  <c r="K120" i="22"/>
  <c r="K121" i="17"/>
  <c r="T177" i="17"/>
  <c r="R37" i="13"/>
  <c r="Y125" i="12" s="1"/>
  <c r="R35" i="13"/>
  <c r="Y52" i="12" s="1"/>
  <c r="Y49" i="12" s="1"/>
  <c r="T176" i="21"/>
  <c r="R36" i="13"/>
  <c r="Y123" i="12" s="1"/>
  <c r="Y251" i="12" s="1"/>
  <c r="K300" i="33"/>
  <c r="K300" i="22"/>
  <c r="K301" i="17"/>
  <c r="H302" i="33"/>
  <c r="H303" i="17"/>
  <c r="H302" i="22"/>
  <c r="H299" i="17"/>
  <c r="H298" i="33"/>
  <c r="H298" i="22"/>
  <c r="W91" i="21"/>
  <c r="W92" i="17"/>
  <c r="Q242" i="22"/>
  <c r="Q242" i="33"/>
  <c r="Q243" i="17"/>
  <c r="Q245" i="17"/>
  <c r="Q244" i="33"/>
  <c r="Q244" i="22"/>
  <c r="N25" i="21"/>
  <c r="N26" i="21" s="1"/>
  <c r="N27" i="21" s="1"/>
  <c r="N28" i="21" s="1"/>
  <c r="N29" i="21" s="1"/>
  <c r="N30" i="21" s="1"/>
  <c r="N31" i="21" s="1"/>
  <c r="N32" i="21" s="1"/>
  <c r="N25" i="33"/>
  <c r="N25" i="17"/>
  <c r="N25" i="22"/>
  <c r="N28" i="17"/>
  <c r="N28" i="33"/>
  <c r="N28" i="22"/>
  <c r="N90" i="33"/>
  <c r="N90" i="22"/>
  <c r="N91" i="17"/>
  <c r="N145" i="33"/>
  <c r="N146" i="17"/>
  <c r="N145" i="22"/>
  <c r="K178" i="17"/>
  <c r="K177" i="33"/>
  <c r="K177" i="22"/>
  <c r="H146" i="22"/>
  <c r="H146" i="33"/>
  <c r="H147" i="17"/>
  <c r="Q25" i="22"/>
  <c r="Q25" i="21"/>
  <c r="Q26" i="21" s="1"/>
  <c r="Q27" i="21" s="1"/>
  <c r="Q28" i="21" s="1"/>
  <c r="Q29" i="21" s="1"/>
  <c r="Q30" i="21" s="1"/>
  <c r="Q31" i="21" s="1"/>
  <c r="Q32" i="21" s="1"/>
  <c r="Q25" i="17"/>
  <c r="Q25" i="33"/>
  <c r="AP191" i="17"/>
  <c r="H118" i="17"/>
  <c r="H117" i="33"/>
  <c r="H117" i="22"/>
  <c r="K269" i="33"/>
  <c r="K269" i="22"/>
  <c r="K270" i="17"/>
  <c r="T121" i="17"/>
  <c r="T120" i="21"/>
  <c r="Q269" i="17"/>
  <c r="Q268" i="22"/>
  <c r="Q268" i="33"/>
  <c r="K211" i="33"/>
  <c r="K212" i="17"/>
  <c r="K211" i="22"/>
  <c r="N242" i="17"/>
  <c r="N241" i="22"/>
  <c r="N241" i="33"/>
  <c r="N243" i="33"/>
  <c r="N244" i="17"/>
  <c r="N243" i="22"/>
  <c r="Q55" i="22"/>
  <c r="Q55" i="17"/>
  <c r="Q55" i="33"/>
  <c r="Q146" i="22"/>
  <c r="Q147" i="17"/>
  <c r="Q146" i="33"/>
  <c r="Q117" i="17"/>
  <c r="Q116" i="22"/>
  <c r="Q116" i="33"/>
  <c r="Q119" i="33"/>
  <c r="Q119" i="22"/>
  <c r="Q120" i="17"/>
  <c r="T122" i="17"/>
  <c r="T121" i="21"/>
  <c r="N122" i="17"/>
  <c r="N121" i="22"/>
  <c r="N121" i="33"/>
  <c r="K241" i="33"/>
  <c r="K241" i="22"/>
  <c r="K242" i="17"/>
  <c r="K242" i="22"/>
  <c r="K242" i="33"/>
  <c r="K243" i="17"/>
  <c r="W57" i="21"/>
  <c r="W57" i="17"/>
  <c r="Z41" i="12"/>
  <c r="Z115" i="12"/>
  <c r="Z243" i="12" s="1"/>
  <c r="N299" i="33"/>
  <c r="N299" i="22"/>
  <c r="N300" i="17"/>
  <c r="K25" i="22"/>
  <c r="K25" i="33"/>
  <c r="K25" i="17"/>
  <c r="K25" i="21"/>
  <c r="K26" i="21" s="1"/>
  <c r="K27" i="21" s="1"/>
  <c r="K28" i="21" s="1"/>
  <c r="K29" i="21" s="1"/>
  <c r="K30" i="21" s="1"/>
  <c r="K31" i="21" s="1"/>
  <c r="K32" i="21" s="1"/>
  <c r="K213" i="22"/>
  <c r="K213" i="33"/>
  <c r="K214" i="17"/>
  <c r="T303" i="17"/>
  <c r="T302" i="21"/>
  <c r="K121" i="22"/>
  <c r="K122" i="17"/>
  <c r="K121" i="33"/>
  <c r="K114" i="33"/>
  <c r="K115" i="17"/>
  <c r="K114" i="22"/>
  <c r="K55" i="22"/>
  <c r="K55" i="33"/>
  <c r="K55" i="17"/>
  <c r="T177" i="21"/>
  <c r="T178" i="17"/>
  <c r="K299" i="33"/>
  <c r="K300" i="17"/>
  <c r="K299" i="22"/>
  <c r="H302" i="17"/>
  <c r="H301" i="22"/>
  <c r="H301" i="33"/>
  <c r="W90" i="21"/>
  <c r="W91" i="17"/>
  <c r="Q237" i="33"/>
  <c r="Q238" i="17"/>
  <c r="Q237" i="22"/>
  <c r="Q241" i="33"/>
  <c r="Q241" i="22"/>
  <c r="Q242" i="17"/>
  <c r="N31" i="22"/>
  <c r="N31" i="17"/>
  <c r="N31" i="33"/>
  <c r="N29" i="22"/>
  <c r="N29" i="33"/>
  <c r="N29" i="17"/>
  <c r="Q178" i="33"/>
  <c r="Q178" i="22"/>
  <c r="Q179" i="17"/>
  <c r="N55" i="17"/>
  <c r="N55" i="33"/>
  <c r="N55" i="22"/>
  <c r="N87" i="22"/>
  <c r="N87" i="33"/>
  <c r="N88" i="17"/>
  <c r="N144" i="22"/>
  <c r="N145" i="17"/>
  <c r="N144" i="33"/>
  <c r="K175" i="22"/>
  <c r="K176" i="17"/>
  <c r="K175" i="33"/>
  <c r="Q26" i="22"/>
  <c r="Q26" i="17"/>
  <c r="Q26" i="33"/>
  <c r="H115" i="33"/>
  <c r="H115" i="22"/>
  <c r="H116" i="17"/>
  <c r="BB56" i="17"/>
  <c r="K271" i="22"/>
  <c r="K271" i="33"/>
  <c r="K272" i="17"/>
  <c r="T115" i="21"/>
  <c r="L36" i="13"/>
  <c r="Y119" i="12" s="1"/>
  <c r="Y247" i="12" s="1"/>
  <c r="B46" i="13"/>
  <c r="Y53" i="12" s="1"/>
  <c r="Y50" i="12" s="1"/>
  <c r="B47" i="13"/>
  <c r="Y124" i="12" s="1"/>
  <c r="Y252" i="12" s="1"/>
  <c r="L35" i="13"/>
  <c r="Y45" i="12" s="1"/>
  <c r="T116" i="17"/>
  <c r="B29" i="17"/>
  <c r="B29" i="21"/>
  <c r="B29" i="33"/>
  <c r="B29" i="22"/>
  <c r="E133" i="33"/>
  <c r="E134" i="17"/>
  <c r="BK134" i="17"/>
  <c r="E133" i="22"/>
  <c r="E133" i="21"/>
  <c r="AV7" i="17"/>
  <c r="B183" i="22"/>
  <c r="B183" i="33"/>
  <c r="B183" i="21"/>
  <c r="B184" i="17"/>
  <c r="B397" i="17"/>
  <c r="B433" i="17" s="1"/>
  <c r="B189" i="12" s="1"/>
  <c r="E71" i="21"/>
  <c r="E71" i="22"/>
  <c r="E72" i="17"/>
  <c r="E71" i="33"/>
  <c r="BB135" i="17"/>
  <c r="BB134" i="17"/>
  <c r="BE163" i="17"/>
  <c r="AY6" i="17"/>
  <c r="B120" i="21"/>
  <c r="B120" i="33"/>
  <c r="B120" i="22"/>
  <c r="B121" i="17"/>
  <c r="BH120" i="17"/>
  <c r="AP71" i="17"/>
  <c r="AS384" i="17"/>
  <c r="AS400" i="17"/>
  <c r="AS439" i="17" s="1"/>
  <c r="G195" i="12" s="1"/>
  <c r="AS414" i="17"/>
  <c r="AS434" i="17" s="1"/>
  <c r="G190" i="12" s="1"/>
  <c r="AS405" i="17"/>
  <c r="AS447" i="17" s="1"/>
  <c r="G203" i="12" s="1"/>
  <c r="AY148" i="17"/>
  <c r="AY149" i="17"/>
  <c r="AV149" i="17"/>
  <c r="AV148" i="17"/>
  <c r="AS7" i="17"/>
  <c r="AY156" i="17"/>
  <c r="BE417" i="17"/>
  <c r="BE441" i="17" s="1"/>
  <c r="K197" i="12" s="1"/>
  <c r="BE402" i="17"/>
  <c r="BE442" i="17" s="1"/>
  <c r="K198" i="12" s="1"/>
  <c r="AP133" i="17"/>
  <c r="AV134" i="17"/>
  <c r="AV135" i="17"/>
  <c r="BH65" i="17"/>
  <c r="BH183" i="17"/>
  <c r="E119" i="22"/>
  <c r="E119" i="21"/>
  <c r="E120" i="17"/>
  <c r="E119" i="33"/>
  <c r="BE72" i="17"/>
  <c r="AY72" i="17"/>
  <c r="AS148" i="17"/>
  <c r="AS149" i="17"/>
  <c r="AS156" i="17"/>
  <c r="BE401" i="17"/>
  <c r="BE440" i="17" s="1"/>
  <c r="K196" i="12" s="1"/>
  <c r="BB148" i="17"/>
  <c r="BB149" i="17"/>
  <c r="B135" i="17"/>
  <c r="B134" i="33"/>
  <c r="BH135" i="17"/>
  <c r="B134" i="22"/>
  <c r="B134" i="21"/>
  <c r="AS134" i="17"/>
  <c r="AS135" i="17"/>
  <c r="BB72" i="17"/>
  <c r="AP6" i="17"/>
  <c r="AV156" i="17"/>
  <c r="B148" i="21"/>
  <c r="B149" i="17"/>
  <c r="B148" i="22"/>
  <c r="B148" i="33"/>
  <c r="BH149" i="17"/>
  <c r="BH43" i="17"/>
  <c r="AC219" i="33"/>
  <c r="AC220" i="33" s="1"/>
  <c r="AC221" i="33" s="1"/>
  <c r="AC222" i="33" s="1"/>
  <c r="AC223" i="33" s="1"/>
  <c r="AC224" i="33" s="1"/>
  <c r="AC225" i="33" s="1"/>
  <c r="AC226" i="33" s="1"/>
  <c r="AC227" i="33" s="1"/>
  <c r="AC228" i="33" s="1"/>
  <c r="AC229" i="33" s="1"/>
  <c r="AC230" i="33" s="1"/>
  <c r="AC231" i="33" s="1"/>
  <c r="AC232" i="33" s="1"/>
  <c r="AC233" i="33" s="1"/>
  <c r="AC234" i="33" s="1"/>
  <c r="AC235" i="33" s="1"/>
  <c r="AC236" i="33" s="1"/>
  <c r="AC237" i="33" s="1"/>
  <c r="AC238" i="33" s="1"/>
  <c r="AC239" i="33" s="1"/>
  <c r="AC240" i="33" s="1"/>
  <c r="AC241" i="33" s="1"/>
  <c r="AC242" i="33" s="1"/>
  <c r="AC243" i="33" s="1"/>
  <c r="AC244" i="33" s="1"/>
  <c r="BB7" i="17"/>
  <c r="BE7" i="17"/>
  <c r="BK156" i="17"/>
  <c r="BE400" i="17"/>
  <c r="BE439" i="17" s="1"/>
  <c r="K195" i="12" s="1"/>
  <c r="BE405" i="17"/>
  <c r="BE447" i="17" s="1"/>
  <c r="K203" i="12" s="1"/>
  <c r="BE414" i="17"/>
  <c r="BE434" i="17" s="1"/>
  <c r="K190" i="12" s="1"/>
  <c r="BK397" i="17"/>
  <c r="BK433" i="17" s="1"/>
  <c r="O189" i="12" s="1"/>
  <c r="E29" i="21"/>
  <c r="E29" i="22"/>
  <c r="E29" i="17"/>
  <c r="E29" i="33"/>
  <c r="BK29" i="17"/>
  <c r="AP184" i="17"/>
  <c r="BK65" i="17"/>
  <c r="E183" i="33"/>
  <c r="E183" i="21"/>
  <c r="E183" i="22"/>
  <c r="E184" i="17"/>
  <c r="E397" i="17"/>
  <c r="E433" i="17" s="1"/>
  <c r="C189" i="12" s="1"/>
  <c r="AV405" i="17"/>
  <c r="AV447" i="17" s="1"/>
  <c r="H203" i="12" s="1"/>
  <c r="AV414" i="17"/>
  <c r="AV434" i="17" s="1"/>
  <c r="H190" i="12" s="1"/>
  <c r="AV400" i="17"/>
  <c r="AV439" i="17" s="1"/>
  <c r="H195" i="12" s="1"/>
  <c r="AP397" i="17"/>
  <c r="AP433" i="17" s="1"/>
  <c r="F189" i="12" s="1"/>
  <c r="E149" i="17"/>
  <c r="E148" i="33"/>
  <c r="BK149" i="17"/>
  <c r="E148" i="21"/>
  <c r="E148" i="22"/>
  <c r="BK36" i="17"/>
  <c r="N118" i="33" l="1"/>
  <c r="N181" i="33"/>
  <c r="N181" i="22"/>
  <c r="N182" i="17"/>
  <c r="I65" i="6"/>
  <c r="K65" i="6"/>
  <c r="N115" i="17"/>
  <c r="N179" i="22"/>
  <c r="O150" i="16"/>
  <c r="O147" i="16" s="1" a="1"/>
  <c r="O147" i="16" s="1"/>
  <c r="AS45" i="12" s="1"/>
  <c r="AS46" i="12" s="1"/>
  <c r="Q177" i="17"/>
  <c r="N176" i="17"/>
  <c r="N120" i="33"/>
  <c r="Q176" i="22"/>
  <c r="N179" i="33"/>
  <c r="M65" i="2"/>
  <c r="O65" i="2"/>
  <c r="V65" i="2"/>
  <c r="D65" i="2"/>
  <c r="G65" i="2"/>
  <c r="H65" i="2"/>
  <c r="U37" i="28"/>
  <c r="T65" i="2"/>
  <c r="S65" i="2"/>
  <c r="AJ37" i="2"/>
  <c r="AI65" i="2"/>
  <c r="Y65" i="2"/>
  <c r="AG65" i="2"/>
  <c r="AA65" i="2"/>
  <c r="C65" i="2"/>
  <c r="J65" i="2"/>
  <c r="AG37" i="2"/>
  <c r="Z65" i="2"/>
  <c r="AC65" i="2"/>
  <c r="I65" i="2"/>
  <c r="E65" i="2"/>
  <c r="AH65" i="2"/>
  <c r="X65" i="2"/>
  <c r="P65" i="2"/>
  <c r="AE65" i="2"/>
  <c r="F65" i="2"/>
  <c r="AJ65" i="2"/>
  <c r="Q65" i="2"/>
  <c r="AF65" i="2"/>
  <c r="K65" i="2"/>
  <c r="L65" i="2"/>
  <c r="BE88" i="17"/>
  <c r="AG37" i="28"/>
  <c r="AJ37" i="28"/>
  <c r="N65" i="2"/>
  <c r="AB65" i="2"/>
  <c r="AD65" i="2"/>
  <c r="U65" i="2"/>
  <c r="W65" i="2"/>
  <c r="E142" i="16" a="1"/>
  <c r="E142" i="16" s="1"/>
  <c r="AM43" i="12" s="1"/>
  <c r="AM44" i="12" s="1"/>
  <c r="J9" i="49" s="1"/>
  <c r="D182" i="16" a="1"/>
  <c r="D182" i="16" s="1"/>
  <c r="AL64" i="12" s="1"/>
  <c r="N119" i="17"/>
  <c r="U65" i="6"/>
  <c r="N180" i="22"/>
  <c r="U38" i="28"/>
  <c r="I38" i="28"/>
  <c r="AD37" i="28"/>
  <c r="X65" i="5"/>
  <c r="B49" i="5"/>
  <c r="W54" i="12" s="1"/>
  <c r="B65" i="5"/>
  <c r="W66" i="12" s="1"/>
  <c r="N180" i="33"/>
  <c r="N175" i="17"/>
  <c r="AJ37" i="5"/>
  <c r="W140" i="12" s="1"/>
  <c r="W268" i="12" s="1"/>
  <c r="I36" i="28"/>
  <c r="O37" i="28"/>
  <c r="L37" i="28"/>
  <c r="I37" i="28"/>
  <c r="F65" i="5"/>
  <c r="S65" i="5"/>
  <c r="Q178" i="17"/>
  <c r="Z65" i="5"/>
  <c r="J65" i="5"/>
  <c r="AJ38" i="28"/>
  <c r="X38" i="28"/>
  <c r="Q177" i="22"/>
  <c r="Z65" i="6"/>
  <c r="Q175" i="33"/>
  <c r="BA38" i="5"/>
  <c r="I35" i="28"/>
  <c r="K43" i="12" s="1"/>
  <c r="R38" i="28"/>
  <c r="B49" i="6"/>
  <c r="X54" i="12" s="1"/>
  <c r="B55" i="6"/>
  <c r="X61" i="12" s="1"/>
  <c r="AD38" i="28"/>
  <c r="AA38" i="28"/>
  <c r="N174" i="33"/>
  <c r="L38" i="28"/>
  <c r="I30" i="36"/>
  <c r="BK88" i="17" s="1"/>
  <c r="L37" i="2"/>
  <c r="AG38" i="2"/>
  <c r="L38" i="2"/>
  <c r="E87" i="21"/>
  <c r="E88" i="17"/>
  <c r="I36" i="2"/>
  <c r="O38" i="2"/>
  <c r="X38" i="2"/>
  <c r="AJ38" i="2"/>
  <c r="X37" i="2"/>
  <c r="U38" i="2"/>
  <c r="I38" i="2"/>
  <c r="I37" i="2"/>
  <c r="E87" i="33"/>
  <c r="U37" i="2"/>
  <c r="AA37" i="2"/>
  <c r="AD37" i="2"/>
  <c r="O37" i="2"/>
  <c r="R37" i="2"/>
  <c r="AA38" i="2"/>
  <c r="I35" i="2"/>
  <c r="C43" i="12" s="1"/>
  <c r="H34" i="49" s="1"/>
  <c r="AD38" i="2"/>
  <c r="R38" i="2"/>
  <c r="E87" i="22"/>
  <c r="N119" i="22"/>
  <c r="AC65" i="5"/>
  <c r="J65" i="6"/>
  <c r="N120" i="17"/>
  <c r="AF65" i="6"/>
  <c r="L65" i="5"/>
  <c r="Q175" i="22"/>
  <c r="AJ41" i="5"/>
  <c r="W68" i="12" s="1"/>
  <c r="AU38" i="6"/>
  <c r="X37" i="28"/>
  <c r="R37" i="28"/>
  <c r="AE65" i="5"/>
  <c r="N119" i="33"/>
  <c r="Q65" i="6"/>
  <c r="R65" i="6"/>
  <c r="AA37" i="5"/>
  <c r="W132" i="12" s="1"/>
  <c r="W260" i="12" s="1"/>
  <c r="AG38" i="28"/>
  <c r="P160" i="16"/>
  <c r="R37" i="5"/>
  <c r="W125" i="12" s="1"/>
  <c r="W253" i="12" s="1"/>
  <c r="N116" i="17"/>
  <c r="AA65" i="6"/>
  <c r="O65" i="5"/>
  <c r="H65" i="5"/>
  <c r="W65" i="6"/>
  <c r="I65" i="5"/>
  <c r="AX38" i="6"/>
  <c r="Q181" i="33"/>
  <c r="O38" i="5"/>
  <c r="W48" i="12" s="1"/>
  <c r="W218" i="12" s="1"/>
  <c r="AG38" i="5"/>
  <c r="W65" i="12" s="1"/>
  <c r="W232" i="12" s="1"/>
  <c r="R36" i="5"/>
  <c r="W123" i="12" s="1"/>
  <c r="W251" i="12" s="1"/>
  <c r="N113" i="33"/>
  <c r="N113" i="22"/>
  <c r="N114" i="17"/>
  <c r="L36" i="5"/>
  <c r="W119" i="12" s="1"/>
  <c r="W247" i="12" s="1"/>
  <c r="Q175" i="17"/>
  <c r="R36" i="6"/>
  <c r="X123" i="12" s="1"/>
  <c r="X251" i="12" s="1"/>
  <c r="R35" i="6"/>
  <c r="X52" i="12" s="1"/>
  <c r="X219" i="12" s="1"/>
  <c r="T65" i="6"/>
  <c r="U65" i="5"/>
  <c r="G65" i="5"/>
  <c r="AU38" i="5"/>
  <c r="AJ41" i="6"/>
  <c r="X68" i="12" s="1"/>
  <c r="L38" i="5"/>
  <c r="AJ37" i="6"/>
  <c r="X140" i="12" s="1"/>
  <c r="X268" i="12" s="1"/>
  <c r="AD37" i="6"/>
  <c r="X134" i="12" s="1"/>
  <c r="X262" i="12" s="1"/>
  <c r="AI65" i="5"/>
  <c r="AG65" i="6"/>
  <c r="AD65" i="5"/>
  <c r="Y65" i="5"/>
  <c r="AA65" i="5"/>
  <c r="P65" i="6"/>
  <c r="P65" i="5"/>
  <c r="Q179" i="33"/>
  <c r="Q183" i="17"/>
  <c r="AR41" i="5"/>
  <c r="W51" i="12" s="1"/>
  <c r="AG38" i="6"/>
  <c r="AD38" i="6"/>
  <c r="X63" i="12" s="1"/>
  <c r="AJ65" i="6"/>
  <c r="H65" i="6"/>
  <c r="AJ65" i="5"/>
  <c r="AF65" i="5"/>
  <c r="B46" i="5"/>
  <c r="W53" i="12" s="1"/>
  <c r="W65" i="5"/>
  <c r="AD65" i="6"/>
  <c r="Q182" i="33"/>
  <c r="X37" i="5"/>
  <c r="W129" i="12" s="1"/>
  <c r="W257" i="12" s="1"/>
  <c r="AD38" i="5"/>
  <c r="X38" i="6"/>
  <c r="X58" i="12" s="1"/>
  <c r="X225" i="12" s="1"/>
  <c r="AX38" i="5"/>
  <c r="BA38" i="6"/>
  <c r="L37" i="5"/>
  <c r="W120" i="12" s="1"/>
  <c r="W248" i="12" s="1"/>
  <c r="AG37" i="6"/>
  <c r="X136" i="12" s="1"/>
  <c r="X264" i="12" s="1"/>
  <c r="U37" i="6"/>
  <c r="X127" i="12" s="1"/>
  <c r="X255" i="12" s="1"/>
  <c r="T172" i="16" a="1"/>
  <c r="T172" i="16" s="1"/>
  <c r="AX59" i="12" s="1"/>
  <c r="AX61" i="12" s="1"/>
  <c r="O65" i="6"/>
  <c r="E65" i="6"/>
  <c r="AR80" i="16"/>
  <c r="U38" i="5"/>
  <c r="W56" i="12" s="1"/>
  <c r="W223" i="12" s="1"/>
  <c r="AJ38" i="5"/>
  <c r="R37" i="6"/>
  <c r="X125" i="12" s="1"/>
  <c r="X253" i="12" s="1"/>
  <c r="R35" i="5"/>
  <c r="W52" i="12" s="1"/>
  <c r="AB65" i="5"/>
  <c r="AE65" i="6"/>
  <c r="V65" i="5"/>
  <c r="N116" i="33"/>
  <c r="AB65" i="6"/>
  <c r="AC65" i="6"/>
  <c r="N65" i="6"/>
  <c r="X65" i="6"/>
  <c r="AG65" i="5"/>
  <c r="F65" i="6"/>
  <c r="C65" i="6"/>
  <c r="C65" i="5"/>
  <c r="N65" i="5"/>
  <c r="V65" i="6"/>
  <c r="AR68" i="16"/>
  <c r="H162" i="16" a="1"/>
  <c r="H162" i="16" s="1"/>
  <c r="AP55" i="12" s="1"/>
  <c r="AP56" i="12" s="1"/>
  <c r="X38" i="5"/>
  <c r="O37" i="5"/>
  <c r="W122" i="12" s="1"/>
  <c r="W250" i="12" s="1"/>
  <c r="AJ38" i="6"/>
  <c r="AA37" i="6"/>
  <c r="X132" i="12" s="1"/>
  <c r="X260" i="12" s="1"/>
  <c r="U37" i="5"/>
  <c r="W127" i="12" s="1"/>
  <c r="W255" i="12" s="1"/>
  <c r="R65" i="5"/>
  <c r="K65" i="5"/>
  <c r="B47" i="5"/>
  <c r="W124" i="12" s="1"/>
  <c r="W252" i="12" s="1"/>
  <c r="B46" i="6"/>
  <c r="AI65" i="6"/>
  <c r="B55" i="5"/>
  <c r="W61" i="12" s="1"/>
  <c r="W228" i="12" s="1"/>
  <c r="D65" i="5"/>
  <c r="L65" i="6"/>
  <c r="Y65" i="6"/>
  <c r="P159" i="16"/>
  <c r="P157" i="16" s="1" a="1"/>
  <c r="P157" i="16" s="1"/>
  <c r="AT52" i="12" s="1"/>
  <c r="AT53" i="12" s="1"/>
  <c r="O157" i="16" a="1"/>
  <c r="O157" i="16" s="1"/>
  <c r="AS52" i="12" s="1"/>
  <c r="AS53" i="12" s="1"/>
  <c r="L35" i="5"/>
  <c r="W45" i="12" s="1"/>
  <c r="N116" i="22"/>
  <c r="AH65" i="5"/>
  <c r="Q65" i="5"/>
  <c r="G65" i="6"/>
  <c r="M65" i="6"/>
  <c r="D65" i="6"/>
  <c r="S65" i="6"/>
  <c r="AH65" i="6"/>
  <c r="E65" i="5"/>
  <c r="B47" i="6"/>
  <c r="X124" i="12" s="1"/>
  <c r="X252" i="12" s="1"/>
  <c r="M65" i="5"/>
  <c r="B65" i="6"/>
  <c r="X66" i="12" s="1"/>
  <c r="T65" i="5"/>
  <c r="AR40" i="5"/>
  <c r="W50" i="12" s="1"/>
  <c r="AG37" i="5"/>
  <c r="W136" i="12" s="1"/>
  <c r="W264" i="12" s="1"/>
  <c r="R38" i="5"/>
  <c r="R38" i="6"/>
  <c r="AA38" i="6"/>
  <c r="AA38" i="5"/>
  <c r="Q182" i="17"/>
  <c r="AD37" i="5"/>
  <c r="W134" i="12" s="1"/>
  <c r="W262" i="12" s="1"/>
  <c r="X37" i="6"/>
  <c r="X129" i="12" s="1"/>
  <c r="X257" i="12" s="1"/>
  <c r="U38" i="6"/>
  <c r="X56" i="12" s="1"/>
  <c r="X223" i="12" s="1"/>
  <c r="AS62" i="16"/>
  <c r="AS74" i="16"/>
  <c r="D135" i="16" a="1"/>
  <c r="D135" i="16" s="1"/>
  <c r="AL41" i="12" s="1"/>
  <c r="G8" i="49" s="1"/>
  <c r="AI378" i="22"/>
  <c r="F135" i="16" a="1"/>
  <c r="F135" i="16" s="1"/>
  <c r="AN41" i="12" s="1"/>
  <c r="G11" i="49" s="1"/>
  <c r="AT80" i="16"/>
  <c r="AT68" i="16"/>
  <c r="Z377" i="22"/>
  <c r="Z33" i="22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391" i="22" s="1"/>
  <c r="Z423" i="22" s="1"/>
  <c r="T180" i="12" s="1"/>
  <c r="Z40" i="12"/>
  <c r="Z210" i="12" s="1"/>
  <c r="R142" i="16" a="1"/>
  <c r="R142" i="16" s="1"/>
  <c r="AV43" i="12" s="1"/>
  <c r="AV44" i="12" s="1"/>
  <c r="P152" i="16" a="1"/>
  <c r="P152" i="16" s="1"/>
  <c r="AT47" i="12" s="1"/>
  <c r="AT48" i="12" s="1"/>
  <c r="P167" i="16" a="1"/>
  <c r="P167" i="16" s="1"/>
  <c r="H175" i="33"/>
  <c r="H175" i="22"/>
  <c r="AV60" i="16"/>
  <c r="T43" i="12"/>
  <c r="T149" i="12" s="1"/>
  <c r="T163" i="12"/>
  <c r="T57" i="12"/>
  <c r="T224" i="12" s="1"/>
  <c r="AV65" i="16"/>
  <c r="AV73" i="16"/>
  <c r="AV74" i="16"/>
  <c r="C38" i="8"/>
  <c r="AV63" i="16"/>
  <c r="AV61" i="16"/>
  <c r="AR59" i="16"/>
  <c r="AV75" i="16"/>
  <c r="AR71" i="16"/>
  <c r="T157" i="12"/>
  <c r="AV58" i="16"/>
  <c r="AV70" i="16"/>
  <c r="T166" i="12"/>
  <c r="T148" i="12"/>
  <c r="T152" i="12"/>
  <c r="AV71" i="16"/>
  <c r="T220" i="12"/>
  <c r="AV59" i="16"/>
  <c r="AI61" i="22"/>
  <c r="AI62" i="22" s="1"/>
  <c r="AI63" i="22" s="1"/>
  <c r="AI64" i="22" s="1"/>
  <c r="AI65" i="22" s="1"/>
  <c r="AI66" i="22" s="1"/>
  <c r="AI67" i="22" s="1"/>
  <c r="AI68" i="22" s="1"/>
  <c r="AI69" i="22" s="1"/>
  <c r="AI70" i="22" s="1"/>
  <c r="AI71" i="22" s="1"/>
  <c r="AI72" i="22" s="1"/>
  <c r="AI73" i="22" s="1"/>
  <c r="AI74" i="22" s="1"/>
  <c r="AI75" i="22" s="1"/>
  <c r="AI76" i="22" s="1"/>
  <c r="AI77" i="22" s="1"/>
  <c r="AI78" i="22" s="1"/>
  <c r="AI79" i="22" s="1"/>
  <c r="AI80" i="22" s="1"/>
  <c r="AI81" i="22" s="1"/>
  <c r="AI82" i="22" s="1"/>
  <c r="AI83" i="22" s="1"/>
  <c r="AI84" i="22" s="1"/>
  <c r="AI85" i="22" s="1"/>
  <c r="AI86" i="22" s="1"/>
  <c r="AI87" i="22" s="1"/>
  <c r="AI88" i="22" s="1"/>
  <c r="AI89" i="22" s="1"/>
  <c r="AI90" i="22" s="1"/>
  <c r="AI91" i="22" s="1"/>
  <c r="AI92" i="22" s="1"/>
  <c r="AI93" i="22" s="1"/>
  <c r="AI94" i="22" s="1"/>
  <c r="AI95" i="22" s="1"/>
  <c r="AI96" i="22" s="1"/>
  <c r="AI97" i="22" s="1"/>
  <c r="AI98" i="22" s="1"/>
  <c r="AI99" i="22" s="1"/>
  <c r="AI100" i="22" s="1"/>
  <c r="AI101" i="22" s="1"/>
  <c r="AI102" i="22" s="1"/>
  <c r="AI103" i="22" s="1"/>
  <c r="AI104" i="22" s="1"/>
  <c r="AI105" i="22" s="1"/>
  <c r="AI106" i="22" s="1"/>
  <c r="AI107" i="22" s="1"/>
  <c r="AI108" i="22" s="1"/>
  <c r="AI109" i="22" s="1"/>
  <c r="AI110" i="22" s="1"/>
  <c r="AI111" i="22" s="1"/>
  <c r="AI112" i="22" s="1"/>
  <c r="AI113" i="22" s="1"/>
  <c r="AI114" i="22" s="1"/>
  <c r="AI115" i="22" s="1"/>
  <c r="AI116" i="22" s="1"/>
  <c r="AI117" i="22" s="1"/>
  <c r="AI118" i="22" s="1"/>
  <c r="AI119" i="22" s="1"/>
  <c r="AI120" i="22" s="1"/>
  <c r="AI121" i="22" s="1"/>
  <c r="AI393" i="22" s="1"/>
  <c r="AI427" i="22" s="1"/>
  <c r="P184" i="12" s="1"/>
  <c r="AI408" i="22"/>
  <c r="AI422" i="22" s="1"/>
  <c r="P179" i="12" s="1"/>
  <c r="AI391" i="22"/>
  <c r="AI423" i="22" s="1"/>
  <c r="P180" i="12" s="1"/>
  <c r="H167" i="16" a="1"/>
  <c r="H167" i="16" s="1"/>
  <c r="AP57" i="12" s="1"/>
  <c r="AP58" i="12" s="1"/>
  <c r="T221" i="12"/>
  <c r="T216" i="12"/>
  <c r="AV62" i="16"/>
  <c r="T154" i="12"/>
  <c r="T158" i="12"/>
  <c r="AV66" i="16"/>
  <c r="AV76" i="16"/>
  <c r="T156" i="12"/>
  <c r="AV78" i="16"/>
  <c r="AV64" i="16"/>
  <c r="T218" i="12"/>
  <c r="T150" i="12"/>
  <c r="T222" i="12"/>
  <c r="T212" i="12"/>
  <c r="T151" i="12"/>
  <c r="T164" i="12"/>
  <c r="B412" i="17"/>
  <c r="B429" i="17" s="1"/>
  <c r="B185" i="12" s="1"/>
  <c r="BH305" i="17"/>
  <c r="N162" i="16" a="1"/>
  <c r="N162" i="16" s="1"/>
  <c r="AJ55" i="12" s="1"/>
  <c r="BH213" i="17"/>
  <c r="BH242" i="17"/>
  <c r="BH304" i="17"/>
  <c r="B298" i="33"/>
  <c r="B298" i="22"/>
  <c r="BH122" i="17"/>
  <c r="BH394" i="17" s="1"/>
  <c r="BH428" i="17" s="1"/>
  <c r="N184" i="12" s="1"/>
  <c r="B184" i="12"/>
  <c r="AD27" i="35"/>
  <c r="BH299" i="17" s="1"/>
  <c r="N187" i="16" a="1"/>
  <c r="N187" i="16" s="1"/>
  <c r="N177" i="16" a="1"/>
  <c r="N177" i="16" s="1"/>
  <c r="AJ62" i="12" s="1"/>
  <c r="B177" i="16" a="1"/>
  <c r="B177" i="16" s="1"/>
  <c r="AE62" i="12" s="1"/>
  <c r="AE63" i="12" s="1"/>
  <c r="B162" i="16" a="1"/>
  <c r="B162" i="16" s="1"/>
  <c r="AE55" i="12" s="1"/>
  <c r="AE56" i="12" s="1"/>
  <c r="AA26" i="49" s="1"/>
  <c r="K29" i="56" s="1"/>
  <c r="B299" i="17"/>
  <c r="C152" i="16" a="1"/>
  <c r="C152" i="16" s="1"/>
  <c r="AF47" i="12" s="1"/>
  <c r="AF48" i="12" s="1"/>
  <c r="R27" i="49" s="1"/>
  <c r="B417" i="17"/>
  <c r="B441" i="17" s="1"/>
  <c r="B197" i="12" s="1"/>
  <c r="BB278" i="17"/>
  <c r="BB277" i="17"/>
  <c r="AG24" i="36"/>
  <c r="BK327" i="17" s="1"/>
  <c r="E327" i="17"/>
  <c r="E326" i="22"/>
  <c r="E326" i="21"/>
  <c r="E326" i="33"/>
  <c r="AS402" i="17"/>
  <c r="AS442" i="17" s="1"/>
  <c r="G198" i="12" s="1"/>
  <c r="AS417" i="17"/>
  <c r="AS441" i="17" s="1"/>
  <c r="G197" i="12" s="1"/>
  <c r="AY32" i="17"/>
  <c r="AY408" i="17" s="1"/>
  <c r="AY422" i="17" s="1"/>
  <c r="I178" i="12" s="1"/>
  <c r="AY31" i="17"/>
  <c r="X25" i="36"/>
  <c r="BK236" i="17" s="1"/>
  <c r="E235" i="21"/>
  <c r="E235" i="22"/>
  <c r="E235" i="33"/>
  <c r="E236" i="17"/>
  <c r="AD5" i="35"/>
  <c r="BH277" i="17" s="1"/>
  <c r="B276" i="21"/>
  <c r="B276" i="22"/>
  <c r="B276" i="33"/>
  <c r="B277" i="17"/>
  <c r="AY278" i="17"/>
  <c r="AY277" i="17"/>
  <c r="O26" i="36"/>
  <c r="BK145" i="17" s="1"/>
  <c r="E144" i="21"/>
  <c r="E145" i="17"/>
  <c r="E144" i="22"/>
  <c r="E144" i="33"/>
  <c r="O14" i="36"/>
  <c r="BK133" i="17" s="1"/>
  <c r="O13" i="36"/>
  <c r="BK132" i="17" s="1"/>
  <c r="E131" i="22"/>
  <c r="E131" i="21"/>
  <c r="E132" i="17"/>
  <c r="B191" i="12"/>
  <c r="BH214" i="17"/>
  <c r="BH398" i="17" s="1"/>
  <c r="BH435" i="17" s="1"/>
  <c r="N191" i="12" s="1"/>
  <c r="B180" i="17"/>
  <c r="B179" i="33"/>
  <c r="B179" i="22"/>
  <c r="B179" i="21"/>
  <c r="B167" i="17"/>
  <c r="B166" i="22"/>
  <c r="R17" i="35"/>
  <c r="BH167" i="17" s="1"/>
  <c r="B166" i="21"/>
  <c r="B131" i="22"/>
  <c r="B132" i="17"/>
  <c r="B131" i="21"/>
  <c r="O14" i="35"/>
  <c r="BH133" i="17" s="1"/>
  <c r="B131" i="33"/>
  <c r="E70" i="16"/>
  <c r="E125" i="33"/>
  <c r="E126" i="17"/>
  <c r="E125" i="22"/>
  <c r="E125" i="21"/>
  <c r="B124" i="21"/>
  <c r="B124" i="33"/>
  <c r="B124" i="22"/>
  <c r="O6" i="35"/>
  <c r="BH125" i="17" s="1"/>
  <c r="B125" i="17"/>
  <c r="BE132" i="17"/>
  <c r="I61" i="16"/>
  <c r="B116" i="22"/>
  <c r="B116" i="21"/>
  <c r="B116" i="33"/>
  <c r="AY125" i="17"/>
  <c r="AV125" i="17"/>
  <c r="AP124" i="17"/>
  <c r="BB125" i="17"/>
  <c r="AS125" i="17"/>
  <c r="B117" i="17"/>
  <c r="G65" i="16"/>
  <c r="BE117" i="17"/>
  <c r="BB96" i="17"/>
  <c r="G69" i="16"/>
  <c r="BB410" i="17"/>
  <c r="BB425" i="17" s="1"/>
  <c r="J181" i="12" s="1"/>
  <c r="BB396" i="17"/>
  <c r="BB432" i="17" s="1"/>
  <c r="J188" i="12" s="1"/>
  <c r="E77" i="16"/>
  <c r="F77" i="16"/>
  <c r="C34" i="35"/>
  <c r="N131" i="16" s="1"/>
  <c r="N130" i="16" s="1" a="1"/>
  <c r="N130" i="16" s="1"/>
  <c r="AJ40" i="12" s="1"/>
  <c r="F28" i="49" s="1"/>
  <c r="B32" i="21"/>
  <c r="B131" i="16"/>
  <c r="B130" i="16" s="1" a="1"/>
  <c r="B130" i="16" s="1"/>
  <c r="AE40" i="12" s="1"/>
  <c r="F26" i="49" s="1"/>
  <c r="B32" i="17"/>
  <c r="B408" i="17" s="1"/>
  <c r="B422" i="17" s="1"/>
  <c r="B178" i="12" s="1"/>
  <c r="BH31" i="17"/>
  <c r="AW61" i="12"/>
  <c r="AP32" i="17"/>
  <c r="AP408" i="17" s="1"/>
  <c r="AP422" i="17" s="1"/>
  <c r="F178" i="12" s="1"/>
  <c r="B32" i="22"/>
  <c r="AA84" i="16"/>
  <c r="AB76" i="12" s="1"/>
  <c r="Z84" i="16"/>
  <c r="BC88" i="16" s="1"/>
  <c r="BB92" i="16" s="1"/>
  <c r="AA98" i="12" s="1"/>
  <c r="Z86" i="16"/>
  <c r="AA79" i="12" s="1"/>
  <c r="AA86" i="16"/>
  <c r="BD90" i="16" s="1"/>
  <c r="BC94" i="16" s="1"/>
  <c r="AB101" i="12" s="1"/>
  <c r="AW53" i="12"/>
  <c r="B358" i="17"/>
  <c r="AX54" i="12"/>
  <c r="B167" i="16" a="1"/>
  <c r="B167" i="16" s="1"/>
  <c r="AE57" i="12" s="1"/>
  <c r="B357" i="33"/>
  <c r="B357" i="21"/>
  <c r="I130" i="16" a="1"/>
  <c r="I130" i="16" s="1"/>
  <c r="AQ40" i="12" s="1"/>
  <c r="F19" i="49" s="1"/>
  <c r="BE359" i="17"/>
  <c r="AJ25" i="36"/>
  <c r="BK358" i="17" s="1"/>
  <c r="E358" i="17"/>
  <c r="E357" i="22"/>
  <c r="E357" i="21"/>
  <c r="E357" i="33"/>
  <c r="AJ25" i="35"/>
  <c r="BH358" i="17" s="1"/>
  <c r="B358" i="22"/>
  <c r="AX60" i="12"/>
  <c r="H69" i="12"/>
  <c r="H137" i="12"/>
  <c r="BB389" i="17"/>
  <c r="Y72" i="12"/>
  <c r="Y172" i="12" s="1"/>
  <c r="Y66" i="12"/>
  <c r="S72" i="12"/>
  <c r="S236" i="12" s="1"/>
  <c r="S66" i="12"/>
  <c r="P72" i="12"/>
  <c r="P172" i="12" s="1"/>
  <c r="P66" i="12"/>
  <c r="Q72" i="12"/>
  <c r="Q172" i="12" s="1"/>
  <c r="Q66" i="12"/>
  <c r="R72" i="12"/>
  <c r="R172" i="12" s="1"/>
  <c r="R66" i="12"/>
  <c r="AA72" i="12"/>
  <c r="AA172" i="12" s="1"/>
  <c r="AA66" i="12"/>
  <c r="AB72" i="12"/>
  <c r="AB172" i="12" s="1"/>
  <c r="AB66" i="12"/>
  <c r="AS388" i="17"/>
  <c r="B334" i="22"/>
  <c r="BE335" i="17"/>
  <c r="J65" i="16"/>
  <c r="BH334" i="17"/>
  <c r="B334" i="33"/>
  <c r="B334" i="21"/>
  <c r="B335" i="17"/>
  <c r="BH335" i="17"/>
  <c r="B185" i="16"/>
  <c r="AK38" i="49"/>
  <c r="J41" i="60" s="1"/>
  <c r="J34" i="60"/>
  <c r="B306" i="33"/>
  <c r="I64" i="12"/>
  <c r="B307" i="17"/>
  <c r="AG4" i="35"/>
  <c r="BH307" i="17" s="1"/>
  <c r="B402" i="17"/>
  <c r="B442" i="17" s="1"/>
  <c r="C198" i="12" s="1"/>
  <c r="BH306" i="17"/>
  <c r="BH417" i="17" s="1"/>
  <c r="BH441" i="17" s="1"/>
  <c r="N197" i="12" s="1"/>
  <c r="AV417" i="17"/>
  <c r="AV441" i="17" s="1"/>
  <c r="H197" i="12" s="1"/>
  <c r="AA51" i="12"/>
  <c r="B306" i="22"/>
  <c r="B312" i="21"/>
  <c r="B312" i="33"/>
  <c r="AG10" i="35"/>
  <c r="BH313" i="17" s="1"/>
  <c r="B313" i="17"/>
  <c r="B312" i="22"/>
  <c r="AG10" i="36"/>
  <c r="BK313" i="17" s="1"/>
  <c r="E312" i="21"/>
  <c r="E312" i="22"/>
  <c r="E313" i="17"/>
  <c r="E312" i="33"/>
  <c r="E63" i="16"/>
  <c r="AB51" i="12"/>
  <c r="AB157" i="12"/>
  <c r="AA50" i="12"/>
  <c r="AA156" i="12"/>
  <c r="AA49" i="12"/>
  <c r="AA155" i="12"/>
  <c r="AB49" i="12"/>
  <c r="AB155" i="12"/>
  <c r="AB50" i="12"/>
  <c r="AB156" i="12"/>
  <c r="G77" i="16"/>
  <c r="BE272" i="17"/>
  <c r="M176" i="16"/>
  <c r="M172" i="16" s="1" a="1"/>
  <c r="M172" i="16" s="1"/>
  <c r="AG59" i="12" s="1"/>
  <c r="AG60" i="12" s="1"/>
  <c r="Z30" i="49" s="1"/>
  <c r="J33" i="56" s="1"/>
  <c r="E75" i="16"/>
  <c r="I63" i="16"/>
  <c r="X27" i="49"/>
  <c r="G30" i="56" s="1"/>
  <c r="B243" i="22"/>
  <c r="B243" i="21"/>
  <c r="B244" i="17"/>
  <c r="X33" i="35"/>
  <c r="N169" i="16" s="1"/>
  <c r="B243" i="33"/>
  <c r="BH243" i="17"/>
  <c r="AV384" i="17"/>
  <c r="G57" i="12"/>
  <c r="M169" i="16"/>
  <c r="N65" i="16"/>
  <c r="G80" i="16"/>
  <c r="AN245" i="17"/>
  <c r="M168" i="16"/>
  <c r="K67" i="12"/>
  <c r="E64" i="16"/>
  <c r="H128" i="12"/>
  <c r="B53" i="25"/>
  <c r="H131" i="12" s="1"/>
  <c r="B52" i="25"/>
  <c r="H60" i="12" s="1"/>
  <c r="H57" i="12"/>
  <c r="AV385" i="17"/>
  <c r="J128" i="12"/>
  <c r="B180" i="22"/>
  <c r="AL77" i="16"/>
  <c r="B53" i="27"/>
  <c r="J131" i="12" s="1"/>
  <c r="P38" i="49"/>
  <c r="I41" i="56" s="1"/>
  <c r="I34" i="56"/>
  <c r="AS385" i="17"/>
  <c r="F65" i="16"/>
  <c r="B52" i="24"/>
  <c r="G60" i="12" s="1"/>
  <c r="G128" i="12"/>
  <c r="B53" i="24"/>
  <c r="G131" i="12" s="1"/>
  <c r="BB217" i="17"/>
  <c r="BB385" i="17" s="1"/>
  <c r="I77" i="16"/>
  <c r="B215" i="21"/>
  <c r="B215" i="33"/>
  <c r="B216" i="17"/>
  <c r="B215" i="22"/>
  <c r="X5" i="35"/>
  <c r="BH216" i="17" s="1"/>
  <c r="F123" i="12"/>
  <c r="B161" i="16"/>
  <c r="B180" i="21"/>
  <c r="R31" i="35"/>
  <c r="N161" i="16" s="1"/>
  <c r="B181" i="17"/>
  <c r="F52" i="12"/>
  <c r="F49" i="12" s="1"/>
  <c r="AP181" i="17"/>
  <c r="AP383" i="17" s="1"/>
  <c r="AS153" i="17"/>
  <c r="AS395" i="17" s="1"/>
  <c r="AS430" i="17" s="1"/>
  <c r="G186" i="12" s="1"/>
  <c r="BB181" i="17"/>
  <c r="BB153" i="17"/>
  <c r="BB395" i="17" s="1"/>
  <c r="BB430" i="17" s="1"/>
  <c r="J186" i="12" s="1"/>
  <c r="AV412" i="17"/>
  <c r="AV429" i="17" s="1"/>
  <c r="H185" i="12" s="1"/>
  <c r="J63" i="16"/>
  <c r="O30" i="49"/>
  <c r="O20" i="49"/>
  <c r="N20" i="49"/>
  <c r="O8" i="49"/>
  <c r="N8" i="49"/>
  <c r="O13" i="49"/>
  <c r="N13" i="49"/>
  <c r="J75" i="16"/>
  <c r="BH89" i="17"/>
  <c r="Q135" i="16" a="1"/>
  <c r="Q135" i="16" s="1"/>
  <c r="AU41" i="12" s="1"/>
  <c r="AU42" i="12" s="1"/>
  <c r="B118" i="17"/>
  <c r="B117" i="33"/>
  <c r="B117" i="21"/>
  <c r="B117" i="22"/>
  <c r="B118" i="22"/>
  <c r="B119" i="17"/>
  <c r="B118" i="21"/>
  <c r="B118" i="33"/>
  <c r="L29" i="35"/>
  <c r="BH118" i="17" s="1"/>
  <c r="E79" i="16"/>
  <c r="I14" i="35"/>
  <c r="BH72" i="17" s="1"/>
  <c r="H90" i="1"/>
  <c r="K90" i="1" s="1"/>
  <c r="I4" i="35"/>
  <c r="BH62" i="17" s="1"/>
  <c r="H80" i="1"/>
  <c r="K80" i="1" s="1"/>
  <c r="I11" i="35"/>
  <c r="H87" i="1"/>
  <c r="K87" i="1" s="1"/>
  <c r="AX70" i="16"/>
  <c r="H63" i="16"/>
  <c r="B395" i="17"/>
  <c r="B430" i="17" s="1"/>
  <c r="C186" i="12" s="1"/>
  <c r="E395" i="17"/>
  <c r="E430" i="17" s="1"/>
  <c r="B182" i="17"/>
  <c r="B55" i="17"/>
  <c r="B181" i="33"/>
  <c r="BE379" i="17"/>
  <c r="B181" i="22"/>
  <c r="B55" i="21"/>
  <c r="F27" i="35"/>
  <c r="B55" i="33"/>
  <c r="B55" i="22"/>
  <c r="E56" i="33"/>
  <c r="K123" i="12"/>
  <c r="K52" i="12"/>
  <c r="E418" i="17"/>
  <c r="E443" i="17" s="1"/>
  <c r="C199" i="12" s="1"/>
  <c r="AM70" i="12"/>
  <c r="AM72" i="12"/>
  <c r="I167" i="16" a="1"/>
  <c r="I167" i="16" s="1"/>
  <c r="AQ57" i="12" s="1"/>
  <c r="E56" i="17"/>
  <c r="E56" i="21"/>
  <c r="E56" i="22"/>
  <c r="AP72" i="12"/>
  <c r="AP70" i="12"/>
  <c r="O172" i="16" a="1"/>
  <c r="O172" i="16" s="1"/>
  <c r="AS59" i="12" s="1"/>
  <c r="AS61" i="12" s="1"/>
  <c r="AP56" i="17"/>
  <c r="R167" i="16" a="1"/>
  <c r="R167" i="16" s="1"/>
  <c r="AV57" i="12" s="1"/>
  <c r="AV58" i="12" s="1"/>
  <c r="AN70" i="12"/>
  <c r="V40" i="12"/>
  <c r="F23" i="49" s="1"/>
  <c r="D177" i="16" a="1"/>
  <c r="D177" i="16" s="1"/>
  <c r="AL62" i="12" s="1"/>
  <c r="AG8" i="49" s="1"/>
  <c r="F11" i="60" s="1"/>
  <c r="AN71" i="12"/>
  <c r="BH90" i="17"/>
  <c r="R177" i="16" a="1"/>
  <c r="R177" i="16" s="1"/>
  <c r="AV62" i="12" s="1"/>
  <c r="AV63" i="12" s="1"/>
  <c r="AV66" i="12" s="1"/>
  <c r="Q162" i="16" a="1"/>
  <c r="Q162" i="16" s="1"/>
  <c r="AU55" i="12" s="1"/>
  <c r="AU56" i="12" s="1"/>
  <c r="R162" i="16" a="1"/>
  <c r="R162" i="16" s="1"/>
  <c r="AV55" i="12" s="1"/>
  <c r="AV56" i="12" s="1"/>
  <c r="Q172" i="16" a="1"/>
  <c r="Q172" i="16" s="1"/>
  <c r="AU59" i="12" s="1"/>
  <c r="AU61" i="12" s="1"/>
  <c r="R152" i="16" a="1"/>
  <c r="R152" i="16" s="1"/>
  <c r="AV47" i="12" s="1"/>
  <c r="AV48" i="12" s="1"/>
  <c r="P182" i="16" a="1"/>
  <c r="P182" i="16" s="1"/>
  <c r="AT64" i="12" s="1"/>
  <c r="AT65" i="12" s="1"/>
  <c r="J177" i="16" a="1"/>
  <c r="J177" i="16" s="1"/>
  <c r="AR62" i="12" s="1"/>
  <c r="AR63" i="12" s="1"/>
  <c r="J152" i="16" a="1"/>
  <c r="J152" i="16" s="1"/>
  <c r="AR47" i="12" s="1"/>
  <c r="AR48" i="12" s="1"/>
  <c r="R20" i="49" s="1"/>
  <c r="J172" i="16" a="1"/>
  <c r="J172" i="16" s="1"/>
  <c r="AR59" i="12" s="1"/>
  <c r="P172" i="16" a="1"/>
  <c r="P172" i="16" s="1"/>
  <c r="AT59" i="12" s="1"/>
  <c r="AT60" i="12" s="1"/>
  <c r="I172" i="16" a="1"/>
  <c r="I172" i="16" s="1"/>
  <c r="AQ59" i="12" s="1"/>
  <c r="I34" i="36"/>
  <c r="BK92" i="17" s="1"/>
  <c r="BK393" i="17" s="1"/>
  <c r="BK426" i="17" s="1"/>
  <c r="O182" i="12" s="1"/>
  <c r="C143" i="16"/>
  <c r="C142" i="16" s="1" a="1"/>
  <c r="C142" i="16" s="1"/>
  <c r="AF43" i="12" s="1"/>
  <c r="AF44" i="12" s="1"/>
  <c r="J27" i="49" s="1"/>
  <c r="C157" i="16" a="1"/>
  <c r="C157" i="16" s="1"/>
  <c r="AF52" i="12" s="1"/>
  <c r="O152" i="16" a="1"/>
  <c r="O152" i="16" s="1"/>
  <c r="AS47" i="12" s="1"/>
  <c r="AS48" i="12" s="1"/>
  <c r="AL72" i="12"/>
  <c r="I177" i="16" a="1"/>
  <c r="I177" i="16" s="1"/>
  <c r="AQ62" i="12" s="1"/>
  <c r="AQ63" i="12" s="1"/>
  <c r="AL71" i="12"/>
  <c r="P177" i="16" a="1"/>
  <c r="P177" i="16" s="1"/>
  <c r="AT62" i="12" s="1"/>
  <c r="AT63" i="12" s="1"/>
  <c r="AT66" i="12" s="1"/>
  <c r="E399" i="17"/>
  <c r="E437" i="17" s="1"/>
  <c r="E415" i="17"/>
  <c r="E436" i="17" s="1"/>
  <c r="C192" i="12" s="1"/>
  <c r="J182" i="16" a="1"/>
  <c r="J182" i="16" s="1"/>
  <c r="AR64" i="12" s="1"/>
  <c r="E272" i="21"/>
  <c r="C176" i="16"/>
  <c r="C172" i="16" s="1" a="1"/>
  <c r="C172" i="16" s="1"/>
  <c r="I152" i="16" a="1"/>
  <c r="I152" i="16" s="1"/>
  <c r="AQ47" i="12" s="1"/>
  <c r="AQ48" i="12" s="1"/>
  <c r="R19" i="49" s="1"/>
  <c r="M143" i="16"/>
  <c r="M142" i="16" s="1" a="1"/>
  <c r="M142" i="16" s="1"/>
  <c r="J68" i="16"/>
  <c r="M184" i="16"/>
  <c r="M182" i="16" s="1" a="1"/>
  <c r="M182" i="16" s="1"/>
  <c r="AG64" i="12" s="1"/>
  <c r="BK399" i="17"/>
  <c r="BK437" i="17" s="1"/>
  <c r="O193" i="12" s="1"/>
  <c r="BK415" i="17"/>
  <c r="BK436" i="17" s="1"/>
  <c r="O192" i="12" s="1"/>
  <c r="N153" i="16"/>
  <c r="N152" i="16" s="1" a="1"/>
  <c r="N152" i="16" s="1"/>
  <c r="AJ47" i="12" s="1"/>
  <c r="Q152" i="16" a="1"/>
  <c r="Q152" i="16" s="1"/>
  <c r="AU47" i="12" s="1"/>
  <c r="AU48" i="12" s="1"/>
  <c r="H180" i="22"/>
  <c r="I161" i="16"/>
  <c r="R130" i="16" a="1"/>
  <c r="R130" i="16" s="1"/>
  <c r="AV40" i="12" s="1"/>
  <c r="E157" i="16" a="1"/>
  <c r="E157" i="16" s="1"/>
  <c r="AM52" i="12" s="1"/>
  <c r="R172" i="16" a="1"/>
  <c r="R172" i="16" s="1"/>
  <c r="AV59" i="12" s="1"/>
  <c r="AV61" i="12" s="1"/>
  <c r="R32" i="35"/>
  <c r="B160" i="16"/>
  <c r="H183" i="17"/>
  <c r="I159" i="16"/>
  <c r="O182" i="16" a="1"/>
  <c r="O182" i="16" s="1"/>
  <c r="AS64" i="12" s="1"/>
  <c r="AS65" i="12" s="1"/>
  <c r="Q182" i="16" a="1"/>
  <c r="Q182" i="16" s="1"/>
  <c r="AU64" i="12" s="1"/>
  <c r="AU65" i="12" s="1"/>
  <c r="O177" i="16" a="1"/>
  <c r="O177" i="16" s="1"/>
  <c r="AS62" i="12" s="1"/>
  <c r="AS63" i="12" s="1"/>
  <c r="AS66" i="12" s="1"/>
  <c r="D167" i="16" a="1"/>
  <c r="D167" i="16" s="1"/>
  <c r="AL57" i="12" s="1"/>
  <c r="AL58" i="12" s="1"/>
  <c r="AB8" i="49" s="1"/>
  <c r="L11" i="56" s="1"/>
  <c r="H181" i="33"/>
  <c r="I160" i="16"/>
  <c r="B91" i="17"/>
  <c r="B144" i="16"/>
  <c r="BK418" i="17"/>
  <c r="BK443" i="17" s="1"/>
  <c r="O199" i="12" s="1"/>
  <c r="B184" i="16"/>
  <c r="B335" i="21"/>
  <c r="B402" i="21" s="1"/>
  <c r="B335" i="22"/>
  <c r="B402" i="22" s="1"/>
  <c r="B335" i="33"/>
  <c r="B402" i="33" s="1"/>
  <c r="B336" i="17"/>
  <c r="B403" i="17" s="1"/>
  <c r="B444" i="17" s="1"/>
  <c r="B200" i="12" s="1"/>
  <c r="AG33" i="35"/>
  <c r="E68" i="16"/>
  <c r="E80" i="16"/>
  <c r="E62" i="17"/>
  <c r="AP55" i="17"/>
  <c r="E61" i="33"/>
  <c r="E61" i="22"/>
  <c r="I4" i="36"/>
  <c r="BK62" i="17" s="1"/>
  <c r="AJ41" i="12"/>
  <c r="BH60" i="17"/>
  <c r="BH392" i="17" s="1"/>
  <c r="BH424" i="17" s="1"/>
  <c r="N180" i="12" s="1"/>
  <c r="B62" i="17"/>
  <c r="B61" i="33"/>
  <c r="B61" i="21"/>
  <c r="B61" i="22"/>
  <c r="AM59" i="16"/>
  <c r="K147" i="12"/>
  <c r="AM71" i="16"/>
  <c r="AF40" i="12"/>
  <c r="F27" i="49" s="1"/>
  <c r="AY35" i="17"/>
  <c r="AY34" i="17"/>
  <c r="AV35" i="17"/>
  <c r="AV34" i="17"/>
  <c r="AP33" i="17"/>
  <c r="AP409" i="17" s="1"/>
  <c r="AP423" i="17" s="1"/>
  <c r="F179" i="12" s="1"/>
  <c r="F4" i="36"/>
  <c r="BK33" i="17" s="1"/>
  <c r="BK409" i="17" s="1"/>
  <c r="BK423" i="17" s="1"/>
  <c r="O179" i="12" s="1"/>
  <c r="E33" i="21"/>
  <c r="E33" i="33"/>
  <c r="E33" i="17"/>
  <c r="E409" i="17" s="1"/>
  <c r="E423" i="17" s="1"/>
  <c r="C179" i="12" s="1"/>
  <c r="E33" i="22"/>
  <c r="AS35" i="17"/>
  <c r="AS34" i="17"/>
  <c r="BB35" i="17"/>
  <c r="BB34" i="17"/>
  <c r="F4" i="35"/>
  <c r="BH33" i="17" s="1"/>
  <c r="B33" i="21"/>
  <c r="B33" i="22"/>
  <c r="B33" i="17"/>
  <c r="B409" i="17" s="1"/>
  <c r="B423" i="17" s="1"/>
  <c r="B179" i="12" s="1"/>
  <c r="B33" i="33"/>
  <c r="AY14" i="17"/>
  <c r="H58" i="16"/>
  <c r="BB14" i="17"/>
  <c r="I70" i="16"/>
  <c r="AS14" i="17"/>
  <c r="F70" i="16"/>
  <c r="AV14" i="17"/>
  <c r="G70" i="16"/>
  <c r="BE14" i="17"/>
  <c r="J70" i="16"/>
  <c r="AO72" i="12"/>
  <c r="AO71" i="12"/>
  <c r="I68" i="16"/>
  <c r="J80" i="16"/>
  <c r="AT70" i="12"/>
  <c r="AT72" i="12"/>
  <c r="K135" i="12"/>
  <c r="K64" i="12"/>
  <c r="BB418" i="17"/>
  <c r="BB443" i="17" s="1"/>
  <c r="J199" i="12" s="1"/>
  <c r="BB308" i="17"/>
  <c r="BB388" i="17" s="1"/>
  <c r="I80" i="16"/>
  <c r="H80" i="16"/>
  <c r="AV418" i="17"/>
  <c r="AV443" i="17" s="1"/>
  <c r="H199" i="12" s="1"/>
  <c r="BE336" i="17"/>
  <c r="AP418" i="17"/>
  <c r="AP443" i="17" s="1"/>
  <c r="F199" i="12" s="1"/>
  <c r="G167" i="12"/>
  <c r="E67" i="16"/>
  <c r="D79" i="16"/>
  <c r="AI68" i="16"/>
  <c r="J64" i="12"/>
  <c r="J135" i="12"/>
  <c r="AI80" i="16"/>
  <c r="I135" i="12"/>
  <c r="B63" i="25"/>
  <c r="H139" i="12" s="1"/>
  <c r="AY308" i="17"/>
  <c r="AY388" i="17" s="1"/>
  <c r="H68" i="16"/>
  <c r="AJ80" i="16"/>
  <c r="G68" i="16"/>
  <c r="BA80" i="16"/>
  <c r="BA68" i="16"/>
  <c r="H135" i="12"/>
  <c r="AG5" i="35"/>
  <c r="BH308" i="17" s="1"/>
  <c r="B307" i="22"/>
  <c r="B307" i="21"/>
  <c r="B307" i="33"/>
  <c r="B308" i="17"/>
  <c r="AG5" i="36"/>
  <c r="E307" i="22"/>
  <c r="E307" i="33"/>
  <c r="E308" i="17"/>
  <c r="E307" i="21"/>
  <c r="E72" i="16"/>
  <c r="H72" i="16"/>
  <c r="C65" i="16"/>
  <c r="C77" i="16"/>
  <c r="K57" i="12"/>
  <c r="X37" i="49" s="1"/>
  <c r="G40" i="56" s="1"/>
  <c r="J77" i="16"/>
  <c r="H75" i="16"/>
  <c r="C133" i="12"/>
  <c r="C261" i="12" s="1"/>
  <c r="C62" i="12"/>
  <c r="AG34" i="49" s="1"/>
  <c r="F37" i="60" s="1"/>
  <c r="AH67" i="16"/>
  <c r="F133" i="12"/>
  <c r="AD29" i="36"/>
  <c r="N67" i="16" s="1"/>
  <c r="E300" i="22"/>
  <c r="E300" i="33"/>
  <c r="E300" i="21"/>
  <c r="E301" i="17"/>
  <c r="E387" i="17" s="1"/>
  <c r="C63" i="16"/>
  <c r="AP61" i="12"/>
  <c r="X35" i="1"/>
  <c r="AF77" i="16" s="1"/>
  <c r="X36" i="1"/>
  <c r="B128" i="12" s="1"/>
  <c r="Z320" i="12" s="1"/>
  <c r="AX73" i="16"/>
  <c r="E272" i="22"/>
  <c r="E272" i="33"/>
  <c r="E273" i="17"/>
  <c r="AA31" i="36"/>
  <c r="BK273" i="17" s="1"/>
  <c r="BK386" i="17" s="1"/>
  <c r="B273" i="17"/>
  <c r="AA31" i="35"/>
  <c r="N176" i="16" s="1"/>
  <c r="N172" i="16" s="1" a="1"/>
  <c r="N172" i="16" s="1"/>
  <c r="B272" i="33"/>
  <c r="B272" i="22"/>
  <c r="B272" i="21"/>
  <c r="AO59" i="12"/>
  <c r="AO61" i="12" s="1"/>
  <c r="AC10" i="49" s="1"/>
  <c r="M13" i="56" s="1"/>
  <c r="Y11" i="49"/>
  <c r="H14" i="56" s="1"/>
  <c r="AN60" i="12"/>
  <c r="Z11" i="49" s="1"/>
  <c r="J14" i="56" s="1"/>
  <c r="AN61" i="12"/>
  <c r="AC11" i="49" s="1"/>
  <c r="M14" i="56" s="1"/>
  <c r="AM59" i="12"/>
  <c r="Y9" i="49" s="1"/>
  <c r="H12" i="56" s="1"/>
  <c r="K128" i="12"/>
  <c r="BE245" i="17"/>
  <c r="Y43" i="12"/>
  <c r="Y213" i="12" s="1"/>
  <c r="BA72" i="16"/>
  <c r="AP245" i="17"/>
  <c r="AP385" i="17" s="1"/>
  <c r="E65" i="16"/>
  <c r="F128" i="12"/>
  <c r="AH65" i="16"/>
  <c r="B245" i="17"/>
  <c r="B244" i="22"/>
  <c r="B398" i="22" s="1"/>
  <c r="B244" i="21"/>
  <c r="B398" i="21" s="1"/>
  <c r="B244" i="33"/>
  <c r="B398" i="33" s="1"/>
  <c r="X34" i="35"/>
  <c r="AP210" i="17"/>
  <c r="AP384" i="17" s="1"/>
  <c r="E76" i="16"/>
  <c r="AR70" i="12"/>
  <c r="BA64" i="16"/>
  <c r="BA76" i="16"/>
  <c r="B167" i="21"/>
  <c r="R36" i="1"/>
  <c r="B123" i="12" s="1"/>
  <c r="P315" i="12" s="1"/>
  <c r="W9" i="49"/>
  <c r="F12" i="56" s="1"/>
  <c r="AO56" i="12"/>
  <c r="AA10" i="49" s="1"/>
  <c r="K13" i="56" s="1"/>
  <c r="B167" i="33"/>
  <c r="B167" i="22"/>
  <c r="AR72" i="12"/>
  <c r="B168" i="17"/>
  <c r="B134" i="17"/>
  <c r="B133" i="22"/>
  <c r="B133" i="21"/>
  <c r="W27" i="49"/>
  <c r="F30" i="56" s="1"/>
  <c r="B133" i="33"/>
  <c r="AI64" i="16"/>
  <c r="G158" i="12"/>
  <c r="AI76" i="16"/>
  <c r="AL56" i="12"/>
  <c r="AA8" i="49" s="1"/>
  <c r="K11" i="56" s="1"/>
  <c r="W8" i="49"/>
  <c r="F11" i="56" s="1"/>
  <c r="I75" i="16"/>
  <c r="C75" i="16"/>
  <c r="AG56" i="12"/>
  <c r="AA30" i="49" s="1"/>
  <c r="K33" i="56" s="1"/>
  <c r="W30" i="49"/>
  <c r="F33" i="56" s="1"/>
  <c r="J60" i="16"/>
  <c r="G75" i="16"/>
  <c r="F75" i="16"/>
  <c r="AS410" i="17"/>
  <c r="AS425" i="17" s="1"/>
  <c r="G181" i="12" s="1"/>
  <c r="D75" i="16"/>
  <c r="BE412" i="17"/>
  <c r="BE429" i="17" s="1"/>
  <c r="K185" i="12" s="1"/>
  <c r="J72" i="16"/>
  <c r="AT55" i="12"/>
  <c r="AT56" i="12" s="1"/>
  <c r="M11" i="49"/>
  <c r="T159" i="12"/>
  <c r="J52" i="12"/>
  <c r="J49" i="12" s="1"/>
  <c r="AS380" i="17"/>
  <c r="BH153" i="17"/>
  <c r="BH395" i="17" s="1"/>
  <c r="BH430" i="17" s="1"/>
  <c r="N186" i="12" s="1"/>
  <c r="I123" i="12"/>
  <c r="T161" i="12"/>
  <c r="AR64" i="16"/>
  <c r="AR76" i="16"/>
  <c r="M10" i="49"/>
  <c r="R32" i="36"/>
  <c r="E181" i="33"/>
  <c r="E181" i="21"/>
  <c r="E182" i="17"/>
  <c r="D63" i="16"/>
  <c r="E181" i="22"/>
  <c r="AZ79" i="16"/>
  <c r="AY65" i="16"/>
  <c r="BE383" i="17"/>
  <c r="BK395" i="17"/>
  <c r="BK430" i="17" s="1"/>
  <c r="O186" i="12" s="1"/>
  <c r="E154" i="17"/>
  <c r="I33" i="35"/>
  <c r="N144" i="16" s="1"/>
  <c r="B90" i="22"/>
  <c r="R4" i="36"/>
  <c r="BK154" i="17" s="1"/>
  <c r="BK413" i="17" s="1"/>
  <c r="BK431" i="17" s="1"/>
  <c r="O187" i="12" s="1"/>
  <c r="E153" i="22"/>
  <c r="E153" i="33"/>
  <c r="C123" i="12"/>
  <c r="C251" i="12" s="1"/>
  <c r="B90" i="33"/>
  <c r="B90" i="21"/>
  <c r="E63" i="17"/>
  <c r="E91" i="21"/>
  <c r="E92" i="17"/>
  <c r="E393" i="17" s="1"/>
  <c r="E426" i="17" s="1"/>
  <c r="C182" i="12" s="1"/>
  <c r="L4" i="36"/>
  <c r="BK93" i="17" s="1"/>
  <c r="BK411" i="17" s="1"/>
  <c r="BK427" i="17" s="1"/>
  <c r="O183" i="12" s="1"/>
  <c r="E91" i="33"/>
  <c r="P148" i="12"/>
  <c r="P212" i="12"/>
  <c r="M8" i="49"/>
  <c r="AP413" i="17"/>
  <c r="AP431" i="17" s="1"/>
  <c r="F187" i="12" s="1"/>
  <c r="E62" i="21"/>
  <c r="C9" i="35"/>
  <c r="E62" i="22"/>
  <c r="D60" i="16"/>
  <c r="C117" i="12"/>
  <c r="C245" i="12" s="1"/>
  <c r="E91" i="22"/>
  <c r="H123" i="12"/>
  <c r="AP412" i="17"/>
  <c r="AP429" i="17" s="1"/>
  <c r="F185" i="12" s="1"/>
  <c r="AP395" i="17"/>
  <c r="AP430" i="17" s="1"/>
  <c r="F186" i="12" s="1"/>
  <c r="H52" i="12"/>
  <c r="H49" i="12" s="1"/>
  <c r="AV154" i="17"/>
  <c r="AV413" i="17" s="1"/>
  <c r="AV431" i="17" s="1"/>
  <c r="H187" i="12" s="1"/>
  <c r="E70" i="22"/>
  <c r="M26" i="49"/>
  <c r="M9" i="49"/>
  <c r="I72" i="16"/>
  <c r="I5" i="36"/>
  <c r="D72" i="16"/>
  <c r="E70" i="33"/>
  <c r="BB154" i="17"/>
  <c r="BB413" i="17" s="1"/>
  <c r="BB431" i="17" s="1"/>
  <c r="J187" i="12" s="1"/>
  <c r="J123" i="12"/>
  <c r="AY154" i="17"/>
  <c r="AY383" i="17" s="1"/>
  <c r="I52" i="12"/>
  <c r="I49" i="12" s="1"/>
  <c r="AY412" i="17"/>
  <c r="AY429" i="17" s="1"/>
  <c r="I185" i="12" s="1"/>
  <c r="AY395" i="17"/>
  <c r="AY430" i="17" s="1"/>
  <c r="I186" i="12" s="1"/>
  <c r="AS154" i="17"/>
  <c r="AS413" i="17" s="1"/>
  <c r="AS431" i="17" s="1"/>
  <c r="G187" i="12" s="1"/>
  <c r="G52" i="12"/>
  <c r="G49" i="12" s="1"/>
  <c r="G123" i="12"/>
  <c r="E71" i="17"/>
  <c r="E70" i="21"/>
  <c r="R4" i="35"/>
  <c r="B153" i="22"/>
  <c r="B153" i="33"/>
  <c r="B153" i="21"/>
  <c r="B154" i="17"/>
  <c r="B413" i="17" s="1"/>
  <c r="B431" i="17" s="1"/>
  <c r="B187" i="12" s="1"/>
  <c r="R35" i="1"/>
  <c r="P68" i="12"/>
  <c r="AE13" i="49" s="1"/>
  <c r="R68" i="12"/>
  <c r="AE16" i="49" s="1"/>
  <c r="S68" i="12"/>
  <c r="AE15" i="49" s="1"/>
  <c r="V68" i="12"/>
  <c r="AE23" i="49" s="1"/>
  <c r="T23" i="49"/>
  <c r="Q68" i="12"/>
  <c r="AE14" i="49" s="1"/>
  <c r="Z56" i="12"/>
  <c r="Z223" i="12" s="1"/>
  <c r="W60" i="12"/>
  <c r="W227" i="12" s="1"/>
  <c r="V72" i="12"/>
  <c r="V236" i="12" s="1"/>
  <c r="Z48" i="12"/>
  <c r="Z218" i="12" s="1"/>
  <c r="V70" i="12"/>
  <c r="V234" i="12" s="1"/>
  <c r="U44" i="12"/>
  <c r="U214" i="12" s="1"/>
  <c r="U60" i="12"/>
  <c r="U163" i="12" s="1"/>
  <c r="W72" i="12"/>
  <c r="W236" i="12" s="1"/>
  <c r="Z58" i="12"/>
  <c r="Z225" i="12" s="1"/>
  <c r="Z53" i="12"/>
  <c r="BB74" i="16"/>
  <c r="Z47" i="12"/>
  <c r="Z153" i="12" s="1"/>
  <c r="Y42" i="12"/>
  <c r="Y212" i="12" s="1"/>
  <c r="BB78" i="16"/>
  <c r="Z59" i="12"/>
  <c r="Z226" i="12" s="1"/>
  <c r="Y56" i="12"/>
  <c r="Y223" i="12" s="1"/>
  <c r="P63" i="12"/>
  <c r="P230" i="12" s="1"/>
  <c r="S65" i="12"/>
  <c r="S168" i="12" s="1"/>
  <c r="Q58" i="12"/>
  <c r="Q225" i="12" s="1"/>
  <c r="P65" i="12"/>
  <c r="P232" i="12" s="1"/>
  <c r="R56" i="12"/>
  <c r="R223" i="12" s="1"/>
  <c r="Q42" i="12"/>
  <c r="I14" i="49" s="1"/>
  <c r="R62" i="12"/>
  <c r="R165" i="12" s="1"/>
  <c r="R42" i="12"/>
  <c r="I16" i="49" s="1"/>
  <c r="X44" i="12"/>
  <c r="X214" i="12" s="1"/>
  <c r="U42" i="12"/>
  <c r="I22" i="49" s="1"/>
  <c r="AW78" i="16"/>
  <c r="U59" i="12"/>
  <c r="S64" i="12"/>
  <c r="S167" i="12" s="1"/>
  <c r="AI66" i="16"/>
  <c r="G59" i="12"/>
  <c r="G162" i="12" s="1"/>
  <c r="AR65" i="16"/>
  <c r="P57" i="12"/>
  <c r="P160" i="12" s="1"/>
  <c r="W46" i="12"/>
  <c r="W216" i="12" s="1"/>
  <c r="Z65" i="12"/>
  <c r="Z232" i="12" s="1"/>
  <c r="Y54" i="12"/>
  <c r="X71" i="12"/>
  <c r="X235" i="12" s="1"/>
  <c r="X60" i="12"/>
  <c r="X227" i="12" s="1"/>
  <c r="X72" i="12"/>
  <c r="X236" i="12" s="1"/>
  <c r="BB75" i="16"/>
  <c r="Z52" i="12"/>
  <c r="Z49" i="12" s="1"/>
  <c r="Z72" i="12"/>
  <c r="Z236" i="12" s="1"/>
  <c r="AJ64" i="16"/>
  <c r="H55" i="12"/>
  <c r="H158" i="12" s="1"/>
  <c r="BB68" i="16"/>
  <c r="Z64" i="12"/>
  <c r="Z231" i="12" s="1"/>
  <c r="Y44" i="12"/>
  <c r="Y214" i="12" s="1"/>
  <c r="BB61" i="16"/>
  <c r="Z45" i="12"/>
  <c r="Z215" i="12" s="1"/>
  <c r="BA66" i="16"/>
  <c r="Y59" i="12"/>
  <c r="Y226" i="12" s="1"/>
  <c r="U47" i="12"/>
  <c r="M22" i="49" s="1"/>
  <c r="P53" i="12"/>
  <c r="Q44" i="12"/>
  <c r="J14" i="49" s="1"/>
  <c r="S46" i="12"/>
  <c r="Q15" i="49" s="1"/>
  <c r="P61" i="12"/>
  <c r="P228" i="12" s="1"/>
  <c r="R63" i="12"/>
  <c r="R166" i="12" s="1"/>
  <c r="S63" i="12"/>
  <c r="S166" i="12" s="1"/>
  <c r="Q46" i="12"/>
  <c r="Q14" i="49" s="1"/>
  <c r="S58" i="12"/>
  <c r="S225" i="12" s="1"/>
  <c r="S60" i="12"/>
  <c r="S163" i="12" s="1"/>
  <c r="R53" i="12"/>
  <c r="S53" i="12"/>
  <c r="Q53" i="12"/>
  <c r="R44" i="12"/>
  <c r="J16" i="49" s="1"/>
  <c r="Q65" i="12"/>
  <c r="Q232" i="12" s="1"/>
  <c r="P60" i="12"/>
  <c r="P227" i="12" s="1"/>
  <c r="P48" i="12"/>
  <c r="R13" i="49" s="1"/>
  <c r="P54" i="12"/>
  <c r="AU63" i="16"/>
  <c r="S52" i="12"/>
  <c r="AW71" i="16"/>
  <c r="U41" i="12"/>
  <c r="G22" i="49" s="1"/>
  <c r="AK78" i="16"/>
  <c r="I59" i="12"/>
  <c r="I162" i="12" s="1"/>
  <c r="AK81" i="16"/>
  <c r="I69" i="12"/>
  <c r="I169" i="12" s="1"/>
  <c r="AV68" i="16"/>
  <c r="T64" i="12"/>
  <c r="T167" i="12" s="1"/>
  <c r="T71" i="12"/>
  <c r="T235" i="12" s="1"/>
  <c r="T65" i="12"/>
  <c r="T232" i="12" s="1"/>
  <c r="P44" i="12"/>
  <c r="J13" i="49" s="1"/>
  <c r="W63" i="12"/>
  <c r="W230" i="12" s="1"/>
  <c r="V48" i="12"/>
  <c r="V218" i="12" s="1"/>
  <c r="AZ66" i="16"/>
  <c r="X59" i="12"/>
  <c r="X226" i="12" s="1"/>
  <c r="AX78" i="16"/>
  <c r="V59" i="12"/>
  <c r="AS60" i="16"/>
  <c r="Q43" i="12"/>
  <c r="H14" i="49" s="1"/>
  <c r="W71" i="12"/>
  <c r="W235" i="12" s="1"/>
  <c r="Z61" i="12"/>
  <c r="Z228" i="12" s="1"/>
  <c r="C38" i="3"/>
  <c r="U40" i="12"/>
  <c r="F22" i="49" s="1"/>
  <c r="Z46" i="12"/>
  <c r="Z216" i="12" s="1"/>
  <c r="Z71" i="12"/>
  <c r="Z235" i="12" s="1"/>
  <c r="BB79" i="16"/>
  <c r="Z62" i="12"/>
  <c r="Z165" i="12" s="1"/>
  <c r="Y61" i="12"/>
  <c r="Y228" i="12" s="1"/>
  <c r="Y48" i="12"/>
  <c r="Y218" i="12" s="1"/>
  <c r="BA67" i="16"/>
  <c r="Y62" i="12"/>
  <c r="Y60" i="12"/>
  <c r="Y227" i="12" s="1"/>
  <c r="U48" i="12"/>
  <c r="R22" i="49" s="1"/>
  <c r="V44" i="12"/>
  <c r="J23" i="49" s="1"/>
  <c r="W70" i="12"/>
  <c r="W234" i="12" s="1"/>
  <c r="Q56" i="12"/>
  <c r="Q159" i="12" s="1"/>
  <c r="R60" i="12"/>
  <c r="R163" i="12" s="1"/>
  <c r="Q48" i="12"/>
  <c r="R14" i="49" s="1"/>
  <c r="S61" i="12"/>
  <c r="S164" i="12" s="1"/>
  <c r="R65" i="12"/>
  <c r="R168" i="12" s="1"/>
  <c r="R54" i="12"/>
  <c r="S44" i="12"/>
  <c r="J15" i="49" s="1"/>
  <c r="S42" i="12"/>
  <c r="I15" i="49" s="1"/>
  <c r="R46" i="12"/>
  <c r="Q16" i="49" s="1"/>
  <c r="P45" i="12"/>
  <c r="L13" i="49" s="1"/>
  <c r="W44" i="12"/>
  <c r="W214" i="12" s="1"/>
  <c r="AM67" i="16"/>
  <c r="K62" i="12"/>
  <c r="AG37" i="49" s="1"/>
  <c r="F40" i="60" s="1"/>
  <c r="T72" i="12"/>
  <c r="T236" i="12" s="1"/>
  <c r="Q52" i="12"/>
  <c r="AX67" i="16"/>
  <c r="V62" i="12"/>
  <c r="V165" i="12" s="1"/>
  <c r="AY62" i="16"/>
  <c r="W47" i="12"/>
  <c r="W217" i="12" s="1"/>
  <c r="X48" i="12"/>
  <c r="X218" i="12" s="1"/>
  <c r="AX68" i="16"/>
  <c r="V64" i="12"/>
  <c r="AY66" i="16"/>
  <c r="W59" i="12"/>
  <c r="W162" i="12" s="1"/>
  <c r="V53" i="12"/>
  <c r="Z42" i="12"/>
  <c r="Z212" i="12" s="1"/>
  <c r="U71" i="12"/>
  <c r="U235" i="12" s="1"/>
  <c r="V60" i="12"/>
  <c r="V227" i="12" s="1"/>
  <c r="Z44" i="12"/>
  <c r="Z214" i="12" s="1"/>
  <c r="Z54" i="12"/>
  <c r="BB65" i="16"/>
  <c r="Z57" i="12"/>
  <c r="Z224" i="12" s="1"/>
  <c r="Z60" i="12"/>
  <c r="Z227" i="12" s="1"/>
  <c r="Y63" i="12"/>
  <c r="Y230" i="12" s="1"/>
  <c r="U70" i="12"/>
  <c r="U234" i="12" s="1"/>
  <c r="V71" i="12"/>
  <c r="V235" i="12" s="1"/>
  <c r="S48" i="12"/>
  <c r="S218" i="12" s="1"/>
  <c r="Q61" i="12"/>
  <c r="Q228" i="12" s="1"/>
  <c r="S54" i="12"/>
  <c r="R48" i="12"/>
  <c r="R16" i="49" s="1"/>
  <c r="Q63" i="12"/>
  <c r="Q166" i="12" s="1"/>
  <c r="Q54" i="12"/>
  <c r="P56" i="12"/>
  <c r="P159" i="12" s="1"/>
  <c r="S56" i="12"/>
  <c r="S159" i="12" s="1"/>
  <c r="P46" i="12"/>
  <c r="Q13" i="49" s="1"/>
  <c r="AW64" i="16"/>
  <c r="U55" i="12"/>
  <c r="W22" i="49" s="1"/>
  <c r="F25" i="56" s="1"/>
  <c r="AW67" i="16"/>
  <c r="U62" i="12"/>
  <c r="AG22" i="49" s="1"/>
  <c r="F25" i="60" s="1"/>
  <c r="X53" i="12"/>
  <c r="P62" i="12"/>
  <c r="P229" i="12" s="1"/>
  <c r="AT65" i="16"/>
  <c r="R57" i="12"/>
  <c r="X16" i="49" s="1"/>
  <c r="G19" i="56" s="1"/>
  <c r="AR74" i="16"/>
  <c r="P47" i="12"/>
  <c r="M13" i="49" s="1"/>
  <c r="AJ78" i="16"/>
  <c r="H59" i="12"/>
  <c r="H162" i="12" s="1"/>
  <c r="T70" i="12"/>
  <c r="T234" i="12" s="1"/>
  <c r="AT76" i="16"/>
  <c r="R55" i="12"/>
  <c r="W16" i="49" s="1"/>
  <c r="F19" i="56" s="1"/>
  <c r="P43" i="12"/>
  <c r="H13" i="49" s="1"/>
  <c r="AW80" i="16"/>
  <c r="U64" i="12"/>
  <c r="AH22" i="49" s="1"/>
  <c r="G25" i="60" s="1"/>
  <c r="AS76" i="16"/>
  <c r="Q55" i="12"/>
  <c r="W14" i="49" s="1"/>
  <c r="F17" i="56" s="1"/>
  <c r="AW77" i="16"/>
  <c r="U57" i="12"/>
  <c r="X22" i="49" s="1"/>
  <c r="G25" i="56" s="1"/>
  <c r="AX62" i="16"/>
  <c r="V47" i="12"/>
  <c r="W58" i="12"/>
  <c r="W225" i="12" s="1"/>
  <c r="AZ62" i="16"/>
  <c r="X47" i="12"/>
  <c r="X153" i="12" s="1"/>
  <c r="W40" i="12"/>
  <c r="X65" i="12"/>
  <c r="X232" i="12" s="1"/>
  <c r="V46" i="12"/>
  <c r="Q23" i="49" s="1"/>
  <c r="AX75" i="16"/>
  <c r="V52" i="12"/>
  <c r="O8" i="36"/>
  <c r="E6" i="22"/>
  <c r="C8" i="36"/>
  <c r="BK6" i="17" s="1"/>
  <c r="B125" i="22"/>
  <c r="O7" i="35"/>
  <c r="BH126" i="17" s="1"/>
  <c r="B125" i="33"/>
  <c r="B126" i="17"/>
  <c r="B125" i="21"/>
  <c r="BE124" i="17"/>
  <c r="AE46" i="12"/>
  <c r="Q26" i="49" s="1"/>
  <c r="L26" i="49"/>
  <c r="BB98" i="17"/>
  <c r="I73" i="16"/>
  <c r="O8" i="35"/>
  <c r="AM45" i="12"/>
  <c r="AM46" i="12" s="1"/>
  <c r="Q9" i="49" s="1"/>
  <c r="AL45" i="12"/>
  <c r="L8" i="49" s="1"/>
  <c r="AV45" i="12"/>
  <c r="AV46" i="12" s="1"/>
  <c r="AT45" i="12"/>
  <c r="AT46" i="12" s="1"/>
  <c r="H8" i="49"/>
  <c r="I117" i="12"/>
  <c r="J45" i="12"/>
  <c r="J119" i="12"/>
  <c r="G72" i="16"/>
  <c r="AV91" i="17"/>
  <c r="AY92" i="17"/>
  <c r="AY393" i="17" s="1"/>
  <c r="AY426" i="17" s="1"/>
  <c r="I182" i="12" s="1"/>
  <c r="BE92" i="17"/>
  <c r="BE380" i="17" s="1"/>
  <c r="K117" i="12"/>
  <c r="AP92" i="17"/>
  <c r="AP393" i="17" s="1"/>
  <c r="AP426" i="17" s="1"/>
  <c r="F182" i="12" s="1"/>
  <c r="F73" i="16"/>
  <c r="AS97" i="17"/>
  <c r="AR43" i="12"/>
  <c r="AR44" i="12" s="1"/>
  <c r="J20" i="49" s="1"/>
  <c r="P84" i="16"/>
  <c r="Q76" i="12" s="1"/>
  <c r="H9" i="49"/>
  <c r="O84" i="16"/>
  <c r="P76" i="12" s="1"/>
  <c r="G10" i="49"/>
  <c r="AS72" i="16"/>
  <c r="AW73" i="16"/>
  <c r="AW65" i="16"/>
  <c r="AQ41" i="12"/>
  <c r="AQ42" i="12" s="1"/>
  <c r="I19" i="49" s="1"/>
  <c r="W86" i="16"/>
  <c r="X79" i="12" s="1"/>
  <c r="O86" i="16"/>
  <c r="P79" i="12" s="1"/>
  <c r="AS75" i="16"/>
  <c r="E6" i="33"/>
  <c r="E6" i="21"/>
  <c r="E6" i="17"/>
  <c r="AE42" i="12"/>
  <c r="I26" i="49" s="1"/>
  <c r="B71" i="22"/>
  <c r="B71" i="33"/>
  <c r="B72" i="17"/>
  <c r="B71" i="21"/>
  <c r="B68" i="33"/>
  <c r="B68" i="21"/>
  <c r="B69" i="17"/>
  <c r="B68" i="22"/>
  <c r="BH28" i="17"/>
  <c r="G9" i="49"/>
  <c r="C115" i="12"/>
  <c r="C243" i="12" s="1"/>
  <c r="D71" i="16"/>
  <c r="G20" i="49"/>
  <c r="AT41" i="12"/>
  <c r="AT42" i="12" s="1"/>
  <c r="Q233" i="12"/>
  <c r="AS63" i="16"/>
  <c r="G27" i="49"/>
  <c r="R84" i="16"/>
  <c r="S76" i="12" s="1"/>
  <c r="AY63" i="17"/>
  <c r="H60" i="16"/>
  <c r="F117" i="12"/>
  <c r="E60" i="16"/>
  <c r="BB63" i="17"/>
  <c r="BB380" i="17" s="1"/>
  <c r="I60" i="16"/>
  <c r="Q86" i="16"/>
  <c r="R79" i="12" s="1"/>
  <c r="R86" i="16"/>
  <c r="S79" i="12" s="1"/>
  <c r="AP63" i="17"/>
  <c r="F43" i="12"/>
  <c r="Y160" i="12"/>
  <c r="AG53" i="12"/>
  <c r="AG50" i="12" s="1"/>
  <c r="D59" i="16"/>
  <c r="C41" i="12"/>
  <c r="E57" i="17"/>
  <c r="E57" i="22"/>
  <c r="E57" i="21"/>
  <c r="E57" i="33"/>
  <c r="F28" i="35"/>
  <c r="S210" i="12"/>
  <c r="S146" i="12"/>
  <c r="AG54" i="12"/>
  <c r="AG51" i="12" s="1"/>
  <c r="AG62" i="12"/>
  <c r="AG63" i="12" s="1"/>
  <c r="AG66" i="12" s="1"/>
  <c r="AG47" i="12"/>
  <c r="R233" i="12"/>
  <c r="AR77" i="16"/>
  <c r="Q84" i="16"/>
  <c r="R76" i="12" s="1"/>
  <c r="V84" i="16"/>
  <c r="W76" i="12" s="1"/>
  <c r="X84" i="16"/>
  <c r="Y76" i="12" s="1"/>
  <c r="G15" i="49"/>
  <c r="AT64" i="16"/>
  <c r="BB70" i="16"/>
  <c r="BA71" i="16"/>
  <c r="Y211" i="12"/>
  <c r="V86" i="16"/>
  <c r="W79" i="12" s="1"/>
  <c r="AM40" i="12"/>
  <c r="F9" i="49" s="1"/>
  <c r="AS40" i="12"/>
  <c r="AR40" i="12"/>
  <c r="F20" i="49" s="1"/>
  <c r="B28" i="21"/>
  <c r="B28" i="17"/>
  <c r="B28" i="22"/>
  <c r="B28" i="33"/>
  <c r="P86" i="16"/>
  <c r="Q79" i="12" s="1"/>
  <c r="T215" i="12"/>
  <c r="AW68" i="16"/>
  <c r="AN56" i="12"/>
  <c r="AA11" i="49" s="1"/>
  <c r="K14" i="56" s="1"/>
  <c r="BE21" i="17"/>
  <c r="BB20" i="17"/>
  <c r="AV21" i="17"/>
  <c r="AP20" i="17"/>
  <c r="AS21" i="17"/>
  <c r="B16" i="21"/>
  <c r="BH16" i="17"/>
  <c r="AY20" i="17"/>
  <c r="B16" i="33"/>
  <c r="B16" i="17"/>
  <c r="U86" i="16"/>
  <c r="V79" i="12" s="1"/>
  <c r="B17" i="22"/>
  <c r="B17" i="33"/>
  <c r="B17" i="17"/>
  <c r="B17" i="21"/>
  <c r="AS64" i="16"/>
  <c r="AR72" i="16"/>
  <c r="AV80" i="16"/>
  <c r="BK16" i="17"/>
  <c r="E15" i="33"/>
  <c r="E15" i="22"/>
  <c r="E15" i="21"/>
  <c r="E15" i="17"/>
  <c r="X86" i="16"/>
  <c r="Y79" i="12" s="1"/>
  <c r="AR60" i="16"/>
  <c r="W84" i="16"/>
  <c r="X76" i="12" s="1"/>
  <c r="Z405" i="33"/>
  <c r="Z447" i="33" s="1"/>
  <c r="AC204" i="12" s="1"/>
  <c r="Z246" i="33"/>
  <c r="Z247" i="33" s="1"/>
  <c r="Z248" i="33" s="1"/>
  <c r="Z249" i="33" s="1"/>
  <c r="Z250" i="33" s="1"/>
  <c r="Z251" i="33" s="1"/>
  <c r="Z252" i="33" s="1"/>
  <c r="Z253" i="33" s="1"/>
  <c r="Z254" i="33" s="1"/>
  <c r="Z255" i="33" s="1"/>
  <c r="Z256" i="33" s="1"/>
  <c r="Z257" i="33" s="1"/>
  <c r="Z258" i="33" s="1"/>
  <c r="Z259" i="33" s="1"/>
  <c r="Z260" i="33" s="1"/>
  <c r="Z261" i="33" s="1"/>
  <c r="Z262" i="33" s="1"/>
  <c r="Z263" i="33" s="1"/>
  <c r="Z264" i="33" s="1"/>
  <c r="Z265" i="33" s="1"/>
  <c r="Z266" i="33" s="1"/>
  <c r="Z267" i="33" s="1"/>
  <c r="Z268" i="33" s="1"/>
  <c r="Z269" i="33" s="1"/>
  <c r="Z270" i="33" s="1"/>
  <c r="Z271" i="33" s="1"/>
  <c r="Z272" i="33" s="1"/>
  <c r="Z273" i="33" s="1"/>
  <c r="Z274" i="33" s="1"/>
  <c r="W67" i="33"/>
  <c r="T123" i="33"/>
  <c r="AO52" i="12"/>
  <c r="AF61" i="22"/>
  <c r="AF62" i="22" s="1"/>
  <c r="AF63" i="22" s="1"/>
  <c r="AF64" i="22" s="1"/>
  <c r="AF65" i="22" s="1"/>
  <c r="AF66" i="22" s="1"/>
  <c r="AF67" i="22" s="1"/>
  <c r="AF68" i="22" s="1"/>
  <c r="AF69" i="22" s="1"/>
  <c r="AF70" i="22" s="1"/>
  <c r="AF71" i="22" s="1"/>
  <c r="AF72" i="22" s="1"/>
  <c r="AF73" i="22" s="1"/>
  <c r="AF74" i="22" s="1"/>
  <c r="AF75" i="22" s="1"/>
  <c r="AF76" i="22" s="1"/>
  <c r="AF77" i="22" s="1"/>
  <c r="AF78" i="22" s="1"/>
  <c r="AF79" i="22" s="1"/>
  <c r="AF80" i="22" s="1"/>
  <c r="AF81" i="22" s="1"/>
  <c r="AF82" i="22" s="1"/>
  <c r="AF83" i="22" s="1"/>
  <c r="AF84" i="22" s="1"/>
  <c r="AF85" i="22" s="1"/>
  <c r="AF86" i="22" s="1"/>
  <c r="AF87" i="22" s="1"/>
  <c r="AF88" i="22" s="1"/>
  <c r="AF89" i="22" s="1"/>
  <c r="AF90" i="22" s="1"/>
  <c r="AF91" i="22" s="1"/>
  <c r="AF92" i="22" s="1"/>
  <c r="AF93" i="22" s="1"/>
  <c r="AF94" i="22" s="1"/>
  <c r="AF95" i="22" s="1"/>
  <c r="AF96" i="22" s="1"/>
  <c r="AF97" i="22" s="1"/>
  <c r="AF98" i="22" s="1"/>
  <c r="AF99" i="22" s="1"/>
  <c r="AF100" i="22" s="1"/>
  <c r="AF101" i="22" s="1"/>
  <c r="AF102" i="22" s="1"/>
  <c r="AF103" i="22" s="1"/>
  <c r="AF104" i="22" s="1"/>
  <c r="AF105" i="22" s="1"/>
  <c r="AF106" i="22" s="1"/>
  <c r="AF107" i="22" s="1"/>
  <c r="AF108" i="22" s="1"/>
  <c r="AF109" i="22" s="1"/>
  <c r="AF110" i="22" s="1"/>
  <c r="AF111" i="22" s="1"/>
  <c r="AF112" i="22" s="1"/>
  <c r="AF113" i="22" s="1"/>
  <c r="AF114" i="22" s="1"/>
  <c r="AF115" i="22" s="1"/>
  <c r="AF116" i="22" s="1"/>
  <c r="AF117" i="22" s="1"/>
  <c r="AF118" i="22" s="1"/>
  <c r="AF119" i="22" s="1"/>
  <c r="AF120" i="22" s="1"/>
  <c r="AF121" i="22" s="1"/>
  <c r="AF122" i="22" s="1"/>
  <c r="AF391" i="22"/>
  <c r="AF423" i="22" s="1"/>
  <c r="S180" i="12" s="1"/>
  <c r="AF408" i="22"/>
  <c r="AF422" i="22" s="1"/>
  <c r="S179" i="12" s="1"/>
  <c r="AL407" i="22"/>
  <c r="AL421" i="22" s="1"/>
  <c r="Q178" i="12" s="1"/>
  <c r="AL33" i="22"/>
  <c r="AL34" i="22" s="1"/>
  <c r="AL35" i="22" s="1"/>
  <c r="AL36" i="22" s="1"/>
  <c r="AL37" i="22" s="1"/>
  <c r="AL38" i="22" s="1"/>
  <c r="AL39" i="22" s="1"/>
  <c r="AL40" i="22" s="1"/>
  <c r="AL41" i="22" s="1"/>
  <c r="AL42" i="22" s="1"/>
  <c r="AL43" i="22" s="1"/>
  <c r="AL44" i="22" s="1"/>
  <c r="AL45" i="22" s="1"/>
  <c r="AL46" i="22" s="1"/>
  <c r="AL47" i="22" s="1"/>
  <c r="AL48" i="22" s="1"/>
  <c r="AL49" i="22" s="1"/>
  <c r="AL50" i="22" s="1"/>
  <c r="AL51" i="22" s="1"/>
  <c r="AL52" i="22" s="1"/>
  <c r="AL53" i="22" s="1"/>
  <c r="AL54" i="22" s="1"/>
  <c r="AL55" i="22" s="1"/>
  <c r="AL56" i="22" s="1"/>
  <c r="AL57" i="22" s="1"/>
  <c r="AL58" i="22" s="1"/>
  <c r="AL59" i="22" s="1"/>
  <c r="AL60" i="22" s="1"/>
  <c r="AC93" i="22"/>
  <c r="AC94" i="22" s="1"/>
  <c r="AC95" i="22" s="1"/>
  <c r="AC96" i="22" s="1"/>
  <c r="AC97" i="22" s="1"/>
  <c r="AC98" i="22" s="1"/>
  <c r="AC99" i="22" s="1"/>
  <c r="AC100" i="22" s="1"/>
  <c r="AC101" i="22" s="1"/>
  <c r="AC102" i="22" s="1"/>
  <c r="AC103" i="22" s="1"/>
  <c r="AC104" i="22" s="1"/>
  <c r="AC105" i="22" s="1"/>
  <c r="AC106" i="22" s="1"/>
  <c r="AC107" i="22" s="1"/>
  <c r="AC108" i="22" s="1"/>
  <c r="AC109" i="22" s="1"/>
  <c r="AC110" i="22" s="1"/>
  <c r="AC111" i="22" s="1"/>
  <c r="AC112" i="22" s="1"/>
  <c r="AC113" i="22" s="1"/>
  <c r="AC114" i="22" s="1"/>
  <c r="AC115" i="22" s="1"/>
  <c r="AC116" i="22" s="1"/>
  <c r="AC117" i="22" s="1"/>
  <c r="AC118" i="22" s="1"/>
  <c r="AC119" i="22" s="1"/>
  <c r="AC120" i="22" s="1"/>
  <c r="AC121" i="22" s="1"/>
  <c r="M79" i="16"/>
  <c r="AP364" i="17"/>
  <c r="AP406" i="17"/>
  <c r="AP448" i="17" s="1"/>
  <c r="F204" i="12" s="1"/>
  <c r="AS357" i="17"/>
  <c r="B330" i="22"/>
  <c r="E350" i="33"/>
  <c r="E350" i="22"/>
  <c r="E350" i="21"/>
  <c r="E351" i="17"/>
  <c r="B351" i="17"/>
  <c r="B350" i="17"/>
  <c r="AS351" i="17"/>
  <c r="B349" i="22"/>
  <c r="B349" i="21"/>
  <c r="B349" i="33"/>
  <c r="AP350" i="17"/>
  <c r="AV373" i="17"/>
  <c r="B330" i="33"/>
  <c r="B331" i="17"/>
  <c r="B330" i="21"/>
  <c r="BE247" i="17"/>
  <c r="AK69" i="16"/>
  <c r="BK343" i="17"/>
  <c r="E343" i="22"/>
  <c r="E343" i="33"/>
  <c r="E343" i="21"/>
  <c r="E344" i="17"/>
  <c r="B302" i="21"/>
  <c r="B303" i="17"/>
  <c r="B387" i="17" s="1"/>
  <c r="AM65" i="12"/>
  <c r="AL9" i="49" s="1"/>
  <c r="K12" i="60" s="1"/>
  <c r="AH9" i="49"/>
  <c r="G12" i="60" s="1"/>
  <c r="AL65" i="12"/>
  <c r="AL8" i="49" s="1"/>
  <c r="K11" i="60" s="1"/>
  <c r="AH8" i="49"/>
  <c r="G11" i="60" s="1"/>
  <c r="AO65" i="12"/>
  <c r="AL10" i="49" s="1"/>
  <c r="K13" i="60" s="1"/>
  <c r="AH10" i="49"/>
  <c r="G13" i="60" s="1"/>
  <c r="AN65" i="12"/>
  <c r="AL11" i="49" s="1"/>
  <c r="K14" i="60" s="1"/>
  <c r="AH11" i="49"/>
  <c r="G14" i="60" s="1"/>
  <c r="AQ65" i="12"/>
  <c r="AL19" i="49" s="1"/>
  <c r="K22" i="60" s="1"/>
  <c r="AH19" i="49"/>
  <c r="G22" i="60" s="1"/>
  <c r="V232" i="12"/>
  <c r="AL23" i="49"/>
  <c r="K26" i="60" s="1"/>
  <c r="B302" i="33"/>
  <c r="B302" i="22"/>
  <c r="J169" i="12"/>
  <c r="AL81" i="16"/>
  <c r="AL69" i="16"/>
  <c r="AF65" i="12"/>
  <c r="AL27" i="49" s="1"/>
  <c r="K30" i="60" s="1"/>
  <c r="AH27" i="49"/>
  <c r="G30" i="60" s="1"/>
  <c r="AV388" i="17"/>
  <c r="AV419" i="17"/>
  <c r="AV445" i="17" s="1"/>
  <c r="H201" i="12" s="1"/>
  <c r="AV389" i="17"/>
  <c r="B62" i="25"/>
  <c r="AS419" i="17"/>
  <c r="AS445" i="17" s="1"/>
  <c r="G201" i="12" s="1"/>
  <c r="BH419" i="17"/>
  <c r="BH445" i="17" s="1"/>
  <c r="N201" i="12" s="1"/>
  <c r="H67" i="16"/>
  <c r="I67" i="16"/>
  <c r="I79" i="16"/>
  <c r="H79" i="16"/>
  <c r="G79" i="16"/>
  <c r="B419" i="17"/>
  <c r="B445" i="17" s="1"/>
  <c r="B201" i="12" s="1"/>
  <c r="AM79" i="16"/>
  <c r="AI78" i="16"/>
  <c r="BA74" i="16"/>
  <c r="H182" i="33"/>
  <c r="AS396" i="17"/>
  <c r="AS432" i="17" s="1"/>
  <c r="G188" i="12" s="1"/>
  <c r="AS373" i="17"/>
  <c r="B62" i="26"/>
  <c r="I71" i="12" s="1"/>
  <c r="AJ66" i="16"/>
  <c r="B180" i="12"/>
  <c r="AU80" i="16"/>
  <c r="B53" i="26"/>
  <c r="I131" i="12" s="1"/>
  <c r="B52" i="26"/>
  <c r="I60" i="12" s="1"/>
  <c r="F64" i="12"/>
  <c r="B52" i="2"/>
  <c r="F135" i="12"/>
  <c r="AP311" i="17"/>
  <c r="AP388" i="17" s="1"/>
  <c r="AJ76" i="16"/>
  <c r="AR46" i="12"/>
  <c r="Q20" i="49" s="1"/>
  <c r="L20" i="49"/>
  <c r="Q227" i="12"/>
  <c r="Z14" i="49"/>
  <c r="J17" i="56" s="1"/>
  <c r="V225" i="12"/>
  <c r="AB23" i="49"/>
  <c r="L26" i="56" s="1"/>
  <c r="AF63" i="12"/>
  <c r="AG27" i="49"/>
  <c r="F30" i="60" s="1"/>
  <c r="AO63" i="12"/>
  <c r="AG10" i="49"/>
  <c r="F13" i="60" s="1"/>
  <c r="R225" i="12"/>
  <c r="AB16" i="49"/>
  <c r="L19" i="56" s="1"/>
  <c r="V230" i="12"/>
  <c r="AK23" i="49"/>
  <c r="J26" i="60" s="1"/>
  <c r="R228" i="12"/>
  <c r="AC16" i="49"/>
  <c r="M19" i="56" s="1"/>
  <c r="P225" i="12"/>
  <c r="AB13" i="49"/>
  <c r="L16" i="56" s="1"/>
  <c r="V228" i="12"/>
  <c r="AC23" i="49"/>
  <c r="M26" i="56" s="1"/>
  <c r="U84" i="16"/>
  <c r="I126" i="12"/>
  <c r="H76" i="16"/>
  <c r="AP387" i="17"/>
  <c r="AX79" i="16"/>
  <c r="C78" i="16"/>
  <c r="C66" i="16"/>
  <c r="E66" i="16"/>
  <c r="D66" i="16"/>
  <c r="N64" i="16"/>
  <c r="D78" i="16"/>
  <c r="E78" i="16"/>
  <c r="AN62" i="12"/>
  <c r="AU62" i="12"/>
  <c r="AU63" i="12" s="1"/>
  <c r="AU66" i="12" s="1"/>
  <c r="AM62" i="12"/>
  <c r="H176" i="33"/>
  <c r="T75" i="16"/>
  <c r="T86" i="16" s="1"/>
  <c r="U79" i="12" s="1"/>
  <c r="AK66" i="16"/>
  <c r="B58" i="26"/>
  <c r="I70" i="12" s="1"/>
  <c r="I62" i="12"/>
  <c r="B52" i="23"/>
  <c r="F60" i="12" s="1"/>
  <c r="BH303" i="17"/>
  <c r="M67" i="16"/>
  <c r="T63" i="16"/>
  <c r="T84" i="16" s="1"/>
  <c r="U76" i="12" s="1"/>
  <c r="BB303" i="17"/>
  <c r="BB387" i="17" s="1"/>
  <c r="J133" i="12"/>
  <c r="B59" i="27"/>
  <c r="J138" i="12" s="1"/>
  <c r="J62" i="12"/>
  <c r="B58" i="27"/>
  <c r="J70" i="12" s="1"/>
  <c r="B63" i="26"/>
  <c r="I139" i="12" s="1"/>
  <c r="B59" i="26"/>
  <c r="I138" i="12" s="1"/>
  <c r="I133" i="12"/>
  <c r="BH240" i="17"/>
  <c r="BK240" i="17"/>
  <c r="BK385" i="17" s="1"/>
  <c r="N77" i="16"/>
  <c r="AV303" i="17"/>
  <c r="B58" i="25"/>
  <c r="H70" i="12" s="1"/>
  <c r="B59" i="25"/>
  <c r="H138" i="12" s="1"/>
  <c r="H133" i="12"/>
  <c r="H62" i="12"/>
  <c r="AR62" i="16"/>
  <c r="H176" i="22"/>
  <c r="S233" i="12"/>
  <c r="AU68" i="16"/>
  <c r="AO58" i="12"/>
  <c r="AB10" i="49" s="1"/>
  <c r="L13" i="56" s="1"/>
  <c r="H180" i="33"/>
  <c r="AW74" i="16"/>
  <c r="H181" i="17"/>
  <c r="AW62" i="16"/>
  <c r="W148" i="12"/>
  <c r="B53" i="2"/>
  <c r="C131" i="12" s="1"/>
  <c r="C259" i="12" s="1"/>
  <c r="AX60" i="16"/>
  <c r="H182" i="17"/>
  <c r="AY68" i="16"/>
  <c r="AZ71" i="16"/>
  <c r="X11" i="49"/>
  <c r="G14" i="56" s="1"/>
  <c r="AU75" i="16"/>
  <c r="AT77" i="16"/>
  <c r="BB73" i="16"/>
  <c r="BE387" i="17"/>
  <c r="E274" i="33"/>
  <c r="E275" i="17"/>
  <c r="E401" i="17" s="1"/>
  <c r="E440" i="17" s="1"/>
  <c r="C196" i="12" s="1"/>
  <c r="AR79" i="16"/>
  <c r="AR67" i="16"/>
  <c r="AR73" i="16"/>
  <c r="AT79" i="16"/>
  <c r="F65" i="3"/>
  <c r="B47" i="3"/>
  <c r="U124" i="12" s="1"/>
  <c r="U252" i="12" s="1"/>
  <c r="B49" i="3"/>
  <c r="R38" i="3"/>
  <c r="AZ58" i="16"/>
  <c r="W65" i="3"/>
  <c r="L22" i="49"/>
  <c r="AF65" i="3"/>
  <c r="BB63" i="16"/>
  <c r="E274" i="22"/>
  <c r="E274" i="21"/>
  <c r="C130" i="12"/>
  <c r="C258" i="12" s="1"/>
  <c r="BH282" i="17"/>
  <c r="M64" i="16"/>
  <c r="BB67" i="16"/>
  <c r="P219" i="12"/>
  <c r="B53" i="23"/>
  <c r="F131" i="12" s="1"/>
  <c r="M76" i="16"/>
  <c r="BK191" i="17"/>
  <c r="N76" i="16"/>
  <c r="Y84" i="16"/>
  <c r="AI67" i="16"/>
  <c r="G165" i="12"/>
  <c r="AI79" i="16"/>
  <c r="AS387" i="17"/>
  <c r="B274" i="21"/>
  <c r="B274" i="22"/>
  <c r="B275" i="17"/>
  <c r="B274" i="33"/>
  <c r="AA35" i="1"/>
  <c r="B59" i="12" s="1"/>
  <c r="AA36" i="1"/>
  <c r="B130" i="12" s="1"/>
  <c r="Y322" i="12" s="1"/>
  <c r="AY387" i="17"/>
  <c r="Y86" i="16"/>
  <c r="Z79" i="12" s="1"/>
  <c r="H181" i="22"/>
  <c r="AP275" i="17"/>
  <c r="F130" i="12"/>
  <c r="F59" i="12"/>
  <c r="H179" i="22"/>
  <c r="H179" i="33"/>
  <c r="Z170" i="12"/>
  <c r="Z233" i="12"/>
  <c r="AY80" i="16"/>
  <c r="X210" i="12"/>
  <c r="AZ70" i="16"/>
  <c r="X229" i="12"/>
  <c r="AX63" i="16"/>
  <c r="AD37" i="3"/>
  <c r="U134" i="12" s="1"/>
  <c r="U262" i="12" s="1"/>
  <c r="AG38" i="3"/>
  <c r="U65" i="12" s="1"/>
  <c r="AE65" i="3"/>
  <c r="H182" i="22"/>
  <c r="AA38" i="3"/>
  <c r="AG65" i="3"/>
  <c r="AD38" i="3"/>
  <c r="U63" i="12" s="1"/>
  <c r="AI65" i="3"/>
  <c r="AX38" i="3"/>
  <c r="P155" i="12"/>
  <c r="AN52" i="12"/>
  <c r="AL54" i="12"/>
  <c r="AL53" i="12"/>
  <c r="E385" i="17"/>
  <c r="BK404" i="17"/>
  <c r="BK446" i="17" s="1"/>
  <c r="O202" i="12" s="1"/>
  <c r="BK416" i="17"/>
  <c r="BK438" i="17" s="1"/>
  <c r="O194" i="12" s="1"/>
  <c r="BK406" i="17"/>
  <c r="BK448" i="17" s="1"/>
  <c r="O204" i="12" s="1"/>
  <c r="AG77" i="16"/>
  <c r="AG65" i="16"/>
  <c r="BH233" i="17"/>
  <c r="AA37" i="3"/>
  <c r="U132" i="12" s="1"/>
  <c r="U260" i="12" s="1"/>
  <c r="X15" i="49"/>
  <c r="G18" i="56" s="1"/>
  <c r="X14" i="49"/>
  <c r="G17" i="56" s="1"/>
  <c r="AM58" i="12"/>
  <c r="AB9" i="49" s="1"/>
  <c r="L12" i="56" s="1"/>
  <c r="X9" i="49"/>
  <c r="G12" i="56" s="1"/>
  <c r="H175" i="17"/>
  <c r="V169" i="12"/>
  <c r="AW61" i="16"/>
  <c r="AJ37" i="3"/>
  <c r="U140" i="12" s="1"/>
  <c r="U268" i="12" s="1"/>
  <c r="I65" i="3"/>
  <c r="AJ38" i="3"/>
  <c r="B65" i="3"/>
  <c r="U66" i="12" s="1"/>
  <c r="E65" i="3"/>
  <c r="S65" i="3"/>
  <c r="R65" i="3"/>
  <c r="P65" i="3"/>
  <c r="R35" i="3"/>
  <c r="AD65" i="3"/>
  <c r="X38" i="3"/>
  <c r="U58" i="12" s="1"/>
  <c r="U37" i="3"/>
  <c r="U127" i="12" s="1"/>
  <c r="U255" i="12" s="1"/>
  <c r="Q65" i="3"/>
  <c r="H177" i="22"/>
  <c r="AH65" i="3"/>
  <c r="B55" i="3"/>
  <c r="U61" i="12" s="1"/>
  <c r="V65" i="3"/>
  <c r="O65" i="3"/>
  <c r="M65" i="3"/>
  <c r="Z65" i="3"/>
  <c r="AU38" i="3"/>
  <c r="U38" i="3"/>
  <c r="B46" i="3"/>
  <c r="AB65" i="3"/>
  <c r="AG37" i="3"/>
  <c r="U136" i="12" s="1"/>
  <c r="U264" i="12" s="1"/>
  <c r="Y65" i="3"/>
  <c r="D65" i="3"/>
  <c r="H65" i="3"/>
  <c r="X37" i="3"/>
  <c r="U129" i="12" s="1"/>
  <c r="U257" i="12" s="1"/>
  <c r="R36" i="3"/>
  <c r="U123" i="12" s="1"/>
  <c r="U251" i="12" s="1"/>
  <c r="C65" i="3"/>
  <c r="U65" i="3"/>
  <c r="G65" i="3"/>
  <c r="N65" i="3"/>
  <c r="L65" i="3"/>
  <c r="AJ65" i="3"/>
  <c r="T65" i="3"/>
  <c r="R37" i="3"/>
  <c r="U125" i="12" s="1"/>
  <c r="U253" i="12" s="1"/>
  <c r="K65" i="3"/>
  <c r="AA65" i="3"/>
  <c r="AC65" i="3"/>
  <c r="X65" i="3"/>
  <c r="BA38" i="3"/>
  <c r="H178" i="17"/>
  <c r="AX71" i="16"/>
  <c r="H174" i="33"/>
  <c r="H178" i="33"/>
  <c r="H179" i="17"/>
  <c r="J65" i="3"/>
  <c r="AJ41" i="3"/>
  <c r="AY79" i="16"/>
  <c r="AW66" i="16"/>
  <c r="AW59" i="16"/>
  <c r="AZ67" i="16"/>
  <c r="AY60" i="16"/>
  <c r="P161" i="12"/>
  <c r="Q234" i="12"/>
  <c r="AQ55" i="12"/>
  <c r="W19" i="49" s="1"/>
  <c r="F22" i="56" s="1"/>
  <c r="AZ59" i="16"/>
  <c r="AY78" i="16"/>
  <c r="AY67" i="16"/>
  <c r="AY71" i="16"/>
  <c r="AY75" i="16"/>
  <c r="AX61" i="16"/>
  <c r="H23" i="49"/>
  <c r="AW79" i="16"/>
  <c r="X170" i="12"/>
  <c r="AY61" i="16"/>
  <c r="AR61" i="16"/>
  <c r="Y170" i="12"/>
  <c r="AL78" i="16"/>
  <c r="AL66" i="16"/>
  <c r="J162" i="12"/>
  <c r="BB62" i="16"/>
  <c r="BB76" i="16"/>
  <c r="Z234" i="12"/>
  <c r="C38" i="13"/>
  <c r="Y234" i="12"/>
  <c r="Y233" i="12"/>
  <c r="Y266" i="12"/>
  <c r="BA78" i="16"/>
  <c r="BA79" i="16"/>
  <c r="BA70" i="16"/>
  <c r="BA58" i="16"/>
  <c r="W407" i="22"/>
  <c r="W421" i="22" s="1"/>
  <c r="Z178" i="12" s="1"/>
  <c r="W33" i="22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W84" i="22" s="1"/>
  <c r="W85" i="22" s="1"/>
  <c r="W86" i="22" s="1"/>
  <c r="W87" i="22" s="1"/>
  <c r="W88" i="22" s="1"/>
  <c r="W89" i="22" s="1"/>
  <c r="W90" i="22" s="1"/>
  <c r="W91" i="22" s="1"/>
  <c r="W92" i="22" s="1"/>
  <c r="W93" i="22" s="1"/>
  <c r="W94" i="22" s="1"/>
  <c r="W95" i="22" s="1"/>
  <c r="W96" i="22" s="1"/>
  <c r="W97" i="22" s="1"/>
  <c r="W98" i="22" s="1"/>
  <c r="W99" i="22" s="1"/>
  <c r="W100" i="22" s="1"/>
  <c r="W101" i="22" s="1"/>
  <c r="W102" i="22" s="1"/>
  <c r="W103" i="22" s="1"/>
  <c r="W104" i="22" s="1"/>
  <c r="W105" i="22" s="1"/>
  <c r="W106" i="22" s="1"/>
  <c r="W107" i="22" s="1"/>
  <c r="W108" i="22" s="1"/>
  <c r="W109" i="22" s="1"/>
  <c r="W110" i="22" s="1"/>
  <c r="W111" i="22" s="1"/>
  <c r="W112" i="22" s="1"/>
  <c r="W113" i="22" s="1"/>
  <c r="W114" i="22" s="1"/>
  <c r="W115" i="22" s="1"/>
  <c r="W116" i="22" s="1"/>
  <c r="W117" i="22" s="1"/>
  <c r="W118" i="22" s="1"/>
  <c r="W119" i="22" s="1"/>
  <c r="W120" i="22" s="1"/>
  <c r="W121" i="22" s="1"/>
  <c r="Y171" i="12"/>
  <c r="BB80" i="16"/>
  <c r="BA62" i="16"/>
  <c r="Y235" i="12"/>
  <c r="Y152" i="12"/>
  <c r="X152" i="12"/>
  <c r="BK120" i="17"/>
  <c r="AR57" i="12"/>
  <c r="AT57" i="12"/>
  <c r="AT58" i="12" s="1"/>
  <c r="AS57" i="12"/>
  <c r="AS58" i="12" s="1"/>
  <c r="AK77" i="16"/>
  <c r="AK65" i="16"/>
  <c r="I160" i="12"/>
  <c r="BB64" i="16"/>
  <c r="BB66" i="16"/>
  <c r="AP54" i="12"/>
  <c r="AP51" i="12" s="1"/>
  <c r="AO43" i="12"/>
  <c r="AO44" i="12" s="1"/>
  <c r="J10" i="49" s="1"/>
  <c r="AP53" i="12"/>
  <c r="AP50" i="12" s="1"/>
  <c r="AZ74" i="16"/>
  <c r="AS72" i="12"/>
  <c r="AS70" i="12"/>
  <c r="AS71" i="12"/>
  <c r="X234" i="12"/>
  <c r="AZ68" i="16"/>
  <c r="X148" i="12"/>
  <c r="AY74" i="16"/>
  <c r="AY73" i="16"/>
  <c r="AY72" i="16"/>
  <c r="AX66" i="16"/>
  <c r="AX80" i="16"/>
  <c r="AW76" i="16"/>
  <c r="U233" i="12"/>
  <c r="Q407" i="21"/>
  <c r="Q421" i="21" s="1"/>
  <c r="X178" i="12" s="1"/>
  <c r="Q33" i="2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N407" i="21"/>
  <c r="N421" i="21" s="1"/>
  <c r="W178" i="12" s="1"/>
  <c r="N33" i="2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K407" i="21"/>
  <c r="K421" i="21" s="1"/>
  <c r="V178" i="12" s="1"/>
  <c r="K33" i="2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408" i="21" s="1"/>
  <c r="K422" i="21" s="1"/>
  <c r="V179" i="12" s="1"/>
  <c r="BH212" i="17"/>
  <c r="AN43" i="12"/>
  <c r="AN44" i="12" s="1"/>
  <c r="J11" i="49" s="1"/>
  <c r="AU59" i="16"/>
  <c r="AT67" i="16"/>
  <c r="AU71" i="16"/>
  <c r="X212" i="12"/>
  <c r="AZ77" i="16"/>
  <c r="AZ65" i="16"/>
  <c r="AQ46" i="12"/>
  <c r="Q19" i="49" s="1"/>
  <c r="L19" i="49"/>
  <c r="V221" i="12"/>
  <c r="U23" i="49"/>
  <c r="V223" i="12"/>
  <c r="AA23" i="49"/>
  <c r="K26" i="56" s="1"/>
  <c r="V212" i="12"/>
  <c r="I23" i="49"/>
  <c r="AQ44" i="12"/>
  <c r="J19" i="49" s="1"/>
  <c r="H19" i="49"/>
  <c r="U216" i="12"/>
  <c r="Q22" i="49"/>
  <c r="P266" i="12"/>
  <c r="AO46" i="12"/>
  <c r="Q10" i="49" s="1"/>
  <c r="L10" i="49"/>
  <c r="R164" i="12"/>
  <c r="AC379" i="22"/>
  <c r="Q266" i="12"/>
  <c r="S158" i="12"/>
  <c r="S222" i="12"/>
  <c r="AS79" i="16"/>
  <c r="AS67" i="16"/>
  <c r="AG14" i="49"/>
  <c r="F17" i="60" s="1"/>
  <c r="S160" i="12"/>
  <c r="S224" i="12"/>
  <c r="S234" i="12"/>
  <c r="S170" i="12"/>
  <c r="Q167" i="12"/>
  <c r="Q231" i="12"/>
  <c r="R153" i="12"/>
  <c r="R217" i="12"/>
  <c r="P258" i="12"/>
  <c r="AC378" i="22"/>
  <c r="AG15" i="49"/>
  <c r="F18" i="60" s="1"/>
  <c r="AU79" i="16"/>
  <c r="AU67" i="16"/>
  <c r="P167" i="12"/>
  <c r="P231" i="12"/>
  <c r="R261" i="12"/>
  <c r="R151" i="12"/>
  <c r="R215" i="12"/>
  <c r="P146" i="12"/>
  <c r="P210" i="12"/>
  <c r="P158" i="12"/>
  <c r="P222" i="12"/>
  <c r="AC369" i="22"/>
  <c r="AT72" i="16"/>
  <c r="AT60" i="16"/>
  <c r="H16" i="49"/>
  <c r="T147" i="12"/>
  <c r="T211" i="12"/>
  <c r="AC392" i="22"/>
  <c r="AC425" i="22" s="1"/>
  <c r="R182" i="12" s="1"/>
  <c r="AC409" i="22"/>
  <c r="AC424" i="22" s="1"/>
  <c r="R181" i="12" s="1"/>
  <c r="Y14" i="49"/>
  <c r="H17" i="56" s="1"/>
  <c r="AS78" i="16"/>
  <c r="AS66" i="16"/>
  <c r="H15" i="49"/>
  <c r="AU72" i="16"/>
  <c r="AU60" i="16"/>
  <c r="AS73" i="16"/>
  <c r="L14" i="49"/>
  <c r="AS61" i="16"/>
  <c r="R146" i="12"/>
  <c r="R210" i="12"/>
  <c r="Q160" i="12"/>
  <c r="Q224" i="12"/>
  <c r="AF378" i="22"/>
  <c r="P235" i="12"/>
  <c r="P171" i="12"/>
  <c r="S171" i="12"/>
  <c r="S235" i="12"/>
  <c r="AL377" i="22"/>
  <c r="R170" i="12"/>
  <c r="R234" i="12"/>
  <c r="Q258" i="12"/>
  <c r="AS58" i="16"/>
  <c r="AS70" i="16"/>
  <c r="F14" i="49"/>
  <c r="R171" i="12"/>
  <c r="R235" i="12"/>
  <c r="S266" i="12"/>
  <c r="Q147" i="12"/>
  <c r="Q211" i="12"/>
  <c r="R167" i="12"/>
  <c r="R231" i="12"/>
  <c r="AT75" i="16"/>
  <c r="AT63" i="16"/>
  <c r="O16" i="49"/>
  <c r="S261" i="12"/>
  <c r="AU78" i="16"/>
  <c r="AU66" i="16"/>
  <c r="Y15" i="49"/>
  <c r="H18" i="56" s="1"/>
  <c r="S217" i="12"/>
  <c r="S153" i="12"/>
  <c r="G16" i="49"/>
  <c r="AT71" i="16"/>
  <c r="AT59" i="16"/>
  <c r="AR78" i="16"/>
  <c r="Y13" i="49"/>
  <c r="H16" i="56" s="1"/>
  <c r="AR66" i="16"/>
  <c r="AC408" i="22"/>
  <c r="AC422" i="22" s="1"/>
  <c r="R179" i="12" s="1"/>
  <c r="AC391" i="22"/>
  <c r="AC423" i="22" s="1"/>
  <c r="R180" i="12" s="1"/>
  <c r="R258" i="12"/>
  <c r="Q153" i="12"/>
  <c r="Q217" i="12"/>
  <c r="Q235" i="12"/>
  <c r="Q171" i="12"/>
  <c r="T155" i="12"/>
  <c r="T219" i="12"/>
  <c r="R161" i="12"/>
  <c r="L15" i="49"/>
  <c r="AU73" i="16"/>
  <c r="AU61" i="16"/>
  <c r="P211" i="12"/>
  <c r="P147" i="12"/>
  <c r="R266" i="12"/>
  <c r="T153" i="12"/>
  <c r="T217" i="12"/>
  <c r="AL60" i="12"/>
  <c r="Z8" i="49" s="1"/>
  <c r="J11" i="56" s="1"/>
  <c r="AL61" i="12"/>
  <c r="AC8" i="49" s="1"/>
  <c r="M11" i="56" s="1"/>
  <c r="P234" i="12"/>
  <c r="P170" i="12"/>
  <c r="AT78" i="16"/>
  <c r="Y16" i="49"/>
  <c r="H19" i="56" s="1"/>
  <c r="AT66" i="16"/>
  <c r="Q261" i="12"/>
  <c r="T146" i="12"/>
  <c r="T210" i="12"/>
  <c r="Q163" i="12"/>
  <c r="Q170" i="12"/>
  <c r="BB58" i="16"/>
  <c r="AR55" i="12"/>
  <c r="BB77" i="16"/>
  <c r="W211" i="12"/>
  <c r="AX58" i="16"/>
  <c r="AY63" i="16"/>
  <c r="AZ80" i="16"/>
  <c r="BA59" i="16"/>
  <c r="T4" i="22"/>
  <c r="T5" i="22" s="1"/>
  <c r="T6" i="22" s="1"/>
  <c r="T7" i="22" s="1"/>
  <c r="T8" i="22" s="1"/>
  <c r="T9" i="22" s="1"/>
  <c r="T10" i="22" s="1"/>
  <c r="T11" i="22" s="1"/>
  <c r="T12" i="22" s="1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Y216" i="12"/>
  <c r="Z166" i="12"/>
  <c r="Z259" i="12"/>
  <c r="V157" i="12"/>
  <c r="AZ64" i="16"/>
  <c r="V151" i="12"/>
  <c r="X158" i="12"/>
  <c r="AW70" i="16"/>
  <c r="AZ78" i="16"/>
  <c r="AW58" i="16"/>
  <c r="B52" i="27"/>
  <c r="AY373" i="17"/>
  <c r="AY384" i="17"/>
  <c r="AY400" i="17"/>
  <c r="AY439" i="17" s="1"/>
  <c r="I195" i="12" s="1"/>
  <c r="AY414" i="17"/>
  <c r="AY434" i="17" s="1"/>
  <c r="I190" i="12" s="1"/>
  <c r="AY405" i="17"/>
  <c r="AY447" i="17" s="1"/>
  <c r="I203" i="12" s="1"/>
  <c r="BE196" i="17"/>
  <c r="K126" i="12"/>
  <c r="K55" i="12"/>
  <c r="B63" i="27"/>
  <c r="J139" i="12" s="1"/>
  <c r="J55" i="12"/>
  <c r="BB196" i="17"/>
  <c r="B62" i="27"/>
  <c r="J71" i="12" s="1"/>
  <c r="J126" i="12"/>
  <c r="F126" i="12"/>
  <c r="X166" i="12"/>
  <c r="X228" i="12"/>
  <c r="U152" i="12"/>
  <c r="V148" i="12"/>
  <c r="AX74" i="16"/>
  <c r="V161" i="12"/>
  <c r="AU52" i="12"/>
  <c r="Z256" i="12"/>
  <c r="T227" i="12"/>
  <c r="T226" i="12"/>
  <c r="T162" i="12"/>
  <c r="AV54" i="12"/>
  <c r="AV51" i="12" s="1"/>
  <c r="AV49" i="12"/>
  <c r="Z230" i="12"/>
  <c r="X221" i="12"/>
  <c r="Q377" i="21"/>
  <c r="AY77" i="16"/>
  <c r="W159" i="12"/>
  <c r="W157" i="12"/>
  <c r="W221" i="12"/>
  <c r="W224" i="12"/>
  <c r="V164" i="12"/>
  <c r="V168" i="12"/>
  <c r="V159" i="12"/>
  <c r="V166" i="12"/>
  <c r="BE121" i="17"/>
  <c r="X230" i="12"/>
  <c r="H26" i="21"/>
  <c r="H27" i="21" s="1"/>
  <c r="H28" i="21" s="1"/>
  <c r="H29" i="21" s="1"/>
  <c r="B6" i="17"/>
  <c r="B6" i="21"/>
  <c r="B6" i="22"/>
  <c r="B6" i="33"/>
  <c r="BH6" i="17"/>
  <c r="Y232" i="12"/>
  <c r="Y168" i="12"/>
  <c r="Y262" i="12"/>
  <c r="Y225" i="12"/>
  <c r="Y161" i="12"/>
  <c r="Y156" i="12"/>
  <c r="Y220" i="12"/>
  <c r="BB57" i="17"/>
  <c r="AY64" i="16"/>
  <c r="AY76" i="16"/>
  <c r="Y253" i="12"/>
  <c r="AS43" i="12"/>
  <c r="AS44" i="12" s="1"/>
  <c r="BB72" i="16"/>
  <c r="BB60" i="16"/>
  <c r="W215" i="12"/>
  <c r="AX77" i="16"/>
  <c r="AX65" i="16"/>
  <c r="X23" i="49"/>
  <c r="G26" i="56" s="1"/>
  <c r="N377" i="21"/>
  <c r="X233" i="12"/>
  <c r="X169" i="12"/>
  <c r="BA73" i="16"/>
  <c r="BA61" i="16"/>
  <c r="X149" i="12"/>
  <c r="X213" i="12"/>
  <c r="W233" i="12"/>
  <c r="W169" i="12"/>
  <c r="AZ73" i="16"/>
  <c r="AZ61" i="16"/>
  <c r="AX64" i="16"/>
  <c r="W23" i="49"/>
  <c r="F26" i="56" s="1"/>
  <c r="AX76" i="16"/>
  <c r="BB59" i="16"/>
  <c r="BB71" i="16"/>
  <c r="AY58" i="16"/>
  <c r="AY70" i="16"/>
  <c r="BA63" i="16"/>
  <c r="BA75" i="16"/>
  <c r="X160" i="12"/>
  <c r="X224" i="12"/>
  <c r="U213" i="12"/>
  <c r="U149" i="12"/>
  <c r="BB400" i="17"/>
  <c r="BB439" i="17" s="1"/>
  <c r="J195" i="12" s="1"/>
  <c r="BB414" i="17"/>
  <c r="BB434" i="17" s="1"/>
  <c r="J190" i="12" s="1"/>
  <c r="BB405" i="17"/>
  <c r="BB447" i="17" s="1"/>
  <c r="J203" i="12" s="1"/>
  <c r="W213" i="12"/>
  <c r="W149" i="12"/>
  <c r="BH29" i="17"/>
  <c r="Y210" i="12"/>
  <c r="Y146" i="12"/>
  <c r="E120" i="33"/>
  <c r="E120" i="21"/>
  <c r="E120" i="22"/>
  <c r="E121" i="17"/>
  <c r="AF45" i="12"/>
  <c r="AP72" i="17"/>
  <c r="BK126" i="17"/>
  <c r="BH397" i="17"/>
  <c r="BH433" i="17" s="1"/>
  <c r="N189" i="12" s="1"/>
  <c r="AP135" i="17"/>
  <c r="AP134" i="17"/>
  <c r="Y153" i="12"/>
  <c r="Y217" i="12"/>
  <c r="BK72" i="17"/>
  <c r="B405" i="17"/>
  <c r="B447" i="17" s="1"/>
  <c r="B203" i="12" s="1"/>
  <c r="B414" i="17"/>
  <c r="B434" i="17" s="1"/>
  <c r="B190" i="12" s="1"/>
  <c r="E134" i="33"/>
  <c r="E135" i="17"/>
  <c r="E134" i="21"/>
  <c r="BK135" i="17"/>
  <c r="E134" i="22"/>
  <c r="AP7" i="17"/>
  <c r="AS8" i="17"/>
  <c r="BH121" i="17"/>
  <c r="E127" i="17"/>
  <c r="E126" i="21"/>
  <c r="E126" i="22"/>
  <c r="E126" i="33"/>
  <c r="BH184" i="17"/>
  <c r="U35" i="35"/>
  <c r="N55" i="12" s="1"/>
  <c r="U36" i="35"/>
  <c r="N126" i="12" s="1"/>
  <c r="AV8" i="17"/>
  <c r="AI72" i="16"/>
  <c r="AI60" i="16"/>
  <c r="G149" i="12"/>
  <c r="W377" i="22"/>
  <c r="AY7" i="17"/>
  <c r="W167" i="12"/>
  <c r="W231" i="12"/>
  <c r="Z222" i="12"/>
  <c r="Z158" i="12"/>
  <c r="AC384" i="33"/>
  <c r="Y158" i="12"/>
  <c r="Y222" i="12"/>
  <c r="Y167" i="12"/>
  <c r="Y231" i="12"/>
  <c r="X231" i="12"/>
  <c r="X167" i="12"/>
  <c r="AC414" i="33"/>
  <c r="AC435" i="33" s="1"/>
  <c r="AD192" i="12" s="1"/>
  <c r="AC398" i="33"/>
  <c r="AC436" i="33" s="1"/>
  <c r="AD193" i="12" s="1"/>
  <c r="AC245" i="33"/>
  <c r="BB8" i="17"/>
  <c r="BE8" i="17"/>
  <c r="K377" i="21"/>
  <c r="W219" i="12"/>
  <c r="W155" i="12"/>
  <c r="BK184" i="17"/>
  <c r="U35" i="36"/>
  <c r="O55" i="12" s="1"/>
  <c r="U36" i="36"/>
  <c r="O126" i="12" s="1"/>
  <c r="AN214" i="17"/>
  <c r="E414" i="17"/>
  <c r="E434" i="17" s="1"/>
  <c r="C190" i="12" s="1"/>
  <c r="E405" i="17"/>
  <c r="E447" i="17" s="1"/>
  <c r="C203" i="12" s="1"/>
  <c r="E384" i="17"/>
  <c r="X147" i="12"/>
  <c r="X211" i="12"/>
  <c r="W229" i="12"/>
  <c r="W165" i="12"/>
  <c r="AR54" i="12"/>
  <c r="AR53" i="12"/>
  <c r="AG76" i="16"/>
  <c r="W34" i="49"/>
  <c r="F37" i="56" s="1"/>
  <c r="AG64" i="16"/>
  <c r="AP405" i="17"/>
  <c r="AP447" i="17" s="1"/>
  <c r="F203" i="12" s="1"/>
  <c r="AP414" i="17"/>
  <c r="AP434" i="17" s="1"/>
  <c r="F190" i="12" s="1"/>
  <c r="AZ75" i="16" l="1"/>
  <c r="AZ63" i="16"/>
  <c r="AI369" i="22"/>
  <c r="X155" i="12"/>
  <c r="X157" i="12"/>
  <c r="W151" i="12"/>
  <c r="AL42" i="12"/>
  <c r="I8" i="49" s="1"/>
  <c r="X159" i="12"/>
  <c r="AS54" i="12"/>
  <c r="X164" i="12"/>
  <c r="Z378" i="22"/>
  <c r="Z61" i="22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Z84" i="22" s="1"/>
  <c r="Z85" i="22" s="1"/>
  <c r="Z86" i="22" s="1"/>
  <c r="Z87" i="22" s="1"/>
  <c r="Z88" i="22" s="1"/>
  <c r="Z89" i="22" s="1"/>
  <c r="Z90" i="22" s="1"/>
  <c r="Z91" i="22" s="1"/>
  <c r="Z408" i="22"/>
  <c r="Z422" i="22" s="1"/>
  <c r="T179" i="12" s="1"/>
  <c r="T213" i="12"/>
  <c r="T160" i="12"/>
  <c r="AV86" i="16"/>
  <c r="AV90" i="16" s="1"/>
  <c r="AU94" i="16" s="1"/>
  <c r="T101" i="12" s="1"/>
  <c r="AV84" i="16"/>
  <c r="AV88" i="16" s="1"/>
  <c r="AU92" i="16" s="1"/>
  <c r="T98" i="12" s="1"/>
  <c r="AI409" i="22"/>
  <c r="AI424" i="22" s="1"/>
  <c r="P181" i="12" s="1"/>
  <c r="AI392" i="22"/>
  <c r="AI425" i="22" s="1"/>
  <c r="P182" i="12" s="1"/>
  <c r="AI410" i="22"/>
  <c r="AI426" i="22" s="1"/>
  <c r="P183" i="12" s="1"/>
  <c r="AI122" i="22"/>
  <c r="AI379" i="22"/>
  <c r="AI380" i="22"/>
  <c r="X35" i="36"/>
  <c r="O57" i="12" s="1"/>
  <c r="X36" i="36"/>
  <c r="O128" i="12" s="1"/>
  <c r="M27" i="49"/>
  <c r="W26" i="49"/>
  <c r="F29" i="56" s="1"/>
  <c r="AD6" i="35"/>
  <c r="B277" i="21"/>
  <c r="B278" i="17"/>
  <c r="B277" i="22"/>
  <c r="B277" i="33"/>
  <c r="AD35" i="1"/>
  <c r="AD36" i="1"/>
  <c r="B133" i="12" s="1"/>
  <c r="BE388" i="17"/>
  <c r="D74" i="16"/>
  <c r="E132" i="33"/>
  <c r="E132" i="21"/>
  <c r="E133" i="17"/>
  <c r="E132" i="22"/>
  <c r="B132" i="33"/>
  <c r="B133" i="17"/>
  <c r="B132" i="21"/>
  <c r="B132" i="22"/>
  <c r="BE134" i="17"/>
  <c r="BE133" i="17"/>
  <c r="AY126" i="17"/>
  <c r="AV126" i="17"/>
  <c r="AP125" i="17"/>
  <c r="BB381" i="17"/>
  <c r="BB126" i="17"/>
  <c r="AS126" i="17"/>
  <c r="BH32" i="17"/>
  <c r="BH408" i="17" s="1"/>
  <c r="BH422" i="17" s="1"/>
  <c r="N178" i="12" s="1"/>
  <c r="BD88" i="16"/>
  <c r="BC92" i="16" s="1"/>
  <c r="AB98" i="12" s="1"/>
  <c r="AB79" i="12"/>
  <c r="AA76" i="12"/>
  <c r="BC90" i="16"/>
  <c r="BB94" i="16" s="1"/>
  <c r="AA101" i="12" s="1"/>
  <c r="H169" i="12"/>
  <c r="AJ69" i="16"/>
  <c r="M167" i="16" a="1"/>
  <c r="M167" i="16" s="1"/>
  <c r="AG57" i="12" s="1"/>
  <c r="AG58" i="12" s="1"/>
  <c r="AB30" i="49" s="1"/>
  <c r="L33" i="56" s="1"/>
  <c r="B182" i="16" a="1"/>
  <c r="B182" i="16" s="1"/>
  <c r="AE64" i="12" s="1"/>
  <c r="AE65" i="12" s="1"/>
  <c r="AL26" i="49" s="1"/>
  <c r="K29" i="60" s="1"/>
  <c r="S172" i="12"/>
  <c r="B358" i="21"/>
  <c r="B358" i="33"/>
  <c r="AJ81" i="16"/>
  <c r="B157" i="16" a="1"/>
  <c r="B157" i="16" s="1"/>
  <c r="AE52" i="12" s="1"/>
  <c r="O26" i="49" s="1"/>
  <c r="BE360" i="17"/>
  <c r="AJ26" i="36"/>
  <c r="BK359" i="17" s="1"/>
  <c r="E359" i="17"/>
  <c r="E358" i="33"/>
  <c r="E358" i="21"/>
  <c r="E358" i="22"/>
  <c r="AJ26" i="35"/>
  <c r="BH359" i="17" s="1"/>
  <c r="B359" i="17"/>
  <c r="Q236" i="12"/>
  <c r="P236" i="12"/>
  <c r="Y236" i="12"/>
  <c r="R236" i="12"/>
  <c r="AK19" i="49"/>
  <c r="J22" i="60" s="1"/>
  <c r="AQ66" i="12"/>
  <c r="AK10" i="49"/>
  <c r="J13" i="60" s="1"/>
  <c r="AO66" i="12"/>
  <c r="AK26" i="49"/>
  <c r="J29" i="60" s="1"/>
  <c r="AE66" i="12"/>
  <c r="AK27" i="49"/>
  <c r="J30" i="60" s="1"/>
  <c r="AF66" i="12"/>
  <c r="AK20" i="49"/>
  <c r="J23" i="60" s="1"/>
  <c r="AR66" i="12"/>
  <c r="AG20" i="49"/>
  <c r="F23" i="60" s="1"/>
  <c r="I167" i="12"/>
  <c r="AK68" i="16"/>
  <c r="AK80" i="16"/>
  <c r="B198" i="12"/>
  <c r="BH402" i="17"/>
  <c r="BH442" i="17" s="1"/>
  <c r="N198" i="12" s="1"/>
  <c r="B313" i="33"/>
  <c r="B313" i="21"/>
  <c r="B313" i="22"/>
  <c r="AG11" i="35"/>
  <c r="BH314" i="17" s="1"/>
  <c r="B314" i="17"/>
  <c r="D68" i="16"/>
  <c r="E313" i="22"/>
  <c r="AG11" i="36"/>
  <c r="BK314" i="17" s="1"/>
  <c r="E314" i="17"/>
  <c r="E313" i="33"/>
  <c r="E313" i="21"/>
  <c r="AD30" i="49"/>
  <c r="AD37" i="49"/>
  <c r="AK30" i="49"/>
  <c r="J33" i="60" s="1"/>
  <c r="AG68" i="12"/>
  <c r="AG67" i="12"/>
  <c r="AI65" i="16"/>
  <c r="B52" i="28"/>
  <c r="K60" i="12" s="1"/>
  <c r="J66" i="16"/>
  <c r="BH244" i="17"/>
  <c r="H160" i="12"/>
  <c r="AI77" i="16"/>
  <c r="AJ65" i="16"/>
  <c r="AJ77" i="16"/>
  <c r="G160" i="12"/>
  <c r="B53" i="28"/>
  <c r="K131" i="12" s="1"/>
  <c r="AM78" i="16"/>
  <c r="J78" i="16"/>
  <c r="AL65" i="16"/>
  <c r="BE246" i="17"/>
  <c r="BE373" i="17" s="1"/>
  <c r="K130" i="12"/>
  <c r="J57" i="12"/>
  <c r="J160" i="12" s="1"/>
  <c r="H163" i="12"/>
  <c r="G163" i="12"/>
  <c r="AH75" i="16"/>
  <c r="BB373" i="17"/>
  <c r="F155" i="12"/>
  <c r="C245" i="17"/>
  <c r="BH181" i="17"/>
  <c r="AH63" i="16"/>
  <c r="AS412" i="17"/>
  <c r="AS429" i="17" s="1"/>
  <c r="G185" i="12" s="1"/>
  <c r="BB412" i="17"/>
  <c r="BB429" i="17" s="1"/>
  <c r="J185" i="12" s="1"/>
  <c r="N26" i="49"/>
  <c r="P30" i="49"/>
  <c r="I33" i="56" s="1"/>
  <c r="S30" i="49"/>
  <c r="U30" i="49"/>
  <c r="T30" i="49"/>
  <c r="O27" i="49"/>
  <c r="N27" i="49"/>
  <c r="Y221" i="12"/>
  <c r="Y51" i="12"/>
  <c r="Z221" i="12"/>
  <c r="Z51" i="12"/>
  <c r="Z220" i="12"/>
  <c r="Z50" i="12"/>
  <c r="X220" i="12"/>
  <c r="O23" i="49"/>
  <c r="N23" i="49"/>
  <c r="P20" i="49"/>
  <c r="I23" i="56" s="1"/>
  <c r="S20" i="49"/>
  <c r="U20" i="49"/>
  <c r="T20" i="49"/>
  <c r="V220" i="12"/>
  <c r="S23" i="49"/>
  <c r="W220" i="12"/>
  <c r="O9" i="49"/>
  <c r="N9" i="49"/>
  <c r="R156" i="12"/>
  <c r="R50" i="12"/>
  <c r="S16" i="49" s="1"/>
  <c r="Q219" i="12"/>
  <c r="N14" i="49"/>
  <c r="P8" i="49"/>
  <c r="I11" i="56" s="1"/>
  <c r="S8" i="49"/>
  <c r="O10" i="49"/>
  <c r="N10" i="49"/>
  <c r="U8" i="49"/>
  <c r="T8" i="49"/>
  <c r="O11" i="49"/>
  <c r="AN49" i="12"/>
  <c r="N11" i="49" s="1"/>
  <c r="Q221" i="12"/>
  <c r="T14" i="49"/>
  <c r="O15" i="49"/>
  <c r="N15" i="49"/>
  <c r="S221" i="12"/>
  <c r="T15" i="49"/>
  <c r="P157" i="12"/>
  <c r="T13" i="49"/>
  <c r="P156" i="12"/>
  <c r="S13" i="49"/>
  <c r="R221" i="12"/>
  <c r="R51" i="12"/>
  <c r="T16" i="49" s="1"/>
  <c r="S156" i="12"/>
  <c r="S15" i="49"/>
  <c r="Q156" i="12"/>
  <c r="S14" i="49"/>
  <c r="N71" i="16"/>
  <c r="M20" i="49"/>
  <c r="B56" i="17"/>
  <c r="AM63" i="16"/>
  <c r="AM75" i="16"/>
  <c r="R35" i="35"/>
  <c r="AP63" i="16" s="1"/>
  <c r="I15" i="35"/>
  <c r="H91" i="1"/>
  <c r="K91" i="1" s="1"/>
  <c r="B143" i="16"/>
  <c r="B142" i="16" s="1" a="1"/>
  <c r="B142" i="16" s="1"/>
  <c r="AE43" i="12" s="1"/>
  <c r="AE44" i="12" s="1"/>
  <c r="J26" i="49" s="1"/>
  <c r="H110" i="1"/>
  <c r="K110" i="1" s="1"/>
  <c r="I12" i="35"/>
  <c r="H88" i="1"/>
  <c r="K88" i="1" s="1"/>
  <c r="B418" i="17"/>
  <c r="B443" i="17" s="1"/>
  <c r="B199" i="12" s="1"/>
  <c r="B56" i="22"/>
  <c r="B56" i="33"/>
  <c r="B186" i="12"/>
  <c r="B56" i="21"/>
  <c r="AM54" i="12"/>
  <c r="AM53" i="12"/>
  <c r="BK410" i="17"/>
  <c r="BK425" i="17" s="1"/>
  <c r="O181" i="12" s="1"/>
  <c r="C200" i="12"/>
  <c r="AU60" i="12"/>
  <c r="I35" i="36"/>
  <c r="O43" i="12" s="1"/>
  <c r="AM60" i="16"/>
  <c r="AM72" i="16"/>
  <c r="M28" i="49"/>
  <c r="M35" i="49" s="1"/>
  <c r="AJ48" i="12"/>
  <c r="R28" i="49" s="1"/>
  <c r="R35" i="49" s="1"/>
  <c r="N160" i="16"/>
  <c r="N157" i="16" s="1" a="1"/>
  <c r="N157" i="16" s="1"/>
  <c r="AJ52" i="12" s="1"/>
  <c r="BH182" i="17"/>
  <c r="M65" i="16"/>
  <c r="N168" i="16"/>
  <c r="N167" i="16" s="1" a="1"/>
  <c r="N167" i="16" s="1"/>
  <c r="AJ57" i="12" s="1"/>
  <c r="I157" i="16" a="1"/>
  <c r="I157" i="16" s="1"/>
  <c r="AQ52" i="12" s="1"/>
  <c r="N184" i="16"/>
  <c r="N182" i="16" s="1" a="1"/>
  <c r="N182" i="16" s="1"/>
  <c r="AJ64" i="12" s="1"/>
  <c r="BH336" i="17"/>
  <c r="BH403" i="17" s="1"/>
  <c r="BH444" i="17" s="1"/>
  <c r="N200" i="12" s="1"/>
  <c r="M63" i="16"/>
  <c r="BH409" i="17"/>
  <c r="BH423" i="17" s="1"/>
  <c r="N179" i="12" s="1"/>
  <c r="AY379" i="17"/>
  <c r="BB379" i="17"/>
  <c r="J115" i="12"/>
  <c r="H59" i="16"/>
  <c r="F59" i="16"/>
  <c r="I59" i="16"/>
  <c r="G59" i="16"/>
  <c r="F71" i="16"/>
  <c r="J41" i="12"/>
  <c r="H71" i="16"/>
  <c r="I71" i="16"/>
  <c r="G71" i="16"/>
  <c r="I41" i="12"/>
  <c r="I115" i="12"/>
  <c r="H115" i="12"/>
  <c r="H41" i="12"/>
  <c r="G41" i="12"/>
  <c r="G115" i="12"/>
  <c r="AM68" i="16"/>
  <c r="AM80" i="16"/>
  <c r="E379" i="17"/>
  <c r="AV379" i="17"/>
  <c r="AS379" i="17"/>
  <c r="AP35" i="17"/>
  <c r="AP34" i="17"/>
  <c r="AE59" i="12"/>
  <c r="Y26" i="49" s="1"/>
  <c r="H29" i="56" s="1"/>
  <c r="AF54" i="12"/>
  <c r="AF53" i="12"/>
  <c r="AF59" i="12"/>
  <c r="Y27" i="49" s="1"/>
  <c r="H30" i="56" s="1"/>
  <c r="N66" i="16"/>
  <c r="N78" i="16"/>
  <c r="AG19" i="49"/>
  <c r="F22" i="60" s="1"/>
  <c r="AG65" i="12"/>
  <c r="AL30" i="49" s="1"/>
  <c r="K33" i="60" s="1"/>
  <c r="AH30" i="49"/>
  <c r="G33" i="60" s="1"/>
  <c r="AL13" i="49"/>
  <c r="K16" i="60" s="1"/>
  <c r="AL16" i="49"/>
  <c r="K19" i="60" s="1"/>
  <c r="AL15" i="49"/>
  <c r="K18" i="60" s="1"/>
  <c r="AH15" i="49"/>
  <c r="G18" i="60" s="1"/>
  <c r="AL14" i="49"/>
  <c r="K17" i="60" s="1"/>
  <c r="BE403" i="17"/>
  <c r="BE444" i="17" s="1"/>
  <c r="K200" i="12" s="1"/>
  <c r="BE418" i="17"/>
  <c r="BE443" i="17" s="1"/>
  <c r="K199" i="12" s="1"/>
  <c r="N79" i="16"/>
  <c r="AJ68" i="16"/>
  <c r="H64" i="12"/>
  <c r="H167" i="12" s="1"/>
  <c r="J167" i="12"/>
  <c r="AL68" i="16"/>
  <c r="AL80" i="16"/>
  <c r="AL63" i="12"/>
  <c r="AN306" i="17"/>
  <c r="AG26" i="49"/>
  <c r="F29" i="60" s="1"/>
  <c r="AY375" i="17"/>
  <c r="AG30" i="49"/>
  <c r="F33" i="60" s="1"/>
  <c r="B385" i="17"/>
  <c r="AM65" i="16"/>
  <c r="AV60" i="12"/>
  <c r="K160" i="12"/>
  <c r="AJ63" i="12"/>
  <c r="AJ66" i="12" s="1"/>
  <c r="AG28" i="49"/>
  <c r="AG16" i="49"/>
  <c r="F19" i="60" s="1"/>
  <c r="AK14" i="49"/>
  <c r="J17" i="60" s="1"/>
  <c r="AK15" i="49"/>
  <c r="J18" i="60" s="1"/>
  <c r="AK16" i="49"/>
  <c r="J19" i="60" s="1"/>
  <c r="AK13" i="49"/>
  <c r="J16" i="60" s="1"/>
  <c r="AG13" i="49"/>
  <c r="F16" i="60" s="1"/>
  <c r="M77" i="16"/>
  <c r="C165" i="12"/>
  <c r="BK308" i="17"/>
  <c r="AM77" i="16"/>
  <c r="AF65" i="16"/>
  <c r="R320" i="12"/>
  <c r="B57" i="12"/>
  <c r="Q288" i="12" s="1"/>
  <c r="F62" i="12"/>
  <c r="F165" i="12" s="1"/>
  <c r="AH79" i="16"/>
  <c r="C229" i="12"/>
  <c r="AG67" i="16"/>
  <c r="AG79" i="16"/>
  <c r="B251" i="12"/>
  <c r="P320" i="12"/>
  <c r="Y320" i="12"/>
  <c r="S320" i="12"/>
  <c r="B256" i="12"/>
  <c r="Q320" i="12"/>
  <c r="T320" i="12"/>
  <c r="BK301" i="17"/>
  <c r="BK387" i="17" s="1"/>
  <c r="AD35" i="36"/>
  <c r="AD36" i="36"/>
  <c r="O133" i="12" s="1"/>
  <c r="X35" i="35"/>
  <c r="N57" i="12" s="1"/>
  <c r="X36" i="35"/>
  <c r="N128" i="12" s="1"/>
  <c r="T315" i="12"/>
  <c r="Y30" i="49"/>
  <c r="H33" i="56" s="1"/>
  <c r="B52" i="36"/>
  <c r="O60" i="12" s="1"/>
  <c r="B53" i="36"/>
  <c r="O131" i="12" s="1"/>
  <c r="AA35" i="36"/>
  <c r="O59" i="12" s="1"/>
  <c r="AA36" i="36"/>
  <c r="O130" i="12" s="1"/>
  <c r="X163" i="12"/>
  <c r="W163" i="12"/>
  <c r="Z22" i="49"/>
  <c r="J25" i="56" s="1"/>
  <c r="Z23" i="49"/>
  <c r="J26" i="56" s="1"/>
  <c r="Z16" i="49"/>
  <c r="J19" i="56" s="1"/>
  <c r="Z13" i="49"/>
  <c r="J16" i="56" s="1"/>
  <c r="Z15" i="49"/>
  <c r="J18" i="56" s="1"/>
  <c r="AC13" i="49"/>
  <c r="M16" i="56" s="1"/>
  <c r="AO60" i="12"/>
  <c r="Z10" i="49" s="1"/>
  <c r="J13" i="56" s="1"/>
  <c r="AC14" i="49"/>
  <c r="M17" i="56" s="1"/>
  <c r="AC15" i="49"/>
  <c r="M18" i="56" s="1"/>
  <c r="Y10" i="49"/>
  <c r="H13" i="56" s="1"/>
  <c r="AM61" i="12"/>
  <c r="AC9" i="49" s="1"/>
  <c r="M12" i="56" s="1"/>
  <c r="AM60" i="12"/>
  <c r="Z9" i="49" s="1"/>
  <c r="J12" i="56" s="1"/>
  <c r="BH273" i="17"/>
  <c r="X8" i="49"/>
  <c r="G11" i="56" s="1"/>
  <c r="AP415" i="17"/>
  <c r="AP436" i="17" s="1"/>
  <c r="F192" i="12" s="1"/>
  <c r="AP373" i="17"/>
  <c r="F57" i="12"/>
  <c r="F160" i="12" s="1"/>
  <c r="J22" i="49"/>
  <c r="X13" i="49"/>
  <c r="G16" i="56" s="1"/>
  <c r="Y149" i="12"/>
  <c r="AB14" i="49"/>
  <c r="L17" i="56" s="1"/>
  <c r="W161" i="12"/>
  <c r="AP399" i="17"/>
  <c r="AP437" i="17" s="1"/>
  <c r="F193" i="12" s="1"/>
  <c r="AE58" i="12"/>
  <c r="AB26" i="49" s="1"/>
  <c r="L29" i="56" s="1"/>
  <c r="X26" i="49"/>
  <c r="G29" i="56" s="1"/>
  <c r="BE415" i="17"/>
  <c r="BE436" i="17" s="1"/>
  <c r="K192" i="12" s="1"/>
  <c r="BE385" i="17"/>
  <c r="BE399" i="17"/>
  <c r="BE437" i="17" s="1"/>
  <c r="K193" i="12" s="1"/>
  <c r="AQ58" i="12"/>
  <c r="AB19" i="49" s="1"/>
  <c r="L22" i="56" s="1"/>
  <c r="X19" i="49"/>
  <c r="G22" i="56" s="1"/>
  <c r="AB15" i="49"/>
  <c r="L18" i="56" s="1"/>
  <c r="AH77" i="16"/>
  <c r="BH245" i="17"/>
  <c r="B415" i="17"/>
  <c r="B436" i="17" s="1"/>
  <c r="B192" i="12" s="1"/>
  <c r="B399" i="17"/>
  <c r="B437" i="17" s="1"/>
  <c r="AI75" i="16"/>
  <c r="Z315" i="12"/>
  <c r="S315" i="12"/>
  <c r="Q315" i="12"/>
  <c r="Y163" i="12"/>
  <c r="Z164" i="12"/>
  <c r="Y315" i="12"/>
  <c r="R315" i="12"/>
  <c r="BH412" i="17"/>
  <c r="BH429" i="17" s="1"/>
  <c r="N185" i="12" s="1"/>
  <c r="Y159" i="12"/>
  <c r="Z152" i="12"/>
  <c r="Q164" i="12"/>
  <c r="AL63" i="16"/>
  <c r="J155" i="12"/>
  <c r="AL75" i="16"/>
  <c r="C121" i="12"/>
  <c r="C249" i="12" s="1"/>
  <c r="D62" i="16"/>
  <c r="Q218" i="12"/>
  <c r="S216" i="12"/>
  <c r="Q154" i="12"/>
  <c r="W164" i="12"/>
  <c r="V170" i="12"/>
  <c r="U171" i="12"/>
  <c r="W156" i="12"/>
  <c r="Z157" i="12"/>
  <c r="Z172" i="12"/>
  <c r="Z150" i="12"/>
  <c r="Q168" i="12"/>
  <c r="W172" i="12"/>
  <c r="U227" i="12"/>
  <c r="W154" i="12"/>
  <c r="W166" i="12"/>
  <c r="S157" i="12"/>
  <c r="Y164" i="12"/>
  <c r="Z156" i="12"/>
  <c r="P168" i="12"/>
  <c r="Z161" i="12"/>
  <c r="X154" i="12"/>
  <c r="AJ63" i="16"/>
  <c r="N72" i="16"/>
  <c r="AA14" i="49"/>
  <c r="K17" i="56" s="1"/>
  <c r="Y157" i="12"/>
  <c r="R220" i="12"/>
  <c r="AA16" i="49"/>
  <c r="K19" i="56" s="1"/>
  <c r="AA15" i="49"/>
  <c r="K18" i="56" s="1"/>
  <c r="AA13" i="49"/>
  <c r="K16" i="56" s="1"/>
  <c r="AJ56" i="12"/>
  <c r="AA28" i="49" s="1"/>
  <c r="K31" i="56" s="1"/>
  <c r="W28" i="49"/>
  <c r="BH154" i="17"/>
  <c r="BH413" i="17" s="1"/>
  <c r="BH431" i="17" s="1"/>
  <c r="N187" i="12" s="1"/>
  <c r="M75" i="16"/>
  <c r="G60" i="16"/>
  <c r="N75" i="16"/>
  <c r="Y150" i="12"/>
  <c r="P216" i="12"/>
  <c r="Y154" i="12"/>
  <c r="X161" i="12"/>
  <c r="V152" i="12"/>
  <c r="V216" i="12"/>
  <c r="M19" i="49"/>
  <c r="S212" i="12"/>
  <c r="Q212" i="12"/>
  <c r="S148" i="12"/>
  <c r="B383" i="17"/>
  <c r="R36" i="35"/>
  <c r="N123" i="12" s="1"/>
  <c r="V171" i="12"/>
  <c r="U212" i="12"/>
  <c r="U153" i="12"/>
  <c r="X171" i="12"/>
  <c r="V172" i="12"/>
  <c r="R23" i="49"/>
  <c r="V163" i="12"/>
  <c r="Y148" i="12"/>
  <c r="U218" i="12"/>
  <c r="W150" i="12"/>
  <c r="U154" i="12"/>
  <c r="X156" i="12"/>
  <c r="BH91" i="17"/>
  <c r="C10" i="35"/>
  <c r="Z154" i="12"/>
  <c r="Z148" i="12"/>
  <c r="Z163" i="12"/>
  <c r="S154" i="12"/>
  <c r="G155" i="12"/>
  <c r="P23" i="49"/>
  <c r="I26" i="56" s="1"/>
  <c r="AN183" i="17"/>
  <c r="P15" i="49"/>
  <c r="I18" i="56" s="1"/>
  <c r="P14" i="49"/>
  <c r="I17" i="56" s="1"/>
  <c r="P16" i="49"/>
  <c r="I19" i="56" s="1"/>
  <c r="O14" i="49"/>
  <c r="P13" i="49"/>
  <c r="I16" i="56" s="1"/>
  <c r="U13" i="49"/>
  <c r="U16" i="49"/>
  <c r="U14" i="49"/>
  <c r="U15" i="49"/>
  <c r="I155" i="12"/>
  <c r="Q161" i="12"/>
  <c r="P213" i="12"/>
  <c r="W152" i="12"/>
  <c r="V154" i="12"/>
  <c r="H155" i="12"/>
  <c r="B91" i="33"/>
  <c r="B392" i="33" s="1"/>
  <c r="B91" i="22"/>
  <c r="B392" i="22" s="1"/>
  <c r="B91" i="21"/>
  <c r="B392" i="21" s="1"/>
  <c r="R159" i="12"/>
  <c r="P163" i="12"/>
  <c r="X172" i="12"/>
  <c r="W168" i="12"/>
  <c r="V214" i="12"/>
  <c r="Q214" i="12"/>
  <c r="S220" i="12"/>
  <c r="AJ75" i="16"/>
  <c r="BK182" i="17"/>
  <c r="BK383" i="17" s="1"/>
  <c r="N63" i="16"/>
  <c r="R232" i="12"/>
  <c r="V156" i="12"/>
  <c r="U148" i="12"/>
  <c r="U170" i="12"/>
  <c r="X150" i="12"/>
  <c r="W170" i="12"/>
  <c r="U217" i="12"/>
  <c r="W171" i="12"/>
  <c r="X168" i="12"/>
  <c r="U150" i="12"/>
  <c r="V150" i="12"/>
  <c r="P150" i="12"/>
  <c r="R35" i="36"/>
  <c r="O52" i="12" s="1"/>
  <c r="O49" i="12" s="1"/>
  <c r="Q230" i="12"/>
  <c r="P220" i="12"/>
  <c r="AI63" i="16"/>
  <c r="E413" i="17"/>
  <c r="E431" i="17" s="1"/>
  <c r="C187" i="12" s="1"/>
  <c r="E383" i="17"/>
  <c r="B92" i="17"/>
  <c r="B410" i="17" s="1"/>
  <c r="B425" i="17" s="1"/>
  <c r="B181" i="12" s="1"/>
  <c r="I34" i="35"/>
  <c r="B92" i="33"/>
  <c r="H27" i="49"/>
  <c r="R36" i="36"/>
  <c r="O123" i="12" s="1"/>
  <c r="T170" i="12"/>
  <c r="S230" i="12"/>
  <c r="Q223" i="12"/>
  <c r="Y166" i="12"/>
  <c r="P166" i="12"/>
  <c r="P164" i="12"/>
  <c r="R148" i="12"/>
  <c r="Z171" i="12"/>
  <c r="R212" i="12"/>
  <c r="Z168" i="12"/>
  <c r="R214" i="12"/>
  <c r="Z159" i="12"/>
  <c r="R150" i="12"/>
  <c r="Q157" i="12"/>
  <c r="R218" i="12"/>
  <c r="T172" i="12"/>
  <c r="S150" i="12"/>
  <c r="AN42" i="12"/>
  <c r="I11" i="49" s="1"/>
  <c r="E93" i="17"/>
  <c r="E396" i="17" s="1"/>
  <c r="E432" i="17" s="1"/>
  <c r="C188" i="12" s="1"/>
  <c r="C52" i="12"/>
  <c r="AG75" i="16"/>
  <c r="AG63" i="16"/>
  <c r="L5" i="36"/>
  <c r="BK94" i="17" s="1"/>
  <c r="B126" i="22"/>
  <c r="B126" i="21"/>
  <c r="B126" i="33"/>
  <c r="B127" i="17"/>
  <c r="I36" i="36"/>
  <c r="O117" i="12" s="1"/>
  <c r="E410" i="17"/>
  <c r="E425" i="17" s="1"/>
  <c r="C181" i="12" s="1"/>
  <c r="E92" i="22"/>
  <c r="AN92" i="17"/>
  <c r="E92" i="33"/>
  <c r="E380" i="17"/>
  <c r="Q216" i="12"/>
  <c r="S227" i="12"/>
  <c r="P149" i="12"/>
  <c r="P218" i="12"/>
  <c r="Q148" i="12"/>
  <c r="R154" i="12"/>
  <c r="R216" i="12"/>
  <c r="Q152" i="12"/>
  <c r="R152" i="12"/>
  <c r="P154" i="12"/>
  <c r="S223" i="12"/>
  <c r="Q150" i="12"/>
  <c r="AY413" i="17"/>
  <c r="AY431" i="17" s="1"/>
  <c r="I187" i="12" s="1"/>
  <c r="E92" i="21"/>
  <c r="S231" i="12"/>
  <c r="S228" i="12"/>
  <c r="Q155" i="12"/>
  <c r="T171" i="12"/>
  <c r="S232" i="12"/>
  <c r="R230" i="12"/>
  <c r="R157" i="12"/>
  <c r="P215" i="12"/>
  <c r="L9" i="49"/>
  <c r="S152" i="12"/>
  <c r="P152" i="12"/>
  <c r="P165" i="12"/>
  <c r="S161" i="12"/>
  <c r="R227" i="12"/>
  <c r="P221" i="12"/>
  <c r="P223" i="12"/>
  <c r="Q220" i="12"/>
  <c r="R229" i="12"/>
  <c r="S214" i="12"/>
  <c r="AK63" i="16"/>
  <c r="AK75" i="16"/>
  <c r="AV383" i="17"/>
  <c r="AG72" i="16"/>
  <c r="BK63" i="17"/>
  <c r="BK380" i="17" s="1"/>
  <c r="N60" i="16"/>
  <c r="AG60" i="16"/>
  <c r="R15" i="49"/>
  <c r="AG48" i="12"/>
  <c r="R30" i="49" s="1"/>
  <c r="M30" i="49"/>
  <c r="P214" i="12"/>
  <c r="T168" i="12"/>
  <c r="P151" i="12"/>
  <c r="AL46" i="12"/>
  <c r="Q8" i="49" s="1"/>
  <c r="BB383" i="17"/>
  <c r="AS383" i="17"/>
  <c r="AF63" i="16"/>
  <c r="B52" i="12"/>
  <c r="AF75" i="16"/>
  <c r="C183" i="17"/>
  <c r="U68" i="12"/>
  <c r="AE22" i="49" s="1"/>
  <c r="U72" i="12"/>
  <c r="U236" i="12" s="1"/>
  <c r="C59" i="12"/>
  <c r="C162" i="12" s="1"/>
  <c r="AL72" i="16"/>
  <c r="J43" i="12"/>
  <c r="J149" i="12" s="1"/>
  <c r="AH76" i="16"/>
  <c r="F55" i="12"/>
  <c r="F158" i="12" s="1"/>
  <c r="J60" i="12"/>
  <c r="J163" i="12" s="1"/>
  <c r="U53" i="12"/>
  <c r="AQ65" i="16"/>
  <c r="U54" i="12"/>
  <c r="C60" i="12"/>
  <c r="C163" i="12" s="1"/>
  <c r="AK76" i="16"/>
  <c r="I55" i="12"/>
  <c r="I158" i="12" s="1"/>
  <c r="U56" i="12"/>
  <c r="U223" i="12" s="1"/>
  <c r="AK60" i="16"/>
  <c r="I43" i="12"/>
  <c r="I149" i="12" s="1"/>
  <c r="AW75" i="16"/>
  <c r="AW86" i="16" s="1"/>
  <c r="AW90" i="16" s="1"/>
  <c r="AV94" i="16" s="1"/>
  <c r="U101" i="12" s="1"/>
  <c r="U52" i="12"/>
  <c r="H71" i="12"/>
  <c r="H171" i="12" s="1"/>
  <c r="E7" i="22"/>
  <c r="C9" i="36"/>
  <c r="BK7" i="17" s="1"/>
  <c r="C47" i="12"/>
  <c r="O9" i="36"/>
  <c r="N62" i="16" s="1"/>
  <c r="AJ45" i="12"/>
  <c r="L28" i="49" s="1"/>
  <c r="L35" i="49" s="1"/>
  <c r="G28" i="49"/>
  <c r="G35" i="49" s="1"/>
  <c r="AJ42" i="12"/>
  <c r="I28" i="49" s="1"/>
  <c r="I35" i="49" s="1"/>
  <c r="AG43" i="12"/>
  <c r="AG44" i="12" s="1"/>
  <c r="J30" i="49" s="1"/>
  <c r="AL73" i="16"/>
  <c r="AL61" i="16"/>
  <c r="BE125" i="17"/>
  <c r="O36" i="1"/>
  <c r="B121" i="12" s="1"/>
  <c r="AF46" i="12"/>
  <c r="Q27" i="49" s="1"/>
  <c r="L27" i="49"/>
  <c r="H20" i="49"/>
  <c r="AY380" i="17"/>
  <c r="J151" i="12"/>
  <c r="U231" i="12"/>
  <c r="Q149" i="12"/>
  <c r="Q213" i="12"/>
  <c r="BK396" i="17"/>
  <c r="BK432" i="17" s="1"/>
  <c r="O188" i="12" s="1"/>
  <c r="AY410" i="17"/>
  <c r="AY425" i="17" s="1"/>
  <c r="I181" i="12" s="1"/>
  <c r="G19" i="49"/>
  <c r="E7" i="17"/>
  <c r="E7" i="21"/>
  <c r="BH69" i="17"/>
  <c r="E7" i="33"/>
  <c r="AP93" i="17"/>
  <c r="AL60" i="16"/>
  <c r="AP410" i="17"/>
  <c r="AP425" i="17" s="1"/>
  <c r="F181" i="12" s="1"/>
  <c r="BE410" i="17"/>
  <c r="BE425" i="17" s="1"/>
  <c r="K181" i="12" s="1"/>
  <c r="BE393" i="17"/>
  <c r="BE426" i="17" s="1"/>
  <c r="K182" i="12" s="1"/>
  <c r="AV92" i="17"/>
  <c r="H43" i="12"/>
  <c r="H117" i="12"/>
  <c r="AY93" i="17"/>
  <c r="BE93" i="17"/>
  <c r="AS98" i="17"/>
  <c r="AS381" i="17" s="1"/>
  <c r="F61" i="16"/>
  <c r="G45" i="12"/>
  <c r="G119" i="12"/>
  <c r="P224" i="12"/>
  <c r="S147" i="12"/>
  <c r="S211" i="12"/>
  <c r="AK72" i="16"/>
  <c r="R222" i="12"/>
  <c r="R158" i="12"/>
  <c r="Q158" i="12"/>
  <c r="U160" i="12"/>
  <c r="B69" i="21"/>
  <c r="B70" i="17"/>
  <c r="B69" i="33"/>
  <c r="B69" i="22"/>
  <c r="H89" i="1"/>
  <c r="K89" i="1" s="1"/>
  <c r="M59" i="16"/>
  <c r="BH56" i="17"/>
  <c r="B72" i="33"/>
  <c r="B73" i="17"/>
  <c r="B72" i="22"/>
  <c r="B72" i="21"/>
  <c r="AP380" i="17"/>
  <c r="AG61" i="12"/>
  <c r="AC30" i="49" s="1"/>
  <c r="M33" i="56" s="1"/>
  <c r="Q222" i="12"/>
  <c r="AN60" i="17"/>
  <c r="C59" i="16"/>
  <c r="AG71" i="16"/>
  <c r="AG59" i="16"/>
  <c r="BK57" i="17"/>
  <c r="BK379" i="17" s="1"/>
  <c r="F36" i="36"/>
  <c r="O115" i="12" s="1"/>
  <c r="N59" i="16"/>
  <c r="F35" i="36"/>
  <c r="O41" i="12" s="1"/>
  <c r="U167" i="12"/>
  <c r="C71" i="16"/>
  <c r="B57" i="21"/>
  <c r="B57" i="22"/>
  <c r="B57" i="17"/>
  <c r="F36" i="1"/>
  <c r="B115" i="12" s="1"/>
  <c r="B57" i="33"/>
  <c r="F35" i="1"/>
  <c r="B41" i="12" s="1"/>
  <c r="N30" i="49"/>
  <c r="AG45" i="12"/>
  <c r="BA84" i="16"/>
  <c r="BA88" i="16" s="1"/>
  <c r="AZ92" i="16" s="1"/>
  <c r="Y98" i="12" s="1"/>
  <c r="P153" i="12"/>
  <c r="BB86" i="16"/>
  <c r="BB90" i="16" s="1"/>
  <c r="BA94" i="16" s="1"/>
  <c r="Z101" i="12" s="1"/>
  <c r="U224" i="12"/>
  <c r="U229" i="12"/>
  <c r="AF409" i="22"/>
  <c r="AF424" i="22" s="1"/>
  <c r="S181" i="12" s="1"/>
  <c r="AV23" i="17"/>
  <c r="B19" i="21"/>
  <c r="BH18" i="17"/>
  <c r="AF369" i="22"/>
  <c r="AF392" i="22"/>
  <c r="AF425" i="22" s="1"/>
  <c r="S182" i="12" s="1"/>
  <c r="AF379" i="22"/>
  <c r="BE22" i="17"/>
  <c r="BB21" i="17"/>
  <c r="AV22" i="17"/>
  <c r="AP21" i="17"/>
  <c r="AS22" i="17"/>
  <c r="AY21" i="17"/>
  <c r="T231" i="12"/>
  <c r="AL378" i="22"/>
  <c r="B18" i="33"/>
  <c r="B18" i="22"/>
  <c r="B18" i="21"/>
  <c r="B18" i="17"/>
  <c r="E16" i="22"/>
  <c r="E16" i="17"/>
  <c r="E16" i="21"/>
  <c r="E16" i="33"/>
  <c r="Z373" i="33"/>
  <c r="AS84" i="16"/>
  <c r="AS88" i="16" s="1"/>
  <c r="AR92" i="16" s="1"/>
  <c r="Q98" i="12" s="1"/>
  <c r="Z385" i="33"/>
  <c r="AS86" i="16"/>
  <c r="AS90" i="16" s="1"/>
  <c r="AR94" i="16" s="1"/>
  <c r="Q101" i="12" s="1"/>
  <c r="Z372" i="33"/>
  <c r="Z415" i="33"/>
  <c r="Z437" i="33" s="1"/>
  <c r="AC194" i="12" s="1"/>
  <c r="Z275" i="33"/>
  <c r="Z399" i="33"/>
  <c r="Z438" i="33" s="1"/>
  <c r="AC195" i="12" s="1"/>
  <c r="Z400" i="33"/>
  <c r="Z439" i="33" s="1"/>
  <c r="AC196" i="12" s="1"/>
  <c r="W68" i="33"/>
  <c r="T124" i="33"/>
  <c r="AF380" i="22"/>
  <c r="AF410" i="22"/>
  <c r="AF426" i="22" s="1"/>
  <c r="S183" i="12" s="1"/>
  <c r="W391" i="22"/>
  <c r="W423" i="22" s="1"/>
  <c r="Z180" i="12" s="1"/>
  <c r="AF393" i="22"/>
  <c r="AF427" i="22" s="1"/>
  <c r="S184" i="12" s="1"/>
  <c r="Z167" i="12"/>
  <c r="AO54" i="12"/>
  <c r="AP400" i="17"/>
  <c r="AP439" i="17" s="1"/>
  <c r="F195" i="12" s="1"/>
  <c r="AO53" i="12"/>
  <c r="AC380" i="22"/>
  <c r="W380" i="22"/>
  <c r="AI123" i="22"/>
  <c r="AC122" i="22"/>
  <c r="AC410" i="22"/>
  <c r="AC426" i="22" s="1"/>
  <c r="R183" i="12" s="1"/>
  <c r="AC393" i="22"/>
  <c r="AC427" i="22" s="1"/>
  <c r="R184" i="12" s="1"/>
  <c r="W410" i="22"/>
  <c r="W426" i="22" s="1"/>
  <c r="Z183" i="12" s="1"/>
  <c r="W122" i="22"/>
  <c r="W393" i="22"/>
  <c r="W427" i="22" s="1"/>
  <c r="Z184" i="12" s="1"/>
  <c r="AL61" i="22"/>
  <c r="AL391" i="22"/>
  <c r="AL423" i="22" s="1"/>
  <c r="Q180" i="12" s="1"/>
  <c r="AL408" i="22"/>
  <c r="AL422" i="22" s="1"/>
  <c r="Q179" i="12" s="1"/>
  <c r="AF123" i="22"/>
  <c r="AF124" i="22" s="1"/>
  <c r="AF125" i="22" s="1"/>
  <c r="AF126" i="22" s="1"/>
  <c r="AF127" i="22" s="1"/>
  <c r="AF128" i="22" s="1"/>
  <c r="AF129" i="22" s="1"/>
  <c r="AF130" i="22" s="1"/>
  <c r="AF131" i="22" s="1"/>
  <c r="AF132" i="22" s="1"/>
  <c r="AF133" i="22" s="1"/>
  <c r="AF134" i="22" s="1"/>
  <c r="AF135" i="22" s="1"/>
  <c r="AF136" i="22" s="1"/>
  <c r="AF137" i="22" s="1"/>
  <c r="AF138" i="22" s="1"/>
  <c r="AF139" i="22" s="1"/>
  <c r="AF140" i="22" s="1"/>
  <c r="AF141" i="22" s="1"/>
  <c r="AF142" i="22" s="1"/>
  <c r="AF143" i="22" s="1"/>
  <c r="AF144" i="22" s="1"/>
  <c r="AF145" i="22" s="1"/>
  <c r="AF146" i="22" s="1"/>
  <c r="AF147" i="22" s="1"/>
  <c r="AF148" i="22" s="1"/>
  <c r="AF149" i="22" s="1"/>
  <c r="AF150" i="22" s="1"/>
  <c r="AF151" i="22" s="1"/>
  <c r="AF152" i="22" s="1"/>
  <c r="B363" i="21"/>
  <c r="B363" i="33"/>
  <c r="B363" i="22"/>
  <c r="B364" i="17"/>
  <c r="U165" i="12"/>
  <c r="BK364" i="17"/>
  <c r="E364" i="17"/>
  <c r="E363" i="33"/>
  <c r="E363" i="21"/>
  <c r="E363" i="22"/>
  <c r="AP365" i="17"/>
  <c r="AP366" i="17"/>
  <c r="BE365" i="17"/>
  <c r="BH331" i="17"/>
  <c r="AS358" i="17"/>
  <c r="AS359" i="17"/>
  <c r="B350" i="33"/>
  <c r="B350" i="22"/>
  <c r="BK351" i="17"/>
  <c r="E351" i="22"/>
  <c r="E351" i="33"/>
  <c r="E351" i="21"/>
  <c r="E352" i="17"/>
  <c r="BH350" i="17"/>
  <c r="BH352" i="17"/>
  <c r="B350" i="21"/>
  <c r="E69" i="16"/>
  <c r="AS352" i="17"/>
  <c r="AP351" i="17"/>
  <c r="AT54" i="12"/>
  <c r="K165" i="12"/>
  <c r="BK344" i="17"/>
  <c r="C306" i="17"/>
  <c r="I171" i="12"/>
  <c r="U232" i="12"/>
  <c r="AL22" i="49"/>
  <c r="K25" i="60" s="1"/>
  <c r="AR65" i="12"/>
  <c r="AL20" i="49" s="1"/>
  <c r="K23" i="60" s="1"/>
  <c r="AH20" i="49"/>
  <c r="G23" i="60" s="1"/>
  <c r="V231" i="12"/>
  <c r="AH23" i="49"/>
  <c r="G26" i="60" s="1"/>
  <c r="K167" i="12"/>
  <c r="AH37" i="49"/>
  <c r="G40" i="60" s="1"/>
  <c r="AK64" i="16"/>
  <c r="E400" i="17"/>
  <c r="E439" i="17" s="1"/>
  <c r="C195" i="12" s="1"/>
  <c r="AT61" i="12"/>
  <c r="I163" i="12"/>
  <c r="V76" i="12"/>
  <c r="S219" i="12"/>
  <c r="S155" i="12"/>
  <c r="P217" i="12"/>
  <c r="AK79" i="16"/>
  <c r="AH68" i="16"/>
  <c r="AH80" i="16"/>
  <c r="F167" i="12"/>
  <c r="AK67" i="16"/>
  <c r="AS60" i="12"/>
  <c r="I170" i="12"/>
  <c r="Z229" i="12"/>
  <c r="AR56" i="12"/>
  <c r="AA20" i="49" s="1"/>
  <c r="K23" i="56" s="1"/>
  <c r="W20" i="49"/>
  <c r="F23" i="56" s="1"/>
  <c r="AR58" i="12"/>
  <c r="AB20" i="49" s="1"/>
  <c r="L23" i="56" s="1"/>
  <c r="X20" i="49"/>
  <c r="G23" i="56" s="1"/>
  <c r="AR60" i="12"/>
  <c r="Z20" i="49" s="1"/>
  <c r="J23" i="56" s="1"/>
  <c r="Y20" i="49"/>
  <c r="H23" i="56" s="1"/>
  <c r="V226" i="12"/>
  <c r="Y23" i="49"/>
  <c r="H26" i="56" s="1"/>
  <c r="U225" i="12"/>
  <c r="AB22" i="49"/>
  <c r="L25" i="56" s="1"/>
  <c r="T290" i="12"/>
  <c r="Y33" i="49"/>
  <c r="H36" i="56" s="1"/>
  <c r="AM63" i="12"/>
  <c r="AG9" i="49"/>
  <c r="F12" i="60" s="1"/>
  <c r="U230" i="12"/>
  <c r="AK22" i="49"/>
  <c r="J25" i="60" s="1"/>
  <c r="AQ60" i="12"/>
  <c r="Z19" i="49" s="1"/>
  <c r="J22" i="56" s="1"/>
  <c r="Y19" i="49"/>
  <c r="H22" i="56" s="1"/>
  <c r="V229" i="12"/>
  <c r="AG23" i="49"/>
  <c r="F26" i="60" s="1"/>
  <c r="AN63" i="12"/>
  <c r="AG11" i="49"/>
  <c r="F14" i="60" s="1"/>
  <c r="U228" i="12"/>
  <c r="AC22" i="49"/>
  <c r="M25" i="56" s="1"/>
  <c r="U226" i="12"/>
  <c r="Y22" i="49"/>
  <c r="H25" i="56" s="1"/>
  <c r="M78" i="16"/>
  <c r="M66" i="16"/>
  <c r="J170" i="12"/>
  <c r="F163" i="12"/>
  <c r="S322" i="12"/>
  <c r="J165" i="12"/>
  <c r="AL67" i="16"/>
  <c r="AL79" i="16"/>
  <c r="BB375" i="17"/>
  <c r="I165" i="12"/>
  <c r="H170" i="12"/>
  <c r="AJ79" i="16"/>
  <c r="AJ67" i="16"/>
  <c r="H165" i="12"/>
  <c r="AV387" i="17"/>
  <c r="AV375" i="17"/>
  <c r="R224" i="12"/>
  <c r="R160" i="12"/>
  <c r="U211" i="12"/>
  <c r="U147" i="12"/>
  <c r="U162" i="12"/>
  <c r="V167" i="12"/>
  <c r="U215" i="12"/>
  <c r="U151" i="12"/>
  <c r="AR61" i="12"/>
  <c r="AC20" i="49" s="1"/>
  <c r="M23" i="56" s="1"/>
  <c r="AY84" i="16"/>
  <c r="AY88" i="16" s="1"/>
  <c r="AX92" i="16" s="1"/>
  <c r="W98" i="12" s="1"/>
  <c r="AR86" i="16"/>
  <c r="AR90" i="16" s="1"/>
  <c r="AQ94" i="16" s="1"/>
  <c r="P101" i="12" s="1"/>
  <c r="AG78" i="16"/>
  <c r="AG66" i="16"/>
  <c r="U164" i="12"/>
  <c r="V146" i="12"/>
  <c r="V210" i="12"/>
  <c r="AR84" i="16"/>
  <c r="AR88" i="16" s="1"/>
  <c r="AQ92" i="16" s="1"/>
  <c r="O98" i="12" s="1"/>
  <c r="AN275" i="17"/>
  <c r="E373" i="17"/>
  <c r="E386" i="17"/>
  <c r="E416" i="17"/>
  <c r="E438" i="17" s="1"/>
  <c r="C194" i="12" s="1"/>
  <c r="U166" i="12"/>
  <c r="V219" i="12"/>
  <c r="AT86" i="16"/>
  <c r="AT90" i="16" s="1"/>
  <c r="AS94" i="16" s="1"/>
  <c r="R101" i="12" s="1"/>
  <c r="AN53" i="12"/>
  <c r="BB384" i="17"/>
  <c r="AT84" i="16"/>
  <c r="AT88" i="16" s="1"/>
  <c r="AS92" i="16" s="1"/>
  <c r="R98" i="12" s="1"/>
  <c r="X146" i="12"/>
  <c r="AQ61" i="12"/>
  <c r="AC19" i="49" s="1"/>
  <c r="M22" i="56" s="1"/>
  <c r="V155" i="12"/>
  <c r="Y290" i="12"/>
  <c r="BH387" i="17"/>
  <c r="B226" i="12"/>
  <c r="B162" i="12"/>
  <c r="AF66" i="16"/>
  <c r="Z76" i="12"/>
  <c r="BA86" i="16"/>
  <c r="BA90" i="16" s="1"/>
  <c r="AZ94" i="16" s="1"/>
  <c r="Y101" i="12" s="1"/>
  <c r="AF78" i="16"/>
  <c r="AU84" i="16"/>
  <c r="AU88" i="16" s="1"/>
  <c r="AT92" i="16" s="1"/>
  <c r="S98" i="12" s="1"/>
  <c r="AN54" i="12"/>
  <c r="AU86" i="16"/>
  <c r="AU90" i="16" s="1"/>
  <c r="AT94" i="16" s="1"/>
  <c r="S101" i="12" s="1"/>
  <c r="BH275" i="17"/>
  <c r="BH400" i="17" s="1"/>
  <c r="BH439" i="17" s="1"/>
  <c r="N195" i="12" s="1"/>
  <c r="AJ59" i="12"/>
  <c r="Y28" i="49" s="1"/>
  <c r="H31" i="56" s="1"/>
  <c r="B258" i="12"/>
  <c r="T322" i="12"/>
  <c r="B416" i="17"/>
  <c r="B438" i="17" s="1"/>
  <c r="B194" i="12" s="1"/>
  <c r="B401" i="17"/>
  <c r="B440" i="17" s="1"/>
  <c r="B196" i="12" s="1"/>
  <c r="B52" i="35"/>
  <c r="N60" i="12" s="1"/>
  <c r="B400" i="17"/>
  <c r="B439" i="17" s="1"/>
  <c r="B195" i="12" s="1"/>
  <c r="Q322" i="12"/>
  <c r="P322" i="12"/>
  <c r="B386" i="17"/>
  <c r="AA35" i="35"/>
  <c r="AA36" i="35"/>
  <c r="N130" i="12" s="1"/>
  <c r="B53" i="35"/>
  <c r="N131" i="12" s="1"/>
  <c r="Z322" i="12"/>
  <c r="R322" i="12"/>
  <c r="C275" i="17"/>
  <c r="W153" i="12"/>
  <c r="F162" i="12"/>
  <c r="AH78" i="16"/>
  <c r="AH66" i="16"/>
  <c r="AP401" i="17"/>
  <c r="AP440" i="17" s="1"/>
  <c r="F196" i="12" s="1"/>
  <c r="AP416" i="17"/>
  <c r="AP438" i="17" s="1"/>
  <c r="F194" i="12" s="1"/>
  <c r="AP386" i="17"/>
  <c r="BB84" i="16"/>
  <c r="BB88" i="16" s="1"/>
  <c r="BA92" i="16" s="1"/>
  <c r="Z98" i="12" s="1"/>
  <c r="X165" i="12"/>
  <c r="V149" i="12"/>
  <c r="V213" i="12"/>
  <c r="X34" i="49"/>
  <c r="G37" i="56" s="1"/>
  <c r="C160" i="12"/>
  <c r="C224" i="12"/>
  <c r="U222" i="12"/>
  <c r="U158" i="12"/>
  <c r="AW63" i="16"/>
  <c r="AW84" i="16" s="1"/>
  <c r="AW88" i="16" s="1"/>
  <c r="AV92" i="16" s="1"/>
  <c r="U98" i="12" s="1"/>
  <c r="W226" i="12"/>
  <c r="AQ56" i="12"/>
  <c r="AA19" i="49" s="1"/>
  <c r="K22" i="56" s="1"/>
  <c r="AZ86" i="16"/>
  <c r="AZ90" i="16" s="1"/>
  <c r="AY94" i="16" s="1"/>
  <c r="X101" i="12" s="1"/>
  <c r="U168" i="12"/>
  <c r="V162" i="12"/>
  <c r="U161" i="12"/>
  <c r="AZ84" i="16"/>
  <c r="AZ88" i="16" s="1"/>
  <c r="AY92" i="16" s="1"/>
  <c r="X98" i="12" s="1"/>
  <c r="X217" i="12"/>
  <c r="U146" i="12"/>
  <c r="Y162" i="12"/>
  <c r="AX86" i="16"/>
  <c r="AX90" i="16" s="1"/>
  <c r="AW94" i="16" s="1"/>
  <c r="V101" i="12" s="1"/>
  <c r="AY86" i="16"/>
  <c r="AY90" i="16" s="1"/>
  <c r="AX94" i="16" s="1"/>
  <c r="W101" i="12" s="1"/>
  <c r="W147" i="12"/>
  <c r="Z146" i="12"/>
  <c r="W408" i="22"/>
  <c r="W422" i="22" s="1"/>
  <c r="Z179" i="12" s="1"/>
  <c r="W378" i="22"/>
  <c r="T407" i="22"/>
  <c r="T421" i="22" s="1"/>
  <c r="Y178" i="12" s="1"/>
  <c r="T33" i="22"/>
  <c r="Z217" i="12"/>
  <c r="Y147" i="12"/>
  <c r="W160" i="12"/>
  <c r="AX84" i="16"/>
  <c r="AX88" i="16" s="1"/>
  <c r="AW92" i="16" s="1"/>
  <c r="V98" i="12" s="1"/>
  <c r="Z290" i="12"/>
  <c r="Z162" i="12"/>
  <c r="Z151" i="12"/>
  <c r="K378" i="21"/>
  <c r="H10" i="49"/>
  <c r="X162" i="12"/>
  <c r="Q378" i="21"/>
  <c r="H11" i="49"/>
  <c r="N378" i="21"/>
  <c r="U210" i="12"/>
  <c r="N61" i="21"/>
  <c r="N408" i="21"/>
  <c r="N422" i="21" s="1"/>
  <c r="W179" i="12" s="1"/>
  <c r="N391" i="21"/>
  <c r="N423" i="21" s="1"/>
  <c r="W180" i="12" s="1"/>
  <c r="K391" i="21"/>
  <c r="K423" i="21" s="1"/>
  <c r="V180" i="12" s="1"/>
  <c r="K61" i="21"/>
  <c r="Q61" i="21"/>
  <c r="Q408" i="21"/>
  <c r="Q422" i="21" s="1"/>
  <c r="X179" i="12" s="1"/>
  <c r="Q391" i="21"/>
  <c r="Q423" i="21" s="1"/>
  <c r="X180" i="12" s="1"/>
  <c r="H30" i="21"/>
  <c r="H31" i="21" s="1"/>
  <c r="H32" i="21" s="1"/>
  <c r="X222" i="12"/>
  <c r="K149" i="12"/>
  <c r="H37" i="49"/>
  <c r="K155" i="12"/>
  <c r="O37" i="49"/>
  <c r="V217" i="12"/>
  <c r="M23" i="49"/>
  <c r="V215" i="12"/>
  <c r="L23" i="49"/>
  <c r="V211" i="12"/>
  <c r="G23" i="49"/>
  <c r="AL64" i="16"/>
  <c r="Y165" i="12"/>
  <c r="S165" i="12"/>
  <c r="S229" i="12"/>
  <c r="R162" i="12"/>
  <c r="R226" i="12"/>
  <c r="R290" i="12"/>
  <c r="R147" i="12"/>
  <c r="R211" i="12"/>
  <c r="R155" i="12"/>
  <c r="R219" i="12"/>
  <c r="Q215" i="12"/>
  <c r="Q151" i="12"/>
  <c r="S162" i="12"/>
  <c r="S226" i="12"/>
  <c r="S290" i="12"/>
  <c r="Q146" i="12"/>
  <c r="Q210" i="12"/>
  <c r="Q162" i="12"/>
  <c r="Q226" i="12"/>
  <c r="Q290" i="12"/>
  <c r="Q165" i="12"/>
  <c r="Q229" i="12"/>
  <c r="S215" i="12"/>
  <c r="S151" i="12"/>
  <c r="P162" i="12"/>
  <c r="P226" i="12"/>
  <c r="P290" i="12"/>
  <c r="S149" i="12"/>
  <c r="S213" i="12"/>
  <c r="R149" i="12"/>
  <c r="R213" i="12"/>
  <c r="Z160" i="12"/>
  <c r="V153" i="12"/>
  <c r="V147" i="12"/>
  <c r="T377" i="22"/>
  <c r="Y229" i="12"/>
  <c r="Z155" i="12"/>
  <c r="Z219" i="12"/>
  <c r="AL76" i="16"/>
  <c r="J158" i="12"/>
  <c r="J171" i="12"/>
  <c r="AH64" i="16"/>
  <c r="AM64" i="16"/>
  <c r="AM76" i="16"/>
  <c r="BE384" i="17"/>
  <c r="AU49" i="12"/>
  <c r="AU54" i="12"/>
  <c r="AU51" i="12" s="1"/>
  <c r="AU53" i="12"/>
  <c r="AU50" i="12" s="1"/>
  <c r="W369" i="22"/>
  <c r="B7" i="33"/>
  <c r="B7" i="21"/>
  <c r="B7" i="22"/>
  <c r="B7" i="17"/>
  <c r="W379" i="22"/>
  <c r="Y151" i="12"/>
  <c r="Y215" i="12"/>
  <c r="V224" i="12"/>
  <c r="V160" i="12"/>
  <c r="V158" i="12"/>
  <c r="V222" i="12"/>
  <c r="X151" i="12"/>
  <c r="X215" i="12"/>
  <c r="W392" i="22"/>
  <c r="W425" i="22" s="1"/>
  <c r="Z182" i="12" s="1"/>
  <c r="W409" i="22"/>
  <c r="W424" i="22" s="1"/>
  <c r="Z181" i="12" s="1"/>
  <c r="Z149" i="12"/>
  <c r="Z213" i="12"/>
  <c r="W158" i="12"/>
  <c r="W222" i="12"/>
  <c r="Z211" i="12"/>
  <c r="Z147" i="12"/>
  <c r="Y219" i="12"/>
  <c r="Y155" i="12"/>
  <c r="W146" i="12"/>
  <c r="W210" i="12"/>
  <c r="AY8" i="17"/>
  <c r="AS9" i="17"/>
  <c r="AS10" i="17"/>
  <c r="AV9" i="17"/>
  <c r="BK121" i="17"/>
  <c r="C149" i="12"/>
  <c r="C213" i="12"/>
  <c r="N158" i="12"/>
  <c r="AP64" i="16"/>
  <c r="AP76" i="16"/>
  <c r="E127" i="22"/>
  <c r="E128" i="17"/>
  <c r="E127" i="21"/>
  <c r="E127" i="33"/>
  <c r="AH60" i="16"/>
  <c r="AH72" i="16"/>
  <c r="F149" i="12"/>
  <c r="AP8" i="17"/>
  <c r="BH384" i="17"/>
  <c r="BH414" i="17"/>
  <c r="BH434" i="17" s="1"/>
  <c r="N190" i="12" s="1"/>
  <c r="BH405" i="17"/>
  <c r="BH447" i="17" s="1"/>
  <c r="N203" i="12" s="1"/>
  <c r="BK127" i="17"/>
  <c r="BH127" i="17"/>
  <c r="AC405" i="33"/>
  <c r="AC447" i="33" s="1"/>
  <c r="AD204" i="12" s="1"/>
  <c r="AC246" i="33"/>
  <c r="AC247" i="33" s="1"/>
  <c r="AC248" i="33" s="1"/>
  <c r="AC249" i="33" s="1"/>
  <c r="AC250" i="33" s="1"/>
  <c r="AC251" i="33" s="1"/>
  <c r="AC252" i="33" s="1"/>
  <c r="AC253" i="33" s="1"/>
  <c r="AC254" i="33" s="1"/>
  <c r="AC255" i="33" s="1"/>
  <c r="AC256" i="33" s="1"/>
  <c r="AC257" i="33" s="1"/>
  <c r="AC258" i="33" s="1"/>
  <c r="AC259" i="33" s="1"/>
  <c r="AC260" i="33" s="1"/>
  <c r="AC261" i="33" s="1"/>
  <c r="AC262" i="33" s="1"/>
  <c r="AC263" i="33" s="1"/>
  <c r="AC264" i="33" s="1"/>
  <c r="AC265" i="33" s="1"/>
  <c r="AC266" i="33" s="1"/>
  <c r="AC267" i="33" s="1"/>
  <c r="AC268" i="33" s="1"/>
  <c r="AC269" i="33" s="1"/>
  <c r="AC270" i="33" s="1"/>
  <c r="AC271" i="33" s="1"/>
  <c r="AC272" i="33" s="1"/>
  <c r="AC273" i="33" s="1"/>
  <c r="AC274" i="33" s="1"/>
  <c r="BB9" i="17"/>
  <c r="BE9" i="17"/>
  <c r="AQ76" i="16"/>
  <c r="AQ64" i="16"/>
  <c r="C222" i="12"/>
  <c r="C158" i="12"/>
  <c r="BK400" i="17"/>
  <c r="BK439" i="17" s="1"/>
  <c r="O195" i="12" s="1"/>
  <c r="BK384" i="17"/>
  <c r="BK373" i="17"/>
  <c r="BK414" i="17"/>
  <c r="BK434" i="17" s="1"/>
  <c r="O190" i="12" s="1"/>
  <c r="BK405" i="17"/>
  <c r="BK447" i="17" s="1"/>
  <c r="O203" i="12" s="1"/>
  <c r="AQ77" i="16" l="1"/>
  <c r="O160" i="12"/>
  <c r="B261" i="12"/>
  <c r="R325" i="12"/>
  <c r="Y325" i="12"/>
  <c r="T325" i="12"/>
  <c r="S325" i="12"/>
  <c r="P325" i="12"/>
  <c r="Q325" i="12"/>
  <c r="Z325" i="12"/>
  <c r="B62" i="12"/>
  <c r="AF79" i="16"/>
  <c r="AF67" i="16"/>
  <c r="BH278" i="17"/>
  <c r="AD36" i="35"/>
  <c r="N133" i="12" s="1"/>
  <c r="AD35" i="35"/>
  <c r="I84" i="16"/>
  <c r="J76" i="12" s="1"/>
  <c r="AY128" i="17"/>
  <c r="AY127" i="17"/>
  <c r="AV128" i="17"/>
  <c r="AV127" i="17"/>
  <c r="AP126" i="17"/>
  <c r="BB128" i="17"/>
  <c r="BB127" i="17"/>
  <c r="G134" i="12"/>
  <c r="AS127" i="17"/>
  <c r="X30" i="49"/>
  <c r="G33" i="56" s="1"/>
  <c r="AH26" i="49"/>
  <c r="G29" i="60" s="1"/>
  <c r="AE54" i="12"/>
  <c r="U26" i="49" s="1"/>
  <c r="AE53" i="12"/>
  <c r="P26" i="49" s="1"/>
  <c r="I29" i="56" s="1"/>
  <c r="BE361" i="17"/>
  <c r="AJ27" i="36"/>
  <c r="BK360" i="17" s="1"/>
  <c r="E359" i="21"/>
  <c r="E359" i="22"/>
  <c r="E360" i="17"/>
  <c r="E359" i="33"/>
  <c r="AJ27" i="35"/>
  <c r="BH360" i="17" s="1"/>
  <c r="B359" i="21"/>
  <c r="B359" i="33"/>
  <c r="B360" i="17"/>
  <c r="B359" i="22"/>
  <c r="AK11" i="49"/>
  <c r="J14" i="60" s="1"/>
  <c r="AN66" i="12"/>
  <c r="AK8" i="49"/>
  <c r="J11" i="60" s="1"/>
  <c r="AL66" i="12"/>
  <c r="AK9" i="49"/>
  <c r="J12" i="60" s="1"/>
  <c r="AM66" i="12"/>
  <c r="AG35" i="49"/>
  <c r="F38" i="60" s="1"/>
  <c r="F31" i="60"/>
  <c r="AJ65" i="12"/>
  <c r="AL28" i="49" s="1"/>
  <c r="AL35" i="49" s="1"/>
  <c r="K38" i="60" s="1"/>
  <c r="AH28" i="49"/>
  <c r="BH385" i="17"/>
  <c r="C80" i="16"/>
  <c r="C68" i="16"/>
  <c r="C64" i="12"/>
  <c r="AH34" i="49" s="1"/>
  <c r="G37" i="60" s="1"/>
  <c r="D80" i="16"/>
  <c r="AG12" i="35"/>
  <c r="M68" i="16" s="1"/>
  <c r="B314" i="22"/>
  <c r="B314" i="21"/>
  <c r="B314" i="33"/>
  <c r="B315" i="17"/>
  <c r="AG35" i="1"/>
  <c r="AG36" i="1"/>
  <c r="B135" i="12" s="1"/>
  <c r="AG12" i="36"/>
  <c r="E314" i="22"/>
  <c r="E314" i="21"/>
  <c r="E315" i="17"/>
  <c r="AN336" i="17" s="1"/>
  <c r="E314" i="33"/>
  <c r="C135" i="12"/>
  <c r="C263" i="12" s="1"/>
  <c r="AK28" i="49"/>
  <c r="AJ68" i="12"/>
  <c r="AE28" i="49" s="1"/>
  <c r="AE35" i="49" s="1"/>
  <c r="AJ67" i="12"/>
  <c r="AD28" i="49" s="1"/>
  <c r="AD35" i="49" s="1"/>
  <c r="N74" i="16"/>
  <c r="K163" i="12"/>
  <c r="K59" i="12"/>
  <c r="Y37" i="49" s="1"/>
  <c r="H40" i="56" s="1"/>
  <c r="AM66" i="16"/>
  <c r="BE386" i="17"/>
  <c r="BE404" i="17"/>
  <c r="BE446" i="17" s="1"/>
  <c r="K202" i="12" s="1"/>
  <c r="BE406" i="17"/>
  <c r="BE448" i="17" s="1"/>
  <c r="K204" i="12" s="1"/>
  <c r="BE416" i="17"/>
  <c r="BE438" i="17" s="1"/>
  <c r="K194" i="12" s="1"/>
  <c r="W35" i="49"/>
  <c r="F38" i="56" s="1"/>
  <c r="F31" i="56"/>
  <c r="Y283" i="12"/>
  <c r="N33" i="49"/>
  <c r="T26" i="49"/>
  <c r="S26" i="49"/>
  <c r="O28" i="49"/>
  <c r="O35" i="49" s="1"/>
  <c r="AJ49" i="12"/>
  <c r="N28" i="49" s="1"/>
  <c r="N35" i="49" s="1"/>
  <c r="P27" i="49"/>
  <c r="I30" i="56" s="1"/>
  <c r="S27" i="49"/>
  <c r="O34" i="49"/>
  <c r="N34" i="49"/>
  <c r="U27" i="49"/>
  <c r="T27" i="49"/>
  <c r="U22" i="49"/>
  <c r="T22" i="49"/>
  <c r="O19" i="49"/>
  <c r="N19" i="49"/>
  <c r="U220" i="12"/>
  <c r="S22" i="49"/>
  <c r="O22" i="49"/>
  <c r="N22" i="49"/>
  <c r="P11" i="49"/>
  <c r="I14" i="56" s="1"/>
  <c r="AN50" i="12"/>
  <c r="S11" i="49" s="1"/>
  <c r="U9" i="49"/>
  <c r="T9" i="49"/>
  <c r="P10" i="49"/>
  <c r="I13" i="56" s="1"/>
  <c r="S10" i="49"/>
  <c r="U10" i="49"/>
  <c r="T10" i="49"/>
  <c r="U11" i="49"/>
  <c r="AN51" i="12"/>
  <c r="T11" i="49" s="1"/>
  <c r="P9" i="49"/>
  <c r="I12" i="56" s="1"/>
  <c r="S9" i="49"/>
  <c r="AP75" i="16"/>
  <c r="N52" i="12"/>
  <c r="H26" i="49"/>
  <c r="H93" i="1"/>
  <c r="K93" i="1" s="1"/>
  <c r="H92" i="1"/>
  <c r="K92" i="1" s="1"/>
  <c r="AQ72" i="16"/>
  <c r="AQ60" i="16"/>
  <c r="BH418" i="17"/>
  <c r="BH443" i="17" s="1"/>
  <c r="N199" i="12" s="1"/>
  <c r="N143" i="16"/>
  <c r="N142" i="16" s="1" a="1"/>
  <c r="N142" i="16" s="1"/>
  <c r="AJ43" i="12" s="1"/>
  <c r="AJ53" i="12"/>
  <c r="AJ50" i="12" s="1"/>
  <c r="AJ54" i="12"/>
  <c r="AJ51" i="12" s="1"/>
  <c r="AL59" i="16"/>
  <c r="AL71" i="16"/>
  <c r="J147" i="12"/>
  <c r="AE61" i="12"/>
  <c r="AC26" i="49" s="1"/>
  <c r="M29" i="56" s="1"/>
  <c r="H147" i="12"/>
  <c r="E59" i="16"/>
  <c r="AE60" i="12"/>
  <c r="Z26" i="49" s="1"/>
  <c r="J29" i="56" s="1"/>
  <c r="G147" i="12"/>
  <c r="I147" i="12"/>
  <c r="AI71" i="16"/>
  <c r="AI59" i="16"/>
  <c r="AJ59" i="16"/>
  <c r="AJ71" i="16"/>
  <c r="AK59" i="16"/>
  <c r="AK71" i="16"/>
  <c r="E71" i="16"/>
  <c r="F115" i="12"/>
  <c r="AP379" i="17"/>
  <c r="AF60" i="12"/>
  <c r="Z27" i="49" s="1"/>
  <c r="J30" i="56" s="1"/>
  <c r="AF61" i="12"/>
  <c r="AC27" i="49" s="1"/>
  <c r="M30" i="56" s="1"/>
  <c r="P288" i="12"/>
  <c r="S288" i="12"/>
  <c r="B224" i="12"/>
  <c r="B160" i="12"/>
  <c r="Y288" i="12"/>
  <c r="Z288" i="12"/>
  <c r="R288" i="12"/>
  <c r="X33" i="49"/>
  <c r="G36" i="56" s="1"/>
  <c r="T288" i="12"/>
  <c r="N160" i="12"/>
  <c r="AQ66" i="16"/>
  <c r="O163" i="12"/>
  <c r="AP65" i="16"/>
  <c r="AP77" i="16"/>
  <c r="O62" i="12"/>
  <c r="O165" i="12" s="1"/>
  <c r="AQ79" i="16"/>
  <c r="AQ67" i="16"/>
  <c r="AQ78" i="16"/>
  <c r="Y34" i="49"/>
  <c r="H37" i="56" s="1"/>
  <c r="Z34" i="49"/>
  <c r="J37" i="56" s="1"/>
  <c r="Z37" i="49"/>
  <c r="J40" i="56" s="1"/>
  <c r="AJ58" i="12"/>
  <c r="AB28" i="49" s="1"/>
  <c r="X28" i="49"/>
  <c r="C193" i="12"/>
  <c r="B193" i="12"/>
  <c r="BH415" i="17"/>
  <c r="BH436" i="17" s="1"/>
  <c r="N192" i="12" s="1"/>
  <c r="BH399" i="17"/>
  <c r="BH437" i="17" s="1"/>
  <c r="N193" i="12" s="1"/>
  <c r="B393" i="17"/>
  <c r="B426" i="17" s="1"/>
  <c r="B182" i="12" s="1"/>
  <c r="AA22" i="49"/>
  <c r="K25" i="56" s="1"/>
  <c r="BH383" i="17"/>
  <c r="S283" i="12"/>
  <c r="C11" i="35"/>
  <c r="U172" i="12"/>
  <c r="U221" i="12"/>
  <c r="U157" i="12"/>
  <c r="B93" i="17"/>
  <c r="B411" i="17" s="1"/>
  <c r="B427" i="17" s="1"/>
  <c r="B183" i="12" s="1"/>
  <c r="L4" i="35"/>
  <c r="BH93" i="17" s="1"/>
  <c r="BH411" i="17" s="1"/>
  <c r="BH427" i="17" s="1"/>
  <c r="N183" i="12" s="1"/>
  <c r="B128" i="17"/>
  <c r="B382" i="17" s="1"/>
  <c r="BH92" i="17"/>
  <c r="BH393" i="17" s="1"/>
  <c r="BH426" i="17" s="1"/>
  <c r="N182" i="12" s="1"/>
  <c r="B127" i="33"/>
  <c r="B127" i="22"/>
  <c r="B127" i="21"/>
  <c r="O35" i="1"/>
  <c r="B47" i="12" s="1"/>
  <c r="M33" i="49" s="1"/>
  <c r="E411" i="17"/>
  <c r="E427" i="17" s="1"/>
  <c r="C183" i="12" s="1"/>
  <c r="C227" i="12"/>
  <c r="P22" i="49"/>
  <c r="I25" i="56" s="1"/>
  <c r="R283" i="12"/>
  <c r="O33" i="49"/>
  <c r="C226" i="12"/>
  <c r="O155" i="12"/>
  <c r="AQ63" i="16"/>
  <c r="U159" i="12"/>
  <c r="U156" i="12"/>
  <c r="AQ75" i="16"/>
  <c r="B92" i="22"/>
  <c r="B92" i="21"/>
  <c r="E94" i="17"/>
  <c r="L6" i="36"/>
  <c r="E93" i="33"/>
  <c r="E93" i="22"/>
  <c r="E93" i="21"/>
  <c r="C219" i="12"/>
  <c r="C155" i="12"/>
  <c r="B155" i="12"/>
  <c r="P283" i="12"/>
  <c r="Q283" i="12"/>
  <c r="Z283" i="12"/>
  <c r="T283" i="12"/>
  <c r="B219" i="12"/>
  <c r="AP78" i="16"/>
  <c r="N59" i="12"/>
  <c r="N162" i="12" s="1"/>
  <c r="I13" i="35"/>
  <c r="BH71" i="17" s="1"/>
  <c r="AJ61" i="12"/>
  <c r="AC28" i="49" s="1"/>
  <c r="M31" i="56" s="1"/>
  <c r="AJ60" i="12"/>
  <c r="Z28" i="49" s="1"/>
  <c r="C62" i="16"/>
  <c r="O9" i="35"/>
  <c r="O36" i="35" s="1"/>
  <c r="N121" i="12" s="1"/>
  <c r="I16" i="35"/>
  <c r="BH74" i="17" s="1"/>
  <c r="E8" i="22"/>
  <c r="C10" i="36"/>
  <c r="BK8" i="17" s="1"/>
  <c r="AJ46" i="12"/>
  <c r="Q28" i="49" s="1"/>
  <c r="Q35" i="49" s="1"/>
  <c r="AA35" i="49"/>
  <c r="K38" i="56" s="1"/>
  <c r="F35" i="49"/>
  <c r="H30" i="49"/>
  <c r="BE126" i="17"/>
  <c r="AG46" i="12"/>
  <c r="Q30" i="49" s="1"/>
  <c r="L30" i="49"/>
  <c r="C74" i="16"/>
  <c r="M71" i="16"/>
  <c r="BH70" i="17"/>
  <c r="AY94" i="17"/>
  <c r="AJ60" i="16"/>
  <c r="H149" i="12"/>
  <c r="AJ72" i="16"/>
  <c r="AV93" i="17"/>
  <c r="AP396" i="17"/>
  <c r="AP432" i="17" s="1"/>
  <c r="F188" i="12" s="1"/>
  <c r="AP411" i="17"/>
  <c r="AP427" i="17" s="1"/>
  <c r="F183" i="12" s="1"/>
  <c r="AY411" i="17"/>
  <c r="AY427" i="17" s="1"/>
  <c r="I183" i="12" s="1"/>
  <c r="AY396" i="17"/>
  <c r="AY432" i="17" s="1"/>
  <c r="I188" i="12" s="1"/>
  <c r="AV410" i="17"/>
  <c r="AV425" i="17" s="1"/>
  <c r="H181" i="12" s="1"/>
  <c r="AV393" i="17"/>
  <c r="AV426" i="17" s="1"/>
  <c r="H182" i="12" s="1"/>
  <c r="AP94" i="17"/>
  <c r="AV380" i="17"/>
  <c r="BE396" i="17"/>
  <c r="BE432" i="17" s="1"/>
  <c r="K188" i="12" s="1"/>
  <c r="BE411" i="17"/>
  <c r="BE427" i="17" s="1"/>
  <c r="K183" i="12" s="1"/>
  <c r="BE94" i="17"/>
  <c r="AI61" i="16"/>
  <c r="AI73" i="16"/>
  <c r="G151" i="12"/>
  <c r="F36" i="35"/>
  <c r="N115" i="12" s="1"/>
  <c r="F35" i="35"/>
  <c r="N41" i="12" s="1"/>
  <c r="BH57" i="17"/>
  <c r="BH379" i="17" s="1"/>
  <c r="B70" i="33"/>
  <c r="B70" i="22"/>
  <c r="B71" i="17"/>
  <c r="B70" i="21"/>
  <c r="BH73" i="17"/>
  <c r="B73" i="22"/>
  <c r="B74" i="17"/>
  <c r="B73" i="21"/>
  <c r="B73" i="33"/>
  <c r="AQ59" i="16"/>
  <c r="AQ71" i="16"/>
  <c r="O147" i="12"/>
  <c r="G34" i="49"/>
  <c r="C211" i="12"/>
  <c r="C147" i="12"/>
  <c r="C60" i="17"/>
  <c r="B379" i="17"/>
  <c r="AF71" i="16"/>
  <c r="AF59" i="16"/>
  <c r="S307" i="12"/>
  <c r="Q307" i="12"/>
  <c r="R307" i="12"/>
  <c r="B243" i="12"/>
  <c r="Y307" i="12"/>
  <c r="T307" i="12"/>
  <c r="Z307" i="12"/>
  <c r="P307" i="12"/>
  <c r="H116" i="12"/>
  <c r="B19" i="17"/>
  <c r="BE23" i="17"/>
  <c r="BE24" i="17"/>
  <c r="H114" i="12"/>
  <c r="H42" i="12"/>
  <c r="AV24" i="17"/>
  <c r="B43" i="25"/>
  <c r="H44" i="12" s="1"/>
  <c r="H118" i="12"/>
  <c r="B19" i="22"/>
  <c r="B19" i="33"/>
  <c r="BH19" i="17"/>
  <c r="AS23" i="17"/>
  <c r="G42" i="12"/>
  <c r="BK17" i="17"/>
  <c r="BB22" i="17"/>
  <c r="AP22" i="17"/>
  <c r="AY22" i="17"/>
  <c r="E8" i="33"/>
  <c r="E8" i="21"/>
  <c r="E8" i="17"/>
  <c r="E17" i="22"/>
  <c r="E17" i="33"/>
  <c r="E17" i="17"/>
  <c r="E17" i="21"/>
  <c r="AF381" i="22"/>
  <c r="Z276" i="33"/>
  <c r="Z277" i="33" s="1"/>
  <c r="Z278" i="33" s="1"/>
  <c r="Z279" i="33" s="1"/>
  <c r="Z280" i="33" s="1"/>
  <c r="Z281" i="33" s="1"/>
  <c r="Z282" i="33" s="1"/>
  <c r="Z283" i="33" s="1"/>
  <c r="Z284" i="33" s="1"/>
  <c r="Z285" i="33" s="1"/>
  <c r="Z286" i="33" s="1"/>
  <c r="Z287" i="33" s="1"/>
  <c r="Z288" i="33" s="1"/>
  <c r="Z289" i="33" s="1"/>
  <c r="Z290" i="33" s="1"/>
  <c r="Z291" i="33" s="1"/>
  <c r="Z292" i="33" s="1"/>
  <c r="Z293" i="33" s="1"/>
  <c r="Z294" i="33" s="1"/>
  <c r="Z295" i="33" s="1"/>
  <c r="Z296" i="33" s="1"/>
  <c r="Z297" i="33" s="1"/>
  <c r="Z298" i="33" s="1"/>
  <c r="Z299" i="33" s="1"/>
  <c r="Z300" i="33" s="1"/>
  <c r="Z301" i="33" s="1"/>
  <c r="Z302" i="33" s="1"/>
  <c r="Z303" i="33" s="1"/>
  <c r="Z304" i="33" s="1"/>
  <c r="Z305" i="33" s="1"/>
  <c r="W69" i="33"/>
  <c r="T125" i="33"/>
  <c r="Z379" i="22"/>
  <c r="AI124" i="22"/>
  <c r="AI125" i="22" s="1"/>
  <c r="AI126" i="22" s="1"/>
  <c r="AI127" i="22" s="1"/>
  <c r="AI128" i="22" s="1"/>
  <c r="AI129" i="22" s="1"/>
  <c r="AI130" i="22" s="1"/>
  <c r="AI131" i="22" s="1"/>
  <c r="AI132" i="22" s="1"/>
  <c r="AI133" i="22" s="1"/>
  <c r="AI134" i="22" s="1"/>
  <c r="AI135" i="22" s="1"/>
  <c r="AI136" i="22" s="1"/>
  <c r="AI137" i="22" s="1"/>
  <c r="AI138" i="22" s="1"/>
  <c r="AI139" i="22" s="1"/>
  <c r="AI140" i="22" s="1"/>
  <c r="AI141" i="22" s="1"/>
  <c r="AI142" i="22" s="1"/>
  <c r="AI143" i="22" s="1"/>
  <c r="AI144" i="22" s="1"/>
  <c r="AI145" i="22" s="1"/>
  <c r="AI146" i="22" s="1"/>
  <c r="AI147" i="22" s="1"/>
  <c r="AI148" i="22" s="1"/>
  <c r="AI149" i="22" s="1"/>
  <c r="AI150" i="22" s="1"/>
  <c r="AI151" i="22" s="1"/>
  <c r="AI152" i="22" s="1"/>
  <c r="AI153" i="22" s="1"/>
  <c r="AI154" i="22" s="1"/>
  <c r="Z369" i="22"/>
  <c r="AL62" i="22"/>
  <c r="AL63" i="22" s="1"/>
  <c r="AL64" i="22" s="1"/>
  <c r="AL65" i="22" s="1"/>
  <c r="AL66" i="22" s="1"/>
  <c r="AL67" i="22" s="1"/>
  <c r="AL68" i="22" s="1"/>
  <c r="AL69" i="22" s="1"/>
  <c r="AL70" i="22" s="1"/>
  <c r="AL71" i="22" s="1"/>
  <c r="AL72" i="22" s="1"/>
  <c r="AL73" i="22" s="1"/>
  <c r="AL74" i="22" s="1"/>
  <c r="AL75" i="22" s="1"/>
  <c r="AL76" i="22" s="1"/>
  <c r="AL77" i="22" s="1"/>
  <c r="AL78" i="22" s="1"/>
  <c r="AL79" i="22" s="1"/>
  <c r="AL80" i="22" s="1"/>
  <c r="AL81" i="22" s="1"/>
  <c r="AL82" i="22" s="1"/>
  <c r="AL83" i="22" s="1"/>
  <c r="AL84" i="22" s="1"/>
  <c r="AL85" i="22" s="1"/>
  <c r="AL86" i="22" s="1"/>
  <c r="AL87" i="22" s="1"/>
  <c r="AL88" i="22" s="1"/>
  <c r="AL89" i="22" s="1"/>
  <c r="AL90" i="22" s="1"/>
  <c r="AL91" i="22" s="1"/>
  <c r="Z392" i="22"/>
  <c r="Z425" i="22" s="1"/>
  <c r="T182" i="12" s="1"/>
  <c r="Z92" i="22"/>
  <c r="Z409" i="22"/>
  <c r="Z424" i="22" s="1"/>
  <c r="T181" i="12" s="1"/>
  <c r="AC123" i="22"/>
  <c r="AC124" i="22" s="1"/>
  <c r="AC125" i="22" s="1"/>
  <c r="AC126" i="22" s="1"/>
  <c r="AC127" i="22" s="1"/>
  <c r="AC128" i="22" s="1"/>
  <c r="AC129" i="22" s="1"/>
  <c r="AC130" i="22" s="1"/>
  <c r="AC131" i="22" s="1"/>
  <c r="AC132" i="22" s="1"/>
  <c r="AC133" i="22" s="1"/>
  <c r="AC134" i="22" s="1"/>
  <c r="AC135" i="22" s="1"/>
  <c r="AC136" i="22" s="1"/>
  <c r="AC137" i="22" s="1"/>
  <c r="AC138" i="22" s="1"/>
  <c r="AC139" i="22" s="1"/>
  <c r="AC140" i="22" s="1"/>
  <c r="AC141" i="22" s="1"/>
  <c r="AC142" i="22" s="1"/>
  <c r="AC143" i="22" s="1"/>
  <c r="AC144" i="22" s="1"/>
  <c r="AC145" i="22" s="1"/>
  <c r="AC146" i="22" s="1"/>
  <c r="AC147" i="22" s="1"/>
  <c r="AC148" i="22" s="1"/>
  <c r="AC149" i="22" s="1"/>
  <c r="AC150" i="22" s="1"/>
  <c r="AC151" i="22" s="1"/>
  <c r="AC152" i="22" s="1"/>
  <c r="AF153" i="22"/>
  <c r="AF411" i="22"/>
  <c r="AF428" i="22" s="1"/>
  <c r="S185" i="12" s="1"/>
  <c r="AF394" i="22"/>
  <c r="AF429" i="22" s="1"/>
  <c r="S186" i="12" s="1"/>
  <c r="W123" i="22"/>
  <c r="E364" i="22"/>
  <c r="E365" i="17"/>
  <c r="E364" i="33"/>
  <c r="E364" i="21"/>
  <c r="BH364" i="17"/>
  <c r="B364" i="22"/>
  <c r="B365" i="17"/>
  <c r="B364" i="33"/>
  <c r="B364" i="21"/>
  <c r="BE366" i="17"/>
  <c r="F69" i="16"/>
  <c r="F84" i="16" s="1"/>
  <c r="F81" i="16"/>
  <c r="B58" i="24"/>
  <c r="G70" i="12" s="1"/>
  <c r="B62" i="24"/>
  <c r="G71" i="12" s="1"/>
  <c r="G137" i="12"/>
  <c r="B59" i="24"/>
  <c r="G138" i="12" s="1"/>
  <c r="B63" i="24"/>
  <c r="G139" i="12" s="1"/>
  <c r="BK352" i="17"/>
  <c r="B59" i="23"/>
  <c r="F138" i="12" s="1"/>
  <c r="E81" i="16"/>
  <c r="F137" i="12"/>
  <c r="B351" i="22"/>
  <c r="B352" i="17"/>
  <c r="B351" i="33"/>
  <c r="B351" i="21"/>
  <c r="BH351" i="17"/>
  <c r="F69" i="12"/>
  <c r="AP352" i="17"/>
  <c r="AP375" i="17" s="1"/>
  <c r="B62" i="23"/>
  <c r="F71" i="12" s="1"/>
  <c r="B63" i="23"/>
  <c r="F139" i="12" s="1"/>
  <c r="B58" i="23"/>
  <c r="F70" i="12" s="1"/>
  <c r="AS389" i="17"/>
  <c r="AS375" i="17"/>
  <c r="N163" i="12"/>
  <c r="O162" i="12"/>
  <c r="BH373" i="17"/>
  <c r="AQ53" i="12"/>
  <c r="AQ54" i="12"/>
  <c r="O101" i="12"/>
  <c r="P98" i="12"/>
  <c r="U155" i="12"/>
  <c r="U219" i="12"/>
  <c r="AP66" i="16"/>
  <c r="BH401" i="17"/>
  <c r="BH440" i="17" s="1"/>
  <c r="N196" i="12" s="1"/>
  <c r="BH416" i="17"/>
  <c r="BH438" i="17" s="1"/>
  <c r="N194" i="12" s="1"/>
  <c r="BH386" i="17"/>
  <c r="T34" i="22"/>
  <c r="H407" i="21"/>
  <c r="H421" i="21" s="1"/>
  <c r="U178" i="12" s="1"/>
  <c r="H33" i="21"/>
  <c r="Q62" i="2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Q84" i="21" s="1"/>
  <c r="Q85" i="21" s="1"/>
  <c r="Q86" i="21" s="1"/>
  <c r="Q87" i="21" s="1"/>
  <c r="Q88" i="21" s="1"/>
  <c r="Q89" i="21" s="1"/>
  <c r="Q90" i="21" s="1"/>
  <c r="Q91" i="21" s="1"/>
  <c r="H377" i="21"/>
  <c r="K62" i="2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K84" i="21" s="1"/>
  <c r="K85" i="21" s="1"/>
  <c r="K86" i="21" s="1"/>
  <c r="K87" i="21" s="1"/>
  <c r="K88" i="21" s="1"/>
  <c r="K89" i="21" s="1"/>
  <c r="K90" i="21" s="1"/>
  <c r="K91" i="21" s="1"/>
  <c r="N62" i="21"/>
  <c r="K158" i="12"/>
  <c r="W37" i="49"/>
  <c r="F40" i="56" s="1"/>
  <c r="O149" i="12"/>
  <c r="O158" i="12"/>
  <c r="BH7" i="17"/>
  <c r="B8" i="21"/>
  <c r="B8" i="22"/>
  <c r="B8" i="33"/>
  <c r="B8" i="17"/>
  <c r="O35" i="36"/>
  <c r="O47" i="12" s="1"/>
  <c r="BK128" i="17"/>
  <c r="AN153" i="17"/>
  <c r="E382" i="17"/>
  <c r="AV10" i="17"/>
  <c r="O36" i="36"/>
  <c r="O121" i="12" s="1"/>
  <c r="AP9" i="17"/>
  <c r="AG62" i="16"/>
  <c r="M34" i="49"/>
  <c r="AG74" i="16"/>
  <c r="AY9" i="17"/>
  <c r="Q313" i="12"/>
  <c r="P313" i="12"/>
  <c r="Z313" i="12"/>
  <c r="B249" i="12"/>
  <c r="S313" i="12"/>
  <c r="R313" i="12"/>
  <c r="Y313" i="12"/>
  <c r="T313" i="12"/>
  <c r="AC415" i="33"/>
  <c r="AC437" i="33" s="1"/>
  <c r="AD194" i="12" s="1"/>
  <c r="AC399" i="33"/>
  <c r="AC438" i="33" s="1"/>
  <c r="AD195" i="12" s="1"/>
  <c r="AC275" i="33"/>
  <c r="AC400" i="33"/>
  <c r="AC439" i="33" s="1"/>
  <c r="AD196" i="12" s="1"/>
  <c r="AC373" i="33"/>
  <c r="AC372" i="33"/>
  <c r="AC385" i="33"/>
  <c r="BB10" i="17"/>
  <c r="BE10" i="17"/>
  <c r="AG33" i="49" l="1"/>
  <c r="F36" i="60" s="1"/>
  <c r="B229" i="12"/>
  <c r="Z293" i="12"/>
  <c r="R293" i="12"/>
  <c r="P293" i="12"/>
  <c r="S293" i="12"/>
  <c r="Y293" i="12"/>
  <c r="B165" i="12"/>
  <c r="Q293" i="12"/>
  <c r="T293" i="12"/>
  <c r="N62" i="12"/>
  <c r="N165" i="12" s="1"/>
  <c r="AP79" i="16"/>
  <c r="AP67" i="16"/>
  <c r="AY382" i="17"/>
  <c r="I62" i="16"/>
  <c r="H62" i="16"/>
  <c r="G62" i="16"/>
  <c r="F62" i="16"/>
  <c r="AH65" i="24"/>
  <c r="V65" i="24"/>
  <c r="Y65" i="24"/>
  <c r="E65" i="24"/>
  <c r="K65" i="24"/>
  <c r="AF65" i="24"/>
  <c r="L65" i="24"/>
  <c r="H74" i="16"/>
  <c r="G74" i="16"/>
  <c r="BA38" i="24"/>
  <c r="AX38" i="24"/>
  <c r="AG65" i="24"/>
  <c r="U65" i="24"/>
  <c r="F74" i="16"/>
  <c r="F86" i="16" s="1"/>
  <c r="I74" i="16"/>
  <c r="I86" i="16" s="1"/>
  <c r="J79" i="12" s="1"/>
  <c r="I47" i="12"/>
  <c r="G65" i="24"/>
  <c r="AB65" i="24"/>
  <c r="W65" i="24"/>
  <c r="T65" i="24"/>
  <c r="N65" i="24"/>
  <c r="AD65" i="24"/>
  <c r="Z65" i="24"/>
  <c r="P65" i="24"/>
  <c r="B49" i="24"/>
  <c r="G54" i="12" s="1"/>
  <c r="G51" i="12" s="1"/>
  <c r="J121" i="12"/>
  <c r="I121" i="12"/>
  <c r="H121" i="12"/>
  <c r="AV382" i="17"/>
  <c r="AP128" i="17"/>
  <c r="AP127" i="17"/>
  <c r="B47" i="27"/>
  <c r="J124" i="12" s="1"/>
  <c r="B46" i="27"/>
  <c r="J53" i="12" s="1"/>
  <c r="BB371" i="17"/>
  <c r="BB382" i="17"/>
  <c r="S65" i="24"/>
  <c r="Q65" i="24"/>
  <c r="M65" i="24"/>
  <c r="R65" i="24"/>
  <c r="AE65" i="24"/>
  <c r="B65" i="24"/>
  <c r="G72" i="12" s="1"/>
  <c r="O65" i="24"/>
  <c r="H65" i="24"/>
  <c r="I65" i="24"/>
  <c r="AA65" i="24"/>
  <c r="J65" i="24"/>
  <c r="AC65" i="24"/>
  <c r="B55" i="24"/>
  <c r="G61" i="12" s="1"/>
  <c r="AS128" i="17"/>
  <c r="B47" i="24"/>
  <c r="G124" i="12" s="1"/>
  <c r="B46" i="24"/>
  <c r="G53" i="12" s="1"/>
  <c r="AJ65" i="24"/>
  <c r="F65" i="24"/>
  <c r="C65" i="24"/>
  <c r="AI65" i="24"/>
  <c r="G121" i="12"/>
  <c r="BE362" i="17"/>
  <c r="AJ28" i="36"/>
  <c r="BK361" i="17" s="1"/>
  <c r="E360" i="22"/>
  <c r="E360" i="33"/>
  <c r="E360" i="21"/>
  <c r="E361" i="17"/>
  <c r="AJ28" i="35"/>
  <c r="B361" i="17"/>
  <c r="B360" i="33"/>
  <c r="B360" i="22"/>
  <c r="B360" i="21"/>
  <c r="K31" i="60"/>
  <c r="AK35" i="49"/>
  <c r="J38" i="60" s="1"/>
  <c r="J31" i="60"/>
  <c r="AH35" i="49"/>
  <c r="G38" i="60" s="1"/>
  <c r="G31" i="60"/>
  <c r="AG68" i="16"/>
  <c r="AG80" i="16"/>
  <c r="AD40" i="49"/>
  <c r="N80" i="16"/>
  <c r="N68" i="16"/>
  <c r="AG35" i="35"/>
  <c r="N64" i="12" s="1"/>
  <c r="M80" i="16"/>
  <c r="B263" i="12"/>
  <c r="T327" i="12"/>
  <c r="P327" i="12"/>
  <c r="Z327" i="12"/>
  <c r="Y327" i="12"/>
  <c r="R327" i="12"/>
  <c r="Q327" i="12"/>
  <c r="S327" i="12"/>
  <c r="C336" i="17"/>
  <c r="B388" i="17"/>
  <c r="B64" i="12"/>
  <c r="AH33" i="49" s="1"/>
  <c r="AF80" i="16"/>
  <c r="AF68" i="16"/>
  <c r="BH315" i="17"/>
  <c r="BH388" i="17" s="1"/>
  <c r="AG36" i="35"/>
  <c r="N135" i="12" s="1"/>
  <c r="BK315" i="17"/>
  <c r="BK388" i="17" s="1"/>
  <c r="AG36" i="36"/>
  <c r="O135" i="12" s="1"/>
  <c r="AG35" i="36"/>
  <c r="C231" i="12"/>
  <c r="C167" i="12"/>
  <c r="E388" i="17"/>
  <c r="K162" i="12"/>
  <c r="AB35" i="49"/>
  <c r="L38" i="56" s="1"/>
  <c r="L31" i="56"/>
  <c r="Z35" i="49"/>
  <c r="J38" i="56" s="1"/>
  <c r="J31" i="56"/>
  <c r="X35" i="49"/>
  <c r="G38" i="56" s="1"/>
  <c r="G31" i="56"/>
  <c r="O40" i="49"/>
  <c r="N155" i="12"/>
  <c r="N49" i="12"/>
  <c r="U19" i="49"/>
  <c r="T19" i="49"/>
  <c r="P19" i="49"/>
  <c r="I22" i="56" s="1"/>
  <c r="S19" i="49"/>
  <c r="T28" i="49"/>
  <c r="T35" i="49" s="1"/>
  <c r="U28" i="49"/>
  <c r="U35" i="49" s="1"/>
  <c r="S28" i="49"/>
  <c r="S35" i="49" s="1"/>
  <c r="P28" i="49"/>
  <c r="C60" i="16"/>
  <c r="B74" i="22"/>
  <c r="B74" i="33"/>
  <c r="B74" i="21"/>
  <c r="B75" i="17"/>
  <c r="I17" i="35"/>
  <c r="BH75" i="17" s="1"/>
  <c r="N40" i="49"/>
  <c r="H28" i="49"/>
  <c r="H35" i="49" s="1"/>
  <c r="AJ44" i="12"/>
  <c r="J28" i="49" s="1"/>
  <c r="J35" i="49" s="1"/>
  <c r="AH59" i="16"/>
  <c r="AH71" i="16"/>
  <c r="F41" i="12"/>
  <c r="F147" i="12" s="1"/>
  <c r="AP389" i="17"/>
  <c r="M62" i="16"/>
  <c r="C153" i="17"/>
  <c r="BH396" i="17"/>
  <c r="BH432" i="17" s="1"/>
  <c r="N188" i="12" s="1"/>
  <c r="BH410" i="17"/>
  <c r="BH425" i="17" s="1"/>
  <c r="N181" i="12" s="1"/>
  <c r="AF74" i="16"/>
  <c r="B396" i="17"/>
  <c r="B432" i="17" s="1"/>
  <c r="B188" i="12" s="1"/>
  <c r="B93" i="21"/>
  <c r="AF62" i="16"/>
  <c r="L5" i="35"/>
  <c r="BH94" i="17" s="1"/>
  <c r="B94" i="17"/>
  <c r="B93" i="22"/>
  <c r="B93" i="33"/>
  <c r="L7" i="36"/>
  <c r="E95" i="17"/>
  <c r="E94" i="33"/>
  <c r="E94" i="22"/>
  <c r="E94" i="21"/>
  <c r="AI69" i="16"/>
  <c r="G69" i="12"/>
  <c r="G169" i="12" s="1"/>
  <c r="H40" i="12"/>
  <c r="H146" i="12" s="1"/>
  <c r="E9" i="33"/>
  <c r="C11" i="36"/>
  <c r="BK9" i="17" s="1"/>
  <c r="L6" i="35"/>
  <c r="BH95" i="17" s="1"/>
  <c r="B94" i="21"/>
  <c r="B95" i="17"/>
  <c r="B94" i="33"/>
  <c r="B94" i="22"/>
  <c r="Y35" i="49"/>
  <c r="BH128" i="17"/>
  <c r="BH382" i="17" s="1"/>
  <c r="J62" i="16"/>
  <c r="BE127" i="17"/>
  <c r="M74" i="16"/>
  <c r="O35" i="35"/>
  <c r="N47" i="12" s="1"/>
  <c r="AP59" i="16"/>
  <c r="BK95" i="17"/>
  <c r="BE95" i="17"/>
  <c r="AP95" i="17"/>
  <c r="AY95" i="17"/>
  <c r="AV396" i="17"/>
  <c r="AV432" i="17" s="1"/>
  <c r="H188" i="12" s="1"/>
  <c r="AV411" i="17"/>
  <c r="AV427" i="17" s="1"/>
  <c r="H183" i="12" s="1"/>
  <c r="AV94" i="17"/>
  <c r="AP71" i="16"/>
  <c r="N147" i="12"/>
  <c r="G33" i="49"/>
  <c r="G40" i="49" s="1"/>
  <c r="B147" i="12"/>
  <c r="T275" i="12"/>
  <c r="S275" i="12"/>
  <c r="B211" i="12"/>
  <c r="Y275" i="12"/>
  <c r="R275" i="12"/>
  <c r="Z275" i="12"/>
  <c r="Q275" i="12"/>
  <c r="P275" i="12"/>
  <c r="K114" i="12"/>
  <c r="AU38" i="24"/>
  <c r="X65" i="24"/>
  <c r="D65" i="24"/>
  <c r="G140" i="12"/>
  <c r="E9" i="21"/>
  <c r="K116" i="12"/>
  <c r="K118" i="12"/>
  <c r="B43" i="28"/>
  <c r="E19" i="33"/>
  <c r="BK18" i="17"/>
  <c r="E9" i="17"/>
  <c r="E18" i="33"/>
  <c r="E18" i="22"/>
  <c r="BB23" i="17"/>
  <c r="BH20" i="17"/>
  <c r="B20" i="17"/>
  <c r="B20" i="33"/>
  <c r="B20" i="21"/>
  <c r="B20" i="22"/>
  <c r="B23" i="21"/>
  <c r="B23" i="17"/>
  <c r="B23" i="22"/>
  <c r="B23" i="33"/>
  <c r="AY23" i="17"/>
  <c r="I42" i="12"/>
  <c r="G127" i="12"/>
  <c r="G65" i="12"/>
  <c r="G114" i="12"/>
  <c r="B43" i="24"/>
  <c r="G44" i="12" s="1"/>
  <c r="G120" i="12"/>
  <c r="AJ41" i="24"/>
  <c r="G68" i="12" s="1"/>
  <c r="G122" i="12"/>
  <c r="G58" i="12"/>
  <c r="G48" i="12"/>
  <c r="G132" i="12"/>
  <c r="G56" i="12"/>
  <c r="G46" i="12"/>
  <c r="G129" i="12"/>
  <c r="AS24" i="17"/>
  <c r="G125" i="12"/>
  <c r="G118" i="12"/>
  <c r="G116" i="12"/>
  <c r="G148" i="12" s="1"/>
  <c r="G136" i="12"/>
  <c r="B43" i="23"/>
  <c r="F44" i="12" s="1"/>
  <c r="AP23" i="17"/>
  <c r="E19" i="22"/>
  <c r="E9" i="22"/>
  <c r="E18" i="17"/>
  <c r="E18" i="21"/>
  <c r="B22" i="21"/>
  <c r="B22" i="17"/>
  <c r="B22" i="33"/>
  <c r="B22" i="22"/>
  <c r="BH9" i="17"/>
  <c r="AL369" i="22"/>
  <c r="Z386" i="33"/>
  <c r="Z416" i="33"/>
  <c r="Z440" i="33" s="1"/>
  <c r="AC197" i="12" s="1"/>
  <c r="Z401" i="33"/>
  <c r="Z441" i="33" s="1"/>
  <c r="AC198" i="12" s="1"/>
  <c r="Z306" i="33"/>
  <c r="W70" i="33"/>
  <c r="T126" i="33"/>
  <c r="AI394" i="22"/>
  <c r="AI429" i="22" s="1"/>
  <c r="P186" i="12" s="1"/>
  <c r="AI411" i="22"/>
  <c r="AI428" i="22" s="1"/>
  <c r="P185" i="12" s="1"/>
  <c r="AF154" i="22"/>
  <c r="AF155" i="22" s="1"/>
  <c r="AF156" i="22" s="1"/>
  <c r="AF157" i="22" s="1"/>
  <c r="AF158" i="22" s="1"/>
  <c r="AF159" i="22" s="1"/>
  <c r="AF160" i="22" s="1"/>
  <c r="AF161" i="22" s="1"/>
  <c r="AF162" i="22" s="1"/>
  <c r="AF163" i="22" s="1"/>
  <c r="AF164" i="22" s="1"/>
  <c r="AF165" i="22" s="1"/>
  <c r="AF166" i="22" s="1"/>
  <c r="AF167" i="22" s="1"/>
  <c r="AF168" i="22" s="1"/>
  <c r="AF169" i="22" s="1"/>
  <c r="AF170" i="22" s="1"/>
  <c r="AF171" i="22" s="1"/>
  <c r="AF172" i="22" s="1"/>
  <c r="AF173" i="22" s="1"/>
  <c r="AF174" i="22" s="1"/>
  <c r="AF175" i="22" s="1"/>
  <c r="AF176" i="22" s="1"/>
  <c r="AF177" i="22" s="1"/>
  <c r="AF178" i="22" s="1"/>
  <c r="AF179" i="22" s="1"/>
  <c r="AF180" i="22" s="1"/>
  <c r="AF181" i="22" s="1"/>
  <c r="AF182" i="22" s="1"/>
  <c r="AL379" i="22"/>
  <c r="AI381" i="22"/>
  <c r="W124" i="22"/>
  <c r="W125" i="22" s="1"/>
  <c r="W126" i="22" s="1"/>
  <c r="W127" i="22" s="1"/>
  <c r="W128" i="22" s="1"/>
  <c r="W129" i="22" s="1"/>
  <c r="W130" i="22" s="1"/>
  <c r="W131" i="22" s="1"/>
  <c r="W132" i="22" s="1"/>
  <c r="W133" i="22" s="1"/>
  <c r="W134" i="22" s="1"/>
  <c r="W135" i="22" s="1"/>
  <c r="W136" i="22" s="1"/>
  <c r="W137" i="22" s="1"/>
  <c r="W138" i="22" s="1"/>
  <c r="W139" i="22" s="1"/>
  <c r="W140" i="22" s="1"/>
  <c r="W141" i="22" s="1"/>
  <c r="W142" i="22" s="1"/>
  <c r="W143" i="22" s="1"/>
  <c r="W144" i="22" s="1"/>
  <c r="W145" i="22" s="1"/>
  <c r="W146" i="22" s="1"/>
  <c r="W147" i="22" s="1"/>
  <c r="W148" i="22" s="1"/>
  <c r="W149" i="22" s="1"/>
  <c r="W150" i="22" s="1"/>
  <c r="W151" i="22" s="1"/>
  <c r="W152" i="22" s="1"/>
  <c r="W394" i="22" s="1"/>
  <c r="W429" i="22" s="1"/>
  <c r="Z186" i="12" s="1"/>
  <c r="AC381" i="22"/>
  <c r="AC153" i="22"/>
  <c r="AC394" i="22"/>
  <c r="AC429" i="22" s="1"/>
  <c r="R186" i="12" s="1"/>
  <c r="AC411" i="22"/>
  <c r="AC428" i="22" s="1"/>
  <c r="R185" i="12" s="1"/>
  <c r="AI155" i="22"/>
  <c r="AI156" i="22" s="1"/>
  <c r="AI157" i="22" s="1"/>
  <c r="AI158" i="22" s="1"/>
  <c r="AI159" i="22" s="1"/>
  <c r="AI160" i="22" s="1"/>
  <c r="AI161" i="22" s="1"/>
  <c r="AI162" i="22" s="1"/>
  <c r="AI163" i="22" s="1"/>
  <c r="AI164" i="22" s="1"/>
  <c r="AI165" i="22" s="1"/>
  <c r="AI166" i="22" s="1"/>
  <c r="AI167" i="22" s="1"/>
  <c r="AI168" i="22" s="1"/>
  <c r="AI169" i="22" s="1"/>
  <c r="AI170" i="22" s="1"/>
  <c r="AI171" i="22" s="1"/>
  <c r="AI172" i="22" s="1"/>
  <c r="AI173" i="22" s="1"/>
  <c r="AI174" i="22" s="1"/>
  <c r="AI175" i="22" s="1"/>
  <c r="AI176" i="22" s="1"/>
  <c r="AI177" i="22" s="1"/>
  <c r="AI178" i="22" s="1"/>
  <c r="AI179" i="22" s="1"/>
  <c r="AI180" i="22" s="1"/>
  <c r="AI181" i="22" s="1"/>
  <c r="AI182" i="22" s="1"/>
  <c r="Z93" i="22"/>
  <c r="Z94" i="22" s="1"/>
  <c r="Z95" i="22" s="1"/>
  <c r="Z96" i="22" s="1"/>
  <c r="Z97" i="22" s="1"/>
  <c r="Z98" i="22" s="1"/>
  <c r="Z99" i="22" s="1"/>
  <c r="Z100" i="22" s="1"/>
  <c r="Z101" i="22" s="1"/>
  <c r="Z102" i="22" s="1"/>
  <c r="Z103" i="22" s="1"/>
  <c r="Z104" i="22" s="1"/>
  <c r="Z105" i="22" s="1"/>
  <c r="Z106" i="22" s="1"/>
  <c r="Z107" i="22" s="1"/>
  <c r="Z108" i="22" s="1"/>
  <c r="Z109" i="22" s="1"/>
  <c r="Z110" i="22" s="1"/>
  <c r="Z111" i="22" s="1"/>
  <c r="Z112" i="22" s="1"/>
  <c r="Z113" i="22" s="1"/>
  <c r="Z114" i="22" s="1"/>
  <c r="Z115" i="22" s="1"/>
  <c r="Z116" i="22" s="1"/>
  <c r="Z117" i="22" s="1"/>
  <c r="Z118" i="22" s="1"/>
  <c r="Z119" i="22" s="1"/>
  <c r="Z120" i="22" s="1"/>
  <c r="Z121" i="22" s="1"/>
  <c r="G170" i="12"/>
  <c r="AL409" i="22"/>
  <c r="AL424" i="22" s="1"/>
  <c r="Q181" i="12" s="1"/>
  <c r="AL92" i="22"/>
  <c r="AL392" i="22"/>
  <c r="AL425" i="22" s="1"/>
  <c r="Q182" i="12" s="1"/>
  <c r="AI81" i="16"/>
  <c r="BK365" i="17"/>
  <c r="BH365" i="17"/>
  <c r="E365" i="22"/>
  <c r="E366" i="17"/>
  <c r="E365" i="33"/>
  <c r="E365" i="21"/>
  <c r="AF69" i="12"/>
  <c r="B365" i="21"/>
  <c r="B365" i="33"/>
  <c r="B365" i="22"/>
  <c r="B366" i="17"/>
  <c r="AE69" i="12"/>
  <c r="F170" i="12"/>
  <c r="G76" i="12"/>
  <c r="AC82" i="12" s="1"/>
  <c r="AB88" i="16"/>
  <c r="G171" i="12"/>
  <c r="F171" i="12"/>
  <c r="AH81" i="16"/>
  <c r="AH69" i="16"/>
  <c r="F169" i="12"/>
  <c r="T35" i="22"/>
  <c r="K369" i="21"/>
  <c r="N63" i="2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N84" i="21" s="1"/>
  <c r="N85" i="21" s="1"/>
  <c r="N86" i="21" s="1"/>
  <c r="N87" i="21" s="1"/>
  <c r="N88" i="21" s="1"/>
  <c r="N89" i="21" s="1"/>
  <c r="N90" i="21" s="1"/>
  <c r="N91" i="21" s="1"/>
  <c r="K392" i="21"/>
  <c r="K425" i="21" s="1"/>
  <c r="V182" i="12" s="1"/>
  <c r="K409" i="21"/>
  <c r="K424" i="21" s="1"/>
  <c r="V181" i="12" s="1"/>
  <c r="K92" i="21"/>
  <c r="Q379" i="21"/>
  <c r="Q409" i="21"/>
  <c r="Q424" i="21" s="1"/>
  <c r="X181" i="12" s="1"/>
  <c r="Q392" i="21"/>
  <c r="Q425" i="21" s="1"/>
  <c r="X182" i="12" s="1"/>
  <c r="Q92" i="21"/>
  <c r="H34" i="21"/>
  <c r="K379" i="21"/>
  <c r="Q369" i="21"/>
  <c r="B9" i="21"/>
  <c r="B9" i="33"/>
  <c r="B9" i="22"/>
  <c r="B9" i="17"/>
  <c r="BH8" i="17"/>
  <c r="AQ74" i="16"/>
  <c r="AQ62" i="16"/>
  <c r="AJ70" i="16"/>
  <c r="AJ58" i="16"/>
  <c r="B153" i="12"/>
  <c r="Y281" i="12"/>
  <c r="P281" i="12"/>
  <c r="S281" i="12"/>
  <c r="Z281" i="12"/>
  <c r="B217" i="12"/>
  <c r="T281" i="12"/>
  <c r="R281" i="12"/>
  <c r="Q281" i="12"/>
  <c r="AP10" i="17"/>
  <c r="AV378" i="17"/>
  <c r="H150" i="12"/>
  <c r="H148" i="12"/>
  <c r="AY10" i="17"/>
  <c r="C153" i="12"/>
  <c r="C217" i="12"/>
  <c r="AV370" i="17"/>
  <c r="BK382" i="17"/>
  <c r="AC276" i="33"/>
  <c r="AC277" i="33" s="1"/>
  <c r="AC278" i="33" s="1"/>
  <c r="AC279" i="33" s="1"/>
  <c r="AC280" i="33" s="1"/>
  <c r="AC281" i="33" s="1"/>
  <c r="AC282" i="33" s="1"/>
  <c r="AC283" i="33" s="1"/>
  <c r="AC284" i="33" s="1"/>
  <c r="AC285" i="33" s="1"/>
  <c r="AC286" i="33" s="1"/>
  <c r="AC287" i="33" s="1"/>
  <c r="AC288" i="33" s="1"/>
  <c r="AC289" i="33" s="1"/>
  <c r="AC290" i="33" s="1"/>
  <c r="AC291" i="33" s="1"/>
  <c r="AC292" i="33" s="1"/>
  <c r="AC293" i="33" s="1"/>
  <c r="AC294" i="33" s="1"/>
  <c r="AC295" i="33" s="1"/>
  <c r="AC296" i="33" s="1"/>
  <c r="AC297" i="33" s="1"/>
  <c r="AC298" i="33" s="1"/>
  <c r="AC299" i="33" s="1"/>
  <c r="AC300" i="33" s="1"/>
  <c r="AC301" i="33" s="1"/>
  <c r="AC302" i="33" s="1"/>
  <c r="AC303" i="33" s="1"/>
  <c r="AC304" i="33" s="1"/>
  <c r="AC305" i="33" s="1"/>
  <c r="BE378" i="17"/>
  <c r="BE370" i="17"/>
  <c r="AG40" i="49" l="1"/>
  <c r="AP382" i="17"/>
  <c r="E62" i="16"/>
  <c r="G164" i="12"/>
  <c r="I153" i="12"/>
  <c r="AK74" i="16"/>
  <c r="AK62" i="16"/>
  <c r="E74" i="16"/>
  <c r="G79" i="12"/>
  <c r="AC85" i="12" s="1"/>
  <c r="AB90" i="16"/>
  <c r="G157" i="12"/>
  <c r="H47" i="12"/>
  <c r="H153" i="12" s="1"/>
  <c r="AJ74" i="16"/>
  <c r="AJ62" i="16"/>
  <c r="F121" i="12"/>
  <c r="J47" i="12"/>
  <c r="J153" i="12" s="1"/>
  <c r="AL74" i="16"/>
  <c r="AL62" i="16"/>
  <c r="J50" i="12"/>
  <c r="J156" i="12"/>
  <c r="G50" i="12"/>
  <c r="G156" i="12"/>
  <c r="G47" i="12"/>
  <c r="G153" i="12" s="1"/>
  <c r="AI74" i="16"/>
  <c r="AI62" i="16"/>
  <c r="G66" i="12"/>
  <c r="AS382" i="17"/>
  <c r="AS371" i="17"/>
  <c r="N167" i="12"/>
  <c r="BH361" i="17"/>
  <c r="K137" i="12"/>
  <c r="BE363" i="17"/>
  <c r="G172" i="12"/>
  <c r="AJ29" i="36"/>
  <c r="D81" i="16"/>
  <c r="E361" i="33"/>
  <c r="E361" i="21"/>
  <c r="E362" i="17"/>
  <c r="E361" i="22"/>
  <c r="AJ29" i="35"/>
  <c r="AJ36" i="1"/>
  <c r="B137" i="12" s="1"/>
  <c r="B361" i="21"/>
  <c r="B362" i="17"/>
  <c r="B361" i="33"/>
  <c r="B361" i="22"/>
  <c r="AH40" i="49"/>
  <c r="G36" i="60"/>
  <c r="AP68" i="16"/>
  <c r="AP80" i="16"/>
  <c r="X40" i="49"/>
  <c r="Z295" i="12"/>
  <c r="S295" i="12"/>
  <c r="Y295" i="12"/>
  <c r="Q295" i="12"/>
  <c r="T295" i="12"/>
  <c r="B231" i="12"/>
  <c r="P295" i="12"/>
  <c r="R295" i="12"/>
  <c r="B167" i="12"/>
  <c r="O64" i="12"/>
  <c r="O167" i="12" s="1"/>
  <c r="AQ68" i="16"/>
  <c r="AQ80" i="16"/>
  <c r="Y40" i="49"/>
  <c r="H38" i="56"/>
  <c r="P35" i="49"/>
  <c r="I38" i="56" s="1"/>
  <c r="I31" i="56"/>
  <c r="B75" i="22"/>
  <c r="C72" i="16"/>
  <c r="B76" i="17"/>
  <c r="B75" i="21"/>
  <c r="I18" i="35"/>
  <c r="B75" i="33"/>
  <c r="H94" i="1"/>
  <c r="K94" i="1" s="1"/>
  <c r="I35" i="1"/>
  <c r="I36" i="1"/>
  <c r="B117" i="12" s="1"/>
  <c r="C12" i="36"/>
  <c r="C12" i="35"/>
  <c r="E95" i="22"/>
  <c r="L8" i="36"/>
  <c r="E95" i="33"/>
  <c r="E95" i="21"/>
  <c r="E96" i="17"/>
  <c r="K42" i="12"/>
  <c r="I37" i="49" s="1"/>
  <c r="G40" i="12"/>
  <c r="G146" i="12" s="1"/>
  <c r="G63" i="12"/>
  <c r="G166" i="12" s="1"/>
  <c r="K44" i="12"/>
  <c r="J37" i="49" s="1"/>
  <c r="K40" i="12"/>
  <c r="K146" i="12" s="1"/>
  <c r="L7" i="35"/>
  <c r="BH96" i="17" s="1"/>
  <c r="B95" i="22"/>
  <c r="B95" i="33"/>
  <c r="B95" i="21"/>
  <c r="B96" i="17"/>
  <c r="AC35" i="49"/>
  <c r="M38" i="56" s="1"/>
  <c r="J74" i="16"/>
  <c r="BE128" i="17"/>
  <c r="BE382" i="17" s="1"/>
  <c r="K47" i="12"/>
  <c r="M37" i="49" s="1"/>
  <c r="M40" i="49" s="1"/>
  <c r="K121" i="12"/>
  <c r="N153" i="12"/>
  <c r="AP74" i="16"/>
  <c r="AP62" i="16"/>
  <c r="AY96" i="17"/>
  <c r="BE96" i="17"/>
  <c r="BK96" i="17"/>
  <c r="AP96" i="17"/>
  <c r="AV95" i="17"/>
  <c r="AM70" i="16"/>
  <c r="AM58" i="16"/>
  <c r="G150" i="12"/>
  <c r="AI70" i="16"/>
  <c r="G161" i="12"/>
  <c r="G154" i="12"/>
  <c r="G152" i="12"/>
  <c r="G159" i="12"/>
  <c r="AI58" i="16"/>
  <c r="E19" i="21"/>
  <c r="E19" i="17"/>
  <c r="E10" i="17"/>
  <c r="E23" i="17"/>
  <c r="E23" i="21"/>
  <c r="E23" i="33"/>
  <c r="E23" i="22"/>
  <c r="BK19" i="17"/>
  <c r="BB24" i="17"/>
  <c r="S65" i="27"/>
  <c r="B55" i="27"/>
  <c r="J61" i="12" s="1"/>
  <c r="E65" i="27"/>
  <c r="K65" i="27"/>
  <c r="D65" i="27"/>
  <c r="AE65" i="27"/>
  <c r="AB65" i="27"/>
  <c r="BA38" i="27"/>
  <c r="N65" i="27"/>
  <c r="AD65" i="27"/>
  <c r="O65" i="27"/>
  <c r="V65" i="27"/>
  <c r="AJ65" i="27"/>
  <c r="T65" i="27"/>
  <c r="AG65" i="27"/>
  <c r="AC65" i="27"/>
  <c r="AI65" i="27"/>
  <c r="I65" i="27"/>
  <c r="AH65" i="27"/>
  <c r="P65" i="27"/>
  <c r="AA65" i="27"/>
  <c r="AF65" i="27"/>
  <c r="F65" i="27"/>
  <c r="U65" i="27"/>
  <c r="AX38" i="27"/>
  <c r="Q65" i="27"/>
  <c r="L65" i="27"/>
  <c r="B65" i="27"/>
  <c r="J65" i="12"/>
  <c r="AJ41" i="27"/>
  <c r="J68" i="12" s="1"/>
  <c r="J122" i="12"/>
  <c r="J134" i="12"/>
  <c r="J65" i="27"/>
  <c r="Y65" i="27"/>
  <c r="H65" i="27"/>
  <c r="R65" i="27"/>
  <c r="W65" i="27"/>
  <c r="Z65" i="27"/>
  <c r="M65" i="27"/>
  <c r="B49" i="27"/>
  <c r="J54" i="12" s="1"/>
  <c r="J51" i="12" s="1"/>
  <c r="C65" i="27"/>
  <c r="G65" i="27"/>
  <c r="AU38" i="27"/>
  <c r="J116" i="12"/>
  <c r="J46" i="12"/>
  <c r="X65" i="27"/>
  <c r="J140" i="12"/>
  <c r="J120" i="12"/>
  <c r="J58" i="12"/>
  <c r="J118" i="12"/>
  <c r="J40" i="12"/>
  <c r="B43" i="27"/>
  <c r="J44" i="12" s="1"/>
  <c r="J114" i="12"/>
  <c r="J129" i="12"/>
  <c r="J127" i="12"/>
  <c r="J136" i="12"/>
  <c r="J132" i="12"/>
  <c r="J48" i="12"/>
  <c r="J63" i="12"/>
  <c r="J125" i="12"/>
  <c r="J56" i="12"/>
  <c r="J42" i="12"/>
  <c r="B21" i="22"/>
  <c r="B21" i="21"/>
  <c r="B21" i="17"/>
  <c r="B21" i="33"/>
  <c r="B24" i="17"/>
  <c r="B24" i="21"/>
  <c r="B24" i="22"/>
  <c r="B24" i="33"/>
  <c r="B43" i="26"/>
  <c r="I44" i="12" s="1"/>
  <c r="I114" i="12"/>
  <c r="AY24" i="17"/>
  <c r="I116" i="12"/>
  <c r="I148" i="12" s="1"/>
  <c r="I118" i="12"/>
  <c r="AS372" i="17"/>
  <c r="AS378" i="17"/>
  <c r="AS374" i="17"/>
  <c r="AS370" i="17"/>
  <c r="AS376" i="17"/>
  <c r="G168" i="12"/>
  <c r="F118" i="12"/>
  <c r="F150" i="12" s="1"/>
  <c r="F116" i="12"/>
  <c r="AP24" i="17"/>
  <c r="F42" i="12"/>
  <c r="F114" i="12"/>
  <c r="E10" i="22"/>
  <c r="E10" i="21"/>
  <c r="E10" i="33"/>
  <c r="E22" i="17"/>
  <c r="E22" i="21"/>
  <c r="E22" i="33"/>
  <c r="E22" i="22"/>
  <c r="Z307" i="33"/>
  <c r="Z308" i="33" s="1"/>
  <c r="Z309" i="33" s="1"/>
  <c r="Z310" i="33" s="1"/>
  <c r="Z311" i="33" s="1"/>
  <c r="Z312" i="33" s="1"/>
  <c r="Z313" i="33" s="1"/>
  <c r="Z314" i="33" s="1"/>
  <c r="Z315" i="33" s="1"/>
  <c r="Z316" i="33" s="1"/>
  <c r="Z317" i="33" s="1"/>
  <c r="Z318" i="33" s="1"/>
  <c r="Z319" i="33" s="1"/>
  <c r="Z320" i="33" s="1"/>
  <c r="Z321" i="33" s="1"/>
  <c r="Z322" i="33" s="1"/>
  <c r="Z323" i="33" s="1"/>
  <c r="Z324" i="33" s="1"/>
  <c r="Z325" i="33" s="1"/>
  <c r="Z326" i="33" s="1"/>
  <c r="Z327" i="33" s="1"/>
  <c r="Z328" i="33" s="1"/>
  <c r="Z329" i="33" s="1"/>
  <c r="Z330" i="33" s="1"/>
  <c r="Z331" i="33" s="1"/>
  <c r="Z332" i="33" s="1"/>
  <c r="Z333" i="33" s="1"/>
  <c r="Z334" i="33" s="1"/>
  <c r="Z335" i="33" s="1"/>
  <c r="W71" i="33"/>
  <c r="T127" i="33"/>
  <c r="W411" i="22"/>
  <c r="W428" i="22" s="1"/>
  <c r="Z185" i="12" s="1"/>
  <c r="W153" i="22"/>
  <c r="W154" i="22" s="1"/>
  <c r="W155" i="22" s="1"/>
  <c r="W156" i="22" s="1"/>
  <c r="W157" i="22" s="1"/>
  <c r="W158" i="22" s="1"/>
  <c r="W159" i="22" s="1"/>
  <c r="W160" i="22" s="1"/>
  <c r="W161" i="22" s="1"/>
  <c r="W162" i="22" s="1"/>
  <c r="W163" i="22" s="1"/>
  <c r="W164" i="22" s="1"/>
  <c r="W165" i="22" s="1"/>
  <c r="W166" i="22" s="1"/>
  <c r="W167" i="22" s="1"/>
  <c r="W168" i="22" s="1"/>
  <c r="W169" i="22" s="1"/>
  <c r="W170" i="22" s="1"/>
  <c r="W171" i="22" s="1"/>
  <c r="W172" i="22" s="1"/>
  <c r="W173" i="22" s="1"/>
  <c r="W174" i="22" s="1"/>
  <c r="W175" i="22" s="1"/>
  <c r="W176" i="22" s="1"/>
  <c r="W177" i="22" s="1"/>
  <c r="W178" i="22" s="1"/>
  <c r="W179" i="22" s="1"/>
  <c r="W180" i="22" s="1"/>
  <c r="W181" i="22" s="1"/>
  <c r="W182" i="22" s="1"/>
  <c r="W370" i="22" s="1"/>
  <c r="Z380" i="22"/>
  <c r="AI370" i="22"/>
  <c r="AF370" i="22"/>
  <c r="AI371" i="22"/>
  <c r="AF371" i="22"/>
  <c r="AF382" i="22"/>
  <c r="AI382" i="22"/>
  <c r="W381" i="22"/>
  <c r="Z122" i="22"/>
  <c r="Z410" i="22"/>
  <c r="Z426" i="22" s="1"/>
  <c r="T183" i="12" s="1"/>
  <c r="Z393" i="22"/>
  <c r="Z427" i="22" s="1"/>
  <c r="T184" i="12" s="1"/>
  <c r="AF396" i="22"/>
  <c r="AF432" i="22" s="1"/>
  <c r="S189" i="12" s="1"/>
  <c r="AF183" i="22"/>
  <c r="AF395" i="22"/>
  <c r="AF431" i="22" s="1"/>
  <c r="S188" i="12" s="1"/>
  <c r="AF412" i="22"/>
  <c r="AF430" i="22" s="1"/>
  <c r="S187" i="12" s="1"/>
  <c r="AI183" i="22"/>
  <c r="AI412" i="22"/>
  <c r="AI430" i="22" s="1"/>
  <c r="P187" i="12" s="1"/>
  <c r="AI395" i="22"/>
  <c r="AI431" i="22" s="1"/>
  <c r="P188" i="12" s="1"/>
  <c r="AI396" i="22"/>
  <c r="AI432" i="22" s="1"/>
  <c r="P189" i="12" s="1"/>
  <c r="AL93" i="22"/>
  <c r="AC154" i="22"/>
  <c r="BK366" i="17"/>
  <c r="AJ69" i="12"/>
  <c r="BH366" i="17"/>
  <c r="AF71" i="12"/>
  <c r="AF72" i="12"/>
  <c r="AF70" i="12"/>
  <c r="AE71" i="12"/>
  <c r="AE72" i="12"/>
  <c r="AE70" i="12"/>
  <c r="T36" i="22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N379" i="21"/>
  <c r="N369" i="21"/>
  <c r="H35" i="21"/>
  <c r="Q93" i="21"/>
  <c r="Q94" i="21" s="1"/>
  <c r="Q95" i="21" s="1"/>
  <c r="Q96" i="21" s="1"/>
  <c r="Q97" i="21" s="1"/>
  <c r="Q98" i="21" s="1"/>
  <c r="Q99" i="21" s="1"/>
  <c r="Q100" i="21" s="1"/>
  <c r="Q101" i="21" s="1"/>
  <c r="Q102" i="21" s="1"/>
  <c r="Q103" i="21" s="1"/>
  <c r="Q104" i="21" s="1"/>
  <c r="Q105" i="21" s="1"/>
  <c r="Q106" i="21" s="1"/>
  <c r="Q107" i="21" s="1"/>
  <c r="Q108" i="21" s="1"/>
  <c r="Q109" i="21" s="1"/>
  <c r="Q110" i="21" s="1"/>
  <c r="Q111" i="21" s="1"/>
  <c r="Q112" i="21" s="1"/>
  <c r="Q113" i="21" s="1"/>
  <c r="Q114" i="21" s="1"/>
  <c r="Q115" i="21" s="1"/>
  <c r="Q116" i="21" s="1"/>
  <c r="Q117" i="21" s="1"/>
  <c r="Q118" i="21" s="1"/>
  <c r="Q119" i="21" s="1"/>
  <c r="Q120" i="21" s="1"/>
  <c r="Q121" i="21" s="1"/>
  <c r="K93" i="21"/>
  <c r="K94" i="21" s="1"/>
  <c r="K95" i="21" s="1"/>
  <c r="K96" i="21" s="1"/>
  <c r="K97" i="21" s="1"/>
  <c r="K98" i="21" s="1"/>
  <c r="K99" i="21" s="1"/>
  <c r="K100" i="21" s="1"/>
  <c r="K101" i="21" s="1"/>
  <c r="K102" i="21" s="1"/>
  <c r="K103" i="21" s="1"/>
  <c r="K104" i="21" s="1"/>
  <c r="K105" i="21" s="1"/>
  <c r="K106" i="21" s="1"/>
  <c r="K107" i="21" s="1"/>
  <c r="K108" i="21" s="1"/>
  <c r="K109" i="21" s="1"/>
  <c r="K110" i="21" s="1"/>
  <c r="K111" i="21" s="1"/>
  <c r="K112" i="21" s="1"/>
  <c r="K113" i="21" s="1"/>
  <c r="K114" i="21" s="1"/>
  <c r="K115" i="21" s="1"/>
  <c r="K116" i="21" s="1"/>
  <c r="K117" i="21" s="1"/>
  <c r="K118" i="21" s="1"/>
  <c r="K119" i="21" s="1"/>
  <c r="K120" i="21" s="1"/>
  <c r="K121" i="21" s="1"/>
  <c r="N392" i="21"/>
  <c r="N425" i="21" s="1"/>
  <c r="W182" i="12" s="1"/>
  <c r="N92" i="21"/>
  <c r="N409" i="21"/>
  <c r="N424" i="21" s="1"/>
  <c r="W181" i="12" s="1"/>
  <c r="O153" i="12"/>
  <c r="B10" i="21"/>
  <c r="B10" i="17"/>
  <c r="B10" i="22"/>
  <c r="B10" i="33"/>
  <c r="AC386" i="33"/>
  <c r="AC401" i="33"/>
  <c r="AC441" i="33" s="1"/>
  <c r="AD198" i="12" s="1"/>
  <c r="AC416" i="33"/>
  <c r="AC440" i="33" s="1"/>
  <c r="AD197" i="12" s="1"/>
  <c r="AC306" i="33"/>
  <c r="AI84" i="16" l="1"/>
  <c r="AI88" i="16" s="1"/>
  <c r="AH92" i="16" s="1"/>
  <c r="G98" i="12" s="1"/>
  <c r="AI86" i="16"/>
  <c r="AI90" i="16" s="1"/>
  <c r="AH94" i="16" s="1"/>
  <c r="G101" i="12" s="1"/>
  <c r="F47" i="12"/>
  <c r="F153" i="12" s="1"/>
  <c r="AH74" i="16"/>
  <c r="AH62" i="16"/>
  <c r="J69" i="16"/>
  <c r="J81" i="16"/>
  <c r="D69" i="16"/>
  <c r="C69" i="16"/>
  <c r="C81" i="16"/>
  <c r="B63" i="28"/>
  <c r="K139" i="12" s="1"/>
  <c r="B62" i="28"/>
  <c r="K71" i="12" s="1"/>
  <c r="B59" i="28"/>
  <c r="K138" i="12" s="1"/>
  <c r="M191" i="16"/>
  <c r="M187" i="16" s="1" a="1"/>
  <c r="M187" i="16" s="1"/>
  <c r="AG69" i="12" s="1"/>
  <c r="BE364" i="17"/>
  <c r="BE389" i="17" s="1"/>
  <c r="B58" i="28"/>
  <c r="K70" i="12" s="1"/>
  <c r="AJ30" i="36"/>
  <c r="N69" i="16" s="1"/>
  <c r="E362" i="21"/>
  <c r="E362" i="22"/>
  <c r="E363" i="17"/>
  <c r="E362" i="33"/>
  <c r="B62" i="2"/>
  <c r="C71" i="12" s="1"/>
  <c r="B63" i="2"/>
  <c r="C139" i="12" s="1"/>
  <c r="C267" i="12" s="1"/>
  <c r="B58" i="2"/>
  <c r="C70" i="12" s="1"/>
  <c r="C137" i="12"/>
  <c r="C265" i="12" s="1"/>
  <c r="B59" i="2"/>
  <c r="C138" i="12" s="1"/>
  <c r="C266" i="12" s="1"/>
  <c r="BK362" i="17"/>
  <c r="S329" i="12"/>
  <c r="T329" i="12"/>
  <c r="R329" i="12"/>
  <c r="Z329" i="12"/>
  <c r="P329" i="12"/>
  <c r="Q329" i="12"/>
  <c r="B265" i="12"/>
  <c r="Y329" i="12"/>
  <c r="AJ30" i="35"/>
  <c r="M81" i="16" s="1"/>
  <c r="B362" i="22"/>
  <c r="B362" i="33"/>
  <c r="B362" i="21"/>
  <c r="B363" i="17"/>
  <c r="AJ35" i="1"/>
  <c r="B58" i="1"/>
  <c r="B70" i="12" s="1"/>
  <c r="Z298" i="12" s="1"/>
  <c r="B59" i="1"/>
  <c r="B138" i="12" s="1"/>
  <c r="BH362" i="17"/>
  <c r="J72" i="12"/>
  <c r="J172" i="12" s="1"/>
  <c r="J66" i="12"/>
  <c r="M72" i="16"/>
  <c r="M60" i="16"/>
  <c r="C92" i="17"/>
  <c r="B380" i="17"/>
  <c r="T309" i="12"/>
  <c r="Z309" i="12"/>
  <c r="Q309" i="12"/>
  <c r="R309" i="12"/>
  <c r="B245" i="12"/>
  <c r="Y309" i="12"/>
  <c r="S309" i="12"/>
  <c r="P309" i="12"/>
  <c r="BH76" i="17"/>
  <c r="BH380" i="17" s="1"/>
  <c r="I35" i="35"/>
  <c r="I36" i="35"/>
  <c r="N117" i="12" s="1"/>
  <c r="AF72" i="16"/>
  <c r="AF60" i="16"/>
  <c r="B43" i="12"/>
  <c r="C13" i="36"/>
  <c r="BK11" i="17" s="1"/>
  <c r="E11" i="22"/>
  <c r="E11" i="33"/>
  <c r="E11" i="21"/>
  <c r="E11" i="17"/>
  <c r="C13" i="35"/>
  <c r="BH11" i="17" s="1"/>
  <c r="B11" i="17"/>
  <c r="B11" i="22"/>
  <c r="B11" i="33"/>
  <c r="B11" i="21"/>
  <c r="L9" i="36"/>
  <c r="B46" i="36" s="1"/>
  <c r="O53" i="12" s="1"/>
  <c r="O50" i="12" s="1"/>
  <c r="E96" i="22"/>
  <c r="E96" i="21"/>
  <c r="E97" i="17"/>
  <c r="E96" i="33"/>
  <c r="K150" i="12"/>
  <c r="K148" i="12"/>
  <c r="F40" i="12"/>
  <c r="F146" i="12" s="1"/>
  <c r="I40" i="12"/>
  <c r="I146" i="12" s="1"/>
  <c r="AJ72" i="12"/>
  <c r="AJ71" i="12"/>
  <c r="AJ70" i="12"/>
  <c r="L8" i="35"/>
  <c r="B97" i="17"/>
  <c r="L36" i="1"/>
  <c r="B119" i="12" s="1"/>
  <c r="B96" i="21"/>
  <c r="B96" i="33"/>
  <c r="B96" i="22"/>
  <c r="K153" i="12"/>
  <c r="AM74" i="16"/>
  <c r="AM62" i="16"/>
  <c r="F37" i="49"/>
  <c r="BK97" i="17"/>
  <c r="B55" i="23"/>
  <c r="F61" i="12" s="1"/>
  <c r="AP97" i="17"/>
  <c r="B47" i="26"/>
  <c r="I124" i="12" s="1"/>
  <c r="AY97" i="17"/>
  <c r="BE97" i="17"/>
  <c r="AV96" i="17"/>
  <c r="AH70" i="16"/>
  <c r="J154" i="12"/>
  <c r="AY378" i="17"/>
  <c r="AY370" i="17"/>
  <c r="AP378" i="17"/>
  <c r="AH58" i="16"/>
  <c r="AK70" i="16"/>
  <c r="F148" i="12"/>
  <c r="J152" i="12"/>
  <c r="J166" i="12"/>
  <c r="J148" i="12"/>
  <c r="J168" i="12"/>
  <c r="AK58" i="16"/>
  <c r="I150" i="12"/>
  <c r="AP370" i="17"/>
  <c r="BK10" i="17"/>
  <c r="E24" i="22"/>
  <c r="E24" i="33"/>
  <c r="E24" i="21"/>
  <c r="E24" i="17"/>
  <c r="E20" i="17"/>
  <c r="E20" i="22"/>
  <c r="E20" i="33"/>
  <c r="E20" i="21"/>
  <c r="J159" i="12"/>
  <c r="J161" i="12"/>
  <c r="J157" i="12"/>
  <c r="J150" i="12"/>
  <c r="J164" i="12"/>
  <c r="AL70" i="16"/>
  <c r="AL86" i="16" s="1"/>
  <c r="AL90" i="16" s="1"/>
  <c r="AK94" i="16" s="1"/>
  <c r="J146" i="12"/>
  <c r="AL58" i="16"/>
  <c r="AL84" i="16" s="1"/>
  <c r="AL88" i="16" s="1"/>
  <c r="AK92" i="16" s="1"/>
  <c r="BB374" i="17"/>
  <c r="BB376" i="17"/>
  <c r="BB372" i="17"/>
  <c r="BB370" i="17"/>
  <c r="BB378" i="17"/>
  <c r="Z387" i="33"/>
  <c r="Z336" i="33"/>
  <c r="Z337" i="33" s="1"/>
  <c r="Z338" i="33" s="1"/>
  <c r="Z339" i="33" s="1"/>
  <c r="Z340" i="33" s="1"/>
  <c r="Z341" i="33" s="1"/>
  <c r="Z342" i="33" s="1"/>
  <c r="Z343" i="33" s="1"/>
  <c r="Z344" i="33" s="1"/>
  <c r="Z345" i="33" s="1"/>
  <c r="Z346" i="33" s="1"/>
  <c r="Z347" i="33" s="1"/>
  <c r="Z348" i="33" s="1"/>
  <c r="Z349" i="33" s="1"/>
  <c r="Z350" i="33" s="1"/>
  <c r="Z351" i="33" s="1"/>
  <c r="Z352" i="33" s="1"/>
  <c r="Z353" i="33" s="1"/>
  <c r="Z354" i="33" s="1"/>
  <c r="Z355" i="33" s="1"/>
  <c r="Z356" i="33" s="1"/>
  <c r="Z357" i="33" s="1"/>
  <c r="Z358" i="33" s="1"/>
  <c r="Z359" i="33" s="1"/>
  <c r="Z360" i="33" s="1"/>
  <c r="Z361" i="33" s="1"/>
  <c r="Z362" i="33" s="1"/>
  <c r="Z363" i="33" s="1"/>
  <c r="Z364" i="33" s="1"/>
  <c r="Z365" i="33" s="1"/>
  <c r="Z366" i="33" s="1"/>
  <c r="Z404" i="33" s="1"/>
  <c r="Z446" i="33" s="1"/>
  <c r="AC203" i="12" s="1"/>
  <c r="Z402" i="33"/>
  <c r="Z443" i="33" s="1"/>
  <c r="AC200" i="12" s="1"/>
  <c r="Z417" i="33"/>
  <c r="Z442" i="33" s="1"/>
  <c r="AC199" i="12" s="1"/>
  <c r="W72" i="33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W84" i="33" s="1"/>
  <c r="W85" i="33" s="1"/>
  <c r="W86" i="33" s="1"/>
  <c r="W87" i="33" s="1"/>
  <c r="W88" i="33" s="1"/>
  <c r="W89" i="33" s="1"/>
  <c r="W90" i="33" s="1"/>
  <c r="W91" i="33" s="1"/>
  <c r="T128" i="33"/>
  <c r="W371" i="22"/>
  <c r="AL94" i="22"/>
  <c r="AL95" i="22" s="1"/>
  <c r="AL96" i="22" s="1"/>
  <c r="AL97" i="22" s="1"/>
  <c r="AL98" i="22" s="1"/>
  <c r="AL99" i="22" s="1"/>
  <c r="AL100" i="22" s="1"/>
  <c r="AL101" i="22" s="1"/>
  <c r="AL102" i="22" s="1"/>
  <c r="AL103" i="22" s="1"/>
  <c r="AL104" i="22" s="1"/>
  <c r="AL105" i="22" s="1"/>
  <c r="AL106" i="22" s="1"/>
  <c r="AL107" i="22" s="1"/>
  <c r="AL108" i="22" s="1"/>
  <c r="AL109" i="22" s="1"/>
  <c r="AL110" i="22" s="1"/>
  <c r="AL111" i="22" s="1"/>
  <c r="AL112" i="22" s="1"/>
  <c r="AL113" i="22" s="1"/>
  <c r="AL114" i="22" s="1"/>
  <c r="AL115" i="22" s="1"/>
  <c r="AL116" i="22" s="1"/>
  <c r="AL117" i="22" s="1"/>
  <c r="AL118" i="22" s="1"/>
  <c r="AL119" i="22" s="1"/>
  <c r="AL120" i="22" s="1"/>
  <c r="AL121" i="22" s="1"/>
  <c r="AL122" i="22" s="1"/>
  <c r="W382" i="22"/>
  <c r="AC155" i="22"/>
  <c r="AI184" i="22"/>
  <c r="AI185" i="22" s="1"/>
  <c r="AI186" i="22" s="1"/>
  <c r="AI187" i="22" s="1"/>
  <c r="AI188" i="22" s="1"/>
  <c r="AI189" i="22" s="1"/>
  <c r="AI190" i="22" s="1"/>
  <c r="AI191" i="22" s="1"/>
  <c r="AI192" i="22" s="1"/>
  <c r="AI193" i="22" s="1"/>
  <c r="AI194" i="22" s="1"/>
  <c r="AI195" i="22" s="1"/>
  <c r="AI196" i="22" s="1"/>
  <c r="AI197" i="22" s="1"/>
  <c r="AI198" i="22" s="1"/>
  <c r="AI199" i="22" s="1"/>
  <c r="AI200" i="22" s="1"/>
  <c r="AI201" i="22" s="1"/>
  <c r="AI202" i="22" s="1"/>
  <c r="AI203" i="22" s="1"/>
  <c r="AI204" i="22" s="1"/>
  <c r="AI205" i="22" s="1"/>
  <c r="AI206" i="22" s="1"/>
  <c r="AI207" i="22" s="1"/>
  <c r="AI208" i="22" s="1"/>
  <c r="AI209" i="22" s="1"/>
  <c r="AI210" i="22" s="1"/>
  <c r="AI211" i="22" s="1"/>
  <c r="AI212" i="22" s="1"/>
  <c r="AI213" i="22" s="1"/>
  <c r="Z123" i="22"/>
  <c r="Z124" i="22" s="1"/>
  <c r="Z125" i="22" s="1"/>
  <c r="Z126" i="22" s="1"/>
  <c r="Z127" i="22" s="1"/>
  <c r="Z128" i="22" s="1"/>
  <c r="Z129" i="22" s="1"/>
  <c r="Z130" i="22" s="1"/>
  <c r="Z131" i="22" s="1"/>
  <c r="Z132" i="22" s="1"/>
  <c r="Z133" i="22" s="1"/>
  <c r="Z134" i="22" s="1"/>
  <c r="Z135" i="22" s="1"/>
  <c r="Z136" i="22" s="1"/>
  <c r="Z137" i="22" s="1"/>
  <c r="Z138" i="22" s="1"/>
  <c r="Z139" i="22" s="1"/>
  <c r="Z140" i="22" s="1"/>
  <c r="Z141" i="22" s="1"/>
  <c r="Z142" i="22" s="1"/>
  <c r="Z143" i="22" s="1"/>
  <c r="Z144" i="22" s="1"/>
  <c r="Z145" i="22" s="1"/>
  <c r="Z146" i="22" s="1"/>
  <c r="Z147" i="22" s="1"/>
  <c r="Z148" i="22" s="1"/>
  <c r="Z149" i="22" s="1"/>
  <c r="Z150" i="22" s="1"/>
  <c r="Z151" i="22" s="1"/>
  <c r="Z152" i="22" s="1"/>
  <c r="AF184" i="22"/>
  <c r="AF185" i="22" s="1"/>
  <c r="AF186" i="22" s="1"/>
  <c r="AF187" i="22" s="1"/>
  <c r="AF188" i="22" s="1"/>
  <c r="AF189" i="22" s="1"/>
  <c r="AF190" i="22" s="1"/>
  <c r="AF191" i="22" s="1"/>
  <c r="AF192" i="22" s="1"/>
  <c r="AF193" i="22" s="1"/>
  <c r="AF194" i="22" s="1"/>
  <c r="AF195" i="22" s="1"/>
  <c r="AF196" i="22" s="1"/>
  <c r="AF197" i="22" s="1"/>
  <c r="AF198" i="22" s="1"/>
  <c r="AF199" i="22" s="1"/>
  <c r="AF200" i="22" s="1"/>
  <c r="AF201" i="22" s="1"/>
  <c r="AF202" i="22" s="1"/>
  <c r="AF203" i="22" s="1"/>
  <c r="AF204" i="22" s="1"/>
  <c r="AF205" i="22" s="1"/>
  <c r="AF206" i="22" s="1"/>
  <c r="AF207" i="22" s="1"/>
  <c r="AF208" i="22" s="1"/>
  <c r="AF209" i="22" s="1"/>
  <c r="AF210" i="22" s="1"/>
  <c r="AF211" i="22" s="1"/>
  <c r="AF212" i="22" s="1"/>
  <c r="AF213" i="22" s="1"/>
  <c r="W395" i="22"/>
  <c r="W431" i="22" s="1"/>
  <c r="Z188" i="12" s="1"/>
  <c r="W183" i="22"/>
  <c r="W396" i="22"/>
  <c r="W432" i="22" s="1"/>
  <c r="Z189" i="12" s="1"/>
  <c r="W412" i="22"/>
  <c r="W430" i="22" s="1"/>
  <c r="Z187" i="12" s="1"/>
  <c r="T378" i="22"/>
  <c r="T61" i="22"/>
  <c r="T391" i="22"/>
  <c r="T423" i="22" s="1"/>
  <c r="Y180" i="12" s="1"/>
  <c r="T408" i="22"/>
  <c r="T422" i="22" s="1"/>
  <c r="Y179" i="12" s="1"/>
  <c r="N93" i="21"/>
  <c r="N94" i="21" s="1"/>
  <c r="N95" i="21" s="1"/>
  <c r="N96" i="21" s="1"/>
  <c r="N97" i="21" s="1"/>
  <c r="N98" i="21" s="1"/>
  <c r="N99" i="21" s="1"/>
  <c r="N100" i="21" s="1"/>
  <c r="N101" i="21" s="1"/>
  <c r="N102" i="21" s="1"/>
  <c r="N103" i="21" s="1"/>
  <c r="N104" i="21" s="1"/>
  <c r="N105" i="21" s="1"/>
  <c r="N106" i="21" s="1"/>
  <c r="N107" i="21" s="1"/>
  <c r="N108" i="21" s="1"/>
  <c r="N109" i="21" s="1"/>
  <c r="N110" i="21" s="1"/>
  <c r="N111" i="21" s="1"/>
  <c r="N112" i="21" s="1"/>
  <c r="N113" i="21" s="1"/>
  <c r="N114" i="21" s="1"/>
  <c r="N115" i="21" s="1"/>
  <c r="N116" i="21" s="1"/>
  <c r="N117" i="21" s="1"/>
  <c r="N118" i="21" s="1"/>
  <c r="N119" i="21" s="1"/>
  <c r="N120" i="21" s="1"/>
  <c r="N121" i="21" s="1"/>
  <c r="K380" i="21"/>
  <c r="H36" i="21"/>
  <c r="K122" i="21"/>
  <c r="K393" i="21"/>
  <c r="K427" i="21" s="1"/>
  <c r="V184" i="12" s="1"/>
  <c r="K410" i="21"/>
  <c r="K426" i="21" s="1"/>
  <c r="V183" i="12" s="1"/>
  <c r="Q122" i="21"/>
  <c r="Q393" i="21"/>
  <c r="Q427" i="21" s="1"/>
  <c r="X184" i="12" s="1"/>
  <c r="Q410" i="21"/>
  <c r="Q426" i="21" s="1"/>
  <c r="X183" i="12" s="1"/>
  <c r="Q380" i="21"/>
  <c r="BH10" i="17"/>
  <c r="AC307" i="33"/>
  <c r="BE375" i="17" l="1"/>
  <c r="B375" i="17"/>
  <c r="C367" i="17"/>
  <c r="B389" i="17"/>
  <c r="E375" i="17"/>
  <c r="E389" i="17"/>
  <c r="AN367" i="17"/>
  <c r="AR41" i="1"/>
  <c r="B51" i="12" s="1"/>
  <c r="Q298" i="12"/>
  <c r="R298" i="12"/>
  <c r="M69" i="16"/>
  <c r="B59" i="36"/>
  <c r="O138" i="12" s="1"/>
  <c r="N81" i="16"/>
  <c r="K171" i="12"/>
  <c r="AJ35" i="36"/>
  <c r="AQ69" i="16" s="1"/>
  <c r="AG70" i="12"/>
  <c r="AG72" i="12"/>
  <c r="AG71" i="12"/>
  <c r="K170" i="12"/>
  <c r="K69" i="12"/>
  <c r="K169" i="12" s="1"/>
  <c r="AM69" i="16"/>
  <c r="AM81" i="16"/>
  <c r="C234" i="12"/>
  <c r="C170" i="12"/>
  <c r="C69" i="12"/>
  <c r="AG69" i="16"/>
  <c r="AG81" i="16"/>
  <c r="C171" i="12"/>
  <c r="C235" i="12"/>
  <c r="BK363" i="17"/>
  <c r="AJ36" i="36"/>
  <c r="O137" i="12" s="1"/>
  <c r="B63" i="36"/>
  <c r="O139" i="12" s="1"/>
  <c r="B62" i="36"/>
  <c r="O71" i="12" s="1"/>
  <c r="B58" i="36"/>
  <c r="O70" i="12" s="1"/>
  <c r="T298" i="12"/>
  <c r="B266" i="12"/>
  <c r="Z330" i="12"/>
  <c r="S330" i="12"/>
  <c r="R330" i="12"/>
  <c r="Y330" i="12"/>
  <c r="Q330" i="12"/>
  <c r="P330" i="12"/>
  <c r="T330" i="12"/>
  <c r="B234" i="12"/>
  <c r="AF81" i="16"/>
  <c r="B69" i="12"/>
  <c r="AF69" i="16"/>
  <c r="P298" i="12"/>
  <c r="S298" i="12"/>
  <c r="Y298" i="12"/>
  <c r="BH363" i="17"/>
  <c r="BH389" i="17" s="1"/>
  <c r="AJ36" i="35"/>
  <c r="N137" i="12" s="1"/>
  <c r="AJ35" i="35"/>
  <c r="B58" i="35"/>
  <c r="N70" i="12" s="1"/>
  <c r="B59" i="35"/>
  <c r="N138" i="12" s="1"/>
  <c r="B63" i="35"/>
  <c r="N139" i="12" s="1"/>
  <c r="B62" i="35"/>
  <c r="N71" i="12" s="1"/>
  <c r="B170" i="12"/>
  <c r="BA38" i="28"/>
  <c r="AX38" i="28"/>
  <c r="AU38" i="28"/>
  <c r="B149" i="12"/>
  <c r="P277" i="12"/>
  <c r="Y277" i="12"/>
  <c r="T277" i="12"/>
  <c r="H33" i="49"/>
  <c r="H40" i="49" s="1"/>
  <c r="Q277" i="12"/>
  <c r="R277" i="12"/>
  <c r="Z277" i="12"/>
  <c r="S277" i="12"/>
  <c r="B213" i="12"/>
  <c r="AP60" i="16"/>
  <c r="AP72" i="16"/>
  <c r="N43" i="12"/>
  <c r="N149" i="12" s="1"/>
  <c r="C70" i="16"/>
  <c r="I38" i="1"/>
  <c r="D70" i="16"/>
  <c r="D58" i="16"/>
  <c r="C58" i="16"/>
  <c r="C14" i="36"/>
  <c r="H65" i="36" s="1"/>
  <c r="E12" i="22"/>
  <c r="E12" i="21"/>
  <c r="E12" i="33"/>
  <c r="E12" i="17"/>
  <c r="C14" i="35"/>
  <c r="B12" i="33"/>
  <c r="B12" i="22"/>
  <c r="B12" i="17"/>
  <c r="C32" i="17" s="1"/>
  <c r="B12" i="21"/>
  <c r="B43" i="1"/>
  <c r="B44" i="12" s="1"/>
  <c r="J33" i="49" s="1"/>
  <c r="C35" i="1"/>
  <c r="F37" i="1"/>
  <c r="B116" i="12" s="1"/>
  <c r="C37" i="1"/>
  <c r="I37" i="1"/>
  <c r="B118" i="12" s="1"/>
  <c r="F38" i="1"/>
  <c r="B42" i="12" s="1"/>
  <c r="I33" i="49" s="1"/>
  <c r="C36" i="1"/>
  <c r="B114" i="12" s="1"/>
  <c r="D73" i="16"/>
  <c r="C61" i="16"/>
  <c r="D61" i="16"/>
  <c r="B55" i="2"/>
  <c r="C61" i="12" s="1"/>
  <c r="C228" i="12" s="1"/>
  <c r="AR40" i="2"/>
  <c r="C50" i="12" s="1"/>
  <c r="B46" i="2"/>
  <c r="C53" i="12" s="1"/>
  <c r="E97" i="33"/>
  <c r="C119" i="12"/>
  <c r="C247" i="12" s="1"/>
  <c r="C45" i="12"/>
  <c r="E98" i="17"/>
  <c r="E371" i="17" s="1"/>
  <c r="B47" i="2"/>
  <c r="C124" i="12" s="1"/>
  <c r="C252" i="12" s="1"/>
  <c r="E97" i="21"/>
  <c r="E97" i="22"/>
  <c r="AJ65" i="28"/>
  <c r="AR41" i="28"/>
  <c r="K51" i="12" s="1"/>
  <c r="T37" i="49" s="1"/>
  <c r="AR40" i="28"/>
  <c r="K50" i="12" s="1"/>
  <c r="S37" i="49" s="1"/>
  <c r="C73" i="16"/>
  <c r="B247" i="12"/>
  <c r="Y311" i="12"/>
  <c r="P311" i="12"/>
  <c r="S311" i="12"/>
  <c r="Z311" i="12"/>
  <c r="T311" i="12"/>
  <c r="R311" i="12"/>
  <c r="Q311" i="12"/>
  <c r="BH97" i="17"/>
  <c r="B47" i="1"/>
  <c r="B124" i="12" s="1"/>
  <c r="L9" i="35"/>
  <c r="B97" i="22"/>
  <c r="R38" i="1"/>
  <c r="B98" i="17"/>
  <c r="B46" i="1"/>
  <c r="B53" i="12" s="1"/>
  <c r="B49" i="1"/>
  <c r="B54" i="12" s="1"/>
  <c r="B97" i="33"/>
  <c r="O38" i="1"/>
  <c r="B48" i="12" s="1"/>
  <c r="O37" i="1"/>
  <c r="B122" i="12" s="1"/>
  <c r="L37" i="1"/>
  <c r="B120" i="12" s="1"/>
  <c r="L38" i="1"/>
  <c r="B46" i="12" s="1"/>
  <c r="B97" i="21"/>
  <c r="AR40" i="1"/>
  <c r="B50" i="12" s="1"/>
  <c r="R37" i="1"/>
  <c r="B125" i="12" s="1"/>
  <c r="L35" i="1"/>
  <c r="B45" i="12" s="1"/>
  <c r="J101" i="12"/>
  <c r="L101" i="12"/>
  <c r="J98" i="12"/>
  <c r="L98" i="12"/>
  <c r="H73" i="16"/>
  <c r="H86" i="16" s="1"/>
  <c r="I79" i="12" s="1"/>
  <c r="J73" i="16"/>
  <c r="J86" i="16" s="1"/>
  <c r="K79" i="12" s="1"/>
  <c r="E73" i="16"/>
  <c r="E86" i="16" s="1"/>
  <c r="N73" i="16"/>
  <c r="AB65" i="26"/>
  <c r="AF65" i="26"/>
  <c r="AE65" i="26"/>
  <c r="B55" i="26"/>
  <c r="I61" i="12" s="1"/>
  <c r="L65" i="26"/>
  <c r="AJ65" i="26"/>
  <c r="V65" i="26"/>
  <c r="P65" i="26"/>
  <c r="AG65" i="26"/>
  <c r="N65" i="26"/>
  <c r="G65" i="26"/>
  <c r="Y65" i="26"/>
  <c r="Z65" i="26"/>
  <c r="W65" i="26"/>
  <c r="AU38" i="26"/>
  <c r="B49" i="26"/>
  <c r="I54" i="12" s="1"/>
  <c r="I51" i="12" s="1"/>
  <c r="M65" i="26"/>
  <c r="K58" i="12"/>
  <c r="AB37" i="49" s="1"/>
  <c r="L40" i="56" s="1"/>
  <c r="D65" i="28"/>
  <c r="B49" i="28"/>
  <c r="K136" i="12"/>
  <c r="T65" i="28"/>
  <c r="N65" i="28"/>
  <c r="L65" i="28"/>
  <c r="B65" i="28"/>
  <c r="K132" i="12"/>
  <c r="AF65" i="28"/>
  <c r="AH65" i="28"/>
  <c r="AD65" i="28"/>
  <c r="H65" i="28"/>
  <c r="J65" i="28"/>
  <c r="W65" i="28"/>
  <c r="K120" i="12"/>
  <c r="P65" i="28"/>
  <c r="AE65" i="28"/>
  <c r="Z65" i="28"/>
  <c r="AC65" i="26"/>
  <c r="S65" i="26"/>
  <c r="U65" i="26"/>
  <c r="T65" i="26"/>
  <c r="I45" i="12"/>
  <c r="AI65" i="26"/>
  <c r="F65" i="26"/>
  <c r="C65" i="26"/>
  <c r="H65" i="26"/>
  <c r="AA65" i="26"/>
  <c r="R65" i="26"/>
  <c r="X65" i="26"/>
  <c r="AA65" i="23"/>
  <c r="Y65" i="23"/>
  <c r="H65" i="23"/>
  <c r="AE65" i="23"/>
  <c r="AD65" i="23"/>
  <c r="AI65" i="23"/>
  <c r="X65" i="23"/>
  <c r="F56" i="12"/>
  <c r="Z65" i="23"/>
  <c r="F65" i="23"/>
  <c r="M65" i="23"/>
  <c r="AX38" i="23"/>
  <c r="U65" i="23"/>
  <c r="N65" i="23"/>
  <c r="B65" i="23"/>
  <c r="O65" i="23"/>
  <c r="S65" i="23"/>
  <c r="AF65" i="23"/>
  <c r="D65" i="23"/>
  <c r="I65" i="23"/>
  <c r="AU38" i="23"/>
  <c r="AC65" i="23"/>
  <c r="J65" i="23"/>
  <c r="B47" i="23"/>
  <c r="F124" i="12" s="1"/>
  <c r="AH65" i="23"/>
  <c r="Q65" i="28"/>
  <c r="C65" i="28"/>
  <c r="B47" i="28"/>
  <c r="K124" i="12" s="1"/>
  <c r="AB65" i="28"/>
  <c r="AA65" i="28"/>
  <c r="O65" i="28"/>
  <c r="K134" i="12"/>
  <c r="Y65" i="28"/>
  <c r="E65" i="28"/>
  <c r="F65" i="28"/>
  <c r="G65" i="28"/>
  <c r="K56" i="12"/>
  <c r="B47" i="36"/>
  <c r="O124" i="12" s="1"/>
  <c r="O156" i="12" s="1"/>
  <c r="K48" i="12"/>
  <c r="K129" i="12"/>
  <c r="B46" i="26"/>
  <c r="K140" i="12"/>
  <c r="K122" i="12"/>
  <c r="AB65" i="23"/>
  <c r="R65" i="28"/>
  <c r="B49" i="23"/>
  <c r="F54" i="12" s="1"/>
  <c r="F51" i="12" s="1"/>
  <c r="L35" i="36"/>
  <c r="O45" i="12" s="1"/>
  <c r="B55" i="28"/>
  <c r="F45" i="12"/>
  <c r="V65" i="28"/>
  <c r="L65" i="23"/>
  <c r="L36" i="36"/>
  <c r="O119" i="12" s="1"/>
  <c r="U65" i="28"/>
  <c r="S65" i="28"/>
  <c r="K65" i="26"/>
  <c r="AX38" i="26"/>
  <c r="B65" i="26"/>
  <c r="G65" i="23"/>
  <c r="V65" i="23"/>
  <c r="BA38" i="23"/>
  <c r="K45" i="12"/>
  <c r="B46" i="28"/>
  <c r="K53" i="12" s="1"/>
  <c r="I65" i="25"/>
  <c r="AV97" i="17"/>
  <c r="K46" i="12"/>
  <c r="O65" i="26"/>
  <c r="AD65" i="26"/>
  <c r="J65" i="26"/>
  <c r="R65" i="23"/>
  <c r="C65" i="23"/>
  <c r="T65" i="23"/>
  <c r="M65" i="28"/>
  <c r="BK98" i="17"/>
  <c r="BK371" i="17" s="1"/>
  <c r="N61" i="16"/>
  <c r="X65" i="28"/>
  <c r="AJ41" i="28"/>
  <c r="K68" i="12" s="1"/>
  <c r="I65" i="26"/>
  <c r="AH65" i="26"/>
  <c r="BA38" i="26"/>
  <c r="AG65" i="23"/>
  <c r="W65" i="23"/>
  <c r="E65" i="23"/>
  <c r="AI65" i="28"/>
  <c r="AG65" i="28"/>
  <c r="I65" i="28"/>
  <c r="K125" i="12"/>
  <c r="K63" i="12"/>
  <c r="K65" i="12"/>
  <c r="Q65" i="26"/>
  <c r="D65" i="26"/>
  <c r="P65" i="23"/>
  <c r="K65" i="23"/>
  <c r="AJ65" i="23"/>
  <c r="BE98" i="17"/>
  <c r="BE371" i="17" s="1"/>
  <c r="J61" i="16"/>
  <c r="J84" i="16" s="1"/>
  <c r="K76" i="12" s="1"/>
  <c r="K119" i="12"/>
  <c r="AC65" i="28"/>
  <c r="AY98" i="17"/>
  <c r="H61" i="16"/>
  <c r="H84" i="16" s="1"/>
  <c r="I76" i="12" s="1"/>
  <c r="I132" i="12"/>
  <c r="I56" i="12"/>
  <c r="I48" i="12"/>
  <c r="E65" i="26"/>
  <c r="I140" i="12"/>
  <c r="I120" i="12"/>
  <c r="I125" i="12"/>
  <c r="I134" i="12"/>
  <c r="I127" i="12"/>
  <c r="AJ41" i="26"/>
  <c r="I68" i="12" s="1"/>
  <c r="I129" i="12"/>
  <c r="I65" i="12"/>
  <c r="I136" i="12"/>
  <c r="I46" i="12"/>
  <c r="I58" i="12"/>
  <c r="I63" i="12"/>
  <c r="I119" i="12"/>
  <c r="I122" i="12"/>
  <c r="Q65" i="23"/>
  <c r="K127" i="12"/>
  <c r="K65" i="28"/>
  <c r="AP98" i="17"/>
  <c r="E61" i="16"/>
  <c r="E84" i="16" s="1"/>
  <c r="F65" i="12"/>
  <c r="F136" i="12"/>
  <c r="F120" i="12"/>
  <c r="F48" i="12"/>
  <c r="F63" i="12"/>
  <c r="F127" i="12"/>
  <c r="F134" i="12"/>
  <c r="AJ41" i="23"/>
  <c r="F68" i="12" s="1"/>
  <c r="F132" i="12"/>
  <c r="F164" i="12" s="1"/>
  <c r="F129" i="12"/>
  <c r="F58" i="12"/>
  <c r="F140" i="12"/>
  <c r="F46" i="12"/>
  <c r="F119" i="12"/>
  <c r="F125" i="12"/>
  <c r="B46" i="23"/>
  <c r="F53" i="12" s="1"/>
  <c r="F50" i="12" s="1"/>
  <c r="F122" i="12"/>
  <c r="AX38" i="2"/>
  <c r="C58" i="12"/>
  <c r="AB34" i="49" s="1"/>
  <c r="L37" i="56" s="1"/>
  <c r="E21" i="33"/>
  <c r="C129" i="12"/>
  <c r="C257" i="12" s="1"/>
  <c r="C125" i="12"/>
  <c r="C253" i="12" s="1"/>
  <c r="C118" i="12"/>
  <c r="C246" i="12" s="1"/>
  <c r="C136" i="12"/>
  <c r="C264" i="12" s="1"/>
  <c r="C132" i="12"/>
  <c r="C260" i="12" s="1"/>
  <c r="C48" i="12"/>
  <c r="R34" i="49" s="1"/>
  <c r="C114" i="12"/>
  <c r="C242" i="12" s="1"/>
  <c r="AU38" i="2"/>
  <c r="B49" i="2"/>
  <c r="C54" i="12" s="1"/>
  <c r="AJ41" i="2"/>
  <c r="C127" i="12"/>
  <c r="C255" i="12" s="1"/>
  <c r="C42" i="12"/>
  <c r="B43" i="2"/>
  <c r="C44" i="12" s="1"/>
  <c r="C56" i="12"/>
  <c r="E21" i="21"/>
  <c r="C120" i="12"/>
  <c r="C248" i="12" s="1"/>
  <c r="C40" i="12"/>
  <c r="E21" i="17"/>
  <c r="E21" i="22"/>
  <c r="C122" i="12"/>
  <c r="C250" i="12" s="1"/>
  <c r="C46" i="12"/>
  <c r="C63" i="12"/>
  <c r="AK34" i="49" s="1"/>
  <c r="J37" i="60" s="1"/>
  <c r="C140" i="12"/>
  <c r="C268" i="12" s="1"/>
  <c r="C116" i="12"/>
  <c r="C244" i="12" s="1"/>
  <c r="C65" i="12"/>
  <c r="C134" i="12"/>
  <c r="C262" i="12" s="1"/>
  <c r="BK20" i="17"/>
  <c r="BA38" i="2"/>
  <c r="AR41" i="2"/>
  <c r="C51" i="12" s="1"/>
  <c r="Z375" i="33"/>
  <c r="Z403" i="33"/>
  <c r="Z445" i="33" s="1"/>
  <c r="AC202" i="12" s="1"/>
  <c r="Z418" i="33"/>
  <c r="Z444" i="33" s="1"/>
  <c r="AC201" i="12" s="1"/>
  <c r="Z388" i="33"/>
  <c r="Z374" i="33"/>
  <c r="AF383" i="22"/>
  <c r="W92" i="33"/>
  <c r="W392" i="33"/>
  <c r="W425" i="33" s="1"/>
  <c r="AB182" i="12" s="1"/>
  <c r="W409" i="33"/>
  <c r="W424" i="33" s="1"/>
  <c r="AB181" i="12" s="1"/>
  <c r="W379" i="33"/>
  <c r="W369" i="33"/>
  <c r="T129" i="33"/>
  <c r="AL393" i="22"/>
  <c r="AL427" i="22" s="1"/>
  <c r="Q184" i="12" s="1"/>
  <c r="AL410" i="22"/>
  <c r="AL426" i="22" s="1"/>
  <c r="Q183" i="12" s="1"/>
  <c r="Z381" i="22"/>
  <c r="AI383" i="22"/>
  <c r="AC156" i="22"/>
  <c r="AL380" i="22"/>
  <c r="AI214" i="22"/>
  <c r="AI413" i="22"/>
  <c r="AI433" i="22" s="1"/>
  <c r="P190" i="12" s="1"/>
  <c r="AI397" i="22"/>
  <c r="AI434" i="22" s="1"/>
  <c r="P191" i="12" s="1"/>
  <c r="W184" i="22"/>
  <c r="W185" i="22" s="1"/>
  <c r="W186" i="22" s="1"/>
  <c r="W187" i="22" s="1"/>
  <c r="W188" i="22" s="1"/>
  <c r="W189" i="22" s="1"/>
  <c r="W190" i="22" s="1"/>
  <c r="W191" i="22" s="1"/>
  <c r="W192" i="22" s="1"/>
  <c r="W193" i="22" s="1"/>
  <c r="W194" i="22" s="1"/>
  <c r="W195" i="22" s="1"/>
  <c r="W196" i="22" s="1"/>
  <c r="W197" i="22" s="1"/>
  <c r="W198" i="22" s="1"/>
  <c r="W199" i="22" s="1"/>
  <c r="W200" i="22" s="1"/>
  <c r="W201" i="22" s="1"/>
  <c r="W202" i="22" s="1"/>
  <c r="W203" i="22" s="1"/>
  <c r="W204" i="22" s="1"/>
  <c r="W205" i="22" s="1"/>
  <c r="W206" i="22" s="1"/>
  <c r="W207" i="22" s="1"/>
  <c r="W208" i="22" s="1"/>
  <c r="W209" i="22" s="1"/>
  <c r="W210" i="22" s="1"/>
  <c r="W211" i="22" s="1"/>
  <c r="W212" i="22" s="1"/>
  <c r="W213" i="22" s="1"/>
  <c r="AL123" i="22"/>
  <c r="AL124" i="22" s="1"/>
  <c r="AL125" i="22" s="1"/>
  <c r="AL126" i="22" s="1"/>
  <c r="AL127" i="22" s="1"/>
  <c r="AL128" i="22" s="1"/>
  <c r="AL129" i="22" s="1"/>
  <c r="AL130" i="22" s="1"/>
  <c r="AL131" i="22" s="1"/>
  <c r="AL132" i="22" s="1"/>
  <c r="AL133" i="22" s="1"/>
  <c r="AL134" i="22" s="1"/>
  <c r="AL135" i="22" s="1"/>
  <c r="AL136" i="22" s="1"/>
  <c r="AL137" i="22" s="1"/>
  <c r="AL138" i="22" s="1"/>
  <c r="AL139" i="22" s="1"/>
  <c r="AL140" i="22" s="1"/>
  <c r="AL141" i="22" s="1"/>
  <c r="AL142" i="22" s="1"/>
  <c r="AL143" i="22" s="1"/>
  <c r="AL144" i="22" s="1"/>
  <c r="AL145" i="22" s="1"/>
  <c r="AL146" i="22" s="1"/>
  <c r="AL147" i="22" s="1"/>
  <c r="AL148" i="22" s="1"/>
  <c r="AL149" i="22" s="1"/>
  <c r="AL150" i="22" s="1"/>
  <c r="AL151" i="22" s="1"/>
  <c r="AL152" i="22" s="1"/>
  <c r="Z411" i="22"/>
  <c r="Z428" i="22" s="1"/>
  <c r="T185" i="12" s="1"/>
  <c r="Z153" i="22"/>
  <c r="Z154" i="22" s="1"/>
  <c r="Z394" i="22"/>
  <c r="Z429" i="22" s="1"/>
  <c r="T186" i="12" s="1"/>
  <c r="AF413" i="22"/>
  <c r="AF433" i="22" s="1"/>
  <c r="S190" i="12" s="1"/>
  <c r="AF397" i="22"/>
  <c r="AF434" i="22" s="1"/>
  <c r="S191" i="12" s="1"/>
  <c r="AF214" i="22"/>
  <c r="T62" i="22"/>
  <c r="K123" i="21"/>
  <c r="H37" i="21"/>
  <c r="Q123" i="21"/>
  <c r="N380" i="21"/>
  <c r="N393" i="21"/>
  <c r="N427" i="21" s="1"/>
  <c r="W184" i="12" s="1"/>
  <c r="N122" i="21"/>
  <c r="N410" i="21"/>
  <c r="N426" i="21" s="1"/>
  <c r="W183" i="12" s="1"/>
  <c r="AC308" i="33"/>
  <c r="AC309" i="33" s="1"/>
  <c r="AC310" i="33" s="1"/>
  <c r="AC311" i="33" s="1"/>
  <c r="AC312" i="33" s="1"/>
  <c r="AC313" i="33" s="1"/>
  <c r="AC314" i="33" s="1"/>
  <c r="AC315" i="33" s="1"/>
  <c r="AC316" i="33" s="1"/>
  <c r="AC317" i="33" s="1"/>
  <c r="AC318" i="33" s="1"/>
  <c r="AC319" i="33" s="1"/>
  <c r="AC320" i="33" s="1"/>
  <c r="AC321" i="33" s="1"/>
  <c r="AC322" i="33" s="1"/>
  <c r="AC323" i="33" s="1"/>
  <c r="AC324" i="33" s="1"/>
  <c r="AC325" i="33" s="1"/>
  <c r="AC326" i="33" s="1"/>
  <c r="AC327" i="33" s="1"/>
  <c r="AC328" i="33" s="1"/>
  <c r="AC329" i="33" s="1"/>
  <c r="AC330" i="33" s="1"/>
  <c r="AC331" i="33" s="1"/>
  <c r="AC332" i="33" s="1"/>
  <c r="AC333" i="33" s="1"/>
  <c r="AC334" i="33" s="1"/>
  <c r="AC335" i="33" s="1"/>
  <c r="BH375" i="17" l="1"/>
  <c r="BK375" i="17"/>
  <c r="BK389" i="17"/>
  <c r="O170" i="12"/>
  <c r="D84" i="16"/>
  <c r="C76" i="12" s="1"/>
  <c r="C84" i="16"/>
  <c r="X88" i="16" s="1"/>
  <c r="C86" i="16"/>
  <c r="V90" i="16" s="1"/>
  <c r="AQ81" i="16"/>
  <c r="O69" i="12"/>
  <c r="O169" i="12" s="1"/>
  <c r="N171" i="12"/>
  <c r="O171" i="12"/>
  <c r="C233" i="12"/>
  <c r="C169" i="12"/>
  <c r="Y297" i="12"/>
  <c r="B233" i="12"/>
  <c r="Q297" i="12"/>
  <c r="B169" i="12"/>
  <c r="T297" i="12"/>
  <c r="P297" i="12"/>
  <c r="R297" i="12"/>
  <c r="Z297" i="12"/>
  <c r="S297" i="12"/>
  <c r="N170" i="12"/>
  <c r="N69" i="12"/>
  <c r="N169" i="12" s="1"/>
  <c r="AP69" i="16"/>
  <c r="AP81" i="16"/>
  <c r="AJ41" i="35"/>
  <c r="N68" i="12" s="1"/>
  <c r="BA38" i="35"/>
  <c r="AU38" i="35"/>
  <c r="AX38" i="35"/>
  <c r="F72" i="12"/>
  <c r="F172" i="12" s="1"/>
  <c r="F66" i="12"/>
  <c r="I72" i="12"/>
  <c r="I172" i="12" s="1"/>
  <c r="I66" i="12"/>
  <c r="K72" i="12"/>
  <c r="K172" i="12" s="1"/>
  <c r="K66" i="12"/>
  <c r="C72" i="12"/>
  <c r="C236" i="12" s="1"/>
  <c r="C66" i="12"/>
  <c r="P33" i="49"/>
  <c r="I36" i="56" s="1"/>
  <c r="P34" i="49"/>
  <c r="I37" i="56" s="1"/>
  <c r="S34" i="49"/>
  <c r="AA90" i="16"/>
  <c r="F79" i="12"/>
  <c r="AB85" i="12" s="1"/>
  <c r="D86" i="16"/>
  <c r="C79" i="12" s="1"/>
  <c r="N58" i="16"/>
  <c r="N84" i="16" s="1"/>
  <c r="O76" i="12" s="1"/>
  <c r="M70" i="16"/>
  <c r="M58" i="16"/>
  <c r="Y65" i="36"/>
  <c r="AC65" i="36"/>
  <c r="AB65" i="36"/>
  <c r="AG38" i="36"/>
  <c r="O65" i="12" s="1"/>
  <c r="C37" i="36"/>
  <c r="R37" i="36"/>
  <c r="O125" i="12" s="1"/>
  <c r="B65" i="36"/>
  <c r="AG65" i="36"/>
  <c r="L38" i="36"/>
  <c r="O46" i="12" s="1"/>
  <c r="AD38" i="36"/>
  <c r="O63" i="12" s="1"/>
  <c r="AA38" i="36"/>
  <c r="AD65" i="36"/>
  <c r="O37" i="36"/>
  <c r="O122" i="12" s="1"/>
  <c r="I65" i="36"/>
  <c r="X38" i="36"/>
  <c r="O58" i="12" s="1"/>
  <c r="B43" i="36"/>
  <c r="O44" i="12" s="1"/>
  <c r="AA65" i="36"/>
  <c r="AF65" i="36"/>
  <c r="B49" i="36"/>
  <c r="O54" i="12" s="1"/>
  <c r="O51" i="12" s="1"/>
  <c r="U37" i="36"/>
  <c r="O127" i="12" s="1"/>
  <c r="U38" i="36"/>
  <c r="O56" i="12" s="1"/>
  <c r="M65" i="36"/>
  <c r="C35" i="36"/>
  <c r="O40" i="12" s="1"/>
  <c r="AJ65" i="36"/>
  <c r="R65" i="36"/>
  <c r="X37" i="36"/>
  <c r="O129" i="12" s="1"/>
  <c r="B55" i="36"/>
  <c r="O61" i="12" s="1"/>
  <c r="F37" i="36"/>
  <c r="O116" i="12" s="1"/>
  <c r="AX38" i="36"/>
  <c r="AJ37" i="36"/>
  <c r="O140" i="12" s="1"/>
  <c r="Q65" i="36"/>
  <c r="AI65" i="36"/>
  <c r="AE65" i="36"/>
  <c r="AD37" i="36"/>
  <c r="O134" i="12" s="1"/>
  <c r="K65" i="36"/>
  <c r="N65" i="36"/>
  <c r="T65" i="36"/>
  <c r="S65" i="36"/>
  <c r="AH65" i="36"/>
  <c r="V65" i="36"/>
  <c r="L65" i="36"/>
  <c r="BA38" i="36"/>
  <c r="D65" i="36"/>
  <c r="J65" i="36"/>
  <c r="AG37" i="36"/>
  <c r="O136" i="12" s="1"/>
  <c r="U65" i="36"/>
  <c r="I38" i="36"/>
  <c r="X65" i="36"/>
  <c r="F65" i="36"/>
  <c r="I37" i="36"/>
  <c r="O118" i="12" s="1"/>
  <c r="AU38" i="36"/>
  <c r="O38" i="36"/>
  <c r="O48" i="12" s="1"/>
  <c r="L37" i="36"/>
  <c r="O120" i="12" s="1"/>
  <c r="R38" i="36"/>
  <c r="Z65" i="36"/>
  <c r="C65" i="36"/>
  <c r="G65" i="36"/>
  <c r="W65" i="36"/>
  <c r="AJ38" i="36"/>
  <c r="P65" i="36"/>
  <c r="AA37" i="36"/>
  <c r="O132" i="12" s="1"/>
  <c r="O65" i="36"/>
  <c r="B212" i="12"/>
  <c r="F38" i="36"/>
  <c r="O42" i="12" s="1"/>
  <c r="E65" i="36"/>
  <c r="C36" i="36"/>
  <c r="O114" i="12" s="1"/>
  <c r="R276" i="12"/>
  <c r="B148" i="12"/>
  <c r="BK12" i="17"/>
  <c r="BK378" i="17" s="1"/>
  <c r="N70" i="16"/>
  <c r="N86" i="16" s="1"/>
  <c r="O79" i="12" s="1"/>
  <c r="Z276" i="12"/>
  <c r="Q276" i="12"/>
  <c r="S276" i="12"/>
  <c r="Y276" i="12"/>
  <c r="T278" i="12"/>
  <c r="P278" i="12"/>
  <c r="S278" i="12"/>
  <c r="B214" i="12"/>
  <c r="B370" i="17"/>
  <c r="B150" i="12"/>
  <c r="B378" i="17"/>
  <c r="P276" i="12"/>
  <c r="T306" i="12"/>
  <c r="S306" i="12"/>
  <c r="B242" i="12"/>
  <c r="Z306" i="12"/>
  <c r="Q306" i="12"/>
  <c r="P306" i="12"/>
  <c r="R306" i="12"/>
  <c r="Y306" i="12"/>
  <c r="R308" i="12"/>
  <c r="Y308" i="12"/>
  <c r="Z308" i="12"/>
  <c r="B244" i="12"/>
  <c r="P308" i="12"/>
  <c r="T308" i="12"/>
  <c r="Q308" i="12"/>
  <c r="S308" i="12"/>
  <c r="B40" i="12"/>
  <c r="F33" i="49" s="1"/>
  <c r="C38" i="1"/>
  <c r="AF70" i="16"/>
  <c r="AF58" i="16"/>
  <c r="Q278" i="12"/>
  <c r="R278" i="12"/>
  <c r="Y278" i="12"/>
  <c r="Z310" i="12"/>
  <c r="R310" i="12"/>
  <c r="T310" i="12"/>
  <c r="P310" i="12"/>
  <c r="Q310" i="12"/>
  <c r="S310" i="12"/>
  <c r="B246" i="12"/>
  <c r="Y310" i="12"/>
  <c r="T276" i="12"/>
  <c r="Z278" i="12"/>
  <c r="BH12" i="17"/>
  <c r="I37" i="35"/>
  <c r="N118" i="12" s="1"/>
  <c r="C35" i="35"/>
  <c r="F38" i="35"/>
  <c r="N42" i="12" s="1"/>
  <c r="C37" i="35"/>
  <c r="C36" i="35"/>
  <c r="N114" i="12" s="1"/>
  <c r="B43" i="35"/>
  <c r="N44" i="12" s="1"/>
  <c r="I38" i="35"/>
  <c r="F37" i="35"/>
  <c r="N116" i="12" s="1"/>
  <c r="AE30" i="49"/>
  <c r="AE37" i="49"/>
  <c r="AC34" i="49"/>
  <c r="M37" i="56" s="1"/>
  <c r="C220" i="12"/>
  <c r="I164" i="12"/>
  <c r="M73" i="16"/>
  <c r="M61" i="16"/>
  <c r="C156" i="12"/>
  <c r="AG73" i="16"/>
  <c r="AN122" i="17"/>
  <c r="E381" i="17"/>
  <c r="E374" i="17"/>
  <c r="AG61" i="16"/>
  <c r="T34" i="49"/>
  <c r="C68" i="12"/>
  <c r="AE34" i="49" s="1"/>
  <c r="K61" i="12"/>
  <c r="K164" i="12" s="1"/>
  <c r="I53" i="12"/>
  <c r="K54" i="12"/>
  <c r="K157" i="12" s="1"/>
  <c r="S33" i="49"/>
  <c r="T33" i="49"/>
  <c r="AF61" i="16"/>
  <c r="AF73" i="16"/>
  <c r="Q33" i="49"/>
  <c r="R280" i="12"/>
  <c r="Q280" i="12"/>
  <c r="Y280" i="12"/>
  <c r="P280" i="12"/>
  <c r="B152" i="12"/>
  <c r="Z280" i="12"/>
  <c r="B216" i="12"/>
  <c r="T280" i="12"/>
  <c r="S280" i="12"/>
  <c r="C122" i="17"/>
  <c r="B371" i="17"/>
  <c r="B372" i="17"/>
  <c r="B381" i="17"/>
  <c r="R316" i="12"/>
  <c r="P316" i="12"/>
  <c r="T316" i="12"/>
  <c r="B252" i="12"/>
  <c r="Y316" i="12"/>
  <c r="Z316" i="12"/>
  <c r="S316" i="12"/>
  <c r="Q316" i="12"/>
  <c r="Z317" i="12"/>
  <c r="Q317" i="12"/>
  <c r="T317" i="12"/>
  <c r="S317" i="12"/>
  <c r="Y317" i="12"/>
  <c r="R317" i="12"/>
  <c r="B253" i="12"/>
  <c r="P317" i="12"/>
  <c r="P312" i="12"/>
  <c r="R312" i="12"/>
  <c r="T312" i="12"/>
  <c r="B248" i="12"/>
  <c r="Z312" i="12"/>
  <c r="Y312" i="12"/>
  <c r="Q312" i="12"/>
  <c r="S312" i="12"/>
  <c r="Y314" i="12"/>
  <c r="B250" i="12"/>
  <c r="Z314" i="12"/>
  <c r="R314" i="12"/>
  <c r="P314" i="12"/>
  <c r="S314" i="12"/>
  <c r="Q314" i="12"/>
  <c r="T314" i="12"/>
  <c r="U33" i="49"/>
  <c r="R285" i="12"/>
  <c r="B221" i="12"/>
  <c r="B157" i="12"/>
  <c r="T285" i="12"/>
  <c r="Z285" i="12"/>
  <c r="S285" i="12"/>
  <c r="Y285" i="12"/>
  <c r="P285" i="12"/>
  <c r="Q285" i="12"/>
  <c r="R33" i="49"/>
  <c r="Q282" i="12"/>
  <c r="S282" i="12"/>
  <c r="B218" i="12"/>
  <c r="R282" i="12"/>
  <c r="B154" i="12"/>
  <c r="Y282" i="12"/>
  <c r="P282" i="12"/>
  <c r="T282" i="12"/>
  <c r="Z282" i="12"/>
  <c r="R284" i="12"/>
  <c r="S284" i="12"/>
  <c r="T284" i="12"/>
  <c r="Y284" i="12"/>
  <c r="B156" i="12"/>
  <c r="P284" i="12"/>
  <c r="B220" i="12"/>
  <c r="Z284" i="12"/>
  <c r="Q284" i="12"/>
  <c r="X38" i="35"/>
  <c r="N58" i="12" s="1"/>
  <c r="B65" i="35"/>
  <c r="AJ65" i="35"/>
  <c r="AD65" i="35"/>
  <c r="AF65" i="35"/>
  <c r="AJ38" i="35"/>
  <c r="C65" i="35"/>
  <c r="I65" i="35"/>
  <c r="D65" i="35"/>
  <c r="J65" i="35"/>
  <c r="AG38" i="35"/>
  <c r="N65" i="12" s="1"/>
  <c r="O65" i="35"/>
  <c r="R38" i="35"/>
  <c r="U37" i="35"/>
  <c r="N127" i="12" s="1"/>
  <c r="AJ37" i="35"/>
  <c r="N140" i="12" s="1"/>
  <c r="K65" i="35"/>
  <c r="Q65" i="35"/>
  <c r="AC65" i="35"/>
  <c r="O37" i="35"/>
  <c r="N122" i="12" s="1"/>
  <c r="T65" i="35"/>
  <c r="X37" i="35"/>
  <c r="N129" i="12" s="1"/>
  <c r="L65" i="35"/>
  <c r="H65" i="35"/>
  <c r="U38" i="35"/>
  <c r="N56" i="12" s="1"/>
  <c r="L38" i="35"/>
  <c r="N46" i="12" s="1"/>
  <c r="AD37" i="35"/>
  <c r="N134" i="12" s="1"/>
  <c r="AH65" i="35"/>
  <c r="AI65" i="35"/>
  <c r="Z65" i="35"/>
  <c r="B55" i="35"/>
  <c r="N61" i="12" s="1"/>
  <c r="AD38" i="35"/>
  <c r="Y65" i="35"/>
  <c r="AA38" i="35"/>
  <c r="B47" i="35"/>
  <c r="N124" i="12" s="1"/>
  <c r="B46" i="35"/>
  <c r="E65" i="35"/>
  <c r="G65" i="35"/>
  <c r="X65" i="35"/>
  <c r="O38" i="35"/>
  <c r="N48" i="12" s="1"/>
  <c r="R37" i="35"/>
  <c r="N125" i="12" s="1"/>
  <c r="L37" i="35"/>
  <c r="N120" i="12" s="1"/>
  <c r="V65" i="35"/>
  <c r="AA37" i="35"/>
  <c r="N132" i="12" s="1"/>
  <c r="AE65" i="35"/>
  <c r="F65" i="35"/>
  <c r="P65" i="35"/>
  <c r="W65" i="35"/>
  <c r="N65" i="35"/>
  <c r="L36" i="35"/>
  <c r="N119" i="12" s="1"/>
  <c r="BH98" i="17"/>
  <c r="U65" i="35"/>
  <c r="B49" i="35"/>
  <c r="S65" i="35"/>
  <c r="AG37" i="35"/>
  <c r="N136" i="12" s="1"/>
  <c r="AA65" i="35"/>
  <c r="R65" i="35"/>
  <c r="AG65" i="35"/>
  <c r="AB65" i="35"/>
  <c r="M65" i="35"/>
  <c r="L35" i="35"/>
  <c r="N45" i="12" s="1"/>
  <c r="AK61" i="16"/>
  <c r="AK84" i="16" s="1"/>
  <c r="AK88" i="16" s="1"/>
  <c r="AJ92" i="16" s="1"/>
  <c r="I98" i="12" s="1"/>
  <c r="AK73" i="16"/>
  <c r="AK86" i="16" s="1"/>
  <c r="AK90" i="16" s="1"/>
  <c r="AJ94" i="16" s="1"/>
  <c r="I101" i="12" s="1"/>
  <c r="G73" i="16"/>
  <c r="G86" i="16" s="1"/>
  <c r="K161" i="12"/>
  <c r="BK381" i="17"/>
  <c r="I157" i="12"/>
  <c r="F159" i="12"/>
  <c r="I151" i="12"/>
  <c r="F157" i="12"/>
  <c r="F156" i="12"/>
  <c r="I166" i="12"/>
  <c r="H119" i="12"/>
  <c r="H56" i="12"/>
  <c r="B55" i="25"/>
  <c r="H61" i="12" s="1"/>
  <c r="O65" i="25"/>
  <c r="H127" i="12"/>
  <c r="B47" i="25"/>
  <c r="H124" i="12" s="1"/>
  <c r="AF65" i="25"/>
  <c r="AH65" i="25"/>
  <c r="H140" i="12"/>
  <c r="F152" i="12"/>
  <c r="F168" i="12"/>
  <c r="AP376" i="17"/>
  <c r="AP381" i="17"/>
  <c r="AP374" i="17"/>
  <c r="AP372" i="17"/>
  <c r="AV98" i="17"/>
  <c r="AV371" i="17" s="1"/>
  <c r="G61" i="16"/>
  <c r="G84" i="16" s="1"/>
  <c r="K65" i="25"/>
  <c r="S65" i="25"/>
  <c r="W65" i="25"/>
  <c r="F65" i="25"/>
  <c r="V65" i="25"/>
  <c r="H132" i="12"/>
  <c r="Q65" i="25"/>
  <c r="N65" i="25"/>
  <c r="H63" i="12"/>
  <c r="AB65" i="25"/>
  <c r="X65" i="25"/>
  <c r="H48" i="12"/>
  <c r="AA65" i="25"/>
  <c r="H58" i="12"/>
  <c r="J65" i="25"/>
  <c r="H129" i="12"/>
  <c r="B49" i="25"/>
  <c r="H54" i="12" s="1"/>
  <c r="H51" i="12" s="1"/>
  <c r="H136" i="12"/>
  <c r="Z65" i="25"/>
  <c r="Y65" i="25"/>
  <c r="H45" i="12"/>
  <c r="H65" i="25"/>
  <c r="AE65" i="25"/>
  <c r="R65" i="25"/>
  <c r="P65" i="25"/>
  <c r="H122" i="12"/>
  <c r="P37" i="49"/>
  <c r="K156" i="12"/>
  <c r="U65" i="25"/>
  <c r="F161" i="12"/>
  <c r="I154" i="12"/>
  <c r="L34" i="49"/>
  <c r="C151" i="12"/>
  <c r="C215" i="12"/>
  <c r="I161" i="12"/>
  <c r="I159" i="12"/>
  <c r="B65" i="25"/>
  <c r="AC65" i="25"/>
  <c r="I152" i="12"/>
  <c r="H46" i="12"/>
  <c r="AM61" i="16"/>
  <c r="AM84" i="16" s="1"/>
  <c r="AM88" i="16" s="1"/>
  <c r="AL92" i="16" s="1"/>
  <c r="AM73" i="16"/>
  <c r="AM86" i="16" s="1"/>
  <c r="AM90" i="16" s="1"/>
  <c r="AL94" i="16" s="1"/>
  <c r="AX38" i="25"/>
  <c r="R37" i="49"/>
  <c r="K154" i="12"/>
  <c r="I168" i="12"/>
  <c r="AY371" i="17"/>
  <c r="AY381" i="17"/>
  <c r="AY374" i="17"/>
  <c r="AY376" i="17"/>
  <c r="AY372" i="17"/>
  <c r="AL37" i="49"/>
  <c r="K40" i="60" s="1"/>
  <c r="K168" i="12"/>
  <c r="Q37" i="49"/>
  <c r="K152" i="12"/>
  <c r="AJ65" i="25"/>
  <c r="AH61" i="16"/>
  <c r="AH84" i="16" s="1"/>
  <c r="AH88" i="16" s="1"/>
  <c r="AG92" i="16" s="1"/>
  <c r="F98" i="12" s="1"/>
  <c r="F151" i="12"/>
  <c r="AH73" i="16"/>
  <c r="AH86" i="16" s="1"/>
  <c r="AH90" i="16" s="1"/>
  <c r="AG94" i="16" s="1"/>
  <c r="F101" i="12" s="1"/>
  <c r="M65" i="25"/>
  <c r="H120" i="12"/>
  <c r="AA37" i="49"/>
  <c r="K40" i="56" s="1"/>
  <c r="K159" i="12"/>
  <c r="F166" i="12"/>
  <c r="AK37" i="49"/>
  <c r="J40" i="60" s="1"/>
  <c r="K166" i="12"/>
  <c r="D65" i="25"/>
  <c r="AD65" i="25"/>
  <c r="O151" i="12"/>
  <c r="AQ73" i="16"/>
  <c r="AQ61" i="16"/>
  <c r="F76" i="12"/>
  <c r="AB82" i="12" s="1"/>
  <c r="AA88" i="16"/>
  <c r="F154" i="12"/>
  <c r="H65" i="12"/>
  <c r="E65" i="25"/>
  <c r="H125" i="12"/>
  <c r="AP371" i="17"/>
  <c r="BE381" i="17"/>
  <c r="BE374" i="17"/>
  <c r="BE372" i="17"/>
  <c r="BE376" i="17"/>
  <c r="L65" i="25"/>
  <c r="AU38" i="25"/>
  <c r="AG65" i="25"/>
  <c r="AI65" i="25"/>
  <c r="T65" i="25"/>
  <c r="G65" i="25"/>
  <c r="H134" i="12"/>
  <c r="AJ41" i="25"/>
  <c r="H68" i="12" s="1"/>
  <c r="BA38" i="25"/>
  <c r="B46" i="25"/>
  <c r="H53" i="12" s="1"/>
  <c r="H50" i="12" s="1"/>
  <c r="C65" i="25"/>
  <c r="AN32" i="17"/>
  <c r="E372" i="17"/>
  <c r="E370" i="17"/>
  <c r="E376" i="17"/>
  <c r="E378" i="17"/>
  <c r="AL34" i="49"/>
  <c r="K37" i="60" s="1"/>
  <c r="C168" i="12"/>
  <c r="C232" i="12"/>
  <c r="AA34" i="49"/>
  <c r="K37" i="56" s="1"/>
  <c r="C159" i="12"/>
  <c r="C223" i="12"/>
  <c r="J34" i="49"/>
  <c r="J40" i="49" s="1"/>
  <c r="C214" i="12"/>
  <c r="C150" i="12"/>
  <c r="U34" i="49"/>
  <c r="C157" i="12"/>
  <c r="C221" i="12"/>
  <c r="C225" i="12"/>
  <c r="C161" i="12"/>
  <c r="C230" i="12"/>
  <c r="C166" i="12"/>
  <c r="I34" i="49"/>
  <c r="I40" i="49" s="1"/>
  <c r="C148" i="12"/>
  <c r="C212" i="12"/>
  <c r="C218" i="12"/>
  <c r="C154" i="12"/>
  <c r="C164" i="12"/>
  <c r="Q34" i="49"/>
  <c r="C216" i="12"/>
  <c r="C152" i="12"/>
  <c r="AG70" i="16"/>
  <c r="AG58" i="16"/>
  <c r="W93" i="33"/>
  <c r="T130" i="33"/>
  <c r="AL381" i="22"/>
  <c r="AC157" i="22"/>
  <c r="AC158" i="22" s="1"/>
  <c r="AC159" i="22" s="1"/>
  <c r="AC160" i="22" s="1"/>
  <c r="AC161" i="22" s="1"/>
  <c r="AC162" i="22" s="1"/>
  <c r="AC163" i="22" s="1"/>
  <c r="AC164" i="22" s="1"/>
  <c r="AC165" i="22" s="1"/>
  <c r="AC166" i="22" s="1"/>
  <c r="AC167" i="22" s="1"/>
  <c r="AC168" i="22" s="1"/>
  <c r="AC169" i="22" s="1"/>
  <c r="AC170" i="22" s="1"/>
  <c r="AC171" i="22" s="1"/>
  <c r="AC172" i="22" s="1"/>
  <c r="AC173" i="22" s="1"/>
  <c r="AC174" i="22" s="1"/>
  <c r="AC175" i="22" s="1"/>
  <c r="AC176" i="22" s="1"/>
  <c r="AC177" i="22" s="1"/>
  <c r="AC178" i="22" s="1"/>
  <c r="AC179" i="22" s="1"/>
  <c r="AC180" i="22" s="1"/>
  <c r="AC181" i="22" s="1"/>
  <c r="AC182" i="22" s="1"/>
  <c r="AC183" i="22" s="1"/>
  <c r="AC184" i="22" s="1"/>
  <c r="AC185" i="22" s="1"/>
  <c r="AC186" i="22" s="1"/>
  <c r="AC187" i="22" s="1"/>
  <c r="AC188" i="22" s="1"/>
  <c r="AC189" i="22" s="1"/>
  <c r="AC190" i="22" s="1"/>
  <c r="AC191" i="22" s="1"/>
  <c r="AC192" i="22" s="1"/>
  <c r="AC193" i="22" s="1"/>
  <c r="AC194" i="22" s="1"/>
  <c r="AC195" i="22" s="1"/>
  <c r="AC196" i="22" s="1"/>
  <c r="AC197" i="22" s="1"/>
  <c r="AC198" i="22" s="1"/>
  <c r="AC199" i="22" s="1"/>
  <c r="AC200" i="22" s="1"/>
  <c r="AC201" i="22" s="1"/>
  <c r="AC202" i="22" s="1"/>
  <c r="AC203" i="22" s="1"/>
  <c r="AC204" i="22" s="1"/>
  <c r="AC205" i="22" s="1"/>
  <c r="AC206" i="22" s="1"/>
  <c r="AC207" i="22" s="1"/>
  <c r="AC208" i="22" s="1"/>
  <c r="AC209" i="22" s="1"/>
  <c r="AC210" i="22" s="1"/>
  <c r="AC211" i="22" s="1"/>
  <c r="AC212" i="22" s="1"/>
  <c r="AC213" i="22" s="1"/>
  <c r="AC397" i="22" s="1"/>
  <c r="AC434" i="22" s="1"/>
  <c r="R191" i="12" s="1"/>
  <c r="W383" i="22"/>
  <c r="AL411" i="22"/>
  <c r="AL428" i="22" s="1"/>
  <c r="Q185" i="12" s="1"/>
  <c r="AL394" i="22"/>
  <c r="AL429" i="22" s="1"/>
  <c r="Q186" i="12" s="1"/>
  <c r="AL153" i="22"/>
  <c r="W214" i="22"/>
  <c r="W397" i="22"/>
  <c r="W434" i="22" s="1"/>
  <c r="Z191" i="12" s="1"/>
  <c r="W413" i="22"/>
  <c r="W433" i="22" s="1"/>
  <c r="Z190" i="12" s="1"/>
  <c r="Z155" i="22"/>
  <c r="Z156" i="22" s="1"/>
  <c r="Z157" i="22" s="1"/>
  <c r="Z158" i="22" s="1"/>
  <c r="Z159" i="22" s="1"/>
  <c r="Z160" i="22" s="1"/>
  <c r="Z161" i="22" s="1"/>
  <c r="Z162" i="22" s="1"/>
  <c r="Z163" i="22" s="1"/>
  <c r="Z164" i="22" s="1"/>
  <c r="Z165" i="22" s="1"/>
  <c r="Z166" i="22" s="1"/>
  <c r="Z167" i="22" s="1"/>
  <c r="Z168" i="22" s="1"/>
  <c r="Z169" i="22" s="1"/>
  <c r="Z170" i="22" s="1"/>
  <c r="Z171" i="22" s="1"/>
  <c r="Z172" i="22" s="1"/>
  <c r="Z173" i="22" s="1"/>
  <c r="Z174" i="22" s="1"/>
  <c r="Z175" i="22" s="1"/>
  <c r="Z176" i="22" s="1"/>
  <c r="Z177" i="22" s="1"/>
  <c r="Z178" i="22" s="1"/>
  <c r="Z179" i="22" s="1"/>
  <c r="Z180" i="22" s="1"/>
  <c r="Z181" i="22" s="1"/>
  <c r="Z182" i="22" s="1"/>
  <c r="Z371" i="22" s="1"/>
  <c r="AF215" i="22"/>
  <c r="AF216" i="22" s="1"/>
  <c r="AF217" i="22" s="1"/>
  <c r="AF218" i="22" s="1"/>
  <c r="AF219" i="22" s="1"/>
  <c r="AF220" i="22" s="1"/>
  <c r="AF221" i="22" s="1"/>
  <c r="AF222" i="22" s="1"/>
  <c r="AF223" i="22" s="1"/>
  <c r="AF224" i="22" s="1"/>
  <c r="AF225" i="22" s="1"/>
  <c r="AF226" i="22" s="1"/>
  <c r="AF227" i="22" s="1"/>
  <c r="AF228" i="22" s="1"/>
  <c r="AF229" i="22" s="1"/>
  <c r="AF230" i="22" s="1"/>
  <c r="AF231" i="22" s="1"/>
  <c r="AF232" i="22" s="1"/>
  <c r="AF233" i="22" s="1"/>
  <c r="AF234" i="22" s="1"/>
  <c r="AF235" i="22" s="1"/>
  <c r="AF236" i="22" s="1"/>
  <c r="AF237" i="22" s="1"/>
  <c r="AF238" i="22" s="1"/>
  <c r="AF239" i="22" s="1"/>
  <c r="AF240" i="22" s="1"/>
  <c r="AF241" i="22" s="1"/>
  <c r="AF242" i="22" s="1"/>
  <c r="AF243" i="22" s="1"/>
  <c r="AF244" i="22" s="1"/>
  <c r="AI215" i="22"/>
  <c r="T63" i="22"/>
  <c r="N123" i="21"/>
  <c r="H38" i="21"/>
  <c r="Q124" i="21"/>
  <c r="K124" i="21"/>
  <c r="AC387" i="33"/>
  <c r="AC402" i="33"/>
  <c r="AC443" i="33" s="1"/>
  <c r="AD200" i="12" s="1"/>
  <c r="AC336" i="33"/>
  <c r="AC417" i="33"/>
  <c r="AC442" i="33" s="1"/>
  <c r="AD199" i="12" s="1"/>
  <c r="AA85" i="12" l="1"/>
  <c r="E79" i="12"/>
  <c r="AA82" i="12"/>
  <c r="E76" i="12"/>
  <c r="AG86" i="16"/>
  <c r="AG90" i="16" s="1"/>
  <c r="AF94" i="16" s="1"/>
  <c r="C101" i="12" s="1"/>
  <c r="Z88" i="16"/>
  <c r="U90" i="16"/>
  <c r="Y90" i="16"/>
  <c r="Q90" i="16"/>
  <c r="B76" i="12"/>
  <c r="S88" i="16"/>
  <c r="T88" i="16"/>
  <c r="P88" i="16"/>
  <c r="U88" i="16"/>
  <c r="Q88" i="16"/>
  <c r="V88" i="16"/>
  <c r="O88" i="16"/>
  <c r="Y88" i="16"/>
  <c r="R88" i="16"/>
  <c r="W88" i="16"/>
  <c r="M84" i="16"/>
  <c r="N76" i="12" s="1"/>
  <c r="W90" i="16"/>
  <c r="P90" i="16"/>
  <c r="S90" i="16"/>
  <c r="R90" i="16"/>
  <c r="X90" i="16"/>
  <c r="T90" i="16"/>
  <c r="O90" i="16"/>
  <c r="B79" i="12"/>
  <c r="C172" i="12"/>
  <c r="H72" i="12"/>
  <c r="H172" i="12" s="1"/>
  <c r="H66" i="12"/>
  <c r="N72" i="12"/>
  <c r="N172" i="12" s="1"/>
  <c r="N66" i="12"/>
  <c r="O72" i="12"/>
  <c r="O172" i="12" s="1"/>
  <c r="O66" i="12"/>
  <c r="P40" i="49"/>
  <c r="I40" i="56"/>
  <c r="I156" i="12"/>
  <c r="I50" i="12"/>
  <c r="S40" i="49"/>
  <c r="Z90" i="16"/>
  <c r="AG84" i="16"/>
  <c r="AG88" i="16" s="1"/>
  <c r="AF92" i="16" s="1"/>
  <c r="C98" i="12" s="1"/>
  <c r="H79" i="12"/>
  <c r="AD85" i="12" s="1"/>
  <c r="AC90" i="16"/>
  <c r="M86" i="16"/>
  <c r="N79" i="12" s="1"/>
  <c r="O150" i="12"/>
  <c r="O157" i="12"/>
  <c r="O152" i="12"/>
  <c r="BK374" i="17"/>
  <c r="BK372" i="17"/>
  <c r="O168" i="12"/>
  <c r="BK376" i="17"/>
  <c r="BK370" i="17"/>
  <c r="O159" i="12"/>
  <c r="C38" i="36"/>
  <c r="AQ70" i="16"/>
  <c r="AQ86" i="16" s="1"/>
  <c r="AQ90" i="16" s="1"/>
  <c r="AP94" i="16" s="1"/>
  <c r="O166" i="12"/>
  <c r="AQ58" i="16"/>
  <c r="AQ84" i="16" s="1"/>
  <c r="AQ88" i="16" s="1"/>
  <c r="AP92" i="16" s="1"/>
  <c r="O148" i="12"/>
  <c r="O154" i="12"/>
  <c r="O161" i="12"/>
  <c r="O164" i="12"/>
  <c r="N150" i="12"/>
  <c r="BH370" i="17"/>
  <c r="BH378" i="17"/>
  <c r="N148" i="12"/>
  <c r="N40" i="12"/>
  <c r="N146" i="12" s="1"/>
  <c r="AP70" i="16"/>
  <c r="AP58" i="16"/>
  <c r="C38" i="35"/>
  <c r="B146" i="12"/>
  <c r="Z274" i="12"/>
  <c r="Y274" i="12"/>
  <c r="P274" i="12"/>
  <c r="T274" i="12"/>
  <c r="R274" i="12"/>
  <c r="S274" i="12"/>
  <c r="B210" i="12"/>
  <c r="Q274" i="12"/>
  <c r="AC37" i="49"/>
  <c r="M40" i="56" s="1"/>
  <c r="R40" i="49"/>
  <c r="U37" i="49"/>
  <c r="U40" i="49" s="1"/>
  <c r="T40" i="49"/>
  <c r="N54" i="12"/>
  <c r="N53" i="12"/>
  <c r="N63" i="12"/>
  <c r="N166" i="12" s="1"/>
  <c r="N164" i="12"/>
  <c r="BH381" i="17"/>
  <c r="BH372" i="17"/>
  <c r="BH371" i="17"/>
  <c r="BH374" i="17"/>
  <c r="BH376" i="17"/>
  <c r="N152" i="12"/>
  <c r="N161" i="12"/>
  <c r="B215" i="12"/>
  <c r="Z279" i="12"/>
  <c r="L33" i="49"/>
  <c r="Q279" i="12"/>
  <c r="P279" i="12"/>
  <c r="R279" i="12"/>
  <c r="Y279" i="12"/>
  <c r="S279" i="12"/>
  <c r="B151" i="12"/>
  <c r="T279" i="12"/>
  <c r="N154" i="12"/>
  <c r="N159" i="12"/>
  <c r="N151" i="12"/>
  <c r="AP61" i="16"/>
  <c r="AP73" i="16"/>
  <c r="N168" i="12"/>
  <c r="Q40" i="49"/>
  <c r="K101" i="12"/>
  <c r="M101" i="12"/>
  <c r="K98" i="12"/>
  <c r="M98" i="12"/>
  <c r="AV372" i="17"/>
  <c r="K151" i="12"/>
  <c r="L37" i="49"/>
  <c r="AV376" i="17"/>
  <c r="H156" i="12"/>
  <c r="AV381" i="17"/>
  <c r="AV374" i="17"/>
  <c r="H164" i="12"/>
  <c r="H159" i="12"/>
  <c r="H168" i="12"/>
  <c r="H157" i="12"/>
  <c r="H151" i="12"/>
  <c r="AJ73" i="16"/>
  <c r="AJ86" i="16" s="1"/>
  <c r="AJ90" i="16" s="1"/>
  <c r="AI94" i="16" s="1"/>
  <c r="H101" i="12" s="1"/>
  <c r="AJ61" i="16"/>
  <c r="AJ84" i="16" s="1"/>
  <c r="AJ88" i="16" s="1"/>
  <c r="AI92" i="16" s="1"/>
  <c r="H98" i="12" s="1"/>
  <c r="H76" i="12"/>
  <c r="AD82" i="12" s="1"/>
  <c r="AC88" i="16"/>
  <c r="H161" i="12"/>
  <c r="H154" i="12"/>
  <c r="H152" i="12"/>
  <c r="H166" i="12"/>
  <c r="O146" i="12"/>
  <c r="C146" i="12"/>
  <c r="C210" i="12"/>
  <c r="F34" i="49"/>
  <c r="F40" i="49" s="1"/>
  <c r="W94" i="33"/>
  <c r="T131" i="33"/>
  <c r="AC383" i="22"/>
  <c r="AC214" i="22"/>
  <c r="AC215" i="22" s="1"/>
  <c r="AC216" i="22" s="1"/>
  <c r="AC217" i="22" s="1"/>
  <c r="AC218" i="22" s="1"/>
  <c r="AC219" i="22" s="1"/>
  <c r="AC220" i="22" s="1"/>
  <c r="AC221" i="22" s="1"/>
  <c r="AC222" i="22" s="1"/>
  <c r="AC223" i="22" s="1"/>
  <c r="AC224" i="22" s="1"/>
  <c r="AC225" i="22" s="1"/>
  <c r="AC226" i="22" s="1"/>
  <c r="AC227" i="22" s="1"/>
  <c r="AC228" i="22" s="1"/>
  <c r="AC229" i="22" s="1"/>
  <c r="AC230" i="22" s="1"/>
  <c r="AC231" i="22" s="1"/>
  <c r="AC232" i="22" s="1"/>
  <c r="AC233" i="22" s="1"/>
  <c r="AC234" i="22" s="1"/>
  <c r="AC235" i="22" s="1"/>
  <c r="AC236" i="22" s="1"/>
  <c r="AC237" i="22" s="1"/>
  <c r="AC238" i="22" s="1"/>
  <c r="AC239" i="22" s="1"/>
  <c r="AC240" i="22" s="1"/>
  <c r="AC241" i="22" s="1"/>
  <c r="AC242" i="22" s="1"/>
  <c r="AC243" i="22" s="1"/>
  <c r="AC244" i="22" s="1"/>
  <c r="AC413" i="22"/>
  <c r="AC433" i="22" s="1"/>
  <c r="R190" i="12" s="1"/>
  <c r="AC370" i="22"/>
  <c r="AC371" i="22"/>
  <c r="AC412" i="22"/>
  <c r="AC430" i="22" s="1"/>
  <c r="R187" i="12" s="1"/>
  <c r="AC395" i="22"/>
  <c r="AC431" i="22" s="1"/>
  <c r="R188" i="12" s="1"/>
  <c r="AC396" i="22"/>
  <c r="AC432" i="22" s="1"/>
  <c r="R189" i="12" s="1"/>
  <c r="AI216" i="22"/>
  <c r="AI217" i="22" s="1"/>
  <c r="AI218" i="22" s="1"/>
  <c r="AI219" i="22" s="1"/>
  <c r="AI220" i="22" s="1"/>
  <c r="AI221" i="22" s="1"/>
  <c r="AI222" i="22" s="1"/>
  <c r="AI223" i="22" s="1"/>
  <c r="AI224" i="22" s="1"/>
  <c r="AI225" i="22" s="1"/>
  <c r="AI226" i="22" s="1"/>
  <c r="AI227" i="22" s="1"/>
  <c r="AI228" i="22" s="1"/>
  <c r="AI229" i="22" s="1"/>
  <c r="AI230" i="22" s="1"/>
  <c r="AI231" i="22" s="1"/>
  <c r="AI232" i="22" s="1"/>
  <c r="AI233" i="22" s="1"/>
  <c r="AI234" i="22" s="1"/>
  <c r="AI235" i="22" s="1"/>
  <c r="AI236" i="22" s="1"/>
  <c r="AI237" i="22" s="1"/>
  <c r="AI238" i="22" s="1"/>
  <c r="AI239" i="22" s="1"/>
  <c r="AI240" i="22" s="1"/>
  <c r="AI241" i="22" s="1"/>
  <c r="AI242" i="22" s="1"/>
  <c r="AI243" i="22" s="1"/>
  <c r="AI244" i="22" s="1"/>
  <c r="AI414" i="22" s="1"/>
  <c r="AI435" i="22" s="1"/>
  <c r="P192" i="12" s="1"/>
  <c r="Z370" i="22"/>
  <c r="AF384" i="22"/>
  <c r="Z382" i="22"/>
  <c r="AC382" i="22"/>
  <c r="AF245" i="22"/>
  <c r="AF398" i="22"/>
  <c r="AF436" i="22" s="1"/>
  <c r="S193" i="12" s="1"/>
  <c r="AF414" i="22"/>
  <c r="AF435" i="22" s="1"/>
  <c r="S192" i="12" s="1"/>
  <c r="W215" i="22"/>
  <c r="W216" i="22" s="1"/>
  <c r="W217" i="22" s="1"/>
  <c r="W218" i="22" s="1"/>
  <c r="W219" i="22" s="1"/>
  <c r="W220" i="22" s="1"/>
  <c r="W221" i="22" s="1"/>
  <c r="W222" i="22" s="1"/>
  <c r="W223" i="22" s="1"/>
  <c r="W224" i="22" s="1"/>
  <c r="W225" i="22" s="1"/>
  <c r="W226" i="22" s="1"/>
  <c r="W227" i="22" s="1"/>
  <c r="W228" i="22" s="1"/>
  <c r="W229" i="22" s="1"/>
  <c r="W230" i="22" s="1"/>
  <c r="W231" i="22" s="1"/>
  <c r="W232" i="22" s="1"/>
  <c r="W233" i="22" s="1"/>
  <c r="W234" i="22" s="1"/>
  <c r="W235" i="22" s="1"/>
  <c r="W236" i="22" s="1"/>
  <c r="W237" i="22" s="1"/>
  <c r="W238" i="22" s="1"/>
  <c r="W239" i="22" s="1"/>
  <c r="W240" i="22" s="1"/>
  <c r="W241" i="22" s="1"/>
  <c r="W242" i="22" s="1"/>
  <c r="W243" i="22" s="1"/>
  <c r="W244" i="22" s="1"/>
  <c r="AL154" i="22"/>
  <c r="Z183" i="22"/>
  <c r="Z395" i="22"/>
  <c r="Z431" i="22" s="1"/>
  <c r="T188" i="12" s="1"/>
  <c r="Z396" i="22"/>
  <c r="Z432" i="22" s="1"/>
  <c r="T189" i="12" s="1"/>
  <c r="Z412" i="22"/>
  <c r="Z430" i="22" s="1"/>
  <c r="T187" i="12" s="1"/>
  <c r="T64" i="22"/>
  <c r="K125" i="21"/>
  <c r="N124" i="21"/>
  <c r="Q125" i="21"/>
  <c r="H39" i="21"/>
  <c r="AC337" i="33"/>
  <c r="AB107" i="12" l="1"/>
  <c r="D79" i="12"/>
  <c r="P104" i="12"/>
  <c r="D76" i="12"/>
  <c r="Q88" i="12"/>
  <c r="AA107" i="12"/>
  <c r="Z107" i="12"/>
  <c r="Z85" i="12"/>
  <c r="T88" i="12"/>
  <c r="AC107" i="12"/>
  <c r="S88" i="12"/>
  <c r="U82" i="12"/>
  <c r="AC104" i="12"/>
  <c r="Z104" i="12"/>
  <c r="S82" i="12"/>
  <c r="AA104" i="12"/>
  <c r="Q82" i="12"/>
  <c r="AB104" i="12"/>
  <c r="R82" i="12"/>
  <c r="W82" i="12"/>
  <c r="S104" i="12"/>
  <c r="AD104" i="12"/>
  <c r="X82" i="12"/>
  <c r="T82" i="12"/>
  <c r="Y104" i="12"/>
  <c r="P82" i="12"/>
  <c r="Q104" i="12"/>
  <c r="Z82" i="12"/>
  <c r="V82" i="12"/>
  <c r="T104" i="12"/>
  <c r="Y82" i="12"/>
  <c r="R104" i="12"/>
  <c r="P107" i="12"/>
  <c r="P88" i="12"/>
  <c r="T107" i="12"/>
  <c r="U85" i="12"/>
  <c r="R85" i="12"/>
  <c r="T85" i="12"/>
  <c r="X85" i="12"/>
  <c r="S85" i="12"/>
  <c r="Q85" i="12"/>
  <c r="AD107" i="12"/>
  <c r="AB88" i="12"/>
  <c r="AB91" i="12" s="1"/>
  <c r="X88" i="12"/>
  <c r="Y88" i="12"/>
  <c r="U88" i="12"/>
  <c r="Z88" i="12"/>
  <c r="V85" i="12"/>
  <c r="P85" i="12"/>
  <c r="R107" i="12"/>
  <c r="R88" i="12"/>
  <c r="AD88" i="12"/>
  <c r="AD91" i="12" s="1"/>
  <c r="AA88" i="12"/>
  <c r="AA94" i="12" s="1"/>
  <c r="Q107" i="12"/>
  <c r="V88" i="12"/>
  <c r="W88" i="12"/>
  <c r="Y107" i="12"/>
  <c r="AC88" i="12"/>
  <c r="AC94" i="12" s="1"/>
  <c r="Y85" i="12"/>
  <c r="W85" i="12"/>
  <c r="S107" i="12"/>
  <c r="N156" i="12"/>
  <c r="N50" i="12"/>
  <c r="N157" i="12"/>
  <c r="N51" i="12"/>
  <c r="AP86" i="16"/>
  <c r="AP90" i="16" s="1"/>
  <c r="AM94" i="16" s="1"/>
  <c r="N101" i="12" s="1"/>
  <c r="AP84" i="16"/>
  <c r="AP88" i="16" s="1"/>
  <c r="AM92" i="16" s="1"/>
  <c r="N98" i="12" s="1"/>
  <c r="L40" i="49"/>
  <c r="W384" i="22"/>
  <c r="W95" i="33"/>
  <c r="T132" i="33"/>
  <c r="AI398" i="22"/>
  <c r="AI436" i="22" s="1"/>
  <c r="P193" i="12" s="1"/>
  <c r="AC384" i="22"/>
  <c r="AI245" i="22"/>
  <c r="AI405" i="22" s="1"/>
  <c r="AI447" i="22" s="1"/>
  <c r="P204" i="12" s="1"/>
  <c r="AI384" i="22"/>
  <c r="AC245" i="22"/>
  <c r="AC414" i="22"/>
  <c r="AC435" i="22" s="1"/>
  <c r="R192" i="12" s="1"/>
  <c r="AC398" i="22"/>
  <c r="AC436" i="22" s="1"/>
  <c r="R193" i="12" s="1"/>
  <c r="Z184" i="22"/>
  <c r="Z185" i="22" s="1"/>
  <c r="Z186" i="22" s="1"/>
  <c r="Z187" i="22" s="1"/>
  <c r="Z188" i="22" s="1"/>
  <c r="Z189" i="22" s="1"/>
  <c r="Z190" i="22" s="1"/>
  <c r="Z191" i="22" s="1"/>
  <c r="Z192" i="22" s="1"/>
  <c r="Z193" i="22" s="1"/>
  <c r="Z194" i="22" s="1"/>
  <c r="Z195" i="22" s="1"/>
  <c r="Z196" i="22" s="1"/>
  <c r="Z197" i="22" s="1"/>
  <c r="Z198" i="22" s="1"/>
  <c r="Z199" i="22" s="1"/>
  <c r="Z200" i="22" s="1"/>
  <c r="Z201" i="22" s="1"/>
  <c r="Z202" i="22" s="1"/>
  <c r="Z203" i="22" s="1"/>
  <c r="Z204" i="22" s="1"/>
  <c r="Z205" i="22" s="1"/>
  <c r="Z206" i="22" s="1"/>
  <c r="Z207" i="22" s="1"/>
  <c r="Z208" i="22" s="1"/>
  <c r="Z209" i="22" s="1"/>
  <c r="Z210" i="22" s="1"/>
  <c r="Z211" i="22" s="1"/>
  <c r="Z212" i="22" s="1"/>
  <c r="Z213" i="22" s="1"/>
  <c r="W398" i="22"/>
  <c r="W436" i="22" s="1"/>
  <c r="Z193" i="12" s="1"/>
  <c r="W245" i="22"/>
  <c r="W414" i="22"/>
  <c r="W435" i="22" s="1"/>
  <c r="Z192" i="12" s="1"/>
  <c r="AL155" i="22"/>
  <c r="AF405" i="22"/>
  <c r="AF447" i="22" s="1"/>
  <c r="S204" i="12" s="1"/>
  <c r="AF246" i="22"/>
  <c r="AF247" i="22" s="1"/>
  <c r="AF248" i="22" s="1"/>
  <c r="AF249" i="22" s="1"/>
  <c r="AF250" i="22" s="1"/>
  <c r="AF251" i="22" s="1"/>
  <c r="AF252" i="22" s="1"/>
  <c r="AF253" i="22" s="1"/>
  <c r="AF254" i="22" s="1"/>
  <c r="AF255" i="22" s="1"/>
  <c r="AF256" i="22" s="1"/>
  <c r="AF257" i="22" s="1"/>
  <c r="AF258" i="22" s="1"/>
  <c r="AF259" i="22" s="1"/>
  <c r="AF260" i="22" s="1"/>
  <c r="AF261" i="22" s="1"/>
  <c r="AF262" i="22" s="1"/>
  <c r="AF263" i="22" s="1"/>
  <c r="AF264" i="22" s="1"/>
  <c r="AF265" i="22" s="1"/>
  <c r="AF266" i="22" s="1"/>
  <c r="AF267" i="22" s="1"/>
  <c r="AF268" i="22" s="1"/>
  <c r="AF269" i="22" s="1"/>
  <c r="AF270" i="22" s="1"/>
  <c r="AF271" i="22" s="1"/>
  <c r="AF272" i="22" s="1"/>
  <c r="AF273" i="22" s="1"/>
  <c r="AF274" i="22" s="1"/>
  <c r="T65" i="22"/>
  <c r="H40" i="21"/>
  <c r="N125" i="21"/>
  <c r="Q126" i="21"/>
  <c r="K126" i="21"/>
  <c r="AC338" i="33"/>
  <c r="AC339" i="33" s="1"/>
  <c r="AC340" i="33" s="1"/>
  <c r="AC341" i="33" s="1"/>
  <c r="AC342" i="33" s="1"/>
  <c r="AC343" i="33" s="1"/>
  <c r="AC344" i="33" s="1"/>
  <c r="AC345" i="33" s="1"/>
  <c r="AC346" i="33" s="1"/>
  <c r="AC347" i="33" s="1"/>
  <c r="AC348" i="33" s="1"/>
  <c r="AC349" i="33" s="1"/>
  <c r="AC350" i="33" s="1"/>
  <c r="AC351" i="33" s="1"/>
  <c r="AC352" i="33" s="1"/>
  <c r="AC353" i="33" s="1"/>
  <c r="AC354" i="33" s="1"/>
  <c r="AC355" i="33" s="1"/>
  <c r="AC356" i="33" s="1"/>
  <c r="AC357" i="33" s="1"/>
  <c r="AC358" i="33" s="1"/>
  <c r="AC359" i="33" s="1"/>
  <c r="AC360" i="33" s="1"/>
  <c r="AC361" i="33" s="1"/>
  <c r="AC362" i="33" s="1"/>
  <c r="AC363" i="33" s="1"/>
  <c r="AC364" i="33" s="1"/>
  <c r="AC365" i="33" s="1"/>
  <c r="AC366" i="33" s="1"/>
  <c r="AC374" i="33" s="1"/>
  <c r="Z94" i="12" l="1"/>
  <c r="Q94" i="12"/>
  <c r="R94" i="12"/>
  <c r="S94" i="12"/>
  <c r="S91" i="12"/>
  <c r="R91" i="12"/>
  <c r="T94" i="12"/>
  <c r="Y94" i="12"/>
  <c r="Y91" i="12"/>
  <c r="T91" i="12"/>
  <c r="P94" i="12"/>
  <c r="P91" i="12"/>
  <c r="Q91" i="12"/>
  <c r="AA91" i="12"/>
  <c r="AD94" i="12"/>
  <c r="Z91" i="12"/>
  <c r="AB94" i="12"/>
  <c r="AC91" i="12"/>
  <c r="AO92" i="16"/>
  <c r="AO94" i="16"/>
  <c r="AI246" i="22"/>
  <c r="AI247" i="22" s="1"/>
  <c r="AI248" i="22" s="1"/>
  <c r="AI249" i="22" s="1"/>
  <c r="AI250" i="22" s="1"/>
  <c r="AI251" i="22" s="1"/>
  <c r="AI252" i="22" s="1"/>
  <c r="AI253" i="22" s="1"/>
  <c r="AI254" i="22" s="1"/>
  <c r="AI255" i="22" s="1"/>
  <c r="AI256" i="22" s="1"/>
  <c r="AI257" i="22" s="1"/>
  <c r="AI258" i="22" s="1"/>
  <c r="AI259" i="22" s="1"/>
  <c r="AI260" i="22" s="1"/>
  <c r="AI261" i="22" s="1"/>
  <c r="AI262" i="22" s="1"/>
  <c r="AI263" i="22" s="1"/>
  <c r="AI264" i="22" s="1"/>
  <c r="AI265" i="22" s="1"/>
  <c r="AI266" i="22" s="1"/>
  <c r="AI267" i="22" s="1"/>
  <c r="AI268" i="22" s="1"/>
  <c r="AI269" i="22" s="1"/>
  <c r="AI270" i="22" s="1"/>
  <c r="AI271" i="22" s="1"/>
  <c r="AI272" i="22" s="1"/>
  <c r="AI273" i="22" s="1"/>
  <c r="AI274" i="22" s="1"/>
  <c r="AI400" i="22" s="1"/>
  <c r="AI439" i="22" s="1"/>
  <c r="P196" i="12" s="1"/>
  <c r="W96" i="33"/>
  <c r="T133" i="33"/>
  <c r="T134" i="33" s="1"/>
  <c r="T135" i="33" s="1"/>
  <c r="T136" i="33" s="1"/>
  <c r="T137" i="33" s="1"/>
  <c r="T138" i="33" s="1"/>
  <c r="T139" i="33" s="1"/>
  <c r="T140" i="33" s="1"/>
  <c r="T141" i="33" s="1"/>
  <c r="T142" i="33" s="1"/>
  <c r="T143" i="33" s="1"/>
  <c r="T144" i="33" s="1"/>
  <c r="T145" i="33" s="1"/>
  <c r="T146" i="33" s="1"/>
  <c r="T147" i="33" s="1"/>
  <c r="T148" i="33" s="1"/>
  <c r="T149" i="33" s="1"/>
  <c r="T150" i="33" s="1"/>
  <c r="T151" i="33" s="1"/>
  <c r="T152" i="33" s="1"/>
  <c r="AL156" i="22"/>
  <c r="Z383" i="22"/>
  <c r="Z397" i="22"/>
  <c r="Z434" i="22" s="1"/>
  <c r="T191" i="12" s="1"/>
  <c r="Z413" i="22"/>
  <c r="Z433" i="22" s="1"/>
  <c r="T190" i="12" s="1"/>
  <c r="Z214" i="22"/>
  <c r="W246" i="22"/>
  <c r="W247" i="22" s="1"/>
  <c r="W248" i="22" s="1"/>
  <c r="W249" i="22" s="1"/>
  <c r="W250" i="22" s="1"/>
  <c r="W251" i="22" s="1"/>
  <c r="W252" i="22" s="1"/>
  <c r="W253" i="22" s="1"/>
  <c r="W254" i="22" s="1"/>
  <c r="W255" i="22" s="1"/>
  <c r="W256" i="22" s="1"/>
  <c r="W257" i="22" s="1"/>
  <c r="W258" i="22" s="1"/>
  <c r="W259" i="22" s="1"/>
  <c r="W260" i="22" s="1"/>
  <c r="W261" i="22" s="1"/>
  <c r="W262" i="22" s="1"/>
  <c r="W263" i="22" s="1"/>
  <c r="W264" i="22" s="1"/>
  <c r="W265" i="22" s="1"/>
  <c r="W266" i="22" s="1"/>
  <c r="W267" i="22" s="1"/>
  <c r="W268" i="22" s="1"/>
  <c r="W269" i="22" s="1"/>
  <c r="W270" i="22" s="1"/>
  <c r="W271" i="22" s="1"/>
  <c r="W272" i="22" s="1"/>
  <c r="W273" i="22" s="1"/>
  <c r="W274" i="22" s="1"/>
  <c r="W405" i="22"/>
  <c r="W447" i="22" s="1"/>
  <c r="Z204" i="12" s="1"/>
  <c r="AC405" i="22"/>
  <c r="AC447" i="22" s="1"/>
  <c r="R204" i="12" s="1"/>
  <c r="AC246" i="22"/>
  <c r="AC247" i="22" s="1"/>
  <c r="AC248" i="22" s="1"/>
  <c r="AC249" i="22" s="1"/>
  <c r="AC250" i="22" s="1"/>
  <c r="AC251" i="22" s="1"/>
  <c r="AC252" i="22" s="1"/>
  <c r="AC253" i="22" s="1"/>
  <c r="AC254" i="22" s="1"/>
  <c r="AC255" i="22" s="1"/>
  <c r="AC256" i="22" s="1"/>
  <c r="AC257" i="22" s="1"/>
  <c r="AC258" i="22" s="1"/>
  <c r="AC259" i="22" s="1"/>
  <c r="AC260" i="22" s="1"/>
  <c r="AC261" i="22" s="1"/>
  <c r="AC262" i="22" s="1"/>
  <c r="AC263" i="22" s="1"/>
  <c r="AC264" i="22" s="1"/>
  <c r="AC265" i="22" s="1"/>
  <c r="AC266" i="22" s="1"/>
  <c r="AC267" i="22" s="1"/>
  <c r="AC268" i="22" s="1"/>
  <c r="AC269" i="22" s="1"/>
  <c r="AC270" i="22" s="1"/>
  <c r="AC271" i="22" s="1"/>
  <c r="AC272" i="22" s="1"/>
  <c r="AC273" i="22" s="1"/>
  <c r="AC274" i="22" s="1"/>
  <c r="AC373" i="22" s="1"/>
  <c r="T66" i="22"/>
  <c r="K127" i="21"/>
  <c r="K128" i="21" s="1"/>
  <c r="K129" i="21" s="1"/>
  <c r="K130" i="21" s="1"/>
  <c r="K131" i="21" s="1"/>
  <c r="K132" i="21" s="1"/>
  <c r="K133" i="21" s="1"/>
  <c r="K134" i="21" s="1"/>
  <c r="K135" i="21" s="1"/>
  <c r="K136" i="21" s="1"/>
  <c r="K137" i="21" s="1"/>
  <c r="K138" i="21" s="1"/>
  <c r="K139" i="21" s="1"/>
  <c r="K140" i="21" s="1"/>
  <c r="K141" i="21" s="1"/>
  <c r="K142" i="21" s="1"/>
  <c r="K143" i="21" s="1"/>
  <c r="K144" i="21" s="1"/>
  <c r="K145" i="21" s="1"/>
  <c r="K146" i="21" s="1"/>
  <c r="K147" i="21" s="1"/>
  <c r="K148" i="21" s="1"/>
  <c r="K149" i="21" s="1"/>
  <c r="K150" i="21" s="1"/>
  <c r="K151" i="21" s="1"/>
  <c r="K152" i="21" s="1"/>
  <c r="Q127" i="21"/>
  <c r="N126" i="21"/>
  <c r="H41" i="21"/>
  <c r="AF372" i="22"/>
  <c r="AF399" i="22"/>
  <c r="AF438" i="22" s="1"/>
  <c r="S195" i="12" s="1"/>
  <c r="AF400" i="22"/>
  <c r="AF439" i="22" s="1"/>
  <c r="S196" i="12" s="1"/>
  <c r="AF275" i="22"/>
  <c r="AF415" i="22"/>
  <c r="AF437" i="22" s="1"/>
  <c r="S194" i="12" s="1"/>
  <c r="AF373" i="22"/>
  <c r="AF385" i="22"/>
  <c r="AC388" i="33"/>
  <c r="AC418" i="33"/>
  <c r="AC444" i="33" s="1"/>
  <c r="AD201" i="12" s="1"/>
  <c r="AC403" i="33"/>
  <c r="AC445" i="33" s="1"/>
  <c r="AD202" i="12" s="1"/>
  <c r="AC404" i="33"/>
  <c r="AC446" i="33" s="1"/>
  <c r="AD203" i="12" s="1"/>
  <c r="AC375" i="33"/>
  <c r="AI275" i="22" l="1"/>
  <c r="AI276" i="22" s="1"/>
  <c r="AI277" i="22" s="1"/>
  <c r="AI278" i="22" s="1"/>
  <c r="AI279" i="22" s="1"/>
  <c r="AI280" i="22" s="1"/>
  <c r="AI281" i="22" s="1"/>
  <c r="AI282" i="22" s="1"/>
  <c r="AI283" i="22" s="1"/>
  <c r="AI284" i="22" s="1"/>
  <c r="AI285" i="22" s="1"/>
  <c r="AI286" i="22" s="1"/>
  <c r="AI287" i="22" s="1"/>
  <c r="AI288" i="22" s="1"/>
  <c r="AI289" i="22" s="1"/>
  <c r="AI290" i="22" s="1"/>
  <c r="AI291" i="22" s="1"/>
  <c r="AI292" i="22" s="1"/>
  <c r="AI293" i="22" s="1"/>
  <c r="AI294" i="22" s="1"/>
  <c r="AI295" i="22" s="1"/>
  <c r="AI296" i="22" s="1"/>
  <c r="AI297" i="22" s="1"/>
  <c r="AI298" i="22" s="1"/>
  <c r="AI299" i="22" s="1"/>
  <c r="AI300" i="22" s="1"/>
  <c r="AI301" i="22" s="1"/>
  <c r="AI302" i="22" s="1"/>
  <c r="AI303" i="22" s="1"/>
  <c r="AI304" i="22" s="1"/>
  <c r="AI305" i="22" s="1"/>
  <c r="AI306" i="22" s="1"/>
  <c r="AI385" i="22"/>
  <c r="AI415" i="22"/>
  <c r="AI437" i="22" s="1"/>
  <c r="P194" i="12" s="1"/>
  <c r="AC385" i="22"/>
  <c r="AI399" i="22"/>
  <c r="AI438" i="22" s="1"/>
  <c r="P195" i="12" s="1"/>
  <c r="AI372" i="22"/>
  <c r="AI373" i="22"/>
  <c r="W97" i="33"/>
  <c r="T411" i="33"/>
  <c r="T428" i="33" s="1"/>
  <c r="AA185" i="12" s="1"/>
  <c r="T394" i="33"/>
  <c r="T429" i="33" s="1"/>
  <c r="AA186" i="12" s="1"/>
  <c r="T153" i="33"/>
  <c r="T381" i="33"/>
  <c r="AL157" i="22"/>
  <c r="AC372" i="22"/>
  <c r="Z215" i="22"/>
  <c r="Z216" i="22" s="1"/>
  <c r="Z217" i="22" s="1"/>
  <c r="Z218" i="22" s="1"/>
  <c r="Z219" i="22" s="1"/>
  <c r="Z220" i="22" s="1"/>
  <c r="Z221" i="22" s="1"/>
  <c r="Z222" i="22" s="1"/>
  <c r="Z223" i="22" s="1"/>
  <c r="Z224" i="22" s="1"/>
  <c r="Z225" i="22" s="1"/>
  <c r="Z226" i="22" s="1"/>
  <c r="Z227" i="22" s="1"/>
  <c r="Z228" i="22" s="1"/>
  <c r="Z229" i="22" s="1"/>
  <c r="Z230" i="22" s="1"/>
  <c r="Z231" i="22" s="1"/>
  <c r="Z232" i="22" s="1"/>
  <c r="Z233" i="22" s="1"/>
  <c r="Z234" i="22" s="1"/>
  <c r="Z235" i="22" s="1"/>
  <c r="Z236" i="22" s="1"/>
  <c r="Z237" i="22" s="1"/>
  <c r="Z238" i="22" s="1"/>
  <c r="Z239" i="22" s="1"/>
  <c r="Z240" i="22" s="1"/>
  <c r="Z241" i="22" s="1"/>
  <c r="Z242" i="22" s="1"/>
  <c r="Z243" i="22" s="1"/>
  <c r="Z244" i="22" s="1"/>
  <c r="AC400" i="22"/>
  <c r="AC439" i="22" s="1"/>
  <c r="R196" i="12" s="1"/>
  <c r="AC399" i="22"/>
  <c r="AC438" i="22" s="1"/>
  <c r="R195" i="12" s="1"/>
  <c r="AC275" i="22"/>
  <c r="AC415" i="22"/>
  <c r="AC437" i="22" s="1"/>
  <c r="R194" i="12" s="1"/>
  <c r="T67" i="22"/>
  <c r="N127" i="21"/>
  <c r="K381" i="21"/>
  <c r="H42" i="21"/>
  <c r="Q128" i="21"/>
  <c r="Q129" i="21" s="1"/>
  <c r="Q130" i="21" s="1"/>
  <c r="Q131" i="21" s="1"/>
  <c r="Q132" i="21" s="1"/>
  <c r="Q133" i="21" s="1"/>
  <c r="Q134" i="21" s="1"/>
  <c r="Q135" i="21" s="1"/>
  <c r="Q136" i="21" s="1"/>
  <c r="Q137" i="21" s="1"/>
  <c r="Q138" i="21" s="1"/>
  <c r="Q139" i="21" s="1"/>
  <c r="Q140" i="21" s="1"/>
  <c r="Q141" i="21" s="1"/>
  <c r="Q142" i="21" s="1"/>
  <c r="Q143" i="21" s="1"/>
  <c r="Q144" i="21" s="1"/>
  <c r="Q145" i="21" s="1"/>
  <c r="Q146" i="21" s="1"/>
  <c r="Q147" i="21" s="1"/>
  <c r="Q148" i="21" s="1"/>
  <c r="Q149" i="21" s="1"/>
  <c r="Q150" i="21" s="1"/>
  <c r="Q151" i="21" s="1"/>
  <c r="Q152" i="21" s="1"/>
  <c r="K153" i="21"/>
  <c r="K411" i="21"/>
  <c r="K428" i="21" s="1"/>
  <c r="V185" i="12" s="1"/>
  <c r="K394" i="21"/>
  <c r="K429" i="21" s="1"/>
  <c r="V186" i="12" s="1"/>
  <c r="AF276" i="22"/>
  <c r="AF277" i="22" s="1"/>
  <c r="AF278" i="22" s="1"/>
  <c r="AF279" i="22" s="1"/>
  <c r="AF280" i="22" s="1"/>
  <c r="AF281" i="22" s="1"/>
  <c r="AF282" i="22" s="1"/>
  <c r="AF283" i="22" s="1"/>
  <c r="AF284" i="22" s="1"/>
  <c r="AF285" i="22" s="1"/>
  <c r="AF286" i="22" s="1"/>
  <c r="AF287" i="22" s="1"/>
  <c r="AF288" i="22" s="1"/>
  <c r="AF289" i="22" s="1"/>
  <c r="AF290" i="22" s="1"/>
  <c r="AF291" i="22" s="1"/>
  <c r="AF292" i="22" s="1"/>
  <c r="AF293" i="22" s="1"/>
  <c r="AF294" i="22" s="1"/>
  <c r="AF295" i="22" s="1"/>
  <c r="AF296" i="22" s="1"/>
  <c r="AF297" i="22" s="1"/>
  <c r="AF298" i="22" s="1"/>
  <c r="AF299" i="22" s="1"/>
  <c r="AF300" i="22" s="1"/>
  <c r="AF301" i="22" s="1"/>
  <c r="AF302" i="22" s="1"/>
  <c r="AF303" i="22" s="1"/>
  <c r="AF304" i="22" s="1"/>
  <c r="AF305" i="22" s="1"/>
  <c r="W385" i="22"/>
  <c r="W400" i="22"/>
  <c r="W439" i="22" s="1"/>
  <c r="Z196" i="12" s="1"/>
  <c r="W275" i="22"/>
  <c r="W399" i="22"/>
  <c r="W438" i="22" s="1"/>
  <c r="Z195" i="12" s="1"/>
  <c r="W415" i="22"/>
  <c r="W437" i="22" s="1"/>
  <c r="Z194" i="12" s="1"/>
  <c r="W372" i="22"/>
  <c r="W373" i="22"/>
  <c r="AI416" i="22" l="1"/>
  <c r="AI440" i="22" s="1"/>
  <c r="P197" i="12" s="1"/>
  <c r="AI401" i="22"/>
  <c r="AI441" i="22" s="1"/>
  <c r="P198" i="12" s="1"/>
  <c r="AI386" i="22"/>
  <c r="W98" i="33"/>
  <c r="W99" i="33" s="1"/>
  <c r="W100" i="33" s="1"/>
  <c r="W101" i="33" s="1"/>
  <c r="W102" i="33" s="1"/>
  <c r="W103" i="33" s="1"/>
  <c r="W104" i="33" s="1"/>
  <c r="W105" i="33" s="1"/>
  <c r="W106" i="33" s="1"/>
  <c r="W107" i="33" s="1"/>
  <c r="W108" i="33" s="1"/>
  <c r="W109" i="33" s="1"/>
  <c r="W110" i="33" s="1"/>
  <c r="W111" i="33" s="1"/>
  <c r="W112" i="33" s="1"/>
  <c r="W113" i="33" s="1"/>
  <c r="W114" i="33" s="1"/>
  <c r="W115" i="33" s="1"/>
  <c r="W116" i="33" s="1"/>
  <c r="W117" i="33" s="1"/>
  <c r="W118" i="33" s="1"/>
  <c r="W119" i="33" s="1"/>
  <c r="W120" i="33" s="1"/>
  <c r="W121" i="33" s="1"/>
  <c r="T154" i="33"/>
  <c r="AL158" i="22"/>
  <c r="Z384" i="22"/>
  <c r="AC276" i="22"/>
  <c r="Z245" i="22"/>
  <c r="Z414" i="22"/>
  <c r="Z435" i="22" s="1"/>
  <c r="T192" i="12" s="1"/>
  <c r="Z398" i="22"/>
  <c r="Z436" i="22" s="1"/>
  <c r="T193" i="12" s="1"/>
  <c r="T68" i="22"/>
  <c r="Q153" i="21"/>
  <c r="Q411" i="21"/>
  <c r="Q428" i="21" s="1"/>
  <c r="X185" i="12" s="1"/>
  <c r="Q394" i="21"/>
  <c r="Q429" i="21" s="1"/>
  <c r="X186" i="12" s="1"/>
  <c r="Q381" i="21"/>
  <c r="K154" i="21"/>
  <c r="K155" i="21" s="1"/>
  <c r="K156" i="21" s="1"/>
  <c r="K157" i="21" s="1"/>
  <c r="K158" i="21" s="1"/>
  <c r="K159" i="21" s="1"/>
  <c r="K160" i="21" s="1"/>
  <c r="K161" i="21" s="1"/>
  <c r="K162" i="21" s="1"/>
  <c r="K163" i="21" s="1"/>
  <c r="K164" i="21" s="1"/>
  <c r="K165" i="21" s="1"/>
  <c r="K166" i="21" s="1"/>
  <c r="K167" i="21" s="1"/>
  <c r="K168" i="21" s="1"/>
  <c r="K169" i="21" s="1"/>
  <c r="K170" i="21" s="1"/>
  <c r="K171" i="21" s="1"/>
  <c r="K172" i="21" s="1"/>
  <c r="K173" i="21" s="1"/>
  <c r="K174" i="21" s="1"/>
  <c r="K175" i="21" s="1"/>
  <c r="K176" i="21" s="1"/>
  <c r="K177" i="21" s="1"/>
  <c r="K178" i="21" s="1"/>
  <c r="K179" i="21" s="1"/>
  <c r="K180" i="21" s="1"/>
  <c r="K181" i="21" s="1"/>
  <c r="K182" i="21" s="1"/>
  <c r="H43" i="21"/>
  <c r="H44" i="21" s="1"/>
  <c r="H45" i="21" s="1"/>
  <c r="H46" i="21" s="1"/>
  <c r="H47" i="21" s="1"/>
  <c r="H48" i="21" s="1"/>
  <c r="H49" i="21" s="1"/>
  <c r="H50" i="21" s="1"/>
  <c r="H51" i="21" s="1"/>
  <c r="H52" i="21" s="1"/>
  <c r="H53" i="21" s="1"/>
  <c r="H54" i="21" s="1"/>
  <c r="H55" i="21" s="1"/>
  <c r="H56" i="21" s="1"/>
  <c r="H57" i="21" s="1"/>
  <c r="H58" i="21" s="1"/>
  <c r="H59" i="21" s="1"/>
  <c r="H60" i="21" s="1"/>
  <c r="N128" i="21"/>
  <c r="AI307" i="22"/>
  <c r="AF386" i="22"/>
  <c r="AF416" i="22"/>
  <c r="AF440" i="22" s="1"/>
  <c r="S197" i="12" s="1"/>
  <c r="AF306" i="22"/>
  <c r="AF401" i="22"/>
  <c r="AF441" i="22" s="1"/>
  <c r="S198" i="12" s="1"/>
  <c r="W276" i="22"/>
  <c r="W122" i="33" l="1"/>
  <c r="W410" i="33"/>
  <c r="W426" i="33" s="1"/>
  <c r="AB183" i="12" s="1"/>
  <c r="W393" i="33"/>
  <c r="W427" i="33" s="1"/>
  <c r="AB184" i="12" s="1"/>
  <c r="W380" i="33"/>
  <c r="T155" i="33"/>
  <c r="AC277" i="22"/>
  <c r="AL159" i="22"/>
  <c r="Z246" i="22"/>
  <c r="Z247" i="22" s="1"/>
  <c r="Z248" i="22" s="1"/>
  <c r="Z249" i="22" s="1"/>
  <c r="Z250" i="22" s="1"/>
  <c r="Z251" i="22" s="1"/>
  <c r="Z252" i="22" s="1"/>
  <c r="Z253" i="22" s="1"/>
  <c r="Z254" i="22" s="1"/>
  <c r="Z255" i="22" s="1"/>
  <c r="Z256" i="22" s="1"/>
  <c r="Z257" i="22" s="1"/>
  <c r="Z258" i="22" s="1"/>
  <c r="Z259" i="22" s="1"/>
  <c r="Z260" i="22" s="1"/>
  <c r="Z261" i="22" s="1"/>
  <c r="Z262" i="22" s="1"/>
  <c r="Z263" i="22" s="1"/>
  <c r="Z264" i="22" s="1"/>
  <c r="Z265" i="22" s="1"/>
  <c r="Z266" i="22" s="1"/>
  <c r="Z267" i="22" s="1"/>
  <c r="Z268" i="22" s="1"/>
  <c r="Z269" i="22" s="1"/>
  <c r="Z270" i="22" s="1"/>
  <c r="Z271" i="22" s="1"/>
  <c r="Z272" i="22" s="1"/>
  <c r="Z273" i="22" s="1"/>
  <c r="Z274" i="22" s="1"/>
  <c r="Z373" i="22" s="1"/>
  <c r="Z405" i="22"/>
  <c r="Z447" i="22" s="1"/>
  <c r="T204" i="12" s="1"/>
  <c r="T69" i="22"/>
  <c r="H61" i="21"/>
  <c r="H408" i="21"/>
  <c r="H422" i="21" s="1"/>
  <c r="U179" i="12" s="1"/>
  <c r="H391" i="21"/>
  <c r="H423" i="21" s="1"/>
  <c r="U180" i="12" s="1"/>
  <c r="H378" i="21"/>
  <c r="N129" i="21"/>
  <c r="N130" i="21" s="1"/>
  <c r="N131" i="21" s="1"/>
  <c r="N132" i="21" s="1"/>
  <c r="N133" i="21" s="1"/>
  <c r="N134" i="21" s="1"/>
  <c r="N135" i="21" s="1"/>
  <c r="N136" i="21" s="1"/>
  <c r="N137" i="21" s="1"/>
  <c r="N138" i="21" s="1"/>
  <c r="N139" i="21" s="1"/>
  <c r="N140" i="21" s="1"/>
  <c r="N141" i="21" s="1"/>
  <c r="N142" i="21" s="1"/>
  <c r="N143" i="21" s="1"/>
  <c r="N144" i="21" s="1"/>
  <c r="N145" i="21" s="1"/>
  <c r="N146" i="21" s="1"/>
  <c r="N147" i="21" s="1"/>
  <c r="N148" i="21" s="1"/>
  <c r="N149" i="21" s="1"/>
  <c r="N150" i="21" s="1"/>
  <c r="N151" i="21" s="1"/>
  <c r="N152" i="21" s="1"/>
  <c r="K382" i="21"/>
  <c r="K412" i="21"/>
  <c r="K430" i="21" s="1"/>
  <c r="V187" i="12" s="1"/>
  <c r="K396" i="21"/>
  <c r="K432" i="21" s="1"/>
  <c r="V189" i="12" s="1"/>
  <c r="K395" i="21"/>
  <c r="K431" i="21" s="1"/>
  <c r="V188" i="12" s="1"/>
  <c r="K183" i="21"/>
  <c r="K371" i="21"/>
  <c r="K370" i="21"/>
  <c r="Q154" i="21"/>
  <c r="Q155" i="21" s="1"/>
  <c r="Q156" i="21" s="1"/>
  <c r="Q157" i="21" s="1"/>
  <c r="Q158" i="21" s="1"/>
  <c r="Q159" i="21" s="1"/>
  <c r="Q160" i="21" s="1"/>
  <c r="Q161" i="21" s="1"/>
  <c r="Q162" i="21" s="1"/>
  <c r="Q163" i="21" s="1"/>
  <c r="Q164" i="21" s="1"/>
  <c r="Q165" i="21" s="1"/>
  <c r="Q166" i="21" s="1"/>
  <c r="Q167" i="21" s="1"/>
  <c r="Q168" i="21" s="1"/>
  <c r="Q169" i="21" s="1"/>
  <c r="Q170" i="21" s="1"/>
  <c r="Q171" i="21" s="1"/>
  <c r="Q172" i="21" s="1"/>
  <c r="Q173" i="21" s="1"/>
  <c r="Q174" i="21" s="1"/>
  <c r="Q175" i="21" s="1"/>
  <c r="Q176" i="21" s="1"/>
  <c r="Q177" i="21" s="1"/>
  <c r="Q178" i="21" s="1"/>
  <c r="Q179" i="21" s="1"/>
  <c r="Q180" i="21" s="1"/>
  <c r="Q181" i="21" s="1"/>
  <c r="Q182" i="21" s="1"/>
  <c r="AI308" i="22"/>
  <c r="AI309" i="22" s="1"/>
  <c r="AI310" i="22" s="1"/>
  <c r="AI311" i="22" s="1"/>
  <c r="AI312" i="22" s="1"/>
  <c r="AI313" i="22" s="1"/>
  <c r="AI314" i="22" s="1"/>
  <c r="AI315" i="22" s="1"/>
  <c r="AI316" i="22" s="1"/>
  <c r="AI317" i="22" s="1"/>
  <c r="AI318" i="22" s="1"/>
  <c r="AI319" i="22" s="1"/>
  <c r="AI320" i="22" s="1"/>
  <c r="AI321" i="22" s="1"/>
  <c r="AI322" i="22" s="1"/>
  <c r="AI323" i="22" s="1"/>
  <c r="AI324" i="22" s="1"/>
  <c r="AI325" i="22" s="1"/>
  <c r="AI326" i="22" s="1"/>
  <c r="AI327" i="22" s="1"/>
  <c r="AI328" i="22" s="1"/>
  <c r="AI329" i="22" s="1"/>
  <c r="AI330" i="22" s="1"/>
  <c r="AI331" i="22" s="1"/>
  <c r="AI332" i="22" s="1"/>
  <c r="AI333" i="22" s="1"/>
  <c r="AI334" i="22" s="1"/>
  <c r="AI335" i="22" s="1"/>
  <c r="AF307" i="22"/>
  <c r="AF308" i="22" s="1"/>
  <c r="AF309" i="22" s="1"/>
  <c r="AF310" i="22" s="1"/>
  <c r="AF311" i="22" s="1"/>
  <c r="AF312" i="22" s="1"/>
  <c r="AF313" i="22" s="1"/>
  <c r="AF314" i="22" s="1"/>
  <c r="AF315" i="22" s="1"/>
  <c r="AF316" i="22" s="1"/>
  <c r="AF317" i="22" s="1"/>
  <c r="AF318" i="22" s="1"/>
  <c r="AF319" i="22" s="1"/>
  <c r="AF320" i="22" s="1"/>
  <c r="AF321" i="22" s="1"/>
  <c r="AF322" i="22" s="1"/>
  <c r="AF323" i="22" s="1"/>
  <c r="AF324" i="22" s="1"/>
  <c r="AF325" i="22" s="1"/>
  <c r="AF326" i="22" s="1"/>
  <c r="AF327" i="22" s="1"/>
  <c r="AF328" i="22" s="1"/>
  <c r="AF329" i="22" s="1"/>
  <c r="AF330" i="22" s="1"/>
  <c r="AF331" i="22" s="1"/>
  <c r="AF332" i="22" s="1"/>
  <c r="AF333" i="22" s="1"/>
  <c r="AF334" i="22" s="1"/>
  <c r="AF335" i="22" s="1"/>
  <c r="W277" i="22"/>
  <c r="Z385" i="22" l="1"/>
  <c r="W123" i="33"/>
  <c r="T156" i="33"/>
  <c r="AL160" i="22"/>
  <c r="AC278" i="22"/>
  <c r="AC279" i="22" s="1"/>
  <c r="AC280" i="22" s="1"/>
  <c r="AC281" i="22" s="1"/>
  <c r="AC282" i="22" s="1"/>
  <c r="AC283" i="22" s="1"/>
  <c r="AC284" i="22" s="1"/>
  <c r="AC285" i="22" s="1"/>
  <c r="AC286" i="22" s="1"/>
  <c r="AC287" i="22" s="1"/>
  <c r="AC288" i="22" s="1"/>
  <c r="AC289" i="22" s="1"/>
  <c r="AC290" i="22" s="1"/>
  <c r="AC291" i="22" s="1"/>
  <c r="AC292" i="22" s="1"/>
  <c r="AC293" i="22" s="1"/>
  <c r="AC294" i="22" s="1"/>
  <c r="AC295" i="22" s="1"/>
  <c r="AC296" i="22" s="1"/>
  <c r="AC297" i="22" s="1"/>
  <c r="AC298" i="22" s="1"/>
  <c r="AC299" i="22" s="1"/>
  <c r="AC300" i="22" s="1"/>
  <c r="AC301" i="22" s="1"/>
  <c r="AC302" i="22" s="1"/>
  <c r="AC303" i="22" s="1"/>
  <c r="AC304" i="22" s="1"/>
  <c r="AC305" i="22" s="1"/>
  <c r="AC306" i="22" s="1"/>
  <c r="AC307" i="22" s="1"/>
  <c r="AC308" i="22" s="1"/>
  <c r="AC309" i="22" s="1"/>
  <c r="AC310" i="22" s="1"/>
  <c r="AC311" i="22" s="1"/>
  <c r="AC312" i="22" s="1"/>
  <c r="AC313" i="22" s="1"/>
  <c r="AC314" i="22" s="1"/>
  <c r="AC315" i="22" s="1"/>
  <c r="AC316" i="22" s="1"/>
  <c r="AC317" i="22" s="1"/>
  <c r="AC318" i="22" s="1"/>
  <c r="AC319" i="22" s="1"/>
  <c r="AC320" i="22" s="1"/>
  <c r="AC321" i="22" s="1"/>
  <c r="AC322" i="22" s="1"/>
  <c r="AC323" i="22" s="1"/>
  <c r="AC324" i="22" s="1"/>
  <c r="AC325" i="22" s="1"/>
  <c r="AC326" i="22" s="1"/>
  <c r="AC327" i="22" s="1"/>
  <c r="AC328" i="22" s="1"/>
  <c r="AC329" i="22" s="1"/>
  <c r="AC330" i="22" s="1"/>
  <c r="AC331" i="22" s="1"/>
  <c r="AC332" i="22" s="1"/>
  <c r="AC333" i="22" s="1"/>
  <c r="AC334" i="22" s="1"/>
  <c r="AC335" i="22" s="1"/>
  <c r="Z372" i="22"/>
  <c r="Z400" i="22"/>
  <c r="Z439" i="22" s="1"/>
  <c r="T196" i="12" s="1"/>
  <c r="Z275" i="22"/>
  <c r="Z399" i="22"/>
  <c r="Z438" i="22" s="1"/>
  <c r="T195" i="12" s="1"/>
  <c r="Z415" i="22"/>
  <c r="Z437" i="22" s="1"/>
  <c r="T194" i="12" s="1"/>
  <c r="T70" i="22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T84" i="22" s="1"/>
  <c r="T85" i="22" s="1"/>
  <c r="T86" i="22" s="1"/>
  <c r="T87" i="22" s="1"/>
  <c r="T88" i="22" s="1"/>
  <c r="T89" i="22" s="1"/>
  <c r="T90" i="22" s="1"/>
  <c r="T91" i="22" s="1"/>
  <c r="T92" i="22" s="1"/>
  <c r="N381" i="21"/>
  <c r="Q183" i="21"/>
  <c r="Q396" i="21"/>
  <c r="Q432" i="21" s="1"/>
  <c r="X189" i="12" s="1"/>
  <c r="Q412" i="21"/>
  <c r="Q430" i="21" s="1"/>
  <c r="X187" i="12" s="1"/>
  <c r="Q395" i="21"/>
  <c r="Q431" i="21" s="1"/>
  <c r="X188" i="12" s="1"/>
  <c r="Q371" i="21"/>
  <c r="Q370" i="21"/>
  <c r="Q382" i="21"/>
  <c r="K184" i="21"/>
  <c r="K185" i="21" s="1"/>
  <c r="K186" i="21" s="1"/>
  <c r="K187" i="21" s="1"/>
  <c r="K188" i="21" s="1"/>
  <c r="K189" i="21" s="1"/>
  <c r="K190" i="21" s="1"/>
  <c r="K191" i="21" s="1"/>
  <c r="K192" i="21" s="1"/>
  <c r="K193" i="21" s="1"/>
  <c r="K194" i="21" s="1"/>
  <c r="K195" i="21" s="1"/>
  <c r="K196" i="21" s="1"/>
  <c r="K197" i="21" s="1"/>
  <c r="K198" i="21" s="1"/>
  <c r="K199" i="21" s="1"/>
  <c r="K200" i="21" s="1"/>
  <c r="K201" i="21" s="1"/>
  <c r="K202" i="21" s="1"/>
  <c r="K203" i="21" s="1"/>
  <c r="K204" i="21" s="1"/>
  <c r="K205" i="21" s="1"/>
  <c r="K206" i="21" s="1"/>
  <c r="K207" i="21" s="1"/>
  <c r="K208" i="21" s="1"/>
  <c r="K209" i="21" s="1"/>
  <c r="K210" i="21" s="1"/>
  <c r="K211" i="21" s="1"/>
  <c r="K212" i="21" s="1"/>
  <c r="K213" i="21" s="1"/>
  <c r="N153" i="21"/>
  <c r="N394" i="21"/>
  <c r="N429" i="21" s="1"/>
  <c r="W186" i="12" s="1"/>
  <c r="N411" i="21"/>
  <c r="N428" i="21" s="1"/>
  <c r="W185" i="12" s="1"/>
  <c r="H62" i="21"/>
  <c r="AI387" i="22"/>
  <c r="AF417" i="22"/>
  <c r="AF442" i="22" s="1"/>
  <c r="S199" i="12" s="1"/>
  <c r="AF336" i="22"/>
  <c r="AF402" i="22"/>
  <c r="AF443" i="22" s="1"/>
  <c r="S200" i="12" s="1"/>
  <c r="AI417" i="22"/>
  <c r="AI442" i="22" s="1"/>
  <c r="P199" i="12" s="1"/>
  <c r="AI336" i="22"/>
  <c r="AI402" i="22"/>
  <c r="AI443" i="22" s="1"/>
  <c r="P200" i="12" s="1"/>
  <c r="AF387" i="22"/>
  <c r="W278" i="22"/>
  <c r="AC386" i="22" l="1"/>
  <c r="W124" i="33"/>
  <c r="T157" i="33"/>
  <c r="AC387" i="22"/>
  <c r="AC416" i="22"/>
  <c r="AC440" i="22" s="1"/>
  <c r="R197" i="12" s="1"/>
  <c r="AC401" i="22"/>
  <c r="AC441" i="22" s="1"/>
  <c r="R198" i="12" s="1"/>
  <c r="AL161" i="22"/>
  <c r="AC336" i="22"/>
  <c r="AC417" i="22"/>
  <c r="AC442" i="22" s="1"/>
  <c r="R199" i="12" s="1"/>
  <c r="AC402" i="22"/>
  <c r="AC443" i="22" s="1"/>
  <c r="R200" i="12" s="1"/>
  <c r="Z276" i="22"/>
  <c r="Z277" i="22" s="1"/>
  <c r="Z278" i="22" s="1"/>
  <c r="Z279" i="22" s="1"/>
  <c r="Z280" i="22" s="1"/>
  <c r="Z281" i="22" s="1"/>
  <c r="Z282" i="22" s="1"/>
  <c r="Z283" i="22" s="1"/>
  <c r="Z284" i="22" s="1"/>
  <c r="Z285" i="22" s="1"/>
  <c r="Z286" i="22" s="1"/>
  <c r="Z287" i="22" s="1"/>
  <c r="Z288" i="22" s="1"/>
  <c r="Z289" i="22" s="1"/>
  <c r="Z290" i="22" s="1"/>
  <c r="Z291" i="22" s="1"/>
  <c r="Z292" i="22" s="1"/>
  <c r="Z293" i="22" s="1"/>
  <c r="Z294" i="22" s="1"/>
  <c r="Z295" i="22" s="1"/>
  <c r="Z296" i="22" s="1"/>
  <c r="Z297" i="22" s="1"/>
  <c r="Z298" i="22" s="1"/>
  <c r="Z299" i="22" s="1"/>
  <c r="Z300" i="22" s="1"/>
  <c r="Z301" i="22" s="1"/>
  <c r="Z302" i="22" s="1"/>
  <c r="Z303" i="22" s="1"/>
  <c r="Z304" i="22" s="1"/>
  <c r="Z305" i="22" s="1"/>
  <c r="T93" i="22"/>
  <c r="T94" i="22" s="1"/>
  <c r="T95" i="22" s="1"/>
  <c r="T96" i="22" s="1"/>
  <c r="T97" i="22" s="1"/>
  <c r="T98" i="22" s="1"/>
  <c r="T99" i="22" s="1"/>
  <c r="T100" i="22" s="1"/>
  <c r="T101" i="22" s="1"/>
  <c r="T102" i="22" s="1"/>
  <c r="T103" i="22" s="1"/>
  <c r="T104" i="22" s="1"/>
  <c r="T105" i="22" s="1"/>
  <c r="T106" i="22" s="1"/>
  <c r="T107" i="22" s="1"/>
  <c r="T108" i="22" s="1"/>
  <c r="T109" i="22" s="1"/>
  <c r="T110" i="22" s="1"/>
  <c r="T111" i="22" s="1"/>
  <c r="T112" i="22" s="1"/>
  <c r="T113" i="22" s="1"/>
  <c r="T114" i="22" s="1"/>
  <c r="T115" i="22" s="1"/>
  <c r="T116" i="22" s="1"/>
  <c r="T117" i="22" s="1"/>
  <c r="T118" i="22" s="1"/>
  <c r="T119" i="22" s="1"/>
  <c r="T120" i="22" s="1"/>
  <c r="T121" i="22" s="1"/>
  <c r="T409" i="22"/>
  <c r="T424" i="22" s="1"/>
  <c r="Y181" i="12" s="1"/>
  <c r="T392" i="22"/>
  <c r="T425" i="22" s="1"/>
  <c r="Y182" i="12" s="1"/>
  <c r="T369" i="22"/>
  <c r="T379" i="22"/>
  <c r="K214" i="21"/>
  <c r="K397" i="21"/>
  <c r="K434" i="21" s="1"/>
  <c r="V191" i="12" s="1"/>
  <c r="K413" i="21"/>
  <c r="K433" i="21" s="1"/>
  <c r="V190" i="12" s="1"/>
  <c r="H63" i="21"/>
  <c r="Q184" i="21"/>
  <c r="K383" i="21"/>
  <c r="N154" i="21"/>
  <c r="N155" i="21" s="1"/>
  <c r="N156" i="21" s="1"/>
  <c r="N157" i="21" s="1"/>
  <c r="N158" i="21" s="1"/>
  <c r="N159" i="21" s="1"/>
  <c r="N160" i="21" s="1"/>
  <c r="N161" i="21" s="1"/>
  <c r="N162" i="21" s="1"/>
  <c r="N163" i="21" s="1"/>
  <c r="N164" i="21" s="1"/>
  <c r="N165" i="21" s="1"/>
  <c r="N166" i="21" s="1"/>
  <c r="N167" i="21" s="1"/>
  <c r="N168" i="21" s="1"/>
  <c r="N169" i="21" s="1"/>
  <c r="N170" i="21" s="1"/>
  <c r="N171" i="21" s="1"/>
  <c r="N172" i="21" s="1"/>
  <c r="N173" i="21" s="1"/>
  <c r="N174" i="21" s="1"/>
  <c r="N175" i="21" s="1"/>
  <c r="N176" i="21" s="1"/>
  <c r="N177" i="21" s="1"/>
  <c r="N178" i="21" s="1"/>
  <c r="N179" i="21" s="1"/>
  <c r="N180" i="21" s="1"/>
  <c r="N181" i="21" s="1"/>
  <c r="N182" i="21" s="1"/>
  <c r="AF337" i="22"/>
  <c r="AF338" i="22" s="1"/>
  <c r="AF339" i="22" s="1"/>
  <c r="AF340" i="22" s="1"/>
  <c r="AF341" i="22" s="1"/>
  <c r="AF342" i="22" s="1"/>
  <c r="AF343" i="22" s="1"/>
  <c r="AF344" i="22" s="1"/>
  <c r="AF345" i="22" s="1"/>
  <c r="AF346" i="22" s="1"/>
  <c r="AF347" i="22" s="1"/>
  <c r="AF348" i="22" s="1"/>
  <c r="AF349" i="22" s="1"/>
  <c r="AF350" i="22" s="1"/>
  <c r="AF351" i="22" s="1"/>
  <c r="AF352" i="22" s="1"/>
  <c r="AF353" i="22" s="1"/>
  <c r="AF354" i="22" s="1"/>
  <c r="AF355" i="22" s="1"/>
  <c r="AF356" i="22" s="1"/>
  <c r="AF357" i="22" s="1"/>
  <c r="AF358" i="22" s="1"/>
  <c r="AF359" i="22" s="1"/>
  <c r="AF360" i="22" s="1"/>
  <c r="AF361" i="22" s="1"/>
  <c r="AF362" i="22" s="1"/>
  <c r="AF363" i="22" s="1"/>
  <c r="AF364" i="22" s="1"/>
  <c r="AF365" i="22" s="1"/>
  <c r="AF366" i="22" s="1"/>
  <c r="AI337" i="22"/>
  <c r="AI338" i="22" s="1"/>
  <c r="AI339" i="22" s="1"/>
  <c r="AI340" i="22" s="1"/>
  <c r="AI341" i="22" s="1"/>
  <c r="AI342" i="22" s="1"/>
  <c r="AI343" i="22" s="1"/>
  <c r="AI344" i="22" s="1"/>
  <c r="AI345" i="22" s="1"/>
  <c r="AI346" i="22" s="1"/>
  <c r="AI347" i="22" s="1"/>
  <c r="AI348" i="22" s="1"/>
  <c r="AI349" i="22" s="1"/>
  <c r="AI350" i="22" s="1"/>
  <c r="AI351" i="22" s="1"/>
  <c r="AI352" i="22" s="1"/>
  <c r="AI353" i="22" s="1"/>
  <c r="AI354" i="22" s="1"/>
  <c r="AI355" i="22" s="1"/>
  <c r="AI356" i="22" s="1"/>
  <c r="AI357" i="22" s="1"/>
  <c r="AI358" i="22" s="1"/>
  <c r="AI359" i="22" s="1"/>
  <c r="AI360" i="22" s="1"/>
  <c r="AI361" i="22" s="1"/>
  <c r="AI362" i="22" s="1"/>
  <c r="AI363" i="22" s="1"/>
  <c r="AI364" i="22" s="1"/>
  <c r="AI365" i="22" s="1"/>
  <c r="AI366" i="22" s="1"/>
  <c r="W279" i="22"/>
  <c r="W125" i="33" l="1"/>
  <c r="T158" i="33"/>
  <c r="AL162" i="22"/>
  <c r="AL163" i="22" s="1"/>
  <c r="AL164" i="22" s="1"/>
  <c r="AL165" i="22" s="1"/>
  <c r="AL166" i="22" s="1"/>
  <c r="AL167" i="22" s="1"/>
  <c r="AL168" i="22" s="1"/>
  <c r="AL169" i="22" s="1"/>
  <c r="AL170" i="22" s="1"/>
  <c r="AL171" i="22" s="1"/>
  <c r="AL172" i="22" s="1"/>
  <c r="AL173" i="22" s="1"/>
  <c r="AL174" i="22" s="1"/>
  <c r="AL175" i="22" s="1"/>
  <c r="AL176" i="22" s="1"/>
  <c r="AL177" i="22" s="1"/>
  <c r="AL178" i="22" s="1"/>
  <c r="AL179" i="22" s="1"/>
  <c r="AL180" i="22" s="1"/>
  <c r="AL181" i="22" s="1"/>
  <c r="AL182" i="22" s="1"/>
  <c r="AL183" i="22" s="1"/>
  <c r="T380" i="22"/>
  <c r="Z386" i="22"/>
  <c r="T122" i="22"/>
  <c r="T410" i="22"/>
  <c r="T426" i="22" s="1"/>
  <c r="Y183" i="12" s="1"/>
  <c r="T393" i="22"/>
  <c r="T427" i="22" s="1"/>
  <c r="Y184" i="12" s="1"/>
  <c r="Z306" i="22"/>
  <c r="Z401" i="22"/>
  <c r="Z441" i="22" s="1"/>
  <c r="T198" i="12" s="1"/>
  <c r="Z416" i="22"/>
  <c r="Z440" i="22" s="1"/>
  <c r="T197" i="12" s="1"/>
  <c r="AC337" i="22"/>
  <c r="N183" i="21"/>
  <c r="N412" i="21"/>
  <c r="N430" i="21" s="1"/>
  <c r="W187" i="12" s="1"/>
  <c r="N396" i="21"/>
  <c r="N432" i="21" s="1"/>
  <c r="W189" i="12" s="1"/>
  <c r="N395" i="21"/>
  <c r="N431" i="21" s="1"/>
  <c r="W188" i="12" s="1"/>
  <c r="N371" i="21"/>
  <c r="N370" i="21"/>
  <c r="Q185" i="21"/>
  <c r="H64" i="21"/>
  <c r="N382" i="21"/>
  <c r="K215" i="21"/>
  <c r="AI388" i="22"/>
  <c r="AI404" i="22"/>
  <c r="AI446" i="22" s="1"/>
  <c r="P203" i="12" s="1"/>
  <c r="AI418" i="22"/>
  <c r="AI444" i="22" s="1"/>
  <c r="P201" i="12" s="1"/>
  <c r="AI403" i="22"/>
  <c r="AI445" i="22" s="1"/>
  <c r="P202" i="12" s="1"/>
  <c r="AI374" i="22"/>
  <c r="AI375" i="22"/>
  <c r="AF388" i="22"/>
  <c r="AF404" i="22"/>
  <c r="AF446" i="22" s="1"/>
  <c r="S203" i="12" s="1"/>
  <c r="AF418" i="22"/>
  <c r="AF444" i="22" s="1"/>
  <c r="S201" i="12" s="1"/>
  <c r="AF403" i="22"/>
  <c r="AF445" i="22" s="1"/>
  <c r="S202" i="12" s="1"/>
  <c r="AF375" i="22"/>
  <c r="AF374" i="22"/>
  <c r="W280" i="22"/>
  <c r="W281" i="22" s="1"/>
  <c r="W282" i="22" s="1"/>
  <c r="W283" i="22" s="1"/>
  <c r="W284" i="22" s="1"/>
  <c r="W285" i="22" s="1"/>
  <c r="W286" i="22" s="1"/>
  <c r="W287" i="22" s="1"/>
  <c r="W288" i="22" s="1"/>
  <c r="W289" i="22" s="1"/>
  <c r="W290" i="22" s="1"/>
  <c r="W291" i="22" s="1"/>
  <c r="W292" i="22" s="1"/>
  <c r="W293" i="22" s="1"/>
  <c r="W294" i="22" s="1"/>
  <c r="W295" i="22" s="1"/>
  <c r="W296" i="22" s="1"/>
  <c r="W297" i="22" s="1"/>
  <c r="W298" i="22" s="1"/>
  <c r="W299" i="22" s="1"/>
  <c r="W300" i="22" s="1"/>
  <c r="W301" i="22" s="1"/>
  <c r="W302" i="22" s="1"/>
  <c r="W303" i="22" s="1"/>
  <c r="W304" i="22" s="1"/>
  <c r="W305" i="22" s="1"/>
  <c r="W126" i="33" l="1"/>
  <c r="T159" i="33"/>
  <c r="AL184" i="22"/>
  <c r="AL185" i="22" s="1"/>
  <c r="AL186" i="22" s="1"/>
  <c r="AL187" i="22" s="1"/>
  <c r="AL188" i="22" s="1"/>
  <c r="AL189" i="22" s="1"/>
  <c r="AL190" i="22" s="1"/>
  <c r="AL191" i="22" s="1"/>
  <c r="AL192" i="22" s="1"/>
  <c r="AL193" i="22" s="1"/>
  <c r="AL194" i="22" s="1"/>
  <c r="AL195" i="22" s="1"/>
  <c r="AL196" i="22" s="1"/>
  <c r="AL197" i="22" s="1"/>
  <c r="AL198" i="22" s="1"/>
  <c r="AL199" i="22" s="1"/>
  <c r="AL200" i="22" s="1"/>
  <c r="AL201" i="22" s="1"/>
  <c r="AL202" i="22" s="1"/>
  <c r="AL203" i="22" s="1"/>
  <c r="AL204" i="22" s="1"/>
  <c r="AL205" i="22" s="1"/>
  <c r="AL206" i="22" s="1"/>
  <c r="AL207" i="22" s="1"/>
  <c r="AL208" i="22" s="1"/>
  <c r="AL209" i="22" s="1"/>
  <c r="AL210" i="22" s="1"/>
  <c r="AL211" i="22" s="1"/>
  <c r="AL212" i="22" s="1"/>
  <c r="AL213" i="22" s="1"/>
  <c r="AC338" i="22"/>
  <c r="AL371" i="22"/>
  <c r="AL382" i="22"/>
  <c r="AL370" i="22"/>
  <c r="AL395" i="22"/>
  <c r="AL431" i="22" s="1"/>
  <c r="Q188" i="12" s="1"/>
  <c r="AL396" i="22"/>
  <c r="AL432" i="22" s="1"/>
  <c r="Q189" i="12" s="1"/>
  <c r="AL412" i="22"/>
  <c r="AL430" i="22" s="1"/>
  <c r="Q187" i="12" s="1"/>
  <c r="T123" i="22"/>
  <c r="Z307" i="22"/>
  <c r="H65" i="21"/>
  <c r="K216" i="21"/>
  <c r="Q186" i="21"/>
  <c r="N184" i="21"/>
  <c r="N185" i="21" s="1"/>
  <c r="N186" i="21" s="1"/>
  <c r="N187" i="21" s="1"/>
  <c r="N188" i="21" s="1"/>
  <c r="N189" i="21" s="1"/>
  <c r="N190" i="21" s="1"/>
  <c r="N191" i="21" s="1"/>
  <c r="N192" i="21" s="1"/>
  <c r="N193" i="21" s="1"/>
  <c r="N194" i="21" s="1"/>
  <c r="N195" i="21" s="1"/>
  <c r="N196" i="21" s="1"/>
  <c r="N197" i="21" s="1"/>
  <c r="N198" i="21" s="1"/>
  <c r="N199" i="21" s="1"/>
  <c r="N200" i="21" s="1"/>
  <c r="N201" i="21" s="1"/>
  <c r="N202" i="21" s="1"/>
  <c r="N203" i="21" s="1"/>
  <c r="N204" i="21" s="1"/>
  <c r="N205" i="21" s="1"/>
  <c r="N206" i="21" s="1"/>
  <c r="N207" i="21" s="1"/>
  <c r="N208" i="21" s="1"/>
  <c r="N209" i="21" s="1"/>
  <c r="N210" i="21" s="1"/>
  <c r="N211" i="21" s="1"/>
  <c r="N212" i="21" s="1"/>
  <c r="N213" i="21" s="1"/>
  <c r="W386" i="22"/>
  <c r="W416" i="22"/>
  <c r="W440" i="22" s="1"/>
  <c r="Z197" i="12" s="1"/>
  <c r="W401" i="22"/>
  <c r="W441" i="22" s="1"/>
  <c r="Z198" i="12" s="1"/>
  <c r="W306" i="22"/>
  <c r="AL383" i="22" l="1"/>
  <c r="W127" i="33"/>
  <c r="T160" i="33"/>
  <c r="AL214" i="22"/>
  <c r="AL413" i="22"/>
  <c r="AL433" i="22" s="1"/>
  <c r="Q190" i="12" s="1"/>
  <c r="AL397" i="22"/>
  <c r="AL434" i="22" s="1"/>
  <c r="Q191" i="12" s="1"/>
  <c r="T124" i="22"/>
  <c r="AC339" i="22"/>
  <c r="Z308" i="22"/>
  <c r="Z309" i="22" s="1"/>
  <c r="Z310" i="22" s="1"/>
  <c r="Z311" i="22" s="1"/>
  <c r="Z312" i="22" s="1"/>
  <c r="Z313" i="22" s="1"/>
  <c r="Z314" i="22" s="1"/>
  <c r="Z315" i="22" s="1"/>
  <c r="Z316" i="22" s="1"/>
  <c r="Z317" i="22" s="1"/>
  <c r="Z318" i="22" s="1"/>
  <c r="Z319" i="22" s="1"/>
  <c r="Z320" i="22" s="1"/>
  <c r="Z321" i="22" s="1"/>
  <c r="Z322" i="22" s="1"/>
  <c r="Z323" i="22" s="1"/>
  <c r="Z324" i="22" s="1"/>
  <c r="Z325" i="22" s="1"/>
  <c r="Z326" i="22" s="1"/>
  <c r="Z327" i="22" s="1"/>
  <c r="Z328" i="22" s="1"/>
  <c r="Z329" i="22" s="1"/>
  <c r="Z330" i="22" s="1"/>
  <c r="Z331" i="22" s="1"/>
  <c r="Z332" i="22" s="1"/>
  <c r="Z333" i="22" s="1"/>
  <c r="Z334" i="22" s="1"/>
  <c r="Z335" i="22" s="1"/>
  <c r="Z417" i="22" s="1"/>
  <c r="Z442" i="22" s="1"/>
  <c r="T199" i="12" s="1"/>
  <c r="K217" i="21"/>
  <c r="N383" i="21"/>
  <c r="Q187" i="21"/>
  <c r="Q188" i="21" s="1"/>
  <c r="Q189" i="21" s="1"/>
  <c r="Q190" i="21" s="1"/>
  <c r="Q191" i="21" s="1"/>
  <c r="Q192" i="21" s="1"/>
  <c r="Q193" i="21" s="1"/>
  <c r="Q194" i="21" s="1"/>
  <c r="Q195" i="21" s="1"/>
  <c r="Q196" i="21" s="1"/>
  <c r="Q197" i="21" s="1"/>
  <c r="Q198" i="21" s="1"/>
  <c r="Q199" i="21" s="1"/>
  <c r="Q200" i="21" s="1"/>
  <c r="Q201" i="21" s="1"/>
  <c r="Q202" i="21" s="1"/>
  <c r="Q203" i="21" s="1"/>
  <c r="Q204" i="21" s="1"/>
  <c r="Q205" i="21" s="1"/>
  <c r="Q206" i="21" s="1"/>
  <c r="Q207" i="21" s="1"/>
  <c r="Q208" i="21" s="1"/>
  <c r="Q209" i="21" s="1"/>
  <c r="Q210" i="21" s="1"/>
  <c r="Q211" i="21" s="1"/>
  <c r="Q212" i="21" s="1"/>
  <c r="Q213" i="21" s="1"/>
  <c r="N397" i="21"/>
  <c r="N434" i="21" s="1"/>
  <c r="W191" i="12" s="1"/>
  <c r="N214" i="21"/>
  <c r="N413" i="21"/>
  <c r="N433" i="21" s="1"/>
  <c r="W190" i="12" s="1"/>
  <c r="H66" i="21"/>
  <c r="H67" i="21" s="1"/>
  <c r="H68" i="21" s="1"/>
  <c r="H69" i="21" s="1"/>
  <c r="H70" i="21" s="1"/>
  <c r="H71" i="21" s="1"/>
  <c r="H72" i="21" s="1"/>
  <c r="H73" i="21" s="1"/>
  <c r="H74" i="21" s="1"/>
  <c r="H75" i="21" s="1"/>
  <c r="H76" i="21" s="1"/>
  <c r="H77" i="21" s="1"/>
  <c r="H78" i="21" s="1"/>
  <c r="H79" i="21" s="1"/>
  <c r="H80" i="21" s="1"/>
  <c r="H81" i="21" s="1"/>
  <c r="H82" i="21" s="1"/>
  <c r="H83" i="21" s="1"/>
  <c r="H84" i="21" s="1"/>
  <c r="H85" i="21" s="1"/>
  <c r="H86" i="21" s="1"/>
  <c r="H87" i="21" s="1"/>
  <c r="H88" i="21" s="1"/>
  <c r="H89" i="21" s="1"/>
  <c r="H90" i="21" s="1"/>
  <c r="H91" i="21" s="1"/>
  <c r="W307" i="22"/>
  <c r="W308" i="22" s="1"/>
  <c r="W309" i="22" s="1"/>
  <c r="W310" i="22" s="1"/>
  <c r="W311" i="22" s="1"/>
  <c r="W312" i="22" s="1"/>
  <c r="W313" i="22" s="1"/>
  <c r="W314" i="22" s="1"/>
  <c r="W315" i="22" s="1"/>
  <c r="W316" i="22" s="1"/>
  <c r="W317" i="22" s="1"/>
  <c r="W318" i="22" s="1"/>
  <c r="W319" i="22" s="1"/>
  <c r="W320" i="22" s="1"/>
  <c r="W321" i="22" s="1"/>
  <c r="W322" i="22" s="1"/>
  <c r="W323" i="22" s="1"/>
  <c r="W324" i="22" s="1"/>
  <c r="W325" i="22" s="1"/>
  <c r="W326" i="22" s="1"/>
  <c r="W327" i="22" s="1"/>
  <c r="W328" i="22" s="1"/>
  <c r="W329" i="22" s="1"/>
  <c r="W330" i="22" s="1"/>
  <c r="W331" i="22" s="1"/>
  <c r="W332" i="22" s="1"/>
  <c r="W333" i="22" s="1"/>
  <c r="W334" i="22" s="1"/>
  <c r="W335" i="22" s="1"/>
  <c r="W128" i="33" l="1"/>
  <c r="T161" i="33"/>
  <c r="AL215" i="22"/>
  <c r="AL216" i="22" s="1"/>
  <c r="AL217" i="22" s="1"/>
  <c r="AL218" i="22" s="1"/>
  <c r="AL219" i="22" s="1"/>
  <c r="AL220" i="22" s="1"/>
  <c r="AL221" i="22" s="1"/>
  <c r="AL222" i="22" s="1"/>
  <c r="AL223" i="22" s="1"/>
  <c r="AL224" i="22" s="1"/>
  <c r="AL225" i="22" s="1"/>
  <c r="AL226" i="22" s="1"/>
  <c r="AL227" i="22" s="1"/>
  <c r="AL228" i="22" s="1"/>
  <c r="AL229" i="22" s="1"/>
  <c r="AL230" i="22" s="1"/>
  <c r="AL231" i="22" s="1"/>
  <c r="AL232" i="22" s="1"/>
  <c r="AL233" i="22" s="1"/>
  <c r="AL234" i="22" s="1"/>
  <c r="AL235" i="22" s="1"/>
  <c r="AL236" i="22" s="1"/>
  <c r="AL237" i="22" s="1"/>
  <c r="AL238" i="22" s="1"/>
  <c r="AL239" i="22" s="1"/>
  <c r="AL240" i="22" s="1"/>
  <c r="AL241" i="22" s="1"/>
  <c r="AL242" i="22" s="1"/>
  <c r="AL243" i="22" s="1"/>
  <c r="AL244" i="22" s="1"/>
  <c r="Z336" i="22"/>
  <c r="Z337" i="22" s="1"/>
  <c r="Z338" i="22" s="1"/>
  <c r="Z339" i="22" s="1"/>
  <c r="Z340" i="22" s="1"/>
  <c r="Z341" i="22" s="1"/>
  <c r="Z342" i="22" s="1"/>
  <c r="Z343" i="22" s="1"/>
  <c r="Z344" i="22" s="1"/>
  <c r="Z345" i="22" s="1"/>
  <c r="Z346" i="22" s="1"/>
  <c r="Z347" i="22" s="1"/>
  <c r="Z348" i="22" s="1"/>
  <c r="Z349" i="22" s="1"/>
  <c r="Z350" i="22" s="1"/>
  <c r="Z351" i="22" s="1"/>
  <c r="Z352" i="22" s="1"/>
  <c r="Z353" i="22" s="1"/>
  <c r="Z354" i="22" s="1"/>
  <c r="Z355" i="22" s="1"/>
  <c r="Z356" i="22" s="1"/>
  <c r="Z357" i="22" s="1"/>
  <c r="Z358" i="22" s="1"/>
  <c r="Z359" i="22" s="1"/>
  <c r="Z360" i="22" s="1"/>
  <c r="Z361" i="22" s="1"/>
  <c r="Z362" i="22" s="1"/>
  <c r="Z363" i="22" s="1"/>
  <c r="Z364" i="22" s="1"/>
  <c r="Z365" i="22" s="1"/>
  <c r="Z366" i="22" s="1"/>
  <c r="Z402" i="22"/>
  <c r="Z443" i="22" s="1"/>
  <c r="T200" i="12" s="1"/>
  <c r="AC340" i="22"/>
  <c r="AC341" i="22" s="1"/>
  <c r="AC342" i="22" s="1"/>
  <c r="AC343" i="22" s="1"/>
  <c r="AC344" i="22" s="1"/>
  <c r="AC345" i="22" s="1"/>
  <c r="AC346" i="22" s="1"/>
  <c r="AC347" i="22" s="1"/>
  <c r="AC348" i="22" s="1"/>
  <c r="AC349" i="22" s="1"/>
  <c r="AC350" i="22" s="1"/>
  <c r="AC351" i="22" s="1"/>
  <c r="AC352" i="22" s="1"/>
  <c r="AC353" i="22" s="1"/>
  <c r="AC354" i="22" s="1"/>
  <c r="AC355" i="22" s="1"/>
  <c r="AC356" i="22" s="1"/>
  <c r="AC357" i="22" s="1"/>
  <c r="AC358" i="22" s="1"/>
  <c r="AC359" i="22" s="1"/>
  <c r="AC360" i="22" s="1"/>
  <c r="AC361" i="22" s="1"/>
  <c r="AC362" i="22" s="1"/>
  <c r="AC363" i="22" s="1"/>
  <c r="AC364" i="22" s="1"/>
  <c r="AC365" i="22" s="1"/>
  <c r="AC366" i="22" s="1"/>
  <c r="T125" i="22"/>
  <c r="Z387" i="22"/>
  <c r="Q397" i="21"/>
  <c r="Q434" i="21" s="1"/>
  <c r="X191" i="12" s="1"/>
  <c r="Q214" i="21"/>
  <c r="Q413" i="21"/>
  <c r="Q433" i="21" s="1"/>
  <c r="X190" i="12" s="1"/>
  <c r="N215" i="21"/>
  <c r="N216" i="21" s="1"/>
  <c r="N217" i="21" s="1"/>
  <c r="N218" i="21" s="1"/>
  <c r="N219" i="21" s="1"/>
  <c r="N220" i="21" s="1"/>
  <c r="N221" i="21" s="1"/>
  <c r="N222" i="21" s="1"/>
  <c r="N223" i="21" s="1"/>
  <c r="N224" i="21" s="1"/>
  <c r="N225" i="21" s="1"/>
  <c r="N226" i="21" s="1"/>
  <c r="N227" i="21" s="1"/>
  <c r="N228" i="21" s="1"/>
  <c r="N229" i="21" s="1"/>
  <c r="N230" i="21" s="1"/>
  <c r="N231" i="21" s="1"/>
  <c r="N232" i="21" s="1"/>
  <c r="N233" i="21" s="1"/>
  <c r="N234" i="21" s="1"/>
  <c r="N235" i="21" s="1"/>
  <c r="N236" i="21" s="1"/>
  <c r="N237" i="21" s="1"/>
  <c r="N238" i="21" s="1"/>
  <c r="N239" i="21" s="1"/>
  <c r="N240" i="21" s="1"/>
  <c r="N241" i="21" s="1"/>
  <c r="N242" i="21" s="1"/>
  <c r="N243" i="21" s="1"/>
  <c r="N244" i="21" s="1"/>
  <c r="H379" i="21"/>
  <c r="H92" i="21"/>
  <c r="H392" i="21"/>
  <c r="H425" i="21" s="1"/>
  <c r="U182" i="12" s="1"/>
  <c r="H409" i="21"/>
  <c r="H424" i="21" s="1"/>
  <c r="U181" i="12" s="1"/>
  <c r="H369" i="21"/>
  <c r="K218" i="21"/>
  <c r="Q383" i="21"/>
  <c r="W387" i="22"/>
  <c r="W417" i="22"/>
  <c r="W442" i="22" s="1"/>
  <c r="Z199" i="12" s="1"/>
  <c r="W336" i="22"/>
  <c r="W402" i="22"/>
  <c r="W443" i="22" s="1"/>
  <c r="Z200" i="12" s="1"/>
  <c r="AL384" i="22" l="1"/>
  <c r="W129" i="33"/>
  <c r="W130" i="33" s="1"/>
  <c r="W131" i="33" s="1"/>
  <c r="W132" i="33" s="1"/>
  <c r="W133" i="33" s="1"/>
  <c r="W134" i="33" s="1"/>
  <c r="W135" i="33" s="1"/>
  <c r="W136" i="33" s="1"/>
  <c r="W137" i="33" s="1"/>
  <c r="W138" i="33" s="1"/>
  <c r="W139" i="33" s="1"/>
  <c r="W140" i="33" s="1"/>
  <c r="W141" i="33" s="1"/>
  <c r="W142" i="33" s="1"/>
  <c r="W143" i="33" s="1"/>
  <c r="W144" i="33" s="1"/>
  <c r="W145" i="33" s="1"/>
  <c r="W146" i="33" s="1"/>
  <c r="W147" i="33" s="1"/>
  <c r="W148" i="33" s="1"/>
  <c r="W149" i="33" s="1"/>
  <c r="W150" i="33" s="1"/>
  <c r="W151" i="33" s="1"/>
  <c r="W152" i="33" s="1"/>
  <c r="T162" i="33"/>
  <c r="AL245" i="22"/>
  <c r="AL414" i="22"/>
  <c r="AL435" i="22" s="1"/>
  <c r="Q192" i="12" s="1"/>
  <c r="AL398" i="22"/>
  <c r="AL436" i="22" s="1"/>
  <c r="Q193" i="12" s="1"/>
  <c r="AC374" i="22"/>
  <c r="AC375" i="22"/>
  <c r="AC403" i="22"/>
  <c r="AC445" i="22" s="1"/>
  <c r="R202" i="12" s="1"/>
  <c r="AC404" i="22"/>
  <c r="AC446" i="22" s="1"/>
  <c r="R203" i="12" s="1"/>
  <c r="AC418" i="22"/>
  <c r="AC444" i="22" s="1"/>
  <c r="R201" i="12" s="1"/>
  <c r="AC388" i="22"/>
  <c r="Z388" i="22"/>
  <c r="T126" i="22"/>
  <c r="T127" i="22" s="1"/>
  <c r="T128" i="22" s="1"/>
  <c r="T129" i="22" s="1"/>
  <c r="T130" i="22" s="1"/>
  <c r="T131" i="22" s="1"/>
  <c r="T132" i="22" s="1"/>
  <c r="T133" i="22" s="1"/>
  <c r="T134" i="22" s="1"/>
  <c r="T135" i="22" s="1"/>
  <c r="T136" i="22" s="1"/>
  <c r="T137" i="22" s="1"/>
  <c r="T138" i="22" s="1"/>
  <c r="T139" i="22" s="1"/>
  <c r="T140" i="22" s="1"/>
  <c r="T141" i="22" s="1"/>
  <c r="T142" i="22" s="1"/>
  <c r="T143" i="22" s="1"/>
  <c r="T144" i="22" s="1"/>
  <c r="T145" i="22" s="1"/>
  <c r="T146" i="22" s="1"/>
  <c r="T147" i="22" s="1"/>
  <c r="T148" i="22" s="1"/>
  <c r="T149" i="22" s="1"/>
  <c r="T150" i="22" s="1"/>
  <c r="T151" i="22" s="1"/>
  <c r="T152" i="22" s="1"/>
  <c r="Z374" i="22"/>
  <c r="Z375" i="22"/>
  <c r="Z404" i="22"/>
  <c r="Z446" i="22" s="1"/>
  <c r="T203" i="12" s="1"/>
  <c r="Z403" i="22"/>
  <c r="Z445" i="22" s="1"/>
  <c r="T202" i="12" s="1"/>
  <c r="Z418" i="22"/>
  <c r="Z444" i="22" s="1"/>
  <c r="T201" i="12" s="1"/>
  <c r="K219" i="21"/>
  <c r="N384" i="21"/>
  <c r="Q215" i="21"/>
  <c r="H93" i="21"/>
  <c r="H94" i="21" s="1"/>
  <c r="H95" i="21" s="1"/>
  <c r="H96" i="21" s="1"/>
  <c r="H97" i="21" s="1"/>
  <c r="H98" i="21" s="1"/>
  <c r="H99" i="21" s="1"/>
  <c r="H100" i="21" s="1"/>
  <c r="H101" i="21" s="1"/>
  <c r="H102" i="21" s="1"/>
  <c r="H103" i="21" s="1"/>
  <c r="H104" i="21" s="1"/>
  <c r="H105" i="21" s="1"/>
  <c r="H106" i="21" s="1"/>
  <c r="H107" i="21" s="1"/>
  <c r="H108" i="21" s="1"/>
  <c r="H109" i="21" s="1"/>
  <c r="H110" i="21" s="1"/>
  <c r="H111" i="21" s="1"/>
  <c r="H112" i="21" s="1"/>
  <c r="H113" i="21" s="1"/>
  <c r="H114" i="21" s="1"/>
  <c r="H115" i="21" s="1"/>
  <c r="H116" i="21" s="1"/>
  <c r="H117" i="21" s="1"/>
  <c r="H118" i="21" s="1"/>
  <c r="H119" i="21" s="1"/>
  <c r="H120" i="21" s="1"/>
  <c r="H121" i="21" s="1"/>
  <c r="N245" i="21"/>
  <c r="N398" i="21"/>
  <c r="N436" i="21" s="1"/>
  <c r="W193" i="12" s="1"/>
  <c r="N414" i="21"/>
  <c r="N435" i="21" s="1"/>
  <c r="W192" i="12" s="1"/>
  <c r="W337" i="22"/>
  <c r="W338" i="22" s="1"/>
  <c r="W339" i="22" s="1"/>
  <c r="W340" i="22" s="1"/>
  <c r="W341" i="22" s="1"/>
  <c r="W342" i="22" s="1"/>
  <c r="W343" i="22" s="1"/>
  <c r="W344" i="22" s="1"/>
  <c r="W345" i="22" s="1"/>
  <c r="W346" i="22" s="1"/>
  <c r="W347" i="22" s="1"/>
  <c r="W348" i="22" s="1"/>
  <c r="W349" i="22" s="1"/>
  <c r="W350" i="22" s="1"/>
  <c r="W351" i="22" s="1"/>
  <c r="W352" i="22" s="1"/>
  <c r="W353" i="22" s="1"/>
  <c r="W354" i="22" s="1"/>
  <c r="W355" i="22" s="1"/>
  <c r="W356" i="22" s="1"/>
  <c r="W357" i="22" s="1"/>
  <c r="W358" i="22" s="1"/>
  <c r="W359" i="22" s="1"/>
  <c r="W360" i="22" s="1"/>
  <c r="W361" i="22" s="1"/>
  <c r="W362" i="22" s="1"/>
  <c r="W363" i="22" s="1"/>
  <c r="W364" i="22" s="1"/>
  <c r="W365" i="22" s="1"/>
  <c r="W366" i="22" s="1"/>
  <c r="W381" i="33" l="1"/>
  <c r="W153" i="33"/>
  <c r="W394" i="33"/>
  <c r="W429" i="33" s="1"/>
  <c r="AB186" i="12" s="1"/>
  <c r="W411" i="33"/>
  <c r="W428" i="33" s="1"/>
  <c r="AB185" i="12" s="1"/>
  <c r="T163" i="33"/>
  <c r="T164" i="33" s="1"/>
  <c r="T165" i="33" s="1"/>
  <c r="T166" i="33" s="1"/>
  <c r="T167" i="33" s="1"/>
  <c r="T168" i="33" s="1"/>
  <c r="T169" i="33" s="1"/>
  <c r="T170" i="33" s="1"/>
  <c r="T171" i="33" s="1"/>
  <c r="T172" i="33" s="1"/>
  <c r="T173" i="33" s="1"/>
  <c r="T174" i="33" s="1"/>
  <c r="T175" i="33" s="1"/>
  <c r="T176" i="33" s="1"/>
  <c r="T177" i="33" s="1"/>
  <c r="T178" i="33" s="1"/>
  <c r="T179" i="33" s="1"/>
  <c r="T180" i="33" s="1"/>
  <c r="T181" i="33" s="1"/>
  <c r="T182" i="33" s="1"/>
  <c r="AL405" i="22"/>
  <c r="AL447" i="22" s="1"/>
  <c r="Q204" i="12" s="1"/>
  <c r="AL246" i="22"/>
  <c r="T394" i="22"/>
  <c r="T429" i="22" s="1"/>
  <c r="Y186" i="12" s="1"/>
  <c r="T153" i="22"/>
  <c r="T411" i="22"/>
  <c r="T428" i="22" s="1"/>
  <c r="Y185" i="12" s="1"/>
  <c r="T381" i="22"/>
  <c r="H380" i="21"/>
  <c r="Q216" i="21"/>
  <c r="Q217" i="21" s="1"/>
  <c r="Q218" i="21" s="1"/>
  <c r="Q219" i="21" s="1"/>
  <c r="Q220" i="21" s="1"/>
  <c r="Q221" i="21" s="1"/>
  <c r="Q222" i="21" s="1"/>
  <c r="Q223" i="21" s="1"/>
  <c r="Q224" i="21" s="1"/>
  <c r="Q225" i="21" s="1"/>
  <c r="Q226" i="21" s="1"/>
  <c r="Q227" i="21" s="1"/>
  <c r="Q228" i="21" s="1"/>
  <c r="Q229" i="21" s="1"/>
  <c r="Q230" i="21" s="1"/>
  <c r="Q231" i="21" s="1"/>
  <c r="Q232" i="21" s="1"/>
  <c r="Q233" i="21" s="1"/>
  <c r="Q234" i="21" s="1"/>
  <c r="Q235" i="21" s="1"/>
  <c r="Q236" i="21" s="1"/>
  <c r="Q237" i="21" s="1"/>
  <c r="Q238" i="21" s="1"/>
  <c r="Q239" i="21" s="1"/>
  <c r="Q240" i="21" s="1"/>
  <c r="Q241" i="21" s="1"/>
  <c r="Q242" i="21" s="1"/>
  <c r="Q243" i="21" s="1"/>
  <c r="Q244" i="21" s="1"/>
  <c r="H122" i="21"/>
  <c r="H393" i="21"/>
  <c r="H427" i="21" s="1"/>
  <c r="U184" i="12" s="1"/>
  <c r="H410" i="21"/>
  <c r="H426" i="21" s="1"/>
  <c r="U183" i="12" s="1"/>
  <c r="N246" i="21"/>
  <c r="N247" i="21" s="1"/>
  <c r="N248" i="21" s="1"/>
  <c r="N249" i="21" s="1"/>
  <c r="N250" i="21" s="1"/>
  <c r="N251" i="21" s="1"/>
  <c r="N252" i="21" s="1"/>
  <c r="N253" i="21" s="1"/>
  <c r="N254" i="21" s="1"/>
  <c r="N255" i="21" s="1"/>
  <c r="N256" i="21" s="1"/>
  <c r="N257" i="21" s="1"/>
  <c r="N258" i="21" s="1"/>
  <c r="N259" i="21" s="1"/>
  <c r="N260" i="21" s="1"/>
  <c r="N261" i="21" s="1"/>
  <c r="N262" i="21" s="1"/>
  <c r="N263" i="21" s="1"/>
  <c r="N264" i="21" s="1"/>
  <c r="N265" i="21" s="1"/>
  <c r="N266" i="21" s="1"/>
  <c r="N267" i="21" s="1"/>
  <c r="N268" i="21" s="1"/>
  <c r="N269" i="21" s="1"/>
  <c r="N270" i="21" s="1"/>
  <c r="N271" i="21" s="1"/>
  <c r="N272" i="21" s="1"/>
  <c r="N273" i="21" s="1"/>
  <c r="N274" i="21" s="1"/>
  <c r="N405" i="21"/>
  <c r="N447" i="21" s="1"/>
  <c r="W204" i="12" s="1"/>
  <c r="K220" i="21"/>
  <c r="W388" i="22"/>
  <c r="W418" i="22"/>
  <c r="W444" i="22" s="1"/>
  <c r="Z201" i="12" s="1"/>
  <c r="W403" i="22"/>
  <c r="W445" i="22" s="1"/>
  <c r="Z202" i="12" s="1"/>
  <c r="W404" i="22"/>
  <c r="W446" i="22" s="1"/>
  <c r="Z203" i="12" s="1"/>
  <c r="W375" i="22"/>
  <c r="W374" i="22"/>
  <c r="B193" i="22"/>
  <c r="B193" i="33"/>
  <c r="B193" i="21"/>
  <c r="AG65" i="1"/>
  <c r="B194" i="17"/>
  <c r="AL247" i="22" l="1"/>
  <c r="W154" i="33"/>
  <c r="T371" i="33"/>
  <c r="T183" i="33"/>
  <c r="T396" i="33"/>
  <c r="T432" i="33" s="1"/>
  <c r="AA189" i="12" s="1"/>
  <c r="T395" i="33"/>
  <c r="T431" i="33" s="1"/>
  <c r="AA188" i="12" s="1"/>
  <c r="T370" i="33"/>
  <c r="T412" i="33"/>
  <c r="T430" i="33" s="1"/>
  <c r="AA187" i="12" s="1"/>
  <c r="T382" i="33"/>
  <c r="T154" i="22"/>
  <c r="N415" i="21"/>
  <c r="N437" i="21" s="1"/>
  <c r="W194" i="12" s="1"/>
  <c r="N400" i="21"/>
  <c r="N439" i="21" s="1"/>
  <c r="W196" i="12" s="1"/>
  <c r="N275" i="21"/>
  <c r="N399" i="21"/>
  <c r="N438" i="21" s="1"/>
  <c r="W195" i="12" s="1"/>
  <c r="N373" i="21"/>
  <c r="N372" i="21"/>
  <c r="K221" i="21"/>
  <c r="K222" i="21" s="1"/>
  <c r="K223" i="21" s="1"/>
  <c r="K224" i="21" s="1"/>
  <c r="K225" i="21" s="1"/>
  <c r="K226" i="21" s="1"/>
  <c r="K227" i="21" s="1"/>
  <c r="K228" i="21" s="1"/>
  <c r="K229" i="21" s="1"/>
  <c r="K230" i="21" s="1"/>
  <c r="K231" i="21" s="1"/>
  <c r="K232" i="21" s="1"/>
  <c r="K233" i="21" s="1"/>
  <c r="K234" i="21" s="1"/>
  <c r="K235" i="21" s="1"/>
  <c r="K236" i="21" s="1"/>
  <c r="K237" i="21" s="1"/>
  <c r="K238" i="21" s="1"/>
  <c r="K239" i="21" s="1"/>
  <c r="K240" i="21" s="1"/>
  <c r="K241" i="21" s="1"/>
  <c r="K242" i="21" s="1"/>
  <c r="K243" i="21" s="1"/>
  <c r="K244" i="21" s="1"/>
  <c r="H123" i="21"/>
  <c r="H124" i="21" s="1"/>
  <c r="H125" i="21" s="1"/>
  <c r="H126" i="21" s="1"/>
  <c r="H127" i="21" s="1"/>
  <c r="H128" i="21" s="1"/>
  <c r="H129" i="21" s="1"/>
  <c r="H130" i="21" s="1"/>
  <c r="H131" i="21" s="1"/>
  <c r="H132" i="21" s="1"/>
  <c r="H133" i="21" s="1"/>
  <c r="H134" i="21" s="1"/>
  <c r="H135" i="21" s="1"/>
  <c r="H136" i="21" s="1"/>
  <c r="H137" i="21" s="1"/>
  <c r="H138" i="21" s="1"/>
  <c r="H139" i="21" s="1"/>
  <c r="H140" i="21" s="1"/>
  <c r="H141" i="21" s="1"/>
  <c r="H142" i="21" s="1"/>
  <c r="H143" i="21" s="1"/>
  <c r="H144" i="21" s="1"/>
  <c r="H145" i="21" s="1"/>
  <c r="H146" i="21" s="1"/>
  <c r="H147" i="21" s="1"/>
  <c r="H148" i="21" s="1"/>
  <c r="H149" i="21" s="1"/>
  <c r="H150" i="21" s="1"/>
  <c r="H151" i="21" s="1"/>
  <c r="H152" i="21" s="1"/>
  <c r="Q384" i="21"/>
  <c r="N385" i="21"/>
  <c r="Q398" i="21"/>
  <c r="Q436" i="21" s="1"/>
  <c r="X193" i="12" s="1"/>
  <c r="Q414" i="21"/>
  <c r="Q435" i="21" s="1"/>
  <c r="X192" i="12" s="1"/>
  <c r="Q245" i="21"/>
  <c r="AG37" i="1"/>
  <c r="B136" i="12" s="1"/>
  <c r="Q328" i="12" s="1"/>
  <c r="U36" i="1"/>
  <c r="B126" i="12" s="1"/>
  <c r="S318" i="12" s="1"/>
  <c r="AD38" i="1"/>
  <c r="B63" i="12" s="1"/>
  <c r="AJ41" i="1"/>
  <c r="AD37" i="1"/>
  <c r="B134" i="12" s="1"/>
  <c r="Q326" i="12" s="1"/>
  <c r="U37" i="1"/>
  <c r="B127" i="12" s="1"/>
  <c r="P319" i="12" s="1"/>
  <c r="AJ37" i="1"/>
  <c r="B140" i="12" s="1"/>
  <c r="Y332" i="12" s="1"/>
  <c r="U35" i="1"/>
  <c r="R65" i="1"/>
  <c r="J65" i="1"/>
  <c r="AD65" i="1"/>
  <c r="AA38" i="1"/>
  <c r="AB65" i="1"/>
  <c r="AH65" i="1"/>
  <c r="AF65" i="1"/>
  <c r="AC65" i="1"/>
  <c r="AE65" i="1"/>
  <c r="H65" i="1"/>
  <c r="B52" i="1"/>
  <c r="AG38" i="1"/>
  <c r="X38" i="1"/>
  <c r="U38" i="1"/>
  <c r="B65" i="1"/>
  <c r="B63" i="1"/>
  <c r="B139" i="12" s="1"/>
  <c r="B62" i="1"/>
  <c r="B71" i="12" s="1"/>
  <c r="B194" i="21"/>
  <c r="S65" i="1"/>
  <c r="AI65" i="1"/>
  <c r="Y65" i="1"/>
  <c r="V65" i="1"/>
  <c r="T65" i="1"/>
  <c r="AX38" i="1"/>
  <c r="K65" i="1"/>
  <c r="P65" i="1"/>
  <c r="O65" i="1"/>
  <c r="I65" i="1"/>
  <c r="B194" i="22"/>
  <c r="AJ65" i="1"/>
  <c r="G65" i="1"/>
  <c r="M65" i="1"/>
  <c r="L65" i="1"/>
  <c r="BA38" i="1"/>
  <c r="W65" i="1"/>
  <c r="AU38" i="1"/>
  <c r="U65" i="1"/>
  <c r="X65" i="1"/>
  <c r="AA65" i="1"/>
  <c r="X37" i="1"/>
  <c r="B129" i="12" s="1"/>
  <c r="B55" i="1"/>
  <c r="AA37" i="1"/>
  <c r="B132" i="12" s="1"/>
  <c r="B53" i="1"/>
  <c r="B131" i="12" s="1"/>
  <c r="B195" i="17"/>
  <c r="B384" i="17" s="1"/>
  <c r="B194" i="33"/>
  <c r="F65" i="1"/>
  <c r="C65" i="1"/>
  <c r="N65" i="1"/>
  <c r="AJ38" i="1"/>
  <c r="Q65" i="1"/>
  <c r="Z65" i="1"/>
  <c r="E65" i="1"/>
  <c r="D65" i="1"/>
  <c r="B72" i="12" l="1"/>
  <c r="Z300" i="12" s="1"/>
  <c r="B66" i="12"/>
  <c r="B61" i="12"/>
  <c r="Y292" i="12" s="1"/>
  <c r="B58" i="12"/>
  <c r="Z289" i="12" s="1"/>
  <c r="B65" i="12"/>
  <c r="B168" i="12" s="1"/>
  <c r="AF64" i="16"/>
  <c r="AF84" i="16" s="1"/>
  <c r="AF88" i="16" s="1"/>
  <c r="AE92" i="16" s="1"/>
  <c r="B98" i="12" s="1"/>
  <c r="B55" i="12"/>
  <c r="S286" i="12" s="1"/>
  <c r="B60" i="12"/>
  <c r="R291" i="12" s="1"/>
  <c r="B68" i="12"/>
  <c r="AE33" i="49" s="1"/>
  <c r="AE40" i="49" s="1"/>
  <c r="B56" i="12"/>
  <c r="S287" i="12" s="1"/>
  <c r="AL248" i="22"/>
  <c r="W155" i="33"/>
  <c r="T184" i="33"/>
  <c r="T185" i="33" s="1"/>
  <c r="T186" i="33" s="1"/>
  <c r="T187" i="33" s="1"/>
  <c r="T188" i="33" s="1"/>
  <c r="T189" i="33" s="1"/>
  <c r="T190" i="33" s="1"/>
  <c r="T191" i="33" s="1"/>
  <c r="T192" i="33" s="1"/>
  <c r="T193" i="33" s="1"/>
  <c r="T194" i="33" s="1"/>
  <c r="T195" i="33" s="1"/>
  <c r="T196" i="33" s="1"/>
  <c r="T197" i="33" s="1"/>
  <c r="T198" i="33" s="1"/>
  <c r="T199" i="33" s="1"/>
  <c r="T200" i="33" s="1"/>
  <c r="T201" i="33" s="1"/>
  <c r="T202" i="33" s="1"/>
  <c r="T203" i="33" s="1"/>
  <c r="T204" i="33" s="1"/>
  <c r="T205" i="33" s="1"/>
  <c r="T206" i="33" s="1"/>
  <c r="T207" i="33" s="1"/>
  <c r="T208" i="33" s="1"/>
  <c r="T209" i="33" s="1"/>
  <c r="T210" i="33" s="1"/>
  <c r="T211" i="33" s="1"/>
  <c r="T212" i="33" s="1"/>
  <c r="T213" i="33" s="1"/>
  <c r="T155" i="22"/>
  <c r="T156" i="22" s="1"/>
  <c r="T157" i="22" s="1"/>
  <c r="T158" i="22" s="1"/>
  <c r="T159" i="22" s="1"/>
  <c r="T160" i="22" s="1"/>
  <c r="T161" i="22" s="1"/>
  <c r="T162" i="22" s="1"/>
  <c r="T163" i="22" s="1"/>
  <c r="T164" i="22" s="1"/>
  <c r="T165" i="22" s="1"/>
  <c r="T166" i="22" s="1"/>
  <c r="T167" i="22" s="1"/>
  <c r="T168" i="22" s="1"/>
  <c r="T169" i="22" s="1"/>
  <c r="T170" i="22" s="1"/>
  <c r="T171" i="22" s="1"/>
  <c r="T172" i="22" s="1"/>
  <c r="T173" i="22" s="1"/>
  <c r="T174" i="22" s="1"/>
  <c r="T175" i="22" s="1"/>
  <c r="T176" i="22" s="1"/>
  <c r="T177" i="22" s="1"/>
  <c r="T178" i="22" s="1"/>
  <c r="T179" i="22" s="1"/>
  <c r="T180" i="22" s="1"/>
  <c r="T181" i="22" s="1"/>
  <c r="T182" i="22" s="1"/>
  <c r="T183" i="22" s="1"/>
  <c r="R294" i="12"/>
  <c r="AK33" i="49"/>
  <c r="B254" i="12"/>
  <c r="Z318" i="12"/>
  <c r="P318" i="12"/>
  <c r="H381" i="21"/>
  <c r="H153" i="21"/>
  <c r="H154" i="21" s="1"/>
  <c r="H155" i="21" s="1"/>
  <c r="H156" i="21" s="1"/>
  <c r="H157" i="21" s="1"/>
  <c r="H158" i="21" s="1"/>
  <c r="H159" i="21" s="1"/>
  <c r="H160" i="21" s="1"/>
  <c r="H161" i="21" s="1"/>
  <c r="H162" i="21" s="1"/>
  <c r="H163" i="21" s="1"/>
  <c r="H164" i="21" s="1"/>
  <c r="H165" i="21" s="1"/>
  <c r="H166" i="21" s="1"/>
  <c r="H167" i="21" s="1"/>
  <c r="H168" i="21" s="1"/>
  <c r="H169" i="21" s="1"/>
  <c r="H170" i="21" s="1"/>
  <c r="H171" i="21" s="1"/>
  <c r="H172" i="21" s="1"/>
  <c r="H173" i="21" s="1"/>
  <c r="H174" i="21" s="1"/>
  <c r="H175" i="21" s="1"/>
  <c r="H176" i="21" s="1"/>
  <c r="H177" i="21" s="1"/>
  <c r="H178" i="21" s="1"/>
  <c r="H179" i="21" s="1"/>
  <c r="H180" i="21" s="1"/>
  <c r="H411" i="21"/>
  <c r="H428" i="21" s="1"/>
  <c r="U185" i="12" s="1"/>
  <c r="H394" i="21"/>
  <c r="H429" i="21" s="1"/>
  <c r="U186" i="12" s="1"/>
  <c r="Q246" i="21"/>
  <c r="Q247" i="21" s="1"/>
  <c r="Q248" i="21" s="1"/>
  <c r="Q249" i="21" s="1"/>
  <c r="Q250" i="21" s="1"/>
  <c r="Q251" i="21" s="1"/>
  <c r="Q252" i="21" s="1"/>
  <c r="Q253" i="21" s="1"/>
  <c r="Q254" i="21" s="1"/>
  <c r="Q255" i="21" s="1"/>
  <c r="Q256" i="21" s="1"/>
  <c r="Q257" i="21" s="1"/>
  <c r="Q258" i="21" s="1"/>
  <c r="Q259" i="21" s="1"/>
  <c r="Q260" i="21" s="1"/>
  <c r="Q261" i="21" s="1"/>
  <c r="Q262" i="21" s="1"/>
  <c r="Q263" i="21" s="1"/>
  <c r="Q264" i="21" s="1"/>
  <c r="Q265" i="21" s="1"/>
  <c r="Q266" i="21" s="1"/>
  <c r="Q267" i="21" s="1"/>
  <c r="Q268" i="21" s="1"/>
  <c r="Q269" i="21" s="1"/>
  <c r="Q270" i="21" s="1"/>
  <c r="Q271" i="21" s="1"/>
  <c r="Q272" i="21" s="1"/>
  <c r="Q273" i="21" s="1"/>
  <c r="Q274" i="21" s="1"/>
  <c r="Q405" i="21"/>
  <c r="Q447" i="21" s="1"/>
  <c r="X204" i="12" s="1"/>
  <c r="K384" i="21"/>
  <c r="K414" i="21"/>
  <c r="K435" i="21" s="1"/>
  <c r="V192" i="12" s="1"/>
  <c r="K245" i="21"/>
  <c r="K398" i="21"/>
  <c r="K436" i="21" s="1"/>
  <c r="V193" i="12" s="1"/>
  <c r="N276" i="21"/>
  <c r="N277" i="21" s="1"/>
  <c r="N278" i="21" s="1"/>
  <c r="N279" i="21" s="1"/>
  <c r="N280" i="21" s="1"/>
  <c r="N281" i="21" s="1"/>
  <c r="N282" i="21" s="1"/>
  <c r="N283" i="21" s="1"/>
  <c r="N284" i="21" s="1"/>
  <c r="N285" i="21" s="1"/>
  <c r="N286" i="21" s="1"/>
  <c r="N287" i="21" s="1"/>
  <c r="N288" i="21" s="1"/>
  <c r="N289" i="21" s="1"/>
  <c r="N290" i="21" s="1"/>
  <c r="N291" i="21" s="1"/>
  <c r="N292" i="21" s="1"/>
  <c r="N293" i="21" s="1"/>
  <c r="N294" i="21" s="1"/>
  <c r="N295" i="21" s="1"/>
  <c r="N296" i="21" s="1"/>
  <c r="N297" i="21" s="1"/>
  <c r="N298" i="21" s="1"/>
  <c r="N299" i="21" s="1"/>
  <c r="N300" i="21" s="1"/>
  <c r="N301" i="21" s="1"/>
  <c r="N302" i="21" s="1"/>
  <c r="N303" i="21" s="1"/>
  <c r="N304" i="21" s="1"/>
  <c r="N305" i="21" s="1"/>
  <c r="R318" i="12"/>
  <c r="S294" i="12"/>
  <c r="Y318" i="12"/>
  <c r="Q318" i="12"/>
  <c r="AF76" i="16"/>
  <c r="AF86" i="16" s="1"/>
  <c r="AF90" i="16" s="1"/>
  <c r="AE94" i="16" s="1"/>
  <c r="B101" i="12" s="1"/>
  <c r="Z294" i="12"/>
  <c r="Y294" i="12"/>
  <c r="S332" i="12"/>
  <c r="Q294" i="12"/>
  <c r="B230" i="12"/>
  <c r="T294" i="12"/>
  <c r="P294" i="12"/>
  <c r="Y319" i="12"/>
  <c r="R319" i="12"/>
  <c r="Y328" i="12"/>
  <c r="T328" i="12"/>
  <c r="Z332" i="12"/>
  <c r="T318" i="12"/>
  <c r="S319" i="12"/>
  <c r="B255" i="12"/>
  <c r="P332" i="12"/>
  <c r="S326" i="12"/>
  <c r="Q319" i="12"/>
  <c r="Z319" i="12"/>
  <c r="T332" i="12"/>
  <c r="R332" i="12"/>
  <c r="P326" i="12"/>
  <c r="B268" i="12"/>
  <c r="B166" i="12"/>
  <c r="T319" i="12"/>
  <c r="Y326" i="12"/>
  <c r="T326" i="12"/>
  <c r="Q332" i="12"/>
  <c r="P328" i="12"/>
  <c r="S328" i="12"/>
  <c r="R326" i="12"/>
  <c r="Z326" i="12"/>
  <c r="Z328" i="12"/>
  <c r="B264" i="12"/>
  <c r="B262" i="12"/>
  <c r="R328" i="12"/>
  <c r="P324" i="12"/>
  <c r="Y324" i="12"/>
  <c r="T324" i="12"/>
  <c r="Q324" i="12"/>
  <c r="B260" i="12"/>
  <c r="R324" i="12"/>
  <c r="Z324" i="12"/>
  <c r="S324" i="12"/>
  <c r="B374" i="17"/>
  <c r="B376" i="17"/>
  <c r="C214" i="17"/>
  <c r="T331" i="12"/>
  <c r="S331" i="12"/>
  <c r="Z331" i="12"/>
  <c r="P331" i="12"/>
  <c r="Y331" i="12"/>
  <c r="B267" i="12"/>
  <c r="Q331" i="12"/>
  <c r="R331" i="12"/>
  <c r="T321" i="12"/>
  <c r="Z321" i="12"/>
  <c r="S321" i="12"/>
  <c r="R321" i="12"/>
  <c r="B257" i="12"/>
  <c r="Y321" i="12"/>
  <c r="Q321" i="12"/>
  <c r="P321" i="12"/>
  <c r="B259" i="12"/>
  <c r="S323" i="12"/>
  <c r="T323" i="12"/>
  <c r="Q323" i="12"/>
  <c r="R323" i="12"/>
  <c r="Z323" i="12"/>
  <c r="P323" i="12"/>
  <c r="Y323" i="12"/>
  <c r="P299" i="12"/>
  <c r="Q299" i="12"/>
  <c r="B171" i="12"/>
  <c r="Y299" i="12"/>
  <c r="B235" i="12"/>
  <c r="R299" i="12"/>
  <c r="S299" i="12"/>
  <c r="Z299" i="12"/>
  <c r="T299" i="12"/>
  <c r="B373" i="17"/>
  <c r="T300" i="12" l="1"/>
  <c r="S300" i="12"/>
  <c r="Y300" i="12"/>
  <c r="R300" i="12"/>
  <c r="B172" i="12"/>
  <c r="Q300" i="12"/>
  <c r="P300" i="12"/>
  <c r="B236" i="12"/>
  <c r="AK40" i="49"/>
  <c r="J36" i="60"/>
  <c r="AL33" i="49"/>
  <c r="B164" i="12"/>
  <c r="R292" i="12"/>
  <c r="Z33" i="49"/>
  <c r="AC33" i="49"/>
  <c r="AB33" i="49"/>
  <c r="S289" i="12"/>
  <c r="Z292" i="12"/>
  <c r="Q292" i="12"/>
  <c r="AA33" i="49"/>
  <c r="K36" i="56" s="1"/>
  <c r="Y296" i="12"/>
  <c r="P292" i="12"/>
  <c r="B228" i="12"/>
  <c r="S292" i="12"/>
  <c r="T292" i="12"/>
  <c r="B232" i="12"/>
  <c r="B227" i="12"/>
  <c r="T296" i="12"/>
  <c r="S291" i="12"/>
  <c r="T287" i="12"/>
  <c r="Z291" i="12"/>
  <c r="P291" i="12"/>
  <c r="Z287" i="12"/>
  <c r="R296" i="12"/>
  <c r="R287" i="12"/>
  <c r="Q291" i="12"/>
  <c r="Y287" i="12"/>
  <c r="T291" i="12"/>
  <c r="P287" i="12"/>
  <c r="Y291" i="12"/>
  <c r="P296" i="12"/>
  <c r="Q287" i="12"/>
  <c r="Q296" i="12"/>
  <c r="S296" i="12"/>
  <c r="B225" i="12"/>
  <c r="Z296" i="12"/>
  <c r="B159" i="12"/>
  <c r="B223" i="12"/>
  <c r="B163" i="12"/>
  <c r="Y289" i="12"/>
  <c r="B161" i="12"/>
  <c r="T289" i="12"/>
  <c r="R289" i="12"/>
  <c r="P289" i="12"/>
  <c r="Q289" i="12"/>
  <c r="AL249" i="22"/>
  <c r="W156" i="33"/>
  <c r="T383" i="33"/>
  <c r="T397" i="33"/>
  <c r="T434" i="33" s="1"/>
  <c r="AA191" i="12" s="1"/>
  <c r="T413" i="33"/>
  <c r="T433" i="33" s="1"/>
  <c r="AA190" i="12" s="1"/>
  <c r="T214" i="33"/>
  <c r="T184" i="22"/>
  <c r="T185" i="22" s="1"/>
  <c r="T186" i="22" s="1"/>
  <c r="T187" i="22" s="1"/>
  <c r="T188" i="22" s="1"/>
  <c r="T189" i="22" s="1"/>
  <c r="T190" i="22" s="1"/>
  <c r="T191" i="22" s="1"/>
  <c r="T192" i="22" s="1"/>
  <c r="T193" i="22" s="1"/>
  <c r="T194" i="22" s="1"/>
  <c r="T195" i="22" s="1"/>
  <c r="T196" i="22" s="1"/>
  <c r="T197" i="22" s="1"/>
  <c r="T198" i="22" s="1"/>
  <c r="T199" i="22" s="1"/>
  <c r="T200" i="22" s="1"/>
  <c r="T201" i="22" s="1"/>
  <c r="T202" i="22" s="1"/>
  <c r="T203" i="22" s="1"/>
  <c r="T204" i="22" s="1"/>
  <c r="T205" i="22" s="1"/>
  <c r="T206" i="22" s="1"/>
  <c r="T207" i="22" s="1"/>
  <c r="T208" i="22" s="1"/>
  <c r="T209" i="22" s="1"/>
  <c r="T210" i="22" s="1"/>
  <c r="T211" i="22" s="1"/>
  <c r="T212" i="22" s="1"/>
  <c r="T213" i="22" s="1"/>
  <c r="T382" i="22"/>
  <c r="T371" i="22"/>
  <c r="T396" i="22"/>
  <c r="T432" i="22" s="1"/>
  <c r="Y189" i="12" s="1"/>
  <c r="T412" i="22"/>
  <c r="T430" i="22" s="1"/>
  <c r="Y187" i="12" s="1"/>
  <c r="T395" i="22"/>
  <c r="T431" i="22" s="1"/>
  <c r="Y188" i="12" s="1"/>
  <c r="T370" i="22"/>
  <c r="Q399" i="21"/>
  <c r="Q438" i="21" s="1"/>
  <c r="X195" i="12" s="1"/>
  <c r="Q415" i="21"/>
  <c r="Q437" i="21" s="1"/>
  <c r="X194" i="12" s="1"/>
  <c r="Q400" i="21"/>
  <c r="Q439" i="21" s="1"/>
  <c r="X196" i="12" s="1"/>
  <c r="Q275" i="21"/>
  <c r="Q373" i="21"/>
  <c r="Q372" i="21"/>
  <c r="N401" i="21"/>
  <c r="N441" i="21" s="1"/>
  <c r="W198" i="12" s="1"/>
  <c r="N306" i="21"/>
  <c r="N416" i="21"/>
  <c r="N440" i="21" s="1"/>
  <c r="W197" i="12" s="1"/>
  <c r="K405" i="21"/>
  <c r="K447" i="21" s="1"/>
  <c r="V204" i="12" s="1"/>
  <c r="K246" i="21"/>
  <c r="K247" i="21" s="1"/>
  <c r="K248" i="21" s="1"/>
  <c r="K249" i="21" s="1"/>
  <c r="K250" i="21" s="1"/>
  <c r="K251" i="21" s="1"/>
  <c r="K252" i="21" s="1"/>
  <c r="K253" i="21" s="1"/>
  <c r="K254" i="21" s="1"/>
  <c r="K255" i="21" s="1"/>
  <c r="K256" i="21" s="1"/>
  <c r="K257" i="21" s="1"/>
  <c r="K258" i="21" s="1"/>
  <c r="K259" i="21" s="1"/>
  <c r="K260" i="21" s="1"/>
  <c r="K261" i="21" s="1"/>
  <c r="K262" i="21" s="1"/>
  <c r="K263" i="21" s="1"/>
  <c r="K264" i="21" s="1"/>
  <c r="K265" i="21" s="1"/>
  <c r="K266" i="21" s="1"/>
  <c r="K267" i="21" s="1"/>
  <c r="K268" i="21" s="1"/>
  <c r="K269" i="21" s="1"/>
  <c r="K270" i="21" s="1"/>
  <c r="K271" i="21" s="1"/>
  <c r="K272" i="21" s="1"/>
  <c r="K273" i="21" s="1"/>
  <c r="K274" i="21" s="1"/>
  <c r="N386" i="21"/>
  <c r="Q385" i="21"/>
  <c r="H181" i="21"/>
  <c r="H182" i="21" s="1"/>
  <c r="R286" i="12"/>
  <c r="W33" i="49"/>
  <c r="Q286" i="12"/>
  <c r="T286" i="12"/>
  <c r="P286" i="12"/>
  <c r="Y286" i="12"/>
  <c r="B158" i="12"/>
  <c r="Z286" i="12"/>
  <c r="B222" i="12"/>
  <c r="AL40" i="49" l="1"/>
  <c r="K36" i="60"/>
  <c r="AC40" i="49"/>
  <c r="M36" i="56"/>
  <c r="Z40" i="49"/>
  <c r="J36" i="56"/>
  <c r="W40" i="49"/>
  <c r="F36" i="56"/>
  <c r="AB40" i="49"/>
  <c r="L36" i="56"/>
  <c r="AA40" i="49"/>
  <c r="T383" i="22"/>
  <c r="AL250" i="22"/>
  <c r="AL251" i="22" s="1"/>
  <c r="AL252" i="22" s="1"/>
  <c r="AL253" i="22" s="1"/>
  <c r="AL254" i="22" s="1"/>
  <c r="AL255" i="22" s="1"/>
  <c r="AL256" i="22" s="1"/>
  <c r="AL257" i="22" s="1"/>
  <c r="AL258" i="22" s="1"/>
  <c r="AL259" i="22" s="1"/>
  <c r="AL260" i="22" s="1"/>
  <c r="AL261" i="22" s="1"/>
  <c r="AL262" i="22" s="1"/>
  <c r="AL263" i="22" s="1"/>
  <c r="AL264" i="22" s="1"/>
  <c r="AL265" i="22" s="1"/>
  <c r="AL266" i="22" s="1"/>
  <c r="AL267" i="22" s="1"/>
  <c r="AL268" i="22" s="1"/>
  <c r="AL269" i="22" s="1"/>
  <c r="AL270" i="22" s="1"/>
  <c r="AL271" i="22" s="1"/>
  <c r="AL272" i="22" s="1"/>
  <c r="AL273" i="22" s="1"/>
  <c r="AL274" i="22" s="1"/>
  <c r="W157" i="33"/>
  <c r="W158" i="33" s="1"/>
  <c r="W159" i="33" s="1"/>
  <c r="W160" i="33" s="1"/>
  <c r="W161" i="33" s="1"/>
  <c r="W162" i="33" s="1"/>
  <c r="W163" i="33" s="1"/>
  <c r="W164" i="33" s="1"/>
  <c r="W165" i="33" s="1"/>
  <c r="W166" i="33" s="1"/>
  <c r="W167" i="33" s="1"/>
  <c r="W168" i="33" s="1"/>
  <c r="W169" i="33" s="1"/>
  <c r="W170" i="33" s="1"/>
  <c r="W171" i="33" s="1"/>
  <c r="W172" i="33" s="1"/>
  <c r="W173" i="33" s="1"/>
  <c r="W174" i="33" s="1"/>
  <c r="W175" i="33" s="1"/>
  <c r="W176" i="33" s="1"/>
  <c r="W177" i="33" s="1"/>
  <c r="W178" i="33" s="1"/>
  <c r="W179" i="33" s="1"/>
  <c r="W180" i="33" s="1"/>
  <c r="W181" i="33" s="1"/>
  <c r="W182" i="33" s="1"/>
  <c r="T215" i="33"/>
  <c r="T216" i="33" s="1"/>
  <c r="T217" i="33" s="1"/>
  <c r="T218" i="33" s="1"/>
  <c r="T219" i="33" s="1"/>
  <c r="T220" i="33" s="1"/>
  <c r="T221" i="33" s="1"/>
  <c r="T222" i="33" s="1"/>
  <c r="T223" i="33" s="1"/>
  <c r="T224" i="33" s="1"/>
  <c r="T225" i="33" s="1"/>
  <c r="T226" i="33" s="1"/>
  <c r="T227" i="33" s="1"/>
  <c r="T228" i="33" s="1"/>
  <c r="T229" i="33" s="1"/>
  <c r="T230" i="33" s="1"/>
  <c r="T231" i="33" s="1"/>
  <c r="T232" i="33" s="1"/>
  <c r="T233" i="33" s="1"/>
  <c r="T234" i="33" s="1"/>
  <c r="T235" i="33" s="1"/>
  <c r="T236" i="33" s="1"/>
  <c r="T237" i="33" s="1"/>
  <c r="T238" i="33" s="1"/>
  <c r="T239" i="33" s="1"/>
  <c r="T240" i="33" s="1"/>
  <c r="T241" i="33" s="1"/>
  <c r="T242" i="33" s="1"/>
  <c r="T243" i="33" s="1"/>
  <c r="T244" i="33" s="1"/>
  <c r="T397" i="22"/>
  <c r="T434" i="22" s="1"/>
  <c r="Y191" i="12" s="1"/>
  <c r="T214" i="22"/>
  <c r="T413" i="22"/>
  <c r="T433" i="22" s="1"/>
  <c r="Y190" i="12" s="1"/>
  <c r="K399" i="21"/>
  <c r="K438" i="21" s="1"/>
  <c r="V195" i="12" s="1"/>
  <c r="K415" i="21"/>
  <c r="K437" i="21" s="1"/>
  <c r="V194" i="12" s="1"/>
  <c r="K400" i="21"/>
  <c r="K439" i="21" s="1"/>
  <c r="V196" i="12" s="1"/>
  <c r="K275" i="21"/>
  <c r="K373" i="21"/>
  <c r="K372" i="21"/>
  <c r="N307" i="21"/>
  <c r="Q276" i="21"/>
  <c r="Q277" i="21" s="1"/>
  <c r="Q278" i="21" s="1"/>
  <c r="Q279" i="21" s="1"/>
  <c r="Q280" i="21" s="1"/>
  <c r="Q281" i="21" s="1"/>
  <c r="Q282" i="21" s="1"/>
  <c r="Q283" i="21" s="1"/>
  <c r="Q284" i="21" s="1"/>
  <c r="Q285" i="21" s="1"/>
  <c r="Q286" i="21" s="1"/>
  <c r="Q287" i="21" s="1"/>
  <c r="Q288" i="21" s="1"/>
  <c r="Q289" i="21" s="1"/>
  <c r="Q290" i="21" s="1"/>
  <c r="Q291" i="21" s="1"/>
  <c r="Q292" i="21" s="1"/>
  <c r="Q293" i="21" s="1"/>
  <c r="Q294" i="21" s="1"/>
  <c r="Q295" i="21" s="1"/>
  <c r="Q296" i="21" s="1"/>
  <c r="Q297" i="21" s="1"/>
  <c r="Q298" i="21" s="1"/>
  <c r="Q299" i="21" s="1"/>
  <c r="Q300" i="21" s="1"/>
  <c r="Q301" i="21" s="1"/>
  <c r="Q302" i="21" s="1"/>
  <c r="Q303" i="21" s="1"/>
  <c r="Q304" i="21" s="1"/>
  <c r="Q305" i="21" s="1"/>
  <c r="H183" i="21"/>
  <c r="H412" i="21"/>
  <c r="H430" i="21" s="1"/>
  <c r="U187" i="12" s="1"/>
  <c r="H396" i="21"/>
  <c r="H432" i="21" s="1"/>
  <c r="U189" i="12" s="1"/>
  <c r="H395" i="21"/>
  <c r="H431" i="21" s="1"/>
  <c r="U188" i="12" s="1"/>
  <c r="H371" i="21"/>
  <c r="K385" i="21"/>
  <c r="H370" i="21"/>
  <c r="H382" i="21"/>
  <c r="AL385" i="22" l="1"/>
  <c r="AL372" i="22"/>
  <c r="AL399" i="22"/>
  <c r="AL438" i="22" s="1"/>
  <c r="Q195" i="12" s="1"/>
  <c r="AL415" i="22"/>
  <c r="AL437" i="22" s="1"/>
  <c r="Q194" i="12" s="1"/>
  <c r="AL400" i="22"/>
  <c r="AL439" i="22" s="1"/>
  <c r="Q196" i="12" s="1"/>
  <c r="AL275" i="22"/>
  <c r="AL373" i="22"/>
  <c r="W370" i="33"/>
  <c r="W412" i="33"/>
  <c r="W430" i="33" s="1"/>
  <c r="AB187" i="12" s="1"/>
  <c r="W396" i="33"/>
  <c r="W432" i="33" s="1"/>
  <c r="AB189" i="12" s="1"/>
  <c r="W395" i="33"/>
  <c r="W431" i="33" s="1"/>
  <c r="AB188" i="12" s="1"/>
  <c r="W183" i="33"/>
  <c r="W371" i="33"/>
  <c r="W382" i="33"/>
  <c r="T384" i="33"/>
  <c r="T398" i="33"/>
  <c r="T436" i="33" s="1"/>
  <c r="AA193" i="12" s="1"/>
  <c r="T245" i="33"/>
  <c r="T414" i="33"/>
  <c r="T435" i="33" s="1"/>
  <c r="AA192" i="12" s="1"/>
  <c r="T215" i="22"/>
  <c r="T216" i="22" s="1"/>
  <c r="T217" i="22" s="1"/>
  <c r="T218" i="22" s="1"/>
  <c r="T219" i="22" s="1"/>
  <c r="T220" i="22" s="1"/>
  <c r="T221" i="22" s="1"/>
  <c r="T222" i="22" s="1"/>
  <c r="T223" i="22" s="1"/>
  <c r="T224" i="22" s="1"/>
  <c r="T225" i="22" s="1"/>
  <c r="T226" i="22" s="1"/>
  <c r="T227" i="22" s="1"/>
  <c r="T228" i="22" s="1"/>
  <c r="T229" i="22" s="1"/>
  <c r="T230" i="22" s="1"/>
  <c r="T231" i="22" s="1"/>
  <c r="T232" i="22" s="1"/>
  <c r="T233" i="22" s="1"/>
  <c r="T234" i="22" s="1"/>
  <c r="T235" i="22" s="1"/>
  <c r="T236" i="22" s="1"/>
  <c r="T237" i="22" s="1"/>
  <c r="T238" i="22" s="1"/>
  <c r="T239" i="22" s="1"/>
  <c r="T240" i="22" s="1"/>
  <c r="T241" i="22" s="1"/>
  <c r="T242" i="22" s="1"/>
  <c r="T243" i="22" s="1"/>
  <c r="T244" i="22" s="1"/>
  <c r="Q386" i="21"/>
  <c r="H184" i="21"/>
  <c r="H185" i="21" s="1"/>
  <c r="H186" i="21" s="1"/>
  <c r="H187" i="21" s="1"/>
  <c r="H188" i="21" s="1"/>
  <c r="H189" i="21" s="1"/>
  <c r="H190" i="21" s="1"/>
  <c r="H191" i="21" s="1"/>
  <c r="H192" i="21" s="1"/>
  <c r="H193" i="21" s="1"/>
  <c r="H194" i="21" s="1"/>
  <c r="H195" i="21" s="1"/>
  <c r="H196" i="21" s="1"/>
  <c r="H197" i="21" s="1"/>
  <c r="H198" i="21" s="1"/>
  <c r="H199" i="21" s="1"/>
  <c r="H200" i="21" s="1"/>
  <c r="H201" i="21" s="1"/>
  <c r="H202" i="21" s="1"/>
  <c r="H203" i="21" s="1"/>
  <c r="H204" i="21" s="1"/>
  <c r="H205" i="21" s="1"/>
  <c r="H206" i="21" s="1"/>
  <c r="H207" i="21" s="1"/>
  <c r="H208" i="21" s="1"/>
  <c r="H209" i="21" s="1"/>
  <c r="H210" i="21" s="1"/>
  <c r="H211" i="21" s="1"/>
  <c r="H212" i="21" s="1"/>
  <c r="H213" i="21" s="1"/>
  <c r="K276" i="21"/>
  <c r="K277" i="21" s="1"/>
  <c r="K278" i="21" s="1"/>
  <c r="K279" i="21" s="1"/>
  <c r="K280" i="21" s="1"/>
  <c r="K281" i="21" s="1"/>
  <c r="K282" i="21" s="1"/>
  <c r="K283" i="21" s="1"/>
  <c r="K284" i="21" s="1"/>
  <c r="K285" i="21" s="1"/>
  <c r="K286" i="21" s="1"/>
  <c r="K287" i="21" s="1"/>
  <c r="K288" i="21" s="1"/>
  <c r="K289" i="21" s="1"/>
  <c r="K290" i="21" s="1"/>
  <c r="K291" i="21" s="1"/>
  <c r="K292" i="21" s="1"/>
  <c r="K293" i="21" s="1"/>
  <c r="K294" i="21" s="1"/>
  <c r="K295" i="21" s="1"/>
  <c r="K296" i="21" s="1"/>
  <c r="K297" i="21" s="1"/>
  <c r="K298" i="21" s="1"/>
  <c r="K299" i="21" s="1"/>
  <c r="K300" i="21" s="1"/>
  <c r="K301" i="21" s="1"/>
  <c r="K302" i="21" s="1"/>
  <c r="K303" i="21" s="1"/>
  <c r="K304" i="21" s="1"/>
  <c r="K305" i="21" s="1"/>
  <c r="Q416" i="21"/>
  <c r="Q440" i="21" s="1"/>
  <c r="X197" i="12" s="1"/>
  <c r="Q306" i="21"/>
  <c r="Q401" i="21"/>
  <c r="Q441" i="21" s="1"/>
  <c r="X198" i="12" s="1"/>
  <c r="N308" i="21"/>
  <c r="N309" i="21" s="1"/>
  <c r="N310" i="21" s="1"/>
  <c r="N311" i="21" s="1"/>
  <c r="N312" i="21" s="1"/>
  <c r="N313" i="21" s="1"/>
  <c r="N314" i="21" s="1"/>
  <c r="N315" i="21" s="1"/>
  <c r="N316" i="21" s="1"/>
  <c r="N317" i="21" s="1"/>
  <c r="N318" i="21" s="1"/>
  <c r="N319" i="21" s="1"/>
  <c r="N320" i="21" s="1"/>
  <c r="N321" i="21" s="1"/>
  <c r="N322" i="21" s="1"/>
  <c r="N323" i="21" s="1"/>
  <c r="N324" i="21" s="1"/>
  <c r="N325" i="21" s="1"/>
  <c r="N326" i="21" s="1"/>
  <c r="N327" i="21" s="1"/>
  <c r="N328" i="21" s="1"/>
  <c r="N329" i="21" s="1"/>
  <c r="N330" i="21" s="1"/>
  <c r="N331" i="21" s="1"/>
  <c r="N332" i="21" s="1"/>
  <c r="N333" i="21" s="1"/>
  <c r="N334" i="21" s="1"/>
  <c r="N335" i="21" s="1"/>
  <c r="AL276" i="22" l="1"/>
  <c r="AL277" i="22" s="1"/>
  <c r="AL278" i="22" s="1"/>
  <c r="AL279" i="22" s="1"/>
  <c r="AL280" i="22" s="1"/>
  <c r="AL281" i="22" s="1"/>
  <c r="AL282" i="22" s="1"/>
  <c r="AL283" i="22" s="1"/>
  <c r="AL284" i="22" s="1"/>
  <c r="AL285" i="22" s="1"/>
  <c r="AL286" i="22" s="1"/>
  <c r="AL287" i="22" s="1"/>
  <c r="AL288" i="22" s="1"/>
  <c r="AL289" i="22" s="1"/>
  <c r="AL290" i="22" s="1"/>
  <c r="AL291" i="22" s="1"/>
  <c r="AL292" i="22" s="1"/>
  <c r="AL293" i="22" s="1"/>
  <c r="AL294" i="22" s="1"/>
  <c r="AL295" i="22" s="1"/>
  <c r="AL296" i="22" s="1"/>
  <c r="AL297" i="22" s="1"/>
  <c r="AL298" i="22" s="1"/>
  <c r="AL299" i="22" s="1"/>
  <c r="AL300" i="22" s="1"/>
  <c r="AL301" i="22" s="1"/>
  <c r="AL302" i="22" s="1"/>
  <c r="AL303" i="22" s="1"/>
  <c r="AL304" i="22" s="1"/>
  <c r="AL305" i="22" s="1"/>
  <c r="T384" i="22"/>
  <c r="W184" i="33"/>
  <c r="W185" i="33" s="1"/>
  <c r="W186" i="33" s="1"/>
  <c r="W187" i="33" s="1"/>
  <c r="W188" i="33" s="1"/>
  <c r="W189" i="33" s="1"/>
  <c r="W190" i="33" s="1"/>
  <c r="W191" i="33" s="1"/>
  <c r="W192" i="33" s="1"/>
  <c r="W193" i="33" s="1"/>
  <c r="W194" i="33" s="1"/>
  <c r="W195" i="33" s="1"/>
  <c r="W196" i="33" s="1"/>
  <c r="W197" i="33" s="1"/>
  <c r="W198" i="33" s="1"/>
  <c r="W199" i="33" s="1"/>
  <c r="W200" i="33" s="1"/>
  <c r="W201" i="33" s="1"/>
  <c r="W202" i="33" s="1"/>
  <c r="W203" i="33" s="1"/>
  <c r="W204" i="33" s="1"/>
  <c r="W205" i="33" s="1"/>
  <c r="W206" i="33" s="1"/>
  <c r="W207" i="33" s="1"/>
  <c r="W208" i="33" s="1"/>
  <c r="W209" i="33" s="1"/>
  <c r="W210" i="33" s="1"/>
  <c r="W211" i="33" s="1"/>
  <c r="W212" i="33" s="1"/>
  <c r="W213" i="33" s="1"/>
  <c r="T246" i="33"/>
  <c r="T405" i="33"/>
  <c r="T447" i="33" s="1"/>
  <c r="AA204" i="12" s="1"/>
  <c r="T245" i="22"/>
  <c r="T414" i="22"/>
  <c r="T435" i="22" s="1"/>
  <c r="Y192" i="12" s="1"/>
  <c r="T398" i="22"/>
  <c r="T436" i="22" s="1"/>
  <c r="Y193" i="12" s="1"/>
  <c r="N417" i="21"/>
  <c r="N442" i="21" s="1"/>
  <c r="W199" i="12" s="1"/>
  <c r="N402" i="21"/>
  <c r="N443" i="21" s="1"/>
  <c r="W200" i="12" s="1"/>
  <c r="N336" i="21"/>
  <c r="K386" i="21"/>
  <c r="Q307" i="21"/>
  <c r="Q308" i="21" s="1"/>
  <c r="Q309" i="21" s="1"/>
  <c r="Q310" i="21" s="1"/>
  <c r="Q311" i="21" s="1"/>
  <c r="Q312" i="21" s="1"/>
  <c r="Q313" i="21" s="1"/>
  <c r="Q314" i="21" s="1"/>
  <c r="Q315" i="21" s="1"/>
  <c r="Q316" i="21" s="1"/>
  <c r="Q317" i="21" s="1"/>
  <c r="Q318" i="21" s="1"/>
  <c r="Q319" i="21" s="1"/>
  <c r="Q320" i="21" s="1"/>
  <c r="Q321" i="21" s="1"/>
  <c r="Q322" i="21" s="1"/>
  <c r="Q323" i="21" s="1"/>
  <c r="Q324" i="21" s="1"/>
  <c r="Q325" i="21" s="1"/>
  <c r="Q326" i="21" s="1"/>
  <c r="Q327" i="21" s="1"/>
  <c r="Q328" i="21" s="1"/>
  <c r="Q329" i="21" s="1"/>
  <c r="Q330" i="21" s="1"/>
  <c r="Q331" i="21" s="1"/>
  <c r="Q332" i="21" s="1"/>
  <c r="Q333" i="21" s="1"/>
  <c r="Q334" i="21" s="1"/>
  <c r="Q335" i="21" s="1"/>
  <c r="H383" i="21"/>
  <c r="H397" i="21"/>
  <c r="H434" i="21" s="1"/>
  <c r="U191" i="12" s="1"/>
  <c r="H214" i="21"/>
  <c r="H413" i="21"/>
  <c r="H433" i="21" s="1"/>
  <c r="U190" i="12" s="1"/>
  <c r="K306" i="21"/>
  <c r="K401" i="21"/>
  <c r="K441" i="21" s="1"/>
  <c r="V198" i="12" s="1"/>
  <c r="K416" i="21"/>
  <c r="K440" i="21" s="1"/>
  <c r="V197" i="12" s="1"/>
  <c r="N387" i="21"/>
  <c r="AL386" i="22" l="1"/>
  <c r="AL306" i="22"/>
  <c r="AL401" i="22"/>
  <c r="AL441" i="22" s="1"/>
  <c r="Q198" i="12" s="1"/>
  <c r="AL416" i="22"/>
  <c r="AL440" i="22" s="1"/>
  <c r="Q197" i="12" s="1"/>
  <c r="W383" i="33"/>
  <c r="W413" i="33"/>
  <c r="W433" i="33" s="1"/>
  <c r="AB190" i="12" s="1"/>
  <c r="W397" i="33"/>
  <c r="W434" i="33" s="1"/>
  <c r="AB191" i="12" s="1"/>
  <c r="W214" i="33"/>
  <c r="T247" i="33"/>
  <c r="T405" i="22"/>
  <c r="T447" i="22" s="1"/>
  <c r="Y204" i="12" s="1"/>
  <c r="T246" i="22"/>
  <c r="H215" i="21"/>
  <c r="H216" i="21" s="1"/>
  <c r="H217" i="21" s="1"/>
  <c r="H218" i="21" s="1"/>
  <c r="H219" i="21" s="1"/>
  <c r="H220" i="21" s="1"/>
  <c r="H221" i="21" s="1"/>
  <c r="H222" i="21" s="1"/>
  <c r="H223" i="21" s="1"/>
  <c r="H224" i="21" s="1"/>
  <c r="H225" i="21" s="1"/>
  <c r="H226" i="21" s="1"/>
  <c r="H227" i="21" s="1"/>
  <c r="H228" i="21" s="1"/>
  <c r="H229" i="21" s="1"/>
  <c r="H230" i="21" s="1"/>
  <c r="H231" i="21" s="1"/>
  <c r="H232" i="21" s="1"/>
  <c r="H233" i="21" s="1"/>
  <c r="H234" i="21" s="1"/>
  <c r="H235" i="21" s="1"/>
  <c r="H236" i="21" s="1"/>
  <c r="H237" i="21" s="1"/>
  <c r="H238" i="21" s="1"/>
  <c r="H239" i="21" s="1"/>
  <c r="H240" i="21" s="1"/>
  <c r="H241" i="21" s="1"/>
  <c r="H242" i="21" s="1"/>
  <c r="H243" i="21" s="1"/>
  <c r="H244" i="21" s="1"/>
  <c r="Q387" i="21"/>
  <c r="K307" i="21"/>
  <c r="K308" i="21" s="1"/>
  <c r="K309" i="21" s="1"/>
  <c r="K310" i="21" s="1"/>
  <c r="K311" i="21" s="1"/>
  <c r="K312" i="21" s="1"/>
  <c r="K313" i="21" s="1"/>
  <c r="K314" i="21" s="1"/>
  <c r="K315" i="21" s="1"/>
  <c r="K316" i="21" s="1"/>
  <c r="K317" i="21" s="1"/>
  <c r="K318" i="21" s="1"/>
  <c r="K319" i="21" s="1"/>
  <c r="K320" i="21" s="1"/>
  <c r="K321" i="21" s="1"/>
  <c r="K322" i="21" s="1"/>
  <c r="K323" i="21" s="1"/>
  <c r="K324" i="21" s="1"/>
  <c r="K325" i="21" s="1"/>
  <c r="K326" i="21" s="1"/>
  <c r="K327" i="21" s="1"/>
  <c r="K328" i="21" s="1"/>
  <c r="K329" i="21" s="1"/>
  <c r="K330" i="21" s="1"/>
  <c r="K331" i="21" s="1"/>
  <c r="K332" i="21" s="1"/>
  <c r="K333" i="21" s="1"/>
  <c r="K334" i="21" s="1"/>
  <c r="K335" i="21" s="1"/>
  <c r="Q402" i="21"/>
  <c r="Q443" i="21" s="1"/>
  <c r="X200" i="12" s="1"/>
  <c r="Q417" i="21"/>
  <c r="Q442" i="21" s="1"/>
  <c r="X199" i="12" s="1"/>
  <c r="Q336" i="21"/>
  <c r="N337" i="21"/>
  <c r="AL307" i="22" l="1"/>
  <c r="T247" i="22"/>
  <c r="W215" i="33"/>
  <c r="W216" i="33" s="1"/>
  <c r="W217" i="33" s="1"/>
  <c r="W218" i="33" s="1"/>
  <c r="W219" i="33" s="1"/>
  <c r="W220" i="33" s="1"/>
  <c r="W221" i="33" s="1"/>
  <c r="W222" i="33" s="1"/>
  <c r="W223" i="33" s="1"/>
  <c r="W224" i="33" s="1"/>
  <c r="W225" i="33" s="1"/>
  <c r="W226" i="33" s="1"/>
  <c r="W227" i="33" s="1"/>
  <c r="W228" i="33" s="1"/>
  <c r="W229" i="33" s="1"/>
  <c r="W230" i="33" s="1"/>
  <c r="W231" i="33" s="1"/>
  <c r="W232" i="33" s="1"/>
  <c r="W233" i="33" s="1"/>
  <c r="W234" i="33" s="1"/>
  <c r="W235" i="33" s="1"/>
  <c r="W236" i="33" s="1"/>
  <c r="W237" i="33" s="1"/>
  <c r="W238" i="33" s="1"/>
  <c r="W239" i="33" s="1"/>
  <c r="W240" i="33" s="1"/>
  <c r="W241" i="33" s="1"/>
  <c r="W242" i="33" s="1"/>
  <c r="W243" i="33" s="1"/>
  <c r="W244" i="33" s="1"/>
  <c r="T248" i="33"/>
  <c r="T249" i="33" s="1"/>
  <c r="T250" i="33" s="1"/>
  <c r="T251" i="33" s="1"/>
  <c r="T252" i="33" s="1"/>
  <c r="T253" i="33" s="1"/>
  <c r="T254" i="33" s="1"/>
  <c r="T255" i="33" s="1"/>
  <c r="T256" i="33" s="1"/>
  <c r="T257" i="33" s="1"/>
  <c r="T258" i="33" s="1"/>
  <c r="T259" i="33" s="1"/>
  <c r="T260" i="33" s="1"/>
  <c r="T261" i="33" s="1"/>
  <c r="T262" i="33" s="1"/>
  <c r="T263" i="33" s="1"/>
  <c r="T264" i="33" s="1"/>
  <c r="T265" i="33" s="1"/>
  <c r="T266" i="33" s="1"/>
  <c r="T267" i="33" s="1"/>
  <c r="T268" i="33" s="1"/>
  <c r="T269" i="33" s="1"/>
  <c r="T270" i="33" s="1"/>
  <c r="T271" i="33" s="1"/>
  <c r="T272" i="33" s="1"/>
  <c r="T273" i="33" s="1"/>
  <c r="T274" i="33" s="1"/>
  <c r="Q337" i="21"/>
  <c r="Q338" i="21" s="1"/>
  <c r="Q339" i="21" s="1"/>
  <c r="Q340" i="21" s="1"/>
  <c r="Q341" i="21" s="1"/>
  <c r="Q342" i="21" s="1"/>
  <c r="Q343" i="21" s="1"/>
  <c r="Q344" i="21" s="1"/>
  <c r="Q345" i="21" s="1"/>
  <c r="Q346" i="21" s="1"/>
  <c r="Q347" i="21" s="1"/>
  <c r="Q348" i="21" s="1"/>
  <c r="Q349" i="21" s="1"/>
  <c r="Q350" i="21" s="1"/>
  <c r="Q351" i="21" s="1"/>
  <c r="Q352" i="21" s="1"/>
  <c r="Q353" i="21" s="1"/>
  <c r="Q354" i="21" s="1"/>
  <c r="Q355" i="21" s="1"/>
  <c r="Q356" i="21" s="1"/>
  <c r="Q357" i="21" s="1"/>
  <c r="Q358" i="21" s="1"/>
  <c r="Q359" i="21" s="1"/>
  <c r="Q360" i="21" s="1"/>
  <c r="Q361" i="21" s="1"/>
  <c r="Q362" i="21" s="1"/>
  <c r="Q363" i="21" s="1"/>
  <c r="Q364" i="21" s="1"/>
  <c r="Q365" i="21" s="1"/>
  <c r="Q366" i="21" s="1"/>
  <c r="Q374" i="21" s="1"/>
  <c r="N338" i="21"/>
  <c r="K387" i="21"/>
  <c r="K336" i="21"/>
  <c r="K417" i="21"/>
  <c r="K442" i="21" s="1"/>
  <c r="V199" i="12" s="1"/>
  <c r="K402" i="21"/>
  <c r="K443" i="21" s="1"/>
  <c r="V200" i="12" s="1"/>
  <c r="H384" i="21"/>
  <c r="H398" i="21"/>
  <c r="H436" i="21" s="1"/>
  <c r="U193" i="12" s="1"/>
  <c r="H414" i="21"/>
  <c r="H435" i="21" s="1"/>
  <c r="U192" i="12" s="1"/>
  <c r="H245" i="21"/>
  <c r="T248" i="22" l="1"/>
  <c r="AL308" i="22"/>
  <c r="W384" i="33"/>
  <c r="W414" i="33"/>
  <c r="W435" i="33" s="1"/>
  <c r="AB192" i="12" s="1"/>
  <c r="W245" i="33"/>
  <c r="W398" i="33"/>
  <c r="W436" i="33" s="1"/>
  <c r="AB193" i="12" s="1"/>
  <c r="T385" i="33"/>
  <c r="T400" i="33"/>
  <c r="T439" i="33" s="1"/>
  <c r="AA196" i="12" s="1"/>
  <c r="T275" i="33"/>
  <c r="T415" i="33"/>
  <c r="T437" i="33" s="1"/>
  <c r="AA194" i="12" s="1"/>
  <c r="T399" i="33"/>
  <c r="T438" i="33" s="1"/>
  <c r="AA195" i="12" s="1"/>
  <c r="T373" i="33"/>
  <c r="T372" i="33"/>
  <c r="K337" i="21"/>
  <c r="K338" i="21" s="1"/>
  <c r="K339" i="21" s="1"/>
  <c r="K340" i="21" s="1"/>
  <c r="K341" i="21" s="1"/>
  <c r="K342" i="21" s="1"/>
  <c r="K343" i="21" s="1"/>
  <c r="K344" i="21" s="1"/>
  <c r="K345" i="21" s="1"/>
  <c r="K346" i="21" s="1"/>
  <c r="K347" i="21" s="1"/>
  <c r="K348" i="21" s="1"/>
  <c r="K349" i="21" s="1"/>
  <c r="K350" i="21" s="1"/>
  <c r="K351" i="21" s="1"/>
  <c r="K352" i="21" s="1"/>
  <c r="K353" i="21" s="1"/>
  <c r="K354" i="21" s="1"/>
  <c r="K355" i="21" s="1"/>
  <c r="K356" i="21" s="1"/>
  <c r="K357" i="21" s="1"/>
  <c r="K358" i="21" s="1"/>
  <c r="K359" i="21" s="1"/>
  <c r="K360" i="21" s="1"/>
  <c r="K361" i="21" s="1"/>
  <c r="K362" i="21" s="1"/>
  <c r="K363" i="21" s="1"/>
  <c r="K364" i="21" s="1"/>
  <c r="K365" i="21" s="1"/>
  <c r="K366" i="21" s="1"/>
  <c r="N339" i="21"/>
  <c r="N340" i="21" s="1"/>
  <c r="N341" i="21" s="1"/>
  <c r="N342" i="21" s="1"/>
  <c r="N343" i="21" s="1"/>
  <c r="N344" i="21" s="1"/>
  <c r="N345" i="21" s="1"/>
  <c r="N346" i="21" s="1"/>
  <c r="N347" i="21" s="1"/>
  <c r="N348" i="21" s="1"/>
  <c r="N349" i="21" s="1"/>
  <c r="N350" i="21" s="1"/>
  <c r="N351" i="21" s="1"/>
  <c r="N352" i="21" s="1"/>
  <c r="N353" i="21" s="1"/>
  <c r="N354" i="21" s="1"/>
  <c r="N355" i="21" s="1"/>
  <c r="N356" i="21" s="1"/>
  <c r="N357" i="21" s="1"/>
  <c r="N358" i="21" s="1"/>
  <c r="N359" i="21" s="1"/>
  <c r="N360" i="21" s="1"/>
  <c r="N361" i="21" s="1"/>
  <c r="N362" i="21" s="1"/>
  <c r="N363" i="21" s="1"/>
  <c r="N364" i="21" s="1"/>
  <c r="N365" i="21" s="1"/>
  <c r="N366" i="21" s="1"/>
  <c r="Q388" i="21"/>
  <c r="Q418" i="21"/>
  <c r="Q444" i="21" s="1"/>
  <c r="X201" i="12" s="1"/>
  <c r="Q403" i="21"/>
  <c r="Q445" i="21" s="1"/>
  <c r="X202" i="12" s="1"/>
  <c r="Q404" i="21"/>
  <c r="Q446" i="21" s="1"/>
  <c r="X203" i="12" s="1"/>
  <c r="Q375" i="21"/>
  <c r="H246" i="21"/>
  <c r="H247" i="21" s="1"/>
  <c r="H248" i="21" s="1"/>
  <c r="H249" i="21" s="1"/>
  <c r="H250" i="21" s="1"/>
  <c r="H251" i="21" s="1"/>
  <c r="H252" i="21" s="1"/>
  <c r="H253" i="21" s="1"/>
  <c r="H254" i="21" s="1"/>
  <c r="H255" i="21" s="1"/>
  <c r="H256" i="21" s="1"/>
  <c r="H257" i="21" s="1"/>
  <c r="H258" i="21" s="1"/>
  <c r="H259" i="21" s="1"/>
  <c r="H260" i="21" s="1"/>
  <c r="H261" i="21" s="1"/>
  <c r="H262" i="21" s="1"/>
  <c r="H263" i="21" s="1"/>
  <c r="H264" i="21" s="1"/>
  <c r="H265" i="21" s="1"/>
  <c r="H266" i="21" s="1"/>
  <c r="H267" i="21" s="1"/>
  <c r="H268" i="21" s="1"/>
  <c r="H269" i="21" s="1"/>
  <c r="H270" i="21" s="1"/>
  <c r="H271" i="21" s="1"/>
  <c r="H272" i="21" s="1"/>
  <c r="H273" i="21" s="1"/>
  <c r="H274" i="21" s="1"/>
  <c r="H405" i="21"/>
  <c r="H447" i="21" s="1"/>
  <c r="U204" i="12" s="1"/>
  <c r="AL309" i="22" l="1"/>
  <c r="T249" i="22"/>
  <c r="T250" i="22" s="1"/>
  <c r="T251" i="22" s="1"/>
  <c r="T252" i="22" s="1"/>
  <c r="T253" i="22" s="1"/>
  <c r="T254" i="22" s="1"/>
  <c r="T255" i="22" s="1"/>
  <c r="T256" i="22" s="1"/>
  <c r="T257" i="22" s="1"/>
  <c r="T258" i="22" s="1"/>
  <c r="T259" i="22" s="1"/>
  <c r="T260" i="22" s="1"/>
  <c r="T261" i="22" s="1"/>
  <c r="T262" i="22" s="1"/>
  <c r="T263" i="22" s="1"/>
  <c r="T264" i="22" s="1"/>
  <c r="T265" i="22" s="1"/>
  <c r="T266" i="22" s="1"/>
  <c r="T267" i="22" s="1"/>
  <c r="T268" i="22" s="1"/>
  <c r="T269" i="22" s="1"/>
  <c r="T270" i="22" s="1"/>
  <c r="T271" i="22" s="1"/>
  <c r="T272" i="22" s="1"/>
  <c r="T273" i="22" s="1"/>
  <c r="T274" i="22" s="1"/>
  <c r="W405" i="33"/>
  <c r="W447" i="33" s="1"/>
  <c r="AB204" i="12" s="1"/>
  <c r="W246" i="33"/>
  <c r="T276" i="33"/>
  <c r="T277" i="33" s="1"/>
  <c r="T278" i="33" s="1"/>
  <c r="T279" i="33" s="1"/>
  <c r="T280" i="33" s="1"/>
  <c r="T281" i="33" s="1"/>
  <c r="T282" i="33" s="1"/>
  <c r="T283" i="33" s="1"/>
  <c r="T284" i="33" s="1"/>
  <c r="T285" i="33" s="1"/>
  <c r="T286" i="33" s="1"/>
  <c r="T287" i="33" s="1"/>
  <c r="T288" i="33" s="1"/>
  <c r="T289" i="33" s="1"/>
  <c r="T290" i="33" s="1"/>
  <c r="T291" i="33" s="1"/>
  <c r="T292" i="33" s="1"/>
  <c r="T293" i="33" s="1"/>
  <c r="T294" i="33" s="1"/>
  <c r="T295" i="33" s="1"/>
  <c r="T296" i="33" s="1"/>
  <c r="T297" i="33" s="1"/>
  <c r="T298" i="33" s="1"/>
  <c r="T299" i="33" s="1"/>
  <c r="T300" i="33" s="1"/>
  <c r="T301" i="33" s="1"/>
  <c r="T302" i="33" s="1"/>
  <c r="T303" i="33" s="1"/>
  <c r="T304" i="33" s="1"/>
  <c r="T305" i="33" s="1"/>
  <c r="H385" i="21"/>
  <c r="N388" i="21"/>
  <c r="N418" i="21"/>
  <c r="N444" i="21" s="1"/>
  <c r="W201" i="12" s="1"/>
  <c r="N403" i="21"/>
  <c r="N445" i="21" s="1"/>
  <c r="W202" i="12" s="1"/>
  <c r="N404" i="21"/>
  <c r="N446" i="21" s="1"/>
  <c r="W203" i="12" s="1"/>
  <c r="N375" i="21"/>
  <c r="N374" i="21"/>
  <c r="H400" i="21"/>
  <c r="H439" i="21" s="1"/>
  <c r="U196" i="12" s="1"/>
  <c r="H275" i="21"/>
  <c r="H415" i="21"/>
  <c r="H437" i="21" s="1"/>
  <c r="U194" i="12" s="1"/>
  <c r="H399" i="21"/>
  <c r="H438" i="21" s="1"/>
  <c r="U195" i="12" s="1"/>
  <c r="H373" i="21"/>
  <c r="H372" i="21"/>
  <c r="K374" i="21"/>
  <c r="K388" i="21"/>
  <c r="K403" i="21"/>
  <c r="K445" i="21" s="1"/>
  <c r="V202" i="12" s="1"/>
  <c r="K418" i="21"/>
  <c r="K444" i="21" s="1"/>
  <c r="V201" i="12" s="1"/>
  <c r="K404" i="21"/>
  <c r="K446" i="21" s="1"/>
  <c r="V203" i="12" s="1"/>
  <c r="K375" i="21"/>
  <c r="T373" i="22" l="1"/>
  <c r="T372" i="22"/>
  <c r="AL310" i="22"/>
  <c r="T415" i="22"/>
  <c r="T437" i="22" s="1"/>
  <c r="Y194" i="12" s="1"/>
  <c r="T400" i="22"/>
  <c r="T439" i="22" s="1"/>
  <c r="Y196" i="12" s="1"/>
  <c r="T399" i="22"/>
  <c r="T438" i="22" s="1"/>
  <c r="Y195" i="12" s="1"/>
  <c r="T275" i="22"/>
  <c r="T385" i="22"/>
  <c r="W247" i="33"/>
  <c r="W248" i="33" s="1"/>
  <c r="W249" i="33" s="1"/>
  <c r="W250" i="33" s="1"/>
  <c r="W251" i="33" s="1"/>
  <c r="W252" i="33" s="1"/>
  <c r="W253" i="33" s="1"/>
  <c r="W254" i="33" s="1"/>
  <c r="W255" i="33" s="1"/>
  <c r="W256" i="33" s="1"/>
  <c r="W257" i="33" s="1"/>
  <c r="W258" i="33" s="1"/>
  <c r="W259" i="33" s="1"/>
  <c r="W260" i="33" s="1"/>
  <c r="W261" i="33" s="1"/>
  <c r="W262" i="33" s="1"/>
  <c r="W263" i="33" s="1"/>
  <c r="W264" i="33" s="1"/>
  <c r="W265" i="33" s="1"/>
  <c r="W266" i="33" s="1"/>
  <c r="W267" i="33" s="1"/>
  <c r="W268" i="33" s="1"/>
  <c r="W269" i="33" s="1"/>
  <c r="W270" i="33" s="1"/>
  <c r="W271" i="33" s="1"/>
  <c r="W272" i="33" s="1"/>
  <c r="W273" i="33" s="1"/>
  <c r="W274" i="33" s="1"/>
  <c r="W372" i="33" s="1"/>
  <c r="T386" i="33"/>
  <c r="T416" i="33"/>
  <c r="T440" i="33" s="1"/>
  <c r="AA197" i="12" s="1"/>
  <c r="T306" i="33"/>
  <c r="T401" i="33"/>
  <c r="T441" i="33" s="1"/>
  <c r="AA198" i="12" s="1"/>
  <c r="H276" i="21"/>
  <c r="H277" i="21" s="1"/>
  <c r="H278" i="21" s="1"/>
  <c r="H279" i="21" s="1"/>
  <c r="H280" i="21" s="1"/>
  <c r="H281" i="21" s="1"/>
  <c r="H282" i="21" s="1"/>
  <c r="H283" i="21" s="1"/>
  <c r="H284" i="21" s="1"/>
  <c r="H285" i="21" s="1"/>
  <c r="H286" i="21" s="1"/>
  <c r="H287" i="21" s="1"/>
  <c r="H288" i="21" s="1"/>
  <c r="H289" i="21" s="1"/>
  <c r="H290" i="21" s="1"/>
  <c r="H291" i="21" s="1"/>
  <c r="H292" i="21" s="1"/>
  <c r="H293" i="21" s="1"/>
  <c r="H294" i="21" s="1"/>
  <c r="H295" i="21" s="1"/>
  <c r="H296" i="21" s="1"/>
  <c r="H297" i="21" s="1"/>
  <c r="H298" i="21" s="1"/>
  <c r="H299" i="21" s="1"/>
  <c r="H300" i="21" s="1"/>
  <c r="H301" i="21" s="1"/>
  <c r="H302" i="21" s="1"/>
  <c r="H303" i="21" s="1"/>
  <c r="H304" i="21" s="1"/>
  <c r="H305" i="21" s="1"/>
  <c r="T276" i="22" l="1"/>
  <c r="T277" i="22" s="1"/>
  <c r="T278" i="22" s="1"/>
  <c r="T279" i="22" s="1"/>
  <c r="T280" i="22" s="1"/>
  <c r="T281" i="22" s="1"/>
  <c r="T282" i="22" s="1"/>
  <c r="T283" i="22" s="1"/>
  <c r="T284" i="22" s="1"/>
  <c r="T285" i="22" s="1"/>
  <c r="T286" i="22" s="1"/>
  <c r="T287" i="22" s="1"/>
  <c r="T288" i="22" s="1"/>
  <c r="T289" i="22" s="1"/>
  <c r="T290" i="22" s="1"/>
  <c r="T291" i="22" s="1"/>
  <c r="T292" i="22" s="1"/>
  <c r="T293" i="22" s="1"/>
  <c r="T294" i="22" s="1"/>
  <c r="T295" i="22" s="1"/>
  <c r="T296" i="22" s="1"/>
  <c r="T297" i="22" s="1"/>
  <c r="T298" i="22" s="1"/>
  <c r="T299" i="22" s="1"/>
  <c r="T300" i="22" s="1"/>
  <c r="T301" i="22" s="1"/>
  <c r="T302" i="22" s="1"/>
  <c r="T303" i="22" s="1"/>
  <c r="T304" i="22" s="1"/>
  <c r="T305" i="22" s="1"/>
  <c r="AL311" i="22"/>
  <c r="AL312" i="22" s="1"/>
  <c r="AL313" i="22" s="1"/>
  <c r="AL314" i="22" s="1"/>
  <c r="AL315" i="22" s="1"/>
  <c r="AL316" i="22" s="1"/>
  <c r="AL317" i="22" s="1"/>
  <c r="AL318" i="22" s="1"/>
  <c r="AL319" i="22" s="1"/>
  <c r="AL320" i="22" s="1"/>
  <c r="AL321" i="22" s="1"/>
  <c r="AL322" i="22" s="1"/>
  <c r="AL323" i="22" s="1"/>
  <c r="AL324" i="22" s="1"/>
  <c r="AL325" i="22" s="1"/>
  <c r="AL326" i="22" s="1"/>
  <c r="AL327" i="22" s="1"/>
  <c r="AL328" i="22" s="1"/>
  <c r="AL329" i="22" s="1"/>
  <c r="AL330" i="22" s="1"/>
  <c r="AL331" i="22" s="1"/>
  <c r="AL332" i="22" s="1"/>
  <c r="AL333" i="22" s="1"/>
  <c r="AL334" i="22" s="1"/>
  <c r="AL335" i="22" s="1"/>
  <c r="W400" i="33"/>
  <c r="W439" i="33" s="1"/>
  <c r="AB196" i="12" s="1"/>
  <c r="W275" i="33"/>
  <c r="W415" i="33"/>
  <c r="W437" i="33" s="1"/>
  <c r="AB194" i="12" s="1"/>
  <c r="W399" i="33"/>
  <c r="W438" i="33" s="1"/>
  <c r="AB195" i="12" s="1"/>
  <c r="W373" i="33"/>
  <c r="W385" i="33"/>
  <c r="T307" i="33"/>
  <c r="T308" i="33" s="1"/>
  <c r="T309" i="33" s="1"/>
  <c r="T310" i="33" s="1"/>
  <c r="T311" i="33" s="1"/>
  <c r="T312" i="33" s="1"/>
  <c r="T313" i="33" s="1"/>
  <c r="T314" i="33" s="1"/>
  <c r="T315" i="33" s="1"/>
  <c r="T316" i="33" s="1"/>
  <c r="T317" i="33" s="1"/>
  <c r="T318" i="33" s="1"/>
  <c r="T319" i="33" s="1"/>
  <c r="T320" i="33" s="1"/>
  <c r="T321" i="33" s="1"/>
  <c r="T322" i="33" s="1"/>
  <c r="T323" i="33" s="1"/>
  <c r="T324" i="33" s="1"/>
  <c r="T325" i="33" s="1"/>
  <c r="T326" i="33" s="1"/>
  <c r="T327" i="33" s="1"/>
  <c r="T328" i="33" s="1"/>
  <c r="T329" i="33" s="1"/>
  <c r="T330" i="33" s="1"/>
  <c r="T331" i="33" s="1"/>
  <c r="T332" i="33" s="1"/>
  <c r="T333" i="33" s="1"/>
  <c r="T334" i="33" s="1"/>
  <c r="T335" i="33" s="1"/>
  <c r="H386" i="21"/>
  <c r="H306" i="21"/>
  <c r="H416" i="21"/>
  <c r="H440" i="21" s="1"/>
  <c r="U197" i="12" s="1"/>
  <c r="H401" i="21"/>
  <c r="H441" i="21" s="1"/>
  <c r="U198" i="12" s="1"/>
  <c r="AL387" i="22" l="1"/>
  <c r="AL417" i="22"/>
  <c r="AL442" i="22" s="1"/>
  <c r="Q199" i="12" s="1"/>
  <c r="AL402" i="22"/>
  <c r="AL443" i="22" s="1"/>
  <c r="Q200" i="12" s="1"/>
  <c r="AL336" i="22"/>
  <c r="T386" i="22"/>
  <c r="T306" i="22"/>
  <c r="T307" i="22" s="1"/>
  <c r="T308" i="22" s="1"/>
  <c r="T309" i="22" s="1"/>
  <c r="T310" i="22" s="1"/>
  <c r="T311" i="22" s="1"/>
  <c r="T312" i="22" s="1"/>
  <c r="T416" i="22"/>
  <c r="T440" i="22" s="1"/>
  <c r="Y197" i="12" s="1"/>
  <c r="T401" i="22"/>
  <c r="T441" i="22" s="1"/>
  <c r="Y198" i="12" s="1"/>
  <c r="W276" i="33"/>
  <c r="W277" i="33" s="1"/>
  <c r="W278" i="33" s="1"/>
  <c r="W279" i="33" s="1"/>
  <c r="W280" i="33" s="1"/>
  <c r="W281" i="33" s="1"/>
  <c r="W282" i="33" s="1"/>
  <c r="W283" i="33" s="1"/>
  <c r="W284" i="33" s="1"/>
  <c r="W285" i="33" s="1"/>
  <c r="W286" i="33" s="1"/>
  <c r="W287" i="33" s="1"/>
  <c r="W288" i="33" s="1"/>
  <c r="W289" i="33" s="1"/>
  <c r="W290" i="33" s="1"/>
  <c r="W291" i="33" s="1"/>
  <c r="W292" i="33" s="1"/>
  <c r="W293" i="33" s="1"/>
  <c r="W294" i="33" s="1"/>
  <c r="W295" i="33" s="1"/>
  <c r="W296" i="33" s="1"/>
  <c r="W297" i="33" s="1"/>
  <c r="W298" i="33" s="1"/>
  <c r="W299" i="33" s="1"/>
  <c r="W300" i="33" s="1"/>
  <c r="W301" i="33" s="1"/>
  <c r="W302" i="33" s="1"/>
  <c r="W303" i="33" s="1"/>
  <c r="W304" i="33" s="1"/>
  <c r="W305" i="33" s="1"/>
  <c r="T387" i="33"/>
  <c r="T402" i="33"/>
  <c r="T443" i="33" s="1"/>
  <c r="AA200" i="12" s="1"/>
  <c r="T417" i="33"/>
  <c r="T442" i="33" s="1"/>
  <c r="AA199" i="12" s="1"/>
  <c r="T336" i="33"/>
  <c r="H307" i="21"/>
  <c r="H308" i="21" s="1"/>
  <c r="H309" i="21" s="1"/>
  <c r="H310" i="21" s="1"/>
  <c r="H311" i="21" s="1"/>
  <c r="H312" i="21" s="1"/>
  <c r="H313" i="21" s="1"/>
  <c r="H314" i="21" s="1"/>
  <c r="H315" i="21" s="1"/>
  <c r="H316" i="21" s="1"/>
  <c r="H317" i="21" s="1"/>
  <c r="H318" i="21" s="1"/>
  <c r="H319" i="21" s="1"/>
  <c r="H320" i="21" s="1"/>
  <c r="H321" i="21" s="1"/>
  <c r="H322" i="21" s="1"/>
  <c r="H323" i="21" s="1"/>
  <c r="H324" i="21" s="1"/>
  <c r="H325" i="21" s="1"/>
  <c r="H326" i="21" s="1"/>
  <c r="H327" i="21" s="1"/>
  <c r="H328" i="21" s="1"/>
  <c r="H329" i="21" s="1"/>
  <c r="H330" i="21" s="1"/>
  <c r="H331" i="21" s="1"/>
  <c r="H332" i="21" s="1"/>
  <c r="H333" i="21" s="1"/>
  <c r="H334" i="21" s="1"/>
  <c r="H335" i="21" s="1"/>
  <c r="AL337" i="22" l="1"/>
  <c r="AL338" i="22" s="1"/>
  <c r="AL339" i="22" s="1"/>
  <c r="AL340" i="22" s="1"/>
  <c r="AL341" i="22" s="1"/>
  <c r="AL342" i="22" s="1"/>
  <c r="AL343" i="22" s="1"/>
  <c r="AL344" i="22" s="1"/>
  <c r="AL345" i="22" s="1"/>
  <c r="AL346" i="22" s="1"/>
  <c r="AL347" i="22" s="1"/>
  <c r="AL348" i="22" s="1"/>
  <c r="AL349" i="22" s="1"/>
  <c r="AL350" i="22" s="1"/>
  <c r="AL351" i="22" s="1"/>
  <c r="AL352" i="22" s="1"/>
  <c r="AL353" i="22" s="1"/>
  <c r="AL354" i="22" s="1"/>
  <c r="AL355" i="22" s="1"/>
  <c r="AL356" i="22" s="1"/>
  <c r="AL357" i="22" s="1"/>
  <c r="AL358" i="22" s="1"/>
  <c r="AL359" i="22" s="1"/>
  <c r="AL360" i="22" s="1"/>
  <c r="AL361" i="22" s="1"/>
  <c r="AL362" i="22" s="1"/>
  <c r="AL363" i="22" s="1"/>
  <c r="AL364" i="22" s="1"/>
  <c r="AL365" i="22" s="1"/>
  <c r="AL366" i="22" s="1"/>
  <c r="W386" i="33"/>
  <c r="W306" i="33"/>
  <c r="W416" i="33"/>
  <c r="W440" i="33" s="1"/>
  <c r="AB197" i="12" s="1"/>
  <c r="W401" i="33"/>
  <c r="W441" i="33" s="1"/>
  <c r="AB198" i="12" s="1"/>
  <c r="T337" i="33"/>
  <c r="T338" i="33" s="1"/>
  <c r="T339" i="33" s="1"/>
  <c r="T340" i="33" s="1"/>
  <c r="T341" i="33" s="1"/>
  <c r="T342" i="33" s="1"/>
  <c r="T343" i="33" s="1"/>
  <c r="T344" i="33" s="1"/>
  <c r="T345" i="33" s="1"/>
  <c r="T346" i="33" s="1"/>
  <c r="T347" i="33" s="1"/>
  <c r="T348" i="33" s="1"/>
  <c r="T349" i="33" s="1"/>
  <c r="T350" i="33" s="1"/>
  <c r="T351" i="33" s="1"/>
  <c r="T352" i="33" s="1"/>
  <c r="T353" i="33" s="1"/>
  <c r="T354" i="33" s="1"/>
  <c r="T355" i="33" s="1"/>
  <c r="T356" i="33" s="1"/>
  <c r="T357" i="33" s="1"/>
  <c r="T358" i="33" s="1"/>
  <c r="T359" i="33" s="1"/>
  <c r="T360" i="33" s="1"/>
  <c r="T361" i="33" s="1"/>
  <c r="T362" i="33" s="1"/>
  <c r="T363" i="33" s="1"/>
  <c r="T364" i="33" s="1"/>
  <c r="T365" i="33" s="1"/>
  <c r="T366" i="33" s="1"/>
  <c r="T374" i="33" s="1"/>
  <c r="T313" i="22"/>
  <c r="H387" i="21"/>
  <c r="H336" i="21"/>
  <c r="H417" i="21"/>
  <c r="H442" i="21" s="1"/>
  <c r="U199" i="12" s="1"/>
  <c r="H402" i="21"/>
  <c r="H443" i="21" s="1"/>
  <c r="U200" i="12" s="1"/>
  <c r="AL388" i="22" l="1"/>
  <c r="AL404" i="22"/>
  <c r="AL446" i="22" s="1"/>
  <c r="Q203" i="12" s="1"/>
  <c r="AL418" i="22"/>
  <c r="AL444" i="22" s="1"/>
  <c r="Q201" i="12" s="1"/>
  <c r="AL403" i="22"/>
  <c r="AL445" i="22" s="1"/>
  <c r="Q202" i="12" s="1"/>
  <c r="AL375" i="22"/>
  <c r="AL374" i="22"/>
  <c r="W307" i="33"/>
  <c r="T388" i="33"/>
  <c r="T404" i="33"/>
  <c r="T446" i="33" s="1"/>
  <c r="AA203" i="12" s="1"/>
  <c r="T418" i="33"/>
  <c r="T444" i="33" s="1"/>
  <c r="AA201" i="12" s="1"/>
  <c r="T403" i="33"/>
  <c r="T445" i="33" s="1"/>
  <c r="AA202" i="12" s="1"/>
  <c r="T375" i="33"/>
  <c r="T314" i="22"/>
  <c r="H337" i="21"/>
  <c r="W308" i="33" l="1"/>
  <c r="T315" i="22"/>
  <c r="H338" i="21"/>
  <c r="W309" i="33" l="1"/>
  <c r="T316" i="22"/>
  <c r="H339" i="21"/>
  <c r="H340" i="21" s="1"/>
  <c r="H341" i="21" s="1"/>
  <c r="H342" i="21" s="1"/>
  <c r="H343" i="21" s="1"/>
  <c r="H344" i="21" s="1"/>
  <c r="H345" i="21" s="1"/>
  <c r="H346" i="21" s="1"/>
  <c r="H347" i="21" s="1"/>
  <c r="H348" i="21" s="1"/>
  <c r="H349" i="21" s="1"/>
  <c r="H350" i="21" s="1"/>
  <c r="H351" i="21" s="1"/>
  <c r="H352" i="21" s="1"/>
  <c r="H353" i="21" s="1"/>
  <c r="H354" i="21" s="1"/>
  <c r="H355" i="21" s="1"/>
  <c r="H356" i="21" s="1"/>
  <c r="H357" i="21" s="1"/>
  <c r="H358" i="21" s="1"/>
  <c r="H359" i="21" s="1"/>
  <c r="H360" i="21" s="1"/>
  <c r="H361" i="21" s="1"/>
  <c r="H362" i="21" s="1"/>
  <c r="H363" i="21" s="1"/>
  <c r="H364" i="21" s="1"/>
  <c r="H365" i="21" s="1"/>
  <c r="H366" i="21" s="1"/>
  <c r="W310" i="33" l="1"/>
  <c r="T317" i="22"/>
  <c r="H388" i="21"/>
  <c r="H403" i="21"/>
  <c r="H445" i="21" s="1"/>
  <c r="U202" i="12" s="1"/>
  <c r="H418" i="21"/>
  <c r="H444" i="21" s="1"/>
  <c r="U201" i="12" s="1"/>
  <c r="H404" i="21"/>
  <c r="H446" i="21" s="1"/>
  <c r="U203" i="12" s="1"/>
  <c r="H375" i="21"/>
  <c r="H374" i="21"/>
  <c r="W311" i="33" l="1"/>
  <c r="T318" i="22"/>
  <c r="T319" i="22" s="1"/>
  <c r="T320" i="22" s="1"/>
  <c r="T321" i="22" s="1"/>
  <c r="T322" i="22" s="1"/>
  <c r="T323" i="22" s="1"/>
  <c r="T324" i="22" s="1"/>
  <c r="T325" i="22" s="1"/>
  <c r="T326" i="22" s="1"/>
  <c r="T327" i="22" s="1"/>
  <c r="T328" i="22" s="1"/>
  <c r="T329" i="22" s="1"/>
  <c r="T330" i="22" s="1"/>
  <c r="T331" i="22" s="1"/>
  <c r="T332" i="22" s="1"/>
  <c r="T333" i="22" s="1"/>
  <c r="T334" i="22" s="1"/>
  <c r="T335" i="22" s="1"/>
  <c r="W312" i="33" l="1"/>
  <c r="T417" i="22"/>
  <c r="T442" i="22" s="1"/>
  <c r="Y199" i="12" s="1"/>
  <c r="T336" i="22"/>
  <c r="T337" i="22" s="1"/>
  <c r="T338" i="22" s="1"/>
  <c r="T339" i="22" s="1"/>
  <c r="T340" i="22" s="1"/>
  <c r="T341" i="22" s="1"/>
  <c r="T342" i="22" s="1"/>
  <c r="T343" i="22" s="1"/>
  <c r="T344" i="22" s="1"/>
  <c r="T345" i="22" s="1"/>
  <c r="T346" i="22" s="1"/>
  <c r="T347" i="22" s="1"/>
  <c r="T348" i="22" s="1"/>
  <c r="T349" i="22" s="1"/>
  <c r="T350" i="22" s="1"/>
  <c r="T351" i="22" s="1"/>
  <c r="T352" i="22" s="1"/>
  <c r="T353" i="22" s="1"/>
  <c r="T354" i="22" s="1"/>
  <c r="T355" i="22" s="1"/>
  <c r="T356" i="22" s="1"/>
  <c r="T357" i="22" s="1"/>
  <c r="T358" i="22" s="1"/>
  <c r="T359" i="22" s="1"/>
  <c r="T360" i="22" s="1"/>
  <c r="T361" i="22" s="1"/>
  <c r="T362" i="22" s="1"/>
  <c r="T363" i="22" s="1"/>
  <c r="T364" i="22" s="1"/>
  <c r="T365" i="22" s="1"/>
  <c r="T366" i="22" s="1"/>
  <c r="T402" i="22"/>
  <c r="T443" i="22" s="1"/>
  <c r="Y200" i="12" s="1"/>
  <c r="T387" i="22"/>
  <c r="T374" i="22" l="1"/>
  <c r="W313" i="33"/>
  <c r="W314" i="33" s="1"/>
  <c r="W315" i="33" s="1"/>
  <c r="W316" i="33" s="1"/>
  <c r="W317" i="33" s="1"/>
  <c r="W318" i="33" s="1"/>
  <c r="W319" i="33" s="1"/>
  <c r="W320" i="33" s="1"/>
  <c r="W321" i="33" s="1"/>
  <c r="W322" i="33" s="1"/>
  <c r="W323" i="33" s="1"/>
  <c r="W324" i="33" s="1"/>
  <c r="W325" i="33" s="1"/>
  <c r="W326" i="33" s="1"/>
  <c r="W327" i="33" s="1"/>
  <c r="W328" i="33" s="1"/>
  <c r="W329" i="33" s="1"/>
  <c r="W330" i="33" s="1"/>
  <c r="W331" i="33" s="1"/>
  <c r="W332" i="33" s="1"/>
  <c r="W333" i="33" s="1"/>
  <c r="W334" i="33" s="1"/>
  <c r="W335" i="33" s="1"/>
  <c r="T403" i="22"/>
  <c r="T445" i="22" s="1"/>
  <c r="Y202" i="12" s="1"/>
  <c r="T404" i="22"/>
  <c r="T446" i="22" s="1"/>
  <c r="Y203" i="12" s="1"/>
  <c r="T388" i="22"/>
  <c r="T418" i="22"/>
  <c r="T444" i="22" s="1"/>
  <c r="Y201" i="12" s="1"/>
  <c r="T375" i="22"/>
  <c r="W387" i="33" l="1"/>
  <c r="W417" i="33"/>
  <c r="W442" i="33" s="1"/>
  <c r="AB199" i="12" s="1"/>
  <c r="W336" i="33"/>
  <c r="W402" i="33"/>
  <c r="W443" i="33" s="1"/>
  <c r="AB200" i="12" s="1"/>
  <c r="W337" i="33" l="1"/>
  <c r="W338" i="33" s="1"/>
  <c r="W339" i="33" s="1"/>
  <c r="W340" i="33" s="1"/>
  <c r="W341" i="33" s="1"/>
  <c r="W342" i="33" s="1"/>
  <c r="W343" i="33" s="1"/>
  <c r="W344" i="33" s="1"/>
  <c r="W345" i="33" s="1"/>
  <c r="W346" i="33" s="1"/>
  <c r="W347" i="33" s="1"/>
  <c r="W348" i="33" s="1"/>
  <c r="W349" i="33" s="1"/>
  <c r="W350" i="33" s="1"/>
  <c r="W351" i="33" s="1"/>
  <c r="W352" i="33" s="1"/>
  <c r="W353" i="33" s="1"/>
  <c r="W354" i="33" s="1"/>
  <c r="W355" i="33" s="1"/>
  <c r="W356" i="33" s="1"/>
  <c r="W357" i="33" s="1"/>
  <c r="W358" i="33" s="1"/>
  <c r="W359" i="33" s="1"/>
  <c r="W360" i="33" s="1"/>
  <c r="W361" i="33" s="1"/>
  <c r="W362" i="33" s="1"/>
  <c r="W363" i="33" s="1"/>
  <c r="W364" i="33" s="1"/>
  <c r="W365" i="33" s="1"/>
  <c r="W366" i="33" s="1"/>
  <c r="W388" i="33" l="1"/>
  <c r="W404" i="33"/>
  <c r="W446" i="33" s="1"/>
  <c r="AB203" i="12" s="1"/>
  <c r="W403" i="33"/>
  <c r="W445" i="33" s="1"/>
  <c r="AB202" i="12" s="1"/>
  <c r="W418" i="33"/>
  <c r="W444" i="33" s="1"/>
  <c r="AB201" i="12" s="1"/>
  <c r="W375" i="33"/>
  <c r="W374" i="33"/>
</calcChain>
</file>

<file path=xl/comments1.xml><?xml version="1.0" encoding="utf-8"?>
<comments xmlns="http://schemas.openxmlformats.org/spreadsheetml/2006/main">
  <authors>
    <author>Автор</author>
  </authors>
  <commentList>
    <comment ref="A13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для АССОИ: 
1. Ввод ож месяца
2. Занесение нарастающих показателей, равных фактическим
3. Profit</t>
        </r>
      </text>
    </comment>
    <comment ref="A49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для АССОИ: 
1. Ввод ож месяца
2. Занесение нарастающих показателей, равных фактическим
3. Profit</t>
        </r>
      </text>
    </comment>
    <comment ref="U82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очень умно..</t>
        </r>
      </text>
    </comment>
    <comment ref="A87" authorId="0" shapeId="0">
      <text>
        <r>
          <rPr>
            <b/>
            <sz val="9"/>
            <color indexed="81"/>
            <rFont val="Tahoma"/>
            <family val="2"/>
            <charset val="204"/>
          </rPr>
          <t>Кузнецов Кирилл Игоревич:</t>
        </r>
        <r>
          <rPr>
            <sz val="9"/>
            <color indexed="81"/>
            <rFont val="Tahoma"/>
            <family val="2"/>
            <charset val="204"/>
          </rPr>
          <t xml:space="preserve">
приведенное значение в расчете на курс базовой даты сравнения</t>
        </r>
      </text>
    </comment>
    <comment ref="A90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приведенное значение в расчете на курс базовой даты сравнения, в случае если значение остутсвует
</t>
        </r>
      </text>
    </comment>
    <comment ref="A93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приведенное значение в расчете на курс базовой даты сравнения, в случае если значение остутсвует</t>
        </r>
      </text>
    </comment>
    <comment ref="A106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при отсутсвие одного из показателя, берется соответсвующий показатель сравнительного периода</t>
        </r>
      </text>
    </comment>
    <comment ref="Q338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месяц с точкой
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A157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для АССОИ: 
1. Ввод ож месяца
2. Занесение нарастающих показателей, равных фактическим
3. Profit</t>
        </r>
      </text>
    </comment>
    <comment ref="A194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для АССОИ: 
1. Ввод ож месяца
2. Занесение нарастающих показателей, равных фактическим
3. Profit</t>
        </r>
      </text>
    </comment>
  </commentList>
</comments>
</file>

<file path=xl/connections.xml><?xml version="1.0" encoding="utf-8"?>
<connections xmlns="http://schemas.openxmlformats.org/spreadsheetml/2006/main">
  <connection id="1" keepAlive="1" name="ThisWorkbookDataModel" description="Модель данных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keepAlive="1" name="Запрос — cb_curr" description="Соединение с запросом &quot;cb_curr&quot; в книге." type="5" refreshedVersion="6" background="1" saveData="1">
    <dbPr connection="Provider=Microsoft.Mashup.OleDb.1;Data Source=$Workbook$;Location=cb_curr;Extended Properties=&quot;&quot;" command="SELECT * FROM [cb_curr]"/>
  </connection>
  <connection id="3" keepAlive="1" name="Запрос — cb_metall" description="Соединение с запросом &quot;cb_metall&quot; в книге." type="5" refreshedVersion="6" background="1" saveData="1">
    <dbPr connection="Provider=Microsoft.Mashup.OleDb.1;Data Source=$Workbook$;Location=cb_metall;Extended Properties=&quot;&quot;" command="SELECT * FROM [cb_metall]"/>
  </connection>
  <connection id="4" keepAlive="1" name="Запрос — KITCO" description="Соединение с запросом &quot;KITCO&quot; в книге." type="5" refreshedVersion="6" background="1" saveData="1">
    <dbPr connection="Provider=Microsoft.Mashup.OleDb.1;Data Source=$Workbook$;Location=KITCO;Extended Properties=&quot;&quot;" command="SELECT * FROM [KITCO]"/>
  </connection>
  <connection id="5" name="Запрос — KITCO daily" description="Соединение с запросом &quot;KITCO daily&quot; в книге." type="100" refreshedVersion="6" minRefreshableVersion="5">
    <extLst>
      <ext xmlns:x15="http://schemas.microsoft.com/office/spreadsheetml/2010/11/main" uri="{DE250136-89BD-433C-8126-D09CA5730AF9}">
        <x15:connection id="a8baa5fe-f043-43c5-8b15-1039ce5933df">
          <x15:oledbPr connection="Provider=Microsoft.Mashup.OleDb.1;Data Source=$Workbook$;Location=&quot;KITCO daily&quot;;Extended Properties=&quot;&quot;">
            <x15:dbTables>
              <x15:dbTable name="KITCO daily"/>
            </x15:dbTables>
          </x15:oledbPr>
        </x15:connection>
      </ext>
    </extLst>
  </connection>
  <connection id="6" keepAlive="1" name="Запрос — LME_non_ferrous" description="Соединение с запросом &quot;LME_non_ferrous&quot; в книге." type="5" refreshedVersion="6" background="1" saveData="1">
    <dbPr connection="Provider=Microsoft.Mashup.OleDb.1;Data Source=$Workbook$;Location=LME_non_ferrous;Extended Properties=&quot;&quot;" command="SELECT * FROM [LME_non_ferrous]"/>
  </connection>
  <connection id="7" keepAlive="1" name="Запрос — nbk_tenge" description="Соединение с запросом &quot;nbk_tenge&quot; в книге." type="5" refreshedVersion="6" background="1" saveData="1">
    <dbPr connection="Provider=Microsoft.Mashup.OleDb.1;Data Source=$Workbook$;Location=nbk_tenge;Extended Properties=&quot;&quot;" command="SELECT * FROM [nbk_tenge]"/>
  </connection>
  <connection id="8" name="Запрос — Table 1" description="Соединение с запросом &quot;Table 1&quot; в книге." type="100" refreshedVersion="6" minRefreshableVersion="5">
    <extLst>
      <ext xmlns:x15="http://schemas.microsoft.com/office/spreadsheetml/2010/11/main" uri="{DE250136-89BD-433C-8126-D09CA5730AF9}">
        <x15:connection id="16348e14-f7c8-4e93-8c64-8d93c29a0053">
          <x15:oledbPr connection="Provider=Microsoft.Mashup.OleDb.1;Data Source=$Workbook$;Location=&quot;Table 1&quot;;Extended Properties=&quot;&quot;">
            <x15:dbTables>
              <x15:dbTable name="Table 1"/>
            </x15:dbTables>
          </x15:oledbPr>
        </x15:connection>
      </ext>
    </extLst>
  </connection>
</connections>
</file>

<file path=xl/sharedStrings.xml><?xml version="1.0" encoding="utf-8"?>
<sst xmlns="http://schemas.openxmlformats.org/spreadsheetml/2006/main" count="11850" uniqueCount="549">
  <si>
    <t xml:space="preserve">Дата </t>
  </si>
  <si>
    <t xml:space="preserve">Курс </t>
  </si>
  <si>
    <t>Сред.курс</t>
  </si>
  <si>
    <t>с нач.года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</si>
  <si>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</si>
  <si>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</si>
  <si>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</si>
  <si>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</si>
  <si>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</si>
  <si>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</si>
  <si>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</si>
  <si>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</si>
  <si>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</si>
  <si>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</si>
  <si>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</si>
  <si>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</si>
  <si>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1 квартал</t>
  </si>
  <si>
    <t>2 квартал</t>
  </si>
  <si>
    <t>3 квартал</t>
  </si>
  <si>
    <t>4 квартал</t>
  </si>
  <si>
    <t>1 полугодие</t>
  </si>
  <si>
    <t>9 месяцев</t>
  </si>
  <si>
    <t>Год</t>
  </si>
  <si>
    <t>Период</t>
  </si>
  <si>
    <t>Котировки за  2017 год</t>
  </si>
  <si>
    <t>дол.$</t>
  </si>
  <si>
    <t>евро</t>
  </si>
  <si>
    <t>медь</t>
  </si>
  <si>
    <t>цинк</t>
  </si>
  <si>
    <t>никель</t>
  </si>
  <si>
    <t>свинец</t>
  </si>
  <si>
    <t>алюм.</t>
  </si>
  <si>
    <t>золото</t>
  </si>
  <si>
    <t>серебро</t>
  </si>
  <si>
    <t>платина</t>
  </si>
  <si>
    <t>паладий</t>
  </si>
  <si>
    <t>Зол/тр.ун</t>
  </si>
  <si>
    <t>Сер/тр.ун</t>
  </si>
  <si>
    <t>Курс для расчета ТПФП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</si>
  <si>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</si>
  <si>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</si>
  <si>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</si>
  <si>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</si>
  <si>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</si>
  <si>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</si>
  <si>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</si>
  <si>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</si>
  <si>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</si>
  <si>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 xml:space="preserve">октябрь </t>
  </si>
  <si>
    <t>ноябрь</t>
  </si>
  <si>
    <t>декабрь</t>
  </si>
  <si>
    <t>Среднегодовая</t>
  </si>
  <si>
    <t>-</t>
  </si>
  <si>
    <t>2 полугодие</t>
  </si>
  <si>
    <t>Котировки за  2016 год</t>
  </si>
  <si>
    <t>2 месяца</t>
  </si>
  <si>
    <t>4 месяца</t>
  </si>
  <si>
    <t>5 месяцев</t>
  </si>
  <si>
    <t>7 месяцев</t>
  </si>
  <si>
    <t>8 месяцев</t>
  </si>
  <si>
    <t>10 месяцев</t>
  </si>
  <si>
    <t>11 месяцев</t>
  </si>
  <si>
    <t>евро, €</t>
  </si>
  <si>
    <t>дол., $</t>
  </si>
  <si>
    <t>Последняя дата дол., $</t>
  </si>
  <si>
    <t>Последняя дата евро, €</t>
  </si>
  <si>
    <t>Котировки за  2011 год</t>
  </si>
  <si>
    <t>Котировки за  2012 год</t>
  </si>
  <si>
    <t>Котировки за  2013 год</t>
  </si>
  <si>
    <t>Котировки за  2014 год</t>
  </si>
  <si>
    <t>Котировки за  2015 год</t>
  </si>
  <si>
    <t>цены в рублях(среднне за период)</t>
  </si>
  <si>
    <t>котировки на 10.01.2017</t>
  </si>
  <si>
    <t>цены в рублях к дол США</t>
  </si>
  <si>
    <t>Последняя дата медь</t>
  </si>
  <si>
    <t>Последняя дата цинк</t>
  </si>
  <si>
    <t>Последняя дата никель</t>
  </si>
  <si>
    <t>Последняя дата свинец</t>
  </si>
  <si>
    <t>Последняя дата алюм.</t>
  </si>
  <si>
    <t>Последняя дата золото</t>
  </si>
  <si>
    <t>Последняя дата серебро</t>
  </si>
  <si>
    <t>Последняя дата платина</t>
  </si>
  <si>
    <t>Последняя дата паладий</t>
  </si>
  <si>
    <t>Последняя дата Зол/тр.ун</t>
  </si>
  <si>
    <t>Последняя дата Сер/тр.ун</t>
  </si>
  <si>
    <t>Для макропоказателей АССОИ</t>
  </si>
  <si>
    <t xml:space="preserve">цена в руб. к долл. США на </t>
  </si>
  <si>
    <t xml:space="preserve">котировки на  дату </t>
  </si>
  <si>
    <t>базовая дата</t>
  </si>
  <si>
    <t>.11</t>
  </si>
  <si>
    <t>Техническая графа ввода даты</t>
  </si>
  <si>
    <t>дд</t>
  </si>
  <si>
    <t>мм</t>
  </si>
  <si>
    <t>гг</t>
  </si>
  <si>
    <t>.01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</si>
  <si>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</si>
  <si>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</si>
  <si>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</si>
  <si>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</si>
  <si>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</si>
  <si>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</si>
  <si>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</si>
  <si>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</si>
  <si>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</si>
  <si>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</si>
  <si>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</si>
  <si>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</si>
  <si>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</si>
  <si>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</si>
  <si>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</si>
  <si>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</si>
  <si>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</si>
  <si>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</si>
  <si>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</si>
  <si>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</si>
  <si>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</si>
  <si>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</si>
  <si>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</si>
  <si>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</si>
  <si>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</si>
  <si>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</si>
  <si>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</si>
  <si>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</si>
  <si>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</si>
  <si>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</si>
  <si>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</si>
  <si>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.02</t>
  </si>
  <si>
    <t>.03</t>
  </si>
  <si>
    <t>.04</t>
  </si>
  <si>
    <t>.05</t>
  </si>
  <si>
    <t>.06</t>
  </si>
  <si>
    <t>.07</t>
  </si>
  <si>
    <t>.08</t>
  </si>
  <si>
    <t>.09</t>
  </si>
  <si>
    <t>.10</t>
  </si>
  <si>
    <t>.12</t>
  </si>
  <si>
    <t>дата для сравнения</t>
  </si>
  <si>
    <t>котировки</t>
  </si>
  <si>
    <t xml:space="preserve">на  дату </t>
  </si>
  <si>
    <t>цена в руб.</t>
  </si>
  <si>
    <t xml:space="preserve">к долл. США на </t>
  </si>
  <si>
    <t xml:space="preserve">цена в руб. </t>
  </si>
  <si>
    <t>Сред,курс</t>
  </si>
  <si>
    <t>с нач,года</t>
  </si>
  <si>
    <t>$</t>
  </si>
  <si>
    <t>€</t>
  </si>
  <si>
    <t>Золото ЦБ</t>
  </si>
  <si>
    <t>Серебро ЦБ</t>
  </si>
  <si>
    <t>Платина ЦБ</t>
  </si>
  <si>
    <t>Паладий ЦБ</t>
  </si>
  <si>
    <t>Золото (KITCO-LME)</t>
  </si>
  <si>
    <t>Серебро (KITCO-LME)</t>
  </si>
  <si>
    <t>Алюминий (LME)</t>
  </si>
  <si>
    <t>Никель (LME)</t>
  </si>
  <si>
    <t>Свинец (LME)</t>
  </si>
  <si>
    <t>Медь (LME)</t>
  </si>
  <si>
    <t>Цинк (LME)</t>
  </si>
  <si>
    <t>f</t>
  </si>
  <si>
    <t>i</t>
  </si>
  <si>
    <t>l</t>
  </si>
  <si>
    <t>o</t>
  </si>
  <si>
    <t>r</t>
  </si>
  <si>
    <t>u</t>
  </si>
  <si>
    <t>x</t>
  </si>
  <si>
    <t>aa</t>
  </si>
  <si>
    <t>ad</t>
  </si>
  <si>
    <t>ag</t>
  </si>
  <si>
    <t>aj</t>
  </si>
  <si>
    <t>Котировка на последнюю дату предыдущего года- ручной ввод</t>
  </si>
  <si>
    <t>Долл</t>
  </si>
  <si>
    <t>Евро</t>
  </si>
  <si>
    <t>2800</t>
  </si>
  <si>
    <t>полугодие</t>
  </si>
  <si>
    <t>год</t>
  </si>
  <si>
    <t>%</t>
  </si>
  <si>
    <t xml:space="preserve">1 квартал </t>
  </si>
  <si>
    <t>октябрь</t>
  </si>
  <si>
    <t>Линейный коэф.</t>
  </si>
  <si>
    <t>Итоговое изменение</t>
  </si>
  <si>
    <t>+</t>
  </si>
  <si>
    <t>Котировки за  2018 год</t>
  </si>
  <si>
    <t>от среднемесячного</t>
  </si>
  <si>
    <t>% отклонение</t>
  </si>
  <si>
    <t>БД по датам</t>
  </si>
  <si>
    <t>БД по срмес показателям</t>
  </si>
  <si>
    <t>Техрасчет</t>
  </si>
  <si>
    <t>Итог</t>
  </si>
  <si>
    <t>Годовая</t>
  </si>
  <si>
    <t>Медиана (мес.)</t>
  </si>
  <si>
    <t>Медиана (нараст.)</t>
  </si>
  <si>
    <t>ср</t>
  </si>
  <si>
    <t>мед</t>
  </si>
  <si>
    <t>Отклонение показателя от ТПФП, % (ср. арифм)</t>
  </si>
  <si>
    <t>Абсолютный прирост показателя</t>
  </si>
  <si>
    <t>Отклонение показателя от ТПФП, % (ср. мед.)</t>
  </si>
  <si>
    <t>Отклонение среднеарифметического от среднемедианного</t>
  </si>
  <si>
    <t>относительная рентабельность к ТПФП, %</t>
  </si>
  <si>
    <t>WTI</t>
  </si>
  <si>
    <t>Brent</t>
  </si>
  <si>
    <t>Coal</t>
  </si>
  <si>
    <t>GAS</t>
  </si>
  <si>
    <t>res</t>
  </si>
  <si>
    <t>иена, ¥</t>
  </si>
  <si>
    <t>AUS, $</t>
  </si>
  <si>
    <t>шв.фр.</t>
  </si>
  <si>
    <t>юань</t>
  </si>
  <si>
    <t>тенге</t>
  </si>
  <si>
    <t>Gas</t>
  </si>
  <si>
    <t>oil Brent</t>
  </si>
  <si>
    <t>oil WTI</t>
  </si>
  <si>
    <t>относительная рентабельность к ТПФП, % (ср. арифм) - рублевый эквивалент</t>
  </si>
  <si>
    <t>относительная рентабельность к ТПФП, % (ср. медианное) - рублевый эквивалент</t>
  </si>
  <si>
    <r>
      <t xml:space="preserve">фунт, </t>
    </r>
    <r>
      <rPr>
        <b/>
        <sz val="10"/>
        <rFont val="Calibri"/>
        <family val="2"/>
        <charset val="204"/>
      </rPr>
      <t>£</t>
    </r>
  </si>
  <si>
    <t>фунт</t>
  </si>
  <si>
    <t>австр</t>
  </si>
  <si>
    <t>швфранк</t>
  </si>
  <si>
    <t>иена</t>
  </si>
  <si>
    <t>пример</t>
  </si>
  <si>
    <t>оставлю для потехи- назову это итерация 3 порядка по Y-() логике, с применением текстово- числового интерпритатора, bitches, и да я знаю что можно проще, but who cares, btw I lame in c pyth etc/</t>
  </si>
  <si>
    <t>тем более что я ниже инкапсулировал эту хрень. Все равно это никто не прочитает так что… агсл щаа</t>
  </si>
  <si>
    <t>приведенная цена в руб.</t>
  </si>
  <si>
    <t>к сравнительной дате</t>
  </si>
  <si>
    <t>цены в руб.</t>
  </si>
  <si>
    <t xml:space="preserve">курсовая разница </t>
  </si>
  <si>
    <t>на ед. в руб. м-ду:</t>
  </si>
  <si>
    <t>Ожидаемый июнь</t>
  </si>
  <si>
    <t>июнь (ожид)</t>
  </si>
  <si>
    <t>2 квартал (ожид)</t>
  </si>
  <si>
    <t>1 полугодие (ожид)</t>
  </si>
  <si>
    <t>Ожидаемый 4 кв.</t>
  </si>
  <si>
    <t>4 квартал (ожид)</t>
  </si>
  <si>
    <t>Год (ожид)</t>
  </si>
  <si>
    <t>Ожидаемый год</t>
  </si>
  <si>
    <t>иена, ¥100</t>
  </si>
  <si>
    <t>Октябрь (ожид)</t>
  </si>
  <si>
    <t>Ноябрь (ожид)</t>
  </si>
  <si>
    <t>Декабрь (ожид)</t>
  </si>
  <si>
    <t>Июнь (ожид)</t>
  </si>
  <si>
    <t>Ожидаемый 2 кв.</t>
  </si>
  <si>
    <t>Ожидаемое полугодие</t>
  </si>
  <si>
    <t/>
  </si>
  <si>
    <t>Котировки за  2019 год</t>
  </si>
  <si>
    <t>Среднемедианное значение 2019 год</t>
  </si>
  <si>
    <t>COAL</t>
  </si>
  <si>
    <t>Последняя дата динар</t>
  </si>
  <si>
    <t>Последняя дата тенге</t>
  </si>
  <si>
    <t>Уголь</t>
  </si>
  <si>
    <t>Нефть WTI</t>
  </si>
  <si>
    <t>Нефть Brent</t>
  </si>
  <si>
    <t>сербдинар $</t>
  </si>
  <si>
    <t>сербдинар €</t>
  </si>
  <si>
    <t>динар ($)</t>
  </si>
  <si>
    <r>
      <t>динар (</t>
    </r>
    <r>
      <rPr>
        <b/>
        <sz val="10"/>
        <rFont val="Calibri"/>
        <family val="2"/>
        <charset val="204"/>
      </rPr>
      <t>€</t>
    </r>
    <r>
      <rPr>
        <b/>
        <sz val="8.5"/>
        <rFont val="Arial"/>
        <family val="2"/>
        <charset val="204"/>
      </rPr>
      <t>)</t>
    </r>
  </si>
  <si>
    <t>;</t>
  </si>
  <si>
    <t>1</t>
  </si>
  <si>
    <t>.</t>
  </si>
  <si>
    <t>Золото</t>
  </si>
  <si>
    <t>Серебро</t>
  </si>
  <si>
    <t>Date</t>
  </si>
  <si>
    <t>Последняя дата Уголь</t>
  </si>
  <si>
    <t>Последняя дата Gas</t>
  </si>
  <si>
    <t>Макропоказатели BUDGET (факт) ООО "УГМК-Холдинг" за</t>
  </si>
  <si>
    <t>№</t>
  </si>
  <si>
    <t>Наименование</t>
  </si>
  <si>
    <t>Ед. изм.</t>
  </si>
  <si>
    <t>Макропоказатели</t>
  </si>
  <si>
    <t>тыс. руб</t>
  </si>
  <si>
    <t>РЫНОЧНЫЕ ФАКТОРЫ</t>
  </si>
  <si>
    <t>Котировки металлов на LME</t>
  </si>
  <si>
    <t>Котировки на конец периода</t>
  </si>
  <si>
    <t>Медь на LME</t>
  </si>
  <si>
    <t>$/т</t>
  </si>
  <si>
    <t>Цинк на LME</t>
  </si>
  <si>
    <t>Свинец на LME</t>
  </si>
  <si>
    <t>Никель на LME</t>
  </si>
  <si>
    <t>Котировки средние за период</t>
  </si>
  <si>
    <t>Котировки металлов ЦБ РФ</t>
  </si>
  <si>
    <t>руб/г</t>
  </si>
  <si>
    <t>КУРСЫ валют</t>
  </si>
  <si>
    <t>Доллар</t>
  </si>
  <si>
    <t>руб/$</t>
  </si>
  <si>
    <t>руб/€</t>
  </si>
  <si>
    <t>Динар</t>
  </si>
  <si>
    <t>руб/дин</t>
  </si>
  <si>
    <t>Тенге</t>
  </si>
  <si>
    <t>руб/тг</t>
  </si>
  <si>
    <t xml:space="preserve">План Пл.1 </t>
  </si>
  <si>
    <t xml:space="preserve">План пл I кв </t>
  </si>
  <si>
    <t xml:space="preserve">Факт март </t>
  </si>
  <si>
    <t xml:space="preserve">Факт 2 мес </t>
  </si>
  <si>
    <t xml:space="preserve">Факт I кв </t>
  </si>
  <si>
    <t>Факт июнь</t>
  </si>
  <si>
    <t>Факт январь</t>
  </si>
  <si>
    <t>Факт февраль</t>
  </si>
  <si>
    <t>Факт апрель</t>
  </si>
  <si>
    <t>Факт май</t>
  </si>
  <si>
    <t xml:space="preserve">Факт II кв </t>
  </si>
  <si>
    <t xml:space="preserve">Факт 4 мес </t>
  </si>
  <si>
    <t xml:space="preserve">Факт 5 мес </t>
  </si>
  <si>
    <t>Факт I пг</t>
  </si>
  <si>
    <t>План пл I пг</t>
  </si>
  <si>
    <t>План пл 9 мес</t>
  </si>
  <si>
    <t xml:space="preserve">Факт июль </t>
  </si>
  <si>
    <t>Факт август</t>
  </si>
  <si>
    <t>Факт сентябрь</t>
  </si>
  <si>
    <t>Факт III кв</t>
  </si>
  <si>
    <t xml:space="preserve">Факт 7 мес </t>
  </si>
  <si>
    <t>Факт 9 мес</t>
  </si>
  <si>
    <t>Факт 8 мес</t>
  </si>
  <si>
    <t>Факт октябрь</t>
  </si>
  <si>
    <t>Факт ноябрь</t>
  </si>
  <si>
    <t>Факт декабрь</t>
  </si>
  <si>
    <t xml:space="preserve">Факт IV кв. </t>
  </si>
  <si>
    <t>Факт 10 мес</t>
  </si>
  <si>
    <t>Факт 11 мес</t>
  </si>
  <si>
    <t>Факт Год</t>
  </si>
  <si>
    <t>Факт ож июнь</t>
  </si>
  <si>
    <t>Ожид. I пг</t>
  </si>
  <si>
    <t>Ожид. II кв</t>
  </si>
  <si>
    <t>Факт ож. IV кв.</t>
  </si>
  <si>
    <t>Ожид. Ож. Год</t>
  </si>
  <si>
    <t>Существование периода</t>
  </si>
  <si>
    <t>Динар (используем для ввода котировку на конец периода)</t>
  </si>
  <si>
    <t>Динар за доллар</t>
  </si>
  <si>
    <t>Тенге за доллар</t>
  </si>
  <si>
    <t>дин/$</t>
  </si>
  <si>
    <t>тг/$</t>
  </si>
  <si>
    <t xml:space="preserve"> тг/$</t>
  </si>
  <si>
    <t>Тенге за доллар (используем для ввода котировку на конец периода)</t>
  </si>
  <si>
    <t>Динар за доллар (используем для ввода котировку на конец периода)</t>
  </si>
  <si>
    <t>динар за доллар</t>
  </si>
  <si>
    <t>динар (кросс-курс $)</t>
  </si>
  <si>
    <t>Последняя дата динар за доллар</t>
  </si>
  <si>
    <t>динар (кросс-курс €)</t>
  </si>
  <si>
    <t>тенге за доллар</t>
  </si>
  <si>
    <t>Последняя дата тенге за доллар</t>
  </si>
  <si>
    <t>Последняя дата тенге ЦБРФ</t>
  </si>
  <si>
    <t>тенге ЦБРФ</t>
  </si>
  <si>
    <t>контрольная сумма</t>
  </si>
  <si>
    <t>Последняя дата динар (кросс-курс $)</t>
  </si>
  <si>
    <t>Последняя дата динар (кросс-курс €)</t>
  </si>
  <si>
    <t>Числовое значение</t>
  </si>
  <si>
    <t>ДОЛЛАР США</t>
  </si>
  <si>
    <t>Котировки за  2021 год</t>
  </si>
  <si>
    <t>индекс первого ненулевого</t>
  </si>
  <si>
    <t>значение по индексу</t>
  </si>
  <si>
    <t>Имя файла: 445_2021_3</t>
  </si>
  <si>
    <t>Имя вкладки: macroparam</t>
  </si>
  <si>
    <t>Код</t>
  </si>
  <si>
    <t>Первичная строка</t>
  </si>
  <si>
    <t>obj</t>
  </si>
  <si>
    <t>year</t>
  </si>
  <si>
    <t>period</t>
  </si>
  <si>
    <t>m204</t>
  </si>
  <si>
    <t>m204100</t>
  </si>
  <si>
    <t>m204110</t>
  </si>
  <si>
    <t>m204111</t>
  </si>
  <si>
    <t>m204112</t>
  </si>
  <si>
    <t>m204113</t>
  </si>
  <si>
    <t>m204114</t>
  </si>
  <si>
    <t>m204115</t>
  </si>
  <si>
    <t>m204116</t>
  </si>
  <si>
    <t>m204117</t>
  </si>
  <si>
    <t>m204118</t>
  </si>
  <si>
    <t>m204119</t>
  </si>
  <si>
    <t>m2041191</t>
  </si>
  <si>
    <t>m204120</t>
  </si>
  <si>
    <t>m204121</t>
  </si>
  <si>
    <t>m204122</t>
  </si>
  <si>
    <t>m204123</t>
  </si>
  <si>
    <t>m204126</t>
  </si>
  <si>
    <t>m204127</t>
  </si>
  <si>
    <t>m204128</t>
  </si>
  <si>
    <t>m204130</t>
  </si>
  <si>
    <t>m204131</t>
  </si>
  <si>
    <t>m204132</t>
  </si>
  <si>
    <t>m204133</t>
  </si>
  <si>
    <t>m204134</t>
  </si>
  <si>
    <t>m2041341</t>
  </si>
  <si>
    <t>m204135</t>
  </si>
  <si>
    <t>m2041351</t>
  </si>
  <si>
    <t>m204136</t>
  </si>
  <si>
    <t>m204137</t>
  </si>
  <si>
    <t>m204138</t>
  </si>
  <si>
    <t>m204139</t>
  </si>
  <si>
    <t>m2041391</t>
  </si>
  <si>
    <t>m2041401</t>
  </si>
  <si>
    <t>m20414011</t>
  </si>
  <si>
    <t>Пл.1 2021 тек.</t>
  </si>
  <si>
    <t>План 9 мес 2021</t>
  </si>
  <si>
    <t>Факт июль 2021</t>
  </si>
  <si>
    <t>Факт авг. 2021</t>
  </si>
  <si>
    <t>Факт сен. 2021</t>
  </si>
  <si>
    <t>Факт II кв 2021</t>
  </si>
  <si>
    <t>Факт III кв 2021</t>
  </si>
  <si>
    <t>Факт 7 мес 2021</t>
  </si>
  <si>
    <t>Факт 8 мес 2021</t>
  </si>
  <si>
    <t>Факт 9 мес 2021</t>
  </si>
  <si>
    <t>похоже их нужно оставлять для структурной целостности, проверить</t>
  </si>
  <si>
    <t>Курс для расчета ТПФП 2021</t>
  </si>
  <si>
    <t>Макропоказатели ТПФП текущего года</t>
  </si>
  <si>
    <t>Макропоказатели ТПФП следующего года</t>
  </si>
  <si>
    <t>курс доллара                       –  70,0 руб. за доллар США,</t>
  </si>
  <si>
    <t>- курс евро                             –  82,0 руб. за евро,</t>
  </si>
  <si>
    <t>- цена меди на LME              –  8 300 долларов США за тонну,</t>
  </si>
  <si>
    <t>- цена цинка на LME             –  2 700 долларов США за тонну,</t>
  </si>
  <si>
    <t>- цена свинца на LME           –  2 000 долларов США за тонну,</t>
  </si>
  <si>
    <t>- цена никеля на LME           –  18 000 долларов США за тонну,</t>
  </si>
  <si>
    <t>- цена алюминия на LME     –  2 300 долларов США за тонну,</t>
  </si>
  <si>
    <t>- цена золота (ЦБ РФ)          –  4 000 руб. за грамм (1 777 доллар за тр.ун.),</t>
  </si>
  <si>
    <t>- цена серебра (ЦБ РФ)       –  50 руб. за грамм (22 доллар за тр.ун.),</t>
  </si>
  <si>
    <t>- цена платины (ЦБ РФ)       –  2 200 руб. за грамм (977  доллар за тр.ун.),</t>
  </si>
  <si>
    <t>- цена палладия (ЦБ РФ)     –  4 000 руб. за грамм (1 777 доллар за тр.ун.),</t>
  </si>
  <si>
    <t>- прогноз уровня инфляции  –  4,0%.</t>
  </si>
  <si>
    <t>Курс для расчета ТПФП 2022</t>
  </si>
  <si>
    <t>Gold</t>
  </si>
  <si>
    <t>Silver</t>
  </si>
  <si>
    <t>Platinum</t>
  </si>
  <si>
    <t>Palladium</t>
  </si>
  <si>
    <t>Плат/тр.ун</t>
  </si>
  <si>
    <t>Палл/тр.ун</t>
  </si>
  <si>
    <t>Платина/тр.ун</t>
  </si>
  <si>
    <t>Палладий/тр.ун</t>
  </si>
  <si>
    <t>Доллар (курс ЦБ РФ)</t>
  </si>
  <si>
    <t>Евро (курс ЦБ РФ)</t>
  </si>
  <si>
    <t>Динар (кросс-курс НБС через доллар ЦБ РФ)</t>
  </si>
  <si>
    <t>Тенге (курс ЦБ РФ)</t>
  </si>
  <si>
    <t>Для отправки</t>
  </si>
  <si>
    <t>Факт_10 мес.2021</t>
  </si>
  <si>
    <t>Имя файла: 445_2021_444</t>
  </si>
  <si>
    <t>Б1</t>
  </si>
  <si>
    <t>m204140</t>
  </si>
  <si>
    <t>ЦЕНЫ на сырье</t>
  </si>
  <si>
    <t>m204141</t>
  </si>
  <si>
    <t>Лом и отходы меди</t>
  </si>
  <si>
    <t>m204150</t>
  </si>
  <si>
    <t>ЦЕНЫ на топливо-энергетические ресурсы</t>
  </si>
  <si>
    <t>m204151</t>
  </si>
  <si>
    <t>Электроэнергия</t>
  </si>
  <si>
    <t>m204152</t>
  </si>
  <si>
    <t>Газ природный</t>
  </si>
  <si>
    <t>m204153</t>
  </si>
  <si>
    <t>Мазут</t>
  </si>
  <si>
    <t>m204154</t>
  </si>
  <si>
    <t>Топливо дизельное</t>
  </si>
  <si>
    <t>m204155</t>
  </si>
  <si>
    <t>Кокс</t>
  </si>
  <si>
    <t>m204156</t>
  </si>
  <si>
    <t>Коксовая мелочь</t>
  </si>
  <si>
    <t>m204157</t>
  </si>
  <si>
    <t>Каменный уголь</t>
  </si>
  <si>
    <t>m204160</t>
  </si>
  <si>
    <t>РОСТ ЦЕН</t>
  </si>
  <si>
    <t>m204161</t>
  </si>
  <si>
    <t>m204162</t>
  </si>
  <si>
    <t>диз.топливо</t>
  </si>
  <si>
    <t>m204163</t>
  </si>
  <si>
    <t>m204200</t>
  </si>
  <si>
    <t>Корпоративные факторы</t>
  </si>
  <si>
    <t>m204210</t>
  </si>
  <si>
    <t>Покупка меди</t>
  </si>
  <si>
    <t>m204220</t>
  </si>
  <si>
    <t>Услуга по переработке в МЧ</t>
  </si>
  <si>
    <t>m204221</t>
  </si>
  <si>
    <t>ОАО "СУМЗ"</t>
  </si>
  <si>
    <t>m204222</t>
  </si>
  <si>
    <t>Извлечение металлов</t>
  </si>
  <si>
    <t>m204223</t>
  </si>
  <si>
    <t>Медь</t>
  </si>
  <si>
    <t>m204224</t>
  </si>
  <si>
    <t>m204225</t>
  </si>
  <si>
    <t>m204226</t>
  </si>
  <si>
    <t>Стоимость переработки</t>
  </si>
  <si>
    <t>m204227</t>
  </si>
  <si>
    <t>m204228</t>
  </si>
  <si>
    <t>m204229</t>
  </si>
  <si>
    <t>m204231</t>
  </si>
  <si>
    <t>ОАО "Святогор"</t>
  </si>
  <si>
    <t>m204232</t>
  </si>
  <si>
    <t>m204233</t>
  </si>
  <si>
    <t>m204234</t>
  </si>
  <si>
    <t>m204235</t>
  </si>
  <si>
    <t>m204236</t>
  </si>
  <si>
    <t>m204237</t>
  </si>
  <si>
    <t>m204238</t>
  </si>
  <si>
    <t>m204239</t>
  </si>
  <si>
    <t>m204241</t>
  </si>
  <si>
    <t>ООО "ММСК"</t>
  </si>
  <si>
    <t>m204242</t>
  </si>
  <si>
    <t>m204243</t>
  </si>
  <si>
    <t>m204244</t>
  </si>
  <si>
    <t>m204245</t>
  </si>
  <si>
    <t>m204246</t>
  </si>
  <si>
    <t>m204247</t>
  </si>
  <si>
    <t>m204248</t>
  </si>
  <si>
    <t>m204249</t>
  </si>
  <si>
    <t>m204290</t>
  </si>
  <si>
    <t>Рентабельность ДМ</t>
  </si>
  <si>
    <t>Последняя дата Плат/тр.ун</t>
  </si>
  <si>
    <t>Последняя дата Палл/тр.ун</t>
  </si>
  <si>
    <t>тенге $</t>
  </si>
  <si>
    <t>Пл.1 2021</t>
  </si>
  <si>
    <t>Факт окт. 2021</t>
  </si>
  <si>
    <t>Факт нояб. 2021</t>
  </si>
  <si>
    <t>Факт дек. 2021</t>
  </si>
  <si>
    <t>Факт IV кв. 2021</t>
  </si>
  <si>
    <t>Факт 10 мес 2021</t>
  </si>
  <si>
    <t>Факт 11 мес 2021</t>
  </si>
  <si>
    <t>Факт Год 2021</t>
  </si>
  <si>
    <t>Котировки за  2022 год</t>
  </si>
  <si>
    <t>Май (ожид)</t>
  </si>
  <si>
    <t>117,,3686</t>
  </si>
  <si>
    <t>Курс для расчета ТПФП 2023</t>
  </si>
  <si>
    <t>дол., $ (без вых.)</t>
  </si>
  <si>
    <t>евро, € (без вых.)</t>
  </si>
  <si>
    <t>date</t>
  </si>
  <si>
    <t>aluminium</t>
  </si>
  <si>
    <t>copper</t>
  </si>
  <si>
    <t>lead</t>
  </si>
  <si>
    <t>nikel</t>
  </si>
  <si>
    <t>zink</t>
  </si>
  <si>
    <t>Id</t>
  </si>
  <si>
    <t>Nominal</t>
  </si>
  <si>
    <t>Value</t>
  </si>
  <si>
    <t>USD</t>
  </si>
  <si>
    <t>EUR</t>
  </si>
  <si>
    <t>Australian_Dollar</t>
  </si>
  <si>
    <t>China_Yuan</t>
  </si>
  <si>
    <t>British_Pound</t>
  </si>
  <si>
    <t>Kazakhstan_Tenge</t>
  </si>
  <si>
    <t>Japanese_Yen</t>
  </si>
  <si>
    <t>Swiss_Franc</t>
  </si>
  <si>
    <t>Code</t>
  </si>
  <si>
    <t>Sell</t>
  </si>
  <si>
    <t>gold</t>
  </si>
  <si>
    <t>silver</t>
  </si>
  <si>
    <t>platinum</t>
  </si>
  <si>
    <t>palladium</t>
  </si>
  <si>
    <t>Деление</t>
  </si>
  <si>
    <t>Текст перед разделителем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</si>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</sst>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5">
    <numFmt numFmtId="164" formatCode="0.0000"/>
    <numFmt numFmtId="165" formatCode="0.0"/>
    <numFmt numFmtId="166" formatCode="0.000"/>
    <numFmt numFmtId="167" formatCode="#,##0.0000"/>
    <numFmt numFmtId="168" formatCode="#,##0.0"/>
    <numFmt numFmtId="169" formatCode="0.000_ ;[Red]\-0.000\ "/>
    <numFmt numFmtId="170" formatCode="#,##0.000"/>
    <numFmt numFmtId="171" formatCode="0.0000%"/>
    <numFmt numFmtId="172" formatCode="#,##0.000_ ;[Red]\-#,##0.000\ "/>
    <numFmt numFmtId="173" formatCode="#,##0.00_ ;[Red]\-#,##0.00\ "/>
    <numFmt numFmtId="174" formatCode="#,##0.0000_ ;[Red]\-#,##0.0000\ "/>
    <numFmt numFmtId="175" formatCode="0.0000_ ;[Red]\-0.0000\ "/>
    <numFmt numFmtId="176" formatCode="0.00000"/>
    <numFmt numFmtId="177" formatCode="0.000000"/>
    <numFmt numFmtId="178" formatCode="0.0000000"/>
  </numFmts>
  <fonts count="47" x14ac:knownFonts="1">
    <font>
      <sz val="11"/>
      <color theme="1"/>
      <name val="Calibri"/>
      <family val="2"/>
      <scheme val="minor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b/>
      <sz val="9"/>
      <name val="Arial"/>
      <family val="2"/>
      <charset val="204"/>
    </font>
    <font>
      <sz val="10"/>
      <name val="Arial"/>
      <family val="2"/>
      <charset val="204"/>
    </font>
    <font>
      <sz val="11"/>
      <name val="Calibri"/>
      <family val="2"/>
      <scheme val="minor"/>
    </font>
    <font>
      <sz val="11"/>
      <name val="Arial Cyr"/>
      <charset val="204"/>
    </font>
    <font>
      <b/>
      <sz val="10"/>
      <name val="Arial Cyr"/>
      <charset val="204"/>
    </font>
    <font>
      <b/>
      <i/>
      <sz val="10"/>
      <name val="Arial Cyr"/>
      <charset val="204"/>
    </font>
    <font>
      <sz val="8"/>
      <name val="Arial Cyr"/>
      <charset val="204"/>
    </font>
    <font>
      <b/>
      <sz val="10"/>
      <color rgb="FF00B050"/>
      <name val="Arial Cyr"/>
      <charset val="204"/>
    </font>
    <font>
      <b/>
      <sz val="9"/>
      <color rgb="FF00B050"/>
      <name val="Arial Cyr"/>
      <charset val="204"/>
    </font>
    <font>
      <u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1"/>
      <color theme="1"/>
      <name val="Calibri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sz val="10"/>
      <name val="Calibri"/>
      <family val="2"/>
      <charset val="204"/>
    </font>
    <font>
      <sz val="11"/>
      <name val="Calibri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0"/>
      <color rgb="FF92D050"/>
      <name val="Arial"/>
      <family val="2"/>
      <charset val="204"/>
    </font>
    <font>
      <b/>
      <sz val="8.5"/>
      <name val="Arial"/>
      <family val="2"/>
      <charset val="204"/>
    </font>
    <font>
      <sz val="10"/>
      <color theme="0"/>
      <name val="Calibri"/>
      <family val="2"/>
      <scheme val="minor"/>
    </font>
    <font>
      <b/>
      <sz val="13.5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color rgb="FF000000"/>
      <name val="Arial"/>
      <family val="2"/>
      <charset val="204"/>
    </font>
    <font>
      <b/>
      <sz val="8"/>
      <color rgb="FFFFFFFF"/>
      <name val="Arial"/>
      <family val="2"/>
      <charset val="204"/>
    </font>
    <font>
      <sz val="8"/>
      <color rgb="FF000000"/>
      <name val="Arial"/>
      <family val="2"/>
      <charset val="204"/>
    </font>
    <font>
      <sz val="8"/>
      <color rgb="FF000000"/>
      <name val="Tahoma"/>
      <family val="2"/>
      <charset val="204"/>
    </font>
    <font>
      <b/>
      <sz val="11"/>
      <color rgb="FF000000"/>
      <name val="Calibri"/>
      <family val="2"/>
      <charset val="204"/>
    </font>
    <font>
      <sz val="11"/>
      <color rgb="FF000000"/>
      <name val="Calibri"/>
      <family val="2"/>
      <charset val="204"/>
    </font>
    <font>
      <sz val="12"/>
      <name val="Arial"/>
      <family val="2"/>
      <charset val="204"/>
    </font>
    <font>
      <sz val="12"/>
      <color rgb="FF92D050"/>
      <name val="Arial"/>
      <family val="2"/>
      <charset val="204"/>
    </font>
    <font>
      <b/>
      <sz val="12"/>
      <name val="Arial"/>
      <family val="2"/>
      <charset val="204"/>
    </font>
    <font>
      <b/>
      <sz val="12"/>
      <color theme="1"/>
      <name val="Calibri"/>
      <family val="2"/>
      <charset val="204"/>
      <scheme val="minor"/>
    </font>
    <font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EFECF4"/>
      <name val="Calibri"/>
      <family val="2"/>
      <scheme val="minor"/>
    </font>
    <font>
      <sz val="14"/>
      <color rgb="FFD8E4BC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4DFE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4D79B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33333"/>
        <bgColor indexed="64"/>
      </patternFill>
    </fill>
    <fill>
      <patternFill patternType="solid">
        <fgColor rgb="FFFFFEE1"/>
        <bgColor indexed="64"/>
      </patternFill>
    </fill>
    <fill>
      <patternFill patternType="solid">
        <fgColor rgb="FFE6FFE1"/>
        <bgColor indexed="64"/>
      </patternFill>
    </fill>
    <fill>
      <patternFill patternType="solid">
        <fgColor rgb="FFBCE292"/>
        <bgColor indexed="64"/>
      </patternFill>
    </fill>
    <fill>
      <patternFill patternType="solid">
        <fgColor rgb="FFEFECF4"/>
        <bgColor indexed="64"/>
      </patternFill>
    </fill>
    <fill>
      <patternFill patternType="solid">
        <fgColor rgb="FFDFE9C9"/>
        <bgColor indexed="64"/>
      </patternFill>
    </fill>
    <fill>
      <patternFill patternType="solid">
        <fgColor rgb="FFFFE2C5"/>
        <bgColor indexed="64"/>
      </patternFill>
    </fill>
    <fill>
      <patternFill patternType="solid">
        <fgColor rgb="FFFFFFE5"/>
        <bgColor indexed="64"/>
      </patternFill>
    </fill>
    <fill>
      <patternFill patternType="solid">
        <fgColor rgb="FFE7EED6"/>
        <bgColor indexed="64"/>
      </patternFill>
    </fill>
    <fill>
      <patternFill patternType="solid">
        <fgColor theme="8" tint="0.59999389629810485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rgb="FF333333"/>
      </left>
      <right/>
      <top style="medium">
        <color rgb="FF333333"/>
      </top>
      <bottom/>
      <diagonal/>
    </border>
    <border>
      <left/>
      <right/>
      <top style="medium">
        <color rgb="FF333333"/>
      </top>
      <bottom/>
      <diagonal/>
    </border>
    <border>
      <left/>
      <right style="medium">
        <color rgb="FF333333"/>
      </right>
      <top style="medium">
        <color rgb="FF333333"/>
      </top>
      <bottom/>
      <diagonal/>
    </border>
    <border>
      <left style="medium">
        <color rgb="FF333333"/>
      </left>
      <right/>
      <top/>
      <bottom/>
      <diagonal/>
    </border>
    <border>
      <left/>
      <right style="medium">
        <color rgb="FF333333"/>
      </right>
      <top/>
      <bottom/>
      <diagonal/>
    </border>
    <border>
      <left style="medium">
        <color rgb="FF333333"/>
      </left>
      <right/>
      <top/>
      <bottom style="medium">
        <color rgb="FF333333"/>
      </bottom>
      <diagonal/>
    </border>
    <border>
      <left/>
      <right/>
      <top/>
      <bottom style="medium">
        <color rgb="FF333333"/>
      </bottom>
      <diagonal/>
    </border>
    <border>
      <left/>
      <right style="medium">
        <color rgb="FF333333"/>
      </right>
      <top/>
      <bottom style="medium">
        <color rgb="FF333333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00">
    <xf numFmtId="0" fontId="0" fillId="0" borderId="0" xfId="0"/>
    <xf numFmtId="0" fontId="1" fillId="0" borderId="1" xfId="0" applyFont="1" applyBorder="1" applyAlignment="1">
      <alignment horizontal="centerContinuous" vertical="center"/>
    </xf>
    <xf numFmtId="164" fontId="1" fillId="0" borderId="1" xfId="0" applyNumberFormat="1" applyFont="1" applyBorder="1" applyAlignment="1">
      <alignment horizontal="center" vertical="center"/>
    </xf>
    <xf numFmtId="14" fontId="1" fillId="0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wrapText="1"/>
    </xf>
    <xf numFmtId="0" fontId="0" fillId="2" borderId="1" xfId="0" applyFill="1" applyBorder="1"/>
    <xf numFmtId="164" fontId="1" fillId="3" borderId="2" xfId="0" applyNumberFormat="1" applyFont="1" applyFill="1" applyBorder="1" applyAlignment="1">
      <alignment horizontal="center" wrapText="1"/>
    </xf>
    <xf numFmtId="164" fontId="1" fillId="3" borderId="1" xfId="0" applyNumberFormat="1" applyFont="1" applyFill="1" applyBorder="1" applyAlignment="1">
      <alignment horizontal="center" wrapText="1"/>
    </xf>
    <xf numFmtId="14" fontId="2" fillId="4" borderId="1" xfId="0" applyNumberFormat="1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/>
    </xf>
    <xf numFmtId="14" fontId="1" fillId="4" borderId="1" xfId="0" applyNumberFormat="1" applyFont="1" applyFill="1" applyBorder="1" applyAlignment="1">
      <alignment horizontal="center" vertical="center"/>
    </xf>
    <xf numFmtId="164" fontId="1" fillId="4" borderId="1" xfId="0" applyNumberFormat="1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7" fillId="0" borderId="1" xfId="0" applyFont="1" applyBorder="1"/>
    <xf numFmtId="164" fontId="7" fillId="0" borderId="1" xfId="0" applyNumberFormat="1" applyFont="1" applyBorder="1"/>
    <xf numFmtId="164" fontId="7" fillId="0" borderId="1" xfId="0" applyNumberFormat="1" applyFont="1" applyFill="1" applyBorder="1"/>
    <xf numFmtId="0" fontId="5" fillId="7" borderId="1" xfId="0" applyFont="1" applyFill="1" applyBorder="1"/>
    <xf numFmtId="164" fontId="5" fillId="7" borderId="1" xfId="0" applyNumberFormat="1" applyFont="1" applyFill="1" applyBorder="1"/>
    <xf numFmtId="0" fontId="6" fillId="8" borderId="4" xfId="0" applyFont="1" applyFill="1" applyBorder="1" applyAlignment="1">
      <alignment horizontal="left" vertical="center"/>
    </xf>
    <xf numFmtId="165" fontId="4" fillId="8" borderId="1" xfId="0" applyNumberFormat="1" applyFont="1" applyFill="1" applyBorder="1" applyAlignment="1">
      <alignment horizontal="center"/>
    </xf>
    <xf numFmtId="1" fontId="4" fillId="8" borderId="1" xfId="0" applyNumberFormat="1" applyFont="1" applyFill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left" vertical="center"/>
    </xf>
    <xf numFmtId="164" fontId="7" fillId="9" borderId="1" xfId="0" applyNumberFormat="1" applyFont="1" applyFill="1" applyBorder="1"/>
    <xf numFmtId="0" fontId="7" fillId="5" borderId="1" xfId="0" applyFont="1" applyFill="1" applyBorder="1"/>
    <xf numFmtId="164" fontId="7" fillId="5" borderId="1" xfId="0" applyNumberFormat="1" applyFont="1" applyFill="1" applyBorder="1"/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Fill="1"/>
    <xf numFmtId="0" fontId="5" fillId="0" borderId="4" xfId="0" applyFont="1" applyBorder="1" applyAlignment="1">
      <alignment horizontal="left" vertical="center"/>
    </xf>
    <xf numFmtId="0" fontId="9" fillId="0" borderId="0" xfId="0" applyFont="1"/>
    <xf numFmtId="0" fontId="10" fillId="0" borderId="0" xfId="0" applyFont="1"/>
    <xf numFmtId="0" fontId="10" fillId="0" borderId="0" xfId="0" applyFont="1" applyAlignment="1">
      <alignment wrapText="1"/>
    </xf>
    <xf numFmtId="165" fontId="11" fillId="0" borderId="0" xfId="0" applyNumberFormat="1" applyFont="1"/>
    <xf numFmtId="0" fontId="12" fillId="0" borderId="0" xfId="0" applyFont="1"/>
    <xf numFmtId="164" fontId="10" fillId="11" borderId="0" xfId="0" applyNumberFormat="1" applyFont="1" applyFill="1" applyBorder="1"/>
    <xf numFmtId="2" fontId="10" fillId="11" borderId="0" xfId="0" applyNumberFormat="1" applyFont="1" applyFill="1" applyBorder="1"/>
    <xf numFmtId="164" fontId="5" fillId="11" borderId="0" xfId="0" applyNumberFormat="1" applyFont="1" applyFill="1" applyBorder="1"/>
    <xf numFmtId="0" fontId="13" fillId="0" borderId="0" xfId="0" applyFont="1"/>
    <xf numFmtId="2" fontId="13" fillId="0" borderId="0" xfId="0" applyNumberFormat="1" applyFont="1"/>
    <xf numFmtId="168" fontId="13" fillId="0" borderId="0" xfId="0" applyNumberFormat="1" applyFont="1"/>
    <xf numFmtId="168" fontId="14" fillId="0" borderId="0" xfId="0" applyNumberFormat="1" applyFont="1"/>
    <xf numFmtId="14" fontId="8" fillId="0" borderId="4" xfId="0" applyNumberFormat="1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14" fontId="8" fillId="8" borderId="4" xfId="0" applyNumberFormat="1" applyFont="1" applyFill="1" applyBorder="1" applyAlignment="1">
      <alignment horizontal="center" vertical="center" wrapText="1"/>
    </xf>
    <xf numFmtId="0" fontId="8" fillId="8" borderId="3" xfId="0" applyFont="1" applyFill="1" applyBorder="1" applyAlignment="1">
      <alignment horizontal="center" vertical="center" wrapText="1"/>
    </xf>
    <xf numFmtId="0" fontId="0" fillId="12" borderId="0" xfId="0" applyFill="1"/>
    <xf numFmtId="14" fontId="1" fillId="0" borderId="1" xfId="0" quotePrefix="1" applyNumberFormat="1" applyFont="1" applyFill="1" applyBorder="1" applyAlignment="1">
      <alignment horizontal="center"/>
    </xf>
    <xf numFmtId="0" fontId="0" fillId="0" borderId="1" xfId="0" applyBorder="1"/>
    <xf numFmtId="14" fontId="0" fillId="0" borderId="0" xfId="0" applyNumberFormat="1"/>
    <xf numFmtId="49" fontId="0" fillId="8" borderId="1" xfId="0" quotePrefix="1" applyNumberFormat="1" applyFill="1" applyBorder="1"/>
    <xf numFmtId="0" fontId="16" fillId="0" borderId="0" xfId="0" applyFont="1" applyFill="1" applyBorder="1"/>
    <xf numFmtId="0" fontId="0" fillId="0" borderId="0" xfId="0" quotePrefix="1"/>
    <xf numFmtId="166" fontId="0" fillId="0" borderId="1" xfId="0" quotePrefix="1" applyNumberFormat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164" fontId="0" fillId="0" borderId="0" xfId="0" applyNumberFormat="1"/>
    <xf numFmtId="14" fontId="0" fillId="0" borderId="21" xfId="0" applyNumberFormat="1" applyBorder="1"/>
    <xf numFmtId="14" fontId="0" fillId="0" borderId="22" xfId="0" applyNumberFormat="1" applyBorder="1"/>
    <xf numFmtId="14" fontId="0" fillId="0" borderId="0" xfId="0" applyNumberFormat="1" applyBorder="1"/>
    <xf numFmtId="14" fontId="0" fillId="0" borderId="6" xfId="0" applyNumberFormat="1" applyBorder="1"/>
    <xf numFmtId="0" fontId="5" fillId="0" borderId="27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0" fontId="0" fillId="13" borderId="23" xfId="0" applyFill="1" applyBorder="1"/>
    <xf numFmtId="0" fontId="0" fillId="0" borderId="0" xfId="0" applyFill="1" applyBorder="1"/>
    <xf numFmtId="0" fontId="0" fillId="13" borderId="23" xfId="0" quotePrefix="1" applyFill="1" applyBorder="1"/>
    <xf numFmtId="0" fontId="0" fillId="7" borderId="0" xfId="0" applyFill="1"/>
    <xf numFmtId="164" fontId="0" fillId="0" borderId="0" xfId="0" applyNumberFormat="1" applyFill="1"/>
    <xf numFmtId="2" fontId="0" fillId="8" borderId="1" xfId="0" applyNumberFormat="1" applyFill="1" applyBorder="1"/>
    <xf numFmtId="2" fontId="0" fillId="8" borderId="1" xfId="0" applyNumberFormat="1" applyFill="1" applyBorder="1" applyAlignment="1">
      <alignment horizontal="right"/>
    </xf>
    <xf numFmtId="0" fontId="20" fillId="0" borderId="0" xfId="0" applyFont="1"/>
    <xf numFmtId="49" fontId="0" fillId="0" borderId="0" xfId="0" applyNumberFormat="1"/>
    <xf numFmtId="2" fontId="0" fillId="0" borderId="0" xfId="0" applyNumberFormat="1"/>
    <xf numFmtId="0" fontId="4" fillId="0" borderId="0" xfId="0" applyFont="1" applyFill="1" applyBorder="1" applyAlignment="1">
      <alignment horizontal="center"/>
    </xf>
    <xf numFmtId="0" fontId="0" fillId="0" borderId="0" xfId="0" applyFill="1" applyBorder="1" applyAlignment="1"/>
    <xf numFmtId="0" fontId="5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/>
    <xf numFmtId="169" fontId="7" fillId="0" borderId="1" xfId="0" applyNumberFormat="1" applyFont="1" applyBorder="1" applyAlignment="1">
      <alignment horizontal="center" vertical="center"/>
    </xf>
    <xf numFmtId="169" fontId="7" fillId="0" borderId="1" xfId="0" applyNumberFormat="1" applyFont="1" applyFill="1" applyBorder="1" applyAlignment="1">
      <alignment horizontal="center" vertical="center"/>
    </xf>
    <xf numFmtId="164" fontId="1" fillId="14" borderId="2" xfId="0" applyNumberFormat="1" applyFont="1" applyFill="1" applyBorder="1" applyAlignment="1">
      <alignment horizontal="center" wrapText="1"/>
    </xf>
    <xf numFmtId="14" fontId="1" fillId="15" borderId="1" xfId="0" applyNumberFormat="1" applyFont="1" applyFill="1" applyBorder="1" applyAlignment="1">
      <alignment horizontal="center"/>
    </xf>
    <xf numFmtId="2" fontId="4" fillId="8" borderId="1" xfId="0" applyNumberFormat="1" applyFont="1" applyFill="1" applyBorder="1" applyAlignment="1">
      <alignment horizontal="center"/>
    </xf>
    <xf numFmtId="164" fontId="1" fillId="7" borderId="2" xfId="0" applyNumberFormat="1" applyFont="1" applyFill="1" applyBorder="1" applyAlignment="1">
      <alignment horizontal="center" wrapText="1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169" fontId="7" fillId="0" borderId="1" xfId="0" quotePrefix="1" applyNumberFormat="1" applyFont="1" applyFill="1" applyBorder="1" applyAlignment="1">
      <alignment horizontal="center" vertical="center"/>
    </xf>
    <xf numFmtId="169" fontId="7" fillId="0" borderId="1" xfId="0" quotePrefix="1" applyNumberFormat="1" applyFont="1" applyBorder="1" applyAlignment="1">
      <alignment horizontal="center" vertical="center"/>
    </xf>
    <xf numFmtId="0" fontId="0" fillId="0" borderId="35" xfId="0" applyBorder="1"/>
    <xf numFmtId="0" fontId="5" fillId="0" borderId="25" xfId="0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49" fontId="0" fillId="13" borderId="36" xfId="0" applyNumberFormat="1" applyFill="1" applyBorder="1"/>
    <xf numFmtId="49" fontId="0" fillId="0" borderId="36" xfId="0" applyNumberFormat="1" applyFill="1" applyBorder="1"/>
    <xf numFmtId="49" fontId="0" fillId="13" borderId="37" xfId="0" applyNumberFormat="1" applyFill="1" applyBorder="1"/>
    <xf numFmtId="166" fontId="0" fillId="0" borderId="30" xfId="0" quotePrefix="1" applyNumberFormat="1" applyBorder="1" applyAlignment="1">
      <alignment horizontal="center" vertical="center"/>
    </xf>
    <xf numFmtId="164" fontId="0" fillId="0" borderId="1" xfId="0" quotePrefix="1" applyNumberFormat="1" applyBorder="1" applyAlignment="1">
      <alignment horizontal="center" vertical="center"/>
    </xf>
    <xf numFmtId="164" fontId="0" fillId="0" borderId="30" xfId="0" quotePrefix="1" applyNumberFormat="1" applyBorder="1" applyAlignment="1">
      <alignment horizontal="center" vertical="center"/>
    </xf>
    <xf numFmtId="167" fontId="7" fillId="0" borderId="1" xfId="0" applyNumberFormat="1" applyFont="1" applyBorder="1"/>
    <xf numFmtId="167" fontId="7" fillId="0" borderId="1" xfId="0" applyNumberFormat="1" applyFont="1" applyFill="1" applyBorder="1"/>
    <xf numFmtId="167" fontId="7" fillId="5" borderId="1" xfId="0" applyNumberFormat="1" applyFont="1" applyFill="1" applyBorder="1"/>
    <xf numFmtId="167" fontId="5" fillId="7" borderId="1" xfId="0" applyNumberFormat="1" applyFont="1" applyFill="1" applyBorder="1"/>
    <xf numFmtId="164" fontId="1" fillId="3" borderId="2" xfId="0" quotePrefix="1" applyNumberFormat="1" applyFont="1" applyFill="1" applyBorder="1" applyAlignment="1">
      <alignment horizontal="center" wrapText="1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167" fontId="7" fillId="0" borderId="0" xfId="0" applyNumberFormat="1" applyFont="1" applyFill="1" applyBorder="1"/>
    <xf numFmtId="171" fontId="7" fillId="0" borderId="1" xfId="0" applyNumberFormat="1" applyFont="1" applyBorder="1"/>
    <xf numFmtId="171" fontId="7" fillId="0" borderId="1" xfId="0" applyNumberFormat="1" applyFont="1" applyFill="1" applyBorder="1"/>
    <xf numFmtId="171" fontId="5" fillId="7" borderId="1" xfId="0" applyNumberFormat="1" applyFont="1" applyFill="1" applyBorder="1"/>
    <xf numFmtId="0" fontId="0" fillId="0" borderId="0" xfId="0" applyBorder="1" applyAlignment="1"/>
    <xf numFmtId="0" fontId="1" fillId="0" borderId="0" xfId="0" applyFont="1" applyBorder="1" applyAlignment="1">
      <alignment horizontal="centerContinuous" vertical="center"/>
    </xf>
    <xf numFmtId="14" fontId="1" fillId="0" borderId="0" xfId="0" applyNumberFormat="1" applyFont="1" applyFill="1" applyBorder="1" applyAlignment="1">
      <alignment horizontal="center"/>
    </xf>
    <xf numFmtId="164" fontId="2" fillId="4" borderId="0" xfId="0" applyNumberFormat="1" applyFont="1" applyFill="1" applyBorder="1" applyAlignment="1">
      <alignment horizontal="center" vertical="center"/>
    </xf>
    <xf numFmtId="164" fontId="1" fillId="4" borderId="0" xfId="0" applyNumberFormat="1" applyFont="1" applyFill="1" applyBorder="1" applyAlignment="1">
      <alignment horizontal="center" vertical="center"/>
    </xf>
    <xf numFmtId="0" fontId="0" fillId="0" borderId="36" xfId="0" applyBorder="1"/>
    <xf numFmtId="0" fontId="5" fillId="0" borderId="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1" xfId="0" applyBorder="1"/>
    <xf numFmtId="0" fontId="0" fillId="0" borderId="41" xfId="0" applyBorder="1" applyAlignment="1">
      <alignment horizontal="center" vertical="center"/>
    </xf>
    <xf numFmtId="164" fontId="0" fillId="0" borderId="5" xfId="0" quotePrefix="1" applyNumberForma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64" fontId="0" fillId="0" borderId="4" xfId="0" quotePrefix="1" applyNumberFormat="1" applyBorder="1" applyAlignment="1">
      <alignment horizontal="center" vertical="center"/>
    </xf>
    <xf numFmtId="0" fontId="5" fillId="0" borderId="42" xfId="0" applyFont="1" applyBorder="1" applyAlignment="1">
      <alignment horizontal="center" vertical="center"/>
    </xf>
    <xf numFmtId="166" fontId="0" fillId="0" borderId="5" xfId="0" quotePrefix="1" applyNumberFormat="1" applyBorder="1" applyAlignment="1">
      <alignment horizontal="center" vertical="center"/>
    </xf>
    <xf numFmtId="166" fontId="0" fillId="0" borderId="43" xfId="0" quotePrefix="1" applyNumberFormat="1" applyBorder="1" applyAlignment="1">
      <alignment horizontal="center" vertical="center"/>
    </xf>
    <xf numFmtId="166" fontId="8" fillId="0" borderId="1" xfId="0" quotePrefix="1" applyNumberFormat="1" applyFont="1" applyBorder="1" applyAlignment="1">
      <alignment horizontal="center" vertical="center"/>
    </xf>
    <xf numFmtId="166" fontId="8" fillId="0" borderId="30" xfId="0" quotePrefix="1" applyNumberFormat="1" applyFont="1" applyBorder="1" applyAlignment="1">
      <alignment horizontal="center" vertical="center"/>
    </xf>
    <xf numFmtId="166" fontId="8" fillId="0" borderId="28" xfId="0" quotePrefix="1" applyNumberFormat="1" applyFont="1" applyBorder="1" applyAlignment="1">
      <alignment horizontal="center" vertical="center"/>
    </xf>
    <xf numFmtId="166" fontId="8" fillId="0" borderId="31" xfId="0" quotePrefix="1" applyNumberFormat="1" applyFont="1" applyBorder="1" applyAlignment="1">
      <alignment horizontal="center" vertical="center"/>
    </xf>
    <xf numFmtId="166" fontId="8" fillId="0" borderId="4" xfId="0" quotePrefix="1" applyNumberFormat="1" applyFont="1" applyBorder="1" applyAlignment="1">
      <alignment horizontal="center" vertical="center"/>
    </xf>
    <xf numFmtId="164" fontId="8" fillId="0" borderId="1" xfId="0" quotePrefix="1" applyNumberFormat="1" applyFont="1" applyBorder="1" applyAlignment="1">
      <alignment horizontal="center" vertical="center"/>
    </xf>
    <xf numFmtId="164" fontId="8" fillId="0" borderId="30" xfId="0" quotePrefix="1" applyNumberFormat="1" applyFont="1" applyBorder="1" applyAlignment="1">
      <alignment horizontal="center" vertical="center"/>
    </xf>
    <xf numFmtId="164" fontId="8" fillId="0" borderId="25" xfId="0" quotePrefix="1" applyNumberFormat="1" applyFont="1" applyBorder="1" applyAlignment="1">
      <alignment horizontal="center" vertical="center"/>
    </xf>
    <xf numFmtId="164" fontId="8" fillId="0" borderId="28" xfId="0" quotePrefix="1" applyNumberFormat="1" applyFont="1" applyBorder="1" applyAlignment="1">
      <alignment horizontal="center" vertical="center"/>
    </xf>
    <xf numFmtId="164" fontId="8" fillId="0" borderId="31" xfId="0" quotePrefix="1" applyNumberFormat="1" applyFont="1" applyBorder="1" applyAlignment="1">
      <alignment horizontal="center" vertical="center"/>
    </xf>
    <xf numFmtId="164" fontId="8" fillId="0" borderId="26" xfId="0" quotePrefix="1" applyNumberFormat="1" applyFont="1" applyBorder="1" applyAlignment="1">
      <alignment horizontal="center" vertical="center"/>
    </xf>
    <xf numFmtId="0" fontId="0" fillId="10" borderId="0" xfId="0" applyFill="1"/>
    <xf numFmtId="0" fontId="0" fillId="0" borderId="24" xfId="0" applyBorder="1"/>
    <xf numFmtId="0" fontId="0" fillId="0" borderId="28" xfId="0" applyBorder="1"/>
    <xf numFmtId="0" fontId="5" fillId="0" borderId="44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0" fontId="5" fillId="0" borderId="46" xfId="0" applyFont="1" applyBorder="1" applyAlignment="1">
      <alignment horizontal="center" vertical="center" wrapText="1"/>
    </xf>
    <xf numFmtId="166" fontId="0" fillId="0" borderId="1" xfId="0" applyNumberFormat="1" applyBorder="1"/>
    <xf numFmtId="0" fontId="0" fillId="8" borderId="25" xfId="0" applyFill="1" applyBorder="1"/>
    <xf numFmtId="0" fontId="0" fillId="8" borderId="26" xfId="0" applyFill="1" applyBorder="1"/>
    <xf numFmtId="0" fontId="24" fillId="0" borderId="0" xfId="0" applyFont="1"/>
    <xf numFmtId="0" fontId="23" fillId="0" borderId="0" xfId="0" applyFont="1"/>
    <xf numFmtId="0" fontId="25" fillId="0" borderId="0" xfId="0" applyFont="1"/>
    <xf numFmtId="0" fontId="0" fillId="12" borderId="33" xfId="0" applyFill="1" applyBorder="1"/>
    <xf numFmtId="0" fontId="7" fillId="6" borderId="1" xfId="0" applyFont="1" applyFill="1" applyBorder="1"/>
    <xf numFmtId="167" fontId="7" fillId="6" borderId="1" xfId="0" applyNumberFormat="1" applyFont="1" applyFill="1" applyBorder="1"/>
    <xf numFmtId="167" fontId="27" fillId="6" borderId="1" xfId="0" applyNumberFormat="1" applyFont="1" applyFill="1" applyBorder="1"/>
    <xf numFmtId="14" fontId="1" fillId="0" borderId="1" xfId="0" applyNumberFormat="1" applyFont="1" applyBorder="1" applyAlignment="1">
      <alignment horizontal="centerContinuous" vertical="center"/>
    </xf>
    <xf numFmtId="0" fontId="4" fillId="6" borderId="6" xfId="0" applyFont="1" applyFill="1" applyBorder="1" applyAlignment="1">
      <alignment horizontal="center"/>
    </xf>
    <xf numFmtId="0" fontId="5" fillId="0" borderId="4" xfId="0" applyFont="1" applyBorder="1" applyAlignment="1">
      <alignment horizontal="center" vertical="center" wrapText="1"/>
    </xf>
    <xf numFmtId="0" fontId="4" fillId="6" borderId="6" xfId="0" applyFont="1" applyFill="1" applyBorder="1" applyAlignment="1">
      <alignment horizontal="center"/>
    </xf>
    <xf numFmtId="167" fontId="1" fillId="3" borderId="2" xfId="0" applyNumberFormat="1" applyFont="1" applyFill="1" applyBorder="1" applyAlignment="1">
      <alignment horizontal="center" wrapText="1"/>
    </xf>
    <xf numFmtId="167" fontId="2" fillId="4" borderId="1" xfId="0" applyNumberFormat="1" applyFont="1" applyFill="1" applyBorder="1" applyAlignment="1">
      <alignment horizontal="center" vertical="center"/>
    </xf>
    <xf numFmtId="167" fontId="1" fillId="4" borderId="1" xfId="0" applyNumberFormat="1" applyFont="1" applyFill="1" applyBorder="1" applyAlignment="1">
      <alignment horizontal="center" vertical="center"/>
    </xf>
    <xf numFmtId="167" fontId="0" fillId="2" borderId="1" xfId="0" applyNumberFormat="1" applyFill="1" applyBorder="1"/>
    <xf numFmtId="167" fontId="1" fillId="14" borderId="2" xfId="0" applyNumberFormat="1" applyFont="1" applyFill="1" applyBorder="1" applyAlignment="1">
      <alignment horizontal="center" wrapText="1"/>
    </xf>
    <xf numFmtId="167" fontId="1" fillId="7" borderId="2" xfId="0" applyNumberFormat="1" applyFont="1" applyFill="1" applyBorder="1" applyAlignment="1">
      <alignment horizontal="center" wrapText="1"/>
    </xf>
    <xf numFmtId="167" fontId="0" fillId="0" borderId="0" xfId="0" applyNumberFormat="1"/>
    <xf numFmtId="49" fontId="16" fillId="0" borderId="0" xfId="0" applyNumberFormat="1" applyFont="1"/>
    <xf numFmtId="0" fontId="16" fillId="0" borderId="0" xfId="0" applyFont="1"/>
    <xf numFmtId="16" fontId="0" fillId="0" borderId="0" xfId="0" applyNumberFormat="1"/>
    <xf numFmtId="0" fontId="0" fillId="12" borderId="7" xfId="0" applyFill="1" applyBorder="1" applyAlignment="1">
      <alignment horizontal="center" vertical="center"/>
    </xf>
    <xf numFmtId="0" fontId="19" fillId="0" borderId="0" xfId="0" applyFont="1"/>
    <xf numFmtId="0" fontId="0" fillId="0" borderId="0" xfId="0" applyNumberFormat="1"/>
    <xf numFmtId="0" fontId="0" fillId="5" borderId="1" xfId="0" applyFill="1" applyBorder="1" applyAlignment="1">
      <alignment horizontal="left" vertical="center"/>
    </xf>
    <xf numFmtId="0" fontId="0" fillId="5" borderId="1" xfId="0" applyFill="1" applyBorder="1" applyAlignment="1">
      <alignment horizontal="left" vertical="center"/>
    </xf>
    <xf numFmtId="164" fontId="0" fillId="5" borderId="1" xfId="0" applyNumberFormat="1" applyFill="1" applyBorder="1" applyAlignment="1">
      <alignment horizontal="left" vertical="center"/>
    </xf>
    <xf numFmtId="0" fontId="8" fillId="0" borderId="0" xfId="0" applyFont="1" applyBorder="1" applyAlignment="1"/>
    <xf numFmtId="1" fontId="0" fillId="8" borderId="1" xfId="0" applyNumberFormat="1" applyFill="1" applyBorder="1"/>
    <xf numFmtId="0" fontId="8" fillId="0" borderId="0" xfId="0" applyFont="1"/>
    <xf numFmtId="0" fontId="8" fillId="13" borderId="0" xfId="0" applyFont="1" applyFill="1" applyBorder="1" applyAlignment="1"/>
    <xf numFmtId="0" fontId="0" fillId="16" borderId="0" xfId="0" applyFill="1"/>
    <xf numFmtId="0" fontId="16" fillId="0" borderId="0" xfId="0" applyFont="1" applyFill="1"/>
    <xf numFmtId="14" fontId="16" fillId="0" borderId="0" xfId="0" applyNumberFormat="1" applyFont="1"/>
    <xf numFmtId="0" fontId="0" fillId="5" borderId="1" xfId="0" applyFill="1" applyBorder="1" applyAlignment="1">
      <alignment horizontal="left" vertical="center"/>
    </xf>
    <xf numFmtId="164" fontId="0" fillId="5" borderId="1" xfId="0" applyNumberFormat="1" applyFill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167" fontId="16" fillId="0" borderId="0" xfId="0" applyNumberFormat="1" applyFont="1"/>
    <xf numFmtId="0" fontId="0" fillId="5" borderId="1" xfId="0" applyFill="1" applyBorder="1" applyAlignment="1">
      <alignment horizontal="left" vertical="center"/>
    </xf>
    <xf numFmtId="164" fontId="0" fillId="5" borderId="1" xfId="0" applyNumberFormat="1" applyFill="1" applyBorder="1" applyAlignment="1">
      <alignment horizontal="left" vertical="center"/>
    </xf>
    <xf numFmtId="0" fontId="5" fillId="0" borderId="52" xfId="0" applyFont="1" applyBorder="1" applyAlignment="1">
      <alignment horizontal="center" vertical="center" wrapText="1"/>
    </xf>
    <xf numFmtId="0" fontId="0" fillId="0" borderId="5" xfId="0" applyBorder="1"/>
    <xf numFmtId="0" fontId="0" fillId="5" borderId="1" xfId="0" applyFill="1" applyBorder="1" applyAlignment="1">
      <alignment horizontal="left" vertical="center"/>
    </xf>
    <xf numFmtId="14" fontId="0" fillId="0" borderId="53" xfId="0" applyNumberFormat="1" applyFont="1" applyBorder="1"/>
    <xf numFmtId="0" fontId="0" fillId="5" borderId="1" xfId="0" applyFill="1" applyBorder="1" applyAlignment="1">
      <alignment horizontal="left" vertical="center"/>
    </xf>
    <xf numFmtId="164" fontId="0" fillId="5" borderId="1" xfId="0" applyNumberFormat="1" applyFill="1" applyBorder="1" applyAlignment="1">
      <alignment horizontal="left" vertical="center"/>
    </xf>
    <xf numFmtId="0" fontId="0" fillId="5" borderId="1" xfId="0" applyFill="1" applyBorder="1" applyAlignment="1">
      <alignment horizontal="left" vertical="center"/>
    </xf>
    <xf numFmtId="164" fontId="0" fillId="5" borderId="1" xfId="0" applyNumberFormat="1" applyFill="1" applyBorder="1" applyAlignment="1">
      <alignment horizontal="left" vertical="center"/>
    </xf>
    <xf numFmtId="0" fontId="30" fillId="0" borderId="0" xfId="0" applyFont="1" applyAlignment="1">
      <alignment vertical="center"/>
    </xf>
    <xf numFmtId="0" fontId="3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0" fillId="7" borderId="1" xfId="0" applyFill="1" applyBorder="1" applyAlignment="1">
      <alignment vertical="center" wrapText="1"/>
    </xf>
    <xf numFmtId="164" fontId="4" fillId="8" borderId="1" xfId="0" applyNumberFormat="1" applyFont="1" applyFill="1" applyBorder="1" applyAlignment="1">
      <alignment horizontal="center"/>
    </xf>
    <xf numFmtId="2" fontId="0" fillId="0" borderId="1" xfId="0" applyNumberFormat="1" applyBorder="1" applyAlignment="1">
      <alignment vertical="center" wrapText="1"/>
    </xf>
    <xf numFmtId="2" fontId="0" fillId="7" borderId="1" xfId="0" applyNumberFormat="1" applyFill="1" applyBorder="1" applyAlignment="1">
      <alignment vertical="center" wrapText="1"/>
    </xf>
    <xf numFmtId="164" fontId="0" fillId="8" borderId="1" xfId="0" applyNumberFormat="1" applyFill="1" applyBorder="1" applyAlignment="1">
      <alignment vertical="center" wrapText="1"/>
    </xf>
    <xf numFmtId="164" fontId="0" fillId="0" borderId="1" xfId="0" applyNumberFormat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164" fontId="8" fillId="8" borderId="1" xfId="0" applyNumberFormat="1" applyFont="1" applyFill="1" applyBorder="1" applyAlignment="1">
      <alignment vertical="center" wrapText="1"/>
    </xf>
    <xf numFmtId="0" fontId="32" fillId="0" borderId="1" xfId="0" applyFont="1" applyBorder="1" applyAlignment="1">
      <alignment vertical="center" wrapText="1"/>
    </xf>
    <xf numFmtId="164" fontId="8" fillId="0" borderId="1" xfId="0" applyNumberFormat="1" applyFont="1" applyBorder="1" applyAlignment="1">
      <alignment vertical="center" wrapText="1"/>
    </xf>
    <xf numFmtId="4" fontId="0" fillId="0" borderId="1" xfId="0" applyNumberFormat="1" applyBorder="1" applyAlignment="1">
      <alignment vertical="center" wrapText="1"/>
    </xf>
    <xf numFmtId="4" fontId="0" fillId="8" borderId="1" xfId="0" applyNumberFormat="1" applyFill="1" applyBorder="1" applyAlignment="1">
      <alignment vertical="center" wrapText="1"/>
    </xf>
    <xf numFmtId="4" fontId="8" fillId="8" borderId="1" xfId="0" applyNumberFormat="1" applyFont="1" applyFill="1" applyBorder="1" applyAlignment="1">
      <alignment vertical="center" wrapText="1"/>
    </xf>
    <xf numFmtId="4" fontId="0" fillId="7" borderId="1" xfId="0" applyNumberFormat="1" applyFill="1" applyBorder="1" applyAlignment="1">
      <alignment vertical="center" wrapText="1"/>
    </xf>
    <xf numFmtId="0" fontId="3" fillId="7" borderId="1" xfId="0" applyFont="1" applyFill="1" applyBorder="1" applyAlignment="1">
      <alignment horizontal="center" vertical="center"/>
    </xf>
    <xf numFmtId="167" fontId="0" fillId="8" borderId="1" xfId="0" applyNumberFormat="1" applyFill="1" applyBorder="1" applyAlignment="1">
      <alignment vertical="center" wrapText="1"/>
    </xf>
    <xf numFmtId="167" fontId="0" fillId="0" borderId="1" xfId="0" applyNumberFormat="1" applyBorder="1" applyAlignment="1">
      <alignment vertical="center" wrapText="1"/>
    </xf>
    <xf numFmtId="167" fontId="0" fillId="7" borderId="1" xfId="0" applyNumberFormat="1" applyFill="1" applyBorder="1" applyAlignment="1">
      <alignment vertical="center" wrapText="1"/>
    </xf>
    <xf numFmtId="167" fontId="8" fillId="8" borderId="1" xfId="0" applyNumberFormat="1" applyFont="1" applyFill="1" applyBorder="1" applyAlignment="1">
      <alignment vertical="center" wrapText="1"/>
    </xf>
    <xf numFmtId="0" fontId="0" fillId="5" borderId="1" xfId="0" applyFill="1" applyBorder="1" applyAlignment="1">
      <alignment horizontal="left" vertical="center"/>
    </xf>
    <xf numFmtId="164" fontId="0" fillId="5" borderId="1" xfId="0" applyNumberFormat="1" applyFill="1" applyBorder="1" applyAlignment="1">
      <alignment horizontal="left" vertical="center"/>
    </xf>
    <xf numFmtId="0" fontId="0" fillId="5" borderId="1" xfId="0" applyFill="1" applyBorder="1" applyAlignment="1">
      <alignment horizontal="left" vertical="center"/>
    </xf>
    <xf numFmtId="164" fontId="0" fillId="5" borderId="1" xfId="0" applyNumberFormat="1" applyFill="1" applyBorder="1" applyAlignment="1">
      <alignment horizontal="left" vertical="center"/>
    </xf>
    <xf numFmtId="0" fontId="4" fillId="6" borderId="6" xfId="0" applyFont="1" applyFill="1" applyBorder="1" applyAlignment="1">
      <alignment horizontal="center"/>
    </xf>
    <xf numFmtId="0" fontId="0" fillId="8" borderId="1" xfId="0" applyFill="1" applyBorder="1"/>
    <xf numFmtId="176" fontId="8" fillId="8" borderId="1" xfId="0" applyNumberFormat="1" applyFont="1" applyFill="1" applyBorder="1" applyAlignment="1">
      <alignment vertical="center" wrapText="1"/>
    </xf>
    <xf numFmtId="14" fontId="0" fillId="0" borderId="27" xfId="0" applyNumberFormat="1" applyBorder="1"/>
    <xf numFmtId="14" fontId="0" fillId="0" borderId="29" xfId="0" applyNumberFormat="1" applyBorder="1"/>
    <xf numFmtId="0" fontId="33" fillId="0" borderId="0" xfId="0" applyFont="1" applyAlignment="1">
      <alignment vertical="center" wrapText="1"/>
    </xf>
    <xf numFmtId="0" fontId="34" fillId="17" borderId="54" xfId="0" applyFont="1" applyFill="1" applyBorder="1" applyAlignment="1">
      <alignment horizontal="center" vertical="center" wrapText="1"/>
    </xf>
    <xf numFmtId="0" fontId="34" fillId="17" borderId="55" xfId="0" applyFont="1" applyFill="1" applyBorder="1" applyAlignment="1">
      <alignment horizontal="center" vertical="center" wrapText="1"/>
    </xf>
    <xf numFmtId="0" fontId="34" fillId="17" borderId="56" xfId="0" applyFont="1" applyFill="1" applyBorder="1" applyAlignment="1">
      <alignment horizontal="center" vertical="center" wrapText="1"/>
    </xf>
    <xf numFmtId="0" fontId="35" fillId="18" borderId="57" xfId="0" applyFont="1" applyFill="1" applyBorder="1" applyAlignment="1">
      <alignment vertical="center" wrapText="1"/>
    </xf>
    <xf numFmtId="0" fontId="35" fillId="18" borderId="0" xfId="0" applyFont="1" applyFill="1" applyAlignment="1">
      <alignment vertical="center" wrapText="1"/>
    </xf>
    <xf numFmtId="0" fontId="35" fillId="18" borderId="58" xfId="0" applyFont="1" applyFill="1" applyBorder="1" applyAlignment="1">
      <alignment vertical="center" wrapText="1"/>
    </xf>
    <xf numFmtId="0" fontId="35" fillId="0" borderId="57" xfId="0" applyFont="1" applyBorder="1" applyAlignment="1">
      <alignment vertical="center" wrapText="1"/>
    </xf>
    <xf numFmtId="0" fontId="35" fillId="0" borderId="0" xfId="0" applyFont="1" applyAlignment="1">
      <alignment vertical="center" wrapText="1"/>
    </xf>
    <xf numFmtId="0" fontId="35" fillId="0" borderId="58" xfId="0" applyFont="1" applyBorder="1" applyAlignment="1">
      <alignment vertical="center" wrapText="1"/>
    </xf>
    <xf numFmtId="0" fontId="35" fillId="19" borderId="57" xfId="0" applyFont="1" applyFill="1" applyBorder="1" applyAlignment="1">
      <alignment vertical="center" wrapText="1"/>
    </xf>
    <xf numFmtId="0" fontId="35" fillId="19" borderId="0" xfId="0" applyFont="1" applyFill="1" applyAlignment="1">
      <alignment vertical="center" wrapText="1"/>
    </xf>
    <xf numFmtId="0" fontId="35" fillId="19" borderId="58" xfId="0" applyFont="1" applyFill="1" applyBorder="1" applyAlignment="1">
      <alignment vertical="center" wrapText="1"/>
    </xf>
    <xf numFmtId="0" fontId="35" fillId="19" borderId="59" xfId="0" applyFont="1" applyFill="1" applyBorder="1" applyAlignment="1">
      <alignment vertical="center" wrapText="1"/>
    </xf>
    <xf numFmtId="0" fontId="35" fillId="19" borderId="60" xfId="0" applyFont="1" applyFill="1" applyBorder="1" applyAlignment="1">
      <alignment vertical="center" wrapText="1"/>
    </xf>
    <xf numFmtId="0" fontId="35" fillId="19" borderId="61" xfId="0" applyFont="1" applyFill="1" applyBorder="1" applyAlignment="1">
      <alignment vertical="center" wrapText="1"/>
    </xf>
    <xf numFmtId="167" fontId="35" fillId="19" borderId="0" xfId="0" applyNumberFormat="1" applyFont="1" applyFill="1" applyAlignment="1">
      <alignment vertical="center" wrapText="1"/>
    </xf>
    <xf numFmtId="167" fontId="35" fillId="19" borderId="60" xfId="0" applyNumberFormat="1" applyFont="1" applyFill="1" applyBorder="1" applyAlignment="1">
      <alignment vertical="center" wrapText="1"/>
    </xf>
    <xf numFmtId="0" fontId="35" fillId="18" borderId="0" xfId="0" applyFont="1" applyFill="1" applyAlignment="1">
      <alignment horizontal="center" vertical="center" wrapText="1"/>
    </xf>
    <xf numFmtId="0" fontId="35" fillId="10" borderId="0" xfId="0" applyFont="1" applyFill="1" applyAlignment="1">
      <alignment vertical="center" wrapText="1"/>
    </xf>
    <xf numFmtId="0" fontId="0" fillId="5" borderId="1" xfId="0" applyFill="1" applyBorder="1" applyAlignment="1">
      <alignment horizontal="left" vertical="center"/>
    </xf>
    <xf numFmtId="164" fontId="0" fillId="5" borderId="1" xfId="0" applyNumberFormat="1" applyFill="1" applyBorder="1" applyAlignment="1">
      <alignment horizontal="left" vertical="center"/>
    </xf>
    <xf numFmtId="0" fontId="36" fillId="0" borderId="0" xfId="0" applyFont="1" applyAlignment="1">
      <alignment vertical="center"/>
    </xf>
    <xf numFmtId="0" fontId="37" fillId="0" borderId="23" xfId="0" applyFont="1" applyBorder="1" applyAlignment="1">
      <alignment vertical="center" wrapText="1"/>
    </xf>
    <xf numFmtId="0" fontId="37" fillId="0" borderId="34" xfId="0" applyFont="1" applyBorder="1" applyAlignment="1">
      <alignment horizontal="center" vertical="center" wrapText="1"/>
    </xf>
    <xf numFmtId="0" fontId="38" fillId="0" borderId="62" xfId="0" applyFont="1" applyBorder="1" applyAlignment="1">
      <alignment vertical="center" wrapText="1"/>
    </xf>
    <xf numFmtId="0" fontId="38" fillId="0" borderId="63" xfId="0" applyFont="1" applyBorder="1" applyAlignment="1">
      <alignment horizontal="center" vertical="center" wrapText="1"/>
    </xf>
    <xf numFmtId="177" fontId="38" fillId="8" borderId="63" xfId="0" applyNumberFormat="1" applyFont="1" applyFill="1" applyBorder="1" applyAlignment="1">
      <alignment horizontal="right" vertical="center" wrapText="1"/>
    </xf>
    <xf numFmtId="178" fontId="38" fillId="8" borderId="63" xfId="0" applyNumberFormat="1" applyFont="1" applyFill="1" applyBorder="1" applyAlignment="1">
      <alignment horizontal="right" vertical="center" wrapText="1"/>
    </xf>
    <xf numFmtId="0" fontId="35" fillId="0" borderId="0" xfId="0" applyFont="1" applyFill="1" applyAlignment="1">
      <alignment vertical="center" wrapText="1"/>
    </xf>
    <xf numFmtId="0" fontId="4" fillId="20" borderId="6" xfId="0" applyFont="1" applyFill="1" applyBorder="1" applyAlignment="1">
      <alignment horizontal="center"/>
    </xf>
    <xf numFmtId="0" fontId="7" fillId="21" borderId="1" xfId="0" applyFont="1" applyFill="1" applyBorder="1"/>
    <xf numFmtId="167" fontId="7" fillId="21" borderId="1" xfId="0" applyNumberFormat="1" applyFont="1" applyFill="1" applyBorder="1"/>
    <xf numFmtId="171" fontId="7" fillId="21" borderId="1" xfId="0" applyNumberFormat="1" applyFont="1" applyFill="1" applyBorder="1"/>
    <xf numFmtId="169" fontId="7" fillId="21" borderId="1" xfId="0" applyNumberFormat="1" applyFont="1" applyFill="1" applyBorder="1" applyAlignment="1">
      <alignment horizontal="center" vertical="center"/>
    </xf>
    <xf numFmtId="0" fontId="3" fillId="22" borderId="0" xfId="0" applyFont="1" applyFill="1"/>
    <xf numFmtId="0" fontId="0" fillId="22" borderId="0" xfId="0" applyFill="1"/>
    <xf numFmtId="0" fontId="26" fillId="22" borderId="32" xfId="0" applyFont="1" applyFill="1" applyBorder="1"/>
    <xf numFmtId="0" fontId="0" fillId="22" borderId="33" xfId="0" applyFill="1" applyBorder="1"/>
    <xf numFmtId="0" fontId="0" fillId="22" borderId="1" xfId="0" applyFill="1" applyBorder="1"/>
    <xf numFmtId="0" fontId="0" fillId="22" borderId="7" xfId="0" applyFill="1" applyBorder="1" applyAlignment="1">
      <alignment horizontal="center" vertical="center"/>
    </xf>
    <xf numFmtId="0" fontId="0" fillId="22" borderId="34" xfId="0" applyFill="1" applyBorder="1"/>
    <xf numFmtId="2" fontId="0" fillId="22" borderId="5" xfId="0" quotePrefix="1" applyNumberFormat="1" applyFill="1" applyBorder="1"/>
    <xf numFmtId="0" fontId="0" fillId="22" borderId="49" xfId="0" applyFill="1" applyBorder="1"/>
    <xf numFmtId="0" fontId="39" fillId="0" borderId="1" xfId="0" applyFont="1" applyBorder="1"/>
    <xf numFmtId="167" fontId="39" fillId="0" borderId="1" xfId="0" applyNumberFormat="1" applyFont="1" applyBorder="1"/>
    <xf numFmtId="167" fontId="39" fillId="0" borderId="1" xfId="0" applyNumberFormat="1" applyFont="1" applyFill="1" applyBorder="1"/>
    <xf numFmtId="0" fontId="39" fillId="21" borderId="1" xfId="0" applyFont="1" applyFill="1" applyBorder="1"/>
    <xf numFmtId="167" fontId="39" fillId="21" borderId="1" xfId="0" applyNumberFormat="1" applyFont="1" applyFill="1" applyBorder="1"/>
    <xf numFmtId="0" fontId="39" fillId="20" borderId="1" xfId="0" applyFont="1" applyFill="1" applyBorder="1"/>
    <xf numFmtId="167" fontId="39" fillId="20" borderId="1" xfId="0" applyNumberFormat="1" applyFont="1" applyFill="1" applyBorder="1"/>
    <xf numFmtId="167" fontId="40" fillId="20" borderId="1" xfId="0" applyNumberFormat="1" applyFont="1" applyFill="1" applyBorder="1"/>
    <xf numFmtId="167" fontId="40" fillId="20" borderId="1" xfId="0" applyNumberFormat="1" applyFont="1" applyFill="1" applyBorder="1" applyAlignment="1">
      <alignment horizontal="right"/>
    </xf>
    <xf numFmtId="167" fontId="39" fillId="0" borderId="1" xfId="0" applyNumberFormat="1" applyFont="1" applyBorder="1" applyAlignment="1">
      <alignment horizontal="right"/>
    </xf>
    <xf numFmtId="167" fontId="39" fillId="21" borderId="1" xfId="0" applyNumberFormat="1" applyFont="1" applyFill="1" applyBorder="1" applyAlignment="1">
      <alignment horizontal="right"/>
    </xf>
    <xf numFmtId="14" fontId="43" fillId="0" borderId="16" xfId="0" applyNumberFormat="1" applyFont="1" applyFill="1" applyBorder="1" applyAlignment="1">
      <alignment horizontal="center" vertical="center" wrapText="1"/>
    </xf>
    <xf numFmtId="167" fontId="44" fillId="21" borderId="3" xfId="0" applyNumberFormat="1" applyFont="1" applyFill="1" applyBorder="1" applyAlignment="1">
      <alignment horizontal="center" vertical="center"/>
    </xf>
    <xf numFmtId="167" fontId="44" fillId="5" borderId="3" xfId="0" applyNumberFormat="1" applyFont="1" applyFill="1" applyBorder="1" applyAlignment="1">
      <alignment horizontal="center" vertical="center"/>
    </xf>
    <xf numFmtId="0" fontId="44" fillId="0" borderId="3" xfId="0" applyFont="1" applyFill="1" applyBorder="1" applyAlignment="1">
      <alignment horizontal="center" vertical="center"/>
    </xf>
    <xf numFmtId="0" fontId="45" fillId="21" borderId="3" xfId="0" applyFont="1" applyFill="1" applyBorder="1" applyAlignment="1">
      <alignment horizontal="center" vertical="center"/>
    </xf>
    <xf numFmtId="0" fontId="44" fillId="0" borderId="51" xfId="0" applyFont="1" applyFill="1" applyBorder="1" applyAlignment="1">
      <alignment horizontal="center" vertical="center"/>
    </xf>
    <xf numFmtId="0" fontId="44" fillId="0" borderId="17" xfId="0" applyFont="1" applyFill="1" applyBorder="1" applyAlignment="1">
      <alignment horizontal="center" vertical="center"/>
    </xf>
    <xf numFmtId="0" fontId="43" fillId="0" borderId="12" xfId="0" applyFont="1" applyBorder="1" applyAlignment="1">
      <alignment horizontal="center" vertical="center" wrapText="1"/>
    </xf>
    <xf numFmtId="167" fontId="44" fillId="21" borderId="8" xfId="0" applyNumberFormat="1" applyFont="1" applyFill="1" applyBorder="1" applyAlignment="1">
      <alignment horizontal="center" vertical="center"/>
    </xf>
    <xf numFmtId="167" fontId="44" fillId="5" borderId="8" xfId="0" applyNumberFormat="1" applyFont="1" applyFill="1" applyBorder="1" applyAlignment="1">
      <alignment horizontal="center" vertical="center"/>
    </xf>
    <xf numFmtId="167" fontId="44" fillId="0" borderId="8" xfId="0" applyNumberFormat="1" applyFont="1" applyBorder="1" applyAlignment="1">
      <alignment horizontal="center" vertical="center"/>
    </xf>
    <xf numFmtId="167" fontId="45" fillId="21" borderId="8" xfId="0" applyNumberFormat="1" applyFont="1" applyFill="1" applyBorder="1" applyAlignment="1">
      <alignment horizontal="center" vertical="center"/>
    </xf>
    <xf numFmtId="167" fontId="44" fillId="0" borderId="49" xfId="0" applyNumberFormat="1" applyFont="1" applyBorder="1" applyAlignment="1">
      <alignment horizontal="center" vertical="center"/>
    </xf>
    <xf numFmtId="170" fontId="44" fillId="0" borderId="8" xfId="0" applyNumberFormat="1" applyFont="1" applyBorder="1" applyAlignment="1">
      <alignment horizontal="center" vertical="center"/>
    </xf>
    <xf numFmtId="170" fontId="44" fillId="0" borderId="13" xfId="0" applyNumberFormat="1" applyFont="1" applyBorder="1" applyAlignment="1">
      <alignment horizontal="center" vertical="center"/>
    </xf>
    <xf numFmtId="14" fontId="43" fillId="0" borderId="14" xfId="0" applyNumberFormat="1" applyFont="1" applyBorder="1" applyAlignment="1">
      <alignment horizontal="center" vertical="center" wrapText="1"/>
    </xf>
    <xf numFmtId="167" fontId="44" fillId="21" borderId="4" xfId="0" applyNumberFormat="1" applyFont="1" applyFill="1" applyBorder="1" applyAlignment="1">
      <alignment horizontal="center" vertical="center"/>
    </xf>
    <xf numFmtId="167" fontId="44" fillId="5" borderId="4" xfId="0" applyNumberFormat="1" applyFont="1" applyFill="1" applyBorder="1" applyAlignment="1">
      <alignment horizontal="center" vertical="center"/>
    </xf>
    <xf numFmtId="0" fontId="44" fillId="0" borderId="4" xfId="0" applyFont="1" applyBorder="1" applyAlignment="1">
      <alignment horizontal="center" vertical="center"/>
    </xf>
    <xf numFmtId="0" fontId="45" fillId="21" borderId="4" xfId="0" applyFont="1" applyFill="1" applyBorder="1" applyAlignment="1">
      <alignment horizontal="center" vertical="center"/>
    </xf>
    <xf numFmtId="0" fontId="44" fillId="0" borderId="40" xfId="0" applyFont="1" applyBorder="1" applyAlignment="1">
      <alignment horizontal="center" vertical="center"/>
    </xf>
    <xf numFmtId="0" fontId="44" fillId="0" borderId="15" xfId="0" applyFont="1" applyBorder="1" applyAlignment="1">
      <alignment horizontal="center" vertical="center"/>
    </xf>
    <xf numFmtId="14" fontId="43" fillId="0" borderId="16" xfId="0" applyNumberFormat="1" applyFont="1" applyBorder="1" applyAlignment="1">
      <alignment horizontal="center" vertical="center" wrapText="1"/>
    </xf>
    <xf numFmtId="0" fontId="44" fillId="0" borderId="3" xfId="0" applyFont="1" applyBorder="1" applyAlignment="1">
      <alignment horizontal="center" vertical="center"/>
    </xf>
    <xf numFmtId="0" fontId="44" fillId="0" borderId="51" xfId="0" applyFont="1" applyBorder="1" applyAlignment="1">
      <alignment horizontal="center" vertical="center"/>
    </xf>
    <xf numFmtId="0" fontId="44" fillId="0" borderId="17" xfId="0" applyFont="1" applyBorder="1" applyAlignment="1">
      <alignment horizontal="center" vertical="center"/>
    </xf>
    <xf numFmtId="170" fontId="45" fillId="21" borderId="8" xfId="0" applyNumberFormat="1" applyFont="1" applyFill="1" applyBorder="1" applyAlignment="1">
      <alignment horizontal="center" vertical="center"/>
    </xf>
    <xf numFmtId="170" fontId="44" fillId="0" borderId="49" xfId="0" applyNumberFormat="1" applyFont="1" applyBorder="1" applyAlignment="1">
      <alignment horizontal="center" vertical="center"/>
    </xf>
    <xf numFmtId="14" fontId="43" fillId="0" borderId="18" xfId="0" applyNumberFormat="1" applyFont="1" applyBorder="1" applyAlignment="1">
      <alignment horizontal="center" vertical="center" wrapText="1"/>
    </xf>
    <xf numFmtId="167" fontId="44" fillId="21" borderId="19" xfId="0" applyNumberFormat="1" applyFont="1" applyFill="1" applyBorder="1" applyAlignment="1">
      <alignment horizontal="center" vertical="center"/>
    </xf>
    <xf numFmtId="167" fontId="44" fillId="5" borderId="19" xfId="0" applyNumberFormat="1" applyFont="1" applyFill="1" applyBorder="1" applyAlignment="1">
      <alignment horizontal="center" vertical="center"/>
    </xf>
    <xf numFmtId="0" fontId="44" fillId="0" borderId="19" xfId="0" applyFont="1" applyBorder="1" applyAlignment="1">
      <alignment horizontal="center" vertical="center"/>
    </xf>
    <xf numFmtId="0" fontId="45" fillId="21" borderId="19" xfId="0" applyFont="1" applyFill="1" applyBorder="1" applyAlignment="1">
      <alignment horizontal="center" vertical="center"/>
    </xf>
    <xf numFmtId="0" fontId="44" fillId="0" borderId="50" xfId="0" applyFont="1" applyBorder="1" applyAlignment="1">
      <alignment horizontal="center" vertical="center"/>
    </xf>
    <xf numFmtId="0" fontId="44" fillId="0" borderId="20" xfId="0" applyFont="1" applyBorder="1" applyAlignment="1">
      <alignment horizontal="center" vertical="center"/>
    </xf>
    <xf numFmtId="0" fontId="44" fillId="14" borderId="10" xfId="0" applyFont="1" applyFill="1" applyBorder="1" applyAlignment="1">
      <alignment horizontal="center" vertical="center"/>
    </xf>
    <xf numFmtId="0" fontId="44" fillId="14" borderId="11" xfId="0" applyFont="1" applyFill="1" applyBorder="1" applyAlignment="1">
      <alignment horizontal="center" vertical="center"/>
    </xf>
    <xf numFmtId="172" fontId="44" fillId="14" borderId="8" xfId="0" applyNumberFormat="1" applyFont="1" applyFill="1" applyBorder="1" applyAlignment="1">
      <alignment horizontal="center" vertical="center"/>
    </xf>
    <xf numFmtId="172" fontId="44" fillId="14" borderId="13" xfId="0" applyNumberFormat="1" applyFont="1" applyFill="1" applyBorder="1" applyAlignment="1">
      <alignment horizontal="center" vertical="center"/>
    </xf>
    <xf numFmtId="0" fontId="44" fillId="14" borderId="19" xfId="0" applyFont="1" applyFill="1" applyBorder="1" applyAlignment="1">
      <alignment horizontal="center" vertical="center"/>
    </xf>
    <xf numFmtId="0" fontId="44" fillId="14" borderId="20" xfId="0" applyFont="1" applyFill="1" applyBorder="1" applyAlignment="1">
      <alignment horizontal="center" vertical="center"/>
    </xf>
    <xf numFmtId="169" fontId="44" fillId="14" borderId="8" xfId="0" applyNumberFormat="1" applyFont="1" applyFill="1" applyBorder="1" applyAlignment="1">
      <alignment horizontal="center" vertical="center"/>
    </xf>
    <xf numFmtId="169" fontId="44" fillId="14" borderId="13" xfId="0" applyNumberFormat="1" applyFont="1" applyFill="1" applyBorder="1" applyAlignment="1">
      <alignment horizontal="center" vertical="center"/>
    </xf>
    <xf numFmtId="0" fontId="44" fillId="14" borderId="10" xfId="0" applyFont="1" applyFill="1" applyBorder="1"/>
    <xf numFmtId="0" fontId="44" fillId="14" borderId="11" xfId="0" applyFont="1" applyFill="1" applyBorder="1"/>
    <xf numFmtId="0" fontId="44" fillId="14" borderId="4" xfId="0" applyFont="1" applyFill="1" applyBorder="1" applyAlignment="1">
      <alignment horizontal="center" vertical="center"/>
    </xf>
    <xf numFmtId="0" fontId="44" fillId="14" borderId="15" xfId="0" applyFont="1" applyFill="1" applyBorder="1" applyAlignment="1">
      <alignment horizontal="center" vertical="center"/>
    </xf>
    <xf numFmtId="0" fontId="44" fillId="14" borderId="3" xfId="0" applyFont="1" applyFill="1" applyBorder="1" applyAlignment="1">
      <alignment horizontal="center" vertical="center"/>
    </xf>
    <xf numFmtId="0" fontId="44" fillId="14" borderId="17" xfId="0" applyFont="1" applyFill="1" applyBorder="1" applyAlignment="1">
      <alignment horizontal="center" vertical="center"/>
    </xf>
    <xf numFmtId="0" fontId="44" fillId="14" borderId="8" xfId="0" applyFont="1" applyFill="1" applyBorder="1" applyAlignment="1">
      <alignment horizontal="center" vertical="center"/>
    </xf>
    <xf numFmtId="0" fontId="44" fillId="14" borderId="13" xfId="0" applyFont="1" applyFill="1" applyBorder="1" applyAlignment="1">
      <alignment horizontal="center" vertical="center"/>
    </xf>
    <xf numFmtId="0" fontId="41" fillId="23" borderId="1" xfId="0" applyFont="1" applyFill="1" applyBorder="1"/>
    <xf numFmtId="167" fontId="41" fillId="23" borderId="1" xfId="0" applyNumberFormat="1" applyFont="1" applyFill="1" applyBorder="1"/>
    <xf numFmtId="0" fontId="43" fillId="24" borderId="9" xfId="0" applyFont="1" applyFill="1" applyBorder="1" applyAlignment="1">
      <alignment horizontal="center" vertical="center" wrapText="1"/>
    </xf>
    <xf numFmtId="0" fontId="44" fillId="24" borderId="10" xfId="0" applyFont="1" applyFill="1" applyBorder="1"/>
    <xf numFmtId="0" fontId="44" fillId="24" borderId="48" xfId="0" applyFont="1" applyFill="1" applyBorder="1"/>
    <xf numFmtId="0" fontId="44" fillId="24" borderId="11" xfId="0" applyFont="1" applyFill="1" applyBorder="1"/>
    <xf numFmtId="0" fontId="43" fillId="24" borderId="12" xfId="0" applyFont="1" applyFill="1" applyBorder="1" applyAlignment="1">
      <alignment horizontal="center" vertical="center" wrapText="1"/>
    </xf>
    <xf numFmtId="167" fontId="44" fillId="24" borderId="8" xfId="0" applyNumberFormat="1" applyFont="1" applyFill="1" applyBorder="1" applyAlignment="1">
      <alignment horizontal="center" vertical="center"/>
    </xf>
    <xf numFmtId="167" fontId="44" fillId="24" borderId="49" xfId="0" applyNumberFormat="1" applyFont="1" applyFill="1" applyBorder="1" applyAlignment="1">
      <alignment horizontal="center" vertical="center"/>
    </xf>
    <xf numFmtId="170" fontId="44" fillId="24" borderId="8" xfId="0" applyNumberFormat="1" applyFont="1" applyFill="1" applyBorder="1" applyAlignment="1">
      <alignment horizontal="center" vertical="center"/>
    </xf>
    <xf numFmtId="170" fontId="44" fillId="24" borderId="13" xfId="0" applyNumberFormat="1" applyFont="1" applyFill="1" applyBorder="1" applyAlignment="1">
      <alignment horizontal="center" vertical="center"/>
    </xf>
    <xf numFmtId="14" fontId="43" fillId="24" borderId="14" xfId="0" applyNumberFormat="1" applyFont="1" applyFill="1" applyBorder="1" applyAlignment="1">
      <alignment horizontal="center" vertical="center" wrapText="1"/>
    </xf>
    <xf numFmtId="167" fontId="44" fillId="24" borderId="4" xfId="0" applyNumberFormat="1" applyFont="1" applyFill="1" applyBorder="1" applyAlignment="1">
      <alignment horizontal="center" vertical="center"/>
    </xf>
    <xf numFmtId="167" fontId="44" fillId="24" borderId="40" xfId="0" applyNumberFormat="1" applyFont="1" applyFill="1" applyBorder="1" applyAlignment="1">
      <alignment horizontal="center" vertical="center"/>
    </xf>
    <xf numFmtId="0" fontId="44" fillId="24" borderId="4" xfId="0" applyFont="1" applyFill="1" applyBorder="1" applyAlignment="1">
      <alignment horizontal="center" vertical="center"/>
    </xf>
    <xf numFmtId="0" fontId="44" fillId="24" borderId="15" xfId="0" applyFont="1" applyFill="1" applyBorder="1" applyAlignment="1">
      <alignment horizontal="center" vertical="center"/>
    </xf>
    <xf numFmtId="0" fontId="43" fillId="24" borderId="16" xfId="0" applyFont="1" applyFill="1" applyBorder="1" applyAlignment="1">
      <alignment horizontal="center" vertical="center" wrapText="1"/>
    </xf>
    <xf numFmtId="167" fontId="44" fillId="24" borderId="3" xfId="0" applyNumberFormat="1" applyFont="1" applyFill="1" applyBorder="1" applyAlignment="1">
      <alignment horizontal="center" vertical="center"/>
    </xf>
    <xf numFmtId="167" fontId="44" fillId="24" borderId="51" xfId="0" applyNumberFormat="1" applyFont="1" applyFill="1" applyBorder="1" applyAlignment="1">
      <alignment horizontal="center" vertical="center"/>
    </xf>
    <xf numFmtId="0" fontId="44" fillId="24" borderId="3" xfId="0" applyFont="1" applyFill="1" applyBorder="1" applyAlignment="1">
      <alignment horizontal="center" vertical="center"/>
    </xf>
    <xf numFmtId="0" fontId="44" fillId="24" borderId="17" xfId="0" applyFont="1" applyFill="1" applyBorder="1" applyAlignment="1">
      <alignment horizontal="center" vertical="center"/>
    </xf>
    <xf numFmtId="0" fontId="4" fillId="24" borderId="4" xfId="0" applyFont="1" applyFill="1" applyBorder="1" applyAlignment="1">
      <alignment horizontal="left" vertical="center"/>
    </xf>
    <xf numFmtId="165" fontId="41" fillId="24" borderId="1" xfId="0" applyNumberFormat="1" applyFont="1" applyFill="1" applyBorder="1" applyAlignment="1">
      <alignment horizontal="right"/>
    </xf>
    <xf numFmtId="164" fontId="41" fillId="24" borderId="1" xfId="0" applyNumberFormat="1" applyFont="1" applyFill="1" applyBorder="1" applyAlignment="1">
      <alignment horizontal="right"/>
    </xf>
    <xf numFmtId="1" fontId="41" fillId="24" borderId="1" xfId="0" applyNumberFormat="1" applyFont="1" applyFill="1" applyBorder="1" applyAlignment="1">
      <alignment horizontal="right"/>
    </xf>
    <xf numFmtId="2" fontId="41" fillId="24" borderId="1" xfId="0" applyNumberFormat="1" applyFont="1" applyFill="1" applyBorder="1" applyAlignment="1">
      <alignment horizontal="right"/>
    </xf>
    <xf numFmtId="164" fontId="41" fillId="24" borderId="1" xfId="0" applyNumberFormat="1" applyFont="1" applyFill="1" applyBorder="1" applyAlignment="1">
      <alignment horizontal="center"/>
    </xf>
    <xf numFmtId="1" fontId="41" fillId="24" borderId="1" xfId="0" applyNumberFormat="1" applyFont="1" applyFill="1" applyBorder="1" applyAlignment="1">
      <alignment horizontal="center"/>
    </xf>
    <xf numFmtId="0" fontId="41" fillId="24" borderId="4" xfId="0" applyFont="1" applyFill="1" applyBorder="1" applyAlignment="1">
      <alignment horizontal="left" vertical="center"/>
    </xf>
    <xf numFmtId="0" fontId="42" fillId="24" borderId="1" xfId="0" applyFont="1" applyFill="1" applyBorder="1" applyAlignment="1">
      <alignment horizontal="right" vertical="center"/>
    </xf>
    <xf numFmtId="0" fontId="42" fillId="24" borderId="1" xfId="0" applyFont="1" applyFill="1" applyBorder="1" applyAlignment="1">
      <alignment horizontal="center" vertical="center"/>
    </xf>
    <xf numFmtId="0" fontId="43" fillId="25" borderId="9" xfId="0" applyFont="1" applyFill="1" applyBorder="1" applyAlignment="1">
      <alignment horizontal="center" vertical="center" wrapText="1"/>
    </xf>
    <xf numFmtId="167" fontId="44" fillId="25" borderId="10" xfId="0" applyNumberFormat="1" applyFont="1" applyFill="1" applyBorder="1"/>
    <xf numFmtId="0" fontId="44" fillId="25" borderId="10" xfId="0" applyFont="1" applyFill="1" applyBorder="1"/>
    <xf numFmtId="0" fontId="44" fillId="25" borderId="48" xfId="0" applyFont="1" applyFill="1" applyBorder="1"/>
    <xf numFmtId="0" fontId="44" fillId="25" borderId="10" xfId="0" applyFont="1" applyFill="1" applyBorder="1" applyAlignment="1">
      <alignment horizontal="center" vertical="center"/>
    </xf>
    <xf numFmtId="0" fontId="43" fillId="25" borderId="12" xfId="0" applyFont="1" applyFill="1" applyBorder="1" applyAlignment="1">
      <alignment horizontal="center" vertical="center" wrapText="1"/>
    </xf>
    <xf numFmtId="167" fontId="44" fillId="25" borderId="8" xfId="0" applyNumberFormat="1" applyFont="1" applyFill="1" applyBorder="1" applyAlignment="1">
      <alignment horizontal="center" vertical="center"/>
    </xf>
    <xf numFmtId="174" fontId="44" fillId="25" borderId="8" xfId="0" applyNumberFormat="1" applyFont="1" applyFill="1" applyBorder="1" applyAlignment="1">
      <alignment horizontal="center" vertical="center"/>
    </xf>
    <xf numFmtId="172" fontId="46" fillId="25" borderId="8" xfId="0" applyNumberFormat="1" applyFont="1" applyFill="1" applyBorder="1" applyAlignment="1">
      <alignment horizontal="center" vertical="center"/>
    </xf>
    <xf numFmtId="174" fontId="44" fillId="25" borderId="49" xfId="0" applyNumberFormat="1" applyFont="1" applyFill="1" applyBorder="1" applyAlignment="1">
      <alignment horizontal="center" vertical="center"/>
    </xf>
    <xf numFmtId="172" fontId="44" fillId="25" borderId="8" xfId="0" applyNumberFormat="1" applyFont="1" applyFill="1" applyBorder="1" applyAlignment="1">
      <alignment horizontal="center" vertical="center"/>
    </xf>
    <xf numFmtId="14" fontId="43" fillId="25" borderId="39" xfId="0" applyNumberFormat="1" applyFont="1" applyFill="1" applyBorder="1" applyAlignment="1">
      <alignment horizontal="center" vertical="center" wrapText="1"/>
    </xf>
    <xf numFmtId="167" fontId="44" fillId="25" borderId="19" xfId="0" applyNumberFormat="1" applyFont="1" applyFill="1" applyBorder="1" applyAlignment="1">
      <alignment horizontal="center" vertical="center"/>
    </xf>
    <xf numFmtId="0" fontId="44" fillId="25" borderId="19" xfId="0" applyFont="1" applyFill="1" applyBorder="1" applyAlignment="1">
      <alignment horizontal="center" vertical="center"/>
    </xf>
    <xf numFmtId="0" fontId="44" fillId="25" borderId="50" xfId="0" applyFont="1" applyFill="1" applyBorder="1" applyAlignment="1">
      <alignment horizontal="center" vertical="center"/>
    </xf>
    <xf numFmtId="0" fontId="44" fillId="25" borderId="8" xfId="0" applyFont="1" applyFill="1" applyBorder="1" applyAlignment="1">
      <alignment horizontal="center" vertical="center"/>
    </xf>
    <xf numFmtId="0" fontId="44" fillId="25" borderId="49" xfId="0" applyFont="1" applyFill="1" applyBorder="1" applyAlignment="1">
      <alignment horizontal="center" vertical="center"/>
    </xf>
    <xf numFmtId="14" fontId="43" fillId="25" borderId="12" xfId="0" applyNumberFormat="1" applyFont="1" applyFill="1" applyBorder="1" applyAlignment="1">
      <alignment horizontal="center" vertical="center" wrapText="1"/>
    </xf>
    <xf numFmtId="175" fontId="44" fillId="25" borderId="8" xfId="0" applyNumberFormat="1" applyFont="1" applyFill="1" applyBorder="1" applyAlignment="1">
      <alignment horizontal="center" vertical="center"/>
    </xf>
    <xf numFmtId="175" fontId="44" fillId="25" borderId="49" xfId="0" applyNumberFormat="1" applyFont="1" applyFill="1" applyBorder="1" applyAlignment="1">
      <alignment horizontal="center" vertical="center"/>
    </xf>
    <xf numFmtId="169" fontId="44" fillId="25" borderId="8" xfId="0" applyNumberFormat="1" applyFont="1" applyFill="1" applyBorder="1" applyAlignment="1">
      <alignment horizontal="center" vertical="center"/>
    </xf>
    <xf numFmtId="14" fontId="43" fillId="25" borderId="47" xfId="0" applyNumberFormat="1" applyFont="1" applyFill="1" applyBorder="1" applyAlignment="1">
      <alignment horizontal="center" vertical="center" wrapText="1"/>
    </xf>
    <xf numFmtId="167" fontId="44" fillId="25" borderId="4" xfId="0" applyNumberFormat="1" applyFont="1" applyFill="1" applyBorder="1" applyAlignment="1">
      <alignment horizontal="center" vertical="center"/>
    </xf>
    <xf numFmtId="0" fontId="44" fillId="25" borderId="4" xfId="0" applyFont="1" applyFill="1" applyBorder="1" applyAlignment="1">
      <alignment horizontal="center" vertical="center"/>
    </xf>
    <xf numFmtId="0" fontId="44" fillId="25" borderId="40" xfId="0" applyFont="1" applyFill="1" applyBorder="1" applyAlignment="1">
      <alignment horizontal="center" vertical="center"/>
    </xf>
    <xf numFmtId="170" fontId="44" fillId="25" borderId="8" xfId="0" applyNumberFormat="1" applyFont="1" applyFill="1" applyBorder="1" applyAlignment="1">
      <alignment horizontal="center" vertical="center"/>
    </xf>
    <xf numFmtId="169" fontId="44" fillId="25" borderId="49" xfId="0" applyNumberFormat="1" applyFont="1" applyFill="1" applyBorder="1" applyAlignment="1">
      <alignment horizontal="center" vertical="center"/>
    </xf>
    <xf numFmtId="14" fontId="43" fillId="25" borderId="38" xfId="0" applyNumberFormat="1" applyFont="1" applyFill="1" applyBorder="1" applyAlignment="1">
      <alignment horizontal="center" vertical="center" wrapText="1"/>
    </xf>
    <xf numFmtId="170" fontId="44" fillId="25" borderId="4" xfId="0" applyNumberFormat="1" applyFont="1" applyFill="1" applyBorder="1" applyAlignment="1">
      <alignment horizontal="center" vertical="center"/>
    </xf>
    <xf numFmtId="0" fontId="43" fillId="25" borderId="16" xfId="0" applyFont="1" applyFill="1" applyBorder="1" applyAlignment="1">
      <alignment horizontal="center" vertical="center" wrapText="1"/>
    </xf>
    <xf numFmtId="170" fontId="44" fillId="25" borderId="3" xfId="0" applyNumberFormat="1" applyFont="1" applyFill="1" applyBorder="1" applyAlignment="1">
      <alignment horizontal="center" vertical="center"/>
    </xf>
    <xf numFmtId="0" fontId="44" fillId="25" borderId="3" xfId="0" applyFont="1" applyFill="1" applyBorder="1" applyAlignment="1">
      <alignment horizontal="center" vertical="center"/>
    </xf>
    <xf numFmtId="0" fontId="44" fillId="25" borderId="51" xfId="0" applyFont="1" applyFill="1" applyBorder="1" applyAlignment="1">
      <alignment horizontal="center" vertical="center"/>
    </xf>
    <xf numFmtId="166" fontId="44" fillId="25" borderId="8" xfId="0" applyNumberFormat="1" applyFont="1" applyFill="1" applyBorder="1" applyAlignment="1">
      <alignment horizontal="center" vertical="center"/>
    </xf>
    <xf numFmtId="0" fontId="39" fillId="26" borderId="1" xfId="0" applyFont="1" applyFill="1" applyBorder="1"/>
    <xf numFmtId="167" fontId="39" fillId="26" borderId="1" xfId="0" applyNumberFormat="1" applyFont="1" applyFill="1" applyBorder="1"/>
    <xf numFmtId="0" fontId="0" fillId="5" borderId="1" xfId="0" applyFill="1" applyBorder="1" applyAlignment="1">
      <alignment horizontal="left" vertical="center"/>
    </xf>
    <xf numFmtId="0" fontId="0" fillId="22" borderId="7" xfId="0" applyFill="1" applyBorder="1" applyAlignment="1">
      <alignment horizontal="center" vertical="center"/>
    </xf>
    <xf numFmtId="167" fontId="44" fillId="21" borderId="8" xfId="0" applyNumberFormat="1" applyFont="1" applyFill="1" applyBorder="1" applyAlignment="1">
      <alignment horizontal="center" vertical="center"/>
    </xf>
    <xf numFmtId="167" fontId="44" fillId="21" borderId="4" xfId="0" applyNumberFormat="1" applyFont="1" applyFill="1" applyBorder="1" applyAlignment="1">
      <alignment horizontal="center" vertical="center"/>
    </xf>
    <xf numFmtId="167" fontId="44" fillId="21" borderId="19" xfId="0" applyNumberFormat="1" applyFont="1" applyFill="1" applyBorder="1" applyAlignment="1">
      <alignment horizontal="center" vertical="center"/>
    </xf>
    <xf numFmtId="0" fontId="26" fillId="22" borderId="33" xfId="0" applyFont="1" applyFill="1" applyBorder="1"/>
    <xf numFmtId="0" fontId="37" fillId="0" borderId="0" xfId="0" applyFont="1" applyBorder="1" applyAlignment="1">
      <alignment horizontal="center" vertical="center" wrapText="1"/>
    </xf>
    <xf numFmtId="177" fontId="38" fillId="8" borderId="0" xfId="0" applyNumberFormat="1" applyFont="1" applyFill="1" applyBorder="1" applyAlignment="1">
      <alignment horizontal="right" vertical="center" wrapText="1"/>
    </xf>
    <xf numFmtId="178" fontId="38" fillId="8" borderId="0" xfId="0" applyNumberFormat="1" applyFont="1" applyFill="1" applyBorder="1" applyAlignment="1">
      <alignment horizontal="right" vertical="center" wrapText="1"/>
    </xf>
    <xf numFmtId="167" fontId="39" fillId="0" borderId="1" xfId="0" applyNumberFormat="1" applyFont="1" applyBorder="1" applyAlignment="1">
      <alignment horizontal="center"/>
    </xf>
    <xf numFmtId="167" fontId="39" fillId="0" borderId="1" xfId="0" applyNumberFormat="1" applyFont="1" applyFill="1" applyBorder="1" applyAlignment="1">
      <alignment horizontal="center"/>
    </xf>
    <xf numFmtId="167" fontId="39" fillId="21" borderId="1" xfId="0" applyNumberFormat="1" applyFont="1" applyFill="1" applyBorder="1" applyAlignment="1">
      <alignment horizontal="center"/>
    </xf>
    <xf numFmtId="167" fontId="39" fillId="21" borderId="1" xfId="0" quotePrefix="1" applyNumberFormat="1" applyFont="1" applyFill="1" applyBorder="1" applyAlignment="1">
      <alignment horizontal="center"/>
    </xf>
    <xf numFmtId="167" fontId="39" fillId="20" borderId="1" xfId="0" applyNumberFormat="1" applyFont="1" applyFill="1" applyBorder="1" applyAlignment="1">
      <alignment horizontal="center"/>
    </xf>
    <xf numFmtId="167" fontId="41" fillId="23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5" borderId="24" xfId="0" applyFill="1" applyBorder="1" applyAlignment="1">
      <alignment horizontal="left" vertical="center"/>
    </xf>
    <xf numFmtId="0" fontId="0" fillId="5" borderId="25" xfId="0" applyFill="1" applyBorder="1" applyAlignment="1">
      <alignment horizontal="left" vertical="center"/>
    </xf>
    <xf numFmtId="0" fontId="0" fillId="5" borderId="26" xfId="0" applyFill="1" applyBorder="1" applyAlignment="1">
      <alignment horizontal="left" vertical="center"/>
    </xf>
    <xf numFmtId="164" fontId="0" fillId="5" borderId="27" xfId="0" applyNumberFormat="1" applyFill="1" applyBorder="1" applyAlignment="1">
      <alignment horizontal="left" vertical="center"/>
    </xf>
    <xf numFmtId="0" fontId="0" fillId="5" borderId="1" xfId="0" applyFill="1" applyBorder="1" applyAlignment="1">
      <alignment horizontal="left" vertical="center"/>
    </xf>
    <xf numFmtId="0" fontId="0" fillId="5" borderId="28" xfId="0" applyFill="1" applyBorder="1" applyAlignment="1">
      <alignment horizontal="left" vertical="center"/>
    </xf>
    <xf numFmtId="164" fontId="0" fillId="5" borderId="29" xfId="0" applyNumberFormat="1" applyFill="1" applyBorder="1" applyAlignment="1">
      <alignment horizontal="left" vertical="center"/>
    </xf>
    <xf numFmtId="0" fontId="0" fillId="5" borderId="30" xfId="0" applyFill="1" applyBorder="1" applyAlignment="1">
      <alignment horizontal="left" vertical="center"/>
    </xf>
    <xf numFmtId="0" fontId="0" fillId="5" borderId="31" xfId="0" applyFill="1" applyBorder="1" applyAlignment="1">
      <alignment horizontal="left" vertical="center"/>
    </xf>
    <xf numFmtId="164" fontId="0" fillId="5" borderId="1" xfId="0" applyNumberFormat="1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5" borderId="4" xfId="0" applyFill="1" applyBorder="1" applyAlignment="1">
      <alignment horizontal="left" vertical="center"/>
    </xf>
    <xf numFmtId="164" fontId="0" fillId="5" borderId="1" xfId="0" applyNumberFormat="1" applyFill="1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6" fillId="5" borderId="25" xfId="0" applyFont="1" applyFill="1" applyBorder="1" applyAlignment="1">
      <alignment horizontal="left" vertical="center"/>
    </xf>
    <xf numFmtId="0" fontId="16" fillId="5" borderId="1" xfId="0" applyFont="1" applyFill="1" applyBorder="1" applyAlignment="1">
      <alignment horizontal="left" vertical="center"/>
    </xf>
    <xf numFmtId="0" fontId="16" fillId="5" borderId="1" xfId="0" applyFont="1" applyFill="1" applyBorder="1" applyAlignment="1">
      <alignment horizontal="left"/>
    </xf>
    <xf numFmtId="0" fontId="16" fillId="5" borderId="4" xfId="0" applyFont="1" applyFill="1" applyBorder="1" applyAlignment="1">
      <alignment horizontal="left" vertical="center"/>
    </xf>
    <xf numFmtId="0" fontId="16" fillId="5" borderId="30" xfId="0" applyFont="1" applyFill="1" applyBorder="1" applyAlignment="1">
      <alignment horizontal="left" vertical="center"/>
    </xf>
    <xf numFmtId="0" fontId="29" fillId="5" borderId="1" xfId="0" applyFont="1" applyFill="1" applyBorder="1" applyAlignment="1">
      <alignment horizontal="left" vertical="center"/>
    </xf>
    <xf numFmtId="0" fontId="29" fillId="5" borderId="25" xfId="0" applyFont="1" applyFill="1" applyBorder="1" applyAlignment="1">
      <alignment horizontal="left" vertical="center"/>
    </xf>
    <xf numFmtId="0" fontId="29" fillId="5" borderId="30" xfId="0" applyFont="1" applyFill="1" applyBorder="1" applyAlignment="1">
      <alignment horizontal="left" vertical="center"/>
    </xf>
    <xf numFmtId="0" fontId="29" fillId="5" borderId="4" xfId="0" applyFont="1" applyFill="1" applyBorder="1" applyAlignment="1">
      <alignment horizontal="left" vertical="center"/>
    </xf>
    <xf numFmtId="0" fontId="29" fillId="5" borderId="1" xfId="0" applyFont="1" applyFill="1" applyBorder="1" applyAlignment="1">
      <alignment horizontal="left"/>
    </xf>
    <xf numFmtId="173" fontId="44" fillId="25" borderId="49" xfId="0" applyNumberFormat="1" applyFont="1" applyFill="1" applyBorder="1" applyAlignment="1">
      <alignment horizontal="center" vertical="center"/>
    </xf>
    <xf numFmtId="0" fontId="0" fillId="22" borderId="5" xfId="0" applyFill="1" applyBorder="1" applyAlignment="1">
      <alignment horizontal="center" vertical="center"/>
    </xf>
    <xf numFmtId="0" fontId="0" fillId="22" borderId="7" xfId="0" applyFill="1" applyBorder="1" applyAlignment="1">
      <alignment horizontal="center" vertical="center"/>
    </xf>
    <xf numFmtId="0" fontId="15" fillId="22" borderId="0" xfId="0" applyFont="1" applyFill="1" applyAlignment="1"/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6" borderId="5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4" fillId="6" borderId="6" xfId="0" applyFont="1" applyFill="1" applyBorder="1" applyAlignment="1">
      <alignment horizontal="center"/>
    </xf>
    <xf numFmtId="173" fontId="44" fillId="25" borderId="8" xfId="0" applyNumberFormat="1" applyFont="1" applyFill="1" applyBorder="1" applyAlignment="1">
      <alignment horizontal="center" vertical="center"/>
    </xf>
    <xf numFmtId="173" fontId="44" fillId="14" borderId="8" xfId="0" applyNumberFormat="1" applyFont="1" applyFill="1" applyBorder="1" applyAlignment="1">
      <alignment horizontal="center" vertical="center"/>
    </xf>
    <xf numFmtId="173" fontId="44" fillId="14" borderId="13" xfId="0" applyNumberFormat="1" applyFont="1" applyFill="1" applyBorder="1" applyAlignment="1">
      <alignment horizontal="center" vertical="center"/>
    </xf>
    <xf numFmtId="167" fontId="44" fillId="21" borderId="8" xfId="0" applyNumberFormat="1" applyFont="1" applyFill="1" applyBorder="1" applyAlignment="1">
      <alignment horizontal="center" vertical="center"/>
    </xf>
    <xf numFmtId="167" fontId="44" fillId="21" borderId="4" xfId="0" applyNumberFormat="1" applyFont="1" applyFill="1" applyBorder="1" applyAlignment="1">
      <alignment horizontal="center" vertical="center"/>
    </xf>
    <xf numFmtId="167" fontId="44" fillId="21" borderId="19" xfId="0" applyNumberFormat="1" applyFont="1" applyFill="1" applyBorder="1" applyAlignment="1">
      <alignment horizontal="center" vertical="center"/>
    </xf>
    <xf numFmtId="0" fontId="3" fillId="23" borderId="5" xfId="0" applyFont="1" applyFill="1" applyBorder="1" applyAlignment="1">
      <alignment horizontal="center" vertical="center"/>
    </xf>
    <xf numFmtId="0" fontId="3" fillId="23" borderId="6" xfId="0" applyFont="1" applyFill="1" applyBorder="1" applyAlignment="1">
      <alignment horizontal="center" vertical="center"/>
    </xf>
    <xf numFmtId="0" fontId="0" fillId="23" borderId="6" xfId="0" applyFill="1" applyBorder="1" applyAlignment="1"/>
    <xf numFmtId="0" fontId="0" fillId="23" borderId="7" xfId="0" applyFill="1" applyBorder="1" applyAlignment="1"/>
    <xf numFmtId="0" fontId="4" fillId="20" borderId="5" xfId="0" applyFont="1" applyFill="1" applyBorder="1" applyAlignment="1">
      <alignment horizontal="center"/>
    </xf>
    <xf numFmtId="0" fontId="4" fillId="20" borderId="6" xfId="0" applyFont="1" applyFill="1" applyBorder="1" applyAlignment="1">
      <alignment horizontal="center"/>
    </xf>
    <xf numFmtId="0" fontId="4" fillId="20" borderId="7" xfId="0" applyFont="1" applyFill="1" applyBorder="1" applyAlignment="1">
      <alignment horizontal="center"/>
    </xf>
    <xf numFmtId="0" fontId="0" fillId="0" borderId="0" xfId="0" applyAlignment="1"/>
    <xf numFmtId="166" fontId="0" fillId="8" borderId="3" xfId="0" applyNumberForma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3" borderId="3" xfId="0" applyFill="1" applyBorder="1" applyAlignment="1">
      <alignment horizontal="center" vertical="center"/>
    </xf>
    <xf numFmtId="0" fontId="0" fillId="13" borderId="4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166" fontId="0" fillId="8" borderId="1" xfId="0" applyNumberFormat="1" applyFill="1" applyBorder="1" applyAlignment="1">
      <alignment horizontal="center" vertical="center"/>
    </xf>
    <xf numFmtId="166" fontId="0" fillId="8" borderId="28" xfId="0" applyNumberForma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1" xfId="0" applyBorder="1" applyAlignment="1"/>
    <xf numFmtId="166" fontId="0" fillId="0" borderId="3" xfId="0" applyNumberFormat="1" applyBorder="1" applyAlignment="1">
      <alignment horizontal="center" vertical="center"/>
    </xf>
    <xf numFmtId="166" fontId="8" fillId="8" borderId="1" xfId="0" applyNumberFormat="1" applyFont="1" applyFill="1" applyBorder="1" applyAlignment="1">
      <alignment horizontal="center" vertical="center"/>
    </xf>
    <xf numFmtId="166" fontId="8" fillId="8" borderId="28" xfId="0" applyNumberFormat="1" applyFont="1" applyFill="1" applyBorder="1" applyAlignment="1">
      <alignment horizontal="center" vertical="center"/>
    </xf>
    <xf numFmtId="166" fontId="8" fillId="8" borderId="30" xfId="0" applyNumberFormat="1" applyFont="1" applyFill="1" applyBorder="1" applyAlignment="1">
      <alignment horizontal="center" vertical="center"/>
    </xf>
    <xf numFmtId="166" fontId="8" fillId="8" borderId="31" xfId="0" applyNumberFormat="1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 textRotation="90" wrapText="1"/>
    </xf>
    <xf numFmtId="0" fontId="0" fillId="0" borderId="8" xfId="0" applyBorder="1" applyAlignment="1">
      <alignment horizontal="center" vertical="center" textRotation="90" wrapText="1"/>
    </xf>
    <xf numFmtId="0" fontId="0" fillId="0" borderId="4" xfId="0" applyBorder="1" applyAlignment="1">
      <alignment horizontal="center" vertical="center" textRotation="90" wrapText="1"/>
    </xf>
    <xf numFmtId="0" fontId="8" fillId="13" borderId="3" xfId="0" applyFont="1" applyFill="1" applyBorder="1" applyAlignment="1">
      <alignment horizontal="center" vertical="center" textRotation="90" wrapText="1"/>
    </xf>
    <xf numFmtId="0" fontId="0" fillId="13" borderId="8" xfId="0" applyFill="1" applyBorder="1" applyAlignment="1">
      <alignment horizontal="center" vertical="center" textRotation="90" wrapText="1"/>
    </xf>
    <xf numFmtId="0" fontId="0" fillId="13" borderId="4" xfId="0" applyFill="1" applyBorder="1" applyAlignment="1">
      <alignment horizontal="center" vertical="center" textRotation="90" wrapText="1"/>
    </xf>
    <xf numFmtId="0" fontId="0" fillId="13" borderId="0" xfId="0" applyNumberFormat="1" applyFill="1" applyAlignment="1">
      <alignment horizontal="center" vertical="center"/>
    </xf>
    <xf numFmtId="0" fontId="19" fillId="13" borderId="0" xfId="0" applyNumberFormat="1" applyFont="1" applyFill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0" fontId="22" fillId="13" borderId="0" xfId="0" applyNumberFormat="1" applyFont="1" applyFill="1" applyAlignment="1">
      <alignment horizontal="center" vertical="center"/>
    </xf>
    <xf numFmtId="0" fontId="1" fillId="13" borderId="0" xfId="0" applyNumberFormat="1" applyFont="1" applyFill="1" applyAlignment="1">
      <alignment horizontal="center" vertical="center"/>
    </xf>
    <xf numFmtId="0" fontId="19" fillId="0" borderId="0" xfId="0" applyNumberFormat="1" applyFont="1" applyAlignment="1">
      <alignment horizontal="center" vertical="center"/>
    </xf>
    <xf numFmtId="0" fontId="0" fillId="0" borderId="6" xfId="0" applyBorder="1" applyAlignment="1"/>
    <xf numFmtId="0" fontId="0" fillId="0" borderId="7" xfId="0" applyBorder="1" applyAlignment="1"/>
    <xf numFmtId="0" fontId="4" fillId="6" borderId="7" xfId="0" applyFont="1" applyFill="1" applyBorder="1" applyAlignment="1">
      <alignment horizontal="center"/>
    </xf>
  </cellXfs>
  <cellStyles count="1">
    <cellStyle name="Обычный" xfId="0" builtinId="0"/>
  </cellStyles>
  <dxfs count="854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Medium9"/>
  <colors>
    <mruColors>
      <color rgb="FFBCE292"/>
      <color rgb="FFFFFFCC"/>
      <color rgb="FFE7EED6"/>
      <color rgb="FFFFE2C5"/>
      <color rgb="FFFFFFE5"/>
      <color rgb="FFDFE9C9"/>
      <color rgb="FFEFECF4"/>
      <color rgb="FFFFCC99"/>
      <color rgb="FFA6A6A6"/>
      <color rgb="FFE4DF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connections" Target="connections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295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299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15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28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31.xml.rels><?xml version="1.0" encoding="UTF-8" standalone="yes"?>
<Relationships xmlns="http://schemas.openxmlformats.org/package/2006/relationships"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337.xml"/><Relationship Id="rId1" Type="http://schemas.microsoft.com/office/2011/relationships/chartStyle" Target="style337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338.xml"/><Relationship Id="rId1" Type="http://schemas.microsoft.com/office/2011/relationships/chartStyle" Target="style338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339.xml"/><Relationship Id="rId1" Type="http://schemas.microsoft.com/office/2011/relationships/chartStyle" Target="style339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340.xml"/><Relationship Id="rId1" Type="http://schemas.microsoft.com/office/2011/relationships/chartStyle" Target="style340.xml"/></Relationships>
</file>

<file path=xl/charts/_rels/chart341.xml.rels><?xml version="1.0" encoding="UTF-8" standalone="yes"?>
<Relationships xmlns="http://schemas.openxmlformats.org/package/2006/relationships"><Relationship Id="rId2" Type="http://schemas.microsoft.com/office/2011/relationships/chartColorStyle" Target="colors341.xml"/><Relationship Id="rId1" Type="http://schemas.microsoft.com/office/2011/relationships/chartStyle" Target="style341.xml"/></Relationships>
</file>

<file path=xl/charts/_rels/chart342.xml.rels><?xml version="1.0" encoding="UTF-8" standalone="yes"?>
<Relationships xmlns="http://schemas.openxmlformats.org/package/2006/relationships"><Relationship Id="rId2" Type="http://schemas.microsoft.com/office/2011/relationships/chartColorStyle" Target="colors342.xml"/><Relationship Id="rId1" Type="http://schemas.microsoft.com/office/2011/relationships/chartStyle" Target="style342.xml"/></Relationships>
</file>

<file path=xl/charts/_rels/chart343.xml.rels><?xml version="1.0" encoding="UTF-8" standalone="yes"?>
<Relationships xmlns="http://schemas.openxmlformats.org/package/2006/relationships"><Relationship Id="rId2" Type="http://schemas.microsoft.com/office/2011/relationships/chartColorStyle" Target="colors343.xml"/><Relationship Id="rId1" Type="http://schemas.microsoft.com/office/2011/relationships/chartStyle" Target="style343.xml"/></Relationships>
</file>

<file path=xl/charts/_rels/chart344.xml.rels><?xml version="1.0" encoding="UTF-8" standalone="yes"?>
<Relationships xmlns="http://schemas.openxmlformats.org/package/2006/relationships"><Relationship Id="rId2" Type="http://schemas.microsoft.com/office/2011/relationships/chartColorStyle" Target="colors344.xml"/><Relationship Id="rId1" Type="http://schemas.microsoft.com/office/2011/relationships/chartStyle" Target="style344.xml"/></Relationships>
</file>

<file path=xl/charts/_rels/chart345.xml.rels><?xml version="1.0" encoding="UTF-8" standalone="yes"?>
<Relationships xmlns="http://schemas.openxmlformats.org/package/2006/relationships"><Relationship Id="rId2" Type="http://schemas.microsoft.com/office/2011/relationships/chartColorStyle" Target="colors345.xml"/><Relationship Id="rId1" Type="http://schemas.microsoft.com/office/2011/relationships/chartStyle" Target="style345.xml"/></Relationships>
</file>

<file path=xl/charts/_rels/chart346.xml.rels><?xml version="1.0" encoding="UTF-8" standalone="yes"?>
<Relationships xmlns="http://schemas.openxmlformats.org/package/2006/relationships"><Relationship Id="rId2" Type="http://schemas.microsoft.com/office/2011/relationships/chartColorStyle" Target="colors346.xml"/><Relationship Id="rId1" Type="http://schemas.microsoft.com/office/2011/relationships/chartStyle" Target="style346.xml"/></Relationships>
</file>

<file path=xl/charts/_rels/chart347.xml.rels><?xml version="1.0" encoding="UTF-8" standalone="yes"?>
<Relationships xmlns="http://schemas.openxmlformats.org/package/2006/relationships"><Relationship Id="rId2" Type="http://schemas.microsoft.com/office/2011/relationships/chartColorStyle" Target="colors347.xml"/><Relationship Id="rId1" Type="http://schemas.microsoft.com/office/2011/relationships/chartStyle" Target="style347.xml"/></Relationships>
</file>

<file path=xl/charts/_rels/chart348.xml.rels><?xml version="1.0" encoding="UTF-8" standalone="yes"?>
<Relationships xmlns="http://schemas.openxmlformats.org/package/2006/relationships"><Relationship Id="rId2" Type="http://schemas.microsoft.com/office/2011/relationships/chartColorStyle" Target="colors348.xml"/><Relationship Id="rId1" Type="http://schemas.microsoft.com/office/2011/relationships/chartStyle" Target="style348.xml"/></Relationships>
</file>

<file path=xl/charts/_rels/chart349.xml.rels><?xml version="1.0" encoding="UTF-8" standalone="yes"?>
<Relationships xmlns="http://schemas.openxmlformats.org/package/2006/relationships"><Relationship Id="rId2" Type="http://schemas.microsoft.com/office/2011/relationships/chartColorStyle" Target="colors349.xml"/><Relationship Id="rId1" Type="http://schemas.microsoft.com/office/2011/relationships/chartStyle" Target="style349.xml"/></Relationships>
</file>

<file path=xl/charts/_rels/chart350.xml.rels><?xml version="1.0" encoding="UTF-8" standalone="yes"?>
<Relationships xmlns="http://schemas.openxmlformats.org/package/2006/relationships"><Relationship Id="rId2" Type="http://schemas.microsoft.com/office/2011/relationships/chartColorStyle" Target="colors350.xml"/><Relationship Id="rId1" Type="http://schemas.microsoft.com/office/2011/relationships/chartStyle" Target="style350.xml"/></Relationships>
</file>

<file path=xl/charts/_rels/chart351.xml.rels><?xml version="1.0" encoding="UTF-8" standalone="yes"?>
<Relationships xmlns="http://schemas.openxmlformats.org/package/2006/relationships"><Relationship Id="rId2" Type="http://schemas.microsoft.com/office/2011/relationships/chartColorStyle" Target="colors351.xml"/><Relationship Id="rId1" Type="http://schemas.microsoft.com/office/2011/relationships/chartStyle" Target="style351.xml"/></Relationships>
</file>

<file path=xl/charts/_rels/chart352.xml.rels><?xml version="1.0" encoding="UTF-8" standalone="yes"?>
<Relationships xmlns="http://schemas.openxmlformats.org/package/2006/relationships"><Relationship Id="rId2" Type="http://schemas.microsoft.com/office/2011/relationships/chartColorStyle" Target="colors352.xml"/><Relationship Id="rId1" Type="http://schemas.microsoft.com/office/2011/relationships/chartStyle" Target="style352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353.xml"/><Relationship Id="rId1" Type="http://schemas.microsoft.com/office/2011/relationships/chartStyle" Target="style353.xml"/></Relationships>
</file>

<file path=xl/charts/_rels/chart354.xml.rels><?xml version="1.0" encoding="UTF-8" standalone="yes"?>
<Relationships xmlns="http://schemas.openxmlformats.org/package/2006/relationships"><Relationship Id="rId2" Type="http://schemas.microsoft.com/office/2011/relationships/chartColorStyle" Target="colors354.xml"/><Relationship Id="rId1" Type="http://schemas.microsoft.com/office/2011/relationships/chartStyle" Target="style354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355.xml"/><Relationship Id="rId1" Type="http://schemas.microsoft.com/office/2011/relationships/chartStyle" Target="style355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356.xml"/><Relationship Id="rId1" Type="http://schemas.microsoft.com/office/2011/relationships/chartStyle" Target="style356.xml"/></Relationships>
</file>

<file path=xl/charts/_rels/chart357.xml.rels><?xml version="1.0" encoding="UTF-8" standalone="yes"?>
<Relationships xmlns="http://schemas.openxmlformats.org/package/2006/relationships"><Relationship Id="rId2" Type="http://schemas.microsoft.com/office/2011/relationships/chartColorStyle" Target="colors357.xml"/><Relationship Id="rId1" Type="http://schemas.microsoft.com/office/2011/relationships/chartStyle" Target="style357.xml"/></Relationships>
</file>

<file path=xl/charts/_rels/chart358.xml.rels><?xml version="1.0" encoding="UTF-8" standalone="yes"?>
<Relationships xmlns="http://schemas.openxmlformats.org/package/2006/relationships"><Relationship Id="rId2" Type="http://schemas.microsoft.com/office/2011/relationships/chartColorStyle" Target="colors358.xml"/><Relationship Id="rId1" Type="http://schemas.microsoft.com/office/2011/relationships/chartStyle" Target="style358.xml"/></Relationships>
</file>

<file path=xl/charts/_rels/chart359.xml.rels><?xml version="1.0" encoding="UTF-8" standalone="yes"?>
<Relationships xmlns="http://schemas.openxmlformats.org/package/2006/relationships"><Relationship Id="rId2" Type="http://schemas.microsoft.com/office/2011/relationships/chartColorStyle" Target="colors359.xml"/><Relationship Id="rId1" Type="http://schemas.microsoft.com/office/2011/relationships/chartStyle" Target="style359.xml"/></Relationships>
</file>

<file path=xl/charts/_rels/chart360.xml.rels><?xml version="1.0" encoding="UTF-8" standalone="yes"?>
<Relationships xmlns="http://schemas.openxmlformats.org/package/2006/relationships"><Relationship Id="rId2" Type="http://schemas.microsoft.com/office/2011/relationships/chartColorStyle" Target="colors360.xml"/><Relationship Id="rId1" Type="http://schemas.microsoft.com/office/2011/relationships/chartStyle" Target="style360.xml"/></Relationships>
</file>

<file path=xl/charts/_rels/chart361.xml.rels><?xml version="1.0" encoding="UTF-8" standalone="yes"?>
<Relationships xmlns="http://schemas.openxmlformats.org/package/2006/relationships"><Relationship Id="rId2" Type="http://schemas.microsoft.com/office/2011/relationships/chartColorStyle" Target="colors361.xml"/><Relationship Id="rId1" Type="http://schemas.microsoft.com/office/2011/relationships/chartStyle" Target="style361.xml"/></Relationships>
</file>

<file path=xl/charts/_rels/chart362.xml.rels><?xml version="1.0" encoding="UTF-8" standalone="yes"?>
<Relationships xmlns="http://schemas.openxmlformats.org/package/2006/relationships"><Relationship Id="rId2" Type="http://schemas.microsoft.com/office/2011/relationships/chartColorStyle" Target="colors362.xml"/><Relationship Id="rId1" Type="http://schemas.microsoft.com/office/2011/relationships/chartStyle" Target="style362.xml"/></Relationships>
</file>

<file path=xl/charts/_rels/chart363.xml.rels><?xml version="1.0" encoding="UTF-8" standalone="yes"?>
<Relationships xmlns="http://schemas.openxmlformats.org/package/2006/relationships"><Relationship Id="rId2" Type="http://schemas.microsoft.com/office/2011/relationships/chartColorStyle" Target="colors363.xml"/><Relationship Id="rId1" Type="http://schemas.microsoft.com/office/2011/relationships/chartStyle" Target="style363.xml"/></Relationships>
</file>

<file path=xl/charts/_rels/chart364.xml.rels><?xml version="1.0" encoding="UTF-8" standalone="yes"?>
<Relationships xmlns="http://schemas.openxmlformats.org/package/2006/relationships"><Relationship Id="rId2" Type="http://schemas.microsoft.com/office/2011/relationships/chartColorStyle" Target="colors364.xml"/><Relationship Id="rId1" Type="http://schemas.microsoft.com/office/2011/relationships/chartStyle" Target="style364.xml"/></Relationships>
</file>

<file path=xl/charts/_rels/chart365.xml.rels><?xml version="1.0" encoding="UTF-8" standalone="yes"?>
<Relationships xmlns="http://schemas.openxmlformats.org/package/2006/relationships"><Relationship Id="rId2" Type="http://schemas.microsoft.com/office/2011/relationships/chartColorStyle" Target="colors365.xml"/><Relationship Id="rId1" Type="http://schemas.microsoft.com/office/2011/relationships/chartStyle" Target="style365.xml"/></Relationships>
</file>

<file path=xl/charts/_rels/chart366.xml.rels><?xml version="1.0" encoding="UTF-8" standalone="yes"?>
<Relationships xmlns="http://schemas.openxmlformats.org/package/2006/relationships"><Relationship Id="rId2" Type="http://schemas.microsoft.com/office/2011/relationships/chartColorStyle" Target="colors366.xml"/><Relationship Id="rId1" Type="http://schemas.microsoft.com/office/2011/relationships/chartStyle" Target="style36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98085781445994"/>
                  <c:y val="-8.50241804630622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Доллар!$B$4:$B$34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Доллар!$C$4:$C$34</c:f>
              <c:numCache>
                <c:formatCode>0.0000</c:formatCode>
                <c:ptCount val="31"/>
                <c:pt idx="0">
                  <c:v>70.337500000000006</c:v>
                </c:pt>
                <c:pt idx="1">
                  <c:v>70.337500000000006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29-4430-8EBD-088B7D29F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681928"/>
        <c:axId val="245682320"/>
      </c:lineChart>
      <c:catAx>
        <c:axId val="245681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5682320"/>
        <c:crosses val="autoZero"/>
        <c:auto val="1"/>
        <c:lblAlgn val="ctr"/>
        <c:lblOffset val="100"/>
        <c:noMultiLvlLbl val="0"/>
      </c:catAx>
      <c:valAx>
        <c:axId val="24568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5681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274139732125936"/>
                  <c:y val="-0.384394502459432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Доллар!$F$4:$F$34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Доллар!$E$4:$E$34</c15:sqref>
                        </c15:formulaRef>
                      </c:ext>
                    </c:extLst>
                    <c:strCache>
                      <c:ptCount val="31"/>
                      <c:pt idx="0">
                        <c:v>01.02.2023</c:v>
                      </c:pt>
                      <c:pt idx="1">
                        <c:v>02.02.2023</c:v>
                      </c:pt>
                      <c:pt idx="2">
                        <c:v>03.02.2023</c:v>
                      </c:pt>
                      <c:pt idx="3">
                        <c:v>04.02.2023</c:v>
                      </c:pt>
                      <c:pt idx="4">
                        <c:v>05.02.2023</c:v>
                      </c:pt>
                      <c:pt idx="5">
                        <c:v>06.02.2023</c:v>
                      </c:pt>
                      <c:pt idx="6">
                        <c:v>07.02.2023</c:v>
                      </c:pt>
                      <c:pt idx="7">
                        <c:v>08.02.2023</c:v>
                      </c:pt>
                      <c:pt idx="8">
                        <c:v>09.02.2023</c:v>
                      </c:pt>
                      <c:pt idx="9">
                        <c:v>10.02.2023</c:v>
                      </c:pt>
                      <c:pt idx="10">
                        <c:v>11.02.2023</c:v>
                      </c:pt>
                      <c:pt idx="11">
                        <c:v>12.02.2023</c:v>
                      </c:pt>
                      <c:pt idx="12">
                        <c:v>13.02.2023</c:v>
                      </c:pt>
                      <c:pt idx="13">
                        <c:v>14.02.2023</c:v>
                      </c:pt>
                      <c:pt idx="14">
                        <c:v>15.02.2023</c:v>
                      </c:pt>
                      <c:pt idx="15">
                        <c:v>16.02.2023</c:v>
                      </c:pt>
                      <c:pt idx="16">
                        <c:v>17.02.2023</c:v>
                      </c:pt>
                      <c:pt idx="17">
                        <c:v>18.02.2023</c:v>
                      </c:pt>
                      <c:pt idx="18">
                        <c:v>19.02.2023</c:v>
                      </c:pt>
                      <c:pt idx="19">
                        <c:v>20.02.2023</c:v>
                      </c:pt>
                      <c:pt idx="20">
                        <c:v>21.02.2023</c:v>
                      </c:pt>
                      <c:pt idx="21">
                        <c:v>22.02.2023</c:v>
                      </c:pt>
                      <c:pt idx="22">
                        <c:v>23.02.2023</c:v>
                      </c:pt>
                      <c:pt idx="23">
                        <c:v>24.02.2023</c:v>
                      </c:pt>
                      <c:pt idx="24">
                        <c:v>25.02.2023</c:v>
                      </c:pt>
                      <c:pt idx="25">
                        <c:v>26.02.2023</c:v>
                      </c:pt>
                      <c:pt idx="26">
                        <c:v>27.02.2023</c:v>
                      </c:pt>
                      <c:pt idx="27">
                        <c:v>28.02.2023</c:v>
                      </c:pt>
                      <c:pt idx="28">
                        <c:v>29.02.2023</c:v>
                      </c:pt>
                      <c:pt idx="29">
                        <c:v>30.02.2023</c:v>
                      </c:pt>
                      <c:pt idx="30">
                        <c:v>31.02.2023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5A9D-4C1B-9E01-9900FE4D5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6373072"/>
        <c:axId val="246373464"/>
      </c:lineChart>
      <c:catAx>
        <c:axId val="24637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6373464"/>
        <c:crosses val="autoZero"/>
        <c:auto val="1"/>
        <c:lblAlgn val="ctr"/>
        <c:lblOffset val="100"/>
        <c:noMultiLvlLbl val="0"/>
      </c:catAx>
      <c:valAx>
        <c:axId val="246373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637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32845491498457774"/>
                  <c:y val="-0.541214512903347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Доллар!$I$4:$I$34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Доллар!$H$4:$H$34</c15:sqref>
                        </c15:formulaRef>
                      </c:ext>
                    </c:extLst>
                    <c:strCache>
                      <c:ptCount val="31"/>
                      <c:pt idx="0">
                        <c:v>01.03.2023</c:v>
                      </c:pt>
                      <c:pt idx="1">
                        <c:v>02.03.2023</c:v>
                      </c:pt>
                      <c:pt idx="2">
                        <c:v>03.03.2023</c:v>
                      </c:pt>
                      <c:pt idx="3">
                        <c:v>04.03.2023</c:v>
                      </c:pt>
                      <c:pt idx="4">
                        <c:v>05.03.2023</c:v>
                      </c:pt>
                      <c:pt idx="5">
                        <c:v>06.03.2023</c:v>
                      </c:pt>
                      <c:pt idx="6">
                        <c:v>07.03.2023</c:v>
                      </c:pt>
                      <c:pt idx="7">
                        <c:v>08.03.2023</c:v>
                      </c:pt>
                      <c:pt idx="8">
                        <c:v>09.03.2023</c:v>
                      </c:pt>
                      <c:pt idx="9">
                        <c:v>10.03.2023</c:v>
                      </c:pt>
                      <c:pt idx="10">
                        <c:v>11.03.2023</c:v>
                      </c:pt>
                      <c:pt idx="11">
                        <c:v>12.03.2023</c:v>
                      </c:pt>
                      <c:pt idx="12">
                        <c:v>13.03.2023</c:v>
                      </c:pt>
                      <c:pt idx="13">
                        <c:v>14.03.2023</c:v>
                      </c:pt>
                      <c:pt idx="14">
                        <c:v>15.03.2023</c:v>
                      </c:pt>
                      <c:pt idx="15">
                        <c:v>16.03.2023</c:v>
                      </c:pt>
                      <c:pt idx="16">
                        <c:v>17.03.2023</c:v>
                      </c:pt>
                      <c:pt idx="17">
                        <c:v>18.03.2023</c:v>
                      </c:pt>
                      <c:pt idx="18">
                        <c:v>19.03.2023</c:v>
                      </c:pt>
                      <c:pt idx="19">
                        <c:v>20.03.2023</c:v>
                      </c:pt>
                      <c:pt idx="20">
                        <c:v>21.03.2023</c:v>
                      </c:pt>
                      <c:pt idx="21">
                        <c:v>22.03.2023</c:v>
                      </c:pt>
                      <c:pt idx="22">
                        <c:v>23.03.2023</c:v>
                      </c:pt>
                      <c:pt idx="23">
                        <c:v>24.03.2023</c:v>
                      </c:pt>
                      <c:pt idx="24">
                        <c:v>25.03.2023</c:v>
                      </c:pt>
                      <c:pt idx="25">
                        <c:v>26.03.2023</c:v>
                      </c:pt>
                      <c:pt idx="26">
                        <c:v>27.03.2023</c:v>
                      </c:pt>
                      <c:pt idx="27">
                        <c:v>28.03.2023</c:v>
                      </c:pt>
                      <c:pt idx="28">
                        <c:v>29.03.2023</c:v>
                      </c:pt>
                      <c:pt idx="29">
                        <c:v>30.03.2023</c:v>
                      </c:pt>
                      <c:pt idx="30">
                        <c:v>31.03.2023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C60F-426F-B996-DA2357C3C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6375816"/>
        <c:axId val="246376208"/>
      </c:lineChart>
      <c:catAx>
        <c:axId val="246375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6376208"/>
        <c:crosses val="autoZero"/>
        <c:auto val="1"/>
        <c:lblAlgn val="ctr"/>
        <c:lblOffset val="100"/>
        <c:noMultiLvlLbl val="0"/>
      </c:catAx>
      <c:valAx>
        <c:axId val="24637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6375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0017286995752037"/>
                  <c:y val="-0.42175401780334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Доллар!$L$4:$L$34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Доллар!$K$4:$K$34</c15:sqref>
                        </c15:formulaRef>
                      </c:ext>
                    </c:extLst>
                    <c:strCache>
                      <c:ptCount val="31"/>
                      <c:pt idx="0">
                        <c:v>01.04.2023</c:v>
                      </c:pt>
                      <c:pt idx="1">
                        <c:v>02.04.2023</c:v>
                      </c:pt>
                      <c:pt idx="2">
                        <c:v>03.04.2023</c:v>
                      </c:pt>
                      <c:pt idx="3">
                        <c:v>04.04.2023</c:v>
                      </c:pt>
                      <c:pt idx="4">
                        <c:v>05.04.2023</c:v>
                      </c:pt>
                      <c:pt idx="5">
                        <c:v>06.04.2023</c:v>
                      </c:pt>
                      <c:pt idx="6">
                        <c:v>07.04.2023</c:v>
                      </c:pt>
                      <c:pt idx="7">
                        <c:v>08.04.2023</c:v>
                      </c:pt>
                      <c:pt idx="8">
                        <c:v>09.04.2023</c:v>
                      </c:pt>
                      <c:pt idx="9">
                        <c:v>10.04.2023</c:v>
                      </c:pt>
                      <c:pt idx="10">
                        <c:v>11.04.2023</c:v>
                      </c:pt>
                      <c:pt idx="11">
                        <c:v>12.04.2023</c:v>
                      </c:pt>
                      <c:pt idx="12">
                        <c:v>13.04.2023</c:v>
                      </c:pt>
                      <c:pt idx="13">
                        <c:v>14.04.2023</c:v>
                      </c:pt>
                      <c:pt idx="14">
                        <c:v>15.04.2023</c:v>
                      </c:pt>
                      <c:pt idx="15">
                        <c:v>16.04.2023</c:v>
                      </c:pt>
                      <c:pt idx="16">
                        <c:v>17.04.2023</c:v>
                      </c:pt>
                      <c:pt idx="17">
                        <c:v>18.04.2023</c:v>
                      </c:pt>
                      <c:pt idx="18">
                        <c:v>19.04.2023</c:v>
                      </c:pt>
                      <c:pt idx="19">
                        <c:v>20.04.2023</c:v>
                      </c:pt>
                      <c:pt idx="20">
                        <c:v>21.04.2023</c:v>
                      </c:pt>
                      <c:pt idx="21">
                        <c:v>22.04.2023</c:v>
                      </c:pt>
                      <c:pt idx="22">
                        <c:v>23.04.2023</c:v>
                      </c:pt>
                      <c:pt idx="23">
                        <c:v>24.04.2023</c:v>
                      </c:pt>
                      <c:pt idx="24">
                        <c:v>25.04.2023</c:v>
                      </c:pt>
                      <c:pt idx="25">
                        <c:v>26.04.2023</c:v>
                      </c:pt>
                      <c:pt idx="26">
                        <c:v>27.04.2023</c:v>
                      </c:pt>
                      <c:pt idx="27">
                        <c:v>28.04.2023</c:v>
                      </c:pt>
                      <c:pt idx="28">
                        <c:v>29.04.2023</c:v>
                      </c:pt>
                      <c:pt idx="29">
                        <c:v>30.04.2023</c:v>
                      </c:pt>
                      <c:pt idx="30">
                        <c:v>31.04.2023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A894-4F9E-9BA5-378E5C785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627648"/>
        <c:axId val="362628040"/>
      </c:lineChart>
      <c:catAx>
        <c:axId val="36262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628040"/>
        <c:crosses val="autoZero"/>
        <c:auto val="1"/>
        <c:lblAlgn val="ctr"/>
        <c:lblOffset val="100"/>
        <c:noMultiLvlLbl val="0"/>
      </c:catAx>
      <c:valAx>
        <c:axId val="36262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627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2716335156900569"/>
                  <c:y val="-0.6882253986763737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Доллар!$O$4:$O$34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Доллар!$N$4:$N$34</c15:sqref>
                        </c15:formulaRef>
                      </c:ext>
                    </c:extLst>
                    <c:strCache>
                      <c:ptCount val="31"/>
                      <c:pt idx="0">
                        <c:v>01.05.2023</c:v>
                      </c:pt>
                      <c:pt idx="1">
                        <c:v>02.05.2023</c:v>
                      </c:pt>
                      <c:pt idx="2">
                        <c:v>03.05.2023</c:v>
                      </c:pt>
                      <c:pt idx="3">
                        <c:v>04.05.2023</c:v>
                      </c:pt>
                      <c:pt idx="4">
                        <c:v>05.05.2023</c:v>
                      </c:pt>
                      <c:pt idx="5">
                        <c:v>06.05.2023</c:v>
                      </c:pt>
                      <c:pt idx="6">
                        <c:v>07.05.2023</c:v>
                      </c:pt>
                      <c:pt idx="7">
                        <c:v>08.05.2023</c:v>
                      </c:pt>
                      <c:pt idx="8">
                        <c:v>09.05.2023</c:v>
                      </c:pt>
                      <c:pt idx="9">
                        <c:v>10.05.2023</c:v>
                      </c:pt>
                      <c:pt idx="10">
                        <c:v>11.05.2023</c:v>
                      </c:pt>
                      <c:pt idx="11">
                        <c:v>12.05.2023</c:v>
                      </c:pt>
                      <c:pt idx="12">
                        <c:v>13.05.2023</c:v>
                      </c:pt>
                      <c:pt idx="13">
                        <c:v>14.05.2023</c:v>
                      </c:pt>
                      <c:pt idx="14">
                        <c:v>15.05.2023</c:v>
                      </c:pt>
                      <c:pt idx="15">
                        <c:v>16.05.2023</c:v>
                      </c:pt>
                      <c:pt idx="16">
                        <c:v>17.05.2023</c:v>
                      </c:pt>
                      <c:pt idx="17">
                        <c:v>18.05.2023</c:v>
                      </c:pt>
                      <c:pt idx="18">
                        <c:v>19.05.2023</c:v>
                      </c:pt>
                      <c:pt idx="19">
                        <c:v>20.05.2023</c:v>
                      </c:pt>
                      <c:pt idx="20">
                        <c:v>21.05.2023</c:v>
                      </c:pt>
                      <c:pt idx="21">
                        <c:v>22.05.2023</c:v>
                      </c:pt>
                      <c:pt idx="22">
                        <c:v>23.05.2023</c:v>
                      </c:pt>
                      <c:pt idx="23">
                        <c:v>24.05.2023</c:v>
                      </c:pt>
                      <c:pt idx="24">
                        <c:v>25.05.2023</c:v>
                      </c:pt>
                      <c:pt idx="25">
                        <c:v>26.05.2023</c:v>
                      </c:pt>
                      <c:pt idx="26">
                        <c:v>27.05.2023</c:v>
                      </c:pt>
                      <c:pt idx="27">
                        <c:v>28.05.2023</c:v>
                      </c:pt>
                      <c:pt idx="28">
                        <c:v>29.05.2023</c:v>
                      </c:pt>
                      <c:pt idx="29">
                        <c:v>30.05.2023</c:v>
                      </c:pt>
                      <c:pt idx="30">
                        <c:v>31.05.2023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EA3B-4630-AFE1-E9734DAC3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628824"/>
        <c:axId val="362629216"/>
      </c:lineChart>
      <c:catAx>
        <c:axId val="362628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629216"/>
        <c:crosses val="autoZero"/>
        <c:auto val="1"/>
        <c:lblAlgn val="ctr"/>
        <c:lblOffset val="100"/>
        <c:noMultiLvlLbl val="0"/>
      </c:catAx>
      <c:valAx>
        <c:axId val="36262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628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forward val="3"/>
            <c:dispRSqr val="1"/>
            <c:dispEq val="0"/>
            <c:trendlineLbl>
              <c:layout>
                <c:manualLayout>
                  <c:x val="-0.22694663167104112"/>
                  <c:y val="0.442020447189454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Доллар!$R$4:$R$34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Доллар!$Q$4:$Q$34</c15:sqref>
                        </c15:formulaRef>
                      </c:ext>
                    </c:extLst>
                    <c:strCache>
                      <c:ptCount val="31"/>
                      <c:pt idx="0">
                        <c:v>01.06.2023</c:v>
                      </c:pt>
                      <c:pt idx="1">
                        <c:v>02.06.2023</c:v>
                      </c:pt>
                      <c:pt idx="2">
                        <c:v>03.06.2023</c:v>
                      </c:pt>
                      <c:pt idx="3">
                        <c:v>04.06.2023</c:v>
                      </c:pt>
                      <c:pt idx="4">
                        <c:v>05.06.2023</c:v>
                      </c:pt>
                      <c:pt idx="5">
                        <c:v>06.06.2023</c:v>
                      </c:pt>
                      <c:pt idx="6">
                        <c:v>07.06.2023</c:v>
                      </c:pt>
                      <c:pt idx="7">
                        <c:v>08.06.2023</c:v>
                      </c:pt>
                      <c:pt idx="8">
                        <c:v>09.06.2023</c:v>
                      </c:pt>
                      <c:pt idx="9">
                        <c:v>10.06.2023</c:v>
                      </c:pt>
                      <c:pt idx="10">
                        <c:v>11.06.2023</c:v>
                      </c:pt>
                      <c:pt idx="11">
                        <c:v>12.06.2023</c:v>
                      </c:pt>
                      <c:pt idx="12">
                        <c:v>13.06.2023</c:v>
                      </c:pt>
                      <c:pt idx="13">
                        <c:v>14.06.2023</c:v>
                      </c:pt>
                      <c:pt idx="14">
                        <c:v>15.06.2023</c:v>
                      </c:pt>
                      <c:pt idx="15">
                        <c:v>16.06.2023</c:v>
                      </c:pt>
                      <c:pt idx="16">
                        <c:v>17.06.2023</c:v>
                      </c:pt>
                      <c:pt idx="17">
                        <c:v>18.06.2023</c:v>
                      </c:pt>
                      <c:pt idx="18">
                        <c:v>19.06.2023</c:v>
                      </c:pt>
                      <c:pt idx="19">
                        <c:v>20.06.2023</c:v>
                      </c:pt>
                      <c:pt idx="20">
                        <c:v>21.06.2023</c:v>
                      </c:pt>
                      <c:pt idx="21">
                        <c:v>22.06.2023</c:v>
                      </c:pt>
                      <c:pt idx="22">
                        <c:v>23.06.2023</c:v>
                      </c:pt>
                      <c:pt idx="23">
                        <c:v>24.06.2023</c:v>
                      </c:pt>
                      <c:pt idx="24">
                        <c:v>25.06.2023</c:v>
                      </c:pt>
                      <c:pt idx="25">
                        <c:v>26.06.2023</c:v>
                      </c:pt>
                      <c:pt idx="26">
                        <c:v>27.06.2023</c:v>
                      </c:pt>
                      <c:pt idx="27">
                        <c:v>28.06.2023</c:v>
                      </c:pt>
                      <c:pt idx="28">
                        <c:v>29.06.2023</c:v>
                      </c:pt>
                      <c:pt idx="29">
                        <c:v>30.06.2023</c:v>
                      </c:pt>
                      <c:pt idx="30">
                        <c:v>31.06.2023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DBD9-48CB-9226-8FB5A7C81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6375032"/>
        <c:axId val="246374640"/>
      </c:lineChart>
      <c:catAx>
        <c:axId val="246375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6374640"/>
        <c:crosses val="autoZero"/>
        <c:auto val="1"/>
        <c:lblAlgn val="ctr"/>
        <c:lblOffset val="100"/>
        <c:noMultiLvlLbl val="0"/>
      </c:catAx>
      <c:valAx>
        <c:axId val="24637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6375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7112755483877771"/>
                  <c:y val="0.5410629665831234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Доллар!$U$4:$U$34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Доллар!$T$4:$T$34</c15:sqref>
                        </c15:formulaRef>
                      </c:ext>
                    </c:extLst>
                    <c:strCache>
                      <c:ptCount val="31"/>
                      <c:pt idx="0">
                        <c:v>01.07.2023</c:v>
                      </c:pt>
                      <c:pt idx="1">
                        <c:v>02.07.2023</c:v>
                      </c:pt>
                      <c:pt idx="2">
                        <c:v>03.07.2023</c:v>
                      </c:pt>
                      <c:pt idx="3">
                        <c:v>04.07.2023</c:v>
                      </c:pt>
                      <c:pt idx="4">
                        <c:v>05.07.2023</c:v>
                      </c:pt>
                      <c:pt idx="5">
                        <c:v>06.07.2023</c:v>
                      </c:pt>
                      <c:pt idx="6">
                        <c:v>07.07.2023</c:v>
                      </c:pt>
                      <c:pt idx="7">
                        <c:v>08.07.2023</c:v>
                      </c:pt>
                      <c:pt idx="8">
                        <c:v>09.07.2023</c:v>
                      </c:pt>
                      <c:pt idx="9">
                        <c:v>10.07.2023</c:v>
                      </c:pt>
                      <c:pt idx="10">
                        <c:v>11.07.2023</c:v>
                      </c:pt>
                      <c:pt idx="11">
                        <c:v>12.07.2023</c:v>
                      </c:pt>
                      <c:pt idx="12">
                        <c:v>13.07.2023</c:v>
                      </c:pt>
                      <c:pt idx="13">
                        <c:v>14.07.2023</c:v>
                      </c:pt>
                      <c:pt idx="14">
                        <c:v>15.07.2023</c:v>
                      </c:pt>
                      <c:pt idx="15">
                        <c:v>16.07.2023</c:v>
                      </c:pt>
                      <c:pt idx="16">
                        <c:v>17.07.2023</c:v>
                      </c:pt>
                      <c:pt idx="17">
                        <c:v>18.07.2023</c:v>
                      </c:pt>
                      <c:pt idx="18">
                        <c:v>19.07.2023</c:v>
                      </c:pt>
                      <c:pt idx="19">
                        <c:v>20.07.2023</c:v>
                      </c:pt>
                      <c:pt idx="20">
                        <c:v>21.07.2023</c:v>
                      </c:pt>
                      <c:pt idx="21">
                        <c:v>22.07.2023</c:v>
                      </c:pt>
                      <c:pt idx="22">
                        <c:v>23.07.2023</c:v>
                      </c:pt>
                      <c:pt idx="23">
                        <c:v>24.07.2023</c:v>
                      </c:pt>
                      <c:pt idx="24">
                        <c:v>25.07.2023</c:v>
                      </c:pt>
                      <c:pt idx="25">
                        <c:v>26.07.2023</c:v>
                      </c:pt>
                      <c:pt idx="26">
                        <c:v>27.07.2023</c:v>
                      </c:pt>
                      <c:pt idx="27">
                        <c:v>28.07.2023</c:v>
                      </c:pt>
                      <c:pt idx="28">
                        <c:v>29.07.2023</c:v>
                      </c:pt>
                      <c:pt idx="29">
                        <c:v>30.07.2023</c:v>
                      </c:pt>
                      <c:pt idx="30">
                        <c:v>31.07.2023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D668-4C36-835B-966B58E76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6373856"/>
        <c:axId val="362630000"/>
      </c:lineChart>
      <c:catAx>
        <c:axId val="24637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630000"/>
        <c:crosses val="autoZero"/>
        <c:auto val="1"/>
        <c:lblAlgn val="ctr"/>
        <c:lblOffset val="100"/>
        <c:noMultiLvlLbl val="0"/>
      </c:catAx>
      <c:valAx>
        <c:axId val="36263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6373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16815102931410683"/>
                  <c:y val="0.34478431124327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Доллар!$X$4:$X$34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Доллар!$W$4:$W$34</c15:sqref>
                        </c15:formulaRef>
                      </c:ext>
                    </c:extLst>
                    <c:strCache>
                      <c:ptCount val="31"/>
                      <c:pt idx="0">
                        <c:v>01.08.2023</c:v>
                      </c:pt>
                      <c:pt idx="1">
                        <c:v>02.08.2023</c:v>
                      </c:pt>
                      <c:pt idx="2">
                        <c:v>03.08.2023</c:v>
                      </c:pt>
                      <c:pt idx="3">
                        <c:v>04.08.2023</c:v>
                      </c:pt>
                      <c:pt idx="4">
                        <c:v>05.08.2023</c:v>
                      </c:pt>
                      <c:pt idx="5">
                        <c:v>06.08.2023</c:v>
                      </c:pt>
                      <c:pt idx="6">
                        <c:v>07.08.2023</c:v>
                      </c:pt>
                      <c:pt idx="7">
                        <c:v>08.08.2023</c:v>
                      </c:pt>
                      <c:pt idx="8">
                        <c:v>09.08.2023</c:v>
                      </c:pt>
                      <c:pt idx="9">
                        <c:v>10.08.2023</c:v>
                      </c:pt>
                      <c:pt idx="10">
                        <c:v>11.08.2023</c:v>
                      </c:pt>
                      <c:pt idx="11">
                        <c:v>12.08.2023</c:v>
                      </c:pt>
                      <c:pt idx="12">
                        <c:v>13.08.2023</c:v>
                      </c:pt>
                      <c:pt idx="13">
                        <c:v>14.08.2023</c:v>
                      </c:pt>
                      <c:pt idx="14">
                        <c:v>15.08.2023</c:v>
                      </c:pt>
                      <c:pt idx="15">
                        <c:v>16.08.2023</c:v>
                      </c:pt>
                      <c:pt idx="16">
                        <c:v>17.08.2023</c:v>
                      </c:pt>
                      <c:pt idx="17">
                        <c:v>18.08.2023</c:v>
                      </c:pt>
                      <c:pt idx="18">
                        <c:v>19.08.2023</c:v>
                      </c:pt>
                      <c:pt idx="19">
                        <c:v>20.08.2023</c:v>
                      </c:pt>
                      <c:pt idx="20">
                        <c:v>21.08.2023</c:v>
                      </c:pt>
                      <c:pt idx="21">
                        <c:v>22.08.2023</c:v>
                      </c:pt>
                      <c:pt idx="22">
                        <c:v>23.08.2023</c:v>
                      </c:pt>
                      <c:pt idx="23">
                        <c:v>24.08.2023</c:v>
                      </c:pt>
                      <c:pt idx="24">
                        <c:v>25.08.2023</c:v>
                      </c:pt>
                      <c:pt idx="25">
                        <c:v>26.08.2023</c:v>
                      </c:pt>
                      <c:pt idx="26">
                        <c:v>27.08.2023</c:v>
                      </c:pt>
                      <c:pt idx="27">
                        <c:v>28.08.2023</c:v>
                      </c:pt>
                      <c:pt idx="28">
                        <c:v>29.08.2023</c:v>
                      </c:pt>
                      <c:pt idx="29">
                        <c:v>30.08.2023</c:v>
                      </c:pt>
                      <c:pt idx="30">
                        <c:v>31.08.2023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F1B3-4AB6-9662-F3C994656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629608"/>
        <c:axId val="362630784"/>
      </c:lineChart>
      <c:catAx>
        <c:axId val="362629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630784"/>
        <c:crosses val="autoZero"/>
        <c:auto val="1"/>
        <c:lblAlgn val="ctr"/>
        <c:lblOffset val="100"/>
        <c:noMultiLvlLbl val="0"/>
      </c:catAx>
      <c:valAx>
        <c:axId val="36263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629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Доллар!$AA$4:$AA$34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Доллар!$Z$4:$Z$34</c15:sqref>
                        </c15:formulaRef>
                      </c:ext>
                    </c:extLst>
                    <c:strCache>
                      <c:ptCount val="31"/>
                      <c:pt idx="0">
                        <c:v>01.09.2023</c:v>
                      </c:pt>
                      <c:pt idx="1">
                        <c:v>02.09.2023</c:v>
                      </c:pt>
                      <c:pt idx="2">
                        <c:v>03.09.2023</c:v>
                      </c:pt>
                      <c:pt idx="3">
                        <c:v>04.09.2023</c:v>
                      </c:pt>
                      <c:pt idx="4">
                        <c:v>05.09.2023</c:v>
                      </c:pt>
                      <c:pt idx="5">
                        <c:v>06.09.2023</c:v>
                      </c:pt>
                      <c:pt idx="6">
                        <c:v>07.09.2023</c:v>
                      </c:pt>
                      <c:pt idx="7">
                        <c:v>08.09.2023</c:v>
                      </c:pt>
                      <c:pt idx="8">
                        <c:v>09.09.2023</c:v>
                      </c:pt>
                      <c:pt idx="9">
                        <c:v>10.09.2023</c:v>
                      </c:pt>
                      <c:pt idx="10">
                        <c:v>11.09.2023</c:v>
                      </c:pt>
                      <c:pt idx="11">
                        <c:v>12.09.2023</c:v>
                      </c:pt>
                      <c:pt idx="12">
                        <c:v>13.09.2023</c:v>
                      </c:pt>
                      <c:pt idx="13">
                        <c:v>14.09.2023</c:v>
                      </c:pt>
                      <c:pt idx="14">
                        <c:v>15.09.2023</c:v>
                      </c:pt>
                      <c:pt idx="15">
                        <c:v>16.09.2023</c:v>
                      </c:pt>
                      <c:pt idx="16">
                        <c:v>17.09.2023</c:v>
                      </c:pt>
                      <c:pt idx="17">
                        <c:v>18.09.2023</c:v>
                      </c:pt>
                      <c:pt idx="18">
                        <c:v>19.09.2023</c:v>
                      </c:pt>
                      <c:pt idx="19">
                        <c:v>20.09.2023</c:v>
                      </c:pt>
                      <c:pt idx="20">
                        <c:v>21.09.2023</c:v>
                      </c:pt>
                      <c:pt idx="21">
                        <c:v>22.09.2023</c:v>
                      </c:pt>
                      <c:pt idx="22">
                        <c:v>23.09.2023</c:v>
                      </c:pt>
                      <c:pt idx="23">
                        <c:v>24.09.2023</c:v>
                      </c:pt>
                      <c:pt idx="24">
                        <c:v>25.09.2023</c:v>
                      </c:pt>
                      <c:pt idx="25">
                        <c:v>26.09.2023</c:v>
                      </c:pt>
                      <c:pt idx="26">
                        <c:v>27.09.2023</c:v>
                      </c:pt>
                      <c:pt idx="27">
                        <c:v>28.09.2023</c:v>
                      </c:pt>
                      <c:pt idx="28">
                        <c:v>29.09.2023</c:v>
                      </c:pt>
                      <c:pt idx="29">
                        <c:v>30.09.2023</c:v>
                      </c:pt>
                      <c:pt idx="30">
                        <c:v>31.09.2023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4536-4DB3-B434-C7C94E503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818096"/>
        <c:axId val="362818488"/>
      </c:lineChart>
      <c:catAx>
        <c:axId val="36281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818488"/>
        <c:crosses val="autoZero"/>
        <c:auto val="1"/>
        <c:lblAlgn val="ctr"/>
        <c:lblOffset val="100"/>
        <c:noMultiLvlLbl val="0"/>
      </c:catAx>
      <c:valAx>
        <c:axId val="36281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8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Доллар!$AD$4:$AD$34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Доллар!$AC$4:$AC$34</c15:sqref>
                        </c15:formulaRef>
                      </c:ext>
                    </c:extLst>
                    <c:strCache>
                      <c:ptCount val="31"/>
                      <c:pt idx="0">
                        <c:v>01.10.2023</c:v>
                      </c:pt>
                      <c:pt idx="1">
                        <c:v>02.10.2023</c:v>
                      </c:pt>
                      <c:pt idx="2">
                        <c:v>03.10.2023</c:v>
                      </c:pt>
                      <c:pt idx="3">
                        <c:v>04.10.2023</c:v>
                      </c:pt>
                      <c:pt idx="4">
                        <c:v>05.10.2023</c:v>
                      </c:pt>
                      <c:pt idx="5">
                        <c:v>06.10.2023</c:v>
                      </c:pt>
                      <c:pt idx="6">
                        <c:v>07.10.2023</c:v>
                      </c:pt>
                      <c:pt idx="7">
                        <c:v>08.10.2023</c:v>
                      </c:pt>
                      <c:pt idx="8">
                        <c:v>09.10.2023</c:v>
                      </c:pt>
                      <c:pt idx="9">
                        <c:v>10.10.2023</c:v>
                      </c:pt>
                      <c:pt idx="10">
                        <c:v>11.10.2023</c:v>
                      </c:pt>
                      <c:pt idx="11">
                        <c:v>12.10.2023</c:v>
                      </c:pt>
                      <c:pt idx="12">
                        <c:v>13.10.2023</c:v>
                      </c:pt>
                      <c:pt idx="13">
                        <c:v>14.10.2023</c:v>
                      </c:pt>
                      <c:pt idx="14">
                        <c:v>15.10.2023</c:v>
                      </c:pt>
                      <c:pt idx="15">
                        <c:v>16.10.2023</c:v>
                      </c:pt>
                      <c:pt idx="16">
                        <c:v>17.10.2023</c:v>
                      </c:pt>
                      <c:pt idx="17">
                        <c:v>18.10.2023</c:v>
                      </c:pt>
                      <c:pt idx="18">
                        <c:v>19.10.2023</c:v>
                      </c:pt>
                      <c:pt idx="19">
                        <c:v>20.10.2023</c:v>
                      </c:pt>
                      <c:pt idx="20">
                        <c:v>21.10.2023</c:v>
                      </c:pt>
                      <c:pt idx="21">
                        <c:v>22.10.2023</c:v>
                      </c:pt>
                      <c:pt idx="22">
                        <c:v>23.10.2023</c:v>
                      </c:pt>
                      <c:pt idx="23">
                        <c:v>24.10.2023</c:v>
                      </c:pt>
                      <c:pt idx="24">
                        <c:v>25.10.2023</c:v>
                      </c:pt>
                      <c:pt idx="25">
                        <c:v>26.10.2023</c:v>
                      </c:pt>
                      <c:pt idx="26">
                        <c:v>27.10.2023</c:v>
                      </c:pt>
                      <c:pt idx="27">
                        <c:v>28.10.2023</c:v>
                      </c:pt>
                      <c:pt idx="28">
                        <c:v>29.10.2023</c:v>
                      </c:pt>
                      <c:pt idx="29">
                        <c:v>30.10.2023</c:v>
                      </c:pt>
                      <c:pt idx="30">
                        <c:v>31.10.2023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09B5-4173-99C1-51B4E7EDB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819272"/>
        <c:axId val="362819664"/>
      </c:lineChart>
      <c:catAx>
        <c:axId val="362819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819664"/>
        <c:crosses val="autoZero"/>
        <c:auto val="1"/>
        <c:lblAlgn val="ctr"/>
        <c:lblOffset val="100"/>
        <c:noMultiLvlLbl val="0"/>
      </c:catAx>
      <c:valAx>
        <c:axId val="36281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819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Доллар!$AG$4:$AG$34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Доллар!$AF$4:$AF$34</c15:sqref>
                        </c15:formulaRef>
                      </c:ext>
                    </c:extLst>
                    <c:strCache>
                      <c:ptCount val="31"/>
                      <c:pt idx="0">
                        <c:v>01.11.2023</c:v>
                      </c:pt>
                      <c:pt idx="1">
                        <c:v>02.11.2023</c:v>
                      </c:pt>
                      <c:pt idx="2">
                        <c:v>03.11.2023</c:v>
                      </c:pt>
                      <c:pt idx="3">
                        <c:v>04.11.2023</c:v>
                      </c:pt>
                      <c:pt idx="4">
                        <c:v>05.11.2023</c:v>
                      </c:pt>
                      <c:pt idx="5">
                        <c:v>06.11.2023</c:v>
                      </c:pt>
                      <c:pt idx="6">
                        <c:v>07.11.2023</c:v>
                      </c:pt>
                      <c:pt idx="7">
                        <c:v>08.11.2023</c:v>
                      </c:pt>
                      <c:pt idx="8">
                        <c:v>09.11.2023</c:v>
                      </c:pt>
                      <c:pt idx="9">
                        <c:v>10.11.2023</c:v>
                      </c:pt>
                      <c:pt idx="10">
                        <c:v>11.11.2023</c:v>
                      </c:pt>
                      <c:pt idx="11">
                        <c:v>12.11.2023</c:v>
                      </c:pt>
                      <c:pt idx="12">
                        <c:v>13.11.2023</c:v>
                      </c:pt>
                      <c:pt idx="13">
                        <c:v>14.11.2023</c:v>
                      </c:pt>
                      <c:pt idx="14">
                        <c:v>15.11.2023</c:v>
                      </c:pt>
                      <c:pt idx="15">
                        <c:v>16.11.2023</c:v>
                      </c:pt>
                      <c:pt idx="16">
                        <c:v>17.11.2023</c:v>
                      </c:pt>
                      <c:pt idx="17">
                        <c:v>18.11.2023</c:v>
                      </c:pt>
                      <c:pt idx="18">
                        <c:v>19.11.2023</c:v>
                      </c:pt>
                      <c:pt idx="19">
                        <c:v>20.11.2023</c:v>
                      </c:pt>
                      <c:pt idx="20">
                        <c:v>21.11.2023</c:v>
                      </c:pt>
                      <c:pt idx="21">
                        <c:v>22.11.2023</c:v>
                      </c:pt>
                      <c:pt idx="22">
                        <c:v>23.11.2023</c:v>
                      </c:pt>
                      <c:pt idx="23">
                        <c:v>24.11.2023</c:v>
                      </c:pt>
                      <c:pt idx="24">
                        <c:v>25.11.2023</c:v>
                      </c:pt>
                      <c:pt idx="25">
                        <c:v>26.11.2023</c:v>
                      </c:pt>
                      <c:pt idx="26">
                        <c:v>27.11.2023</c:v>
                      </c:pt>
                      <c:pt idx="27">
                        <c:v>28.11.2023</c:v>
                      </c:pt>
                      <c:pt idx="28">
                        <c:v>29.11.2023</c:v>
                      </c:pt>
                      <c:pt idx="29">
                        <c:v>30.11.2023</c:v>
                      </c:pt>
                      <c:pt idx="30">
                        <c:v>31.11.2023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F9CD-4018-99D7-6C0E77BB2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820448"/>
        <c:axId val="362820840"/>
      </c:lineChart>
      <c:catAx>
        <c:axId val="36282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820840"/>
        <c:crosses val="autoZero"/>
        <c:auto val="1"/>
        <c:lblAlgn val="ctr"/>
        <c:lblOffset val="100"/>
        <c:noMultiLvlLbl val="0"/>
      </c:catAx>
      <c:valAx>
        <c:axId val="36282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820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Доллар!$AJ$4:$AJ$34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Доллар!$AI$4:$AI$34</c15:sqref>
                        </c15:formulaRef>
                      </c:ext>
                    </c:extLst>
                    <c:strCache>
                      <c:ptCount val="31"/>
                      <c:pt idx="0">
                        <c:v>01.12.2023</c:v>
                      </c:pt>
                      <c:pt idx="1">
                        <c:v>02.12.2023</c:v>
                      </c:pt>
                      <c:pt idx="2">
                        <c:v>03.12.2023</c:v>
                      </c:pt>
                      <c:pt idx="3">
                        <c:v>04.12.2023</c:v>
                      </c:pt>
                      <c:pt idx="4">
                        <c:v>05.12.2023</c:v>
                      </c:pt>
                      <c:pt idx="5">
                        <c:v>06.12.2023</c:v>
                      </c:pt>
                      <c:pt idx="6">
                        <c:v>07.12.2023</c:v>
                      </c:pt>
                      <c:pt idx="7">
                        <c:v>08.12.2023</c:v>
                      </c:pt>
                      <c:pt idx="8">
                        <c:v>09.12.2023</c:v>
                      </c:pt>
                      <c:pt idx="9">
                        <c:v>10.12.2023</c:v>
                      </c:pt>
                      <c:pt idx="10">
                        <c:v>11.12.2023</c:v>
                      </c:pt>
                      <c:pt idx="11">
                        <c:v>12.12.2023</c:v>
                      </c:pt>
                      <c:pt idx="12">
                        <c:v>13.12.2023</c:v>
                      </c:pt>
                      <c:pt idx="13">
                        <c:v>14.12.2023</c:v>
                      </c:pt>
                      <c:pt idx="14">
                        <c:v>15.12.2023</c:v>
                      </c:pt>
                      <c:pt idx="15">
                        <c:v>16.12.2023</c:v>
                      </c:pt>
                      <c:pt idx="16">
                        <c:v>17.12.2023</c:v>
                      </c:pt>
                      <c:pt idx="17">
                        <c:v>18.12.2023</c:v>
                      </c:pt>
                      <c:pt idx="18">
                        <c:v>19.12.2023</c:v>
                      </c:pt>
                      <c:pt idx="19">
                        <c:v>20.12.2023</c:v>
                      </c:pt>
                      <c:pt idx="20">
                        <c:v>21.12.2023</c:v>
                      </c:pt>
                      <c:pt idx="21">
                        <c:v>22.12.2023</c:v>
                      </c:pt>
                      <c:pt idx="22">
                        <c:v>23.12.2023</c:v>
                      </c:pt>
                      <c:pt idx="23">
                        <c:v>24.12.2023</c:v>
                      </c:pt>
                      <c:pt idx="24">
                        <c:v>25.12.2023</c:v>
                      </c:pt>
                      <c:pt idx="25">
                        <c:v>26.12.2023</c:v>
                      </c:pt>
                      <c:pt idx="26">
                        <c:v>27.12.2023</c:v>
                      </c:pt>
                      <c:pt idx="27">
                        <c:v>28.12.2023</c:v>
                      </c:pt>
                      <c:pt idx="28">
                        <c:v>29.12.2023</c:v>
                      </c:pt>
                      <c:pt idx="29">
                        <c:v>30.12.2023</c:v>
                      </c:pt>
                      <c:pt idx="30">
                        <c:v>31.12.2023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4248-447A-A516-CE7A32C3F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821624"/>
        <c:axId val="248967000"/>
      </c:lineChart>
      <c:catAx>
        <c:axId val="362821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8967000"/>
        <c:crosses val="autoZero"/>
        <c:auto val="1"/>
        <c:lblAlgn val="ctr"/>
        <c:lblOffset val="100"/>
        <c:noMultiLvlLbl val="0"/>
      </c:catAx>
      <c:valAx>
        <c:axId val="248967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821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2122758751541594"/>
                  <c:y val="-0.115942064267812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Евро!$B$4:$B$34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Евро!$C$4:$C$34</c:f>
              <c:numCache>
                <c:formatCode>0.0000</c:formatCode>
                <c:ptCount val="31"/>
                <c:pt idx="0">
                  <c:v>75.655299999999997</c:v>
                </c:pt>
                <c:pt idx="1">
                  <c:v>75.655299999999997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2-4CEE-B52A-1838430DD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968176"/>
        <c:axId val="248968568"/>
      </c:lineChart>
      <c:catAx>
        <c:axId val="24896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8968568"/>
        <c:crosses val="autoZero"/>
        <c:auto val="1"/>
        <c:lblAlgn val="ctr"/>
        <c:lblOffset val="100"/>
        <c:noMultiLvlLbl val="0"/>
      </c:catAx>
      <c:valAx>
        <c:axId val="24896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8968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623712698563288"/>
                  <c:y val="-0.468315255297730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Евро!$F$4:$F$34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Евро!$E$4:$E$34</c15:sqref>
                        </c15:formulaRef>
                      </c:ext>
                    </c:extLst>
                    <c:strCache>
                      <c:ptCount val="31"/>
                      <c:pt idx="0">
                        <c:v>01.02.2023</c:v>
                      </c:pt>
                      <c:pt idx="1">
                        <c:v>02.02.2023</c:v>
                      </c:pt>
                      <c:pt idx="2">
                        <c:v>03.02.2023</c:v>
                      </c:pt>
                      <c:pt idx="3">
                        <c:v>04.02.2023</c:v>
                      </c:pt>
                      <c:pt idx="4">
                        <c:v>05.02.2023</c:v>
                      </c:pt>
                      <c:pt idx="5">
                        <c:v>06.02.2023</c:v>
                      </c:pt>
                      <c:pt idx="6">
                        <c:v>07.02.2023</c:v>
                      </c:pt>
                      <c:pt idx="7">
                        <c:v>08.02.2023</c:v>
                      </c:pt>
                      <c:pt idx="8">
                        <c:v>09.02.2023</c:v>
                      </c:pt>
                      <c:pt idx="9">
                        <c:v>10.02.2023</c:v>
                      </c:pt>
                      <c:pt idx="10">
                        <c:v>11.02.2023</c:v>
                      </c:pt>
                      <c:pt idx="11">
                        <c:v>12.02.2023</c:v>
                      </c:pt>
                      <c:pt idx="12">
                        <c:v>13.02.2023</c:v>
                      </c:pt>
                      <c:pt idx="13">
                        <c:v>14.02.2023</c:v>
                      </c:pt>
                      <c:pt idx="14">
                        <c:v>15.02.2023</c:v>
                      </c:pt>
                      <c:pt idx="15">
                        <c:v>16.02.2023</c:v>
                      </c:pt>
                      <c:pt idx="16">
                        <c:v>17.02.2023</c:v>
                      </c:pt>
                      <c:pt idx="17">
                        <c:v>18.02.2023</c:v>
                      </c:pt>
                      <c:pt idx="18">
                        <c:v>19.02.2023</c:v>
                      </c:pt>
                      <c:pt idx="19">
                        <c:v>20.02.2023</c:v>
                      </c:pt>
                      <c:pt idx="20">
                        <c:v>21.02.2023</c:v>
                      </c:pt>
                      <c:pt idx="21">
                        <c:v>22.02.2023</c:v>
                      </c:pt>
                      <c:pt idx="22">
                        <c:v>23.02.2023</c:v>
                      </c:pt>
                      <c:pt idx="23">
                        <c:v>24.02.2023</c:v>
                      </c:pt>
                      <c:pt idx="24">
                        <c:v>25.02.2023</c:v>
                      </c:pt>
                      <c:pt idx="25">
                        <c:v>26.02.2023</c:v>
                      </c:pt>
                      <c:pt idx="26">
                        <c:v>27.02.2023</c:v>
                      </c:pt>
                      <c:pt idx="27">
                        <c:v>28.02.2023</c:v>
                      </c:pt>
                      <c:pt idx="28">
                        <c:v>29.02.2023</c:v>
                      </c:pt>
                      <c:pt idx="29">
                        <c:v>30.02.2023</c:v>
                      </c:pt>
                      <c:pt idx="30">
                        <c:v>31.02.2023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F0E-4041-A472-748E0F91C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969352"/>
        <c:axId val="248969744"/>
      </c:lineChart>
      <c:catAx>
        <c:axId val="248969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8969744"/>
        <c:crosses val="autoZero"/>
        <c:auto val="1"/>
        <c:lblAlgn val="ctr"/>
        <c:lblOffset val="100"/>
        <c:noMultiLvlLbl val="0"/>
      </c:catAx>
      <c:valAx>
        <c:axId val="24896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8969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3264079941814497"/>
                  <c:y val="-0.4952911089173749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Евро!$I$4:$I$34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Евро!$H$4:$H$34</c15:sqref>
                        </c15:formulaRef>
                      </c:ext>
                    </c:extLst>
                    <c:strCache>
                      <c:ptCount val="31"/>
                      <c:pt idx="0">
                        <c:v>01.03.2023</c:v>
                      </c:pt>
                      <c:pt idx="1">
                        <c:v>02.03.2023</c:v>
                      </c:pt>
                      <c:pt idx="2">
                        <c:v>03.03.2023</c:v>
                      </c:pt>
                      <c:pt idx="3">
                        <c:v>04.03.2023</c:v>
                      </c:pt>
                      <c:pt idx="4">
                        <c:v>05.03.2023</c:v>
                      </c:pt>
                      <c:pt idx="5">
                        <c:v>06.03.2023</c:v>
                      </c:pt>
                      <c:pt idx="6">
                        <c:v>07.03.2023</c:v>
                      </c:pt>
                      <c:pt idx="7">
                        <c:v>08.03.2023</c:v>
                      </c:pt>
                      <c:pt idx="8">
                        <c:v>09.03.2023</c:v>
                      </c:pt>
                      <c:pt idx="9">
                        <c:v>10.03.2023</c:v>
                      </c:pt>
                      <c:pt idx="10">
                        <c:v>11.03.2023</c:v>
                      </c:pt>
                      <c:pt idx="11">
                        <c:v>12.03.2023</c:v>
                      </c:pt>
                      <c:pt idx="12">
                        <c:v>13.03.2023</c:v>
                      </c:pt>
                      <c:pt idx="13">
                        <c:v>14.03.2023</c:v>
                      </c:pt>
                      <c:pt idx="14">
                        <c:v>15.03.2023</c:v>
                      </c:pt>
                      <c:pt idx="15">
                        <c:v>16.03.2023</c:v>
                      </c:pt>
                      <c:pt idx="16">
                        <c:v>17.03.2023</c:v>
                      </c:pt>
                      <c:pt idx="17">
                        <c:v>18.03.2023</c:v>
                      </c:pt>
                      <c:pt idx="18">
                        <c:v>19.03.2023</c:v>
                      </c:pt>
                      <c:pt idx="19">
                        <c:v>20.03.2023</c:v>
                      </c:pt>
                      <c:pt idx="20">
                        <c:v>21.03.2023</c:v>
                      </c:pt>
                      <c:pt idx="21">
                        <c:v>22.03.2023</c:v>
                      </c:pt>
                      <c:pt idx="22">
                        <c:v>23.03.2023</c:v>
                      </c:pt>
                      <c:pt idx="23">
                        <c:v>24.03.2023</c:v>
                      </c:pt>
                      <c:pt idx="24">
                        <c:v>25.03.2023</c:v>
                      </c:pt>
                      <c:pt idx="25">
                        <c:v>26.03.2023</c:v>
                      </c:pt>
                      <c:pt idx="26">
                        <c:v>27.03.2023</c:v>
                      </c:pt>
                      <c:pt idx="27">
                        <c:v>28.03.2023</c:v>
                      </c:pt>
                      <c:pt idx="28">
                        <c:v>29.03.2023</c:v>
                      </c:pt>
                      <c:pt idx="29">
                        <c:v>30.03.2023</c:v>
                      </c:pt>
                      <c:pt idx="30">
                        <c:v>31.03.2023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3007-4C29-BDE6-393899224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970528"/>
        <c:axId val="249216920"/>
      </c:lineChart>
      <c:catAx>
        <c:axId val="24897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9216920"/>
        <c:crosses val="autoZero"/>
        <c:auto val="1"/>
        <c:lblAlgn val="ctr"/>
        <c:lblOffset val="100"/>
        <c:noMultiLvlLbl val="0"/>
      </c:catAx>
      <c:valAx>
        <c:axId val="249216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897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623712698563288"/>
                  <c:y val="-0.472018706536941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Евро!$L$4:$L$34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Евро!$K$4:$K$34</c15:sqref>
                        </c15:formulaRef>
                      </c:ext>
                    </c:extLst>
                    <c:strCache>
                      <c:ptCount val="31"/>
                      <c:pt idx="0">
                        <c:v>01.04.2023</c:v>
                      </c:pt>
                      <c:pt idx="1">
                        <c:v>02.04.2023</c:v>
                      </c:pt>
                      <c:pt idx="2">
                        <c:v>03.04.2023</c:v>
                      </c:pt>
                      <c:pt idx="3">
                        <c:v>04.04.2023</c:v>
                      </c:pt>
                      <c:pt idx="4">
                        <c:v>05.04.2023</c:v>
                      </c:pt>
                      <c:pt idx="5">
                        <c:v>06.04.2023</c:v>
                      </c:pt>
                      <c:pt idx="6">
                        <c:v>07.04.2023</c:v>
                      </c:pt>
                      <c:pt idx="7">
                        <c:v>08.04.2023</c:v>
                      </c:pt>
                      <c:pt idx="8">
                        <c:v>09.04.2023</c:v>
                      </c:pt>
                      <c:pt idx="9">
                        <c:v>10.04.2023</c:v>
                      </c:pt>
                      <c:pt idx="10">
                        <c:v>11.04.2023</c:v>
                      </c:pt>
                      <c:pt idx="11">
                        <c:v>12.04.2023</c:v>
                      </c:pt>
                      <c:pt idx="12">
                        <c:v>13.04.2023</c:v>
                      </c:pt>
                      <c:pt idx="13">
                        <c:v>14.04.2023</c:v>
                      </c:pt>
                      <c:pt idx="14">
                        <c:v>15.04.2023</c:v>
                      </c:pt>
                      <c:pt idx="15">
                        <c:v>16.04.2023</c:v>
                      </c:pt>
                      <c:pt idx="16">
                        <c:v>17.04.2023</c:v>
                      </c:pt>
                      <c:pt idx="17">
                        <c:v>18.04.2023</c:v>
                      </c:pt>
                      <c:pt idx="18">
                        <c:v>19.04.2023</c:v>
                      </c:pt>
                      <c:pt idx="19">
                        <c:v>20.04.2023</c:v>
                      </c:pt>
                      <c:pt idx="20">
                        <c:v>21.04.2023</c:v>
                      </c:pt>
                      <c:pt idx="21">
                        <c:v>22.04.2023</c:v>
                      </c:pt>
                      <c:pt idx="22">
                        <c:v>23.04.2023</c:v>
                      </c:pt>
                      <c:pt idx="23">
                        <c:v>24.04.2023</c:v>
                      </c:pt>
                      <c:pt idx="24">
                        <c:v>25.04.2023</c:v>
                      </c:pt>
                      <c:pt idx="25">
                        <c:v>26.04.2023</c:v>
                      </c:pt>
                      <c:pt idx="26">
                        <c:v>27.04.2023</c:v>
                      </c:pt>
                      <c:pt idx="27">
                        <c:v>28.04.2023</c:v>
                      </c:pt>
                      <c:pt idx="28">
                        <c:v>29.04.2023</c:v>
                      </c:pt>
                      <c:pt idx="29">
                        <c:v>30.04.2023</c:v>
                      </c:pt>
                      <c:pt idx="30">
                        <c:v>31.04.2023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418A-4916-AA21-1654CAC3F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9217704"/>
        <c:axId val="249218096"/>
      </c:lineChart>
      <c:catAx>
        <c:axId val="249217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9218096"/>
        <c:crosses val="autoZero"/>
        <c:auto val="1"/>
        <c:lblAlgn val="ctr"/>
        <c:lblOffset val="100"/>
        <c:noMultiLvlLbl val="0"/>
      </c:catAx>
      <c:valAx>
        <c:axId val="24921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9217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2159187932833696"/>
                  <c:y val="-0.545655002671840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Евро!$O$4:$O$34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Евро!$N$4:$N$34</c15:sqref>
                        </c15:formulaRef>
                      </c:ext>
                    </c:extLst>
                    <c:strCache>
                      <c:ptCount val="31"/>
                      <c:pt idx="0">
                        <c:v>01.05.2023</c:v>
                      </c:pt>
                      <c:pt idx="1">
                        <c:v>02.05.2023</c:v>
                      </c:pt>
                      <c:pt idx="2">
                        <c:v>03.05.2023</c:v>
                      </c:pt>
                      <c:pt idx="3">
                        <c:v>04.05.2023</c:v>
                      </c:pt>
                      <c:pt idx="4">
                        <c:v>05.05.2023</c:v>
                      </c:pt>
                      <c:pt idx="5">
                        <c:v>06.05.2023</c:v>
                      </c:pt>
                      <c:pt idx="6">
                        <c:v>07.05.2023</c:v>
                      </c:pt>
                      <c:pt idx="7">
                        <c:v>08.05.2023</c:v>
                      </c:pt>
                      <c:pt idx="8">
                        <c:v>09.05.2023</c:v>
                      </c:pt>
                      <c:pt idx="9">
                        <c:v>10.05.2023</c:v>
                      </c:pt>
                      <c:pt idx="10">
                        <c:v>11.05.2023</c:v>
                      </c:pt>
                      <c:pt idx="11">
                        <c:v>12.05.2023</c:v>
                      </c:pt>
                      <c:pt idx="12">
                        <c:v>13.05.2023</c:v>
                      </c:pt>
                      <c:pt idx="13">
                        <c:v>14.05.2023</c:v>
                      </c:pt>
                      <c:pt idx="14">
                        <c:v>15.05.2023</c:v>
                      </c:pt>
                      <c:pt idx="15">
                        <c:v>16.05.2023</c:v>
                      </c:pt>
                      <c:pt idx="16">
                        <c:v>17.05.2023</c:v>
                      </c:pt>
                      <c:pt idx="17">
                        <c:v>18.05.2023</c:v>
                      </c:pt>
                      <c:pt idx="18">
                        <c:v>19.05.2023</c:v>
                      </c:pt>
                      <c:pt idx="19">
                        <c:v>20.05.2023</c:v>
                      </c:pt>
                      <c:pt idx="20">
                        <c:v>21.05.2023</c:v>
                      </c:pt>
                      <c:pt idx="21">
                        <c:v>22.05.2023</c:v>
                      </c:pt>
                      <c:pt idx="22">
                        <c:v>23.05.2023</c:v>
                      </c:pt>
                      <c:pt idx="23">
                        <c:v>24.05.2023</c:v>
                      </c:pt>
                      <c:pt idx="24">
                        <c:v>25.05.2023</c:v>
                      </c:pt>
                      <c:pt idx="25">
                        <c:v>26.05.2023</c:v>
                      </c:pt>
                      <c:pt idx="26">
                        <c:v>27.05.2023</c:v>
                      </c:pt>
                      <c:pt idx="27">
                        <c:v>28.05.2023</c:v>
                      </c:pt>
                      <c:pt idx="28">
                        <c:v>29.05.2023</c:v>
                      </c:pt>
                      <c:pt idx="29">
                        <c:v>30.05.2023</c:v>
                      </c:pt>
                      <c:pt idx="30">
                        <c:v>31.05.2023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57B1-4288-8681-5AE84A7FD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9218880"/>
        <c:axId val="249219272"/>
      </c:lineChart>
      <c:catAx>
        <c:axId val="24921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9219272"/>
        <c:crosses val="autoZero"/>
        <c:auto val="1"/>
        <c:lblAlgn val="ctr"/>
        <c:lblOffset val="100"/>
        <c:noMultiLvlLbl val="0"/>
      </c:catAx>
      <c:valAx>
        <c:axId val="24921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921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7875386058670378"/>
                  <c:y val="0.248259651796462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Евро!$R$4:$R$34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Евро!$Q$4:$Q$34</c15:sqref>
                        </c15:formulaRef>
                      </c:ext>
                    </c:extLst>
                    <c:strCache>
                      <c:ptCount val="31"/>
                      <c:pt idx="0">
                        <c:v>01.06.2023</c:v>
                      </c:pt>
                      <c:pt idx="1">
                        <c:v>02.06.2023</c:v>
                      </c:pt>
                      <c:pt idx="2">
                        <c:v>03.06.2023</c:v>
                      </c:pt>
                      <c:pt idx="3">
                        <c:v>04.06.2023</c:v>
                      </c:pt>
                      <c:pt idx="4">
                        <c:v>05.06.2023</c:v>
                      </c:pt>
                      <c:pt idx="5">
                        <c:v>06.06.2023</c:v>
                      </c:pt>
                      <c:pt idx="6">
                        <c:v>07.06.2023</c:v>
                      </c:pt>
                      <c:pt idx="7">
                        <c:v>08.06.2023</c:v>
                      </c:pt>
                      <c:pt idx="8">
                        <c:v>09.06.2023</c:v>
                      </c:pt>
                      <c:pt idx="9">
                        <c:v>10.06.2023</c:v>
                      </c:pt>
                      <c:pt idx="10">
                        <c:v>11.06.2023</c:v>
                      </c:pt>
                      <c:pt idx="11">
                        <c:v>12.06.2023</c:v>
                      </c:pt>
                      <c:pt idx="12">
                        <c:v>13.06.2023</c:v>
                      </c:pt>
                      <c:pt idx="13">
                        <c:v>14.06.2023</c:v>
                      </c:pt>
                      <c:pt idx="14">
                        <c:v>15.06.2023</c:v>
                      </c:pt>
                      <c:pt idx="15">
                        <c:v>16.06.2023</c:v>
                      </c:pt>
                      <c:pt idx="16">
                        <c:v>17.06.2023</c:v>
                      </c:pt>
                      <c:pt idx="17">
                        <c:v>18.06.2023</c:v>
                      </c:pt>
                      <c:pt idx="18">
                        <c:v>19.06.2023</c:v>
                      </c:pt>
                      <c:pt idx="19">
                        <c:v>20.06.2023</c:v>
                      </c:pt>
                      <c:pt idx="20">
                        <c:v>21.06.2023</c:v>
                      </c:pt>
                      <c:pt idx="21">
                        <c:v>22.06.2023</c:v>
                      </c:pt>
                      <c:pt idx="22">
                        <c:v>23.06.2023</c:v>
                      </c:pt>
                      <c:pt idx="23">
                        <c:v>24.06.2023</c:v>
                      </c:pt>
                      <c:pt idx="24">
                        <c:v>25.06.2023</c:v>
                      </c:pt>
                      <c:pt idx="25">
                        <c:v>26.06.2023</c:v>
                      </c:pt>
                      <c:pt idx="26">
                        <c:v>27.06.2023</c:v>
                      </c:pt>
                      <c:pt idx="27">
                        <c:v>28.06.2023</c:v>
                      </c:pt>
                      <c:pt idx="28">
                        <c:v>29.06.2023</c:v>
                      </c:pt>
                      <c:pt idx="29">
                        <c:v>30.06.2023</c:v>
                      </c:pt>
                      <c:pt idx="30">
                        <c:v>31.06.2023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6DB7-4CFD-8E5C-01241F493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9219664"/>
        <c:axId val="249220056"/>
      </c:lineChart>
      <c:catAx>
        <c:axId val="24921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9220056"/>
        <c:crosses val="autoZero"/>
        <c:auto val="1"/>
        <c:lblAlgn val="ctr"/>
        <c:lblOffset val="100"/>
        <c:noMultiLvlLbl val="0"/>
      </c:catAx>
      <c:valAx>
        <c:axId val="24922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9219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7112755483877771"/>
                  <c:y val="0.5410629665831234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Евро!$U$4:$U$34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Евро!$T$4:$T$34</c15:sqref>
                        </c15:formulaRef>
                      </c:ext>
                    </c:extLst>
                    <c:strCache>
                      <c:ptCount val="31"/>
                      <c:pt idx="0">
                        <c:v>01.07.2023</c:v>
                      </c:pt>
                      <c:pt idx="1">
                        <c:v>02.07.2023</c:v>
                      </c:pt>
                      <c:pt idx="2">
                        <c:v>03.07.2023</c:v>
                      </c:pt>
                      <c:pt idx="3">
                        <c:v>04.07.2023</c:v>
                      </c:pt>
                      <c:pt idx="4">
                        <c:v>05.07.2023</c:v>
                      </c:pt>
                      <c:pt idx="5">
                        <c:v>06.07.2023</c:v>
                      </c:pt>
                      <c:pt idx="6">
                        <c:v>07.07.2023</c:v>
                      </c:pt>
                      <c:pt idx="7">
                        <c:v>08.07.2023</c:v>
                      </c:pt>
                      <c:pt idx="8">
                        <c:v>09.07.2023</c:v>
                      </c:pt>
                      <c:pt idx="9">
                        <c:v>10.07.2023</c:v>
                      </c:pt>
                      <c:pt idx="10">
                        <c:v>11.07.2023</c:v>
                      </c:pt>
                      <c:pt idx="11">
                        <c:v>12.07.2023</c:v>
                      </c:pt>
                      <c:pt idx="12">
                        <c:v>13.07.2023</c:v>
                      </c:pt>
                      <c:pt idx="13">
                        <c:v>14.07.2023</c:v>
                      </c:pt>
                      <c:pt idx="14">
                        <c:v>15.07.2023</c:v>
                      </c:pt>
                      <c:pt idx="15">
                        <c:v>16.07.2023</c:v>
                      </c:pt>
                      <c:pt idx="16">
                        <c:v>17.07.2023</c:v>
                      </c:pt>
                      <c:pt idx="17">
                        <c:v>18.07.2023</c:v>
                      </c:pt>
                      <c:pt idx="18">
                        <c:v>19.07.2023</c:v>
                      </c:pt>
                      <c:pt idx="19">
                        <c:v>20.07.2023</c:v>
                      </c:pt>
                      <c:pt idx="20">
                        <c:v>21.07.2023</c:v>
                      </c:pt>
                      <c:pt idx="21">
                        <c:v>22.07.2023</c:v>
                      </c:pt>
                      <c:pt idx="22">
                        <c:v>23.07.2023</c:v>
                      </c:pt>
                      <c:pt idx="23">
                        <c:v>24.07.2023</c:v>
                      </c:pt>
                      <c:pt idx="24">
                        <c:v>25.07.2023</c:v>
                      </c:pt>
                      <c:pt idx="25">
                        <c:v>26.07.2023</c:v>
                      </c:pt>
                      <c:pt idx="26">
                        <c:v>27.07.2023</c:v>
                      </c:pt>
                      <c:pt idx="27">
                        <c:v>28.07.2023</c:v>
                      </c:pt>
                      <c:pt idx="28">
                        <c:v>29.07.2023</c:v>
                      </c:pt>
                      <c:pt idx="29">
                        <c:v>30.07.2023</c:v>
                      </c:pt>
                      <c:pt idx="30">
                        <c:v>31.07.2023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1A5B-4F97-9329-8824940B5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986032"/>
        <c:axId val="362986424"/>
      </c:lineChart>
      <c:catAx>
        <c:axId val="36298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986424"/>
        <c:crosses val="autoZero"/>
        <c:auto val="1"/>
        <c:lblAlgn val="ctr"/>
        <c:lblOffset val="100"/>
        <c:noMultiLvlLbl val="0"/>
      </c:catAx>
      <c:valAx>
        <c:axId val="36298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986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17138243261760955"/>
                  <c:y val="0.371014605656998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Евро!$X$4:$X$34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Евро!$W$4:$W$34</c15:sqref>
                        </c15:formulaRef>
                      </c:ext>
                    </c:extLst>
                    <c:strCache>
                      <c:ptCount val="31"/>
                      <c:pt idx="0">
                        <c:v>01.08.2023</c:v>
                      </c:pt>
                      <c:pt idx="1">
                        <c:v>02.08.2023</c:v>
                      </c:pt>
                      <c:pt idx="2">
                        <c:v>03.08.2023</c:v>
                      </c:pt>
                      <c:pt idx="3">
                        <c:v>04.08.2023</c:v>
                      </c:pt>
                      <c:pt idx="4">
                        <c:v>05.08.2023</c:v>
                      </c:pt>
                      <c:pt idx="5">
                        <c:v>06.08.2023</c:v>
                      </c:pt>
                      <c:pt idx="6">
                        <c:v>07.08.2023</c:v>
                      </c:pt>
                      <c:pt idx="7">
                        <c:v>08.08.2023</c:v>
                      </c:pt>
                      <c:pt idx="8">
                        <c:v>09.08.2023</c:v>
                      </c:pt>
                      <c:pt idx="9">
                        <c:v>10.08.2023</c:v>
                      </c:pt>
                      <c:pt idx="10">
                        <c:v>11.08.2023</c:v>
                      </c:pt>
                      <c:pt idx="11">
                        <c:v>12.08.2023</c:v>
                      </c:pt>
                      <c:pt idx="12">
                        <c:v>13.08.2023</c:v>
                      </c:pt>
                      <c:pt idx="13">
                        <c:v>14.08.2023</c:v>
                      </c:pt>
                      <c:pt idx="14">
                        <c:v>15.08.2023</c:v>
                      </c:pt>
                      <c:pt idx="15">
                        <c:v>16.08.2023</c:v>
                      </c:pt>
                      <c:pt idx="16">
                        <c:v>17.08.2023</c:v>
                      </c:pt>
                      <c:pt idx="17">
                        <c:v>18.08.2023</c:v>
                      </c:pt>
                      <c:pt idx="18">
                        <c:v>19.08.2023</c:v>
                      </c:pt>
                      <c:pt idx="19">
                        <c:v>20.08.2023</c:v>
                      </c:pt>
                      <c:pt idx="20">
                        <c:v>21.08.2023</c:v>
                      </c:pt>
                      <c:pt idx="21">
                        <c:v>22.08.2023</c:v>
                      </c:pt>
                      <c:pt idx="22">
                        <c:v>23.08.2023</c:v>
                      </c:pt>
                      <c:pt idx="23">
                        <c:v>24.08.2023</c:v>
                      </c:pt>
                      <c:pt idx="24">
                        <c:v>25.08.2023</c:v>
                      </c:pt>
                      <c:pt idx="25">
                        <c:v>26.08.2023</c:v>
                      </c:pt>
                      <c:pt idx="26">
                        <c:v>27.08.2023</c:v>
                      </c:pt>
                      <c:pt idx="27">
                        <c:v>28.08.2023</c:v>
                      </c:pt>
                      <c:pt idx="28">
                        <c:v>29.08.2023</c:v>
                      </c:pt>
                      <c:pt idx="29">
                        <c:v>30.08.2023</c:v>
                      </c:pt>
                      <c:pt idx="30">
                        <c:v>31.08.2023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BF3A-48E9-8275-365C3E9E1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987208"/>
        <c:axId val="362987600"/>
      </c:lineChart>
      <c:catAx>
        <c:axId val="362987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987600"/>
        <c:crosses val="autoZero"/>
        <c:auto val="1"/>
        <c:lblAlgn val="ctr"/>
        <c:lblOffset val="100"/>
        <c:noMultiLvlLbl val="0"/>
      </c:catAx>
      <c:valAx>
        <c:axId val="36298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987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Евро!$AA$4:$AA$34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Евро!$Z$4:$Z$34</c15:sqref>
                        </c15:formulaRef>
                      </c:ext>
                    </c:extLst>
                    <c:strCache>
                      <c:ptCount val="31"/>
                      <c:pt idx="0">
                        <c:v>01.09.2023</c:v>
                      </c:pt>
                      <c:pt idx="1">
                        <c:v>02.09.2023</c:v>
                      </c:pt>
                      <c:pt idx="2">
                        <c:v>03.09.2023</c:v>
                      </c:pt>
                      <c:pt idx="3">
                        <c:v>04.09.2023</c:v>
                      </c:pt>
                      <c:pt idx="4">
                        <c:v>05.09.2023</c:v>
                      </c:pt>
                      <c:pt idx="5">
                        <c:v>06.09.2023</c:v>
                      </c:pt>
                      <c:pt idx="6">
                        <c:v>07.09.2023</c:v>
                      </c:pt>
                      <c:pt idx="7">
                        <c:v>08.09.2023</c:v>
                      </c:pt>
                      <c:pt idx="8">
                        <c:v>09.09.2023</c:v>
                      </c:pt>
                      <c:pt idx="9">
                        <c:v>10.09.2023</c:v>
                      </c:pt>
                      <c:pt idx="10">
                        <c:v>11.09.2023</c:v>
                      </c:pt>
                      <c:pt idx="11">
                        <c:v>12.09.2023</c:v>
                      </c:pt>
                      <c:pt idx="12">
                        <c:v>13.09.2023</c:v>
                      </c:pt>
                      <c:pt idx="13">
                        <c:v>14.09.2023</c:v>
                      </c:pt>
                      <c:pt idx="14">
                        <c:v>15.09.2023</c:v>
                      </c:pt>
                      <c:pt idx="15">
                        <c:v>16.09.2023</c:v>
                      </c:pt>
                      <c:pt idx="16">
                        <c:v>17.09.2023</c:v>
                      </c:pt>
                      <c:pt idx="17">
                        <c:v>18.09.2023</c:v>
                      </c:pt>
                      <c:pt idx="18">
                        <c:v>19.09.2023</c:v>
                      </c:pt>
                      <c:pt idx="19">
                        <c:v>20.09.2023</c:v>
                      </c:pt>
                      <c:pt idx="20">
                        <c:v>21.09.2023</c:v>
                      </c:pt>
                      <c:pt idx="21">
                        <c:v>22.09.2023</c:v>
                      </c:pt>
                      <c:pt idx="22">
                        <c:v>23.09.2023</c:v>
                      </c:pt>
                      <c:pt idx="23">
                        <c:v>24.09.2023</c:v>
                      </c:pt>
                      <c:pt idx="24">
                        <c:v>25.09.2023</c:v>
                      </c:pt>
                      <c:pt idx="25">
                        <c:v>26.09.2023</c:v>
                      </c:pt>
                      <c:pt idx="26">
                        <c:v>27.09.2023</c:v>
                      </c:pt>
                      <c:pt idx="27">
                        <c:v>28.09.2023</c:v>
                      </c:pt>
                      <c:pt idx="28">
                        <c:v>29.09.2023</c:v>
                      </c:pt>
                      <c:pt idx="29">
                        <c:v>30.09.2023</c:v>
                      </c:pt>
                      <c:pt idx="30">
                        <c:v>31.09.2023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B55F-4E73-9C26-532E4BF86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988384"/>
        <c:axId val="362988776"/>
      </c:lineChart>
      <c:catAx>
        <c:axId val="36298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988776"/>
        <c:crosses val="autoZero"/>
        <c:auto val="1"/>
        <c:lblAlgn val="ctr"/>
        <c:lblOffset val="100"/>
        <c:noMultiLvlLbl val="0"/>
      </c:catAx>
      <c:valAx>
        <c:axId val="3629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988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Евро!$AD$4:$AD$34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Евро!$AC$4:$AC$34</c15:sqref>
                        </c15:formulaRef>
                      </c:ext>
                    </c:extLst>
                    <c:strCache>
                      <c:ptCount val="31"/>
                      <c:pt idx="0">
                        <c:v>01.10.2023</c:v>
                      </c:pt>
                      <c:pt idx="1">
                        <c:v>02.10.2023</c:v>
                      </c:pt>
                      <c:pt idx="2">
                        <c:v>03.10.2023</c:v>
                      </c:pt>
                      <c:pt idx="3">
                        <c:v>04.10.2023</c:v>
                      </c:pt>
                      <c:pt idx="4">
                        <c:v>05.10.2023</c:v>
                      </c:pt>
                      <c:pt idx="5">
                        <c:v>06.10.2023</c:v>
                      </c:pt>
                      <c:pt idx="6">
                        <c:v>07.10.2023</c:v>
                      </c:pt>
                      <c:pt idx="7">
                        <c:v>08.10.2023</c:v>
                      </c:pt>
                      <c:pt idx="8">
                        <c:v>09.10.2023</c:v>
                      </c:pt>
                      <c:pt idx="9">
                        <c:v>10.10.2023</c:v>
                      </c:pt>
                      <c:pt idx="10">
                        <c:v>11.10.2023</c:v>
                      </c:pt>
                      <c:pt idx="11">
                        <c:v>12.10.2023</c:v>
                      </c:pt>
                      <c:pt idx="12">
                        <c:v>13.10.2023</c:v>
                      </c:pt>
                      <c:pt idx="13">
                        <c:v>14.10.2023</c:v>
                      </c:pt>
                      <c:pt idx="14">
                        <c:v>15.10.2023</c:v>
                      </c:pt>
                      <c:pt idx="15">
                        <c:v>16.10.2023</c:v>
                      </c:pt>
                      <c:pt idx="16">
                        <c:v>17.10.2023</c:v>
                      </c:pt>
                      <c:pt idx="17">
                        <c:v>18.10.2023</c:v>
                      </c:pt>
                      <c:pt idx="18">
                        <c:v>19.10.2023</c:v>
                      </c:pt>
                      <c:pt idx="19">
                        <c:v>20.10.2023</c:v>
                      </c:pt>
                      <c:pt idx="20">
                        <c:v>21.10.2023</c:v>
                      </c:pt>
                      <c:pt idx="21">
                        <c:v>22.10.2023</c:v>
                      </c:pt>
                      <c:pt idx="22">
                        <c:v>23.10.2023</c:v>
                      </c:pt>
                      <c:pt idx="23">
                        <c:v>24.10.2023</c:v>
                      </c:pt>
                      <c:pt idx="24">
                        <c:v>25.10.2023</c:v>
                      </c:pt>
                      <c:pt idx="25">
                        <c:v>26.10.2023</c:v>
                      </c:pt>
                      <c:pt idx="26">
                        <c:v>27.10.2023</c:v>
                      </c:pt>
                      <c:pt idx="27">
                        <c:v>28.10.2023</c:v>
                      </c:pt>
                      <c:pt idx="28">
                        <c:v>29.10.2023</c:v>
                      </c:pt>
                      <c:pt idx="29">
                        <c:v>30.10.2023</c:v>
                      </c:pt>
                      <c:pt idx="30">
                        <c:v>31.10.2023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C504-4EE4-9497-85216EF73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989560"/>
        <c:axId val="363083280"/>
      </c:lineChart>
      <c:catAx>
        <c:axId val="362989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083280"/>
        <c:crosses val="autoZero"/>
        <c:auto val="1"/>
        <c:lblAlgn val="ctr"/>
        <c:lblOffset val="100"/>
        <c:noMultiLvlLbl val="0"/>
      </c:catAx>
      <c:valAx>
        <c:axId val="36308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989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Евро!$AG$4:$AG$34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Евро!$AF$4:$AF$34</c15:sqref>
                        </c15:formulaRef>
                      </c:ext>
                    </c:extLst>
                    <c:strCache>
                      <c:ptCount val="31"/>
                      <c:pt idx="0">
                        <c:v>01.11.2023</c:v>
                      </c:pt>
                      <c:pt idx="1">
                        <c:v>02.11.2023</c:v>
                      </c:pt>
                      <c:pt idx="2">
                        <c:v>03.11.2023</c:v>
                      </c:pt>
                      <c:pt idx="3">
                        <c:v>04.11.2023</c:v>
                      </c:pt>
                      <c:pt idx="4">
                        <c:v>05.11.2023</c:v>
                      </c:pt>
                      <c:pt idx="5">
                        <c:v>06.11.2023</c:v>
                      </c:pt>
                      <c:pt idx="6">
                        <c:v>07.11.2023</c:v>
                      </c:pt>
                      <c:pt idx="7">
                        <c:v>08.11.2023</c:v>
                      </c:pt>
                      <c:pt idx="8">
                        <c:v>09.11.2023</c:v>
                      </c:pt>
                      <c:pt idx="9">
                        <c:v>10.11.2023</c:v>
                      </c:pt>
                      <c:pt idx="10">
                        <c:v>11.11.2023</c:v>
                      </c:pt>
                      <c:pt idx="11">
                        <c:v>12.11.2023</c:v>
                      </c:pt>
                      <c:pt idx="12">
                        <c:v>13.11.2023</c:v>
                      </c:pt>
                      <c:pt idx="13">
                        <c:v>14.11.2023</c:v>
                      </c:pt>
                      <c:pt idx="14">
                        <c:v>15.11.2023</c:v>
                      </c:pt>
                      <c:pt idx="15">
                        <c:v>16.11.2023</c:v>
                      </c:pt>
                      <c:pt idx="16">
                        <c:v>17.11.2023</c:v>
                      </c:pt>
                      <c:pt idx="17">
                        <c:v>18.11.2023</c:v>
                      </c:pt>
                      <c:pt idx="18">
                        <c:v>19.11.2023</c:v>
                      </c:pt>
                      <c:pt idx="19">
                        <c:v>20.11.2023</c:v>
                      </c:pt>
                      <c:pt idx="20">
                        <c:v>21.11.2023</c:v>
                      </c:pt>
                      <c:pt idx="21">
                        <c:v>22.11.2023</c:v>
                      </c:pt>
                      <c:pt idx="22">
                        <c:v>23.11.2023</c:v>
                      </c:pt>
                      <c:pt idx="23">
                        <c:v>24.11.2023</c:v>
                      </c:pt>
                      <c:pt idx="24">
                        <c:v>25.11.2023</c:v>
                      </c:pt>
                      <c:pt idx="25">
                        <c:v>26.11.2023</c:v>
                      </c:pt>
                      <c:pt idx="26">
                        <c:v>27.11.2023</c:v>
                      </c:pt>
                      <c:pt idx="27">
                        <c:v>28.11.2023</c:v>
                      </c:pt>
                      <c:pt idx="28">
                        <c:v>29.11.2023</c:v>
                      </c:pt>
                      <c:pt idx="29">
                        <c:v>30.11.2023</c:v>
                      </c:pt>
                      <c:pt idx="30">
                        <c:v>31.11.2023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8730-41C9-89F3-A8EC863A7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084064"/>
        <c:axId val="363084456"/>
      </c:lineChart>
      <c:catAx>
        <c:axId val="36308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084456"/>
        <c:crosses val="autoZero"/>
        <c:auto val="1"/>
        <c:lblAlgn val="ctr"/>
        <c:lblOffset val="100"/>
        <c:noMultiLvlLbl val="0"/>
      </c:catAx>
      <c:valAx>
        <c:axId val="36308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084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Евро!$AJ$4:$AJ$34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Евро!$AI$4:$AI$34</c15:sqref>
                        </c15:formulaRef>
                      </c:ext>
                    </c:extLst>
                    <c:strCache>
                      <c:ptCount val="31"/>
                      <c:pt idx="0">
                        <c:v>01.12.2023</c:v>
                      </c:pt>
                      <c:pt idx="1">
                        <c:v>02.12.2023</c:v>
                      </c:pt>
                      <c:pt idx="2">
                        <c:v>03.12.2023</c:v>
                      </c:pt>
                      <c:pt idx="3">
                        <c:v>04.12.2023</c:v>
                      </c:pt>
                      <c:pt idx="4">
                        <c:v>05.12.2023</c:v>
                      </c:pt>
                      <c:pt idx="5">
                        <c:v>06.12.2023</c:v>
                      </c:pt>
                      <c:pt idx="6">
                        <c:v>07.12.2023</c:v>
                      </c:pt>
                      <c:pt idx="7">
                        <c:v>08.12.2023</c:v>
                      </c:pt>
                      <c:pt idx="8">
                        <c:v>09.12.2023</c:v>
                      </c:pt>
                      <c:pt idx="9">
                        <c:v>10.12.2023</c:v>
                      </c:pt>
                      <c:pt idx="10">
                        <c:v>11.12.2023</c:v>
                      </c:pt>
                      <c:pt idx="11">
                        <c:v>12.12.2023</c:v>
                      </c:pt>
                      <c:pt idx="12">
                        <c:v>13.12.2023</c:v>
                      </c:pt>
                      <c:pt idx="13">
                        <c:v>14.12.2023</c:v>
                      </c:pt>
                      <c:pt idx="14">
                        <c:v>15.12.2023</c:v>
                      </c:pt>
                      <c:pt idx="15">
                        <c:v>16.12.2023</c:v>
                      </c:pt>
                      <c:pt idx="16">
                        <c:v>17.12.2023</c:v>
                      </c:pt>
                      <c:pt idx="17">
                        <c:v>18.12.2023</c:v>
                      </c:pt>
                      <c:pt idx="18">
                        <c:v>19.12.2023</c:v>
                      </c:pt>
                      <c:pt idx="19">
                        <c:v>20.12.2023</c:v>
                      </c:pt>
                      <c:pt idx="20">
                        <c:v>21.12.2023</c:v>
                      </c:pt>
                      <c:pt idx="21">
                        <c:v>22.12.2023</c:v>
                      </c:pt>
                      <c:pt idx="22">
                        <c:v>23.12.2023</c:v>
                      </c:pt>
                      <c:pt idx="23">
                        <c:v>24.12.2023</c:v>
                      </c:pt>
                      <c:pt idx="24">
                        <c:v>25.12.2023</c:v>
                      </c:pt>
                      <c:pt idx="25">
                        <c:v>26.12.2023</c:v>
                      </c:pt>
                      <c:pt idx="26">
                        <c:v>27.12.2023</c:v>
                      </c:pt>
                      <c:pt idx="27">
                        <c:v>28.12.2023</c:v>
                      </c:pt>
                      <c:pt idx="28">
                        <c:v>29.12.2023</c:v>
                      </c:pt>
                      <c:pt idx="29">
                        <c:v>30.12.2023</c:v>
                      </c:pt>
                      <c:pt idx="30">
                        <c:v>31.12.2023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CA8B-4FCF-B0BB-BB25B86F5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085240"/>
        <c:axId val="363085632"/>
      </c:lineChart>
      <c:catAx>
        <c:axId val="36308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085632"/>
        <c:crosses val="autoZero"/>
        <c:auto val="1"/>
        <c:lblAlgn val="ctr"/>
        <c:lblOffset val="100"/>
        <c:noMultiLvlLbl val="0"/>
      </c:catAx>
      <c:valAx>
        <c:axId val="36308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085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98085781445994"/>
                  <c:y val="-8.50241804630622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'Доллар (бв)'!$B$4:$B$34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'Доллар (бв)'!$C$4:$C$34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3A-46EA-9BD0-BD4B7EB11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681928"/>
        <c:axId val="245682320"/>
      </c:lineChart>
      <c:catAx>
        <c:axId val="245681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5682320"/>
        <c:crosses val="autoZero"/>
        <c:auto val="1"/>
        <c:lblAlgn val="ctr"/>
        <c:lblOffset val="100"/>
        <c:noMultiLvlLbl val="0"/>
      </c:catAx>
      <c:valAx>
        <c:axId val="24568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5681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274139732125936"/>
                  <c:y val="-0.384394502459432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'Доллар (бв)'!$F$4:$F$34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'Доллар (бв)'!$E$4:$E$34</c15:sqref>
                        </c15:formulaRef>
                      </c:ext>
                    </c:extLst>
                    <c:strCache>
                      <c:ptCount val="31"/>
                      <c:pt idx="0">
                        <c:v>01.02.2023</c:v>
                      </c:pt>
                      <c:pt idx="1">
                        <c:v>02.02.2023</c:v>
                      </c:pt>
                      <c:pt idx="2">
                        <c:v>03.02.2023</c:v>
                      </c:pt>
                      <c:pt idx="3">
                        <c:v>04.02.2023</c:v>
                      </c:pt>
                      <c:pt idx="4">
                        <c:v>05.02.2023</c:v>
                      </c:pt>
                      <c:pt idx="5">
                        <c:v>06.02.2023</c:v>
                      </c:pt>
                      <c:pt idx="6">
                        <c:v>07.02.2023</c:v>
                      </c:pt>
                      <c:pt idx="7">
                        <c:v>08.02.2023</c:v>
                      </c:pt>
                      <c:pt idx="8">
                        <c:v>09.02.2023</c:v>
                      </c:pt>
                      <c:pt idx="9">
                        <c:v>10.02.2023</c:v>
                      </c:pt>
                      <c:pt idx="10">
                        <c:v>11.02.2023</c:v>
                      </c:pt>
                      <c:pt idx="11">
                        <c:v>12.02.2023</c:v>
                      </c:pt>
                      <c:pt idx="12">
                        <c:v>13.02.2023</c:v>
                      </c:pt>
                      <c:pt idx="13">
                        <c:v>14.02.2023</c:v>
                      </c:pt>
                      <c:pt idx="14">
                        <c:v>15.02.2023</c:v>
                      </c:pt>
                      <c:pt idx="15">
                        <c:v>16.02.2023</c:v>
                      </c:pt>
                      <c:pt idx="16">
                        <c:v>17.02.2023</c:v>
                      </c:pt>
                      <c:pt idx="17">
                        <c:v>18.02.2023</c:v>
                      </c:pt>
                      <c:pt idx="18">
                        <c:v>19.02.2023</c:v>
                      </c:pt>
                      <c:pt idx="19">
                        <c:v>20.02.2023</c:v>
                      </c:pt>
                      <c:pt idx="20">
                        <c:v>21.02.2023</c:v>
                      </c:pt>
                      <c:pt idx="21">
                        <c:v>22.02.2023</c:v>
                      </c:pt>
                      <c:pt idx="22">
                        <c:v>23.02.2023</c:v>
                      </c:pt>
                      <c:pt idx="23">
                        <c:v>24.02.2023</c:v>
                      </c:pt>
                      <c:pt idx="24">
                        <c:v>25.02.2023</c:v>
                      </c:pt>
                      <c:pt idx="25">
                        <c:v>26.02.2023</c:v>
                      </c:pt>
                      <c:pt idx="26">
                        <c:v>27.02.2023</c:v>
                      </c:pt>
                      <c:pt idx="27">
                        <c:v>28.02.2023</c:v>
                      </c:pt>
                      <c:pt idx="28">
                        <c:v>29.02.2023</c:v>
                      </c:pt>
                      <c:pt idx="29">
                        <c:v>30.02.2023</c:v>
                      </c:pt>
                      <c:pt idx="30">
                        <c:v>31.02.2023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BBB0-4E6D-8069-3A78F6B63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6373072"/>
        <c:axId val="246373464"/>
      </c:lineChart>
      <c:catAx>
        <c:axId val="24637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6373464"/>
        <c:crosses val="autoZero"/>
        <c:auto val="1"/>
        <c:lblAlgn val="ctr"/>
        <c:lblOffset val="100"/>
        <c:noMultiLvlLbl val="0"/>
      </c:catAx>
      <c:valAx>
        <c:axId val="246373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637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32845491498457774"/>
                  <c:y val="-0.541214512903347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'Доллар (бв)'!$I$4:$I$34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'Доллар (бв)'!$H$4:$H$34</c15:sqref>
                        </c15:formulaRef>
                      </c:ext>
                    </c:extLst>
                    <c:strCache>
                      <c:ptCount val="31"/>
                      <c:pt idx="0">
                        <c:v>01.03.2023</c:v>
                      </c:pt>
                      <c:pt idx="1">
                        <c:v>02.03.2023</c:v>
                      </c:pt>
                      <c:pt idx="2">
                        <c:v>03.03.2023</c:v>
                      </c:pt>
                      <c:pt idx="3">
                        <c:v>04.03.2023</c:v>
                      </c:pt>
                      <c:pt idx="4">
                        <c:v>05.03.2023</c:v>
                      </c:pt>
                      <c:pt idx="5">
                        <c:v>06.03.2023</c:v>
                      </c:pt>
                      <c:pt idx="6">
                        <c:v>07.03.2023</c:v>
                      </c:pt>
                      <c:pt idx="7">
                        <c:v>08.03.2023</c:v>
                      </c:pt>
                      <c:pt idx="8">
                        <c:v>09.03.2023</c:v>
                      </c:pt>
                      <c:pt idx="9">
                        <c:v>10.03.2023</c:v>
                      </c:pt>
                      <c:pt idx="10">
                        <c:v>11.03.2023</c:v>
                      </c:pt>
                      <c:pt idx="11">
                        <c:v>12.03.2023</c:v>
                      </c:pt>
                      <c:pt idx="12">
                        <c:v>13.03.2023</c:v>
                      </c:pt>
                      <c:pt idx="13">
                        <c:v>14.03.2023</c:v>
                      </c:pt>
                      <c:pt idx="14">
                        <c:v>15.03.2023</c:v>
                      </c:pt>
                      <c:pt idx="15">
                        <c:v>16.03.2023</c:v>
                      </c:pt>
                      <c:pt idx="16">
                        <c:v>17.03.2023</c:v>
                      </c:pt>
                      <c:pt idx="17">
                        <c:v>18.03.2023</c:v>
                      </c:pt>
                      <c:pt idx="18">
                        <c:v>19.03.2023</c:v>
                      </c:pt>
                      <c:pt idx="19">
                        <c:v>20.03.2023</c:v>
                      </c:pt>
                      <c:pt idx="20">
                        <c:v>21.03.2023</c:v>
                      </c:pt>
                      <c:pt idx="21">
                        <c:v>22.03.2023</c:v>
                      </c:pt>
                      <c:pt idx="22">
                        <c:v>23.03.2023</c:v>
                      </c:pt>
                      <c:pt idx="23">
                        <c:v>24.03.2023</c:v>
                      </c:pt>
                      <c:pt idx="24">
                        <c:v>25.03.2023</c:v>
                      </c:pt>
                      <c:pt idx="25">
                        <c:v>26.03.2023</c:v>
                      </c:pt>
                      <c:pt idx="26">
                        <c:v>27.03.2023</c:v>
                      </c:pt>
                      <c:pt idx="27">
                        <c:v>28.03.2023</c:v>
                      </c:pt>
                      <c:pt idx="28">
                        <c:v>29.03.2023</c:v>
                      </c:pt>
                      <c:pt idx="29">
                        <c:v>30.03.2023</c:v>
                      </c:pt>
                      <c:pt idx="30">
                        <c:v>31.03.2023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CEFB-4E72-A6A7-E6F18B22F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6375816"/>
        <c:axId val="246376208"/>
      </c:lineChart>
      <c:catAx>
        <c:axId val="246375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6376208"/>
        <c:crosses val="autoZero"/>
        <c:auto val="1"/>
        <c:lblAlgn val="ctr"/>
        <c:lblOffset val="100"/>
        <c:noMultiLvlLbl val="0"/>
      </c:catAx>
      <c:valAx>
        <c:axId val="24637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6375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0017286995752037"/>
                  <c:y val="-0.42175401780334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'Доллар (бв)'!$L$4:$L$34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'Доллар (бв)'!$K$4:$K$34</c15:sqref>
                        </c15:formulaRef>
                      </c:ext>
                    </c:extLst>
                    <c:strCache>
                      <c:ptCount val="31"/>
                      <c:pt idx="0">
                        <c:v>01.04.2023</c:v>
                      </c:pt>
                      <c:pt idx="1">
                        <c:v>02.04.2023</c:v>
                      </c:pt>
                      <c:pt idx="2">
                        <c:v>03.04.2023</c:v>
                      </c:pt>
                      <c:pt idx="3">
                        <c:v>04.04.2023</c:v>
                      </c:pt>
                      <c:pt idx="4">
                        <c:v>05.04.2023</c:v>
                      </c:pt>
                      <c:pt idx="5">
                        <c:v>06.04.2023</c:v>
                      </c:pt>
                      <c:pt idx="6">
                        <c:v>07.04.2023</c:v>
                      </c:pt>
                      <c:pt idx="7">
                        <c:v>08.04.2023</c:v>
                      </c:pt>
                      <c:pt idx="8">
                        <c:v>09.04.2023</c:v>
                      </c:pt>
                      <c:pt idx="9">
                        <c:v>10.04.2023</c:v>
                      </c:pt>
                      <c:pt idx="10">
                        <c:v>11.04.2023</c:v>
                      </c:pt>
                      <c:pt idx="11">
                        <c:v>12.04.2023</c:v>
                      </c:pt>
                      <c:pt idx="12">
                        <c:v>13.04.2023</c:v>
                      </c:pt>
                      <c:pt idx="13">
                        <c:v>14.04.2023</c:v>
                      </c:pt>
                      <c:pt idx="14">
                        <c:v>15.04.2023</c:v>
                      </c:pt>
                      <c:pt idx="15">
                        <c:v>16.04.2023</c:v>
                      </c:pt>
                      <c:pt idx="16">
                        <c:v>17.04.2023</c:v>
                      </c:pt>
                      <c:pt idx="17">
                        <c:v>18.04.2023</c:v>
                      </c:pt>
                      <c:pt idx="18">
                        <c:v>19.04.2023</c:v>
                      </c:pt>
                      <c:pt idx="19">
                        <c:v>20.04.2023</c:v>
                      </c:pt>
                      <c:pt idx="20">
                        <c:v>21.04.2023</c:v>
                      </c:pt>
                      <c:pt idx="21">
                        <c:v>22.04.2023</c:v>
                      </c:pt>
                      <c:pt idx="22">
                        <c:v>23.04.2023</c:v>
                      </c:pt>
                      <c:pt idx="23">
                        <c:v>24.04.2023</c:v>
                      </c:pt>
                      <c:pt idx="24">
                        <c:v>25.04.2023</c:v>
                      </c:pt>
                      <c:pt idx="25">
                        <c:v>26.04.2023</c:v>
                      </c:pt>
                      <c:pt idx="26">
                        <c:v>27.04.2023</c:v>
                      </c:pt>
                      <c:pt idx="27">
                        <c:v>28.04.2023</c:v>
                      </c:pt>
                      <c:pt idx="28">
                        <c:v>29.04.2023</c:v>
                      </c:pt>
                      <c:pt idx="29">
                        <c:v>30.04.2023</c:v>
                      </c:pt>
                      <c:pt idx="30">
                        <c:v>31.04.2023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D7B5-4E10-944E-0C0074D21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627648"/>
        <c:axId val="362628040"/>
      </c:lineChart>
      <c:catAx>
        <c:axId val="36262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628040"/>
        <c:crosses val="autoZero"/>
        <c:auto val="1"/>
        <c:lblAlgn val="ctr"/>
        <c:lblOffset val="100"/>
        <c:noMultiLvlLbl val="0"/>
      </c:catAx>
      <c:valAx>
        <c:axId val="36262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627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2716335156900569"/>
                  <c:y val="-0.6882253986763737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'Доллар (бв)'!$O$4:$O$34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'Доллар (бв)'!$N$4:$N$34</c15:sqref>
                        </c15:formulaRef>
                      </c:ext>
                    </c:extLst>
                    <c:strCache>
                      <c:ptCount val="31"/>
                      <c:pt idx="0">
                        <c:v>01.05.2023</c:v>
                      </c:pt>
                      <c:pt idx="1">
                        <c:v>02.05.2023</c:v>
                      </c:pt>
                      <c:pt idx="2">
                        <c:v>03.05.2023</c:v>
                      </c:pt>
                      <c:pt idx="3">
                        <c:v>04.05.2023</c:v>
                      </c:pt>
                      <c:pt idx="4">
                        <c:v>05.05.2023</c:v>
                      </c:pt>
                      <c:pt idx="5">
                        <c:v>06.05.2023</c:v>
                      </c:pt>
                      <c:pt idx="6">
                        <c:v>07.05.2023</c:v>
                      </c:pt>
                      <c:pt idx="7">
                        <c:v>08.05.2023</c:v>
                      </c:pt>
                      <c:pt idx="8">
                        <c:v>09.05.2023</c:v>
                      </c:pt>
                      <c:pt idx="9">
                        <c:v>10.05.2023</c:v>
                      </c:pt>
                      <c:pt idx="10">
                        <c:v>11.05.2023</c:v>
                      </c:pt>
                      <c:pt idx="11">
                        <c:v>12.05.2023</c:v>
                      </c:pt>
                      <c:pt idx="12">
                        <c:v>13.05.2023</c:v>
                      </c:pt>
                      <c:pt idx="13">
                        <c:v>14.05.2023</c:v>
                      </c:pt>
                      <c:pt idx="14">
                        <c:v>15.05.2023</c:v>
                      </c:pt>
                      <c:pt idx="15">
                        <c:v>16.05.2023</c:v>
                      </c:pt>
                      <c:pt idx="16">
                        <c:v>17.05.2023</c:v>
                      </c:pt>
                      <c:pt idx="17">
                        <c:v>18.05.2023</c:v>
                      </c:pt>
                      <c:pt idx="18">
                        <c:v>19.05.2023</c:v>
                      </c:pt>
                      <c:pt idx="19">
                        <c:v>20.05.2023</c:v>
                      </c:pt>
                      <c:pt idx="20">
                        <c:v>21.05.2023</c:v>
                      </c:pt>
                      <c:pt idx="21">
                        <c:v>22.05.2023</c:v>
                      </c:pt>
                      <c:pt idx="22">
                        <c:v>23.05.2023</c:v>
                      </c:pt>
                      <c:pt idx="23">
                        <c:v>24.05.2023</c:v>
                      </c:pt>
                      <c:pt idx="24">
                        <c:v>25.05.2023</c:v>
                      </c:pt>
                      <c:pt idx="25">
                        <c:v>26.05.2023</c:v>
                      </c:pt>
                      <c:pt idx="26">
                        <c:v>27.05.2023</c:v>
                      </c:pt>
                      <c:pt idx="27">
                        <c:v>28.05.2023</c:v>
                      </c:pt>
                      <c:pt idx="28">
                        <c:v>29.05.2023</c:v>
                      </c:pt>
                      <c:pt idx="29">
                        <c:v>30.05.2023</c:v>
                      </c:pt>
                      <c:pt idx="30">
                        <c:v>31.05.2023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60E4-4D9E-8BB3-6B245B5C7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628824"/>
        <c:axId val="362629216"/>
      </c:lineChart>
      <c:catAx>
        <c:axId val="362628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629216"/>
        <c:crosses val="autoZero"/>
        <c:auto val="1"/>
        <c:lblAlgn val="ctr"/>
        <c:lblOffset val="100"/>
        <c:noMultiLvlLbl val="0"/>
      </c:catAx>
      <c:valAx>
        <c:axId val="36262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628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forward val="3"/>
            <c:dispRSqr val="1"/>
            <c:dispEq val="0"/>
            <c:trendlineLbl>
              <c:layout>
                <c:manualLayout>
                  <c:x val="-0.22694663167104112"/>
                  <c:y val="0.442020447189454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'Доллар (бв)'!$R$4:$R$34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'Доллар (бв)'!$Q$4:$Q$34</c15:sqref>
                        </c15:formulaRef>
                      </c:ext>
                    </c:extLst>
                    <c:strCache>
                      <c:ptCount val="31"/>
                      <c:pt idx="0">
                        <c:v>01.06.2023</c:v>
                      </c:pt>
                      <c:pt idx="1">
                        <c:v>02.06.2023</c:v>
                      </c:pt>
                      <c:pt idx="2">
                        <c:v>03.06.2023</c:v>
                      </c:pt>
                      <c:pt idx="3">
                        <c:v>04.06.2023</c:v>
                      </c:pt>
                      <c:pt idx="4">
                        <c:v>05.06.2023</c:v>
                      </c:pt>
                      <c:pt idx="5">
                        <c:v>06.06.2023</c:v>
                      </c:pt>
                      <c:pt idx="6">
                        <c:v>07.06.2023</c:v>
                      </c:pt>
                      <c:pt idx="7">
                        <c:v>08.06.2023</c:v>
                      </c:pt>
                      <c:pt idx="8">
                        <c:v>09.06.2023</c:v>
                      </c:pt>
                      <c:pt idx="9">
                        <c:v>10.06.2023</c:v>
                      </c:pt>
                      <c:pt idx="10">
                        <c:v>11.06.2023</c:v>
                      </c:pt>
                      <c:pt idx="11">
                        <c:v>12.06.2023</c:v>
                      </c:pt>
                      <c:pt idx="12">
                        <c:v>13.06.2023</c:v>
                      </c:pt>
                      <c:pt idx="13">
                        <c:v>14.06.2023</c:v>
                      </c:pt>
                      <c:pt idx="14">
                        <c:v>15.06.2023</c:v>
                      </c:pt>
                      <c:pt idx="15">
                        <c:v>16.06.2023</c:v>
                      </c:pt>
                      <c:pt idx="16">
                        <c:v>17.06.2023</c:v>
                      </c:pt>
                      <c:pt idx="17">
                        <c:v>18.06.2023</c:v>
                      </c:pt>
                      <c:pt idx="18">
                        <c:v>19.06.2023</c:v>
                      </c:pt>
                      <c:pt idx="19">
                        <c:v>20.06.2023</c:v>
                      </c:pt>
                      <c:pt idx="20">
                        <c:v>21.06.2023</c:v>
                      </c:pt>
                      <c:pt idx="21">
                        <c:v>22.06.2023</c:v>
                      </c:pt>
                      <c:pt idx="22">
                        <c:v>23.06.2023</c:v>
                      </c:pt>
                      <c:pt idx="23">
                        <c:v>24.06.2023</c:v>
                      </c:pt>
                      <c:pt idx="24">
                        <c:v>25.06.2023</c:v>
                      </c:pt>
                      <c:pt idx="25">
                        <c:v>26.06.2023</c:v>
                      </c:pt>
                      <c:pt idx="26">
                        <c:v>27.06.2023</c:v>
                      </c:pt>
                      <c:pt idx="27">
                        <c:v>28.06.2023</c:v>
                      </c:pt>
                      <c:pt idx="28">
                        <c:v>29.06.2023</c:v>
                      </c:pt>
                      <c:pt idx="29">
                        <c:v>30.06.2023</c:v>
                      </c:pt>
                      <c:pt idx="30">
                        <c:v>31.06.2023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8E36-4FD4-AAC6-1F9E28E86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6375032"/>
        <c:axId val="246374640"/>
      </c:lineChart>
      <c:catAx>
        <c:axId val="246375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6374640"/>
        <c:crosses val="autoZero"/>
        <c:auto val="1"/>
        <c:lblAlgn val="ctr"/>
        <c:lblOffset val="100"/>
        <c:noMultiLvlLbl val="0"/>
      </c:catAx>
      <c:valAx>
        <c:axId val="24637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6375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7112755483877771"/>
                  <c:y val="0.5410629665831234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'Доллар (бв)'!$U$4:$U$34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'Доллар (бв)'!$T$4:$T$34</c15:sqref>
                        </c15:formulaRef>
                      </c:ext>
                    </c:extLst>
                    <c:strCache>
                      <c:ptCount val="31"/>
                      <c:pt idx="0">
                        <c:v>01.07.2023</c:v>
                      </c:pt>
                      <c:pt idx="1">
                        <c:v>02.07.2023</c:v>
                      </c:pt>
                      <c:pt idx="2">
                        <c:v>03.07.2023</c:v>
                      </c:pt>
                      <c:pt idx="3">
                        <c:v>04.07.2023</c:v>
                      </c:pt>
                      <c:pt idx="4">
                        <c:v>05.07.2023</c:v>
                      </c:pt>
                      <c:pt idx="5">
                        <c:v>06.07.2023</c:v>
                      </c:pt>
                      <c:pt idx="6">
                        <c:v>07.07.2023</c:v>
                      </c:pt>
                      <c:pt idx="7">
                        <c:v>08.07.2023</c:v>
                      </c:pt>
                      <c:pt idx="8">
                        <c:v>09.07.2023</c:v>
                      </c:pt>
                      <c:pt idx="9">
                        <c:v>10.07.2023</c:v>
                      </c:pt>
                      <c:pt idx="10">
                        <c:v>11.07.2023</c:v>
                      </c:pt>
                      <c:pt idx="11">
                        <c:v>12.07.2023</c:v>
                      </c:pt>
                      <c:pt idx="12">
                        <c:v>13.07.2023</c:v>
                      </c:pt>
                      <c:pt idx="13">
                        <c:v>14.07.2023</c:v>
                      </c:pt>
                      <c:pt idx="14">
                        <c:v>15.07.2023</c:v>
                      </c:pt>
                      <c:pt idx="15">
                        <c:v>16.07.2023</c:v>
                      </c:pt>
                      <c:pt idx="16">
                        <c:v>17.07.2023</c:v>
                      </c:pt>
                      <c:pt idx="17">
                        <c:v>18.07.2023</c:v>
                      </c:pt>
                      <c:pt idx="18">
                        <c:v>19.07.2023</c:v>
                      </c:pt>
                      <c:pt idx="19">
                        <c:v>20.07.2023</c:v>
                      </c:pt>
                      <c:pt idx="20">
                        <c:v>21.07.2023</c:v>
                      </c:pt>
                      <c:pt idx="21">
                        <c:v>22.07.2023</c:v>
                      </c:pt>
                      <c:pt idx="22">
                        <c:v>23.07.2023</c:v>
                      </c:pt>
                      <c:pt idx="23">
                        <c:v>24.07.2023</c:v>
                      </c:pt>
                      <c:pt idx="24">
                        <c:v>25.07.2023</c:v>
                      </c:pt>
                      <c:pt idx="25">
                        <c:v>26.07.2023</c:v>
                      </c:pt>
                      <c:pt idx="26">
                        <c:v>27.07.2023</c:v>
                      </c:pt>
                      <c:pt idx="27">
                        <c:v>28.07.2023</c:v>
                      </c:pt>
                      <c:pt idx="28">
                        <c:v>29.07.2023</c:v>
                      </c:pt>
                      <c:pt idx="29">
                        <c:v>30.07.2023</c:v>
                      </c:pt>
                      <c:pt idx="30">
                        <c:v>31.07.2023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E0D-4BC5-9F89-EBA1CF5A9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6373856"/>
        <c:axId val="362630000"/>
      </c:lineChart>
      <c:catAx>
        <c:axId val="24637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630000"/>
        <c:crosses val="autoZero"/>
        <c:auto val="1"/>
        <c:lblAlgn val="ctr"/>
        <c:lblOffset val="100"/>
        <c:noMultiLvlLbl val="0"/>
      </c:catAx>
      <c:valAx>
        <c:axId val="36263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6373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16815102931410683"/>
                  <c:y val="0.34478431124327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'Доллар (бв)'!$X$4:$X$34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'Доллар (бв)'!$W$4:$W$34</c15:sqref>
                        </c15:formulaRef>
                      </c:ext>
                    </c:extLst>
                    <c:strCache>
                      <c:ptCount val="31"/>
                      <c:pt idx="0">
                        <c:v>01.08.2023</c:v>
                      </c:pt>
                      <c:pt idx="1">
                        <c:v>02.08.2023</c:v>
                      </c:pt>
                      <c:pt idx="2">
                        <c:v>03.08.2023</c:v>
                      </c:pt>
                      <c:pt idx="3">
                        <c:v>04.08.2023</c:v>
                      </c:pt>
                      <c:pt idx="4">
                        <c:v>05.08.2023</c:v>
                      </c:pt>
                      <c:pt idx="5">
                        <c:v>06.08.2023</c:v>
                      </c:pt>
                      <c:pt idx="6">
                        <c:v>07.08.2023</c:v>
                      </c:pt>
                      <c:pt idx="7">
                        <c:v>08.08.2023</c:v>
                      </c:pt>
                      <c:pt idx="8">
                        <c:v>09.08.2023</c:v>
                      </c:pt>
                      <c:pt idx="9">
                        <c:v>10.08.2023</c:v>
                      </c:pt>
                      <c:pt idx="10">
                        <c:v>11.08.2023</c:v>
                      </c:pt>
                      <c:pt idx="11">
                        <c:v>12.08.2023</c:v>
                      </c:pt>
                      <c:pt idx="12">
                        <c:v>13.08.2023</c:v>
                      </c:pt>
                      <c:pt idx="13">
                        <c:v>14.08.2023</c:v>
                      </c:pt>
                      <c:pt idx="14">
                        <c:v>15.08.2023</c:v>
                      </c:pt>
                      <c:pt idx="15">
                        <c:v>16.08.2023</c:v>
                      </c:pt>
                      <c:pt idx="16">
                        <c:v>17.08.2023</c:v>
                      </c:pt>
                      <c:pt idx="17">
                        <c:v>18.08.2023</c:v>
                      </c:pt>
                      <c:pt idx="18">
                        <c:v>19.08.2023</c:v>
                      </c:pt>
                      <c:pt idx="19">
                        <c:v>20.08.2023</c:v>
                      </c:pt>
                      <c:pt idx="20">
                        <c:v>21.08.2023</c:v>
                      </c:pt>
                      <c:pt idx="21">
                        <c:v>22.08.2023</c:v>
                      </c:pt>
                      <c:pt idx="22">
                        <c:v>23.08.2023</c:v>
                      </c:pt>
                      <c:pt idx="23">
                        <c:v>24.08.2023</c:v>
                      </c:pt>
                      <c:pt idx="24">
                        <c:v>25.08.2023</c:v>
                      </c:pt>
                      <c:pt idx="25">
                        <c:v>26.08.2023</c:v>
                      </c:pt>
                      <c:pt idx="26">
                        <c:v>27.08.2023</c:v>
                      </c:pt>
                      <c:pt idx="27">
                        <c:v>28.08.2023</c:v>
                      </c:pt>
                      <c:pt idx="28">
                        <c:v>29.08.2023</c:v>
                      </c:pt>
                      <c:pt idx="29">
                        <c:v>30.08.2023</c:v>
                      </c:pt>
                      <c:pt idx="30">
                        <c:v>31.08.2023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68A7-490B-BFAC-BB779527D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629608"/>
        <c:axId val="362630784"/>
      </c:lineChart>
      <c:catAx>
        <c:axId val="362629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630784"/>
        <c:crosses val="autoZero"/>
        <c:auto val="1"/>
        <c:lblAlgn val="ctr"/>
        <c:lblOffset val="100"/>
        <c:noMultiLvlLbl val="0"/>
      </c:catAx>
      <c:valAx>
        <c:axId val="36263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629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'Доллар (бв)'!$AA$4:$AA$34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'Доллар (бв)'!$Z$4:$Z$34</c15:sqref>
                        </c15:formulaRef>
                      </c:ext>
                    </c:extLst>
                    <c:strCache>
                      <c:ptCount val="31"/>
                      <c:pt idx="0">
                        <c:v>01.09.2023</c:v>
                      </c:pt>
                      <c:pt idx="1">
                        <c:v>02.09.2023</c:v>
                      </c:pt>
                      <c:pt idx="2">
                        <c:v>03.09.2023</c:v>
                      </c:pt>
                      <c:pt idx="3">
                        <c:v>04.09.2023</c:v>
                      </c:pt>
                      <c:pt idx="4">
                        <c:v>05.09.2023</c:v>
                      </c:pt>
                      <c:pt idx="5">
                        <c:v>06.09.2023</c:v>
                      </c:pt>
                      <c:pt idx="6">
                        <c:v>07.09.2023</c:v>
                      </c:pt>
                      <c:pt idx="7">
                        <c:v>08.09.2023</c:v>
                      </c:pt>
                      <c:pt idx="8">
                        <c:v>09.09.2023</c:v>
                      </c:pt>
                      <c:pt idx="9">
                        <c:v>10.09.2023</c:v>
                      </c:pt>
                      <c:pt idx="10">
                        <c:v>11.09.2023</c:v>
                      </c:pt>
                      <c:pt idx="11">
                        <c:v>12.09.2023</c:v>
                      </c:pt>
                      <c:pt idx="12">
                        <c:v>13.09.2023</c:v>
                      </c:pt>
                      <c:pt idx="13">
                        <c:v>14.09.2023</c:v>
                      </c:pt>
                      <c:pt idx="14">
                        <c:v>15.09.2023</c:v>
                      </c:pt>
                      <c:pt idx="15">
                        <c:v>16.09.2023</c:v>
                      </c:pt>
                      <c:pt idx="16">
                        <c:v>17.09.2023</c:v>
                      </c:pt>
                      <c:pt idx="17">
                        <c:v>18.09.2023</c:v>
                      </c:pt>
                      <c:pt idx="18">
                        <c:v>19.09.2023</c:v>
                      </c:pt>
                      <c:pt idx="19">
                        <c:v>20.09.2023</c:v>
                      </c:pt>
                      <c:pt idx="20">
                        <c:v>21.09.2023</c:v>
                      </c:pt>
                      <c:pt idx="21">
                        <c:v>22.09.2023</c:v>
                      </c:pt>
                      <c:pt idx="22">
                        <c:v>23.09.2023</c:v>
                      </c:pt>
                      <c:pt idx="23">
                        <c:v>24.09.2023</c:v>
                      </c:pt>
                      <c:pt idx="24">
                        <c:v>25.09.2023</c:v>
                      </c:pt>
                      <c:pt idx="25">
                        <c:v>26.09.2023</c:v>
                      </c:pt>
                      <c:pt idx="26">
                        <c:v>27.09.2023</c:v>
                      </c:pt>
                      <c:pt idx="27">
                        <c:v>28.09.2023</c:v>
                      </c:pt>
                      <c:pt idx="28">
                        <c:v>29.09.2023</c:v>
                      </c:pt>
                      <c:pt idx="29">
                        <c:v>30.09.2023</c:v>
                      </c:pt>
                      <c:pt idx="30">
                        <c:v>31.09.2023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BC9F-4FB6-B75B-77F092543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818096"/>
        <c:axId val="362818488"/>
      </c:lineChart>
      <c:catAx>
        <c:axId val="36281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818488"/>
        <c:crosses val="autoZero"/>
        <c:auto val="1"/>
        <c:lblAlgn val="ctr"/>
        <c:lblOffset val="100"/>
        <c:noMultiLvlLbl val="0"/>
      </c:catAx>
      <c:valAx>
        <c:axId val="36281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8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'Доллар (бв)'!$AD$4:$AD$34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'Доллар (бв)'!$AC$4:$AC$34</c15:sqref>
                        </c15:formulaRef>
                      </c:ext>
                    </c:extLst>
                    <c:strCache>
                      <c:ptCount val="31"/>
                      <c:pt idx="0">
                        <c:v>01.10.2023</c:v>
                      </c:pt>
                      <c:pt idx="1">
                        <c:v>02.10.2023</c:v>
                      </c:pt>
                      <c:pt idx="2">
                        <c:v>03.10.2023</c:v>
                      </c:pt>
                      <c:pt idx="3">
                        <c:v>04.10.2023</c:v>
                      </c:pt>
                      <c:pt idx="4">
                        <c:v>05.10.2023</c:v>
                      </c:pt>
                      <c:pt idx="5">
                        <c:v>06.10.2023</c:v>
                      </c:pt>
                      <c:pt idx="6">
                        <c:v>07.10.2023</c:v>
                      </c:pt>
                      <c:pt idx="7">
                        <c:v>08.10.2023</c:v>
                      </c:pt>
                      <c:pt idx="8">
                        <c:v>09.10.2023</c:v>
                      </c:pt>
                      <c:pt idx="9">
                        <c:v>10.10.2023</c:v>
                      </c:pt>
                      <c:pt idx="10">
                        <c:v>11.10.2023</c:v>
                      </c:pt>
                      <c:pt idx="11">
                        <c:v>12.10.2023</c:v>
                      </c:pt>
                      <c:pt idx="12">
                        <c:v>13.10.2023</c:v>
                      </c:pt>
                      <c:pt idx="13">
                        <c:v>14.10.2023</c:v>
                      </c:pt>
                      <c:pt idx="14">
                        <c:v>15.10.2023</c:v>
                      </c:pt>
                      <c:pt idx="15">
                        <c:v>16.10.2023</c:v>
                      </c:pt>
                      <c:pt idx="16">
                        <c:v>17.10.2023</c:v>
                      </c:pt>
                      <c:pt idx="17">
                        <c:v>18.10.2023</c:v>
                      </c:pt>
                      <c:pt idx="18">
                        <c:v>19.10.2023</c:v>
                      </c:pt>
                      <c:pt idx="19">
                        <c:v>20.10.2023</c:v>
                      </c:pt>
                      <c:pt idx="20">
                        <c:v>21.10.2023</c:v>
                      </c:pt>
                      <c:pt idx="21">
                        <c:v>22.10.2023</c:v>
                      </c:pt>
                      <c:pt idx="22">
                        <c:v>23.10.2023</c:v>
                      </c:pt>
                      <c:pt idx="23">
                        <c:v>24.10.2023</c:v>
                      </c:pt>
                      <c:pt idx="24">
                        <c:v>25.10.2023</c:v>
                      </c:pt>
                      <c:pt idx="25">
                        <c:v>26.10.2023</c:v>
                      </c:pt>
                      <c:pt idx="26">
                        <c:v>27.10.2023</c:v>
                      </c:pt>
                      <c:pt idx="27">
                        <c:v>28.10.2023</c:v>
                      </c:pt>
                      <c:pt idx="28">
                        <c:v>29.10.2023</c:v>
                      </c:pt>
                      <c:pt idx="29">
                        <c:v>30.10.2023</c:v>
                      </c:pt>
                      <c:pt idx="30">
                        <c:v>31.10.2023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AC66-4E48-B588-257E32DAF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819272"/>
        <c:axId val="362819664"/>
      </c:lineChart>
      <c:catAx>
        <c:axId val="362819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819664"/>
        <c:crosses val="autoZero"/>
        <c:auto val="1"/>
        <c:lblAlgn val="ctr"/>
        <c:lblOffset val="100"/>
        <c:noMultiLvlLbl val="0"/>
      </c:catAx>
      <c:valAx>
        <c:axId val="36281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819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'Доллар (бв)'!$AG$4:$AG$34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'Доллар (бв)'!$AF$4:$AF$34</c15:sqref>
                        </c15:formulaRef>
                      </c:ext>
                    </c:extLst>
                    <c:strCache>
                      <c:ptCount val="31"/>
                      <c:pt idx="0">
                        <c:v>01.11.2023</c:v>
                      </c:pt>
                      <c:pt idx="1">
                        <c:v>02.11.2023</c:v>
                      </c:pt>
                      <c:pt idx="2">
                        <c:v>03.11.2023</c:v>
                      </c:pt>
                      <c:pt idx="3">
                        <c:v>04.11.2023</c:v>
                      </c:pt>
                      <c:pt idx="4">
                        <c:v>05.11.2023</c:v>
                      </c:pt>
                      <c:pt idx="5">
                        <c:v>06.11.2023</c:v>
                      </c:pt>
                      <c:pt idx="6">
                        <c:v>07.11.2023</c:v>
                      </c:pt>
                      <c:pt idx="7">
                        <c:v>08.11.2023</c:v>
                      </c:pt>
                      <c:pt idx="8">
                        <c:v>09.11.2023</c:v>
                      </c:pt>
                      <c:pt idx="9">
                        <c:v>10.11.2023</c:v>
                      </c:pt>
                      <c:pt idx="10">
                        <c:v>11.11.2023</c:v>
                      </c:pt>
                      <c:pt idx="11">
                        <c:v>12.11.2023</c:v>
                      </c:pt>
                      <c:pt idx="12">
                        <c:v>13.11.2023</c:v>
                      </c:pt>
                      <c:pt idx="13">
                        <c:v>14.11.2023</c:v>
                      </c:pt>
                      <c:pt idx="14">
                        <c:v>15.11.2023</c:v>
                      </c:pt>
                      <c:pt idx="15">
                        <c:v>16.11.2023</c:v>
                      </c:pt>
                      <c:pt idx="16">
                        <c:v>17.11.2023</c:v>
                      </c:pt>
                      <c:pt idx="17">
                        <c:v>18.11.2023</c:v>
                      </c:pt>
                      <c:pt idx="18">
                        <c:v>19.11.2023</c:v>
                      </c:pt>
                      <c:pt idx="19">
                        <c:v>20.11.2023</c:v>
                      </c:pt>
                      <c:pt idx="20">
                        <c:v>21.11.2023</c:v>
                      </c:pt>
                      <c:pt idx="21">
                        <c:v>22.11.2023</c:v>
                      </c:pt>
                      <c:pt idx="22">
                        <c:v>23.11.2023</c:v>
                      </c:pt>
                      <c:pt idx="23">
                        <c:v>24.11.2023</c:v>
                      </c:pt>
                      <c:pt idx="24">
                        <c:v>25.11.2023</c:v>
                      </c:pt>
                      <c:pt idx="25">
                        <c:v>26.11.2023</c:v>
                      </c:pt>
                      <c:pt idx="26">
                        <c:v>27.11.2023</c:v>
                      </c:pt>
                      <c:pt idx="27">
                        <c:v>28.11.2023</c:v>
                      </c:pt>
                      <c:pt idx="28">
                        <c:v>29.11.2023</c:v>
                      </c:pt>
                      <c:pt idx="29">
                        <c:v>30.11.2023</c:v>
                      </c:pt>
                      <c:pt idx="30">
                        <c:v>31.11.2023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BE7E-46CF-B960-1297C37D3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820448"/>
        <c:axId val="362820840"/>
      </c:lineChart>
      <c:catAx>
        <c:axId val="36282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820840"/>
        <c:crosses val="autoZero"/>
        <c:auto val="1"/>
        <c:lblAlgn val="ctr"/>
        <c:lblOffset val="100"/>
        <c:noMultiLvlLbl val="0"/>
      </c:catAx>
      <c:valAx>
        <c:axId val="36282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820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'Доллар (бв)'!$AJ$4:$AJ$34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'Доллар (бв)'!$AI$4:$AI$34</c15:sqref>
                        </c15:formulaRef>
                      </c:ext>
                    </c:extLst>
                    <c:strCache>
                      <c:ptCount val="31"/>
                      <c:pt idx="0">
                        <c:v>01.12.2023</c:v>
                      </c:pt>
                      <c:pt idx="1">
                        <c:v>02.12.2023</c:v>
                      </c:pt>
                      <c:pt idx="2">
                        <c:v>03.12.2023</c:v>
                      </c:pt>
                      <c:pt idx="3">
                        <c:v>04.12.2023</c:v>
                      </c:pt>
                      <c:pt idx="4">
                        <c:v>05.12.2023</c:v>
                      </c:pt>
                      <c:pt idx="5">
                        <c:v>06.12.2023</c:v>
                      </c:pt>
                      <c:pt idx="6">
                        <c:v>07.12.2023</c:v>
                      </c:pt>
                      <c:pt idx="7">
                        <c:v>08.12.2023</c:v>
                      </c:pt>
                      <c:pt idx="8">
                        <c:v>09.12.2023</c:v>
                      </c:pt>
                      <c:pt idx="9">
                        <c:v>10.12.2023</c:v>
                      </c:pt>
                      <c:pt idx="10">
                        <c:v>11.12.2023</c:v>
                      </c:pt>
                      <c:pt idx="11">
                        <c:v>12.12.2023</c:v>
                      </c:pt>
                      <c:pt idx="12">
                        <c:v>13.12.2023</c:v>
                      </c:pt>
                      <c:pt idx="13">
                        <c:v>14.12.2023</c:v>
                      </c:pt>
                      <c:pt idx="14">
                        <c:v>15.12.2023</c:v>
                      </c:pt>
                      <c:pt idx="15">
                        <c:v>16.12.2023</c:v>
                      </c:pt>
                      <c:pt idx="16">
                        <c:v>17.12.2023</c:v>
                      </c:pt>
                      <c:pt idx="17">
                        <c:v>18.12.2023</c:v>
                      </c:pt>
                      <c:pt idx="18">
                        <c:v>19.12.2023</c:v>
                      </c:pt>
                      <c:pt idx="19">
                        <c:v>20.12.2023</c:v>
                      </c:pt>
                      <c:pt idx="20">
                        <c:v>21.12.2023</c:v>
                      </c:pt>
                      <c:pt idx="21">
                        <c:v>22.12.2023</c:v>
                      </c:pt>
                      <c:pt idx="22">
                        <c:v>23.12.2023</c:v>
                      </c:pt>
                      <c:pt idx="23">
                        <c:v>24.12.2023</c:v>
                      </c:pt>
                      <c:pt idx="24">
                        <c:v>25.12.2023</c:v>
                      </c:pt>
                      <c:pt idx="25">
                        <c:v>26.12.2023</c:v>
                      </c:pt>
                      <c:pt idx="26">
                        <c:v>27.12.2023</c:v>
                      </c:pt>
                      <c:pt idx="27">
                        <c:v>28.12.2023</c:v>
                      </c:pt>
                      <c:pt idx="28">
                        <c:v>29.12.2023</c:v>
                      </c:pt>
                      <c:pt idx="29">
                        <c:v>30.12.2023</c:v>
                      </c:pt>
                      <c:pt idx="30">
                        <c:v>31.12.2023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34B9-49F5-BC76-3833E6B86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821624"/>
        <c:axId val="248967000"/>
      </c:lineChart>
      <c:catAx>
        <c:axId val="362821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8967000"/>
        <c:crosses val="autoZero"/>
        <c:auto val="1"/>
        <c:lblAlgn val="ctr"/>
        <c:lblOffset val="100"/>
        <c:noMultiLvlLbl val="0"/>
      </c:catAx>
      <c:valAx>
        <c:axId val="248967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821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2122758751541594"/>
                  <c:y val="-0.115942064267812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'Евро (бв)'!$B$4:$B$34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'Евро (бв)'!$C$4:$C$34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63-4C89-A878-2D35E8BDD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968176"/>
        <c:axId val="248968568"/>
      </c:lineChart>
      <c:catAx>
        <c:axId val="24896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8968568"/>
        <c:crosses val="autoZero"/>
        <c:auto val="1"/>
        <c:lblAlgn val="ctr"/>
        <c:lblOffset val="100"/>
        <c:noMultiLvlLbl val="0"/>
      </c:catAx>
      <c:valAx>
        <c:axId val="24896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8968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623712698563288"/>
                  <c:y val="-0.468315255297730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'Евро (бв)'!$F$4:$F$34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'Евро (бв)'!$E$4:$E$34</c15:sqref>
                        </c15:formulaRef>
                      </c:ext>
                    </c:extLst>
                    <c:strCache>
                      <c:ptCount val="31"/>
                      <c:pt idx="0">
                        <c:v>01.02.2023</c:v>
                      </c:pt>
                      <c:pt idx="1">
                        <c:v>02.02.2023</c:v>
                      </c:pt>
                      <c:pt idx="2">
                        <c:v>03.02.2023</c:v>
                      </c:pt>
                      <c:pt idx="3">
                        <c:v>04.02.2023</c:v>
                      </c:pt>
                      <c:pt idx="4">
                        <c:v>05.02.2023</c:v>
                      </c:pt>
                      <c:pt idx="5">
                        <c:v>06.02.2023</c:v>
                      </c:pt>
                      <c:pt idx="6">
                        <c:v>07.02.2023</c:v>
                      </c:pt>
                      <c:pt idx="7">
                        <c:v>08.02.2023</c:v>
                      </c:pt>
                      <c:pt idx="8">
                        <c:v>09.02.2023</c:v>
                      </c:pt>
                      <c:pt idx="9">
                        <c:v>10.02.2023</c:v>
                      </c:pt>
                      <c:pt idx="10">
                        <c:v>11.02.2023</c:v>
                      </c:pt>
                      <c:pt idx="11">
                        <c:v>12.02.2023</c:v>
                      </c:pt>
                      <c:pt idx="12">
                        <c:v>13.02.2023</c:v>
                      </c:pt>
                      <c:pt idx="13">
                        <c:v>14.02.2023</c:v>
                      </c:pt>
                      <c:pt idx="14">
                        <c:v>15.02.2023</c:v>
                      </c:pt>
                      <c:pt idx="15">
                        <c:v>16.02.2023</c:v>
                      </c:pt>
                      <c:pt idx="16">
                        <c:v>17.02.2023</c:v>
                      </c:pt>
                      <c:pt idx="17">
                        <c:v>18.02.2023</c:v>
                      </c:pt>
                      <c:pt idx="18">
                        <c:v>19.02.2023</c:v>
                      </c:pt>
                      <c:pt idx="19">
                        <c:v>20.02.2023</c:v>
                      </c:pt>
                      <c:pt idx="20">
                        <c:v>21.02.2023</c:v>
                      </c:pt>
                      <c:pt idx="21">
                        <c:v>22.02.2023</c:v>
                      </c:pt>
                      <c:pt idx="22">
                        <c:v>23.02.2023</c:v>
                      </c:pt>
                      <c:pt idx="23">
                        <c:v>24.02.2023</c:v>
                      </c:pt>
                      <c:pt idx="24">
                        <c:v>25.02.2023</c:v>
                      </c:pt>
                      <c:pt idx="25">
                        <c:v>26.02.2023</c:v>
                      </c:pt>
                      <c:pt idx="26">
                        <c:v>27.02.2023</c:v>
                      </c:pt>
                      <c:pt idx="27">
                        <c:v>28.02.2023</c:v>
                      </c:pt>
                      <c:pt idx="28">
                        <c:v>29.02.2023</c:v>
                      </c:pt>
                      <c:pt idx="29">
                        <c:v>30.02.2023</c:v>
                      </c:pt>
                      <c:pt idx="30">
                        <c:v>31.02.2023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4032-4743-A410-25C4AA2F1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969352"/>
        <c:axId val="248969744"/>
      </c:lineChart>
      <c:catAx>
        <c:axId val="248969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8969744"/>
        <c:crosses val="autoZero"/>
        <c:auto val="1"/>
        <c:lblAlgn val="ctr"/>
        <c:lblOffset val="100"/>
        <c:noMultiLvlLbl val="0"/>
      </c:catAx>
      <c:valAx>
        <c:axId val="24896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8969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3264079941814497"/>
                  <c:y val="-0.4952911089173749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'Евро (бв)'!$I$4:$I$34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'Евро (бв)'!$H$4:$H$34</c15:sqref>
                        </c15:formulaRef>
                      </c:ext>
                    </c:extLst>
                    <c:strCache>
                      <c:ptCount val="31"/>
                      <c:pt idx="0">
                        <c:v>01.03.2023</c:v>
                      </c:pt>
                      <c:pt idx="1">
                        <c:v>02.03.2023</c:v>
                      </c:pt>
                      <c:pt idx="2">
                        <c:v>03.03.2023</c:v>
                      </c:pt>
                      <c:pt idx="3">
                        <c:v>04.03.2023</c:v>
                      </c:pt>
                      <c:pt idx="4">
                        <c:v>05.03.2023</c:v>
                      </c:pt>
                      <c:pt idx="5">
                        <c:v>06.03.2023</c:v>
                      </c:pt>
                      <c:pt idx="6">
                        <c:v>07.03.2023</c:v>
                      </c:pt>
                      <c:pt idx="7">
                        <c:v>08.03.2023</c:v>
                      </c:pt>
                      <c:pt idx="8">
                        <c:v>09.03.2023</c:v>
                      </c:pt>
                      <c:pt idx="9">
                        <c:v>10.03.2023</c:v>
                      </c:pt>
                      <c:pt idx="10">
                        <c:v>11.03.2023</c:v>
                      </c:pt>
                      <c:pt idx="11">
                        <c:v>12.03.2023</c:v>
                      </c:pt>
                      <c:pt idx="12">
                        <c:v>13.03.2023</c:v>
                      </c:pt>
                      <c:pt idx="13">
                        <c:v>14.03.2023</c:v>
                      </c:pt>
                      <c:pt idx="14">
                        <c:v>15.03.2023</c:v>
                      </c:pt>
                      <c:pt idx="15">
                        <c:v>16.03.2023</c:v>
                      </c:pt>
                      <c:pt idx="16">
                        <c:v>17.03.2023</c:v>
                      </c:pt>
                      <c:pt idx="17">
                        <c:v>18.03.2023</c:v>
                      </c:pt>
                      <c:pt idx="18">
                        <c:v>19.03.2023</c:v>
                      </c:pt>
                      <c:pt idx="19">
                        <c:v>20.03.2023</c:v>
                      </c:pt>
                      <c:pt idx="20">
                        <c:v>21.03.2023</c:v>
                      </c:pt>
                      <c:pt idx="21">
                        <c:v>22.03.2023</c:v>
                      </c:pt>
                      <c:pt idx="22">
                        <c:v>23.03.2023</c:v>
                      </c:pt>
                      <c:pt idx="23">
                        <c:v>24.03.2023</c:v>
                      </c:pt>
                      <c:pt idx="24">
                        <c:v>25.03.2023</c:v>
                      </c:pt>
                      <c:pt idx="25">
                        <c:v>26.03.2023</c:v>
                      </c:pt>
                      <c:pt idx="26">
                        <c:v>27.03.2023</c:v>
                      </c:pt>
                      <c:pt idx="27">
                        <c:v>28.03.2023</c:v>
                      </c:pt>
                      <c:pt idx="28">
                        <c:v>29.03.2023</c:v>
                      </c:pt>
                      <c:pt idx="29">
                        <c:v>30.03.2023</c:v>
                      </c:pt>
                      <c:pt idx="30">
                        <c:v>31.03.2023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B454-4646-84C8-1054E1706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970528"/>
        <c:axId val="249216920"/>
      </c:lineChart>
      <c:catAx>
        <c:axId val="24897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9216920"/>
        <c:crosses val="autoZero"/>
        <c:auto val="1"/>
        <c:lblAlgn val="ctr"/>
        <c:lblOffset val="100"/>
        <c:noMultiLvlLbl val="0"/>
      </c:catAx>
      <c:valAx>
        <c:axId val="249216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897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623712698563288"/>
                  <c:y val="-0.472018706536941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'Евро (бв)'!$L$4:$L$34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'Евро (бв)'!$K$4:$K$34</c15:sqref>
                        </c15:formulaRef>
                      </c:ext>
                    </c:extLst>
                    <c:strCache>
                      <c:ptCount val="31"/>
                      <c:pt idx="0">
                        <c:v>01.04.2023</c:v>
                      </c:pt>
                      <c:pt idx="1">
                        <c:v>02.04.2023</c:v>
                      </c:pt>
                      <c:pt idx="2">
                        <c:v>03.04.2023</c:v>
                      </c:pt>
                      <c:pt idx="3">
                        <c:v>04.04.2023</c:v>
                      </c:pt>
                      <c:pt idx="4">
                        <c:v>05.04.2023</c:v>
                      </c:pt>
                      <c:pt idx="5">
                        <c:v>06.04.2023</c:v>
                      </c:pt>
                      <c:pt idx="6">
                        <c:v>07.04.2023</c:v>
                      </c:pt>
                      <c:pt idx="7">
                        <c:v>08.04.2023</c:v>
                      </c:pt>
                      <c:pt idx="8">
                        <c:v>09.04.2023</c:v>
                      </c:pt>
                      <c:pt idx="9">
                        <c:v>10.04.2023</c:v>
                      </c:pt>
                      <c:pt idx="10">
                        <c:v>11.04.2023</c:v>
                      </c:pt>
                      <c:pt idx="11">
                        <c:v>12.04.2023</c:v>
                      </c:pt>
                      <c:pt idx="12">
                        <c:v>13.04.2023</c:v>
                      </c:pt>
                      <c:pt idx="13">
                        <c:v>14.04.2023</c:v>
                      </c:pt>
                      <c:pt idx="14">
                        <c:v>15.04.2023</c:v>
                      </c:pt>
                      <c:pt idx="15">
                        <c:v>16.04.2023</c:v>
                      </c:pt>
                      <c:pt idx="16">
                        <c:v>17.04.2023</c:v>
                      </c:pt>
                      <c:pt idx="17">
                        <c:v>18.04.2023</c:v>
                      </c:pt>
                      <c:pt idx="18">
                        <c:v>19.04.2023</c:v>
                      </c:pt>
                      <c:pt idx="19">
                        <c:v>20.04.2023</c:v>
                      </c:pt>
                      <c:pt idx="20">
                        <c:v>21.04.2023</c:v>
                      </c:pt>
                      <c:pt idx="21">
                        <c:v>22.04.2023</c:v>
                      </c:pt>
                      <c:pt idx="22">
                        <c:v>23.04.2023</c:v>
                      </c:pt>
                      <c:pt idx="23">
                        <c:v>24.04.2023</c:v>
                      </c:pt>
                      <c:pt idx="24">
                        <c:v>25.04.2023</c:v>
                      </c:pt>
                      <c:pt idx="25">
                        <c:v>26.04.2023</c:v>
                      </c:pt>
                      <c:pt idx="26">
                        <c:v>27.04.2023</c:v>
                      </c:pt>
                      <c:pt idx="27">
                        <c:v>28.04.2023</c:v>
                      </c:pt>
                      <c:pt idx="28">
                        <c:v>29.04.2023</c:v>
                      </c:pt>
                      <c:pt idx="29">
                        <c:v>30.04.2023</c:v>
                      </c:pt>
                      <c:pt idx="30">
                        <c:v>31.04.2023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F3FC-4101-9D52-AE00ADC85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9217704"/>
        <c:axId val="249218096"/>
      </c:lineChart>
      <c:catAx>
        <c:axId val="249217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9218096"/>
        <c:crosses val="autoZero"/>
        <c:auto val="1"/>
        <c:lblAlgn val="ctr"/>
        <c:lblOffset val="100"/>
        <c:noMultiLvlLbl val="0"/>
      </c:catAx>
      <c:valAx>
        <c:axId val="24921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9217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2159187932833696"/>
                  <c:y val="-0.545655002671840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'Евро (бв)'!$O$4:$O$34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'Евро (бв)'!$N$4:$N$34</c15:sqref>
                        </c15:formulaRef>
                      </c:ext>
                    </c:extLst>
                    <c:strCache>
                      <c:ptCount val="31"/>
                      <c:pt idx="0">
                        <c:v>01.05.2023</c:v>
                      </c:pt>
                      <c:pt idx="1">
                        <c:v>02.05.2023</c:v>
                      </c:pt>
                      <c:pt idx="2">
                        <c:v>03.05.2023</c:v>
                      </c:pt>
                      <c:pt idx="3">
                        <c:v>04.05.2023</c:v>
                      </c:pt>
                      <c:pt idx="4">
                        <c:v>05.05.2023</c:v>
                      </c:pt>
                      <c:pt idx="5">
                        <c:v>06.05.2023</c:v>
                      </c:pt>
                      <c:pt idx="6">
                        <c:v>07.05.2023</c:v>
                      </c:pt>
                      <c:pt idx="7">
                        <c:v>08.05.2023</c:v>
                      </c:pt>
                      <c:pt idx="8">
                        <c:v>09.05.2023</c:v>
                      </c:pt>
                      <c:pt idx="9">
                        <c:v>10.05.2023</c:v>
                      </c:pt>
                      <c:pt idx="10">
                        <c:v>11.05.2023</c:v>
                      </c:pt>
                      <c:pt idx="11">
                        <c:v>12.05.2023</c:v>
                      </c:pt>
                      <c:pt idx="12">
                        <c:v>13.05.2023</c:v>
                      </c:pt>
                      <c:pt idx="13">
                        <c:v>14.05.2023</c:v>
                      </c:pt>
                      <c:pt idx="14">
                        <c:v>15.05.2023</c:v>
                      </c:pt>
                      <c:pt idx="15">
                        <c:v>16.05.2023</c:v>
                      </c:pt>
                      <c:pt idx="16">
                        <c:v>17.05.2023</c:v>
                      </c:pt>
                      <c:pt idx="17">
                        <c:v>18.05.2023</c:v>
                      </c:pt>
                      <c:pt idx="18">
                        <c:v>19.05.2023</c:v>
                      </c:pt>
                      <c:pt idx="19">
                        <c:v>20.05.2023</c:v>
                      </c:pt>
                      <c:pt idx="20">
                        <c:v>21.05.2023</c:v>
                      </c:pt>
                      <c:pt idx="21">
                        <c:v>22.05.2023</c:v>
                      </c:pt>
                      <c:pt idx="22">
                        <c:v>23.05.2023</c:v>
                      </c:pt>
                      <c:pt idx="23">
                        <c:v>24.05.2023</c:v>
                      </c:pt>
                      <c:pt idx="24">
                        <c:v>25.05.2023</c:v>
                      </c:pt>
                      <c:pt idx="25">
                        <c:v>26.05.2023</c:v>
                      </c:pt>
                      <c:pt idx="26">
                        <c:v>27.05.2023</c:v>
                      </c:pt>
                      <c:pt idx="27">
                        <c:v>28.05.2023</c:v>
                      </c:pt>
                      <c:pt idx="28">
                        <c:v>29.05.2023</c:v>
                      </c:pt>
                      <c:pt idx="29">
                        <c:v>30.05.2023</c:v>
                      </c:pt>
                      <c:pt idx="30">
                        <c:v>31.05.2023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19A0-40C8-8A1F-903F5589F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9218880"/>
        <c:axId val="249219272"/>
      </c:lineChart>
      <c:catAx>
        <c:axId val="24921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9219272"/>
        <c:crosses val="autoZero"/>
        <c:auto val="1"/>
        <c:lblAlgn val="ctr"/>
        <c:lblOffset val="100"/>
        <c:noMultiLvlLbl val="0"/>
      </c:catAx>
      <c:valAx>
        <c:axId val="24921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921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7875386058670378"/>
                  <c:y val="0.248259651796462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'Евро (бв)'!$R$4:$R$34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'Евро (бв)'!$Q$4:$Q$34</c15:sqref>
                        </c15:formulaRef>
                      </c:ext>
                    </c:extLst>
                    <c:strCache>
                      <c:ptCount val="31"/>
                      <c:pt idx="0">
                        <c:v>01.06.2023</c:v>
                      </c:pt>
                      <c:pt idx="1">
                        <c:v>02.06.2023</c:v>
                      </c:pt>
                      <c:pt idx="2">
                        <c:v>03.06.2023</c:v>
                      </c:pt>
                      <c:pt idx="3">
                        <c:v>04.06.2023</c:v>
                      </c:pt>
                      <c:pt idx="4">
                        <c:v>05.06.2023</c:v>
                      </c:pt>
                      <c:pt idx="5">
                        <c:v>06.06.2023</c:v>
                      </c:pt>
                      <c:pt idx="6">
                        <c:v>07.06.2023</c:v>
                      </c:pt>
                      <c:pt idx="7">
                        <c:v>08.06.2023</c:v>
                      </c:pt>
                      <c:pt idx="8">
                        <c:v>09.06.2023</c:v>
                      </c:pt>
                      <c:pt idx="9">
                        <c:v>10.06.2023</c:v>
                      </c:pt>
                      <c:pt idx="10">
                        <c:v>11.06.2023</c:v>
                      </c:pt>
                      <c:pt idx="11">
                        <c:v>12.06.2023</c:v>
                      </c:pt>
                      <c:pt idx="12">
                        <c:v>13.06.2023</c:v>
                      </c:pt>
                      <c:pt idx="13">
                        <c:v>14.06.2023</c:v>
                      </c:pt>
                      <c:pt idx="14">
                        <c:v>15.06.2023</c:v>
                      </c:pt>
                      <c:pt idx="15">
                        <c:v>16.06.2023</c:v>
                      </c:pt>
                      <c:pt idx="16">
                        <c:v>17.06.2023</c:v>
                      </c:pt>
                      <c:pt idx="17">
                        <c:v>18.06.2023</c:v>
                      </c:pt>
                      <c:pt idx="18">
                        <c:v>19.06.2023</c:v>
                      </c:pt>
                      <c:pt idx="19">
                        <c:v>20.06.2023</c:v>
                      </c:pt>
                      <c:pt idx="20">
                        <c:v>21.06.2023</c:v>
                      </c:pt>
                      <c:pt idx="21">
                        <c:v>22.06.2023</c:v>
                      </c:pt>
                      <c:pt idx="22">
                        <c:v>23.06.2023</c:v>
                      </c:pt>
                      <c:pt idx="23">
                        <c:v>24.06.2023</c:v>
                      </c:pt>
                      <c:pt idx="24">
                        <c:v>25.06.2023</c:v>
                      </c:pt>
                      <c:pt idx="25">
                        <c:v>26.06.2023</c:v>
                      </c:pt>
                      <c:pt idx="26">
                        <c:v>27.06.2023</c:v>
                      </c:pt>
                      <c:pt idx="27">
                        <c:v>28.06.2023</c:v>
                      </c:pt>
                      <c:pt idx="28">
                        <c:v>29.06.2023</c:v>
                      </c:pt>
                      <c:pt idx="29">
                        <c:v>30.06.2023</c:v>
                      </c:pt>
                      <c:pt idx="30">
                        <c:v>31.06.2023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A6CB-440E-8FBF-AA6E5808B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9219664"/>
        <c:axId val="249220056"/>
      </c:lineChart>
      <c:catAx>
        <c:axId val="24921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9220056"/>
        <c:crosses val="autoZero"/>
        <c:auto val="1"/>
        <c:lblAlgn val="ctr"/>
        <c:lblOffset val="100"/>
        <c:noMultiLvlLbl val="0"/>
      </c:catAx>
      <c:valAx>
        <c:axId val="24922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9219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7112755483877771"/>
                  <c:y val="0.5410629665831234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'Евро (бв)'!$U$4:$U$34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'Евро (бв)'!$T$4:$T$34</c15:sqref>
                        </c15:formulaRef>
                      </c:ext>
                    </c:extLst>
                    <c:strCache>
                      <c:ptCount val="31"/>
                      <c:pt idx="0">
                        <c:v>01.07.2023</c:v>
                      </c:pt>
                      <c:pt idx="1">
                        <c:v>02.07.2023</c:v>
                      </c:pt>
                      <c:pt idx="2">
                        <c:v>03.07.2023</c:v>
                      </c:pt>
                      <c:pt idx="3">
                        <c:v>04.07.2023</c:v>
                      </c:pt>
                      <c:pt idx="4">
                        <c:v>05.07.2023</c:v>
                      </c:pt>
                      <c:pt idx="5">
                        <c:v>06.07.2023</c:v>
                      </c:pt>
                      <c:pt idx="6">
                        <c:v>07.07.2023</c:v>
                      </c:pt>
                      <c:pt idx="7">
                        <c:v>08.07.2023</c:v>
                      </c:pt>
                      <c:pt idx="8">
                        <c:v>09.07.2023</c:v>
                      </c:pt>
                      <c:pt idx="9">
                        <c:v>10.07.2023</c:v>
                      </c:pt>
                      <c:pt idx="10">
                        <c:v>11.07.2023</c:v>
                      </c:pt>
                      <c:pt idx="11">
                        <c:v>12.07.2023</c:v>
                      </c:pt>
                      <c:pt idx="12">
                        <c:v>13.07.2023</c:v>
                      </c:pt>
                      <c:pt idx="13">
                        <c:v>14.07.2023</c:v>
                      </c:pt>
                      <c:pt idx="14">
                        <c:v>15.07.2023</c:v>
                      </c:pt>
                      <c:pt idx="15">
                        <c:v>16.07.2023</c:v>
                      </c:pt>
                      <c:pt idx="16">
                        <c:v>17.07.2023</c:v>
                      </c:pt>
                      <c:pt idx="17">
                        <c:v>18.07.2023</c:v>
                      </c:pt>
                      <c:pt idx="18">
                        <c:v>19.07.2023</c:v>
                      </c:pt>
                      <c:pt idx="19">
                        <c:v>20.07.2023</c:v>
                      </c:pt>
                      <c:pt idx="20">
                        <c:v>21.07.2023</c:v>
                      </c:pt>
                      <c:pt idx="21">
                        <c:v>22.07.2023</c:v>
                      </c:pt>
                      <c:pt idx="22">
                        <c:v>23.07.2023</c:v>
                      </c:pt>
                      <c:pt idx="23">
                        <c:v>24.07.2023</c:v>
                      </c:pt>
                      <c:pt idx="24">
                        <c:v>25.07.2023</c:v>
                      </c:pt>
                      <c:pt idx="25">
                        <c:v>26.07.2023</c:v>
                      </c:pt>
                      <c:pt idx="26">
                        <c:v>27.07.2023</c:v>
                      </c:pt>
                      <c:pt idx="27">
                        <c:v>28.07.2023</c:v>
                      </c:pt>
                      <c:pt idx="28">
                        <c:v>29.07.2023</c:v>
                      </c:pt>
                      <c:pt idx="29">
                        <c:v>30.07.2023</c:v>
                      </c:pt>
                      <c:pt idx="30">
                        <c:v>31.07.2023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D393-4DC6-897B-12387BEDA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986032"/>
        <c:axId val="362986424"/>
      </c:lineChart>
      <c:catAx>
        <c:axId val="36298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986424"/>
        <c:crosses val="autoZero"/>
        <c:auto val="1"/>
        <c:lblAlgn val="ctr"/>
        <c:lblOffset val="100"/>
        <c:noMultiLvlLbl val="0"/>
      </c:catAx>
      <c:valAx>
        <c:axId val="36298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986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17138243261760955"/>
                  <c:y val="0.371014605656998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'Евро (бв)'!$X$4:$X$34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'Евро (бв)'!$W$4:$W$34</c15:sqref>
                        </c15:formulaRef>
                      </c:ext>
                    </c:extLst>
                    <c:strCache>
                      <c:ptCount val="31"/>
                      <c:pt idx="0">
                        <c:v>01.08.2023</c:v>
                      </c:pt>
                      <c:pt idx="1">
                        <c:v>02.08.2023</c:v>
                      </c:pt>
                      <c:pt idx="2">
                        <c:v>03.08.2023</c:v>
                      </c:pt>
                      <c:pt idx="3">
                        <c:v>04.08.2023</c:v>
                      </c:pt>
                      <c:pt idx="4">
                        <c:v>05.08.2023</c:v>
                      </c:pt>
                      <c:pt idx="5">
                        <c:v>06.08.2023</c:v>
                      </c:pt>
                      <c:pt idx="6">
                        <c:v>07.08.2023</c:v>
                      </c:pt>
                      <c:pt idx="7">
                        <c:v>08.08.2023</c:v>
                      </c:pt>
                      <c:pt idx="8">
                        <c:v>09.08.2023</c:v>
                      </c:pt>
                      <c:pt idx="9">
                        <c:v>10.08.2023</c:v>
                      </c:pt>
                      <c:pt idx="10">
                        <c:v>11.08.2023</c:v>
                      </c:pt>
                      <c:pt idx="11">
                        <c:v>12.08.2023</c:v>
                      </c:pt>
                      <c:pt idx="12">
                        <c:v>13.08.2023</c:v>
                      </c:pt>
                      <c:pt idx="13">
                        <c:v>14.08.2023</c:v>
                      </c:pt>
                      <c:pt idx="14">
                        <c:v>15.08.2023</c:v>
                      </c:pt>
                      <c:pt idx="15">
                        <c:v>16.08.2023</c:v>
                      </c:pt>
                      <c:pt idx="16">
                        <c:v>17.08.2023</c:v>
                      </c:pt>
                      <c:pt idx="17">
                        <c:v>18.08.2023</c:v>
                      </c:pt>
                      <c:pt idx="18">
                        <c:v>19.08.2023</c:v>
                      </c:pt>
                      <c:pt idx="19">
                        <c:v>20.08.2023</c:v>
                      </c:pt>
                      <c:pt idx="20">
                        <c:v>21.08.2023</c:v>
                      </c:pt>
                      <c:pt idx="21">
                        <c:v>22.08.2023</c:v>
                      </c:pt>
                      <c:pt idx="22">
                        <c:v>23.08.2023</c:v>
                      </c:pt>
                      <c:pt idx="23">
                        <c:v>24.08.2023</c:v>
                      </c:pt>
                      <c:pt idx="24">
                        <c:v>25.08.2023</c:v>
                      </c:pt>
                      <c:pt idx="25">
                        <c:v>26.08.2023</c:v>
                      </c:pt>
                      <c:pt idx="26">
                        <c:v>27.08.2023</c:v>
                      </c:pt>
                      <c:pt idx="27">
                        <c:v>28.08.2023</c:v>
                      </c:pt>
                      <c:pt idx="28">
                        <c:v>29.08.2023</c:v>
                      </c:pt>
                      <c:pt idx="29">
                        <c:v>30.08.2023</c:v>
                      </c:pt>
                      <c:pt idx="30">
                        <c:v>31.08.2023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3BF7-4EC0-B539-8D5501546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987208"/>
        <c:axId val="362987600"/>
      </c:lineChart>
      <c:catAx>
        <c:axId val="362987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987600"/>
        <c:crosses val="autoZero"/>
        <c:auto val="1"/>
        <c:lblAlgn val="ctr"/>
        <c:lblOffset val="100"/>
        <c:noMultiLvlLbl val="0"/>
      </c:catAx>
      <c:valAx>
        <c:axId val="36298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987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'Евро (бв)'!$AA$4:$AA$34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'Евро (бв)'!$Z$4:$Z$34</c15:sqref>
                        </c15:formulaRef>
                      </c:ext>
                    </c:extLst>
                    <c:strCache>
                      <c:ptCount val="31"/>
                      <c:pt idx="0">
                        <c:v>01.09.2023</c:v>
                      </c:pt>
                      <c:pt idx="1">
                        <c:v>02.09.2023</c:v>
                      </c:pt>
                      <c:pt idx="2">
                        <c:v>03.09.2023</c:v>
                      </c:pt>
                      <c:pt idx="3">
                        <c:v>04.09.2023</c:v>
                      </c:pt>
                      <c:pt idx="4">
                        <c:v>05.09.2023</c:v>
                      </c:pt>
                      <c:pt idx="5">
                        <c:v>06.09.2023</c:v>
                      </c:pt>
                      <c:pt idx="6">
                        <c:v>07.09.2023</c:v>
                      </c:pt>
                      <c:pt idx="7">
                        <c:v>08.09.2023</c:v>
                      </c:pt>
                      <c:pt idx="8">
                        <c:v>09.09.2023</c:v>
                      </c:pt>
                      <c:pt idx="9">
                        <c:v>10.09.2023</c:v>
                      </c:pt>
                      <c:pt idx="10">
                        <c:v>11.09.2023</c:v>
                      </c:pt>
                      <c:pt idx="11">
                        <c:v>12.09.2023</c:v>
                      </c:pt>
                      <c:pt idx="12">
                        <c:v>13.09.2023</c:v>
                      </c:pt>
                      <c:pt idx="13">
                        <c:v>14.09.2023</c:v>
                      </c:pt>
                      <c:pt idx="14">
                        <c:v>15.09.2023</c:v>
                      </c:pt>
                      <c:pt idx="15">
                        <c:v>16.09.2023</c:v>
                      </c:pt>
                      <c:pt idx="16">
                        <c:v>17.09.2023</c:v>
                      </c:pt>
                      <c:pt idx="17">
                        <c:v>18.09.2023</c:v>
                      </c:pt>
                      <c:pt idx="18">
                        <c:v>19.09.2023</c:v>
                      </c:pt>
                      <c:pt idx="19">
                        <c:v>20.09.2023</c:v>
                      </c:pt>
                      <c:pt idx="20">
                        <c:v>21.09.2023</c:v>
                      </c:pt>
                      <c:pt idx="21">
                        <c:v>22.09.2023</c:v>
                      </c:pt>
                      <c:pt idx="22">
                        <c:v>23.09.2023</c:v>
                      </c:pt>
                      <c:pt idx="23">
                        <c:v>24.09.2023</c:v>
                      </c:pt>
                      <c:pt idx="24">
                        <c:v>25.09.2023</c:v>
                      </c:pt>
                      <c:pt idx="25">
                        <c:v>26.09.2023</c:v>
                      </c:pt>
                      <c:pt idx="26">
                        <c:v>27.09.2023</c:v>
                      </c:pt>
                      <c:pt idx="27">
                        <c:v>28.09.2023</c:v>
                      </c:pt>
                      <c:pt idx="28">
                        <c:v>29.09.2023</c:v>
                      </c:pt>
                      <c:pt idx="29">
                        <c:v>30.09.2023</c:v>
                      </c:pt>
                      <c:pt idx="30">
                        <c:v>31.09.2023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6C2C-40EB-80CC-3081588C2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988384"/>
        <c:axId val="362988776"/>
      </c:lineChart>
      <c:catAx>
        <c:axId val="36298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988776"/>
        <c:crosses val="autoZero"/>
        <c:auto val="1"/>
        <c:lblAlgn val="ctr"/>
        <c:lblOffset val="100"/>
        <c:noMultiLvlLbl val="0"/>
      </c:catAx>
      <c:valAx>
        <c:axId val="3629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988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'Евро (бв)'!$AD$4:$AD$34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'Евро (бв)'!$AC$4:$AC$34</c15:sqref>
                        </c15:formulaRef>
                      </c:ext>
                    </c:extLst>
                    <c:strCache>
                      <c:ptCount val="31"/>
                      <c:pt idx="0">
                        <c:v>01.10.2023</c:v>
                      </c:pt>
                      <c:pt idx="1">
                        <c:v>02.10.2023</c:v>
                      </c:pt>
                      <c:pt idx="2">
                        <c:v>03.10.2023</c:v>
                      </c:pt>
                      <c:pt idx="3">
                        <c:v>04.10.2023</c:v>
                      </c:pt>
                      <c:pt idx="4">
                        <c:v>05.10.2023</c:v>
                      </c:pt>
                      <c:pt idx="5">
                        <c:v>06.10.2023</c:v>
                      </c:pt>
                      <c:pt idx="6">
                        <c:v>07.10.2023</c:v>
                      </c:pt>
                      <c:pt idx="7">
                        <c:v>08.10.2023</c:v>
                      </c:pt>
                      <c:pt idx="8">
                        <c:v>09.10.2023</c:v>
                      </c:pt>
                      <c:pt idx="9">
                        <c:v>10.10.2023</c:v>
                      </c:pt>
                      <c:pt idx="10">
                        <c:v>11.10.2023</c:v>
                      </c:pt>
                      <c:pt idx="11">
                        <c:v>12.10.2023</c:v>
                      </c:pt>
                      <c:pt idx="12">
                        <c:v>13.10.2023</c:v>
                      </c:pt>
                      <c:pt idx="13">
                        <c:v>14.10.2023</c:v>
                      </c:pt>
                      <c:pt idx="14">
                        <c:v>15.10.2023</c:v>
                      </c:pt>
                      <c:pt idx="15">
                        <c:v>16.10.2023</c:v>
                      </c:pt>
                      <c:pt idx="16">
                        <c:v>17.10.2023</c:v>
                      </c:pt>
                      <c:pt idx="17">
                        <c:v>18.10.2023</c:v>
                      </c:pt>
                      <c:pt idx="18">
                        <c:v>19.10.2023</c:v>
                      </c:pt>
                      <c:pt idx="19">
                        <c:v>20.10.2023</c:v>
                      </c:pt>
                      <c:pt idx="20">
                        <c:v>21.10.2023</c:v>
                      </c:pt>
                      <c:pt idx="21">
                        <c:v>22.10.2023</c:v>
                      </c:pt>
                      <c:pt idx="22">
                        <c:v>23.10.2023</c:v>
                      </c:pt>
                      <c:pt idx="23">
                        <c:v>24.10.2023</c:v>
                      </c:pt>
                      <c:pt idx="24">
                        <c:v>25.10.2023</c:v>
                      </c:pt>
                      <c:pt idx="25">
                        <c:v>26.10.2023</c:v>
                      </c:pt>
                      <c:pt idx="26">
                        <c:v>27.10.2023</c:v>
                      </c:pt>
                      <c:pt idx="27">
                        <c:v>28.10.2023</c:v>
                      </c:pt>
                      <c:pt idx="28">
                        <c:v>29.10.2023</c:v>
                      </c:pt>
                      <c:pt idx="29">
                        <c:v>30.10.2023</c:v>
                      </c:pt>
                      <c:pt idx="30">
                        <c:v>31.10.2023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A2C5-405C-807C-99125653C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989560"/>
        <c:axId val="363083280"/>
      </c:lineChart>
      <c:catAx>
        <c:axId val="362989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083280"/>
        <c:crosses val="autoZero"/>
        <c:auto val="1"/>
        <c:lblAlgn val="ctr"/>
        <c:lblOffset val="100"/>
        <c:noMultiLvlLbl val="0"/>
      </c:catAx>
      <c:valAx>
        <c:axId val="36308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989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>
      <c:oddHeader>&amp;C&amp;14Курс евро 2023 год</c:oddHeader>
    </c:headerFooter>
    <c:pageMargins b="0.75" l="0.7" r="0.7" t="0.75" header="0.3" footer="0.3"/>
    <c:pageSetup orientation="portrait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'Евро (бв)'!$AG$4:$AG$34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'Евро (бв)'!$AF$4:$AF$34</c15:sqref>
                        </c15:formulaRef>
                      </c:ext>
                    </c:extLst>
                    <c:strCache>
                      <c:ptCount val="31"/>
                      <c:pt idx="0">
                        <c:v>01.11.2023</c:v>
                      </c:pt>
                      <c:pt idx="1">
                        <c:v>02.11.2023</c:v>
                      </c:pt>
                      <c:pt idx="2">
                        <c:v>03.11.2023</c:v>
                      </c:pt>
                      <c:pt idx="3">
                        <c:v>04.11.2023</c:v>
                      </c:pt>
                      <c:pt idx="4">
                        <c:v>05.11.2023</c:v>
                      </c:pt>
                      <c:pt idx="5">
                        <c:v>06.11.2023</c:v>
                      </c:pt>
                      <c:pt idx="6">
                        <c:v>07.11.2023</c:v>
                      </c:pt>
                      <c:pt idx="7">
                        <c:v>08.11.2023</c:v>
                      </c:pt>
                      <c:pt idx="8">
                        <c:v>09.11.2023</c:v>
                      </c:pt>
                      <c:pt idx="9">
                        <c:v>10.11.2023</c:v>
                      </c:pt>
                      <c:pt idx="10">
                        <c:v>11.11.2023</c:v>
                      </c:pt>
                      <c:pt idx="11">
                        <c:v>12.11.2023</c:v>
                      </c:pt>
                      <c:pt idx="12">
                        <c:v>13.11.2023</c:v>
                      </c:pt>
                      <c:pt idx="13">
                        <c:v>14.11.2023</c:v>
                      </c:pt>
                      <c:pt idx="14">
                        <c:v>15.11.2023</c:v>
                      </c:pt>
                      <c:pt idx="15">
                        <c:v>16.11.2023</c:v>
                      </c:pt>
                      <c:pt idx="16">
                        <c:v>17.11.2023</c:v>
                      </c:pt>
                      <c:pt idx="17">
                        <c:v>18.11.2023</c:v>
                      </c:pt>
                      <c:pt idx="18">
                        <c:v>19.11.2023</c:v>
                      </c:pt>
                      <c:pt idx="19">
                        <c:v>20.11.2023</c:v>
                      </c:pt>
                      <c:pt idx="20">
                        <c:v>21.11.2023</c:v>
                      </c:pt>
                      <c:pt idx="21">
                        <c:v>22.11.2023</c:v>
                      </c:pt>
                      <c:pt idx="22">
                        <c:v>23.11.2023</c:v>
                      </c:pt>
                      <c:pt idx="23">
                        <c:v>24.11.2023</c:v>
                      </c:pt>
                      <c:pt idx="24">
                        <c:v>25.11.2023</c:v>
                      </c:pt>
                      <c:pt idx="25">
                        <c:v>26.11.2023</c:v>
                      </c:pt>
                      <c:pt idx="26">
                        <c:v>27.11.2023</c:v>
                      </c:pt>
                      <c:pt idx="27">
                        <c:v>28.11.2023</c:v>
                      </c:pt>
                      <c:pt idx="28">
                        <c:v>29.11.2023</c:v>
                      </c:pt>
                      <c:pt idx="29">
                        <c:v>30.11.2023</c:v>
                      </c:pt>
                      <c:pt idx="30">
                        <c:v>31.11.2023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431A-4FF6-AA57-E8941D7D4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084064"/>
        <c:axId val="363084456"/>
      </c:lineChart>
      <c:catAx>
        <c:axId val="36308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084456"/>
        <c:crosses val="autoZero"/>
        <c:auto val="1"/>
        <c:lblAlgn val="ctr"/>
        <c:lblOffset val="100"/>
        <c:noMultiLvlLbl val="0"/>
      </c:catAx>
      <c:valAx>
        <c:axId val="36308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084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'Евро (бв)'!$AJ$4:$AJ$34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'Евро (бв)'!$AI$4:$AI$34</c15:sqref>
                        </c15:formulaRef>
                      </c:ext>
                    </c:extLst>
                    <c:strCache>
                      <c:ptCount val="31"/>
                      <c:pt idx="0">
                        <c:v>01.12.2023</c:v>
                      </c:pt>
                      <c:pt idx="1">
                        <c:v>02.12.2023</c:v>
                      </c:pt>
                      <c:pt idx="2">
                        <c:v>03.12.2023</c:v>
                      </c:pt>
                      <c:pt idx="3">
                        <c:v>04.12.2023</c:v>
                      </c:pt>
                      <c:pt idx="4">
                        <c:v>05.12.2023</c:v>
                      </c:pt>
                      <c:pt idx="5">
                        <c:v>06.12.2023</c:v>
                      </c:pt>
                      <c:pt idx="6">
                        <c:v>07.12.2023</c:v>
                      </c:pt>
                      <c:pt idx="7">
                        <c:v>08.12.2023</c:v>
                      </c:pt>
                      <c:pt idx="8">
                        <c:v>09.12.2023</c:v>
                      </c:pt>
                      <c:pt idx="9">
                        <c:v>10.12.2023</c:v>
                      </c:pt>
                      <c:pt idx="10">
                        <c:v>11.12.2023</c:v>
                      </c:pt>
                      <c:pt idx="11">
                        <c:v>12.12.2023</c:v>
                      </c:pt>
                      <c:pt idx="12">
                        <c:v>13.12.2023</c:v>
                      </c:pt>
                      <c:pt idx="13">
                        <c:v>14.12.2023</c:v>
                      </c:pt>
                      <c:pt idx="14">
                        <c:v>15.12.2023</c:v>
                      </c:pt>
                      <c:pt idx="15">
                        <c:v>16.12.2023</c:v>
                      </c:pt>
                      <c:pt idx="16">
                        <c:v>17.12.2023</c:v>
                      </c:pt>
                      <c:pt idx="17">
                        <c:v>18.12.2023</c:v>
                      </c:pt>
                      <c:pt idx="18">
                        <c:v>19.12.2023</c:v>
                      </c:pt>
                      <c:pt idx="19">
                        <c:v>20.12.2023</c:v>
                      </c:pt>
                      <c:pt idx="20">
                        <c:v>21.12.2023</c:v>
                      </c:pt>
                      <c:pt idx="21">
                        <c:v>22.12.2023</c:v>
                      </c:pt>
                      <c:pt idx="22">
                        <c:v>23.12.2023</c:v>
                      </c:pt>
                      <c:pt idx="23">
                        <c:v>24.12.2023</c:v>
                      </c:pt>
                      <c:pt idx="24">
                        <c:v>25.12.2023</c:v>
                      </c:pt>
                      <c:pt idx="25">
                        <c:v>26.12.2023</c:v>
                      </c:pt>
                      <c:pt idx="26">
                        <c:v>27.12.2023</c:v>
                      </c:pt>
                      <c:pt idx="27">
                        <c:v>28.12.2023</c:v>
                      </c:pt>
                      <c:pt idx="28">
                        <c:v>29.12.2023</c:v>
                      </c:pt>
                      <c:pt idx="29">
                        <c:v>30.12.2023</c:v>
                      </c:pt>
                      <c:pt idx="30">
                        <c:v>31.12.2023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7D27-4840-9BDE-F1179199C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085240"/>
        <c:axId val="363085632"/>
      </c:lineChart>
      <c:catAx>
        <c:axId val="36308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085632"/>
        <c:crosses val="autoZero"/>
        <c:auto val="1"/>
        <c:lblAlgn val="ctr"/>
        <c:lblOffset val="100"/>
        <c:noMultiLvlLbl val="0"/>
      </c:catAx>
      <c:valAx>
        <c:axId val="36308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085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414055170814493"/>
                  <c:y val="-0.2779742943358193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'иена, ¥'!$B$4:$B$34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'иена, ¥'!$C$4:$C$34</c:f>
              <c:numCache>
                <c:formatCode>0.0000</c:formatCode>
                <c:ptCount val="31"/>
                <c:pt idx="0">
                  <c:v>0.530609</c:v>
                </c:pt>
                <c:pt idx="1">
                  <c:v>0.530609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89-41CB-87CA-82E6E7AAB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086808"/>
        <c:axId val="248631640"/>
      </c:lineChart>
      <c:catAx>
        <c:axId val="363086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8631640"/>
        <c:crosses val="autoZero"/>
        <c:auto val="1"/>
        <c:lblAlgn val="ctr"/>
        <c:lblOffset val="100"/>
        <c:noMultiLvlLbl val="0"/>
      </c:catAx>
      <c:valAx>
        <c:axId val="248631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086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2730544224140656"/>
                  <c:y val="-0.204313044790762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'иена, ¥'!$F$4:$F$34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'иена, ¥'!$E$4:$E$34</c15:sqref>
                        </c15:formulaRef>
                      </c:ext>
                    </c:extLst>
                    <c:strCache>
                      <c:ptCount val="31"/>
                      <c:pt idx="0">
                        <c:v>01.02.2023</c:v>
                      </c:pt>
                      <c:pt idx="1">
                        <c:v>02.02.2023</c:v>
                      </c:pt>
                      <c:pt idx="2">
                        <c:v>03.02.2023</c:v>
                      </c:pt>
                      <c:pt idx="3">
                        <c:v>04.02.2023</c:v>
                      </c:pt>
                      <c:pt idx="4">
                        <c:v>05.02.2023</c:v>
                      </c:pt>
                      <c:pt idx="5">
                        <c:v>06.02.2023</c:v>
                      </c:pt>
                      <c:pt idx="6">
                        <c:v>07.02.2023</c:v>
                      </c:pt>
                      <c:pt idx="7">
                        <c:v>08.02.2023</c:v>
                      </c:pt>
                      <c:pt idx="8">
                        <c:v>09.02.2023</c:v>
                      </c:pt>
                      <c:pt idx="9">
                        <c:v>10.02.2023</c:v>
                      </c:pt>
                      <c:pt idx="10">
                        <c:v>11.02.2023</c:v>
                      </c:pt>
                      <c:pt idx="11">
                        <c:v>12.02.2023</c:v>
                      </c:pt>
                      <c:pt idx="12">
                        <c:v>13.02.2023</c:v>
                      </c:pt>
                      <c:pt idx="13">
                        <c:v>14.02.2023</c:v>
                      </c:pt>
                      <c:pt idx="14">
                        <c:v>15.02.2023</c:v>
                      </c:pt>
                      <c:pt idx="15">
                        <c:v>16.02.2023</c:v>
                      </c:pt>
                      <c:pt idx="16">
                        <c:v>17.02.2023</c:v>
                      </c:pt>
                      <c:pt idx="17">
                        <c:v>18.02.2023</c:v>
                      </c:pt>
                      <c:pt idx="18">
                        <c:v>19.02.2023</c:v>
                      </c:pt>
                      <c:pt idx="19">
                        <c:v>20.02.2023</c:v>
                      </c:pt>
                      <c:pt idx="20">
                        <c:v>21.02.2023</c:v>
                      </c:pt>
                      <c:pt idx="21">
                        <c:v>22.02.2023</c:v>
                      </c:pt>
                      <c:pt idx="22">
                        <c:v>23.02.2023</c:v>
                      </c:pt>
                      <c:pt idx="23">
                        <c:v>24.02.2023</c:v>
                      </c:pt>
                      <c:pt idx="24">
                        <c:v>25.02.2023</c:v>
                      </c:pt>
                      <c:pt idx="25">
                        <c:v>26.02.2023</c:v>
                      </c:pt>
                      <c:pt idx="26">
                        <c:v>27.02.2023</c:v>
                      </c:pt>
                      <c:pt idx="27">
                        <c:v>28.02.2023</c:v>
                      </c:pt>
                      <c:pt idx="28">
                        <c:v>29.02.2023</c:v>
                      </c:pt>
                      <c:pt idx="29">
                        <c:v>30.02.2023</c:v>
                      </c:pt>
                      <c:pt idx="30">
                        <c:v>31.02.2023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A88C-400B-87E1-E6D1AB266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632424"/>
        <c:axId val="248632816"/>
      </c:lineChart>
      <c:catAx>
        <c:axId val="248632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8632816"/>
        <c:crosses val="autoZero"/>
        <c:auto val="1"/>
        <c:lblAlgn val="ctr"/>
        <c:lblOffset val="100"/>
        <c:noMultiLvlLbl val="0"/>
      </c:catAx>
      <c:valAx>
        <c:axId val="24863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8632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492479102762758"/>
                  <c:y val="-0.468588525569941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'иена, ¥'!$I$4:$I$34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'иена, ¥'!$H$4:$H$34</c15:sqref>
                        </c15:formulaRef>
                      </c:ext>
                    </c:extLst>
                    <c:strCache>
                      <c:ptCount val="31"/>
                      <c:pt idx="0">
                        <c:v>01.03.2023</c:v>
                      </c:pt>
                      <c:pt idx="1">
                        <c:v>02.03.2023</c:v>
                      </c:pt>
                      <c:pt idx="2">
                        <c:v>03.03.2023</c:v>
                      </c:pt>
                      <c:pt idx="3">
                        <c:v>04.03.2023</c:v>
                      </c:pt>
                      <c:pt idx="4">
                        <c:v>05.03.2023</c:v>
                      </c:pt>
                      <c:pt idx="5">
                        <c:v>06.03.2023</c:v>
                      </c:pt>
                      <c:pt idx="6">
                        <c:v>07.03.2023</c:v>
                      </c:pt>
                      <c:pt idx="7">
                        <c:v>08.03.2023</c:v>
                      </c:pt>
                      <c:pt idx="8">
                        <c:v>09.03.2023</c:v>
                      </c:pt>
                      <c:pt idx="9">
                        <c:v>10.03.2023</c:v>
                      </c:pt>
                      <c:pt idx="10">
                        <c:v>11.03.2023</c:v>
                      </c:pt>
                      <c:pt idx="11">
                        <c:v>12.03.2023</c:v>
                      </c:pt>
                      <c:pt idx="12">
                        <c:v>13.03.2023</c:v>
                      </c:pt>
                      <c:pt idx="13">
                        <c:v>14.03.2023</c:v>
                      </c:pt>
                      <c:pt idx="14">
                        <c:v>15.03.2023</c:v>
                      </c:pt>
                      <c:pt idx="15">
                        <c:v>16.03.2023</c:v>
                      </c:pt>
                      <c:pt idx="16">
                        <c:v>17.03.2023</c:v>
                      </c:pt>
                      <c:pt idx="17">
                        <c:v>18.03.2023</c:v>
                      </c:pt>
                      <c:pt idx="18">
                        <c:v>19.03.2023</c:v>
                      </c:pt>
                      <c:pt idx="19">
                        <c:v>20.03.2023</c:v>
                      </c:pt>
                      <c:pt idx="20">
                        <c:v>21.03.2023</c:v>
                      </c:pt>
                      <c:pt idx="21">
                        <c:v>22.03.2023</c:v>
                      </c:pt>
                      <c:pt idx="22">
                        <c:v>23.03.2023</c:v>
                      </c:pt>
                      <c:pt idx="23">
                        <c:v>24.03.2023</c:v>
                      </c:pt>
                      <c:pt idx="24">
                        <c:v>25.03.2023</c:v>
                      </c:pt>
                      <c:pt idx="25">
                        <c:v>26.03.2023</c:v>
                      </c:pt>
                      <c:pt idx="26">
                        <c:v>27.03.2023</c:v>
                      </c:pt>
                      <c:pt idx="27">
                        <c:v>28.03.2023</c:v>
                      </c:pt>
                      <c:pt idx="28">
                        <c:v>29.03.2023</c:v>
                      </c:pt>
                      <c:pt idx="29">
                        <c:v>30.03.2023</c:v>
                      </c:pt>
                      <c:pt idx="30">
                        <c:v>31.03.2023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12AA-4223-B90E-E70B18247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633600"/>
        <c:axId val="248633992"/>
      </c:lineChart>
      <c:catAx>
        <c:axId val="24863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8633992"/>
        <c:crosses val="autoZero"/>
        <c:auto val="1"/>
        <c:lblAlgn val="ctr"/>
        <c:lblOffset val="100"/>
        <c:noMultiLvlLbl val="0"/>
      </c:catAx>
      <c:valAx>
        <c:axId val="24863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863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088237464292861"/>
                  <c:y val="-0.4610422491664952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'иена, ¥'!$L$4:$L$34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'иена, ¥'!$K$4:$K$34</c15:sqref>
                        </c15:formulaRef>
                      </c:ext>
                    </c:extLst>
                    <c:strCache>
                      <c:ptCount val="31"/>
                      <c:pt idx="0">
                        <c:v>01.04.2023</c:v>
                      </c:pt>
                      <c:pt idx="1">
                        <c:v>02.04.2023</c:v>
                      </c:pt>
                      <c:pt idx="2">
                        <c:v>03.04.2023</c:v>
                      </c:pt>
                      <c:pt idx="3">
                        <c:v>04.04.2023</c:v>
                      </c:pt>
                      <c:pt idx="4">
                        <c:v>05.04.2023</c:v>
                      </c:pt>
                      <c:pt idx="5">
                        <c:v>06.04.2023</c:v>
                      </c:pt>
                      <c:pt idx="6">
                        <c:v>07.04.2023</c:v>
                      </c:pt>
                      <c:pt idx="7">
                        <c:v>08.04.2023</c:v>
                      </c:pt>
                      <c:pt idx="8">
                        <c:v>09.04.2023</c:v>
                      </c:pt>
                      <c:pt idx="9">
                        <c:v>10.04.2023</c:v>
                      </c:pt>
                      <c:pt idx="10">
                        <c:v>11.04.2023</c:v>
                      </c:pt>
                      <c:pt idx="11">
                        <c:v>12.04.2023</c:v>
                      </c:pt>
                      <c:pt idx="12">
                        <c:v>13.04.2023</c:v>
                      </c:pt>
                      <c:pt idx="13">
                        <c:v>14.04.2023</c:v>
                      </c:pt>
                      <c:pt idx="14">
                        <c:v>15.04.2023</c:v>
                      </c:pt>
                      <c:pt idx="15">
                        <c:v>16.04.2023</c:v>
                      </c:pt>
                      <c:pt idx="16">
                        <c:v>17.04.2023</c:v>
                      </c:pt>
                      <c:pt idx="17">
                        <c:v>18.04.2023</c:v>
                      </c:pt>
                      <c:pt idx="18">
                        <c:v>19.04.2023</c:v>
                      </c:pt>
                      <c:pt idx="19">
                        <c:v>20.04.2023</c:v>
                      </c:pt>
                      <c:pt idx="20">
                        <c:v>21.04.2023</c:v>
                      </c:pt>
                      <c:pt idx="21">
                        <c:v>22.04.2023</c:v>
                      </c:pt>
                      <c:pt idx="22">
                        <c:v>23.04.2023</c:v>
                      </c:pt>
                      <c:pt idx="23">
                        <c:v>24.04.2023</c:v>
                      </c:pt>
                      <c:pt idx="24">
                        <c:v>25.04.2023</c:v>
                      </c:pt>
                      <c:pt idx="25">
                        <c:v>26.04.2023</c:v>
                      </c:pt>
                      <c:pt idx="26">
                        <c:v>27.04.2023</c:v>
                      </c:pt>
                      <c:pt idx="27">
                        <c:v>28.04.2023</c:v>
                      </c:pt>
                      <c:pt idx="28">
                        <c:v>29.04.2023</c:v>
                      </c:pt>
                      <c:pt idx="29">
                        <c:v>30.04.2023</c:v>
                      </c:pt>
                      <c:pt idx="30">
                        <c:v>31.04.2023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F16C-4F9F-A6D5-082763C66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634776"/>
        <c:axId val="248635168"/>
      </c:lineChart>
      <c:catAx>
        <c:axId val="248634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8635168"/>
        <c:crosses val="autoZero"/>
        <c:auto val="1"/>
        <c:lblAlgn val="ctr"/>
        <c:lblOffset val="100"/>
        <c:noMultiLvlLbl val="0"/>
      </c:catAx>
      <c:valAx>
        <c:axId val="24863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8634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623712698563288"/>
                  <c:y val="-0.7125927080049322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'иена, ¥'!$O$4:$O$34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'иена, ¥'!$N$4:$N$34</c15:sqref>
                        </c15:formulaRef>
                      </c:ext>
                    </c:extLst>
                    <c:strCache>
                      <c:ptCount val="31"/>
                      <c:pt idx="0">
                        <c:v>01.05.2023</c:v>
                      </c:pt>
                      <c:pt idx="1">
                        <c:v>02.05.2023</c:v>
                      </c:pt>
                      <c:pt idx="2">
                        <c:v>03.05.2023</c:v>
                      </c:pt>
                      <c:pt idx="3">
                        <c:v>04.05.2023</c:v>
                      </c:pt>
                      <c:pt idx="4">
                        <c:v>05.05.2023</c:v>
                      </c:pt>
                      <c:pt idx="5">
                        <c:v>06.05.2023</c:v>
                      </c:pt>
                      <c:pt idx="6">
                        <c:v>07.05.2023</c:v>
                      </c:pt>
                      <c:pt idx="7">
                        <c:v>08.05.2023</c:v>
                      </c:pt>
                      <c:pt idx="8">
                        <c:v>09.05.2023</c:v>
                      </c:pt>
                      <c:pt idx="9">
                        <c:v>10.05.2023</c:v>
                      </c:pt>
                      <c:pt idx="10">
                        <c:v>11.05.2023</c:v>
                      </c:pt>
                      <c:pt idx="11">
                        <c:v>12.05.2023</c:v>
                      </c:pt>
                      <c:pt idx="12">
                        <c:v>13.05.2023</c:v>
                      </c:pt>
                      <c:pt idx="13">
                        <c:v>14.05.2023</c:v>
                      </c:pt>
                      <c:pt idx="14">
                        <c:v>15.05.2023</c:v>
                      </c:pt>
                      <c:pt idx="15">
                        <c:v>16.05.2023</c:v>
                      </c:pt>
                      <c:pt idx="16">
                        <c:v>17.05.2023</c:v>
                      </c:pt>
                      <c:pt idx="17">
                        <c:v>18.05.2023</c:v>
                      </c:pt>
                      <c:pt idx="18">
                        <c:v>19.05.2023</c:v>
                      </c:pt>
                      <c:pt idx="19">
                        <c:v>20.05.2023</c:v>
                      </c:pt>
                      <c:pt idx="20">
                        <c:v>21.05.2023</c:v>
                      </c:pt>
                      <c:pt idx="21">
                        <c:v>22.05.2023</c:v>
                      </c:pt>
                      <c:pt idx="22">
                        <c:v>23.05.2023</c:v>
                      </c:pt>
                      <c:pt idx="23">
                        <c:v>24.05.2023</c:v>
                      </c:pt>
                      <c:pt idx="24">
                        <c:v>25.05.2023</c:v>
                      </c:pt>
                      <c:pt idx="25">
                        <c:v>26.05.2023</c:v>
                      </c:pt>
                      <c:pt idx="26">
                        <c:v>27.05.2023</c:v>
                      </c:pt>
                      <c:pt idx="27">
                        <c:v>28.05.2023</c:v>
                      </c:pt>
                      <c:pt idx="28">
                        <c:v>29.05.2023</c:v>
                      </c:pt>
                      <c:pt idx="29">
                        <c:v>30.05.2023</c:v>
                      </c:pt>
                      <c:pt idx="30">
                        <c:v>31.05.2023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E667-4DD2-9639-BF7CED662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841624"/>
        <c:axId val="248842016"/>
      </c:lineChart>
      <c:catAx>
        <c:axId val="248841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8842016"/>
        <c:crosses val="autoZero"/>
        <c:auto val="1"/>
        <c:lblAlgn val="ctr"/>
        <c:lblOffset val="100"/>
        <c:noMultiLvlLbl val="0"/>
      </c:catAx>
      <c:valAx>
        <c:axId val="24884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8841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31"/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'иена, ¥'!$Q$4:$Q$34</c15:sqref>
                        </c15:formulaRef>
                      </c:ext>
                    </c:extLst>
                    <c:strCache>
                      <c:ptCount val="31"/>
                      <c:pt idx="0">
                        <c:v>01.06.2023</c:v>
                      </c:pt>
                      <c:pt idx="1">
                        <c:v>02.06.2023</c:v>
                      </c:pt>
                      <c:pt idx="2">
                        <c:v>03.06.2023</c:v>
                      </c:pt>
                      <c:pt idx="3">
                        <c:v>04.06.2023</c:v>
                      </c:pt>
                      <c:pt idx="4">
                        <c:v>05.06.2023</c:v>
                      </c:pt>
                      <c:pt idx="5">
                        <c:v>06.06.2023</c:v>
                      </c:pt>
                      <c:pt idx="6">
                        <c:v>07.06.2023</c:v>
                      </c:pt>
                      <c:pt idx="7">
                        <c:v>08.06.2023</c:v>
                      </c:pt>
                      <c:pt idx="8">
                        <c:v>09.06.2023</c:v>
                      </c:pt>
                      <c:pt idx="9">
                        <c:v>10.06.2023</c:v>
                      </c:pt>
                      <c:pt idx="10">
                        <c:v>11.06.2023</c:v>
                      </c:pt>
                      <c:pt idx="11">
                        <c:v>12.06.2023</c:v>
                      </c:pt>
                      <c:pt idx="12">
                        <c:v>13.06.2023</c:v>
                      </c:pt>
                      <c:pt idx="13">
                        <c:v>14.06.2023</c:v>
                      </c:pt>
                      <c:pt idx="14">
                        <c:v>15.06.2023</c:v>
                      </c:pt>
                      <c:pt idx="15">
                        <c:v>16.06.2023</c:v>
                      </c:pt>
                      <c:pt idx="16">
                        <c:v>17.06.2023</c:v>
                      </c:pt>
                      <c:pt idx="17">
                        <c:v>18.06.2023</c:v>
                      </c:pt>
                      <c:pt idx="18">
                        <c:v>19.06.2023</c:v>
                      </c:pt>
                      <c:pt idx="19">
                        <c:v>20.06.2023</c:v>
                      </c:pt>
                      <c:pt idx="20">
                        <c:v>21.06.2023</c:v>
                      </c:pt>
                      <c:pt idx="21">
                        <c:v>22.06.2023</c:v>
                      </c:pt>
                      <c:pt idx="22">
                        <c:v>23.06.2023</c:v>
                      </c:pt>
                      <c:pt idx="23">
                        <c:v>24.06.2023</c:v>
                      </c:pt>
                      <c:pt idx="24">
                        <c:v>25.06.2023</c:v>
                      </c:pt>
                      <c:pt idx="25">
                        <c:v>26.06.2023</c:v>
                      </c:pt>
                      <c:pt idx="26">
                        <c:v>27.06.2023</c:v>
                      </c:pt>
                      <c:pt idx="27">
                        <c:v>28.06.2023</c:v>
                      </c:pt>
                      <c:pt idx="28">
                        <c:v>29.06.2023</c:v>
                      </c:pt>
                      <c:pt idx="29">
                        <c:v>30.06.2023</c:v>
                      </c:pt>
                      <c:pt idx="30">
                        <c:v>31.06.2023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78A2-4440-A29D-264BFE0D4E5B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796782932253951"/>
                  <c:y val="0.127009205982488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'иена, ¥'!$R$4:$R$34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'иена, ¥'!$Q$4:$Q$34</c15:sqref>
                        </c15:formulaRef>
                      </c:ext>
                    </c:extLst>
                    <c:strCache>
                      <c:ptCount val="31"/>
                      <c:pt idx="0">
                        <c:v>01.06.2023</c:v>
                      </c:pt>
                      <c:pt idx="1">
                        <c:v>02.06.2023</c:v>
                      </c:pt>
                      <c:pt idx="2">
                        <c:v>03.06.2023</c:v>
                      </c:pt>
                      <c:pt idx="3">
                        <c:v>04.06.2023</c:v>
                      </c:pt>
                      <c:pt idx="4">
                        <c:v>05.06.2023</c:v>
                      </c:pt>
                      <c:pt idx="5">
                        <c:v>06.06.2023</c:v>
                      </c:pt>
                      <c:pt idx="6">
                        <c:v>07.06.2023</c:v>
                      </c:pt>
                      <c:pt idx="7">
                        <c:v>08.06.2023</c:v>
                      </c:pt>
                      <c:pt idx="8">
                        <c:v>09.06.2023</c:v>
                      </c:pt>
                      <c:pt idx="9">
                        <c:v>10.06.2023</c:v>
                      </c:pt>
                      <c:pt idx="10">
                        <c:v>11.06.2023</c:v>
                      </c:pt>
                      <c:pt idx="11">
                        <c:v>12.06.2023</c:v>
                      </c:pt>
                      <c:pt idx="12">
                        <c:v>13.06.2023</c:v>
                      </c:pt>
                      <c:pt idx="13">
                        <c:v>14.06.2023</c:v>
                      </c:pt>
                      <c:pt idx="14">
                        <c:v>15.06.2023</c:v>
                      </c:pt>
                      <c:pt idx="15">
                        <c:v>16.06.2023</c:v>
                      </c:pt>
                      <c:pt idx="16">
                        <c:v>17.06.2023</c:v>
                      </c:pt>
                      <c:pt idx="17">
                        <c:v>18.06.2023</c:v>
                      </c:pt>
                      <c:pt idx="18">
                        <c:v>19.06.2023</c:v>
                      </c:pt>
                      <c:pt idx="19">
                        <c:v>20.06.2023</c:v>
                      </c:pt>
                      <c:pt idx="20">
                        <c:v>21.06.2023</c:v>
                      </c:pt>
                      <c:pt idx="21">
                        <c:v>22.06.2023</c:v>
                      </c:pt>
                      <c:pt idx="22">
                        <c:v>23.06.2023</c:v>
                      </c:pt>
                      <c:pt idx="23">
                        <c:v>24.06.2023</c:v>
                      </c:pt>
                      <c:pt idx="24">
                        <c:v>25.06.2023</c:v>
                      </c:pt>
                      <c:pt idx="25">
                        <c:v>26.06.2023</c:v>
                      </c:pt>
                      <c:pt idx="26">
                        <c:v>27.06.2023</c:v>
                      </c:pt>
                      <c:pt idx="27">
                        <c:v>28.06.2023</c:v>
                      </c:pt>
                      <c:pt idx="28">
                        <c:v>29.06.2023</c:v>
                      </c:pt>
                      <c:pt idx="29">
                        <c:v>30.06.2023</c:v>
                      </c:pt>
                      <c:pt idx="30">
                        <c:v>31.06.2023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78A2-4440-A29D-264BFE0D4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842408"/>
        <c:axId val="248842800"/>
      </c:lineChart>
      <c:catAx>
        <c:axId val="248842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8842800"/>
        <c:crosses val="autoZero"/>
        <c:auto val="1"/>
        <c:lblAlgn val="ctr"/>
        <c:lblOffset val="100"/>
        <c:noMultiLvlLbl val="0"/>
      </c:catAx>
      <c:valAx>
        <c:axId val="2488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8842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31"/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'иена, ¥'!$T$4:$T$34</c15:sqref>
                        </c15:formulaRef>
                      </c:ext>
                    </c:extLst>
                    <c:strCache>
                      <c:ptCount val="31"/>
                      <c:pt idx="0">
                        <c:v>01.07.2023</c:v>
                      </c:pt>
                      <c:pt idx="1">
                        <c:v>02.07.2023</c:v>
                      </c:pt>
                      <c:pt idx="2">
                        <c:v>03.07.2023</c:v>
                      </c:pt>
                      <c:pt idx="3">
                        <c:v>04.07.2023</c:v>
                      </c:pt>
                      <c:pt idx="4">
                        <c:v>05.07.2023</c:v>
                      </c:pt>
                      <c:pt idx="5">
                        <c:v>06.07.2023</c:v>
                      </c:pt>
                      <c:pt idx="6">
                        <c:v>07.07.2023</c:v>
                      </c:pt>
                      <c:pt idx="7">
                        <c:v>08.07.2023</c:v>
                      </c:pt>
                      <c:pt idx="8">
                        <c:v>09.07.2023</c:v>
                      </c:pt>
                      <c:pt idx="9">
                        <c:v>10.07.2023</c:v>
                      </c:pt>
                      <c:pt idx="10">
                        <c:v>11.07.2023</c:v>
                      </c:pt>
                      <c:pt idx="11">
                        <c:v>12.07.2023</c:v>
                      </c:pt>
                      <c:pt idx="12">
                        <c:v>13.07.2023</c:v>
                      </c:pt>
                      <c:pt idx="13">
                        <c:v>14.07.2023</c:v>
                      </c:pt>
                      <c:pt idx="14">
                        <c:v>15.07.2023</c:v>
                      </c:pt>
                      <c:pt idx="15">
                        <c:v>16.07.2023</c:v>
                      </c:pt>
                      <c:pt idx="16">
                        <c:v>17.07.2023</c:v>
                      </c:pt>
                      <c:pt idx="17">
                        <c:v>18.07.2023</c:v>
                      </c:pt>
                      <c:pt idx="18">
                        <c:v>19.07.2023</c:v>
                      </c:pt>
                      <c:pt idx="19">
                        <c:v>20.07.2023</c:v>
                      </c:pt>
                      <c:pt idx="20">
                        <c:v>21.07.2023</c:v>
                      </c:pt>
                      <c:pt idx="21">
                        <c:v>22.07.2023</c:v>
                      </c:pt>
                      <c:pt idx="22">
                        <c:v>23.07.2023</c:v>
                      </c:pt>
                      <c:pt idx="23">
                        <c:v>24.07.2023</c:v>
                      </c:pt>
                      <c:pt idx="24">
                        <c:v>25.07.2023</c:v>
                      </c:pt>
                      <c:pt idx="25">
                        <c:v>26.07.2023</c:v>
                      </c:pt>
                      <c:pt idx="26">
                        <c:v>27.07.2023</c:v>
                      </c:pt>
                      <c:pt idx="27">
                        <c:v>28.07.2023</c:v>
                      </c:pt>
                      <c:pt idx="28">
                        <c:v>29.07.2023</c:v>
                      </c:pt>
                      <c:pt idx="29">
                        <c:v>30.07.2023</c:v>
                      </c:pt>
                      <c:pt idx="30">
                        <c:v>31.07.2023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6D48-4F1C-B6DD-42FCEB02FCD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31"/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'иена, ¥'!$T$4:$T$34</c15:sqref>
                        </c15:formulaRef>
                      </c:ext>
                    </c:extLst>
                    <c:strCache>
                      <c:ptCount val="31"/>
                      <c:pt idx="0">
                        <c:v>01.07.2023</c:v>
                      </c:pt>
                      <c:pt idx="1">
                        <c:v>02.07.2023</c:v>
                      </c:pt>
                      <c:pt idx="2">
                        <c:v>03.07.2023</c:v>
                      </c:pt>
                      <c:pt idx="3">
                        <c:v>04.07.2023</c:v>
                      </c:pt>
                      <c:pt idx="4">
                        <c:v>05.07.2023</c:v>
                      </c:pt>
                      <c:pt idx="5">
                        <c:v>06.07.2023</c:v>
                      </c:pt>
                      <c:pt idx="6">
                        <c:v>07.07.2023</c:v>
                      </c:pt>
                      <c:pt idx="7">
                        <c:v>08.07.2023</c:v>
                      </c:pt>
                      <c:pt idx="8">
                        <c:v>09.07.2023</c:v>
                      </c:pt>
                      <c:pt idx="9">
                        <c:v>10.07.2023</c:v>
                      </c:pt>
                      <c:pt idx="10">
                        <c:v>11.07.2023</c:v>
                      </c:pt>
                      <c:pt idx="11">
                        <c:v>12.07.2023</c:v>
                      </c:pt>
                      <c:pt idx="12">
                        <c:v>13.07.2023</c:v>
                      </c:pt>
                      <c:pt idx="13">
                        <c:v>14.07.2023</c:v>
                      </c:pt>
                      <c:pt idx="14">
                        <c:v>15.07.2023</c:v>
                      </c:pt>
                      <c:pt idx="15">
                        <c:v>16.07.2023</c:v>
                      </c:pt>
                      <c:pt idx="16">
                        <c:v>17.07.2023</c:v>
                      </c:pt>
                      <c:pt idx="17">
                        <c:v>18.07.2023</c:v>
                      </c:pt>
                      <c:pt idx="18">
                        <c:v>19.07.2023</c:v>
                      </c:pt>
                      <c:pt idx="19">
                        <c:v>20.07.2023</c:v>
                      </c:pt>
                      <c:pt idx="20">
                        <c:v>21.07.2023</c:v>
                      </c:pt>
                      <c:pt idx="21">
                        <c:v>22.07.2023</c:v>
                      </c:pt>
                      <c:pt idx="22">
                        <c:v>23.07.2023</c:v>
                      </c:pt>
                      <c:pt idx="23">
                        <c:v>24.07.2023</c:v>
                      </c:pt>
                      <c:pt idx="24">
                        <c:v>25.07.2023</c:v>
                      </c:pt>
                      <c:pt idx="25">
                        <c:v>26.07.2023</c:v>
                      </c:pt>
                      <c:pt idx="26">
                        <c:v>27.07.2023</c:v>
                      </c:pt>
                      <c:pt idx="27">
                        <c:v>28.07.2023</c:v>
                      </c:pt>
                      <c:pt idx="28">
                        <c:v>29.07.2023</c:v>
                      </c:pt>
                      <c:pt idx="29">
                        <c:v>30.07.2023</c:v>
                      </c:pt>
                      <c:pt idx="30">
                        <c:v>31.07.2023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6D48-4F1C-B6DD-42FCEB02FCDF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5210722153706688"/>
                  <c:y val="-7.729470951187478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'иена, ¥'!$U$4:$U$34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'иена, ¥'!$T$4:$T$34</c15:sqref>
                        </c15:formulaRef>
                      </c:ext>
                    </c:extLst>
                    <c:strCache>
                      <c:ptCount val="31"/>
                      <c:pt idx="0">
                        <c:v>01.07.2023</c:v>
                      </c:pt>
                      <c:pt idx="1">
                        <c:v>02.07.2023</c:v>
                      </c:pt>
                      <c:pt idx="2">
                        <c:v>03.07.2023</c:v>
                      </c:pt>
                      <c:pt idx="3">
                        <c:v>04.07.2023</c:v>
                      </c:pt>
                      <c:pt idx="4">
                        <c:v>05.07.2023</c:v>
                      </c:pt>
                      <c:pt idx="5">
                        <c:v>06.07.2023</c:v>
                      </c:pt>
                      <c:pt idx="6">
                        <c:v>07.07.2023</c:v>
                      </c:pt>
                      <c:pt idx="7">
                        <c:v>08.07.2023</c:v>
                      </c:pt>
                      <c:pt idx="8">
                        <c:v>09.07.2023</c:v>
                      </c:pt>
                      <c:pt idx="9">
                        <c:v>10.07.2023</c:v>
                      </c:pt>
                      <c:pt idx="10">
                        <c:v>11.07.2023</c:v>
                      </c:pt>
                      <c:pt idx="11">
                        <c:v>12.07.2023</c:v>
                      </c:pt>
                      <c:pt idx="12">
                        <c:v>13.07.2023</c:v>
                      </c:pt>
                      <c:pt idx="13">
                        <c:v>14.07.2023</c:v>
                      </c:pt>
                      <c:pt idx="14">
                        <c:v>15.07.2023</c:v>
                      </c:pt>
                      <c:pt idx="15">
                        <c:v>16.07.2023</c:v>
                      </c:pt>
                      <c:pt idx="16">
                        <c:v>17.07.2023</c:v>
                      </c:pt>
                      <c:pt idx="17">
                        <c:v>18.07.2023</c:v>
                      </c:pt>
                      <c:pt idx="18">
                        <c:v>19.07.2023</c:v>
                      </c:pt>
                      <c:pt idx="19">
                        <c:v>20.07.2023</c:v>
                      </c:pt>
                      <c:pt idx="20">
                        <c:v>21.07.2023</c:v>
                      </c:pt>
                      <c:pt idx="21">
                        <c:v>22.07.2023</c:v>
                      </c:pt>
                      <c:pt idx="22">
                        <c:v>23.07.2023</c:v>
                      </c:pt>
                      <c:pt idx="23">
                        <c:v>24.07.2023</c:v>
                      </c:pt>
                      <c:pt idx="24">
                        <c:v>25.07.2023</c:v>
                      </c:pt>
                      <c:pt idx="25">
                        <c:v>26.07.2023</c:v>
                      </c:pt>
                      <c:pt idx="26">
                        <c:v>27.07.2023</c:v>
                      </c:pt>
                      <c:pt idx="27">
                        <c:v>28.07.2023</c:v>
                      </c:pt>
                      <c:pt idx="28">
                        <c:v>29.07.2023</c:v>
                      </c:pt>
                      <c:pt idx="29">
                        <c:v>30.07.2023</c:v>
                      </c:pt>
                      <c:pt idx="30">
                        <c:v>31.07.2023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6D48-4F1C-B6DD-42FCEB02F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843584"/>
        <c:axId val="248843976"/>
      </c:lineChart>
      <c:catAx>
        <c:axId val="24884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8843976"/>
        <c:crosses val="autoZero"/>
        <c:auto val="1"/>
        <c:lblAlgn val="ctr"/>
        <c:lblOffset val="100"/>
        <c:noMultiLvlLbl val="0"/>
      </c:catAx>
      <c:valAx>
        <c:axId val="248843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884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31"/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'иена, ¥'!$W$4:$W$34</c15:sqref>
                        </c15:formulaRef>
                      </c:ext>
                    </c:extLst>
                    <c:strCache>
                      <c:ptCount val="31"/>
                      <c:pt idx="0">
                        <c:v>01.08.2023</c:v>
                      </c:pt>
                      <c:pt idx="1">
                        <c:v>02.08.2023</c:v>
                      </c:pt>
                      <c:pt idx="2">
                        <c:v>03.08.2023</c:v>
                      </c:pt>
                      <c:pt idx="3">
                        <c:v>04.08.2023</c:v>
                      </c:pt>
                      <c:pt idx="4">
                        <c:v>05.08.2023</c:v>
                      </c:pt>
                      <c:pt idx="5">
                        <c:v>06.08.2023</c:v>
                      </c:pt>
                      <c:pt idx="6">
                        <c:v>07.08.2023</c:v>
                      </c:pt>
                      <c:pt idx="7">
                        <c:v>08.08.2023</c:v>
                      </c:pt>
                      <c:pt idx="8">
                        <c:v>09.08.2023</c:v>
                      </c:pt>
                      <c:pt idx="9">
                        <c:v>10.08.2023</c:v>
                      </c:pt>
                      <c:pt idx="10">
                        <c:v>11.08.2023</c:v>
                      </c:pt>
                      <c:pt idx="11">
                        <c:v>12.08.2023</c:v>
                      </c:pt>
                      <c:pt idx="12">
                        <c:v>13.08.2023</c:v>
                      </c:pt>
                      <c:pt idx="13">
                        <c:v>14.08.2023</c:v>
                      </c:pt>
                      <c:pt idx="14">
                        <c:v>15.08.2023</c:v>
                      </c:pt>
                      <c:pt idx="15">
                        <c:v>16.08.2023</c:v>
                      </c:pt>
                      <c:pt idx="16">
                        <c:v>17.08.2023</c:v>
                      </c:pt>
                      <c:pt idx="17">
                        <c:v>18.08.2023</c:v>
                      </c:pt>
                      <c:pt idx="18">
                        <c:v>19.08.2023</c:v>
                      </c:pt>
                      <c:pt idx="19">
                        <c:v>20.08.2023</c:v>
                      </c:pt>
                      <c:pt idx="20">
                        <c:v>21.08.2023</c:v>
                      </c:pt>
                      <c:pt idx="21">
                        <c:v>22.08.2023</c:v>
                      </c:pt>
                      <c:pt idx="22">
                        <c:v>23.08.2023</c:v>
                      </c:pt>
                      <c:pt idx="23">
                        <c:v>24.08.2023</c:v>
                      </c:pt>
                      <c:pt idx="24">
                        <c:v>25.08.2023</c:v>
                      </c:pt>
                      <c:pt idx="25">
                        <c:v>26.08.2023</c:v>
                      </c:pt>
                      <c:pt idx="26">
                        <c:v>27.08.2023</c:v>
                      </c:pt>
                      <c:pt idx="27">
                        <c:v>28.08.2023</c:v>
                      </c:pt>
                      <c:pt idx="28">
                        <c:v>29.08.2023</c:v>
                      </c:pt>
                      <c:pt idx="29">
                        <c:v>30.08.2023</c:v>
                      </c:pt>
                      <c:pt idx="30">
                        <c:v>31.08.2023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CD03-4250-AF98-0677F9DCAD2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31"/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'иена, ¥'!$W$4:$W$34</c15:sqref>
                        </c15:formulaRef>
                      </c:ext>
                    </c:extLst>
                    <c:strCache>
                      <c:ptCount val="31"/>
                      <c:pt idx="0">
                        <c:v>01.08.2023</c:v>
                      </c:pt>
                      <c:pt idx="1">
                        <c:v>02.08.2023</c:v>
                      </c:pt>
                      <c:pt idx="2">
                        <c:v>03.08.2023</c:v>
                      </c:pt>
                      <c:pt idx="3">
                        <c:v>04.08.2023</c:v>
                      </c:pt>
                      <c:pt idx="4">
                        <c:v>05.08.2023</c:v>
                      </c:pt>
                      <c:pt idx="5">
                        <c:v>06.08.2023</c:v>
                      </c:pt>
                      <c:pt idx="6">
                        <c:v>07.08.2023</c:v>
                      </c:pt>
                      <c:pt idx="7">
                        <c:v>08.08.2023</c:v>
                      </c:pt>
                      <c:pt idx="8">
                        <c:v>09.08.2023</c:v>
                      </c:pt>
                      <c:pt idx="9">
                        <c:v>10.08.2023</c:v>
                      </c:pt>
                      <c:pt idx="10">
                        <c:v>11.08.2023</c:v>
                      </c:pt>
                      <c:pt idx="11">
                        <c:v>12.08.2023</c:v>
                      </c:pt>
                      <c:pt idx="12">
                        <c:v>13.08.2023</c:v>
                      </c:pt>
                      <c:pt idx="13">
                        <c:v>14.08.2023</c:v>
                      </c:pt>
                      <c:pt idx="14">
                        <c:v>15.08.2023</c:v>
                      </c:pt>
                      <c:pt idx="15">
                        <c:v>16.08.2023</c:v>
                      </c:pt>
                      <c:pt idx="16">
                        <c:v>17.08.2023</c:v>
                      </c:pt>
                      <c:pt idx="17">
                        <c:v>18.08.2023</c:v>
                      </c:pt>
                      <c:pt idx="18">
                        <c:v>19.08.2023</c:v>
                      </c:pt>
                      <c:pt idx="19">
                        <c:v>20.08.2023</c:v>
                      </c:pt>
                      <c:pt idx="20">
                        <c:v>21.08.2023</c:v>
                      </c:pt>
                      <c:pt idx="21">
                        <c:v>22.08.2023</c:v>
                      </c:pt>
                      <c:pt idx="22">
                        <c:v>23.08.2023</c:v>
                      </c:pt>
                      <c:pt idx="23">
                        <c:v>24.08.2023</c:v>
                      </c:pt>
                      <c:pt idx="24">
                        <c:v>25.08.2023</c:v>
                      </c:pt>
                      <c:pt idx="25">
                        <c:v>26.08.2023</c:v>
                      </c:pt>
                      <c:pt idx="26">
                        <c:v>27.08.2023</c:v>
                      </c:pt>
                      <c:pt idx="27">
                        <c:v>28.08.2023</c:v>
                      </c:pt>
                      <c:pt idx="28">
                        <c:v>29.08.2023</c:v>
                      </c:pt>
                      <c:pt idx="29">
                        <c:v>30.08.2023</c:v>
                      </c:pt>
                      <c:pt idx="30">
                        <c:v>31.08.2023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CD03-4250-AF98-0677F9DCAD2F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25673549842414278"/>
                  <c:y val="0.242510020924347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'иена, ¥'!$X$4:$X$34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'иена, ¥'!$W$4:$W$34</c15:sqref>
                        </c15:formulaRef>
                      </c:ext>
                    </c:extLst>
                    <c:strCache>
                      <c:ptCount val="31"/>
                      <c:pt idx="0">
                        <c:v>01.08.2023</c:v>
                      </c:pt>
                      <c:pt idx="1">
                        <c:v>02.08.2023</c:v>
                      </c:pt>
                      <c:pt idx="2">
                        <c:v>03.08.2023</c:v>
                      </c:pt>
                      <c:pt idx="3">
                        <c:v>04.08.2023</c:v>
                      </c:pt>
                      <c:pt idx="4">
                        <c:v>05.08.2023</c:v>
                      </c:pt>
                      <c:pt idx="5">
                        <c:v>06.08.2023</c:v>
                      </c:pt>
                      <c:pt idx="6">
                        <c:v>07.08.2023</c:v>
                      </c:pt>
                      <c:pt idx="7">
                        <c:v>08.08.2023</c:v>
                      </c:pt>
                      <c:pt idx="8">
                        <c:v>09.08.2023</c:v>
                      </c:pt>
                      <c:pt idx="9">
                        <c:v>10.08.2023</c:v>
                      </c:pt>
                      <c:pt idx="10">
                        <c:v>11.08.2023</c:v>
                      </c:pt>
                      <c:pt idx="11">
                        <c:v>12.08.2023</c:v>
                      </c:pt>
                      <c:pt idx="12">
                        <c:v>13.08.2023</c:v>
                      </c:pt>
                      <c:pt idx="13">
                        <c:v>14.08.2023</c:v>
                      </c:pt>
                      <c:pt idx="14">
                        <c:v>15.08.2023</c:v>
                      </c:pt>
                      <c:pt idx="15">
                        <c:v>16.08.2023</c:v>
                      </c:pt>
                      <c:pt idx="16">
                        <c:v>17.08.2023</c:v>
                      </c:pt>
                      <c:pt idx="17">
                        <c:v>18.08.2023</c:v>
                      </c:pt>
                      <c:pt idx="18">
                        <c:v>19.08.2023</c:v>
                      </c:pt>
                      <c:pt idx="19">
                        <c:v>20.08.2023</c:v>
                      </c:pt>
                      <c:pt idx="20">
                        <c:v>21.08.2023</c:v>
                      </c:pt>
                      <c:pt idx="21">
                        <c:v>22.08.2023</c:v>
                      </c:pt>
                      <c:pt idx="22">
                        <c:v>23.08.2023</c:v>
                      </c:pt>
                      <c:pt idx="23">
                        <c:v>24.08.2023</c:v>
                      </c:pt>
                      <c:pt idx="24">
                        <c:v>25.08.2023</c:v>
                      </c:pt>
                      <c:pt idx="25">
                        <c:v>26.08.2023</c:v>
                      </c:pt>
                      <c:pt idx="26">
                        <c:v>27.08.2023</c:v>
                      </c:pt>
                      <c:pt idx="27">
                        <c:v>28.08.2023</c:v>
                      </c:pt>
                      <c:pt idx="28">
                        <c:v>29.08.2023</c:v>
                      </c:pt>
                      <c:pt idx="29">
                        <c:v>30.08.2023</c:v>
                      </c:pt>
                      <c:pt idx="30">
                        <c:v>31.08.2023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CD03-4250-AF98-0677F9DCA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844760"/>
        <c:axId val="363859352"/>
      </c:lineChart>
      <c:catAx>
        <c:axId val="248844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859352"/>
        <c:crosses val="autoZero"/>
        <c:auto val="1"/>
        <c:lblAlgn val="ctr"/>
        <c:lblOffset val="100"/>
        <c:noMultiLvlLbl val="0"/>
      </c:catAx>
      <c:valAx>
        <c:axId val="36385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8844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31"/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'иена, ¥'!$Z$4:$Z$34</c15:sqref>
                        </c15:formulaRef>
                      </c:ext>
                    </c:extLst>
                    <c:strCache>
                      <c:ptCount val="31"/>
                      <c:pt idx="0">
                        <c:v>01.09.2023</c:v>
                      </c:pt>
                      <c:pt idx="1">
                        <c:v>02.09.2023</c:v>
                      </c:pt>
                      <c:pt idx="2">
                        <c:v>03.09.2023</c:v>
                      </c:pt>
                      <c:pt idx="3">
                        <c:v>04.09.2023</c:v>
                      </c:pt>
                      <c:pt idx="4">
                        <c:v>05.09.2023</c:v>
                      </c:pt>
                      <c:pt idx="5">
                        <c:v>06.09.2023</c:v>
                      </c:pt>
                      <c:pt idx="6">
                        <c:v>07.09.2023</c:v>
                      </c:pt>
                      <c:pt idx="7">
                        <c:v>08.09.2023</c:v>
                      </c:pt>
                      <c:pt idx="8">
                        <c:v>09.09.2023</c:v>
                      </c:pt>
                      <c:pt idx="9">
                        <c:v>10.09.2023</c:v>
                      </c:pt>
                      <c:pt idx="10">
                        <c:v>11.09.2023</c:v>
                      </c:pt>
                      <c:pt idx="11">
                        <c:v>12.09.2023</c:v>
                      </c:pt>
                      <c:pt idx="12">
                        <c:v>13.09.2023</c:v>
                      </c:pt>
                      <c:pt idx="13">
                        <c:v>14.09.2023</c:v>
                      </c:pt>
                      <c:pt idx="14">
                        <c:v>15.09.2023</c:v>
                      </c:pt>
                      <c:pt idx="15">
                        <c:v>16.09.2023</c:v>
                      </c:pt>
                      <c:pt idx="16">
                        <c:v>17.09.2023</c:v>
                      </c:pt>
                      <c:pt idx="17">
                        <c:v>18.09.2023</c:v>
                      </c:pt>
                      <c:pt idx="18">
                        <c:v>19.09.2023</c:v>
                      </c:pt>
                      <c:pt idx="19">
                        <c:v>20.09.2023</c:v>
                      </c:pt>
                      <c:pt idx="20">
                        <c:v>21.09.2023</c:v>
                      </c:pt>
                      <c:pt idx="21">
                        <c:v>22.09.2023</c:v>
                      </c:pt>
                      <c:pt idx="22">
                        <c:v>23.09.2023</c:v>
                      </c:pt>
                      <c:pt idx="23">
                        <c:v>24.09.2023</c:v>
                      </c:pt>
                      <c:pt idx="24">
                        <c:v>25.09.2023</c:v>
                      </c:pt>
                      <c:pt idx="25">
                        <c:v>26.09.2023</c:v>
                      </c:pt>
                      <c:pt idx="26">
                        <c:v>27.09.2023</c:v>
                      </c:pt>
                      <c:pt idx="27">
                        <c:v>28.09.2023</c:v>
                      </c:pt>
                      <c:pt idx="28">
                        <c:v>29.09.2023</c:v>
                      </c:pt>
                      <c:pt idx="29">
                        <c:v>30.09.2023</c:v>
                      </c:pt>
                      <c:pt idx="30">
                        <c:v>31.09.2023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15F9-48F9-B090-4340BF8BB24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31"/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'иена, ¥'!$Z$4:$Z$34</c15:sqref>
                        </c15:formulaRef>
                      </c:ext>
                    </c:extLst>
                    <c:strCache>
                      <c:ptCount val="31"/>
                      <c:pt idx="0">
                        <c:v>01.09.2023</c:v>
                      </c:pt>
                      <c:pt idx="1">
                        <c:v>02.09.2023</c:v>
                      </c:pt>
                      <c:pt idx="2">
                        <c:v>03.09.2023</c:v>
                      </c:pt>
                      <c:pt idx="3">
                        <c:v>04.09.2023</c:v>
                      </c:pt>
                      <c:pt idx="4">
                        <c:v>05.09.2023</c:v>
                      </c:pt>
                      <c:pt idx="5">
                        <c:v>06.09.2023</c:v>
                      </c:pt>
                      <c:pt idx="6">
                        <c:v>07.09.2023</c:v>
                      </c:pt>
                      <c:pt idx="7">
                        <c:v>08.09.2023</c:v>
                      </c:pt>
                      <c:pt idx="8">
                        <c:v>09.09.2023</c:v>
                      </c:pt>
                      <c:pt idx="9">
                        <c:v>10.09.2023</c:v>
                      </c:pt>
                      <c:pt idx="10">
                        <c:v>11.09.2023</c:v>
                      </c:pt>
                      <c:pt idx="11">
                        <c:v>12.09.2023</c:v>
                      </c:pt>
                      <c:pt idx="12">
                        <c:v>13.09.2023</c:v>
                      </c:pt>
                      <c:pt idx="13">
                        <c:v>14.09.2023</c:v>
                      </c:pt>
                      <c:pt idx="14">
                        <c:v>15.09.2023</c:v>
                      </c:pt>
                      <c:pt idx="15">
                        <c:v>16.09.2023</c:v>
                      </c:pt>
                      <c:pt idx="16">
                        <c:v>17.09.2023</c:v>
                      </c:pt>
                      <c:pt idx="17">
                        <c:v>18.09.2023</c:v>
                      </c:pt>
                      <c:pt idx="18">
                        <c:v>19.09.2023</c:v>
                      </c:pt>
                      <c:pt idx="19">
                        <c:v>20.09.2023</c:v>
                      </c:pt>
                      <c:pt idx="20">
                        <c:v>21.09.2023</c:v>
                      </c:pt>
                      <c:pt idx="21">
                        <c:v>22.09.2023</c:v>
                      </c:pt>
                      <c:pt idx="22">
                        <c:v>23.09.2023</c:v>
                      </c:pt>
                      <c:pt idx="23">
                        <c:v>24.09.2023</c:v>
                      </c:pt>
                      <c:pt idx="24">
                        <c:v>25.09.2023</c:v>
                      </c:pt>
                      <c:pt idx="25">
                        <c:v>26.09.2023</c:v>
                      </c:pt>
                      <c:pt idx="26">
                        <c:v>27.09.2023</c:v>
                      </c:pt>
                      <c:pt idx="27">
                        <c:v>28.09.2023</c:v>
                      </c:pt>
                      <c:pt idx="28">
                        <c:v>29.09.2023</c:v>
                      </c:pt>
                      <c:pt idx="29">
                        <c:v>30.09.2023</c:v>
                      </c:pt>
                      <c:pt idx="30">
                        <c:v>31.09.2023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15F9-48F9-B090-4340BF8BB249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26209025076684689"/>
                  <c:y val="9.24006519534868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'иена, ¥'!$AA$4:$AA$34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'иена, ¥'!$Z$4:$Z$34</c15:sqref>
                        </c15:formulaRef>
                      </c:ext>
                    </c:extLst>
                    <c:strCache>
                      <c:ptCount val="31"/>
                      <c:pt idx="0">
                        <c:v>01.09.2023</c:v>
                      </c:pt>
                      <c:pt idx="1">
                        <c:v>02.09.2023</c:v>
                      </c:pt>
                      <c:pt idx="2">
                        <c:v>03.09.2023</c:v>
                      </c:pt>
                      <c:pt idx="3">
                        <c:v>04.09.2023</c:v>
                      </c:pt>
                      <c:pt idx="4">
                        <c:v>05.09.2023</c:v>
                      </c:pt>
                      <c:pt idx="5">
                        <c:v>06.09.2023</c:v>
                      </c:pt>
                      <c:pt idx="6">
                        <c:v>07.09.2023</c:v>
                      </c:pt>
                      <c:pt idx="7">
                        <c:v>08.09.2023</c:v>
                      </c:pt>
                      <c:pt idx="8">
                        <c:v>09.09.2023</c:v>
                      </c:pt>
                      <c:pt idx="9">
                        <c:v>10.09.2023</c:v>
                      </c:pt>
                      <c:pt idx="10">
                        <c:v>11.09.2023</c:v>
                      </c:pt>
                      <c:pt idx="11">
                        <c:v>12.09.2023</c:v>
                      </c:pt>
                      <c:pt idx="12">
                        <c:v>13.09.2023</c:v>
                      </c:pt>
                      <c:pt idx="13">
                        <c:v>14.09.2023</c:v>
                      </c:pt>
                      <c:pt idx="14">
                        <c:v>15.09.2023</c:v>
                      </c:pt>
                      <c:pt idx="15">
                        <c:v>16.09.2023</c:v>
                      </c:pt>
                      <c:pt idx="16">
                        <c:v>17.09.2023</c:v>
                      </c:pt>
                      <c:pt idx="17">
                        <c:v>18.09.2023</c:v>
                      </c:pt>
                      <c:pt idx="18">
                        <c:v>19.09.2023</c:v>
                      </c:pt>
                      <c:pt idx="19">
                        <c:v>20.09.2023</c:v>
                      </c:pt>
                      <c:pt idx="20">
                        <c:v>21.09.2023</c:v>
                      </c:pt>
                      <c:pt idx="21">
                        <c:v>22.09.2023</c:v>
                      </c:pt>
                      <c:pt idx="22">
                        <c:v>23.09.2023</c:v>
                      </c:pt>
                      <c:pt idx="23">
                        <c:v>24.09.2023</c:v>
                      </c:pt>
                      <c:pt idx="24">
                        <c:v>25.09.2023</c:v>
                      </c:pt>
                      <c:pt idx="25">
                        <c:v>26.09.2023</c:v>
                      </c:pt>
                      <c:pt idx="26">
                        <c:v>27.09.2023</c:v>
                      </c:pt>
                      <c:pt idx="27">
                        <c:v>28.09.2023</c:v>
                      </c:pt>
                      <c:pt idx="28">
                        <c:v>29.09.2023</c:v>
                      </c:pt>
                      <c:pt idx="29">
                        <c:v>30.09.2023</c:v>
                      </c:pt>
                      <c:pt idx="30">
                        <c:v>31.09.2023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15F9-48F9-B090-4340BF8BB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860136"/>
        <c:axId val="363860528"/>
      </c:lineChart>
      <c:catAx>
        <c:axId val="363860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860528"/>
        <c:crosses val="autoZero"/>
        <c:auto val="1"/>
        <c:lblAlgn val="ctr"/>
        <c:lblOffset val="100"/>
        <c:noMultiLvlLbl val="0"/>
      </c:catAx>
      <c:valAx>
        <c:axId val="36386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860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31"/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'иена, ¥'!$AC$4:$AC$34</c15:sqref>
                        </c15:formulaRef>
                      </c:ext>
                    </c:extLst>
                    <c:strCache>
                      <c:ptCount val="31"/>
                      <c:pt idx="0">
                        <c:v>01.10.2023</c:v>
                      </c:pt>
                      <c:pt idx="1">
                        <c:v>02.10.2023</c:v>
                      </c:pt>
                      <c:pt idx="2">
                        <c:v>03.10.2023</c:v>
                      </c:pt>
                      <c:pt idx="3">
                        <c:v>04.10.2023</c:v>
                      </c:pt>
                      <c:pt idx="4">
                        <c:v>05.10.2023</c:v>
                      </c:pt>
                      <c:pt idx="5">
                        <c:v>06.10.2023</c:v>
                      </c:pt>
                      <c:pt idx="6">
                        <c:v>07.10.2023</c:v>
                      </c:pt>
                      <c:pt idx="7">
                        <c:v>08.10.2023</c:v>
                      </c:pt>
                      <c:pt idx="8">
                        <c:v>09.10.2023</c:v>
                      </c:pt>
                      <c:pt idx="9">
                        <c:v>10.10.2023</c:v>
                      </c:pt>
                      <c:pt idx="10">
                        <c:v>11.10.2023</c:v>
                      </c:pt>
                      <c:pt idx="11">
                        <c:v>12.10.2023</c:v>
                      </c:pt>
                      <c:pt idx="12">
                        <c:v>13.10.2023</c:v>
                      </c:pt>
                      <c:pt idx="13">
                        <c:v>14.10.2023</c:v>
                      </c:pt>
                      <c:pt idx="14">
                        <c:v>15.10.2023</c:v>
                      </c:pt>
                      <c:pt idx="15">
                        <c:v>16.10.2023</c:v>
                      </c:pt>
                      <c:pt idx="16">
                        <c:v>17.10.2023</c:v>
                      </c:pt>
                      <c:pt idx="17">
                        <c:v>18.10.2023</c:v>
                      </c:pt>
                      <c:pt idx="18">
                        <c:v>19.10.2023</c:v>
                      </c:pt>
                      <c:pt idx="19">
                        <c:v>20.10.2023</c:v>
                      </c:pt>
                      <c:pt idx="20">
                        <c:v>21.10.2023</c:v>
                      </c:pt>
                      <c:pt idx="21">
                        <c:v>22.10.2023</c:v>
                      </c:pt>
                      <c:pt idx="22">
                        <c:v>23.10.2023</c:v>
                      </c:pt>
                      <c:pt idx="23">
                        <c:v>24.10.2023</c:v>
                      </c:pt>
                      <c:pt idx="24">
                        <c:v>25.10.2023</c:v>
                      </c:pt>
                      <c:pt idx="25">
                        <c:v>26.10.2023</c:v>
                      </c:pt>
                      <c:pt idx="26">
                        <c:v>27.10.2023</c:v>
                      </c:pt>
                      <c:pt idx="27">
                        <c:v>28.10.2023</c:v>
                      </c:pt>
                      <c:pt idx="28">
                        <c:v>29.10.2023</c:v>
                      </c:pt>
                      <c:pt idx="29">
                        <c:v>30.10.2023</c:v>
                      </c:pt>
                      <c:pt idx="30">
                        <c:v>31.10.2023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4570-40B2-8477-9123B0EFED9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31"/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'иена, ¥'!$AC$4:$AC$34</c15:sqref>
                        </c15:formulaRef>
                      </c:ext>
                    </c:extLst>
                    <c:strCache>
                      <c:ptCount val="31"/>
                      <c:pt idx="0">
                        <c:v>01.10.2023</c:v>
                      </c:pt>
                      <c:pt idx="1">
                        <c:v>02.10.2023</c:v>
                      </c:pt>
                      <c:pt idx="2">
                        <c:v>03.10.2023</c:v>
                      </c:pt>
                      <c:pt idx="3">
                        <c:v>04.10.2023</c:v>
                      </c:pt>
                      <c:pt idx="4">
                        <c:v>05.10.2023</c:v>
                      </c:pt>
                      <c:pt idx="5">
                        <c:v>06.10.2023</c:v>
                      </c:pt>
                      <c:pt idx="6">
                        <c:v>07.10.2023</c:v>
                      </c:pt>
                      <c:pt idx="7">
                        <c:v>08.10.2023</c:v>
                      </c:pt>
                      <c:pt idx="8">
                        <c:v>09.10.2023</c:v>
                      </c:pt>
                      <c:pt idx="9">
                        <c:v>10.10.2023</c:v>
                      </c:pt>
                      <c:pt idx="10">
                        <c:v>11.10.2023</c:v>
                      </c:pt>
                      <c:pt idx="11">
                        <c:v>12.10.2023</c:v>
                      </c:pt>
                      <c:pt idx="12">
                        <c:v>13.10.2023</c:v>
                      </c:pt>
                      <c:pt idx="13">
                        <c:v>14.10.2023</c:v>
                      </c:pt>
                      <c:pt idx="14">
                        <c:v>15.10.2023</c:v>
                      </c:pt>
                      <c:pt idx="15">
                        <c:v>16.10.2023</c:v>
                      </c:pt>
                      <c:pt idx="16">
                        <c:v>17.10.2023</c:v>
                      </c:pt>
                      <c:pt idx="17">
                        <c:v>18.10.2023</c:v>
                      </c:pt>
                      <c:pt idx="18">
                        <c:v>19.10.2023</c:v>
                      </c:pt>
                      <c:pt idx="19">
                        <c:v>20.10.2023</c:v>
                      </c:pt>
                      <c:pt idx="20">
                        <c:v>21.10.2023</c:v>
                      </c:pt>
                      <c:pt idx="21">
                        <c:v>22.10.2023</c:v>
                      </c:pt>
                      <c:pt idx="22">
                        <c:v>23.10.2023</c:v>
                      </c:pt>
                      <c:pt idx="23">
                        <c:v>24.10.2023</c:v>
                      </c:pt>
                      <c:pt idx="24">
                        <c:v>25.10.2023</c:v>
                      </c:pt>
                      <c:pt idx="25">
                        <c:v>26.10.2023</c:v>
                      </c:pt>
                      <c:pt idx="26">
                        <c:v>27.10.2023</c:v>
                      </c:pt>
                      <c:pt idx="27">
                        <c:v>28.10.2023</c:v>
                      </c:pt>
                      <c:pt idx="28">
                        <c:v>29.10.2023</c:v>
                      </c:pt>
                      <c:pt idx="29">
                        <c:v>30.10.2023</c:v>
                      </c:pt>
                      <c:pt idx="30">
                        <c:v>31.10.2023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4570-40B2-8477-9123B0EFED93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26209025076684689"/>
                  <c:y val="9.24006519534868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'иена, ¥'!$AD$4:$AD$34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'иена, ¥'!$AC$4:$AC$34</c15:sqref>
                        </c15:formulaRef>
                      </c:ext>
                    </c:extLst>
                    <c:strCache>
                      <c:ptCount val="31"/>
                      <c:pt idx="0">
                        <c:v>01.10.2023</c:v>
                      </c:pt>
                      <c:pt idx="1">
                        <c:v>02.10.2023</c:v>
                      </c:pt>
                      <c:pt idx="2">
                        <c:v>03.10.2023</c:v>
                      </c:pt>
                      <c:pt idx="3">
                        <c:v>04.10.2023</c:v>
                      </c:pt>
                      <c:pt idx="4">
                        <c:v>05.10.2023</c:v>
                      </c:pt>
                      <c:pt idx="5">
                        <c:v>06.10.2023</c:v>
                      </c:pt>
                      <c:pt idx="6">
                        <c:v>07.10.2023</c:v>
                      </c:pt>
                      <c:pt idx="7">
                        <c:v>08.10.2023</c:v>
                      </c:pt>
                      <c:pt idx="8">
                        <c:v>09.10.2023</c:v>
                      </c:pt>
                      <c:pt idx="9">
                        <c:v>10.10.2023</c:v>
                      </c:pt>
                      <c:pt idx="10">
                        <c:v>11.10.2023</c:v>
                      </c:pt>
                      <c:pt idx="11">
                        <c:v>12.10.2023</c:v>
                      </c:pt>
                      <c:pt idx="12">
                        <c:v>13.10.2023</c:v>
                      </c:pt>
                      <c:pt idx="13">
                        <c:v>14.10.2023</c:v>
                      </c:pt>
                      <c:pt idx="14">
                        <c:v>15.10.2023</c:v>
                      </c:pt>
                      <c:pt idx="15">
                        <c:v>16.10.2023</c:v>
                      </c:pt>
                      <c:pt idx="16">
                        <c:v>17.10.2023</c:v>
                      </c:pt>
                      <c:pt idx="17">
                        <c:v>18.10.2023</c:v>
                      </c:pt>
                      <c:pt idx="18">
                        <c:v>19.10.2023</c:v>
                      </c:pt>
                      <c:pt idx="19">
                        <c:v>20.10.2023</c:v>
                      </c:pt>
                      <c:pt idx="20">
                        <c:v>21.10.2023</c:v>
                      </c:pt>
                      <c:pt idx="21">
                        <c:v>22.10.2023</c:v>
                      </c:pt>
                      <c:pt idx="22">
                        <c:v>23.10.2023</c:v>
                      </c:pt>
                      <c:pt idx="23">
                        <c:v>24.10.2023</c:v>
                      </c:pt>
                      <c:pt idx="24">
                        <c:v>25.10.2023</c:v>
                      </c:pt>
                      <c:pt idx="25">
                        <c:v>26.10.2023</c:v>
                      </c:pt>
                      <c:pt idx="26">
                        <c:v>27.10.2023</c:v>
                      </c:pt>
                      <c:pt idx="27">
                        <c:v>28.10.2023</c:v>
                      </c:pt>
                      <c:pt idx="28">
                        <c:v>29.10.2023</c:v>
                      </c:pt>
                      <c:pt idx="29">
                        <c:v>30.10.2023</c:v>
                      </c:pt>
                      <c:pt idx="30">
                        <c:v>31.10.2023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4570-40B2-8477-9123B0EFE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861312"/>
        <c:axId val="363861704"/>
      </c:lineChart>
      <c:catAx>
        <c:axId val="36386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861704"/>
        <c:crosses val="autoZero"/>
        <c:auto val="1"/>
        <c:lblAlgn val="ctr"/>
        <c:lblOffset val="100"/>
        <c:noMultiLvlLbl val="0"/>
      </c:catAx>
      <c:valAx>
        <c:axId val="363861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861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31"/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'иена, ¥'!$AF$4:$AF$34</c15:sqref>
                        </c15:formulaRef>
                      </c:ext>
                    </c:extLst>
                    <c:strCache>
                      <c:ptCount val="31"/>
                      <c:pt idx="0">
                        <c:v>01.11.2023</c:v>
                      </c:pt>
                      <c:pt idx="1">
                        <c:v>02.11.2023</c:v>
                      </c:pt>
                      <c:pt idx="2">
                        <c:v>03.11.2023</c:v>
                      </c:pt>
                      <c:pt idx="3">
                        <c:v>04.11.2023</c:v>
                      </c:pt>
                      <c:pt idx="4">
                        <c:v>05.11.2023</c:v>
                      </c:pt>
                      <c:pt idx="5">
                        <c:v>06.11.2023</c:v>
                      </c:pt>
                      <c:pt idx="6">
                        <c:v>07.11.2023</c:v>
                      </c:pt>
                      <c:pt idx="7">
                        <c:v>08.11.2023</c:v>
                      </c:pt>
                      <c:pt idx="8">
                        <c:v>09.11.2023</c:v>
                      </c:pt>
                      <c:pt idx="9">
                        <c:v>10.11.2023</c:v>
                      </c:pt>
                      <c:pt idx="10">
                        <c:v>11.11.2023</c:v>
                      </c:pt>
                      <c:pt idx="11">
                        <c:v>12.11.2023</c:v>
                      </c:pt>
                      <c:pt idx="12">
                        <c:v>13.11.2023</c:v>
                      </c:pt>
                      <c:pt idx="13">
                        <c:v>14.11.2023</c:v>
                      </c:pt>
                      <c:pt idx="14">
                        <c:v>15.11.2023</c:v>
                      </c:pt>
                      <c:pt idx="15">
                        <c:v>16.11.2023</c:v>
                      </c:pt>
                      <c:pt idx="16">
                        <c:v>17.11.2023</c:v>
                      </c:pt>
                      <c:pt idx="17">
                        <c:v>18.11.2023</c:v>
                      </c:pt>
                      <c:pt idx="18">
                        <c:v>19.11.2023</c:v>
                      </c:pt>
                      <c:pt idx="19">
                        <c:v>20.11.2023</c:v>
                      </c:pt>
                      <c:pt idx="20">
                        <c:v>21.11.2023</c:v>
                      </c:pt>
                      <c:pt idx="21">
                        <c:v>22.11.2023</c:v>
                      </c:pt>
                      <c:pt idx="22">
                        <c:v>23.11.2023</c:v>
                      </c:pt>
                      <c:pt idx="23">
                        <c:v>24.11.2023</c:v>
                      </c:pt>
                      <c:pt idx="24">
                        <c:v>25.11.2023</c:v>
                      </c:pt>
                      <c:pt idx="25">
                        <c:v>26.11.2023</c:v>
                      </c:pt>
                      <c:pt idx="26">
                        <c:v>27.11.2023</c:v>
                      </c:pt>
                      <c:pt idx="27">
                        <c:v>28.11.2023</c:v>
                      </c:pt>
                      <c:pt idx="28">
                        <c:v>29.11.2023</c:v>
                      </c:pt>
                      <c:pt idx="29">
                        <c:v>30.11.2023</c:v>
                      </c:pt>
                      <c:pt idx="30">
                        <c:v>31.11.2023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569B-4255-8601-AE63A30E57A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31"/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'иена, ¥'!$AF$4:$AF$34</c15:sqref>
                        </c15:formulaRef>
                      </c:ext>
                    </c:extLst>
                    <c:strCache>
                      <c:ptCount val="31"/>
                      <c:pt idx="0">
                        <c:v>01.11.2023</c:v>
                      </c:pt>
                      <c:pt idx="1">
                        <c:v>02.11.2023</c:v>
                      </c:pt>
                      <c:pt idx="2">
                        <c:v>03.11.2023</c:v>
                      </c:pt>
                      <c:pt idx="3">
                        <c:v>04.11.2023</c:v>
                      </c:pt>
                      <c:pt idx="4">
                        <c:v>05.11.2023</c:v>
                      </c:pt>
                      <c:pt idx="5">
                        <c:v>06.11.2023</c:v>
                      </c:pt>
                      <c:pt idx="6">
                        <c:v>07.11.2023</c:v>
                      </c:pt>
                      <c:pt idx="7">
                        <c:v>08.11.2023</c:v>
                      </c:pt>
                      <c:pt idx="8">
                        <c:v>09.11.2023</c:v>
                      </c:pt>
                      <c:pt idx="9">
                        <c:v>10.11.2023</c:v>
                      </c:pt>
                      <c:pt idx="10">
                        <c:v>11.11.2023</c:v>
                      </c:pt>
                      <c:pt idx="11">
                        <c:v>12.11.2023</c:v>
                      </c:pt>
                      <c:pt idx="12">
                        <c:v>13.11.2023</c:v>
                      </c:pt>
                      <c:pt idx="13">
                        <c:v>14.11.2023</c:v>
                      </c:pt>
                      <c:pt idx="14">
                        <c:v>15.11.2023</c:v>
                      </c:pt>
                      <c:pt idx="15">
                        <c:v>16.11.2023</c:v>
                      </c:pt>
                      <c:pt idx="16">
                        <c:v>17.11.2023</c:v>
                      </c:pt>
                      <c:pt idx="17">
                        <c:v>18.11.2023</c:v>
                      </c:pt>
                      <c:pt idx="18">
                        <c:v>19.11.2023</c:v>
                      </c:pt>
                      <c:pt idx="19">
                        <c:v>20.11.2023</c:v>
                      </c:pt>
                      <c:pt idx="20">
                        <c:v>21.11.2023</c:v>
                      </c:pt>
                      <c:pt idx="21">
                        <c:v>22.11.2023</c:v>
                      </c:pt>
                      <c:pt idx="22">
                        <c:v>23.11.2023</c:v>
                      </c:pt>
                      <c:pt idx="23">
                        <c:v>24.11.2023</c:v>
                      </c:pt>
                      <c:pt idx="24">
                        <c:v>25.11.2023</c:v>
                      </c:pt>
                      <c:pt idx="25">
                        <c:v>26.11.2023</c:v>
                      </c:pt>
                      <c:pt idx="26">
                        <c:v>27.11.2023</c:v>
                      </c:pt>
                      <c:pt idx="27">
                        <c:v>28.11.2023</c:v>
                      </c:pt>
                      <c:pt idx="28">
                        <c:v>29.11.2023</c:v>
                      </c:pt>
                      <c:pt idx="29">
                        <c:v>30.11.2023</c:v>
                      </c:pt>
                      <c:pt idx="30">
                        <c:v>31.11.2023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569B-4255-8601-AE63A30E57A9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26209025076684689"/>
                  <c:y val="9.24006519534868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'иена, ¥'!$AG$4:$AG$34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'иена, ¥'!$AF$4:$AF$34</c15:sqref>
                        </c15:formulaRef>
                      </c:ext>
                    </c:extLst>
                    <c:strCache>
                      <c:ptCount val="31"/>
                      <c:pt idx="0">
                        <c:v>01.11.2023</c:v>
                      </c:pt>
                      <c:pt idx="1">
                        <c:v>02.11.2023</c:v>
                      </c:pt>
                      <c:pt idx="2">
                        <c:v>03.11.2023</c:v>
                      </c:pt>
                      <c:pt idx="3">
                        <c:v>04.11.2023</c:v>
                      </c:pt>
                      <c:pt idx="4">
                        <c:v>05.11.2023</c:v>
                      </c:pt>
                      <c:pt idx="5">
                        <c:v>06.11.2023</c:v>
                      </c:pt>
                      <c:pt idx="6">
                        <c:v>07.11.2023</c:v>
                      </c:pt>
                      <c:pt idx="7">
                        <c:v>08.11.2023</c:v>
                      </c:pt>
                      <c:pt idx="8">
                        <c:v>09.11.2023</c:v>
                      </c:pt>
                      <c:pt idx="9">
                        <c:v>10.11.2023</c:v>
                      </c:pt>
                      <c:pt idx="10">
                        <c:v>11.11.2023</c:v>
                      </c:pt>
                      <c:pt idx="11">
                        <c:v>12.11.2023</c:v>
                      </c:pt>
                      <c:pt idx="12">
                        <c:v>13.11.2023</c:v>
                      </c:pt>
                      <c:pt idx="13">
                        <c:v>14.11.2023</c:v>
                      </c:pt>
                      <c:pt idx="14">
                        <c:v>15.11.2023</c:v>
                      </c:pt>
                      <c:pt idx="15">
                        <c:v>16.11.2023</c:v>
                      </c:pt>
                      <c:pt idx="16">
                        <c:v>17.11.2023</c:v>
                      </c:pt>
                      <c:pt idx="17">
                        <c:v>18.11.2023</c:v>
                      </c:pt>
                      <c:pt idx="18">
                        <c:v>19.11.2023</c:v>
                      </c:pt>
                      <c:pt idx="19">
                        <c:v>20.11.2023</c:v>
                      </c:pt>
                      <c:pt idx="20">
                        <c:v>21.11.2023</c:v>
                      </c:pt>
                      <c:pt idx="21">
                        <c:v>22.11.2023</c:v>
                      </c:pt>
                      <c:pt idx="22">
                        <c:v>23.11.2023</c:v>
                      </c:pt>
                      <c:pt idx="23">
                        <c:v>24.11.2023</c:v>
                      </c:pt>
                      <c:pt idx="24">
                        <c:v>25.11.2023</c:v>
                      </c:pt>
                      <c:pt idx="25">
                        <c:v>26.11.2023</c:v>
                      </c:pt>
                      <c:pt idx="26">
                        <c:v>27.11.2023</c:v>
                      </c:pt>
                      <c:pt idx="27">
                        <c:v>28.11.2023</c:v>
                      </c:pt>
                      <c:pt idx="28">
                        <c:v>29.11.2023</c:v>
                      </c:pt>
                      <c:pt idx="29">
                        <c:v>30.11.2023</c:v>
                      </c:pt>
                      <c:pt idx="30">
                        <c:v>31.11.2023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569B-4255-8601-AE63A30E5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862488"/>
        <c:axId val="363862880"/>
      </c:lineChart>
      <c:catAx>
        <c:axId val="363862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862880"/>
        <c:crosses val="autoZero"/>
        <c:auto val="1"/>
        <c:lblAlgn val="ctr"/>
        <c:lblOffset val="100"/>
        <c:noMultiLvlLbl val="0"/>
      </c:catAx>
      <c:valAx>
        <c:axId val="36386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862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31"/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'иена, ¥'!$AI$4:$AI$34</c15:sqref>
                        </c15:formulaRef>
                      </c:ext>
                    </c:extLst>
                    <c:strCache>
                      <c:ptCount val="31"/>
                      <c:pt idx="0">
                        <c:v>01.12.2023</c:v>
                      </c:pt>
                      <c:pt idx="1">
                        <c:v>02.12.2023</c:v>
                      </c:pt>
                      <c:pt idx="2">
                        <c:v>03.12.2023</c:v>
                      </c:pt>
                      <c:pt idx="3">
                        <c:v>04.12.2023</c:v>
                      </c:pt>
                      <c:pt idx="4">
                        <c:v>05.12.2023</c:v>
                      </c:pt>
                      <c:pt idx="5">
                        <c:v>06.12.2023</c:v>
                      </c:pt>
                      <c:pt idx="6">
                        <c:v>07.12.2023</c:v>
                      </c:pt>
                      <c:pt idx="7">
                        <c:v>08.12.2023</c:v>
                      </c:pt>
                      <c:pt idx="8">
                        <c:v>09.12.2023</c:v>
                      </c:pt>
                      <c:pt idx="9">
                        <c:v>10.12.2023</c:v>
                      </c:pt>
                      <c:pt idx="10">
                        <c:v>11.12.2023</c:v>
                      </c:pt>
                      <c:pt idx="11">
                        <c:v>12.12.2023</c:v>
                      </c:pt>
                      <c:pt idx="12">
                        <c:v>13.12.2023</c:v>
                      </c:pt>
                      <c:pt idx="13">
                        <c:v>14.12.2023</c:v>
                      </c:pt>
                      <c:pt idx="14">
                        <c:v>15.12.2023</c:v>
                      </c:pt>
                      <c:pt idx="15">
                        <c:v>16.12.2023</c:v>
                      </c:pt>
                      <c:pt idx="16">
                        <c:v>17.12.2023</c:v>
                      </c:pt>
                      <c:pt idx="17">
                        <c:v>18.12.2023</c:v>
                      </c:pt>
                      <c:pt idx="18">
                        <c:v>19.12.2023</c:v>
                      </c:pt>
                      <c:pt idx="19">
                        <c:v>20.12.2023</c:v>
                      </c:pt>
                      <c:pt idx="20">
                        <c:v>21.12.2023</c:v>
                      </c:pt>
                      <c:pt idx="21">
                        <c:v>22.12.2023</c:v>
                      </c:pt>
                      <c:pt idx="22">
                        <c:v>23.12.2023</c:v>
                      </c:pt>
                      <c:pt idx="23">
                        <c:v>24.12.2023</c:v>
                      </c:pt>
                      <c:pt idx="24">
                        <c:v>25.12.2023</c:v>
                      </c:pt>
                      <c:pt idx="25">
                        <c:v>26.12.2023</c:v>
                      </c:pt>
                      <c:pt idx="26">
                        <c:v>27.12.2023</c:v>
                      </c:pt>
                      <c:pt idx="27">
                        <c:v>28.12.2023</c:v>
                      </c:pt>
                      <c:pt idx="28">
                        <c:v>29.12.2023</c:v>
                      </c:pt>
                      <c:pt idx="29">
                        <c:v>30.12.2023</c:v>
                      </c:pt>
                      <c:pt idx="30">
                        <c:v>31.12.2023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4908-43C5-B0F6-F4B7B9876F4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31"/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'иена, ¥'!$AI$4:$AI$34</c15:sqref>
                        </c15:formulaRef>
                      </c:ext>
                    </c:extLst>
                    <c:strCache>
                      <c:ptCount val="31"/>
                      <c:pt idx="0">
                        <c:v>01.12.2023</c:v>
                      </c:pt>
                      <c:pt idx="1">
                        <c:v>02.12.2023</c:v>
                      </c:pt>
                      <c:pt idx="2">
                        <c:v>03.12.2023</c:v>
                      </c:pt>
                      <c:pt idx="3">
                        <c:v>04.12.2023</c:v>
                      </c:pt>
                      <c:pt idx="4">
                        <c:v>05.12.2023</c:v>
                      </c:pt>
                      <c:pt idx="5">
                        <c:v>06.12.2023</c:v>
                      </c:pt>
                      <c:pt idx="6">
                        <c:v>07.12.2023</c:v>
                      </c:pt>
                      <c:pt idx="7">
                        <c:v>08.12.2023</c:v>
                      </c:pt>
                      <c:pt idx="8">
                        <c:v>09.12.2023</c:v>
                      </c:pt>
                      <c:pt idx="9">
                        <c:v>10.12.2023</c:v>
                      </c:pt>
                      <c:pt idx="10">
                        <c:v>11.12.2023</c:v>
                      </c:pt>
                      <c:pt idx="11">
                        <c:v>12.12.2023</c:v>
                      </c:pt>
                      <c:pt idx="12">
                        <c:v>13.12.2023</c:v>
                      </c:pt>
                      <c:pt idx="13">
                        <c:v>14.12.2023</c:v>
                      </c:pt>
                      <c:pt idx="14">
                        <c:v>15.12.2023</c:v>
                      </c:pt>
                      <c:pt idx="15">
                        <c:v>16.12.2023</c:v>
                      </c:pt>
                      <c:pt idx="16">
                        <c:v>17.12.2023</c:v>
                      </c:pt>
                      <c:pt idx="17">
                        <c:v>18.12.2023</c:v>
                      </c:pt>
                      <c:pt idx="18">
                        <c:v>19.12.2023</c:v>
                      </c:pt>
                      <c:pt idx="19">
                        <c:v>20.12.2023</c:v>
                      </c:pt>
                      <c:pt idx="20">
                        <c:v>21.12.2023</c:v>
                      </c:pt>
                      <c:pt idx="21">
                        <c:v>22.12.2023</c:v>
                      </c:pt>
                      <c:pt idx="22">
                        <c:v>23.12.2023</c:v>
                      </c:pt>
                      <c:pt idx="23">
                        <c:v>24.12.2023</c:v>
                      </c:pt>
                      <c:pt idx="24">
                        <c:v>25.12.2023</c:v>
                      </c:pt>
                      <c:pt idx="25">
                        <c:v>26.12.2023</c:v>
                      </c:pt>
                      <c:pt idx="26">
                        <c:v>27.12.2023</c:v>
                      </c:pt>
                      <c:pt idx="27">
                        <c:v>28.12.2023</c:v>
                      </c:pt>
                      <c:pt idx="28">
                        <c:v>29.12.2023</c:v>
                      </c:pt>
                      <c:pt idx="29">
                        <c:v>30.12.2023</c:v>
                      </c:pt>
                      <c:pt idx="30">
                        <c:v>31.12.2023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4908-43C5-B0F6-F4B7B9876F42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26209025076684689"/>
                  <c:y val="9.24006519534868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'иена, ¥'!$AJ$4:$AJ$34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'иена, ¥'!$AI$4:$AI$34</c15:sqref>
                        </c15:formulaRef>
                      </c:ext>
                    </c:extLst>
                    <c:strCache>
                      <c:ptCount val="31"/>
                      <c:pt idx="0">
                        <c:v>01.12.2023</c:v>
                      </c:pt>
                      <c:pt idx="1">
                        <c:v>02.12.2023</c:v>
                      </c:pt>
                      <c:pt idx="2">
                        <c:v>03.12.2023</c:v>
                      </c:pt>
                      <c:pt idx="3">
                        <c:v>04.12.2023</c:v>
                      </c:pt>
                      <c:pt idx="4">
                        <c:v>05.12.2023</c:v>
                      </c:pt>
                      <c:pt idx="5">
                        <c:v>06.12.2023</c:v>
                      </c:pt>
                      <c:pt idx="6">
                        <c:v>07.12.2023</c:v>
                      </c:pt>
                      <c:pt idx="7">
                        <c:v>08.12.2023</c:v>
                      </c:pt>
                      <c:pt idx="8">
                        <c:v>09.12.2023</c:v>
                      </c:pt>
                      <c:pt idx="9">
                        <c:v>10.12.2023</c:v>
                      </c:pt>
                      <c:pt idx="10">
                        <c:v>11.12.2023</c:v>
                      </c:pt>
                      <c:pt idx="11">
                        <c:v>12.12.2023</c:v>
                      </c:pt>
                      <c:pt idx="12">
                        <c:v>13.12.2023</c:v>
                      </c:pt>
                      <c:pt idx="13">
                        <c:v>14.12.2023</c:v>
                      </c:pt>
                      <c:pt idx="14">
                        <c:v>15.12.2023</c:v>
                      </c:pt>
                      <c:pt idx="15">
                        <c:v>16.12.2023</c:v>
                      </c:pt>
                      <c:pt idx="16">
                        <c:v>17.12.2023</c:v>
                      </c:pt>
                      <c:pt idx="17">
                        <c:v>18.12.2023</c:v>
                      </c:pt>
                      <c:pt idx="18">
                        <c:v>19.12.2023</c:v>
                      </c:pt>
                      <c:pt idx="19">
                        <c:v>20.12.2023</c:v>
                      </c:pt>
                      <c:pt idx="20">
                        <c:v>21.12.2023</c:v>
                      </c:pt>
                      <c:pt idx="21">
                        <c:v>22.12.2023</c:v>
                      </c:pt>
                      <c:pt idx="22">
                        <c:v>23.12.2023</c:v>
                      </c:pt>
                      <c:pt idx="23">
                        <c:v>24.12.2023</c:v>
                      </c:pt>
                      <c:pt idx="24">
                        <c:v>25.12.2023</c:v>
                      </c:pt>
                      <c:pt idx="25">
                        <c:v>26.12.2023</c:v>
                      </c:pt>
                      <c:pt idx="26">
                        <c:v>27.12.2023</c:v>
                      </c:pt>
                      <c:pt idx="27">
                        <c:v>28.12.2023</c:v>
                      </c:pt>
                      <c:pt idx="28">
                        <c:v>29.12.2023</c:v>
                      </c:pt>
                      <c:pt idx="29">
                        <c:v>30.12.2023</c:v>
                      </c:pt>
                      <c:pt idx="30">
                        <c:v>31.12.2023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4908-43C5-B0F6-F4B7B9876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046048"/>
        <c:axId val="364046440"/>
      </c:lineChart>
      <c:catAx>
        <c:axId val="36404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046440"/>
        <c:crosses val="autoZero"/>
        <c:auto val="1"/>
        <c:lblAlgn val="ctr"/>
        <c:lblOffset val="100"/>
        <c:noMultiLvlLbl val="0"/>
      </c:catAx>
      <c:valAx>
        <c:axId val="36404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046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2657854515173556"/>
                  <c:y val="-0.248983300691026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фунт!$B$4:$B$34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фунт!$C$4:$C$34</c:f>
              <c:numCache>
                <c:formatCode>0.0000</c:formatCode>
                <c:ptCount val="31"/>
                <c:pt idx="0">
                  <c:v>84.791899999999998</c:v>
                </c:pt>
                <c:pt idx="1">
                  <c:v>84.791899999999998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D-4984-9A6F-625FAC0F0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047616"/>
        <c:axId val="364048008"/>
      </c:lineChart>
      <c:catAx>
        <c:axId val="36404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048008"/>
        <c:crosses val="autoZero"/>
        <c:auto val="1"/>
        <c:lblAlgn val="ctr"/>
        <c:lblOffset val="100"/>
        <c:noMultiLvlLbl val="0"/>
      </c:catAx>
      <c:valAx>
        <c:axId val="36404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04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098904805573998"/>
                  <c:y val="-0.168993014262395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фунт!$F$4:$F$34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фунт!$E$4:$E$34</c15:sqref>
                        </c15:formulaRef>
                      </c:ext>
                    </c:extLst>
                    <c:strCache>
                      <c:ptCount val="31"/>
                      <c:pt idx="0">
                        <c:v>01.02.2023</c:v>
                      </c:pt>
                      <c:pt idx="1">
                        <c:v>02.02.2023</c:v>
                      </c:pt>
                      <c:pt idx="2">
                        <c:v>03.02.2023</c:v>
                      </c:pt>
                      <c:pt idx="3">
                        <c:v>04.02.2023</c:v>
                      </c:pt>
                      <c:pt idx="4">
                        <c:v>05.02.2023</c:v>
                      </c:pt>
                      <c:pt idx="5">
                        <c:v>06.02.2023</c:v>
                      </c:pt>
                      <c:pt idx="6">
                        <c:v>07.02.2023</c:v>
                      </c:pt>
                      <c:pt idx="7">
                        <c:v>08.02.2023</c:v>
                      </c:pt>
                      <c:pt idx="8">
                        <c:v>09.02.2023</c:v>
                      </c:pt>
                      <c:pt idx="9">
                        <c:v>10.02.2023</c:v>
                      </c:pt>
                      <c:pt idx="10">
                        <c:v>11.02.2023</c:v>
                      </c:pt>
                      <c:pt idx="11">
                        <c:v>12.02.2023</c:v>
                      </c:pt>
                      <c:pt idx="12">
                        <c:v>13.02.2023</c:v>
                      </c:pt>
                      <c:pt idx="13">
                        <c:v>14.02.2023</c:v>
                      </c:pt>
                      <c:pt idx="14">
                        <c:v>15.02.2023</c:v>
                      </c:pt>
                      <c:pt idx="15">
                        <c:v>16.02.2023</c:v>
                      </c:pt>
                      <c:pt idx="16">
                        <c:v>17.02.2023</c:v>
                      </c:pt>
                      <c:pt idx="17">
                        <c:v>18.02.2023</c:v>
                      </c:pt>
                      <c:pt idx="18">
                        <c:v>19.02.2023</c:v>
                      </c:pt>
                      <c:pt idx="19">
                        <c:v>20.02.2023</c:v>
                      </c:pt>
                      <c:pt idx="20">
                        <c:v>21.02.2023</c:v>
                      </c:pt>
                      <c:pt idx="21">
                        <c:v>22.02.2023</c:v>
                      </c:pt>
                      <c:pt idx="22">
                        <c:v>23.02.2023</c:v>
                      </c:pt>
                      <c:pt idx="23">
                        <c:v>24.02.2023</c:v>
                      </c:pt>
                      <c:pt idx="24">
                        <c:v>25.02.2023</c:v>
                      </c:pt>
                      <c:pt idx="25">
                        <c:v>26.02.2023</c:v>
                      </c:pt>
                      <c:pt idx="26">
                        <c:v>27.02.2023</c:v>
                      </c:pt>
                      <c:pt idx="27">
                        <c:v>28.02.2023</c:v>
                      </c:pt>
                      <c:pt idx="28">
                        <c:v>29.02.2023</c:v>
                      </c:pt>
                      <c:pt idx="29">
                        <c:v>30.02.2023</c:v>
                      </c:pt>
                      <c:pt idx="30">
                        <c:v>31.02.2023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F0AB-4F5A-A3D5-8E4AC933C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048792"/>
        <c:axId val="364049184"/>
      </c:lineChart>
      <c:catAx>
        <c:axId val="364048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049184"/>
        <c:crosses val="autoZero"/>
        <c:auto val="1"/>
        <c:lblAlgn val="ctr"/>
        <c:lblOffset val="100"/>
        <c:noMultiLvlLbl val="0"/>
      </c:catAx>
      <c:valAx>
        <c:axId val="36404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048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2169855274114833"/>
                  <c:y val="-0.5306756531402954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фунт!$I$4:$I$34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фунт!$H$4:$H$34</c15:sqref>
                        </c15:formulaRef>
                      </c:ext>
                    </c:extLst>
                    <c:strCache>
                      <c:ptCount val="31"/>
                      <c:pt idx="0">
                        <c:v>01.03.2023</c:v>
                      </c:pt>
                      <c:pt idx="1">
                        <c:v>02.03.2023</c:v>
                      </c:pt>
                      <c:pt idx="2">
                        <c:v>03.03.2023</c:v>
                      </c:pt>
                      <c:pt idx="3">
                        <c:v>04.03.2023</c:v>
                      </c:pt>
                      <c:pt idx="4">
                        <c:v>05.03.2023</c:v>
                      </c:pt>
                      <c:pt idx="5">
                        <c:v>06.03.2023</c:v>
                      </c:pt>
                      <c:pt idx="6">
                        <c:v>07.03.2023</c:v>
                      </c:pt>
                      <c:pt idx="7">
                        <c:v>08.03.2023</c:v>
                      </c:pt>
                      <c:pt idx="8">
                        <c:v>09.03.2023</c:v>
                      </c:pt>
                      <c:pt idx="9">
                        <c:v>10.03.2023</c:v>
                      </c:pt>
                      <c:pt idx="10">
                        <c:v>11.03.2023</c:v>
                      </c:pt>
                      <c:pt idx="11">
                        <c:v>12.03.2023</c:v>
                      </c:pt>
                      <c:pt idx="12">
                        <c:v>13.03.2023</c:v>
                      </c:pt>
                      <c:pt idx="13">
                        <c:v>14.03.2023</c:v>
                      </c:pt>
                      <c:pt idx="14">
                        <c:v>15.03.2023</c:v>
                      </c:pt>
                      <c:pt idx="15">
                        <c:v>16.03.2023</c:v>
                      </c:pt>
                      <c:pt idx="16">
                        <c:v>17.03.2023</c:v>
                      </c:pt>
                      <c:pt idx="17">
                        <c:v>18.03.2023</c:v>
                      </c:pt>
                      <c:pt idx="18">
                        <c:v>19.03.2023</c:v>
                      </c:pt>
                      <c:pt idx="19">
                        <c:v>20.03.2023</c:v>
                      </c:pt>
                      <c:pt idx="20">
                        <c:v>21.03.2023</c:v>
                      </c:pt>
                      <c:pt idx="21">
                        <c:v>22.03.2023</c:v>
                      </c:pt>
                      <c:pt idx="22">
                        <c:v>23.03.2023</c:v>
                      </c:pt>
                      <c:pt idx="23">
                        <c:v>24.03.2023</c:v>
                      </c:pt>
                      <c:pt idx="24">
                        <c:v>25.03.2023</c:v>
                      </c:pt>
                      <c:pt idx="25">
                        <c:v>26.03.2023</c:v>
                      </c:pt>
                      <c:pt idx="26">
                        <c:v>27.03.2023</c:v>
                      </c:pt>
                      <c:pt idx="27">
                        <c:v>28.03.2023</c:v>
                      </c:pt>
                      <c:pt idx="28">
                        <c:v>29.03.2023</c:v>
                      </c:pt>
                      <c:pt idx="29">
                        <c:v>30.03.2023</c:v>
                      </c:pt>
                      <c:pt idx="30">
                        <c:v>31.03.2023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52EB-482F-A25D-0F453DE75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014152"/>
        <c:axId val="365014544"/>
      </c:lineChart>
      <c:catAx>
        <c:axId val="365014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014544"/>
        <c:crosses val="autoZero"/>
        <c:auto val="1"/>
        <c:lblAlgn val="ctr"/>
        <c:lblOffset val="100"/>
        <c:noMultiLvlLbl val="0"/>
      </c:catAx>
      <c:valAx>
        <c:axId val="36501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014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8410861292940792"/>
                  <c:y val="-0.5165051592697049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фунт!$L$4:$L$34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фунт!$K$4:$K$34</c15:sqref>
                        </c15:formulaRef>
                      </c:ext>
                    </c:extLst>
                    <c:strCache>
                      <c:ptCount val="31"/>
                      <c:pt idx="0">
                        <c:v>01.04.2023</c:v>
                      </c:pt>
                      <c:pt idx="1">
                        <c:v>02.04.2023</c:v>
                      </c:pt>
                      <c:pt idx="2">
                        <c:v>03.04.2023</c:v>
                      </c:pt>
                      <c:pt idx="3">
                        <c:v>04.04.2023</c:v>
                      </c:pt>
                      <c:pt idx="4">
                        <c:v>05.04.2023</c:v>
                      </c:pt>
                      <c:pt idx="5">
                        <c:v>06.04.2023</c:v>
                      </c:pt>
                      <c:pt idx="6">
                        <c:v>07.04.2023</c:v>
                      </c:pt>
                      <c:pt idx="7">
                        <c:v>08.04.2023</c:v>
                      </c:pt>
                      <c:pt idx="8">
                        <c:v>09.04.2023</c:v>
                      </c:pt>
                      <c:pt idx="9">
                        <c:v>10.04.2023</c:v>
                      </c:pt>
                      <c:pt idx="10">
                        <c:v>11.04.2023</c:v>
                      </c:pt>
                      <c:pt idx="11">
                        <c:v>12.04.2023</c:v>
                      </c:pt>
                      <c:pt idx="12">
                        <c:v>13.04.2023</c:v>
                      </c:pt>
                      <c:pt idx="13">
                        <c:v>14.04.2023</c:v>
                      </c:pt>
                      <c:pt idx="14">
                        <c:v>15.04.2023</c:v>
                      </c:pt>
                      <c:pt idx="15">
                        <c:v>16.04.2023</c:v>
                      </c:pt>
                      <c:pt idx="16">
                        <c:v>17.04.2023</c:v>
                      </c:pt>
                      <c:pt idx="17">
                        <c:v>18.04.2023</c:v>
                      </c:pt>
                      <c:pt idx="18">
                        <c:v>19.04.2023</c:v>
                      </c:pt>
                      <c:pt idx="19">
                        <c:v>20.04.2023</c:v>
                      </c:pt>
                      <c:pt idx="20">
                        <c:v>21.04.2023</c:v>
                      </c:pt>
                      <c:pt idx="21">
                        <c:v>22.04.2023</c:v>
                      </c:pt>
                      <c:pt idx="22">
                        <c:v>23.04.2023</c:v>
                      </c:pt>
                      <c:pt idx="23">
                        <c:v>24.04.2023</c:v>
                      </c:pt>
                      <c:pt idx="24">
                        <c:v>25.04.2023</c:v>
                      </c:pt>
                      <c:pt idx="25">
                        <c:v>26.04.2023</c:v>
                      </c:pt>
                      <c:pt idx="26">
                        <c:v>27.04.2023</c:v>
                      </c:pt>
                      <c:pt idx="27">
                        <c:v>28.04.2023</c:v>
                      </c:pt>
                      <c:pt idx="28">
                        <c:v>29.04.2023</c:v>
                      </c:pt>
                      <c:pt idx="29">
                        <c:v>30.04.2023</c:v>
                      </c:pt>
                      <c:pt idx="30">
                        <c:v>31.04.2023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A291-4FF4-9C61-D58B09EEB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015328"/>
        <c:axId val="365015720"/>
      </c:lineChart>
      <c:catAx>
        <c:axId val="36501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015720"/>
        <c:crosses val="autoZero"/>
        <c:auto val="1"/>
        <c:lblAlgn val="ctr"/>
        <c:lblOffset val="100"/>
        <c:noMultiLvlLbl val="0"/>
      </c:catAx>
      <c:valAx>
        <c:axId val="36501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015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539406971718898"/>
                  <c:y val="-0.722125519304810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фунт!$O$4:$O$34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фунт!$N$4:$N$34</c15:sqref>
                        </c15:formulaRef>
                      </c:ext>
                    </c:extLst>
                    <c:strCache>
                      <c:ptCount val="31"/>
                      <c:pt idx="0">
                        <c:v>01.05.2023</c:v>
                      </c:pt>
                      <c:pt idx="1">
                        <c:v>02.05.2023</c:v>
                      </c:pt>
                      <c:pt idx="2">
                        <c:v>03.05.2023</c:v>
                      </c:pt>
                      <c:pt idx="3">
                        <c:v>04.05.2023</c:v>
                      </c:pt>
                      <c:pt idx="4">
                        <c:v>05.05.2023</c:v>
                      </c:pt>
                      <c:pt idx="5">
                        <c:v>06.05.2023</c:v>
                      </c:pt>
                      <c:pt idx="6">
                        <c:v>07.05.2023</c:v>
                      </c:pt>
                      <c:pt idx="7">
                        <c:v>08.05.2023</c:v>
                      </c:pt>
                      <c:pt idx="8">
                        <c:v>09.05.2023</c:v>
                      </c:pt>
                      <c:pt idx="9">
                        <c:v>10.05.2023</c:v>
                      </c:pt>
                      <c:pt idx="10">
                        <c:v>11.05.2023</c:v>
                      </c:pt>
                      <c:pt idx="11">
                        <c:v>12.05.2023</c:v>
                      </c:pt>
                      <c:pt idx="12">
                        <c:v>13.05.2023</c:v>
                      </c:pt>
                      <c:pt idx="13">
                        <c:v>14.05.2023</c:v>
                      </c:pt>
                      <c:pt idx="14">
                        <c:v>15.05.2023</c:v>
                      </c:pt>
                      <c:pt idx="15">
                        <c:v>16.05.2023</c:v>
                      </c:pt>
                      <c:pt idx="16">
                        <c:v>17.05.2023</c:v>
                      </c:pt>
                      <c:pt idx="17">
                        <c:v>18.05.2023</c:v>
                      </c:pt>
                      <c:pt idx="18">
                        <c:v>19.05.2023</c:v>
                      </c:pt>
                      <c:pt idx="19">
                        <c:v>20.05.2023</c:v>
                      </c:pt>
                      <c:pt idx="20">
                        <c:v>21.05.2023</c:v>
                      </c:pt>
                      <c:pt idx="21">
                        <c:v>22.05.2023</c:v>
                      </c:pt>
                      <c:pt idx="22">
                        <c:v>23.05.2023</c:v>
                      </c:pt>
                      <c:pt idx="23">
                        <c:v>24.05.2023</c:v>
                      </c:pt>
                      <c:pt idx="24">
                        <c:v>25.05.2023</c:v>
                      </c:pt>
                      <c:pt idx="25">
                        <c:v>26.05.2023</c:v>
                      </c:pt>
                      <c:pt idx="26">
                        <c:v>27.05.2023</c:v>
                      </c:pt>
                      <c:pt idx="27">
                        <c:v>28.05.2023</c:v>
                      </c:pt>
                      <c:pt idx="28">
                        <c:v>29.05.2023</c:v>
                      </c:pt>
                      <c:pt idx="29">
                        <c:v>30.05.2023</c:v>
                      </c:pt>
                      <c:pt idx="30">
                        <c:v>31.05.2023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7867-4FB1-8068-921BAFB22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016504"/>
        <c:axId val="365016896"/>
      </c:lineChart>
      <c:catAx>
        <c:axId val="365016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016896"/>
        <c:crosses val="autoZero"/>
        <c:auto val="1"/>
        <c:lblAlgn val="ctr"/>
        <c:lblOffset val="100"/>
        <c:noMultiLvlLbl val="0"/>
      </c:catAx>
      <c:valAx>
        <c:axId val="36501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016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31"/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фунт!$Q$5:$Q$35</c15:sqref>
                        </c15:formulaRef>
                      </c:ext>
                    </c:extLst>
                    <c:strCache>
                      <c:ptCount val="31"/>
                      <c:pt idx="0">
                        <c:v>02.06.2023</c:v>
                      </c:pt>
                      <c:pt idx="1">
                        <c:v>03.06.2023</c:v>
                      </c:pt>
                      <c:pt idx="2">
                        <c:v>04.06.2023</c:v>
                      </c:pt>
                      <c:pt idx="3">
                        <c:v>05.06.2023</c:v>
                      </c:pt>
                      <c:pt idx="4">
                        <c:v>06.06.2023</c:v>
                      </c:pt>
                      <c:pt idx="5">
                        <c:v>07.06.2023</c:v>
                      </c:pt>
                      <c:pt idx="6">
                        <c:v>08.06.2023</c:v>
                      </c:pt>
                      <c:pt idx="7">
                        <c:v>09.06.2023</c:v>
                      </c:pt>
                      <c:pt idx="8">
                        <c:v>10.06.2023</c:v>
                      </c:pt>
                      <c:pt idx="9">
                        <c:v>11.06.2023</c:v>
                      </c:pt>
                      <c:pt idx="10">
                        <c:v>12.06.2023</c:v>
                      </c:pt>
                      <c:pt idx="11">
                        <c:v>13.06.2023</c:v>
                      </c:pt>
                      <c:pt idx="12">
                        <c:v>14.06.2023</c:v>
                      </c:pt>
                      <c:pt idx="13">
                        <c:v>15.06.2023</c:v>
                      </c:pt>
                      <c:pt idx="14">
                        <c:v>16.06.2023</c:v>
                      </c:pt>
                      <c:pt idx="15">
                        <c:v>17.06.2023</c:v>
                      </c:pt>
                      <c:pt idx="16">
                        <c:v>18.06.2023</c:v>
                      </c:pt>
                      <c:pt idx="17">
                        <c:v>19.06.2023</c:v>
                      </c:pt>
                      <c:pt idx="18">
                        <c:v>20.06.2023</c:v>
                      </c:pt>
                      <c:pt idx="19">
                        <c:v>21.06.2023</c:v>
                      </c:pt>
                      <c:pt idx="20">
                        <c:v>22.06.2023</c:v>
                      </c:pt>
                      <c:pt idx="21">
                        <c:v>23.06.2023</c:v>
                      </c:pt>
                      <c:pt idx="22">
                        <c:v>24.06.2023</c:v>
                      </c:pt>
                      <c:pt idx="23">
                        <c:v>25.06.2023</c:v>
                      </c:pt>
                      <c:pt idx="24">
                        <c:v>26.06.2023</c:v>
                      </c:pt>
                      <c:pt idx="25">
                        <c:v>27.06.2023</c:v>
                      </c:pt>
                      <c:pt idx="26">
                        <c:v>28.06.2023</c:v>
                      </c:pt>
                      <c:pt idx="27">
                        <c:v>29.06.2023</c:v>
                      </c:pt>
                      <c:pt idx="28">
                        <c:v>30.06.2023</c:v>
                      </c:pt>
                      <c:pt idx="29">
                        <c:v>31.06.2023</c:v>
                      </c:pt>
                      <c:pt idx="30">
                        <c:v>Сред.курс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06B2-45DD-B79D-752CE4F03CC0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0944080785082589"/>
                  <c:y val="0.1556764139149952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фунт!$R$4:$R$34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фунт!$Q$5:$Q$35</c15:sqref>
                        </c15:formulaRef>
                      </c:ext>
                    </c:extLst>
                    <c:strCache>
                      <c:ptCount val="31"/>
                      <c:pt idx="0">
                        <c:v>02.06.2023</c:v>
                      </c:pt>
                      <c:pt idx="1">
                        <c:v>03.06.2023</c:v>
                      </c:pt>
                      <c:pt idx="2">
                        <c:v>04.06.2023</c:v>
                      </c:pt>
                      <c:pt idx="3">
                        <c:v>05.06.2023</c:v>
                      </c:pt>
                      <c:pt idx="4">
                        <c:v>06.06.2023</c:v>
                      </c:pt>
                      <c:pt idx="5">
                        <c:v>07.06.2023</c:v>
                      </c:pt>
                      <c:pt idx="6">
                        <c:v>08.06.2023</c:v>
                      </c:pt>
                      <c:pt idx="7">
                        <c:v>09.06.2023</c:v>
                      </c:pt>
                      <c:pt idx="8">
                        <c:v>10.06.2023</c:v>
                      </c:pt>
                      <c:pt idx="9">
                        <c:v>11.06.2023</c:v>
                      </c:pt>
                      <c:pt idx="10">
                        <c:v>12.06.2023</c:v>
                      </c:pt>
                      <c:pt idx="11">
                        <c:v>13.06.2023</c:v>
                      </c:pt>
                      <c:pt idx="12">
                        <c:v>14.06.2023</c:v>
                      </c:pt>
                      <c:pt idx="13">
                        <c:v>15.06.2023</c:v>
                      </c:pt>
                      <c:pt idx="14">
                        <c:v>16.06.2023</c:v>
                      </c:pt>
                      <c:pt idx="15">
                        <c:v>17.06.2023</c:v>
                      </c:pt>
                      <c:pt idx="16">
                        <c:v>18.06.2023</c:v>
                      </c:pt>
                      <c:pt idx="17">
                        <c:v>19.06.2023</c:v>
                      </c:pt>
                      <c:pt idx="18">
                        <c:v>20.06.2023</c:v>
                      </c:pt>
                      <c:pt idx="19">
                        <c:v>21.06.2023</c:v>
                      </c:pt>
                      <c:pt idx="20">
                        <c:v>22.06.2023</c:v>
                      </c:pt>
                      <c:pt idx="21">
                        <c:v>23.06.2023</c:v>
                      </c:pt>
                      <c:pt idx="22">
                        <c:v>24.06.2023</c:v>
                      </c:pt>
                      <c:pt idx="23">
                        <c:v>25.06.2023</c:v>
                      </c:pt>
                      <c:pt idx="24">
                        <c:v>26.06.2023</c:v>
                      </c:pt>
                      <c:pt idx="25">
                        <c:v>27.06.2023</c:v>
                      </c:pt>
                      <c:pt idx="26">
                        <c:v>28.06.2023</c:v>
                      </c:pt>
                      <c:pt idx="27">
                        <c:v>29.06.2023</c:v>
                      </c:pt>
                      <c:pt idx="28">
                        <c:v>30.06.2023</c:v>
                      </c:pt>
                      <c:pt idx="29">
                        <c:v>31.06.2023</c:v>
                      </c:pt>
                      <c:pt idx="30">
                        <c:v>Сред.курс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06B2-45DD-B79D-752CE4F03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017288"/>
        <c:axId val="364825336"/>
      </c:lineChart>
      <c:catAx>
        <c:axId val="365017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825336"/>
        <c:crosses val="autoZero"/>
        <c:auto val="1"/>
        <c:lblAlgn val="ctr"/>
        <c:lblOffset val="100"/>
        <c:noMultiLvlLbl val="0"/>
      </c:catAx>
      <c:valAx>
        <c:axId val="36482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017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31"/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фунт!$W$4:$W$34</c15:sqref>
                        </c15:formulaRef>
                      </c:ext>
                    </c:extLst>
                    <c:strCache>
                      <c:ptCount val="31"/>
                      <c:pt idx="0">
                        <c:v>01.08.2023</c:v>
                      </c:pt>
                      <c:pt idx="1">
                        <c:v>02.08.2023</c:v>
                      </c:pt>
                      <c:pt idx="2">
                        <c:v>03.08.2023</c:v>
                      </c:pt>
                      <c:pt idx="3">
                        <c:v>04.08.2023</c:v>
                      </c:pt>
                      <c:pt idx="4">
                        <c:v>05.08.2023</c:v>
                      </c:pt>
                      <c:pt idx="5">
                        <c:v>06.08.2023</c:v>
                      </c:pt>
                      <c:pt idx="6">
                        <c:v>07.08.2023</c:v>
                      </c:pt>
                      <c:pt idx="7">
                        <c:v>08.08.2023</c:v>
                      </c:pt>
                      <c:pt idx="8">
                        <c:v>09.08.2023</c:v>
                      </c:pt>
                      <c:pt idx="9">
                        <c:v>10.08.2023</c:v>
                      </c:pt>
                      <c:pt idx="10">
                        <c:v>11.08.2023</c:v>
                      </c:pt>
                      <c:pt idx="11">
                        <c:v>12.08.2023</c:v>
                      </c:pt>
                      <c:pt idx="12">
                        <c:v>13.08.2023</c:v>
                      </c:pt>
                      <c:pt idx="13">
                        <c:v>14.08.2023</c:v>
                      </c:pt>
                      <c:pt idx="14">
                        <c:v>15.08.2023</c:v>
                      </c:pt>
                      <c:pt idx="15">
                        <c:v>16.08.2023</c:v>
                      </c:pt>
                      <c:pt idx="16">
                        <c:v>17.08.2023</c:v>
                      </c:pt>
                      <c:pt idx="17">
                        <c:v>18.08.2023</c:v>
                      </c:pt>
                      <c:pt idx="18">
                        <c:v>19.08.2023</c:v>
                      </c:pt>
                      <c:pt idx="19">
                        <c:v>20.08.2023</c:v>
                      </c:pt>
                      <c:pt idx="20">
                        <c:v>21.08.2023</c:v>
                      </c:pt>
                      <c:pt idx="21">
                        <c:v>22.08.2023</c:v>
                      </c:pt>
                      <c:pt idx="22">
                        <c:v>23.08.2023</c:v>
                      </c:pt>
                      <c:pt idx="23">
                        <c:v>24.08.2023</c:v>
                      </c:pt>
                      <c:pt idx="24">
                        <c:v>25.08.2023</c:v>
                      </c:pt>
                      <c:pt idx="25">
                        <c:v>26.08.2023</c:v>
                      </c:pt>
                      <c:pt idx="26">
                        <c:v>27.08.2023</c:v>
                      </c:pt>
                      <c:pt idx="27">
                        <c:v>28.08.2023</c:v>
                      </c:pt>
                      <c:pt idx="28">
                        <c:v>29.08.2023</c:v>
                      </c:pt>
                      <c:pt idx="29">
                        <c:v>30.08.2023</c:v>
                      </c:pt>
                      <c:pt idx="30">
                        <c:v>31.08.2023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036E-4A12-8E4A-5DD8CDF3718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31"/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фунт!$W$4:$W$34</c15:sqref>
                        </c15:formulaRef>
                      </c:ext>
                    </c:extLst>
                    <c:strCache>
                      <c:ptCount val="31"/>
                      <c:pt idx="0">
                        <c:v>01.08.2023</c:v>
                      </c:pt>
                      <c:pt idx="1">
                        <c:v>02.08.2023</c:v>
                      </c:pt>
                      <c:pt idx="2">
                        <c:v>03.08.2023</c:v>
                      </c:pt>
                      <c:pt idx="3">
                        <c:v>04.08.2023</c:v>
                      </c:pt>
                      <c:pt idx="4">
                        <c:v>05.08.2023</c:v>
                      </c:pt>
                      <c:pt idx="5">
                        <c:v>06.08.2023</c:v>
                      </c:pt>
                      <c:pt idx="6">
                        <c:v>07.08.2023</c:v>
                      </c:pt>
                      <c:pt idx="7">
                        <c:v>08.08.2023</c:v>
                      </c:pt>
                      <c:pt idx="8">
                        <c:v>09.08.2023</c:v>
                      </c:pt>
                      <c:pt idx="9">
                        <c:v>10.08.2023</c:v>
                      </c:pt>
                      <c:pt idx="10">
                        <c:v>11.08.2023</c:v>
                      </c:pt>
                      <c:pt idx="11">
                        <c:v>12.08.2023</c:v>
                      </c:pt>
                      <c:pt idx="12">
                        <c:v>13.08.2023</c:v>
                      </c:pt>
                      <c:pt idx="13">
                        <c:v>14.08.2023</c:v>
                      </c:pt>
                      <c:pt idx="14">
                        <c:v>15.08.2023</c:v>
                      </c:pt>
                      <c:pt idx="15">
                        <c:v>16.08.2023</c:v>
                      </c:pt>
                      <c:pt idx="16">
                        <c:v>17.08.2023</c:v>
                      </c:pt>
                      <c:pt idx="17">
                        <c:v>18.08.2023</c:v>
                      </c:pt>
                      <c:pt idx="18">
                        <c:v>19.08.2023</c:v>
                      </c:pt>
                      <c:pt idx="19">
                        <c:v>20.08.2023</c:v>
                      </c:pt>
                      <c:pt idx="20">
                        <c:v>21.08.2023</c:v>
                      </c:pt>
                      <c:pt idx="21">
                        <c:v>22.08.2023</c:v>
                      </c:pt>
                      <c:pt idx="22">
                        <c:v>23.08.2023</c:v>
                      </c:pt>
                      <c:pt idx="23">
                        <c:v>24.08.2023</c:v>
                      </c:pt>
                      <c:pt idx="24">
                        <c:v>25.08.2023</c:v>
                      </c:pt>
                      <c:pt idx="25">
                        <c:v>26.08.2023</c:v>
                      </c:pt>
                      <c:pt idx="26">
                        <c:v>27.08.2023</c:v>
                      </c:pt>
                      <c:pt idx="27">
                        <c:v>28.08.2023</c:v>
                      </c:pt>
                      <c:pt idx="28">
                        <c:v>29.08.2023</c:v>
                      </c:pt>
                      <c:pt idx="29">
                        <c:v>30.08.2023</c:v>
                      </c:pt>
                      <c:pt idx="30">
                        <c:v>31.08.2023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036E-4A12-8E4A-5DD8CDF3718A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19978707480842"/>
                  <c:y val="0.2682412471349224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фунт!$X$4:$X$34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фунт!$W$4:$W$34</c15:sqref>
                        </c15:formulaRef>
                      </c:ext>
                    </c:extLst>
                    <c:strCache>
                      <c:ptCount val="31"/>
                      <c:pt idx="0">
                        <c:v>01.08.2023</c:v>
                      </c:pt>
                      <c:pt idx="1">
                        <c:v>02.08.2023</c:v>
                      </c:pt>
                      <c:pt idx="2">
                        <c:v>03.08.2023</c:v>
                      </c:pt>
                      <c:pt idx="3">
                        <c:v>04.08.2023</c:v>
                      </c:pt>
                      <c:pt idx="4">
                        <c:v>05.08.2023</c:v>
                      </c:pt>
                      <c:pt idx="5">
                        <c:v>06.08.2023</c:v>
                      </c:pt>
                      <c:pt idx="6">
                        <c:v>07.08.2023</c:v>
                      </c:pt>
                      <c:pt idx="7">
                        <c:v>08.08.2023</c:v>
                      </c:pt>
                      <c:pt idx="8">
                        <c:v>09.08.2023</c:v>
                      </c:pt>
                      <c:pt idx="9">
                        <c:v>10.08.2023</c:v>
                      </c:pt>
                      <c:pt idx="10">
                        <c:v>11.08.2023</c:v>
                      </c:pt>
                      <c:pt idx="11">
                        <c:v>12.08.2023</c:v>
                      </c:pt>
                      <c:pt idx="12">
                        <c:v>13.08.2023</c:v>
                      </c:pt>
                      <c:pt idx="13">
                        <c:v>14.08.2023</c:v>
                      </c:pt>
                      <c:pt idx="14">
                        <c:v>15.08.2023</c:v>
                      </c:pt>
                      <c:pt idx="15">
                        <c:v>16.08.2023</c:v>
                      </c:pt>
                      <c:pt idx="16">
                        <c:v>17.08.2023</c:v>
                      </c:pt>
                      <c:pt idx="17">
                        <c:v>18.08.2023</c:v>
                      </c:pt>
                      <c:pt idx="18">
                        <c:v>19.08.2023</c:v>
                      </c:pt>
                      <c:pt idx="19">
                        <c:v>20.08.2023</c:v>
                      </c:pt>
                      <c:pt idx="20">
                        <c:v>21.08.2023</c:v>
                      </c:pt>
                      <c:pt idx="21">
                        <c:v>22.08.2023</c:v>
                      </c:pt>
                      <c:pt idx="22">
                        <c:v>23.08.2023</c:v>
                      </c:pt>
                      <c:pt idx="23">
                        <c:v>24.08.2023</c:v>
                      </c:pt>
                      <c:pt idx="24">
                        <c:v>25.08.2023</c:v>
                      </c:pt>
                      <c:pt idx="25">
                        <c:v>26.08.2023</c:v>
                      </c:pt>
                      <c:pt idx="26">
                        <c:v>27.08.2023</c:v>
                      </c:pt>
                      <c:pt idx="27">
                        <c:v>28.08.2023</c:v>
                      </c:pt>
                      <c:pt idx="28">
                        <c:v>29.08.2023</c:v>
                      </c:pt>
                      <c:pt idx="29">
                        <c:v>30.08.2023</c:v>
                      </c:pt>
                      <c:pt idx="30">
                        <c:v>31.08.2023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036E-4A12-8E4A-5DD8CDF37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826120"/>
        <c:axId val="364826512"/>
      </c:lineChart>
      <c:catAx>
        <c:axId val="364826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826512"/>
        <c:crosses val="autoZero"/>
        <c:auto val="1"/>
        <c:lblAlgn val="ctr"/>
        <c:lblOffset val="100"/>
        <c:noMultiLvlLbl val="0"/>
      </c:catAx>
      <c:valAx>
        <c:axId val="36482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826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31"/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фунт!$T$5:$T$35</c15:sqref>
                        </c15:formulaRef>
                      </c:ext>
                    </c:extLst>
                    <c:strCache>
                      <c:ptCount val="31"/>
                      <c:pt idx="0">
                        <c:v>02.07.2023</c:v>
                      </c:pt>
                      <c:pt idx="1">
                        <c:v>03.07.2023</c:v>
                      </c:pt>
                      <c:pt idx="2">
                        <c:v>04.07.2023</c:v>
                      </c:pt>
                      <c:pt idx="3">
                        <c:v>05.07.2023</c:v>
                      </c:pt>
                      <c:pt idx="4">
                        <c:v>06.07.2023</c:v>
                      </c:pt>
                      <c:pt idx="5">
                        <c:v>07.07.2023</c:v>
                      </c:pt>
                      <c:pt idx="6">
                        <c:v>08.07.2023</c:v>
                      </c:pt>
                      <c:pt idx="7">
                        <c:v>09.07.2023</c:v>
                      </c:pt>
                      <c:pt idx="8">
                        <c:v>10.07.2023</c:v>
                      </c:pt>
                      <c:pt idx="9">
                        <c:v>11.07.2023</c:v>
                      </c:pt>
                      <c:pt idx="10">
                        <c:v>12.07.2023</c:v>
                      </c:pt>
                      <c:pt idx="11">
                        <c:v>13.07.2023</c:v>
                      </c:pt>
                      <c:pt idx="12">
                        <c:v>14.07.2023</c:v>
                      </c:pt>
                      <c:pt idx="13">
                        <c:v>15.07.2023</c:v>
                      </c:pt>
                      <c:pt idx="14">
                        <c:v>16.07.2023</c:v>
                      </c:pt>
                      <c:pt idx="15">
                        <c:v>17.07.2023</c:v>
                      </c:pt>
                      <c:pt idx="16">
                        <c:v>18.07.2023</c:v>
                      </c:pt>
                      <c:pt idx="17">
                        <c:v>19.07.2023</c:v>
                      </c:pt>
                      <c:pt idx="18">
                        <c:v>20.07.2023</c:v>
                      </c:pt>
                      <c:pt idx="19">
                        <c:v>21.07.2023</c:v>
                      </c:pt>
                      <c:pt idx="20">
                        <c:v>22.07.2023</c:v>
                      </c:pt>
                      <c:pt idx="21">
                        <c:v>23.07.2023</c:v>
                      </c:pt>
                      <c:pt idx="22">
                        <c:v>24.07.2023</c:v>
                      </c:pt>
                      <c:pt idx="23">
                        <c:v>25.07.2023</c:v>
                      </c:pt>
                      <c:pt idx="24">
                        <c:v>26.07.2023</c:v>
                      </c:pt>
                      <c:pt idx="25">
                        <c:v>27.07.2023</c:v>
                      </c:pt>
                      <c:pt idx="26">
                        <c:v>28.07.2023</c:v>
                      </c:pt>
                      <c:pt idx="27">
                        <c:v>29.07.2023</c:v>
                      </c:pt>
                      <c:pt idx="28">
                        <c:v>30.07.2023</c:v>
                      </c:pt>
                      <c:pt idx="29">
                        <c:v>31.07.2023</c:v>
                      </c:pt>
                      <c:pt idx="30">
                        <c:v>Сред.курс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D5EC-4BEE-A5F7-882E12FFF8B5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22515890332985491"/>
                  <c:y val="0.230476999650652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фунт!$U$4:$U$34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фунт!$T$5:$T$35</c15:sqref>
                        </c15:formulaRef>
                      </c:ext>
                    </c:extLst>
                    <c:strCache>
                      <c:ptCount val="31"/>
                      <c:pt idx="0">
                        <c:v>02.07.2023</c:v>
                      </c:pt>
                      <c:pt idx="1">
                        <c:v>03.07.2023</c:v>
                      </c:pt>
                      <c:pt idx="2">
                        <c:v>04.07.2023</c:v>
                      </c:pt>
                      <c:pt idx="3">
                        <c:v>05.07.2023</c:v>
                      </c:pt>
                      <c:pt idx="4">
                        <c:v>06.07.2023</c:v>
                      </c:pt>
                      <c:pt idx="5">
                        <c:v>07.07.2023</c:v>
                      </c:pt>
                      <c:pt idx="6">
                        <c:v>08.07.2023</c:v>
                      </c:pt>
                      <c:pt idx="7">
                        <c:v>09.07.2023</c:v>
                      </c:pt>
                      <c:pt idx="8">
                        <c:v>10.07.2023</c:v>
                      </c:pt>
                      <c:pt idx="9">
                        <c:v>11.07.2023</c:v>
                      </c:pt>
                      <c:pt idx="10">
                        <c:v>12.07.2023</c:v>
                      </c:pt>
                      <c:pt idx="11">
                        <c:v>13.07.2023</c:v>
                      </c:pt>
                      <c:pt idx="12">
                        <c:v>14.07.2023</c:v>
                      </c:pt>
                      <c:pt idx="13">
                        <c:v>15.07.2023</c:v>
                      </c:pt>
                      <c:pt idx="14">
                        <c:v>16.07.2023</c:v>
                      </c:pt>
                      <c:pt idx="15">
                        <c:v>17.07.2023</c:v>
                      </c:pt>
                      <c:pt idx="16">
                        <c:v>18.07.2023</c:v>
                      </c:pt>
                      <c:pt idx="17">
                        <c:v>19.07.2023</c:v>
                      </c:pt>
                      <c:pt idx="18">
                        <c:v>20.07.2023</c:v>
                      </c:pt>
                      <c:pt idx="19">
                        <c:v>21.07.2023</c:v>
                      </c:pt>
                      <c:pt idx="20">
                        <c:v>22.07.2023</c:v>
                      </c:pt>
                      <c:pt idx="21">
                        <c:v>23.07.2023</c:v>
                      </c:pt>
                      <c:pt idx="22">
                        <c:v>24.07.2023</c:v>
                      </c:pt>
                      <c:pt idx="23">
                        <c:v>25.07.2023</c:v>
                      </c:pt>
                      <c:pt idx="24">
                        <c:v>26.07.2023</c:v>
                      </c:pt>
                      <c:pt idx="25">
                        <c:v>27.07.2023</c:v>
                      </c:pt>
                      <c:pt idx="26">
                        <c:v>28.07.2023</c:v>
                      </c:pt>
                      <c:pt idx="27">
                        <c:v>29.07.2023</c:v>
                      </c:pt>
                      <c:pt idx="28">
                        <c:v>30.07.2023</c:v>
                      </c:pt>
                      <c:pt idx="29">
                        <c:v>31.07.2023</c:v>
                      </c:pt>
                      <c:pt idx="30">
                        <c:v>Сред.курс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D5EC-4BEE-A5F7-882E12FFF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827296"/>
        <c:axId val="364827688"/>
      </c:lineChart>
      <c:catAx>
        <c:axId val="3648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827688"/>
        <c:crosses val="autoZero"/>
        <c:auto val="1"/>
        <c:lblAlgn val="ctr"/>
        <c:lblOffset val="100"/>
        <c:noMultiLvlLbl val="0"/>
      </c:catAx>
      <c:valAx>
        <c:axId val="36482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82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31"/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фунт!$Z$4:$Z$34</c15:sqref>
                        </c15:formulaRef>
                      </c:ext>
                    </c:extLst>
                    <c:strCache>
                      <c:ptCount val="31"/>
                      <c:pt idx="0">
                        <c:v>01.09.2023</c:v>
                      </c:pt>
                      <c:pt idx="1">
                        <c:v>02.09.2023</c:v>
                      </c:pt>
                      <c:pt idx="2">
                        <c:v>03.09.2023</c:v>
                      </c:pt>
                      <c:pt idx="3">
                        <c:v>04.09.2023</c:v>
                      </c:pt>
                      <c:pt idx="4">
                        <c:v>05.09.2023</c:v>
                      </c:pt>
                      <c:pt idx="5">
                        <c:v>06.09.2023</c:v>
                      </c:pt>
                      <c:pt idx="6">
                        <c:v>07.09.2023</c:v>
                      </c:pt>
                      <c:pt idx="7">
                        <c:v>08.09.2023</c:v>
                      </c:pt>
                      <c:pt idx="8">
                        <c:v>09.09.2023</c:v>
                      </c:pt>
                      <c:pt idx="9">
                        <c:v>10.09.2023</c:v>
                      </c:pt>
                      <c:pt idx="10">
                        <c:v>11.09.2023</c:v>
                      </c:pt>
                      <c:pt idx="11">
                        <c:v>12.09.2023</c:v>
                      </c:pt>
                      <c:pt idx="12">
                        <c:v>13.09.2023</c:v>
                      </c:pt>
                      <c:pt idx="13">
                        <c:v>14.09.2023</c:v>
                      </c:pt>
                      <c:pt idx="14">
                        <c:v>15.09.2023</c:v>
                      </c:pt>
                      <c:pt idx="15">
                        <c:v>16.09.2023</c:v>
                      </c:pt>
                      <c:pt idx="16">
                        <c:v>17.09.2023</c:v>
                      </c:pt>
                      <c:pt idx="17">
                        <c:v>18.09.2023</c:v>
                      </c:pt>
                      <c:pt idx="18">
                        <c:v>19.09.2023</c:v>
                      </c:pt>
                      <c:pt idx="19">
                        <c:v>20.09.2023</c:v>
                      </c:pt>
                      <c:pt idx="20">
                        <c:v>21.09.2023</c:v>
                      </c:pt>
                      <c:pt idx="21">
                        <c:v>22.09.2023</c:v>
                      </c:pt>
                      <c:pt idx="22">
                        <c:v>23.09.2023</c:v>
                      </c:pt>
                      <c:pt idx="23">
                        <c:v>24.09.2023</c:v>
                      </c:pt>
                      <c:pt idx="24">
                        <c:v>25.09.2023</c:v>
                      </c:pt>
                      <c:pt idx="25">
                        <c:v>26.09.2023</c:v>
                      </c:pt>
                      <c:pt idx="26">
                        <c:v>27.09.2023</c:v>
                      </c:pt>
                      <c:pt idx="27">
                        <c:v>28.09.2023</c:v>
                      </c:pt>
                      <c:pt idx="28">
                        <c:v>29.09.2023</c:v>
                      </c:pt>
                      <c:pt idx="29">
                        <c:v>30.09.2023</c:v>
                      </c:pt>
                      <c:pt idx="30">
                        <c:v>31.09.2023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1720-4A3E-B893-0E02D66A80A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31"/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фунт!$Z$4:$Z$34</c15:sqref>
                        </c15:formulaRef>
                      </c:ext>
                    </c:extLst>
                    <c:strCache>
                      <c:ptCount val="31"/>
                      <c:pt idx="0">
                        <c:v>01.09.2023</c:v>
                      </c:pt>
                      <c:pt idx="1">
                        <c:v>02.09.2023</c:v>
                      </c:pt>
                      <c:pt idx="2">
                        <c:v>03.09.2023</c:v>
                      </c:pt>
                      <c:pt idx="3">
                        <c:v>04.09.2023</c:v>
                      </c:pt>
                      <c:pt idx="4">
                        <c:v>05.09.2023</c:v>
                      </c:pt>
                      <c:pt idx="5">
                        <c:v>06.09.2023</c:v>
                      </c:pt>
                      <c:pt idx="6">
                        <c:v>07.09.2023</c:v>
                      </c:pt>
                      <c:pt idx="7">
                        <c:v>08.09.2023</c:v>
                      </c:pt>
                      <c:pt idx="8">
                        <c:v>09.09.2023</c:v>
                      </c:pt>
                      <c:pt idx="9">
                        <c:v>10.09.2023</c:v>
                      </c:pt>
                      <c:pt idx="10">
                        <c:v>11.09.2023</c:v>
                      </c:pt>
                      <c:pt idx="11">
                        <c:v>12.09.2023</c:v>
                      </c:pt>
                      <c:pt idx="12">
                        <c:v>13.09.2023</c:v>
                      </c:pt>
                      <c:pt idx="13">
                        <c:v>14.09.2023</c:v>
                      </c:pt>
                      <c:pt idx="14">
                        <c:v>15.09.2023</c:v>
                      </c:pt>
                      <c:pt idx="15">
                        <c:v>16.09.2023</c:v>
                      </c:pt>
                      <c:pt idx="16">
                        <c:v>17.09.2023</c:v>
                      </c:pt>
                      <c:pt idx="17">
                        <c:v>18.09.2023</c:v>
                      </c:pt>
                      <c:pt idx="18">
                        <c:v>19.09.2023</c:v>
                      </c:pt>
                      <c:pt idx="19">
                        <c:v>20.09.2023</c:v>
                      </c:pt>
                      <c:pt idx="20">
                        <c:v>21.09.2023</c:v>
                      </c:pt>
                      <c:pt idx="21">
                        <c:v>22.09.2023</c:v>
                      </c:pt>
                      <c:pt idx="22">
                        <c:v>23.09.2023</c:v>
                      </c:pt>
                      <c:pt idx="23">
                        <c:v>24.09.2023</c:v>
                      </c:pt>
                      <c:pt idx="24">
                        <c:v>25.09.2023</c:v>
                      </c:pt>
                      <c:pt idx="25">
                        <c:v>26.09.2023</c:v>
                      </c:pt>
                      <c:pt idx="26">
                        <c:v>27.09.2023</c:v>
                      </c:pt>
                      <c:pt idx="27">
                        <c:v>28.09.2023</c:v>
                      </c:pt>
                      <c:pt idx="28">
                        <c:v>29.09.2023</c:v>
                      </c:pt>
                      <c:pt idx="29">
                        <c:v>30.09.2023</c:v>
                      </c:pt>
                      <c:pt idx="30">
                        <c:v>31.09.2023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1720-4A3E-B893-0E02D66A80AA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1961441566792098"/>
                  <c:y val="7.590766507898058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фунт!$AA$4:$AA$34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фунт!$Z$4:$Z$34</c15:sqref>
                        </c15:formulaRef>
                      </c:ext>
                    </c:extLst>
                    <c:strCache>
                      <c:ptCount val="31"/>
                      <c:pt idx="0">
                        <c:v>01.09.2023</c:v>
                      </c:pt>
                      <c:pt idx="1">
                        <c:v>02.09.2023</c:v>
                      </c:pt>
                      <c:pt idx="2">
                        <c:v>03.09.2023</c:v>
                      </c:pt>
                      <c:pt idx="3">
                        <c:v>04.09.2023</c:v>
                      </c:pt>
                      <c:pt idx="4">
                        <c:v>05.09.2023</c:v>
                      </c:pt>
                      <c:pt idx="5">
                        <c:v>06.09.2023</c:v>
                      </c:pt>
                      <c:pt idx="6">
                        <c:v>07.09.2023</c:v>
                      </c:pt>
                      <c:pt idx="7">
                        <c:v>08.09.2023</c:v>
                      </c:pt>
                      <c:pt idx="8">
                        <c:v>09.09.2023</c:v>
                      </c:pt>
                      <c:pt idx="9">
                        <c:v>10.09.2023</c:v>
                      </c:pt>
                      <c:pt idx="10">
                        <c:v>11.09.2023</c:v>
                      </c:pt>
                      <c:pt idx="11">
                        <c:v>12.09.2023</c:v>
                      </c:pt>
                      <c:pt idx="12">
                        <c:v>13.09.2023</c:v>
                      </c:pt>
                      <c:pt idx="13">
                        <c:v>14.09.2023</c:v>
                      </c:pt>
                      <c:pt idx="14">
                        <c:v>15.09.2023</c:v>
                      </c:pt>
                      <c:pt idx="15">
                        <c:v>16.09.2023</c:v>
                      </c:pt>
                      <c:pt idx="16">
                        <c:v>17.09.2023</c:v>
                      </c:pt>
                      <c:pt idx="17">
                        <c:v>18.09.2023</c:v>
                      </c:pt>
                      <c:pt idx="18">
                        <c:v>19.09.2023</c:v>
                      </c:pt>
                      <c:pt idx="19">
                        <c:v>20.09.2023</c:v>
                      </c:pt>
                      <c:pt idx="20">
                        <c:v>21.09.2023</c:v>
                      </c:pt>
                      <c:pt idx="21">
                        <c:v>22.09.2023</c:v>
                      </c:pt>
                      <c:pt idx="22">
                        <c:v>23.09.2023</c:v>
                      </c:pt>
                      <c:pt idx="23">
                        <c:v>24.09.2023</c:v>
                      </c:pt>
                      <c:pt idx="24">
                        <c:v>25.09.2023</c:v>
                      </c:pt>
                      <c:pt idx="25">
                        <c:v>26.09.2023</c:v>
                      </c:pt>
                      <c:pt idx="26">
                        <c:v>27.09.2023</c:v>
                      </c:pt>
                      <c:pt idx="27">
                        <c:v>28.09.2023</c:v>
                      </c:pt>
                      <c:pt idx="28">
                        <c:v>29.09.2023</c:v>
                      </c:pt>
                      <c:pt idx="29">
                        <c:v>30.09.2023</c:v>
                      </c:pt>
                      <c:pt idx="30">
                        <c:v>31.09.2023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1720-4A3E-B893-0E02D66A8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828472"/>
        <c:axId val="364828864"/>
      </c:lineChart>
      <c:catAx>
        <c:axId val="364828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828864"/>
        <c:crosses val="autoZero"/>
        <c:auto val="1"/>
        <c:lblAlgn val="ctr"/>
        <c:lblOffset val="100"/>
        <c:noMultiLvlLbl val="0"/>
      </c:catAx>
      <c:valAx>
        <c:axId val="36482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828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31"/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фунт!$AC$4:$AC$34</c15:sqref>
                        </c15:formulaRef>
                      </c:ext>
                    </c:extLst>
                    <c:strCache>
                      <c:ptCount val="31"/>
                      <c:pt idx="0">
                        <c:v>01.10.2023</c:v>
                      </c:pt>
                      <c:pt idx="1">
                        <c:v>02.10.2023</c:v>
                      </c:pt>
                      <c:pt idx="2">
                        <c:v>03.10.2023</c:v>
                      </c:pt>
                      <c:pt idx="3">
                        <c:v>04.10.2023</c:v>
                      </c:pt>
                      <c:pt idx="4">
                        <c:v>05.10.2023</c:v>
                      </c:pt>
                      <c:pt idx="5">
                        <c:v>06.10.2023</c:v>
                      </c:pt>
                      <c:pt idx="6">
                        <c:v>07.10.2023</c:v>
                      </c:pt>
                      <c:pt idx="7">
                        <c:v>08.10.2023</c:v>
                      </c:pt>
                      <c:pt idx="8">
                        <c:v>09.10.2023</c:v>
                      </c:pt>
                      <c:pt idx="9">
                        <c:v>10.10.2023</c:v>
                      </c:pt>
                      <c:pt idx="10">
                        <c:v>11.10.2023</c:v>
                      </c:pt>
                      <c:pt idx="11">
                        <c:v>12.10.2023</c:v>
                      </c:pt>
                      <c:pt idx="12">
                        <c:v>13.10.2023</c:v>
                      </c:pt>
                      <c:pt idx="13">
                        <c:v>14.10.2023</c:v>
                      </c:pt>
                      <c:pt idx="14">
                        <c:v>15.10.2023</c:v>
                      </c:pt>
                      <c:pt idx="15">
                        <c:v>16.10.2023</c:v>
                      </c:pt>
                      <c:pt idx="16">
                        <c:v>17.10.2023</c:v>
                      </c:pt>
                      <c:pt idx="17">
                        <c:v>18.10.2023</c:v>
                      </c:pt>
                      <c:pt idx="18">
                        <c:v>19.10.2023</c:v>
                      </c:pt>
                      <c:pt idx="19">
                        <c:v>20.10.2023</c:v>
                      </c:pt>
                      <c:pt idx="20">
                        <c:v>21.10.2023</c:v>
                      </c:pt>
                      <c:pt idx="21">
                        <c:v>22.10.2023</c:v>
                      </c:pt>
                      <c:pt idx="22">
                        <c:v>23.10.2023</c:v>
                      </c:pt>
                      <c:pt idx="23">
                        <c:v>24.10.2023</c:v>
                      </c:pt>
                      <c:pt idx="24">
                        <c:v>25.10.2023</c:v>
                      </c:pt>
                      <c:pt idx="25">
                        <c:v>26.10.2023</c:v>
                      </c:pt>
                      <c:pt idx="26">
                        <c:v>27.10.2023</c:v>
                      </c:pt>
                      <c:pt idx="27">
                        <c:v>28.10.2023</c:v>
                      </c:pt>
                      <c:pt idx="28">
                        <c:v>29.10.2023</c:v>
                      </c:pt>
                      <c:pt idx="29">
                        <c:v>30.10.2023</c:v>
                      </c:pt>
                      <c:pt idx="30">
                        <c:v>31.10.2023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B81E-4A03-BB40-87246F806D0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31"/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фунт!$AC$4:$AC$34</c15:sqref>
                        </c15:formulaRef>
                      </c:ext>
                    </c:extLst>
                    <c:strCache>
                      <c:ptCount val="31"/>
                      <c:pt idx="0">
                        <c:v>01.10.2023</c:v>
                      </c:pt>
                      <c:pt idx="1">
                        <c:v>02.10.2023</c:v>
                      </c:pt>
                      <c:pt idx="2">
                        <c:v>03.10.2023</c:v>
                      </c:pt>
                      <c:pt idx="3">
                        <c:v>04.10.2023</c:v>
                      </c:pt>
                      <c:pt idx="4">
                        <c:v>05.10.2023</c:v>
                      </c:pt>
                      <c:pt idx="5">
                        <c:v>06.10.2023</c:v>
                      </c:pt>
                      <c:pt idx="6">
                        <c:v>07.10.2023</c:v>
                      </c:pt>
                      <c:pt idx="7">
                        <c:v>08.10.2023</c:v>
                      </c:pt>
                      <c:pt idx="8">
                        <c:v>09.10.2023</c:v>
                      </c:pt>
                      <c:pt idx="9">
                        <c:v>10.10.2023</c:v>
                      </c:pt>
                      <c:pt idx="10">
                        <c:v>11.10.2023</c:v>
                      </c:pt>
                      <c:pt idx="11">
                        <c:v>12.10.2023</c:v>
                      </c:pt>
                      <c:pt idx="12">
                        <c:v>13.10.2023</c:v>
                      </c:pt>
                      <c:pt idx="13">
                        <c:v>14.10.2023</c:v>
                      </c:pt>
                      <c:pt idx="14">
                        <c:v>15.10.2023</c:v>
                      </c:pt>
                      <c:pt idx="15">
                        <c:v>16.10.2023</c:v>
                      </c:pt>
                      <c:pt idx="16">
                        <c:v>17.10.2023</c:v>
                      </c:pt>
                      <c:pt idx="17">
                        <c:v>18.10.2023</c:v>
                      </c:pt>
                      <c:pt idx="18">
                        <c:v>19.10.2023</c:v>
                      </c:pt>
                      <c:pt idx="19">
                        <c:v>20.10.2023</c:v>
                      </c:pt>
                      <c:pt idx="20">
                        <c:v>21.10.2023</c:v>
                      </c:pt>
                      <c:pt idx="21">
                        <c:v>22.10.2023</c:v>
                      </c:pt>
                      <c:pt idx="22">
                        <c:v>23.10.2023</c:v>
                      </c:pt>
                      <c:pt idx="23">
                        <c:v>24.10.2023</c:v>
                      </c:pt>
                      <c:pt idx="24">
                        <c:v>25.10.2023</c:v>
                      </c:pt>
                      <c:pt idx="25">
                        <c:v>26.10.2023</c:v>
                      </c:pt>
                      <c:pt idx="26">
                        <c:v>27.10.2023</c:v>
                      </c:pt>
                      <c:pt idx="27">
                        <c:v>28.10.2023</c:v>
                      </c:pt>
                      <c:pt idx="28">
                        <c:v>29.10.2023</c:v>
                      </c:pt>
                      <c:pt idx="29">
                        <c:v>30.10.2023</c:v>
                      </c:pt>
                      <c:pt idx="30">
                        <c:v>31.10.2023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B81E-4A03-BB40-87246F806D04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1961441566792098"/>
                  <c:y val="7.590766507898058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фунт!$AD$4:$AD$34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фунт!$AC$4:$AC$34</c15:sqref>
                        </c15:formulaRef>
                      </c:ext>
                    </c:extLst>
                    <c:strCache>
                      <c:ptCount val="31"/>
                      <c:pt idx="0">
                        <c:v>01.10.2023</c:v>
                      </c:pt>
                      <c:pt idx="1">
                        <c:v>02.10.2023</c:v>
                      </c:pt>
                      <c:pt idx="2">
                        <c:v>03.10.2023</c:v>
                      </c:pt>
                      <c:pt idx="3">
                        <c:v>04.10.2023</c:v>
                      </c:pt>
                      <c:pt idx="4">
                        <c:v>05.10.2023</c:v>
                      </c:pt>
                      <c:pt idx="5">
                        <c:v>06.10.2023</c:v>
                      </c:pt>
                      <c:pt idx="6">
                        <c:v>07.10.2023</c:v>
                      </c:pt>
                      <c:pt idx="7">
                        <c:v>08.10.2023</c:v>
                      </c:pt>
                      <c:pt idx="8">
                        <c:v>09.10.2023</c:v>
                      </c:pt>
                      <c:pt idx="9">
                        <c:v>10.10.2023</c:v>
                      </c:pt>
                      <c:pt idx="10">
                        <c:v>11.10.2023</c:v>
                      </c:pt>
                      <c:pt idx="11">
                        <c:v>12.10.2023</c:v>
                      </c:pt>
                      <c:pt idx="12">
                        <c:v>13.10.2023</c:v>
                      </c:pt>
                      <c:pt idx="13">
                        <c:v>14.10.2023</c:v>
                      </c:pt>
                      <c:pt idx="14">
                        <c:v>15.10.2023</c:v>
                      </c:pt>
                      <c:pt idx="15">
                        <c:v>16.10.2023</c:v>
                      </c:pt>
                      <c:pt idx="16">
                        <c:v>17.10.2023</c:v>
                      </c:pt>
                      <c:pt idx="17">
                        <c:v>18.10.2023</c:v>
                      </c:pt>
                      <c:pt idx="18">
                        <c:v>19.10.2023</c:v>
                      </c:pt>
                      <c:pt idx="19">
                        <c:v>20.10.2023</c:v>
                      </c:pt>
                      <c:pt idx="20">
                        <c:v>21.10.2023</c:v>
                      </c:pt>
                      <c:pt idx="21">
                        <c:v>22.10.2023</c:v>
                      </c:pt>
                      <c:pt idx="22">
                        <c:v>23.10.2023</c:v>
                      </c:pt>
                      <c:pt idx="23">
                        <c:v>24.10.2023</c:v>
                      </c:pt>
                      <c:pt idx="24">
                        <c:v>25.10.2023</c:v>
                      </c:pt>
                      <c:pt idx="25">
                        <c:v>26.10.2023</c:v>
                      </c:pt>
                      <c:pt idx="26">
                        <c:v>27.10.2023</c:v>
                      </c:pt>
                      <c:pt idx="27">
                        <c:v>28.10.2023</c:v>
                      </c:pt>
                      <c:pt idx="28">
                        <c:v>29.10.2023</c:v>
                      </c:pt>
                      <c:pt idx="29">
                        <c:v>30.10.2023</c:v>
                      </c:pt>
                      <c:pt idx="30">
                        <c:v>31.10.2023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B81E-4A03-BB40-87246F806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829648"/>
        <c:axId val="364830040"/>
      </c:lineChart>
      <c:catAx>
        <c:axId val="36482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830040"/>
        <c:crosses val="autoZero"/>
        <c:auto val="1"/>
        <c:lblAlgn val="ctr"/>
        <c:lblOffset val="100"/>
        <c:noMultiLvlLbl val="0"/>
      </c:catAx>
      <c:valAx>
        <c:axId val="36483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829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31"/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фунт!$AF$4:$AF$34</c15:sqref>
                        </c15:formulaRef>
                      </c:ext>
                    </c:extLst>
                    <c:strCache>
                      <c:ptCount val="31"/>
                      <c:pt idx="0">
                        <c:v>01.11.2023</c:v>
                      </c:pt>
                      <c:pt idx="1">
                        <c:v>02.11.2023</c:v>
                      </c:pt>
                      <c:pt idx="2">
                        <c:v>03.11.2023</c:v>
                      </c:pt>
                      <c:pt idx="3">
                        <c:v>04.11.2023</c:v>
                      </c:pt>
                      <c:pt idx="4">
                        <c:v>05.11.2023</c:v>
                      </c:pt>
                      <c:pt idx="5">
                        <c:v>06.11.2023</c:v>
                      </c:pt>
                      <c:pt idx="6">
                        <c:v>07.11.2023</c:v>
                      </c:pt>
                      <c:pt idx="7">
                        <c:v>08.11.2023</c:v>
                      </c:pt>
                      <c:pt idx="8">
                        <c:v>09.11.2023</c:v>
                      </c:pt>
                      <c:pt idx="9">
                        <c:v>10.11.2023</c:v>
                      </c:pt>
                      <c:pt idx="10">
                        <c:v>11.11.2023</c:v>
                      </c:pt>
                      <c:pt idx="11">
                        <c:v>12.11.2023</c:v>
                      </c:pt>
                      <c:pt idx="12">
                        <c:v>13.11.2023</c:v>
                      </c:pt>
                      <c:pt idx="13">
                        <c:v>14.11.2023</c:v>
                      </c:pt>
                      <c:pt idx="14">
                        <c:v>15.11.2023</c:v>
                      </c:pt>
                      <c:pt idx="15">
                        <c:v>16.11.2023</c:v>
                      </c:pt>
                      <c:pt idx="16">
                        <c:v>17.11.2023</c:v>
                      </c:pt>
                      <c:pt idx="17">
                        <c:v>18.11.2023</c:v>
                      </c:pt>
                      <c:pt idx="18">
                        <c:v>19.11.2023</c:v>
                      </c:pt>
                      <c:pt idx="19">
                        <c:v>20.11.2023</c:v>
                      </c:pt>
                      <c:pt idx="20">
                        <c:v>21.11.2023</c:v>
                      </c:pt>
                      <c:pt idx="21">
                        <c:v>22.11.2023</c:v>
                      </c:pt>
                      <c:pt idx="22">
                        <c:v>23.11.2023</c:v>
                      </c:pt>
                      <c:pt idx="23">
                        <c:v>24.11.2023</c:v>
                      </c:pt>
                      <c:pt idx="24">
                        <c:v>25.11.2023</c:v>
                      </c:pt>
                      <c:pt idx="25">
                        <c:v>26.11.2023</c:v>
                      </c:pt>
                      <c:pt idx="26">
                        <c:v>27.11.2023</c:v>
                      </c:pt>
                      <c:pt idx="27">
                        <c:v>28.11.2023</c:v>
                      </c:pt>
                      <c:pt idx="28">
                        <c:v>29.11.2023</c:v>
                      </c:pt>
                      <c:pt idx="29">
                        <c:v>30.11.2023</c:v>
                      </c:pt>
                      <c:pt idx="30">
                        <c:v>31.11.2023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4FF9-4175-B5B9-D545CE28FA9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31"/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фунт!$AF$4:$AF$34</c15:sqref>
                        </c15:formulaRef>
                      </c:ext>
                    </c:extLst>
                    <c:strCache>
                      <c:ptCount val="31"/>
                      <c:pt idx="0">
                        <c:v>01.11.2023</c:v>
                      </c:pt>
                      <c:pt idx="1">
                        <c:v>02.11.2023</c:v>
                      </c:pt>
                      <c:pt idx="2">
                        <c:v>03.11.2023</c:v>
                      </c:pt>
                      <c:pt idx="3">
                        <c:v>04.11.2023</c:v>
                      </c:pt>
                      <c:pt idx="4">
                        <c:v>05.11.2023</c:v>
                      </c:pt>
                      <c:pt idx="5">
                        <c:v>06.11.2023</c:v>
                      </c:pt>
                      <c:pt idx="6">
                        <c:v>07.11.2023</c:v>
                      </c:pt>
                      <c:pt idx="7">
                        <c:v>08.11.2023</c:v>
                      </c:pt>
                      <c:pt idx="8">
                        <c:v>09.11.2023</c:v>
                      </c:pt>
                      <c:pt idx="9">
                        <c:v>10.11.2023</c:v>
                      </c:pt>
                      <c:pt idx="10">
                        <c:v>11.11.2023</c:v>
                      </c:pt>
                      <c:pt idx="11">
                        <c:v>12.11.2023</c:v>
                      </c:pt>
                      <c:pt idx="12">
                        <c:v>13.11.2023</c:v>
                      </c:pt>
                      <c:pt idx="13">
                        <c:v>14.11.2023</c:v>
                      </c:pt>
                      <c:pt idx="14">
                        <c:v>15.11.2023</c:v>
                      </c:pt>
                      <c:pt idx="15">
                        <c:v>16.11.2023</c:v>
                      </c:pt>
                      <c:pt idx="16">
                        <c:v>17.11.2023</c:v>
                      </c:pt>
                      <c:pt idx="17">
                        <c:v>18.11.2023</c:v>
                      </c:pt>
                      <c:pt idx="18">
                        <c:v>19.11.2023</c:v>
                      </c:pt>
                      <c:pt idx="19">
                        <c:v>20.11.2023</c:v>
                      </c:pt>
                      <c:pt idx="20">
                        <c:v>21.11.2023</c:v>
                      </c:pt>
                      <c:pt idx="21">
                        <c:v>22.11.2023</c:v>
                      </c:pt>
                      <c:pt idx="22">
                        <c:v>23.11.2023</c:v>
                      </c:pt>
                      <c:pt idx="23">
                        <c:v>24.11.2023</c:v>
                      </c:pt>
                      <c:pt idx="24">
                        <c:v>25.11.2023</c:v>
                      </c:pt>
                      <c:pt idx="25">
                        <c:v>26.11.2023</c:v>
                      </c:pt>
                      <c:pt idx="26">
                        <c:v>27.11.2023</c:v>
                      </c:pt>
                      <c:pt idx="27">
                        <c:v>28.11.2023</c:v>
                      </c:pt>
                      <c:pt idx="28">
                        <c:v>29.11.2023</c:v>
                      </c:pt>
                      <c:pt idx="29">
                        <c:v>30.11.2023</c:v>
                      </c:pt>
                      <c:pt idx="30">
                        <c:v>31.11.2023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4FF9-4175-B5B9-D545CE28FA9C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1961441566792098"/>
                  <c:y val="7.590766507898058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фунт!$AG$4:$AG$34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фунт!$AF$4:$AF$34</c15:sqref>
                        </c15:formulaRef>
                      </c:ext>
                    </c:extLst>
                    <c:strCache>
                      <c:ptCount val="31"/>
                      <c:pt idx="0">
                        <c:v>01.11.2023</c:v>
                      </c:pt>
                      <c:pt idx="1">
                        <c:v>02.11.2023</c:v>
                      </c:pt>
                      <c:pt idx="2">
                        <c:v>03.11.2023</c:v>
                      </c:pt>
                      <c:pt idx="3">
                        <c:v>04.11.2023</c:v>
                      </c:pt>
                      <c:pt idx="4">
                        <c:v>05.11.2023</c:v>
                      </c:pt>
                      <c:pt idx="5">
                        <c:v>06.11.2023</c:v>
                      </c:pt>
                      <c:pt idx="6">
                        <c:v>07.11.2023</c:v>
                      </c:pt>
                      <c:pt idx="7">
                        <c:v>08.11.2023</c:v>
                      </c:pt>
                      <c:pt idx="8">
                        <c:v>09.11.2023</c:v>
                      </c:pt>
                      <c:pt idx="9">
                        <c:v>10.11.2023</c:v>
                      </c:pt>
                      <c:pt idx="10">
                        <c:v>11.11.2023</c:v>
                      </c:pt>
                      <c:pt idx="11">
                        <c:v>12.11.2023</c:v>
                      </c:pt>
                      <c:pt idx="12">
                        <c:v>13.11.2023</c:v>
                      </c:pt>
                      <c:pt idx="13">
                        <c:v>14.11.2023</c:v>
                      </c:pt>
                      <c:pt idx="14">
                        <c:v>15.11.2023</c:v>
                      </c:pt>
                      <c:pt idx="15">
                        <c:v>16.11.2023</c:v>
                      </c:pt>
                      <c:pt idx="16">
                        <c:v>17.11.2023</c:v>
                      </c:pt>
                      <c:pt idx="17">
                        <c:v>18.11.2023</c:v>
                      </c:pt>
                      <c:pt idx="18">
                        <c:v>19.11.2023</c:v>
                      </c:pt>
                      <c:pt idx="19">
                        <c:v>20.11.2023</c:v>
                      </c:pt>
                      <c:pt idx="20">
                        <c:v>21.11.2023</c:v>
                      </c:pt>
                      <c:pt idx="21">
                        <c:v>22.11.2023</c:v>
                      </c:pt>
                      <c:pt idx="22">
                        <c:v>23.11.2023</c:v>
                      </c:pt>
                      <c:pt idx="23">
                        <c:v>24.11.2023</c:v>
                      </c:pt>
                      <c:pt idx="24">
                        <c:v>25.11.2023</c:v>
                      </c:pt>
                      <c:pt idx="25">
                        <c:v>26.11.2023</c:v>
                      </c:pt>
                      <c:pt idx="26">
                        <c:v>27.11.2023</c:v>
                      </c:pt>
                      <c:pt idx="27">
                        <c:v>28.11.2023</c:v>
                      </c:pt>
                      <c:pt idx="28">
                        <c:v>29.11.2023</c:v>
                      </c:pt>
                      <c:pt idx="29">
                        <c:v>30.11.2023</c:v>
                      </c:pt>
                      <c:pt idx="30">
                        <c:v>31.11.2023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4FF9-4175-B5B9-D545CE28F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830824"/>
        <c:axId val="364831216"/>
      </c:lineChart>
      <c:catAx>
        <c:axId val="364830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831216"/>
        <c:crosses val="autoZero"/>
        <c:auto val="1"/>
        <c:lblAlgn val="ctr"/>
        <c:lblOffset val="100"/>
        <c:noMultiLvlLbl val="0"/>
      </c:catAx>
      <c:valAx>
        <c:axId val="36483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830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31"/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фунт!$AI$4:$AI$34</c15:sqref>
                        </c15:formulaRef>
                      </c:ext>
                    </c:extLst>
                    <c:strCache>
                      <c:ptCount val="31"/>
                      <c:pt idx="0">
                        <c:v>01.12.2023</c:v>
                      </c:pt>
                      <c:pt idx="1">
                        <c:v>02.12.2023</c:v>
                      </c:pt>
                      <c:pt idx="2">
                        <c:v>03.12.2023</c:v>
                      </c:pt>
                      <c:pt idx="3">
                        <c:v>04.12.2023</c:v>
                      </c:pt>
                      <c:pt idx="4">
                        <c:v>05.12.2023</c:v>
                      </c:pt>
                      <c:pt idx="5">
                        <c:v>06.12.2023</c:v>
                      </c:pt>
                      <c:pt idx="6">
                        <c:v>07.12.2023</c:v>
                      </c:pt>
                      <c:pt idx="7">
                        <c:v>08.12.2023</c:v>
                      </c:pt>
                      <c:pt idx="8">
                        <c:v>09.12.2023</c:v>
                      </c:pt>
                      <c:pt idx="9">
                        <c:v>10.12.2023</c:v>
                      </c:pt>
                      <c:pt idx="10">
                        <c:v>11.12.2023</c:v>
                      </c:pt>
                      <c:pt idx="11">
                        <c:v>12.12.2023</c:v>
                      </c:pt>
                      <c:pt idx="12">
                        <c:v>13.12.2023</c:v>
                      </c:pt>
                      <c:pt idx="13">
                        <c:v>14.12.2023</c:v>
                      </c:pt>
                      <c:pt idx="14">
                        <c:v>15.12.2023</c:v>
                      </c:pt>
                      <c:pt idx="15">
                        <c:v>16.12.2023</c:v>
                      </c:pt>
                      <c:pt idx="16">
                        <c:v>17.12.2023</c:v>
                      </c:pt>
                      <c:pt idx="17">
                        <c:v>18.12.2023</c:v>
                      </c:pt>
                      <c:pt idx="18">
                        <c:v>19.12.2023</c:v>
                      </c:pt>
                      <c:pt idx="19">
                        <c:v>20.12.2023</c:v>
                      </c:pt>
                      <c:pt idx="20">
                        <c:v>21.12.2023</c:v>
                      </c:pt>
                      <c:pt idx="21">
                        <c:v>22.12.2023</c:v>
                      </c:pt>
                      <c:pt idx="22">
                        <c:v>23.12.2023</c:v>
                      </c:pt>
                      <c:pt idx="23">
                        <c:v>24.12.2023</c:v>
                      </c:pt>
                      <c:pt idx="24">
                        <c:v>25.12.2023</c:v>
                      </c:pt>
                      <c:pt idx="25">
                        <c:v>26.12.2023</c:v>
                      </c:pt>
                      <c:pt idx="26">
                        <c:v>27.12.2023</c:v>
                      </c:pt>
                      <c:pt idx="27">
                        <c:v>28.12.2023</c:v>
                      </c:pt>
                      <c:pt idx="28">
                        <c:v>29.12.2023</c:v>
                      </c:pt>
                      <c:pt idx="29">
                        <c:v>30.12.2023</c:v>
                      </c:pt>
                      <c:pt idx="30">
                        <c:v>31.12.2023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C17-4A27-A074-C6337D603C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31"/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фунт!$AI$4:$AI$34</c15:sqref>
                        </c15:formulaRef>
                      </c:ext>
                    </c:extLst>
                    <c:strCache>
                      <c:ptCount val="31"/>
                      <c:pt idx="0">
                        <c:v>01.12.2023</c:v>
                      </c:pt>
                      <c:pt idx="1">
                        <c:v>02.12.2023</c:v>
                      </c:pt>
                      <c:pt idx="2">
                        <c:v>03.12.2023</c:v>
                      </c:pt>
                      <c:pt idx="3">
                        <c:v>04.12.2023</c:v>
                      </c:pt>
                      <c:pt idx="4">
                        <c:v>05.12.2023</c:v>
                      </c:pt>
                      <c:pt idx="5">
                        <c:v>06.12.2023</c:v>
                      </c:pt>
                      <c:pt idx="6">
                        <c:v>07.12.2023</c:v>
                      </c:pt>
                      <c:pt idx="7">
                        <c:v>08.12.2023</c:v>
                      </c:pt>
                      <c:pt idx="8">
                        <c:v>09.12.2023</c:v>
                      </c:pt>
                      <c:pt idx="9">
                        <c:v>10.12.2023</c:v>
                      </c:pt>
                      <c:pt idx="10">
                        <c:v>11.12.2023</c:v>
                      </c:pt>
                      <c:pt idx="11">
                        <c:v>12.12.2023</c:v>
                      </c:pt>
                      <c:pt idx="12">
                        <c:v>13.12.2023</c:v>
                      </c:pt>
                      <c:pt idx="13">
                        <c:v>14.12.2023</c:v>
                      </c:pt>
                      <c:pt idx="14">
                        <c:v>15.12.2023</c:v>
                      </c:pt>
                      <c:pt idx="15">
                        <c:v>16.12.2023</c:v>
                      </c:pt>
                      <c:pt idx="16">
                        <c:v>17.12.2023</c:v>
                      </c:pt>
                      <c:pt idx="17">
                        <c:v>18.12.2023</c:v>
                      </c:pt>
                      <c:pt idx="18">
                        <c:v>19.12.2023</c:v>
                      </c:pt>
                      <c:pt idx="19">
                        <c:v>20.12.2023</c:v>
                      </c:pt>
                      <c:pt idx="20">
                        <c:v>21.12.2023</c:v>
                      </c:pt>
                      <c:pt idx="21">
                        <c:v>22.12.2023</c:v>
                      </c:pt>
                      <c:pt idx="22">
                        <c:v>23.12.2023</c:v>
                      </c:pt>
                      <c:pt idx="23">
                        <c:v>24.12.2023</c:v>
                      </c:pt>
                      <c:pt idx="24">
                        <c:v>25.12.2023</c:v>
                      </c:pt>
                      <c:pt idx="25">
                        <c:v>26.12.2023</c:v>
                      </c:pt>
                      <c:pt idx="26">
                        <c:v>27.12.2023</c:v>
                      </c:pt>
                      <c:pt idx="27">
                        <c:v>28.12.2023</c:v>
                      </c:pt>
                      <c:pt idx="28">
                        <c:v>29.12.2023</c:v>
                      </c:pt>
                      <c:pt idx="29">
                        <c:v>30.12.2023</c:v>
                      </c:pt>
                      <c:pt idx="30">
                        <c:v>31.12.2023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C17-4A27-A074-C6337D603C21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1961441566792098"/>
                  <c:y val="7.590766507898058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фунт!$AJ$4:$AJ$34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фунт!$AI$4:$AI$34</c15:sqref>
                        </c15:formulaRef>
                      </c:ext>
                    </c:extLst>
                    <c:strCache>
                      <c:ptCount val="31"/>
                      <c:pt idx="0">
                        <c:v>01.12.2023</c:v>
                      </c:pt>
                      <c:pt idx="1">
                        <c:v>02.12.2023</c:v>
                      </c:pt>
                      <c:pt idx="2">
                        <c:v>03.12.2023</c:v>
                      </c:pt>
                      <c:pt idx="3">
                        <c:v>04.12.2023</c:v>
                      </c:pt>
                      <c:pt idx="4">
                        <c:v>05.12.2023</c:v>
                      </c:pt>
                      <c:pt idx="5">
                        <c:v>06.12.2023</c:v>
                      </c:pt>
                      <c:pt idx="6">
                        <c:v>07.12.2023</c:v>
                      </c:pt>
                      <c:pt idx="7">
                        <c:v>08.12.2023</c:v>
                      </c:pt>
                      <c:pt idx="8">
                        <c:v>09.12.2023</c:v>
                      </c:pt>
                      <c:pt idx="9">
                        <c:v>10.12.2023</c:v>
                      </c:pt>
                      <c:pt idx="10">
                        <c:v>11.12.2023</c:v>
                      </c:pt>
                      <c:pt idx="11">
                        <c:v>12.12.2023</c:v>
                      </c:pt>
                      <c:pt idx="12">
                        <c:v>13.12.2023</c:v>
                      </c:pt>
                      <c:pt idx="13">
                        <c:v>14.12.2023</c:v>
                      </c:pt>
                      <c:pt idx="14">
                        <c:v>15.12.2023</c:v>
                      </c:pt>
                      <c:pt idx="15">
                        <c:v>16.12.2023</c:v>
                      </c:pt>
                      <c:pt idx="16">
                        <c:v>17.12.2023</c:v>
                      </c:pt>
                      <c:pt idx="17">
                        <c:v>18.12.2023</c:v>
                      </c:pt>
                      <c:pt idx="18">
                        <c:v>19.12.2023</c:v>
                      </c:pt>
                      <c:pt idx="19">
                        <c:v>20.12.2023</c:v>
                      </c:pt>
                      <c:pt idx="20">
                        <c:v>21.12.2023</c:v>
                      </c:pt>
                      <c:pt idx="21">
                        <c:v>22.12.2023</c:v>
                      </c:pt>
                      <c:pt idx="22">
                        <c:v>23.12.2023</c:v>
                      </c:pt>
                      <c:pt idx="23">
                        <c:v>24.12.2023</c:v>
                      </c:pt>
                      <c:pt idx="24">
                        <c:v>25.12.2023</c:v>
                      </c:pt>
                      <c:pt idx="25">
                        <c:v>26.12.2023</c:v>
                      </c:pt>
                      <c:pt idx="26">
                        <c:v>27.12.2023</c:v>
                      </c:pt>
                      <c:pt idx="27">
                        <c:v>28.12.2023</c:v>
                      </c:pt>
                      <c:pt idx="28">
                        <c:v>29.12.2023</c:v>
                      </c:pt>
                      <c:pt idx="29">
                        <c:v>30.12.2023</c:v>
                      </c:pt>
                      <c:pt idx="30">
                        <c:v>31.12.2023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C17-4A27-A074-C6337D603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832000"/>
        <c:axId val="364832392"/>
      </c:lineChart>
      <c:catAx>
        <c:axId val="36483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832392"/>
        <c:crosses val="autoZero"/>
        <c:auto val="1"/>
        <c:lblAlgn val="ctr"/>
        <c:lblOffset val="100"/>
        <c:noMultiLvlLbl val="0"/>
      </c:catAx>
      <c:valAx>
        <c:axId val="36483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83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0485005639355322"/>
                  <c:y val="-0.2108496210124754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'австр долл.'!$B$4:$B$34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'австр долл.'!$C$4:$C$34</c:f>
              <c:numCache>
                <c:formatCode>0.0000</c:formatCode>
                <c:ptCount val="31"/>
                <c:pt idx="0">
                  <c:v>47.653700000000001</c:v>
                </c:pt>
                <c:pt idx="1">
                  <c:v>47.653700000000001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68-47CA-ADCA-CB1A75941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198480"/>
        <c:axId val="365198872"/>
      </c:lineChart>
      <c:catAx>
        <c:axId val="36519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198872"/>
        <c:crosses val="autoZero"/>
        <c:auto val="1"/>
        <c:lblAlgn val="ctr"/>
        <c:lblOffset val="100"/>
        <c:noMultiLvlLbl val="0"/>
      </c:catAx>
      <c:valAx>
        <c:axId val="36519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198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0951754524660321"/>
                  <c:y val="-0.131401006170187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'австр долл.'!$E$4:$E$31</c:f>
              <c:strCache>
                <c:ptCount val="28"/>
                <c:pt idx="0">
                  <c:v>01.02.2023</c:v>
                </c:pt>
                <c:pt idx="1">
                  <c:v>02.02.2023</c:v>
                </c:pt>
                <c:pt idx="2">
                  <c:v>03.02.2023</c:v>
                </c:pt>
                <c:pt idx="3">
                  <c:v>04.02.2023</c:v>
                </c:pt>
                <c:pt idx="4">
                  <c:v>05.02.2023</c:v>
                </c:pt>
                <c:pt idx="5">
                  <c:v>06.02.2023</c:v>
                </c:pt>
                <c:pt idx="6">
                  <c:v>07.02.2023</c:v>
                </c:pt>
                <c:pt idx="7">
                  <c:v>08.02.2023</c:v>
                </c:pt>
                <c:pt idx="8">
                  <c:v>09.02.2023</c:v>
                </c:pt>
                <c:pt idx="9">
                  <c:v>10.02.2023</c:v>
                </c:pt>
                <c:pt idx="10">
                  <c:v>11.02.2023</c:v>
                </c:pt>
                <c:pt idx="11">
                  <c:v>12.02.2023</c:v>
                </c:pt>
                <c:pt idx="12">
                  <c:v>13.02.2023</c:v>
                </c:pt>
                <c:pt idx="13">
                  <c:v>14.02.2023</c:v>
                </c:pt>
                <c:pt idx="14">
                  <c:v>15.02.2023</c:v>
                </c:pt>
                <c:pt idx="15">
                  <c:v>16.02.2023</c:v>
                </c:pt>
                <c:pt idx="16">
                  <c:v>17.02.2023</c:v>
                </c:pt>
                <c:pt idx="17">
                  <c:v>18.02.2023</c:v>
                </c:pt>
                <c:pt idx="18">
                  <c:v>19.02.2023</c:v>
                </c:pt>
                <c:pt idx="19">
                  <c:v>20.02.2023</c:v>
                </c:pt>
                <c:pt idx="20">
                  <c:v>21.02.2023</c:v>
                </c:pt>
                <c:pt idx="21">
                  <c:v>22.02.2023</c:v>
                </c:pt>
                <c:pt idx="22">
                  <c:v>23.02.2023</c:v>
                </c:pt>
                <c:pt idx="23">
                  <c:v>24.02.2023</c:v>
                </c:pt>
                <c:pt idx="24">
                  <c:v>25.02.2023</c:v>
                </c:pt>
                <c:pt idx="25">
                  <c:v>26.02.2023</c:v>
                </c:pt>
                <c:pt idx="26">
                  <c:v>27.02.2023</c:v>
                </c:pt>
                <c:pt idx="27">
                  <c:v>28.02.2023</c:v>
                </c:pt>
              </c:strCache>
            </c:strRef>
          </c:cat>
          <c:val>
            <c:numRef>
              <c:f>'австр долл.'!$F$4:$F$31</c:f>
              <c:numCache>
                <c:formatCode>0.0000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19-43A1-AB82-95E8B612A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199264"/>
        <c:axId val="365199656"/>
      </c:lineChart>
      <c:catAx>
        <c:axId val="36519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199656"/>
        <c:crosses val="autoZero"/>
        <c:auto val="1"/>
        <c:lblAlgn val="ctr"/>
        <c:lblOffset val="100"/>
        <c:noMultiLvlLbl val="0"/>
      </c:catAx>
      <c:valAx>
        <c:axId val="365199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19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5136430235377205"/>
                  <c:y val="-0.5233448281318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'австр долл.'!$I$4:$I$34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'австр долл.'!$H$4:$H$34</c15:sqref>
                        </c15:formulaRef>
                      </c:ext>
                    </c:extLst>
                    <c:strCache>
                      <c:ptCount val="31"/>
                      <c:pt idx="0">
                        <c:v>01.03.2023</c:v>
                      </c:pt>
                      <c:pt idx="1">
                        <c:v>02.03.2023</c:v>
                      </c:pt>
                      <c:pt idx="2">
                        <c:v>03.03.2023</c:v>
                      </c:pt>
                      <c:pt idx="3">
                        <c:v>04.03.2023</c:v>
                      </c:pt>
                      <c:pt idx="4">
                        <c:v>05.03.2023</c:v>
                      </c:pt>
                      <c:pt idx="5">
                        <c:v>06.03.2023</c:v>
                      </c:pt>
                      <c:pt idx="6">
                        <c:v>07.03.2023</c:v>
                      </c:pt>
                      <c:pt idx="7">
                        <c:v>08.03.2023</c:v>
                      </c:pt>
                      <c:pt idx="8">
                        <c:v>09.03.2023</c:v>
                      </c:pt>
                      <c:pt idx="9">
                        <c:v>10.03.2023</c:v>
                      </c:pt>
                      <c:pt idx="10">
                        <c:v>11.03.2023</c:v>
                      </c:pt>
                      <c:pt idx="11">
                        <c:v>12.03.2023</c:v>
                      </c:pt>
                      <c:pt idx="12">
                        <c:v>13.03.2023</c:v>
                      </c:pt>
                      <c:pt idx="13">
                        <c:v>14.03.2023</c:v>
                      </c:pt>
                      <c:pt idx="14">
                        <c:v>15.03.2023</c:v>
                      </c:pt>
                      <c:pt idx="15">
                        <c:v>16.03.2023</c:v>
                      </c:pt>
                      <c:pt idx="16">
                        <c:v>17.03.2023</c:v>
                      </c:pt>
                      <c:pt idx="17">
                        <c:v>18.03.2023</c:v>
                      </c:pt>
                      <c:pt idx="18">
                        <c:v>19.03.2023</c:v>
                      </c:pt>
                      <c:pt idx="19">
                        <c:v>20.03.2023</c:v>
                      </c:pt>
                      <c:pt idx="20">
                        <c:v>21.03.2023</c:v>
                      </c:pt>
                      <c:pt idx="21">
                        <c:v>22.03.2023</c:v>
                      </c:pt>
                      <c:pt idx="22">
                        <c:v>23.03.2023</c:v>
                      </c:pt>
                      <c:pt idx="23">
                        <c:v>24.03.2023</c:v>
                      </c:pt>
                      <c:pt idx="24">
                        <c:v>25.03.2023</c:v>
                      </c:pt>
                      <c:pt idx="25">
                        <c:v>26.03.2023</c:v>
                      </c:pt>
                      <c:pt idx="26">
                        <c:v>27.03.2023</c:v>
                      </c:pt>
                      <c:pt idx="27">
                        <c:v>28.03.2023</c:v>
                      </c:pt>
                      <c:pt idx="28">
                        <c:v>29.03.2023</c:v>
                      </c:pt>
                      <c:pt idx="29">
                        <c:v>30.03.2023</c:v>
                      </c:pt>
                      <c:pt idx="30">
                        <c:v>31.03.2023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0803-498F-96E8-3AA5A3732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200832"/>
        <c:axId val="365201224"/>
      </c:lineChart>
      <c:catAx>
        <c:axId val="36520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201224"/>
        <c:crosses val="autoZero"/>
        <c:auto val="1"/>
        <c:lblAlgn val="ctr"/>
        <c:lblOffset val="100"/>
        <c:noMultiLvlLbl val="0"/>
      </c:catAx>
      <c:valAx>
        <c:axId val="36520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200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705330508385246"/>
                  <c:y val="-0.305856991397768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'австр долл.'!$L$4:$L$33</c:f>
              <c:numCache>
                <c:formatCode>0.0000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'австр долл.'!$K$4:$K$33</c15:sqref>
                        </c15:formulaRef>
                      </c:ext>
                    </c:extLst>
                    <c:strCache>
                      <c:ptCount val="30"/>
                      <c:pt idx="0">
                        <c:v>01.04.2023</c:v>
                      </c:pt>
                      <c:pt idx="1">
                        <c:v>02.04.2023</c:v>
                      </c:pt>
                      <c:pt idx="2">
                        <c:v>03.04.2023</c:v>
                      </c:pt>
                      <c:pt idx="3">
                        <c:v>04.04.2023</c:v>
                      </c:pt>
                      <c:pt idx="4">
                        <c:v>05.04.2023</c:v>
                      </c:pt>
                      <c:pt idx="5">
                        <c:v>06.04.2023</c:v>
                      </c:pt>
                      <c:pt idx="6">
                        <c:v>07.04.2023</c:v>
                      </c:pt>
                      <c:pt idx="7">
                        <c:v>08.04.2023</c:v>
                      </c:pt>
                      <c:pt idx="8">
                        <c:v>09.04.2023</c:v>
                      </c:pt>
                      <c:pt idx="9">
                        <c:v>10.04.2023</c:v>
                      </c:pt>
                      <c:pt idx="10">
                        <c:v>11.04.2023</c:v>
                      </c:pt>
                      <c:pt idx="11">
                        <c:v>12.04.2023</c:v>
                      </c:pt>
                      <c:pt idx="12">
                        <c:v>13.04.2023</c:v>
                      </c:pt>
                      <c:pt idx="13">
                        <c:v>14.04.2023</c:v>
                      </c:pt>
                      <c:pt idx="14">
                        <c:v>15.04.2023</c:v>
                      </c:pt>
                      <c:pt idx="15">
                        <c:v>16.04.2023</c:v>
                      </c:pt>
                      <c:pt idx="16">
                        <c:v>17.04.2023</c:v>
                      </c:pt>
                      <c:pt idx="17">
                        <c:v>18.04.2023</c:v>
                      </c:pt>
                      <c:pt idx="18">
                        <c:v>19.04.2023</c:v>
                      </c:pt>
                      <c:pt idx="19">
                        <c:v>20.04.2023</c:v>
                      </c:pt>
                      <c:pt idx="20">
                        <c:v>21.04.2023</c:v>
                      </c:pt>
                      <c:pt idx="21">
                        <c:v>22.04.2023</c:v>
                      </c:pt>
                      <c:pt idx="22">
                        <c:v>23.04.2023</c:v>
                      </c:pt>
                      <c:pt idx="23">
                        <c:v>24.04.2023</c:v>
                      </c:pt>
                      <c:pt idx="24">
                        <c:v>25.04.2023</c:v>
                      </c:pt>
                      <c:pt idx="25">
                        <c:v>26.04.2023</c:v>
                      </c:pt>
                      <c:pt idx="26">
                        <c:v>27.04.2023</c:v>
                      </c:pt>
                      <c:pt idx="27">
                        <c:v>28.04.2023</c:v>
                      </c:pt>
                      <c:pt idx="28">
                        <c:v>29.04.2023</c:v>
                      </c:pt>
                      <c:pt idx="29">
                        <c:v>30.04.2023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EE9A-46A5-A470-D5871CB01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201616"/>
        <c:axId val="365202008"/>
      </c:lineChart>
      <c:catAx>
        <c:axId val="36520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202008"/>
        <c:crosses val="autoZero"/>
        <c:auto val="1"/>
        <c:lblAlgn val="ctr"/>
        <c:lblOffset val="100"/>
        <c:noMultiLvlLbl val="0"/>
      </c:catAx>
      <c:valAx>
        <c:axId val="36520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20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2216783143070973"/>
                  <c:y val="-0.7568144111421236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'австр долл.'!$O$4:$O$34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'австр долл.'!$N$4:$N$34</c15:sqref>
                        </c15:formulaRef>
                      </c:ext>
                    </c:extLst>
                    <c:strCache>
                      <c:ptCount val="31"/>
                      <c:pt idx="0">
                        <c:v>01.05.2023</c:v>
                      </c:pt>
                      <c:pt idx="1">
                        <c:v>02.05.2023</c:v>
                      </c:pt>
                      <c:pt idx="2">
                        <c:v>03.05.2023</c:v>
                      </c:pt>
                      <c:pt idx="3">
                        <c:v>04.05.2023</c:v>
                      </c:pt>
                      <c:pt idx="4">
                        <c:v>05.05.2023</c:v>
                      </c:pt>
                      <c:pt idx="5">
                        <c:v>06.05.2023</c:v>
                      </c:pt>
                      <c:pt idx="6">
                        <c:v>07.05.2023</c:v>
                      </c:pt>
                      <c:pt idx="7">
                        <c:v>08.05.2023</c:v>
                      </c:pt>
                      <c:pt idx="8">
                        <c:v>09.05.2023</c:v>
                      </c:pt>
                      <c:pt idx="9">
                        <c:v>10.05.2023</c:v>
                      </c:pt>
                      <c:pt idx="10">
                        <c:v>11.05.2023</c:v>
                      </c:pt>
                      <c:pt idx="11">
                        <c:v>12.05.2023</c:v>
                      </c:pt>
                      <c:pt idx="12">
                        <c:v>13.05.2023</c:v>
                      </c:pt>
                      <c:pt idx="13">
                        <c:v>14.05.2023</c:v>
                      </c:pt>
                      <c:pt idx="14">
                        <c:v>15.05.2023</c:v>
                      </c:pt>
                      <c:pt idx="15">
                        <c:v>16.05.2023</c:v>
                      </c:pt>
                      <c:pt idx="16">
                        <c:v>17.05.2023</c:v>
                      </c:pt>
                      <c:pt idx="17">
                        <c:v>18.05.2023</c:v>
                      </c:pt>
                      <c:pt idx="18">
                        <c:v>19.05.2023</c:v>
                      </c:pt>
                      <c:pt idx="19">
                        <c:v>20.05.2023</c:v>
                      </c:pt>
                      <c:pt idx="20">
                        <c:v>21.05.2023</c:v>
                      </c:pt>
                      <c:pt idx="21">
                        <c:v>22.05.2023</c:v>
                      </c:pt>
                      <c:pt idx="22">
                        <c:v>23.05.2023</c:v>
                      </c:pt>
                      <c:pt idx="23">
                        <c:v>24.05.2023</c:v>
                      </c:pt>
                      <c:pt idx="24">
                        <c:v>25.05.2023</c:v>
                      </c:pt>
                      <c:pt idx="25">
                        <c:v>26.05.2023</c:v>
                      </c:pt>
                      <c:pt idx="26">
                        <c:v>27.05.2023</c:v>
                      </c:pt>
                      <c:pt idx="27">
                        <c:v>28.05.2023</c:v>
                      </c:pt>
                      <c:pt idx="28">
                        <c:v>29.05.2023</c:v>
                      </c:pt>
                      <c:pt idx="29">
                        <c:v>30.05.2023</c:v>
                      </c:pt>
                      <c:pt idx="30">
                        <c:v>31.05.2023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DC5A-44AF-9C1B-0802E4A33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203184"/>
        <c:axId val="365203576"/>
      </c:lineChart>
      <c:catAx>
        <c:axId val="36520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203576"/>
        <c:crosses val="autoZero"/>
        <c:auto val="1"/>
        <c:lblAlgn val="ctr"/>
        <c:lblOffset val="100"/>
        <c:noMultiLvlLbl val="0"/>
      </c:catAx>
      <c:valAx>
        <c:axId val="36520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203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998085781445994"/>
                  <c:y val="0.162332888229415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'австр долл.'!$R$4:$R$34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'австр долл.'!$Q$4:$Q$34</c15:sqref>
                        </c15:formulaRef>
                      </c:ext>
                    </c:extLst>
                    <c:strCache>
                      <c:ptCount val="31"/>
                      <c:pt idx="0">
                        <c:v>01.06.2023</c:v>
                      </c:pt>
                      <c:pt idx="1">
                        <c:v>02.06.2023</c:v>
                      </c:pt>
                      <c:pt idx="2">
                        <c:v>03.06.2023</c:v>
                      </c:pt>
                      <c:pt idx="3">
                        <c:v>04.06.2023</c:v>
                      </c:pt>
                      <c:pt idx="4">
                        <c:v>05.06.2023</c:v>
                      </c:pt>
                      <c:pt idx="5">
                        <c:v>06.06.2023</c:v>
                      </c:pt>
                      <c:pt idx="6">
                        <c:v>07.06.2023</c:v>
                      </c:pt>
                      <c:pt idx="7">
                        <c:v>08.06.2023</c:v>
                      </c:pt>
                      <c:pt idx="8">
                        <c:v>09.06.2023</c:v>
                      </c:pt>
                      <c:pt idx="9">
                        <c:v>10.06.2023</c:v>
                      </c:pt>
                      <c:pt idx="10">
                        <c:v>11.06.2023</c:v>
                      </c:pt>
                      <c:pt idx="11">
                        <c:v>12.06.2023</c:v>
                      </c:pt>
                      <c:pt idx="12">
                        <c:v>13.06.2023</c:v>
                      </c:pt>
                      <c:pt idx="13">
                        <c:v>14.06.2023</c:v>
                      </c:pt>
                      <c:pt idx="14">
                        <c:v>15.06.2023</c:v>
                      </c:pt>
                      <c:pt idx="15">
                        <c:v>16.06.2023</c:v>
                      </c:pt>
                      <c:pt idx="16">
                        <c:v>17.06.2023</c:v>
                      </c:pt>
                      <c:pt idx="17">
                        <c:v>18.06.2023</c:v>
                      </c:pt>
                      <c:pt idx="18">
                        <c:v>19.06.2023</c:v>
                      </c:pt>
                      <c:pt idx="19">
                        <c:v>20.06.2023</c:v>
                      </c:pt>
                      <c:pt idx="20">
                        <c:v>21.06.2023</c:v>
                      </c:pt>
                      <c:pt idx="21">
                        <c:v>22.06.2023</c:v>
                      </c:pt>
                      <c:pt idx="22">
                        <c:v>23.06.2023</c:v>
                      </c:pt>
                      <c:pt idx="23">
                        <c:v>24.06.2023</c:v>
                      </c:pt>
                      <c:pt idx="24">
                        <c:v>25.06.2023</c:v>
                      </c:pt>
                      <c:pt idx="25">
                        <c:v>26.06.2023</c:v>
                      </c:pt>
                      <c:pt idx="26">
                        <c:v>27.06.2023</c:v>
                      </c:pt>
                      <c:pt idx="27">
                        <c:v>28.06.2023</c:v>
                      </c:pt>
                      <c:pt idx="28">
                        <c:v>29.06.2023</c:v>
                      </c:pt>
                      <c:pt idx="29">
                        <c:v>30.06.2023</c:v>
                      </c:pt>
                      <c:pt idx="30">
                        <c:v>31.06.2023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CF79-4635-A14F-C1115BE8F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203968"/>
        <c:axId val="365204360"/>
      </c:lineChart>
      <c:catAx>
        <c:axId val="36520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204360"/>
        <c:crosses val="autoZero"/>
        <c:auto val="1"/>
        <c:lblAlgn val="ctr"/>
        <c:lblOffset val="100"/>
        <c:noMultiLvlLbl val="0"/>
      </c:catAx>
      <c:valAx>
        <c:axId val="36520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20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159187932833696"/>
                  <c:y val="0.2992826807509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'австр долл.'!$U$4:$U$34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'австр долл.'!$T$4:$T$34</c15:sqref>
                        </c15:formulaRef>
                      </c:ext>
                    </c:extLst>
                    <c:strCache>
                      <c:ptCount val="31"/>
                      <c:pt idx="0">
                        <c:v>01.07.2023</c:v>
                      </c:pt>
                      <c:pt idx="1">
                        <c:v>02.07.2023</c:v>
                      </c:pt>
                      <c:pt idx="2">
                        <c:v>03.07.2023</c:v>
                      </c:pt>
                      <c:pt idx="3">
                        <c:v>04.07.2023</c:v>
                      </c:pt>
                      <c:pt idx="4">
                        <c:v>05.07.2023</c:v>
                      </c:pt>
                      <c:pt idx="5">
                        <c:v>06.07.2023</c:v>
                      </c:pt>
                      <c:pt idx="6">
                        <c:v>07.07.2023</c:v>
                      </c:pt>
                      <c:pt idx="7">
                        <c:v>08.07.2023</c:v>
                      </c:pt>
                      <c:pt idx="8">
                        <c:v>09.07.2023</c:v>
                      </c:pt>
                      <c:pt idx="9">
                        <c:v>10.07.2023</c:v>
                      </c:pt>
                      <c:pt idx="10">
                        <c:v>11.07.2023</c:v>
                      </c:pt>
                      <c:pt idx="11">
                        <c:v>12.07.2023</c:v>
                      </c:pt>
                      <c:pt idx="12">
                        <c:v>13.07.2023</c:v>
                      </c:pt>
                      <c:pt idx="13">
                        <c:v>14.07.2023</c:v>
                      </c:pt>
                      <c:pt idx="14">
                        <c:v>15.07.2023</c:v>
                      </c:pt>
                      <c:pt idx="15">
                        <c:v>16.07.2023</c:v>
                      </c:pt>
                      <c:pt idx="16">
                        <c:v>17.07.2023</c:v>
                      </c:pt>
                      <c:pt idx="17">
                        <c:v>18.07.2023</c:v>
                      </c:pt>
                      <c:pt idx="18">
                        <c:v>19.07.2023</c:v>
                      </c:pt>
                      <c:pt idx="19">
                        <c:v>20.07.2023</c:v>
                      </c:pt>
                      <c:pt idx="20">
                        <c:v>21.07.2023</c:v>
                      </c:pt>
                      <c:pt idx="21">
                        <c:v>22.07.2023</c:v>
                      </c:pt>
                      <c:pt idx="22">
                        <c:v>23.07.2023</c:v>
                      </c:pt>
                      <c:pt idx="23">
                        <c:v>24.07.2023</c:v>
                      </c:pt>
                      <c:pt idx="24">
                        <c:v>25.07.2023</c:v>
                      </c:pt>
                      <c:pt idx="25">
                        <c:v>26.07.2023</c:v>
                      </c:pt>
                      <c:pt idx="26">
                        <c:v>27.07.2023</c:v>
                      </c:pt>
                      <c:pt idx="27">
                        <c:v>28.07.2023</c:v>
                      </c:pt>
                      <c:pt idx="28">
                        <c:v>29.07.2023</c:v>
                      </c:pt>
                      <c:pt idx="29">
                        <c:v>30.07.2023</c:v>
                      </c:pt>
                      <c:pt idx="30">
                        <c:v>31.07.2023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D3D1-4BB9-91C1-10C50BDA1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205144"/>
        <c:axId val="365205536"/>
      </c:lineChart>
      <c:catAx>
        <c:axId val="365205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205536"/>
        <c:crosses val="autoZero"/>
        <c:auto val="1"/>
        <c:lblAlgn val="ctr"/>
        <c:lblOffset val="100"/>
        <c:noMultiLvlLbl val="0"/>
      </c:catAx>
      <c:valAx>
        <c:axId val="36520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205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1623712698563288"/>
                  <c:y val="0.3207779134323598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'австр долл.'!$X$4:$X$34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'австр долл.'!$W$4:$W$34</c15:sqref>
                        </c15:formulaRef>
                      </c:ext>
                    </c:extLst>
                    <c:strCache>
                      <c:ptCount val="31"/>
                      <c:pt idx="0">
                        <c:v>01.08.2023</c:v>
                      </c:pt>
                      <c:pt idx="1">
                        <c:v>02.08.2023</c:v>
                      </c:pt>
                      <c:pt idx="2">
                        <c:v>03.08.2023</c:v>
                      </c:pt>
                      <c:pt idx="3">
                        <c:v>04.08.2023</c:v>
                      </c:pt>
                      <c:pt idx="4">
                        <c:v>05.08.2023</c:v>
                      </c:pt>
                      <c:pt idx="5">
                        <c:v>06.08.2023</c:v>
                      </c:pt>
                      <c:pt idx="6">
                        <c:v>07.08.2023</c:v>
                      </c:pt>
                      <c:pt idx="7">
                        <c:v>08.08.2023</c:v>
                      </c:pt>
                      <c:pt idx="8">
                        <c:v>09.08.2023</c:v>
                      </c:pt>
                      <c:pt idx="9">
                        <c:v>10.08.2023</c:v>
                      </c:pt>
                      <c:pt idx="10">
                        <c:v>11.08.2023</c:v>
                      </c:pt>
                      <c:pt idx="11">
                        <c:v>12.08.2023</c:v>
                      </c:pt>
                      <c:pt idx="12">
                        <c:v>13.08.2023</c:v>
                      </c:pt>
                      <c:pt idx="13">
                        <c:v>14.08.2023</c:v>
                      </c:pt>
                      <c:pt idx="14">
                        <c:v>15.08.2023</c:v>
                      </c:pt>
                      <c:pt idx="15">
                        <c:v>16.08.2023</c:v>
                      </c:pt>
                      <c:pt idx="16">
                        <c:v>17.08.2023</c:v>
                      </c:pt>
                      <c:pt idx="17">
                        <c:v>18.08.2023</c:v>
                      </c:pt>
                      <c:pt idx="18">
                        <c:v>19.08.2023</c:v>
                      </c:pt>
                      <c:pt idx="19">
                        <c:v>20.08.2023</c:v>
                      </c:pt>
                      <c:pt idx="20">
                        <c:v>21.08.2023</c:v>
                      </c:pt>
                      <c:pt idx="21">
                        <c:v>22.08.2023</c:v>
                      </c:pt>
                      <c:pt idx="22">
                        <c:v>23.08.2023</c:v>
                      </c:pt>
                      <c:pt idx="23">
                        <c:v>24.08.2023</c:v>
                      </c:pt>
                      <c:pt idx="24">
                        <c:v>25.08.2023</c:v>
                      </c:pt>
                      <c:pt idx="25">
                        <c:v>26.08.2023</c:v>
                      </c:pt>
                      <c:pt idx="26">
                        <c:v>27.08.2023</c:v>
                      </c:pt>
                      <c:pt idx="27">
                        <c:v>28.08.2023</c:v>
                      </c:pt>
                      <c:pt idx="28">
                        <c:v>29.08.2023</c:v>
                      </c:pt>
                      <c:pt idx="29">
                        <c:v>30.08.2023</c:v>
                      </c:pt>
                      <c:pt idx="30">
                        <c:v>31.08.2023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5D16-49DA-A914-5891242F1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53888"/>
        <c:axId val="365954280"/>
      </c:lineChart>
      <c:catAx>
        <c:axId val="36595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954280"/>
        <c:crosses val="autoZero"/>
        <c:auto val="1"/>
        <c:lblAlgn val="ctr"/>
        <c:lblOffset val="100"/>
        <c:noMultiLvlLbl val="0"/>
      </c:catAx>
      <c:valAx>
        <c:axId val="36595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95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4638817738144184"/>
                  <c:y val="5.323536178184389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'австр долл.'!$AA$4:$AA$34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'австр долл.'!$Z$4:$Z$34</c15:sqref>
                        </c15:formulaRef>
                      </c:ext>
                    </c:extLst>
                    <c:strCache>
                      <c:ptCount val="31"/>
                      <c:pt idx="0">
                        <c:v>01.09.2023</c:v>
                      </c:pt>
                      <c:pt idx="1">
                        <c:v>02.09.2023</c:v>
                      </c:pt>
                      <c:pt idx="2">
                        <c:v>03.09.2023</c:v>
                      </c:pt>
                      <c:pt idx="3">
                        <c:v>04.09.2023</c:v>
                      </c:pt>
                      <c:pt idx="4">
                        <c:v>05.09.2023</c:v>
                      </c:pt>
                      <c:pt idx="5">
                        <c:v>06.09.2023</c:v>
                      </c:pt>
                      <c:pt idx="6">
                        <c:v>07.09.2023</c:v>
                      </c:pt>
                      <c:pt idx="7">
                        <c:v>08.09.2023</c:v>
                      </c:pt>
                      <c:pt idx="8">
                        <c:v>09.09.2023</c:v>
                      </c:pt>
                      <c:pt idx="9">
                        <c:v>10.09.2023</c:v>
                      </c:pt>
                      <c:pt idx="10">
                        <c:v>11.09.2023</c:v>
                      </c:pt>
                      <c:pt idx="11">
                        <c:v>12.09.2023</c:v>
                      </c:pt>
                      <c:pt idx="12">
                        <c:v>13.09.2023</c:v>
                      </c:pt>
                      <c:pt idx="13">
                        <c:v>14.09.2023</c:v>
                      </c:pt>
                      <c:pt idx="14">
                        <c:v>15.09.2023</c:v>
                      </c:pt>
                      <c:pt idx="15">
                        <c:v>16.09.2023</c:v>
                      </c:pt>
                      <c:pt idx="16">
                        <c:v>17.09.2023</c:v>
                      </c:pt>
                      <c:pt idx="17">
                        <c:v>18.09.2023</c:v>
                      </c:pt>
                      <c:pt idx="18">
                        <c:v>19.09.2023</c:v>
                      </c:pt>
                      <c:pt idx="19">
                        <c:v>20.09.2023</c:v>
                      </c:pt>
                      <c:pt idx="20">
                        <c:v>21.09.2023</c:v>
                      </c:pt>
                      <c:pt idx="21">
                        <c:v>22.09.2023</c:v>
                      </c:pt>
                      <c:pt idx="22">
                        <c:v>23.09.2023</c:v>
                      </c:pt>
                      <c:pt idx="23">
                        <c:v>24.09.2023</c:v>
                      </c:pt>
                      <c:pt idx="24">
                        <c:v>25.09.2023</c:v>
                      </c:pt>
                      <c:pt idx="25">
                        <c:v>26.09.2023</c:v>
                      </c:pt>
                      <c:pt idx="26">
                        <c:v>27.09.2023</c:v>
                      </c:pt>
                      <c:pt idx="27">
                        <c:v>28.09.2023</c:v>
                      </c:pt>
                      <c:pt idx="28">
                        <c:v>29.09.2023</c:v>
                      </c:pt>
                      <c:pt idx="29">
                        <c:v>30.09.2023</c:v>
                      </c:pt>
                      <c:pt idx="30">
                        <c:v>31.09.2023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4126-41A9-9271-484FAB36D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55064"/>
        <c:axId val="365955456"/>
      </c:lineChart>
      <c:catAx>
        <c:axId val="365955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955456"/>
        <c:crosses val="autoZero"/>
        <c:auto val="1"/>
        <c:lblAlgn val="ctr"/>
        <c:lblOffset val="100"/>
        <c:noMultiLvlLbl val="0"/>
      </c:catAx>
      <c:valAx>
        <c:axId val="36595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955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4638817738144184"/>
                  <c:y val="5.323536178184389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'австр долл.'!$AD$4:$AD$34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'австр долл.'!$AC$4:$AC$34</c15:sqref>
                        </c15:formulaRef>
                      </c:ext>
                    </c:extLst>
                    <c:strCache>
                      <c:ptCount val="31"/>
                      <c:pt idx="0">
                        <c:v>01.10.2023</c:v>
                      </c:pt>
                      <c:pt idx="1">
                        <c:v>02.10.2023</c:v>
                      </c:pt>
                      <c:pt idx="2">
                        <c:v>03.10.2023</c:v>
                      </c:pt>
                      <c:pt idx="3">
                        <c:v>04.10.2023</c:v>
                      </c:pt>
                      <c:pt idx="4">
                        <c:v>05.10.2023</c:v>
                      </c:pt>
                      <c:pt idx="5">
                        <c:v>06.10.2023</c:v>
                      </c:pt>
                      <c:pt idx="6">
                        <c:v>07.10.2023</c:v>
                      </c:pt>
                      <c:pt idx="7">
                        <c:v>08.10.2023</c:v>
                      </c:pt>
                      <c:pt idx="8">
                        <c:v>09.10.2023</c:v>
                      </c:pt>
                      <c:pt idx="9">
                        <c:v>10.10.2023</c:v>
                      </c:pt>
                      <c:pt idx="10">
                        <c:v>11.10.2023</c:v>
                      </c:pt>
                      <c:pt idx="11">
                        <c:v>12.10.2023</c:v>
                      </c:pt>
                      <c:pt idx="12">
                        <c:v>13.10.2023</c:v>
                      </c:pt>
                      <c:pt idx="13">
                        <c:v>14.10.2023</c:v>
                      </c:pt>
                      <c:pt idx="14">
                        <c:v>15.10.2023</c:v>
                      </c:pt>
                      <c:pt idx="15">
                        <c:v>16.10.2023</c:v>
                      </c:pt>
                      <c:pt idx="16">
                        <c:v>17.10.2023</c:v>
                      </c:pt>
                      <c:pt idx="17">
                        <c:v>18.10.2023</c:v>
                      </c:pt>
                      <c:pt idx="18">
                        <c:v>19.10.2023</c:v>
                      </c:pt>
                      <c:pt idx="19">
                        <c:v>20.10.2023</c:v>
                      </c:pt>
                      <c:pt idx="20">
                        <c:v>21.10.2023</c:v>
                      </c:pt>
                      <c:pt idx="21">
                        <c:v>22.10.2023</c:v>
                      </c:pt>
                      <c:pt idx="22">
                        <c:v>23.10.2023</c:v>
                      </c:pt>
                      <c:pt idx="23">
                        <c:v>24.10.2023</c:v>
                      </c:pt>
                      <c:pt idx="24">
                        <c:v>25.10.2023</c:v>
                      </c:pt>
                      <c:pt idx="25">
                        <c:v>26.10.2023</c:v>
                      </c:pt>
                      <c:pt idx="26">
                        <c:v>27.10.2023</c:v>
                      </c:pt>
                      <c:pt idx="27">
                        <c:v>28.10.2023</c:v>
                      </c:pt>
                      <c:pt idx="28">
                        <c:v>29.10.2023</c:v>
                      </c:pt>
                      <c:pt idx="29">
                        <c:v>30.10.2023</c:v>
                      </c:pt>
                      <c:pt idx="30">
                        <c:v>31.10.2023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4F2D-4E1C-BE60-6629207E7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56240"/>
        <c:axId val="365956632"/>
      </c:lineChart>
      <c:catAx>
        <c:axId val="36595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956632"/>
        <c:crosses val="autoZero"/>
        <c:auto val="1"/>
        <c:lblAlgn val="ctr"/>
        <c:lblOffset val="100"/>
        <c:noMultiLvlLbl val="0"/>
      </c:catAx>
      <c:valAx>
        <c:axId val="365956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95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4638817738144184"/>
                  <c:y val="5.323536178184389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'австр долл.'!$AG$4:$AG$34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'австр долл.'!$AF$4:$AF$34</c15:sqref>
                        </c15:formulaRef>
                      </c:ext>
                    </c:extLst>
                    <c:strCache>
                      <c:ptCount val="31"/>
                      <c:pt idx="0">
                        <c:v>01.11.2023</c:v>
                      </c:pt>
                      <c:pt idx="1">
                        <c:v>02.11.2023</c:v>
                      </c:pt>
                      <c:pt idx="2">
                        <c:v>03.11.2023</c:v>
                      </c:pt>
                      <c:pt idx="3">
                        <c:v>04.11.2023</c:v>
                      </c:pt>
                      <c:pt idx="4">
                        <c:v>05.11.2023</c:v>
                      </c:pt>
                      <c:pt idx="5">
                        <c:v>06.11.2023</c:v>
                      </c:pt>
                      <c:pt idx="6">
                        <c:v>07.11.2023</c:v>
                      </c:pt>
                      <c:pt idx="7">
                        <c:v>08.11.2023</c:v>
                      </c:pt>
                      <c:pt idx="8">
                        <c:v>09.11.2023</c:v>
                      </c:pt>
                      <c:pt idx="9">
                        <c:v>10.11.2023</c:v>
                      </c:pt>
                      <c:pt idx="10">
                        <c:v>11.11.2023</c:v>
                      </c:pt>
                      <c:pt idx="11">
                        <c:v>12.11.2023</c:v>
                      </c:pt>
                      <c:pt idx="12">
                        <c:v>13.11.2023</c:v>
                      </c:pt>
                      <c:pt idx="13">
                        <c:v>14.11.2023</c:v>
                      </c:pt>
                      <c:pt idx="14">
                        <c:v>15.11.2023</c:v>
                      </c:pt>
                      <c:pt idx="15">
                        <c:v>16.11.2023</c:v>
                      </c:pt>
                      <c:pt idx="16">
                        <c:v>17.11.2023</c:v>
                      </c:pt>
                      <c:pt idx="17">
                        <c:v>18.11.2023</c:v>
                      </c:pt>
                      <c:pt idx="18">
                        <c:v>19.11.2023</c:v>
                      </c:pt>
                      <c:pt idx="19">
                        <c:v>20.11.2023</c:v>
                      </c:pt>
                      <c:pt idx="20">
                        <c:v>21.11.2023</c:v>
                      </c:pt>
                      <c:pt idx="21">
                        <c:v>22.11.2023</c:v>
                      </c:pt>
                      <c:pt idx="22">
                        <c:v>23.11.2023</c:v>
                      </c:pt>
                      <c:pt idx="23">
                        <c:v>24.11.2023</c:v>
                      </c:pt>
                      <c:pt idx="24">
                        <c:v>25.11.2023</c:v>
                      </c:pt>
                      <c:pt idx="25">
                        <c:v>26.11.2023</c:v>
                      </c:pt>
                      <c:pt idx="26">
                        <c:v>27.11.2023</c:v>
                      </c:pt>
                      <c:pt idx="27">
                        <c:v>28.11.2023</c:v>
                      </c:pt>
                      <c:pt idx="28">
                        <c:v>29.11.2023</c:v>
                      </c:pt>
                      <c:pt idx="29">
                        <c:v>30.11.2023</c:v>
                      </c:pt>
                      <c:pt idx="30">
                        <c:v>31.11.2023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30A8-4B4A-8AAE-1B28C0404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57416"/>
        <c:axId val="365957808"/>
      </c:lineChart>
      <c:catAx>
        <c:axId val="365957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957808"/>
        <c:crosses val="autoZero"/>
        <c:auto val="1"/>
        <c:lblAlgn val="ctr"/>
        <c:lblOffset val="100"/>
        <c:noMultiLvlLbl val="0"/>
      </c:catAx>
      <c:valAx>
        <c:axId val="36595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957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4638817738144184"/>
                  <c:y val="5.323536178184389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'австр долл.'!$AJ$4:$AJ$34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'австр долл.'!$AI$4:$AI$34</c15:sqref>
                        </c15:formulaRef>
                      </c:ext>
                    </c:extLst>
                    <c:strCache>
                      <c:ptCount val="31"/>
                      <c:pt idx="0">
                        <c:v>01.12.2023</c:v>
                      </c:pt>
                      <c:pt idx="1">
                        <c:v>02.12.2023</c:v>
                      </c:pt>
                      <c:pt idx="2">
                        <c:v>03.12.2023</c:v>
                      </c:pt>
                      <c:pt idx="3">
                        <c:v>04.12.2023</c:v>
                      </c:pt>
                      <c:pt idx="4">
                        <c:v>05.12.2023</c:v>
                      </c:pt>
                      <c:pt idx="5">
                        <c:v>06.12.2023</c:v>
                      </c:pt>
                      <c:pt idx="6">
                        <c:v>07.12.2023</c:v>
                      </c:pt>
                      <c:pt idx="7">
                        <c:v>08.12.2023</c:v>
                      </c:pt>
                      <c:pt idx="8">
                        <c:v>09.12.2023</c:v>
                      </c:pt>
                      <c:pt idx="9">
                        <c:v>10.12.2023</c:v>
                      </c:pt>
                      <c:pt idx="10">
                        <c:v>11.12.2023</c:v>
                      </c:pt>
                      <c:pt idx="11">
                        <c:v>12.12.2023</c:v>
                      </c:pt>
                      <c:pt idx="12">
                        <c:v>13.12.2023</c:v>
                      </c:pt>
                      <c:pt idx="13">
                        <c:v>14.12.2023</c:v>
                      </c:pt>
                      <c:pt idx="14">
                        <c:v>15.12.2023</c:v>
                      </c:pt>
                      <c:pt idx="15">
                        <c:v>16.12.2023</c:v>
                      </c:pt>
                      <c:pt idx="16">
                        <c:v>17.12.2023</c:v>
                      </c:pt>
                      <c:pt idx="17">
                        <c:v>18.12.2023</c:v>
                      </c:pt>
                      <c:pt idx="18">
                        <c:v>19.12.2023</c:v>
                      </c:pt>
                      <c:pt idx="19">
                        <c:v>20.12.2023</c:v>
                      </c:pt>
                      <c:pt idx="20">
                        <c:v>21.12.2023</c:v>
                      </c:pt>
                      <c:pt idx="21">
                        <c:v>22.12.2023</c:v>
                      </c:pt>
                      <c:pt idx="22">
                        <c:v>23.12.2023</c:v>
                      </c:pt>
                      <c:pt idx="23">
                        <c:v>24.12.2023</c:v>
                      </c:pt>
                      <c:pt idx="24">
                        <c:v>25.12.2023</c:v>
                      </c:pt>
                      <c:pt idx="25">
                        <c:v>26.12.2023</c:v>
                      </c:pt>
                      <c:pt idx="26">
                        <c:v>27.12.2023</c:v>
                      </c:pt>
                      <c:pt idx="27">
                        <c:v>28.12.2023</c:v>
                      </c:pt>
                      <c:pt idx="28">
                        <c:v>29.12.2023</c:v>
                      </c:pt>
                      <c:pt idx="29">
                        <c:v>30.12.2023</c:v>
                      </c:pt>
                      <c:pt idx="30">
                        <c:v>31.12.2023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E0D9-4529-8143-DE28BBEF8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58592"/>
        <c:axId val="365958984"/>
      </c:lineChart>
      <c:catAx>
        <c:axId val="36595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958984"/>
        <c:crosses val="autoZero"/>
        <c:auto val="1"/>
        <c:lblAlgn val="ctr"/>
        <c:lblOffset val="100"/>
        <c:noMultiLvlLbl val="0"/>
      </c:catAx>
      <c:valAx>
        <c:axId val="36595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95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forward val="2"/>
            <c:dispRSqr val="1"/>
            <c:dispEq val="0"/>
            <c:trendlineLbl>
              <c:layout>
                <c:manualLayout>
                  <c:x val="-0.22022704993201145"/>
                  <c:y val="0.3283375794705251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шв.фр.!$B$4:$B$34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шв.фр.!$C$4:$C$34</c:f>
              <c:numCache>
                <c:formatCode>0.0000</c:formatCode>
                <c:ptCount val="31"/>
                <c:pt idx="0">
                  <c:v>76.180499999999995</c:v>
                </c:pt>
                <c:pt idx="1">
                  <c:v>76.180499999999995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74-441F-9F47-1976A5988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60160"/>
        <c:axId val="365960552"/>
      </c:lineChart>
      <c:catAx>
        <c:axId val="36596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960552"/>
        <c:crosses val="autoZero"/>
        <c:auto val="1"/>
        <c:lblAlgn val="ctr"/>
        <c:lblOffset val="100"/>
        <c:noMultiLvlLbl val="0"/>
      </c:catAx>
      <c:valAx>
        <c:axId val="365960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960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449409185297622"/>
                  <c:y val="-0.2037476370337820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шв.фр.!$E$4:$E$31</c:f>
              <c:strCache>
                <c:ptCount val="28"/>
                <c:pt idx="0">
                  <c:v>01.02.2023</c:v>
                </c:pt>
                <c:pt idx="1">
                  <c:v>02.02.2023</c:v>
                </c:pt>
                <c:pt idx="2">
                  <c:v>03.02.2023</c:v>
                </c:pt>
                <c:pt idx="3">
                  <c:v>04.02.2023</c:v>
                </c:pt>
                <c:pt idx="4">
                  <c:v>05.02.2023</c:v>
                </c:pt>
                <c:pt idx="5">
                  <c:v>06.02.2023</c:v>
                </c:pt>
                <c:pt idx="6">
                  <c:v>07.02.2023</c:v>
                </c:pt>
                <c:pt idx="7">
                  <c:v>08.02.2023</c:v>
                </c:pt>
                <c:pt idx="8">
                  <c:v>09.02.2023</c:v>
                </c:pt>
                <c:pt idx="9">
                  <c:v>10.02.2023</c:v>
                </c:pt>
                <c:pt idx="10">
                  <c:v>11.02.2023</c:v>
                </c:pt>
                <c:pt idx="11">
                  <c:v>12.02.2023</c:v>
                </c:pt>
                <c:pt idx="12">
                  <c:v>13.02.2023</c:v>
                </c:pt>
                <c:pt idx="13">
                  <c:v>14.02.2023</c:v>
                </c:pt>
                <c:pt idx="14">
                  <c:v>15.02.2023</c:v>
                </c:pt>
                <c:pt idx="15">
                  <c:v>16.02.2023</c:v>
                </c:pt>
                <c:pt idx="16">
                  <c:v>17.02.2023</c:v>
                </c:pt>
                <c:pt idx="17">
                  <c:v>18.02.2023</c:v>
                </c:pt>
                <c:pt idx="18">
                  <c:v>19.02.2023</c:v>
                </c:pt>
                <c:pt idx="19">
                  <c:v>20.02.2023</c:v>
                </c:pt>
                <c:pt idx="20">
                  <c:v>21.02.2023</c:v>
                </c:pt>
                <c:pt idx="21">
                  <c:v>22.02.2023</c:v>
                </c:pt>
                <c:pt idx="22">
                  <c:v>23.02.2023</c:v>
                </c:pt>
                <c:pt idx="23">
                  <c:v>24.02.2023</c:v>
                </c:pt>
                <c:pt idx="24">
                  <c:v>25.02.2023</c:v>
                </c:pt>
                <c:pt idx="25">
                  <c:v>26.02.2023</c:v>
                </c:pt>
                <c:pt idx="26">
                  <c:v>27.02.2023</c:v>
                </c:pt>
                <c:pt idx="27">
                  <c:v>28.02.2023</c:v>
                </c:pt>
              </c:strCache>
            </c:strRef>
          </c:cat>
          <c:val>
            <c:numRef>
              <c:f>шв.фр.!$F$4:$F$31</c:f>
              <c:numCache>
                <c:formatCode>0.0000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6D-4252-ADB7-601C6DF24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60944"/>
        <c:axId val="364540112"/>
      </c:lineChart>
      <c:catAx>
        <c:axId val="36596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540112"/>
        <c:crosses val="autoZero"/>
        <c:auto val="1"/>
        <c:lblAlgn val="ctr"/>
        <c:lblOffset val="100"/>
        <c:noMultiLvlLbl val="0"/>
      </c:catAx>
      <c:valAx>
        <c:axId val="36454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5960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8410861292940792"/>
                  <c:y val="-0.518108263717376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шв.фр.!$I$4:$I$34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шв.фр.!$H$4:$H$34</c15:sqref>
                        </c15:formulaRef>
                      </c:ext>
                    </c:extLst>
                    <c:strCache>
                      <c:ptCount val="31"/>
                      <c:pt idx="0">
                        <c:v>01.03.2023</c:v>
                      </c:pt>
                      <c:pt idx="1">
                        <c:v>02.03.2023</c:v>
                      </c:pt>
                      <c:pt idx="2">
                        <c:v>03.03.2023</c:v>
                      </c:pt>
                      <c:pt idx="3">
                        <c:v>04.03.2023</c:v>
                      </c:pt>
                      <c:pt idx="4">
                        <c:v>05.03.2023</c:v>
                      </c:pt>
                      <c:pt idx="5">
                        <c:v>06.03.2023</c:v>
                      </c:pt>
                      <c:pt idx="6">
                        <c:v>07.03.2023</c:v>
                      </c:pt>
                      <c:pt idx="7">
                        <c:v>08.03.2023</c:v>
                      </c:pt>
                      <c:pt idx="8">
                        <c:v>09.03.2023</c:v>
                      </c:pt>
                      <c:pt idx="9">
                        <c:v>10.03.2023</c:v>
                      </c:pt>
                      <c:pt idx="10">
                        <c:v>11.03.2023</c:v>
                      </c:pt>
                      <c:pt idx="11">
                        <c:v>12.03.2023</c:v>
                      </c:pt>
                      <c:pt idx="12">
                        <c:v>13.03.2023</c:v>
                      </c:pt>
                      <c:pt idx="13">
                        <c:v>14.03.2023</c:v>
                      </c:pt>
                      <c:pt idx="14">
                        <c:v>15.03.2023</c:v>
                      </c:pt>
                      <c:pt idx="15">
                        <c:v>16.03.2023</c:v>
                      </c:pt>
                      <c:pt idx="16">
                        <c:v>17.03.2023</c:v>
                      </c:pt>
                      <c:pt idx="17">
                        <c:v>18.03.2023</c:v>
                      </c:pt>
                      <c:pt idx="18">
                        <c:v>19.03.2023</c:v>
                      </c:pt>
                      <c:pt idx="19">
                        <c:v>20.03.2023</c:v>
                      </c:pt>
                      <c:pt idx="20">
                        <c:v>21.03.2023</c:v>
                      </c:pt>
                      <c:pt idx="21">
                        <c:v>22.03.2023</c:v>
                      </c:pt>
                      <c:pt idx="22">
                        <c:v>23.03.2023</c:v>
                      </c:pt>
                      <c:pt idx="23">
                        <c:v>24.03.2023</c:v>
                      </c:pt>
                      <c:pt idx="24">
                        <c:v>25.03.2023</c:v>
                      </c:pt>
                      <c:pt idx="25">
                        <c:v>26.03.2023</c:v>
                      </c:pt>
                      <c:pt idx="26">
                        <c:v>27.03.2023</c:v>
                      </c:pt>
                      <c:pt idx="27">
                        <c:v>28.03.2023</c:v>
                      </c:pt>
                      <c:pt idx="28">
                        <c:v>29.03.2023</c:v>
                      </c:pt>
                      <c:pt idx="29">
                        <c:v>30.03.2023</c:v>
                      </c:pt>
                      <c:pt idx="30">
                        <c:v>31.03.2023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C28-40C8-AD02-5C6BBBC16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541288"/>
        <c:axId val="364541680"/>
      </c:lineChart>
      <c:catAx>
        <c:axId val="364541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541680"/>
        <c:crosses val="autoZero"/>
        <c:auto val="1"/>
        <c:lblAlgn val="ctr"/>
        <c:lblOffset val="100"/>
        <c:noMultiLvlLbl val="0"/>
      </c:catAx>
      <c:valAx>
        <c:axId val="36454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541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0563429571303588"/>
                  <c:y val="-0.5318941098996873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шв.фр.!$L$4:$L$33</c:f>
              <c:numCache>
                <c:formatCode>0.0000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шв.фр.!$K$4:$K$33</c15:sqref>
                        </c15:formulaRef>
                      </c:ext>
                    </c:extLst>
                    <c:strCache>
                      <c:ptCount val="30"/>
                      <c:pt idx="0">
                        <c:v>01.04.2023</c:v>
                      </c:pt>
                      <c:pt idx="1">
                        <c:v>02.04.2023</c:v>
                      </c:pt>
                      <c:pt idx="2">
                        <c:v>03.04.2023</c:v>
                      </c:pt>
                      <c:pt idx="3">
                        <c:v>04.04.2023</c:v>
                      </c:pt>
                      <c:pt idx="4">
                        <c:v>05.04.2023</c:v>
                      </c:pt>
                      <c:pt idx="5">
                        <c:v>06.04.2023</c:v>
                      </c:pt>
                      <c:pt idx="6">
                        <c:v>07.04.2023</c:v>
                      </c:pt>
                      <c:pt idx="7">
                        <c:v>08.04.2023</c:v>
                      </c:pt>
                      <c:pt idx="8">
                        <c:v>09.04.2023</c:v>
                      </c:pt>
                      <c:pt idx="9">
                        <c:v>10.04.2023</c:v>
                      </c:pt>
                      <c:pt idx="10">
                        <c:v>11.04.2023</c:v>
                      </c:pt>
                      <c:pt idx="11">
                        <c:v>12.04.2023</c:v>
                      </c:pt>
                      <c:pt idx="12">
                        <c:v>13.04.2023</c:v>
                      </c:pt>
                      <c:pt idx="13">
                        <c:v>14.04.2023</c:v>
                      </c:pt>
                      <c:pt idx="14">
                        <c:v>15.04.2023</c:v>
                      </c:pt>
                      <c:pt idx="15">
                        <c:v>16.04.2023</c:v>
                      </c:pt>
                      <c:pt idx="16">
                        <c:v>17.04.2023</c:v>
                      </c:pt>
                      <c:pt idx="17">
                        <c:v>18.04.2023</c:v>
                      </c:pt>
                      <c:pt idx="18">
                        <c:v>19.04.2023</c:v>
                      </c:pt>
                      <c:pt idx="19">
                        <c:v>20.04.2023</c:v>
                      </c:pt>
                      <c:pt idx="20">
                        <c:v>21.04.2023</c:v>
                      </c:pt>
                      <c:pt idx="21">
                        <c:v>22.04.2023</c:v>
                      </c:pt>
                      <c:pt idx="22">
                        <c:v>23.04.2023</c:v>
                      </c:pt>
                      <c:pt idx="23">
                        <c:v>24.04.2023</c:v>
                      </c:pt>
                      <c:pt idx="24">
                        <c:v>25.04.2023</c:v>
                      </c:pt>
                      <c:pt idx="25">
                        <c:v>26.04.2023</c:v>
                      </c:pt>
                      <c:pt idx="26">
                        <c:v>27.04.2023</c:v>
                      </c:pt>
                      <c:pt idx="27">
                        <c:v>28.04.2023</c:v>
                      </c:pt>
                      <c:pt idx="28">
                        <c:v>29.04.2023</c:v>
                      </c:pt>
                      <c:pt idx="29">
                        <c:v>30.04.2023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3BC2-4F06-B927-A17ACE93A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542072"/>
        <c:axId val="364542464"/>
      </c:lineChart>
      <c:catAx>
        <c:axId val="364542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542464"/>
        <c:crosses val="autoZero"/>
        <c:auto val="1"/>
        <c:lblAlgn val="ctr"/>
        <c:lblOffset val="100"/>
        <c:noMultiLvlLbl val="0"/>
      </c:catAx>
      <c:valAx>
        <c:axId val="36454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542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2730544224140656"/>
                  <c:y val="-0.1626140705585060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шв.фр.!$O$4:$O$34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шв.фр.!$N$4:$N$34</c15:sqref>
                        </c15:formulaRef>
                      </c:ext>
                    </c:extLst>
                    <c:strCache>
                      <c:ptCount val="31"/>
                      <c:pt idx="0">
                        <c:v>01.05.2023</c:v>
                      </c:pt>
                      <c:pt idx="1">
                        <c:v>02.05.2023</c:v>
                      </c:pt>
                      <c:pt idx="2">
                        <c:v>03.05.2023</c:v>
                      </c:pt>
                      <c:pt idx="3">
                        <c:v>04.05.2023</c:v>
                      </c:pt>
                      <c:pt idx="4">
                        <c:v>05.05.2023</c:v>
                      </c:pt>
                      <c:pt idx="5">
                        <c:v>06.05.2023</c:v>
                      </c:pt>
                      <c:pt idx="6">
                        <c:v>07.05.2023</c:v>
                      </c:pt>
                      <c:pt idx="7">
                        <c:v>08.05.2023</c:v>
                      </c:pt>
                      <c:pt idx="8">
                        <c:v>09.05.2023</c:v>
                      </c:pt>
                      <c:pt idx="9">
                        <c:v>10.05.2023</c:v>
                      </c:pt>
                      <c:pt idx="10">
                        <c:v>11.05.2023</c:v>
                      </c:pt>
                      <c:pt idx="11">
                        <c:v>12.05.2023</c:v>
                      </c:pt>
                      <c:pt idx="12">
                        <c:v>13.05.2023</c:v>
                      </c:pt>
                      <c:pt idx="13">
                        <c:v>14.05.2023</c:v>
                      </c:pt>
                      <c:pt idx="14">
                        <c:v>15.05.2023</c:v>
                      </c:pt>
                      <c:pt idx="15">
                        <c:v>16.05.2023</c:v>
                      </c:pt>
                      <c:pt idx="16">
                        <c:v>17.05.2023</c:v>
                      </c:pt>
                      <c:pt idx="17">
                        <c:v>18.05.2023</c:v>
                      </c:pt>
                      <c:pt idx="18">
                        <c:v>19.05.2023</c:v>
                      </c:pt>
                      <c:pt idx="19">
                        <c:v>20.05.2023</c:v>
                      </c:pt>
                      <c:pt idx="20">
                        <c:v>21.05.2023</c:v>
                      </c:pt>
                      <c:pt idx="21">
                        <c:v>22.05.2023</c:v>
                      </c:pt>
                      <c:pt idx="22">
                        <c:v>23.05.2023</c:v>
                      </c:pt>
                      <c:pt idx="23">
                        <c:v>24.05.2023</c:v>
                      </c:pt>
                      <c:pt idx="24">
                        <c:v>25.05.2023</c:v>
                      </c:pt>
                      <c:pt idx="25">
                        <c:v>26.05.2023</c:v>
                      </c:pt>
                      <c:pt idx="26">
                        <c:v>27.05.2023</c:v>
                      </c:pt>
                      <c:pt idx="27">
                        <c:v>28.05.2023</c:v>
                      </c:pt>
                      <c:pt idx="28">
                        <c:v>29.05.2023</c:v>
                      </c:pt>
                      <c:pt idx="29">
                        <c:v>30.05.2023</c:v>
                      </c:pt>
                      <c:pt idx="30">
                        <c:v>31.05.2023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DA2-48D2-B403-8422F487A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543640"/>
        <c:axId val="364544032"/>
      </c:lineChart>
      <c:catAx>
        <c:axId val="36454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544032"/>
        <c:crosses val="autoZero"/>
        <c:auto val="1"/>
        <c:lblAlgn val="ctr"/>
        <c:lblOffset val="100"/>
        <c:noMultiLvlLbl val="0"/>
      </c:catAx>
      <c:valAx>
        <c:axId val="36454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543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105180828300077"/>
                  <c:y val="0.222756657995863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шв.фр.!$R$4:$R$34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шв.фр.!$Q$4:$Q$34</c15:sqref>
                        </c15:formulaRef>
                      </c:ext>
                    </c:extLst>
                    <c:strCache>
                      <c:ptCount val="31"/>
                      <c:pt idx="0">
                        <c:v>01.06.2023</c:v>
                      </c:pt>
                      <c:pt idx="1">
                        <c:v>02.06.2023</c:v>
                      </c:pt>
                      <c:pt idx="2">
                        <c:v>03.06.2023</c:v>
                      </c:pt>
                      <c:pt idx="3">
                        <c:v>04.06.2023</c:v>
                      </c:pt>
                      <c:pt idx="4">
                        <c:v>05.06.2023</c:v>
                      </c:pt>
                      <c:pt idx="5">
                        <c:v>06.06.2023</c:v>
                      </c:pt>
                      <c:pt idx="6">
                        <c:v>07.06.2023</c:v>
                      </c:pt>
                      <c:pt idx="7">
                        <c:v>08.06.2023</c:v>
                      </c:pt>
                      <c:pt idx="8">
                        <c:v>09.06.2023</c:v>
                      </c:pt>
                      <c:pt idx="9">
                        <c:v>10.06.2023</c:v>
                      </c:pt>
                      <c:pt idx="10">
                        <c:v>11.06.2023</c:v>
                      </c:pt>
                      <c:pt idx="11">
                        <c:v>12.06.2023</c:v>
                      </c:pt>
                      <c:pt idx="12">
                        <c:v>13.06.2023</c:v>
                      </c:pt>
                      <c:pt idx="13">
                        <c:v>14.06.2023</c:v>
                      </c:pt>
                      <c:pt idx="14">
                        <c:v>15.06.2023</c:v>
                      </c:pt>
                      <c:pt idx="15">
                        <c:v>16.06.2023</c:v>
                      </c:pt>
                      <c:pt idx="16">
                        <c:v>17.06.2023</c:v>
                      </c:pt>
                      <c:pt idx="17">
                        <c:v>18.06.2023</c:v>
                      </c:pt>
                      <c:pt idx="18">
                        <c:v>19.06.2023</c:v>
                      </c:pt>
                      <c:pt idx="19">
                        <c:v>20.06.2023</c:v>
                      </c:pt>
                      <c:pt idx="20">
                        <c:v>21.06.2023</c:v>
                      </c:pt>
                      <c:pt idx="21">
                        <c:v>22.06.2023</c:v>
                      </c:pt>
                      <c:pt idx="22">
                        <c:v>23.06.2023</c:v>
                      </c:pt>
                      <c:pt idx="23">
                        <c:v>24.06.2023</c:v>
                      </c:pt>
                      <c:pt idx="24">
                        <c:v>25.06.2023</c:v>
                      </c:pt>
                      <c:pt idx="25">
                        <c:v>26.06.2023</c:v>
                      </c:pt>
                      <c:pt idx="26">
                        <c:v>27.06.2023</c:v>
                      </c:pt>
                      <c:pt idx="27">
                        <c:v>28.06.2023</c:v>
                      </c:pt>
                      <c:pt idx="28">
                        <c:v>29.06.2023</c:v>
                      </c:pt>
                      <c:pt idx="29">
                        <c:v>30.06.2023</c:v>
                      </c:pt>
                      <c:pt idx="30">
                        <c:v>31.06.2023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1D3D-44DC-B41F-8AB72B772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544424"/>
        <c:axId val="364544816"/>
      </c:lineChart>
      <c:catAx>
        <c:axId val="364544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544816"/>
        <c:crosses val="autoZero"/>
        <c:auto val="1"/>
        <c:lblAlgn val="ctr"/>
        <c:lblOffset val="100"/>
        <c:noMultiLvlLbl val="0"/>
      </c:catAx>
      <c:valAx>
        <c:axId val="36454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544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105180828300077"/>
                  <c:y val="0.222756657995863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шв.фр.!$U$4:$U$34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шв.фр.!$T$4:$T$34</c15:sqref>
                        </c15:formulaRef>
                      </c:ext>
                    </c:extLst>
                    <c:strCache>
                      <c:ptCount val="31"/>
                      <c:pt idx="0">
                        <c:v>01.07.2023</c:v>
                      </c:pt>
                      <c:pt idx="1">
                        <c:v>02.07.2023</c:v>
                      </c:pt>
                      <c:pt idx="2">
                        <c:v>03.07.2023</c:v>
                      </c:pt>
                      <c:pt idx="3">
                        <c:v>04.07.2023</c:v>
                      </c:pt>
                      <c:pt idx="4">
                        <c:v>05.07.2023</c:v>
                      </c:pt>
                      <c:pt idx="5">
                        <c:v>06.07.2023</c:v>
                      </c:pt>
                      <c:pt idx="6">
                        <c:v>07.07.2023</c:v>
                      </c:pt>
                      <c:pt idx="7">
                        <c:v>08.07.2023</c:v>
                      </c:pt>
                      <c:pt idx="8">
                        <c:v>09.07.2023</c:v>
                      </c:pt>
                      <c:pt idx="9">
                        <c:v>10.07.2023</c:v>
                      </c:pt>
                      <c:pt idx="10">
                        <c:v>11.07.2023</c:v>
                      </c:pt>
                      <c:pt idx="11">
                        <c:v>12.07.2023</c:v>
                      </c:pt>
                      <c:pt idx="12">
                        <c:v>13.07.2023</c:v>
                      </c:pt>
                      <c:pt idx="13">
                        <c:v>14.07.2023</c:v>
                      </c:pt>
                      <c:pt idx="14">
                        <c:v>15.07.2023</c:v>
                      </c:pt>
                      <c:pt idx="15">
                        <c:v>16.07.2023</c:v>
                      </c:pt>
                      <c:pt idx="16">
                        <c:v>17.07.2023</c:v>
                      </c:pt>
                      <c:pt idx="17">
                        <c:v>18.07.2023</c:v>
                      </c:pt>
                      <c:pt idx="18">
                        <c:v>19.07.2023</c:v>
                      </c:pt>
                      <c:pt idx="19">
                        <c:v>20.07.2023</c:v>
                      </c:pt>
                      <c:pt idx="20">
                        <c:v>21.07.2023</c:v>
                      </c:pt>
                      <c:pt idx="21">
                        <c:v>22.07.2023</c:v>
                      </c:pt>
                      <c:pt idx="22">
                        <c:v>23.07.2023</c:v>
                      </c:pt>
                      <c:pt idx="23">
                        <c:v>24.07.2023</c:v>
                      </c:pt>
                      <c:pt idx="24">
                        <c:v>25.07.2023</c:v>
                      </c:pt>
                      <c:pt idx="25">
                        <c:v>26.07.2023</c:v>
                      </c:pt>
                      <c:pt idx="26">
                        <c:v>27.07.2023</c:v>
                      </c:pt>
                      <c:pt idx="27">
                        <c:v>28.07.2023</c:v>
                      </c:pt>
                      <c:pt idx="28">
                        <c:v>29.07.2023</c:v>
                      </c:pt>
                      <c:pt idx="29">
                        <c:v>30.07.2023</c:v>
                      </c:pt>
                      <c:pt idx="30">
                        <c:v>31.07.2023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05DF-4970-90D0-775A717AF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545600"/>
        <c:axId val="364545992"/>
      </c:lineChart>
      <c:catAx>
        <c:axId val="36454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545992"/>
        <c:crosses val="autoZero"/>
        <c:auto val="1"/>
        <c:lblAlgn val="ctr"/>
        <c:lblOffset val="100"/>
        <c:noMultiLvlLbl val="0"/>
      </c:catAx>
      <c:valAx>
        <c:axId val="364545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54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8946336527211208"/>
                  <c:y val="0.454449071307108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шв.фр.!$X$4:$X$34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шв.фр.!$W$4:$W$34</c15:sqref>
                        </c15:formulaRef>
                      </c:ext>
                    </c:extLst>
                    <c:strCache>
                      <c:ptCount val="31"/>
                      <c:pt idx="0">
                        <c:v>01.08.2023</c:v>
                      </c:pt>
                      <c:pt idx="1">
                        <c:v>02.08.2023</c:v>
                      </c:pt>
                      <c:pt idx="2">
                        <c:v>03.08.2023</c:v>
                      </c:pt>
                      <c:pt idx="3">
                        <c:v>04.08.2023</c:v>
                      </c:pt>
                      <c:pt idx="4">
                        <c:v>05.08.2023</c:v>
                      </c:pt>
                      <c:pt idx="5">
                        <c:v>06.08.2023</c:v>
                      </c:pt>
                      <c:pt idx="6">
                        <c:v>07.08.2023</c:v>
                      </c:pt>
                      <c:pt idx="7">
                        <c:v>08.08.2023</c:v>
                      </c:pt>
                      <c:pt idx="8">
                        <c:v>09.08.2023</c:v>
                      </c:pt>
                      <c:pt idx="9">
                        <c:v>10.08.2023</c:v>
                      </c:pt>
                      <c:pt idx="10">
                        <c:v>11.08.2023</c:v>
                      </c:pt>
                      <c:pt idx="11">
                        <c:v>12.08.2023</c:v>
                      </c:pt>
                      <c:pt idx="12">
                        <c:v>13.08.2023</c:v>
                      </c:pt>
                      <c:pt idx="13">
                        <c:v>14.08.2023</c:v>
                      </c:pt>
                      <c:pt idx="14">
                        <c:v>15.08.2023</c:v>
                      </c:pt>
                      <c:pt idx="15">
                        <c:v>16.08.2023</c:v>
                      </c:pt>
                      <c:pt idx="16">
                        <c:v>17.08.2023</c:v>
                      </c:pt>
                      <c:pt idx="17">
                        <c:v>18.08.2023</c:v>
                      </c:pt>
                      <c:pt idx="18">
                        <c:v>19.08.2023</c:v>
                      </c:pt>
                      <c:pt idx="19">
                        <c:v>20.08.2023</c:v>
                      </c:pt>
                      <c:pt idx="20">
                        <c:v>21.08.2023</c:v>
                      </c:pt>
                      <c:pt idx="21">
                        <c:v>22.08.2023</c:v>
                      </c:pt>
                      <c:pt idx="22">
                        <c:v>23.08.2023</c:v>
                      </c:pt>
                      <c:pt idx="23">
                        <c:v>24.08.2023</c:v>
                      </c:pt>
                      <c:pt idx="24">
                        <c:v>25.08.2023</c:v>
                      </c:pt>
                      <c:pt idx="25">
                        <c:v>26.08.2023</c:v>
                      </c:pt>
                      <c:pt idx="26">
                        <c:v>27.08.2023</c:v>
                      </c:pt>
                      <c:pt idx="27">
                        <c:v>28.08.2023</c:v>
                      </c:pt>
                      <c:pt idx="28">
                        <c:v>29.08.2023</c:v>
                      </c:pt>
                      <c:pt idx="29">
                        <c:v>30.08.2023</c:v>
                      </c:pt>
                      <c:pt idx="30">
                        <c:v>31.08.2023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3768-4D8D-B902-E8EA80804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546776"/>
        <c:axId val="364547168"/>
      </c:lineChart>
      <c:catAx>
        <c:axId val="364546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547168"/>
        <c:crosses val="autoZero"/>
        <c:auto val="1"/>
        <c:lblAlgn val="ctr"/>
        <c:lblOffset val="100"/>
        <c:noMultiLvlLbl val="0"/>
      </c:catAx>
      <c:valAx>
        <c:axId val="36454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546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8451401406149535"/>
                  <c:y val="-2.871468027378151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шв.фр.!$AA$4:$AA$34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шв.фр.!$Z$4:$Z$34</c15:sqref>
                        </c15:formulaRef>
                      </c:ext>
                    </c:extLst>
                    <c:strCache>
                      <c:ptCount val="31"/>
                      <c:pt idx="0">
                        <c:v>01.09.2023</c:v>
                      </c:pt>
                      <c:pt idx="1">
                        <c:v>02.09.2023</c:v>
                      </c:pt>
                      <c:pt idx="2">
                        <c:v>03.09.2023</c:v>
                      </c:pt>
                      <c:pt idx="3">
                        <c:v>04.09.2023</c:v>
                      </c:pt>
                      <c:pt idx="4">
                        <c:v>05.09.2023</c:v>
                      </c:pt>
                      <c:pt idx="5">
                        <c:v>06.09.2023</c:v>
                      </c:pt>
                      <c:pt idx="6">
                        <c:v>07.09.2023</c:v>
                      </c:pt>
                      <c:pt idx="7">
                        <c:v>08.09.2023</c:v>
                      </c:pt>
                      <c:pt idx="8">
                        <c:v>09.09.2023</c:v>
                      </c:pt>
                      <c:pt idx="9">
                        <c:v>10.09.2023</c:v>
                      </c:pt>
                      <c:pt idx="10">
                        <c:v>11.09.2023</c:v>
                      </c:pt>
                      <c:pt idx="11">
                        <c:v>12.09.2023</c:v>
                      </c:pt>
                      <c:pt idx="12">
                        <c:v>13.09.2023</c:v>
                      </c:pt>
                      <c:pt idx="13">
                        <c:v>14.09.2023</c:v>
                      </c:pt>
                      <c:pt idx="14">
                        <c:v>15.09.2023</c:v>
                      </c:pt>
                      <c:pt idx="15">
                        <c:v>16.09.2023</c:v>
                      </c:pt>
                      <c:pt idx="16">
                        <c:v>17.09.2023</c:v>
                      </c:pt>
                      <c:pt idx="17">
                        <c:v>18.09.2023</c:v>
                      </c:pt>
                      <c:pt idx="18">
                        <c:v>19.09.2023</c:v>
                      </c:pt>
                      <c:pt idx="19">
                        <c:v>20.09.2023</c:v>
                      </c:pt>
                      <c:pt idx="20">
                        <c:v>21.09.2023</c:v>
                      </c:pt>
                      <c:pt idx="21">
                        <c:v>22.09.2023</c:v>
                      </c:pt>
                      <c:pt idx="22">
                        <c:v>23.09.2023</c:v>
                      </c:pt>
                      <c:pt idx="23">
                        <c:v>24.09.2023</c:v>
                      </c:pt>
                      <c:pt idx="24">
                        <c:v>25.09.2023</c:v>
                      </c:pt>
                      <c:pt idx="25">
                        <c:v>26.09.2023</c:v>
                      </c:pt>
                      <c:pt idx="26">
                        <c:v>27.09.2023</c:v>
                      </c:pt>
                      <c:pt idx="27">
                        <c:v>28.09.2023</c:v>
                      </c:pt>
                      <c:pt idx="28">
                        <c:v>29.09.2023</c:v>
                      </c:pt>
                      <c:pt idx="29">
                        <c:v>30.09.2023</c:v>
                      </c:pt>
                      <c:pt idx="30">
                        <c:v>31.09.2023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B11F-418B-AF32-0365B5F24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6918296"/>
        <c:axId val="366918688"/>
      </c:lineChart>
      <c:catAx>
        <c:axId val="366918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918688"/>
        <c:crosses val="autoZero"/>
        <c:auto val="1"/>
        <c:lblAlgn val="ctr"/>
        <c:lblOffset val="100"/>
        <c:noMultiLvlLbl val="0"/>
      </c:catAx>
      <c:valAx>
        <c:axId val="36691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918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015031253623413"/>
                  <c:y val="0.164926825646262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шв.фр.!$AD$4:$AD$34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шв.фр.!$AC$4:$AC$34</c15:sqref>
                        </c15:formulaRef>
                      </c:ext>
                    </c:extLst>
                    <c:strCache>
                      <c:ptCount val="31"/>
                      <c:pt idx="0">
                        <c:v>01.10.2023</c:v>
                      </c:pt>
                      <c:pt idx="1">
                        <c:v>02.10.2023</c:v>
                      </c:pt>
                      <c:pt idx="2">
                        <c:v>03.10.2023</c:v>
                      </c:pt>
                      <c:pt idx="3">
                        <c:v>04.10.2023</c:v>
                      </c:pt>
                      <c:pt idx="4">
                        <c:v>05.10.2023</c:v>
                      </c:pt>
                      <c:pt idx="5">
                        <c:v>06.10.2023</c:v>
                      </c:pt>
                      <c:pt idx="6">
                        <c:v>07.10.2023</c:v>
                      </c:pt>
                      <c:pt idx="7">
                        <c:v>08.10.2023</c:v>
                      </c:pt>
                      <c:pt idx="8">
                        <c:v>09.10.2023</c:v>
                      </c:pt>
                      <c:pt idx="9">
                        <c:v>10.10.2023</c:v>
                      </c:pt>
                      <c:pt idx="10">
                        <c:v>11.10.2023</c:v>
                      </c:pt>
                      <c:pt idx="11">
                        <c:v>12.10.2023</c:v>
                      </c:pt>
                      <c:pt idx="12">
                        <c:v>13.10.2023</c:v>
                      </c:pt>
                      <c:pt idx="13">
                        <c:v>14.10.2023</c:v>
                      </c:pt>
                      <c:pt idx="14">
                        <c:v>15.10.2023</c:v>
                      </c:pt>
                      <c:pt idx="15">
                        <c:v>16.10.2023</c:v>
                      </c:pt>
                      <c:pt idx="16">
                        <c:v>17.10.2023</c:v>
                      </c:pt>
                      <c:pt idx="17">
                        <c:v>18.10.2023</c:v>
                      </c:pt>
                      <c:pt idx="18">
                        <c:v>19.10.2023</c:v>
                      </c:pt>
                      <c:pt idx="19">
                        <c:v>20.10.2023</c:v>
                      </c:pt>
                      <c:pt idx="20">
                        <c:v>21.10.2023</c:v>
                      </c:pt>
                      <c:pt idx="21">
                        <c:v>22.10.2023</c:v>
                      </c:pt>
                      <c:pt idx="22">
                        <c:v>23.10.2023</c:v>
                      </c:pt>
                      <c:pt idx="23">
                        <c:v>24.10.2023</c:v>
                      </c:pt>
                      <c:pt idx="24">
                        <c:v>25.10.2023</c:v>
                      </c:pt>
                      <c:pt idx="25">
                        <c:v>26.10.2023</c:v>
                      </c:pt>
                      <c:pt idx="26">
                        <c:v>27.10.2023</c:v>
                      </c:pt>
                      <c:pt idx="27">
                        <c:v>28.10.2023</c:v>
                      </c:pt>
                      <c:pt idx="28">
                        <c:v>29.10.2023</c:v>
                      </c:pt>
                      <c:pt idx="29">
                        <c:v>30.10.2023</c:v>
                      </c:pt>
                      <c:pt idx="30">
                        <c:v>31.10.2023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CBE5-4D0E-BBBF-E40553899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6919472"/>
        <c:axId val="366919864"/>
      </c:lineChart>
      <c:catAx>
        <c:axId val="36691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919864"/>
        <c:crosses val="autoZero"/>
        <c:auto val="1"/>
        <c:lblAlgn val="ctr"/>
        <c:lblOffset val="100"/>
        <c:noMultiLvlLbl val="0"/>
      </c:catAx>
      <c:valAx>
        <c:axId val="366919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919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261307697983534"/>
                  <c:y val="0.285990425193936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шв.фр.!$AG$4:$AG$34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шв.фр.!$AF$4:$AF$34</c15:sqref>
                        </c15:formulaRef>
                      </c:ext>
                    </c:extLst>
                    <c:strCache>
                      <c:ptCount val="31"/>
                      <c:pt idx="0">
                        <c:v>01.11.2023</c:v>
                      </c:pt>
                      <c:pt idx="1">
                        <c:v>02.11.2023</c:v>
                      </c:pt>
                      <c:pt idx="2">
                        <c:v>03.11.2023</c:v>
                      </c:pt>
                      <c:pt idx="3">
                        <c:v>04.11.2023</c:v>
                      </c:pt>
                      <c:pt idx="4">
                        <c:v>05.11.2023</c:v>
                      </c:pt>
                      <c:pt idx="5">
                        <c:v>06.11.2023</c:v>
                      </c:pt>
                      <c:pt idx="6">
                        <c:v>07.11.2023</c:v>
                      </c:pt>
                      <c:pt idx="7">
                        <c:v>08.11.2023</c:v>
                      </c:pt>
                      <c:pt idx="8">
                        <c:v>09.11.2023</c:v>
                      </c:pt>
                      <c:pt idx="9">
                        <c:v>10.11.2023</c:v>
                      </c:pt>
                      <c:pt idx="10">
                        <c:v>11.11.2023</c:v>
                      </c:pt>
                      <c:pt idx="11">
                        <c:v>12.11.2023</c:v>
                      </c:pt>
                      <c:pt idx="12">
                        <c:v>13.11.2023</c:v>
                      </c:pt>
                      <c:pt idx="13">
                        <c:v>14.11.2023</c:v>
                      </c:pt>
                      <c:pt idx="14">
                        <c:v>15.11.2023</c:v>
                      </c:pt>
                      <c:pt idx="15">
                        <c:v>16.11.2023</c:v>
                      </c:pt>
                      <c:pt idx="16">
                        <c:v>17.11.2023</c:v>
                      </c:pt>
                      <c:pt idx="17">
                        <c:v>18.11.2023</c:v>
                      </c:pt>
                      <c:pt idx="18">
                        <c:v>19.11.2023</c:v>
                      </c:pt>
                      <c:pt idx="19">
                        <c:v>20.11.2023</c:v>
                      </c:pt>
                      <c:pt idx="20">
                        <c:v>21.11.2023</c:v>
                      </c:pt>
                      <c:pt idx="21">
                        <c:v>22.11.2023</c:v>
                      </c:pt>
                      <c:pt idx="22">
                        <c:v>23.11.2023</c:v>
                      </c:pt>
                      <c:pt idx="23">
                        <c:v>24.11.2023</c:v>
                      </c:pt>
                      <c:pt idx="24">
                        <c:v>25.11.2023</c:v>
                      </c:pt>
                      <c:pt idx="25">
                        <c:v>26.11.2023</c:v>
                      </c:pt>
                      <c:pt idx="26">
                        <c:v>27.11.2023</c:v>
                      </c:pt>
                      <c:pt idx="27">
                        <c:v>28.11.2023</c:v>
                      </c:pt>
                      <c:pt idx="28">
                        <c:v>29.11.2023</c:v>
                      </c:pt>
                      <c:pt idx="29">
                        <c:v>30.11.2023</c:v>
                      </c:pt>
                      <c:pt idx="30">
                        <c:v>31.11.2023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6A7A-4962-91B3-6F108EC2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6920648"/>
        <c:axId val="366921040"/>
      </c:lineChart>
      <c:catAx>
        <c:axId val="366920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921040"/>
        <c:crosses val="autoZero"/>
        <c:auto val="1"/>
        <c:lblAlgn val="ctr"/>
        <c:lblOffset val="100"/>
        <c:noMultiLvlLbl val="0"/>
      </c:catAx>
      <c:valAx>
        <c:axId val="36692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920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261307697983534"/>
                  <c:y val="0.285990425193936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шв.фр.!$AJ$4:$AJ$34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шв.фр.!$AI$4:$AI$34</c15:sqref>
                        </c15:formulaRef>
                      </c:ext>
                    </c:extLst>
                    <c:strCache>
                      <c:ptCount val="31"/>
                      <c:pt idx="0">
                        <c:v>01.12.2023</c:v>
                      </c:pt>
                      <c:pt idx="1">
                        <c:v>02.12.2023</c:v>
                      </c:pt>
                      <c:pt idx="2">
                        <c:v>03.12.2023</c:v>
                      </c:pt>
                      <c:pt idx="3">
                        <c:v>04.12.2023</c:v>
                      </c:pt>
                      <c:pt idx="4">
                        <c:v>05.12.2023</c:v>
                      </c:pt>
                      <c:pt idx="5">
                        <c:v>06.12.2023</c:v>
                      </c:pt>
                      <c:pt idx="6">
                        <c:v>07.12.2023</c:v>
                      </c:pt>
                      <c:pt idx="7">
                        <c:v>08.12.2023</c:v>
                      </c:pt>
                      <c:pt idx="8">
                        <c:v>09.12.2023</c:v>
                      </c:pt>
                      <c:pt idx="9">
                        <c:v>10.12.2023</c:v>
                      </c:pt>
                      <c:pt idx="10">
                        <c:v>11.12.2023</c:v>
                      </c:pt>
                      <c:pt idx="11">
                        <c:v>12.12.2023</c:v>
                      </c:pt>
                      <c:pt idx="12">
                        <c:v>13.12.2023</c:v>
                      </c:pt>
                      <c:pt idx="13">
                        <c:v>14.12.2023</c:v>
                      </c:pt>
                      <c:pt idx="14">
                        <c:v>15.12.2023</c:v>
                      </c:pt>
                      <c:pt idx="15">
                        <c:v>16.12.2023</c:v>
                      </c:pt>
                      <c:pt idx="16">
                        <c:v>17.12.2023</c:v>
                      </c:pt>
                      <c:pt idx="17">
                        <c:v>18.12.2023</c:v>
                      </c:pt>
                      <c:pt idx="18">
                        <c:v>19.12.2023</c:v>
                      </c:pt>
                      <c:pt idx="19">
                        <c:v>20.12.2023</c:v>
                      </c:pt>
                      <c:pt idx="20">
                        <c:v>21.12.2023</c:v>
                      </c:pt>
                      <c:pt idx="21">
                        <c:v>22.12.2023</c:v>
                      </c:pt>
                      <c:pt idx="22">
                        <c:v>23.12.2023</c:v>
                      </c:pt>
                      <c:pt idx="23">
                        <c:v>24.12.2023</c:v>
                      </c:pt>
                      <c:pt idx="24">
                        <c:v>25.12.2023</c:v>
                      </c:pt>
                      <c:pt idx="25">
                        <c:v>26.12.2023</c:v>
                      </c:pt>
                      <c:pt idx="26">
                        <c:v>27.12.2023</c:v>
                      </c:pt>
                      <c:pt idx="27">
                        <c:v>28.12.2023</c:v>
                      </c:pt>
                      <c:pt idx="28">
                        <c:v>29.12.2023</c:v>
                      </c:pt>
                      <c:pt idx="29">
                        <c:v>30.12.2023</c:v>
                      </c:pt>
                      <c:pt idx="30">
                        <c:v>31.12.2023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48DA-4500-BDBB-D3CFC8B7B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6921824"/>
        <c:axId val="366922216"/>
      </c:lineChart>
      <c:catAx>
        <c:axId val="36692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922216"/>
        <c:crosses val="autoZero"/>
        <c:auto val="1"/>
        <c:lblAlgn val="ctr"/>
        <c:lblOffset val="100"/>
        <c:noMultiLvlLbl val="0"/>
      </c:catAx>
      <c:valAx>
        <c:axId val="36692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92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forward val="3"/>
            <c:dispRSqr val="1"/>
            <c:dispEq val="0"/>
            <c:trendlineLbl>
              <c:layout>
                <c:manualLayout>
                  <c:x val="-0.24264659688623255"/>
                  <c:y val="0.2211985914104276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юань!$B$4:$B$34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юань!$C$4:$C$34</c:f>
              <c:numCache>
                <c:formatCode>0.0000</c:formatCode>
                <c:ptCount val="31"/>
                <c:pt idx="0">
                  <c:v>9.8949200000000008</c:v>
                </c:pt>
                <c:pt idx="1">
                  <c:v>9.8949200000000008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AE-49F1-880D-DA06D6456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6923392"/>
        <c:axId val="366923784"/>
      </c:lineChart>
      <c:catAx>
        <c:axId val="36692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923784"/>
        <c:crosses val="autoZero"/>
        <c:auto val="1"/>
        <c:lblAlgn val="ctr"/>
        <c:lblOffset val="100"/>
        <c:noMultiLvlLbl val="0"/>
      </c:catAx>
      <c:valAx>
        <c:axId val="36692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92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526610378521963"/>
                  <c:y val="-0.131401006170187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юань!$E$4:$E$31</c:f>
              <c:strCache>
                <c:ptCount val="28"/>
                <c:pt idx="0">
                  <c:v>01.02.2023</c:v>
                </c:pt>
                <c:pt idx="1">
                  <c:v>02.02.2023</c:v>
                </c:pt>
                <c:pt idx="2">
                  <c:v>03.02.2023</c:v>
                </c:pt>
                <c:pt idx="3">
                  <c:v>04.02.2023</c:v>
                </c:pt>
                <c:pt idx="4">
                  <c:v>05.02.2023</c:v>
                </c:pt>
                <c:pt idx="5">
                  <c:v>06.02.2023</c:v>
                </c:pt>
                <c:pt idx="6">
                  <c:v>07.02.2023</c:v>
                </c:pt>
                <c:pt idx="7">
                  <c:v>08.02.2023</c:v>
                </c:pt>
                <c:pt idx="8">
                  <c:v>09.02.2023</c:v>
                </c:pt>
                <c:pt idx="9">
                  <c:v>10.02.2023</c:v>
                </c:pt>
                <c:pt idx="10">
                  <c:v>11.02.2023</c:v>
                </c:pt>
                <c:pt idx="11">
                  <c:v>12.02.2023</c:v>
                </c:pt>
                <c:pt idx="12">
                  <c:v>13.02.2023</c:v>
                </c:pt>
                <c:pt idx="13">
                  <c:v>14.02.2023</c:v>
                </c:pt>
                <c:pt idx="14">
                  <c:v>15.02.2023</c:v>
                </c:pt>
                <c:pt idx="15">
                  <c:v>16.02.2023</c:v>
                </c:pt>
                <c:pt idx="16">
                  <c:v>17.02.2023</c:v>
                </c:pt>
                <c:pt idx="17">
                  <c:v>18.02.2023</c:v>
                </c:pt>
                <c:pt idx="18">
                  <c:v>19.02.2023</c:v>
                </c:pt>
                <c:pt idx="19">
                  <c:v>20.02.2023</c:v>
                </c:pt>
                <c:pt idx="20">
                  <c:v>21.02.2023</c:v>
                </c:pt>
                <c:pt idx="21">
                  <c:v>22.02.2023</c:v>
                </c:pt>
                <c:pt idx="22">
                  <c:v>23.02.2023</c:v>
                </c:pt>
                <c:pt idx="23">
                  <c:v>24.02.2023</c:v>
                </c:pt>
                <c:pt idx="24">
                  <c:v>25.02.2023</c:v>
                </c:pt>
                <c:pt idx="25">
                  <c:v>26.02.2023</c:v>
                </c:pt>
                <c:pt idx="26">
                  <c:v>27.02.2023</c:v>
                </c:pt>
                <c:pt idx="27">
                  <c:v>28.02.2023</c:v>
                </c:pt>
              </c:strCache>
            </c:strRef>
          </c:cat>
          <c:val>
            <c:numRef>
              <c:f>юань!$F$4:$F$31</c:f>
              <c:numCache>
                <c:formatCode>0.0000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49-487B-A971-B572955FD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6924176"/>
        <c:axId val="366924568"/>
      </c:lineChart>
      <c:catAx>
        <c:axId val="36692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924568"/>
        <c:crosses val="autoZero"/>
        <c:auto val="1"/>
        <c:lblAlgn val="ctr"/>
        <c:lblOffset val="100"/>
        <c:noMultiLvlLbl val="0"/>
      </c:catAx>
      <c:valAx>
        <c:axId val="366924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924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124118521329407"/>
                  <c:y val="-0.495331886441290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юань!$I$4:$I$34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юань!$H$4:$H$34</c15:sqref>
                        </c15:formulaRef>
                      </c:ext>
                    </c:extLst>
                    <c:strCache>
                      <c:ptCount val="31"/>
                      <c:pt idx="0">
                        <c:v>01.03.2023</c:v>
                      </c:pt>
                      <c:pt idx="1">
                        <c:v>02.03.2023</c:v>
                      </c:pt>
                      <c:pt idx="2">
                        <c:v>03.03.2023</c:v>
                      </c:pt>
                      <c:pt idx="3">
                        <c:v>04.03.2023</c:v>
                      </c:pt>
                      <c:pt idx="4">
                        <c:v>05.03.2023</c:v>
                      </c:pt>
                      <c:pt idx="5">
                        <c:v>06.03.2023</c:v>
                      </c:pt>
                      <c:pt idx="6">
                        <c:v>07.03.2023</c:v>
                      </c:pt>
                      <c:pt idx="7">
                        <c:v>08.03.2023</c:v>
                      </c:pt>
                      <c:pt idx="8">
                        <c:v>09.03.2023</c:v>
                      </c:pt>
                      <c:pt idx="9">
                        <c:v>10.03.2023</c:v>
                      </c:pt>
                      <c:pt idx="10">
                        <c:v>11.03.2023</c:v>
                      </c:pt>
                      <c:pt idx="11">
                        <c:v>12.03.2023</c:v>
                      </c:pt>
                      <c:pt idx="12">
                        <c:v>13.03.2023</c:v>
                      </c:pt>
                      <c:pt idx="13">
                        <c:v>14.03.2023</c:v>
                      </c:pt>
                      <c:pt idx="14">
                        <c:v>15.03.2023</c:v>
                      </c:pt>
                      <c:pt idx="15">
                        <c:v>16.03.2023</c:v>
                      </c:pt>
                      <c:pt idx="16">
                        <c:v>17.03.2023</c:v>
                      </c:pt>
                      <c:pt idx="17">
                        <c:v>18.03.2023</c:v>
                      </c:pt>
                      <c:pt idx="18">
                        <c:v>19.03.2023</c:v>
                      </c:pt>
                      <c:pt idx="19">
                        <c:v>20.03.2023</c:v>
                      </c:pt>
                      <c:pt idx="20">
                        <c:v>21.03.2023</c:v>
                      </c:pt>
                      <c:pt idx="21">
                        <c:v>22.03.2023</c:v>
                      </c:pt>
                      <c:pt idx="22">
                        <c:v>23.03.2023</c:v>
                      </c:pt>
                      <c:pt idx="23">
                        <c:v>24.03.2023</c:v>
                      </c:pt>
                      <c:pt idx="24">
                        <c:v>25.03.2023</c:v>
                      </c:pt>
                      <c:pt idx="25">
                        <c:v>26.03.2023</c:v>
                      </c:pt>
                      <c:pt idx="26">
                        <c:v>27.03.2023</c:v>
                      </c:pt>
                      <c:pt idx="27">
                        <c:v>28.03.2023</c:v>
                      </c:pt>
                      <c:pt idx="28">
                        <c:v>29.03.2023</c:v>
                      </c:pt>
                      <c:pt idx="29">
                        <c:v>30.03.2023</c:v>
                      </c:pt>
                      <c:pt idx="30">
                        <c:v>31.03.2023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6C83-4CD5-A430-7B5DF62AA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6925744"/>
        <c:axId val="367627568"/>
      </c:lineChart>
      <c:catAx>
        <c:axId val="36692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627568"/>
        <c:crosses val="autoZero"/>
        <c:auto val="1"/>
        <c:lblAlgn val="ctr"/>
        <c:lblOffset val="100"/>
        <c:noMultiLvlLbl val="0"/>
      </c:catAx>
      <c:valAx>
        <c:axId val="36762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92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2705330508385246"/>
                  <c:y val="-0.4967134532963454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юань!$L$4:$L$33</c:f>
              <c:numCache>
                <c:formatCode>0.0000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юань!$K$4:$K$33</c15:sqref>
                        </c15:formulaRef>
                      </c:ext>
                    </c:extLst>
                    <c:strCache>
                      <c:ptCount val="30"/>
                      <c:pt idx="0">
                        <c:v>01.04.2023</c:v>
                      </c:pt>
                      <c:pt idx="1">
                        <c:v>02.04.2023</c:v>
                      </c:pt>
                      <c:pt idx="2">
                        <c:v>03.04.2023</c:v>
                      </c:pt>
                      <c:pt idx="3">
                        <c:v>04.04.2023</c:v>
                      </c:pt>
                      <c:pt idx="4">
                        <c:v>05.04.2023</c:v>
                      </c:pt>
                      <c:pt idx="5">
                        <c:v>06.04.2023</c:v>
                      </c:pt>
                      <c:pt idx="6">
                        <c:v>07.04.2023</c:v>
                      </c:pt>
                      <c:pt idx="7">
                        <c:v>08.04.2023</c:v>
                      </c:pt>
                      <c:pt idx="8">
                        <c:v>09.04.2023</c:v>
                      </c:pt>
                      <c:pt idx="9">
                        <c:v>10.04.2023</c:v>
                      </c:pt>
                      <c:pt idx="10">
                        <c:v>11.04.2023</c:v>
                      </c:pt>
                      <c:pt idx="11">
                        <c:v>12.04.2023</c:v>
                      </c:pt>
                      <c:pt idx="12">
                        <c:v>13.04.2023</c:v>
                      </c:pt>
                      <c:pt idx="13">
                        <c:v>14.04.2023</c:v>
                      </c:pt>
                      <c:pt idx="14">
                        <c:v>15.04.2023</c:v>
                      </c:pt>
                      <c:pt idx="15">
                        <c:v>16.04.2023</c:v>
                      </c:pt>
                      <c:pt idx="16">
                        <c:v>17.04.2023</c:v>
                      </c:pt>
                      <c:pt idx="17">
                        <c:v>18.04.2023</c:v>
                      </c:pt>
                      <c:pt idx="18">
                        <c:v>19.04.2023</c:v>
                      </c:pt>
                      <c:pt idx="19">
                        <c:v>20.04.2023</c:v>
                      </c:pt>
                      <c:pt idx="20">
                        <c:v>21.04.2023</c:v>
                      </c:pt>
                      <c:pt idx="21">
                        <c:v>22.04.2023</c:v>
                      </c:pt>
                      <c:pt idx="22">
                        <c:v>23.04.2023</c:v>
                      </c:pt>
                      <c:pt idx="23">
                        <c:v>24.04.2023</c:v>
                      </c:pt>
                      <c:pt idx="24">
                        <c:v>25.04.2023</c:v>
                      </c:pt>
                      <c:pt idx="25">
                        <c:v>26.04.2023</c:v>
                      </c:pt>
                      <c:pt idx="26">
                        <c:v>27.04.2023</c:v>
                      </c:pt>
                      <c:pt idx="27">
                        <c:v>28.04.2023</c:v>
                      </c:pt>
                      <c:pt idx="28">
                        <c:v>29.04.2023</c:v>
                      </c:pt>
                      <c:pt idx="29">
                        <c:v>30.04.2023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B945-4175-9826-A0539AC79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627960"/>
        <c:axId val="367628352"/>
      </c:lineChart>
      <c:catAx>
        <c:axId val="367627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628352"/>
        <c:crosses val="autoZero"/>
        <c:auto val="1"/>
        <c:lblAlgn val="ctr"/>
        <c:lblOffset val="100"/>
        <c:noMultiLvlLbl val="0"/>
      </c:catAx>
      <c:valAx>
        <c:axId val="36762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627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681307908800562"/>
                  <c:y val="-0.7242209971382699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юань!$O$4:$O$34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юань!$N$4:$N$34</c15:sqref>
                        </c15:formulaRef>
                      </c:ext>
                    </c:extLst>
                    <c:strCache>
                      <c:ptCount val="31"/>
                      <c:pt idx="0">
                        <c:v>01.05.2023</c:v>
                      </c:pt>
                      <c:pt idx="1">
                        <c:v>02.05.2023</c:v>
                      </c:pt>
                      <c:pt idx="2">
                        <c:v>03.05.2023</c:v>
                      </c:pt>
                      <c:pt idx="3">
                        <c:v>04.05.2023</c:v>
                      </c:pt>
                      <c:pt idx="4">
                        <c:v>05.05.2023</c:v>
                      </c:pt>
                      <c:pt idx="5">
                        <c:v>06.05.2023</c:v>
                      </c:pt>
                      <c:pt idx="6">
                        <c:v>07.05.2023</c:v>
                      </c:pt>
                      <c:pt idx="7">
                        <c:v>08.05.2023</c:v>
                      </c:pt>
                      <c:pt idx="8">
                        <c:v>09.05.2023</c:v>
                      </c:pt>
                      <c:pt idx="9">
                        <c:v>10.05.2023</c:v>
                      </c:pt>
                      <c:pt idx="10">
                        <c:v>11.05.2023</c:v>
                      </c:pt>
                      <c:pt idx="11">
                        <c:v>12.05.2023</c:v>
                      </c:pt>
                      <c:pt idx="12">
                        <c:v>13.05.2023</c:v>
                      </c:pt>
                      <c:pt idx="13">
                        <c:v>14.05.2023</c:v>
                      </c:pt>
                      <c:pt idx="14">
                        <c:v>15.05.2023</c:v>
                      </c:pt>
                      <c:pt idx="15">
                        <c:v>16.05.2023</c:v>
                      </c:pt>
                      <c:pt idx="16">
                        <c:v>17.05.2023</c:v>
                      </c:pt>
                      <c:pt idx="17">
                        <c:v>18.05.2023</c:v>
                      </c:pt>
                      <c:pt idx="18">
                        <c:v>19.05.2023</c:v>
                      </c:pt>
                      <c:pt idx="19">
                        <c:v>20.05.2023</c:v>
                      </c:pt>
                      <c:pt idx="20">
                        <c:v>21.05.2023</c:v>
                      </c:pt>
                      <c:pt idx="21">
                        <c:v>22.05.2023</c:v>
                      </c:pt>
                      <c:pt idx="22">
                        <c:v>23.05.2023</c:v>
                      </c:pt>
                      <c:pt idx="23">
                        <c:v>24.05.2023</c:v>
                      </c:pt>
                      <c:pt idx="24">
                        <c:v>25.05.2023</c:v>
                      </c:pt>
                      <c:pt idx="25">
                        <c:v>26.05.2023</c:v>
                      </c:pt>
                      <c:pt idx="26">
                        <c:v>27.05.2023</c:v>
                      </c:pt>
                      <c:pt idx="27">
                        <c:v>28.05.2023</c:v>
                      </c:pt>
                      <c:pt idx="28">
                        <c:v>29.05.2023</c:v>
                      </c:pt>
                      <c:pt idx="29">
                        <c:v>30.05.2023</c:v>
                      </c:pt>
                      <c:pt idx="30">
                        <c:v>31.05.2023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FD5D-447B-8AE1-E079CB35E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629528"/>
        <c:axId val="367629920"/>
      </c:lineChart>
      <c:catAx>
        <c:axId val="367629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629920"/>
        <c:crosses val="autoZero"/>
        <c:auto val="1"/>
        <c:lblAlgn val="ctr"/>
        <c:lblOffset val="100"/>
        <c:noMultiLvlLbl val="0"/>
      </c:catAx>
      <c:valAx>
        <c:axId val="36762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629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05522141057669"/>
                  <c:y val="0.133316332554705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юань!$R$4:$R$34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юань!$Q$4:$Q$34</c15:sqref>
                        </c15:formulaRef>
                      </c:ext>
                    </c:extLst>
                    <c:strCache>
                      <c:ptCount val="31"/>
                      <c:pt idx="0">
                        <c:v>01.06.2023</c:v>
                      </c:pt>
                      <c:pt idx="1">
                        <c:v>02.06.2023</c:v>
                      </c:pt>
                      <c:pt idx="2">
                        <c:v>03.06.2023</c:v>
                      </c:pt>
                      <c:pt idx="3">
                        <c:v>04.06.2023</c:v>
                      </c:pt>
                      <c:pt idx="4">
                        <c:v>05.06.2023</c:v>
                      </c:pt>
                      <c:pt idx="5">
                        <c:v>06.06.2023</c:v>
                      </c:pt>
                      <c:pt idx="6">
                        <c:v>07.06.2023</c:v>
                      </c:pt>
                      <c:pt idx="7">
                        <c:v>08.06.2023</c:v>
                      </c:pt>
                      <c:pt idx="8">
                        <c:v>09.06.2023</c:v>
                      </c:pt>
                      <c:pt idx="9">
                        <c:v>10.06.2023</c:v>
                      </c:pt>
                      <c:pt idx="10">
                        <c:v>11.06.2023</c:v>
                      </c:pt>
                      <c:pt idx="11">
                        <c:v>12.06.2023</c:v>
                      </c:pt>
                      <c:pt idx="12">
                        <c:v>13.06.2023</c:v>
                      </c:pt>
                      <c:pt idx="13">
                        <c:v>14.06.2023</c:v>
                      </c:pt>
                      <c:pt idx="14">
                        <c:v>15.06.2023</c:v>
                      </c:pt>
                      <c:pt idx="15">
                        <c:v>16.06.2023</c:v>
                      </c:pt>
                      <c:pt idx="16">
                        <c:v>17.06.2023</c:v>
                      </c:pt>
                      <c:pt idx="17">
                        <c:v>18.06.2023</c:v>
                      </c:pt>
                      <c:pt idx="18">
                        <c:v>19.06.2023</c:v>
                      </c:pt>
                      <c:pt idx="19">
                        <c:v>20.06.2023</c:v>
                      </c:pt>
                      <c:pt idx="20">
                        <c:v>21.06.2023</c:v>
                      </c:pt>
                      <c:pt idx="21">
                        <c:v>22.06.2023</c:v>
                      </c:pt>
                      <c:pt idx="22">
                        <c:v>23.06.2023</c:v>
                      </c:pt>
                      <c:pt idx="23">
                        <c:v>24.06.2023</c:v>
                      </c:pt>
                      <c:pt idx="24">
                        <c:v>25.06.2023</c:v>
                      </c:pt>
                      <c:pt idx="25">
                        <c:v>26.06.2023</c:v>
                      </c:pt>
                      <c:pt idx="26">
                        <c:v>27.06.2023</c:v>
                      </c:pt>
                      <c:pt idx="27">
                        <c:v>28.06.2023</c:v>
                      </c:pt>
                      <c:pt idx="28">
                        <c:v>29.06.2023</c:v>
                      </c:pt>
                      <c:pt idx="29">
                        <c:v>30.06.2023</c:v>
                      </c:pt>
                      <c:pt idx="30">
                        <c:v>31.06.2023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58E6-41D5-B48B-2985CEC17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630312"/>
        <c:axId val="367630704"/>
      </c:lineChart>
      <c:catAx>
        <c:axId val="367630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630704"/>
        <c:crosses val="autoZero"/>
        <c:auto val="1"/>
        <c:lblAlgn val="ctr"/>
        <c:lblOffset val="100"/>
        <c:noMultiLvlLbl val="0"/>
      </c:catAx>
      <c:valAx>
        <c:axId val="36763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630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05522141057669"/>
                  <c:y val="0.133316332554705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юань!$U$4:$U$34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юань!$T$4:$T$34</c15:sqref>
                        </c15:formulaRef>
                      </c:ext>
                    </c:extLst>
                    <c:strCache>
                      <c:ptCount val="31"/>
                      <c:pt idx="0">
                        <c:v>01.07.2023</c:v>
                      </c:pt>
                      <c:pt idx="1">
                        <c:v>02.07.2023</c:v>
                      </c:pt>
                      <c:pt idx="2">
                        <c:v>03.07.2023</c:v>
                      </c:pt>
                      <c:pt idx="3">
                        <c:v>04.07.2023</c:v>
                      </c:pt>
                      <c:pt idx="4">
                        <c:v>05.07.2023</c:v>
                      </c:pt>
                      <c:pt idx="5">
                        <c:v>06.07.2023</c:v>
                      </c:pt>
                      <c:pt idx="6">
                        <c:v>07.07.2023</c:v>
                      </c:pt>
                      <c:pt idx="7">
                        <c:v>08.07.2023</c:v>
                      </c:pt>
                      <c:pt idx="8">
                        <c:v>09.07.2023</c:v>
                      </c:pt>
                      <c:pt idx="9">
                        <c:v>10.07.2023</c:v>
                      </c:pt>
                      <c:pt idx="10">
                        <c:v>11.07.2023</c:v>
                      </c:pt>
                      <c:pt idx="11">
                        <c:v>12.07.2023</c:v>
                      </c:pt>
                      <c:pt idx="12">
                        <c:v>13.07.2023</c:v>
                      </c:pt>
                      <c:pt idx="13">
                        <c:v>14.07.2023</c:v>
                      </c:pt>
                      <c:pt idx="14">
                        <c:v>15.07.2023</c:v>
                      </c:pt>
                      <c:pt idx="15">
                        <c:v>16.07.2023</c:v>
                      </c:pt>
                      <c:pt idx="16">
                        <c:v>17.07.2023</c:v>
                      </c:pt>
                      <c:pt idx="17">
                        <c:v>18.07.2023</c:v>
                      </c:pt>
                      <c:pt idx="18">
                        <c:v>19.07.2023</c:v>
                      </c:pt>
                      <c:pt idx="19">
                        <c:v>20.07.2023</c:v>
                      </c:pt>
                      <c:pt idx="20">
                        <c:v>21.07.2023</c:v>
                      </c:pt>
                      <c:pt idx="21">
                        <c:v>22.07.2023</c:v>
                      </c:pt>
                      <c:pt idx="22">
                        <c:v>23.07.2023</c:v>
                      </c:pt>
                      <c:pt idx="23">
                        <c:v>24.07.2023</c:v>
                      </c:pt>
                      <c:pt idx="24">
                        <c:v>25.07.2023</c:v>
                      </c:pt>
                      <c:pt idx="25">
                        <c:v>26.07.2023</c:v>
                      </c:pt>
                      <c:pt idx="26">
                        <c:v>27.07.2023</c:v>
                      </c:pt>
                      <c:pt idx="27">
                        <c:v>28.07.2023</c:v>
                      </c:pt>
                      <c:pt idx="28">
                        <c:v>29.07.2023</c:v>
                      </c:pt>
                      <c:pt idx="29">
                        <c:v>30.07.2023</c:v>
                      </c:pt>
                      <c:pt idx="30">
                        <c:v>31.07.2023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14B5-4B3A-A44B-469013DD8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631488"/>
        <c:axId val="367631880"/>
      </c:lineChart>
      <c:catAx>
        <c:axId val="36763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631880"/>
        <c:crosses val="autoZero"/>
        <c:auto val="1"/>
        <c:lblAlgn val="ctr"/>
        <c:lblOffset val="100"/>
        <c:noMultiLvlLbl val="0"/>
      </c:catAx>
      <c:valAx>
        <c:axId val="367631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63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8945788402955654"/>
                  <c:y val="0.29517206289233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юань!$X$4:$X$34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юань!$W$4:$W$34</c15:sqref>
                        </c15:formulaRef>
                      </c:ext>
                    </c:extLst>
                    <c:strCache>
                      <c:ptCount val="31"/>
                      <c:pt idx="0">
                        <c:v>01.08.2023</c:v>
                      </c:pt>
                      <c:pt idx="1">
                        <c:v>02.08.2023</c:v>
                      </c:pt>
                      <c:pt idx="2">
                        <c:v>03.08.2023</c:v>
                      </c:pt>
                      <c:pt idx="3">
                        <c:v>04.08.2023</c:v>
                      </c:pt>
                      <c:pt idx="4">
                        <c:v>05.08.2023</c:v>
                      </c:pt>
                      <c:pt idx="5">
                        <c:v>06.08.2023</c:v>
                      </c:pt>
                      <c:pt idx="6">
                        <c:v>07.08.2023</c:v>
                      </c:pt>
                      <c:pt idx="7">
                        <c:v>08.08.2023</c:v>
                      </c:pt>
                      <c:pt idx="8">
                        <c:v>09.08.2023</c:v>
                      </c:pt>
                      <c:pt idx="9">
                        <c:v>10.08.2023</c:v>
                      </c:pt>
                      <c:pt idx="10">
                        <c:v>11.08.2023</c:v>
                      </c:pt>
                      <c:pt idx="11">
                        <c:v>12.08.2023</c:v>
                      </c:pt>
                      <c:pt idx="12">
                        <c:v>13.08.2023</c:v>
                      </c:pt>
                      <c:pt idx="13">
                        <c:v>14.08.2023</c:v>
                      </c:pt>
                      <c:pt idx="14">
                        <c:v>15.08.2023</c:v>
                      </c:pt>
                      <c:pt idx="15">
                        <c:v>16.08.2023</c:v>
                      </c:pt>
                      <c:pt idx="16">
                        <c:v>17.08.2023</c:v>
                      </c:pt>
                      <c:pt idx="17">
                        <c:v>18.08.2023</c:v>
                      </c:pt>
                      <c:pt idx="18">
                        <c:v>19.08.2023</c:v>
                      </c:pt>
                      <c:pt idx="19">
                        <c:v>20.08.2023</c:v>
                      </c:pt>
                      <c:pt idx="20">
                        <c:v>21.08.2023</c:v>
                      </c:pt>
                      <c:pt idx="21">
                        <c:v>22.08.2023</c:v>
                      </c:pt>
                      <c:pt idx="22">
                        <c:v>23.08.2023</c:v>
                      </c:pt>
                      <c:pt idx="23">
                        <c:v>24.08.2023</c:v>
                      </c:pt>
                      <c:pt idx="24">
                        <c:v>25.08.2023</c:v>
                      </c:pt>
                      <c:pt idx="25">
                        <c:v>26.08.2023</c:v>
                      </c:pt>
                      <c:pt idx="26">
                        <c:v>27.08.2023</c:v>
                      </c:pt>
                      <c:pt idx="27">
                        <c:v>28.08.2023</c:v>
                      </c:pt>
                      <c:pt idx="28">
                        <c:v>29.08.2023</c:v>
                      </c:pt>
                      <c:pt idx="29">
                        <c:v>30.08.2023</c:v>
                      </c:pt>
                      <c:pt idx="30">
                        <c:v>31.08.2023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7DBD-4754-907E-A97AE5ECC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632664"/>
        <c:axId val="367633056"/>
      </c:lineChart>
      <c:catAx>
        <c:axId val="36763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633056"/>
        <c:crosses val="autoZero"/>
        <c:auto val="1"/>
        <c:lblAlgn val="ctr"/>
        <c:lblOffset val="100"/>
        <c:noMultiLvlLbl val="0"/>
      </c:catAx>
      <c:valAx>
        <c:axId val="36763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632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8945788402955654"/>
                  <c:y val="0.29517206289233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юань!$AA$4:$AA$34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юань!$Z$4:$Z$34</c15:sqref>
                        </c15:formulaRef>
                      </c:ext>
                    </c:extLst>
                    <c:strCache>
                      <c:ptCount val="31"/>
                      <c:pt idx="0">
                        <c:v>01.09.2023</c:v>
                      </c:pt>
                      <c:pt idx="1">
                        <c:v>02.09.2023</c:v>
                      </c:pt>
                      <c:pt idx="2">
                        <c:v>03.09.2023</c:v>
                      </c:pt>
                      <c:pt idx="3">
                        <c:v>04.09.2023</c:v>
                      </c:pt>
                      <c:pt idx="4">
                        <c:v>05.09.2023</c:v>
                      </c:pt>
                      <c:pt idx="5">
                        <c:v>06.09.2023</c:v>
                      </c:pt>
                      <c:pt idx="6">
                        <c:v>07.09.2023</c:v>
                      </c:pt>
                      <c:pt idx="7">
                        <c:v>08.09.2023</c:v>
                      </c:pt>
                      <c:pt idx="8">
                        <c:v>09.09.2023</c:v>
                      </c:pt>
                      <c:pt idx="9">
                        <c:v>10.09.2023</c:v>
                      </c:pt>
                      <c:pt idx="10">
                        <c:v>11.09.2023</c:v>
                      </c:pt>
                      <c:pt idx="11">
                        <c:v>12.09.2023</c:v>
                      </c:pt>
                      <c:pt idx="12">
                        <c:v>13.09.2023</c:v>
                      </c:pt>
                      <c:pt idx="13">
                        <c:v>14.09.2023</c:v>
                      </c:pt>
                      <c:pt idx="14">
                        <c:v>15.09.2023</c:v>
                      </c:pt>
                      <c:pt idx="15">
                        <c:v>16.09.2023</c:v>
                      </c:pt>
                      <c:pt idx="16">
                        <c:v>17.09.2023</c:v>
                      </c:pt>
                      <c:pt idx="17">
                        <c:v>18.09.2023</c:v>
                      </c:pt>
                      <c:pt idx="18">
                        <c:v>19.09.2023</c:v>
                      </c:pt>
                      <c:pt idx="19">
                        <c:v>20.09.2023</c:v>
                      </c:pt>
                      <c:pt idx="20">
                        <c:v>21.09.2023</c:v>
                      </c:pt>
                      <c:pt idx="21">
                        <c:v>22.09.2023</c:v>
                      </c:pt>
                      <c:pt idx="22">
                        <c:v>23.09.2023</c:v>
                      </c:pt>
                      <c:pt idx="23">
                        <c:v>24.09.2023</c:v>
                      </c:pt>
                      <c:pt idx="24">
                        <c:v>25.09.2023</c:v>
                      </c:pt>
                      <c:pt idx="25">
                        <c:v>26.09.2023</c:v>
                      </c:pt>
                      <c:pt idx="26">
                        <c:v>27.09.2023</c:v>
                      </c:pt>
                      <c:pt idx="27">
                        <c:v>28.09.2023</c:v>
                      </c:pt>
                      <c:pt idx="28">
                        <c:v>29.09.2023</c:v>
                      </c:pt>
                      <c:pt idx="29">
                        <c:v>30.09.2023</c:v>
                      </c:pt>
                      <c:pt idx="30">
                        <c:v>31.09.2023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F74A-4765-849F-0F88BBA5C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633840"/>
        <c:axId val="367634232"/>
      </c:lineChart>
      <c:catAx>
        <c:axId val="36763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634232"/>
        <c:crosses val="autoZero"/>
        <c:auto val="1"/>
        <c:lblAlgn val="ctr"/>
        <c:lblOffset val="100"/>
        <c:noMultiLvlLbl val="0"/>
      </c:catAx>
      <c:valAx>
        <c:axId val="367634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633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8945788402955654"/>
                  <c:y val="0.29517206289233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юань!$AD$4:$AD$34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юань!$AC$4:$AC$34</c15:sqref>
                        </c15:formulaRef>
                      </c:ext>
                    </c:extLst>
                    <c:strCache>
                      <c:ptCount val="31"/>
                      <c:pt idx="0">
                        <c:v>01.10.2023</c:v>
                      </c:pt>
                      <c:pt idx="1">
                        <c:v>02.10.2023</c:v>
                      </c:pt>
                      <c:pt idx="2">
                        <c:v>03.10.2023</c:v>
                      </c:pt>
                      <c:pt idx="3">
                        <c:v>04.10.2023</c:v>
                      </c:pt>
                      <c:pt idx="4">
                        <c:v>05.10.2023</c:v>
                      </c:pt>
                      <c:pt idx="5">
                        <c:v>06.10.2023</c:v>
                      </c:pt>
                      <c:pt idx="6">
                        <c:v>07.10.2023</c:v>
                      </c:pt>
                      <c:pt idx="7">
                        <c:v>08.10.2023</c:v>
                      </c:pt>
                      <c:pt idx="8">
                        <c:v>09.10.2023</c:v>
                      </c:pt>
                      <c:pt idx="9">
                        <c:v>10.10.2023</c:v>
                      </c:pt>
                      <c:pt idx="10">
                        <c:v>11.10.2023</c:v>
                      </c:pt>
                      <c:pt idx="11">
                        <c:v>12.10.2023</c:v>
                      </c:pt>
                      <c:pt idx="12">
                        <c:v>13.10.2023</c:v>
                      </c:pt>
                      <c:pt idx="13">
                        <c:v>14.10.2023</c:v>
                      </c:pt>
                      <c:pt idx="14">
                        <c:v>15.10.2023</c:v>
                      </c:pt>
                      <c:pt idx="15">
                        <c:v>16.10.2023</c:v>
                      </c:pt>
                      <c:pt idx="16">
                        <c:v>17.10.2023</c:v>
                      </c:pt>
                      <c:pt idx="17">
                        <c:v>18.10.2023</c:v>
                      </c:pt>
                      <c:pt idx="18">
                        <c:v>19.10.2023</c:v>
                      </c:pt>
                      <c:pt idx="19">
                        <c:v>20.10.2023</c:v>
                      </c:pt>
                      <c:pt idx="20">
                        <c:v>21.10.2023</c:v>
                      </c:pt>
                      <c:pt idx="21">
                        <c:v>22.10.2023</c:v>
                      </c:pt>
                      <c:pt idx="22">
                        <c:v>23.10.2023</c:v>
                      </c:pt>
                      <c:pt idx="23">
                        <c:v>24.10.2023</c:v>
                      </c:pt>
                      <c:pt idx="24">
                        <c:v>25.10.2023</c:v>
                      </c:pt>
                      <c:pt idx="25">
                        <c:v>26.10.2023</c:v>
                      </c:pt>
                      <c:pt idx="26">
                        <c:v>27.10.2023</c:v>
                      </c:pt>
                      <c:pt idx="27">
                        <c:v>28.10.2023</c:v>
                      </c:pt>
                      <c:pt idx="28">
                        <c:v>29.10.2023</c:v>
                      </c:pt>
                      <c:pt idx="29">
                        <c:v>30.10.2023</c:v>
                      </c:pt>
                      <c:pt idx="30">
                        <c:v>31.10.2023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228E-470F-9526-B58314ED6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635016"/>
        <c:axId val="368045400"/>
      </c:lineChart>
      <c:catAx>
        <c:axId val="367635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045400"/>
        <c:crosses val="autoZero"/>
        <c:auto val="1"/>
        <c:lblAlgn val="ctr"/>
        <c:lblOffset val="100"/>
        <c:noMultiLvlLbl val="0"/>
      </c:catAx>
      <c:valAx>
        <c:axId val="368045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635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8945788402955654"/>
                  <c:y val="0.29517206289233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юань!$AG$4:$AG$34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юань!$AF$4:$AF$34</c15:sqref>
                        </c15:formulaRef>
                      </c:ext>
                    </c:extLst>
                    <c:strCache>
                      <c:ptCount val="31"/>
                      <c:pt idx="0">
                        <c:v>01.11.2023</c:v>
                      </c:pt>
                      <c:pt idx="1">
                        <c:v>02.11.2023</c:v>
                      </c:pt>
                      <c:pt idx="2">
                        <c:v>03.11.2023</c:v>
                      </c:pt>
                      <c:pt idx="3">
                        <c:v>04.11.2023</c:v>
                      </c:pt>
                      <c:pt idx="4">
                        <c:v>05.11.2023</c:v>
                      </c:pt>
                      <c:pt idx="5">
                        <c:v>06.11.2023</c:v>
                      </c:pt>
                      <c:pt idx="6">
                        <c:v>07.11.2023</c:v>
                      </c:pt>
                      <c:pt idx="7">
                        <c:v>08.11.2023</c:v>
                      </c:pt>
                      <c:pt idx="8">
                        <c:v>09.11.2023</c:v>
                      </c:pt>
                      <c:pt idx="9">
                        <c:v>10.11.2023</c:v>
                      </c:pt>
                      <c:pt idx="10">
                        <c:v>11.11.2023</c:v>
                      </c:pt>
                      <c:pt idx="11">
                        <c:v>12.11.2023</c:v>
                      </c:pt>
                      <c:pt idx="12">
                        <c:v>13.11.2023</c:v>
                      </c:pt>
                      <c:pt idx="13">
                        <c:v>14.11.2023</c:v>
                      </c:pt>
                      <c:pt idx="14">
                        <c:v>15.11.2023</c:v>
                      </c:pt>
                      <c:pt idx="15">
                        <c:v>16.11.2023</c:v>
                      </c:pt>
                      <c:pt idx="16">
                        <c:v>17.11.2023</c:v>
                      </c:pt>
                      <c:pt idx="17">
                        <c:v>18.11.2023</c:v>
                      </c:pt>
                      <c:pt idx="18">
                        <c:v>19.11.2023</c:v>
                      </c:pt>
                      <c:pt idx="19">
                        <c:v>20.11.2023</c:v>
                      </c:pt>
                      <c:pt idx="20">
                        <c:v>21.11.2023</c:v>
                      </c:pt>
                      <c:pt idx="21">
                        <c:v>22.11.2023</c:v>
                      </c:pt>
                      <c:pt idx="22">
                        <c:v>23.11.2023</c:v>
                      </c:pt>
                      <c:pt idx="23">
                        <c:v>24.11.2023</c:v>
                      </c:pt>
                      <c:pt idx="24">
                        <c:v>25.11.2023</c:v>
                      </c:pt>
                      <c:pt idx="25">
                        <c:v>26.11.2023</c:v>
                      </c:pt>
                      <c:pt idx="26">
                        <c:v>27.11.2023</c:v>
                      </c:pt>
                      <c:pt idx="27">
                        <c:v>28.11.2023</c:v>
                      </c:pt>
                      <c:pt idx="28">
                        <c:v>29.11.2023</c:v>
                      </c:pt>
                      <c:pt idx="29">
                        <c:v>30.11.2023</c:v>
                      </c:pt>
                      <c:pt idx="30">
                        <c:v>31.11.2023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ED57-4C2A-9710-F75D4C972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046184"/>
        <c:axId val="368046576"/>
      </c:lineChart>
      <c:catAx>
        <c:axId val="368046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046576"/>
        <c:crosses val="autoZero"/>
        <c:auto val="1"/>
        <c:lblAlgn val="ctr"/>
        <c:lblOffset val="100"/>
        <c:noMultiLvlLbl val="0"/>
      </c:catAx>
      <c:valAx>
        <c:axId val="36804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046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8945788402955654"/>
                  <c:y val="0.29517206289233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юань!$AJ$4:$AJ$34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юань!$AI$4:$AI$34</c15:sqref>
                        </c15:formulaRef>
                      </c:ext>
                    </c:extLst>
                    <c:strCache>
                      <c:ptCount val="31"/>
                      <c:pt idx="0">
                        <c:v>01.12.2023</c:v>
                      </c:pt>
                      <c:pt idx="1">
                        <c:v>02.12.2023</c:v>
                      </c:pt>
                      <c:pt idx="2">
                        <c:v>03.12.2023</c:v>
                      </c:pt>
                      <c:pt idx="3">
                        <c:v>04.12.2023</c:v>
                      </c:pt>
                      <c:pt idx="4">
                        <c:v>05.12.2023</c:v>
                      </c:pt>
                      <c:pt idx="5">
                        <c:v>06.12.2023</c:v>
                      </c:pt>
                      <c:pt idx="6">
                        <c:v>07.12.2023</c:v>
                      </c:pt>
                      <c:pt idx="7">
                        <c:v>08.12.2023</c:v>
                      </c:pt>
                      <c:pt idx="8">
                        <c:v>09.12.2023</c:v>
                      </c:pt>
                      <c:pt idx="9">
                        <c:v>10.12.2023</c:v>
                      </c:pt>
                      <c:pt idx="10">
                        <c:v>11.12.2023</c:v>
                      </c:pt>
                      <c:pt idx="11">
                        <c:v>12.12.2023</c:v>
                      </c:pt>
                      <c:pt idx="12">
                        <c:v>13.12.2023</c:v>
                      </c:pt>
                      <c:pt idx="13">
                        <c:v>14.12.2023</c:v>
                      </c:pt>
                      <c:pt idx="14">
                        <c:v>15.12.2023</c:v>
                      </c:pt>
                      <c:pt idx="15">
                        <c:v>16.12.2023</c:v>
                      </c:pt>
                      <c:pt idx="16">
                        <c:v>17.12.2023</c:v>
                      </c:pt>
                      <c:pt idx="17">
                        <c:v>18.12.2023</c:v>
                      </c:pt>
                      <c:pt idx="18">
                        <c:v>19.12.2023</c:v>
                      </c:pt>
                      <c:pt idx="19">
                        <c:v>20.12.2023</c:v>
                      </c:pt>
                      <c:pt idx="20">
                        <c:v>21.12.2023</c:v>
                      </c:pt>
                      <c:pt idx="21">
                        <c:v>22.12.2023</c:v>
                      </c:pt>
                      <c:pt idx="22">
                        <c:v>23.12.2023</c:v>
                      </c:pt>
                      <c:pt idx="23">
                        <c:v>24.12.2023</c:v>
                      </c:pt>
                      <c:pt idx="24">
                        <c:v>25.12.2023</c:v>
                      </c:pt>
                      <c:pt idx="25">
                        <c:v>26.12.2023</c:v>
                      </c:pt>
                      <c:pt idx="26">
                        <c:v>27.12.2023</c:v>
                      </c:pt>
                      <c:pt idx="27">
                        <c:v>28.12.2023</c:v>
                      </c:pt>
                      <c:pt idx="28">
                        <c:v>29.12.2023</c:v>
                      </c:pt>
                      <c:pt idx="29">
                        <c:v>30.12.2023</c:v>
                      </c:pt>
                      <c:pt idx="30">
                        <c:v>31.12.2023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51C7-4C8D-9C1D-FB53D16DF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047360"/>
        <c:axId val="368047752"/>
      </c:lineChart>
      <c:catAx>
        <c:axId val="36804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047752"/>
        <c:crosses val="autoZero"/>
        <c:auto val="1"/>
        <c:lblAlgn val="ctr"/>
        <c:lblOffset val="100"/>
        <c:noMultiLvlLbl val="0"/>
      </c:catAx>
      <c:valAx>
        <c:axId val="368047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047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414055170814493"/>
                  <c:y val="-0.350274061477899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тенге!$B$4:$B$34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тенге!$C$4:$C$34</c:f>
              <c:numCache>
                <c:formatCode>0.0000</c:formatCode>
                <c:ptCount val="31"/>
                <c:pt idx="0">
                  <c:v>0.152583</c:v>
                </c:pt>
                <c:pt idx="1">
                  <c:v>0.152583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6C-4F48-95CB-9328D4E9D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048928"/>
        <c:axId val="367927408"/>
      </c:lineChart>
      <c:catAx>
        <c:axId val="36804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927408"/>
        <c:crosses val="autoZero"/>
        <c:auto val="1"/>
        <c:lblAlgn val="ctr"/>
        <c:lblOffset val="100"/>
        <c:noMultiLvlLbl val="0"/>
      </c:catAx>
      <c:valAx>
        <c:axId val="36792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04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0378458716756792"/>
                  <c:y val="-0.133585342488597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тенге!$E$4:$E$31</c:f>
              <c:strCache>
                <c:ptCount val="28"/>
                <c:pt idx="0">
                  <c:v>01.02.2023</c:v>
                </c:pt>
                <c:pt idx="1">
                  <c:v>02.02.2023</c:v>
                </c:pt>
                <c:pt idx="2">
                  <c:v>03.02.2023</c:v>
                </c:pt>
                <c:pt idx="3">
                  <c:v>04.02.2023</c:v>
                </c:pt>
                <c:pt idx="4">
                  <c:v>05.02.2023</c:v>
                </c:pt>
                <c:pt idx="5">
                  <c:v>06.02.2023</c:v>
                </c:pt>
                <c:pt idx="6">
                  <c:v>07.02.2023</c:v>
                </c:pt>
                <c:pt idx="7">
                  <c:v>08.02.2023</c:v>
                </c:pt>
                <c:pt idx="8">
                  <c:v>09.02.2023</c:v>
                </c:pt>
                <c:pt idx="9">
                  <c:v>10.02.2023</c:v>
                </c:pt>
                <c:pt idx="10">
                  <c:v>11.02.2023</c:v>
                </c:pt>
                <c:pt idx="11">
                  <c:v>12.02.2023</c:v>
                </c:pt>
                <c:pt idx="12">
                  <c:v>13.02.2023</c:v>
                </c:pt>
                <c:pt idx="13">
                  <c:v>14.02.2023</c:v>
                </c:pt>
                <c:pt idx="14">
                  <c:v>15.02.2023</c:v>
                </c:pt>
                <c:pt idx="15">
                  <c:v>16.02.2023</c:v>
                </c:pt>
                <c:pt idx="16">
                  <c:v>17.02.2023</c:v>
                </c:pt>
                <c:pt idx="17">
                  <c:v>18.02.2023</c:v>
                </c:pt>
                <c:pt idx="18">
                  <c:v>19.02.2023</c:v>
                </c:pt>
                <c:pt idx="19">
                  <c:v>20.02.2023</c:v>
                </c:pt>
                <c:pt idx="20">
                  <c:v>21.02.2023</c:v>
                </c:pt>
                <c:pt idx="21">
                  <c:v>22.02.2023</c:v>
                </c:pt>
                <c:pt idx="22">
                  <c:v>23.02.2023</c:v>
                </c:pt>
                <c:pt idx="23">
                  <c:v>24.02.2023</c:v>
                </c:pt>
                <c:pt idx="24">
                  <c:v>25.02.2023</c:v>
                </c:pt>
                <c:pt idx="25">
                  <c:v>26.02.2023</c:v>
                </c:pt>
                <c:pt idx="26">
                  <c:v>27.02.2023</c:v>
                </c:pt>
                <c:pt idx="27">
                  <c:v>28.02.2023</c:v>
                </c:pt>
              </c:strCache>
            </c:strRef>
          </c:cat>
          <c:val>
            <c:numRef>
              <c:f>тенге!$F$4:$F$31</c:f>
              <c:numCache>
                <c:formatCode>0.0000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2B-45BE-AA22-F72FE0CA9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927800"/>
        <c:axId val="367928192"/>
      </c:lineChart>
      <c:catAx>
        <c:axId val="36792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928192"/>
        <c:crosses val="autoZero"/>
        <c:auto val="1"/>
        <c:lblAlgn val="ctr"/>
        <c:lblOffset val="100"/>
        <c:noMultiLvlLbl val="0"/>
      </c:catAx>
      <c:valAx>
        <c:axId val="36792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927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3230138401374523"/>
                  <c:y val="-0.56078285542481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тенге!$I$4:$I$34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тенге!$H$4:$H$34</c15:sqref>
                        </c15:formulaRef>
                      </c:ext>
                    </c:extLst>
                    <c:strCache>
                      <c:ptCount val="31"/>
                      <c:pt idx="0">
                        <c:v>01.03.2023</c:v>
                      </c:pt>
                      <c:pt idx="1">
                        <c:v>02.03.2023</c:v>
                      </c:pt>
                      <c:pt idx="2">
                        <c:v>03.03.2023</c:v>
                      </c:pt>
                      <c:pt idx="3">
                        <c:v>04.03.2023</c:v>
                      </c:pt>
                      <c:pt idx="4">
                        <c:v>05.03.2023</c:v>
                      </c:pt>
                      <c:pt idx="5">
                        <c:v>06.03.2023</c:v>
                      </c:pt>
                      <c:pt idx="6">
                        <c:v>07.03.2023</c:v>
                      </c:pt>
                      <c:pt idx="7">
                        <c:v>08.03.2023</c:v>
                      </c:pt>
                      <c:pt idx="8">
                        <c:v>09.03.2023</c:v>
                      </c:pt>
                      <c:pt idx="9">
                        <c:v>10.03.2023</c:v>
                      </c:pt>
                      <c:pt idx="10">
                        <c:v>11.03.2023</c:v>
                      </c:pt>
                      <c:pt idx="11">
                        <c:v>12.03.2023</c:v>
                      </c:pt>
                      <c:pt idx="12">
                        <c:v>13.03.2023</c:v>
                      </c:pt>
                      <c:pt idx="13">
                        <c:v>14.03.2023</c:v>
                      </c:pt>
                      <c:pt idx="14">
                        <c:v>15.03.2023</c:v>
                      </c:pt>
                      <c:pt idx="15">
                        <c:v>16.03.2023</c:v>
                      </c:pt>
                      <c:pt idx="16">
                        <c:v>17.03.2023</c:v>
                      </c:pt>
                      <c:pt idx="17">
                        <c:v>18.03.2023</c:v>
                      </c:pt>
                      <c:pt idx="18">
                        <c:v>19.03.2023</c:v>
                      </c:pt>
                      <c:pt idx="19">
                        <c:v>20.03.2023</c:v>
                      </c:pt>
                      <c:pt idx="20">
                        <c:v>21.03.2023</c:v>
                      </c:pt>
                      <c:pt idx="21">
                        <c:v>22.03.2023</c:v>
                      </c:pt>
                      <c:pt idx="22">
                        <c:v>23.03.2023</c:v>
                      </c:pt>
                      <c:pt idx="23">
                        <c:v>24.03.2023</c:v>
                      </c:pt>
                      <c:pt idx="24">
                        <c:v>25.03.2023</c:v>
                      </c:pt>
                      <c:pt idx="25">
                        <c:v>26.03.2023</c:v>
                      </c:pt>
                      <c:pt idx="26">
                        <c:v>27.03.2023</c:v>
                      </c:pt>
                      <c:pt idx="27">
                        <c:v>28.03.2023</c:v>
                      </c:pt>
                      <c:pt idx="28">
                        <c:v>29.03.2023</c:v>
                      </c:pt>
                      <c:pt idx="29">
                        <c:v>30.03.2023</c:v>
                      </c:pt>
                      <c:pt idx="30">
                        <c:v>31.03.2023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622A-48FB-B3F4-A1E549047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929368"/>
        <c:axId val="367929760"/>
      </c:lineChart>
      <c:catAx>
        <c:axId val="367929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929760"/>
        <c:crosses val="autoZero"/>
        <c:auto val="1"/>
        <c:lblAlgn val="ctr"/>
        <c:lblOffset val="100"/>
        <c:noMultiLvlLbl val="0"/>
      </c:catAx>
      <c:valAx>
        <c:axId val="36792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929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098904805573998"/>
                  <c:y val="-0.448975753806003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тенге!$L$4:$L$33</c:f>
              <c:numCache>
                <c:formatCode>0.0000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тенге!$K$4:$K$33</c15:sqref>
                        </c15:formulaRef>
                      </c:ext>
                    </c:extLst>
                    <c:strCache>
                      <c:ptCount val="30"/>
                      <c:pt idx="0">
                        <c:v>01.04.2023</c:v>
                      </c:pt>
                      <c:pt idx="1">
                        <c:v>02.04.2023</c:v>
                      </c:pt>
                      <c:pt idx="2">
                        <c:v>03.04.2023</c:v>
                      </c:pt>
                      <c:pt idx="3">
                        <c:v>04.04.2023</c:v>
                      </c:pt>
                      <c:pt idx="4">
                        <c:v>05.04.2023</c:v>
                      </c:pt>
                      <c:pt idx="5">
                        <c:v>06.04.2023</c:v>
                      </c:pt>
                      <c:pt idx="6">
                        <c:v>07.04.2023</c:v>
                      </c:pt>
                      <c:pt idx="7">
                        <c:v>08.04.2023</c:v>
                      </c:pt>
                      <c:pt idx="8">
                        <c:v>09.04.2023</c:v>
                      </c:pt>
                      <c:pt idx="9">
                        <c:v>10.04.2023</c:v>
                      </c:pt>
                      <c:pt idx="10">
                        <c:v>11.04.2023</c:v>
                      </c:pt>
                      <c:pt idx="11">
                        <c:v>12.04.2023</c:v>
                      </c:pt>
                      <c:pt idx="12">
                        <c:v>13.04.2023</c:v>
                      </c:pt>
                      <c:pt idx="13">
                        <c:v>14.04.2023</c:v>
                      </c:pt>
                      <c:pt idx="14">
                        <c:v>15.04.2023</c:v>
                      </c:pt>
                      <c:pt idx="15">
                        <c:v>16.04.2023</c:v>
                      </c:pt>
                      <c:pt idx="16">
                        <c:v>17.04.2023</c:v>
                      </c:pt>
                      <c:pt idx="17">
                        <c:v>18.04.2023</c:v>
                      </c:pt>
                      <c:pt idx="18">
                        <c:v>19.04.2023</c:v>
                      </c:pt>
                      <c:pt idx="19">
                        <c:v>20.04.2023</c:v>
                      </c:pt>
                      <c:pt idx="20">
                        <c:v>21.04.2023</c:v>
                      </c:pt>
                      <c:pt idx="21">
                        <c:v>22.04.2023</c:v>
                      </c:pt>
                      <c:pt idx="22">
                        <c:v>23.04.2023</c:v>
                      </c:pt>
                      <c:pt idx="23">
                        <c:v>24.04.2023</c:v>
                      </c:pt>
                      <c:pt idx="24">
                        <c:v>25.04.2023</c:v>
                      </c:pt>
                      <c:pt idx="25">
                        <c:v>26.04.2023</c:v>
                      </c:pt>
                      <c:pt idx="26">
                        <c:v>27.04.2023</c:v>
                      </c:pt>
                      <c:pt idx="27">
                        <c:v>28.04.2023</c:v>
                      </c:pt>
                      <c:pt idx="28">
                        <c:v>29.04.2023</c:v>
                      </c:pt>
                      <c:pt idx="29">
                        <c:v>30.04.2023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1432-4594-A510-49FE824AF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930152"/>
        <c:axId val="367930544"/>
      </c:lineChart>
      <c:catAx>
        <c:axId val="367930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930544"/>
        <c:crosses val="autoZero"/>
        <c:auto val="1"/>
        <c:lblAlgn val="ctr"/>
        <c:lblOffset val="100"/>
        <c:noMultiLvlLbl val="0"/>
      </c:catAx>
      <c:valAx>
        <c:axId val="36793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930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5907514572726603"/>
                  <c:y val="-0.7125927080049322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тенге!$O$4:$O$34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тенге!$N$4:$N$34</c15:sqref>
                        </c15:formulaRef>
                      </c:ext>
                    </c:extLst>
                    <c:strCache>
                      <c:ptCount val="31"/>
                      <c:pt idx="0">
                        <c:v>01.05.2023</c:v>
                      </c:pt>
                      <c:pt idx="1">
                        <c:v>02.05.2023</c:v>
                      </c:pt>
                      <c:pt idx="2">
                        <c:v>03.05.2023</c:v>
                      </c:pt>
                      <c:pt idx="3">
                        <c:v>04.05.2023</c:v>
                      </c:pt>
                      <c:pt idx="4">
                        <c:v>05.05.2023</c:v>
                      </c:pt>
                      <c:pt idx="5">
                        <c:v>06.05.2023</c:v>
                      </c:pt>
                      <c:pt idx="6">
                        <c:v>07.05.2023</c:v>
                      </c:pt>
                      <c:pt idx="7">
                        <c:v>08.05.2023</c:v>
                      </c:pt>
                      <c:pt idx="8">
                        <c:v>09.05.2023</c:v>
                      </c:pt>
                      <c:pt idx="9">
                        <c:v>10.05.2023</c:v>
                      </c:pt>
                      <c:pt idx="10">
                        <c:v>11.05.2023</c:v>
                      </c:pt>
                      <c:pt idx="11">
                        <c:v>12.05.2023</c:v>
                      </c:pt>
                      <c:pt idx="12">
                        <c:v>13.05.2023</c:v>
                      </c:pt>
                      <c:pt idx="13">
                        <c:v>14.05.2023</c:v>
                      </c:pt>
                      <c:pt idx="14">
                        <c:v>15.05.2023</c:v>
                      </c:pt>
                      <c:pt idx="15">
                        <c:v>16.05.2023</c:v>
                      </c:pt>
                      <c:pt idx="16">
                        <c:v>17.05.2023</c:v>
                      </c:pt>
                      <c:pt idx="17">
                        <c:v>18.05.2023</c:v>
                      </c:pt>
                      <c:pt idx="18">
                        <c:v>19.05.2023</c:v>
                      </c:pt>
                      <c:pt idx="19">
                        <c:v>20.05.2023</c:v>
                      </c:pt>
                      <c:pt idx="20">
                        <c:v>21.05.2023</c:v>
                      </c:pt>
                      <c:pt idx="21">
                        <c:v>22.05.2023</c:v>
                      </c:pt>
                      <c:pt idx="22">
                        <c:v>23.05.2023</c:v>
                      </c:pt>
                      <c:pt idx="23">
                        <c:v>24.05.2023</c:v>
                      </c:pt>
                      <c:pt idx="24">
                        <c:v>25.05.2023</c:v>
                      </c:pt>
                      <c:pt idx="25">
                        <c:v>26.05.2023</c:v>
                      </c:pt>
                      <c:pt idx="26">
                        <c:v>27.05.2023</c:v>
                      </c:pt>
                      <c:pt idx="27">
                        <c:v>28.05.2023</c:v>
                      </c:pt>
                      <c:pt idx="28">
                        <c:v>29.05.2023</c:v>
                      </c:pt>
                      <c:pt idx="29">
                        <c:v>30.05.2023</c:v>
                      </c:pt>
                      <c:pt idx="30">
                        <c:v>31.05.2023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898C-4BBE-BEFB-D4D40963A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931720"/>
        <c:axId val="367932112"/>
      </c:lineChart>
      <c:catAx>
        <c:axId val="367931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932112"/>
        <c:crosses val="autoZero"/>
        <c:auto val="1"/>
        <c:lblAlgn val="ctr"/>
        <c:lblOffset val="100"/>
        <c:noMultiLvlLbl val="0"/>
      </c:catAx>
      <c:valAx>
        <c:axId val="36793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931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8374432111648695"/>
                  <c:y val="6.6312774563589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тенге!$R$4:$R$34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тенге!$Q$4:$Q$34</c15:sqref>
                        </c15:formulaRef>
                      </c:ext>
                    </c:extLst>
                    <c:strCache>
                      <c:ptCount val="31"/>
                      <c:pt idx="0">
                        <c:v>01.06.2023</c:v>
                      </c:pt>
                      <c:pt idx="1">
                        <c:v>02.06.2023</c:v>
                      </c:pt>
                      <c:pt idx="2">
                        <c:v>03.06.2023</c:v>
                      </c:pt>
                      <c:pt idx="3">
                        <c:v>04.06.2023</c:v>
                      </c:pt>
                      <c:pt idx="4">
                        <c:v>05.06.2023</c:v>
                      </c:pt>
                      <c:pt idx="5">
                        <c:v>06.06.2023</c:v>
                      </c:pt>
                      <c:pt idx="6">
                        <c:v>07.06.2023</c:v>
                      </c:pt>
                      <c:pt idx="7">
                        <c:v>08.06.2023</c:v>
                      </c:pt>
                      <c:pt idx="8">
                        <c:v>09.06.2023</c:v>
                      </c:pt>
                      <c:pt idx="9">
                        <c:v>10.06.2023</c:v>
                      </c:pt>
                      <c:pt idx="10">
                        <c:v>11.06.2023</c:v>
                      </c:pt>
                      <c:pt idx="11">
                        <c:v>12.06.2023</c:v>
                      </c:pt>
                      <c:pt idx="12">
                        <c:v>13.06.2023</c:v>
                      </c:pt>
                      <c:pt idx="13">
                        <c:v>14.06.2023</c:v>
                      </c:pt>
                      <c:pt idx="14">
                        <c:v>15.06.2023</c:v>
                      </c:pt>
                      <c:pt idx="15">
                        <c:v>16.06.2023</c:v>
                      </c:pt>
                      <c:pt idx="16">
                        <c:v>17.06.2023</c:v>
                      </c:pt>
                      <c:pt idx="17">
                        <c:v>18.06.2023</c:v>
                      </c:pt>
                      <c:pt idx="18">
                        <c:v>19.06.2023</c:v>
                      </c:pt>
                      <c:pt idx="19">
                        <c:v>20.06.2023</c:v>
                      </c:pt>
                      <c:pt idx="20">
                        <c:v>21.06.2023</c:v>
                      </c:pt>
                      <c:pt idx="21">
                        <c:v>22.06.2023</c:v>
                      </c:pt>
                      <c:pt idx="22">
                        <c:v>23.06.2023</c:v>
                      </c:pt>
                      <c:pt idx="23">
                        <c:v>24.06.2023</c:v>
                      </c:pt>
                      <c:pt idx="24">
                        <c:v>25.06.2023</c:v>
                      </c:pt>
                      <c:pt idx="25">
                        <c:v>26.06.2023</c:v>
                      </c:pt>
                      <c:pt idx="26">
                        <c:v>27.06.2023</c:v>
                      </c:pt>
                      <c:pt idx="27">
                        <c:v>28.06.2023</c:v>
                      </c:pt>
                      <c:pt idx="28">
                        <c:v>29.06.2023</c:v>
                      </c:pt>
                      <c:pt idx="29">
                        <c:v>30.06.2023</c:v>
                      </c:pt>
                      <c:pt idx="30">
                        <c:v>31.06.2023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3622-43BA-A0D7-939053345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932504"/>
        <c:axId val="367932896"/>
      </c:lineChart>
      <c:catAx>
        <c:axId val="367932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932896"/>
        <c:crosses val="autoZero"/>
        <c:auto val="1"/>
        <c:lblAlgn val="ctr"/>
        <c:lblOffset val="100"/>
        <c:noMultiLvlLbl val="0"/>
      </c:catAx>
      <c:valAx>
        <c:axId val="36793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932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8374432111648695"/>
                  <c:y val="6.6312774563589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тенге!$U$4:$U$34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тенге!$T$4:$T$34</c15:sqref>
                        </c15:formulaRef>
                      </c:ext>
                    </c:extLst>
                    <c:strCache>
                      <c:ptCount val="31"/>
                      <c:pt idx="0">
                        <c:v>01.07.2023</c:v>
                      </c:pt>
                      <c:pt idx="1">
                        <c:v>02.07.2023</c:v>
                      </c:pt>
                      <c:pt idx="2">
                        <c:v>03.07.2023</c:v>
                      </c:pt>
                      <c:pt idx="3">
                        <c:v>04.07.2023</c:v>
                      </c:pt>
                      <c:pt idx="4">
                        <c:v>05.07.2023</c:v>
                      </c:pt>
                      <c:pt idx="5">
                        <c:v>06.07.2023</c:v>
                      </c:pt>
                      <c:pt idx="6">
                        <c:v>07.07.2023</c:v>
                      </c:pt>
                      <c:pt idx="7">
                        <c:v>08.07.2023</c:v>
                      </c:pt>
                      <c:pt idx="8">
                        <c:v>09.07.2023</c:v>
                      </c:pt>
                      <c:pt idx="9">
                        <c:v>10.07.2023</c:v>
                      </c:pt>
                      <c:pt idx="10">
                        <c:v>11.07.2023</c:v>
                      </c:pt>
                      <c:pt idx="11">
                        <c:v>12.07.2023</c:v>
                      </c:pt>
                      <c:pt idx="12">
                        <c:v>13.07.2023</c:v>
                      </c:pt>
                      <c:pt idx="13">
                        <c:v>14.07.2023</c:v>
                      </c:pt>
                      <c:pt idx="14">
                        <c:v>15.07.2023</c:v>
                      </c:pt>
                      <c:pt idx="15">
                        <c:v>16.07.2023</c:v>
                      </c:pt>
                      <c:pt idx="16">
                        <c:v>17.07.2023</c:v>
                      </c:pt>
                      <c:pt idx="17">
                        <c:v>18.07.2023</c:v>
                      </c:pt>
                      <c:pt idx="18">
                        <c:v>19.07.2023</c:v>
                      </c:pt>
                      <c:pt idx="19">
                        <c:v>20.07.2023</c:v>
                      </c:pt>
                      <c:pt idx="20">
                        <c:v>21.07.2023</c:v>
                      </c:pt>
                      <c:pt idx="21">
                        <c:v>22.07.2023</c:v>
                      </c:pt>
                      <c:pt idx="22">
                        <c:v>23.07.2023</c:v>
                      </c:pt>
                      <c:pt idx="23">
                        <c:v>24.07.2023</c:v>
                      </c:pt>
                      <c:pt idx="24">
                        <c:v>25.07.2023</c:v>
                      </c:pt>
                      <c:pt idx="25">
                        <c:v>26.07.2023</c:v>
                      </c:pt>
                      <c:pt idx="26">
                        <c:v>27.07.2023</c:v>
                      </c:pt>
                      <c:pt idx="27">
                        <c:v>28.07.2023</c:v>
                      </c:pt>
                      <c:pt idx="28">
                        <c:v>29.07.2023</c:v>
                      </c:pt>
                      <c:pt idx="29">
                        <c:v>30.07.2023</c:v>
                      </c:pt>
                      <c:pt idx="30">
                        <c:v>31.07.2023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8E12-4F07-8EA2-6A70C67EE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933680"/>
        <c:axId val="367934072"/>
      </c:lineChart>
      <c:catAx>
        <c:axId val="36793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934072"/>
        <c:crosses val="autoZero"/>
        <c:auto val="1"/>
        <c:lblAlgn val="ctr"/>
        <c:lblOffset val="100"/>
        <c:noMultiLvlLbl val="0"/>
      </c:catAx>
      <c:valAx>
        <c:axId val="367934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933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8946336527211208"/>
                  <c:y val="0.347826801423196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тенге!$X$4:$X$34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тенге!$W$4:$W$34</c15:sqref>
                        </c15:formulaRef>
                      </c:ext>
                    </c:extLst>
                    <c:strCache>
                      <c:ptCount val="31"/>
                      <c:pt idx="0">
                        <c:v>01.08.2023</c:v>
                      </c:pt>
                      <c:pt idx="1">
                        <c:v>02.08.2023</c:v>
                      </c:pt>
                      <c:pt idx="2">
                        <c:v>03.08.2023</c:v>
                      </c:pt>
                      <c:pt idx="3">
                        <c:v>04.08.2023</c:v>
                      </c:pt>
                      <c:pt idx="4">
                        <c:v>05.08.2023</c:v>
                      </c:pt>
                      <c:pt idx="5">
                        <c:v>06.08.2023</c:v>
                      </c:pt>
                      <c:pt idx="6">
                        <c:v>07.08.2023</c:v>
                      </c:pt>
                      <c:pt idx="7">
                        <c:v>08.08.2023</c:v>
                      </c:pt>
                      <c:pt idx="8">
                        <c:v>09.08.2023</c:v>
                      </c:pt>
                      <c:pt idx="9">
                        <c:v>10.08.2023</c:v>
                      </c:pt>
                      <c:pt idx="10">
                        <c:v>11.08.2023</c:v>
                      </c:pt>
                      <c:pt idx="11">
                        <c:v>12.08.2023</c:v>
                      </c:pt>
                      <c:pt idx="12">
                        <c:v>13.08.2023</c:v>
                      </c:pt>
                      <c:pt idx="13">
                        <c:v>14.08.2023</c:v>
                      </c:pt>
                      <c:pt idx="14">
                        <c:v>15.08.2023</c:v>
                      </c:pt>
                      <c:pt idx="15">
                        <c:v>16.08.2023</c:v>
                      </c:pt>
                      <c:pt idx="16">
                        <c:v>17.08.2023</c:v>
                      </c:pt>
                      <c:pt idx="17">
                        <c:v>18.08.2023</c:v>
                      </c:pt>
                      <c:pt idx="18">
                        <c:v>19.08.2023</c:v>
                      </c:pt>
                      <c:pt idx="19">
                        <c:v>20.08.2023</c:v>
                      </c:pt>
                      <c:pt idx="20">
                        <c:v>21.08.2023</c:v>
                      </c:pt>
                      <c:pt idx="21">
                        <c:v>22.08.2023</c:v>
                      </c:pt>
                      <c:pt idx="22">
                        <c:v>23.08.2023</c:v>
                      </c:pt>
                      <c:pt idx="23">
                        <c:v>24.08.2023</c:v>
                      </c:pt>
                      <c:pt idx="24">
                        <c:v>25.08.2023</c:v>
                      </c:pt>
                      <c:pt idx="25">
                        <c:v>26.08.2023</c:v>
                      </c:pt>
                      <c:pt idx="26">
                        <c:v>27.08.2023</c:v>
                      </c:pt>
                      <c:pt idx="27">
                        <c:v>28.08.2023</c:v>
                      </c:pt>
                      <c:pt idx="28">
                        <c:v>29.08.2023</c:v>
                      </c:pt>
                      <c:pt idx="29">
                        <c:v>30.08.2023</c:v>
                      </c:pt>
                      <c:pt idx="30">
                        <c:v>31.08.2023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CD2D-43E6-B073-88AB14AC0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934856"/>
        <c:axId val="367484000"/>
      </c:lineChart>
      <c:catAx>
        <c:axId val="367934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84000"/>
        <c:crosses val="autoZero"/>
        <c:auto val="1"/>
        <c:lblAlgn val="ctr"/>
        <c:lblOffset val="100"/>
        <c:noMultiLvlLbl val="0"/>
      </c:catAx>
      <c:valAx>
        <c:axId val="36748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934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550506487893837"/>
                  <c:y val="2.65498197876890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тенге!$AA$4:$AA$34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тенге!$Z$4:$Z$34</c15:sqref>
                        </c15:formulaRef>
                      </c:ext>
                    </c:extLst>
                    <c:strCache>
                      <c:ptCount val="31"/>
                      <c:pt idx="0">
                        <c:v>01.09.2023</c:v>
                      </c:pt>
                      <c:pt idx="1">
                        <c:v>02.09.2023</c:v>
                      </c:pt>
                      <c:pt idx="2">
                        <c:v>03.09.2023</c:v>
                      </c:pt>
                      <c:pt idx="3">
                        <c:v>04.09.2023</c:v>
                      </c:pt>
                      <c:pt idx="4">
                        <c:v>05.09.2023</c:v>
                      </c:pt>
                      <c:pt idx="5">
                        <c:v>06.09.2023</c:v>
                      </c:pt>
                      <c:pt idx="6">
                        <c:v>07.09.2023</c:v>
                      </c:pt>
                      <c:pt idx="7">
                        <c:v>08.09.2023</c:v>
                      </c:pt>
                      <c:pt idx="8">
                        <c:v>09.09.2023</c:v>
                      </c:pt>
                      <c:pt idx="9">
                        <c:v>10.09.2023</c:v>
                      </c:pt>
                      <c:pt idx="10">
                        <c:v>11.09.2023</c:v>
                      </c:pt>
                      <c:pt idx="11">
                        <c:v>12.09.2023</c:v>
                      </c:pt>
                      <c:pt idx="12">
                        <c:v>13.09.2023</c:v>
                      </c:pt>
                      <c:pt idx="13">
                        <c:v>14.09.2023</c:v>
                      </c:pt>
                      <c:pt idx="14">
                        <c:v>15.09.2023</c:v>
                      </c:pt>
                      <c:pt idx="15">
                        <c:v>16.09.2023</c:v>
                      </c:pt>
                      <c:pt idx="16">
                        <c:v>17.09.2023</c:v>
                      </c:pt>
                      <c:pt idx="17">
                        <c:v>18.09.2023</c:v>
                      </c:pt>
                      <c:pt idx="18">
                        <c:v>19.09.2023</c:v>
                      </c:pt>
                      <c:pt idx="19">
                        <c:v>20.09.2023</c:v>
                      </c:pt>
                      <c:pt idx="20">
                        <c:v>21.09.2023</c:v>
                      </c:pt>
                      <c:pt idx="21">
                        <c:v>22.09.2023</c:v>
                      </c:pt>
                      <c:pt idx="22">
                        <c:v>23.09.2023</c:v>
                      </c:pt>
                      <c:pt idx="23">
                        <c:v>24.09.2023</c:v>
                      </c:pt>
                      <c:pt idx="24">
                        <c:v>25.09.2023</c:v>
                      </c:pt>
                      <c:pt idx="25">
                        <c:v>26.09.2023</c:v>
                      </c:pt>
                      <c:pt idx="26">
                        <c:v>27.09.2023</c:v>
                      </c:pt>
                      <c:pt idx="27">
                        <c:v>28.09.2023</c:v>
                      </c:pt>
                      <c:pt idx="28">
                        <c:v>29.09.2023</c:v>
                      </c:pt>
                      <c:pt idx="29">
                        <c:v>30.09.2023</c:v>
                      </c:pt>
                      <c:pt idx="30">
                        <c:v>31.09.2023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ADB7-47D1-9BEA-B61CE046B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484784"/>
        <c:axId val="367485176"/>
      </c:lineChart>
      <c:catAx>
        <c:axId val="36748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85176"/>
        <c:crosses val="autoZero"/>
        <c:auto val="1"/>
        <c:lblAlgn val="ctr"/>
        <c:lblOffset val="100"/>
        <c:noMultiLvlLbl val="0"/>
      </c:catAx>
      <c:valAx>
        <c:axId val="36748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84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550506487893837"/>
                  <c:y val="2.65498197876890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тенге!$AD$4:$AD$34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тенге!$AC$4:$AC$34</c15:sqref>
                        </c15:formulaRef>
                      </c:ext>
                    </c:extLst>
                    <c:strCache>
                      <c:ptCount val="31"/>
                      <c:pt idx="0">
                        <c:v>01.10.2023</c:v>
                      </c:pt>
                      <c:pt idx="1">
                        <c:v>02.10.2023</c:v>
                      </c:pt>
                      <c:pt idx="2">
                        <c:v>03.10.2023</c:v>
                      </c:pt>
                      <c:pt idx="3">
                        <c:v>04.10.2023</c:v>
                      </c:pt>
                      <c:pt idx="4">
                        <c:v>05.10.2023</c:v>
                      </c:pt>
                      <c:pt idx="5">
                        <c:v>06.10.2023</c:v>
                      </c:pt>
                      <c:pt idx="6">
                        <c:v>07.10.2023</c:v>
                      </c:pt>
                      <c:pt idx="7">
                        <c:v>08.10.2023</c:v>
                      </c:pt>
                      <c:pt idx="8">
                        <c:v>09.10.2023</c:v>
                      </c:pt>
                      <c:pt idx="9">
                        <c:v>10.10.2023</c:v>
                      </c:pt>
                      <c:pt idx="10">
                        <c:v>11.10.2023</c:v>
                      </c:pt>
                      <c:pt idx="11">
                        <c:v>12.10.2023</c:v>
                      </c:pt>
                      <c:pt idx="12">
                        <c:v>13.10.2023</c:v>
                      </c:pt>
                      <c:pt idx="13">
                        <c:v>14.10.2023</c:v>
                      </c:pt>
                      <c:pt idx="14">
                        <c:v>15.10.2023</c:v>
                      </c:pt>
                      <c:pt idx="15">
                        <c:v>16.10.2023</c:v>
                      </c:pt>
                      <c:pt idx="16">
                        <c:v>17.10.2023</c:v>
                      </c:pt>
                      <c:pt idx="17">
                        <c:v>18.10.2023</c:v>
                      </c:pt>
                      <c:pt idx="18">
                        <c:v>19.10.2023</c:v>
                      </c:pt>
                      <c:pt idx="19">
                        <c:v>20.10.2023</c:v>
                      </c:pt>
                      <c:pt idx="20">
                        <c:v>21.10.2023</c:v>
                      </c:pt>
                      <c:pt idx="21">
                        <c:v>22.10.2023</c:v>
                      </c:pt>
                      <c:pt idx="22">
                        <c:v>23.10.2023</c:v>
                      </c:pt>
                      <c:pt idx="23">
                        <c:v>24.10.2023</c:v>
                      </c:pt>
                      <c:pt idx="24">
                        <c:v>25.10.2023</c:v>
                      </c:pt>
                      <c:pt idx="25">
                        <c:v>26.10.2023</c:v>
                      </c:pt>
                      <c:pt idx="26">
                        <c:v>27.10.2023</c:v>
                      </c:pt>
                      <c:pt idx="27">
                        <c:v>28.10.2023</c:v>
                      </c:pt>
                      <c:pt idx="28">
                        <c:v>29.10.2023</c:v>
                      </c:pt>
                      <c:pt idx="29">
                        <c:v>30.10.2023</c:v>
                      </c:pt>
                      <c:pt idx="30">
                        <c:v>31.10.2023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17A2-4185-9483-74E6086D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485960"/>
        <c:axId val="367486352"/>
      </c:lineChart>
      <c:catAx>
        <c:axId val="367485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86352"/>
        <c:crosses val="autoZero"/>
        <c:auto val="1"/>
        <c:lblAlgn val="ctr"/>
        <c:lblOffset val="100"/>
        <c:noMultiLvlLbl val="0"/>
      </c:catAx>
      <c:valAx>
        <c:axId val="36748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85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550506487893837"/>
                  <c:y val="2.65498197876890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тенге!$AG$4:$AG$34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тенге!$AF$4:$AF$34</c15:sqref>
                        </c15:formulaRef>
                      </c:ext>
                    </c:extLst>
                    <c:strCache>
                      <c:ptCount val="31"/>
                      <c:pt idx="0">
                        <c:v>01.11.2023</c:v>
                      </c:pt>
                      <c:pt idx="1">
                        <c:v>02.11.2023</c:v>
                      </c:pt>
                      <c:pt idx="2">
                        <c:v>03.11.2023</c:v>
                      </c:pt>
                      <c:pt idx="3">
                        <c:v>04.11.2023</c:v>
                      </c:pt>
                      <c:pt idx="4">
                        <c:v>05.11.2023</c:v>
                      </c:pt>
                      <c:pt idx="5">
                        <c:v>06.11.2023</c:v>
                      </c:pt>
                      <c:pt idx="6">
                        <c:v>07.11.2023</c:v>
                      </c:pt>
                      <c:pt idx="7">
                        <c:v>08.11.2023</c:v>
                      </c:pt>
                      <c:pt idx="8">
                        <c:v>09.11.2023</c:v>
                      </c:pt>
                      <c:pt idx="9">
                        <c:v>10.11.2023</c:v>
                      </c:pt>
                      <c:pt idx="10">
                        <c:v>11.11.2023</c:v>
                      </c:pt>
                      <c:pt idx="11">
                        <c:v>12.11.2023</c:v>
                      </c:pt>
                      <c:pt idx="12">
                        <c:v>13.11.2023</c:v>
                      </c:pt>
                      <c:pt idx="13">
                        <c:v>14.11.2023</c:v>
                      </c:pt>
                      <c:pt idx="14">
                        <c:v>15.11.2023</c:v>
                      </c:pt>
                      <c:pt idx="15">
                        <c:v>16.11.2023</c:v>
                      </c:pt>
                      <c:pt idx="16">
                        <c:v>17.11.2023</c:v>
                      </c:pt>
                      <c:pt idx="17">
                        <c:v>18.11.2023</c:v>
                      </c:pt>
                      <c:pt idx="18">
                        <c:v>19.11.2023</c:v>
                      </c:pt>
                      <c:pt idx="19">
                        <c:v>20.11.2023</c:v>
                      </c:pt>
                      <c:pt idx="20">
                        <c:v>21.11.2023</c:v>
                      </c:pt>
                      <c:pt idx="21">
                        <c:v>22.11.2023</c:v>
                      </c:pt>
                      <c:pt idx="22">
                        <c:v>23.11.2023</c:v>
                      </c:pt>
                      <c:pt idx="23">
                        <c:v>24.11.2023</c:v>
                      </c:pt>
                      <c:pt idx="24">
                        <c:v>25.11.2023</c:v>
                      </c:pt>
                      <c:pt idx="25">
                        <c:v>26.11.2023</c:v>
                      </c:pt>
                      <c:pt idx="26">
                        <c:v>27.11.2023</c:v>
                      </c:pt>
                      <c:pt idx="27">
                        <c:v>28.11.2023</c:v>
                      </c:pt>
                      <c:pt idx="28">
                        <c:v>29.11.2023</c:v>
                      </c:pt>
                      <c:pt idx="29">
                        <c:v>30.11.2023</c:v>
                      </c:pt>
                      <c:pt idx="30">
                        <c:v>31.11.2023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6F26-47CC-93FB-8099A864B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487136"/>
        <c:axId val="367487528"/>
      </c:lineChart>
      <c:catAx>
        <c:axId val="36748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87528"/>
        <c:crosses val="autoZero"/>
        <c:auto val="1"/>
        <c:lblAlgn val="ctr"/>
        <c:lblOffset val="100"/>
        <c:noMultiLvlLbl val="0"/>
      </c:catAx>
      <c:valAx>
        <c:axId val="367487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8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658233985812021"/>
                  <c:y val="0.1950352451702978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тенге!$AJ$4:$AJ$34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тенге!$AI$4:$AI$34</c15:sqref>
                        </c15:formulaRef>
                      </c:ext>
                    </c:extLst>
                    <c:strCache>
                      <c:ptCount val="31"/>
                      <c:pt idx="0">
                        <c:v>01.12.2023</c:v>
                      </c:pt>
                      <c:pt idx="1">
                        <c:v>02.12.2023</c:v>
                      </c:pt>
                      <c:pt idx="2">
                        <c:v>03.12.2023</c:v>
                      </c:pt>
                      <c:pt idx="3">
                        <c:v>04.12.2023</c:v>
                      </c:pt>
                      <c:pt idx="4">
                        <c:v>05.12.2023</c:v>
                      </c:pt>
                      <c:pt idx="5">
                        <c:v>06.12.2023</c:v>
                      </c:pt>
                      <c:pt idx="6">
                        <c:v>07.12.2023</c:v>
                      </c:pt>
                      <c:pt idx="7">
                        <c:v>08.12.2023</c:v>
                      </c:pt>
                      <c:pt idx="8">
                        <c:v>09.12.2023</c:v>
                      </c:pt>
                      <c:pt idx="9">
                        <c:v>10.12.2023</c:v>
                      </c:pt>
                      <c:pt idx="10">
                        <c:v>11.12.2023</c:v>
                      </c:pt>
                      <c:pt idx="11">
                        <c:v>12.12.2023</c:v>
                      </c:pt>
                      <c:pt idx="12">
                        <c:v>13.12.2023</c:v>
                      </c:pt>
                      <c:pt idx="13">
                        <c:v>14.12.2023</c:v>
                      </c:pt>
                      <c:pt idx="14">
                        <c:v>15.12.2023</c:v>
                      </c:pt>
                      <c:pt idx="15">
                        <c:v>16.12.2023</c:v>
                      </c:pt>
                      <c:pt idx="16">
                        <c:v>17.12.2023</c:v>
                      </c:pt>
                      <c:pt idx="17">
                        <c:v>18.12.2023</c:v>
                      </c:pt>
                      <c:pt idx="18">
                        <c:v>19.12.2023</c:v>
                      </c:pt>
                      <c:pt idx="19">
                        <c:v>20.12.2023</c:v>
                      </c:pt>
                      <c:pt idx="20">
                        <c:v>21.12.2023</c:v>
                      </c:pt>
                      <c:pt idx="21">
                        <c:v>22.12.2023</c:v>
                      </c:pt>
                      <c:pt idx="22">
                        <c:v>23.12.2023</c:v>
                      </c:pt>
                      <c:pt idx="23">
                        <c:v>24.12.2023</c:v>
                      </c:pt>
                      <c:pt idx="24">
                        <c:v>25.12.2023</c:v>
                      </c:pt>
                      <c:pt idx="25">
                        <c:v>26.12.2023</c:v>
                      </c:pt>
                      <c:pt idx="26">
                        <c:v>27.12.2023</c:v>
                      </c:pt>
                      <c:pt idx="27">
                        <c:v>28.12.2023</c:v>
                      </c:pt>
                      <c:pt idx="28">
                        <c:v>29.12.2023</c:v>
                      </c:pt>
                      <c:pt idx="29">
                        <c:v>30.12.2023</c:v>
                      </c:pt>
                      <c:pt idx="30">
                        <c:v>31.12.2023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31E4-4A44-B7DA-23C1FE4B3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488312"/>
        <c:axId val="367488704"/>
      </c:lineChart>
      <c:catAx>
        <c:axId val="36748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88704"/>
        <c:crosses val="autoZero"/>
        <c:auto val="1"/>
        <c:lblAlgn val="ctr"/>
        <c:lblOffset val="100"/>
        <c:noMultiLvlLbl val="0"/>
      </c:catAx>
      <c:valAx>
        <c:axId val="36748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88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0212377067324416"/>
                  <c:y val="-0.228575671520612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'тенге (курс $)'!$B$4:$B$34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'тенге (курс $)'!$C$4:$C$34</c:f>
              <c:numCache>
                <c:formatCode>0.0000</c:formatCode>
                <c:ptCount val="31"/>
                <c:pt idx="0">
                  <c:v>462.65</c:v>
                </c:pt>
                <c:pt idx="1">
                  <c:v>462.65</c:v>
                </c:pt>
                <c:pt idx="2">
                  <c:v>462.65</c:v>
                </c:pt>
                <c:pt idx="3">
                  <c:v>462.65</c:v>
                </c:pt>
                <c:pt idx="4">
                  <c:v>465.39</c:v>
                </c:pt>
                <c:pt idx="5">
                  <c:v>465.93</c:v>
                </c:pt>
                <c:pt idx="6">
                  <c:v>463.31</c:v>
                </c:pt>
                <c:pt idx="7">
                  <c:v>463.31</c:v>
                </c:pt>
                <c:pt idx="8">
                  <c:v>463.31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DA-4E6A-860B-FB008DF7F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489880"/>
        <c:axId val="367490272"/>
      </c:lineChart>
      <c:catAx>
        <c:axId val="36748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90272"/>
        <c:crosses val="autoZero"/>
        <c:auto val="1"/>
        <c:lblAlgn val="ctr"/>
        <c:lblOffset val="100"/>
        <c:noMultiLvlLbl val="0"/>
      </c:catAx>
      <c:valAx>
        <c:axId val="36749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89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944196734444335"/>
                  <c:y val="-0.22777594515605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'тенге (курс $)'!$E$4:$E$31</c:f>
              <c:strCache>
                <c:ptCount val="28"/>
                <c:pt idx="0">
                  <c:v>01.02.2023</c:v>
                </c:pt>
                <c:pt idx="1">
                  <c:v>02.02.2023</c:v>
                </c:pt>
                <c:pt idx="2">
                  <c:v>03.02.2023</c:v>
                </c:pt>
                <c:pt idx="3">
                  <c:v>04.02.2023</c:v>
                </c:pt>
                <c:pt idx="4">
                  <c:v>05.02.2023</c:v>
                </c:pt>
                <c:pt idx="5">
                  <c:v>06.02.2023</c:v>
                </c:pt>
                <c:pt idx="6">
                  <c:v>07.02.2023</c:v>
                </c:pt>
                <c:pt idx="7">
                  <c:v>08.02.2023</c:v>
                </c:pt>
                <c:pt idx="8">
                  <c:v>09.02.2023</c:v>
                </c:pt>
                <c:pt idx="9">
                  <c:v>10.02.2023</c:v>
                </c:pt>
                <c:pt idx="10">
                  <c:v>11.02.2023</c:v>
                </c:pt>
                <c:pt idx="11">
                  <c:v>12.02.2023</c:v>
                </c:pt>
                <c:pt idx="12">
                  <c:v>13.02.2023</c:v>
                </c:pt>
                <c:pt idx="13">
                  <c:v>14.02.2023</c:v>
                </c:pt>
                <c:pt idx="14">
                  <c:v>15.02.2023</c:v>
                </c:pt>
                <c:pt idx="15">
                  <c:v>16.02.2023</c:v>
                </c:pt>
                <c:pt idx="16">
                  <c:v>17.02.2023</c:v>
                </c:pt>
                <c:pt idx="17">
                  <c:v>18.02.2023</c:v>
                </c:pt>
                <c:pt idx="18">
                  <c:v>19.02.2023</c:v>
                </c:pt>
                <c:pt idx="19">
                  <c:v>20.02.2023</c:v>
                </c:pt>
                <c:pt idx="20">
                  <c:v>21.02.2023</c:v>
                </c:pt>
                <c:pt idx="21">
                  <c:v>22.02.2023</c:v>
                </c:pt>
                <c:pt idx="22">
                  <c:v>23.02.2023</c:v>
                </c:pt>
                <c:pt idx="23">
                  <c:v>24.02.2023</c:v>
                </c:pt>
                <c:pt idx="24">
                  <c:v>25.02.2023</c:v>
                </c:pt>
                <c:pt idx="25">
                  <c:v>26.02.2023</c:v>
                </c:pt>
                <c:pt idx="26">
                  <c:v>27.02.2023</c:v>
                </c:pt>
                <c:pt idx="27">
                  <c:v>28.02.2023</c:v>
                </c:pt>
              </c:strCache>
            </c:strRef>
          </c:cat>
          <c:val>
            <c:numRef>
              <c:f>'тенге (курс $)'!$F$4:$F$31</c:f>
              <c:numCache>
                <c:formatCode>0.0000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B-4625-8CAC-45EF44F10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490664"/>
        <c:axId val="367491056"/>
      </c:lineChart>
      <c:catAx>
        <c:axId val="36749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91056"/>
        <c:crosses val="autoZero"/>
        <c:auto val="1"/>
        <c:lblAlgn val="ctr"/>
        <c:lblOffset val="100"/>
        <c:noMultiLvlLbl val="0"/>
      </c:catAx>
      <c:valAx>
        <c:axId val="36749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90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98136377531122"/>
                  <c:y val="-0.472151994264367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'тенге (курс $)'!$I$4:$I$34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'тенге (курс $)'!$H$4:$H$34</c15:sqref>
                        </c15:formulaRef>
                      </c:ext>
                    </c:extLst>
                    <c:strCache>
                      <c:ptCount val="31"/>
                      <c:pt idx="0">
                        <c:v>01.03.2023</c:v>
                      </c:pt>
                      <c:pt idx="1">
                        <c:v>02.03.2023</c:v>
                      </c:pt>
                      <c:pt idx="2">
                        <c:v>03.03.2023</c:v>
                      </c:pt>
                      <c:pt idx="3">
                        <c:v>04.03.2023</c:v>
                      </c:pt>
                      <c:pt idx="4">
                        <c:v>05.03.2023</c:v>
                      </c:pt>
                      <c:pt idx="5">
                        <c:v>06.03.2023</c:v>
                      </c:pt>
                      <c:pt idx="6">
                        <c:v>07.03.2023</c:v>
                      </c:pt>
                      <c:pt idx="7">
                        <c:v>08.03.2023</c:v>
                      </c:pt>
                      <c:pt idx="8">
                        <c:v>09.03.2023</c:v>
                      </c:pt>
                      <c:pt idx="9">
                        <c:v>10.03.2023</c:v>
                      </c:pt>
                      <c:pt idx="10">
                        <c:v>11.03.2023</c:v>
                      </c:pt>
                      <c:pt idx="11">
                        <c:v>12.03.2023</c:v>
                      </c:pt>
                      <c:pt idx="12">
                        <c:v>13.03.2023</c:v>
                      </c:pt>
                      <c:pt idx="13">
                        <c:v>14.03.2023</c:v>
                      </c:pt>
                      <c:pt idx="14">
                        <c:v>15.03.2023</c:v>
                      </c:pt>
                      <c:pt idx="15">
                        <c:v>16.03.2023</c:v>
                      </c:pt>
                      <c:pt idx="16">
                        <c:v>17.03.2023</c:v>
                      </c:pt>
                      <c:pt idx="17">
                        <c:v>18.03.2023</c:v>
                      </c:pt>
                      <c:pt idx="18">
                        <c:v>19.03.2023</c:v>
                      </c:pt>
                      <c:pt idx="19">
                        <c:v>20.03.2023</c:v>
                      </c:pt>
                      <c:pt idx="20">
                        <c:v>21.03.2023</c:v>
                      </c:pt>
                      <c:pt idx="21">
                        <c:v>22.03.2023</c:v>
                      </c:pt>
                      <c:pt idx="22">
                        <c:v>23.03.2023</c:v>
                      </c:pt>
                      <c:pt idx="23">
                        <c:v>24.03.2023</c:v>
                      </c:pt>
                      <c:pt idx="24">
                        <c:v>25.03.2023</c:v>
                      </c:pt>
                      <c:pt idx="25">
                        <c:v>26.03.2023</c:v>
                      </c:pt>
                      <c:pt idx="26">
                        <c:v>27.03.2023</c:v>
                      </c:pt>
                      <c:pt idx="27">
                        <c:v>28.03.2023</c:v>
                      </c:pt>
                      <c:pt idx="28">
                        <c:v>29.03.2023</c:v>
                      </c:pt>
                      <c:pt idx="29">
                        <c:v>30.03.2023</c:v>
                      </c:pt>
                      <c:pt idx="30">
                        <c:v>31.03.2023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75A7-4D58-AB9A-0F9B5BD8D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54688"/>
        <c:axId val="368255080"/>
      </c:lineChart>
      <c:catAx>
        <c:axId val="36825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5080"/>
        <c:crosses val="autoZero"/>
        <c:auto val="1"/>
        <c:lblAlgn val="ctr"/>
        <c:lblOffset val="100"/>
        <c:noMultiLvlLbl val="0"/>
      </c:catAx>
      <c:valAx>
        <c:axId val="36825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597360570892499"/>
                  <c:y val="-0.474366152951014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'тенге (курс $)'!$L$4:$L$33</c:f>
              <c:numCache>
                <c:formatCode>0.0000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'тенге (курс $)'!$K$4:$K$33</c15:sqref>
                        </c15:formulaRef>
                      </c:ext>
                    </c:extLst>
                    <c:strCache>
                      <c:ptCount val="30"/>
                      <c:pt idx="0">
                        <c:v>01.04.2023</c:v>
                      </c:pt>
                      <c:pt idx="1">
                        <c:v>02.04.2023</c:v>
                      </c:pt>
                      <c:pt idx="2">
                        <c:v>03.04.2023</c:v>
                      </c:pt>
                      <c:pt idx="3">
                        <c:v>04.04.2023</c:v>
                      </c:pt>
                      <c:pt idx="4">
                        <c:v>05.04.2023</c:v>
                      </c:pt>
                      <c:pt idx="5">
                        <c:v>06.04.2023</c:v>
                      </c:pt>
                      <c:pt idx="6">
                        <c:v>07.04.2023</c:v>
                      </c:pt>
                      <c:pt idx="7">
                        <c:v>08.04.2023</c:v>
                      </c:pt>
                      <c:pt idx="8">
                        <c:v>09.04.2023</c:v>
                      </c:pt>
                      <c:pt idx="9">
                        <c:v>10.04.2023</c:v>
                      </c:pt>
                      <c:pt idx="10">
                        <c:v>11.04.2023</c:v>
                      </c:pt>
                      <c:pt idx="11">
                        <c:v>12.04.2023</c:v>
                      </c:pt>
                      <c:pt idx="12">
                        <c:v>13.04.2023</c:v>
                      </c:pt>
                      <c:pt idx="13">
                        <c:v>14.04.2023</c:v>
                      </c:pt>
                      <c:pt idx="14">
                        <c:v>15.04.2023</c:v>
                      </c:pt>
                      <c:pt idx="15">
                        <c:v>16.04.2023</c:v>
                      </c:pt>
                      <c:pt idx="16">
                        <c:v>17.04.2023</c:v>
                      </c:pt>
                      <c:pt idx="17">
                        <c:v>18.04.2023</c:v>
                      </c:pt>
                      <c:pt idx="18">
                        <c:v>19.04.2023</c:v>
                      </c:pt>
                      <c:pt idx="19">
                        <c:v>20.04.2023</c:v>
                      </c:pt>
                      <c:pt idx="20">
                        <c:v>21.04.2023</c:v>
                      </c:pt>
                      <c:pt idx="21">
                        <c:v>22.04.2023</c:v>
                      </c:pt>
                      <c:pt idx="22">
                        <c:v>23.04.2023</c:v>
                      </c:pt>
                      <c:pt idx="23">
                        <c:v>24.04.2023</c:v>
                      </c:pt>
                      <c:pt idx="24">
                        <c:v>25.04.2023</c:v>
                      </c:pt>
                      <c:pt idx="25">
                        <c:v>26.04.2023</c:v>
                      </c:pt>
                      <c:pt idx="26">
                        <c:v>27.04.2023</c:v>
                      </c:pt>
                      <c:pt idx="27">
                        <c:v>28.04.2023</c:v>
                      </c:pt>
                      <c:pt idx="28">
                        <c:v>29.04.2023</c:v>
                      </c:pt>
                      <c:pt idx="29">
                        <c:v>30.04.2023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3B8C-4CB6-8692-CF103051A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55472"/>
        <c:axId val="368255864"/>
      </c:lineChart>
      <c:catAx>
        <c:axId val="36825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5864"/>
        <c:crosses val="autoZero"/>
        <c:auto val="1"/>
        <c:lblAlgn val="ctr"/>
        <c:lblOffset val="100"/>
        <c:noMultiLvlLbl val="0"/>
      </c:catAx>
      <c:valAx>
        <c:axId val="36825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0516839009581633"/>
                  <c:y val="-0.471409478157245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'тенге (курс $)'!$O$4:$O$34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'тенге (курс $)'!$N$4:$N$34</c15:sqref>
                        </c15:formulaRef>
                      </c:ext>
                    </c:extLst>
                    <c:strCache>
                      <c:ptCount val="31"/>
                      <c:pt idx="0">
                        <c:v>01.05.2023</c:v>
                      </c:pt>
                      <c:pt idx="1">
                        <c:v>02.05.2023</c:v>
                      </c:pt>
                      <c:pt idx="2">
                        <c:v>03.05.2023</c:v>
                      </c:pt>
                      <c:pt idx="3">
                        <c:v>04.05.2023</c:v>
                      </c:pt>
                      <c:pt idx="4">
                        <c:v>05.05.2023</c:v>
                      </c:pt>
                      <c:pt idx="5">
                        <c:v>06.05.2023</c:v>
                      </c:pt>
                      <c:pt idx="6">
                        <c:v>07.05.2023</c:v>
                      </c:pt>
                      <c:pt idx="7">
                        <c:v>08.05.2023</c:v>
                      </c:pt>
                      <c:pt idx="8">
                        <c:v>09.05.2023</c:v>
                      </c:pt>
                      <c:pt idx="9">
                        <c:v>10.05.2023</c:v>
                      </c:pt>
                      <c:pt idx="10">
                        <c:v>11.05.2023</c:v>
                      </c:pt>
                      <c:pt idx="11">
                        <c:v>12.05.2023</c:v>
                      </c:pt>
                      <c:pt idx="12">
                        <c:v>13.05.2023</c:v>
                      </c:pt>
                      <c:pt idx="13">
                        <c:v>14.05.2023</c:v>
                      </c:pt>
                      <c:pt idx="14">
                        <c:v>15.05.2023</c:v>
                      </c:pt>
                      <c:pt idx="15">
                        <c:v>16.05.2023</c:v>
                      </c:pt>
                      <c:pt idx="16">
                        <c:v>17.05.2023</c:v>
                      </c:pt>
                      <c:pt idx="17">
                        <c:v>18.05.2023</c:v>
                      </c:pt>
                      <c:pt idx="18">
                        <c:v>19.05.2023</c:v>
                      </c:pt>
                      <c:pt idx="19">
                        <c:v>20.05.2023</c:v>
                      </c:pt>
                      <c:pt idx="20">
                        <c:v>21.05.2023</c:v>
                      </c:pt>
                      <c:pt idx="21">
                        <c:v>22.05.2023</c:v>
                      </c:pt>
                      <c:pt idx="22">
                        <c:v>23.05.2023</c:v>
                      </c:pt>
                      <c:pt idx="23">
                        <c:v>24.05.2023</c:v>
                      </c:pt>
                      <c:pt idx="24">
                        <c:v>25.05.2023</c:v>
                      </c:pt>
                      <c:pt idx="25">
                        <c:v>26.05.2023</c:v>
                      </c:pt>
                      <c:pt idx="26">
                        <c:v>27.05.2023</c:v>
                      </c:pt>
                      <c:pt idx="27">
                        <c:v>28.05.2023</c:v>
                      </c:pt>
                      <c:pt idx="28">
                        <c:v>29.05.2023</c:v>
                      </c:pt>
                      <c:pt idx="29">
                        <c:v>30.05.2023</c:v>
                      </c:pt>
                      <c:pt idx="30">
                        <c:v>31.05.2023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C3E0-4AC9-B60A-53D7496A0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57040"/>
        <c:axId val="368257432"/>
      </c:lineChart>
      <c:catAx>
        <c:axId val="36825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7432"/>
        <c:crosses val="autoZero"/>
        <c:auto val="1"/>
        <c:lblAlgn val="ctr"/>
        <c:lblOffset val="100"/>
        <c:noMultiLvlLbl val="0"/>
      </c:catAx>
      <c:valAx>
        <c:axId val="36825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7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8374432111648695"/>
                  <c:y val="6.6312774563589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'тенге (курс $)'!$R$4:$R$34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'тенге (курс $)'!$Q$4:$Q$34</c15:sqref>
                        </c15:formulaRef>
                      </c:ext>
                    </c:extLst>
                    <c:strCache>
                      <c:ptCount val="31"/>
                      <c:pt idx="0">
                        <c:v>01.06.2023</c:v>
                      </c:pt>
                      <c:pt idx="1">
                        <c:v>02.06.2023</c:v>
                      </c:pt>
                      <c:pt idx="2">
                        <c:v>03.06.2023</c:v>
                      </c:pt>
                      <c:pt idx="3">
                        <c:v>04.06.2023</c:v>
                      </c:pt>
                      <c:pt idx="4">
                        <c:v>05.06.2023</c:v>
                      </c:pt>
                      <c:pt idx="5">
                        <c:v>06.06.2023</c:v>
                      </c:pt>
                      <c:pt idx="6">
                        <c:v>07.06.2023</c:v>
                      </c:pt>
                      <c:pt idx="7">
                        <c:v>08.06.2023</c:v>
                      </c:pt>
                      <c:pt idx="8">
                        <c:v>09.06.2023</c:v>
                      </c:pt>
                      <c:pt idx="9">
                        <c:v>10.06.2023</c:v>
                      </c:pt>
                      <c:pt idx="10">
                        <c:v>11.06.2023</c:v>
                      </c:pt>
                      <c:pt idx="11">
                        <c:v>12.06.2023</c:v>
                      </c:pt>
                      <c:pt idx="12">
                        <c:v>13.06.2023</c:v>
                      </c:pt>
                      <c:pt idx="13">
                        <c:v>14.06.2023</c:v>
                      </c:pt>
                      <c:pt idx="14">
                        <c:v>15.06.2023</c:v>
                      </c:pt>
                      <c:pt idx="15">
                        <c:v>16.06.2023</c:v>
                      </c:pt>
                      <c:pt idx="16">
                        <c:v>17.06.2023</c:v>
                      </c:pt>
                      <c:pt idx="17">
                        <c:v>18.06.2023</c:v>
                      </c:pt>
                      <c:pt idx="18">
                        <c:v>19.06.2023</c:v>
                      </c:pt>
                      <c:pt idx="19">
                        <c:v>20.06.2023</c:v>
                      </c:pt>
                      <c:pt idx="20">
                        <c:v>21.06.2023</c:v>
                      </c:pt>
                      <c:pt idx="21">
                        <c:v>22.06.2023</c:v>
                      </c:pt>
                      <c:pt idx="22">
                        <c:v>23.06.2023</c:v>
                      </c:pt>
                      <c:pt idx="23">
                        <c:v>24.06.2023</c:v>
                      </c:pt>
                      <c:pt idx="24">
                        <c:v>25.06.2023</c:v>
                      </c:pt>
                      <c:pt idx="25">
                        <c:v>26.06.2023</c:v>
                      </c:pt>
                      <c:pt idx="26">
                        <c:v>27.06.2023</c:v>
                      </c:pt>
                      <c:pt idx="27">
                        <c:v>28.06.2023</c:v>
                      </c:pt>
                      <c:pt idx="28">
                        <c:v>29.06.2023</c:v>
                      </c:pt>
                      <c:pt idx="29">
                        <c:v>30.06.2023</c:v>
                      </c:pt>
                      <c:pt idx="30">
                        <c:v>31.06.2023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F63D-47EF-A6CC-A5053A4C9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57824"/>
        <c:axId val="368258216"/>
      </c:lineChart>
      <c:catAx>
        <c:axId val="36825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8216"/>
        <c:crosses val="autoZero"/>
        <c:auto val="1"/>
        <c:lblAlgn val="ctr"/>
        <c:lblOffset val="100"/>
        <c:noMultiLvlLbl val="0"/>
      </c:catAx>
      <c:valAx>
        <c:axId val="36825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8374432111648695"/>
                  <c:y val="6.6312774563589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'тенге (курс $)'!$U$4:$U$34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'тенге (курс $)'!$T$4:$T$34</c15:sqref>
                        </c15:formulaRef>
                      </c:ext>
                    </c:extLst>
                    <c:strCache>
                      <c:ptCount val="31"/>
                      <c:pt idx="0">
                        <c:v>01.07.2023</c:v>
                      </c:pt>
                      <c:pt idx="1">
                        <c:v>02.07.2023</c:v>
                      </c:pt>
                      <c:pt idx="2">
                        <c:v>03.07.2023</c:v>
                      </c:pt>
                      <c:pt idx="3">
                        <c:v>04.07.2023</c:v>
                      </c:pt>
                      <c:pt idx="4">
                        <c:v>05.07.2023</c:v>
                      </c:pt>
                      <c:pt idx="5">
                        <c:v>06.07.2023</c:v>
                      </c:pt>
                      <c:pt idx="6">
                        <c:v>07.07.2023</c:v>
                      </c:pt>
                      <c:pt idx="7">
                        <c:v>08.07.2023</c:v>
                      </c:pt>
                      <c:pt idx="8">
                        <c:v>09.07.2023</c:v>
                      </c:pt>
                      <c:pt idx="9">
                        <c:v>10.07.2023</c:v>
                      </c:pt>
                      <c:pt idx="10">
                        <c:v>11.07.2023</c:v>
                      </c:pt>
                      <c:pt idx="11">
                        <c:v>12.07.2023</c:v>
                      </c:pt>
                      <c:pt idx="12">
                        <c:v>13.07.2023</c:v>
                      </c:pt>
                      <c:pt idx="13">
                        <c:v>14.07.2023</c:v>
                      </c:pt>
                      <c:pt idx="14">
                        <c:v>15.07.2023</c:v>
                      </c:pt>
                      <c:pt idx="15">
                        <c:v>16.07.2023</c:v>
                      </c:pt>
                      <c:pt idx="16">
                        <c:v>17.07.2023</c:v>
                      </c:pt>
                      <c:pt idx="17">
                        <c:v>18.07.2023</c:v>
                      </c:pt>
                      <c:pt idx="18">
                        <c:v>19.07.2023</c:v>
                      </c:pt>
                      <c:pt idx="19">
                        <c:v>20.07.2023</c:v>
                      </c:pt>
                      <c:pt idx="20">
                        <c:v>21.07.2023</c:v>
                      </c:pt>
                      <c:pt idx="21">
                        <c:v>22.07.2023</c:v>
                      </c:pt>
                      <c:pt idx="22">
                        <c:v>23.07.2023</c:v>
                      </c:pt>
                      <c:pt idx="23">
                        <c:v>24.07.2023</c:v>
                      </c:pt>
                      <c:pt idx="24">
                        <c:v>25.07.2023</c:v>
                      </c:pt>
                      <c:pt idx="25">
                        <c:v>26.07.2023</c:v>
                      </c:pt>
                      <c:pt idx="26">
                        <c:v>27.07.2023</c:v>
                      </c:pt>
                      <c:pt idx="27">
                        <c:v>28.07.2023</c:v>
                      </c:pt>
                      <c:pt idx="28">
                        <c:v>29.07.2023</c:v>
                      </c:pt>
                      <c:pt idx="29">
                        <c:v>30.07.2023</c:v>
                      </c:pt>
                      <c:pt idx="30">
                        <c:v>31.07.2023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73A1-4A3A-B9B0-B2B934D00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59000"/>
        <c:axId val="368259392"/>
      </c:lineChart>
      <c:catAx>
        <c:axId val="36825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9392"/>
        <c:crosses val="autoZero"/>
        <c:auto val="1"/>
        <c:lblAlgn val="ctr"/>
        <c:lblOffset val="100"/>
        <c:noMultiLvlLbl val="0"/>
      </c:catAx>
      <c:valAx>
        <c:axId val="36825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8946336527211208"/>
                  <c:y val="0.347826801423196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'тенге (курс $)'!$X$4:$X$34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'тенге (курс $)'!$W$4:$W$34</c15:sqref>
                        </c15:formulaRef>
                      </c:ext>
                    </c:extLst>
                    <c:strCache>
                      <c:ptCount val="31"/>
                      <c:pt idx="0">
                        <c:v>01.08.2023</c:v>
                      </c:pt>
                      <c:pt idx="1">
                        <c:v>02.08.2023</c:v>
                      </c:pt>
                      <c:pt idx="2">
                        <c:v>03.08.2023</c:v>
                      </c:pt>
                      <c:pt idx="3">
                        <c:v>04.08.2023</c:v>
                      </c:pt>
                      <c:pt idx="4">
                        <c:v>05.08.2023</c:v>
                      </c:pt>
                      <c:pt idx="5">
                        <c:v>06.08.2023</c:v>
                      </c:pt>
                      <c:pt idx="6">
                        <c:v>07.08.2023</c:v>
                      </c:pt>
                      <c:pt idx="7">
                        <c:v>08.08.2023</c:v>
                      </c:pt>
                      <c:pt idx="8">
                        <c:v>09.08.2023</c:v>
                      </c:pt>
                      <c:pt idx="9">
                        <c:v>10.08.2023</c:v>
                      </c:pt>
                      <c:pt idx="10">
                        <c:v>11.08.2023</c:v>
                      </c:pt>
                      <c:pt idx="11">
                        <c:v>12.08.2023</c:v>
                      </c:pt>
                      <c:pt idx="12">
                        <c:v>13.08.2023</c:v>
                      </c:pt>
                      <c:pt idx="13">
                        <c:v>14.08.2023</c:v>
                      </c:pt>
                      <c:pt idx="14">
                        <c:v>15.08.2023</c:v>
                      </c:pt>
                      <c:pt idx="15">
                        <c:v>16.08.2023</c:v>
                      </c:pt>
                      <c:pt idx="16">
                        <c:v>17.08.2023</c:v>
                      </c:pt>
                      <c:pt idx="17">
                        <c:v>18.08.2023</c:v>
                      </c:pt>
                      <c:pt idx="18">
                        <c:v>19.08.2023</c:v>
                      </c:pt>
                      <c:pt idx="19">
                        <c:v>20.08.2023</c:v>
                      </c:pt>
                      <c:pt idx="20">
                        <c:v>21.08.2023</c:v>
                      </c:pt>
                      <c:pt idx="21">
                        <c:v>22.08.2023</c:v>
                      </c:pt>
                      <c:pt idx="22">
                        <c:v>23.08.2023</c:v>
                      </c:pt>
                      <c:pt idx="23">
                        <c:v>24.08.2023</c:v>
                      </c:pt>
                      <c:pt idx="24">
                        <c:v>25.08.2023</c:v>
                      </c:pt>
                      <c:pt idx="25">
                        <c:v>26.08.2023</c:v>
                      </c:pt>
                      <c:pt idx="26">
                        <c:v>27.08.2023</c:v>
                      </c:pt>
                      <c:pt idx="27">
                        <c:v>28.08.2023</c:v>
                      </c:pt>
                      <c:pt idx="28">
                        <c:v>29.08.2023</c:v>
                      </c:pt>
                      <c:pt idx="29">
                        <c:v>30.08.2023</c:v>
                      </c:pt>
                      <c:pt idx="30">
                        <c:v>31.08.2023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325F-488E-B483-3B0380B8E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0176"/>
        <c:axId val="368260568"/>
      </c:lineChart>
      <c:catAx>
        <c:axId val="36826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0568"/>
        <c:crosses val="autoZero"/>
        <c:auto val="1"/>
        <c:lblAlgn val="ctr"/>
        <c:lblOffset val="100"/>
        <c:noMultiLvlLbl val="0"/>
      </c:catAx>
      <c:valAx>
        <c:axId val="36826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0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>
      <c:oddHeader>&amp;C&amp;14Динамика курса валюты сербский динар 2019 год.</c:oddHeader>
    </c:headerFooter>
    <c:pageMargins b="0.75" l="0.7" r="0.7" t="0.75" header="0.3" footer="0.3"/>
    <c:pageSetup orientation="portrait"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550506487893837"/>
                  <c:y val="2.65498197876890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'тенге (курс $)'!$AA$4:$AA$34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'тенге (курс $)'!$Z$4:$Z$34</c15:sqref>
                        </c15:formulaRef>
                      </c:ext>
                    </c:extLst>
                    <c:strCache>
                      <c:ptCount val="31"/>
                      <c:pt idx="0">
                        <c:v>01.09.2023</c:v>
                      </c:pt>
                      <c:pt idx="1">
                        <c:v>02.09.2023</c:v>
                      </c:pt>
                      <c:pt idx="2">
                        <c:v>03.09.2023</c:v>
                      </c:pt>
                      <c:pt idx="3">
                        <c:v>04.09.2023</c:v>
                      </c:pt>
                      <c:pt idx="4">
                        <c:v>05.09.2023</c:v>
                      </c:pt>
                      <c:pt idx="5">
                        <c:v>06.09.2023</c:v>
                      </c:pt>
                      <c:pt idx="6">
                        <c:v>07.09.2023</c:v>
                      </c:pt>
                      <c:pt idx="7">
                        <c:v>08.09.2023</c:v>
                      </c:pt>
                      <c:pt idx="8">
                        <c:v>09.09.2023</c:v>
                      </c:pt>
                      <c:pt idx="9">
                        <c:v>10.09.2023</c:v>
                      </c:pt>
                      <c:pt idx="10">
                        <c:v>11.09.2023</c:v>
                      </c:pt>
                      <c:pt idx="11">
                        <c:v>12.09.2023</c:v>
                      </c:pt>
                      <c:pt idx="12">
                        <c:v>13.09.2023</c:v>
                      </c:pt>
                      <c:pt idx="13">
                        <c:v>14.09.2023</c:v>
                      </c:pt>
                      <c:pt idx="14">
                        <c:v>15.09.2023</c:v>
                      </c:pt>
                      <c:pt idx="15">
                        <c:v>16.09.2023</c:v>
                      </c:pt>
                      <c:pt idx="16">
                        <c:v>17.09.2023</c:v>
                      </c:pt>
                      <c:pt idx="17">
                        <c:v>18.09.2023</c:v>
                      </c:pt>
                      <c:pt idx="18">
                        <c:v>19.09.2023</c:v>
                      </c:pt>
                      <c:pt idx="19">
                        <c:v>20.09.2023</c:v>
                      </c:pt>
                      <c:pt idx="20">
                        <c:v>21.09.2023</c:v>
                      </c:pt>
                      <c:pt idx="21">
                        <c:v>22.09.2023</c:v>
                      </c:pt>
                      <c:pt idx="22">
                        <c:v>23.09.2023</c:v>
                      </c:pt>
                      <c:pt idx="23">
                        <c:v>24.09.2023</c:v>
                      </c:pt>
                      <c:pt idx="24">
                        <c:v>25.09.2023</c:v>
                      </c:pt>
                      <c:pt idx="25">
                        <c:v>26.09.2023</c:v>
                      </c:pt>
                      <c:pt idx="26">
                        <c:v>27.09.2023</c:v>
                      </c:pt>
                      <c:pt idx="27">
                        <c:v>28.09.2023</c:v>
                      </c:pt>
                      <c:pt idx="28">
                        <c:v>29.09.2023</c:v>
                      </c:pt>
                      <c:pt idx="29">
                        <c:v>30.09.2023</c:v>
                      </c:pt>
                      <c:pt idx="30">
                        <c:v>31.09.2023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B41-4ECE-A155-BF5D56B7E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1352"/>
        <c:axId val="368261744"/>
      </c:lineChart>
      <c:catAx>
        <c:axId val="368261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1744"/>
        <c:crosses val="autoZero"/>
        <c:auto val="1"/>
        <c:lblAlgn val="ctr"/>
        <c:lblOffset val="100"/>
        <c:noMultiLvlLbl val="0"/>
      </c:catAx>
      <c:valAx>
        <c:axId val="36826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1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550506487893837"/>
                  <c:y val="2.65498197876890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'тенге (курс $)'!$AD$4:$AD$34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'тенге (курс $)'!$AC$4:$AC$34</c15:sqref>
                        </c15:formulaRef>
                      </c:ext>
                    </c:extLst>
                    <c:strCache>
                      <c:ptCount val="31"/>
                      <c:pt idx="0">
                        <c:v>01.10.2023</c:v>
                      </c:pt>
                      <c:pt idx="1">
                        <c:v>02.10.2023</c:v>
                      </c:pt>
                      <c:pt idx="2">
                        <c:v>03.10.2023</c:v>
                      </c:pt>
                      <c:pt idx="3">
                        <c:v>04.10.2023</c:v>
                      </c:pt>
                      <c:pt idx="4">
                        <c:v>05.10.2023</c:v>
                      </c:pt>
                      <c:pt idx="5">
                        <c:v>06.10.2023</c:v>
                      </c:pt>
                      <c:pt idx="6">
                        <c:v>07.10.2023</c:v>
                      </c:pt>
                      <c:pt idx="7">
                        <c:v>08.10.2023</c:v>
                      </c:pt>
                      <c:pt idx="8">
                        <c:v>09.10.2023</c:v>
                      </c:pt>
                      <c:pt idx="9">
                        <c:v>10.10.2023</c:v>
                      </c:pt>
                      <c:pt idx="10">
                        <c:v>11.10.2023</c:v>
                      </c:pt>
                      <c:pt idx="11">
                        <c:v>12.10.2023</c:v>
                      </c:pt>
                      <c:pt idx="12">
                        <c:v>13.10.2023</c:v>
                      </c:pt>
                      <c:pt idx="13">
                        <c:v>14.10.2023</c:v>
                      </c:pt>
                      <c:pt idx="14">
                        <c:v>15.10.2023</c:v>
                      </c:pt>
                      <c:pt idx="15">
                        <c:v>16.10.2023</c:v>
                      </c:pt>
                      <c:pt idx="16">
                        <c:v>17.10.2023</c:v>
                      </c:pt>
                      <c:pt idx="17">
                        <c:v>18.10.2023</c:v>
                      </c:pt>
                      <c:pt idx="18">
                        <c:v>19.10.2023</c:v>
                      </c:pt>
                      <c:pt idx="19">
                        <c:v>20.10.2023</c:v>
                      </c:pt>
                      <c:pt idx="20">
                        <c:v>21.10.2023</c:v>
                      </c:pt>
                      <c:pt idx="21">
                        <c:v>22.10.2023</c:v>
                      </c:pt>
                      <c:pt idx="22">
                        <c:v>23.10.2023</c:v>
                      </c:pt>
                      <c:pt idx="23">
                        <c:v>24.10.2023</c:v>
                      </c:pt>
                      <c:pt idx="24">
                        <c:v>25.10.2023</c:v>
                      </c:pt>
                      <c:pt idx="25">
                        <c:v>26.10.2023</c:v>
                      </c:pt>
                      <c:pt idx="26">
                        <c:v>27.10.2023</c:v>
                      </c:pt>
                      <c:pt idx="27">
                        <c:v>28.10.2023</c:v>
                      </c:pt>
                      <c:pt idx="28">
                        <c:v>29.10.2023</c:v>
                      </c:pt>
                      <c:pt idx="29">
                        <c:v>30.10.2023</c:v>
                      </c:pt>
                      <c:pt idx="30">
                        <c:v>31.10.2023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7871-4DCE-ACCD-98E2E193F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2528"/>
        <c:axId val="368262920"/>
      </c:lineChart>
      <c:catAx>
        <c:axId val="3682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2920"/>
        <c:crosses val="autoZero"/>
        <c:auto val="1"/>
        <c:lblAlgn val="ctr"/>
        <c:lblOffset val="100"/>
        <c:noMultiLvlLbl val="0"/>
      </c:catAx>
      <c:valAx>
        <c:axId val="36826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2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550506487893837"/>
                  <c:y val="2.65498197876890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'тенге (курс $)'!$AG$4:$AG$34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'тенге (курс $)'!$AF$4:$AF$34</c15:sqref>
                        </c15:formulaRef>
                      </c:ext>
                    </c:extLst>
                    <c:strCache>
                      <c:ptCount val="31"/>
                      <c:pt idx="0">
                        <c:v>01.11.2023</c:v>
                      </c:pt>
                      <c:pt idx="1">
                        <c:v>02.11.2023</c:v>
                      </c:pt>
                      <c:pt idx="2">
                        <c:v>03.11.2023</c:v>
                      </c:pt>
                      <c:pt idx="3">
                        <c:v>04.11.2023</c:v>
                      </c:pt>
                      <c:pt idx="4">
                        <c:v>05.11.2023</c:v>
                      </c:pt>
                      <c:pt idx="5">
                        <c:v>06.11.2023</c:v>
                      </c:pt>
                      <c:pt idx="6">
                        <c:v>07.11.2023</c:v>
                      </c:pt>
                      <c:pt idx="7">
                        <c:v>08.11.2023</c:v>
                      </c:pt>
                      <c:pt idx="8">
                        <c:v>09.11.2023</c:v>
                      </c:pt>
                      <c:pt idx="9">
                        <c:v>10.11.2023</c:v>
                      </c:pt>
                      <c:pt idx="10">
                        <c:v>11.11.2023</c:v>
                      </c:pt>
                      <c:pt idx="11">
                        <c:v>12.11.2023</c:v>
                      </c:pt>
                      <c:pt idx="12">
                        <c:v>13.11.2023</c:v>
                      </c:pt>
                      <c:pt idx="13">
                        <c:v>14.11.2023</c:v>
                      </c:pt>
                      <c:pt idx="14">
                        <c:v>15.11.2023</c:v>
                      </c:pt>
                      <c:pt idx="15">
                        <c:v>16.11.2023</c:v>
                      </c:pt>
                      <c:pt idx="16">
                        <c:v>17.11.2023</c:v>
                      </c:pt>
                      <c:pt idx="17">
                        <c:v>18.11.2023</c:v>
                      </c:pt>
                      <c:pt idx="18">
                        <c:v>19.11.2023</c:v>
                      </c:pt>
                      <c:pt idx="19">
                        <c:v>20.11.2023</c:v>
                      </c:pt>
                      <c:pt idx="20">
                        <c:v>21.11.2023</c:v>
                      </c:pt>
                      <c:pt idx="21">
                        <c:v>22.11.2023</c:v>
                      </c:pt>
                      <c:pt idx="22">
                        <c:v>23.11.2023</c:v>
                      </c:pt>
                      <c:pt idx="23">
                        <c:v>24.11.2023</c:v>
                      </c:pt>
                      <c:pt idx="24">
                        <c:v>25.11.2023</c:v>
                      </c:pt>
                      <c:pt idx="25">
                        <c:v>26.11.2023</c:v>
                      </c:pt>
                      <c:pt idx="26">
                        <c:v>27.11.2023</c:v>
                      </c:pt>
                      <c:pt idx="27">
                        <c:v>28.11.2023</c:v>
                      </c:pt>
                      <c:pt idx="28">
                        <c:v>29.11.2023</c:v>
                      </c:pt>
                      <c:pt idx="29">
                        <c:v>30.11.2023</c:v>
                      </c:pt>
                      <c:pt idx="30">
                        <c:v>31.11.2023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3966-4469-B7FA-CF4F6E4E2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3704"/>
        <c:axId val="368264096"/>
      </c:lineChart>
      <c:catAx>
        <c:axId val="368263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4096"/>
        <c:crosses val="autoZero"/>
        <c:auto val="1"/>
        <c:lblAlgn val="ctr"/>
        <c:lblOffset val="100"/>
        <c:noMultiLvlLbl val="0"/>
      </c:catAx>
      <c:valAx>
        <c:axId val="36826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3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658233985812021"/>
                  <c:y val="0.1950352451702978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'тенге (курс $)'!$AJ$4:$AJ$34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'тенге (курс $)'!$AI$4:$AI$34</c15:sqref>
                        </c15:formulaRef>
                      </c:ext>
                    </c:extLst>
                    <c:strCache>
                      <c:ptCount val="31"/>
                      <c:pt idx="0">
                        <c:v>01.12.2023</c:v>
                      </c:pt>
                      <c:pt idx="1">
                        <c:v>02.12.2023</c:v>
                      </c:pt>
                      <c:pt idx="2">
                        <c:v>03.12.2023</c:v>
                      </c:pt>
                      <c:pt idx="3">
                        <c:v>04.12.2023</c:v>
                      </c:pt>
                      <c:pt idx="4">
                        <c:v>05.12.2023</c:v>
                      </c:pt>
                      <c:pt idx="5">
                        <c:v>06.12.2023</c:v>
                      </c:pt>
                      <c:pt idx="6">
                        <c:v>07.12.2023</c:v>
                      </c:pt>
                      <c:pt idx="7">
                        <c:v>08.12.2023</c:v>
                      </c:pt>
                      <c:pt idx="8">
                        <c:v>09.12.2023</c:v>
                      </c:pt>
                      <c:pt idx="9">
                        <c:v>10.12.2023</c:v>
                      </c:pt>
                      <c:pt idx="10">
                        <c:v>11.12.2023</c:v>
                      </c:pt>
                      <c:pt idx="11">
                        <c:v>12.12.2023</c:v>
                      </c:pt>
                      <c:pt idx="12">
                        <c:v>13.12.2023</c:v>
                      </c:pt>
                      <c:pt idx="13">
                        <c:v>14.12.2023</c:v>
                      </c:pt>
                      <c:pt idx="14">
                        <c:v>15.12.2023</c:v>
                      </c:pt>
                      <c:pt idx="15">
                        <c:v>16.12.2023</c:v>
                      </c:pt>
                      <c:pt idx="16">
                        <c:v>17.12.2023</c:v>
                      </c:pt>
                      <c:pt idx="17">
                        <c:v>18.12.2023</c:v>
                      </c:pt>
                      <c:pt idx="18">
                        <c:v>19.12.2023</c:v>
                      </c:pt>
                      <c:pt idx="19">
                        <c:v>20.12.2023</c:v>
                      </c:pt>
                      <c:pt idx="20">
                        <c:v>21.12.2023</c:v>
                      </c:pt>
                      <c:pt idx="21">
                        <c:v>22.12.2023</c:v>
                      </c:pt>
                      <c:pt idx="22">
                        <c:v>23.12.2023</c:v>
                      </c:pt>
                      <c:pt idx="23">
                        <c:v>24.12.2023</c:v>
                      </c:pt>
                      <c:pt idx="24">
                        <c:v>25.12.2023</c:v>
                      </c:pt>
                      <c:pt idx="25">
                        <c:v>26.12.2023</c:v>
                      </c:pt>
                      <c:pt idx="26">
                        <c:v>27.12.2023</c:v>
                      </c:pt>
                      <c:pt idx="27">
                        <c:v>28.12.2023</c:v>
                      </c:pt>
                      <c:pt idx="28">
                        <c:v>29.12.2023</c:v>
                      </c:pt>
                      <c:pt idx="29">
                        <c:v>30.12.2023</c:v>
                      </c:pt>
                      <c:pt idx="30">
                        <c:v>31.12.2023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7980-479E-BA11-67E1BDDFC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4880"/>
        <c:axId val="368265272"/>
      </c:lineChart>
      <c:catAx>
        <c:axId val="36826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5272"/>
        <c:crosses val="autoZero"/>
        <c:auto val="1"/>
        <c:lblAlgn val="ctr"/>
        <c:lblOffset val="100"/>
        <c:noMultiLvlLbl val="0"/>
      </c:catAx>
      <c:valAx>
        <c:axId val="36826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4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0212377067324416"/>
                  <c:y val="-0.228575671520612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'динар (курс $)'!$B$4:$B$34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'динар (курс $)'!$C$4:$C$34</c:f>
              <c:numCache>
                <c:formatCode>0.0000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BA-4C0B-8946-ED9499C1D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489880"/>
        <c:axId val="367490272"/>
      </c:lineChart>
      <c:catAx>
        <c:axId val="36748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90272"/>
        <c:crosses val="autoZero"/>
        <c:auto val="1"/>
        <c:lblAlgn val="ctr"/>
        <c:lblOffset val="100"/>
        <c:noMultiLvlLbl val="0"/>
      </c:catAx>
      <c:valAx>
        <c:axId val="36749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89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944196734444335"/>
                  <c:y val="-0.22777594515605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'динар (курс $)'!$E$4:$E$31</c:f>
              <c:strCache>
                <c:ptCount val="28"/>
                <c:pt idx="0">
                  <c:v>01.02.2023</c:v>
                </c:pt>
                <c:pt idx="1">
                  <c:v>02.02.2023</c:v>
                </c:pt>
                <c:pt idx="2">
                  <c:v>03.02.2023</c:v>
                </c:pt>
                <c:pt idx="3">
                  <c:v>04.02.2023</c:v>
                </c:pt>
                <c:pt idx="4">
                  <c:v>05.02.2023</c:v>
                </c:pt>
                <c:pt idx="5">
                  <c:v>06.02.2023</c:v>
                </c:pt>
                <c:pt idx="6">
                  <c:v>07.02.2023</c:v>
                </c:pt>
                <c:pt idx="7">
                  <c:v>08.02.2023</c:v>
                </c:pt>
                <c:pt idx="8">
                  <c:v>09.02.2023</c:v>
                </c:pt>
                <c:pt idx="9">
                  <c:v>10.02.2023</c:v>
                </c:pt>
                <c:pt idx="10">
                  <c:v>11.02.2023</c:v>
                </c:pt>
                <c:pt idx="11">
                  <c:v>12.02.2023</c:v>
                </c:pt>
                <c:pt idx="12">
                  <c:v>13.02.2023</c:v>
                </c:pt>
                <c:pt idx="13">
                  <c:v>14.02.2023</c:v>
                </c:pt>
                <c:pt idx="14">
                  <c:v>15.02.2023</c:v>
                </c:pt>
                <c:pt idx="15">
                  <c:v>16.02.2023</c:v>
                </c:pt>
                <c:pt idx="16">
                  <c:v>17.02.2023</c:v>
                </c:pt>
                <c:pt idx="17">
                  <c:v>18.02.2023</c:v>
                </c:pt>
                <c:pt idx="18">
                  <c:v>19.02.2023</c:v>
                </c:pt>
                <c:pt idx="19">
                  <c:v>20.02.2023</c:v>
                </c:pt>
                <c:pt idx="20">
                  <c:v>21.02.2023</c:v>
                </c:pt>
                <c:pt idx="21">
                  <c:v>22.02.2023</c:v>
                </c:pt>
                <c:pt idx="22">
                  <c:v>23.02.2023</c:v>
                </c:pt>
                <c:pt idx="23">
                  <c:v>24.02.2023</c:v>
                </c:pt>
                <c:pt idx="24">
                  <c:v>25.02.2023</c:v>
                </c:pt>
                <c:pt idx="25">
                  <c:v>26.02.2023</c:v>
                </c:pt>
                <c:pt idx="26">
                  <c:v>27.02.2023</c:v>
                </c:pt>
                <c:pt idx="27">
                  <c:v>28.02.2023</c:v>
                </c:pt>
              </c:strCache>
            </c:strRef>
          </c:cat>
          <c:val>
            <c:numRef>
              <c:f>'динар (курс $)'!$F$4:$F$31</c:f>
              <c:numCache>
                <c:formatCode>0.0000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CB-4A1E-9B5D-62A044926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490664"/>
        <c:axId val="367491056"/>
      </c:lineChart>
      <c:catAx>
        <c:axId val="36749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91056"/>
        <c:crosses val="autoZero"/>
        <c:auto val="1"/>
        <c:lblAlgn val="ctr"/>
        <c:lblOffset val="100"/>
        <c:noMultiLvlLbl val="0"/>
      </c:catAx>
      <c:valAx>
        <c:axId val="36749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90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98136377531122"/>
                  <c:y val="-0.472151994264367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(курс $)'!$I$4:$I$34</c:f>
              <c:numCache>
                <c:formatCode>0.0000</c:formatCode>
                <c:ptCount val="31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(курс $)'!$H$4:$H$34</c15:sqref>
                        </c15:formulaRef>
                      </c:ext>
                    </c:extLst>
                    <c:strCache>
                      <c:ptCount val="31"/>
                      <c:pt idx="0">
                        <c:v>01.03.2023</c:v>
                      </c:pt>
                      <c:pt idx="1">
                        <c:v>02.03.2023</c:v>
                      </c:pt>
                      <c:pt idx="2">
                        <c:v>03.03.2023</c:v>
                      </c:pt>
                      <c:pt idx="3">
                        <c:v>04.03.2023</c:v>
                      </c:pt>
                      <c:pt idx="4">
                        <c:v>05.03.2023</c:v>
                      </c:pt>
                      <c:pt idx="5">
                        <c:v>06.03.2023</c:v>
                      </c:pt>
                      <c:pt idx="6">
                        <c:v>07.03.2023</c:v>
                      </c:pt>
                      <c:pt idx="7">
                        <c:v>08.03.2023</c:v>
                      </c:pt>
                      <c:pt idx="8">
                        <c:v>09.03.2023</c:v>
                      </c:pt>
                      <c:pt idx="9">
                        <c:v>10.03.2023</c:v>
                      </c:pt>
                      <c:pt idx="10">
                        <c:v>11.03.2023</c:v>
                      </c:pt>
                      <c:pt idx="11">
                        <c:v>12.03.2023</c:v>
                      </c:pt>
                      <c:pt idx="12">
                        <c:v>13.03.2023</c:v>
                      </c:pt>
                      <c:pt idx="13">
                        <c:v>14.03.2023</c:v>
                      </c:pt>
                      <c:pt idx="14">
                        <c:v>15.03.2023</c:v>
                      </c:pt>
                      <c:pt idx="15">
                        <c:v>16.03.2023</c:v>
                      </c:pt>
                      <c:pt idx="16">
                        <c:v>17.03.2023</c:v>
                      </c:pt>
                      <c:pt idx="17">
                        <c:v>18.03.2023</c:v>
                      </c:pt>
                      <c:pt idx="18">
                        <c:v>19.03.2023</c:v>
                      </c:pt>
                      <c:pt idx="19">
                        <c:v>20.03.2023</c:v>
                      </c:pt>
                      <c:pt idx="20">
                        <c:v>21.03.2023</c:v>
                      </c:pt>
                      <c:pt idx="21">
                        <c:v>22.03.2023</c:v>
                      </c:pt>
                      <c:pt idx="22">
                        <c:v>23.03.2023</c:v>
                      </c:pt>
                      <c:pt idx="23">
                        <c:v>24.03.2023</c:v>
                      </c:pt>
                      <c:pt idx="24">
                        <c:v>25.03.2023</c:v>
                      </c:pt>
                      <c:pt idx="25">
                        <c:v>26.03.2023</c:v>
                      </c:pt>
                      <c:pt idx="26">
                        <c:v>27.03.2023</c:v>
                      </c:pt>
                      <c:pt idx="27">
                        <c:v>28.03.2023</c:v>
                      </c:pt>
                      <c:pt idx="28">
                        <c:v>29.03.2023</c:v>
                      </c:pt>
                      <c:pt idx="29">
                        <c:v>30.03.2023</c:v>
                      </c:pt>
                      <c:pt idx="30">
                        <c:v>31.03.2023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00C7-421C-9C74-2E656CDCA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54688"/>
        <c:axId val="368255080"/>
      </c:lineChart>
      <c:catAx>
        <c:axId val="36825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5080"/>
        <c:crosses val="autoZero"/>
        <c:auto val="1"/>
        <c:lblAlgn val="ctr"/>
        <c:lblOffset val="100"/>
        <c:noMultiLvlLbl val="0"/>
      </c:catAx>
      <c:valAx>
        <c:axId val="36825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597360570892499"/>
                  <c:y val="-0.474366152951014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(курс $)'!$L$4:$L$33</c:f>
              <c:numCache>
                <c:formatCode>0.0000</c:formatCode>
                <c:ptCount val="30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(курс $)'!$K$4:$K$33</c15:sqref>
                        </c15:formulaRef>
                      </c:ext>
                    </c:extLst>
                    <c:strCache>
                      <c:ptCount val="30"/>
                      <c:pt idx="0">
                        <c:v>01.04.2023</c:v>
                      </c:pt>
                      <c:pt idx="1">
                        <c:v>02.04.2023</c:v>
                      </c:pt>
                      <c:pt idx="2">
                        <c:v>03.04.2023</c:v>
                      </c:pt>
                      <c:pt idx="3">
                        <c:v>04.04.2023</c:v>
                      </c:pt>
                      <c:pt idx="4">
                        <c:v>05.04.2023</c:v>
                      </c:pt>
                      <c:pt idx="5">
                        <c:v>06.04.2023</c:v>
                      </c:pt>
                      <c:pt idx="6">
                        <c:v>07.04.2023</c:v>
                      </c:pt>
                      <c:pt idx="7">
                        <c:v>08.04.2023</c:v>
                      </c:pt>
                      <c:pt idx="8">
                        <c:v>09.04.2023</c:v>
                      </c:pt>
                      <c:pt idx="9">
                        <c:v>10.04.2023</c:v>
                      </c:pt>
                      <c:pt idx="10">
                        <c:v>11.04.2023</c:v>
                      </c:pt>
                      <c:pt idx="11">
                        <c:v>12.04.2023</c:v>
                      </c:pt>
                      <c:pt idx="12">
                        <c:v>13.04.2023</c:v>
                      </c:pt>
                      <c:pt idx="13">
                        <c:v>14.04.2023</c:v>
                      </c:pt>
                      <c:pt idx="14">
                        <c:v>15.04.2023</c:v>
                      </c:pt>
                      <c:pt idx="15">
                        <c:v>16.04.2023</c:v>
                      </c:pt>
                      <c:pt idx="16">
                        <c:v>17.04.2023</c:v>
                      </c:pt>
                      <c:pt idx="17">
                        <c:v>18.04.2023</c:v>
                      </c:pt>
                      <c:pt idx="18">
                        <c:v>19.04.2023</c:v>
                      </c:pt>
                      <c:pt idx="19">
                        <c:v>20.04.2023</c:v>
                      </c:pt>
                      <c:pt idx="20">
                        <c:v>21.04.2023</c:v>
                      </c:pt>
                      <c:pt idx="21">
                        <c:v>22.04.2023</c:v>
                      </c:pt>
                      <c:pt idx="22">
                        <c:v>23.04.2023</c:v>
                      </c:pt>
                      <c:pt idx="23">
                        <c:v>24.04.2023</c:v>
                      </c:pt>
                      <c:pt idx="24">
                        <c:v>25.04.2023</c:v>
                      </c:pt>
                      <c:pt idx="25">
                        <c:v>26.04.2023</c:v>
                      </c:pt>
                      <c:pt idx="26">
                        <c:v>27.04.2023</c:v>
                      </c:pt>
                      <c:pt idx="27">
                        <c:v>28.04.2023</c:v>
                      </c:pt>
                      <c:pt idx="28">
                        <c:v>29.04.2023</c:v>
                      </c:pt>
                      <c:pt idx="29">
                        <c:v>30.04.2023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AD99-4871-BB80-72502110F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55472"/>
        <c:axId val="368255864"/>
      </c:lineChart>
      <c:catAx>
        <c:axId val="36825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5864"/>
        <c:crosses val="autoZero"/>
        <c:auto val="1"/>
        <c:lblAlgn val="ctr"/>
        <c:lblOffset val="100"/>
        <c:noMultiLvlLbl val="0"/>
      </c:catAx>
      <c:valAx>
        <c:axId val="36825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0516839009581633"/>
                  <c:y val="-0.471409478157245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(курс $)'!$O$4:$O$34</c:f>
              <c:numCache>
                <c:formatCode>0.0000</c:formatCode>
                <c:ptCount val="31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(курс $)'!$N$4:$N$34</c15:sqref>
                        </c15:formulaRef>
                      </c:ext>
                    </c:extLst>
                    <c:strCache>
                      <c:ptCount val="31"/>
                      <c:pt idx="0">
                        <c:v>01.05.2023</c:v>
                      </c:pt>
                      <c:pt idx="1">
                        <c:v>02.05.2023</c:v>
                      </c:pt>
                      <c:pt idx="2">
                        <c:v>03.05.2023</c:v>
                      </c:pt>
                      <c:pt idx="3">
                        <c:v>04.05.2023</c:v>
                      </c:pt>
                      <c:pt idx="4">
                        <c:v>05.05.2023</c:v>
                      </c:pt>
                      <c:pt idx="5">
                        <c:v>06.05.2023</c:v>
                      </c:pt>
                      <c:pt idx="6">
                        <c:v>07.05.2023</c:v>
                      </c:pt>
                      <c:pt idx="7">
                        <c:v>08.05.2023</c:v>
                      </c:pt>
                      <c:pt idx="8">
                        <c:v>09.05.2023</c:v>
                      </c:pt>
                      <c:pt idx="9">
                        <c:v>10.05.2023</c:v>
                      </c:pt>
                      <c:pt idx="10">
                        <c:v>11.05.2023</c:v>
                      </c:pt>
                      <c:pt idx="11">
                        <c:v>12.05.2023</c:v>
                      </c:pt>
                      <c:pt idx="12">
                        <c:v>13.05.2023</c:v>
                      </c:pt>
                      <c:pt idx="13">
                        <c:v>14.05.2023</c:v>
                      </c:pt>
                      <c:pt idx="14">
                        <c:v>15.05.2023</c:v>
                      </c:pt>
                      <c:pt idx="15">
                        <c:v>16.05.2023</c:v>
                      </c:pt>
                      <c:pt idx="16">
                        <c:v>17.05.2023</c:v>
                      </c:pt>
                      <c:pt idx="17">
                        <c:v>18.05.2023</c:v>
                      </c:pt>
                      <c:pt idx="18">
                        <c:v>19.05.2023</c:v>
                      </c:pt>
                      <c:pt idx="19">
                        <c:v>20.05.2023</c:v>
                      </c:pt>
                      <c:pt idx="20">
                        <c:v>21.05.2023</c:v>
                      </c:pt>
                      <c:pt idx="21">
                        <c:v>22.05.2023</c:v>
                      </c:pt>
                      <c:pt idx="22">
                        <c:v>23.05.2023</c:v>
                      </c:pt>
                      <c:pt idx="23">
                        <c:v>24.05.2023</c:v>
                      </c:pt>
                      <c:pt idx="24">
                        <c:v>25.05.2023</c:v>
                      </c:pt>
                      <c:pt idx="25">
                        <c:v>26.05.2023</c:v>
                      </c:pt>
                      <c:pt idx="26">
                        <c:v>27.05.2023</c:v>
                      </c:pt>
                      <c:pt idx="27">
                        <c:v>28.05.2023</c:v>
                      </c:pt>
                      <c:pt idx="28">
                        <c:v>29.05.2023</c:v>
                      </c:pt>
                      <c:pt idx="29">
                        <c:v>30.05.2023</c:v>
                      </c:pt>
                      <c:pt idx="30">
                        <c:v>31.05.2023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8C74-48F4-86C2-792787226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57040"/>
        <c:axId val="368257432"/>
      </c:lineChart>
      <c:catAx>
        <c:axId val="36825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7432"/>
        <c:crosses val="autoZero"/>
        <c:auto val="1"/>
        <c:lblAlgn val="ctr"/>
        <c:lblOffset val="100"/>
        <c:noMultiLvlLbl val="0"/>
      </c:catAx>
      <c:valAx>
        <c:axId val="36825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7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8374432111648695"/>
                  <c:y val="6.6312774563589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(курс $)'!$R$4:$R$34</c:f>
              <c:numCache>
                <c:formatCode>0.0000</c:formatCode>
                <c:ptCount val="31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(курс $)'!$Q$4:$Q$34</c15:sqref>
                        </c15:formulaRef>
                      </c:ext>
                    </c:extLst>
                    <c:strCache>
                      <c:ptCount val="31"/>
                      <c:pt idx="0">
                        <c:v>01.06.2023</c:v>
                      </c:pt>
                      <c:pt idx="1">
                        <c:v>02.06.2023</c:v>
                      </c:pt>
                      <c:pt idx="2">
                        <c:v>03.06.2023</c:v>
                      </c:pt>
                      <c:pt idx="3">
                        <c:v>04.06.2023</c:v>
                      </c:pt>
                      <c:pt idx="4">
                        <c:v>05.06.2023</c:v>
                      </c:pt>
                      <c:pt idx="5">
                        <c:v>06.06.2023</c:v>
                      </c:pt>
                      <c:pt idx="6">
                        <c:v>07.06.2023</c:v>
                      </c:pt>
                      <c:pt idx="7">
                        <c:v>08.06.2023</c:v>
                      </c:pt>
                      <c:pt idx="8">
                        <c:v>09.06.2023</c:v>
                      </c:pt>
                      <c:pt idx="9">
                        <c:v>10.06.2023</c:v>
                      </c:pt>
                      <c:pt idx="10">
                        <c:v>11.06.2023</c:v>
                      </c:pt>
                      <c:pt idx="11">
                        <c:v>12.06.2023</c:v>
                      </c:pt>
                      <c:pt idx="12">
                        <c:v>13.06.2023</c:v>
                      </c:pt>
                      <c:pt idx="13">
                        <c:v>14.06.2023</c:v>
                      </c:pt>
                      <c:pt idx="14">
                        <c:v>15.06.2023</c:v>
                      </c:pt>
                      <c:pt idx="15">
                        <c:v>16.06.2023</c:v>
                      </c:pt>
                      <c:pt idx="16">
                        <c:v>17.06.2023</c:v>
                      </c:pt>
                      <c:pt idx="17">
                        <c:v>18.06.2023</c:v>
                      </c:pt>
                      <c:pt idx="18">
                        <c:v>19.06.2023</c:v>
                      </c:pt>
                      <c:pt idx="19">
                        <c:v>20.06.2023</c:v>
                      </c:pt>
                      <c:pt idx="20">
                        <c:v>21.06.2023</c:v>
                      </c:pt>
                      <c:pt idx="21">
                        <c:v>22.06.2023</c:v>
                      </c:pt>
                      <c:pt idx="22">
                        <c:v>23.06.2023</c:v>
                      </c:pt>
                      <c:pt idx="23">
                        <c:v>24.06.2023</c:v>
                      </c:pt>
                      <c:pt idx="24">
                        <c:v>25.06.2023</c:v>
                      </c:pt>
                      <c:pt idx="25">
                        <c:v>26.06.2023</c:v>
                      </c:pt>
                      <c:pt idx="26">
                        <c:v>27.06.2023</c:v>
                      </c:pt>
                      <c:pt idx="27">
                        <c:v>28.06.2023</c:v>
                      </c:pt>
                      <c:pt idx="28">
                        <c:v>29.06.2023</c:v>
                      </c:pt>
                      <c:pt idx="29">
                        <c:v>30.06.2023</c:v>
                      </c:pt>
                      <c:pt idx="30">
                        <c:v>31.06.2023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6E8D-4EE6-A928-5F0C3D7CA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57824"/>
        <c:axId val="368258216"/>
      </c:lineChart>
      <c:catAx>
        <c:axId val="36825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8216"/>
        <c:crosses val="autoZero"/>
        <c:auto val="1"/>
        <c:lblAlgn val="ctr"/>
        <c:lblOffset val="100"/>
        <c:noMultiLvlLbl val="0"/>
      </c:catAx>
      <c:valAx>
        <c:axId val="36825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8374432111648695"/>
                  <c:y val="6.6312774563589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(курс $)'!$U$4:$U$34</c:f>
              <c:numCache>
                <c:formatCode>0.0000</c:formatCode>
                <c:ptCount val="31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(курс $)'!$T$4:$T$34</c15:sqref>
                        </c15:formulaRef>
                      </c:ext>
                    </c:extLst>
                    <c:strCache>
                      <c:ptCount val="31"/>
                      <c:pt idx="0">
                        <c:v>01.07.2023</c:v>
                      </c:pt>
                      <c:pt idx="1">
                        <c:v>02.07.2023</c:v>
                      </c:pt>
                      <c:pt idx="2">
                        <c:v>03.07.2023</c:v>
                      </c:pt>
                      <c:pt idx="3">
                        <c:v>04.07.2023</c:v>
                      </c:pt>
                      <c:pt idx="4">
                        <c:v>05.07.2023</c:v>
                      </c:pt>
                      <c:pt idx="5">
                        <c:v>06.07.2023</c:v>
                      </c:pt>
                      <c:pt idx="6">
                        <c:v>07.07.2023</c:v>
                      </c:pt>
                      <c:pt idx="7">
                        <c:v>08.07.2023</c:v>
                      </c:pt>
                      <c:pt idx="8">
                        <c:v>09.07.2023</c:v>
                      </c:pt>
                      <c:pt idx="9">
                        <c:v>10.07.2023</c:v>
                      </c:pt>
                      <c:pt idx="10">
                        <c:v>11.07.2023</c:v>
                      </c:pt>
                      <c:pt idx="11">
                        <c:v>12.07.2023</c:v>
                      </c:pt>
                      <c:pt idx="12">
                        <c:v>13.07.2023</c:v>
                      </c:pt>
                      <c:pt idx="13">
                        <c:v>14.07.2023</c:v>
                      </c:pt>
                      <c:pt idx="14">
                        <c:v>15.07.2023</c:v>
                      </c:pt>
                      <c:pt idx="15">
                        <c:v>16.07.2023</c:v>
                      </c:pt>
                      <c:pt idx="16">
                        <c:v>17.07.2023</c:v>
                      </c:pt>
                      <c:pt idx="17">
                        <c:v>18.07.2023</c:v>
                      </c:pt>
                      <c:pt idx="18">
                        <c:v>19.07.2023</c:v>
                      </c:pt>
                      <c:pt idx="19">
                        <c:v>20.07.2023</c:v>
                      </c:pt>
                      <c:pt idx="20">
                        <c:v>21.07.2023</c:v>
                      </c:pt>
                      <c:pt idx="21">
                        <c:v>22.07.2023</c:v>
                      </c:pt>
                      <c:pt idx="22">
                        <c:v>23.07.2023</c:v>
                      </c:pt>
                      <c:pt idx="23">
                        <c:v>24.07.2023</c:v>
                      </c:pt>
                      <c:pt idx="24">
                        <c:v>25.07.2023</c:v>
                      </c:pt>
                      <c:pt idx="25">
                        <c:v>26.07.2023</c:v>
                      </c:pt>
                      <c:pt idx="26">
                        <c:v>27.07.2023</c:v>
                      </c:pt>
                      <c:pt idx="27">
                        <c:v>28.07.2023</c:v>
                      </c:pt>
                      <c:pt idx="28">
                        <c:v>29.07.2023</c:v>
                      </c:pt>
                      <c:pt idx="29">
                        <c:v>30.07.2023</c:v>
                      </c:pt>
                      <c:pt idx="30">
                        <c:v>31.07.2023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2EFD-4A32-A35B-425F745B1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59000"/>
        <c:axId val="368259392"/>
      </c:lineChart>
      <c:catAx>
        <c:axId val="36825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9392"/>
        <c:crosses val="autoZero"/>
        <c:auto val="1"/>
        <c:lblAlgn val="ctr"/>
        <c:lblOffset val="100"/>
        <c:noMultiLvlLbl val="0"/>
      </c:catAx>
      <c:valAx>
        <c:axId val="36825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8946336527211208"/>
                  <c:y val="0.347826801423196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(курс $)'!$X$4:$X$34</c:f>
              <c:numCache>
                <c:formatCode>0.0000</c:formatCode>
                <c:ptCount val="31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(курс $)'!$W$4:$W$34</c15:sqref>
                        </c15:formulaRef>
                      </c:ext>
                    </c:extLst>
                    <c:strCache>
                      <c:ptCount val="31"/>
                      <c:pt idx="0">
                        <c:v>01.08.2023</c:v>
                      </c:pt>
                      <c:pt idx="1">
                        <c:v>02.08.2023</c:v>
                      </c:pt>
                      <c:pt idx="2">
                        <c:v>03.08.2023</c:v>
                      </c:pt>
                      <c:pt idx="3">
                        <c:v>04.08.2023</c:v>
                      </c:pt>
                      <c:pt idx="4">
                        <c:v>05.08.2023</c:v>
                      </c:pt>
                      <c:pt idx="5">
                        <c:v>06.08.2023</c:v>
                      </c:pt>
                      <c:pt idx="6">
                        <c:v>07.08.2023</c:v>
                      </c:pt>
                      <c:pt idx="7">
                        <c:v>08.08.2023</c:v>
                      </c:pt>
                      <c:pt idx="8">
                        <c:v>09.08.2023</c:v>
                      </c:pt>
                      <c:pt idx="9">
                        <c:v>10.08.2023</c:v>
                      </c:pt>
                      <c:pt idx="10">
                        <c:v>11.08.2023</c:v>
                      </c:pt>
                      <c:pt idx="11">
                        <c:v>12.08.2023</c:v>
                      </c:pt>
                      <c:pt idx="12">
                        <c:v>13.08.2023</c:v>
                      </c:pt>
                      <c:pt idx="13">
                        <c:v>14.08.2023</c:v>
                      </c:pt>
                      <c:pt idx="14">
                        <c:v>15.08.2023</c:v>
                      </c:pt>
                      <c:pt idx="15">
                        <c:v>16.08.2023</c:v>
                      </c:pt>
                      <c:pt idx="16">
                        <c:v>17.08.2023</c:v>
                      </c:pt>
                      <c:pt idx="17">
                        <c:v>18.08.2023</c:v>
                      </c:pt>
                      <c:pt idx="18">
                        <c:v>19.08.2023</c:v>
                      </c:pt>
                      <c:pt idx="19">
                        <c:v>20.08.2023</c:v>
                      </c:pt>
                      <c:pt idx="20">
                        <c:v>21.08.2023</c:v>
                      </c:pt>
                      <c:pt idx="21">
                        <c:v>22.08.2023</c:v>
                      </c:pt>
                      <c:pt idx="22">
                        <c:v>23.08.2023</c:v>
                      </c:pt>
                      <c:pt idx="23">
                        <c:v>24.08.2023</c:v>
                      </c:pt>
                      <c:pt idx="24">
                        <c:v>25.08.2023</c:v>
                      </c:pt>
                      <c:pt idx="25">
                        <c:v>26.08.2023</c:v>
                      </c:pt>
                      <c:pt idx="26">
                        <c:v>27.08.2023</c:v>
                      </c:pt>
                      <c:pt idx="27">
                        <c:v>28.08.2023</c:v>
                      </c:pt>
                      <c:pt idx="28">
                        <c:v>29.08.2023</c:v>
                      </c:pt>
                      <c:pt idx="29">
                        <c:v>30.08.2023</c:v>
                      </c:pt>
                      <c:pt idx="30">
                        <c:v>31.08.2023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B437-445D-90A8-BE1D81196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0176"/>
        <c:axId val="368260568"/>
      </c:lineChart>
      <c:catAx>
        <c:axId val="36826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0568"/>
        <c:crosses val="autoZero"/>
        <c:auto val="1"/>
        <c:lblAlgn val="ctr"/>
        <c:lblOffset val="100"/>
        <c:noMultiLvlLbl val="0"/>
      </c:catAx>
      <c:valAx>
        <c:axId val="36826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0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>
      <c:oddHeader>&amp;C&amp;14Динамика курса валюты сербский динар 2019 год.</c:oddHeader>
    </c:headerFooter>
    <c:pageMargins b="0.75" l="0.7" r="0.7" t="0.75" header="0.3" footer="0.3"/>
    <c:pageSetup orientation="portrait"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550506487893837"/>
                  <c:y val="2.65498197876890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(курс $)'!$AA$4:$AA$34</c:f>
              <c:numCache>
                <c:formatCode>0.0000</c:formatCode>
                <c:ptCount val="31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(курс $)'!$Z$4:$Z$34</c15:sqref>
                        </c15:formulaRef>
                      </c:ext>
                    </c:extLst>
                    <c:strCache>
                      <c:ptCount val="31"/>
                      <c:pt idx="0">
                        <c:v>01.09.2023</c:v>
                      </c:pt>
                      <c:pt idx="1">
                        <c:v>02.09.2023</c:v>
                      </c:pt>
                      <c:pt idx="2">
                        <c:v>03.09.2023</c:v>
                      </c:pt>
                      <c:pt idx="3">
                        <c:v>04.09.2023</c:v>
                      </c:pt>
                      <c:pt idx="4">
                        <c:v>05.09.2023</c:v>
                      </c:pt>
                      <c:pt idx="5">
                        <c:v>06.09.2023</c:v>
                      </c:pt>
                      <c:pt idx="6">
                        <c:v>07.09.2023</c:v>
                      </c:pt>
                      <c:pt idx="7">
                        <c:v>08.09.2023</c:v>
                      </c:pt>
                      <c:pt idx="8">
                        <c:v>09.09.2023</c:v>
                      </c:pt>
                      <c:pt idx="9">
                        <c:v>10.09.2023</c:v>
                      </c:pt>
                      <c:pt idx="10">
                        <c:v>11.09.2023</c:v>
                      </c:pt>
                      <c:pt idx="11">
                        <c:v>12.09.2023</c:v>
                      </c:pt>
                      <c:pt idx="12">
                        <c:v>13.09.2023</c:v>
                      </c:pt>
                      <c:pt idx="13">
                        <c:v>14.09.2023</c:v>
                      </c:pt>
                      <c:pt idx="14">
                        <c:v>15.09.2023</c:v>
                      </c:pt>
                      <c:pt idx="15">
                        <c:v>16.09.2023</c:v>
                      </c:pt>
                      <c:pt idx="16">
                        <c:v>17.09.2023</c:v>
                      </c:pt>
                      <c:pt idx="17">
                        <c:v>18.09.2023</c:v>
                      </c:pt>
                      <c:pt idx="18">
                        <c:v>19.09.2023</c:v>
                      </c:pt>
                      <c:pt idx="19">
                        <c:v>20.09.2023</c:v>
                      </c:pt>
                      <c:pt idx="20">
                        <c:v>21.09.2023</c:v>
                      </c:pt>
                      <c:pt idx="21">
                        <c:v>22.09.2023</c:v>
                      </c:pt>
                      <c:pt idx="22">
                        <c:v>23.09.2023</c:v>
                      </c:pt>
                      <c:pt idx="23">
                        <c:v>24.09.2023</c:v>
                      </c:pt>
                      <c:pt idx="24">
                        <c:v>25.09.2023</c:v>
                      </c:pt>
                      <c:pt idx="25">
                        <c:v>26.09.2023</c:v>
                      </c:pt>
                      <c:pt idx="26">
                        <c:v>27.09.2023</c:v>
                      </c:pt>
                      <c:pt idx="27">
                        <c:v>28.09.2023</c:v>
                      </c:pt>
                      <c:pt idx="28">
                        <c:v>29.09.2023</c:v>
                      </c:pt>
                      <c:pt idx="29">
                        <c:v>30.09.2023</c:v>
                      </c:pt>
                      <c:pt idx="30">
                        <c:v>31.09.2023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E002-4AAE-AE6A-28F06FC96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1352"/>
        <c:axId val="368261744"/>
      </c:lineChart>
      <c:catAx>
        <c:axId val="368261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1744"/>
        <c:crosses val="autoZero"/>
        <c:auto val="1"/>
        <c:lblAlgn val="ctr"/>
        <c:lblOffset val="100"/>
        <c:noMultiLvlLbl val="0"/>
      </c:catAx>
      <c:valAx>
        <c:axId val="36826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1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550506487893837"/>
                  <c:y val="2.65498197876890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(курс $)'!$AD$4:$AD$34</c:f>
              <c:numCache>
                <c:formatCode>0.0000</c:formatCode>
                <c:ptCount val="31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(курс $)'!$AC$4:$AC$34</c15:sqref>
                        </c15:formulaRef>
                      </c:ext>
                    </c:extLst>
                    <c:strCache>
                      <c:ptCount val="31"/>
                      <c:pt idx="0">
                        <c:v>01.10.2023</c:v>
                      </c:pt>
                      <c:pt idx="1">
                        <c:v>02.10.2023</c:v>
                      </c:pt>
                      <c:pt idx="2">
                        <c:v>03.10.2023</c:v>
                      </c:pt>
                      <c:pt idx="3">
                        <c:v>04.10.2023</c:v>
                      </c:pt>
                      <c:pt idx="4">
                        <c:v>05.10.2023</c:v>
                      </c:pt>
                      <c:pt idx="5">
                        <c:v>06.10.2023</c:v>
                      </c:pt>
                      <c:pt idx="6">
                        <c:v>07.10.2023</c:v>
                      </c:pt>
                      <c:pt idx="7">
                        <c:v>08.10.2023</c:v>
                      </c:pt>
                      <c:pt idx="8">
                        <c:v>09.10.2023</c:v>
                      </c:pt>
                      <c:pt idx="9">
                        <c:v>10.10.2023</c:v>
                      </c:pt>
                      <c:pt idx="10">
                        <c:v>11.10.2023</c:v>
                      </c:pt>
                      <c:pt idx="11">
                        <c:v>12.10.2023</c:v>
                      </c:pt>
                      <c:pt idx="12">
                        <c:v>13.10.2023</c:v>
                      </c:pt>
                      <c:pt idx="13">
                        <c:v>14.10.2023</c:v>
                      </c:pt>
                      <c:pt idx="14">
                        <c:v>15.10.2023</c:v>
                      </c:pt>
                      <c:pt idx="15">
                        <c:v>16.10.2023</c:v>
                      </c:pt>
                      <c:pt idx="16">
                        <c:v>17.10.2023</c:v>
                      </c:pt>
                      <c:pt idx="17">
                        <c:v>18.10.2023</c:v>
                      </c:pt>
                      <c:pt idx="18">
                        <c:v>19.10.2023</c:v>
                      </c:pt>
                      <c:pt idx="19">
                        <c:v>20.10.2023</c:v>
                      </c:pt>
                      <c:pt idx="20">
                        <c:v>21.10.2023</c:v>
                      </c:pt>
                      <c:pt idx="21">
                        <c:v>22.10.2023</c:v>
                      </c:pt>
                      <c:pt idx="22">
                        <c:v>23.10.2023</c:v>
                      </c:pt>
                      <c:pt idx="23">
                        <c:v>24.10.2023</c:v>
                      </c:pt>
                      <c:pt idx="24">
                        <c:v>25.10.2023</c:v>
                      </c:pt>
                      <c:pt idx="25">
                        <c:v>26.10.2023</c:v>
                      </c:pt>
                      <c:pt idx="26">
                        <c:v>27.10.2023</c:v>
                      </c:pt>
                      <c:pt idx="27">
                        <c:v>28.10.2023</c:v>
                      </c:pt>
                      <c:pt idx="28">
                        <c:v>29.10.2023</c:v>
                      </c:pt>
                      <c:pt idx="29">
                        <c:v>30.10.2023</c:v>
                      </c:pt>
                      <c:pt idx="30">
                        <c:v>31.10.2023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CB09-4E7B-AC33-6B3AD04AB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2528"/>
        <c:axId val="368262920"/>
      </c:lineChart>
      <c:catAx>
        <c:axId val="3682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2920"/>
        <c:crosses val="autoZero"/>
        <c:auto val="1"/>
        <c:lblAlgn val="ctr"/>
        <c:lblOffset val="100"/>
        <c:noMultiLvlLbl val="0"/>
      </c:catAx>
      <c:valAx>
        <c:axId val="36826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2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550506487893837"/>
                  <c:y val="2.65498197876890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(курс $)'!$AG$4:$AG$34</c:f>
              <c:numCache>
                <c:formatCode>0.0000</c:formatCode>
                <c:ptCount val="31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(курс $)'!$AF$4:$AF$34</c15:sqref>
                        </c15:formulaRef>
                      </c:ext>
                    </c:extLst>
                    <c:strCache>
                      <c:ptCount val="31"/>
                      <c:pt idx="0">
                        <c:v>01.11.2023</c:v>
                      </c:pt>
                      <c:pt idx="1">
                        <c:v>02.11.2023</c:v>
                      </c:pt>
                      <c:pt idx="2">
                        <c:v>03.11.2023</c:v>
                      </c:pt>
                      <c:pt idx="3">
                        <c:v>04.11.2023</c:v>
                      </c:pt>
                      <c:pt idx="4">
                        <c:v>05.11.2023</c:v>
                      </c:pt>
                      <c:pt idx="5">
                        <c:v>06.11.2023</c:v>
                      </c:pt>
                      <c:pt idx="6">
                        <c:v>07.11.2023</c:v>
                      </c:pt>
                      <c:pt idx="7">
                        <c:v>08.11.2023</c:v>
                      </c:pt>
                      <c:pt idx="8">
                        <c:v>09.11.2023</c:v>
                      </c:pt>
                      <c:pt idx="9">
                        <c:v>10.11.2023</c:v>
                      </c:pt>
                      <c:pt idx="10">
                        <c:v>11.11.2023</c:v>
                      </c:pt>
                      <c:pt idx="11">
                        <c:v>12.11.2023</c:v>
                      </c:pt>
                      <c:pt idx="12">
                        <c:v>13.11.2023</c:v>
                      </c:pt>
                      <c:pt idx="13">
                        <c:v>14.11.2023</c:v>
                      </c:pt>
                      <c:pt idx="14">
                        <c:v>15.11.2023</c:v>
                      </c:pt>
                      <c:pt idx="15">
                        <c:v>16.11.2023</c:v>
                      </c:pt>
                      <c:pt idx="16">
                        <c:v>17.11.2023</c:v>
                      </c:pt>
                      <c:pt idx="17">
                        <c:v>18.11.2023</c:v>
                      </c:pt>
                      <c:pt idx="18">
                        <c:v>19.11.2023</c:v>
                      </c:pt>
                      <c:pt idx="19">
                        <c:v>20.11.2023</c:v>
                      </c:pt>
                      <c:pt idx="20">
                        <c:v>21.11.2023</c:v>
                      </c:pt>
                      <c:pt idx="21">
                        <c:v>22.11.2023</c:v>
                      </c:pt>
                      <c:pt idx="22">
                        <c:v>23.11.2023</c:v>
                      </c:pt>
                      <c:pt idx="23">
                        <c:v>24.11.2023</c:v>
                      </c:pt>
                      <c:pt idx="24">
                        <c:v>25.11.2023</c:v>
                      </c:pt>
                      <c:pt idx="25">
                        <c:v>26.11.2023</c:v>
                      </c:pt>
                      <c:pt idx="26">
                        <c:v>27.11.2023</c:v>
                      </c:pt>
                      <c:pt idx="27">
                        <c:v>28.11.2023</c:v>
                      </c:pt>
                      <c:pt idx="28">
                        <c:v>29.11.2023</c:v>
                      </c:pt>
                      <c:pt idx="29">
                        <c:v>30.11.2023</c:v>
                      </c:pt>
                      <c:pt idx="30">
                        <c:v>31.11.2023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0241-4CF7-814E-024155183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3704"/>
        <c:axId val="368264096"/>
      </c:lineChart>
      <c:catAx>
        <c:axId val="368263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4096"/>
        <c:crosses val="autoZero"/>
        <c:auto val="1"/>
        <c:lblAlgn val="ctr"/>
        <c:lblOffset val="100"/>
        <c:noMultiLvlLbl val="0"/>
      </c:catAx>
      <c:valAx>
        <c:axId val="36826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3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658233985812021"/>
                  <c:y val="0.1950352451702978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(курс $)'!$AJ$4:$AJ$34</c:f>
              <c:numCache>
                <c:formatCode>0.0000</c:formatCode>
                <c:ptCount val="31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(курс $)'!$AI$4:$AI$34</c15:sqref>
                        </c15:formulaRef>
                      </c:ext>
                    </c:extLst>
                    <c:strCache>
                      <c:ptCount val="31"/>
                      <c:pt idx="0">
                        <c:v>01.12.2023</c:v>
                      </c:pt>
                      <c:pt idx="1">
                        <c:v>02.12.2023</c:v>
                      </c:pt>
                      <c:pt idx="2">
                        <c:v>03.12.2023</c:v>
                      </c:pt>
                      <c:pt idx="3">
                        <c:v>04.12.2023</c:v>
                      </c:pt>
                      <c:pt idx="4">
                        <c:v>05.12.2023</c:v>
                      </c:pt>
                      <c:pt idx="5">
                        <c:v>06.12.2023</c:v>
                      </c:pt>
                      <c:pt idx="6">
                        <c:v>07.12.2023</c:v>
                      </c:pt>
                      <c:pt idx="7">
                        <c:v>08.12.2023</c:v>
                      </c:pt>
                      <c:pt idx="8">
                        <c:v>09.12.2023</c:v>
                      </c:pt>
                      <c:pt idx="9">
                        <c:v>10.12.2023</c:v>
                      </c:pt>
                      <c:pt idx="10">
                        <c:v>11.12.2023</c:v>
                      </c:pt>
                      <c:pt idx="11">
                        <c:v>12.12.2023</c:v>
                      </c:pt>
                      <c:pt idx="12">
                        <c:v>13.12.2023</c:v>
                      </c:pt>
                      <c:pt idx="13">
                        <c:v>14.12.2023</c:v>
                      </c:pt>
                      <c:pt idx="14">
                        <c:v>15.12.2023</c:v>
                      </c:pt>
                      <c:pt idx="15">
                        <c:v>16.12.2023</c:v>
                      </c:pt>
                      <c:pt idx="16">
                        <c:v>17.12.2023</c:v>
                      </c:pt>
                      <c:pt idx="17">
                        <c:v>18.12.2023</c:v>
                      </c:pt>
                      <c:pt idx="18">
                        <c:v>19.12.2023</c:v>
                      </c:pt>
                      <c:pt idx="19">
                        <c:v>20.12.2023</c:v>
                      </c:pt>
                      <c:pt idx="20">
                        <c:v>21.12.2023</c:v>
                      </c:pt>
                      <c:pt idx="21">
                        <c:v>22.12.2023</c:v>
                      </c:pt>
                      <c:pt idx="22">
                        <c:v>23.12.2023</c:v>
                      </c:pt>
                      <c:pt idx="23">
                        <c:v>24.12.2023</c:v>
                      </c:pt>
                      <c:pt idx="24">
                        <c:v>25.12.2023</c:v>
                      </c:pt>
                      <c:pt idx="25">
                        <c:v>26.12.2023</c:v>
                      </c:pt>
                      <c:pt idx="26">
                        <c:v>27.12.2023</c:v>
                      </c:pt>
                      <c:pt idx="27">
                        <c:v>28.12.2023</c:v>
                      </c:pt>
                      <c:pt idx="28">
                        <c:v>29.12.2023</c:v>
                      </c:pt>
                      <c:pt idx="29">
                        <c:v>30.12.2023</c:v>
                      </c:pt>
                      <c:pt idx="30">
                        <c:v>31.12.2023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74EB-4D8A-A232-81872F8B5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4880"/>
        <c:axId val="368265272"/>
      </c:lineChart>
      <c:catAx>
        <c:axId val="36826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5272"/>
        <c:crosses val="autoZero"/>
        <c:auto val="1"/>
        <c:lblAlgn val="ctr"/>
        <c:lblOffset val="100"/>
        <c:noMultiLvlLbl val="0"/>
      </c:catAx>
      <c:valAx>
        <c:axId val="36826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4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0212377067324416"/>
                  <c:y val="-0.228575671520612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'динар (курс €)'!$B$4:$B$34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'динар (курс €)'!$C$4:$C$34</c:f>
              <c:numCache>
                <c:formatCode>0.0000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17-4FA9-8BD5-0503E542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489880"/>
        <c:axId val="367490272"/>
      </c:lineChart>
      <c:catAx>
        <c:axId val="36748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90272"/>
        <c:crosses val="autoZero"/>
        <c:auto val="1"/>
        <c:lblAlgn val="ctr"/>
        <c:lblOffset val="100"/>
        <c:noMultiLvlLbl val="0"/>
      </c:catAx>
      <c:valAx>
        <c:axId val="36749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89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944196734444335"/>
                  <c:y val="-0.22777594515605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'динар (курс €)'!$E$4:$E$31</c:f>
              <c:strCache>
                <c:ptCount val="28"/>
                <c:pt idx="0">
                  <c:v>01.02.2023</c:v>
                </c:pt>
                <c:pt idx="1">
                  <c:v>02.02.2023</c:v>
                </c:pt>
                <c:pt idx="2">
                  <c:v>03.02.2023</c:v>
                </c:pt>
                <c:pt idx="3">
                  <c:v>04.02.2023</c:v>
                </c:pt>
                <c:pt idx="4">
                  <c:v>05.02.2023</c:v>
                </c:pt>
                <c:pt idx="5">
                  <c:v>06.02.2023</c:v>
                </c:pt>
                <c:pt idx="6">
                  <c:v>07.02.2023</c:v>
                </c:pt>
                <c:pt idx="7">
                  <c:v>08.02.2023</c:v>
                </c:pt>
                <c:pt idx="8">
                  <c:v>09.02.2023</c:v>
                </c:pt>
                <c:pt idx="9">
                  <c:v>10.02.2023</c:v>
                </c:pt>
                <c:pt idx="10">
                  <c:v>11.02.2023</c:v>
                </c:pt>
                <c:pt idx="11">
                  <c:v>12.02.2023</c:v>
                </c:pt>
                <c:pt idx="12">
                  <c:v>13.02.2023</c:v>
                </c:pt>
                <c:pt idx="13">
                  <c:v>14.02.2023</c:v>
                </c:pt>
                <c:pt idx="14">
                  <c:v>15.02.2023</c:v>
                </c:pt>
                <c:pt idx="15">
                  <c:v>16.02.2023</c:v>
                </c:pt>
                <c:pt idx="16">
                  <c:v>17.02.2023</c:v>
                </c:pt>
                <c:pt idx="17">
                  <c:v>18.02.2023</c:v>
                </c:pt>
                <c:pt idx="18">
                  <c:v>19.02.2023</c:v>
                </c:pt>
                <c:pt idx="19">
                  <c:v>20.02.2023</c:v>
                </c:pt>
                <c:pt idx="20">
                  <c:v>21.02.2023</c:v>
                </c:pt>
                <c:pt idx="21">
                  <c:v>22.02.2023</c:v>
                </c:pt>
                <c:pt idx="22">
                  <c:v>23.02.2023</c:v>
                </c:pt>
                <c:pt idx="23">
                  <c:v>24.02.2023</c:v>
                </c:pt>
                <c:pt idx="24">
                  <c:v>25.02.2023</c:v>
                </c:pt>
                <c:pt idx="25">
                  <c:v>26.02.2023</c:v>
                </c:pt>
                <c:pt idx="26">
                  <c:v>27.02.2023</c:v>
                </c:pt>
                <c:pt idx="27">
                  <c:v>28.02.2023</c:v>
                </c:pt>
              </c:strCache>
            </c:strRef>
          </c:cat>
          <c:val>
            <c:numRef>
              <c:f>'динар (курс €)'!$F$4:$F$31</c:f>
              <c:numCache>
                <c:formatCode>0.0000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30-4625-986F-59D3231CD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490664"/>
        <c:axId val="367491056"/>
      </c:lineChart>
      <c:catAx>
        <c:axId val="36749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91056"/>
        <c:crosses val="autoZero"/>
        <c:auto val="1"/>
        <c:lblAlgn val="ctr"/>
        <c:lblOffset val="100"/>
        <c:noMultiLvlLbl val="0"/>
      </c:catAx>
      <c:valAx>
        <c:axId val="36749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90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98136377531122"/>
                  <c:y val="-0.472151994264367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(курс €)'!$I$4:$I$34</c:f>
              <c:numCache>
                <c:formatCode>0.0000</c:formatCode>
                <c:ptCount val="31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(курс €)'!$H$4:$H$34</c15:sqref>
                        </c15:formulaRef>
                      </c:ext>
                    </c:extLst>
                    <c:strCache>
                      <c:ptCount val="31"/>
                      <c:pt idx="0">
                        <c:v>01.03.2023</c:v>
                      </c:pt>
                      <c:pt idx="1">
                        <c:v>02.03.2023</c:v>
                      </c:pt>
                      <c:pt idx="2">
                        <c:v>03.03.2023</c:v>
                      </c:pt>
                      <c:pt idx="3">
                        <c:v>04.03.2023</c:v>
                      </c:pt>
                      <c:pt idx="4">
                        <c:v>05.03.2023</c:v>
                      </c:pt>
                      <c:pt idx="5">
                        <c:v>06.03.2023</c:v>
                      </c:pt>
                      <c:pt idx="6">
                        <c:v>07.03.2023</c:v>
                      </c:pt>
                      <c:pt idx="7">
                        <c:v>08.03.2023</c:v>
                      </c:pt>
                      <c:pt idx="8">
                        <c:v>09.03.2023</c:v>
                      </c:pt>
                      <c:pt idx="9">
                        <c:v>10.03.2023</c:v>
                      </c:pt>
                      <c:pt idx="10">
                        <c:v>11.03.2023</c:v>
                      </c:pt>
                      <c:pt idx="11">
                        <c:v>12.03.2023</c:v>
                      </c:pt>
                      <c:pt idx="12">
                        <c:v>13.03.2023</c:v>
                      </c:pt>
                      <c:pt idx="13">
                        <c:v>14.03.2023</c:v>
                      </c:pt>
                      <c:pt idx="14">
                        <c:v>15.03.2023</c:v>
                      </c:pt>
                      <c:pt idx="15">
                        <c:v>16.03.2023</c:v>
                      </c:pt>
                      <c:pt idx="16">
                        <c:v>17.03.2023</c:v>
                      </c:pt>
                      <c:pt idx="17">
                        <c:v>18.03.2023</c:v>
                      </c:pt>
                      <c:pt idx="18">
                        <c:v>19.03.2023</c:v>
                      </c:pt>
                      <c:pt idx="19">
                        <c:v>20.03.2023</c:v>
                      </c:pt>
                      <c:pt idx="20">
                        <c:v>21.03.2023</c:v>
                      </c:pt>
                      <c:pt idx="21">
                        <c:v>22.03.2023</c:v>
                      </c:pt>
                      <c:pt idx="22">
                        <c:v>23.03.2023</c:v>
                      </c:pt>
                      <c:pt idx="23">
                        <c:v>24.03.2023</c:v>
                      </c:pt>
                      <c:pt idx="24">
                        <c:v>25.03.2023</c:v>
                      </c:pt>
                      <c:pt idx="25">
                        <c:v>26.03.2023</c:v>
                      </c:pt>
                      <c:pt idx="26">
                        <c:v>27.03.2023</c:v>
                      </c:pt>
                      <c:pt idx="27">
                        <c:v>28.03.2023</c:v>
                      </c:pt>
                      <c:pt idx="28">
                        <c:v>29.03.2023</c:v>
                      </c:pt>
                      <c:pt idx="29">
                        <c:v>30.03.2023</c:v>
                      </c:pt>
                      <c:pt idx="30">
                        <c:v>31.03.2023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8373-416D-BCDF-EC0DED69C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54688"/>
        <c:axId val="368255080"/>
      </c:lineChart>
      <c:catAx>
        <c:axId val="36825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5080"/>
        <c:crosses val="autoZero"/>
        <c:auto val="1"/>
        <c:lblAlgn val="ctr"/>
        <c:lblOffset val="100"/>
        <c:noMultiLvlLbl val="0"/>
      </c:catAx>
      <c:valAx>
        <c:axId val="36825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597360570892499"/>
                  <c:y val="-0.474366152951014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(курс €)'!$L$4:$L$33</c:f>
              <c:numCache>
                <c:formatCode>0.0000</c:formatCode>
                <c:ptCount val="30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(курс €)'!$K$4:$K$33</c15:sqref>
                        </c15:formulaRef>
                      </c:ext>
                    </c:extLst>
                    <c:strCache>
                      <c:ptCount val="30"/>
                      <c:pt idx="0">
                        <c:v>01.04.2023</c:v>
                      </c:pt>
                      <c:pt idx="1">
                        <c:v>02.04.2023</c:v>
                      </c:pt>
                      <c:pt idx="2">
                        <c:v>03.04.2023</c:v>
                      </c:pt>
                      <c:pt idx="3">
                        <c:v>04.04.2023</c:v>
                      </c:pt>
                      <c:pt idx="4">
                        <c:v>05.04.2023</c:v>
                      </c:pt>
                      <c:pt idx="5">
                        <c:v>06.04.2023</c:v>
                      </c:pt>
                      <c:pt idx="6">
                        <c:v>07.04.2023</c:v>
                      </c:pt>
                      <c:pt idx="7">
                        <c:v>08.04.2023</c:v>
                      </c:pt>
                      <c:pt idx="8">
                        <c:v>09.04.2023</c:v>
                      </c:pt>
                      <c:pt idx="9">
                        <c:v>10.04.2023</c:v>
                      </c:pt>
                      <c:pt idx="10">
                        <c:v>11.04.2023</c:v>
                      </c:pt>
                      <c:pt idx="11">
                        <c:v>12.04.2023</c:v>
                      </c:pt>
                      <c:pt idx="12">
                        <c:v>13.04.2023</c:v>
                      </c:pt>
                      <c:pt idx="13">
                        <c:v>14.04.2023</c:v>
                      </c:pt>
                      <c:pt idx="14">
                        <c:v>15.04.2023</c:v>
                      </c:pt>
                      <c:pt idx="15">
                        <c:v>16.04.2023</c:v>
                      </c:pt>
                      <c:pt idx="16">
                        <c:v>17.04.2023</c:v>
                      </c:pt>
                      <c:pt idx="17">
                        <c:v>18.04.2023</c:v>
                      </c:pt>
                      <c:pt idx="18">
                        <c:v>19.04.2023</c:v>
                      </c:pt>
                      <c:pt idx="19">
                        <c:v>20.04.2023</c:v>
                      </c:pt>
                      <c:pt idx="20">
                        <c:v>21.04.2023</c:v>
                      </c:pt>
                      <c:pt idx="21">
                        <c:v>22.04.2023</c:v>
                      </c:pt>
                      <c:pt idx="22">
                        <c:v>23.04.2023</c:v>
                      </c:pt>
                      <c:pt idx="23">
                        <c:v>24.04.2023</c:v>
                      </c:pt>
                      <c:pt idx="24">
                        <c:v>25.04.2023</c:v>
                      </c:pt>
                      <c:pt idx="25">
                        <c:v>26.04.2023</c:v>
                      </c:pt>
                      <c:pt idx="26">
                        <c:v>27.04.2023</c:v>
                      </c:pt>
                      <c:pt idx="27">
                        <c:v>28.04.2023</c:v>
                      </c:pt>
                      <c:pt idx="28">
                        <c:v>29.04.2023</c:v>
                      </c:pt>
                      <c:pt idx="29">
                        <c:v>30.04.2023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E06B-4621-B88D-A37158E93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55472"/>
        <c:axId val="368255864"/>
      </c:lineChart>
      <c:catAx>
        <c:axId val="36825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5864"/>
        <c:crosses val="autoZero"/>
        <c:auto val="1"/>
        <c:lblAlgn val="ctr"/>
        <c:lblOffset val="100"/>
        <c:noMultiLvlLbl val="0"/>
      </c:catAx>
      <c:valAx>
        <c:axId val="36825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0516839009581633"/>
                  <c:y val="-0.471409478157245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(курс €)'!$O$4:$O$34</c:f>
              <c:numCache>
                <c:formatCode>0.0000</c:formatCode>
                <c:ptCount val="31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(курс €)'!$N$4:$N$34</c15:sqref>
                        </c15:formulaRef>
                      </c:ext>
                    </c:extLst>
                    <c:strCache>
                      <c:ptCount val="31"/>
                      <c:pt idx="0">
                        <c:v>01.05.2023</c:v>
                      </c:pt>
                      <c:pt idx="1">
                        <c:v>02.05.2023</c:v>
                      </c:pt>
                      <c:pt idx="2">
                        <c:v>03.05.2023</c:v>
                      </c:pt>
                      <c:pt idx="3">
                        <c:v>04.05.2023</c:v>
                      </c:pt>
                      <c:pt idx="4">
                        <c:v>05.05.2023</c:v>
                      </c:pt>
                      <c:pt idx="5">
                        <c:v>06.05.2023</c:v>
                      </c:pt>
                      <c:pt idx="6">
                        <c:v>07.05.2023</c:v>
                      </c:pt>
                      <c:pt idx="7">
                        <c:v>08.05.2023</c:v>
                      </c:pt>
                      <c:pt idx="8">
                        <c:v>09.05.2023</c:v>
                      </c:pt>
                      <c:pt idx="9">
                        <c:v>10.05.2023</c:v>
                      </c:pt>
                      <c:pt idx="10">
                        <c:v>11.05.2023</c:v>
                      </c:pt>
                      <c:pt idx="11">
                        <c:v>12.05.2023</c:v>
                      </c:pt>
                      <c:pt idx="12">
                        <c:v>13.05.2023</c:v>
                      </c:pt>
                      <c:pt idx="13">
                        <c:v>14.05.2023</c:v>
                      </c:pt>
                      <c:pt idx="14">
                        <c:v>15.05.2023</c:v>
                      </c:pt>
                      <c:pt idx="15">
                        <c:v>16.05.2023</c:v>
                      </c:pt>
                      <c:pt idx="16">
                        <c:v>17.05.2023</c:v>
                      </c:pt>
                      <c:pt idx="17">
                        <c:v>18.05.2023</c:v>
                      </c:pt>
                      <c:pt idx="18">
                        <c:v>19.05.2023</c:v>
                      </c:pt>
                      <c:pt idx="19">
                        <c:v>20.05.2023</c:v>
                      </c:pt>
                      <c:pt idx="20">
                        <c:v>21.05.2023</c:v>
                      </c:pt>
                      <c:pt idx="21">
                        <c:v>22.05.2023</c:v>
                      </c:pt>
                      <c:pt idx="22">
                        <c:v>23.05.2023</c:v>
                      </c:pt>
                      <c:pt idx="23">
                        <c:v>24.05.2023</c:v>
                      </c:pt>
                      <c:pt idx="24">
                        <c:v>25.05.2023</c:v>
                      </c:pt>
                      <c:pt idx="25">
                        <c:v>26.05.2023</c:v>
                      </c:pt>
                      <c:pt idx="26">
                        <c:v>27.05.2023</c:v>
                      </c:pt>
                      <c:pt idx="27">
                        <c:v>28.05.2023</c:v>
                      </c:pt>
                      <c:pt idx="28">
                        <c:v>29.05.2023</c:v>
                      </c:pt>
                      <c:pt idx="29">
                        <c:v>30.05.2023</c:v>
                      </c:pt>
                      <c:pt idx="30">
                        <c:v>31.05.2023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E24C-47B5-B294-B60E2E065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57040"/>
        <c:axId val="368257432"/>
      </c:lineChart>
      <c:catAx>
        <c:axId val="36825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7432"/>
        <c:crosses val="autoZero"/>
        <c:auto val="1"/>
        <c:lblAlgn val="ctr"/>
        <c:lblOffset val="100"/>
        <c:noMultiLvlLbl val="0"/>
      </c:catAx>
      <c:valAx>
        <c:axId val="36825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7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8374432111648695"/>
                  <c:y val="6.6312774563589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(курс €)'!$R$4:$R$34</c:f>
              <c:numCache>
                <c:formatCode>0.0000</c:formatCode>
                <c:ptCount val="31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(курс €)'!$Q$4:$Q$34</c15:sqref>
                        </c15:formulaRef>
                      </c:ext>
                    </c:extLst>
                    <c:strCache>
                      <c:ptCount val="31"/>
                      <c:pt idx="0">
                        <c:v>01.06.2023</c:v>
                      </c:pt>
                      <c:pt idx="1">
                        <c:v>02.06.2023</c:v>
                      </c:pt>
                      <c:pt idx="2">
                        <c:v>03.06.2023</c:v>
                      </c:pt>
                      <c:pt idx="3">
                        <c:v>04.06.2023</c:v>
                      </c:pt>
                      <c:pt idx="4">
                        <c:v>05.06.2023</c:v>
                      </c:pt>
                      <c:pt idx="5">
                        <c:v>06.06.2023</c:v>
                      </c:pt>
                      <c:pt idx="6">
                        <c:v>07.06.2023</c:v>
                      </c:pt>
                      <c:pt idx="7">
                        <c:v>08.06.2023</c:v>
                      </c:pt>
                      <c:pt idx="8">
                        <c:v>09.06.2023</c:v>
                      </c:pt>
                      <c:pt idx="9">
                        <c:v>10.06.2023</c:v>
                      </c:pt>
                      <c:pt idx="10">
                        <c:v>11.06.2023</c:v>
                      </c:pt>
                      <c:pt idx="11">
                        <c:v>12.06.2023</c:v>
                      </c:pt>
                      <c:pt idx="12">
                        <c:v>13.06.2023</c:v>
                      </c:pt>
                      <c:pt idx="13">
                        <c:v>14.06.2023</c:v>
                      </c:pt>
                      <c:pt idx="14">
                        <c:v>15.06.2023</c:v>
                      </c:pt>
                      <c:pt idx="15">
                        <c:v>16.06.2023</c:v>
                      </c:pt>
                      <c:pt idx="16">
                        <c:v>17.06.2023</c:v>
                      </c:pt>
                      <c:pt idx="17">
                        <c:v>18.06.2023</c:v>
                      </c:pt>
                      <c:pt idx="18">
                        <c:v>19.06.2023</c:v>
                      </c:pt>
                      <c:pt idx="19">
                        <c:v>20.06.2023</c:v>
                      </c:pt>
                      <c:pt idx="20">
                        <c:v>21.06.2023</c:v>
                      </c:pt>
                      <c:pt idx="21">
                        <c:v>22.06.2023</c:v>
                      </c:pt>
                      <c:pt idx="22">
                        <c:v>23.06.2023</c:v>
                      </c:pt>
                      <c:pt idx="23">
                        <c:v>24.06.2023</c:v>
                      </c:pt>
                      <c:pt idx="24">
                        <c:v>25.06.2023</c:v>
                      </c:pt>
                      <c:pt idx="25">
                        <c:v>26.06.2023</c:v>
                      </c:pt>
                      <c:pt idx="26">
                        <c:v>27.06.2023</c:v>
                      </c:pt>
                      <c:pt idx="27">
                        <c:v>28.06.2023</c:v>
                      </c:pt>
                      <c:pt idx="28">
                        <c:v>29.06.2023</c:v>
                      </c:pt>
                      <c:pt idx="29">
                        <c:v>30.06.2023</c:v>
                      </c:pt>
                      <c:pt idx="30">
                        <c:v>31.06.2023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43B6-4351-98CB-F967DD9BE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57824"/>
        <c:axId val="368258216"/>
      </c:lineChart>
      <c:catAx>
        <c:axId val="36825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8216"/>
        <c:crosses val="autoZero"/>
        <c:auto val="1"/>
        <c:lblAlgn val="ctr"/>
        <c:lblOffset val="100"/>
        <c:noMultiLvlLbl val="0"/>
      </c:catAx>
      <c:valAx>
        <c:axId val="36825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8374432111648695"/>
                  <c:y val="6.6312774563589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(курс $)'!$U$4:$U$34</c:f>
              <c:numCache>
                <c:formatCode>0.0000</c:formatCode>
                <c:ptCount val="31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(курс $)'!$T$4:$T$34</c15:sqref>
                        </c15:formulaRef>
                      </c:ext>
                    </c:extLst>
                    <c:strCache>
                      <c:ptCount val="31"/>
                      <c:pt idx="0">
                        <c:v>01.07.2023</c:v>
                      </c:pt>
                      <c:pt idx="1">
                        <c:v>02.07.2023</c:v>
                      </c:pt>
                      <c:pt idx="2">
                        <c:v>03.07.2023</c:v>
                      </c:pt>
                      <c:pt idx="3">
                        <c:v>04.07.2023</c:v>
                      </c:pt>
                      <c:pt idx="4">
                        <c:v>05.07.2023</c:v>
                      </c:pt>
                      <c:pt idx="5">
                        <c:v>06.07.2023</c:v>
                      </c:pt>
                      <c:pt idx="6">
                        <c:v>07.07.2023</c:v>
                      </c:pt>
                      <c:pt idx="7">
                        <c:v>08.07.2023</c:v>
                      </c:pt>
                      <c:pt idx="8">
                        <c:v>09.07.2023</c:v>
                      </c:pt>
                      <c:pt idx="9">
                        <c:v>10.07.2023</c:v>
                      </c:pt>
                      <c:pt idx="10">
                        <c:v>11.07.2023</c:v>
                      </c:pt>
                      <c:pt idx="11">
                        <c:v>12.07.2023</c:v>
                      </c:pt>
                      <c:pt idx="12">
                        <c:v>13.07.2023</c:v>
                      </c:pt>
                      <c:pt idx="13">
                        <c:v>14.07.2023</c:v>
                      </c:pt>
                      <c:pt idx="14">
                        <c:v>15.07.2023</c:v>
                      </c:pt>
                      <c:pt idx="15">
                        <c:v>16.07.2023</c:v>
                      </c:pt>
                      <c:pt idx="16">
                        <c:v>17.07.2023</c:v>
                      </c:pt>
                      <c:pt idx="17">
                        <c:v>18.07.2023</c:v>
                      </c:pt>
                      <c:pt idx="18">
                        <c:v>19.07.2023</c:v>
                      </c:pt>
                      <c:pt idx="19">
                        <c:v>20.07.2023</c:v>
                      </c:pt>
                      <c:pt idx="20">
                        <c:v>21.07.2023</c:v>
                      </c:pt>
                      <c:pt idx="21">
                        <c:v>22.07.2023</c:v>
                      </c:pt>
                      <c:pt idx="22">
                        <c:v>23.07.2023</c:v>
                      </c:pt>
                      <c:pt idx="23">
                        <c:v>24.07.2023</c:v>
                      </c:pt>
                      <c:pt idx="24">
                        <c:v>25.07.2023</c:v>
                      </c:pt>
                      <c:pt idx="25">
                        <c:v>26.07.2023</c:v>
                      </c:pt>
                      <c:pt idx="26">
                        <c:v>27.07.2023</c:v>
                      </c:pt>
                      <c:pt idx="27">
                        <c:v>28.07.2023</c:v>
                      </c:pt>
                      <c:pt idx="28">
                        <c:v>29.07.2023</c:v>
                      </c:pt>
                      <c:pt idx="29">
                        <c:v>30.07.2023</c:v>
                      </c:pt>
                      <c:pt idx="30">
                        <c:v>31.07.2023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BCED-4830-8B75-CC2059E72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59000"/>
        <c:axId val="368259392"/>
      </c:lineChart>
      <c:catAx>
        <c:axId val="36825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9392"/>
        <c:crosses val="autoZero"/>
        <c:auto val="1"/>
        <c:lblAlgn val="ctr"/>
        <c:lblOffset val="100"/>
        <c:noMultiLvlLbl val="0"/>
      </c:catAx>
      <c:valAx>
        <c:axId val="36825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8938010999216115"/>
                  <c:y val="0.218884749529423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(курс $)'!$X$4:$X$34</c:f>
              <c:numCache>
                <c:formatCode>0.0000</c:formatCode>
                <c:ptCount val="31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(курс $)'!$W$4:$W$34</c15:sqref>
                        </c15:formulaRef>
                      </c:ext>
                    </c:extLst>
                    <c:strCache>
                      <c:ptCount val="31"/>
                      <c:pt idx="0">
                        <c:v>01.08.2023</c:v>
                      </c:pt>
                      <c:pt idx="1">
                        <c:v>02.08.2023</c:v>
                      </c:pt>
                      <c:pt idx="2">
                        <c:v>03.08.2023</c:v>
                      </c:pt>
                      <c:pt idx="3">
                        <c:v>04.08.2023</c:v>
                      </c:pt>
                      <c:pt idx="4">
                        <c:v>05.08.2023</c:v>
                      </c:pt>
                      <c:pt idx="5">
                        <c:v>06.08.2023</c:v>
                      </c:pt>
                      <c:pt idx="6">
                        <c:v>07.08.2023</c:v>
                      </c:pt>
                      <c:pt idx="7">
                        <c:v>08.08.2023</c:v>
                      </c:pt>
                      <c:pt idx="8">
                        <c:v>09.08.2023</c:v>
                      </c:pt>
                      <c:pt idx="9">
                        <c:v>10.08.2023</c:v>
                      </c:pt>
                      <c:pt idx="10">
                        <c:v>11.08.2023</c:v>
                      </c:pt>
                      <c:pt idx="11">
                        <c:v>12.08.2023</c:v>
                      </c:pt>
                      <c:pt idx="12">
                        <c:v>13.08.2023</c:v>
                      </c:pt>
                      <c:pt idx="13">
                        <c:v>14.08.2023</c:v>
                      </c:pt>
                      <c:pt idx="14">
                        <c:v>15.08.2023</c:v>
                      </c:pt>
                      <c:pt idx="15">
                        <c:v>16.08.2023</c:v>
                      </c:pt>
                      <c:pt idx="16">
                        <c:v>17.08.2023</c:v>
                      </c:pt>
                      <c:pt idx="17">
                        <c:v>18.08.2023</c:v>
                      </c:pt>
                      <c:pt idx="18">
                        <c:v>19.08.2023</c:v>
                      </c:pt>
                      <c:pt idx="19">
                        <c:v>20.08.2023</c:v>
                      </c:pt>
                      <c:pt idx="20">
                        <c:v>21.08.2023</c:v>
                      </c:pt>
                      <c:pt idx="21">
                        <c:v>22.08.2023</c:v>
                      </c:pt>
                      <c:pt idx="22">
                        <c:v>23.08.2023</c:v>
                      </c:pt>
                      <c:pt idx="23">
                        <c:v>24.08.2023</c:v>
                      </c:pt>
                      <c:pt idx="24">
                        <c:v>25.08.2023</c:v>
                      </c:pt>
                      <c:pt idx="25">
                        <c:v>26.08.2023</c:v>
                      </c:pt>
                      <c:pt idx="26">
                        <c:v>27.08.2023</c:v>
                      </c:pt>
                      <c:pt idx="27">
                        <c:v>28.08.2023</c:v>
                      </c:pt>
                      <c:pt idx="28">
                        <c:v>29.08.2023</c:v>
                      </c:pt>
                      <c:pt idx="29">
                        <c:v>30.08.2023</c:v>
                      </c:pt>
                      <c:pt idx="30">
                        <c:v>31.08.2023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A4FC-40C4-9240-79184E12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0176"/>
        <c:axId val="368260568"/>
      </c:lineChart>
      <c:catAx>
        <c:axId val="36826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0568"/>
        <c:crosses val="autoZero"/>
        <c:auto val="1"/>
        <c:lblAlgn val="ctr"/>
        <c:lblOffset val="100"/>
        <c:noMultiLvlLbl val="0"/>
      </c:catAx>
      <c:valAx>
        <c:axId val="36826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0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>
      <c:oddHeader>&amp;C&amp;14Динамика курса валюты сербский динар 2019 год.</c:oddHeader>
    </c:headerFooter>
    <c:pageMargins b="0.75" l="0.7" r="0.7" t="0.75" header="0.3" footer="0.3"/>
    <c:pageSetup orientation="portrait"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9988707085373195"/>
                  <c:y val="0.4135586706798929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(курс $)'!$AA$4:$AA$34</c:f>
              <c:numCache>
                <c:formatCode>0.0000</c:formatCode>
                <c:ptCount val="31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(курс $)'!$Z$4:$Z$34</c15:sqref>
                        </c15:formulaRef>
                      </c:ext>
                    </c:extLst>
                    <c:strCache>
                      <c:ptCount val="31"/>
                      <c:pt idx="0">
                        <c:v>01.09.2023</c:v>
                      </c:pt>
                      <c:pt idx="1">
                        <c:v>02.09.2023</c:v>
                      </c:pt>
                      <c:pt idx="2">
                        <c:v>03.09.2023</c:v>
                      </c:pt>
                      <c:pt idx="3">
                        <c:v>04.09.2023</c:v>
                      </c:pt>
                      <c:pt idx="4">
                        <c:v>05.09.2023</c:v>
                      </c:pt>
                      <c:pt idx="5">
                        <c:v>06.09.2023</c:v>
                      </c:pt>
                      <c:pt idx="6">
                        <c:v>07.09.2023</c:v>
                      </c:pt>
                      <c:pt idx="7">
                        <c:v>08.09.2023</c:v>
                      </c:pt>
                      <c:pt idx="8">
                        <c:v>09.09.2023</c:v>
                      </c:pt>
                      <c:pt idx="9">
                        <c:v>10.09.2023</c:v>
                      </c:pt>
                      <c:pt idx="10">
                        <c:v>11.09.2023</c:v>
                      </c:pt>
                      <c:pt idx="11">
                        <c:v>12.09.2023</c:v>
                      </c:pt>
                      <c:pt idx="12">
                        <c:v>13.09.2023</c:v>
                      </c:pt>
                      <c:pt idx="13">
                        <c:v>14.09.2023</c:v>
                      </c:pt>
                      <c:pt idx="14">
                        <c:v>15.09.2023</c:v>
                      </c:pt>
                      <c:pt idx="15">
                        <c:v>16.09.2023</c:v>
                      </c:pt>
                      <c:pt idx="16">
                        <c:v>17.09.2023</c:v>
                      </c:pt>
                      <c:pt idx="17">
                        <c:v>18.09.2023</c:v>
                      </c:pt>
                      <c:pt idx="18">
                        <c:v>19.09.2023</c:v>
                      </c:pt>
                      <c:pt idx="19">
                        <c:v>20.09.2023</c:v>
                      </c:pt>
                      <c:pt idx="20">
                        <c:v>21.09.2023</c:v>
                      </c:pt>
                      <c:pt idx="21">
                        <c:v>22.09.2023</c:v>
                      </c:pt>
                      <c:pt idx="22">
                        <c:v>23.09.2023</c:v>
                      </c:pt>
                      <c:pt idx="23">
                        <c:v>24.09.2023</c:v>
                      </c:pt>
                      <c:pt idx="24">
                        <c:v>25.09.2023</c:v>
                      </c:pt>
                      <c:pt idx="25">
                        <c:v>26.09.2023</c:v>
                      </c:pt>
                      <c:pt idx="26">
                        <c:v>27.09.2023</c:v>
                      </c:pt>
                      <c:pt idx="27">
                        <c:v>28.09.2023</c:v>
                      </c:pt>
                      <c:pt idx="28">
                        <c:v>29.09.2023</c:v>
                      </c:pt>
                      <c:pt idx="29">
                        <c:v>30.09.2023</c:v>
                      </c:pt>
                      <c:pt idx="30">
                        <c:v>31.09.2023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8129-4A4F-A12C-7319FEA5C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1352"/>
        <c:axId val="368261744"/>
      </c:lineChart>
      <c:catAx>
        <c:axId val="368261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1744"/>
        <c:crosses val="autoZero"/>
        <c:auto val="1"/>
        <c:lblAlgn val="ctr"/>
        <c:lblOffset val="100"/>
        <c:noMultiLvlLbl val="0"/>
      </c:catAx>
      <c:valAx>
        <c:axId val="36826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1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550506487893837"/>
                  <c:y val="2.65498197876890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(курс $)'!$AD$4:$AD$34</c:f>
              <c:numCache>
                <c:formatCode>0.0000</c:formatCode>
                <c:ptCount val="31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(курс $)'!$AC$4:$AC$34</c15:sqref>
                        </c15:formulaRef>
                      </c:ext>
                    </c:extLst>
                    <c:strCache>
                      <c:ptCount val="31"/>
                      <c:pt idx="0">
                        <c:v>01.10.2023</c:v>
                      </c:pt>
                      <c:pt idx="1">
                        <c:v>02.10.2023</c:v>
                      </c:pt>
                      <c:pt idx="2">
                        <c:v>03.10.2023</c:v>
                      </c:pt>
                      <c:pt idx="3">
                        <c:v>04.10.2023</c:v>
                      </c:pt>
                      <c:pt idx="4">
                        <c:v>05.10.2023</c:v>
                      </c:pt>
                      <c:pt idx="5">
                        <c:v>06.10.2023</c:v>
                      </c:pt>
                      <c:pt idx="6">
                        <c:v>07.10.2023</c:v>
                      </c:pt>
                      <c:pt idx="7">
                        <c:v>08.10.2023</c:v>
                      </c:pt>
                      <c:pt idx="8">
                        <c:v>09.10.2023</c:v>
                      </c:pt>
                      <c:pt idx="9">
                        <c:v>10.10.2023</c:v>
                      </c:pt>
                      <c:pt idx="10">
                        <c:v>11.10.2023</c:v>
                      </c:pt>
                      <c:pt idx="11">
                        <c:v>12.10.2023</c:v>
                      </c:pt>
                      <c:pt idx="12">
                        <c:v>13.10.2023</c:v>
                      </c:pt>
                      <c:pt idx="13">
                        <c:v>14.10.2023</c:v>
                      </c:pt>
                      <c:pt idx="14">
                        <c:v>15.10.2023</c:v>
                      </c:pt>
                      <c:pt idx="15">
                        <c:v>16.10.2023</c:v>
                      </c:pt>
                      <c:pt idx="16">
                        <c:v>17.10.2023</c:v>
                      </c:pt>
                      <c:pt idx="17">
                        <c:v>18.10.2023</c:v>
                      </c:pt>
                      <c:pt idx="18">
                        <c:v>19.10.2023</c:v>
                      </c:pt>
                      <c:pt idx="19">
                        <c:v>20.10.2023</c:v>
                      </c:pt>
                      <c:pt idx="20">
                        <c:v>21.10.2023</c:v>
                      </c:pt>
                      <c:pt idx="21">
                        <c:v>22.10.2023</c:v>
                      </c:pt>
                      <c:pt idx="22">
                        <c:v>23.10.2023</c:v>
                      </c:pt>
                      <c:pt idx="23">
                        <c:v>24.10.2023</c:v>
                      </c:pt>
                      <c:pt idx="24">
                        <c:v>25.10.2023</c:v>
                      </c:pt>
                      <c:pt idx="25">
                        <c:v>26.10.2023</c:v>
                      </c:pt>
                      <c:pt idx="26">
                        <c:v>27.10.2023</c:v>
                      </c:pt>
                      <c:pt idx="27">
                        <c:v>28.10.2023</c:v>
                      </c:pt>
                      <c:pt idx="28">
                        <c:v>29.10.2023</c:v>
                      </c:pt>
                      <c:pt idx="29">
                        <c:v>30.10.2023</c:v>
                      </c:pt>
                      <c:pt idx="30">
                        <c:v>31.10.2023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44A9-427E-AF34-FFAB7C67E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2528"/>
        <c:axId val="368262920"/>
      </c:lineChart>
      <c:catAx>
        <c:axId val="3682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2920"/>
        <c:crosses val="autoZero"/>
        <c:auto val="1"/>
        <c:lblAlgn val="ctr"/>
        <c:lblOffset val="100"/>
        <c:noMultiLvlLbl val="0"/>
      </c:catAx>
      <c:valAx>
        <c:axId val="36826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2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550506487893837"/>
                  <c:y val="2.65498197876890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(курс $)'!$AG$4:$AG$34</c:f>
              <c:numCache>
                <c:formatCode>0.0000</c:formatCode>
                <c:ptCount val="31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(курс $)'!$AF$4:$AF$34</c15:sqref>
                        </c15:formulaRef>
                      </c:ext>
                    </c:extLst>
                    <c:strCache>
                      <c:ptCount val="31"/>
                      <c:pt idx="0">
                        <c:v>01.11.2023</c:v>
                      </c:pt>
                      <c:pt idx="1">
                        <c:v>02.11.2023</c:v>
                      </c:pt>
                      <c:pt idx="2">
                        <c:v>03.11.2023</c:v>
                      </c:pt>
                      <c:pt idx="3">
                        <c:v>04.11.2023</c:v>
                      </c:pt>
                      <c:pt idx="4">
                        <c:v>05.11.2023</c:v>
                      </c:pt>
                      <c:pt idx="5">
                        <c:v>06.11.2023</c:v>
                      </c:pt>
                      <c:pt idx="6">
                        <c:v>07.11.2023</c:v>
                      </c:pt>
                      <c:pt idx="7">
                        <c:v>08.11.2023</c:v>
                      </c:pt>
                      <c:pt idx="8">
                        <c:v>09.11.2023</c:v>
                      </c:pt>
                      <c:pt idx="9">
                        <c:v>10.11.2023</c:v>
                      </c:pt>
                      <c:pt idx="10">
                        <c:v>11.11.2023</c:v>
                      </c:pt>
                      <c:pt idx="11">
                        <c:v>12.11.2023</c:v>
                      </c:pt>
                      <c:pt idx="12">
                        <c:v>13.11.2023</c:v>
                      </c:pt>
                      <c:pt idx="13">
                        <c:v>14.11.2023</c:v>
                      </c:pt>
                      <c:pt idx="14">
                        <c:v>15.11.2023</c:v>
                      </c:pt>
                      <c:pt idx="15">
                        <c:v>16.11.2023</c:v>
                      </c:pt>
                      <c:pt idx="16">
                        <c:v>17.11.2023</c:v>
                      </c:pt>
                      <c:pt idx="17">
                        <c:v>18.11.2023</c:v>
                      </c:pt>
                      <c:pt idx="18">
                        <c:v>19.11.2023</c:v>
                      </c:pt>
                      <c:pt idx="19">
                        <c:v>20.11.2023</c:v>
                      </c:pt>
                      <c:pt idx="20">
                        <c:v>21.11.2023</c:v>
                      </c:pt>
                      <c:pt idx="21">
                        <c:v>22.11.2023</c:v>
                      </c:pt>
                      <c:pt idx="22">
                        <c:v>23.11.2023</c:v>
                      </c:pt>
                      <c:pt idx="23">
                        <c:v>24.11.2023</c:v>
                      </c:pt>
                      <c:pt idx="24">
                        <c:v>25.11.2023</c:v>
                      </c:pt>
                      <c:pt idx="25">
                        <c:v>26.11.2023</c:v>
                      </c:pt>
                      <c:pt idx="26">
                        <c:v>27.11.2023</c:v>
                      </c:pt>
                      <c:pt idx="27">
                        <c:v>28.11.2023</c:v>
                      </c:pt>
                      <c:pt idx="28">
                        <c:v>29.11.2023</c:v>
                      </c:pt>
                      <c:pt idx="29">
                        <c:v>30.11.2023</c:v>
                      </c:pt>
                      <c:pt idx="30">
                        <c:v>31.11.2023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EB4A-4A87-BC7B-750EB59B9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3704"/>
        <c:axId val="368264096"/>
      </c:lineChart>
      <c:catAx>
        <c:axId val="368263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4096"/>
        <c:crosses val="autoZero"/>
        <c:auto val="1"/>
        <c:lblAlgn val="ctr"/>
        <c:lblOffset val="100"/>
        <c:noMultiLvlLbl val="0"/>
      </c:catAx>
      <c:valAx>
        <c:axId val="36826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3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658233985812021"/>
                  <c:y val="0.1950352451702978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(курс $)'!$AJ$4:$AJ$34</c:f>
              <c:numCache>
                <c:formatCode>0.0000</c:formatCode>
                <c:ptCount val="31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(курс $)'!$AI$4:$AI$34</c15:sqref>
                        </c15:formulaRef>
                      </c:ext>
                    </c:extLst>
                    <c:strCache>
                      <c:ptCount val="31"/>
                      <c:pt idx="0">
                        <c:v>01.12.2023</c:v>
                      </c:pt>
                      <c:pt idx="1">
                        <c:v>02.12.2023</c:v>
                      </c:pt>
                      <c:pt idx="2">
                        <c:v>03.12.2023</c:v>
                      </c:pt>
                      <c:pt idx="3">
                        <c:v>04.12.2023</c:v>
                      </c:pt>
                      <c:pt idx="4">
                        <c:v>05.12.2023</c:v>
                      </c:pt>
                      <c:pt idx="5">
                        <c:v>06.12.2023</c:v>
                      </c:pt>
                      <c:pt idx="6">
                        <c:v>07.12.2023</c:v>
                      </c:pt>
                      <c:pt idx="7">
                        <c:v>08.12.2023</c:v>
                      </c:pt>
                      <c:pt idx="8">
                        <c:v>09.12.2023</c:v>
                      </c:pt>
                      <c:pt idx="9">
                        <c:v>10.12.2023</c:v>
                      </c:pt>
                      <c:pt idx="10">
                        <c:v>11.12.2023</c:v>
                      </c:pt>
                      <c:pt idx="11">
                        <c:v>12.12.2023</c:v>
                      </c:pt>
                      <c:pt idx="12">
                        <c:v>13.12.2023</c:v>
                      </c:pt>
                      <c:pt idx="13">
                        <c:v>14.12.2023</c:v>
                      </c:pt>
                      <c:pt idx="14">
                        <c:v>15.12.2023</c:v>
                      </c:pt>
                      <c:pt idx="15">
                        <c:v>16.12.2023</c:v>
                      </c:pt>
                      <c:pt idx="16">
                        <c:v>17.12.2023</c:v>
                      </c:pt>
                      <c:pt idx="17">
                        <c:v>18.12.2023</c:v>
                      </c:pt>
                      <c:pt idx="18">
                        <c:v>19.12.2023</c:v>
                      </c:pt>
                      <c:pt idx="19">
                        <c:v>20.12.2023</c:v>
                      </c:pt>
                      <c:pt idx="20">
                        <c:v>21.12.2023</c:v>
                      </c:pt>
                      <c:pt idx="21">
                        <c:v>22.12.2023</c:v>
                      </c:pt>
                      <c:pt idx="22">
                        <c:v>23.12.2023</c:v>
                      </c:pt>
                      <c:pt idx="23">
                        <c:v>24.12.2023</c:v>
                      </c:pt>
                      <c:pt idx="24">
                        <c:v>25.12.2023</c:v>
                      </c:pt>
                      <c:pt idx="25">
                        <c:v>26.12.2023</c:v>
                      </c:pt>
                      <c:pt idx="26">
                        <c:v>27.12.2023</c:v>
                      </c:pt>
                      <c:pt idx="27">
                        <c:v>28.12.2023</c:v>
                      </c:pt>
                      <c:pt idx="28">
                        <c:v>29.12.2023</c:v>
                      </c:pt>
                      <c:pt idx="29">
                        <c:v>30.12.2023</c:v>
                      </c:pt>
                      <c:pt idx="30">
                        <c:v>31.12.2023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F7FE-45BE-BF2E-4C4525E9D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4880"/>
        <c:axId val="368265272"/>
      </c:lineChart>
      <c:catAx>
        <c:axId val="36826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5272"/>
        <c:crosses val="autoZero"/>
        <c:auto val="1"/>
        <c:lblAlgn val="ctr"/>
        <c:lblOffset val="100"/>
        <c:noMultiLvlLbl val="0"/>
      </c:catAx>
      <c:valAx>
        <c:axId val="36826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4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0212377067324416"/>
                  <c:y val="-0.228575671520612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'динар (крос-курс $)'!$B$4:$B$34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'динар (крос-курс $)'!$C$4:$C$34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0-40CA-A4BB-91BEA1AEA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489880"/>
        <c:axId val="367490272"/>
      </c:lineChart>
      <c:catAx>
        <c:axId val="36748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90272"/>
        <c:crosses val="autoZero"/>
        <c:auto val="1"/>
        <c:lblAlgn val="ctr"/>
        <c:lblOffset val="100"/>
        <c:noMultiLvlLbl val="0"/>
      </c:catAx>
      <c:valAx>
        <c:axId val="36749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89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944196734444335"/>
                  <c:y val="-0.22777594515605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'динар (крос-курс $)'!$E$4:$E$31</c:f>
              <c:strCache>
                <c:ptCount val="28"/>
                <c:pt idx="0">
                  <c:v>01.02.2023</c:v>
                </c:pt>
                <c:pt idx="1">
                  <c:v>02.02.2023</c:v>
                </c:pt>
                <c:pt idx="2">
                  <c:v>03.02.2023</c:v>
                </c:pt>
                <c:pt idx="3">
                  <c:v>04.02.2023</c:v>
                </c:pt>
                <c:pt idx="4">
                  <c:v>05.02.2023</c:v>
                </c:pt>
                <c:pt idx="5">
                  <c:v>06.02.2023</c:v>
                </c:pt>
                <c:pt idx="6">
                  <c:v>07.02.2023</c:v>
                </c:pt>
                <c:pt idx="7">
                  <c:v>08.02.2023</c:v>
                </c:pt>
                <c:pt idx="8">
                  <c:v>09.02.2023</c:v>
                </c:pt>
                <c:pt idx="9">
                  <c:v>10.02.2023</c:v>
                </c:pt>
                <c:pt idx="10">
                  <c:v>11.02.2023</c:v>
                </c:pt>
                <c:pt idx="11">
                  <c:v>12.02.2023</c:v>
                </c:pt>
                <c:pt idx="12">
                  <c:v>13.02.2023</c:v>
                </c:pt>
                <c:pt idx="13">
                  <c:v>14.02.2023</c:v>
                </c:pt>
                <c:pt idx="14">
                  <c:v>15.02.2023</c:v>
                </c:pt>
                <c:pt idx="15">
                  <c:v>16.02.2023</c:v>
                </c:pt>
                <c:pt idx="16">
                  <c:v>17.02.2023</c:v>
                </c:pt>
                <c:pt idx="17">
                  <c:v>18.02.2023</c:v>
                </c:pt>
                <c:pt idx="18">
                  <c:v>19.02.2023</c:v>
                </c:pt>
                <c:pt idx="19">
                  <c:v>20.02.2023</c:v>
                </c:pt>
                <c:pt idx="20">
                  <c:v>21.02.2023</c:v>
                </c:pt>
                <c:pt idx="21">
                  <c:v>22.02.2023</c:v>
                </c:pt>
                <c:pt idx="22">
                  <c:v>23.02.2023</c:v>
                </c:pt>
                <c:pt idx="23">
                  <c:v>24.02.2023</c:v>
                </c:pt>
                <c:pt idx="24">
                  <c:v>25.02.2023</c:v>
                </c:pt>
                <c:pt idx="25">
                  <c:v>26.02.2023</c:v>
                </c:pt>
                <c:pt idx="26">
                  <c:v>27.02.2023</c:v>
                </c:pt>
                <c:pt idx="27">
                  <c:v>28.02.2023</c:v>
                </c:pt>
              </c:strCache>
            </c:strRef>
          </c:cat>
          <c:val>
            <c:numRef>
              <c:f>'динар (крос-курс $)'!$F$4:$F$31</c:f>
              <c:numCache>
                <c:formatCode>0.0000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D0-48DA-AC6D-8F9C5C64E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490664"/>
        <c:axId val="367491056"/>
      </c:lineChart>
      <c:catAx>
        <c:axId val="36749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91056"/>
        <c:crosses val="autoZero"/>
        <c:auto val="1"/>
        <c:lblAlgn val="ctr"/>
        <c:lblOffset val="100"/>
        <c:noMultiLvlLbl val="0"/>
      </c:catAx>
      <c:valAx>
        <c:axId val="36749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90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98136377531122"/>
                  <c:y val="-0.472151994264367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(крос-курс $)'!$I$4:$I$34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(крос-курс $)'!$H$4:$H$34</c15:sqref>
                        </c15:formulaRef>
                      </c:ext>
                    </c:extLst>
                    <c:strCache>
                      <c:ptCount val="31"/>
                      <c:pt idx="0">
                        <c:v>01.03.2023</c:v>
                      </c:pt>
                      <c:pt idx="1">
                        <c:v>02.03.2023</c:v>
                      </c:pt>
                      <c:pt idx="2">
                        <c:v>03.03.2023</c:v>
                      </c:pt>
                      <c:pt idx="3">
                        <c:v>04.03.2023</c:v>
                      </c:pt>
                      <c:pt idx="4">
                        <c:v>05.03.2023</c:v>
                      </c:pt>
                      <c:pt idx="5">
                        <c:v>06.03.2023</c:v>
                      </c:pt>
                      <c:pt idx="6">
                        <c:v>07.03.2023</c:v>
                      </c:pt>
                      <c:pt idx="7">
                        <c:v>08.03.2023</c:v>
                      </c:pt>
                      <c:pt idx="8">
                        <c:v>09.03.2023</c:v>
                      </c:pt>
                      <c:pt idx="9">
                        <c:v>10.03.2023</c:v>
                      </c:pt>
                      <c:pt idx="10">
                        <c:v>11.03.2023</c:v>
                      </c:pt>
                      <c:pt idx="11">
                        <c:v>12.03.2023</c:v>
                      </c:pt>
                      <c:pt idx="12">
                        <c:v>13.03.2023</c:v>
                      </c:pt>
                      <c:pt idx="13">
                        <c:v>14.03.2023</c:v>
                      </c:pt>
                      <c:pt idx="14">
                        <c:v>15.03.2023</c:v>
                      </c:pt>
                      <c:pt idx="15">
                        <c:v>16.03.2023</c:v>
                      </c:pt>
                      <c:pt idx="16">
                        <c:v>17.03.2023</c:v>
                      </c:pt>
                      <c:pt idx="17">
                        <c:v>18.03.2023</c:v>
                      </c:pt>
                      <c:pt idx="18">
                        <c:v>19.03.2023</c:v>
                      </c:pt>
                      <c:pt idx="19">
                        <c:v>20.03.2023</c:v>
                      </c:pt>
                      <c:pt idx="20">
                        <c:v>21.03.2023</c:v>
                      </c:pt>
                      <c:pt idx="21">
                        <c:v>22.03.2023</c:v>
                      </c:pt>
                      <c:pt idx="22">
                        <c:v>23.03.2023</c:v>
                      </c:pt>
                      <c:pt idx="23">
                        <c:v>24.03.2023</c:v>
                      </c:pt>
                      <c:pt idx="24">
                        <c:v>25.03.2023</c:v>
                      </c:pt>
                      <c:pt idx="25">
                        <c:v>26.03.2023</c:v>
                      </c:pt>
                      <c:pt idx="26">
                        <c:v>27.03.2023</c:v>
                      </c:pt>
                      <c:pt idx="27">
                        <c:v>28.03.2023</c:v>
                      </c:pt>
                      <c:pt idx="28">
                        <c:v>29.03.2023</c:v>
                      </c:pt>
                      <c:pt idx="29">
                        <c:v>30.03.2023</c:v>
                      </c:pt>
                      <c:pt idx="30">
                        <c:v>31.03.2023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AA27-46F0-A555-0F9426B79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54688"/>
        <c:axId val="368255080"/>
      </c:lineChart>
      <c:catAx>
        <c:axId val="36825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5080"/>
        <c:crosses val="autoZero"/>
        <c:auto val="1"/>
        <c:lblAlgn val="ctr"/>
        <c:lblOffset val="100"/>
        <c:noMultiLvlLbl val="0"/>
      </c:catAx>
      <c:valAx>
        <c:axId val="36825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597360570892499"/>
                  <c:y val="-0.474366152951014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(крос-курс $)'!$L$4:$L$33</c:f>
              <c:numCache>
                <c:formatCode>0.0000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(крос-курс $)'!$K$4:$K$33</c15:sqref>
                        </c15:formulaRef>
                      </c:ext>
                    </c:extLst>
                    <c:strCache>
                      <c:ptCount val="30"/>
                      <c:pt idx="0">
                        <c:v>01.04.2023</c:v>
                      </c:pt>
                      <c:pt idx="1">
                        <c:v>02.04.2023</c:v>
                      </c:pt>
                      <c:pt idx="2">
                        <c:v>03.04.2023</c:v>
                      </c:pt>
                      <c:pt idx="3">
                        <c:v>04.04.2023</c:v>
                      </c:pt>
                      <c:pt idx="4">
                        <c:v>05.04.2023</c:v>
                      </c:pt>
                      <c:pt idx="5">
                        <c:v>06.04.2023</c:v>
                      </c:pt>
                      <c:pt idx="6">
                        <c:v>07.04.2023</c:v>
                      </c:pt>
                      <c:pt idx="7">
                        <c:v>08.04.2023</c:v>
                      </c:pt>
                      <c:pt idx="8">
                        <c:v>09.04.2023</c:v>
                      </c:pt>
                      <c:pt idx="9">
                        <c:v>10.04.2023</c:v>
                      </c:pt>
                      <c:pt idx="10">
                        <c:v>11.04.2023</c:v>
                      </c:pt>
                      <c:pt idx="11">
                        <c:v>12.04.2023</c:v>
                      </c:pt>
                      <c:pt idx="12">
                        <c:v>13.04.2023</c:v>
                      </c:pt>
                      <c:pt idx="13">
                        <c:v>14.04.2023</c:v>
                      </c:pt>
                      <c:pt idx="14">
                        <c:v>15.04.2023</c:v>
                      </c:pt>
                      <c:pt idx="15">
                        <c:v>16.04.2023</c:v>
                      </c:pt>
                      <c:pt idx="16">
                        <c:v>17.04.2023</c:v>
                      </c:pt>
                      <c:pt idx="17">
                        <c:v>18.04.2023</c:v>
                      </c:pt>
                      <c:pt idx="18">
                        <c:v>19.04.2023</c:v>
                      </c:pt>
                      <c:pt idx="19">
                        <c:v>20.04.2023</c:v>
                      </c:pt>
                      <c:pt idx="20">
                        <c:v>21.04.2023</c:v>
                      </c:pt>
                      <c:pt idx="21">
                        <c:v>22.04.2023</c:v>
                      </c:pt>
                      <c:pt idx="22">
                        <c:v>23.04.2023</c:v>
                      </c:pt>
                      <c:pt idx="23">
                        <c:v>24.04.2023</c:v>
                      </c:pt>
                      <c:pt idx="24">
                        <c:v>25.04.2023</c:v>
                      </c:pt>
                      <c:pt idx="25">
                        <c:v>26.04.2023</c:v>
                      </c:pt>
                      <c:pt idx="26">
                        <c:v>27.04.2023</c:v>
                      </c:pt>
                      <c:pt idx="27">
                        <c:v>28.04.2023</c:v>
                      </c:pt>
                      <c:pt idx="28">
                        <c:v>29.04.2023</c:v>
                      </c:pt>
                      <c:pt idx="29">
                        <c:v>30.04.2023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855B-4C76-89BA-5CA67F48A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55472"/>
        <c:axId val="368255864"/>
      </c:lineChart>
      <c:catAx>
        <c:axId val="36825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5864"/>
        <c:crosses val="autoZero"/>
        <c:auto val="1"/>
        <c:lblAlgn val="ctr"/>
        <c:lblOffset val="100"/>
        <c:noMultiLvlLbl val="0"/>
      </c:catAx>
      <c:valAx>
        <c:axId val="36825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0516839009581633"/>
                  <c:y val="-0.471409478157245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(крос-курс $)'!$O$4:$O$34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(крос-курс $)'!$N$4:$N$34</c15:sqref>
                        </c15:formulaRef>
                      </c:ext>
                    </c:extLst>
                    <c:strCache>
                      <c:ptCount val="31"/>
                      <c:pt idx="0">
                        <c:v>01.05.2023</c:v>
                      </c:pt>
                      <c:pt idx="1">
                        <c:v>02.05.2023</c:v>
                      </c:pt>
                      <c:pt idx="2">
                        <c:v>03.05.2023</c:v>
                      </c:pt>
                      <c:pt idx="3">
                        <c:v>04.05.2023</c:v>
                      </c:pt>
                      <c:pt idx="4">
                        <c:v>05.05.2023</c:v>
                      </c:pt>
                      <c:pt idx="5">
                        <c:v>06.05.2023</c:v>
                      </c:pt>
                      <c:pt idx="6">
                        <c:v>07.05.2023</c:v>
                      </c:pt>
                      <c:pt idx="7">
                        <c:v>08.05.2023</c:v>
                      </c:pt>
                      <c:pt idx="8">
                        <c:v>09.05.2023</c:v>
                      </c:pt>
                      <c:pt idx="9">
                        <c:v>10.05.2023</c:v>
                      </c:pt>
                      <c:pt idx="10">
                        <c:v>11.05.2023</c:v>
                      </c:pt>
                      <c:pt idx="11">
                        <c:v>12.05.2023</c:v>
                      </c:pt>
                      <c:pt idx="12">
                        <c:v>13.05.2023</c:v>
                      </c:pt>
                      <c:pt idx="13">
                        <c:v>14.05.2023</c:v>
                      </c:pt>
                      <c:pt idx="14">
                        <c:v>15.05.2023</c:v>
                      </c:pt>
                      <c:pt idx="15">
                        <c:v>16.05.2023</c:v>
                      </c:pt>
                      <c:pt idx="16">
                        <c:v>17.05.2023</c:v>
                      </c:pt>
                      <c:pt idx="17">
                        <c:v>18.05.2023</c:v>
                      </c:pt>
                      <c:pt idx="18">
                        <c:v>19.05.2023</c:v>
                      </c:pt>
                      <c:pt idx="19">
                        <c:v>20.05.2023</c:v>
                      </c:pt>
                      <c:pt idx="20">
                        <c:v>21.05.2023</c:v>
                      </c:pt>
                      <c:pt idx="21">
                        <c:v>22.05.2023</c:v>
                      </c:pt>
                      <c:pt idx="22">
                        <c:v>23.05.2023</c:v>
                      </c:pt>
                      <c:pt idx="23">
                        <c:v>24.05.2023</c:v>
                      </c:pt>
                      <c:pt idx="24">
                        <c:v>25.05.2023</c:v>
                      </c:pt>
                      <c:pt idx="25">
                        <c:v>26.05.2023</c:v>
                      </c:pt>
                      <c:pt idx="26">
                        <c:v>27.05.2023</c:v>
                      </c:pt>
                      <c:pt idx="27">
                        <c:v>28.05.2023</c:v>
                      </c:pt>
                      <c:pt idx="28">
                        <c:v>29.05.2023</c:v>
                      </c:pt>
                      <c:pt idx="29">
                        <c:v>30.05.2023</c:v>
                      </c:pt>
                      <c:pt idx="30">
                        <c:v>31.05.2023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F34B-4CC2-B076-DEB3541BB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57040"/>
        <c:axId val="368257432"/>
      </c:lineChart>
      <c:catAx>
        <c:axId val="36825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7432"/>
        <c:crosses val="autoZero"/>
        <c:auto val="1"/>
        <c:lblAlgn val="ctr"/>
        <c:lblOffset val="100"/>
        <c:noMultiLvlLbl val="0"/>
      </c:catAx>
      <c:valAx>
        <c:axId val="36825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7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8374432111648695"/>
                  <c:y val="6.6312774563589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(крос-курс $)'!$R$4:$R$34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(крос-курс $)'!$Q$4:$Q$34</c15:sqref>
                        </c15:formulaRef>
                      </c:ext>
                    </c:extLst>
                    <c:strCache>
                      <c:ptCount val="31"/>
                      <c:pt idx="0">
                        <c:v>01.06.2023</c:v>
                      </c:pt>
                      <c:pt idx="1">
                        <c:v>02.06.2023</c:v>
                      </c:pt>
                      <c:pt idx="2">
                        <c:v>03.06.2023</c:v>
                      </c:pt>
                      <c:pt idx="3">
                        <c:v>04.06.2023</c:v>
                      </c:pt>
                      <c:pt idx="4">
                        <c:v>05.06.2023</c:v>
                      </c:pt>
                      <c:pt idx="5">
                        <c:v>06.06.2023</c:v>
                      </c:pt>
                      <c:pt idx="6">
                        <c:v>07.06.2023</c:v>
                      </c:pt>
                      <c:pt idx="7">
                        <c:v>08.06.2023</c:v>
                      </c:pt>
                      <c:pt idx="8">
                        <c:v>09.06.2023</c:v>
                      </c:pt>
                      <c:pt idx="9">
                        <c:v>10.06.2023</c:v>
                      </c:pt>
                      <c:pt idx="10">
                        <c:v>11.06.2023</c:v>
                      </c:pt>
                      <c:pt idx="11">
                        <c:v>12.06.2023</c:v>
                      </c:pt>
                      <c:pt idx="12">
                        <c:v>13.06.2023</c:v>
                      </c:pt>
                      <c:pt idx="13">
                        <c:v>14.06.2023</c:v>
                      </c:pt>
                      <c:pt idx="14">
                        <c:v>15.06.2023</c:v>
                      </c:pt>
                      <c:pt idx="15">
                        <c:v>16.06.2023</c:v>
                      </c:pt>
                      <c:pt idx="16">
                        <c:v>17.06.2023</c:v>
                      </c:pt>
                      <c:pt idx="17">
                        <c:v>18.06.2023</c:v>
                      </c:pt>
                      <c:pt idx="18">
                        <c:v>19.06.2023</c:v>
                      </c:pt>
                      <c:pt idx="19">
                        <c:v>20.06.2023</c:v>
                      </c:pt>
                      <c:pt idx="20">
                        <c:v>21.06.2023</c:v>
                      </c:pt>
                      <c:pt idx="21">
                        <c:v>22.06.2023</c:v>
                      </c:pt>
                      <c:pt idx="22">
                        <c:v>23.06.2023</c:v>
                      </c:pt>
                      <c:pt idx="23">
                        <c:v>24.06.2023</c:v>
                      </c:pt>
                      <c:pt idx="24">
                        <c:v>25.06.2023</c:v>
                      </c:pt>
                      <c:pt idx="25">
                        <c:v>26.06.2023</c:v>
                      </c:pt>
                      <c:pt idx="26">
                        <c:v>27.06.2023</c:v>
                      </c:pt>
                      <c:pt idx="27">
                        <c:v>28.06.2023</c:v>
                      </c:pt>
                      <c:pt idx="28">
                        <c:v>29.06.2023</c:v>
                      </c:pt>
                      <c:pt idx="29">
                        <c:v>30.06.2023</c:v>
                      </c:pt>
                      <c:pt idx="30">
                        <c:v>31.06.2023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E02D-45F7-86D3-03BBAB687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57824"/>
        <c:axId val="368258216"/>
      </c:lineChart>
      <c:catAx>
        <c:axId val="36825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8216"/>
        <c:crosses val="autoZero"/>
        <c:auto val="1"/>
        <c:lblAlgn val="ctr"/>
        <c:lblOffset val="100"/>
        <c:noMultiLvlLbl val="0"/>
      </c:catAx>
      <c:valAx>
        <c:axId val="36825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8374432111648695"/>
                  <c:y val="6.6312774563589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(крос-курс $)'!$U$4:$U$34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(крос-курс $)'!$T$4:$T$34</c15:sqref>
                        </c15:formulaRef>
                      </c:ext>
                    </c:extLst>
                    <c:strCache>
                      <c:ptCount val="31"/>
                      <c:pt idx="0">
                        <c:v>01.07.2023</c:v>
                      </c:pt>
                      <c:pt idx="1">
                        <c:v>02.07.2023</c:v>
                      </c:pt>
                      <c:pt idx="2">
                        <c:v>03.07.2023</c:v>
                      </c:pt>
                      <c:pt idx="3">
                        <c:v>04.07.2023</c:v>
                      </c:pt>
                      <c:pt idx="4">
                        <c:v>05.07.2023</c:v>
                      </c:pt>
                      <c:pt idx="5">
                        <c:v>06.07.2023</c:v>
                      </c:pt>
                      <c:pt idx="6">
                        <c:v>07.07.2023</c:v>
                      </c:pt>
                      <c:pt idx="7">
                        <c:v>08.07.2023</c:v>
                      </c:pt>
                      <c:pt idx="8">
                        <c:v>09.07.2023</c:v>
                      </c:pt>
                      <c:pt idx="9">
                        <c:v>10.07.2023</c:v>
                      </c:pt>
                      <c:pt idx="10">
                        <c:v>11.07.2023</c:v>
                      </c:pt>
                      <c:pt idx="11">
                        <c:v>12.07.2023</c:v>
                      </c:pt>
                      <c:pt idx="12">
                        <c:v>13.07.2023</c:v>
                      </c:pt>
                      <c:pt idx="13">
                        <c:v>14.07.2023</c:v>
                      </c:pt>
                      <c:pt idx="14">
                        <c:v>15.07.2023</c:v>
                      </c:pt>
                      <c:pt idx="15">
                        <c:v>16.07.2023</c:v>
                      </c:pt>
                      <c:pt idx="16">
                        <c:v>17.07.2023</c:v>
                      </c:pt>
                      <c:pt idx="17">
                        <c:v>18.07.2023</c:v>
                      </c:pt>
                      <c:pt idx="18">
                        <c:v>19.07.2023</c:v>
                      </c:pt>
                      <c:pt idx="19">
                        <c:v>20.07.2023</c:v>
                      </c:pt>
                      <c:pt idx="20">
                        <c:v>21.07.2023</c:v>
                      </c:pt>
                      <c:pt idx="21">
                        <c:v>22.07.2023</c:v>
                      </c:pt>
                      <c:pt idx="22">
                        <c:v>23.07.2023</c:v>
                      </c:pt>
                      <c:pt idx="23">
                        <c:v>24.07.2023</c:v>
                      </c:pt>
                      <c:pt idx="24">
                        <c:v>25.07.2023</c:v>
                      </c:pt>
                      <c:pt idx="25">
                        <c:v>26.07.2023</c:v>
                      </c:pt>
                      <c:pt idx="26">
                        <c:v>27.07.2023</c:v>
                      </c:pt>
                      <c:pt idx="27">
                        <c:v>28.07.2023</c:v>
                      </c:pt>
                      <c:pt idx="28">
                        <c:v>29.07.2023</c:v>
                      </c:pt>
                      <c:pt idx="29">
                        <c:v>30.07.2023</c:v>
                      </c:pt>
                      <c:pt idx="30">
                        <c:v>31.07.2023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11FF-4DE3-AC9C-C906A098B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59000"/>
        <c:axId val="368259392"/>
      </c:lineChart>
      <c:catAx>
        <c:axId val="36825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9392"/>
        <c:crosses val="autoZero"/>
        <c:auto val="1"/>
        <c:lblAlgn val="ctr"/>
        <c:lblOffset val="100"/>
        <c:noMultiLvlLbl val="0"/>
      </c:catAx>
      <c:valAx>
        <c:axId val="36825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8946336527211208"/>
                  <c:y val="0.347826801423196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(крос-курс $)'!$X$4:$X$34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(крос-курс $)'!$W$4:$W$34</c15:sqref>
                        </c15:formulaRef>
                      </c:ext>
                    </c:extLst>
                    <c:strCache>
                      <c:ptCount val="31"/>
                      <c:pt idx="0">
                        <c:v>01.08.2023</c:v>
                      </c:pt>
                      <c:pt idx="1">
                        <c:v>02.08.2023</c:v>
                      </c:pt>
                      <c:pt idx="2">
                        <c:v>03.08.2023</c:v>
                      </c:pt>
                      <c:pt idx="3">
                        <c:v>04.08.2023</c:v>
                      </c:pt>
                      <c:pt idx="4">
                        <c:v>05.08.2023</c:v>
                      </c:pt>
                      <c:pt idx="5">
                        <c:v>06.08.2023</c:v>
                      </c:pt>
                      <c:pt idx="6">
                        <c:v>07.08.2023</c:v>
                      </c:pt>
                      <c:pt idx="7">
                        <c:v>08.08.2023</c:v>
                      </c:pt>
                      <c:pt idx="8">
                        <c:v>09.08.2023</c:v>
                      </c:pt>
                      <c:pt idx="9">
                        <c:v>10.08.2023</c:v>
                      </c:pt>
                      <c:pt idx="10">
                        <c:v>11.08.2023</c:v>
                      </c:pt>
                      <c:pt idx="11">
                        <c:v>12.08.2023</c:v>
                      </c:pt>
                      <c:pt idx="12">
                        <c:v>13.08.2023</c:v>
                      </c:pt>
                      <c:pt idx="13">
                        <c:v>14.08.2023</c:v>
                      </c:pt>
                      <c:pt idx="14">
                        <c:v>15.08.2023</c:v>
                      </c:pt>
                      <c:pt idx="15">
                        <c:v>16.08.2023</c:v>
                      </c:pt>
                      <c:pt idx="16">
                        <c:v>17.08.2023</c:v>
                      </c:pt>
                      <c:pt idx="17">
                        <c:v>18.08.2023</c:v>
                      </c:pt>
                      <c:pt idx="18">
                        <c:v>19.08.2023</c:v>
                      </c:pt>
                      <c:pt idx="19">
                        <c:v>20.08.2023</c:v>
                      </c:pt>
                      <c:pt idx="20">
                        <c:v>21.08.2023</c:v>
                      </c:pt>
                      <c:pt idx="21">
                        <c:v>22.08.2023</c:v>
                      </c:pt>
                      <c:pt idx="22">
                        <c:v>23.08.2023</c:v>
                      </c:pt>
                      <c:pt idx="23">
                        <c:v>24.08.2023</c:v>
                      </c:pt>
                      <c:pt idx="24">
                        <c:v>25.08.2023</c:v>
                      </c:pt>
                      <c:pt idx="25">
                        <c:v>26.08.2023</c:v>
                      </c:pt>
                      <c:pt idx="26">
                        <c:v>27.08.2023</c:v>
                      </c:pt>
                      <c:pt idx="27">
                        <c:v>28.08.2023</c:v>
                      </c:pt>
                      <c:pt idx="28">
                        <c:v>29.08.2023</c:v>
                      </c:pt>
                      <c:pt idx="29">
                        <c:v>30.08.2023</c:v>
                      </c:pt>
                      <c:pt idx="30">
                        <c:v>31.08.2023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FE5-4E39-82E8-FF1C289D1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0176"/>
        <c:axId val="368260568"/>
      </c:lineChart>
      <c:catAx>
        <c:axId val="36826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0568"/>
        <c:crosses val="autoZero"/>
        <c:auto val="1"/>
        <c:lblAlgn val="ctr"/>
        <c:lblOffset val="100"/>
        <c:noMultiLvlLbl val="0"/>
      </c:catAx>
      <c:valAx>
        <c:axId val="36826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0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>
      <c:oddHeader>&amp;C&amp;14Динамика курса валюты сербский динар 2019 год.</c:oddHeader>
    </c:headerFooter>
    <c:pageMargins b="0.75" l="0.7" r="0.7" t="0.75" header="0.3" footer="0.3"/>
    <c:pageSetup orientation="portrait"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550506487893837"/>
                  <c:y val="2.65498197876890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(крос-курс $)'!$AA$4:$AA$34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(крос-курс $)'!$Z$4:$Z$34</c15:sqref>
                        </c15:formulaRef>
                      </c:ext>
                    </c:extLst>
                    <c:strCache>
                      <c:ptCount val="31"/>
                      <c:pt idx="0">
                        <c:v>01.09.2023</c:v>
                      </c:pt>
                      <c:pt idx="1">
                        <c:v>02.09.2023</c:v>
                      </c:pt>
                      <c:pt idx="2">
                        <c:v>03.09.2023</c:v>
                      </c:pt>
                      <c:pt idx="3">
                        <c:v>04.09.2023</c:v>
                      </c:pt>
                      <c:pt idx="4">
                        <c:v>05.09.2023</c:v>
                      </c:pt>
                      <c:pt idx="5">
                        <c:v>06.09.2023</c:v>
                      </c:pt>
                      <c:pt idx="6">
                        <c:v>07.09.2023</c:v>
                      </c:pt>
                      <c:pt idx="7">
                        <c:v>08.09.2023</c:v>
                      </c:pt>
                      <c:pt idx="8">
                        <c:v>09.09.2023</c:v>
                      </c:pt>
                      <c:pt idx="9">
                        <c:v>10.09.2023</c:v>
                      </c:pt>
                      <c:pt idx="10">
                        <c:v>11.09.2023</c:v>
                      </c:pt>
                      <c:pt idx="11">
                        <c:v>12.09.2023</c:v>
                      </c:pt>
                      <c:pt idx="12">
                        <c:v>13.09.2023</c:v>
                      </c:pt>
                      <c:pt idx="13">
                        <c:v>14.09.2023</c:v>
                      </c:pt>
                      <c:pt idx="14">
                        <c:v>15.09.2023</c:v>
                      </c:pt>
                      <c:pt idx="15">
                        <c:v>16.09.2023</c:v>
                      </c:pt>
                      <c:pt idx="16">
                        <c:v>17.09.2023</c:v>
                      </c:pt>
                      <c:pt idx="17">
                        <c:v>18.09.2023</c:v>
                      </c:pt>
                      <c:pt idx="18">
                        <c:v>19.09.2023</c:v>
                      </c:pt>
                      <c:pt idx="19">
                        <c:v>20.09.2023</c:v>
                      </c:pt>
                      <c:pt idx="20">
                        <c:v>21.09.2023</c:v>
                      </c:pt>
                      <c:pt idx="21">
                        <c:v>22.09.2023</c:v>
                      </c:pt>
                      <c:pt idx="22">
                        <c:v>23.09.2023</c:v>
                      </c:pt>
                      <c:pt idx="23">
                        <c:v>24.09.2023</c:v>
                      </c:pt>
                      <c:pt idx="24">
                        <c:v>25.09.2023</c:v>
                      </c:pt>
                      <c:pt idx="25">
                        <c:v>26.09.2023</c:v>
                      </c:pt>
                      <c:pt idx="26">
                        <c:v>27.09.2023</c:v>
                      </c:pt>
                      <c:pt idx="27">
                        <c:v>28.09.2023</c:v>
                      </c:pt>
                      <c:pt idx="28">
                        <c:v>29.09.2023</c:v>
                      </c:pt>
                      <c:pt idx="29">
                        <c:v>30.09.2023</c:v>
                      </c:pt>
                      <c:pt idx="30">
                        <c:v>31.09.2023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082A-4D00-B6A4-776A4E55B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1352"/>
        <c:axId val="368261744"/>
      </c:lineChart>
      <c:catAx>
        <c:axId val="368261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1744"/>
        <c:crosses val="autoZero"/>
        <c:auto val="1"/>
        <c:lblAlgn val="ctr"/>
        <c:lblOffset val="100"/>
        <c:noMultiLvlLbl val="0"/>
      </c:catAx>
      <c:valAx>
        <c:axId val="36826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1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550506487893837"/>
                  <c:y val="2.65498197876890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(крос-курс $)'!$AD$4:$AD$34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(крос-курс $)'!$AC$4:$AC$34</c15:sqref>
                        </c15:formulaRef>
                      </c:ext>
                    </c:extLst>
                    <c:strCache>
                      <c:ptCount val="31"/>
                      <c:pt idx="0">
                        <c:v>01.10.2023</c:v>
                      </c:pt>
                      <c:pt idx="1">
                        <c:v>02.10.2023</c:v>
                      </c:pt>
                      <c:pt idx="2">
                        <c:v>03.10.2023</c:v>
                      </c:pt>
                      <c:pt idx="3">
                        <c:v>04.10.2023</c:v>
                      </c:pt>
                      <c:pt idx="4">
                        <c:v>05.10.2023</c:v>
                      </c:pt>
                      <c:pt idx="5">
                        <c:v>06.10.2023</c:v>
                      </c:pt>
                      <c:pt idx="6">
                        <c:v>07.10.2023</c:v>
                      </c:pt>
                      <c:pt idx="7">
                        <c:v>08.10.2023</c:v>
                      </c:pt>
                      <c:pt idx="8">
                        <c:v>09.10.2023</c:v>
                      </c:pt>
                      <c:pt idx="9">
                        <c:v>10.10.2023</c:v>
                      </c:pt>
                      <c:pt idx="10">
                        <c:v>11.10.2023</c:v>
                      </c:pt>
                      <c:pt idx="11">
                        <c:v>12.10.2023</c:v>
                      </c:pt>
                      <c:pt idx="12">
                        <c:v>13.10.2023</c:v>
                      </c:pt>
                      <c:pt idx="13">
                        <c:v>14.10.2023</c:v>
                      </c:pt>
                      <c:pt idx="14">
                        <c:v>15.10.2023</c:v>
                      </c:pt>
                      <c:pt idx="15">
                        <c:v>16.10.2023</c:v>
                      </c:pt>
                      <c:pt idx="16">
                        <c:v>17.10.2023</c:v>
                      </c:pt>
                      <c:pt idx="17">
                        <c:v>18.10.2023</c:v>
                      </c:pt>
                      <c:pt idx="18">
                        <c:v>19.10.2023</c:v>
                      </c:pt>
                      <c:pt idx="19">
                        <c:v>20.10.2023</c:v>
                      </c:pt>
                      <c:pt idx="20">
                        <c:v>21.10.2023</c:v>
                      </c:pt>
                      <c:pt idx="21">
                        <c:v>22.10.2023</c:v>
                      </c:pt>
                      <c:pt idx="22">
                        <c:v>23.10.2023</c:v>
                      </c:pt>
                      <c:pt idx="23">
                        <c:v>24.10.2023</c:v>
                      </c:pt>
                      <c:pt idx="24">
                        <c:v>25.10.2023</c:v>
                      </c:pt>
                      <c:pt idx="25">
                        <c:v>26.10.2023</c:v>
                      </c:pt>
                      <c:pt idx="26">
                        <c:v>27.10.2023</c:v>
                      </c:pt>
                      <c:pt idx="27">
                        <c:v>28.10.2023</c:v>
                      </c:pt>
                      <c:pt idx="28">
                        <c:v>29.10.2023</c:v>
                      </c:pt>
                      <c:pt idx="29">
                        <c:v>30.10.2023</c:v>
                      </c:pt>
                      <c:pt idx="30">
                        <c:v>31.10.2023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86E9-4AF6-B02B-3E7FECBF8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2528"/>
        <c:axId val="368262920"/>
      </c:lineChart>
      <c:catAx>
        <c:axId val="3682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2920"/>
        <c:crosses val="autoZero"/>
        <c:auto val="1"/>
        <c:lblAlgn val="ctr"/>
        <c:lblOffset val="100"/>
        <c:noMultiLvlLbl val="0"/>
      </c:catAx>
      <c:valAx>
        <c:axId val="36826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2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550506487893837"/>
                  <c:y val="2.65498197876890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(крос-курс $)'!$AG$4:$AG$34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(крос-курс $)'!$AF$4:$AF$34</c15:sqref>
                        </c15:formulaRef>
                      </c:ext>
                    </c:extLst>
                    <c:strCache>
                      <c:ptCount val="31"/>
                      <c:pt idx="0">
                        <c:v>01.11.2023</c:v>
                      </c:pt>
                      <c:pt idx="1">
                        <c:v>02.11.2023</c:v>
                      </c:pt>
                      <c:pt idx="2">
                        <c:v>03.11.2023</c:v>
                      </c:pt>
                      <c:pt idx="3">
                        <c:v>04.11.2023</c:v>
                      </c:pt>
                      <c:pt idx="4">
                        <c:v>05.11.2023</c:v>
                      </c:pt>
                      <c:pt idx="5">
                        <c:v>06.11.2023</c:v>
                      </c:pt>
                      <c:pt idx="6">
                        <c:v>07.11.2023</c:v>
                      </c:pt>
                      <c:pt idx="7">
                        <c:v>08.11.2023</c:v>
                      </c:pt>
                      <c:pt idx="8">
                        <c:v>09.11.2023</c:v>
                      </c:pt>
                      <c:pt idx="9">
                        <c:v>10.11.2023</c:v>
                      </c:pt>
                      <c:pt idx="10">
                        <c:v>11.11.2023</c:v>
                      </c:pt>
                      <c:pt idx="11">
                        <c:v>12.11.2023</c:v>
                      </c:pt>
                      <c:pt idx="12">
                        <c:v>13.11.2023</c:v>
                      </c:pt>
                      <c:pt idx="13">
                        <c:v>14.11.2023</c:v>
                      </c:pt>
                      <c:pt idx="14">
                        <c:v>15.11.2023</c:v>
                      </c:pt>
                      <c:pt idx="15">
                        <c:v>16.11.2023</c:v>
                      </c:pt>
                      <c:pt idx="16">
                        <c:v>17.11.2023</c:v>
                      </c:pt>
                      <c:pt idx="17">
                        <c:v>18.11.2023</c:v>
                      </c:pt>
                      <c:pt idx="18">
                        <c:v>19.11.2023</c:v>
                      </c:pt>
                      <c:pt idx="19">
                        <c:v>20.11.2023</c:v>
                      </c:pt>
                      <c:pt idx="20">
                        <c:v>21.11.2023</c:v>
                      </c:pt>
                      <c:pt idx="21">
                        <c:v>22.11.2023</c:v>
                      </c:pt>
                      <c:pt idx="22">
                        <c:v>23.11.2023</c:v>
                      </c:pt>
                      <c:pt idx="23">
                        <c:v>24.11.2023</c:v>
                      </c:pt>
                      <c:pt idx="24">
                        <c:v>25.11.2023</c:v>
                      </c:pt>
                      <c:pt idx="25">
                        <c:v>26.11.2023</c:v>
                      </c:pt>
                      <c:pt idx="26">
                        <c:v>27.11.2023</c:v>
                      </c:pt>
                      <c:pt idx="27">
                        <c:v>28.11.2023</c:v>
                      </c:pt>
                      <c:pt idx="28">
                        <c:v>29.11.2023</c:v>
                      </c:pt>
                      <c:pt idx="29">
                        <c:v>30.11.2023</c:v>
                      </c:pt>
                      <c:pt idx="30">
                        <c:v>31.11.2023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DC11-4E04-997F-B058A9A13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3704"/>
        <c:axId val="368264096"/>
      </c:lineChart>
      <c:catAx>
        <c:axId val="368263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4096"/>
        <c:crosses val="autoZero"/>
        <c:auto val="1"/>
        <c:lblAlgn val="ctr"/>
        <c:lblOffset val="100"/>
        <c:noMultiLvlLbl val="0"/>
      </c:catAx>
      <c:valAx>
        <c:axId val="36826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3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658233985812021"/>
                  <c:y val="0.1950352451702978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(крос-курс $)'!$AJ$4:$AJ$34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(крос-курс $)'!$AI$4:$AI$34</c15:sqref>
                        </c15:formulaRef>
                      </c:ext>
                    </c:extLst>
                    <c:strCache>
                      <c:ptCount val="31"/>
                      <c:pt idx="0">
                        <c:v>01.12.2023</c:v>
                      </c:pt>
                      <c:pt idx="1">
                        <c:v>02.12.2023</c:v>
                      </c:pt>
                      <c:pt idx="2">
                        <c:v>03.12.2023</c:v>
                      </c:pt>
                      <c:pt idx="3">
                        <c:v>04.12.2023</c:v>
                      </c:pt>
                      <c:pt idx="4">
                        <c:v>05.12.2023</c:v>
                      </c:pt>
                      <c:pt idx="5">
                        <c:v>06.12.2023</c:v>
                      </c:pt>
                      <c:pt idx="6">
                        <c:v>07.12.2023</c:v>
                      </c:pt>
                      <c:pt idx="7">
                        <c:v>08.12.2023</c:v>
                      </c:pt>
                      <c:pt idx="8">
                        <c:v>09.12.2023</c:v>
                      </c:pt>
                      <c:pt idx="9">
                        <c:v>10.12.2023</c:v>
                      </c:pt>
                      <c:pt idx="10">
                        <c:v>11.12.2023</c:v>
                      </c:pt>
                      <c:pt idx="11">
                        <c:v>12.12.2023</c:v>
                      </c:pt>
                      <c:pt idx="12">
                        <c:v>13.12.2023</c:v>
                      </c:pt>
                      <c:pt idx="13">
                        <c:v>14.12.2023</c:v>
                      </c:pt>
                      <c:pt idx="14">
                        <c:v>15.12.2023</c:v>
                      </c:pt>
                      <c:pt idx="15">
                        <c:v>16.12.2023</c:v>
                      </c:pt>
                      <c:pt idx="16">
                        <c:v>17.12.2023</c:v>
                      </c:pt>
                      <c:pt idx="17">
                        <c:v>18.12.2023</c:v>
                      </c:pt>
                      <c:pt idx="18">
                        <c:v>19.12.2023</c:v>
                      </c:pt>
                      <c:pt idx="19">
                        <c:v>20.12.2023</c:v>
                      </c:pt>
                      <c:pt idx="20">
                        <c:v>21.12.2023</c:v>
                      </c:pt>
                      <c:pt idx="21">
                        <c:v>22.12.2023</c:v>
                      </c:pt>
                      <c:pt idx="22">
                        <c:v>23.12.2023</c:v>
                      </c:pt>
                      <c:pt idx="23">
                        <c:v>24.12.2023</c:v>
                      </c:pt>
                      <c:pt idx="24">
                        <c:v>25.12.2023</c:v>
                      </c:pt>
                      <c:pt idx="25">
                        <c:v>26.12.2023</c:v>
                      </c:pt>
                      <c:pt idx="26">
                        <c:v>27.12.2023</c:v>
                      </c:pt>
                      <c:pt idx="27">
                        <c:v>28.12.2023</c:v>
                      </c:pt>
                      <c:pt idx="28">
                        <c:v>29.12.2023</c:v>
                      </c:pt>
                      <c:pt idx="29">
                        <c:v>30.12.2023</c:v>
                      </c:pt>
                      <c:pt idx="30">
                        <c:v>31.12.2023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2B6A-474C-A462-DAE117C2C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4880"/>
        <c:axId val="368265272"/>
      </c:lineChart>
      <c:catAx>
        <c:axId val="36826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5272"/>
        <c:crosses val="autoZero"/>
        <c:auto val="1"/>
        <c:lblAlgn val="ctr"/>
        <c:lblOffset val="100"/>
        <c:noMultiLvlLbl val="0"/>
      </c:catAx>
      <c:valAx>
        <c:axId val="36826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4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0212377067324416"/>
                  <c:y val="-0.228575671520612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'динар (крос-курс €)'!$B$4:$B$34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'динар (крос-курс €)'!$C$4:$C$34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61-4C82-B366-03EE2D507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489880"/>
        <c:axId val="367490272"/>
      </c:lineChart>
      <c:catAx>
        <c:axId val="36748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90272"/>
        <c:crosses val="autoZero"/>
        <c:auto val="1"/>
        <c:lblAlgn val="ctr"/>
        <c:lblOffset val="100"/>
        <c:noMultiLvlLbl val="0"/>
      </c:catAx>
      <c:valAx>
        <c:axId val="36749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89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944196734444335"/>
                  <c:y val="-0.22777594515605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'динар (крос-курс €)'!$E$4:$E$31</c:f>
              <c:strCache>
                <c:ptCount val="28"/>
                <c:pt idx="0">
                  <c:v>01.02.2023</c:v>
                </c:pt>
                <c:pt idx="1">
                  <c:v>02.02.2023</c:v>
                </c:pt>
                <c:pt idx="2">
                  <c:v>03.02.2023</c:v>
                </c:pt>
                <c:pt idx="3">
                  <c:v>04.02.2023</c:v>
                </c:pt>
                <c:pt idx="4">
                  <c:v>05.02.2023</c:v>
                </c:pt>
                <c:pt idx="5">
                  <c:v>06.02.2023</c:v>
                </c:pt>
                <c:pt idx="6">
                  <c:v>07.02.2023</c:v>
                </c:pt>
                <c:pt idx="7">
                  <c:v>08.02.2023</c:v>
                </c:pt>
                <c:pt idx="8">
                  <c:v>09.02.2023</c:v>
                </c:pt>
                <c:pt idx="9">
                  <c:v>10.02.2023</c:v>
                </c:pt>
                <c:pt idx="10">
                  <c:v>11.02.2023</c:v>
                </c:pt>
                <c:pt idx="11">
                  <c:v>12.02.2023</c:v>
                </c:pt>
                <c:pt idx="12">
                  <c:v>13.02.2023</c:v>
                </c:pt>
                <c:pt idx="13">
                  <c:v>14.02.2023</c:v>
                </c:pt>
                <c:pt idx="14">
                  <c:v>15.02.2023</c:v>
                </c:pt>
                <c:pt idx="15">
                  <c:v>16.02.2023</c:v>
                </c:pt>
                <c:pt idx="16">
                  <c:v>17.02.2023</c:v>
                </c:pt>
                <c:pt idx="17">
                  <c:v>18.02.2023</c:v>
                </c:pt>
                <c:pt idx="18">
                  <c:v>19.02.2023</c:v>
                </c:pt>
                <c:pt idx="19">
                  <c:v>20.02.2023</c:v>
                </c:pt>
                <c:pt idx="20">
                  <c:v>21.02.2023</c:v>
                </c:pt>
                <c:pt idx="21">
                  <c:v>22.02.2023</c:v>
                </c:pt>
                <c:pt idx="22">
                  <c:v>23.02.2023</c:v>
                </c:pt>
                <c:pt idx="23">
                  <c:v>24.02.2023</c:v>
                </c:pt>
                <c:pt idx="24">
                  <c:v>25.02.2023</c:v>
                </c:pt>
                <c:pt idx="25">
                  <c:v>26.02.2023</c:v>
                </c:pt>
                <c:pt idx="26">
                  <c:v>27.02.2023</c:v>
                </c:pt>
                <c:pt idx="27">
                  <c:v>28.02.2023</c:v>
                </c:pt>
              </c:strCache>
            </c:strRef>
          </c:cat>
          <c:val>
            <c:numRef>
              <c:f>'динар (крос-курс €)'!$F$4:$F$31</c:f>
              <c:numCache>
                <c:formatCode>0.0000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D6-44C6-B0F5-6ED4641C6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490664"/>
        <c:axId val="367491056"/>
      </c:lineChart>
      <c:catAx>
        <c:axId val="36749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91056"/>
        <c:crosses val="autoZero"/>
        <c:auto val="1"/>
        <c:lblAlgn val="ctr"/>
        <c:lblOffset val="100"/>
        <c:noMultiLvlLbl val="0"/>
      </c:catAx>
      <c:valAx>
        <c:axId val="36749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90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98136377531122"/>
                  <c:y val="-0.472151994264367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(крос-курс €)'!$I$4:$I$34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(крос-курс €)'!$H$4:$H$34</c15:sqref>
                        </c15:formulaRef>
                      </c:ext>
                    </c:extLst>
                    <c:strCache>
                      <c:ptCount val="31"/>
                      <c:pt idx="0">
                        <c:v>01.03.2023</c:v>
                      </c:pt>
                      <c:pt idx="1">
                        <c:v>02.03.2023</c:v>
                      </c:pt>
                      <c:pt idx="2">
                        <c:v>03.03.2023</c:v>
                      </c:pt>
                      <c:pt idx="3">
                        <c:v>04.03.2023</c:v>
                      </c:pt>
                      <c:pt idx="4">
                        <c:v>05.03.2023</c:v>
                      </c:pt>
                      <c:pt idx="5">
                        <c:v>06.03.2023</c:v>
                      </c:pt>
                      <c:pt idx="6">
                        <c:v>07.03.2023</c:v>
                      </c:pt>
                      <c:pt idx="7">
                        <c:v>08.03.2023</c:v>
                      </c:pt>
                      <c:pt idx="8">
                        <c:v>09.03.2023</c:v>
                      </c:pt>
                      <c:pt idx="9">
                        <c:v>10.03.2023</c:v>
                      </c:pt>
                      <c:pt idx="10">
                        <c:v>11.03.2023</c:v>
                      </c:pt>
                      <c:pt idx="11">
                        <c:v>12.03.2023</c:v>
                      </c:pt>
                      <c:pt idx="12">
                        <c:v>13.03.2023</c:v>
                      </c:pt>
                      <c:pt idx="13">
                        <c:v>14.03.2023</c:v>
                      </c:pt>
                      <c:pt idx="14">
                        <c:v>15.03.2023</c:v>
                      </c:pt>
                      <c:pt idx="15">
                        <c:v>16.03.2023</c:v>
                      </c:pt>
                      <c:pt idx="16">
                        <c:v>17.03.2023</c:v>
                      </c:pt>
                      <c:pt idx="17">
                        <c:v>18.03.2023</c:v>
                      </c:pt>
                      <c:pt idx="18">
                        <c:v>19.03.2023</c:v>
                      </c:pt>
                      <c:pt idx="19">
                        <c:v>20.03.2023</c:v>
                      </c:pt>
                      <c:pt idx="20">
                        <c:v>21.03.2023</c:v>
                      </c:pt>
                      <c:pt idx="21">
                        <c:v>22.03.2023</c:v>
                      </c:pt>
                      <c:pt idx="22">
                        <c:v>23.03.2023</c:v>
                      </c:pt>
                      <c:pt idx="23">
                        <c:v>24.03.2023</c:v>
                      </c:pt>
                      <c:pt idx="24">
                        <c:v>25.03.2023</c:v>
                      </c:pt>
                      <c:pt idx="25">
                        <c:v>26.03.2023</c:v>
                      </c:pt>
                      <c:pt idx="26">
                        <c:v>27.03.2023</c:v>
                      </c:pt>
                      <c:pt idx="27">
                        <c:v>28.03.2023</c:v>
                      </c:pt>
                      <c:pt idx="28">
                        <c:v>29.03.2023</c:v>
                      </c:pt>
                      <c:pt idx="29">
                        <c:v>30.03.2023</c:v>
                      </c:pt>
                      <c:pt idx="30">
                        <c:v>31.03.2023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A5C9-44CC-9B15-2C6705A07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54688"/>
        <c:axId val="368255080"/>
      </c:lineChart>
      <c:catAx>
        <c:axId val="36825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5080"/>
        <c:crosses val="autoZero"/>
        <c:auto val="1"/>
        <c:lblAlgn val="ctr"/>
        <c:lblOffset val="100"/>
        <c:noMultiLvlLbl val="0"/>
      </c:catAx>
      <c:valAx>
        <c:axId val="36825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597360570892499"/>
                  <c:y val="-0.474366152951014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(крос-курс €)'!$L$4:$L$33</c:f>
              <c:numCache>
                <c:formatCode>0.0000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(крос-курс €)'!$K$4:$K$33</c15:sqref>
                        </c15:formulaRef>
                      </c:ext>
                    </c:extLst>
                    <c:strCache>
                      <c:ptCount val="30"/>
                      <c:pt idx="0">
                        <c:v>01.04.2023</c:v>
                      </c:pt>
                      <c:pt idx="1">
                        <c:v>02.04.2023</c:v>
                      </c:pt>
                      <c:pt idx="2">
                        <c:v>03.04.2023</c:v>
                      </c:pt>
                      <c:pt idx="3">
                        <c:v>04.04.2023</c:v>
                      </c:pt>
                      <c:pt idx="4">
                        <c:v>05.04.2023</c:v>
                      </c:pt>
                      <c:pt idx="5">
                        <c:v>06.04.2023</c:v>
                      </c:pt>
                      <c:pt idx="6">
                        <c:v>07.04.2023</c:v>
                      </c:pt>
                      <c:pt idx="7">
                        <c:v>08.04.2023</c:v>
                      </c:pt>
                      <c:pt idx="8">
                        <c:v>09.04.2023</c:v>
                      </c:pt>
                      <c:pt idx="9">
                        <c:v>10.04.2023</c:v>
                      </c:pt>
                      <c:pt idx="10">
                        <c:v>11.04.2023</c:v>
                      </c:pt>
                      <c:pt idx="11">
                        <c:v>12.04.2023</c:v>
                      </c:pt>
                      <c:pt idx="12">
                        <c:v>13.04.2023</c:v>
                      </c:pt>
                      <c:pt idx="13">
                        <c:v>14.04.2023</c:v>
                      </c:pt>
                      <c:pt idx="14">
                        <c:v>15.04.2023</c:v>
                      </c:pt>
                      <c:pt idx="15">
                        <c:v>16.04.2023</c:v>
                      </c:pt>
                      <c:pt idx="16">
                        <c:v>17.04.2023</c:v>
                      </c:pt>
                      <c:pt idx="17">
                        <c:v>18.04.2023</c:v>
                      </c:pt>
                      <c:pt idx="18">
                        <c:v>19.04.2023</c:v>
                      </c:pt>
                      <c:pt idx="19">
                        <c:v>20.04.2023</c:v>
                      </c:pt>
                      <c:pt idx="20">
                        <c:v>21.04.2023</c:v>
                      </c:pt>
                      <c:pt idx="21">
                        <c:v>22.04.2023</c:v>
                      </c:pt>
                      <c:pt idx="22">
                        <c:v>23.04.2023</c:v>
                      </c:pt>
                      <c:pt idx="23">
                        <c:v>24.04.2023</c:v>
                      </c:pt>
                      <c:pt idx="24">
                        <c:v>25.04.2023</c:v>
                      </c:pt>
                      <c:pt idx="25">
                        <c:v>26.04.2023</c:v>
                      </c:pt>
                      <c:pt idx="26">
                        <c:v>27.04.2023</c:v>
                      </c:pt>
                      <c:pt idx="27">
                        <c:v>28.04.2023</c:v>
                      </c:pt>
                      <c:pt idx="28">
                        <c:v>29.04.2023</c:v>
                      </c:pt>
                      <c:pt idx="29">
                        <c:v>30.04.2023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29EC-4E5F-B484-0D49CFC26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55472"/>
        <c:axId val="368255864"/>
      </c:lineChart>
      <c:catAx>
        <c:axId val="36825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5864"/>
        <c:crosses val="autoZero"/>
        <c:auto val="1"/>
        <c:lblAlgn val="ctr"/>
        <c:lblOffset val="100"/>
        <c:noMultiLvlLbl val="0"/>
      </c:catAx>
      <c:valAx>
        <c:axId val="36825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0516839009581633"/>
                  <c:y val="-0.471409478157245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(крос-курс €)'!$O$4:$O$34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(крос-курс €)'!$N$4:$N$34</c15:sqref>
                        </c15:formulaRef>
                      </c:ext>
                    </c:extLst>
                    <c:strCache>
                      <c:ptCount val="31"/>
                      <c:pt idx="0">
                        <c:v>01.05.2023</c:v>
                      </c:pt>
                      <c:pt idx="1">
                        <c:v>02.05.2023</c:v>
                      </c:pt>
                      <c:pt idx="2">
                        <c:v>03.05.2023</c:v>
                      </c:pt>
                      <c:pt idx="3">
                        <c:v>04.05.2023</c:v>
                      </c:pt>
                      <c:pt idx="4">
                        <c:v>05.05.2023</c:v>
                      </c:pt>
                      <c:pt idx="5">
                        <c:v>06.05.2023</c:v>
                      </c:pt>
                      <c:pt idx="6">
                        <c:v>07.05.2023</c:v>
                      </c:pt>
                      <c:pt idx="7">
                        <c:v>08.05.2023</c:v>
                      </c:pt>
                      <c:pt idx="8">
                        <c:v>09.05.2023</c:v>
                      </c:pt>
                      <c:pt idx="9">
                        <c:v>10.05.2023</c:v>
                      </c:pt>
                      <c:pt idx="10">
                        <c:v>11.05.2023</c:v>
                      </c:pt>
                      <c:pt idx="11">
                        <c:v>12.05.2023</c:v>
                      </c:pt>
                      <c:pt idx="12">
                        <c:v>13.05.2023</c:v>
                      </c:pt>
                      <c:pt idx="13">
                        <c:v>14.05.2023</c:v>
                      </c:pt>
                      <c:pt idx="14">
                        <c:v>15.05.2023</c:v>
                      </c:pt>
                      <c:pt idx="15">
                        <c:v>16.05.2023</c:v>
                      </c:pt>
                      <c:pt idx="16">
                        <c:v>17.05.2023</c:v>
                      </c:pt>
                      <c:pt idx="17">
                        <c:v>18.05.2023</c:v>
                      </c:pt>
                      <c:pt idx="18">
                        <c:v>19.05.2023</c:v>
                      </c:pt>
                      <c:pt idx="19">
                        <c:v>20.05.2023</c:v>
                      </c:pt>
                      <c:pt idx="20">
                        <c:v>21.05.2023</c:v>
                      </c:pt>
                      <c:pt idx="21">
                        <c:v>22.05.2023</c:v>
                      </c:pt>
                      <c:pt idx="22">
                        <c:v>23.05.2023</c:v>
                      </c:pt>
                      <c:pt idx="23">
                        <c:v>24.05.2023</c:v>
                      </c:pt>
                      <c:pt idx="24">
                        <c:v>25.05.2023</c:v>
                      </c:pt>
                      <c:pt idx="25">
                        <c:v>26.05.2023</c:v>
                      </c:pt>
                      <c:pt idx="26">
                        <c:v>27.05.2023</c:v>
                      </c:pt>
                      <c:pt idx="27">
                        <c:v>28.05.2023</c:v>
                      </c:pt>
                      <c:pt idx="28">
                        <c:v>29.05.2023</c:v>
                      </c:pt>
                      <c:pt idx="29">
                        <c:v>30.05.2023</c:v>
                      </c:pt>
                      <c:pt idx="30">
                        <c:v>31.05.2023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6447-4659-B629-24AE30365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57040"/>
        <c:axId val="368257432"/>
      </c:lineChart>
      <c:catAx>
        <c:axId val="36825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7432"/>
        <c:crosses val="autoZero"/>
        <c:auto val="1"/>
        <c:lblAlgn val="ctr"/>
        <c:lblOffset val="100"/>
        <c:noMultiLvlLbl val="0"/>
      </c:catAx>
      <c:valAx>
        <c:axId val="36825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7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8374432111648695"/>
                  <c:y val="6.6312774563589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(крос-курс €)'!$R$4:$R$34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(крос-курс €)'!$Q$4:$Q$34</c15:sqref>
                        </c15:formulaRef>
                      </c:ext>
                    </c:extLst>
                    <c:strCache>
                      <c:ptCount val="31"/>
                      <c:pt idx="0">
                        <c:v>01.06.2023</c:v>
                      </c:pt>
                      <c:pt idx="1">
                        <c:v>02.06.2023</c:v>
                      </c:pt>
                      <c:pt idx="2">
                        <c:v>03.06.2023</c:v>
                      </c:pt>
                      <c:pt idx="3">
                        <c:v>04.06.2023</c:v>
                      </c:pt>
                      <c:pt idx="4">
                        <c:v>05.06.2023</c:v>
                      </c:pt>
                      <c:pt idx="5">
                        <c:v>06.06.2023</c:v>
                      </c:pt>
                      <c:pt idx="6">
                        <c:v>07.06.2023</c:v>
                      </c:pt>
                      <c:pt idx="7">
                        <c:v>08.06.2023</c:v>
                      </c:pt>
                      <c:pt idx="8">
                        <c:v>09.06.2023</c:v>
                      </c:pt>
                      <c:pt idx="9">
                        <c:v>10.06.2023</c:v>
                      </c:pt>
                      <c:pt idx="10">
                        <c:v>11.06.2023</c:v>
                      </c:pt>
                      <c:pt idx="11">
                        <c:v>12.06.2023</c:v>
                      </c:pt>
                      <c:pt idx="12">
                        <c:v>13.06.2023</c:v>
                      </c:pt>
                      <c:pt idx="13">
                        <c:v>14.06.2023</c:v>
                      </c:pt>
                      <c:pt idx="14">
                        <c:v>15.06.2023</c:v>
                      </c:pt>
                      <c:pt idx="15">
                        <c:v>16.06.2023</c:v>
                      </c:pt>
                      <c:pt idx="16">
                        <c:v>17.06.2023</c:v>
                      </c:pt>
                      <c:pt idx="17">
                        <c:v>18.06.2023</c:v>
                      </c:pt>
                      <c:pt idx="18">
                        <c:v>19.06.2023</c:v>
                      </c:pt>
                      <c:pt idx="19">
                        <c:v>20.06.2023</c:v>
                      </c:pt>
                      <c:pt idx="20">
                        <c:v>21.06.2023</c:v>
                      </c:pt>
                      <c:pt idx="21">
                        <c:v>22.06.2023</c:v>
                      </c:pt>
                      <c:pt idx="22">
                        <c:v>23.06.2023</c:v>
                      </c:pt>
                      <c:pt idx="23">
                        <c:v>24.06.2023</c:v>
                      </c:pt>
                      <c:pt idx="24">
                        <c:v>25.06.2023</c:v>
                      </c:pt>
                      <c:pt idx="25">
                        <c:v>26.06.2023</c:v>
                      </c:pt>
                      <c:pt idx="26">
                        <c:v>27.06.2023</c:v>
                      </c:pt>
                      <c:pt idx="27">
                        <c:v>28.06.2023</c:v>
                      </c:pt>
                      <c:pt idx="28">
                        <c:v>29.06.2023</c:v>
                      </c:pt>
                      <c:pt idx="29">
                        <c:v>30.06.2023</c:v>
                      </c:pt>
                      <c:pt idx="30">
                        <c:v>31.06.2023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294B-48C2-89AB-C4A1BAD4B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57824"/>
        <c:axId val="368258216"/>
      </c:lineChart>
      <c:catAx>
        <c:axId val="36825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8216"/>
        <c:crosses val="autoZero"/>
        <c:auto val="1"/>
        <c:lblAlgn val="ctr"/>
        <c:lblOffset val="100"/>
        <c:noMultiLvlLbl val="0"/>
      </c:catAx>
      <c:valAx>
        <c:axId val="36825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8374432111648695"/>
                  <c:y val="6.6312774563589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(крос-курс $)'!$U$4:$U$34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(крос-курс $)'!$T$4:$T$34</c15:sqref>
                        </c15:formulaRef>
                      </c:ext>
                    </c:extLst>
                    <c:strCache>
                      <c:ptCount val="31"/>
                      <c:pt idx="0">
                        <c:v>01.07.2023</c:v>
                      </c:pt>
                      <c:pt idx="1">
                        <c:v>02.07.2023</c:v>
                      </c:pt>
                      <c:pt idx="2">
                        <c:v>03.07.2023</c:v>
                      </c:pt>
                      <c:pt idx="3">
                        <c:v>04.07.2023</c:v>
                      </c:pt>
                      <c:pt idx="4">
                        <c:v>05.07.2023</c:v>
                      </c:pt>
                      <c:pt idx="5">
                        <c:v>06.07.2023</c:v>
                      </c:pt>
                      <c:pt idx="6">
                        <c:v>07.07.2023</c:v>
                      </c:pt>
                      <c:pt idx="7">
                        <c:v>08.07.2023</c:v>
                      </c:pt>
                      <c:pt idx="8">
                        <c:v>09.07.2023</c:v>
                      </c:pt>
                      <c:pt idx="9">
                        <c:v>10.07.2023</c:v>
                      </c:pt>
                      <c:pt idx="10">
                        <c:v>11.07.2023</c:v>
                      </c:pt>
                      <c:pt idx="11">
                        <c:v>12.07.2023</c:v>
                      </c:pt>
                      <c:pt idx="12">
                        <c:v>13.07.2023</c:v>
                      </c:pt>
                      <c:pt idx="13">
                        <c:v>14.07.2023</c:v>
                      </c:pt>
                      <c:pt idx="14">
                        <c:v>15.07.2023</c:v>
                      </c:pt>
                      <c:pt idx="15">
                        <c:v>16.07.2023</c:v>
                      </c:pt>
                      <c:pt idx="16">
                        <c:v>17.07.2023</c:v>
                      </c:pt>
                      <c:pt idx="17">
                        <c:v>18.07.2023</c:v>
                      </c:pt>
                      <c:pt idx="18">
                        <c:v>19.07.2023</c:v>
                      </c:pt>
                      <c:pt idx="19">
                        <c:v>20.07.2023</c:v>
                      </c:pt>
                      <c:pt idx="20">
                        <c:v>21.07.2023</c:v>
                      </c:pt>
                      <c:pt idx="21">
                        <c:v>22.07.2023</c:v>
                      </c:pt>
                      <c:pt idx="22">
                        <c:v>23.07.2023</c:v>
                      </c:pt>
                      <c:pt idx="23">
                        <c:v>24.07.2023</c:v>
                      </c:pt>
                      <c:pt idx="24">
                        <c:v>25.07.2023</c:v>
                      </c:pt>
                      <c:pt idx="25">
                        <c:v>26.07.2023</c:v>
                      </c:pt>
                      <c:pt idx="26">
                        <c:v>27.07.2023</c:v>
                      </c:pt>
                      <c:pt idx="27">
                        <c:v>28.07.2023</c:v>
                      </c:pt>
                      <c:pt idx="28">
                        <c:v>29.07.2023</c:v>
                      </c:pt>
                      <c:pt idx="29">
                        <c:v>30.07.2023</c:v>
                      </c:pt>
                      <c:pt idx="30">
                        <c:v>31.07.2023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C90A-4B2A-B427-449A3CB73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59000"/>
        <c:axId val="368259392"/>
      </c:lineChart>
      <c:catAx>
        <c:axId val="36825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9392"/>
        <c:crosses val="autoZero"/>
        <c:auto val="1"/>
        <c:lblAlgn val="ctr"/>
        <c:lblOffset val="100"/>
        <c:noMultiLvlLbl val="0"/>
      </c:catAx>
      <c:valAx>
        <c:axId val="36825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5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8946336527211208"/>
                  <c:y val="0.347826801423196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(крос-курс $)'!$X$4:$X$34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(крос-курс $)'!$W$4:$W$34</c15:sqref>
                        </c15:formulaRef>
                      </c:ext>
                    </c:extLst>
                    <c:strCache>
                      <c:ptCount val="31"/>
                      <c:pt idx="0">
                        <c:v>01.08.2023</c:v>
                      </c:pt>
                      <c:pt idx="1">
                        <c:v>02.08.2023</c:v>
                      </c:pt>
                      <c:pt idx="2">
                        <c:v>03.08.2023</c:v>
                      </c:pt>
                      <c:pt idx="3">
                        <c:v>04.08.2023</c:v>
                      </c:pt>
                      <c:pt idx="4">
                        <c:v>05.08.2023</c:v>
                      </c:pt>
                      <c:pt idx="5">
                        <c:v>06.08.2023</c:v>
                      </c:pt>
                      <c:pt idx="6">
                        <c:v>07.08.2023</c:v>
                      </c:pt>
                      <c:pt idx="7">
                        <c:v>08.08.2023</c:v>
                      </c:pt>
                      <c:pt idx="8">
                        <c:v>09.08.2023</c:v>
                      </c:pt>
                      <c:pt idx="9">
                        <c:v>10.08.2023</c:v>
                      </c:pt>
                      <c:pt idx="10">
                        <c:v>11.08.2023</c:v>
                      </c:pt>
                      <c:pt idx="11">
                        <c:v>12.08.2023</c:v>
                      </c:pt>
                      <c:pt idx="12">
                        <c:v>13.08.2023</c:v>
                      </c:pt>
                      <c:pt idx="13">
                        <c:v>14.08.2023</c:v>
                      </c:pt>
                      <c:pt idx="14">
                        <c:v>15.08.2023</c:v>
                      </c:pt>
                      <c:pt idx="15">
                        <c:v>16.08.2023</c:v>
                      </c:pt>
                      <c:pt idx="16">
                        <c:v>17.08.2023</c:v>
                      </c:pt>
                      <c:pt idx="17">
                        <c:v>18.08.2023</c:v>
                      </c:pt>
                      <c:pt idx="18">
                        <c:v>19.08.2023</c:v>
                      </c:pt>
                      <c:pt idx="19">
                        <c:v>20.08.2023</c:v>
                      </c:pt>
                      <c:pt idx="20">
                        <c:v>21.08.2023</c:v>
                      </c:pt>
                      <c:pt idx="21">
                        <c:v>22.08.2023</c:v>
                      </c:pt>
                      <c:pt idx="22">
                        <c:v>23.08.2023</c:v>
                      </c:pt>
                      <c:pt idx="23">
                        <c:v>24.08.2023</c:v>
                      </c:pt>
                      <c:pt idx="24">
                        <c:v>25.08.2023</c:v>
                      </c:pt>
                      <c:pt idx="25">
                        <c:v>26.08.2023</c:v>
                      </c:pt>
                      <c:pt idx="26">
                        <c:v>27.08.2023</c:v>
                      </c:pt>
                      <c:pt idx="27">
                        <c:v>28.08.2023</c:v>
                      </c:pt>
                      <c:pt idx="28">
                        <c:v>29.08.2023</c:v>
                      </c:pt>
                      <c:pt idx="29">
                        <c:v>30.08.2023</c:v>
                      </c:pt>
                      <c:pt idx="30">
                        <c:v>31.08.2023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298E-4132-8F5C-FD94A420B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0176"/>
        <c:axId val="368260568"/>
      </c:lineChart>
      <c:catAx>
        <c:axId val="36826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0568"/>
        <c:crosses val="autoZero"/>
        <c:auto val="1"/>
        <c:lblAlgn val="ctr"/>
        <c:lblOffset val="100"/>
        <c:noMultiLvlLbl val="0"/>
      </c:catAx>
      <c:valAx>
        <c:axId val="36826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0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>
      <c:oddHeader>&amp;C&amp;14Динамика курса валюты сербский динар 2019 год.</c:oddHeader>
    </c:headerFooter>
    <c:pageMargins b="0.75" l="0.7" r="0.7" t="0.75" header="0.3" footer="0.3"/>
    <c:pageSetup orientation="portrait"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550506487893837"/>
                  <c:y val="2.65498197876890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(крос-курс $)'!$AA$4:$AA$34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(крос-курс $)'!$Z$4:$Z$34</c15:sqref>
                        </c15:formulaRef>
                      </c:ext>
                    </c:extLst>
                    <c:strCache>
                      <c:ptCount val="31"/>
                      <c:pt idx="0">
                        <c:v>01.09.2023</c:v>
                      </c:pt>
                      <c:pt idx="1">
                        <c:v>02.09.2023</c:v>
                      </c:pt>
                      <c:pt idx="2">
                        <c:v>03.09.2023</c:v>
                      </c:pt>
                      <c:pt idx="3">
                        <c:v>04.09.2023</c:v>
                      </c:pt>
                      <c:pt idx="4">
                        <c:v>05.09.2023</c:v>
                      </c:pt>
                      <c:pt idx="5">
                        <c:v>06.09.2023</c:v>
                      </c:pt>
                      <c:pt idx="6">
                        <c:v>07.09.2023</c:v>
                      </c:pt>
                      <c:pt idx="7">
                        <c:v>08.09.2023</c:v>
                      </c:pt>
                      <c:pt idx="8">
                        <c:v>09.09.2023</c:v>
                      </c:pt>
                      <c:pt idx="9">
                        <c:v>10.09.2023</c:v>
                      </c:pt>
                      <c:pt idx="10">
                        <c:v>11.09.2023</c:v>
                      </c:pt>
                      <c:pt idx="11">
                        <c:v>12.09.2023</c:v>
                      </c:pt>
                      <c:pt idx="12">
                        <c:v>13.09.2023</c:v>
                      </c:pt>
                      <c:pt idx="13">
                        <c:v>14.09.2023</c:v>
                      </c:pt>
                      <c:pt idx="14">
                        <c:v>15.09.2023</c:v>
                      </c:pt>
                      <c:pt idx="15">
                        <c:v>16.09.2023</c:v>
                      </c:pt>
                      <c:pt idx="16">
                        <c:v>17.09.2023</c:v>
                      </c:pt>
                      <c:pt idx="17">
                        <c:v>18.09.2023</c:v>
                      </c:pt>
                      <c:pt idx="18">
                        <c:v>19.09.2023</c:v>
                      </c:pt>
                      <c:pt idx="19">
                        <c:v>20.09.2023</c:v>
                      </c:pt>
                      <c:pt idx="20">
                        <c:v>21.09.2023</c:v>
                      </c:pt>
                      <c:pt idx="21">
                        <c:v>22.09.2023</c:v>
                      </c:pt>
                      <c:pt idx="22">
                        <c:v>23.09.2023</c:v>
                      </c:pt>
                      <c:pt idx="23">
                        <c:v>24.09.2023</c:v>
                      </c:pt>
                      <c:pt idx="24">
                        <c:v>25.09.2023</c:v>
                      </c:pt>
                      <c:pt idx="25">
                        <c:v>26.09.2023</c:v>
                      </c:pt>
                      <c:pt idx="26">
                        <c:v>27.09.2023</c:v>
                      </c:pt>
                      <c:pt idx="27">
                        <c:v>28.09.2023</c:v>
                      </c:pt>
                      <c:pt idx="28">
                        <c:v>29.09.2023</c:v>
                      </c:pt>
                      <c:pt idx="29">
                        <c:v>30.09.2023</c:v>
                      </c:pt>
                      <c:pt idx="30">
                        <c:v>31.09.2023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B73D-4597-B301-33A070261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1352"/>
        <c:axId val="368261744"/>
      </c:lineChart>
      <c:catAx>
        <c:axId val="368261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1744"/>
        <c:crosses val="autoZero"/>
        <c:auto val="1"/>
        <c:lblAlgn val="ctr"/>
        <c:lblOffset val="100"/>
        <c:noMultiLvlLbl val="0"/>
      </c:catAx>
      <c:valAx>
        <c:axId val="36826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1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550506487893837"/>
                  <c:y val="2.65498197876890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(крос-курс $)'!$AD$4:$AD$34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(крос-курс $)'!$AC$4:$AC$34</c15:sqref>
                        </c15:formulaRef>
                      </c:ext>
                    </c:extLst>
                    <c:strCache>
                      <c:ptCount val="31"/>
                      <c:pt idx="0">
                        <c:v>01.10.2023</c:v>
                      </c:pt>
                      <c:pt idx="1">
                        <c:v>02.10.2023</c:v>
                      </c:pt>
                      <c:pt idx="2">
                        <c:v>03.10.2023</c:v>
                      </c:pt>
                      <c:pt idx="3">
                        <c:v>04.10.2023</c:v>
                      </c:pt>
                      <c:pt idx="4">
                        <c:v>05.10.2023</c:v>
                      </c:pt>
                      <c:pt idx="5">
                        <c:v>06.10.2023</c:v>
                      </c:pt>
                      <c:pt idx="6">
                        <c:v>07.10.2023</c:v>
                      </c:pt>
                      <c:pt idx="7">
                        <c:v>08.10.2023</c:v>
                      </c:pt>
                      <c:pt idx="8">
                        <c:v>09.10.2023</c:v>
                      </c:pt>
                      <c:pt idx="9">
                        <c:v>10.10.2023</c:v>
                      </c:pt>
                      <c:pt idx="10">
                        <c:v>11.10.2023</c:v>
                      </c:pt>
                      <c:pt idx="11">
                        <c:v>12.10.2023</c:v>
                      </c:pt>
                      <c:pt idx="12">
                        <c:v>13.10.2023</c:v>
                      </c:pt>
                      <c:pt idx="13">
                        <c:v>14.10.2023</c:v>
                      </c:pt>
                      <c:pt idx="14">
                        <c:v>15.10.2023</c:v>
                      </c:pt>
                      <c:pt idx="15">
                        <c:v>16.10.2023</c:v>
                      </c:pt>
                      <c:pt idx="16">
                        <c:v>17.10.2023</c:v>
                      </c:pt>
                      <c:pt idx="17">
                        <c:v>18.10.2023</c:v>
                      </c:pt>
                      <c:pt idx="18">
                        <c:v>19.10.2023</c:v>
                      </c:pt>
                      <c:pt idx="19">
                        <c:v>20.10.2023</c:v>
                      </c:pt>
                      <c:pt idx="20">
                        <c:v>21.10.2023</c:v>
                      </c:pt>
                      <c:pt idx="21">
                        <c:v>22.10.2023</c:v>
                      </c:pt>
                      <c:pt idx="22">
                        <c:v>23.10.2023</c:v>
                      </c:pt>
                      <c:pt idx="23">
                        <c:v>24.10.2023</c:v>
                      </c:pt>
                      <c:pt idx="24">
                        <c:v>25.10.2023</c:v>
                      </c:pt>
                      <c:pt idx="25">
                        <c:v>26.10.2023</c:v>
                      </c:pt>
                      <c:pt idx="26">
                        <c:v>27.10.2023</c:v>
                      </c:pt>
                      <c:pt idx="27">
                        <c:v>28.10.2023</c:v>
                      </c:pt>
                      <c:pt idx="28">
                        <c:v>29.10.2023</c:v>
                      </c:pt>
                      <c:pt idx="29">
                        <c:v>30.10.2023</c:v>
                      </c:pt>
                      <c:pt idx="30">
                        <c:v>31.10.2023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EA98-46C1-8CE5-C58A06E3B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2528"/>
        <c:axId val="368262920"/>
      </c:lineChart>
      <c:catAx>
        <c:axId val="3682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2920"/>
        <c:crosses val="autoZero"/>
        <c:auto val="1"/>
        <c:lblAlgn val="ctr"/>
        <c:lblOffset val="100"/>
        <c:noMultiLvlLbl val="0"/>
      </c:catAx>
      <c:valAx>
        <c:axId val="36826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2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550506487893837"/>
                  <c:y val="2.65498197876890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(крос-курс $)'!$AG$4:$AG$34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(крос-курс $)'!$AF$4:$AF$34</c15:sqref>
                        </c15:formulaRef>
                      </c:ext>
                    </c:extLst>
                    <c:strCache>
                      <c:ptCount val="31"/>
                      <c:pt idx="0">
                        <c:v>01.11.2023</c:v>
                      </c:pt>
                      <c:pt idx="1">
                        <c:v>02.11.2023</c:v>
                      </c:pt>
                      <c:pt idx="2">
                        <c:v>03.11.2023</c:v>
                      </c:pt>
                      <c:pt idx="3">
                        <c:v>04.11.2023</c:v>
                      </c:pt>
                      <c:pt idx="4">
                        <c:v>05.11.2023</c:v>
                      </c:pt>
                      <c:pt idx="5">
                        <c:v>06.11.2023</c:v>
                      </c:pt>
                      <c:pt idx="6">
                        <c:v>07.11.2023</c:v>
                      </c:pt>
                      <c:pt idx="7">
                        <c:v>08.11.2023</c:v>
                      </c:pt>
                      <c:pt idx="8">
                        <c:v>09.11.2023</c:v>
                      </c:pt>
                      <c:pt idx="9">
                        <c:v>10.11.2023</c:v>
                      </c:pt>
                      <c:pt idx="10">
                        <c:v>11.11.2023</c:v>
                      </c:pt>
                      <c:pt idx="11">
                        <c:v>12.11.2023</c:v>
                      </c:pt>
                      <c:pt idx="12">
                        <c:v>13.11.2023</c:v>
                      </c:pt>
                      <c:pt idx="13">
                        <c:v>14.11.2023</c:v>
                      </c:pt>
                      <c:pt idx="14">
                        <c:v>15.11.2023</c:v>
                      </c:pt>
                      <c:pt idx="15">
                        <c:v>16.11.2023</c:v>
                      </c:pt>
                      <c:pt idx="16">
                        <c:v>17.11.2023</c:v>
                      </c:pt>
                      <c:pt idx="17">
                        <c:v>18.11.2023</c:v>
                      </c:pt>
                      <c:pt idx="18">
                        <c:v>19.11.2023</c:v>
                      </c:pt>
                      <c:pt idx="19">
                        <c:v>20.11.2023</c:v>
                      </c:pt>
                      <c:pt idx="20">
                        <c:v>21.11.2023</c:v>
                      </c:pt>
                      <c:pt idx="21">
                        <c:v>22.11.2023</c:v>
                      </c:pt>
                      <c:pt idx="22">
                        <c:v>23.11.2023</c:v>
                      </c:pt>
                      <c:pt idx="23">
                        <c:v>24.11.2023</c:v>
                      </c:pt>
                      <c:pt idx="24">
                        <c:v>25.11.2023</c:v>
                      </c:pt>
                      <c:pt idx="25">
                        <c:v>26.11.2023</c:v>
                      </c:pt>
                      <c:pt idx="26">
                        <c:v>27.11.2023</c:v>
                      </c:pt>
                      <c:pt idx="27">
                        <c:v>28.11.2023</c:v>
                      </c:pt>
                      <c:pt idx="28">
                        <c:v>29.11.2023</c:v>
                      </c:pt>
                      <c:pt idx="29">
                        <c:v>30.11.2023</c:v>
                      </c:pt>
                      <c:pt idx="30">
                        <c:v>31.11.2023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BA1F-430F-8DB1-04BCD039B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3704"/>
        <c:axId val="368264096"/>
      </c:lineChart>
      <c:catAx>
        <c:axId val="368263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4096"/>
        <c:crosses val="autoZero"/>
        <c:auto val="1"/>
        <c:lblAlgn val="ctr"/>
        <c:lblOffset val="100"/>
        <c:noMultiLvlLbl val="0"/>
      </c:catAx>
      <c:valAx>
        <c:axId val="36826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3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2658233985812021"/>
                  <c:y val="0.1950352451702978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val>
            <c:numRef>
              <c:f>'динар (крос-курс $)'!$AJ$4:$AJ$34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'динар (крос-курс $)'!$AI$4:$AI$34</c15:sqref>
                        </c15:formulaRef>
                      </c:ext>
                    </c:extLst>
                    <c:strCache>
                      <c:ptCount val="31"/>
                      <c:pt idx="0">
                        <c:v>01.12.2023</c:v>
                      </c:pt>
                      <c:pt idx="1">
                        <c:v>02.12.2023</c:v>
                      </c:pt>
                      <c:pt idx="2">
                        <c:v>03.12.2023</c:v>
                      </c:pt>
                      <c:pt idx="3">
                        <c:v>04.12.2023</c:v>
                      </c:pt>
                      <c:pt idx="4">
                        <c:v>05.12.2023</c:v>
                      </c:pt>
                      <c:pt idx="5">
                        <c:v>06.12.2023</c:v>
                      </c:pt>
                      <c:pt idx="6">
                        <c:v>07.12.2023</c:v>
                      </c:pt>
                      <c:pt idx="7">
                        <c:v>08.12.2023</c:v>
                      </c:pt>
                      <c:pt idx="8">
                        <c:v>09.12.2023</c:v>
                      </c:pt>
                      <c:pt idx="9">
                        <c:v>10.12.2023</c:v>
                      </c:pt>
                      <c:pt idx="10">
                        <c:v>11.12.2023</c:v>
                      </c:pt>
                      <c:pt idx="11">
                        <c:v>12.12.2023</c:v>
                      </c:pt>
                      <c:pt idx="12">
                        <c:v>13.12.2023</c:v>
                      </c:pt>
                      <c:pt idx="13">
                        <c:v>14.12.2023</c:v>
                      </c:pt>
                      <c:pt idx="14">
                        <c:v>15.12.2023</c:v>
                      </c:pt>
                      <c:pt idx="15">
                        <c:v>16.12.2023</c:v>
                      </c:pt>
                      <c:pt idx="16">
                        <c:v>17.12.2023</c:v>
                      </c:pt>
                      <c:pt idx="17">
                        <c:v>18.12.2023</c:v>
                      </c:pt>
                      <c:pt idx="18">
                        <c:v>19.12.2023</c:v>
                      </c:pt>
                      <c:pt idx="19">
                        <c:v>20.12.2023</c:v>
                      </c:pt>
                      <c:pt idx="20">
                        <c:v>21.12.2023</c:v>
                      </c:pt>
                      <c:pt idx="21">
                        <c:v>22.12.2023</c:v>
                      </c:pt>
                      <c:pt idx="22">
                        <c:v>23.12.2023</c:v>
                      </c:pt>
                      <c:pt idx="23">
                        <c:v>24.12.2023</c:v>
                      </c:pt>
                      <c:pt idx="24">
                        <c:v>25.12.2023</c:v>
                      </c:pt>
                      <c:pt idx="25">
                        <c:v>26.12.2023</c:v>
                      </c:pt>
                      <c:pt idx="26">
                        <c:v>27.12.2023</c:v>
                      </c:pt>
                      <c:pt idx="27">
                        <c:v>28.12.2023</c:v>
                      </c:pt>
                      <c:pt idx="28">
                        <c:v>29.12.2023</c:v>
                      </c:pt>
                      <c:pt idx="29">
                        <c:v>30.12.2023</c:v>
                      </c:pt>
                      <c:pt idx="30">
                        <c:v>31.12.2023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4C99-4A23-8136-9CA445E7C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4880"/>
        <c:axId val="368265272"/>
      </c:lineChart>
      <c:catAx>
        <c:axId val="36826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5272"/>
        <c:crosses val="autoZero"/>
        <c:auto val="1"/>
        <c:lblAlgn val="ctr"/>
        <c:lblOffset val="100"/>
        <c:noMultiLvlLbl val="0"/>
      </c:catAx>
      <c:valAx>
        <c:axId val="36826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4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6746713889679452"/>
                  <c:y val="-0.1841080860004065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ЦБ'!$G$2:$G$32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'Техничка ЦБ'!$H$2:$H$32</c:f>
              <c:numCache>
                <c:formatCode>0.0000</c:formatCode>
                <c:ptCount val="31"/>
                <c:pt idx="0">
                  <c:v>4173.2</c:v>
                </c:pt>
                <c:pt idx="1">
                  <c:v>4173.2</c:v>
                </c:pt>
                <c:pt idx="2">
                  <c:v>4173.2</c:v>
                </c:pt>
                <c:pt idx="3">
                  <c:v>4173.2</c:v>
                </c:pt>
                <c:pt idx="4">
                  <c:v>4173.2</c:v>
                </c:pt>
                <c:pt idx="5">
                  <c:v>4173.2</c:v>
                </c:pt>
                <c:pt idx="6">
                  <c:v>4173.2</c:v>
                </c:pt>
                <c:pt idx="7">
                  <c:v>4173.2</c:v>
                </c:pt>
                <c:pt idx="8">
                  <c:v>4173.2</c:v>
                </c:pt>
                <c:pt idx="9">
                  <c:v>4173.2</c:v>
                </c:pt>
                <c:pt idx="10">
                  <c:v>4173.2</c:v>
                </c:pt>
                <c:pt idx="11">
                  <c:v>4173.2</c:v>
                </c:pt>
                <c:pt idx="12">
                  <c:v>4173.2</c:v>
                </c:pt>
                <c:pt idx="13">
                  <c:v>4173.2</c:v>
                </c:pt>
                <c:pt idx="14">
                  <c:v>4173.2</c:v>
                </c:pt>
                <c:pt idx="15">
                  <c:v>4173.2</c:v>
                </c:pt>
                <c:pt idx="16">
                  <c:v>4173.2</c:v>
                </c:pt>
                <c:pt idx="17">
                  <c:v>4173.2</c:v>
                </c:pt>
                <c:pt idx="18">
                  <c:v>4173.2</c:v>
                </c:pt>
                <c:pt idx="19">
                  <c:v>4173.2</c:v>
                </c:pt>
                <c:pt idx="20">
                  <c:v>4173.2</c:v>
                </c:pt>
                <c:pt idx="21">
                  <c:v>4173.2</c:v>
                </c:pt>
                <c:pt idx="22">
                  <c:v>4173.2</c:v>
                </c:pt>
                <c:pt idx="23">
                  <c:v>4173.2</c:v>
                </c:pt>
                <c:pt idx="24">
                  <c:v>4173.2</c:v>
                </c:pt>
                <c:pt idx="25">
                  <c:v>4173.2</c:v>
                </c:pt>
                <c:pt idx="26">
                  <c:v>4173.2</c:v>
                </c:pt>
                <c:pt idx="27">
                  <c:v>4173.2</c:v>
                </c:pt>
                <c:pt idx="28">
                  <c:v>4173.2</c:v>
                </c:pt>
                <c:pt idx="29">
                  <c:v>4173.2</c:v>
                </c:pt>
                <c:pt idx="30">
                  <c:v>4173.2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69-4C4A-A589-B36EE0C0D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6448"/>
        <c:axId val="368266840"/>
      </c:lineChart>
      <c:catAx>
        <c:axId val="36826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6840"/>
        <c:crosses val="autoZero"/>
        <c:auto val="1"/>
        <c:lblAlgn val="ctr"/>
        <c:lblOffset val="100"/>
        <c:noMultiLvlLbl val="0"/>
      </c:catAx>
      <c:valAx>
        <c:axId val="36826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6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2523859216393136"/>
                  <c:y val="-0.257478415300213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ЦБ'!$G$33:$G$60</c:f>
              <c:strCache>
                <c:ptCount val="28"/>
                <c:pt idx="0">
                  <c:v>01.02.2023</c:v>
                </c:pt>
                <c:pt idx="1">
                  <c:v>02.02.2023</c:v>
                </c:pt>
                <c:pt idx="2">
                  <c:v>03.02.2023</c:v>
                </c:pt>
                <c:pt idx="3">
                  <c:v>04.02.2023</c:v>
                </c:pt>
                <c:pt idx="4">
                  <c:v>05.02.2023</c:v>
                </c:pt>
                <c:pt idx="5">
                  <c:v>06.02.2023</c:v>
                </c:pt>
                <c:pt idx="6">
                  <c:v>07.02.2023</c:v>
                </c:pt>
                <c:pt idx="7">
                  <c:v>08.02.2023</c:v>
                </c:pt>
                <c:pt idx="8">
                  <c:v>09.02.2023</c:v>
                </c:pt>
                <c:pt idx="9">
                  <c:v>10.02.2023</c:v>
                </c:pt>
                <c:pt idx="10">
                  <c:v>11.02.2023</c:v>
                </c:pt>
                <c:pt idx="11">
                  <c:v>12.02.2023</c:v>
                </c:pt>
                <c:pt idx="12">
                  <c:v>13.02.2023</c:v>
                </c:pt>
                <c:pt idx="13">
                  <c:v>14.02.2023</c:v>
                </c:pt>
                <c:pt idx="14">
                  <c:v>15.02.2023</c:v>
                </c:pt>
                <c:pt idx="15">
                  <c:v>16.02.2023</c:v>
                </c:pt>
                <c:pt idx="16">
                  <c:v>17.02.2023</c:v>
                </c:pt>
                <c:pt idx="17">
                  <c:v>18.02.2023</c:v>
                </c:pt>
                <c:pt idx="18">
                  <c:v>19.02.2023</c:v>
                </c:pt>
                <c:pt idx="19">
                  <c:v>20.02.2023</c:v>
                </c:pt>
                <c:pt idx="20">
                  <c:v>21.02.2023</c:v>
                </c:pt>
                <c:pt idx="21">
                  <c:v>22.02.2023</c:v>
                </c:pt>
                <c:pt idx="22">
                  <c:v>23.02.2023</c:v>
                </c:pt>
                <c:pt idx="23">
                  <c:v>24.02.2023</c:v>
                </c:pt>
                <c:pt idx="24">
                  <c:v>25.02.2023</c:v>
                </c:pt>
                <c:pt idx="25">
                  <c:v>26.02.2023</c:v>
                </c:pt>
                <c:pt idx="26">
                  <c:v>27.02.2023</c:v>
                </c:pt>
                <c:pt idx="27">
                  <c:v>28.02.2023</c:v>
                </c:pt>
              </c:strCache>
            </c:strRef>
          </c:cat>
          <c:val>
            <c:numRef>
              <c:f>'Техничка ЦБ'!$H$33:$H$60</c:f>
              <c:numCache>
                <c:formatCode>0.0000</c:formatCode>
                <c:ptCount val="28"/>
                <c:pt idx="0">
                  <c:v>4173.2</c:v>
                </c:pt>
                <c:pt idx="1">
                  <c:v>4173.2</c:v>
                </c:pt>
                <c:pt idx="2">
                  <c:v>4173.2</c:v>
                </c:pt>
                <c:pt idx="3">
                  <c:v>4173.2</c:v>
                </c:pt>
                <c:pt idx="4">
                  <c:v>4173.2</c:v>
                </c:pt>
                <c:pt idx="5">
                  <c:v>4173.2</c:v>
                </c:pt>
                <c:pt idx="6">
                  <c:v>4173.2</c:v>
                </c:pt>
                <c:pt idx="7">
                  <c:v>4173.2</c:v>
                </c:pt>
                <c:pt idx="8">
                  <c:v>4173.2</c:v>
                </c:pt>
                <c:pt idx="9">
                  <c:v>4173.2</c:v>
                </c:pt>
                <c:pt idx="10">
                  <c:v>4173.2</c:v>
                </c:pt>
                <c:pt idx="11">
                  <c:v>4173.2</c:v>
                </c:pt>
                <c:pt idx="12">
                  <c:v>4173.2</c:v>
                </c:pt>
                <c:pt idx="13">
                  <c:v>4173.2</c:v>
                </c:pt>
                <c:pt idx="14">
                  <c:v>4173.2</c:v>
                </c:pt>
                <c:pt idx="15">
                  <c:v>4173.2</c:v>
                </c:pt>
                <c:pt idx="16">
                  <c:v>4173.2</c:v>
                </c:pt>
                <c:pt idx="17">
                  <c:v>4173.2</c:v>
                </c:pt>
                <c:pt idx="18">
                  <c:v>4173.2</c:v>
                </c:pt>
                <c:pt idx="19">
                  <c:v>4173.2</c:v>
                </c:pt>
                <c:pt idx="20">
                  <c:v>4173.2</c:v>
                </c:pt>
                <c:pt idx="21">
                  <c:v>4173.2</c:v>
                </c:pt>
                <c:pt idx="22">
                  <c:v>4173.2</c:v>
                </c:pt>
                <c:pt idx="23">
                  <c:v>4173.2</c:v>
                </c:pt>
                <c:pt idx="24">
                  <c:v>4173.2</c:v>
                </c:pt>
                <c:pt idx="25">
                  <c:v>4173.2</c:v>
                </c:pt>
                <c:pt idx="26">
                  <c:v>4173.2</c:v>
                </c:pt>
                <c:pt idx="27">
                  <c:v>4173.2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C4-4E70-8F2D-CD5073AB4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7232"/>
        <c:axId val="368267624"/>
      </c:lineChart>
      <c:catAx>
        <c:axId val="36826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7624"/>
        <c:crosses val="autoZero"/>
        <c:auto val="1"/>
        <c:lblAlgn val="ctr"/>
        <c:lblOffset val="100"/>
        <c:noMultiLvlLbl val="0"/>
      </c:catAx>
      <c:valAx>
        <c:axId val="36826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7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517186857666888"/>
                  <c:y val="-0.144516153377048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ЦБ'!$G$61:$G$91</c:f>
              <c:strCache>
                <c:ptCount val="31"/>
                <c:pt idx="0">
                  <c:v>01.03.2023</c:v>
                </c:pt>
                <c:pt idx="1">
                  <c:v>02.03.2023</c:v>
                </c:pt>
                <c:pt idx="2">
                  <c:v>03.03.2023</c:v>
                </c:pt>
                <c:pt idx="3">
                  <c:v>04.03.2023</c:v>
                </c:pt>
                <c:pt idx="4">
                  <c:v>05.03.2023</c:v>
                </c:pt>
                <c:pt idx="5">
                  <c:v>06.03.2023</c:v>
                </c:pt>
                <c:pt idx="6">
                  <c:v>07.03.2023</c:v>
                </c:pt>
                <c:pt idx="7">
                  <c:v>08.03.2023</c:v>
                </c:pt>
                <c:pt idx="8">
                  <c:v>09.03.2023</c:v>
                </c:pt>
                <c:pt idx="9">
                  <c:v>10.03.2023</c:v>
                </c:pt>
                <c:pt idx="10">
                  <c:v>11.03.2023</c:v>
                </c:pt>
                <c:pt idx="11">
                  <c:v>12.03.2023</c:v>
                </c:pt>
                <c:pt idx="12">
                  <c:v>13.03.2023</c:v>
                </c:pt>
                <c:pt idx="13">
                  <c:v>14.03.2023</c:v>
                </c:pt>
                <c:pt idx="14">
                  <c:v>15.03.2023</c:v>
                </c:pt>
                <c:pt idx="15">
                  <c:v>16.03.2023</c:v>
                </c:pt>
                <c:pt idx="16">
                  <c:v>17.03.2023</c:v>
                </c:pt>
                <c:pt idx="17">
                  <c:v>18.03.2023</c:v>
                </c:pt>
                <c:pt idx="18">
                  <c:v>19.03.2023</c:v>
                </c:pt>
                <c:pt idx="19">
                  <c:v>20.03.2023</c:v>
                </c:pt>
                <c:pt idx="20">
                  <c:v>21.03.2023</c:v>
                </c:pt>
                <c:pt idx="21">
                  <c:v>22.03.2023</c:v>
                </c:pt>
                <c:pt idx="22">
                  <c:v>23.03.2023</c:v>
                </c:pt>
                <c:pt idx="23">
                  <c:v>24.03.2023</c:v>
                </c:pt>
                <c:pt idx="24">
                  <c:v>25.03.2023</c:v>
                </c:pt>
                <c:pt idx="25">
                  <c:v>26.03.2023</c:v>
                </c:pt>
                <c:pt idx="26">
                  <c:v>27.03.2023</c:v>
                </c:pt>
                <c:pt idx="27">
                  <c:v>28.03.2023</c:v>
                </c:pt>
                <c:pt idx="28">
                  <c:v>29.03.2023</c:v>
                </c:pt>
                <c:pt idx="29">
                  <c:v>30.03.2023</c:v>
                </c:pt>
                <c:pt idx="30">
                  <c:v>31.03.2023</c:v>
                </c:pt>
              </c:strCache>
            </c:strRef>
          </c:cat>
          <c:val>
            <c:numRef>
              <c:f>'Техничка ЦБ'!$H$61:$H$91</c:f>
              <c:numCache>
                <c:formatCode>0.0000</c:formatCode>
                <c:ptCount val="31"/>
                <c:pt idx="0">
                  <c:v>4173.2</c:v>
                </c:pt>
                <c:pt idx="1">
                  <c:v>4173.2</c:v>
                </c:pt>
                <c:pt idx="2">
                  <c:v>4173.2</c:v>
                </c:pt>
                <c:pt idx="3">
                  <c:v>4173.2</c:v>
                </c:pt>
                <c:pt idx="4">
                  <c:v>4173.2</c:v>
                </c:pt>
                <c:pt idx="5">
                  <c:v>4173.2</c:v>
                </c:pt>
                <c:pt idx="6">
                  <c:v>4173.2</c:v>
                </c:pt>
                <c:pt idx="7">
                  <c:v>4173.2</c:v>
                </c:pt>
                <c:pt idx="8">
                  <c:v>4173.2</c:v>
                </c:pt>
                <c:pt idx="9">
                  <c:v>4173.2</c:v>
                </c:pt>
                <c:pt idx="10">
                  <c:v>4173.2</c:v>
                </c:pt>
                <c:pt idx="11">
                  <c:v>4173.2</c:v>
                </c:pt>
                <c:pt idx="12">
                  <c:v>4173.2</c:v>
                </c:pt>
                <c:pt idx="13">
                  <c:v>4173.2</c:v>
                </c:pt>
                <c:pt idx="14">
                  <c:v>4173.2</c:v>
                </c:pt>
                <c:pt idx="15">
                  <c:v>4173.2</c:v>
                </c:pt>
                <c:pt idx="16">
                  <c:v>4173.2</c:v>
                </c:pt>
                <c:pt idx="17">
                  <c:v>4173.2</c:v>
                </c:pt>
                <c:pt idx="18">
                  <c:v>4173.2</c:v>
                </c:pt>
                <c:pt idx="19">
                  <c:v>4173.2</c:v>
                </c:pt>
                <c:pt idx="20">
                  <c:v>4173.2</c:v>
                </c:pt>
                <c:pt idx="21">
                  <c:v>4173.2</c:v>
                </c:pt>
                <c:pt idx="22">
                  <c:v>4173.2</c:v>
                </c:pt>
                <c:pt idx="23">
                  <c:v>4173.2</c:v>
                </c:pt>
                <c:pt idx="24">
                  <c:v>4173.2</c:v>
                </c:pt>
                <c:pt idx="25">
                  <c:v>4173.2</c:v>
                </c:pt>
                <c:pt idx="26">
                  <c:v>4173.2</c:v>
                </c:pt>
                <c:pt idx="27">
                  <c:v>4173.2</c:v>
                </c:pt>
                <c:pt idx="28">
                  <c:v>4173.2</c:v>
                </c:pt>
                <c:pt idx="29">
                  <c:v>4173.2</c:v>
                </c:pt>
                <c:pt idx="30">
                  <c:v>4173.2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A4-441B-8982-3A2DDE08D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8800"/>
        <c:axId val="368269192"/>
      </c:lineChart>
      <c:catAx>
        <c:axId val="36826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9192"/>
        <c:crosses val="autoZero"/>
        <c:auto val="1"/>
        <c:lblAlgn val="ctr"/>
        <c:lblOffset val="100"/>
        <c:noMultiLvlLbl val="0"/>
      </c:catAx>
      <c:valAx>
        <c:axId val="36826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8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2165385953261862"/>
                  <c:y val="-0.349169416613615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ЦБ'!$G$92:$G$121</c:f>
              <c:strCache>
                <c:ptCount val="30"/>
                <c:pt idx="0">
                  <c:v>01.04.2023</c:v>
                </c:pt>
                <c:pt idx="1">
                  <c:v>02.04.2023</c:v>
                </c:pt>
                <c:pt idx="2">
                  <c:v>03.04.2023</c:v>
                </c:pt>
                <c:pt idx="3">
                  <c:v>04.04.2023</c:v>
                </c:pt>
                <c:pt idx="4">
                  <c:v>05.04.2023</c:v>
                </c:pt>
                <c:pt idx="5">
                  <c:v>06.04.2023</c:v>
                </c:pt>
                <c:pt idx="6">
                  <c:v>07.04.2023</c:v>
                </c:pt>
                <c:pt idx="7">
                  <c:v>08.04.2023</c:v>
                </c:pt>
                <c:pt idx="8">
                  <c:v>09.04.2023</c:v>
                </c:pt>
                <c:pt idx="9">
                  <c:v>10.04.2023</c:v>
                </c:pt>
                <c:pt idx="10">
                  <c:v>11.04.2023</c:v>
                </c:pt>
                <c:pt idx="11">
                  <c:v>12.04.2023</c:v>
                </c:pt>
                <c:pt idx="12">
                  <c:v>13.04.2023</c:v>
                </c:pt>
                <c:pt idx="13">
                  <c:v>14.04.2023</c:v>
                </c:pt>
                <c:pt idx="14">
                  <c:v>15.04.2023</c:v>
                </c:pt>
                <c:pt idx="15">
                  <c:v>16.04.2023</c:v>
                </c:pt>
                <c:pt idx="16">
                  <c:v>17.04.2023</c:v>
                </c:pt>
                <c:pt idx="17">
                  <c:v>18.04.2023</c:v>
                </c:pt>
                <c:pt idx="18">
                  <c:v>19.04.2023</c:v>
                </c:pt>
                <c:pt idx="19">
                  <c:v>20.04.2023</c:v>
                </c:pt>
                <c:pt idx="20">
                  <c:v>21.04.2023</c:v>
                </c:pt>
                <c:pt idx="21">
                  <c:v>22.04.2023</c:v>
                </c:pt>
                <c:pt idx="22">
                  <c:v>23.04.2023</c:v>
                </c:pt>
                <c:pt idx="23">
                  <c:v>24.04.2023</c:v>
                </c:pt>
                <c:pt idx="24">
                  <c:v>25.04.2023</c:v>
                </c:pt>
                <c:pt idx="25">
                  <c:v>26.04.2023</c:v>
                </c:pt>
                <c:pt idx="26">
                  <c:v>27.04.2023</c:v>
                </c:pt>
                <c:pt idx="27">
                  <c:v>28.04.2023</c:v>
                </c:pt>
                <c:pt idx="28">
                  <c:v>29.04.2023</c:v>
                </c:pt>
                <c:pt idx="29">
                  <c:v>30.04.2023</c:v>
                </c:pt>
              </c:strCache>
            </c:strRef>
          </c:cat>
          <c:val>
            <c:numRef>
              <c:f>'Техничка ЦБ'!$H$92:$H$121</c:f>
              <c:numCache>
                <c:formatCode>0.0000</c:formatCode>
                <c:ptCount val="30"/>
                <c:pt idx="0">
                  <c:v>4173.2</c:v>
                </c:pt>
                <c:pt idx="1">
                  <c:v>4173.2</c:v>
                </c:pt>
                <c:pt idx="2">
                  <c:v>4173.2</c:v>
                </c:pt>
                <c:pt idx="3">
                  <c:v>4173.2</c:v>
                </c:pt>
                <c:pt idx="4">
                  <c:v>4173.2</c:v>
                </c:pt>
                <c:pt idx="5">
                  <c:v>4173.2</c:v>
                </c:pt>
                <c:pt idx="6">
                  <c:v>4173.2</c:v>
                </c:pt>
                <c:pt idx="7">
                  <c:v>4173.2</c:v>
                </c:pt>
                <c:pt idx="8">
                  <c:v>4173.2</c:v>
                </c:pt>
                <c:pt idx="9">
                  <c:v>4173.2</c:v>
                </c:pt>
                <c:pt idx="10">
                  <c:v>4173.2</c:v>
                </c:pt>
                <c:pt idx="11">
                  <c:v>4173.2</c:v>
                </c:pt>
                <c:pt idx="12">
                  <c:v>4173.2</c:v>
                </c:pt>
                <c:pt idx="13">
                  <c:v>4173.2</c:v>
                </c:pt>
                <c:pt idx="14">
                  <c:v>4173.2</c:v>
                </c:pt>
                <c:pt idx="15">
                  <c:v>4173.2</c:v>
                </c:pt>
                <c:pt idx="16">
                  <c:v>4173.2</c:v>
                </c:pt>
                <c:pt idx="17">
                  <c:v>4173.2</c:v>
                </c:pt>
                <c:pt idx="18">
                  <c:v>4173.2</c:v>
                </c:pt>
                <c:pt idx="19">
                  <c:v>4173.2</c:v>
                </c:pt>
                <c:pt idx="20">
                  <c:v>4173.2</c:v>
                </c:pt>
                <c:pt idx="21">
                  <c:v>4173.2</c:v>
                </c:pt>
                <c:pt idx="22">
                  <c:v>4173.2</c:v>
                </c:pt>
                <c:pt idx="23">
                  <c:v>4173.2</c:v>
                </c:pt>
                <c:pt idx="24">
                  <c:v>4173.2</c:v>
                </c:pt>
                <c:pt idx="25">
                  <c:v>4173.2</c:v>
                </c:pt>
                <c:pt idx="26">
                  <c:v>4173.2</c:v>
                </c:pt>
                <c:pt idx="27">
                  <c:v>4173.2</c:v>
                </c:pt>
                <c:pt idx="28">
                  <c:v>4173.2</c:v>
                </c:pt>
                <c:pt idx="29">
                  <c:v>4173.2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B4-4A4F-89BD-6C0A75F2B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9584"/>
        <c:axId val="368269976"/>
      </c:lineChart>
      <c:catAx>
        <c:axId val="36826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9976"/>
        <c:crosses val="autoZero"/>
        <c:auto val="1"/>
        <c:lblAlgn val="ctr"/>
        <c:lblOffset val="100"/>
        <c:noMultiLvlLbl val="0"/>
      </c:catAx>
      <c:valAx>
        <c:axId val="36826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69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0052662091937304"/>
                  <c:y val="-0.3371351781004003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ЦБ'!$G$122:$G$152</c:f>
              <c:strCache>
                <c:ptCount val="31"/>
                <c:pt idx="0">
                  <c:v>01.05.2023</c:v>
                </c:pt>
                <c:pt idx="1">
                  <c:v>02.05.2023</c:v>
                </c:pt>
                <c:pt idx="2">
                  <c:v>03.05.2023</c:v>
                </c:pt>
                <c:pt idx="3">
                  <c:v>04.05.2023</c:v>
                </c:pt>
                <c:pt idx="4">
                  <c:v>05.05.2023</c:v>
                </c:pt>
                <c:pt idx="5">
                  <c:v>06.05.2023</c:v>
                </c:pt>
                <c:pt idx="6">
                  <c:v>07.05.2023</c:v>
                </c:pt>
                <c:pt idx="7">
                  <c:v>08.05.2023</c:v>
                </c:pt>
                <c:pt idx="8">
                  <c:v>09.05.2023</c:v>
                </c:pt>
                <c:pt idx="9">
                  <c:v>10.05.2023</c:v>
                </c:pt>
                <c:pt idx="10">
                  <c:v>11.05.2023</c:v>
                </c:pt>
                <c:pt idx="11">
                  <c:v>12.05.2023</c:v>
                </c:pt>
                <c:pt idx="12">
                  <c:v>13.05.2023</c:v>
                </c:pt>
                <c:pt idx="13">
                  <c:v>14.05.2023</c:v>
                </c:pt>
                <c:pt idx="14">
                  <c:v>15.05.2023</c:v>
                </c:pt>
                <c:pt idx="15">
                  <c:v>16.05.2023</c:v>
                </c:pt>
                <c:pt idx="16">
                  <c:v>17.05.2023</c:v>
                </c:pt>
                <c:pt idx="17">
                  <c:v>18.05.2023</c:v>
                </c:pt>
                <c:pt idx="18">
                  <c:v>19.05.2023</c:v>
                </c:pt>
                <c:pt idx="19">
                  <c:v>20.05.2023</c:v>
                </c:pt>
                <c:pt idx="20">
                  <c:v>21.05.2023</c:v>
                </c:pt>
                <c:pt idx="21">
                  <c:v>22.05.2023</c:v>
                </c:pt>
                <c:pt idx="22">
                  <c:v>23.05.2023</c:v>
                </c:pt>
                <c:pt idx="23">
                  <c:v>24.05.2023</c:v>
                </c:pt>
                <c:pt idx="24">
                  <c:v>25.05.2023</c:v>
                </c:pt>
                <c:pt idx="25">
                  <c:v>26.05.2023</c:v>
                </c:pt>
                <c:pt idx="26">
                  <c:v>27.05.2023</c:v>
                </c:pt>
                <c:pt idx="27">
                  <c:v>28.05.2023</c:v>
                </c:pt>
                <c:pt idx="28">
                  <c:v>29.05.2023</c:v>
                </c:pt>
                <c:pt idx="29">
                  <c:v>30.05.2023</c:v>
                </c:pt>
                <c:pt idx="30">
                  <c:v>31.05.2023</c:v>
                </c:pt>
              </c:strCache>
            </c:strRef>
          </c:cat>
          <c:val>
            <c:numRef>
              <c:f>'Техничка ЦБ'!$H$122:$H$152</c:f>
              <c:numCache>
                <c:formatCode>0.0000</c:formatCode>
                <c:ptCount val="31"/>
                <c:pt idx="0">
                  <c:v>4173.2</c:v>
                </c:pt>
                <c:pt idx="1">
                  <c:v>4173.2</c:v>
                </c:pt>
                <c:pt idx="2">
                  <c:v>4173.2</c:v>
                </c:pt>
                <c:pt idx="3">
                  <c:v>4173.2</c:v>
                </c:pt>
                <c:pt idx="4">
                  <c:v>4173.2</c:v>
                </c:pt>
                <c:pt idx="5">
                  <c:v>4173.2</c:v>
                </c:pt>
                <c:pt idx="6">
                  <c:v>4173.2</c:v>
                </c:pt>
                <c:pt idx="7">
                  <c:v>4173.2</c:v>
                </c:pt>
                <c:pt idx="8">
                  <c:v>4173.2</c:v>
                </c:pt>
                <c:pt idx="9">
                  <c:v>4173.2</c:v>
                </c:pt>
                <c:pt idx="10">
                  <c:v>4173.2</c:v>
                </c:pt>
                <c:pt idx="11">
                  <c:v>4173.2</c:v>
                </c:pt>
                <c:pt idx="12">
                  <c:v>4173.2</c:v>
                </c:pt>
                <c:pt idx="13">
                  <c:v>4173.2</c:v>
                </c:pt>
                <c:pt idx="14">
                  <c:v>4173.2</c:v>
                </c:pt>
                <c:pt idx="15">
                  <c:v>4173.2</c:v>
                </c:pt>
                <c:pt idx="16">
                  <c:v>4173.2</c:v>
                </c:pt>
                <c:pt idx="17">
                  <c:v>4173.2</c:v>
                </c:pt>
                <c:pt idx="18">
                  <c:v>4173.2</c:v>
                </c:pt>
                <c:pt idx="19">
                  <c:v>4173.2</c:v>
                </c:pt>
                <c:pt idx="20">
                  <c:v>4173.2</c:v>
                </c:pt>
                <c:pt idx="21">
                  <c:v>4173.2</c:v>
                </c:pt>
                <c:pt idx="22">
                  <c:v>4173.2</c:v>
                </c:pt>
                <c:pt idx="23">
                  <c:v>4173.2</c:v>
                </c:pt>
                <c:pt idx="24">
                  <c:v>4173.2</c:v>
                </c:pt>
                <c:pt idx="25">
                  <c:v>4173.2</c:v>
                </c:pt>
                <c:pt idx="26">
                  <c:v>4173.2</c:v>
                </c:pt>
                <c:pt idx="27">
                  <c:v>4173.2</c:v>
                </c:pt>
                <c:pt idx="28">
                  <c:v>4173.2</c:v>
                </c:pt>
                <c:pt idx="29">
                  <c:v>4173.2</c:v>
                </c:pt>
                <c:pt idx="30">
                  <c:v>4173.2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FD-4BD7-BE4E-6B85F3A86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095208"/>
        <c:axId val="367095600"/>
      </c:lineChart>
      <c:catAx>
        <c:axId val="367095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095600"/>
        <c:crosses val="autoZero"/>
        <c:auto val="1"/>
        <c:lblAlgn val="ctr"/>
        <c:lblOffset val="100"/>
        <c:noMultiLvlLbl val="0"/>
      </c:catAx>
      <c:valAx>
        <c:axId val="36709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095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2"/>
            <c:dispRSqr val="1"/>
            <c:dispEq val="0"/>
            <c:trendlineLbl>
              <c:layout>
                <c:manualLayout>
                  <c:x val="-0.21094435484721036"/>
                  <c:y val="0.309178838047499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ЦБ'!$G$153:$G$182</c:f>
              <c:strCache>
                <c:ptCount val="30"/>
                <c:pt idx="0">
                  <c:v>01.06.2023</c:v>
                </c:pt>
                <c:pt idx="1">
                  <c:v>02.06.2023</c:v>
                </c:pt>
                <c:pt idx="2">
                  <c:v>03.06.2023</c:v>
                </c:pt>
                <c:pt idx="3">
                  <c:v>04.06.2023</c:v>
                </c:pt>
                <c:pt idx="4">
                  <c:v>05.06.2023</c:v>
                </c:pt>
                <c:pt idx="5">
                  <c:v>06.06.2023</c:v>
                </c:pt>
                <c:pt idx="6">
                  <c:v>07.06.2023</c:v>
                </c:pt>
                <c:pt idx="7">
                  <c:v>08.06.2023</c:v>
                </c:pt>
                <c:pt idx="8">
                  <c:v>09.06.2023</c:v>
                </c:pt>
                <c:pt idx="9">
                  <c:v>10.06.2023</c:v>
                </c:pt>
                <c:pt idx="10">
                  <c:v>11.06.2023</c:v>
                </c:pt>
                <c:pt idx="11">
                  <c:v>12.06.2023</c:v>
                </c:pt>
                <c:pt idx="12">
                  <c:v>13.06.2023</c:v>
                </c:pt>
                <c:pt idx="13">
                  <c:v>14.06.2023</c:v>
                </c:pt>
                <c:pt idx="14">
                  <c:v>15.06.2023</c:v>
                </c:pt>
                <c:pt idx="15">
                  <c:v>16.06.2023</c:v>
                </c:pt>
                <c:pt idx="16">
                  <c:v>17.06.2023</c:v>
                </c:pt>
                <c:pt idx="17">
                  <c:v>18.06.2023</c:v>
                </c:pt>
                <c:pt idx="18">
                  <c:v>19.06.2023</c:v>
                </c:pt>
                <c:pt idx="19">
                  <c:v>20.06.2023</c:v>
                </c:pt>
                <c:pt idx="20">
                  <c:v>21.06.2023</c:v>
                </c:pt>
                <c:pt idx="21">
                  <c:v>22.06.2023</c:v>
                </c:pt>
                <c:pt idx="22">
                  <c:v>23.06.2023</c:v>
                </c:pt>
                <c:pt idx="23">
                  <c:v>24.06.2023</c:v>
                </c:pt>
                <c:pt idx="24">
                  <c:v>25.06.2023</c:v>
                </c:pt>
                <c:pt idx="25">
                  <c:v>26.06.2023</c:v>
                </c:pt>
                <c:pt idx="26">
                  <c:v>27.06.2023</c:v>
                </c:pt>
                <c:pt idx="27">
                  <c:v>28.06.2023</c:v>
                </c:pt>
                <c:pt idx="28">
                  <c:v>29.06.2023</c:v>
                </c:pt>
                <c:pt idx="29">
                  <c:v>30.06.2023</c:v>
                </c:pt>
              </c:strCache>
            </c:strRef>
          </c:cat>
          <c:val>
            <c:numRef>
              <c:f>'Техничка ЦБ'!$H$153:$H$182</c:f>
              <c:numCache>
                <c:formatCode>0.0000</c:formatCode>
                <c:ptCount val="30"/>
                <c:pt idx="0">
                  <c:v>4173.2</c:v>
                </c:pt>
                <c:pt idx="1">
                  <c:v>4173.2</c:v>
                </c:pt>
                <c:pt idx="2">
                  <c:v>4173.2</c:v>
                </c:pt>
                <c:pt idx="3">
                  <c:v>4173.2</c:v>
                </c:pt>
                <c:pt idx="4">
                  <c:v>4173.2</c:v>
                </c:pt>
                <c:pt idx="5">
                  <c:v>4173.2</c:v>
                </c:pt>
                <c:pt idx="6">
                  <c:v>4173.2</c:v>
                </c:pt>
                <c:pt idx="7">
                  <c:v>4173.2</c:v>
                </c:pt>
                <c:pt idx="8">
                  <c:v>4173.2</c:v>
                </c:pt>
                <c:pt idx="9">
                  <c:v>4173.2</c:v>
                </c:pt>
                <c:pt idx="10">
                  <c:v>4173.2</c:v>
                </c:pt>
                <c:pt idx="11">
                  <c:v>4173.2</c:v>
                </c:pt>
                <c:pt idx="12">
                  <c:v>4173.2</c:v>
                </c:pt>
                <c:pt idx="13">
                  <c:v>4173.2</c:v>
                </c:pt>
                <c:pt idx="14">
                  <c:v>4173.2</c:v>
                </c:pt>
                <c:pt idx="15">
                  <c:v>4173.2</c:v>
                </c:pt>
                <c:pt idx="16">
                  <c:v>4173.2</c:v>
                </c:pt>
                <c:pt idx="17">
                  <c:v>4173.2</c:v>
                </c:pt>
                <c:pt idx="18">
                  <c:v>4173.2</c:v>
                </c:pt>
                <c:pt idx="19">
                  <c:v>4173.2</c:v>
                </c:pt>
                <c:pt idx="20">
                  <c:v>4173.2</c:v>
                </c:pt>
                <c:pt idx="21">
                  <c:v>4173.2</c:v>
                </c:pt>
                <c:pt idx="22">
                  <c:v>4173.2</c:v>
                </c:pt>
                <c:pt idx="23">
                  <c:v>4173.2</c:v>
                </c:pt>
                <c:pt idx="24">
                  <c:v>4173.2</c:v>
                </c:pt>
                <c:pt idx="25">
                  <c:v>4173.2</c:v>
                </c:pt>
                <c:pt idx="26">
                  <c:v>4173.2</c:v>
                </c:pt>
                <c:pt idx="27">
                  <c:v>4173.2</c:v>
                </c:pt>
                <c:pt idx="28">
                  <c:v>4173.2</c:v>
                </c:pt>
                <c:pt idx="29">
                  <c:v>4173.2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0F-4AA0-A359-5D6420E39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095992"/>
        <c:axId val="367096384"/>
      </c:lineChart>
      <c:catAx>
        <c:axId val="367095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096384"/>
        <c:crosses val="autoZero"/>
        <c:auto val="1"/>
        <c:lblAlgn val="ctr"/>
        <c:lblOffset val="100"/>
        <c:noMultiLvlLbl val="0"/>
      </c:catAx>
      <c:valAx>
        <c:axId val="36709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095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15739683142016886"/>
                  <c:y val="6.685201167089251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ЦБ'!$G$183:$G$213</c:f>
              <c:strCache>
                <c:ptCount val="31"/>
                <c:pt idx="0">
                  <c:v>01.07.2023</c:v>
                </c:pt>
                <c:pt idx="1">
                  <c:v>02.07.2023</c:v>
                </c:pt>
                <c:pt idx="2">
                  <c:v>03.07.2023</c:v>
                </c:pt>
                <c:pt idx="3">
                  <c:v>04.07.2023</c:v>
                </c:pt>
                <c:pt idx="4">
                  <c:v>05.07.2023</c:v>
                </c:pt>
                <c:pt idx="5">
                  <c:v>06.07.2023</c:v>
                </c:pt>
                <c:pt idx="6">
                  <c:v>07.07.2023</c:v>
                </c:pt>
                <c:pt idx="7">
                  <c:v>08.07.2023</c:v>
                </c:pt>
                <c:pt idx="8">
                  <c:v>09.07.2023</c:v>
                </c:pt>
                <c:pt idx="9">
                  <c:v>10.07.2023</c:v>
                </c:pt>
                <c:pt idx="10">
                  <c:v>11.07.2023</c:v>
                </c:pt>
                <c:pt idx="11">
                  <c:v>12.07.2023</c:v>
                </c:pt>
                <c:pt idx="12">
                  <c:v>13.07.2023</c:v>
                </c:pt>
                <c:pt idx="13">
                  <c:v>14.07.2023</c:v>
                </c:pt>
                <c:pt idx="14">
                  <c:v>15.07.2023</c:v>
                </c:pt>
                <c:pt idx="15">
                  <c:v>16.07.2023</c:v>
                </c:pt>
                <c:pt idx="16">
                  <c:v>17.07.2023</c:v>
                </c:pt>
                <c:pt idx="17">
                  <c:v>18.07.2023</c:v>
                </c:pt>
                <c:pt idx="18">
                  <c:v>19.07.2023</c:v>
                </c:pt>
                <c:pt idx="19">
                  <c:v>20.07.2023</c:v>
                </c:pt>
                <c:pt idx="20">
                  <c:v>21.07.2023</c:v>
                </c:pt>
                <c:pt idx="21">
                  <c:v>22.07.2023</c:v>
                </c:pt>
                <c:pt idx="22">
                  <c:v>23.07.2023</c:v>
                </c:pt>
                <c:pt idx="23">
                  <c:v>24.07.2023</c:v>
                </c:pt>
                <c:pt idx="24">
                  <c:v>25.07.2023</c:v>
                </c:pt>
                <c:pt idx="25">
                  <c:v>26.07.2023</c:v>
                </c:pt>
                <c:pt idx="26">
                  <c:v>27.07.2023</c:v>
                </c:pt>
                <c:pt idx="27">
                  <c:v>28.07.2023</c:v>
                </c:pt>
                <c:pt idx="28">
                  <c:v>29.07.2023</c:v>
                </c:pt>
                <c:pt idx="29">
                  <c:v>30.07.2023</c:v>
                </c:pt>
                <c:pt idx="30">
                  <c:v>31.07.2023</c:v>
                </c:pt>
              </c:strCache>
            </c:strRef>
          </c:cat>
          <c:val>
            <c:numRef>
              <c:f>'Техничка ЦБ'!$H$183:$H$213</c:f>
              <c:numCache>
                <c:formatCode>0.0000</c:formatCode>
                <c:ptCount val="31"/>
                <c:pt idx="0">
                  <c:v>4173.2</c:v>
                </c:pt>
                <c:pt idx="1">
                  <c:v>4173.2</c:v>
                </c:pt>
                <c:pt idx="2">
                  <c:v>4173.2</c:v>
                </c:pt>
                <c:pt idx="3">
                  <c:v>4173.2</c:v>
                </c:pt>
                <c:pt idx="4">
                  <c:v>4173.2</c:v>
                </c:pt>
                <c:pt idx="5">
                  <c:v>4173.2</c:v>
                </c:pt>
                <c:pt idx="6">
                  <c:v>4173.2</c:v>
                </c:pt>
                <c:pt idx="7">
                  <c:v>4173.2</c:v>
                </c:pt>
                <c:pt idx="8">
                  <c:v>4173.2</c:v>
                </c:pt>
                <c:pt idx="9">
                  <c:v>4173.2</c:v>
                </c:pt>
                <c:pt idx="10">
                  <c:v>4173.2</c:v>
                </c:pt>
                <c:pt idx="11">
                  <c:v>4173.2</c:v>
                </c:pt>
                <c:pt idx="12">
                  <c:v>4173.2</c:v>
                </c:pt>
                <c:pt idx="13">
                  <c:v>4173.2</c:v>
                </c:pt>
                <c:pt idx="14">
                  <c:v>4173.2</c:v>
                </c:pt>
                <c:pt idx="15">
                  <c:v>4173.2</c:v>
                </c:pt>
                <c:pt idx="16">
                  <c:v>4173.2</c:v>
                </c:pt>
                <c:pt idx="17">
                  <c:v>4173.2</c:v>
                </c:pt>
                <c:pt idx="18">
                  <c:v>4173.2</c:v>
                </c:pt>
                <c:pt idx="19">
                  <c:v>4173.2</c:v>
                </c:pt>
                <c:pt idx="20">
                  <c:v>4173.2</c:v>
                </c:pt>
                <c:pt idx="21">
                  <c:v>4173.2</c:v>
                </c:pt>
                <c:pt idx="22">
                  <c:v>4173.2</c:v>
                </c:pt>
                <c:pt idx="23">
                  <c:v>4173.2</c:v>
                </c:pt>
                <c:pt idx="24">
                  <c:v>4173.2</c:v>
                </c:pt>
                <c:pt idx="25">
                  <c:v>4173.2</c:v>
                </c:pt>
                <c:pt idx="26">
                  <c:v>4173.2</c:v>
                </c:pt>
                <c:pt idx="27">
                  <c:v>4173.2</c:v>
                </c:pt>
                <c:pt idx="28">
                  <c:v>4173.2</c:v>
                </c:pt>
                <c:pt idx="29">
                  <c:v>4173.2</c:v>
                </c:pt>
                <c:pt idx="30">
                  <c:v>4173.2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44-4E4F-972B-966DD1739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097560"/>
        <c:axId val="367097952"/>
      </c:lineChart>
      <c:catAx>
        <c:axId val="367097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097952"/>
        <c:crosses val="autoZero"/>
        <c:auto val="1"/>
        <c:lblAlgn val="ctr"/>
        <c:lblOffset val="100"/>
        <c:noMultiLvlLbl val="0"/>
      </c:catAx>
      <c:valAx>
        <c:axId val="36709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097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16810633610557715"/>
                  <c:y val="0.228684005837880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ЦБ'!$G$214:$G$244</c:f>
              <c:strCache>
                <c:ptCount val="31"/>
                <c:pt idx="0">
                  <c:v>01.08.2023</c:v>
                </c:pt>
                <c:pt idx="1">
                  <c:v>02.08.2023</c:v>
                </c:pt>
                <c:pt idx="2">
                  <c:v>03.08.2023</c:v>
                </c:pt>
                <c:pt idx="3">
                  <c:v>04.08.2023</c:v>
                </c:pt>
                <c:pt idx="4">
                  <c:v>05.08.2023</c:v>
                </c:pt>
                <c:pt idx="5">
                  <c:v>06.08.2023</c:v>
                </c:pt>
                <c:pt idx="6">
                  <c:v>07.08.2023</c:v>
                </c:pt>
                <c:pt idx="7">
                  <c:v>08.08.2023</c:v>
                </c:pt>
                <c:pt idx="8">
                  <c:v>09.08.2023</c:v>
                </c:pt>
                <c:pt idx="9">
                  <c:v>10.08.2023</c:v>
                </c:pt>
                <c:pt idx="10">
                  <c:v>11.08.2023</c:v>
                </c:pt>
                <c:pt idx="11">
                  <c:v>12.08.2023</c:v>
                </c:pt>
                <c:pt idx="12">
                  <c:v>13.08.2023</c:v>
                </c:pt>
                <c:pt idx="13">
                  <c:v>14.08.2023</c:v>
                </c:pt>
                <c:pt idx="14">
                  <c:v>15.08.2023</c:v>
                </c:pt>
                <c:pt idx="15">
                  <c:v>16.08.2023</c:v>
                </c:pt>
                <c:pt idx="16">
                  <c:v>17.08.2023</c:v>
                </c:pt>
                <c:pt idx="17">
                  <c:v>18.08.2023</c:v>
                </c:pt>
                <c:pt idx="18">
                  <c:v>19.08.2023</c:v>
                </c:pt>
                <c:pt idx="19">
                  <c:v>20.08.2023</c:v>
                </c:pt>
                <c:pt idx="20">
                  <c:v>21.08.2023</c:v>
                </c:pt>
                <c:pt idx="21">
                  <c:v>22.08.2023</c:v>
                </c:pt>
                <c:pt idx="22">
                  <c:v>23.08.2023</c:v>
                </c:pt>
                <c:pt idx="23">
                  <c:v>24.08.2023</c:v>
                </c:pt>
                <c:pt idx="24">
                  <c:v>25.08.2023</c:v>
                </c:pt>
                <c:pt idx="25">
                  <c:v>26.08.2023</c:v>
                </c:pt>
                <c:pt idx="26">
                  <c:v>27.08.2023</c:v>
                </c:pt>
                <c:pt idx="27">
                  <c:v>28.08.2023</c:v>
                </c:pt>
                <c:pt idx="28">
                  <c:v>29.08.2023</c:v>
                </c:pt>
                <c:pt idx="29">
                  <c:v>30.08.2023</c:v>
                </c:pt>
                <c:pt idx="30">
                  <c:v>31.08.2023</c:v>
                </c:pt>
              </c:strCache>
            </c:strRef>
          </c:cat>
          <c:val>
            <c:numRef>
              <c:f>'Техничка ЦБ'!$H$214:$H$244</c:f>
              <c:numCache>
                <c:formatCode>0.0000</c:formatCode>
                <c:ptCount val="31"/>
                <c:pt idx="0">
                  <c:v>4173.2</c:v>
                </c:pt>
                <c:pt idx="1">
                  <c:v>4173.2</c:v>
                </c:pt>
                <c:pt idx="2">
                  <c:v>4173.2</c:v>
                </c:pt>
                <c:pt idx="3">
                  <c:v>4173.2</c:v>
                </c:pt>
                <c:pt idx="4">
                  <c:v>4173.2</c:v>
                </c:pt>
                <c:pt idx="5">
                  <c:v>4173.2</c:v>
                </c:pt>
                <c:pt idx="6">
                  <c:v>4173.2</c:v>
                </c:pt>
                <c:pt idx="7">
                  <c:v>4173.2</c:v>
                </c:pt>
                <c:pt idx="8">
                  <c:v>4173.2</c:v>
                </c:pt>
                <c:pt idx="9">
                  <c:v>4173.2</c:v>
                </c:pt>
                <c:pt idx="10">
                  <c:v>4173.2</c:v>
                </c:pt>
                <c:pt idx="11">
                  <c:v>4173.2</c:v>
                </c:pt>
                <c:pt idx="12">
                  <c:v>4173.2</c:v>
                </c:pt>
                <c:pt idx="13">
                  <c:v>4173.2</c:v>
                </c:pt>
                <c:pt idx="14">
                  <c:v>4173.2</c:v>
                </c:pt>
                <c:pt idx="15">
                  <c:v>4173.2</c:v>
                </c:pt>
                <c:pt idx="16">
                  <c:v>4173.2</c:v>
                </c:pt>
                <c:pt idx="17">
                  <c:v>4173.2</c:v>
                </c:pt>
                <c:pt idx="18">
                  <c:v>4173.2</c:v>
                </c:pt>
                <c:pt idx="19">
                  <c:v>4173.2</c:v>
                </c:pt>
                <c:pt idx="20">
                  <c:v>4173.2</c:v>
                </c:pt>
                <c:pt idx="21">
                  <c:v>4173.2</c:v>
                </c:pt>
                <c:pt idx="22">
                  <c:v>4173.2</c:v>
                </c:pt>
                <c:pt idx="23">
                  <c:v>4173.2</c:v>
                </c:pt>
                <c:pt idx="24">
                  <c:v>4173.2</c:v>
                </c:pt>
                <c:pt idx="25">
                  <c:v>4173.2</c:v>
                </c:pt>
                <c:pt idx="26">
                  <c:v>4173.2</c:v>
                </c:pt>
                <c:pt idx="27">
                  <c:v>4173.2</c:v>
                </c:pt>
                <c:pt idx="28">
                  <c:v>4173.2</c:v>
                </c:pt>
                <c:pt idx="29">
                  <c:v>4173.2</c:v>
                </c:pt>
                <c:pt idx="30">
                  <c:v>4173.2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A-4A59-BD3E-207375593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098736"/>
        <c:axId val="367099128"/>
      </c:lineChart>
      <c:catAx>
        <c:axId val="36709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099128"/>
        <c:crosses val="autoZero"/>
        <c:auto val="1"/>
        <c:lblAlgn val="ctr"/>
        <c:lblOffset val="100"/>
        <c:noMultiLvlLbl val="0"/>
      </c:catAx>
      <c:valAx>
        <c:axId val="36709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09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ЦБ'!$G$245:$G$274</c:f>
              <c:strCache>
                <c:ptCount val="30"/>
                <c:pt idx="0">
                  <c:v>01.09.2023</c:v>
                </c:pt>
                <c:pt idx="1">
                  <c:v>02.09.2023</c:v>
                </c:pt>
                <c:pt idx="2">
                  <c:v>03.09.2023</c:v>
                </c:pt>
                <c:pt idx="3">
                  <c:v>04.09.2023</c:v>
                </c:pt>
                <c:pt idx="4">
                  <c:v>05.09.2023</c:v>
                </c:pt>
                <c:pt idx="5">
                  <c:v>06.09.2023</c:v>
                </c:pt>
                <c:pt idx="6">
                  <c:v>07.09.2023</c:v>
                </c:pt>
                <c:pt idx="7">
                  <c:v>08.09.2023</c:v>
                </c:pt>
                <c:pt idx="8">
                  <c:v>09.09.2023</c:v>
                </c:pt>
                <c:pt idx="9">
                  <c:v>10.09.2023</c:v>
                </c:pt>
                <c:pt idx="10">
                  <c:v>11.09.2023</c:v>
                </c:pt>
                <c:pt idx="11">
                  <c:v>12.09.2023</c:v>
                </c:pt>
                <c:pt idx="12">
                  <c:v>13.09.2023</c:v>
                </c:pt>
                <c:pt idx="13">
                  <c:v>14.09.2023</c:v>
                </c:pt>
                <c:pt idx="14">
                  <c:v>15.09.2023</c:v>
                </c:pt>
                <c:pt idx="15">
                  <c:v>16.09.2023</c:v>
                </c:pt>
                <c:pt idx="16">
                  <c:v>17.09.2023</c:v>
                </c:pt>
                <c:pt idx="17">
                  <c:v>18.09.2023</c:v>
                </c:pt>
                <c:pt idx="18">
                  <c:v>19.09.2023</c:v>
                </c:pt>
                <c:pt idx="19">
                  <c:v>20.09.2023</c:v>
                </c:pt>
                <c:pt idx="20">
                  <c:v>21.09.2023</c:v>
                </c:pt>
                <c:pt idx="21">
                  <c:v>22.09.2023</c:v>
                </c:pt>
                <c:pt idx="22">
                  <c:v>23.09.2023</c:v>
                </c:pt>
                <c:pt idx="23">
                  <c:v>24.09.2023</c:v>
                </c:pt>
                <c:pt idx="24">
                  <c:v>25.09.2023</c:v>
                </c:pt>
                <c:pt idx="25">
                  <c:v>26.09.2023</c:v>
                </c:pt>
                <c:pt idx="26">
                  <c:v>27.09.2023</c:v>
                </c:pt>
                <c:pt idx="27">
                  <c:v>28.09.2023</c:v>
                </c:pt>
                <c:pt idx="28">
                  <c:v>29.09.2023</c:v>
                </c:pt>
                <c:pt idx="29">
                  <c:v>30.09.2023</c:v>
                </c:pt>
              </c:strCache>
            </c:strRef>
          </c:cat>
          <c:val>
            <c:numRef>
              <c:f>'Техничка ЦБ'!$H$245:$H$274</c:f>
              <c:numCache>
                <c:formatCode>0.0000</c:formatCode>
                <c:ptCount val="30"/>
                <c:pt idx="0">
                  <c:v>4173.2</c:v>
                </c:pt>
                <c:pt idx="1">
                  <c:v>4173.2</c:v>
                </c:pt>
                <c:pt idx="2">
                  <c:v>4173.2</c:v>
                </c:pt>
                <c:pt idx="3">
                  <c:v>4173.2</c:v>
                </c:pt>
                <c:pt idx="4">
                  <c:v>4173.2</c:v>
                </c:pt>
                <c:pt idx="5">
                  <c:v>4173.2</c:v>
                </c:pt>
                <c:pt idx="6">
                  <c:v>4173.2</c:v>
                </c:pt>
                <c:pt idx="7">
                  <c:v>4173.2</c:v>
                </c:pt>
                <c:pt idx="8">
                  <c:v>4173.2</c:v>
                </c:pt>
                <c:pt idx="9">
                  <c:v>4173.2</c:v>
                </c:pt>
                <c:pt idx="10">
                  <c:v>4173.2</c:v>
                </c:pt>
                <c:pt idx="11">
                  <c:v>4173.2</c:v>
                </c:pt>
                <c:pt idx="12">
                  <c:v>4173.2</c:v>
                </c:pt>
                <c:pt idx="13">
                  <c:v>4173.2</c:v>
                </c:pt>
                <c:pt idx="14">
                  <c:v>4173.2</c:v>
                </c:pt>
                <c:pt idx="15">
                  <c:v>4173.2</c:v>
                </c:pt>
                <c:pt idx="16">
                  <c:v>4173.2</c:v>
                </c:pt>
                <c:pt idx="17">
                  <c:v>4173.2</c:v>
                </c:pt>
                <c:pt idx="18">
                  <c:v>4173.2</c:v>
                </c:pt>
                <c:pt idx="19">
                  <c:v>4173.2</c:v>
                </c:pt>
                <c:pt idx="20">
                  <c:v>4173.2</c:v>
                </c:pt>
                <c:pt idx="21">
                  <c:v>4173.2</c:v>
                </c:pt>
                <c:pt idx="22">
                  <c:v>4173.2</c:v>
                </c:pt>
                <c:pt idx="23">
                  <c:v>4173.2</c:v>
                </c:pt>
                <c:pt idx="24">
                  <c:v>4173.2</c:v>
                </c:pt>
                <c:pt idx="25">
                  <c:v>4173.2</c:v>
                </c:pt>
                <c:pt idx="26">
                  <c:v>4173.2</c:v>
                </c:pt>
                <c:pt idx="27">
                  <c:v>4173.2</c:v>
                </c:pt>
                <c:pt idx="28">
                  <c:v>4173.2</c:v>
                </c:pt>
                <c:pt idx="29">
                  <c:v>4173.2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B-4867-AE09-4679F3CED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099520"/>
        <c:axId val="367099912"/>
      </c:lineChart>
      <c:catAx>
        <c:axId val="36709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099912"/>
        <c:crosses val="autoZero"/>
        <c:auto val="1"/>
        <c:lblAlgn val="ctr"/>
        <c:lblOffset val="100"/>
        <c:noMultiLvlLbl val="0"/>
      </c:catAx>
      <c:valAx>
        <c:axId val="36709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099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ЦБ'!$G$275:$G$305</c:f>
              <c:strCache>
                <c:ptCount val="31"/>
                <c:pt idx="0">
                  <c:v>01.10.2023</c:v>
                </c:pt>
                <c:pt idx="1">
                  <c:v>02.10.2023</c:v>
                </c:pt>
                <c:pt idx="2">
                  <c:v>03.10.2023</c:v>
                </c:pt>
                <c:pt idx="3">
                  <c:v>04.10.2023</c:v>
                </c:pt>
                <c:pt idx="4">
                  <c:v>05.10.2023</c:v>
                </c:pt>
                <c:pt idx="5">
                  <c:v>06.10.2023</c:v>
                </c:pt>
                <c:pt idx="6">
                  <c:v>07.10.2023</c:v>
                </c:pt>
                <c:pt idx="7">
                  <c:v>08.10.2023</c:v>
                </c:pt>
                <c:pt idx="8">
                  <c:v>09.10.2023</c:v>
                </c:pt>
                <c:pt idx="9">
                  <c:v>10.10.2023</c:v>
                </c:pt>
                <c:pt idx="10">
                  <c:v>11.10.2023</c:v>
                </c:pt>
                <c:pt idx="11">
                  <c:v>12.10.2023</c:v>
                </c:pt>
                <c:pt idx="12">
                  <c:v>13.10.2023</c:v>
                </c:pt>
                <c:pt idx="13">
                  <c:v>14.10.2023</c:v>
                </c:pt>
                <c:pt idx="14">
                  <c:v>15.10.2023</c:v>
                </c:pt>
                <c:pt idx="15">
                  <c:v>16.10.2023</c:v>
                </c:pt>
                <c:pt idx="16">
                  <c:v>17.10.2023</c:v>
                </c:pt>
                <c:pt idx="17">
                  <c:v>18.10.2023</c:v>
                </c:pt>
                <c:pt idx="18">
                  <c:v>19.10.2023</c:v>
                </c:pt>
                <c:pt idx="19">
                  <c:v>20.10.2023</c:v>
                </c:pt>
                <c:pt idx="20">
                  <c:v>21.10.2023</c:v>
                </c:pt>
                <c:pt idx="21">
                  <c:v>22.10.2023</c:v>
                </c:pt>
                <c:pt idx="22">
                  <c:v>23.10.2023</c:v>
                </c:pt>
                <c:pt idx="23">
                  <c:v>24.10.2023</c:v>
                </c:pt>
                <c:pt idx="24">
                  <c:v>25.10.2023</c:v>
                </c:pt>
                <c:pt idx="25">
                  <c:v>26.10.2023</c:v>
                </c:pt>
                <c:pt idx="26">
                  <c:v>27.10.2023</c:v>
                </c:pt>
                <c:pt idx="27">
                  <c:v>28.10.2023</c:v>
                </c:pt>
                <c:pt idx="28">
                  <c:v>29.10.2023</c:v>
                </c:pt>
                <c:pt idx="29">
                  <c:v>30.10.2023</c:v>
                </c:pt>
                <c:pt idx="30">
                  <c:v>31.10.2023</c:v>
                </c:pt>
              </c:strCache>
            </c:strRef>
          </c:cat>
          <c:val>
            <c:numRef>
              <c:f>'Техничка ЦБ'!$H$275:$H$305</c:f>
              <c:numCache>
                <c:formatCode>0.0000</c:formatCode>
                <c:ptCount val="31"/>
                <c:pt idx="0">
                  <c:v>4173.2</c:v>
                </c:pt>
                <c:pt idx="1">
                  <c:v>4173.2</c:v>
                </c:pt>
                <c:pt idx="2">
                  <c:v>4173.2</c:v>
                </c:pt>
                <c:pt idx="3">
                  <c:v>4173.2</c:v>
                </c:pt>
                <c:pt idx="4">
                  <c:v>4173.2</c:v>
                </c:pt>
                <c:pt idx="5">
                  <c:v>4173.2</c:v>
                </c:pt>
                <c:pt idx="6">
                  <c:v>4173.2</c:v>
                </c:pt>
                <c:pt idx="7">
                  <c:v>4173.2</c:v>
                </c:pt>
                <c:pt idx="8">
                  <c:v>4173.2</c:v>
                </c:pt>
                <c:pt idx="9">
                  <c:v>4173.2</c:v>
                </c:pt>
                <c:pt idx="10">
                  <c:v>4173.2</c:v>
                </c:pt>
                <c:pt idx="11">
                  <c:v>4173.2</c:v>
                </c:pt>
                <c:pt idx="12">
                  <c:v>4173.2</c:v>
                </c:pt>
                <c:pt idx="13">
                  <c:v>4173.2</c:v>
                </c:pt>
                <c:pt idx="14">
                  <c:v>4173.2</c:v>
                </c:pt>
                <c:pt idx="15">
                  <c:v>4173.2</c:v>
                </c:pt>
                <c:pt idx="16">
                  <c:v>4173.2</c:v>
                </c:pt>
                <c:pt idx="17">
                  <c:v>4173.2</c:v>
                </c:pt>
                <c:pt idx="18">
                  <c:v>4173.2</c:v>
                </c:pt>
                <c:pt idx="19">
                  <c:v>4173.2</c:v>
                </c:pt>
                <c:pt idx="20">
                  <c:v>4173.2</c:v>
                </c:pt>
                <c:pt idx="21">
                  <c:v>4173.2</c:v>
                </c:pt>
                <c:pt idx="22">
                  <c:v>4173.2</c:v>
                </c:pt>
                <c:pt idx="23">
                  <c:v>4173.2</c:v>
                </c:pt>
                <c:pt idx="24">
                  <c:v>4173.2</c:v>
                </c:pt>
                <c:pt idx="25">
                  <c:v>4173.2</c:v>
                </c:pt>
                <c:pt idx="26">
                  <c:v>4173.2</c:v>
                </c:pt>
                <c:pt idx="27">
                  <c:v>4173.2</c:v>
                </c:pt>
                <c:pt idx="28">
                  <c:v>4173.2</c:v>
                </c:pt>
                <c:pt idx="29">
                  <c:v>4173.2</c:v>
                </c:pt>
                <c:pt idx="30">
                  <c:v>4173.2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D0-4139-9154-CDFF3A746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101088"/>
        <c:axId val="367101480"/>
      </c:lineChart>
      <c:catAx>
        <c:axId val="36710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101480"/>
        <c:crosses val="autoZero"/>
        <c:auto val="1"/>
        <c:lblAlgn val="ctr"/>
        <c:lblOffset val="100"/>
        <c:noMultiLvlLbl val="0"/>
      </c:catAx>
      <c:valAx>
        <c:axId val="36710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101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ЦБ'!$G$306:$G$335</c:f>
              <c:strCache>
                <c:ptCount val="30"/>
                <c:pt idx="0">
                  <c:v>01.11.2023</c:v>
                </c:pt>
                <c:pt idx="1">
                  <c:v>02.11.2023</c:v>
                </c:pt>
                <c:pt idx="2">
                  <c:v>03.11.2023</c:v>
                </c:pt>
                <c:pt idx="3">
                  <c:v>04.11.2023</c:v>
                </c:pt>
                <c:pt idx="4">
                  <c:v>05.11.2023</c:v>
                </c:pt>
                <c:pt idx="5">
                  <c:v>06.11.2023</c:v>
                </c:pt>
                <c:pt idx="6">
                  <c:v>07.11.2023</c:v>
                </c:pt>
                <c:pt idx="7">
                  <c:v>08.11.2023</c:v>
                </c:pt>
                <c:pt idx="8">
                  <c:v>09.11.2023</c:v>
                </c:pt>
                <c:pt idx="9">
                  <c:v>10.11.2023</c:v>
                </c:pt>
                <c:pt idx="10">
                  <c:v>11.11.2023</c:v>
                </c:pt>
                <c:pt idx="11">
                  <c:v>12.11.2023</c:v>
                </c:pt>
                <c:pt idx="12">
                  <c:v>13.11.2023</c:v>
                </c:pt>
                <c:pt idx="13">
                  <c:v>14.11.2023</c:v>
                </c:pt>
                <c:pt idx="14">
                  <c:v>15.11.2023</c:v>
                </c:pt>
                <c:pt idx="15">
                  <c:v>16.11.2023</c:v>
                </c:pt>
                <c:pt idx="16">
                  <c:v>17.11.2023</c:v>
                </c:pt>
                <c:pt idx="17">
                  <c:v>18.11.2023</c:v>
                </c:pt>
                <c:pt idx="18">
                  <c:v>19.11.2023</c:v>
                </c:pt>
                <c:pt idx="19">
                  <c:v>20.11.2023</c:v>
                </c:pt>
                <c:pt idx="20">
                  <c:v>21.11.2023</c:v>
                </c:pt>
                <c:pt idx="21">
                  <c:v>22.11.2023</c:v>
                </c:pt>
                <c:pt idx="22">
                  <c:v>23.11.2023</c:v>
                </c:pt>
                <c:pt idx="23">
                  <c:v>24.11.2023</c:v>
                </c:pt>
                <c:pt idx="24">
                  <c:v>25.11.2023</c:v>
                </c:pt>
                <c:pt idx="25">
                  <c:v>26.11.2023</c:v>
                </c:pt>
                <c:pt idx="26">
                  <c:v>27.11.2023</c:v>
                </c:pt>
                <c:pt idx="27">
                  <c:v>28.11.2023</c:v>
                </c:pt>
                <c:pt idx="28">
                  <c:v>29.11.2023</c:v>
                </c:pt>
                <c:pt idx="29">
                  <c:v>30.11.2023</c:v>
                </c:pt>
              </c:strCache>
            </c:strRef>
          </c:cat>
          <c:val>
            <c:numRef>
              <c:f>'Техничка ЦБ'!$H$306:$H$335</c:f>
              <c:numCache>
                <c:formatCode>0.0000</c:formatCode>
                <c:ptCount val="30"/>
                <c:pt idx="0">
                  <c:v>4173.2</c:v>
                </c:pt>
                <c:pt idx="1">
                  <c:v>4173.2</c:v>
                </c:pt>
                <c:pt idx="2">
                  <c:v>4173.2</c:v>
                </c:pt>
                <c:pt idx="3">
                  <c:v>4173.2</c:v>
                </c:pt>
                <c:pt idx="4">
                  <c:v>4173.2</c:v>
                </c:pt>
                <c:pt idx="5">
                  <c:v>4173.2</c:v>
                </c:pt>
                <c:pt idx="6">
                  <c:v>4173.2</c:v>
                </c:pt>
                <c:pt idx="7">
                  <c:v>4173.2</c:v>
                </c:pt>
                <c:pt idx="8">
                  <c:v>4173.2</c:v>
                </c:pt>
                <c:pt idx="9">
                  <c:v>4173.2</c:v>
                </c:pt>
                <c:pt idx="10">
                  <c:v>4173.2</c:v>
                </c:pt>
                <c:pt idx="11">
                  <c:v>4173.2</c:v>
                </c:pt>
                <c:pt idx="12">
                  <c:v>4173.2</c:v>
                </c:pt>
                <c:pt idx="13">
                  <c:v>4173.2</c:v>
                </c:pt>
                <c:pt idx="14">
                  <c:v>4173.2</c:v>
                </c:pt>
                <c:pt idx="15">
                  <c:v>4173.2</c:v>
                </c:pt>
                <c:pt idx="16">
                  <c:v>4173.2</c:v>
                </c:pt>
                <c:pt idx="17">
                  <c:v>4173.2</c:v>
                </c:pt>
                <c:pt idx="18">
                  <c:v>4173.2</c:v>
                </c:pt>
                <c:pt idx="19">
                  <c:v>4173.2</c:v>
                </c:pt>
                <c:pt idx="20">
                  <c:v>4173.2</c:v>
                </c:pt>
                <c:pt idx="21">
                  <c:v>4173.2</c:v>
                </c:pt>
                <c:pt idx="22">
                  <c:v>4173.2</c:v>
                </c:pt>
                <c:pt idx="23">
                  <c:v>4173.2</c:v>
                </c:pt>
                <c:pt idx="24">
                  <c:v>4173.2</c:v>
                </c:pt>
                <c:pt idx="25">
                  <c:v>4173.2</c:v>
                </c:pt>
                <c:pt idx="26">
                  <c:v>4173.2</c:v>
                </c:pt>
                <c:pt idx="27">
                  <c:v>4173.2</c:v>
                </c:pt>
                <c:pt idx="28">
                  <c:v>4173.2</c:v>
                </c:pt>
                <c:pt idx="29">
                  <c:v>4173.2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65-4D4B-96F7-878B9BCEE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101872"/>
        <c:axId val="367102264"/>
      </c:lineChart>
      <c:catAx>
        <c:axId val="36710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102264"/>
        <c:crosses val="autoZero"/>
        <c:auto val="1"/>
        <c:lblAlgn val="ctr"/>
        <c:lblOffset val="100"/>
        <c:noMultiLvlLbl val="0"/>
      </c:catAx>
      <c:valAx>
        <c:axId val="36710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101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ЦБ'!$G$336:$G$366</c:f>
              <c:strCache>
                <c:ptCount val="31"/>
                <c:pt idx="0">
                  <c:v>01.12.2023</c:v>
                </c:pt>
                <c:pt idx="1">
                  <c:v>02.12.2023</c:v>
                </c:pt>
                <c:pt idx="2">
                  <c:v>03.12.2023</c:v>
                </c:pt>
                <c:pt idx="3">
                  <c:v>04.12.2023</c:v>
                </c:pt>
                <c:pt idx="4">
                  <c:v>05.12.2023</c:v>
                </c:pt>
                <c:pt idx="5">
                  <c:v>06.12.2023</c:v>
                </c:pt>
                <c:pt idx="6">
                  <c:v>07.12.2023</c:v>
                </c:pt>
                <c:pt idx="7">
                  <c:v>08.12.2023</c:v>
                </c:pt>
                <c:pt idx="8">
                  <c:v>09.12.2023</c:v>
                </c:pt>
                <c:pt idx="9">
                  <c:v>10.12.2023</c:v>
                </c:pt>
                <c:pt idx="10">
                  <c:v>11.12.2023</c:v>
                </c:pt>
                <c:pt idx="11">
                  <c:v>12.12.2023</c:v>
                </c:pt>
                <c:pt idx="12">
                  <c:v>13.12.2023</c:v>
                </c:pt>
                <c:pt idx="13">
                  <c:v>14.12.2023</c:v>
                </c:pt>
                <c:pt idx="14">
                  <c:v>15.12.2023</c:v>
                </c:pt>
                <c:pt idx="15">
                  <c:v>16.12.2023</c:v>
                </c:pt>
                <c:pt idx="16">
                  <c:v>17.12.2023</c:v>
                </c:pt>
                <c:pt idx="17">
                  <c:v>18.12.2023</c:v>
                </c:pt>
                <c:pt idx="18">
                  <c:v>19.12.2023</c:v>
                </c:pt>
                <c:pt idx="19">
                  <c:v>20.12.2023</c:v>
                </c:pt>
                <c:pt idx="20">
                  <c:v>21.12.2023</c:v>
                </c:pt>
                <c:pt idx="21">
                  <c:v>22.12.2023</c:v>
                </c:pt>
                <c:pt idx="22">
                  <c:v>23.12.2023</c:v>
                </c:pt>
                <c:pt idx="23">
                  <c:v>24.12.2023</c:v>
                </c:pt>
                <c:pt idx="24">
                  <c:v>25.12.2023</c:v>
                </c:pt>
                <c:pt idx="25">
                  <c:v>26.12.2023</c:v>
                </c:pt>
                <c:pt idx="26">
                  <c:v>27.12.2023</c:v>
                </c:pt>
                <c:pt idx="27">
                  <c:v>28.12.2023</c:v>
                </c:pt>
                <c:pt idx="28">
                  <c:v>29.12.2023</c:v>
                </c:pt>
                <c:pt idx="29">
                  <c:v>30.12.2023</c:v>
                </c:pt>
                <c:pt idx="30">
                  <c:v>31.12.2023</c:v>
                </c:pt>
              </c:strCache>
            </c:strRef>
          </c:cat>
          <c:val>
            <c:numRef>
              <c:f>'Техничка ЦБ'!$H$336:$H$366</c:f>
              <c:numCache>
                <c:formatCode>0.0000</c:formatCode>
                <c:ptCount val="31"/>
                <c:pt idx="0">
                  <c:v>4173.2</c:v>
                </c:pt>
                <c:pt idx="1">
                  <c:v>4173.2</c:v>
                </c:pt>
                <c:pt idx="2">
                  <c:v>4173.2</c:v>
                </c:pt>
                <c:pt idx="3">
                  <c:v>4173.2</c:v>
                </c:pt>
                <c:pt idx="4">
                  <c:v>4173.2</c:v>
                </c:pt>
                <c:pt idx="5">
                  <c:v>4173.2</c:v>
                </c:pt>
                <c:pt idx="6">
                  <c:v>4173.2</c:v>
                </c:pt>
                <c:pt idx="7">
                  <c:v>4173.2</c:v>
                </c:pt>
                <c:pt idx="8">
                  <c:v>4173.2</c:v>
                </c:pt>
                <c:pt idx="9">
                  <c:v>4173.2</c:v>
                </c:pt>
                <c:pt idx="10">
                  <c:v>4173.2</c:v>
                </c:pt>
                <c:pt idx="11">
                  <c:v>4173.2</c:v>
                </c:pt>
                <c:pt idx="12">
                  <c:v>4173.2</c:v>
                </c:pt>
                <c:pt idx="13">
                  <c:v>4173.2</c:v>
                </c:pt>
                <c:pt idx="14">
                  <c:v>4173.2</c:v>
                </c:pt>
                <c:pt idx="15">
                  <c:v>4173.2</c:v>
                </c:pt>
                <c:pt idx="16">
                  <c:v>4173.2</c:v>
                </c:pt>
                <c:pt idx="17">
                  <c:v>4173.2</c:v>
                </c:pt>
                <c:pt idx="18">
                  <c:v>4173.2</c:v>
                </c:pt>
                <c:pt idx="19">
                  <c:v>4173.2</c:v>
                </c:pt>
                <c:pt idx="20">
                  <c:v>4173.2</c:v>
                </c:pt>
                <c:pt idx="21">
                  <c:v>4173.2</c:v>
                </c:pt>
                <c:pt idx="22">
                  <c:v>4173.2</c:v>
                </c:pt>
                <c:pt idx="23">
                  <c:v>4173.2</c:v>
                </c:pt>
                <c:pt idx="24">
                  <c:v>4173.2</c:v>
                </c:pt>
                <c:pt idx="25">
                  <c:v>4173.2</c:v>
                </c:pt>
                <c:pt idx="26">
                  <c:v>4173.2</c:v>
                </c:pt>
                <c:pt idx="27">
                  <c:v>4173.2</c:v>
                </c:pt>
                <c:pt idx="28">
                  <c:v>4173.2</c:v>
                </c:pt>
                <c:pt idx="29">
                  <c:v>4173.2</c:v>
                </c:pt>
                <c:pt idx="30">
                  <c:v>4173.2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B-4889-A5E5-43D15F6EA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103440"/>
        <c:axId val="367103832"/>
      </c:lineChart>
      <c:catAx>
        <c:axId val="36710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103832"/>
        <c:crosses val="autoZero"/>
        <c:auto val="1"/>
        <c:lblAlgn val="ctr"/>
        <c:lblOffset val="100"/>
        <c:noMultiLvlLbl val="0"/>
      </c:catAx>
      <c:valAx>
        <c:axId val="36710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103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64519495304051"/>
                  <c:y val="-0.1386344520170267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ЦБ'!$J$2:$J$32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'Техничка ЦБ'!$K$2:$K$32</c:f>
              <c:numCache>
                <c:formatCode>0.0000</c:formatCode>
                <c:ptCount val="31"/>
                <c:pt idx="0">
                  <c:v>55.2</c:v>
                </c:pt>
                <c:pt idx="1">
                  <c:v>55.2</c:v>
                </c:pt>
                <c:pt idx="2">
                  <c:v>55.2</c:v>
                </c:pt>
                <c:pt idx="3">
                  <c:v>55.2</c:v>
                </c:pt>
                <c:pt idx="4">
                  <c:v>55.2</c:v>
                </c:pt>
                <c:pt idx="5">
                  <c:v>55.2</c:v>
                </c:pt>
                <c:pt idx="6">
                  <c:v>55.2</c:v>
                </c:pt>
                <c:pt idx="7">
                  <c:v>55.2</c:v>
                </c:pt>
                <c:pt idx="8">
                  <c:v>55.2</c:v>
                </c:pt>
                <c:pt idx="9">
                  <c:v>55.2</c:v>
                </c:pt>
                <c:pt idx="10">
                  <c:v>55.2</c:v>
                </c:pt>
                <c:pt idx="11">
                  <c:v>55.2</c:v>
                </c:pt>
                <c:pt idx="12">
                  <c:v>55.2</c:v>
                </c:pt>
                <c:pt idx="13">
                  <c:v>55.2</c:v>
                </c:pt>
                <c:pt idx="14">
                  <c:v>55.2</c:v>
                </c:pt>
                <c:pt idx="15">
                  <c:v>55.2</c:v>
                </c:pt>
                <c:pt idx="16">
                  <c:v>55.2</c:v>
                </c:pt>
                <c:pt idx="17">
                  <c:v>55.2</c:v>
                </c:pt>
                <c:pt idx="18">
                  <c:v>55.2</c:v>
                </c:pt>
                <c:pt idx="19">
                  <c:v>55.2</c:v>
                </c:pt>
                <c:pt idx="20">
                  <c:v>55.2</c:v>
                </c:pt>
                <c:pt idx="21">
                  <c:v>55.2</c:v>
                </c:pt>
                <c:pt idx="22">
                  <c:v>55.2</c:v>
                </c:pt>
                <c:pt idx="23">
                  <c:v>55.2</c:v>
                </c:pt>
                <c:pt idx="24">
                  <c:v>55.2</c:v>
                </c:pt>
                <c:pt idx="25">
                  <c:v>55.2</c:v>
                </c:pt>
                <c:pt idx="26">
                  <c:v>55.2</c:v>
                </c:pt>
                <c:pt idx="27">
                  <c:v>55.2</c:v>
                </c:pt>
                <c:pt idx="28">
                  <c:v>55.2</c:v>
                </c:pt>
                <c:pt idx="29">
                  <c:v>55.2</c:v>
                </c:pt>
                <c:pt idx="30">
                  <c:v>55.2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5F-4BAD-972F-3FB8BE75C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104616"/>
        <c:axId val="367105008"/>
      </c:lineChart>
      <c:catAx>
        <c:axId val="367104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105008"/>
        <c:crosses val="autoZero"/>
        <c:auto val="1"/>
        <c:lblAlgn val="ctr"/>
        <c:lblOffset val="100"/>
        <c:noMultiLvlLbl val="0"/>
      </c:catAx>
      <c:valAx>
        <c:axId val="36710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104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487229758930737"/>
                  <c:y val="-0.371590359949898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ЦБ'!$J$33:$J$60</c:f>
              <c:strCache>
                <c:ptCount val="28"/>
                <c:pt idx="0">
                  <c:v>01.02.2023</c:v>
                </c:pt>
                <c:pt idx="1">
                  <c:v>02.02.2023</c:v>
                </c:pt>
                <c:pt idx="2">
                  <c:v>03.02.2023</c:v>
                </c:pt>
                <c:pt idx="3">
                  <c:v>04.02.2023</c:v>
                </c:pt>
                <c:pt idx="4">
                  <c:v>05.02.2023</c:v>
                </c:pt>
                <c:pt idx="5">
                  <c:v>06.02.2023</c:v>
                </c:pt>
                <c:pt idx="6">
                  <c:v>07.02.2023</c:v>
                </c:pt>
                <c:pt idx="7">
                  <c:v>08.02.2023</c:v>
                </c:pt>
                <c:pt idx="8">
                  <c:v>09.02.2023</c:v>
                </c:pt>
                <c:pt idx="9">
                  <c:v>10.02.2023</c:v>
                </c:pt>
                <c:pt idx="10">
                  <c:v>11.02.2023</c:v>
                </c:pt>
                <c:pt idx="11">
                  <c:v>12.02.2023</c:v>
                </c:pt>
                <c:pt idx="12">
                  <c:v>13.02.2023</c:v>
                </c:pt>
                <c:pt idx="13">
                  <c:v>14.02.2023</c:v>
                </c:pt>
                <c:pt idx="14">
                  <c:v>15.02.2023</c:v>
                </c:pt>
                <c:pt idx="15">
                  <c:v>16.02.2023</c:v>
                </c:pt>
                <c:pt idx="16">
                  <c:v>17.02.2023</c:v>
                </c:pt>
                <c:pt idx="17">
                  <c:v>18.02.2023</c:v>
                </c:pt>
                <c:pt idx="18">
                  <c:v>19.02.2023</c:v>
                </c:pt>
                <c:pt idx="19">
                  <c:v>20.02.2023</c:v>
                </c:pt>
                <c:pt idx="20">
                  <c:v>21.02.2023</c:v>
                </c:pt>
                <c:pt idx="21">
                  <c:v>22.02.2023</c:v>
                </c:pt>
                <c:pt idx="22">
                  <c:v>23.02.2023</c:v>
                </c:pt>
                <c:pt idx="23">
                  <c:v>24.02.2023</c:v>
                </c:pt>
                <c:pt idx="24">
                  <c:v>25.02.2023</c:v>
                </c:pt>
                <c:pt idx="25">
                  <c:v>26.02.2023</c:v>
                </c:pt>
                <c:pt idx="26">
                  <c:v>27.02.2023</c:v>
                </c:pt>
                <c:pt idx="27">
                  <c:v>28.02.2023</c:v>
                </c:pt>
              </c:strCache>
            </c:strRef>
          </c:cat>
          <c:val>
            <c:numRef>
              <c:f>'Техничка ЦБ'!$K$33:$K$60</c:f>
              <c:numCache>
                <c:formatCode>0.0000</c:formatCode>
                <c:ptCount val="28"/>
                <c:pt idx="0">
                  <c:v>55.2</c:v>
                </c:pt>
                <c:pt idx="1">
                  <c:v>55.2</c:v>
                </c:pt>
                <c:pt idx="2">
                  <c:v>55.2</c:v>
                </c:pt>
                <c:pt idx="3">
                  <c:v>55.2</c:v>
                </c:pt>
                <c:pt idx="4">
                  <c:v>55.2</c:v>
                </c:pt>
                <c:pt idx="5">
                  <c:v>55.2</c:v>
                </c:pt>
                <c:pt idx="6">
                  <c:v>55.2</c:v>
                </c:pt>
                <c:pt idx="7">
                  <c:v>55.2</c:v>
                </c:pt>
                <c:pt idx="8">
                  <c:v>55.2</c:v>
                </c:pt>
                <c:pt idx="9">
                  <c:v>55.2</c:v>
                </c:pt>
                <c:pt idx="10">
                  <c:v>55.2</c:v>
                </c:pt>
                <c:pt idx="11">
                  <c:v>55.2</c:v>
                </c:pt>
                <c:pt idx="12">
                  <c:v>55.2</c:v>
                </c:pt>
                <c:pt idx="13">
                  <c:v>55.2</c:v>
                </c:pt>
                <c:pt idx="14">
                  <c:v>55.2</c:v>
                </c:pt>
                <c:pt idx="15">
                  <c:v>55.2</c:v>
                </c:pt>
                <c:pt idx="16">
                  <c:v>55.2</c:v>
                </c:pt>
                <c:pt idx="17">
                  <c:v>55.2</c:v>
                </c:pt>
                <c:pt idx="18">
                  <c:v>55.2</c:v>
                </c:pt>
                <c:pt idx="19">
                  <c:v>55.2</c:v>
                </c:pt>
                <c:pt idx="20">
                  <c:v>55.2</c:v>
                </c:pt>
                <c:pt idx="21">
                  <c:v>55.2</c:v>
                </c:pt>
                <c:pt idx="22">
                  <c:v>55.2</c:v>
                </c:pt>
                <c:pt idx="23">
                  <c:v>55.2</c:v>
                </c:pt>
                <c:pt idx="24">
                  <c:v>55.2</c:v>
                </c:pt>
                <c:pt idx="25">
                  <c:v>55.2</c:v>
                </c:pt>
                <c:pt idx="26">
                  <c:v>55.2</c:v>
                </c:pt>
                <c:pt idx="27">
                  <c:v>55.2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2-4E40-8F08-446428D37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105400"/>
        <c:axId val="367105792"/>
      </c:lineChart>
      <c:catAx>
        <c:axId val="367105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105792"/>
        <c:crosses val="autoZero"/>
        <c:auto val="1"/>
        <c:lblAlgn val="ctr"/>
        <c:lblOffset val="100"/>
        <c:noMultiLvlLbl val="0"/>
      </c:catAx>
      <c:valAx>
        <c:axId val="36710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105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98085781445994"/>
                  <c:y val="-0.2186868176611716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ЦБ'!$J$61:$J$91</c:f>
              <c:strCache>
                <c:ptCount val="31"/>
                <c:pt idx="0">
                  <c:v>01.03.2023</c:v>
                </c:pt>
                <c:pt idx="1">
                  <c:v>02.03.2023</c:v>
                </c:pt>
                <c:pt idx="2">
                  <c:v>03.03.2023</c:v>
                </c:pt>
                <c:pt idx="3">
                  <c:v>04.03.2023</c:v>
                </c:pt>
                <c:pt idx="4">
                  <c:v>05.03.2023</c:v>
                </c:pt>
                <c:pt idx="5">
                  <c:v>06.03.2023</c:v>
                </c:pt>
                <c:pt idx="6">
                  <c:v>07.03.2023</c:v>
                </c:pt>
                <c:pt idx="7">
                  <c:v>08.03.2023</c:v>
                </c:pt>
                <c:pt idx="8">
                  <c:v>09.03.2023</c:v>
                </c:pt>
                <c:pt idx="9">
                  <c:v>10.03.2023</c:v>
                </c:pt>
                <c:pt idx="10">
                  <c:v>11.03.2023</c:v>
                </c:pt>
                <c:pt idx="11">
                  <c:v>12.03.2023</c:v>
                </c:pt>
                <c:pt idx="12">
                  <c:v>13.03.2023</c:v>
                </c:pt>
                <c:pt idx="13">
                  <c:v>14.03.2023</c:v>
                </c:pt>
                <c:pt idx="14">
                  <c:v>15.03.2023</c:v>
                </c:pt>
                <c:pt idx="15">
                  <c:v>16.03.2023</c:v>
                </c:pt>
                <c:pt idx="16">
                  <c:v>17.03.2023</c:v>
                </c:pt>
                <c:pt idx="17">
                  <c:v>18.03.2023</c:v>
                </c:pt>
                <c:pt idx="18">
                  <c:v>19.03.2023</c:v>
                </c:pt>
                <c:pt idx="19">
                  <c:v>20.03.2023</c:v>
                </c:pt>
                <c:pt idx="20">
                  <c:v>21.03.2023</c:v>
                </c:pt>
                <c:pt idx="21">
                  <c:v>22.03.2023</c:v>
                </c:pt>
                <c:pt idx="22">
                  <c:v>23.03.2023</c:v>
                </c:pt>
                <c:pt idx="23">
                  <c:v>24.03.2023</c:v>
                </c:pt>
                <c:pt idx="24">
                  <c:v>25.03.2023</c:v>
                </c:pt>
                <c:pt idx="25">
                  <c:v>26.03.2023</c:v>
                </c:pt>
                <c:pt idx="26">
                  <c:v>27.03.2023</c:v>
                </c:pt>
                <c:pt idx="27">
                  <c:v>28.03.2023</c:v>
                </c:pt>
                <c:pt idx="28">
                  <c:v>29.03.2023</c:v>
                </c:pt>
                <c:pt idx="29">
                  <c:v>30.03.2023</c:v>
                </c:pt>
                <c:pt idx="30">
                  <c:v>31.03.2023</c:v>
                </c:pt>
              </c:strCache>
            </c:strRef>
          </c:cat>
          <c:val>
            <c:numRef>
              <c:f>'Техничка ЦБ'!$K$61:$K$91</c:f>
              <c:numCache>
                <c:formatCode>0.0000</c:formatCode>
                <c:ptCount val="31"/>
                <c:pt idx="0">
                  <c:v>55.2</c:v>
                </c:pt>
                <c:pt idx="1">
                  <c:v>55.2</c:v>
                </c:pt>
                <c:pt idx="2">
                  <c:v>55.2</c:v>
                </c:pt>
                <c:pt idx="3">
                  <c:v>55.2</c:v>
                </c:pt>
                <c:pt idx="4">
                  <c:v>55.2</c:v>
                </c:pt>
                <c:pt idx="5">
                  <c:v>55.2</c:v>
                </c:pt>
                <c:pt idx="6">
                  <c:v>55.2</c:v>
                </c:pt>
                <c:pt idx="7">
                  <c:v>55.2</c:v>
                </c:pt>
                <c:pt idx="8">
                  <c:v>55.2</c:v>
                </c:pt>
                <c:pt idx="9">
                  <c:v>55.2</c:v>
                </c:pt>
                <c:pt idx="10">
                  <c:v>55.2</c:v>
                </c:pt>
                <c:pt idx="11">
                  <c:v>55.2</c:v>
                </c:pt>
                <c:pt idx="12">
                  <c:v>55.2</c:v>
                </c:pt>
                <c:pt idx="13">
                  <c:v>55.2</c:v>
                </c:pt>
                <c:pt idx="14">
                  <c:v>55.2</c:v>
                </c:pt>
                <c:pt idx="15">
                  <c:v>55.2</c:v>
                </c:pt>
                <c:pt idx="16">
                  <c:v>55.2</c:v>
                </c:pt>
                <c:pt idx="17">
                  <c:v>55.2</c:v>
                </c:pt>
                <c:pt idx="18">
                  <c:v>55.2</c:v>
                </c:pt>
                <c:pt idx="19">
                  <c:v>55.2</c:v>
                </c:pt>
                <c:pt idx="20">
                  <c:v>55.2</c:v>
                </c:pt>
                <c:pt idx="21">
                  <c:v>55.2</c:v>
                </c:pt>
                <c:pt idx="22">
                  <c:v>55.2</c:v>
                </c:pt>
                <c:pt idx="23">
                  <c:v>55.2</c:v>
                </c:pt>
                <c:pt idx="24">
                  <c:v>55.2</c:v>
                </c:pt>
                <c:pt idx="25">
                  <c:v>55.2</c:v>
                </c:pt>
                <c:pt idx="26">
                  <c:v>55.2</c:v>
                </c:pt>
                <c:pt idx="27">
                  <c:v>55.2</c:v>
                </c:pt>
                <c:pt idx="28">
                  <c:v>55.2</c:v>
                </c:pt>
                <c:pt idx="29">
                  <c:v>55.2</c:v>
                </c:pt>
                <c:pt idx="30">
                  <c:v>55.2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9C-46A9-BA91-BD6C3C574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106968"/>
        <c:axId val="367107360"/>
      </c:lineChart>
      <c:catAx>
        <c:axId val="367106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107360"/>
        <c:crosses val="autoZero"/>
        <c:auto val="1"/>
        <c:lblAlgn val="ctr"/>
        <c:lblOffset val="100"/>
        <c:noMultiLvlLbl val="0"/>
      </c:catAx>
      <c:valAx>
        <c:axId val="36710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106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414055170814493"/>
                  <c:y val="-0.251720263751459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ЦБ'!$J$92:$J$121</c:f>
              <c:strCache>
                <c:ptCount val="30"/>
                <c:pt idx="0">
                  <c:v>01.04.2023</c:v>
                </c:pt>
                <c:pt idx="1">
                  <c:v>02.04.2023</c:v>
                </c:pt>
                <c:pt idx="2">
                  <c:v>03.04.2023</c:v>
                </c:pt>
                <c:pt idx="3">
                  <c:v>04.04.2023</c:v>
                </c:pt>
                <c:pt idx="4">
                  <c:v>05.04.2023</c:v>
                </c:pt>
                <c:pt idx="5">
                  <c:v>06.04.2023</c:v>
                </c:pt>
                <c:pt idx="6">
                  <c:v>07.04.2023</c:v>
                </c:pt>
                <c:pt idx="7">
                  <c:v>08.04.2023</c:v>
                </c:pt>
                <c:pt idx="8">
                  <c:v>09.04.2023</c:v>
                </c:pt>
                <c:pt idx="9">
                  <c:v>10.04.2023</c:v>
                </c:pt>
                <c:pt idx="10">
                  <c:v>11.04.2023</c:v>
                </c:pt>
                <c:pt idx="11">
                  <c:v>12.04.2023</c:v>
                </c:pt>
                <c:pt idx="12">
                  <c:v>13.04.2023</c:v>
                </c:pt>
                <c:pt idx="13">
                  <c:v>14.04.2023</c:v>
                </c:pt>
                <c:pt idx="14">
                  <c:v>15.04.2023</c:v>
                </c:pt>
                <c:pt idx="15">
                  <c:v>16.04.2023</c:v>
                </c:pt>
                <c:pt idx="16">
                  <c:v>17.04.2023</c:v>
                </c:pt>
                <c:pt idx="17">
                  <c:v>18.04.2023</c:v>
                </c:pt>
                <c:pt idx="18">
                  <c:v>19.04.2023</c:v>
                </c:pt>
                <c:pt idx="19">
                  <c:v>20.04.2023</c:v>
                </c:pt>
                <c:pt idx="20">
                  <c:v>21.04.2023</c:v>
                </c:pt>
                <c:pt idx="21">
                  <c:v>22.04.2023</c:v>
                </c:pt>
                <c:pt idx="22">
                  <c:v>23.04.2023</c:v>
                </c:pt>
                <c:pt idx="23">
                  <c:v>24.04.2023</c:v>
                </c:pt>
                <c:pt idx="24">
                  <c:v>25.04.2023</c:v>
                </c:pt>
                <c:pt idx="25">
                  <c:v>26.04.2023</c:v>
                </c:pt>
                <c:pt idx="26">
                  <c:v>27.04.2023</c:v>
                </c:pt>
                <c:pt idx="27">
                  <c:v>28.04.2023</c:v>
                </c:pt>
                <c:pt idx="28">
                  <c:v>29.04.2023</c:v>
                </c:pt>
                <c:pt idx="29">
                  <c:v>30.04.2023</c:v>
                </c:pt>
              </c:strCache>
            </c:strRef>
          </c:cat>
          <c:val>
            <c:numRef>
              <c:f>'Техничка ЦБ'!$K$92:$K$121</c:f>
              <c:numCache>
                <c:formatCode>0.0000</c:formatCode>
                <c:ptCount val="30"/>
                <c:pt idx="0">
                  <c:v>55.2</c:v>
                </c:pt>
                <c:pt idx="1">
                  <c:v>55.2</c:v>
                </c:pt>
                <c:pt idx="2">
                  <c:v>55.2</c:v>
                </c:pt>
                <c:pt idx="3">
                  <c:v>55.2</c:v>
                </c:pt>
                <c:pt idx="4">
                  <c:v>55.2</c:v>
                </c:pt>
                <c:pt idx="5">
                  <c:v>55.2</c:v>
                </c:pt>
                <c:pt idx="6">
                  <c:v>55.2</c:v>
                </c:pt>
                <c:pt idx="7">
                  <c:v>55.2</c:v>
                </c:pt>
                <c:pt idx="8">
                  <c:v>55.2</c:v>
                </c:pt>
                <c:pt idx="9">
                  <c:v>55.2</c:v>
                </c:pt>
                <c:pt idx="10">
                  <c:v>55.2</c:v>
                </c:pt>
                <c:pt idx="11">
                  <c:v>55.2</c:v>
                </c:pt>
                <c:pt idx="12">
                  <c:v>55.2</c:v>
                </c:pt>
                <c:pt idx="13">
                  <c:v>55.2</c:v>
                </c:pt>
                <c:pt idx="14">
                  <c:v>55.2</c:v>
                </c:pt>
                <c:pt idx="15">
                  <c:v>55.2</c:v>
                </c:pt>
                <c:pt idx="16">
                  <c:v>55.2</c:v>
                </c:pt>
                <c:pt idx="17">
                  <c:v>55.2</c:v>
                </c:pt>
                <c:pt idx="18">
                  <c:v>55.2</c:v>
                </c:pt>
                <c:pt idx="19">
                  <c:v>55.2</c:v>
                </c:pt>
                <c:pt idx="20">
                  <c:v>55.2</c:v>
                </c:pt>
                <c:pt idx="21">
                  <c:v>55.2</c:v>
                </c:pt>
                <c:pt idx="22">
                  <c:v>55.2</c:v>
                </c:pt>
                <c:pt idx="23">
                  <c:v>55.2</c:v>
                </c:pt>
                <c:pt idx="24">
                  <c:v>55.2</c:v>
                </c:pt>
                <c:pt idx="25">
                  <c:v>55.2</c:v>
                </c:pt>
                <c:pt idx="26">
                  <c:v>55.2</c:v>
                </c:pt>
                <c:pt idx="27">
                  <c:v>55.2</c:v>
                </c:pt>
                <c:pt idx="28">
                  <c:v>55.2</c:v>
                </c:pt>
                <c:pt idx="29">
                  <c:v>55.2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AE-4D2D-85E7-90B4B6748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107752"/>
        <c:axId val="367108144"/>
      </c:lineChart>
      <c:catAx>
        <c:axId val="367107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108144"/>
        <c:crosses val="autoZero"/>
        <c:auto val="1"/>
        <c:lblAlgn val="ctr"/>
        <c:lblOffset val="100"/>
        <c:noMultiLvlLbl val="0"/>
      </c:catAx>
      <c:valAx>
        <c:axId val="36710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107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05180828300077"/>
                  <c:y val="-0.3709543523007652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ЦБ'!$J$122:$J$152</c:f>
              <c:strCache>
                <c:ptCount val="31"/>
                <c:pt idx="0">
                  <c:v>01.05.2023</c:v>
                </c:pt>
                <c:pt idx="1">
                  <c:v>02.05.2023</c:v>
                </c:pt>
                <c:pt idx="2">
                  <c:v>03.05.2023</c:v>
                </c:pt>
                <c:pt idx="3">
                  <c:v>04.05.2023</c:v>
                </c:pt>
                <c:pt idx="4">
                  <c:v>05.05.2023</c:v>
                </c:pt>
                <c:pt idx="5">
                  <c:v>06.05.2023</c:v>
                </c:pt>
                <c:pt idx="6">
                  <c:v>07.05.2023</c:v>
                </c:pt>
                <c:pt idx="7">
                  <c:v>08.05.2023</c:v>
                </c:pt>
                <c:pt idx="8">
                  <c:v>09.05.2023</c:v>
                </c:pt>
                <c:pt idx="9">
                  <c:v>10.05.2023</c:v>
                </c:pt>
                <c:pt idx="10">
                  <c:v>11.05.2023</c:v>
                </c:pt>
                <c:pt idx="11">
                  <c:v>12.05.2023</c:v>
                </c:pt>
                <c:pt idx="12">
                  <c:v>13.05.2023</c:v>
                </c:pt>
                <c:pt idx="13">
                  <c:v>14.05.2023</c:v>
                </c:pt>
                <c:pt idx="14">
                  <c:v>15.05.2023</c:v>
                </c:pt>
                <c:pt idx="15">
                  <c:v>16.05.2023</c:v>
                </c:pt>
                <c:pt idx="16">
                  <c:v>17.05.2023</c:v>
                </c:pt>
                <c:pt idx="17">
                  <c:v>18.05.2023</c:v>
                </c:pt>
                <c:pt idx="18">
                  <c:v>19.05.2023</c:v>
                </c:pt>
                <c:pt idx="19">
                  <c:v>20.05.2023</c:v>
                </c:pt>
                <c:pt idx="20">
                  <c:v>21.05.2023</c:v>
                </c:pt>
                <c:pt idx="21">
                  <c:v>22.05.2023</c:v>
                </c:pt>
                <c:pt idx="22">
                  <c:v>23.05.2023</c:v>
                </c:pt>
                <c:pt idx="23">
                  <c:v>24.05.2023</c:v>
                </c:pt>
                <c:pt idx="24">
                  <c:v>25.05.2023</c:v>
                </c:pt>
                <c:pt idx="25">
                  <c:v>26.05.2023</c:v>
                </c:pt>
                <c:pt idx="26">
                  <c:v>27.05.2023</c:v>
                </c:pt>
                <c:pt idx="27">
                  <c:v>28.05.2023</c:v>
                </c:pt>
                <c:pt idx="28">
                  <c:v>29.05.2023</c:v>
                </c:pt>
                <c:pt idx="29">
                  <c:v>30.05.2023</c:v>
                </c:pt>
                <c:pt idx="30">
                  <c:v>31.05.2023</c:v>
                </c:pt>
              </c:strCache>
            </c:strRef>
          </c:cat>
          <c:val>
            <c:numRef>
              <c:f>'Техничка ЦБ'!$K$122:$K$152</c:f>
              <c:numCache>
                <c:formatCode>0.0000</c:formatCode>
                <c:ptCount val="31"/>
                <c:pt idx="0">
                  <c:v>55.2</c:v>
                </c:pt>
                <c:pt idx="1">
                  <c:v>55.2</c:v>
                </c:pt>
                <c:pt idx="2">
                  <c:v>55.2</c:v>
                </c:pt>
                <c:pt idx="3">
                  <c:v>55.2</c:v>
                </c:pt>
                <c:pt idx="4">
                  <c:v>55.2</c:v>
                </c:pt>
                <c:pt idx="5">
                  <c:v>55.2</c:v>
                </c:pt>
                <c:pt idx="6">
                  <c:v>55.2</c:v>
                </c:pt>
                <c:pt idx="7">
                  <c:v>55.2</c:v>
                </c:pt>
                <c:pt idx="8">
                  <c:v>55.2</c:v>
                </c:pt>
                <c:pt idx="9">
                  <c:v>55.2</c:v>
                </c:pt>
                <c:pt idx="10">
                  <c:v>55.2</c:v>
                </c:pt>
                <c:pt idx="11">
                  <c:v>55.2</c:v>
                </c:pt>
                <c:pt idx="12">
                  <c:v>55.2</c:v>
                </c:pt>
                <c:pt idx="13">
                  <c:v>55.2</c:v>
                </c:pt>
                <c:pt idx="14">
                  <c:v>55.2</c:v>
                </c:pt>
                <c:pt idx="15">
                  <c:v>55.2</c:v>
                </c:pt>
                <c:pt idx="16">
                  <c:v>55.2</c:v>
                </c:pt>
                <c:pt idx="17">
                  <c:v>55.2</c:v>
                </c:pt>
                <c:pt idx="18">
                  <c:v>55.2</c:v>
                </c:pt>
                <c:pt idx="19">
                  <c:v>55.2</c:v>
                </c:pt>
                <c:pt idx="20">
                  <c:v>55.2</c:v>
                </c:pt>
                <c:pt idx="21">
                  <c:v>55.2</c:v>
                </c:pt>
                <c:pt idx="22">
                  <c:v>55.2</c:v>
                </c:pt>
                <c:pt idx="23">
                  <c:v>55.2</c:v>
                </c:pt>
                <c:pt idx="24">
                  <c:v>55.2</c:v>
                </c:pt>
                <c:pt idx="25">
                  <c:v>55.2</c:v>
                </c:pt>
                <c:pt idx="26">
                  <c:v>55.2</c:v>
                </c:pt>
                <c:pt idx="27">
                  <c:v>55.2</c:v>
                </c:pt>
                <c:pt idx="28">
                  <c:v>55.2</c:v>
                </c:pt>
                <c:pt idx="29">
                  <c:v>55.2</c:v>
                </c:pt>
                <c:pt idx="30">
                  <c:v>55.2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3C-4D6A-8272-CFF69832C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109320"/>
        <c:axId val="367109712"/>
      </c:lineChart>
      <c:catAx>
        <c:axId val="367109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109712"/>
        <c:crosses val="autoZero"/>
        <c:auto val="1"/>
        <c:lblAlgn val="ctr"/>
        <c:lblOffset val="100"/>
        <c:noMultiLvlLbl val="0"/>
      </c:catAx>
      <c:valAx>
        <c:axId val="36710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109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5130253296651172"/>
                  <c:y val="0.13204431725643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ЦБ'!$J$153:$J$182</c:f>
              <c:strCache>
                <c:ptCount val="30"/>
                <c:pt idx="0">
                  <c:v>01.06.2023</c:v>
                </c:pt>
                <c:pt idx="1">
                  <c:v>02.06.2023</c:v>
                </c:pt>
                <c:pt idx="2">
                  <c:v>03.06.2023</c:v>
                </c:pt>
                <c:pt idx="3">
                  <c:v>04.06.2023</c:v>
                </c:pt>
                <c:pt idx="4">
                  <c:v>05.06.2023</c:v>
                </c:pt>
                <c:pt idx="5">
                  <c:v>06.06.2023</c:v>
                </c:pt>
                <c:pt idx="6">
                  <c:v>07.06.2023</c:v>
                </c:pt>
                <c:pt idx="7">
                  <c:v>08.06.2023</c:v>
                </c:pt>
                <c:pt idx="8">
                  <c:v>09.06.2023</c:v>
                </c:pt>
                <c:pt idx="9">
                  <c:v>10.06.2023</c:v>
                </c:pt>
                <c:pt idx="10">
                  <c:v>11.06.2023</c:v>
                </c:pt>
                <c:pt idx="11">
                  <c:v>12.06.2023</c:v>
                </c:pt>
                <c:pt idx="12">
                  <c:v>13.06.2023</c:v>
                </c:pt>
                <c:pt idx="13">
                  <c:v>14.06.2023</c:v>
                </c:pt>
                <c:pt idx="14">
                  <c:v>15.06.2023</c:v>
                </c:pt>
                <c:pt idx="15">
                  <c:v>16.06.2023</c:v>
                </c:pt>
                <c:pt idx="16">
                  <c:v>17.06.2023</c:v>
                </c:pt>
                <c:pt idx="17">
                  <c:v>18.06.2023</c:v>
                </c:pt>
                <c:pt idx="18">
                  <c:v>19.06.2023</c:v>
                </c:pt>
                <c:pt idx="19">
                  <c:v>20.06.2023</c:v>
                </c:pt>
                <c:pt idx="20">
                  <c:v>21.06.2023</c:v>
                </c:pt>
                <c:pt idx="21">
                  <c:v>22.06.2023</c:v>
                </c:pt>
                <c:pt idx="22">
                  <c:v>23.06.2023</c:v>
                </c:pt>
                <c:pt idx="23">
                  <c:v>24.06.2023</c:v>
                </c:pt>
                <c:pt idx="24">
                  <c:v>25.06.2023</c:v>
                </c:pt>
                <c:pt idx="25">
                  <c:v>26.06.2023</c:v>
                </c:pt>
                <c:pt idx="26">
                  <c:v>27.06.2023</c:v>
                </c:pt>
                <c:pt idx="27">
                  <c:v>28.06.2023</c:v>
                </c:pt>
                <c:pt idx="28">
                  <c:v>29.06.2023</c:v>
                </c:pt>
                <c:pt idx="29">
                  <c:v>30.06.2023</c:v>
                </c:pt>
              </c:strCache>
            </c:strRef>
          </c:cat>
          <c:val>
            <c:numRef>
              <c:f>'Техничка ЦБ'!$K$153:$K$182</c:f>
              <c:numCache>
                <c:formatCode>0.0000</c:formatCode>
                <c:ptCount val="30"/>
                <c:pt idx="0">
                  <c:v>55.2</c:v>
                </c:pt>
                <c:pt idx="1">
                  <c:v>55.2</c:v>
                </c:pt>
                <c:pt idx="2">
                  <c:v>55.2</c:v>
                </c:pt>
                <c:pt idx="3">
                  <c:v>55.2</c:v>
                </c:pt>
                <c:pt idx="4">
                  <c:v>55.2</c:v>
                </c:pt>
                <c:pt idx="5">
                  <c:v>55.2</c:v>
                </c:pt>
                <c:pt idx="6">
                  <c:v>55.2</c:v>
                </c:pt>
                <c:pt idx="7">
                  <c:v>55.2</c:v>
                </c:pt>
                <c:pt idx="8">
                  <c:v>55.2</c:v>
                </c:pt>
                <c:pt idx="9">
                  <c:v>55.2</c:v>
                </c:pt>
                <c:pt idx="10">
                  <c:v>55.2</c:v>
                </c:pt>
                <c:pt idx="11">
                  <c:v>55.2</c:v>
                </c:pt>
                <c:pt idx="12">
                  <c:v>55.2</c:v>
                </c:pt>
                <c:pt idx="13">
                  <c:v>55.2</c:v>
                </c:pt>
                <c:pt idx="14">
                  <c:v>55.2</c:v>
                </c:pt>
                <c:pt idx="15">
                  <c:v>55.2</c:v>
                </c:pt>
                <c:pt idx="16">
                  <c:v>55.2</c:v>
                </c:pt>
                <c:pt idx="17">
                  <c:v>55.2</c:v>
                </c:pt>
                <c:pt idx="18">
                  <c:v>55.2</c:v>
                </c:pt>
                <c:pt idx="19">
                  <c:v>55.2</c:v>
                </c:pt>
                <c:pt idx="20">
                  <c:v>55.2</c:v>
                </c:pt>
                <c:pt idx="21">
                  <c:v>55.2</c:v>
                </c:pt>
                <c:pt idx="22">
                  <c:v>55.2</c:v>
                </c:pt>
                <c:pt idx="23">
                  <c:v>55.2</c:v>
                </c:pt>
                <c:pt idx="24">
                  <c:v>55.2</c:v>
                </c:pt>
                <c:pt idx="25">
                  <c:v>55.2</c:v>
                </c:pt>
                <c:pt idx="26">
                  <c:v>55.2</c:v>
                </c:pt>
                <c:pt idx="27">
                  <c:v>55.2</c:v>
                </c:pt>
                <c:pt idx="28">
                  <c:v>55.2</c:v>
                </c:pt>
                <c:pt idx="29">
                  <c:v>55.2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E2-4A85-8AA8-083B77C22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110104"/>
        <c:axId val="370998968"/>
      </c:lineChart>
      <c:catAx>
        <c:axId val="367110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0998968"/>
        <c:crosses val="autoZero"/>
        <c:auto val="1"/>
        <c:lblAlgn val="ctr"/>
        <c:lblOffset val="100"/>
        <c:noMultiLvlLbl val="0"/>
      </c:catAx>
      <c:valAx>
        <c:axId val="370998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110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1834310470227366"/>
                  <c:y val="0.115770433495510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ЦБ'!$J$183:$J$213</c:f>
              <c:strCache>
                <c:ptCount val="31"/>
                <c:pt idx="0">
                  <c:v>01.07.2023</c:v>
                </c:pt>
                <c:pt idx="1">
                  <c:v>02.07.2023</c:v>
                </c:pt>
                <c:pt idx="2">
                  <c:v>03.07.2023</c:v>
                </c:pt>
                <c:pt idx="3">
                  <c:v>04.07.2023</c:v>
                </c:pt>
                <c:pt idx="4">
                  <c:v>05.07.2023</c:v>
                </c:pt>
                <c:pt idx="5">
                  <c:v>06.07.2023</c:v>
                </c:pt>
                <c:pt idx="6">
                  <c:v>07.07.2023</c:v>
                </c:pt>
                <c:pt idx="7">
                  <c:v>08.07.2023</c:v>
                </c:pt>
                <c:pt idx="8">
                  <c:v>09.07.2023</c:v>
                </c:pt>
                <c:pt idx="9">
                  <c:v>10.07.2023</c:v>
                </c:pt>
                <c:pt idx="10">
                  <c:v>11.07.2023</c:v>
                </c:pt>
                <c:pt idx="11">
                  <c:v>12.07.2023</c:v>
                </c:pt>
                <c:pt idx="12">
                  <c:v>13.07.2023</c:v>
                </c:pt>
                <c:pt idx="13">
                  <c:v>14.07.2023</c:v>
                </c:pt>
                <c:pt idx="14">
                  <c:v>15.07.2023</c:v>
                </c:pt>
                <c:pt idx="15">
                  <c:v>16.07.2023</c:v>
                </c:pt>
                <c:pt idx="16">
                  <c:v>17.07.2023</c:v>
                </c:pt>
                <c:pt idx="17">
                  <c:v>18.07.2023</c:v>
                </c:pt>
                <c:pt idx="18">
                  <c:v>19.07.2023</c:v>
                </c:pt>
                <c:pt idx="19">
                  <c:v>20.07.2023</c:v>
                </c:pt>
                <c:pt idx="20">
                  <c:v>21.07.2023</c:v>
                </c:pt>
                <c:pt idx="21">
                  <c:v>22.07.2023</c:v>
                </c:pt>
                <c:pt idx="22">
                  <c:v>23.07.2023</c:v>
                </c:pt>
                <c:pt idx="23">
                  <c:v>24.07.2023</c:v>
                </c:pt>
                <c:pt idx="24">
                  <c:v>25.07.2023</c:v>
                </c:pt>
                <c:pt idx="25">
                  <c:v>26.07.2023</c:v>
                </c:pt>
                <c:pt idx="26">
                  <c:v>27.07.2023</c:v>
                </c:pt>
                <c:pt idx="27">
                  <c:v>28.07.2023</c:v>
                </c:pt>
                <c:pt idx="28">
                  <c:v>29.07.2023</c:v>
                </c:pt>
                <c:pt idx="29">
                  <c:v>30.07.2023</c:v>
                </c:pt>
                <c:pt idx="30">
                  <c:v>31.07.2023</c:v>
                </c:pt>
              </c:strCache>
            </c:strRef>
          </c:cat>
          <c:val>
            <c:numRef>
              <c:f>'Техничка ЦБ'!$K$183:$K$213</c:f>
              <c:numCache>
                <c:formatCode>0.0000</c:formatCode>
                <c:ptCount val="31"/>
                <c:pt idx="0">
                  <c:v>55.2</c:v>
                </c:pt>
                <c:pt idx="1">
                  <c:v>55.2</c:v>
                </c:pt>
                <c:pt idx="2">
                  <c:v>55.2</c:v>
                </c:pt>
                <c:pt idx="3">
                  <c:v>55.2</c:v>
                </c:pt>
                <c:pt idx="4">
                  <c:v>55.2</c:v>
                </c:pt>
                <c:pt idx="5">
                  <c:v>55.2</c:v>
                </c:pt>
                <c:pt idx="6">
                  <c:v>55.2</c:v>
                </c:pt>
                <c:pt idx="7">
                  <c:v>55.2</c:v>
                </c:pt>
                <c:pt idx="8">
                  <c:v>55.2</c:v>
                </c:pt>
                <c:pt idx="9">
                  <c:v>55.2</c:v>
                </c:pt>
                <c:pt idx="10">
                  <c:v>55.2</c:v>
                </c:pt>
                <c:pt idx="11">
                  <c:v>55.2</c:v>
                </c:pt>
                <c:pt idx="12">
                  <c:v>55.2</c:v>
                </c:pt>
                <c:pt idx="13">
                  <c:v>55.2</c:v>
                </c:pt>
                <c:pt idx="14">
                  <c:v>55.2</c:v>
                </c:pt>
                <c:pt idx="15">
                  <c:v>55.2</c:v>
                </c:pt>
                <c:pt idx="16">
                  <c:v>55.2</c:v>
                </c:pt>
                <c:pt idx="17">
                  <c:v>55.2</c:v>
                </c:pt>
                <c:pt idx="18">
                  <c:v>55.2</c:v>
                </c:pt>
                <c:pt idx="19">
                  <c:v>55.2</c:v>
                </c:pt>
                <c:pt idx="20">
                  <c:v>55.2</c:v>
                </c:pt>
                <c:pt idx="21">
                  <c:v>55.2</c:v>
                </c:pt>
                <c:pt idx="22">
                  <c:v>55.2</c:v>
                </c:pt>
                <c:pt idx="23">
                  <c:v>55.2</c:v>
                </c:pt>
                <c:pt idx="24">
                  <c:v>55.2</c:v>
                </c:pt>
                <c:pt idx="25">
                  <c:v>55.2</c:v>
                </c:pt>
                <c:pt idx="26">
                  <c:v>55.2</c:v>
                </c:pt>
                <c:pt idx="27">
                  <c:v>55.2</c:v>
                </c:pt>
                <c:pt idx="28">
                  <c:v>55.2</c:v>
                </c:pt>
                <c:pt idx="29">
                  <c:v>55.2</c:v>
                </c:pt>
                <c:pt idx="30">
                  <c:v>55.2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A1-496A-9B5A-E15653F86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000536"/>
        <c:axId val="371000928"/>
      </c:lineChart>
      <c:catAx>
        <c:axId val="37100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000928"/>
        <c:crosses val="autoZero"/>
        <c:auto val="1"/>
        <c:lblAlgn val="ctr"/>
        <c:lblOffset val="100"/>
        <c:noMultiLvlLbl val="0"/>
      </c:catAx>
      <c:valAx>
        <c:axId val="37100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000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19713921302005924"/>
                  <c:y val="0.141872309139886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ЦБ'!$J$214:$J$244</c:f>
              <c:strCache>
                <c:ptCount val="31"/>
                <c:pt idx="0">
                  <c:v>01.08.2023</c:v>
                </c:pt>
                <c:pt idx="1">
                  <c:v>02.08.2023</c:v>
                </c:pt>
                <c:pt idx="2">
                  <c:v>03.08.2023</c:v>
                </c:pt>
                <c:pt idx="3">
                  <c:v>04.08.2023</c:v>
                </c:pt>
                <c:pt idx="4">
                  <c:v>05.08.2023</c:v>
                </c:pt>
                <c:pt idx="5">
                  <c:v>06.08.2023</c:v>
                </c:pt>
                <c:pt idx="6">
                  <c:v>07.08.2023</c:v>
                </c:pt>
                <c:pt idx="7">
                  <c:v>08.08.2023</c:v>
                </c:pt>
                <c:pt idx="8">
                  <c:v>09.08.2023</c:v>
                </c:pt>
                <c:pt idx="9">
                  <c:v>10.08.2023</c:v>
                </c:pt>
                <c:pt idx="10">
                  <c:v>11.08.2023</c:v>
                </c:pt>
                <c:pt idx="11">
                  <c:v>12.08.2023</c:v>
                </c:pt>
                <c:pt idx="12">
                  <c:v>13.08.2023</c:v>
                </c:pt>
                <c:pt idx="13">
                  <c:v>14.08.2023</c:v>
                </c:pt>
                <c:pt idx="14">
                  <c:v>15.08.2023</c:v>
                </c:pt>
                <c:pt idx="15">
                  <c:v>16.08.2023</c:v>
                </c:pt>
                <c:pt idx="16">
                  <c:v>17.08.2023</c:v>
                </c:pt>
                <c:pt idx="17">
                  <c:v>18.08.2023</c:v>
                </c:pt>
                <c:pt idx="18">
                  <c:v>19.08.2023</c:v>
                </c:pt>
                <c:pt idx="19">
                  <c:v>20.08.2023</c:v>
                </c:pt>
                <c:pt idx="20">
                  <c:v>21.08.2023</c:v>
                </c:pt>
                <c:pt idx="21">
                  <c:v>22.08.2023</c:v>
                </c:pt>
                <c:pt idx="22">
                  <c:v>23.08.2023</c:v>
                </c:pt>
                <c:pt idx="23">
                  <c:v>24.08.2023</c:v>
                </c:pt>
                <c:pt idx="24">
                  <c:v>25.08.2023</c:v>
                </c:pt>
                <c:pt idx="25">
                  <c:v>26.08.2023</c:v>
                </c:pt>
                <c:pt idx="26">
                  <c:v>27.08.2023</c:v>
                </c:pt>
                <c:pt idx="27">
                  <c:v>28.08.2023</c:v>
                </c:pt>
                <c:pt idx="28">
                  <c:v>29.08.2023</c:v>
                </c:pt>
                <c:pt idx="29">
                  <c:v>30.08.2023</c:v>
                </c:pt>
                <c:pt idx="30">
                  <c:v>31.08.2023</c:v>
                </c:pt>
              </c:strCache>
            </c:strRef>
          </c:cat>
          <c:val>
            <c:numRef>
              <c:f>'Техничка ЦБ'!$K$214:$K$244</c:f>
              <c:numCache>
                <c:formatCode>0.0000</c:formatCode>
                <c:ptCount val="31"/>
                <c:pt idx="0">
                  <c:v>55.2</c:v>
                </c:pt>
                <c:pt idx="1">
                  <c:v>55.2</c:v>
                </c:pt>
                <c:pt idx="2">
                  <c:v>55.2</c:v>
                </c:pt>
                <c:pt idx="3">
                  <c:v>55.2</c:v>
                </c:pt>
                <c:pt idx="4">
                  <c:v>55.2</c:v>
                </c:pt>
                <c:pt idx="5">
                  <c:v>55.2</c:v>
                </c:pt>
                <c:pt idx="6">
                  <c:v>55.2</c:v>
                </c:pt>
                <c:pt idx="7">
                  <c:v>55.2</c:v>
                </c:pt>
                <c:pt idx="8">
                  <c:v>55.2</c:v>
                </c:pt>
                <c:pt idx="9">
                  <c:v>55.2</c:v>
                </c:pt>
                <c:pt idx="10">
                  <c:v>55.2</c:v>
                </c:pt>
                <c:pt idx="11">
                  <c:v>55.2</c:v>
                </c:pt>
                <c:pt idx="12">
                  <c:v>55.2</c:v>
                </c:pt>
                <c:pt idx="13">
                  <c:v>55.2</c:v>
                </c:pt>
                <c:pt idx="14">
                  <c:v>55.2</c:v>
                </c:pt>
                <c:pt idx="15">
                  <c:v>55.2</c:v>
                </c:pt>
                <c:pt idx="16">
                  <c:v>55.2</c:v>
                </c:pt>
                <c:pt idx="17">
                  <c:v>55.2</c:v>
                </c:pt>
                <c:pt idx="18">
                  <c:v>55.2</c:v>
                </c:pt>
                <c:pt idx="19">
                  <c:v>55.2</c:v>
                </c:pt>
                <c:pt idx="20">
                  <c:v>55.2</c:v>
                </c:pt>
                <c:pt idx="21">
                  <c:v>55.2</c:v>
                </c:pt>
                <c:pt idx="22">
                  <c:v>55.2</c:v>
                </c:pt>
                <c:pt idx="23">
                  <c:v>55.2</c:v>
                </c:pt>
                <c:pt idx="24">
                  <c:v>55.2</c:v>
                </c:pt>
                <c:pt idx="25">
                  <c:v>55.2</c:v>
                </c:pt>
                <c:pt idx="26">
                  <c:v>55.2</c:v>
                </c:pt>
                <c:pt idx="27">
                  <c:v>55.2</c:v>
                </c:pt>
                <c:pt idx="28">
                  <c:v>55.2</c:v>
                </c:pt>
                <c:pt idx="29">
                  <c:v>55.2</c:v>
                </c:pt>
                <c:pt idx="30">
                  <c:v>55.2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B7-4B40-B475-9F415A0B6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001320"/>
        <c:axId val="371001712"/>
      </c:lineChart>
      <c:catAx>
        <c:axId val="371001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001712"/>
        <c:crosses val="autoZero"/>
        <c:auto val="1"/>
        <c:lblAlgn val="ctr"/>
        <c:lblOffset val="100"/>
        <c:noMultiLvlLbl val="0"/>
      </c:catAx>
      <c:valAx>
        <c:axId val="37100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001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ЦБ'!$J$245:$J$274</c:f>
              <c:strCache>
                <c:ptCount val="30"/>
                <c:pt idx="0">
                  <c:v>01.09.2023</c:v>
                </c:pt>
                <c:pt idx="1">
                  <c:v>02.09.2023</c:v>
                </c:pt>
                <c:pt idx="2">
                  <c:v>03.09.2023</c:v>
                </c:pt>
                <c:pt idx="3">
                  <c:v>04.09.2023</c:v>
                </c:pt>
                <c:pt idx="4">
                  <c:v>05.09.2023</c:v>
                </c:pt>
                <c:pt idx="5">
                  <c:v>06.09.2023</c:v>
                </c:pt>
                <c:pt idx="6">
                  <c:v>07.09.2023</c:v>
                </c:pt>
                <c:pt idx="7">
                  <c:v>08.09.2023</c:v>
                </c:pt>
                <c:pt idx="8">
                  <c:v>09.09.2023</c:v>
                </c:pt>
                <c:pt idx="9">
                  <c:v>10.09.2023</c:v>
                </c:pt>
                <c:pt idx="10">
                  <c:v>11.09.2023</c:v>
                </c:pt>
                <c:pt idx="11">
                  <c:v>12.09.2023</c:v>
                </c:pt>
                <c:pt idx="12">
                  <c:v>13.09.2023</c:v>
                </c:pt>
                <c:pt idx="13">
                  <c:v>14.09.2023</c:v>
                </c:pt>
                <c:pt idx="14">
                  <c:v>15.09.2023</c:v>
                </c:pt>
                <c:pt idx="15">
                  <c:v>16.09.2023</c:v>
                </c:pt>
                <c:pt idx="16">
                  <c:v>17.09.2023</c:v>
                </c:pt>
                <c:pt idx="17">
                  <c:v>18.09.2023</c:v>
                </c:pt>
                <c:pt idx="18">
                  <c:v>19.09.2023</c:v>
                </c:pt>
                <c:pt idx="19">
                  <c:v>20.09.2023</c:v>
                </c:pt>
                <c:pt idx="20">
                  <c:v>21.09.2023</c:v>
                </c:pt>
                <c:pt idx="21">
                  <c:v>22.09.2023</c:v>
                </c:pt>
                <c:pt idx="22">
                  <c:v>23.09.2023</c:v>
                </c:pt>
                <c:pt idx="23">
                  <c:v>24.09.2023</c:v>
                </c:pt>
                <c:pt idx="24">
                  <c:v>25.09.2023</c:v>
                </c:pt>
                <c:pt idx="25">
                  <c:v>26.09.2023</c:v>
                </c:pt>
                <c:pt idx="26">
                  <c:v>27.09.2023</c:v>
                </c:pt>
                <c:pt idx="27">
                  <c:v>28.09.2023</c:v>
                </c:pt>
                <c:pt idx="28">
                  <c:v>29.09.2023</c:v>
                </c:pt>
                <c:pt idx="29">
                  <c:v>30.09.2023</c:v>
                </c:pt>
              </c:strCache>
            </c:strRef>
          </c:cat>
          <c:val>
            <c:numRef>
              <c:f>'Техничка ЦБ'!$K$245:$K$274</c:f>
              <c:numCache>
                <c:formatCode>0.0000</c:formatCode>
                <c:ptCount val="30"/>
                <c:pt idx="0">
                  <c:v>55.2</c:v>
                </c:pt>
                <c:pt idx="1">
                  <c:v>55.2</c:v>
                </c:pt>
                <c:pt idx="2">
                  <c:v>55.2</c:v>
                </c:pt>
                <c:pt idx="3">
                  <c:v>55.2</c:v>
                </c:pt>
                <c:pt idx="4">
                  <c:v>55.2</c:v>
                </c:pt>
                <c:pt idx="5">
                  <c:v>55.2</c:v>
                </c:pt>
                <c:pt idx="6">
                  <c:v>55.2</c:v>
                </c:pt>
                <c:pt idx="7">
                  <c:v>55.2</c:v>
                </c:pt>
                <c:pt idx="8">
                  <c:v>55.2</c:v>
                </c:pt>
                <c:pt idx="9">
                  <c:v>55.2</c:v>
                </c:pt>
                <c:pt idx="10">
                  <c:v>55.2</c:v>
                </c:pt>
                <c:pt idx="11">
                  <c:v>55.2</c:v>
                </c:pt>
                <c:pt idx="12">
                  <c:v>55.2</c:v>
                </c:pt>
                <c:pt idx="13">
                  <c:v>55.2</c:v>
                </c:pt>
                <c:pt idx="14">
                  <c:v>55.2</c:v>
                </c:pt>
                <c:pt idx="15">
                  <c:v>55.2</c:v>
                </c:pt>
                <c:pt idx="16">
                  <c:v>55.2</c:v>
                </c:pt>
                <c:pt idx="17">
                  <c:v>55.2</c:v>
                </c:pt>
                <c:pt idx="18">
                  <c:v>55.2</c:v>
                </c:pt>
                <c:pt idx="19">
                  <c:v>55.2</c:v>
                </c:pt>
                <c:pt idx="20">
                  <c:v>55.2</c:v>
                </c:pt>
                <c:pt idx="21">
                  <c:v>55.2</c:v>
                </c:pt>
                <c:pt idx="22">
                  <c:v>55.2</c:v>
                </c:pt>
                <c:pt idx="23">
                  <c:v>55.2</c:v>
                </c:pt>
                <c:pt idx="24">
                  <c:v>55.2</c:v>
                </c:pt>
                <c:pt idx="25">
                  <c:v>55.2</c:v>
                </c:pt>
                <c:pt idx="26">
                  <c:v>55.2</c:v>
                </c:pt>
                <c:pt idx="27">
                  <c:v>55.2</c:v>
                </c:pt>
                <c:pt idx="28">
                  <c:v>55.2</c:v>
                </c:pt>
                <c:pt idx="29">
                  <c:v>55.2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3F-417C-BE3F-E6029EE46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002104"/>
        <c:axId val="371002496"/>
      </c:lineChart>
      <c:catAx>
        <c:axId val="371002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002496"/>
        <c:crosses val="autoZero"/>
        <c:auto val="1"/>
        <c:lblAlgn val="ctr"/>
        <c:lblOffset val="100"/>
        <c:noMultiLvlLbl val="0"/>
      </c:catAx>
      <c:valAx>
        <c:axId val="37100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002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ЦБ'!$J$275:$J$305</c:f>
              <c:strCache>
                <c:ptCount val="31"/>
                <c:pt idx="0">
                  <c:v>01.10.2023</c:v>
                </c:pt>
                <c:pt idx="1">
                  <c:v>02.10.2023</c:v>
                </c:pt>
                <c:pt idx="2">
                  <c:v>03.10.2023</c:v>
                </c:pt>
                <c:pt idx="3">
                  <c:v>04.10.2023</c:v>
                </c:pt>
                <c:pt idx="4">
                  <c:v>05.10.2023</c:v>
                </c:pt>
                <c:pt idx="5">
                  <c:v>06.10.2023</c:v>
                </c:pt>
                <c:pt idx="6">
                  <c:v>07.10.2023</c:v>
                </c:pt>
                <c:pt idx="7">
                  <c:v>08.10.2023</c:v>
                </c:pt>
                <c:pt idx="8">
                  <c:v>09.10.2023</c:v>
                </c:pt>
                <c:pt idx="9">
                  <c:v>10.10.2023</c:v>
                </c:pt>
                <c:pt idx="10">
                  <c:v>11.10.2023</c:v>
                </c:pt>
                <c:pt idx="11">
                  <c:v>12.10.2023</c:v>
                </c:pt>
                <c:pt idx="12">
                  <c:v>13.10.2023</c:v>
                </c:pt>
                <c:pt idx="13">
                  <c:v>14.10.2023</c:v>
                </c:pt>
                <c:pt idx="14">
                  <c:v>15.10.2023</c:v>
                </c:pt>
                <c:pt idx="15">
                  <c:v>16.10.2023</c:v>
                </c:pt>
                <c:pt idx="16">
                  <c:v>17.10.2023</c:v>
                </c:pt>
                <c:pt idx="17">
                  <c:v>18.10.2023</c:v>
                </c:pt>
                <c:pt idx="18">
                  <c:v>19.10.2023</c:v>
                </c:pt>
                <c:pt idx="19">
                  <c:v>20.10.2023</c:v>
                </c:pt>
                <c:pt idx="20">
                  <c:v>21.10.2023</c:v>
                </c:pt>
                <c:pt idx="21">
                  <c:v>22.10.2023</c:v>
                </c:pt>
                <c:pt idx="22">
                  <c:v>23.10.2023</c:v>
                </c:pt>
                <c:pt idx="23">
                  <c:v>24.10.2023</c:v>
                </c:pt>
                <c:pt idx="24">
                  <c:v>25.10.2023</c:v>
                </c:pt>
                <c:pt idx="25">
                  <c:v>26.10.2023</c:v>
                </c:pt>
                <c:pt idx="26">
                  <c:v>27.10.2023</c:v>
                </c:pt>
                <c:pt idx="27">
                  <c:v>28.10.2023</c:v>
                </c:pt>
                <c:pt idx="28">
                  <c:v>29.10.2023</c:v>
                </c:pt>
                <c:pt idx="29">
                  <c:v>30.10.2023</c:v>
                </c:pt>
                <c:pt idx="30">
                  <c:v>31.10.2023</c:v>
                </c:pt>
              </c:strCache>
            </c:strRef>
          </c:cat>
          <c:val>
            <c:numRef>
              <c:f>'Техничка ЦБ'!$K$275:$K$305</c:f>
              <c:numCache>
                <c:formatCode>0.0000</c:formatCode>
                <c:ptCount val="31"/>
                <c:pt idx="0">
                  <c:v>55.2</c:v>
                </c:pt>
                <c:pt idx="1">
                  <c:v>55.2</c:v>
                </c:pt>
                <c:pt idx="2">
                  <c:v>55.2</c:v>
                </c:pt>
                <c:pt idx="3">
                  <c:v>55.2</c:v>
                </c:pt>
                <c:pt idx="4">
                  <c:v>55.2</c:v>
                </c:pt>
                <c:pt idx="5">
                  <c:v>55.2</c:v>
                </c:pt>
                <c:pt idx="6">
                  <c:v>55.2</c:v>
                </c:pt>
                <c:pt idx="7">
                  <c:v>55.2</c:v>
                </c:pt>
                <c:pt idx="8">
                  <c:v>55.2</c:v>
                </c:pt>
                <c:pt idx="9">
                  <c:v>55.2</c:v>
                </c:pt>
                <c:pt idx="10">
                  <c:v>55.2</c:v>
                </c:pt>
                <c:pt idx="11">
                  <c:v>55.2</c:v>
                </c:pt>
                <c:pt idx="12">
                  <c:v>55.2</c:v>
                </c:pt>
                <c:pt idx="13">
                  <c:v>55.2</c:v>
                </c:pt>
                <c:pt idx="14">
                  <c:v>55.2</c:v>
                </c:pt>
                <c:pt idx="15">
                  <c:v>55.2</c:v>
                </c:pt>
                <c:pt idx="16">
                  <c:v>55.2</c:v>
                </c:pt>
                <c:pt idx="17">
                  <c:v>55.2</c:v>
                </c:pt>
                <c:pt idx="18">
                  <c:v>55.2</c:v>
                </c:pt>
                <c:pt idx="19">
                  <c:v>55.2</c:v>
                </c:pt>
                <c:pt idx="20">
                  <c:v>55.2</c:v>
                </c:pt>
                <c:pt idx="21">
                  <c:v>55.2</c:v>
                </c:pt>
                <c:pt idx="22">
                  <c:v>55.2</c:v>
                </c:pt>
                <c:pt idx="23">
                  <c:v>55.2</c:v>
                </c:pt>
                <c:pt idx="24">
                  <c:v>55.2</c:v>
                </c:pt>
                <c:pt idx="25">
                  <c:v>55.2</c:v>
                </c:pt>
                <c:pt idx="26">
                  <c:v>55.2</c:v>
                </c:pt>
                <c:pt idx="27">
                  <c:v>55.2</c:v>
                </c:pt>
                <c:pt idx="28">
                  <c:v>55.2</c:v>
                </c:pt>
                <c:pt idx="29">
                  <c:v>55.2</c:v>
                </c:pt>
                <c:pt idx="30">
                  <c:v>55.2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71-4C7B-8296-532864367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003672"/>
        <c:axId val="371004064"/>
      </c:lineChart>
      <c:catAx>
        <c:axId val="371003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004064"/>
        <c:crosses val="autoZero"/>
        <c:auto val="1"/>
        <c:lblAlgn val="ctr"/>
        <c:lblOffset val="100"/>
        <c:noMultiLvlLbl val="0"/>
      </c:catAx>
      <c:valAx>
        <c:axId val="3710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003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ЦБ'!$J$306:$J$335</c:f>
              <c:strCache>
                <c:ptCount val="30"/>
                <c:pt idx="0">
                  <c:v>01.11.2023</c:v>
                </c:pt>
                <c:pt idx="1">
                  <c:v>02.11.2023</c:v>
                </c:pt>
                <c:pt idx="2">
                  <c:v>03.11.2023</c:v>
                </c:pt>
                <c:pt idx="3">
                  <c:v>04.11.2023</c:v>
                </c:pt>
                <c:pt idx="4">
                  <c:v>05.11.2023</c:v>
                </c:pt>
                <c:pt idx="5">
                  <c:v>06.11.2023</c:v>
                </c:pt>
                <c:pt idx="6">
                  <c:v>07.11.2023</c:v>
                </c:pt>
                <c:pt idx="7">
                  <c:v>08.11.2023</c:v>
                </c:pt>
                <c:pt idx="8">
                  <c:v>09.11.2023</c:v>
                </c:pt>
                <c:pt idx="9">
                  <c:v>10.11.2023</c:v>
                </c:pt>
                <c:pt idx="10">
                  <c:v>11.11.2023</c:v>
                </c:pt>
                <c:pt idx="11">
                  <c:v>12.11.2023</c:v>
                </c:pt>
                <c:pt idx="12">
                  <c:v>13.11.2023</c:v>
                </c:pt>
                <c:pt idx="13">
                  <c:v>14.11.2023</c:v>
                </c:pt>
                <c:pt idx="14">
                  <c:v>15.11.2023</c:v>
                </c:pt>
                <c:pt idx="15">
                  <c:v>16.11.2023</c:v>
                </c:pt>
                <c:pt idx="16">
                  <c:v>17.11.2023</c:v>
                </c:pt>
                <c:pt idx="17">
                  <c:v>18.11.2023</c:v>
                </c:pt>
                <c:pt idx="18">
                  <c:v>19.11.2023</c:v>
                </c:pt>
                <c:pt idx="19">
                  <c:v>20.11.2023</c:v>
                </c:pt>
                <c:pt idx="20">
                  <c:v>21.11.2023</c:v>
                </c:pt>
                <c:pt idx="21">
                  <c:v>22.11.2023</c:v>
                </c:pt>
                <c:pt idx="22">
                  <c:v>23.11.2023</c:v>
                </c:pt>
                <c:pt idx="23">
                  <c:v>24.11.2023</c:v>
                </c:pt>
                <c:pt idx="24">
                  <c:v>25.11.2023</c:v>
                </c:pt>
                <c:pt idx="25">
                  <c:v>26.11.2023</c:v>
                </c:pt>
                <c:pt idx="26">
                  <c:v>27.11.2023</c:v>
                </c:pt>
                <c:pt idx="27">
                  <c:v>28.11.2023</c:v>
                </c:pt>
                <c:pt idx="28">
                  <c:v>29.11.2023</c:v>
                </c:pt>
                <c:pt idx="29">
                  <c:v>30.11.2023</c:v>
                </c:pt>
              </c:strCache>
            </c:strRef>
          </c:cat>
          <c:val>
            <c:numRef>
              <c:f>'Техничка ЦБ'!$K$306:$K$335</c:f>
              <c:numCache>
                <c:formatCode>0.0000</c:formatCode>
                <c:ptCount val="30"/>
                <c:pt idx="0">
                  <c:v>55.2</c:v>
                </c:pt>
                <c:pt idx="1">
                  <c:v>55.2</c:v>
                </c:pt>
                <c:pt idx="2">
                  <c:v>55.2</c:v>
                </c:pt>
                <c:pt idx="3">
                  <c:v>55.2</c:v>
                </c:pt>
                <c:pt idx="4">
                  <c:v>55.2</c:v>
                </c:pt>
                <c:pt idx="5">
                  <c:v>55.2</c:v>
                </c:pt>
                <c:pt idx="6">
                  <c:v>55.2</c:v>
                </c:pt>
                <c:pt idx="7">
                  <c:v>55.2</c:v>
                </c:pt>
                <c:pt idx="8">
                  <c:v>55.2</c:v>
                </c:pt>
                <c:pt idx="9">
                  <c:v>55.2</c:v>
                </c:pt>
                <c:pt idx="10">
                  <c:v>55.2</c:v>
                </c:pt>
                <c:pt idx="11">
                  <c:v>55.2</c:v>
                </c:pt>
                <c:pt idx="12">
                  <c:v>55.2</c:v>
                </c:pt>
                <c:pt idx="13">
                  <c:v>55.2</c:v>
                </c:pt>
                <c:pt idx="14">
                  <c:v>55.2</c:v>
                </c:pt>
                <c:pt idx="15">
                  <c:v>55.2</c:v>
                </c:pt>
                <c:pt idx="16">
                  <c:v>55.2</c:v>
                </c:pt>
                <c:pt idx="17">
                  <c:v>55.2</c:v>
                </c:pt>
                <c:pt idx="18">
                  <c:v>55.2</c:v>
                </c:pt>
                <c:pt idx="19">
                  <c:v>55.2</c:v>
                </c:pt>
                <c:pt idx="20">
                  <c:v>55.2</c:v>
                </c:pt>
                <c:pt idx="21">
                  <c:v>55.2</c:v>
                </c:pt>
                <c:pt idx="22">
                  <c:v>55.2</c:v>
                </c:pt>
                <c:pt idx="23">
                  <c:v>55.2</c:v>
                </c:pt>
                <c:pt idx="24">
                  <c:v>55.2</c:v>
                </c:pt>
                <c:pt idx="25">
                  <c:v>55.2</c:v>
                </c:pt>
                <c:pt idx="26">
                  <c:v>55.2</c:v>
                </c:pt>
                <c:pt idx="27">
                  <c:v>55.2</c:v>
                </c:pt>
                <c:pt idx="28">
                  <c:v>55.2</c:v>
                </c:pt>
                <c:pt idx="29">
                  <c:v>55.2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2-4630-9B82-20C16C876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004456"/>
        <c:axId val="371004848"/>
      </c:lineChart>
      <c:catAx>
        <c:axId val="371004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004848"/>
        <c:crosses val="autoZero"/>
        <c:auto val="1"/>
        <c:lblAlgn val="ctr"/>
        <c:lblOffset val="100"/>
        <c:noMultiLvlLbl val="0"/>
      </c:catAx>
      <c:valAx>
        <c:axId val="37100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004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ЦБ'!$J$336:$J$366</c:f>
              <c:strCache>
                <c:ptCount val="31"/>
                <c:pt idx="0">
                  <c:v>01.12.2023</c:v>
                </c:pt>
                <c:pt idx="1">
                  <c:v>02.12.2023</c:v>
                </c:pt>
                <c:pt idx="2">
                  <c:v>03.12.2023</c:v>
                </c:pt>
                <c:pt idx="3">
                  <c:v>04.12.2023</c:v>
                </c:pt>
                <c:pt idx="4">
                  <c:v>05.12.2023</c:v>
                </c:pt>
                <c:pt idx="5">
                  <c:v>06.12.2023</c:v>
                </c:pt>
                <c:pt idx="6">
                  <c:v>07.12.2023</c:v>
                </c:pt>
                <c:pt idx="7">
                  <c:v>08.12.2023</c:v>
                </c:pt>
                <c:pt idx="8">
                  <c:v>09.12.2023</c:v>
                </c:pt>
                <c:pt idx="9">
                  <c:v>10.12.2023</c:v>
                </c:pt>
                <c:pt idx="10">
                  <c:v>11.12.2023</c:v>
                </c:pt>
                <c:pt idx="11">
                  <c:v>12.12.2023</c:v>
                </c:pt>
                <c:pt idx="12">
                  <c:v>13.12.2023</c:v>
                </c:pt>
                <c:pt idx="13">
                  <c:v>14.12.2023</c:v>
                </c:pt>
                <c:pt idx="14">
                  <c:v>15.12.2023</c:v>
                </c:pt>
                <c:pt idx="15">
                  <c:v>16.12.2023</c:v>
                </c:pt>
                <c:pt idx="16">
                  <c:v>17.12.2023</c:v>
                </c:pt>
                <c:pt idx="17">
                  <c:v>18.12.2023</c:v>
                </c:pt>
                <c:pt idx="18">
                  <c:v>19.12.2023</c:v>
                </c:pt>
                <c:pt idx="19">
                  <c:v>20.12.2023</c:v>
                </c:pt>
                <c:pt idx="20">
                  <c:v>21.12.2023</c:v>
                </c:pt>
                <c:pt idx="21">
                  <c:v>22.12.2023</c:v>
                </c:pt>
                <c:pt idx="22">
                  <c:v>23.12.2023</c:v>
                </c:pt>
                <c:pt idx="23">
                  <c:v>24.12.2023</c:v>
                </c:pt>
                <c:pt idx="24">
                  <c:v>25.12.2023</c:v>
                </c:pt>
                <c:pt idx="25">
                  <c:v>26.12.2023</c:v>
                </c:pt>
                <c:pt idx="26">
                  <c:v>27.12.2023</c:v>
                </c:pt>
                <c:pt idx="27">
                  <c:v>28.12.2023</c:v>
                </c:pt>
                <c:pt idx="28">
                  <c:v>29.12.2023</c:v>
                </c:pt>
                <c:pt idx="29">
                  <c:v>30.12.2023</c:v>
                </c:pt>
                <c:pt idx="30">
                  <c:v>31.12.2023</c:v>
                </c:pt>
              </c:strCache>
            </c:strRef>
          </c:cat>
          <c:val>
            <c:numRef>
              <c:f>'Техничка ЦБ'!$K$336:$K$366</c:f>
              <c:numCache>
                <c:formatCode>0.0000</c:formatCode>
                <c:ptCount val="31"/>
                <c:pt idx="0">
                  <c:v>55.2</c:v>
                </c:pt>
                <c:pt idx="1">
                  <c:v>55.2</c:v>
                </c:pt>
                <c:pt idx="2">
                  <c:v>55.2</c:v>
                </c:pt>
                <c:pt idx="3">
                  <c:v>55.2</c:v>
                </c:pt>
                <c:pt idx="4">
                  <c:v>55.2</c:v>
                </c:pt>
                <c:pt idx="5">
                  <c:v>55.2</c:v>
                </c:pt>
                <c:pt idx="6">
                  <c:v>55.2</c:v>
                </c:pt>
                <c:pt idx="7">
                  <c:v>55.2</c:v>
                </c:pt>
                <c:pt idx="8">
                  <c:v>55.2</c:v>
                </c:pt>
                <c:pt idx="9">
                  <c:v>55.2</c:v>
                </c:pt>
                <c:pt idx="10">
                  <c:v>55.2</c:v>
                </c:pt>
                <c:pt idx="11">
                  <c:v>55.2</c:v>
                </c:pt>
                <c:pt idx="12">
                  <c:v>55.2</c:v>
                </c:pt>
                <c:pt idx="13">
                  <c:v>55.2</c:v>
                </c:pt>
                <c:pt idx="14">
                  <c:v>55.2</c:v>
                </c:pt>
                <c:pt idx="15">
                  <c:v>55.2</c:v>
                </c:pt>
                <c:pt idx="16">
                  <c:v>55.2</c:v>
                </c:pt>
                <c:pt idx="17">
                  <c:v>55.2</c:v>
                </c:pt>
                <c:pt idx="18">
                  <c:v>55.2</c:v>
                </c:pt>
                <c:pt idx="19">
                  <c:v>55.2</c:v>
                </c:pt>
                <c:pt idx="20">
                  <c:v>55.2</c:v>
                </c:pt>
                <c:pt idx="21">
                  <c:v>55.2</c:v>
                </c:pt>
                <c:pt idx="22">
                  <c:v>55.2</c:v>
                </c:pt>
                <c:pt idx="23">
                  <c:v>55.2</c:v>
                </c:pt>
                <c:pt idx="24">
                  <c:v>55.2</c:v>
                </c:pt>
                <c:pt idx="25">
                  <c:v>55.2</c:v>
                </c:pt>
                <c:pt idx="26">
                  <c:v>55.2</c:v>
                </c:pt>
                <c:pt idx="27">
                  <c:v>55.2</c:v>
                </c:pt>
                <c:pt idx="28">
                  <c:v>55.2</c:v>
                </c:pt>
                <c:pt idx="29">
                  <c:v>55.2</c:v>
                </c:pt>
                <c:pt idx="30">
                  <c:v>55.2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A7-4264-A826-C10B4A000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006024"/>
        <c:axId val="371006416"/>
      </c:lineChart>
      <c:catAx>
        <c:axId val="371006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006416"/>
        <c:crosses val="autoZero"/>
        <c:auto val="1"/>
        <c:lblAlgn val="ctr"/>
        <c:lblOffset val="100"/>
        <c:noMultiLvlLbl val="0"/>
      </c:catAx>
      <c:valAx>
        <c:axId val="37100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006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4604812952597793"/>
                  <c:y val="-0.193849653877942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ЦБ'!$M$2:$M$32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'Техничка ЦБ'!$N$2:$N$32</c:f>
              <c:numCache>
                <c:formatCode>0.0000</c:formatCode>
                <c:ptCount val="31"/>
                <c:pt idx="0">
                  <c:v>2353.48</c:v>
                </c:pt>
                <c:pt idx="1">
                  <c:v>2353.48</c:v>
                </c:pt>
                <c:pt idx="2">
                  <c:v>2353.48</c:v>
                </c:pt>
                <c:pt idx="3">
                  <c:v>2353.48</c:v>
                </c:pt>
                <c:pt idx="4">
                  <c:v>2353.48</c:v>
                </c:pt>
                <c:pt idx="5">
                  <c:v>2353.48</c:v>
                </c:pt>
                <c:pt idx="6">
                  <c:v>2353.48</c:v>
                </c:pt>
                <c:pt idx="7">
                  <c:v>2353.48</c:v>
                </c:pt>
                <c:pt idx="8">
                  <c:v>2353.48</c:v>
                </c:pt>
                <c:pt idx="9">
                  <c:v>2353.48</c:v>
                </c:pt>
                <c:pt idx="10">
                  <c:v>2353.48</c:v>
                </c:pt>
                <c:pt idx="11">
                  <c:v>2353.48</c:v>
                </c:pt>
                <c:pt idx="12">
                  <c:v>2353.48</c:v>
                </c:pt>
                <c:pt idx="13">
                  <c:v>2353.48</c:v>
                </c:pt>
                <c:pt idx="14">
                  <c:v>2353.48</c:v>
                </c:pt>
                <c:pt idx="15">
                  <c:v>2353.48</c:v>
                </c:pt>
                <c:pt idx="16">
                  <c:v>2353.48</c:v>
                </c:pt>
                <c:pt idx="17">
                  <c:v>2353.48</c:v>
                </c:pt>
                <c:pt idx="18">
                  <c:v>2353.48</c:v>
                </c:pt>
                <c:pt idx="19">
                  <c:v>2353.48</c:v>
                </c:pt>
                <c:pt idx="20">
                  <c:v>2353.48</c:v>
                </c:pt>
                <c:pt idx="21">
                  <c:v>2353.48</c:v>
                </c:pt>
                <c:pt idx="22">
                  <c:v>2353.48</c:v>
                </c:pt>
                <c:pt idx="23">
                  <c:v>2353.48</c:v>
                </c:pt>
                <c:pt idx="24">
                  <c:v>2353.48</c:v>
                </c:pt>
                <c:pt idx="25">
                  <c:v>2353.48</c:v>
                </c:pt>
                <c:pt idx="26">
                  <c:v>2353.48</c:v>
                </c:pt>
                <c:pt idx="27">
                  <c:v>2353.48</c:v>
                </c:pt>
                <c:pt idx="28">
                  <c:v>2353.48</c:v>
                </c:pt>
                <c:pt idx="29">
                  <c:v>2353.48</c:v>
                </c:pt>
                <c:pt idx="30">
                  <c:v>2353.48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F7-42B6-9468-2E30F65AF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007200"/>
        <c:axId val="371007592"/>
      </c:lineChart>
      <c:catAx>
        <c:axId val="37100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007592"/>
        <c:crosses val="autoZero"/>
        <c:auto val="1"/>
        <c:lblAlgn val="ctr"/>
        <c:lblOffset val="100"/>
        <c:noMultiLvlLbl val="0"/>
      </c:catAx>
      <c:valAx>
        <c:axId val="37100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007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846483045041058"/>
                  <c:y val="-0.131401006170187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ЦБ'!$M$33:$M$60</c:f>
              <c:strCache>
                <c:ptCount val="28"/>
                <c:pt idx="0">
                  <c:v>01.02.2023</c:v>
                </c:pt>
                <c:pt idx="1">
                  <c:v>02.02.2023</c:v>
                </c:pt>
                <c:pt idx="2">
                  <c:v>03.02.2023</c:v>
                </c:pt>
                <c:pt idx="3">
                  <c:v>04.02.2023</c:v>
                </c:pt>
                <c:pt idx="4">
                  <c:v>05.02.2023</c:v>
                </c:pt>
                <c:pt idx="5">
                  <c:v>06.02.2023</c:v>
                </c:pt>
                <c:pt idx="6">
                  <c:v>07.02.2023</c:v>
                </c:pt>
                <c:pt idx="7">
                  <c:v>08.02.2023</c:v>
                </c:pt>
                <c:pt idx="8">
                  <c:v>09.02.2023</c:v>
                </c:pt>
                <c:pt idx="9">
                  <c:v>10.02.2023</c:v>
                </c:pt>
                <c:pt idx="10">
                  <c:v>11.02.2023</c:v>
                </c:pt>
                <c:pt idx="11">
                  <c:v>12.02.2023</c:v>
                </c:pt>
                <c:pt idx="12">
                  <c:v>13.02.2023</c:v>
                </c:pt>
                <c:pt idx="13">
                  <c:v>14.02.2023</c:v>
                </c:pt>
                <c:pt idx="14">
                  <c:v>15.02.2023</c:v>
                </c:pt>
                <c:pt idx="15">
                  <c:v>16.02.2023</c:v>
                </c:pt>
                <c:pt idx="16">
                  <c:v>17.02.2023</c:v>
                </c:pt>
                <c:pt idx="17">
                  <c:v>18.02.2023</c:v>
                </c:pt>
                <c:pt idx="18">
                  <c:v>19.02.2023</c:v>
                </c:pt>
                <c:pt idx="19">
                  <c:v>20.02.2023</c:v>
                </c:pt>
                <c:pt idx="20">
                  <c:v>21.02.2023</c:v>
                </c:pt>
                <c:pt idx="21">
                  <c:v>22.02.2023</c:v>
                </c:pt>
                <c:pt idx="22">
                  <c:v>23.02.2023</c:v>
                </c:pt>
                <c:pt idx="23">
                  <c:v>24.02.2023</c:v>
                </c:pt>
                <c:pt idx="24">
                  <c:v>25.02.2023</c:v>
                </c:pt>
                <c:pt idx="25">
                  <c:v>26.02.2023</c:v>
                </c:pt>
                <c:pt idx="26">
                  <c:v>27.02.2023</c:v>
                </c:pt>
                <c:pt idx="27">
                  <c:v>28.02.2023</c:v>
                </c:pt>
              </c:strCache>
            </c:strRef>
          </c:cat>
          <c:val>
            <c:numRef>
              <c:f>'Техничка ЦБ'!$N$33:$N$60</c:f>
              <c:numCache>
                <c:formatCode>0.0000</c:formatCode>
                <c:ptCount val="28"/>
                <c:pt idx="0">
                  <c:v>2353.48</c:v>
                </c:pt>
                <c:pt idx="1">
                  <c:v>2353.48</c:v>
                </c:pt>
                <c:pt idx="2">
                  <c:v>2353.48</c:v>
                </c:pt>
                <c:pt idx="3">
                  <c:v>2353.48</c:v>
                </c:pt>
                <c:pt idx="4">
                  <c:v>2353.48</c:v>
                </c:pt>
                <c:pt idx="5">
                  <c:v>2353.48</c:v>
                </c:pt>
                <c:pt idx="6">
                  <c:v>2353.48</c:v>
                </c:pt>
                <c:pt idx="7">
                  <c:v>2353.48</c:v>
                </c:pt>
                <c:pt idx="8">
                  <c:v>2353.48</c:v>
                </c:pt>
                <c:pt idx="9">
                  <c:v>2353.48</c:v>
                </c:pt>
                <c:pt idx="10">
                  <c:v>2353.48</c:v>
                </c:pt>
                <c:pt idx="11">
                  <c:v>2353.48</c:v>
                </c:pt>
                <c:pt idx="12">
                  <c:v>2353.48</c:v>
                </c:pt>
                <c:pt idx="13">
                  <c:v>2353.48</c:v>
                </c:pt>
                <c:pt idx="14">
                  <c:v>2353.48</c:v>
                </c:pt>
                <c:pt idx="15">
                  <c:v>2353.48</c:v>
                </c:pt>
                <c:pt idx="16">
                  <c:v>2353.48</c:v>
                </c:pt>
                <c:pt idx="17">
                  <c:v>2353.48</c:v>
                </c:pt>
                <c:pt idx="18">
                  <c:v>2353.48</c:v>
                </c:pt>
                <c:pt idx="19">
                  <c:v>2353.48</c:v>
                </c:pt>
                <c:pt idx="20">
                  <c:v>2353.48</c:v>
                </c:pt>
                <c:pt idx="21">
                  <c:v>2353.48</c:v>
                </c:pt>
                <c:pt idx="22">
                  <c:v>2353.48</c:v>
                </c:pt>
                <c:pt idx="23">
                  <c:v>2353.48</c:v>
                </c:pt>
                <c:pt idx="24">
                  <c:v>2353.48</c:v>
                </c:pt>
                <c:pt idx="25">
                  <c:v>2353.48</c:v>
                </c:pt>
                <c:pt idx="26">
                  <c:v>2353.48</c:v>
                </c:pt>
                <c:pt idx="27">
                  <c:v>2353.48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4F-4534-8CEB-3E99EA449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007984"/>
        <c:axId val="371008376"/>
      </c:lineChart>
      <c:catAx>
        <c:axId val="37100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008376"/>
        <c:crosses val="autoZero"/>
        <c:auto val="1"/>
        <c:lblAlgn val="ctr"/>
        <c:lblOffset val="100"/>
        <c:noMultiLvlLbl val="0"/>
      </c:catAx>
      <c:valAx>
        <c:axId val="37100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007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0052662091937304"/>
                  <c:y val="-0.3850913720845591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ЦБ'!$M$61:$M$91</c:f>
              <c:strCache>
                <c:ptCount val="31"/>
                <c:pt idx="0">
                  <c:v>01.03.2023</c:v>
                </c:pt>
                <c:pt idx="1">
                  <c:v>02.03.2023</c:v>
                </c:pt>
                <c:pt idx="2">
                  <c:v>03.03.2023</c:v>
                </c:pt>
                <c:pt idx="3">
                  <c:v>04.03.2023</c:v>
                </c:pt>
                <c:pt idx="4">
                  <c:v>05.03.2023</c:v>
                </c:pt>
                <c:pt idx="5">
                  <c:v>06.03.2023</c:v>
                </c:pt>
                <c:pt idx="6">
                  <c:v>07.03.2023</c:v>
                </c:pt>
                <c:pt idx="7">
                  <c:v>08.03.2023</c:v>
                </c:pt>
                <c:pt idx="8">
                  <c:v>09.03.2023</c:v>
                </c:pt>
                <c:pt idx="9">
                  <c:v>10.03.2023</c:v>
                </c:pt>
                <c:pt idx="10">
                  <c:v>11.03.2023</c:v>
                </c:pt>
                <c:pt idx="11">
                  <c:v>12.03.2023</c:v>
                </c:pt>
                <c:pt idx="12">
                  <c:v>13.03.2023</c:v>
                </c:pt>
                <c:pt idx="13">
                  <c:v>14.03.2023</c:v>
                </c:pt>
                <c:pt idx="14">
                  <c:v>15.03.2023</c:v>
                </c:pt>
                <c:pt idx="15">
                  <c:v>16.03.2023</c:v>
                </c:pt>
                <c:pt idx="16">
                  <c:v>17.03.2023</c:v>
                </c:pt>
                <c:pt idx="17">
                  <c:v>18.03.2023</c:v>
                </c:pt>
                <c:pt idx="18">
                  <c:v>19.03.2023</c:v>
                </c:pt>
                <c:pt idx="19">
                  <c:v>20.03.2023</c:v>
                </c:pt>
                <c:pt idx="20">
                  <c:v>21.03.2023</c:v>
                </c:pt>
                <c:pt idx="21">
                  <c:v>22.03.2023</c:v>
                </c:pt>
                <c:pt idx="22">
                  <c:v>23.03.2023</c:v>
                </c:pt>
                <c:pt idx="23">
                  <c:v>24.03.2023</c:v>
                </c:pt>
                <c:pt idx="24">
                  <c:v>25.03.2023</c:v>
                </c:pt>
                <c:pt idx="25">
                  <c:v>26.03.2023</c:v>
                </c:pt>
                <c:pt idx="26">
                  <c:v>27.03.2023</c:v>
                </c:pt>
                <c:pt idx="27">
                  <c:v>28.03.2023</c:v>
                </c:pt>
                <c:pt idx="28">
                  <c:v>29.03.2023</c:v>
                </c:pt>
                <c:pt idx="29">
                  <c:v>30.03.2023</c:v>
                </c:pt>
                <c:pt idx="30">
                  <c:v>31.03.2023</c:v>
                </c:pt>
              </c:strCache>
            </c:strRef>
          </c:cat>
          <c:val>
            <c:numRef>
              <c:f>'Техничка ЦБ'!$N$61:$N$91</c:f>
              <c:numCache>
                <c:formatCode>0.0000</c:formatCode>
                <c:ptCount val="31"/>
                <c:pt idx="0">
                  <c:v>2353.48</c:v>
                </c:pt>
                <c:pt idx="1">
                  <c:v>2353.48</c:v>
                </c:pt>
                <c:pt idx="2">
                  <c:v>2353.48</c:v>
                </c:pt>
                <c:pt idx="3">
                  <c:v>2353.48</c:v>
                </c:pt>
                <c:pt idx="4">
                  <c:v>2353.48</c:v>
                </c:pt>
                <c:pt idx="5">
                  <c:v>2353.48</c:v>
                </c:pt>
                <c:pt idx="6">
                  <c:v>2353.48</c:v>
                </c:pt>
                <c:pt idx="7">
                  <c:v>2353.48</c:v>
                </c:pt>
                <c:pt idx="8">
                  <c:v>2353.48</c:v>
                </c:pt>
                <c:pt idx="9">
                  <c:v>2353.48</c:v>
                </c:pt>
                <c:pt idx="10">
                  <c:v>2353.48</c:v>
                </c:pt>
                <c:pt idx="11">
                  <c:v>2353.48</c:v>
                </c:pt>
                <c:pt idx="12">
                  <c:v>2353.48</c:v>
                </c:pt>
                <c:pt idx="13">
                  <c:v>2353.48</c:v>
                </c:pt>
                <c:pt idx="14">
                  <c:v>2353.48</c:v>
                </c:pt>
                <c:pt idx="15">
                  <c:v>2353.48</c:v>
                </c:pt>
                <c:pt idx="16">
                  <c:v>2353.48</c:v>
                </c:pt>
                <c:pt idx="17">
                  <c:v>2353.48</c:v>
                </c:pt>
                <c:pt idx="18">
                  <c:v>2353.48</c:v>
                </c:pt>
                <c:pt idx="19">
                  <c:v>2353.48</c:v>
                </c:pt>
                <c:pt idx="20">
                  <c:v>2353.48</c:v>
                </c:pt>
                <c:pt idx="21">
                  <c:v>2353.48</c:v>
                </c:pt>
                <c:pt idx="22">
                  <c:v>2353.48</c:v>
                </c:pt>
                <c:pt idx="23">
                  <c:v>2353.48</c:v>
                </c:pt>
                <c:pt idx="24">
                  <c:v>2353.48</c:v>
                </c:pt>
                <c:pt idx="25">
                  <c:v>2353.48</c:v>
                </c:pt>
                <c:pt idx="26">
                  <c:v>2353.48</c:v>
                </c:pt>
                <c:pt idx="27">
                  <c:v>2353.48</c:v>
                </c:pt>
                <c:pt idx="28">
                  <c:v>2353.48</c:v>
                </c:pt>
                <c:pt idx="29">
                  <c:v>2353.48</c:v>
                </c:pt>
                <c:pt idx="30">
                  <c:v>2353.48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F9-4A33-B3C0-0CAEC9B04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009552"/>
        <c:axId val="371009944"/>
      </c:lineChart>
      <c:catAx>
        <c:axId val="37100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009944"/>
        <c:crosses val="autoZero"/>
        <c:auto val="1"/>
        <c:lblAlgn val="ctr"/>
        <c:lblOffset val="100"/>
        <c:noMultiLvlLbl val="0"/>
      </c:catAx>
      <c:valAx>
        <c:axId val="37100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009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0558960250450622"/>
                  <c:y val="-0.131401006170187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ЦБ'!$M$92:$M$121</c:f>
              <c:strCache>
                <c:ptCount val="30"/>
                <c:pt idx="0">
                  <c:v>01.04.2023</c:v>
                </c:pt>
                <c:pt idx="1">
                  <c:v>02.04.2023</c:v>
                </c:pt>
                <c:pt idx="2">
                  <c:v>03.04.2023</c:v>
                </c:pt>
                <c:pt idx="3">
                  <c:v>04.04.2023</c:v>
                </c:pt>
                <c:pt idx="4">
                  <c:v>05.04.2023</c:v>
                </c:pt>
                <c:pt idx="5">
                  <c:v>06.04.2023</c:v>
                </c:pt>
                <c:pt idx="6">
                  <c:v>07.04.2023</c:v>
                </c:pt>
                <c:pt idx="7">
                  <c:v>08.04.2023</c:v>
                </c:pt>
                <c:pt idx="8">
                  <c:v>09.04.2023</c:v>
                </c:pt>
                <c:pt idx="9">
                  <c:v>10.04.2023</c:v>
                </c:pt>
                <c:pt idx="10">
                  <c:v>11.04.2023</c:v>
                </c:pt>
                <c:pt idx="11">
                  <c:v>12.04.2023</c:v>
                </c:pt>
                <c:pt idx="12">
                  <c:v>13.04.2023</c:v>
                </c:pt>
                <c:pt idx="13">
                  <c:v>14.04.2023</c:v>
                </c:pt>
                <c:pt idx="14">
                  <c:v>15.04.2023</c:v>
                </c:pt>
                <c:pt idx="15">
                  <c:v>16.04.2023</c:v>
                </c:pt>
                <c:pt idx="16">
                  <c:v>17.04.2023</c:v>
                </c:pt>
                <c:pt idx="17">
                  <c:v>18.04.2023</c:v>
                </c:pt>
                <c:pt idx="18">
                  <c:v>19.04.2023</c:v>
                </c:pt>
                <c:pt idx="19">
                  <c:v>20.04.2023</c:v>
                </c:pt>
                <c:pt idx="20">
                  <c:v>21.04.2023</c:v>
                </c:pt>
                <c:pt idx="21">
                  <c:v>22.04.2023</c:v>
                </c:pt>
                <c:pt idx="22">
                  <c:v>23.04.2023</c:v>
                </c:pt>
                <c:pt idx="23">
                  <c:v>24.04.2023</c:v>
                </c:pt>
                <c:pt idx="24">
                  <c:v>25.04.2023</c:v>
                </c:pt>
                <c:pt idx="25">
                  <c:v>26.04.2023</c:v>
                </c:pt>
                <c:pt idx="26">
                  <c:v>27.04.2023</c:v>
                </c:pt>
                <c:pt idx="27">
                  <c:v>28.04.2023</c:v>
                </c:pt>
                <c:pt idx="28">
                  <c:v>29.04.2023</c:v>
                </c:pt>
                <c:pt idx="29">
                  <c:v>30.04.2023</c:v>
                </c:pt>
              </c:strCache>
            </c:strRef>
          </c:cat>
          <c:val>
            <c:numRef>
              <c:f>'Техничка ЦБ'!$N$92:$N$121</c:f>
              <c:numCache>
                <c:formatCode>0.0000</c:formatCode>
                <c:ptCount val="30"/>
                <c:pt idx="0">
                  <c:v>2353.48</c:v>
                </c:pt>
                <c:pt idx="1">
                  <c:v>2353.48</c:v>
                </c:pt>
                <c:pt idx="2">
                  <c:v>2353.48</c:v>
                </c:pt>
                <c:pt idx="3">
                  <c:v>2353.48</c:v>
                </c:pt>
                <c:pt idx="4">
                  <c:v>2353.48</c:v>
                </c:pt>
                <c:pt idx="5">
                  <c:v>2353.48</c:v>
                </c:pt>
                <c:pt idx="6">
                  <c:v>2353.48</c:v>
                </c:pt>
                <c:pt idx="7">
                  <c:v>2353.48</c:v>
                </c:pt>
                <c:pt idx="8">
                  <c:v>2353.48</c:v>
                </c:pt>
                <c:pt idx="9">
                  <c:v>2353.48</c:v>
                </c:pt>
                <c:pt idx="10">
                  <c:v>2353.48</c:v>
                </c:pt>
                <c:pt idx="11">
                  <c:v>2353.48</c:v>
                </c:pt>
                <c:pt idx="12">
                  <c:v>2353.48</c:v>
                </c:pt>
                <c:pt idx="13">
                  <c:v>2353.48</c:v>
                </c:pt>
                <c:pt idx="14">
                  <c:v>2353.48</c:v>
                </c:pt>
                <c:pt idx="15">
                  <c:v>2353.48</c:v>
                </c:pt>
                <c:pt idx="16">
                  <c:v>2353.48</c:v>
                </c:pt>
                <c:pt idx="17">
                  <c:v>2353.48</c:v>
                </c:pt>
                <c:pt idx="18">
                  <c:v>2353.48</c:v>
                </c:pt>
                <c:pt idx="19">
                  <c:v>2353.48</c:v>
                </c:pt>
                <c:pt idx="20">
                  <c:v>2353.48</c:v>
                </c:pt>
                <c:pt idx="21">
                  <c:v>2353.48</c:v>
                </c:pt>
                <c:pt idx="22">
                  <c:v>2353.48</c:v>
                </c:pt>
                <c:pt idx="23">
                  <c:v>2353.48</c:v>
                </c:pt>
                <c:pt idx="24">
                  <c:v>2353.48</c:v>
                </c:pt>
                <c:pt idx="25">
                  <c:v>2353.48</c:v>
                </c:pt>
                <c:pt idx="26">
                  <c:v>2353.48</c:v>
                </c:pt>
                <c:pt idx="27">
                  <c:v>2353.48</c:v>
                </c:pt>
                <c:pt idx="28">
                  <c:v>2353.48</c:v>
                </c:pt>
                <c:pt idx="29">
                  <c:v>2353.48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A4-4ADD-B710-4BB0A8CF9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010336"/>
        <c:axId val="371010728"/>
      </c:lineChart>
      <c:catAx>
        <c:axId val="3710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010728"/>
        <c:crosses val="autoZero"/>
        <c:auto val="1"/>
        <c:lblAlgn val="ctr"/>
        <c:lblOffset val="100"/>
        <c:noMultiLvlLbl val="0"/>
      </c:catAx>
      <c:valAx>
        <c:axId val="371010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010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6839810686314813"/>
                  <c:y val="-0.15147145999359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ЦБ'!$M$122:$M$152</c:f>
              <c:strCache>
                <c:ptCount val="31"/>
                <c:pt idx="0">
                  <c:v>01.05.2023</c:v>
                </c:pt>
                <c:pt idx="1">
                  <c:v>02.05.2023</c:v>
                </c:pt>
                <c:pt idx="2">
                  <c:v>03.05.2023</c:v>
                </c:pt>
                <c:pt idx="3">
                  <c:v>04.05.2023</c:v>
                </c:pt>
                <c:pt idx="4">
                  <c:v>05.05.2023</c:v>
                </c:pt>
                <c:pt idx="5">
                  <c:v>06.05.2023</c:v>
                </c:pt>
                <c:pt idx="6">
                  <c:v>07.05.2023</c:v>
                </c:pt>
                <c:pt idx="7">
                  <c:v>08.05.2023</c:v>
                </c:pt>
                <c:pt idx="8">
                  <c:v>09.05.2023</c:v>
                </c:pt>
                <c:pt idx="9">
                  <c:v>10.05.2023</c:v>
                </c:pt>
                <c:pt idx="10">
                  <c:v>11.05.2023</c:v>
                </c:pt>
                <c:pt idx="11">
                  <c:v>12.05.2023</c:v>
                </c:pt>
                <c:pt idx="12">
                  <c:v>13.05.2023</c:v>
                </c:pt>
                <c:pt idx="13">
                  <c:v>14.05.2023</c:v>
                </c:pt>
                <c:pt idx="14">
                  <c:v>15.05.2023</c:v>
                </c:pt>
                <c:pt idx="15">
                  <c:v>16.05.2023</c:v>
                </c:pt>
                <c:pt idx="16">
                  <c:v>17.05.2023</c:v>
                </c:pt>
                <c:pt idx="17">
                  <c:v>18.05.2023</c:v>
                </c:pt>
                <c:pt idx="18">
                  <c:v>19.05.2023</c:v>
                </c:pt>
                <c:pt idx="19">
                  <c:v>20.05.2023</c:v>
                </c:pt>
                <c:pt idx="20">
                  <c:v>21.05.2023</c:v>
                </c:pt>
                <c:pt idx="21">
                  <c:v>22.05.2023</c:v>
                </c:pt>
                <c:pt idx="22">
                  <c:v>23.05.2023</c:v>
                </c:pt>
                <c:pt idx="23">
                  <c:v>24.05.2023</c:v>
                </c:pt>
                <c:pt idx="24">
                  <c:v>25.05.2023</c:v>
                </c:pt>
                <c:pt idx="25">
                  <c:v>26.05.2023</c:v>
                </c:pt>
                <c:pt idx="26">
                  <c:v>27.05.2023</c:v>
                </c:pt>
                <c:pt idx="27">
                  <c:v>28.05.2023</c:v>
                </c:pt>
                <c:pt idx="28">
                  <c:v>29.05.2023</c:v>
                </c:pt>
                <c:pt idx="29">
                  <c:v>30.05.2023</c:v>
                </c:pt>
                <c:pt idx="30">
                  <c:v>31.05.2023</c:v>
                </c:pt>
              </c:strCache>
            </c:strRef>
          </c:cat>
          <c:val>
            <c:numRef>
              <c:f>'Техничка ЦБ'!$N$122:$N$152</c:f>
              <c:numCache>
                <c:formatCode>0.0000</c:formatCode>
                <c:ptCount val="31"/>
                <c:pt idx="0">
                  <c:v>2353.48</c:v>
                </c:pt>
                <c:pt idx="1">
                  <c:v>2353.48</c:v>
                </c:pt>
                <c:pt idx="2">
                  <c:v>2353.48</c:v>
                </c:pt>
                <c:pt idx="3">
                  <c:v>2353.48</c:v>
                </c:pt>
                <c:pt idx="4">
                  <c:v>2353.48</c:v>
                </c:pt>
                <c:pt idx="5">
                  <c:v>2353.48</c:v>
                </c:pt>
                <c:pt idx="6">
                  <c:v>2353.48</c:v>
                </c:pt>
                <c:pt idx="7">
                  <c:v>2353.48</c:v>
                </c:pt>
                <c:pt idx="8">
                  <c:v>2353.48</c:v>
                </c:pt>
                <c:pt idx="9">
                  <c:v>2353.48</c:v>
                </c:pt>
                <c:pt idx="10">
                  <c:v>2353.48</c:v>
                </c:pt>
                <c:pt idx="11">
                  <c:v>2353.48</c:v>
                </c:pt>
                <c:pt idx="12">
                  <c:v>2353.48</c:v>
                </c:pt>
                <c:pt idx="13">
                  <c:v>2353.48</c:v>
                </c:pt>
                <c:pt idx="14">
                  <c:v>2353.48</c:v>
                </c:pt>
                <c:pt idx="15">
                  <c:v>2353.48</c:v>
                </c:pt>
                <c:pt idx="16">
                  <c:v>2353.48</c:v>
                </c:pt>
                <c:pt idx="17">
                  <c:v>2353.48</c:v>
                </c:pt>
                <c:pt idx="18">
                  <c:v>2353.48</c:v>
                </c:pt>
                <c:pt idx="19">
                  <c:v>2353.48</c:v>
                </c:pt>
                <c:pt idx="20">
                  <c:v>2353.48</c:v>
                </c:pt>
                <c:pt idx="21">
                  <c:v>2353.48</c:v>
                </c:pt>
                <c:pt idx="22">
                  <c:v>2353.48</c:v>
                </c:pt>
                <c:pt idx="23">
                  <c:v>2353.48</c:v>
                </c:pt>
                <c:pt idx="24">
                  <c:v>2353.48</c:v>
                </c:pt>
                <c:pt idx="25">
                  <c:v>2353.48</c:v>
                </c:pt>
                <c:pt idx="26">
                  <c:v>2353.48</c:v>
                </c:pt>
                <c:pt idx="27">
                  <c:v>2353.48</c:v>
                </c:pt>
                <c:pt idx="28">
                  <c:v>2353.48</c:v>
                </c:pt>
                <c:pt idx="29">
                  <c:v>2353.48</c:v>
                </c:pt>
                <c:pt idx="30">
                  <c:v>2353.48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7E-40CE-90C3-5ED677E57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011904"/>
        <c:axId val="371012296"/>
      </c:lineChart>
      <c:catAx>
        <c:axId val="37101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012296"/>
        <c:crosses val="autoZero"/>
        <c:auto val="1"/>
        <c:lblAlgn val="ctr"/>
        <c:lblOffset val="100"/>
        <c:noMultiLvlLbl val="0"/>
      </c:catAx>
      <c:valAx>
        <c:axId val="371012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011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48800978190979"/>
                  <c:y val="9.81545431639219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ЦБ'!$M$153:$M$182</c:f>
              <c:strCache>
                <c:ptCount val="30"/>
                <c:pt idx="0">
                  <c:v>01.06.2023</c:v>
                </c:pt>
                <c:pt idx="1">
                  <c:v>02.06.2023</c:v>
                </c:pt>
                <c:pt idx="2">
                  <c:v>03.06.2023</c:v>
                </c:pt>
                <c:pt idx="3">
                  <c:v>04.06.2023</c:v>
                </c:pt>
                <c:pt idx="4">
                  <c:v>05.06.2023</c:v>
                </c:pt>
                <c:pt idx="5">
                  <c:v>06.06.2023</c:v>
                </c:pt>
                <c:pt idx="6">
                  <c:v>07.06.2023</c:v>
                </c:pt>
                <c:pt idx="7">
                  <c:v>08.06.2023</c:v>
                </c:pt>
                <c:pt idx="8">
                  <c:v>09.06.2023</c:v>
                </c:pt>
                <c:pt idx="9">
                  <c:v>10.06.2023</c:v>
                </c:pt>
                <c:pt idx="10">
                  <c:v>11.06.2023</c:v>
                </c:pt>
                <c:pt idx="11">
                  <c:v>12.06.2023</c:v>
                </c:pt>
                <c:pt idx="12">
                  <c:v>13.06.2023</c:v>
                </c:pt>
                <c:pt idx="13">
                  <c:v>14.06.2023</c:v>
                </c:pt>
                <c:pt idx="14">
                  <c:v>15.06.2023</c:v>
                </c:pt>
                <c:pt idx="15">
                  <c:v>16.06.2023</c:v>
                </c:pt>
                <c:pt idx="16">
                  <c:v>17.06.2023</c:v>
                </c:pt>
                <c:pt idx="17">
                  <c:v>18.06.2023</c:v>
                </c:pt>
                <c:pt idx="18">
                  <c:v>19.06.2023</c:v>
                </c:pt>
                <c:pt idx="19">
                  <c:v>20.06.2023</c:v>
                </c:pt>
                <c:pt idx="20">
                  <c:v>21.06.2023</c:v>
                </c:pt>
                <c:pt idx="21">
                  <c:v>22.06.2023</c:v>
                </c:pt>
                <c:pt idx="22">
                  <c:v>23.06.2023</c:v>
                </c:pt>
                <c:pt idx="23">
                  <c:v>24.06.2023</c:v>
                </c:pt>
                <c:pt idx="24">
                  <c:v>25.06.2023</c:v>
                </c:pt>
                <c:pt idx="25">
                  <c:v>26.06.2023</c:v>
                </c:pt>
                <c:pt idx="26">
                  <c:v>27.06.2023</c:v>
                </c:pt>
                <c:pt idx="27">
                  <c:v>28.06.2023</c:v>
                </c:pt>
                <c:pt idx="28">
                  <c:v>29.06.2023</c:v>
                </c:pt>
                <c:pt idx="29">
                  <c:v>30.06.2023</c:v>
                </c:pt>
              </c:strCache>
            </c:strRef>
          </c:cat>
          <c:val>
            <c:numRef>
              <c:f>'Техничка ЦБ'!$N$153:$N$182</c:f>
              <c:numCache>
                <c:formatCode>0.0000</c:formatCode>
                <c:ptCount val="30"/>
                <c:pt idx="0">
                  <c:v>2353.48</c:v>
                </c:pt>
                <c:pt idx="1">
                  <c:v>2353.48</c:v>
                </c:pt>
                <c:pt idx="2">
                  <c:v>2353.48</c:v>
                </c:pt>
                <c:pt idx="3">
                  <c:v>2353.48</c:v>
                </c:pt>
                <c:pt idx="4">
                  <c:v>2353.48</c:v>
                </c:pt>
                <c:pt idx="5">
                  <c:v>2353.48</c:v>
                </c:pt>
                <c:pt idx="6">
                  <c:v>2353.48</c:v>
                </c:pt>
                <c:pt idx="7">
                  <c:v>2353.48</c:v>
                </c:pt>
                <c:pt idx="8">
                  <c:v>2353.48</c:v>
                </c:pt>
                <c:pt idx="9">
                  <c:v>2353.48</c:v>
                </c:pt>
                <c:pt idx="10">
                  <c:v>2353.48</c:v>
                </c:pt>
                <c:pt idx="11">
                  <c:v>2353.48</c:v>
                </c:pt>
                <c:pt idx="12">
                  <c:v>2353.48</c:v>
                </c:pt>
                <c:pt idx="13">
                  <c:v>2353.48</c:v>
                </c:pt>
                <c:pt idx="14">
                  <c:v>2353.48</c:v>
                </c:pt>
                <c:pt idx="15">
                  <c:v>2353.48</c:v>
                </c:pt>
                <c:pt idx="16">
                  <c:v>2353.48</c:v>
                </c:pt>
                <c:pt idx="17">
                  <c:v>2353.48</c:v>
                </c:pt>
                <c:pt idx="18">
                  <c:v>2353.48</c:v>
                </c:pt>
                <c:pt idx="19">
                  <c:v>2353.48</c:v>
                </c:pt>
                <c:pt idx="20">
                  <c:v>2353.48</c:v>
                </c:pt>
                <c:pt idx="21">
                  <c:v>2353.48</c:v>
                </c:pt>
                <c:pt idx="22">
                  <c:v>2353.48</c:v>
                </c:pt>
                <c:pt idx="23">
                  <c:v>2353.48</c:v>
                </c:pt>
                <c:pt idx="24">
                  <c:v>2353.48</c:v>
                </c:pt>
                <c:pt idx="25">
                  <c:v>2353.48</c:v>
                </c:pt>
                <c:pt idx="26">
                  <c:v>2353.48</c:v>
                </c:pt>
                <c:pt idx="27">
                  <c:v>2353.48</c:v>
                </c:pt>
                <c:pt idx="28">
                  <c:v>2353.48</c:v>
                </c:pt>
                <c:pt idx="29">
                  <c:v>2353.48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2-45AD-8DA3-6B6DAD5F9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012688"/>
        <c:axId val="371013080"/>
      </c:lineChart>
      <c:catAx>
        <c:axId val="37101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013080"/>
        <c:crosses val="autoZero"/>
        <c:auto val="1"/>
        <c:lblAlgn val="ctr"/>
        <c:lblOffset val="100"/>
        <c:noMultiLvlLbl val="0"/>
      </c:catAx>
      <c:valAx>
        <c:axId val="371013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01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1603954927320832"/>
                  <c:y val="0.228822771143146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ЦБ'!$M$183:$M$213</c:f>
              <c:strCache>
                <c:ptCount val="31"/>
                <c:pt idx="0">
                  <c:v>01.07.2023</c:v>
                </c:pt>
                <c:pt idx="1">
                  <c:v>02.07.2023</c:v>
                </c:pt>
                <c:pt idx="2">
                  <c:v>03.07.2023</c:v>
                </c:pt>
                <c:pt idx="3">
                  <c:v>04.07.2023</c:v>
                </c:pt>
                <c:pt idx="4">
                  <c:v>05.07.2023</c:v>
                </c:pt>
                <c:pt idx="5">
                  <c:v>06.07.2023</c:v>
                </c:pt>
                <c:pt idx="6">
                  <c:v>07.07.2023</c:v>
                </c:pt>
                <c:pt idx="7">
                  <c:v>08.07.2023</c:v>
                </c:pt>
                <c:pt idx="8">
                  <c:v>09.07.2023</c:v>
                </c:pt>
                <c:pt idx="9">
                  <c:v>10.07.2023</c:v>
                </c:pt>
                <c:pt idx="10">
                  <c:v>11.07.2023</c:v>
                </c:pt>
                <c:pt idx="11">
                  <c:v>12.07.2023</c:v>
                </c:pt>
                <c:pt idx="12">
                  <c:v>13.07.2023</c:v>
                </c:pt>
                <c:pt idx="13">
                  <c:v>14.07.2023</c:v>
                </c:pt>
                <c:pt idx="14">
                  <c:v>15.07.2023</c:v>
                </c:pt>
                <c:pt idx="15">
                  <c:v>16.07.2023</c:v>
                </c:pt>
                <c:pt idx="16">
                  <c:v>17.07.2023</c:v>
                </c:pt>
                <c:pt idx="17">
                  <c:v>18.07.2023</c:v>
                </c:pt>
                <c:pt idx="18">
                  <c:v>19.07.2023</c:v>
                </c:pt>
                <c:pt idx="19">
                  <c:v>20.07.2023</c:v>
                </c:pt>
                <c:pt idx="20">
                  <c:v>21.07.2023</c:v>
                </c:pt>
                <c:pt idx="21">
                  <c:v>22.07.2023</c:v>
                </c:pt>
                <c:pt idx="22">
                  <c:v>23.07.2023</c:v>
                </c:pt>
                <c:pt idx="23">
                  <c:v>24.07.2023</c:v>
                </c:pt>
                <c:pt idx="24">
                  <c:v>25.07.2023</c:v>
                </c:pt>
                <c:pt idx="25">
                  <c:v>26.07.2023</c:v>
                </c:pt>
                <c:pt idx="26">
                  <c:v>27.07.2023</c:v>
                </c:pt>
                <c:pt idx="27">
                  <c:v>28.07.2023</c:v>
                </c:pt>
                <c:pt idx="28">
                  <c:v>29.07.2023</c:v>
                </c:pt>
                <c:pt idx="29">
                  <c:v>30.07.2023</c:v>
                </c:pt>
                <c:pt idx="30">
                  <c:v>31.07.2023</c:v>
                </c:pt>
              </c:strCache>
            </c:strRef>
          </c:cat>
          <c:val>
            <c:numRef>
              <c:f>'Техничка ЦБ'!$N$183:$N$213</c:f>
              <c:numCache>
                <c:formatCode>0.0000</c:formatCode>
                <c:ptCount val="31"/>
                <c:pt idx="0">
                  <c:v>2353.48</c:v>
                </c:pt>
                <c:pt idx="1">
                  <c:v>2353.48</c:v>
                </c:pt>
                <c:pt idx="2">
                  <c:v>2353.48</c:v>
                </c:pt>
                <c:pt idx="3">
                  <c:v>2353.48</c:v>
                </c:pt>
                <c:pt idx="4">
                  <c:v>2353.48</c:v>
                </c:pt>
                <c:pt idx="5">
                  <c:v>2353.48</c:v>
                </c:pt>
                <c:pt idx="6">
                  <c:v>2353.48</c:v>
                </c:pt>
                <c:pt idx="7">
                  <c:v>2353.48</c:v>
                </c:pt>
                <c:pt idx="8">
                  <c:v>2353.48</c:v>
                </c:pt>
                <c:pt idx="9">
                  <c:v>2353.48</c:v>
                </c:pt>
                <c:pt idx="10">
                  <c:v>2353.48</c:v>
                </c:pt>
                <c:pt idx="11">
                  <c:v>2353.48</c:v>
                </c:pt>
                <c:pt idx="12">
                  <c:v>2353.48</c:v>
                </c:pt>
                <c:pt idx="13">
                  <c:v>2353.48</c:v>
                </c:pt>
                <c:pt idx="14">
                  <c:v>2353.48</c:v>
                </c:pt>
                <c:pt idx="15">
                  <c:v>2353.48</c:v>
                </c:pt>
                <c:pt idx="16">
                  <c:v>2353.48</c:v>
                </c:pt>
                <c:pt idx="17">
                  <c:v>2353.48</c:v>
                </c:pt>
                <c:pt idx="18">
                  <c:v>2353.48</c:v>
                </c:pt>
                <c:pt idx="19">
                  <c:v>2353.48</c:v>
                </c:pt>
                <c:pt idx="20">
                  <c:v>2353.48</c:v>
                </c:pt>
                <c:pt idx="21">
                  <c:v>2353.48</c:v>
                </c:pt>
                <c:pt idx="22">
                  <c:v>2353.48</c:v>
                </c:pt>
                <c:pt idx="23">
                  <c:v>2353.48</c:v>
                </c:pt>
                <c:pt idx="24">
                  <c:v>2353.48</c:v>
                </c:pt>
                <c:pt idx="25">
                  <c:v>2353.48</c:v>
                </c:pt>
                <c:pt idx="26">
                  <c:v>2353.48</c:v>
                </c:pt>
                <c:pt idx="27">
                  <c:v>2353.48</c:v>
                </c:pt>
                <c:pt idx="28">
                  <c:v>2353.48</c:v>
                </c:pt>
                <c:pt idx="29">
                  <c:v>2353.48</c:v>
                </c:pt>
                <c:pt idx="30">
                  <c:v>2353.48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62-496F-A6BC-0B133E41F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014256"/>
        <c:axId val="371014648"/>
      </c:lineChart>
      <c:catAx>
        <c:axId val="37101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014648"/>
        <c:crosses val="autoZero"/>
        <c:auto val="1"/>
        <c:lblAlgn val="ctr"/>
        <c:lblOffset val="100"/>
        <c:noMultiLvlLbl val="0"/>
      </c:catAx>
      <c:valAx>
        <c:axId val="371014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014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16275158376287302"/>
                  <c:y val="0.136114157591131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ЦБ'!$M$214:$M$244</c:f>
              <c:strCache>
                <c:ptCount val="31"/>
                <c:pt idx="0">
                  <c:v>01.08.2023</c:v>
                </c:pt>
                <c:pt idx="1">
                  <c:v>02.08.2023</c:v>
                </c:pt>
                <c:pt idx="2">
                  <c:v>03.08.2023</c:v>
                </c:pt>
                <c:pt idx="3">
                  <c:v>04.08.2023</c:v>
                </c:pt>
                <c:pt idx="4">
                  <c:v>05.08.2023</c:v>
                </c:pt>
                <c:pt idx="5">
                  <c:v>06.08.2023</c:v>
                </c:pt>
                <c:pt idx="6">
                  <c:v>07.08.2023</c:v>
                </c:pt>
                <c:pt idx="7">
                  <c:v>08.08.2023</c:v>
                </c:pt>
                <c:pt idx="8">
                  <c:v>09.08.2023</c:v>
                </c:pt>
                <c:pt idx="9">
                  <c:v>10.08.2023</c:v>
                </c:pt>
                <c:pt idx="10">
                  <c:v>11.08.2023</c:v>
                </c:pt>
                <c:pt idx="11">
                  <c:v>12.08.2023</c:v>
                </c:pt>
                <c:pt idx="12">
                  <c:v>13.08.2023</c:v>
                </c:pt>
                <c:pt idx="13">
                  <c:v>14.08.2023</c:v>
                </c:pt>
                <c:pt idx="14">
                  <c:v>15.08.2023</c:v>
                </c:pt>
                <c:pt idx="15">
                  <c:v>16.08.2023</c:v>
                </c:pt>
                <c:pt idx="16">
                  <c:v>17.08.2023</c:v>
                </c:pt>
                <c:pt idx="17">
                  <c:v>18.08.2023</c:v>
                </c:pt>
                <c:pt idx="18">
                  <c:v>19.08.2023</c:v>
                </c:pt>
                <c:pt idx="19">
                  <c:v>20.08.2023</c:v>
                </c:pt>
                <c:pt idx="20">
                  <c:v>21.08.2023</c:v>
                </c:pt>
                <c:pt idx="21">
                  <c:v>22.08.2023</c:v>
                </c:pt>
                <c:pt idx="22">
                  <c:v>23.08.2023</c:v>
                </c:pt>
                <c:pt idx="23">
                  <c:v>24.08.2023</c:v>
                </c:pt>
                <c:pt idx="24">
                  <c:v>25.08.2023</c:v>
                </c:pt>
                <c:pt idx="25">
                  <c:v>26.08.2023</c:v>
                </c:pt>
                <c:pt idx="26">
                  <c:v>27.08.2023</c:v>
                </c:pt>
                <c:pt idx="27">
                  <c:v>28.08.2023</c:v>
                </c:pt>
                <c:pt idx="28">
                  <c:v>29.08.2023</c:v>
                </c:pt>
                <c:pt idx="29">
                  <c:v>30.08.2023</c:v>
                </c:pt>
                <c:pt idx="30">
                  <c:v>31.08.2023</c:v>
                </c:pt>
              </c:strCache>
            </c:strRef>
          </c:cat>
          <c:val>
            <c:numRef>
              <c:f>'Техничка ЦБ'!$N$214:$N$244</c:f>
              <c:numCache>
                <c:formatCode>0.0000</c:formatCode>
                <c:ptCount val="31"/>
                <c:pt idx="0">
                  <c:v>2353.48</c:v>
                </c:pt>
                <c:pt idx="1">
                  <c:v>2353.48</c:v>
                </c:pt>
                <c:pt idx="2">
                  <c:v>2353.48</c:v>
                </c:pt>
                <c:pt idx="3">
                  <c:v>2353.48</c:v>
                </c:pt>
                <c:pt idx="4">
                  <c:v>2353.48</c:v>
                </c:pt>
                <c:pt idx="5">
                  <c:v>2353.48</c:v>
                </c:pt>
                <c:pt idx="6">
                  <c:v>2353.48</c:v>
                </c:pt>
                <c:pt idx="7">
                  <c:v>2353.48</c:v>
                </c:pt>
                <c:pt idx="8">
                  <c:v>2353.48</c:v>
                </c:pt>
                <c:pt idx="9">
                  <c:v>2353.48</c:v>
                </c:pt>
                <c:pt idx="10">
                  <c:v>2353.48</c:v>
                </c:pt>
                <c:pt idx="11">
                  <c:v>2353.48</c:v>
                </c:pt>
                <c:pt idx="12">
                  <c:v>2353.48</c:v>
                </c:pt>
                <c:pt idx="13">
                  <c:v>2353.48</c:v>
                </c:pt>
                <c:pt idx="14">
                  <c:v>2353.48</c:v>
                </c:pt>
                <c:pt idx="15">
                  <c:v>2353.48</c:v>
                </c:pt>
                <c:pt idx="16">
                  <c:v>2353.48</c:v>
                </c:pt>
                <c:pt idx="17">
                  <c:v>2353.48</c:v>
                </c:pt>
                <c:pt idx="18">
                  <c:v>2353.48</c:v>
                </c:pt>
                <c:pt idx="19">
                  <c:v>2353.48</c:v>
                </c:pt>
                <c:pt idx="20">
                  <c:v>2353.48</c:v>
                </c:pt>
                <c:pt idx="21">
                  <c:v>2353.48</c:v>
                </c:pt>
                <c:pt idx="22">
                  <c:v>2353.48</c:v>
                </c:pt>
                <c:pt idx="23">
                  <c:v>2353.48</c:v>
                </c:pt>
                <c:pt idx="24">
                  <c:v>2353.48</c:v>
                </c:pt>
                <c:pt idx="25">
                  <c:v>2353.48</c:v>
                </c:pt>
                <c:pt idx="26">
                  <c:v>2353.48</c:v>
                </c:pt>
                <c:pt idx="27">
                  <c:v>2353.48</c:v>
                </c:pt>
                <c:pt idx="28">
                  <c:v>2353.48</c:v>
                </c:pt>
                <c:pt idx="29">
                  <c:v>2353.48</c:v>
                </c:pt>
                <c:pt idx="30">
                  <c:v>2353.48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5E-4553-AD92-A106F407A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392808"/>
        <c:axId val="371393200"/>
      </c:lineChart>
      <c:catAx>
        <c:axId val="371392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393200"/>
        <c:crosses val="autoZero"/>
        <c:auto val="1"/>
        <c:lblAlgn val="ctr"/>
        <c:lblOffset val="100"/>
        <c:noMultiLvlLbl val="0"/>
      </c:catAx>
      <c:valAx>
        <c:axId val="37139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392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ЦБ'!$M$245:$M$274</c:f>
              <c:strCache>
                <c:ptCount val="30"/>
                <c:pt idx="0">
                  <c:v>01.09.2023</c:v>
                </c:pt>
                <c:pt idx="1">
                  <c:v>02.09.2023</c:v>
                </c:pt>
                <c:pt idx="2">
                  <c:v>03.09.2023</c:v>
                </c:pt>
                <c:pt idx="3">
                  <c:v>04.09.2023</c:v>
                </c:pt>
                <c:pt idx="4">
                  <c:v>05.09.2023</c:v>
                </c:pt>
                <c:pt idx="5">
                  <c:v>06.09.2023</c:v>
                </c:pt>
                <c:pt idx="6">
                  <c:v>07.09.2023</c:v>
                </c:pt>
                <c:pt idx="7">
                  <c:v>08.09.2023</c:v>
                </c:pt>
                <c:pt idx="8">
                  <c:v>09.09.2023</c:v>
                </c:pt>
                <c:pt idx="9">
                  <c:v>10.09.2023</c:v>
                </c:pt>
                <c:pt idx="10">
                  <c:v>11.09.2023</c:v>
                </c:pt>
                <c:pt idx="11">
                  <c:v>12.09.2023</c:v>
                </c:pt>
                <c:pt idx="12">
                  <c:v>13.09.2023</c:v>
                </c:pt>
                <c:pt idx="13">
                  <c:v>14.09.2023</c:v>
                </c:pt>
                <c:pt idx="14">
                  <c:v>15.09.2023</c:v>
                </c:pt>
                <c:pt idx="15">
                  <c:v>16.09.2023</c:v>
                </c:pt>
                <c:pt idx="16">
                  <c:v>17.09.2023</c:v>
                </c:pt>
                <c:pt idx="17">
                  <c:v>18.09.2023</c:v>
                </c:pt>
                <c:pt idx="18">
                  <c:v>19.09.2023</c:v>
                </c:pt>
                <c:pt idx="19">
                  <c:v>20.09.2023</c:v>
                </c:pt>
                <c:pt idx="20">
                  <c:v>21.09.2023</c:v>
                </c:pt>
                <c:pt idx="21">
                  <c:v>22.09.2023</c:v>
                </c:pt>
                <c:pt idx="22">
                  <c:v>23.09.2023</c:v>
                </c:pt>
                <c:pt idx="23">
                  <c:v>24.09.2023</c:v>
                </c:pt>
                <c:pt idx="24">
                  <c:v>25.09.2023</c:v>
                </c:pt>
                <c:pt idx="25">
                  <c:v>26.09.2023</c:v>
                </c:pt>
                <c:pt idx="26">
                  <c:v>27.09.2023</c:v>
                </c:pt>
                <c:pt idx="27">
                  <c:v>28.09.2023</c:v>
                </c:pt>
                <c:pt idx="28">
                  <c:v>29.09.2023</c:v>
                </c:pt>
                <c:pt idx="29">
                  <c:v>30.09.2023</c:v>
                </c:pt>
              </c:strCache>
            </c:strRef>
          </c:cat>
          <c:val>
            <c:numRef>
              <c:f>'Техничка ЦБ'!$N$245:$N$274</c:f>
              <c:numCache>
                <c:formatCode>0.0000</c:formatCode>
                <c:ptCount val="30"/>
                <c:pt idx="0">
                  <c:v>2353.48</c:v>
                </c:pt>
                <c:pt idx="1">
                  <c:v>2353.48</c:v>
                </c:pt>
                <c:pt idx="2">
                  <c:v>2353.48</c:v>
                </c:pt>
                <c:pt idx="3">
                  <c:v>2353.48</c:v>
                </c:pt>
                <c:pt idx="4">
                  <c:v>2353.48</c:v>
                </c:pt>
                <c:pt idx="5">
                  <c:v>2353.48</c:v>
                </c:pt>
                <c:pt idx="6">
                  <c:v>2353.48</c:v>
                </c:pt>
                <c:pt idx="7">
                  <c:v>2353.48</c:v>
                </c:pt>
                <c:pt idx="8">
                  <c:v>2353.48</c:v>
                </c:pt>
                <c:pt idx="9">
                  <c:v>2353.48</c:v>
                </c:pt>
                <c:pt idx="10">
                  <c:v>2353.48</c:v>
                </c:pt>
                <c:pt idx="11">
                  <c:v>2353.48</c:v>
                </c:pt>
                <c:pt idx="12">
                  <c:v>2353.48</c:v>
                </c:pt>
                <c:pt idx="13">
                  <c:v>2353.48</c:v>
                </c:pt>
                <c:pt idx="14">
                  <c:v>2353.48</c:v>
                </c:pt>
                <c:pt idx="15">
                  <c:v>2353.48</c:v>
                </c:pt>
                <c:pt idx="16">
                  <c:v>2353.48</c:v>
                </c:pt>
                <c:pt idx="17">
                  <c:v>2353.48</c:v>
                </c:pt>
                <c:pt idx="18">
                  <c:v>2353.48</c:v>
                </c:pt>
                <c:pt idx="19">
                  <c:v>2353.48</c:v>
                </c:pt>
                <c:pt idx="20">
                  <c:v>2353.48</c:v>
                </c:pt>
                <c:pt idx="21">
                  <c:v>2353.48</c:v>
                </c:pt>
                <c:pt idx="22">
                  <c:v>2353.48</c:v>
                </c:pt>
                <c:pt idx="23">
                  <c:v>2353.48</c:v>
                </c:pt>
                <c:pt idx="24">
                  <c:v>2353.48</c:v>
                </c:pt>
                <c:pt idx="25">
                  <c:v>2353.48</c:v>
                </c:pt>
                <c:pt idx="26">
                  <c:v>2353.48</c:v>
                </c:pt>
                <c:pt idx="27">
                  <c:v>2353.48</c:v>
                </c:pt>
                <c:pt idx="28">
                  <c:v>2353.48</c:v>
                </c:pt>
                <c:pt idx="29">
                  <c:v>2353.48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2A-4B5B-AB08-08CA36309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393592"/>
        <c:axId val="371393984"/>
      </c:lineChart>
      <c:catAx>
        <c:axId val="371393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393984"/>
        <c:crosses val="autoZero"/>
        <c:auto val="1"/>
        <c:lblAlgn val="ctr"/>
        <c:lblOffset val="100"/>
        <c:noMultiLvlLbl val="0"/>
      </c:catAx>
      <c:valAx>
        <c:axId val="37139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393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ЦБ'!$M$275:$M$305</c:f>
              <c:strCache>
                <c:ptCount val="31"/>
                <c:pt idx="0">
                  <c:v>01.10.2023</c:v>
                </c:pt>
                <c:pt idx="1">
                  <c:v>02.10.2023</c:v>
                </c:pt>
                <c:pt idx="2">
                  <c:v>03.10.2023</c:v>
                </c:pt>
                <c:pt idx="3">
                  <c:v>04.10.2023</c:v>
                </c:pt>
                <c:pt idx="4">
                  <c:v>05.10.2023</c:v>
                </c:pt>
                <c:pt idx="5">
                  <c:v>06.10.2023</c:v>
                </c:pt>
                <c:pt idx="6">
                  <c:v>07.10.2023</c:v>
                </c:pt>
                <c:pt idx="7">
                  <c:v>08.10.2023</c:v>
                </c:pt>
                <c:pt idx="8">
                  <c:v>09.10.2023</c:v>
                </c:pt>
                <c:pt idx="9">
                  <c:v>10.10.2023</c:v>
                </c:pt>
                <c:pt idx="10">
                  <c:v>11.10.2023</c:v>
                </c:pt>
                <c:pt idx="11">
                  <c:v>12.10.2023</c:v>
                </c:pt>
                <c:pt idx="12">
                  <c:v>13.10.2023</c:v>
                </c:pt>
                <c:pt idx="13">
                  <c:v>14.10.2023</c:v>
                </c:pt>
                <c:pt idx="14">
                  <c:v>15.10.2023</c:v>
                </c:pt>
                <c:pt idx="15">
                  <c:v>16.10.2023</c:v>
                </c:pt>
                <c:pt idx="16">
                  <c:v>17.10.2023</c:v>
                </c:pt>
                <c:pt idx="17">
                  <c:v>18.10.2023</c:v>
                </c:pt>
                <c:pt idx="18">
                  <c:v>19.10.2023</c:v>
                </c:pt>
                <c:pt idx="19">
                  <c:v>20.10.2023</c:v>
                </c:pt>
                <c:pt idx="20">
                  <c:v>21.10.2023</c:v>
                </c:pt>
                <c:pt idx="21">
                  <c:v>22.10.2023</c:v>
                </c:pt>
                <c:pt idx="22">
                  <c:v>23.10.2023</c:v>
                </c:pt>
                <c:pt idx="23">
                  <c:v>24.10.2023</c:v>
                </c:pt>
                <c:pt idx="24">
                  <c:v>25.10.2023</c:v>
                </c:pt>
                <c:pt idx="25">
                  <c:v>26.10.2023</c:v>
                </c:pt>
                <c:pt idx="26">
                  <c:v>27.10.2023</c:v>
                </c:pt>
                <c:pt idx="27">
                  <c:v>28.10.2023</c:v>
                </c:pt>
                <c:pt idx="28">
                  <c:v>29.10.2023</c:v>
                </c:pt>
                <c:pt idx="29">
                  <c:v>30.10.2023</c:v>
                </c:pt>
                <c:pt idx="30">
                  <c:v>31.10.2023</c:v>
                </c:pt>
              </c:strCache>
            </c:strRef>
          </c:cat>
          <c:val>
            <c:numRef>
              <c:f>'Техничка ЦБ'!$N$275:$N$305</c:f>
              <c:numCache>
                <c:formatCode>0.0000</c:formatCode>
                <c:ptCount val="31"/>
                <c:pt idx="0">
                  <c:v>2353.48</c:v>
                </c:pt>
                <c:pt idx="1">
                  <c:v>2353.48</c:v>
                </c:pt>
                <c:pt idx="2">
                  <c:v>2353.48</c:v>
                </c:pt>
                <c:pt idx="3">
                  <c:v>2353.48</c:v>
                </c:pt>
                <c:pt idx="4">
                  <c:v>2353.48</c:v>
                </c:pt>
                <c:pt idx="5">
                  <c:v>2353.48</c:v>
                </c:pt>
                <c:pt idx="6">
                  <c:v>2353.48</c:v>
                </c:pt>
                <c:pt idx="7">
                  <c:v>2353.48</c:v>
                </c:pt>
                <c:pt idx="8">
                  <c:v>2353.48</c:v>
                </c:pt>
                <c:pt idx="9">
                  <c:v>2353.48</c:v>
                </c:pt>
                <c:pt idx="10">
                  <c:v>2353.48</c:v>
                </c:pt>
                <c:pt idx="11">
                  <c:v>2353.48</c:v>
                </c:pt>
                <c:pt idx="12">
                  <c:v>2353.48</c:v>
                </c:pt>
                <c:pt idx="13">
                  <c:v>2353.48</c:v>
                </c:pt>
                <c:pt idx="14">
                  <c:v>2353.48</c:v>
                </c:pt>
                <c:pt idx="15">
                  <c:v>2353.48</c:v>
                </c:pt>
                <c:pt idx="16">
                  <c:v>2353.48</c:v>
                </c:pt>
                <c:pt idx="17">
                  <c:v>2353.48</c:v>
                </c:pt>
                <c:pt idx="18">
                  <c:v>2353.48</c:v>
                </c:pt>
                <c:pt idx="19">
                  <c:v>2353.48</c:v>
                </c:pt>
                <c:pt idx="20">
                  <c:v>2353.48</c:v>
                </c:pt>
                <c:pt idx="21">
                  <c:v>2353.48</c:v>
                </c:pt>
                <c:pt idx="22">
                  <c:v>2353.48</c:v>
                </c:pt>
                <c:pt idx="23">
                  <c:v>2353.48</c:v>
                </c:pt>
                <c:pt idx="24">
                  <c:v>2353.48</c:v>
                </c:pt>
                <c:pt idx="25">
                  <c:v>2353.48</c:v>
                </c:pt>
                <c:pt idx="26">
                  <c:v>2353.48</c:v>
                </c:pt>
                <c:pt idx="27">
                  <c:v>2353.48</c:v>
                </c:pt>
                <c:pt idx="28">
                  <c:v>2353.48</c:v>
                </c:pt>
                <c:pt idx="29">
                  <c:v>2353.48</c:v>
                </c:pt>
                <c:pt idx="30">
                  <c:v>2353.48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3-4785-8176-7DAE7C4C0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395160"/>
        <c:axId val="371395552"/>
      </c:lineChart>
      <c:catAx>
        <c:axId val="371395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395552"/>
        <c:crosses val="autoZero"/>
        <c:auto val="1"/>
        <c:lblAlgn val="ctr"/>
        <c:lblOffset val="100"/>
        <c:noMultiLvlLbl val="0"/>
      </c:catAx>
      <c:valAx>
        <c:axId val="37139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395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ЦБ'!$M$306:$M$335</c:f>
              <c:strCache>
                <c:ptCount val="30"/>
                <c:pt idx="0">
                  <c:v>01.11.2023</c:v>
                </c:pt>
                <c:pt idx="1">
                  <c:v>02.11.2023</c:v>
                </c:pt>
                <c:pt idx="2">
                  <c:v>03.11.2023</c:v>
                </c:pt>
                <c:pt idx="3">
                  <c:v>04.11.2023</c:v>
                </c:pt>
                <c:pt idx="4">
                  <c:v>05.11.2023</c:v>
                </c:pt>
                <c:pt idx="5">
                  <c:v>06.11.2023</c:v>
                </c:pt>
                <c:pt idx="6">
                  <c:v>07.11.2023</c:v>
                </c:pt>
                <c:pt idx="7">
                  <c:v>08.11.2023</c:v>
                </c:pt>
                <c:pt idx="8">
                  <c:v>09.11.2023</c:v>
                </c:pt>
                <c:pt idx="9">
                  <c:v>10.11.2023</c:v>
                </c:pt>
                <c:pt idx="10">
                  <c:v>11.11.2023</c:v>
                </c:pt>
                <c:pt idx="11">
                  <c:v>12.11.2023</c:v>
                </c:pt>
                <c:pt idx="12">
                  <c:v>13.11.2023</c:v>
                </c:pt>
                <c:pt idx="13">
                  <c:v>14.11.2023</c:v>
                </c:pt>
                <c:pt idx="14">
                  <c:v>15.11.2023</c:v>
                </c:pt>
                <c:pt idx="15">
                  <c:v>16.11.2023</c:v>
                </c:pt>
                <c:pt idx="16">
                  <c:v>17.11.2023</c:v>
                </c:pt>
                <c:pt idx="17">
                  <c:v>18.11.2023</c:v>
                </c:pt>
                <c:pt idx="18">
                  <c:v>19.11.2023</c:v>
                </c:pt>
                <c:pt idx="19">
                  <c:v>20.11.2023</c:v>
                </c:pt>
                <c:pt idx="20">
                  <c:v>21.11.2023</c:v>
                </c:pt>
                <c:pt idx="21">
                  <c:v>22.11.2023</c:v>
                </c:pt>
                <c:pt idx="22">
                  <c:v>23.11.2023</c:v>
                </c:pt>
                <c:pt idx="23">
                  <c:v>24.11.2023</c:v>
                </c:pt>
                <c:pt idx="24">
                  <c:v>25.11.2023</c:v>
                </c:pt>
                <c:pt idx="25">
                  <c:v>26.11.2023</c:v>
                </c:pt>
                <c:pt idx="26">
                  <c:v>27.11.2023</c:v>
                </c:pt>
                <c:pt idx="27">
                  <c:v>28.11.2023</c:v>
                </c:pt>
                <c:pt idx="28">
                  <c:v>29.11.2023</c:v>
                </c:pt>
                <c:pt idx="29">
                  <c:v>30.11.2023</c:v>
                </c:pt>
              </c:strCache>
            </c:strRef>
          </c:cat>
          <c:val>
            <c:numRef>
              <c:f>'Техничка ЦБ'!$N$306:$N$335</c:f>
              <c:numCache>
                <c:formatCode>0.0000</c:formatCode>
                <c:ptCount val="30"/>
                <c:pt idx="0">
                  <c:v>2353.48</c:v>
                </c:pt>
                <c:pt idx="1">
                  <c:v>2353.48</c:v>
                </c:pt>
                <c:pt idx="2">
                  <c:v>2353.48</c:v>
                </c:pt>
                <c:pt idx="3">
                  <c:v>2353.48</c:v>
                </c:pt>
                <c:pt idx="4">
                  <c:v>2353.48</c:v>
                </c:pt>
                <c:pt idx="5">
                  <c:v>2353.48</c:v>
                </c:pt>
                <c:pt idx="6">
                  <c:v>2353.48</c:v>
                </c:pt>
                <c:pt idx="7">
                  <c:v>2353.48</c:v>
                </c:pt>
                <c:pt idx="8">
                  <c:v>2353.48</c:v>
                </c:pt>
                <c:pt idx="9">
                  <c:v>2353.48</c:v>
                </c:pt>
                <c:pt idx="10">
                  <c:v>2353.48</c:v>
                </c:pt>
                <c:pt idx="11">
                  <c:v>2353.48</c:v>
                </c:pt>
                <c:pt idx="12">
                  <c:v>2353.48</c:v>
                </c:pt>
                <c:pt idx="13">
                  <c:v>2353.48</c:v>
                </c:pt>
                <c:pt idx="14">
                  <c:v>2353.48</c:v>
                </c:pt>
                <c:pt idx="15">
                  <c:v>2353.48</c:v>
                </c:pt>
                <c:pt idx="16">
                  <c:v>2353.48</c:v>
                </c:pt>
                <c:pt idx="17">
                  <c:v>2353.48</c:v>
                </c:pt>
                <c:pt idx="18">
                  <c:v>2353.48</c:v>
                </c:pt>
                <c:pt idx="19">
                  <c:v>2353.48</c:v>
                </c:pt>
                <c:pt idx="20">
                  <c:v>2353.48</c:v>
                </c:pt>
                <c:pt idx="21">
                  <c:v>2353.48</c:v>
                </c:pt>
                <c:pt idx="22">
                  <c:v>2353.48</c:v>
                </c:pt>
                <c:pt idx="23">
                  <c:v>2353.48</c:v>
                </c:pt>
                <c:pt idx="24">
                  <c:v>2353.48</c:v>
                </c:pt>
                <c:pt idx="25">
                  <c:v>2353.48</c:v>
                </c:pt>
                <c:pt idx="26">
                  <c:v>2353.48</c:v>
                </c:pt>
                <c:pt idx="27">
                  <c:v>2353.48</c:v>
                </c:pt>
                <c:pt idx="28">
                  <c:v>2353.48</c:v>
                </c:pt>
                <c:pt idx="29">
                  <c:v>2353.48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49-4EBE-BDD5-5710ED606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395944"/>
        <c:axId val="371396336"/>
      </c:lineChart>
      <c:catAx>
        <c:axId val="371395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396336"/>
        <c:crosses val="autoZero"/>
        <c:auto val="1"/>
        <c:lblAlgn val="ctr"/>
        <c:lblOffset val="100"/>
        <c:noMultiLvlLbl val="0"/>
      </c:catAx>
      <c:valAx>
        <c:axId val="37139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395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ЦБ'!$M$336:$M$366</c:f>
              <c:strCache>
                <c:ptCount val="31"/>
                <c:pt idx="0">
                  <c:v>01.12.2023</c:v>
                </c:pt>
                <c:pt idx="1">
                  <c:v>02.12.2023</c:v>
                </c:pt>
                <c:pt idx="2">
                  <c:v>03.12.2023</c:v>
                </c:pt>
                <c:pt idx="3">
                  <c:v>04.12.2023</c:v>
                </c:pt>
                <c:pt idx="4">
                  <c:v>05.12.2023</c:v>
                </c:pt>
                <c:pt idx="5">
                  <c:v>06.12.2023</c:v>
                </c:pt>
                <c:pt idx="6">
                  <c:v>07.12.2023</c:v>
                </c:pt>
                <c:pt idx="7">
                  <c:v>08.12.2023</c:v>
                </c:pt>
                <c:pt idx="8">
                  <c:v>09.12.2023</c:v>
                </c:pt>
                <c:pt idx="9">
                  <c:v>10.12.2023</c:v>
                </c:pt>
                <c:pt idx="10">
                  <c:v>11.12.2023</c:v>
                </c:pt>
                <c:pt idx="11">
                  <c:v>12.12.2023</c:v>
                </c:pt>
                <c:pt idx="12">
                  <c:v>13.12.2023</c:v>
                </c:pt>
                <c:pt idx="13">
                  <c:v>14.12.2023</c:v>
                </c:pt>
                <c:pt idx="14">
                  <c:v>15.12.2023</c:v>
                </c:pt>
                <c:pt idx="15">
                  <c:v>16.12.2023</c:v>
                </c:pt>
                <c:pt idx="16">
                  <c:v>17.12.2023</c:v>
                </c:pt>
                <c:pt idx="17">
                  <c:v>18.12.2023</c:v>
                </c:pt>
                <c:pt idx="18">
                  <c:v>19.12.2023</c:v>
                </c:pt>
                <c:pt idx="19">
                  <c:v>20.12.2023</c:v>
                </c:pt>
                <c:pt idx="20">
                  <c:v>21.12.2023</c:v>
                </c:pt>
                <c:pt idx="21">
                  <c:v>22.12.2023</c:v>
                </c:pt>
                <c:pt idx="22">
                  <c:v>23.12.2023</c:v>
                </c:pt>
                <c:pt idx="23">
                  <c:v>24.12.2023</c:v>
                </c:pt>
                <c:pt idx="24">
                  <c:v>25.12.2023</c:v>
                </c:pt>
                <c:pt idx="25">
                  <c:v>26.12.2023</c:v>
                </c:pt>
                <c:pt idx="26">
                  <c:v>27.12.2023</c:v>
                </c:pt>
                <c:pt idx="27">
                  <c:v>28.12.2023</c:v>
                </c:pt>
                <c:pt idx="28">
                  <c:v>29.12.2023</c:v>
                </c:pt>
                <c:pt idx="29">
                  <c:v>30.12.2023</c:v>
                </c:pt>
                <c:pt idx="30">
                  <c:v>31.12.2023</c:v>
                </c:pt>
              </c:strCache>
            </c:strRef>
          </c:cat>
          <c:val>
            <c:numRef>
              <c:f>'Техничка ЦБ'!$N$336:$N$366</c:f>
              <c:numCache>
                <c:formatCode>0.0000</c:formatCode>
                <c:ptCount val="31"/>
                <c:pt idx="0">
                  <c:v>2353.48</c:v>
                </c:pt>
                <c:pt idx="1">
                  <c:v>2353.48</c:v>
                </c:pt>
                <c:pt idx="2">
                  <c:v>2353.48</c:v>
                </c:pt>
                <c:pt idx="3">
                  <c:v>2353.48</c:v>
                </c:pt>
                <c:pt idx="4">
                  <c:v>2353.48</c:v>
                </c:pt>
                <c:pt idx="5">
                  <c:v>2353.48</c:v>
                </c:pt>
                <c:pt idx="6">
                  <c:v>2353.48</c:v>
                </c:pt>
                <c:pt idx="7">
                  <c:v>2353.48</c:v>
                </c:pt>
                <c:pt idx="8">
                  <c:v>2353.48</c:v>
                </c:pt>
                <c:pt idx="9">
                  <c:v>2353.48</c:v>
                </c:pt>
                <c:pt idx="10">
                  <c:v>2353.48</c:v>
                </c:pt>
                <c:pt idx="11">
                  <c:v>2353.48</c:v>
                </c:pt>
                <c:pt idx="12">
                  <c:v>2353.48</c:v>
                </c:pt>
                <c:pt idx="13">
                  <c:v>2353.48</c:v>
                </c:pt>
                <c:pt idx="14">
                  <c:v>2353.48</c:v>
                </c:pt>
                <c:pt idx="15">
                  <c:v>2353.48</c:v>
                </c:pt>
                <c:pt idx="16">
                  <c:v>2353.48</c:v>
                </c:pt>
                <c:pt idx="17">
                  <c:v>2353.48</c:v>
                </c:pt>
                <c:pt idx="18">
                  <c:v>2353.48</c:v>
                </c:pt>
                <c:pt idx="19">
                  <c:v>2353.48</c:v>
                </c:pt>
                <c:pt idx="20">
                  <c:v>2353.48</c:v>
                </c:pt>
                <c:pt idx="21">
                  <c:v>2353.48</c:v>
                </c:pt>
                <c:pt idx="22">
                  <c:v>2353.48</c:v>
                </c:pt>
                <c:pt idx="23">
                  <c:v>2353.48</c:v>
                </c:pt>
                <c:pt idx="24">
                  <c:v>2353.48</c:v>
                </c:pt>
                <c:pt idx="25">
                  <c:v>2353.48</c:v>
                </c:pt>
                <c:pt idx="26">
                  <c:v>2353.48</c:v>
                </c:pt>
                <c:pt idx="27">
                  <c:v>2353.48</c:v>
                </c:pt>
                <c:pt idx="28">
                  <c:v>2353.48</c:v>
                </c:pt>
                <c:pt idx="29">
                  <c:v>2353.48</c:v>
                </c:pt>
                <c:pt idx="30">
                  <c:v>2353.48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FD-4C32-A79D-DDF60FC0D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397512"/>
        <c:axId val="371397904"/>
      </c:lineChart>
      <c:catAx>
        <c:axId val="371397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397904"/>
        <c:crosses val="autoZero"/>
        <c:auto val="1"/>
        <c:lblAlgn val="ctr"/>
        <c:lblOffset val="100"/>
        <c:noMultiLvlLbl val="0"/>
      </c:catAx>
      <c:valAx>
        <c:axId val="37139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397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4604812952597793"/>
                  <c:y val="-0.2287704298437916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ЦБ'!$P$2:$P$32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'Техничка ЦБ'!$Q$2:$Q$32</c:f>
              <c:numCache>
                <c:formatCode>0.0000</c:formatCode>
                <c:ptCount val="31"/>
                <c:pt idx="0">
                  <c:v>4153.88</c:v>
                </c:pt>
                <c:pt idx="1">
                  <c:v>4153.88</c:v>
                </c:pt>
                <c:pt idx="2">
                  <c:v>4153.88</c:v>
                </c:pt>
                <c:pt idx="3">
                  <c:v>4153.88</c:v>
                </c:pt>
                <c:pt idx="4">
                  <c:v>4153.88</c:v>
                </c:pt>
                <c:pt idx="5">
                  <c:v>4153.88</c:v>
                </c:pt>
                <c:pt idx="6">
                  <c:v>4153.88</c:v>
                </c:pt>
                <c:pt idx="7">
                  <c:v>4153.88</c:v>
                </c:pt>
                <c:pt idx="8">
                  <c:v>4153.88</c:v>
                </c:pt>
                <c:pt idx="9">
                  <c:v>4153.88</c:v>
                </c:pt>
                <c:pt idx="10">
                  <c:v>4153.88</c:v>
                </c:pt>
                <c:pt idx="11">
                  <c:v>4153.88</c:v>
                </c:pt>
                <c:pt idx="12">
                  <c:v>4153.88</c:v>
                </c:pt>
                <c:pt idx="13">
                  <c:v>4153.88</c:v>
                </c:pt>
                <c:pt idx="14">
                  <c:v>4153.88</c:v>
                </c:pt>
                <c:pt idx="15">
                  <c:v>4153.88</c:v>
                </c:pt>
                <c:pt idx="16">
                  <c:v>4153.88</c:v>
                </c:pt>
                <c:pt idx="17">
                  <c:v>4153.88</c:v>
                </c:pt>
                <c:pt idx="18">
                  <c:v>4153.88</c:v>
                </c:pt>
                <c:pt idx="19">
                  <c:v>4153.88</c:v>
                </c:pt>
                <c:pt idx="20">
                  <c:v>4153.88</c:v>
                </c:pt>
                <c:pt idx="21">
                  <c:v>4153.88</c:v>
                </c:pt>
                <c:pt idx="22">
                  <c:v>4153.88</c:v>
                </c:pt>
                <c:pt idx="23">
                  <c:v>4153.88</c:v>
                </c:pt>
                <c:pt idx="24">
                  <c:v>4153.88</c:v>
                </c:pt>
                <c:pt idx="25">
                  <c:v>4153.88</c:v>
                </c:pt>
                <c:pt idx="26">
                  <c:v>4153.88</c:v>
                </c:pt>
                <c:pt idx="27">
                  <c:v>4153.88</c:v>
                </c:pt>
                <c:pt idx="28">
                  <c:v>4153.88</c:v>
                </c:pt>
                <c:pt idx="29">
                  <c:v>4153.88</c:v>
                </c:pt>
                <c:pt idx="30">
                  <c:v>4153.88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AB-4042-82DD-2472332C7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398688"/>
        <c:axId val="371399080"/>
      </c:lineChart>
      <c:catAx>
        <c:axId val="37139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399080"/>
        <c:crosses val="autoZero"/>
        <c:auto val="1"/>
        <c:lblAlgn val="ctr"/>
        <c:lblOffset val="100"/>
        <c:noMultiLvlLbl val="0"/>
      </c:catAx>
      <c:valAx>
        <c:axId val="371399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398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8775532576500226"/>
                  <c:y val="-0.131401006170187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ЦБ'!$P$33:$P$60</c:f>
              <c:strCache>
                <c:ptCount val="28"/>
                <c:pt idx="0">
                  <c:v>01.02.2023</c:v>
                </c:pt>
                <c:pt idx="1">
                  <c:v>02.02.2023</c:v>
                </c:pt>
                <c:pt idx="2">
                  <c:v>03.02.2023</c:v>
                </c:pt>
                <c:pt idx="3">
                  <c:v>04.02.2023</c:v>
                </c:pt>
                <c:pt idx="4">
                  <c:v>05.02.2023</c:v>
                </c:pt>
                <c:pt idx="5">
                  <c:v>06.02.2023</c:v>
                </c:pt>
                <c:pt idx="6">
                  <c:v>07.02.2023</c:v>
                </c:pt>
                <c:pt idx="7">
                  <c:v>08.02.2023</c:v>
                </c:pt>
                <c:pt idx="8">
                  <c:v>09.02.2023</c:v>
                </c:pt>
                <c:pt idx="9">
                  <c:v>10.02.2023</c:v>
                </c:pt>
                <c:pt idx="10">
                  <c:v>11.02.2023</c:v>
                </c:pt>
                <c:pt idx="11">
                  <c:v>12.02.2023</c:v>
                </c:pt>
                <c:pt idx="12">
                  <c:v>13.02.2023</c:v>
                </c:pt>
                <c:pt idx="13">
                  <c:v>14.02.2023</c:v>
                </c:pt>
                <c:pt idx="14">
                  <c:v>15.02.2023</c:v>
                </c:pt>
                <c:pt idx="15">
                  <c:v>16.02.2023</c:v>
                </c:pt>
                <c:pt idx="16">
                  <c:v>17.02.2023</c:v>
                </c:pt>
                <c:pt idx="17">
                  <c:v>18.02.2023</c:v>
                </c:pt>
                <c:pt idx="18">
                  <c:v>19.02.2023</c:v>
                </c:pt>
                <c:pt idx="19">
                  <c:v>20.02.2023</c:v>
                </c:pt>
                <c:pt idx="20">
                  <c:v>21.02.2023</c:v>
                </c:pt>
                <c:pt idx="21">
                  <c:v>22.02.2023</c:v>
                </c:pt>
                <c:pt idx="22">
                  <c:v>23.02.2023</c:v>
                </c:pt>
                <c:pt idx="23">
                  <c:v>24.02.2023</c:v>
                </c:pt>
                <c:pt idx="24">
                  <c:v>25.02.2023</c:v>
                </c:pt>
                <c:pt idx="25">
                  <c:v>26.02.2023</c:v>
                </c:pt>
                <c:pt idx="26">
                  <c:v>27.02.2023</c:v>
                </c:pt>
                <c:pt idx="27">
                  <c:v>28.02.2023</c:v>
                </c:pt>
              </c:strCache>
            </c:strRef>
          </c:cat>
          <c:val>
            <c:numRef>
              <c:f>'Техничка ЦБ'!$Q$33:$Q$60</c:f>
              <c:numCache>
                <c:formatCode>0.0000</c:formatCode>
                <c:ptCount val="28"/>
                <c:pt idx="0">
                  <c:v>4153.88</c:v>
                </c:pt>
                <c:pt idx="1">
                  <c:v>4153.88</c:v>
                </c:pt>
                <c:pt idx="2">
                  <c:v>4153.88</c:v>
                </c:pt>
                <c:pt idx="3">
                  <c:v>4153.88</c:v>
                </c:pt>
                <c:pt idx="4">
                  <c:v>4153.88</c:v>
                </c:pt>
                <c:pt idx="5">
                  <c:v>4153.88</c:v>
                </c:pt>
                <c:pt idx="6">
                  <c:v>4153.88</c:v>
                </c:pt>
                <c:pt idx="7">
                  <c:v>4153.88</c:v>
                </c:pt>
                <c:pt idx="8">
                  <c:v>4153.88</c:v>
                </c:pt>
                <c:pt idx="9">
                  <c:v>4153.88</c:v>
                </c:pt>
                <c:pt idx="10">
                  <c:v>4153.88</c:v>
                </c:pt>
                <c:pt idx="11">
                  <c:v>4153.88</c:v>
                </c:pt>
                <c:pt idx="12">
                  <c:v>4153.88</c:v>
                </c:pt>
                <c:pt idx="13">
                  <c:v>4153.88</c:v>
                </c:pt>
                <c:pt idx="14">
                  <c:v>4153.88</c:v>
                </c:pt>
                <c:pt idx="15">
                  <c:v>4153.88</c:v>
                </c:pt>
                <c:pt idx="16">
                  <c:v>4153.88</c:v>
                </c:pt>
                <c:pt idx="17">
                  <c:v>4153.88</c:v>
                </c:pt>
                <c:pt idx="18">
                  <c:v>4153.88</c:v>
                </c:pt>
                <c:pt idx="19">
                  <c:v>4153.88</c:v>
                </c:pt>
                <c:pt idx="20">
                  <c:v>4153.88</c:v>
                </c:pt>
                <c:pt idx="21">
                  <c:v>4153.88</c:v>
                </c:pt>
                <c:pt idx="22">
                  <c:v>4153.88</c:v>
                </c:pt>
                <c:pt idx="23">
                  <c:v>4153.88</c:v>
                </c:pt>
                <c:pt idx="24">
                  <c:v>4153.88</c:v>
                </c:pt>
                <c:pt idx="25">
                  <c:v>4153.88</c:v>
                </c:pt>
                <c:pt idx="26">
                  <c:v>4153.88</c:v>
                </c:pt>
                <c:pt idx="27">
                  <c:v>4153.88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D4-498B-AB2E-E92B9AFFB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399472"/>
        <c:axId val="371399864"/>
      </c:lineChart>
      <c:catAx>
        <c:axId val="37139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399864"/>
        <c:crosses val="autoZero"/>
        <c:auto val="1"/>
        <c:lblAlgn val="ctr"/>
        <c:lblOffset val="100"/>
        <c:noMultiLvlLbl val="0"/>
      </c:catAx>
      <c:valAx>
        <c:axId val="371399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399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281577754587906"/>
                  <c:y val="-0.159827809297518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ЦБ'!$P$61:$P$91</c:f>
              <c:strCache>
                <c:ptCount val="31"/>
                <c:pt idx="0">
                  <c:v>01.03.2023</c:v>
                </c:pt>
                <c:pt idx="1">
                  <c:v>02.03.2023</c:v>
                </c:pt>
                <c:pt idx="2">
                  <c:v>03.03.2023</c:v>
                </c:pt>
                <c:pt idx="3">
                  <c:v>04.03.2023</c:v>
                </c:pt>
                <c:pt idx="4">
                  <c:v>05.03.2023</c:v>
                </c:pt>
                <c:pt idx="5">
                  <c:v>06.03.2023</c:v>
                </c:pt>
                <c:pt idx="6">
                  <c:v>07.03.2023</c:v>
                </c:pt>
                <c:pt idx="7">
                  <c:v>08.03.2023</c:v>
                </c:pt>
                <c:pt idx="8">
                  <c:v>09.03.2023</c:v>
                </c:pt>
                <c:pt idx="9">
                  <c:v>10.03.2023</c:v>
                </c:pt>
                <c:pt idx="10">
                  <c:v>11.03.2023</c:v>
                </c:pt>
                <c:pt idx="11">
                  <c:v>12.03.2023</c:v>
                </c:pt>
                <c:pt idx="12">
                  <c:v>13.03.2023</c:v>
                </c:pt>
                <c:pt idx="13">
                  <c:v>14.03.2023</c:v>
                </c:pt>
                <c:pt idx="14">
                  <c:v>15.03.2023</c:v>
                </c:pt>
                <c:pt idx="15">
                  <c:v>16.03.2023</c:v>
                </c:pt>
                <c:pt idx="16">
                  <c:v>17.03.2023</c:v>
                </c:pt>
                <c:pt idx="17">
                  <c:v>18.03.2023</c:v>
                </c:pt>
                <c:pt idx="18">
                  <c:v>19.03.2023</c:v>
                </c:pt>
                <c:pt idx="19">
                  <c:v>20.03.2023</c:v>
                </c:pt>
                <c:pt idx="20">
                  <c:v>21.03.2023</c:v>
                </c:pt>
                <c:pt idx="21">
                  <c:v>22.03.2023</c:v>
                </c:pt>
                <c:pt idx="22">
                  <c:v>23.03.2023</c:v>
                </c:pt>
                <c:pt idx="23">
                  <c:v>24.03.2023</c:v>
                </c:pt>
                <c:pt idx="24">
                  <c:v>25.03.2023</c:v>
                </c:pt>
                <c:pt idx="25">
                  <c:v>26.03.2023</c:v>
                </c:pt>
                <c:pt idx="26">
                  <c:v>27.03.2023</c:v>
                </c:pt>
                <c:pt idx="27">
                  <c:v>28.03.2023</c:v>
                </c:pt>
                <c:pt idx="28">
                  <c:v>29.03.2023</c:v>
                </c:pt>
                <c:pt idx="29">
                  <c:v>30.03.2023</c:v>
                </c:pt>
                <c:pt idx="30">
                  <c:v>31.03.2023</c:v>
                </c:pt>
              </c:strCache>
            </c:strRef>
          </c:cat>
          <c:val>
            <c:numRef>
              <c:f>'Техничка ЦБ'!$Q$61:$Q$91</c:f>
              <c:numCache>
                <c:formatCode>0.0000</c:formatCode>
                <c:ptCount val="31"/>
                <c:pt idx="0">
                  <c:v>4153.88</c:v>
                </c:pt>
                <c:pt idx="1">
                  <c:v>4153.88</c:v>
                </c:pt>
                <c:pt idx="2">
                  <c:v>4153.88</c:v>
                </c:pt>
                <c:pt idx="3">
                  <c:v>4153.88</c:v>
                </c:pt>
                <c:pt idx="4">
                  <c:v>4153.88</c:v>
                </c:pt>
                <c:pt idx="5">
                  <c:v>4153.88</c:v>
                </c:pt>
                <c:pt idx="6">
                  <c:v>4153.88</c:v>
                </c:pt>
                <c:pt idx="7">
                  <c:v>4153.88</c:v>
                </c:pt>
                <c:pt idx="8">
                  <c:v>4153.88</c:v>
                </c:pt>
                <c:pt idx="9">
                  <c:v>4153.88</c:v>
                </c:pt>
                <c:pt idx="10">
                  <c:v>4153.88</c:v>
                </c:pt>
                <c:pt idx="11">
                  <c:v>4153.88</c:v>
                </c:pt>
                <c:pt idx="12">
                  <c:v>4153.88</c:v>
                </c:pt>
                <c:pt idx="13">
                  <c:v>4153.88</c:v>
                </c:pt>
                <c:pt idx="14">
                  <c:v>4153.88</c:v>
                </c:pt>
                <c:pt idx="15">
                  <c:v>4153.88</c:v>
                </c:pt>
                <c:pt idx="16">
                  <c:v>4153.88</c:v>
                </c:pt>
                <c:pt idx="17">
                  <c:v>4153.88</c:v>
                </c:pt>
                <c:pt idx="18">
                  <c:v>4153.88</c:v>
                </c:pt>
                <c:pt idx="19">
                  <c:v>4153.88</c:v>
                </c:pt>
                <c:pt idx="20">
                  <c:v>4153.88</c:v>
                </c:pt>
                <c:pt idx="21">
                  <c:v>4153.88</c:v>
                </c:pt>
                <c:pt idx="22">
                  <c:v>4153.88</c:v>
                </c:pt>
                <c:pt idx="23">
                  <c:v>4153.88</c:v>
                </c:pt>
                <c:pt idx="24">
                  <c:v>4153.88</c:v>
                </c:pt>
                <c:pt idx="25">
                  <c:v>4153.88</c:v>
                </c:pt>
                <c:pt idx="26">
                  <c:v>4153.88</c:v>
                </c:pt>
                <c:pt idx="27">
                  <c:v>4153.88</c:v>
                </c:pt>
                <c:pt idx="28">
                  <c:v>4153.88</c:v>
                </c:pt>
                <c:pt idx="29">
                  <c:v>4153.88</c:v>
                </c:pt>
                <c:pt idx="30">
                  <c:v>4153.88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9-413E-8910-3D06F4325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401040"/>
        <c:axId val="371401432"/>
      </c:lineChart>
      <c:catAx>
        <c:axId val="37140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01432"/>
        <c:crosses val="autoZero"/>
        <c:auto val="1"/>
        <c:lblAlgn val="ctr"/>
        <c:lblOffset val="100"/>
        <c:noMultiLvlLbl val="0"/>
      </c:catAx>
      <c:valAx>
        <c:axId val="37140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01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48800978190979"/>
                  <c:y val="-0.1236715352189996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ЦБ'!$P$92:$P$121</c:f>
              <c:strCache>
                <c:ptCount val="30"/>
                <c:pt idx="0">
                  <c:v>01.04.2023</c:v>
                </c:pt>
                <c:pt idx="1">
                  <c:v>02.04.2023</c:v>
                </c:pt>
                <c:pt idx="2">
                  <c:v>03.04.2023</c:v>
                </c:pt>
                <c:pt idx="3">
                  <c:v>04.04.2023</c:v>
                </c:pt>
                <c:pt idx="4">
                  <c:v>05.04.2023</c:v>
                </c:pt>
                <c:pt idx="5">
                  <c:v>06.04.2023</c:v>
                </c:pt>
                <c:pt idx="6">
                  <c:v>07.04.2023</c:v>
                </c:pt>
                <c:pt idx="7">
                  <c:v>08.04.2023</c:v>
                </c:pt>
                <c:pt idx="8">
                  <c:v>09.04.2023</c:v>
                </c:pt>
                <c:pt idx="9">
                  <c:v>10.04.2023</c:v>
                </c:pt>
                <c:pt idx="10">
                  <c:v>11.04.2023</c:v>
                </c:pt>
                <c:pt idx="11">
                  <c:v>12.04.2023</c:v>
                </c:pt>
                <c:pt idx="12">
                  <c:v>13.04.2023</c:v>
                </c:pt>
                <c:pt idx="13">
                  <c:v>14.04.2023</c:v>
                </c:pt>
                <c:pt idx="14">
                  <c:v>15.04.2023</c:v>
                </c:pt>
                <c:pt idx="15">
                  <c:v>16.04.2023</c:v>
                </c:pt>
                <c:pt idx="16">
                  <c:v>17.04.2023</c:v>
                </c:pt>
                <c:pt idx="17">
                  <c:v>18.04.2023</c:v>
                </c:pt>
                <c:pt idx="18">
                  <c:v>19.04.2023</c:v>
                </c:pt>
                <c:pt idx="19">
                  <c:v>20.04.2023</c:v>
                </c:pt>
                <c:pt idx="20">
                  <c:v>21.04.2023</c:v>
                </c:pt>
                <c:pt idx="21">
                  <c:v>22.04.2023</c:v>
                </c:pt>
                <c:pt idx="22">
                  <c:v>23.04.2023</c:v>
                </c:pt>
                <c:pt idx="23">
                  <c:v>24.04.2023</c:v>
                </c:pt>
                <c:pt idx="24">
                  <c:v>25.04.2023</c:v>
                </c:pt>
                <c:pt idx="25">
                  <c:v>26.04.2023</c:v>
                </c:pt>
                <c:pt idx="26">
                  <c:v>27.04.2023</c:v>
                </c:pt>
                <c:pt idx="27">
                  <c:v>28.04.2023</c:v>
                </c:pt>
                <c:pt idx="28">
                  <c:v>29.04.2023</c:v>
                </c:pt>
                <c:pt idx="29">
                  <c:v>30.04.2023</c:v>
                </c:pt>
              </c:strCache>
            </c:strRef>
          </c:cat>
          <c:val>
            <c:numRef>
              <c:f>'Техничка ЦБ'!$Q$92:$Q$121</c:f>
              <c:numCache>
                <c:formatCode>0.0000</c:formatCode>
                <c:ptCount val="30"/>
                <c:pt idx="0">
                  <c:v>4153.88</c:v>
                </c:pt>
                <c:pt idx="1">
                  <c:v>4153.88</c:v>
                </c:pt>
                <c:pt idx="2">
                  <c:v>4153.88</c:v>
                </c:pt>
                <c:pt idx="3">
                  <c:v>4153.88</c:v>
                </c:pt>
                <c:pt idx="4">
                  <c:v>4153.88</c:v>
                </c:pt>
                <c:pt idx="5">
                  <c:v>4153.88</c:v>
                </c:pt>
                <c:pt idx="6">
                  <c:v>4153.88</c:v>
                </c:pt>
                <c:pt idx="7">
                  <c:v>4153.88</c:v>
                </c:pt>
                <c:pt idx="8">
                  <c:v>4153.88</c:v>
                </c:pt>
                <c:pt idx="9">
                  <c:v>4153.88</c:v>
                </c:pt>
                <c:pt idx="10">
                  <c:v>4153.88</c:v>
                </c:pt>
                <c:pt idx="11">
                  <c:v>4153.88</c:v>
                </c:pt>
                <c:pt idx="12">
                  <c:v>4153.88</c:v>
                </c:pt>
                <c:pt idx="13">
                  <c:v>4153.88</c:v>
                </c:pt>
                <c:pt idx="14">
                  <c:v>4153.88</c:v>
                </c:pt>
                <c:pt idx="15">
                  <c:v>4153.88</c:v>
                </c:pt>
                <c:pt idx="16">
                  <c:v>4153.88</c:v>
                </c:pt>
                <c:pt idx="17">
                  <c:v>4153.88</c:v>
                </c:pt>
                <c:pt idx="18">
                  <c:v>4153.88</c:v>
                </c:pt>
                <c:pt idx="19">
                  <c:v>4153.88</c:v>
                </c:pt>
                <c:pt idx="20">
                  <c:v>4153.88</c:v>
                </c:pt>
                <c:pt idx="21">
                  <c:v>4153.88</c:v>
                </c:pt>
                <c:pt idx="22">
                  <c:v>4153.88</c:v>
                </c:pt>
                <c:pt idx="23">
                  <c:v>4153.88</c:v>
                </c:pt>
                <c:pt idx="24">
                  <c:v>4153.88</c:v>
                </c:pt>
                <c:pt idx="25">
                  <c:v>4153.88</c:v>
                </c:pt>
                <c:pt idx="26">
                  <c:v>4153.88</c:v>
                </c:pt>
                <c:pt idx="27">
                  <c:v>4153.88</c:v>
                </c:pt>
                <c:pt idx="28">
                  <c:v>4153.88</c:v>
                </c:pt>
                <c:pt idx="29">
                  <c:v>4153.88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55-4ECD-B86D-2AE6A3C42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401824"/>
        <c:axId val="371402216"/>
      </c:lineChart>
      <c:catAx>
        <c:axId val="37140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02216"/>
        <c:crosses val="autoZero"/>
        <c:auto val="1"/>
        <c:lblAlgn val="ctr"/>
        <c:lblOffset val="100"/>
        <c:noMultiLvlLbl val="0"/>
      </c:catAx>
      <c:valAx>
        <c:axId val="37140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0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659087794748547"/>
                  <c:y val="-0.3700140347716641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ЦБ'!$P$122:$P$152</c:f>
              <c:strCache>
                <c:ptCount val="31"/>
                <c:pt idx="0">
                  <c:v>01.05.2023</c:v>
                </c:pt>
                <c:pt idx="1">
                  <c:v>02.05.2023</c:v>
                </c:pt>
                <c:pt idx="2">
                  <c:v>03.05.2023</c:v>
                </c:pt>
                <c:pt idx="3">
                  <c:v>04.05.2023</c:v>
                </c:pt>
                <c:pt idx="4">
                  <c:v>05.05.2023</c:v>
                </c:pt>
                <c:pt idx="5">
                  <c:v>06.05.2023</c:v>
                </c:pt>
                <c:pt idx="6">
                  <c:v>07.05.2023</c:v>
                </c:pt>
                <c:pt idx="7">
                  <c:v>08.05.2023</c:v>
                </c:pt>
                <c:pt idx="8">
                  <c:v>09.05.2023</c:v>
                </c:pt>
                <c:pt idx="9">
                  <c:v>10.05.2023</c:v>
                </c:pt>
                <c:pt idx="10">
                  <c:v>11.05.2023</c:v>
                </c:pt>
                <c:pt idx="11">
                  <c:v>12.05.2023</c:v>
                </c:pt>
                <c:pt idx="12">
                  <c:v>13.05.2023</c:v>
                </c:pt>
                <c:pt idx="13">
                  <c:v>14.05.2023</c:v>
                </c:pt>
                <c:pt idx="14">
                  <c:v>15.05.2023</c:v>
                </c:pt>
                <c:pt idx="15">
                  <c:v>16.05.2023</c:v>
                </c:pt>
                <c:pt idx="16">
                  <c:v>17.05.2023</c:v>
                </c:pt>
                <c:pt idx="17">
                  <c:v>18.05.2023</c:v>
                </c:pt>
                <c:pt idx="18">
                  <c:v>19.05.2023</c:v>
                </c:pt>
                <c:pt idx="19">
                  <c:v>20.05.2023</c:v>
                </c:pt>
                <c:pt idx="20">
                  <c:v>21.05.2023</c:v>
                </c:pt>
                <c:pt idx="21">
                  <c:v>22.05.2023</c:v>
                </c:pt>
                <c:pt idx="22">
                  <c:v>23.05.2023</c:v>
                </c:pt>
                <c:pt idx="23">
                  <c:v>24.05.2023</c:v>
                </c:pt>
                <c:pt idx="24">
                  <c:v>25.05.2023</c:v>
                </c:pt>
                <c:pt idx="25">
                  <c:v>26.05.2023</c:v>
                </c:pt>
                <c:pt idx="26">
                  <c:v>27.05.2023</c:v>
                </c:pt>
                <c:pt idx="27">
                  <c:v>28.05.2023</c:v>
                </c:pt>
                <c:pt idx="28">
                  <c:v>29.05.2023</c:v>
                </c:pt>
                <c:pt idx="29">
                  <c:v>30.05.2023</c:v>
                </c:pt>
                <c:pt idx="30">
                  <c:v>31.05.2023</c:v>
                </c:pt>
              </c:strCache>
            </c:strRef>
          </c:cat>
          <c:val>
            <c:numRef>
              <c:f>'Техничка ЦБ'!$Q$122:$Q$152</c:f>
              <c:numCache>
                <c:formatCode>0.0000</c:formatCode>
                <c:ptCount val="31"/>
                <c:pt idx="0">
                  <c:v>4153.88</c:v>
                </c:pt>
                <c:pt idx="1">
                  <c:v>4153.88</c:v>
                </c:pt>
                <c:pt idx="2">
                  <c:v>4153.88</c:v>
                </c:pt>
                <c:pt idx="3">
                  <c:v>4153.88</c:v>
                </c:pt>
                <c:pt idx="4">
                  <c:v>4153.88</c:v>
                </c:pt>
                <c:pt idx="5">
                  <c:v>4153.88</c:v>
                </c:pt>
                <c:pt idx="6">
                  <c:v>4153.88</c:v>
                </c:pt>
                <c:pt idx="7">
                  <c:v>4153.88</c:v>
                </c:pt>
                <c:pt idx="8">
                  <c:v>4153.88</c:v>
                </c:pt>
                <c:pt idx="9">
                  <c:v>4153.88</c:v>
                </c:pt>
                <c:pt idx="10">
                  <c:v>4153.88</c:v>
                </c:pt>
                <c:pt idx="11">
                  <c:v>4153.88</c:v>
                </c:pt>
                <c:pt idx="12">
                  <c:v>4153.88</c:v>
                </c:pt>
                <c:pt idx="13">
                  <c:v>4153.88</c:v>
                </c:pt>
                <c:pt idx="14">
                  <c:v>4153.88</c:v>
                </c:pt>
                <c:pt idx="15">
                  <c:v>4153.88</c:v>
                </c:pt>
                <c:pt idx="16">
                  <c:v>4153.88</c:v>
                </c:pt>
                <c:pt idx="17">
                  <c:v>4153.88</c:v>
                </c:pt>
                <c:pt idx="18">
                  <c:v>4153.88</c:v>
                </c:pt>
                <c:pt idx="19">
                  <c:v>4153.88</c:v>
                </c:pt>
                <c:pt idx="20">
                  <c:v>4153.88</c:v>
                </c:pt>
                <c:pt idx="21">
                  <c:v>4153.88</c:v>
                </c:pt>
                <c:pt idx="22">
                  <c:v>4153.88</c:v>
                </c:pt>
                <c:pt idx="23">
                  <c:v>4153.88</c:v>
                </c:pt>
                <c:pt idx="24">
                  <c:v>4153.88</c:v>
                </c:pt>
                <c:pt idx="25">
                  <c:v>4153.88</c:v>
                </c:pt>
                <c:pt idx="26">
                  <c:v>4153.88</c:v>
                </c:pt>
                <c:pt idx="27">
                  <c:v>4153.88</c:v>
                </c:pt>
                <c:pt idx="28">
                  <c:v>4153.88</c:v>
                </c:pt>
                <c:pt idx="29">
                  <c:v>4153.88</c:v>
                </c:pt>
                <c:pt idx="30">
                  <c:v>4153.88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5A-4E2B-88CE-2A41E0B5E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403392"/>
        <c:axId val="371403784"/>
      </c:lineChart>
      <c:catAx>
        <c:axId val="37140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03784"/>
        <c:crosses val="autoZero"/>
        <c:auto val="1"/>
        <c:lblAlgn val="ctr"/>
        <c:lblOffset val="100"/>
        <c:noMultiLvlLbl val="0"/>
      </c:catAx>
      <c:valAx>
        <c:axId val="37140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0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0558960250450622"/>
                  <c:y val="0.293719896145124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ЦБ'!$P$153:$P$182</c:f>
              <c:strCache>
                <c:ptCount val="30"/>
                <c:pt idx="0">
                  <c:v>01.06.2023</c:v>
                </c:pt>
                <c:pt idx="1">
                  <c:v>02.06.2023</c:v>
                </c:pt>
                <c:pt idx="2">
                  <c:v>03.06.2023</c:v>
                </c:pt>
                <c:pt idx="3">
                  <c:v>04.06.2023</c:v>
                </c:pt>
                <c:pt idx="4">
                  <c:v>05.06.2023</c:v>
                </c:pt>
                <c:pt idx="5">
                  <c:v>06.06.2023</c:v>
                </c:pt>
                <c:pt idx="6">
                  <c:v>07.06.2023</c:v>
                </c:pt>
                <c:pt idx="7">
                  <c:v>08.06.2023</c:v>
                </c:pt>
                <c:pt idx="8">
                  <c:v>09.06.2023</c:v>
                </c:pt>
                <c:pt idx="9">
                  <c:v>10.06.2023</c:v>
                </c:pt>
                <c:pt idx="10">
                  <c:v>11.06.2023</c:v>
                </c:pt>
                <c:pt idx="11">
                  <c:v>12.06.2023</c:v>
                </c:pt>
                <c:pt idx="12">
                  <c:v>13.06.2023</c:v>
                </c:pt>
                <c:pt idx="13">
                  <c:v>14.06.2023</c:v>
                </c:pt>
                <c:pt idx="14">
                  <c:v>15.06.2023</c:v>
                </c:pt>
                <c:pt idx="15">
                  <c:v>16.06.2023</c:v>
                </c:pt>
                <c:pt idx="16">
                  <c:v>17.06.2023</c:v>
                </c:pt>
                <c:pt idx="17">
                  <c:v>18.06.2023</c:v>
                </c:pt>
                <c:pt idx="18">
                  <c:v>19.06.2023</c:v>
                </c:pt>
                <c:pt idx="19">
                  <c:v>20.06.2023</c:v>
                </c:pt>
                <c:pt idx="20">
                  <c:v>21.06.2023</c:v>
                </c:pt>
                <c:pt idx="21">
                  <c:v>22.06.2023</c:v>
                </c:pt>
                <c:pt idx="22">
                  <c:v>23.06.2023</c:v>
                </c:pt>
                <c:pt idx="23">
                  <c:v>24.06.2023</c:v>
                </c:pt>
                <c:pt idx="24">
                  <c:v>25.06.2023</c:v>
                </c:pt>
                <c:pt idx="25">
                  <c:v>26.06.2023</c:v>
                </c:pt>
                <c:pt idx="26">
                  <c:v>27.06.2023</c:v>
                </c:pt>
                <c:pt idx="27">
                  <c:v>28.06.2023</c:v>
                </c:pt>
                <c:pt idx="28">
                  <c:v>29.06.2023</c:v>
                </c:pt>
                <c:pt idx="29">
                  <c:v>30.06.2023</c:v>
                </c:pt>
              </c:strCache>
            </c:strRef>
          </c:cat>
          <c:val>
            <c:numRef>
              <c:f>'Техничка ЦБ'!$Q$153:$Q$182</c:f>
              <c:numCache>
                <c:formatCode>0.0000</c:formatCode>
                <c:ptCount val="30"/>
                <c:pt idx="0">
                  <c:v>4153.88</c:v>
                </c:pt>
                <c:pt idx="1">
                  <c:v>4153.88</c:v>
                </c:pt>
                <c:pt idx="2">
                  <c:v>4153.88</c:v>
                </c:pt>
                <c:pt idx="3">
                  <c:v>4153.88</c:v>
                </c:pt>
                <c:pt idx="4">
                  <c:v>4153.88</c:v>
                </c:pt>
                <c:pt idx="5">
                  <c:v>4153.88</c:v>
                </c:pt>
                <c:pt idx="6">
                  <c:v>4153.88</c:v>
                </c:pt>
                <c:pt idx="7">
                  <c:v>4153.88</c:v>
                </c:pt>
                <c:pt idx="8">
                  <c:v>4153.88</c:v>
                </c:pt>
                <c:pt idx="9">
                  <c:v>4153.88</c:v>
                </c:pt>
                <c:pt idx="10">
                  <c:v>4153.88</c:v>
                </c:pt>
                <c:pt idx="11">
                  <c:v>4153.88</c:v>
                </c:pt>
                <c:pt idx="12">
                  <c:v>4153.88</c:v>
                </c:pt>
                <c:pt idx="13">
                  <c:v>4153.88</c:v>
                </c:pt>
                <c:pt idx="14">
                  <c:v>4153.88</c:v>
                </c:pt>
                <c:pt idx="15">
                  <c:v>4153.88</c:v>
                </c:pt>
                <c:pt idx="16">
                  <c:v>4153.88</c:v>
                </c:pt>
                <c:pt idx="17">
                  <c:v>4153.88</c:v>
                </c:pt>
                <c:pt idx="18">
                  <c:v>4153.88</c:v>
                </c:pt>
                <c:pt idx="19">
                  <c:v>4153.88</c:v>
                </c:pt>
                <c:pt idx="20">
                  <c:v>4153.88</c:v>
                </c:pt>
                <c:pt idx="21">
                  <c:v>4153.88</c:v>
                </c:pt>
                <c:pt idx="22">
                  <c:v>4153.88</c:v>
                </c:pt>
                <c:pt idx="23">
                  <c:v>4153.88</c:v>
                </c:pt>
                <c:pt idx="24">
                  <c:v>4153.88</c:v>
                </c:pt>
                <c:pt idx="25">
                  <c:v>4153.88</c:v>
                </c:pt>
                <c:pt idx="26">
                  <c:v>4153.88</c:v>
                </c:pt>
                <c:pt idx="27">
                  <c:v>4153.88</c:v>
                </c:pt>
                <c:pt idx="28">
                  <c:v>4153.88</c:v>
                </c:pt>
                <c:pt idx="29">
                  <c:v>4153.88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18-4014-8551-FFFE601C9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404176"/>
        <c:axId val="371404568"/>
      </c:lineChart>
      <c:catAx>
        <c:axId val="37140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04568"/>
        <c:crosses val="autoZero"/>
        <c:auto val="1"/>
        <c:lblAlgn val="ctr"/>
        <c:lblOffset val="100"/>
        <c:noMultiLvlLbl val="0"/>
      </c:catAx>
      <c:valAx>
        <c:axId val="371404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04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16275158376287302"/>
                  <c:y val="0.207541163997463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ЦБ'!$P$183:$P$213</c:f>
              <c:strCache>
                <c:ptCount val="31"/>
                <c:pt idx="0">
                  <c:v>01.07.2023</c:v>
                </c:pt>
                <c:pt idx="1">
                  <c:v>02.07.2023</c:v>
                </c:pt>
                <c:pt idx="2">
                  <c:v>03.07.2023</c:v>
                </c:pt>
                <c:pt idx="3">
                  <c:v>04.07.2023</c:v>
                </c:pt>
                <c:pt idx="4">
                  <c:v>05.07.2023</c:v>
                </c:pt>
                <c:pt idx="5">
                  <c:v>06.07.2023</c:v>
                </c:pt>
                <c:pt idx="6">
                  <c:v>07.07.2023</c:v>
                </c:pt>
                <c:pt idx="7">
                  <c:v>08.07.2023</c:v>
                </c:pt>
                <c:pt idx="8">
                  <c:v>09.07.2023</c:v>
                </c:pt>
                <c:pt idx="9">
                  <c:v>10.07.2023</c:v>
                </c:pt>
                <c:pt idx="10">
                  <c:v>11.07.2023</c:v>
                </c:pt>
                <c:pt idx="11">
                  <c:v>12.07.2023</c:v>
                </c:pt>
                <c:pt idx="12">
                  <c:v>13.07.2023</c:v>
                </c:pt>
                <c:pt idx="13">
                  <c:v>14.07.2023</c:v>
                </c:pt>
                <c:pt idx="14">
                  <c:v>15.07.2023</c:v>
                </c:pt>
                <c:pt idx="15">
                  <c:v>16.07.2023</c:v>
                </c:pt>
                <c:pt idx="16">
                  <c:v>17.07.2023</c:v>
                </c:pt>
                <c:pt idx="17">
                  <c:v>18.07.2023</c:v>
                </c:pt>
                <c:pt idx="18">
                  <c:v>19.07.2023</c:v>
                </c:pt>
                <c:pt idx="19">
                  <c:v>20.07.2023</c:v>
                </c:pt>
                <c:pt idx="20">
                  <c:v>21.07.2023</c:v>
                </c:pt>
                <c:pt idx="21">
                  <c:v>22.07.2023</c:v>
                </c:pt>
                <c:pt idx="22">
                  <c:v>23.07.2023</c:v>
                </c:pt>
                <c:pt idx="23">
                  <c:v>24.07.2023</c:v>
                </c:pt>
                <c:pt idx="24">
                  <c:v>25.07.2023</c:v>
                </c:pt>
                <c:pt idx="25">
                  <c:v>26.07.2023</c:v>
                </c:pt>
                <c:pt idx="26">
                  <c:v>27.07.2023</c:v>
                </c:pt>
                <c:pt idx="27">
                  <c:v>28.07.2023</c:v>
                </c:pt>
                <c:pt idx="28">
                  <c:v>29.07.2023</c:v>
                </c:pt>
                <c:pt idx="29">
                  <c:v>30.07.2023</c:v>
                </c:pt>
                <c:pt idx="30">
                  <c:v>31.07.2023</c:v>
                </c:pt>
              </c:strCache>
            </c:strRef>
          </c:cat>
          <c:val>
            <c:numRef>
              <c:f>'Техничка ЦБ'!$Q$183:$Q$213</c:f>
              <c:numCache>
                <c:formatCode>0.0000</c:formatCode>
                <c:ptCount val="31"/>
                <c:pt idx="0">
                  <c:v>4153.88</c:v>
                </c:pt>
                <c:pt idx="1">
                  <c:v>4153.88</c:v>
                </c:pt>
                <c:pt idx="2">
                  <c:v>4153.88</c:v>
                </c:pt>
                <c:pt idx="3">
                  <c:v>4153.88</c:v>
                </c:pt>
                <c:pt idx="4">
                  <c:v>4153.88</c:v>
                </c:pt>
                <c:pt idx="5">
                  <c:v>4153.88</c:v>
                </c:pt>
                <c:pt idx="6">
                  <c:v>4153.88</c:v>
                </c:pt>
                <c:pt idx="7">
                  <c:v>4153.88</c:v>
                </c:pt>
                <c:pt idx="8">
                  <c:v>4153.88</c:v>
                </c:pt>
                <c:pt idx="9">
                  <c:v>4153.88</c:v>
                </c:pt>
                <c:pt idx="10">
                  <c:v>4153.88</c:v>
                </c:pt>
                <c:pt idx="11">
                  <c:v>4153.88</c:v>
                </c:pt>
                <c:pt idx="12">
                  <c:v>4153.88</c:v>
                </c:pt>
                <c:pt idx="13">
                  <c:v>4153.88</c:v>
                </c:pt>
                <c:pt idx="14">
                  <c:v>4153.88</c:v>
                </c:pt>
                <c:pt idx="15">
                  <c:v>4153.88</c:v>
                </c:pt>
                <c:pt idx="16">
                  <c:v>4153.88</c:v>
                </c:pt>
                <c:pt idx="17">
                  <c:v>4153.88</c:v>
                </c:pt>
                <c:pt idx="18">
                  <c:v>4153.88</c:v>
                </c:pt>
                <c:pt idx="19">
                  <c:v>4153.88</c:v>
                </c:pt>
                <c:pt idx="20">
                  <c:v>4153.88</c:v>
                </c:pt>
                <c:pt idx="21">
                  <c:v>4153.88</c:v>
                </c:pt>
                <c:pt idx="22">
                  <c:v>4153.88</c:v>
                </c:pt>
                <c:pt idx="23">
                  <c:v>4153.88</c:v>
                </c:pt>
                <c:pt idx="24">
                  <c:v>4153.88</c:v>
                </c:pt>
                <c:pt idx="25">
                  <c:v>4153.88</c:v>
                </c:pt>
                <c:pt idx="26">
                  <c:v>4153.88</c:v>
                </c:pt>
                <c:pt idx="27">
                  <c:v>4153.88</c:v>
                </c:pt>
                <c:pt idx="28">
                  <c:v>4153.88</c:v>
                </c:pt>
                <c:pt idx="29">
                  <c:v>4153.88</c:v>
                </c:pt>
                <c:pt idx="30">
                  <c:v>4153.88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A5-4A2A-989B-C74EA6744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405744"/>
        <c:axId val="371406136"/>
      </c:lineChart>
      <c:catAx>
        <c:axId val="37140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06136"/>
        <c:crosses val="autoZero"/>
        <c:auto val="1"/>
        <c:lblAlgn val="ctr"/>
        <c:lblOffset val="100"/>
        <c:noMultiLvlLbl val="0"/>
      </c:catAx>
      <c:valAx>
        <c:axId val="371406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0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1413325743920564"/>
                  <c:y val="0.347826192803436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ЦБ'!$P$214:$P$244</c:f>
              <c:strCache>
                <c:ptCount val="31"/>
                <c:pt idx="0">
                  <c:v>01.08.2023</c:v>
                </c:pt>
                <c:pt idx="1">
                  <c:v>02.08.2023</c:v>
                </c:pt>
                <c:pt idx="2">
                  <c:v>03.08.2023</c:v>
                </c:pt>
                <c:pt idx="3">
                  <c:v>04.08.2023</c:v>
                </c:pt>
                <c:pt idx="4">
                  <c:v>05.08.2023</c:v>
                </c:pt>
                <c:pt idx="5">
                  <c:v>06.08.2023</c:v>
                </c:pt>
                <c:pt idx="6">
                  <c:v>07.08.2023</c:v>
                </c:pt>
                <c:pt idx="7">
                  <c:v>08.08.2023</c:v>
                </c:pt>
                <c:pt idx="8">
                  <c:v>09.08.2023</c:v>
                </c:pt>
                <c:pt idx="9">
                  <c:v>10.08.2023</c:v>
                </c:pt>
                <c:pt idx="10">
                  <c:v>11.08.2023</c:v>
                </c:pt>
                <c:pt idx="11">
                  <c:v>12.08.2023</c:v>
                </c:pt>
                <c:pt idx="12">
                  <c:v>13.08.2023</c:v>
                </c:pt>
                <c:pt idx="13">
                  <c:v>14.08.2023</c:v>
                </c:pt>
                <c:pt idx="14">
                  <c:v>15.08.2023</c:v>
                </c:pt>
                <c:pt idx="15">
                  <c:v>16.08.2023</c:v>
                </c:pt>
                <c:pt idx="16">
                  <c:v>17.08.2023</c:v>
                </c:pt>
                <c:pt idx="17">
                  <c:v>18.08.2023</c:v>
                </c:pt>
                <c:pt idx="18">
                  <c:v>19.08.2023</c:v>
                </c:pt>
                <c:pt idx="19">
                  <c:v>20.08.2023</c:v>
                </c:pt>
                <c:pt idx="20">
                  <c:v>21.08.2023</c:v>
                </c:pt>
                <c:pt idx="21">
                  <c:v>22.08.2023</c:v>
                </c:pt>
                <c:pt idx="22">
                  <c:v>23.08.2023</c:v>
                </c:pt>
                <c:pt idx="23">
                  <c:v>24.08.2023</c:v>
                </c:pt>
                <c:pt idx="24">
                  <c:v>25.08.2023</c:v>
                </c:pt>
                <c:pt idx="25">
                  <c:v>26.08.2023</c:v>
                </c:pt>
                <c:pt idx="26">
                  <c:v>27.08.2023</c:v>
                </c:pt>
                <c:pt idx="27">
                  <c:v>28.08.2023</c:v>
                </c:pt>
                <c:pt idx="28">
                  <c:v>29.08.2023</c:v>
                </c:pt>
                <c:pt idx="29">
                  <c:v>30.08.2023</c:v>
                </c:pt>
                <c:pt idx="30">
                  <c:v>31.08.2023</c:v>
                </c:pt>
              </c:strCache>
            </c:strRef>
          </c:cat>
          <c:val>
            <c:numRef>
              <c:f>'Техничка ЦБ'!$Q$214:$Q$244</c:f>
              <c:numCache>
                <c:formatCode>0.0000</c:formatCode>
                <c:ptCount val="31"/>
                <c:pt idx="0">
                  <c:v>4153.88</c:v>
                </c:pt>
                <c:pt idx="1">
                  <c:v>4153.88</c:v>
                </c:pt>
                <c:pt idx="2">
                  <c:v>4153.88</c:v>
                </c:pt>
                <c:pt idx="3">
                  <c:v>4153.88</c:v>
                </c:pt>
                <c:pt idx="4">
                  <c:v>4153.88</c:v>
                </c:pt>
                <c:pt idx="5">
                  <c:v>4153.88</c:v>
                </c:pt>
                <c:pt idx="6">
                  <c:v>4153.88</c:v>
                </c:pt>
                <c:pt idx="7">
                  <c:v>4153.88</c:v>
                </c:pt>
                <c:pt idx="8">
                  <c:v>4153.88</c:v>
                </c:pt>
                <c:pt idx="9">
                  <c:v>4153.88</c:v>
                </c:pt>
                <c:pt idx="10">
                  <c:v>4153.88</c:v>
                </c:pt>
                <c:pt idx="11">
                  <c:v>4153.88</c:v>
                </c:pt>
                <c:pt idx="12">
                  <c:v>4153.88</c:v>
                </c:pt>
                <c:pt idx="13">
                  <c:v>4153.88</c:v>
                </c:pt>
                <c:pt idx="14">
                  <c:v>4153.88</c:v>
                </c:pt>
                <c:pt idx="15">
                  <c:v>4153.88</c:v>
                </c:pt>
                <c:pt idx="16">
                  <c:v>4153.88</c:v>
                </c:pt>
                <c:pt idx="17">
                  <c:v>4153.88</c:v>
                </c:pt>
                <c:pt idx="18">
                  <c:v>4153.88</c:v>
                </c:pt>
                <c:pt idx="19">
                  <c:v>4153.88</c:v>
                </c:pt>
                <c:pt idx="20">
                  <c:v>4153.88</c:v>
                </c:pt>
                <c:pt idx="21">
                  <c:v>4153.88</c:v>
                </c:pt>
                <c:pt idx="22">
                  <c:v>4153.88</c:v>
                </c:pt>
                <c:pt idx="23">
                  <c:v>4153.88</c:v>
                </c:pt>
                <c:pt idx="24">
                  <c:v>4153.88</c:v>
                </c:pt>
                <c:pt idx="25">
                  <c:v>4153.88</c:v>
                </c:pt>
                <c:pt idx="26">
                  <c:v>4153.88</c:v>
                </c:pt>
                <c:pt idx="27">
                  <c:v>4153.88</c:v>
                </c:pt>
                <c:pt idx="28">
                  <c:v>4153.88</c:v>
                </c:pt>
                <c:pt idx="29">
                  <c:v>4153.88</c:v>
                </c:pt>
                <c:pt idx="30">
                  <c:v>4153.88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1-4112-9B84-3B94BE075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406920"/>
        <c:axId val="371407312"/>
      </c:lineChart>
      <c:catAx>
        <c:axId val="371406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07312"/>
        <c:crosses val="autoZero"/>
        <c:auto val="1"/>
        <c:lblAlgn val="ctr"/>
        <c:lblOffset val="100"/>
        <c:noMultiLvlLbl val="0"/>
      </c:catAx>
      <c:valAx>
        <c:axId val="37140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06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ЦБ'!$P$245:$P$274</c:f>
              <c:strCache>
                <c:ptCount val="30"/>
                <c:pt idx="0">
                  <c:v>01.09.2023</c:v>
                </c:pt>
                <c:pt idx="1">
                  <c:v>02.09.2023</c:v>
                </c:pt>
                <c:pt idx="2">
                  <c:v>03.09.2023</c:v>
                </c:pt>
                <c:pt idx="3">
                  <c:v>04.09.2023</c:v>
                </c:pt>
                <c:pt idx="4">
                  <c:v>05.09.2023</c:v>
                </c:pt>
                <c:pt idx="5">
                  <c:v>06.09.2023</c:v>
                </c:pt>
                <c:pt idx="6">
                  <c:v>07.09.2023</c:v>
                </c:pt>
                <c:pt idx="7">
                  <c:v>08.09.2023</c:v>
                </c:pt>
                <c:pt idx="8">
                  <c:v>09.09.2023</c:v>
                </c:pt>
                <c:pt idx="9">
                  <c:v>10.09.2023</c:v>
                </c:pt>
                <c:pt idx="10">
                  <c:v>11.09.2023</c:v>
                </c:pt>
                <c:pt idx="11">
                  <c:v>12.09.2023</c:v>
                </c:pt>
                <c:pt idx="12">
                  <c:v>13.09.2023</c:v>
                </c:pt>
                <c:pt idx="13">
                  <c:v>14.09.2023</c:v>
                </c:pt>
                <c:pt idx="14">
                  <c:v>15.09.2023</c:v>
                </c:pt>
                <c:pt idx="15">
                  <c:v>16.09.2023</c:v>
                </c:pt>
                <c:pt idx="16">
                  <c:v>17.09.2023</c:v>
                </c:pt>
                <c:pt idx="17">
                  <c:v>18.09.2023</c:v>
                </c:pt>
                <c:pt idx="18">
                  <c:v>19.09.2023</c:v>
                </c:pt>
                <c:pt idx="19">
                  <c:v>20.09.2023</c:v>
                </c:pt>
                <c:pt idx="20">
                  <c:v>21.09.2023</c:v>
                </c:pt>
                <c:pt idx="21">
                  <c:v>22.09.2023</c:v>
                </c:pt>
                <c:pt idx="22">
                  <c:v>23.09.2023</c:v>
                </c:pt>
                <c:pt idx="23">
                  <c:v>24.09.2023</c:v>
                </c:pt>
                <c:pt idx="24">
                  <c:v>25.09.2023</c:v>
                </c:pt>
                <c:pt idx="25">
                  <c:v>26.09.2023</c:v>
                </c:pt>
                <c:pt idx="26">
                  <c:v>27.09.2023</c:v>
                </c:pt>
                <c:pt idx="27">
                  <c:v>28.09.2023</c:v>
                </c:pt>
                <c:pt idx="28">
                  <c:v>29.09.2023</c:v>
                </c:pt>
                <c:pt idx="29">
                  <c:v>30.09.2023</c:v>
                </c:pt>
              </c:strCache>
            </c:strRef>
          </c:cat>
          <c:val>
            <c:numRef>
              <c:f>'Техничка ЦБ'!$Q$245:$Q$274</c:f>
              <c:numCache>
                <c:formatCode>0.0000</c:formatCode>
                <c:ptCount val="30"/>
                <c:pt idx="0">
                  <c:v>4153.88</c:v>
                </c:pt>
                <c:pt idx="1">
                  <c:v>4153.88</c:v>
                </c:pt>
                <c:pt idx="2">
                  <c:v>4153.88</c:v>
                </c:pt>
                <c:pt idx="3">
                  <c:v>4153.88</c:v>
                </c:pt>
                <c:pt idx="4">
                  <c:v>4153.88</c:v>
                </c:pt>
                <c:pt idx="5">
                  <c:v>4153.88</c:v>
                </c:pt>
                <c:pt idx="6">
                  <c:v>4153.88</c:v>
                </c:pt>
                <c:pt idx="7">
                  <c:v>4153.88</c:v>
                </c:pt>
                <c:pt idx="8">
                  <c:v>4153.88</c:v>
                </c:pt>
                <c:pt idx="9">
                  <c:v>4153.88</c:v>
                </c:pt>
                <c:pt idx="10">
                  <c:v>4153.88</c:v>
                </c:pt>
                <c:pt idx="11">
                  <c:v>4153.88</c:v>
                </c:pt>
                <c:pt idx="12">
                  <c:v>4153.88</c:v>
                </c:pt>
                <c:pt idx="13">
                  <c:v>4153.88</c:v>
                </c:pt>
                <c:pt idx="14">
                  <c:v>4153.88</c:v>
                </c:pt>
                <c:pt idx="15">
                  <c:v>4153.88</c:v>
                </c:pt>
                <c:pt idx="16">
                  <c:v>4153.88</c:v>
                </c:pt>
                <c:pt idx="17">
                  <c:v>4153.88</c:v>
                </c:pt>
                <c:pt idx="18">
                  <c:v>4153.88</c:v>
                </c:pt>
                <c:pt idx="19">
                  <c:v>4153.88</c:v>
                </c:pt>
                <c:pt idx="20">
                  <c:v>4153.88</c:v>
                </c:pt>
                <c:pt idx="21">
                  <c:v>4153.88</c:v>
                </c:pt>
                <c:pt idx="22">
                  <c:v>4153.88</c:v>
                </c:pt>
                <c:pt idx="23">
                  <c:v>4153.88</c:v>
                </c:pt>
                <c:pt idx="24">
                  <c:v>4153.88</c:v>
                </c:pt>
                <c:pt idx="25">
                  <c:v>4153.88</c:v>
                </c:pt>
                <c:pt idx="26">
                  <c:v>4153.88</c:v>
                </c:pt>
                <c:pt idx="27">
                  <c:v>4153.88</c:v>
                </c:pt>
                <c:pt idx="28">
                  <c:v>4153.88</c:v>
                </c:pt>
                <c:pt idx="29">
                  <c:v>4153.88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F9-4061-9859-A47AA117D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407704"/>
        <c:axId val="371408096"/>
      </c:lineChart>
      <c:catAx>
        <c:axId val="371407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08096"/>
        <c:crosses val="autoZero"/>
        <c:auto val="1"/>
        <c:lblAlgn val="ctr"/>
        <c:lblOffset val="100"/>
        <c:noMultiLvlLbl val="0"/>
      </c:catAx>
      <c:valAx>
        <c:axId val="37140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07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ЦБ'!$P$275:$P$305</c:f>
              <c:strCache>
                <c:ptCount val="31"/>
                <c:pt idx="0">
                  <c:v>01.10.2023</c:v>
                </c:pt>
                <c:pt idx="1">
                  <c:v>02.10.2023</c:v>
                </c:pt>
                <c:pt idx="2">
                  <c:v>03.10.2023</c:v>
                </c:pt>
                <c:pt idx="3">
                  <c:v>04.10.2023</c:v>
                </c:pt>
                <c:pt idx="4">
                  <c:v>05.10.2023</c:v>
                </c:pt>
                <c:pt idx="5">
                  <c:v>06.10.2023</c:v>
                </c:pt>
                <c:pt idx="6">
                  <c:v>07.10.2023</c:v>
                </c:pt>
                <c:pt idx="7">
                  <c:v>08.10.2023</c:v>
                </c:pt>
                <c:pt idx="8">
                  <c:v>09.10.2023</c:v>
                </c:pt>
                <c:pt idx="9">
                  <c:v>10.10.2023</c:v>
                </c:pt>
                <c:pt idx="10">
                  <c:v>11.10.2023</c:v>
                </c:pt>
                <c:pt idx="11">
                  <c:v>12.10.2023</c:v>
                </c:pt>
                <c:pt idx="12">
                  <c:v>13.10.2023</c:v>
                </c:pt>
                <c:pt idx="13">
                  <c:v>14.10.2023</c:v>
                </c:pt>
                <c:pt idx="14">
                  <c:v>15.10.2023</c:v>
                </c:pt>
                <c:pt idx="15">
                  <c:v>16.10.2023</c:v>
                </c:pt>
                <c:pt idx="16">
                  <c:v>17.10.2023</c:v>
                </c:pt>
                <c:pt idx="17">
                  <c:v>18.10.2023</c:v>
                </c:pt>
                <c:pt idx="18">
                  <c:v>19.10.2023</c:v>
                </c:pt>
                <c:pt idx="19">
                  <c:v>20.10.2023</c:v>
                </c:pt>
                <c:pt idx="20">
                  <c:v>21.10.2023</c:v>
                </c:pt>
                <c:pt idx="21">
                  <c:v>22.10.2023</c:v>
                </c:pt>
                <c:pt idx="22">
                  <c:v>23.10.2023</c:v>
                </c:pt>
                <c:pt idx="23">
                  <c:v>24.10.2023</c:v>
                </c:pt>
                <c:pt idx="24">
                  <c:v>25.10.2023</c:v>
                </c:pt>
                <c:pt idx="25">
                  <c:v>26.10.2023</c:v>
                </c:pt>
                <c:pt idx="26">
                  <c:v>27.10.2023</c:v>
                </c:pt>
                <c:pt idx="27">
                  <c:v>28.10.2023</c:v>
                </c:pt>
                <c:pt idx="28">
                  <c:v>29.10.2023</c:v>
                </c:pt>
                <c:pt idx="29">
                  <c:v>30.10.2023</c:v>
                </c:pt>
                <c:pt idx="30">
                  <c:v>31.10.2023</c:v>
                </c:pt>
              </c:strCache>
            </c:strRef>
          </c:cat>
          <c:val>
            <c:numRef>
              <c:f>'Техничка ЦБ'!$Q$275:$Q$305</c:f>
              <c:numCache>
                <c:formatCode>0.0000</c:formatCode>
                <c:ptCount val="31"/>
                <c:pt idx="0">
                  <c:v>4153.88</c:v>
                </c:pt>
                <c:pt idx="1">
                  <c:v>4153.88</c:v>
                </c:pt>
                <c:pt idx="2">
                  <c:v>4153.88</c:v>
                </c:pt>
                <c:pt idx="3">
                  <c:v>4153.88</c:v>
                </c:pt>
                <c:pt idx="4">
                  <c:v>4153.88</c:v>
                </c:pt>
                <c:pt idx="5">
                  <c:v>4153.88</c:v>
                </c:pt>
                <c:pt idx="6">
                  <c:v>4153.88</c:v>
                </c:pt>
                <c:pt idx="7">
                  <c:v>4153.88</c:v>
                </c:pt>
                <c:pt idx="8">
                  <c:v>4153.88</c:v>
                </c:pt>
                <c:pt idx="9">
                  <c:v>4153.88</c:v>
                </c:pt>
                <c:pt idx="10">
                  <c:v>4153.88</c:v>
                </c:pt>
                <c:pt idx="11">
                  <c:v>4153.88</c:v>
                </c:pt>
                <c:pt idx="12">
                  <c:v>4153.88</c:v>
                </c:pt>
                <c:pt idx="13">
                  <c:v>4153.88</c:v>
                </c:pt>
                <c:pt idx="14">
                  <c:v>4153.88</c:v>
                </c:pt>
                <c:pt idx="15">
                  <c:v>4153.88</c:v>
                </c:pt>
                <c:pt idx="16">
                  <c:v>4153.88</c:v>
                </c:pt>
                <c:pt idx="17">
                  <c:v>4153.88</c:v>
                </c:pt>
                <c:pt idx="18">
                  <c:v>4153.88</c:v>
                </c:pt>
                <c:pt idx="19">
                  <c:v>4153.88</c:v>
                </c:pt>
                <c:pt idx="20">
                  <c:v>4153.88</c:v>
                </c:pt>
                <c:pt idx="21">
                  <c:v>4153.88</c:v>
                </c:pt>
                <c:pt idx="22">
                  <c:v>4153.88</c:v>
                </c:pt>
                <c:pt idx="23">
                  <c:v>4153.88</c:v>
                </c:pt>
                <c:pt idx="24">
                  <c:v>4153.88</c:v>
                </c:pt>
                <c:pt idx="25">
                  <c:v>4153.88</c:v>
                </c:pt>
                <c:pt idx="26">
                  <c:v>4153.88</c:v>
                </c:pt>
                <c:pt idx="27">
                  <c:v>4153.88</c:v>
                </c:pt>
                <c:pt idx="28">
                  <c:v>4153.88</c:v>
                </c:pt>
                <c:pt idx="29">
                  <c:v>4153.88</c:v>
                </c:pt>
                <c:pt idx="30">
                  <c:v>4153.88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65-4693-A9F5-BA59BC290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475128"/>
        <c:axId val="371475520"/>
      </c:lineChart>
      <c:catAx>
        <c:axId val="371475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75520"/>
        <c:crosses val="autoZero"/>
        <c:auto val="1"/>
        <c:lblAlgn val="ctr"/>
        <c:lblOffset val="100"/>
        <c:noMultiLvlLbl val="0"/>
      </c:catAx>
      <c:valAx>
        <c:axId val="37147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75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ЦБ'!$P$306:$P$335</c:f>
              <c:strCache>
                <c:ptCount val="30"/>
                <c:pt idx="0">
                  <c:v>01.11.2023</c:v>
                </c:pt>
                <c:pt idx="1">
                  <c:v>02.11.2023</c:v>
                </c:pt>
                <c:pt idx="2">
                  <c:v>03.11.2023</c:v>
                </c:pt>
                <c:pt idx="3">
                  <c:v>04.11.2023</c:v>
                </c:pt>
                <c:pt idx="4">
                  <c:v>05.11.2023</c:v>
                </c:pt>
                <c:pt idx="5">
                  <c:v>06.11.2023</c:v>
                </c:pt>
                <c:pt idx="6">
                  <c:v>07.11.2023</c:v>
                </c:pt>
                <c:pt idx="7">
                  <c:v>08.11.2023</c:v>
                </c:pt>
                <c:pt idx="8">
                  <c:v>09.11.2023</c:v>
                </c:pt>
                <c:pt idx="9">
                  <c:v>10.11.2023</c:v>
                </c:pt>
                <c:pt idx="10">
                  <c:v>11.11.2023</c:v>
                </c:pt>
                <c:pt idx="11">
                  <c:v>12.11.2023</c:v>
                </c:pt>
                <c:pt idx="12">
                  <c:v>13.11.2023</c:v>
                </c:pt>
                <c:pt idx="13">
                  <c:v>14.11.2023</c:v>
                </c:pt>
                <c:pt idx="14">
                  <c:v>15.11.2023</c:v>
                </c:pt>
                <c:pt idx="15">
                  <c:v>16.11.2023</c:v>
                </c:pt>
                <c:pt idx="16">
                  <c:v>17.11.2023</c:v>
                </c:pt>
                <c:pt idx="17">
                  <c:v>18.11.2023</c:v>
                </c:pt>
                <c:pt idx="18">
                  <c:v>19.11.2023</c:v>
                </c:pt>
                <c:pt idx="19">
                  <c:v>20.11.2023</c:v>
                </c:pt>
                <c:pt idx="20">
                  <c:v>21.11.2023</c:v>
                </c:pt>
                <c:pt idx="21">
                  <c:v>22.11.2023</c:v>
                </c:pt>
                <c:pt idx="22">
                  <c:v>23.11.2023</c:v>
                </c:pt>
                <c:pt idx="23">
                  <c:v>24.11.2023</c:v>
                </c:pt>
                <c:pt idx="24">
                  <c:v>25.11.2023</c:v>
                </c:pt>
                <c:pt idx="25">
                  <c:v>26.11.2023</c:v>
                </c:pt>
                <c:pt idx="26">
                  <c:v>27.11.2023</c:v>
                </c:pt>
                <c:pt idx="27">
                  <c:v>28.11.2023</c:v>
                </c:pt>
                <c:pt idx="28">
                  <c:v>29.11.2023</c:v>
                </c:pt>
                <c:pt idx="29">
                  <c:v>30.11.2023</c:v>
                </c:pt>
              </c:strCache>
            </c:strRef>
          </c:cat>
          <c:val>
            <c:numRef>
              <c:f>'Техничка ЦБ'!$Q$306:$Q$335</c:f>
              <c:numCache>
                <c:formatCode>0.0000</c:formatCode>
                <c:ptCount val="30"/>
                <c:pt idx="0">
                  <c:v>4153.88</c:v>
                </c:pt>
                <c:pt idx="1">
                  <c:v>4153.88</c:v>
                </c:pt>
                <c:pt idx="2">
                  <c:v>4153.88</c:v>
                </c:pt>
                <c:pt idx="3">
                  <c:v>4153.88</c:v>
                </c:pt>
                <c:pt idx="4">
                  <c:v>4153.88</c:v>
                </c:pt>
                <c:pt idx="5">
                  <c:v>4153.88</c:v>
                </c:pt>
                <c:pt idx="6">
                  <c:v>4153.88</c:v>
                </c:pt>
                <c:pt idx="7">
                  <c:v>4153.88</c:v>
                </c:pt>
                <c:pt idx="8">
                  <c:v>4153.88</c:v>
                </c:pt>
                <c:pt idx="9">
                  <c:v>4153.88</c:v>
                </c:pt>
                <c:pt idx="10">
                  <c:v>4153.88</c:v>
                </c:pt>
                <c:pt idx="11">
                  <c:v>4153.88</c:v>
                </c:pt>
                <c:pt idx="12">
                  <c:v>4153.88</c:v>
                </c:pt>
                <c:pt idx="13">
                  <c:v>4153.88</c:v>
                </c:pt>
                <c:pt idx="14">
                  <c:v>4153.88</c:v>
                </c:pt>
                <c:pt idx="15">
                  <c:v>4153.88</c:v>
                </c:pt>
                <c:pt idx="16">
                  <c:v>4153.88</c:v>
                </c:pt>
                <c:pt idx="17">
                  <c:v>4153.88</c:v>
                </c:pt>
                <c:pt idx="18">
                  <c:v>4153.88</c:v>
                </c:pt>
                <c:pt idx="19">
                  <c:v>4153.88</c:v>
                </c:pt>
                <c:pt idx="20">
                  <c:v>4153.88</c:v>
                </c:pt>
                <c:pt idx="21">
                  <c:v>4153.88</c:v>
                </c:pt>
                <c:pt idx="22">
                  <c:v>4153.88</c:v>
                </c:pt>
                <c:pt idx="23">
                  <c:v>4153.88</c:v>
                </c:pt>
                <c:pt idx="24">
                  <c:v>4153.88</c:v>
                </c:pt>
                <c:pt idx="25">
                  <c:v>4153.88</c:v>
                </c:pt>
                <c:pt idx="26">
                  <c:v>4153.88</c:v>
                </c:pt>
                <c:pt idx="27">
                  <c:v>4153.88</c:v>
                </c:pt>
                <c:pt idx="28">
                  <c:v>4153.88</c:v>
                </c:pt>
                <c:pt idx="29">
                  <c:v>4153.88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88-447C-BDC0-CD97D0F1E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475912"/>
        <c:axId val="371476304"/>
      </c:lineChart>
      <c:catAx>
        <c:axId val="371475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76304"/>
        <c:crosses val="autoZero"/>
        <c:auto val="1"/>
        <c:lblAlgn val="ctr"/>
        <c:lblOffset val="100"/>
        <c:noMultiLvlLbl val="0"/>
      </c:catAx>
      <c:valAx>
        <c:axId val="37147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75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ЦБ'!$P$336:$P$366</c:f>
              <c:strCache>
                <c:ptCount val="31"/>
                <c:pt idx="0">
                  <c:v>01.12.2023</c:v>
                </c:pt>
                <c:pt idx="1">
                  <c:v>02.12.2023</c:v>
                </c:pt>
                <c:pt idx="2">
                  <c:v>03.12.2023</c:v>
                </c:pt>
                <c:pt idx="3">
                  <c:v>04.12.2023</c:v>
                </c:pt>
                <c:pt idx="4">
                  <c:v>05.12.2023</c:v>
                </c:pt>
                <c:pt idx="5">
                  <c:v>06.12.2023</c:v>
                </c:pt>
                <c:pt idx="6">
                  <c:v>07.12.2023</c:v>
                </c:pt>
                <c:pt idx="7">
                  <c:v>08.12.2023</c:v>
                </c:pt>
                <c:pt idx="8">
                  <c:v>09.12.2023</c:v>
                </c:pt>
                <c:pt idx="9">
                  <c:v>10.12.2023</c:v>
                </c:pt>
                <c:pt idx="10">
                  <c:v>11.12.2023</c:v>
                </c:pt>
                <c:pt idx="11">
                  <c:v>12.12.2023</c:v>
                </c:pt>
                <c:pt idx="12">
                  <c:v>13.12.2023</c:v>
                </c:pt>
                <c:pt idx="13">
                  <c:v>14.12.2023</c:v>
                </c:pt>
                <c:pt idx="14">
                  <c:v>15.12.2023</c:v>
                </c:pt>
                <c:pt idx="15">
                  <c:v>16.12.2023</c:v>
                </c:pt>
                <c:pt idx="16">
                  <c:v>17.12.2023</c:v>
                </c:pt>
                <c:pt idx="17">
                  <c:v>18.12.2023</c:v>
                </c:pt>
                <c:pt idx="18">
                  <c:v>19.12.2023</c:v>
                </c:pt>
                <c:pt idx="19">
                  <c:v>20.12.2023</c:v>
                </c:pt>
                <c:pt idx="20">
                  <c:v>21.12.2023</c:v>
                </c:pt>
                <c:pt idx="21">
                  <c:v>22.12.2023</c:v>
                </c:pt>
                <c:pt idx="22">
                  <c:v>23.12.2023</c:v>
                </c:pt>
                <c:pt idx="23">
                  <c:v>24.12.2023</c:v>
                </c:pt>
                <c:pt idx="24">
                  <c:v>25.12.2023</c:v>
                </c:pt>
                <c:pt idx="25">
                  <c:v>26.12.2023</c:v>
                </c:pt>
                <c:pt idx="26">
                  <c:v>27.12.2023</c:v>
                </c:pt>
                <c:pt idx="27">
                  <c:v>28.12.2023</c:v>
                </c:pt>
                <c:pt idx="28">
                  <c:v>29.12.2023</c:v>
                </c:pt>
                <c:pt idx="29">
                  <c:v>30.12.2023</c:v>
                </c:pt>
                <c:pt idx="30">
                  <c:v>31.12.2023</c:v>
                </c:pt>
              </c:strCache>
            </c:strRef>
          </c:cat>
          <c:val>
            <c:numRef>
              <c:f>'Техничка ЦБ'!$Q$336:$Q$366</c:f>
              <c:numCache>
                <c:formatCode>0.0000</c:formatCode>
                <c:ptCount val="31"/>
                <c:pt idx="0">
                  <c:v>4153.88</c:v>
                </c:pt>
                <c:pt idx="1">
                  <c:v>4153.88</c:v>
                </c:pt>
                <c:pt idx="2">
                  <c:v>4153.88</c:v>
                </c:pt>
                <c:pt idx="3">
                  <c:v>4153.88</c:v>
                </c:pt>
                <c:pt idx="4">
                  <c:v>4153.88</c:v>
                </c:pt>
                <c:pt idx="5">
                  <c:v>4153.88</c:v>
                </c:pt>
                <c:pt idx="6">
                  <c:v>4153.88</c:v>
                </c:pt>
                <c:pt idx="7">
                  <c:v>4153.88</c:v>
                </c:pt>
                <c:pt idx="8">
                  <c:v>4153.88</c:v>
                </c:pt>
                <c:pt idx="9">
                  <c:v>4153.88</c:v>
                </c:pt>
                <c:pt idx="10">
                  <c:v>4153.88</c:v>
                </c:pt>
                <c:pt idx="11">
                  <c:v>4153.88</c:v>
                </c:pt>
                <c:pt idx="12">
                  <c:v>4153.88</c:v>
                </c:pt>
                <c:pt idx="13">
                  <c:v>4153.88</c:v>
                </c:pt>
                <c:pt idx="14">
                  <c:v>4153.88</c:v>
                </c:pt>
                <c:pt idx="15">
                  <c:v>4153.88</c:v>
                </c:pt>
                <c:pt idx="16">
                  <c:v>4153.88</c:v>
                </c:pt>
                <c:pt idx="17">
                  <c:v>4153.88</c:v>
                </c:pt>
                <c:pt idx="18">
                  <c:v>4153.88</c:v>
                </c:pt>
                <c:pt idx="19">
                  <c:v>4153.88</c:v>
                </c:pt>
                <c:pt idx="20">
                  <c:v>4153.88</c:v>
                </c:pt>
                <c:pt idx="21">
                  <c:v>4153.88</c:v>
                </c:pt>
                <c:pt idx="22">
                  <c:v>4153.88</c:v>
                </c:pt>
                <c:pt idx="23">
                  <c:v>4153.88</c:v>
                </c:pt>
                <c:pt idx="24">
                  <c:v>4153.88</c:v>
                </c:pt>
                <c:pt idx="25">
                  <c:v>4153.88</c:v>
                </c:pt>
                <c:pt idx="26">
                  <c:v>4153.88</c:v>
                </c:pt>
                <c:pt idx="27">
                  <c:v>4153.88</c:v>
                </c:pt>
                <c:pt idx="28">
                  <c:v>4153.88</c:v>
                </c:pt>
                <c:pt idx="29">
                  <c:v>4153.88</c:v>
                </c:pt>
                <c:pt idx="30">
                  <c:v>4153.88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72-41A7-AA24-13A923EED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477480"/>
        <c:axId val="371477872"/>
      </c:lineChart>
      <c:catAx>
        <c:axId val="371477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77872"/>
        <c:crosses val="autoZero"/>
        <c:auto val="1"/>
        <c:lblAlgn val="ctr"/>
        <c:lblOffset val="100"/>
        <c:noMultiLvlLbl val="0"/>
      </c:catAx>
      <c:valAx>
        <c:axId val="37147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77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0588137326207717"/>
                  <c:y val="-0.146523381345317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LME'!$S$2:$S$32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'Техничка LME'!$T$2:$T$32</c:f>
              <c:numCache>
                <c:formatCode>0.0000</c:formatCode>
                <c:ptCount val="31"/>
                <c:pt idx="0">
                  <c:v>1813.75</c:v>
                </c:pt>
                <c:pt idx="1">
                  <c:v>1813.75</c:v>
                </c:pt>
                <c:pt idx="2">
                  <c:v>1843.25</c:v>
                </c:pt>
                <c:pt idx="3">
                  <c:v>1857.3</c:v>
                </c:pt>
                <c:pt idx="4">
                  <c:v>1834</c:v>
                </c:pt>
                <c:pt idx="5">
                  <c:v>1852.2</c:v>
                </c:pt>
                <c:pt idx="6">
                  <c:v>1852.2</c:v>
                </c:pt>
                <c:pt idx="7">
                  <c:v>1852.2</c:v>
                </c:pt>
                <c:pt idx="8">
                  <c:v>1852.2</c:v>
                </c:pt>
                <c:pt idx="9">
                  <c:v>1852.2</c:v>
                </c:pt>
                <c:pt idx="10">
                  <c:v>1852.2</c:v>
                </c:pt>
                <c:pt idx="11">
                  <c:v>1852.2</c:v>
                </c:pt>
                <c:pt idx="12">
                  <c:v>1852.2</c:v>
                </c:pt>
                <c:pt idx="13">
                  <c:v>1852.2</c:v>
                </c:pt>
                <c:pt idx="14">
                  <c:v>1852.2</c:v>
                </c:pt>
                <c:pt idx="15">
                  <c:v>1852.2</c:v>
                </c:pt>
                <c:pt idx="16">
                  <c:v>1852.2</c:v>
                </c:pt>
                <c:pt idx="17">
                  <c:v>1852.2</c:v>
                </c:pt>
                <c:pt idx="18">
                  <c:v>1852.2</c:v>
                </c:pt>
                <c:pt idx="19">
                  <c:v>1852.2</c:v>
                </c:pt>
                <c:pt idx="20">
                  <c:v>1852.2</c:v>
                </c:pt>
                <c:pt idx="21">
                  <c:v>1852.2</c:v>
                </c:pt>
                <c:pt idx="22">
                  <c:v>1852.2</c:v>
                </c:pt>
                <c:pt idx="23">
                  <c:v>1852.2</c:v>
                </c:pt>
                <c:pt idx="24">
                  <c:v>1852.2</c:v>
                </c:pt>
                <c:pt idx="25">
                  <c:v>1852.2</c:v>
                </c:pt>
                <c:pt idx="26">
                  <c:v>1852.2</c:v>
                </c:pt>
                <c:pt idx="27">
                  <c:v>1852.2</c:v>
                </c:pt>
                <c:pt idx="28">
                  <c:v>1852.2</c:v>
                </c:pt>
                <c:pt idx="29">
                  <c:v>1852.2</c:v>
                </c:pt>
                <c:pt idx="30">
                  <c:v>1852.2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D7-4E24-A896-DA70BFBB4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478656"/>
        <c:axId val="371479048"/>
      </c:lineChart>
      <c:catAx>
        <c:axId val="37147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79048"/>
        <c:crosses val="autoZero"/>
        <c:auto val="1"/>
        <c:lblAlgn val="ctr"/>
        <c:lblOffset val="100"/>
        <c:noMultiLvlLbl val="0"/>
      </c:catAx>
      <c:valAx>
        <c:axId val="37147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78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846483045041058"/>
                  <c:y val="-0.242059033682234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LME'!$S$33:$S$60</c:f>
              <c:strCache>
                <c:ptCount val="28"/>
                <c:pt idx="0">
                  <c:v>01.02.2023</c:v>
                </c:pt>
                <c:pt idx="1">
                  <c:v>02.02.2023</c:v>
                </c:pt>
                <c:pt idx="2">
                  <c:v>03.02.2023</c:v>
                </c:pt>
                <c:pt idx="3">
                  <c:v>04.02.2023</c:v>
                </c:pt>
                <c:pt idx="4">
                  <c:v>05.02.2023</c:v>
                </c:pt>
                <c:pt idx="5">
                  <c:v>06.02.2023</c:v>
                </c:pt>
                <c:pt idx="6">
                  <c:v>07.02.2023</c:v>
                </c:pt>
                <c:pt idx="7">
                  <c:v>08.02.2023</c:v>
                </c:pt>
                <c:pt idx="8">
                  <c:v>09.02.2023</c:v>
                </c:pt>
                <c:pt idx="9">
                  <c:v>10.02.2023</c:v>
                </c:pt>
                <c:pt idx="10">
                  <c:v>11.02.2023</c:v>
                </c:pt>
                <c:pt idx="11">
                  <c:v>12.02.2023</c:v>
                </c:pt>
                <c:pt idx="12">
                  <c:v>13.02.2023</c:v>
                </c:pt>
                <c:pt idx="13">
                  <c:v>14.02.2023</c:v>
                </c:pt>
                <c:pt idx="14">
                  <c:v>15.02.2023</c:v>
                </c:pt>
                <c:pt idx="15">
                  <c:v>16.02.2023</c:v>
                </c:pt>
                <c:pt idx="16">
                  <c:v>17.02.2023</c:v>
                </c:pt>
                <c:pt idx="17">
                  <c:v>18.02.2023</c:v>
                </c:pt>
                <c:pt idx="18">
                  <c:v>19.02.2023</c:v>
                </c:pt>
                <c:pt idx="19">
                  <c:v>20.02.2023</c:v>
                </c:pt>
                <c:pt idx="20">
                  <c:v>21.02.2023</c:v>
                </c:pt>
                <c:pt idx="21">
                  <c:v>22.02.2023</c:v>
                </c:pt>
                <c:pt idx="22">
                  <c:v>23.02.2023</c:v>
                </c:pt>
                <c:pt idx="23">
                  <c:v>24.02.2023</c:v>
                </c:pt>
                <c:pt idx="24">
                  <c:v>25.02.2023</c:v>
                </c:pt>
                <c:pt idx="25">
                  <c:v>26.02.2023</c:v>
                </c:pt>
                <c:pt idx="26">
                  <c:v>27.02.2023</c:v>
                </c:pt>
                <c:pt idx="27">
                  <c:v>28.02.2023</c:v>
                </c:pt>
              </c:strCache>
            </c:strRef>
          </c:cat>
          <c:val>
            <c:numRef>
              <c:f>'Техничка LME'!$T$33:$T$60</c:f>
              <c:numCache>
                <c:formatCode>0.0000</c:formatCode>
                <c:ptCount val="28"/>
                <c:pt idx="0">
                  <c:v>1852.2</c:v>
                </c:pt>
                <c:pt idx="1">
                  <c:v>1852.2</c:v>
                </c:pt>
                <c:pt idx="2">
                  <c:v>1852.2</c:v>
                </c:pt>
                <c:pt idx="3">
                  <c:v>1852.2</c:v>
                </c:pt>
                <c:pt idx="4">
                  <c:v>1852.2</c:v>
                </c:pt>
                <c:pt idx="5">
                  <c:v>1852.2</c:v>
                </c:pt>
                <c:pt idx="6">
                  <c:v>1852.2</c:v>
                </c:pt>
                <c:pt idx="7">
                  <c:v>1852.2</c:v>
                </c:pt>
                <c:pt idx="8">
                  <c:v>1852.2</c:v>
                </c:pt>
                <c:pt idx="9">
                  <c:v>1852.2</c:v>
                </c:pt>
                <c:pt idx="10">
                  <c:v>1852.2</c:v>
                </c:pt>
                <c:pt idx="11">
                  <c:v>1852.2</c:v>
                </c:pt>
                <c:pt idx="12">
                  <c:v>1852.2</c:v>
                </c:pt>
                <c:pt idx="13">
                  <c:v>1852.2</c:v>
                </c:pt>
                <c:pt idx="14">
                  <c:v>1852.2</c:v>
                </c:pt>
                <c:pt idx="15">
                  <c:v>1852.2</c:v>
                </c:pt>
                <c:pt idx="16">
                  <c:v>1852.2</c:v>
                </c:pt>
                <c:pt idx="17">
                  <c:v>1852.2</c:v>
                </c:pt>
                <c:pt idx="18">
                  <c:v>1852.2</c:v>
                </c:pt>
                <c:pt idx="19">
                  <c:v>1852.2</c:v>
                </c:pt>
                <c:pt idx="20">
                  <c:v>1852.2</c:v>
                </c:pt>
                <c:pt idx="21">
                  <c:v>1852.2</c:v>
                </c:pt>
                <c:pt idx="22">
                  <c:v>1852.2</c:v>
                </c:pt>
                <c:pt idx="23">
                  <c:v>1852.2</c:v>
                </c:pt>
                <c:pt idx="24">
                  <c:v>1852.2</c:v>
                </c:pt>
                <c:pt idx="25">
                  <c:v>1852.2</c:v>
                </c:pt>
                <c:pt idx="26">
                  <c:v>1852.2</c:v>
                </c:pt>
                <c:pt idx="27">
                  <c:v>1852.2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2C-4F5A-8338-FB2523552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479440"/>
        <c:axId val="371479832"/>
      </c:lineChart>
      <c:catAx>
        <c:axId val="37147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79832"/>
        <c:crosses val="autoZero"/>
        <c:auto val="1"/>
        <c:lblAlgn val="ctr"/>
        <c:lblOffset val="100"/>
        <c:noMultiLvlLbl val="0"/>
      </c:catAx>
      <c:valAx>
        <c:axId val="37147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79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874610252031749"/>
                  <c:y val="-0.350524204199232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LME'!$S$61:$S$91</c:f>
              <c:strCache>
                <c:ptCount val="31"/>
                <c:pt idx="0">
                  <c:v>01.03.2023</c:v>
                </c:pt>
                <c:pt idx="1">
                  <c:v>02.03.2023</c:v>
                </c:pt>
                <c:pt idx="2">
                  <c:v>03.03.2023</c:v>
                </c:pt>
                <c:pt idx="3">
                  <c:v>04.03.2023</c:v>
                </c:pt>
                <c:pt idx="4">
                  <c:v>05.03.2023</c:v>
                </c:pt>
                <c:pt idx="5">
                  <c:v>06.03.2023</c:v>
                </c:pt>
                <c:pt idx="6">
                  <c:v>07.03.2023</c:v>
                </c:pt>
                <c:pt idx="7">
                  <c:v>08.03.2023</c:v>
                </c:pt>
                <c:pt idx="8">
                  <c:v>09.03.2023</c:v>
                </c:pt>
                <c:pt idx="9">
                  <c:v>10.03.2023</c:v>
                </c:pt>
                <c:pt idx="10">
                  <c:v>11.03.2023</c:v>
                </c:pt>
                <c:pt idx="11">
                  <c:v>12.03.2023</c:v>
                </c:pt>
                <c:pt idx="12">
                  <c:v>13.03.2023</c:v>
                </c:pt>
                <c:pt idx="13">
                  <c:v>14.03.2023</c:v>
                </c:pt>
                <c:pt idx="14">
                  <c:v>15.03.2023</c:v>
                </c:pt>
                <c:pt idx="15">
                  <c:v>16.03.2023</c:v>
                </c:pt>
                <c:pt idx="16">
                  <c:v>17.03.2023</c:v>
                </c:pt>
                <c:pt idx="17">
                  <c:v>18.03.2023</c:v>
                </c:pt>
                <c:pt idx="18">
                  <c:v>19.03.2023</c:v>
                </c:pt>
                <c:pt idx="19">
                  <c:v>20.03.2023</c:v>
                </c:pt>
                <c:pt idx="20">
                  <c:v>21.03.2023</c:v>
                </c:pt>
                <c:pt idx="21">
                  <c:v>22.03.2023</c:v>
                </c:pt>
                <c:pt idx="22">
                  <c:v>23.03.2023</c:v>
                </c:pt>
                <c:pt idx="23">
                  <c:v>24.03.2023</c:v>
                </c:pt>
                <c:pt idx="24">
                  <c:v>25.03.2023</c:v>
                </c:pt>
                <c:pt idx="25">
                  <c:v>26.03.2023</c:v>
                </c:pt>
                <c:pt idx="26">
                  <c:v>27.03.2023</c:v>
                </c:pt>
                <c:pt idx="27">
                  <c:v>28.03.2023</c:v>
                </c:pt>
                <c:pt idx="28">
                  <c:v>29.03.2023</c:v>
                </c:pt>
                <c:pt idx="29">
                  <c:v>30.03.2023</c:v>
                </c:pt>
                <c:pt idx="30">
                  <c:v>31.03.2023</c:v>
                </c:pt>
              </c:strCache>
            </c:strRef>
          </c:cat>
          <c:val>
            <c:numRef>
              <c:f>'Техничка LME'!$T$61:$T$91</c:f>
              <c:numCache>
                <c:formatCode>0.0000</c:formatCode>
                <c:ptCount val="31"/>
                <c:pt idx="0">
                  <c:v>1852.2</c:v>
                </c:pt>
                <c:pt idx="1">
                  <c:v>1852.2</c:v>
                </c:pt>
                <c:pt idx="2">
                  <c:v>1852.2</c:v>
                </c:pt>
                <c:pt idx="3">
                  <c:v>1852.2</c:v>
                </c:pt>
                <c:pt idx="4">
                  <c:v>1852.2</c:v>
                </c:pt>
                <c:pt idx="5">
                  <c:v>1852.2</c:v>
                </c:pt>
                <c:pt idx="6">
                  <c:v>1852.2</c:v>
                </c:pt>
                <c:pt idx="7">
                  <c:v>1852.2</c:v>
                </c:pt>
                <c:pt idx="8">
                  <c:v>1852.2</c:v>
                </c:pt>
                <c:pt idx="9">
                  <c:v>1852.2</c:v>
                </c:pt>
                <c:pt idx="10">
                  <c:v>1852.2</c:v>
                </c:pt>
                <c:pt idx="11">
                  <c:v>1852.2</c:v>
                </c:pt>
                <c:pt idx="12">
                  <c:v>1852.2</c:v>
                </c:pt>
                <c:pt idx="13">
                  <c:v>1852.2</c:v>
                </c:pt>
                <c:pt idx="14">
                  <c:v>1852.2</c:v>
                </c:pt>
                <c:pt idx="15">
                  <c:v>1852.2</c:v>
                </c:pt>
                <c:pt idx="16">
                  <c:v>1852.2</c:v>
                </c:pt>
                <c:pt idx="17">
                  <c:v>1852.2</c:v>
                </c:pt>
                <c:pt idx="18">
                  <c:v>1852.2</c:v>
                </c:pt>
                <c:pt idx="19">
                  <c:v>1852.2</c:v>
                </c:pt>
                <c:pt idx="20">
                  <c:v>1852.2</c:v>
                </c:pt>
                <c:pt idx="21">
                  <c:v>1852.2</c:v>
                </c:pt>
                <c:pt idx="22">
                  <c:v>1852.2</c:v>
                </c:pt>
                <c:pt idx="23">
                  <c:v>1852.2</c:v>
                </c:pt>
                <c:pt idx="24">
                  <c:v>1852.2</c:v>
                </c:pt>
                <c:pt idx="25">
                  <c:v>1852.2</c:v>
                </c:pt>
                <c:pt idx="26">
                  <c:v>1852.2</c:v>
                </c:pt>
                <c:pt idx="27">
                  <c:v>1852.2</c:v>
                </c:pt>
                <c:pt idx="28">
                  <c:v>1852.2</c:v>
                </c:pt>
                <c:pt idx="29">
                  <c:v>1852.2</c:v>
                </c:pt>
                <c:pt idx="30">
                  <c:v>1852.2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15-4BBE-8CF9-79D5F402A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481008"/>
        <c:axId val="371481400"/>
      </c:lineChart>
      <c:catAx>
        <c:axId val="37148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81400"/>
        <c:crosses val="autoZero"/>
        <c:auto val="1"/>
        <c:lblAlgn val="ctr"/>
        <c:lblOffset val="100"/>
        <c:noMultiLvlLbl val="0"/>
      </c:catAx>
      <c:valAx>
        <c:axId val="37148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81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8952534547639377"/>
                  <c:y val="-0.3654226073027067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LME'!$S$92:$S$121</c:f>
              <c:strCache>
                <c:ptCount val="30"/>
                <c:pt idx="0">
                  <c:v>01.04.2023</c:v>
                </c:pt>
                <c:pt idx="1">
                  <c:v>02.04.2023</c:v>
                </c:pt>
                <c:pt idx="2">
                  <c:v>03.04.2023</c:v>
                </c:pt>
                <c:pt idx="3">
                  <c:v>04.04.2023</c:v>
                </c:pt>
                <c:pt idx="4">
                  <c:v>05.04.2023</c:v>
                </c:pt>
                <c:pt idx="5">
                  <c:v>06.04.2023</c:v>
                </c:pt>
                <c:pt idx="6">
                  <c:v>07.04.2023</c:v>
                </c:pt>
                <c:pt idx="7">
                  <c:v>08.04.2023</c:v>
                </c:pt>
                <c:pt idx="8">
                  <c:v>09.04.2023</c:v>
                </c:pt>
                <c:pt idx="9">
                  <c:v>10.04.2023</c:v>
                </c:pt>
                <c:pt idx="10">
                  <c:v>11.04.2023</c:v>
                </c:pt>
                <c:pt idx="11">
                  <c:v>12.04.2023</c:v>
                </c:pt>
                <c:pt idx="12">
                  <c:v>13.04.2023</c:v>
                </c:pt>
                <c:pt idx="13">
                  <c:v>14.04.2023</c:v>
                </c:pt>
                <c:pt idx="14">
                  <c:v>15.04.2023</c:v>
                </c:pt>
                <c:pt idx="15">
                  <c:v>16.04.2023</c:v>
                </c:pt>
                <c:pt idx="16">
                  <c:v>17.04.2023</c:v>
                </c:pt>
                <c:pt idx="17">
                  <c:v>18.04.2023</c:v>
                </c:pt>
                <c:pt idx="18">
                  <c:v>19.04.2023</c:v>
                </c:pt>
                <c:pt idx="19">
                  <c:v>20.04.2023</c:v>
                </c:pt>
                <c:pt idx="20">
                  <c:v>21.04.2023</c:v>
                </c:pt>
                <c:pt idx="21">
                  <c:v>22.04.2023</c:v>
                </c:pt>
                <c:pt idx="22">
                  <c:v>23.04.2023</c:v>
                </c:pt>
                <c:pt idx="23">
                  <c:v>24.04.2023</c:v>
                </c:pt>
                <c:pt idx="24">
                  <c:v>25.04.2023</c:v>
                </c:pt>
                <c:pt idx="25">
                  <c:v>26.04.2023</c:v>
                </c:pt>
                <c:pt idx="26">
                  <c:v>27.04.2023</c:v>
                </c:pt>
                <c:pt idx="27">
                  <c:v>28.04.2023</c:v>
                </c:pt>
                <c:pt idx="28">
                  <c:v>29.04.2023</c:v>
                </c:pt>
                <c:pt idx="29">
                  <c:v>30.04.2023</c:v>
                </c:pt>
              </c:strCache>
            </c:strRef>
          </c:cat>
          <c:val>
            <c:numRef>
              <c:f>'Техничка LME'!$T$92:$T$121</c:f>
              <c:numCache>
                <c:formatCode>0.0000</c:formatCode>
                <c:ptCount val="30"/>
                <c:pt idx="0">
                  <c:v>1852.2</c:v>
                </c:pt>
                <c:pt idx="1">
                  <c:v>1852.2</c:v>
                </c:pt>
                <c:pt idx="2">
                  <c:v>1852.2</c:v>
                </c:pt>
                <c:pt idx="3">
                  <c:v>1852.2</c:v>
                </c:pt>
                <c:pt idx="4">
                  <c:v>1852.2</c:v>
                </c:pt>
                <c:pt idx="5">
                  <c:v>1852.2</c:v>
                </c:pt>
                <c:pt idx="6">
                  <c:v>1852.2</c:v>
                </c:pt>
                <c:pt idx="7">
                  <c:v>1852.2</c:v>
                </c:pt>
                <c:pt idx="8">
                  <c:v>1852.2</c:v>
                </c:pt>
                <c:pt idx="9">
                  <c:v>1852.2</c:v>
                </c:pt>
                <c:pt idx="10">
                  <c:v>1852.2</c:v>
                </c:pt>
                <c:pt idx="11">
                  <c:v>1852.2</c:v>
                </c:pt>
                <c:pt idx="12">
                  <c:v>1852.2</c:v>
                </c:pt>
                <c:pt idx="13">
                  <c:v>1852.2</c:v>
                </c:pt>
                <c:pt idx="14">
                  <c:v>1852.2</c:v>
                </c:pt>
                <c:pt idx="15">
                  <c:v>1852.2</c:v>
                </c:pt>
                <c:pt idx="16">
                  <c:v>1852.2</c:v>
                </c:pt>
                <c:pt idx="17">
                  <c:v>1852.2</c:v>
                </c:pt>
                <c:pt idx="18">
                  <c:v>1852.2</c:v>
                </c:pt>
                <c:pt idx="19">
                  <c:v>1852.2</c:v>
                </c:pt>
                <c:pt idx="20">
                  <c:v>1852.2</c:v>
                </c:pt>
                <c:pt idx="21">
                  <c:v>1852.2</c:v>
                </c:pt>
                <c:pt idx="22">
                  <c:v>1852.2</c:v>
                </c:pt>
                <c:pt idx="23">
                  <c:v>1852.2</c:v>
                </c:pt>
                <c:pt idx="24">
                  <c:v>1852.2</c:v>
                </c:pt>
                <c:pt idx="25">
                  <c:v>1852.2</c:v>
                </c:pt>
                <c:pt idx="26">
                  <c:v>1852.2</c:v>
                </c:pt>
                <c:pt idx="27">
                  <c:v>1852.2</c:v>
                </c:pt>
                <c:pt idx="28">
                  <c:v>1852.2</c:v>
                </c:pt>
                <c:pt idx="29">
                  <c:v>1852.2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D9-4AAB-B229-AFE8ACC1C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481792"/>
        <c:axId val="371482184"/>
      </c:lineChart>
      <c:catAx>
        <c:axId val="37148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82184"/>
        <c:crosses val="autoZero"/>
        <c:auto val="1"/>
        <c:lblAlgn val="ctr"/>
        <c:lblOffset val="100"/>
        <c:noMultiLvlLbl val="0"/>
      </c:catAx>
      <c:valAx>
        <c:axId val="37148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81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8446236389126058"/>
                  <c:y val="-0.3553201279075287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LME'!$S$122:$S$152</c:f>
              <c:strCache>
                <c:ptCount val="31"/>
                <c:pt idx="0">
                  <c:v>01.05.2023</c:v>
                </c:pt>
                <c:pt idx="1">
                  <c:v>02.05.2023</c:v>
                </c:pt>
                <c:pt idx="2">
                  <c:v>03.05.2023</c:v>
                </c:pt>
                <c:pt idx="3">
                  <c:v>04.05.2023</c:v>
                </c:pt>
                <c:pt idx="4">
                  <c:v>05.05.2023</c:v>
                </c:pt>
                <c:pt idx="5">
                  <c:v>06.05.2023</c:v>
                </c:pt>
                <c:pt idx="6">
                  <c:v>07.05.2023</c:v>
                </c:pt>
                <c:pt idx="7">
                  <c:v>08.05.2023</c:v>
                </c:pt>
                <c:pt idx="8">
                  <c:v>09.05.2023</c:v>
                </c:pt>
                <c:pt idx="9">
                  <c:v>10.05.2023</c:v>
                </c:pt>
                <c:pt idx="10">
                  <c:v>11.05.2023</c:v>
                </c:pt>
                <c:pt idx="11">
                  <c:v>12.05.2023</c:v>
                </c:pt>
                <c:pt idx="12">
                  <c:v>13.05.2023</c:v>
                </c:pt>
                <c:pt idx="13">
                  <c:v>14.05.2023</c:v>
                </c:pt>
                <c:pt idx="14">
                  <c:v>15.05.2023</c:v>
                </c:pt>
                <c:pt idx="15">
                  <c:v>16.05.2023</c:v>
                </c:pt>
                <c:pt idx="16">
                  <c:v>17.05.2023</c:v>
                </c:pt>
                <c:pt idx="17">
                  <c:v>18.05.2023</c:v>
                </c:pt>
                <c:pt idx="18">
                  <c:v>19.05.2023</c:v>
                </c:pt>
                <c:pt idx="19">
                  <c:v>20.05.2023</c:v>
                </c:pt>
                <c:pt idx="20">
                  <c:v>21.05.2023</c:v>
                </c:pt>
                <c:pt idx="21">
                  <c:v>22.05.2023</c:v>
                </c:pt>
                <c:pt idx="22">
                  <c:v>23.05.2023</c:v>
                </c:pt>
                <c:pt idx="23">
                  <c:v>24.05.2023</c:v>
                </c:pt>
                <c:pt idx="24">
                  <c:v>25.05.2023</c:v>
                </c:pt>
                <c:pt idx="25">
                  <c:v>26.05.2023</c:v>
                </c:pt>
                <c:pt idx="26">
                  <c:v>27.05.2023</c:v>
                </c:pt>
                <c:pt idx="27">
                  <c:v>28.05.2023</c:v>
                </c:pt>
                <c:pt idx="28">
                  <c:v>29.05.2023</c:v>
                </c:pt>
                <c:pt idx="29">
                  <c:v>30.05.2023</c:v>
                </c:pt>
                <c:pt idx="30">
                  <c:v>31.05.2023</c:v>
                </c:pt>
              </c:strCache>
            </c:strRef>
          </c:cat>
          <c:val>
            <c:numRef>
              <c:f>'Техничка LME'!$T$122:$T$152</c:f>
              <c:numCache>
                <c:formatCode>0.0000</c:formatCode>
                <c:ptCount val="31"/>
                <c:pt idx="0">
                  <c:v>1852.2</c:v>
                </c:pt>
                <c:pt idx="1">
                  <c:v>1852.2</c:v>
                </c:pt>
                <c:pt idx="2">
                  <c:v>1852.2</c:v>
                </c:pt>
                <c:pt idx="3">
                  <c:v>1852.2</c:v>
                </c:pt>
                <c:pt idx="4">
                  <c:v>1852.2</c:v>
                </c:pt>
                <c:pt idx="5">
                  <c:v>1852.2</c:v>
                </c:pt>
                <c:pt idx="6">
                  <c:v>1852.2</c:v>
                </c:pt>
                <c:pt idx="7">
                  <c:v>1852.2</c:v>
                </c:pt>
                <c:pt idx="8">
                  <c:v>1852.2</c:v>
                </c:pt>
                <c:pt idx="9">
                  <c:v>1852.2</c:v>
                </c:pt>
                <c:pt idx="10">
                  <c:v>1852.2</c:v>
                </c:pt>
                <c:pt idx="11">
                  <c:v>1852.2</c:v>
                </c:pt>
                <c:pt idx="12">
                  <c:v>1852.2</c:v>
                </c:pt>
                <c:pt idx="13">
                  <c:v>1852.2</c:v>
                </c:pt>
                <c:pt idx="14">
                  <c:v>1852.2</c:v>
                </c:pt>
                <c:pt idx="15">
                  <c:v>1852.2</c:v>
                </c:pt>
                <c:pt idx="16">
                  <c:v>1852.2</c:v>
                </c:pt>
                <c:pt idx="17">
                  <c:v>1852.2</c:v>
                </c:pt>
                <c:pt idx="18">
                  <c:v>1852.2</c:v>
                </c:pt>
                <c:pt idx="19">
                  <c:v>1852.2</c:v>
                </c:pt>
                <c:pt idx="20">
                  <c:v>1852.2</c:v>
                </c:pt>
                <c:pt idx="21">
                  <c:v>1852.2</c:v>
                </c:pt>
                <c:pt idx="22">
                  <c:v>1852.2</c:v>
                </c:pt>
                <c:pt idx="23">
                  <c:v>1852.2</c:v>
                </c:pt>
                <c:pt idx="24">
                  <c:v>1852.2</c:v>
                </c:pt>
                <c:pt idx="25">
                  <c:v>1852.2</c:v>
                </c:pt>
                <c:pt idx="26">
                  <c:v>1852.2</c:v>
                </c:pt>
                <c:pt idx="27">
                  <c:v>1852.2</c:v>
                </c:pt>
                <c:pt idx="28">
                  <c:v>1852.2</c:v>
                </c:pt>
                <c:pt idx="29">
                  <c:v>1852.2</c:v>
                </c:pt>
                <c:pt idx="30">
                  <c:v>1852.2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2F-4042-8B57-B8C347BC0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483360"/>
        <c:axId val="371483752"/>
      </c:lineChart>
      <c:catAx>
        <c:axId val="37148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83752"/>
        <c:crosses val="autoZero"/>
        <c:auto val="1"/>
        <c:lblAlgn val="ctr"/>
        <c:lblOffset val="100"/>
        <c:noMultiLvlLbl val="0"/>
      </c:catAx>
      <c:valAx>
        <c:axId val="371483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83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LME'!$S$153:$S$182</c:f>
              <c:strCache>
                <c:ptCount val="30"/>
                <c:pt idx="0">
                  <c:v>01.06.2023</c:v>
                </c:pt>
                <c:pt idx="1">
                  <c:v>02.06.2023</c:v>
                </c:pt>
                <c:pt idx="2">
                  <c:v>03.06.2023</c:v>
                </c:pt>
                <c:pt idx="3">
                  <c:v>04.06.2023</c:v>
                </c:pt>
                <c:pt idx="4">
                  <c:v>05.06.2023</c:v>
                </c:pt>
                <c:pt idx="5">
                  <c:v>06.06.2023</c:v>
                </c:pt>
                <c:pt idx="6">
                  <c:v>07.06.2023</c:v>
                </c:pt>
                <c:pt idx="7">
                  <c:v>08.06.2023</c:v>
                </c:pt>
                <c:pt idx="8">
                  <c:v>09.06.2023</c:v>
                </c:pt>
                <c:pt idx="9">
                  <c:v>10.06.2023</c:v>
                </c:pt>
                <c:pt idx="10">
                  <c:v>11.06.2023</c:v>
                </c:pt>
                <c:pt idx="11">
                  <c:v>12.06.2023</c:v>
                </c:pt>
                <c:pt idx="12">
                  <c:v>13.06.2023</c:v>
                </c:pt>
                <c:pt idx="13">
                  <c:v>14.06.2023</c:v>
                </c:pt>
                <c:pt idx="14">
                  <c:v>15.06.2023</c:v>
                </c:pt>
                <c:pt idx="15">
                  <c:v>16.06.2023</c:v>
                </c:pt>
                <c:pt idx="16">
                  <c:v>17.06.2023</c:v>
                </c:pt>
                <c:pt idx="17">
                  <c:v>18.06.2023</c:v>
                </c:pt>
                <c:pt idx="18">
                  <c:v>19.06.2023</c:v>
                </c:pt>
                <c:pt idx="19">
                  <c:v>20.06.2023</c:v>
                </c:pt>
                <c:pt idx="20">
                  <c:v>21.06.2023</c:v>
                </c:pt>
                <c:pt idx="21">
                  <c:v>22.06.2023</c:v>
                </c:pt>
                <c:pt idx="22">
                  <c:v>23.06.2023</c:v>
                </c:pt>
                <c:pt idx="23">
                  <c:v>24.06.2023</c:v>
                </c:pt>
                <c:pt idx="24">
                  <c:v>25.06.2023</c:v>
                </c:pt>
                <c:pt idx="25">
                  <c:v>26.06.2023</c:v>
                </c:pt>
                <c:pt idx="26">
                  <c:v>27.06.2023</c:v>
                </c:pt>
                <c:pt idx="27">
                  <c:v>28.06.2023</c:v>
                </c:pt>
                <c:pt idx="28">
                  <c:v>29.06.2023</c:v>
                </c:pt>
                <c:pt idx="29">
                  <c:v>30.06.2023</c:v>
                </c:pt>
              </c:strCache>
            </c:strRef>
          </c:cat>
          <c:val>
            <c:numRef>
              <c:f>'Техничка LME'!$T$153:$T$182</c:f>
              <c:numCache>
                <c:formatCode>0.0000</c:formatCode>
                <c:ptCount val="30"/>
                <c:pt idx="0">
                  <c:v>1852.2</c:v>
                </c:pt>
                <c:pt idx="1">
                  <c:v>1852.2</c:v>
                </c:pt>
                <c:pt idx="2">
                  <c:v>1852.2</c:v>
                </c:pt>
                <c:pt idx="3">
                  <c:v>1852.2</c:v>
                </c:pt>
                <c:pt idx="4">
                  <c:v>1852.2</c:v>
                </c:pt>
                <c:pt idx="5">
                  <c:v>1852.2</c:v>
                </c:pt>
                <c:pt idx="6">
                  <c:v>1852.2</c:v>
                </c:pt>
                <c:pt idx="7">
                  <c:v>1852.2</c:v>
                </c:pt>
                <c:pt idx="8">
                  <c:v>1852.2</c:v>
                </c:pt>
                <c:pt idx="9">
                  <c:v>1852.2</c:v>
                </c:pt>
                <c:pt idx="10">
                  <c:v>1852.2</c:v>
                </c:pt>
                <c:pt idx="11">
                  <c:v>1852.2</c:v>
                </c:pt>
                <c:pt idx="12">
                  <c:v>1852.2</c:v>
                </c:pt>
                <c:pt idx="13">
                  <c:v>1852.2</c:v>
                </c:pt>
                <c:pt idx="14">
                  <c:v>1852.2</c:v>
                </c:pt>
                <c:pt idx="15">
                  <c:v>1852.2</c:v>
                </c:pt>
                <c:pt idx="16">
                  <c:v>1852.2</c:v>
                </c:pt>
                <c:pt idx="17">
                  <c:v>1852.2</c:v>
                </c:pt>
                <c:pt idx="18">
                  <c:v>1852.2</c:v>
                </c:pt>
                <c:pt idx="19">
                  <c:v>1852.2</c:v>
                </c:pt>
                <c:pt idx="20">
                  <c:v>1852.2</c:v>
                </c:pt>
                <c:pt idx="21">
                  <c:v>1852.2</c:v>
                </c:pt>
                <c:pt idx="22">
                  <c:v>1852.2</c:v>
                </c:pt>
                <c:pt idx="23">
                  <c:v>1852.2</c:v>
                </c:pt>
                <c:pt idx="24">
                  <c:v>1852.2</c:v>
                </c:pt>
                <c:pt idx="25">
                  <c:v>1852.2</c:v>
                </c:pt>
                <c:pt idx="26">
                  <c:v>1852.2</c:v>
                </c:pt>
                <c:pt idx="27">
                  <c:v>1852.2</c:v>
                </c:pt>
                <c:pt idx="28">
                  <c:v>1852.2</c:v>
                </c:pt>
                <c:pt idx="29">
                  <c:v>1852.2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D-478B-A609-EC34C7EB1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484144"/>
        <c:axId val="371484536"/>
      </c:lineChart>
      <c:catAx>
        <c:axId val="37148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84536"/>
        <c:crosses val="autoZero"/>
        <c:auto val="1"/>
        <c:lblAlgn val="ctr"/>
        <c:lblOffset val="100"/>
        <c:noMultiLvlLbl val="0"/>
      </c:catAx>
      <c:valAx>
        <c:axId val="371484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84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16275158376287302"/>
                  <c:y val="0.105166451418144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LME'!$S$183:$S$213</c:f>
              <c:strCache>
                <c:ptCount val="31"/>
                <c:pt idx="0">
                  <c:v>01.07.2023</c:v>
                </c:pt>
                <c:pt idx="1">
                  <c:v>02.07.2023</c:v>
                </c:pt>
                <c:pt idx="2">
                  <c:v>03.07.2023</c:v>
                </c:pt>
                <c:pt idx="3">
                  <c:v>04.07.2023</c:v>
                </c:pt>
                <c:pt idx="4">
                  <c:v>05.07.2023</c:v>
                </c:pt>
                <c:pt idx="5">
                  <c:v>06.07.2023</c:v>
                </c:pt>
                <c:pt idx="6">
                  <c:v>07.07.2023</c:v>
                </c:pt>
                <c:pt idx="7">
                  <c:v>08.07.2023</c:v>
                </c:pt>
                <c:pt idx="8">
                  <c:v>09.07.2023</c:v>
                </c:pt>
                <c:pt idx="9">
                  <c:v>10.07.2023</c:v>
                </c:pt>
                <c:pt idx="10">
                  <c:v>11.07.2023</c:v>
                </c:pt>
                <c:pt idx="11">
                  <c:v>12.07.2023</c:v>
                </c:pt>
                <c:pt idx="12">
                  <c:v>13.07.2023</c:v>
                </c:pt>
                <c:pt idx="13">
                  <c:v>14.07.2023</c:v>
                </c:pt>
                <c:pt idx="14">
                  <c:v>15.07.2023</c:v>
                </c:pt>
                <c:pt idx="15">
                  <c:v>16.07.2023</c:v>
                </c:pt>
                <c:pt idx="16">
                  <c:v>17.07.2023</c:v>
                </c:pt>
                <c:pt idx="17">
                  <c:v>18.07.2023</c:v>
                </c:pt>
                <c:pt idx="18">
                  <c:v>19.07.2023</c:v>
                </c:pt>
                <c:pt idx="19">
                  <c:v>20.07.2023</c:v>
                </c:pt>
                <c:pt idx="20">
                  <c:v>21.07.2023</c:v>
                </c:pt>
                <c:pt idx="21">
                  <c:v>22.07.2023</c:v>
                </c:pt>
                <c:pt idx="22">
                  <c:v>23.07.2023</c:v>
                </c:pt>
                <c:pt idx="23">
                  <c:v>24.07.2023</c:v>
                </c:pt>
                <c:pt idx="24">
                  <c:v>25.07.2023</c:v>
                </c:pt>
                <c:pt idx="25">
                  <c:v>26.07.2023</c:v>
                </c:pt>
                <c:pt idx="26">
                  <c:v>27.07.2023</c:v>
                </c:pt>
                <c:pt idx="27">
                  <c:v>28.07.2023</c:v>
                </c:pt>
                <c:pt idx="28">
                  <c:v>29.07.2023</c:v>
                </c:pt>
                <c:pt idx="29">
                  <c:v>30.07.2023</c:v>
                </c:pt>
                <c:pt idx="30">
                  <c:v>31.07.2023</c:v>
                </c:pt>
              </c:strCache>
            </c:strRef>
          </c:cat>
          <c:val>
            <c:numRef>
              <c:f>'Техничка LME'!$T$183:$T$213</c:f>
              <c:numCache>
                <c:formatCode>0.0000</c:formatCode>
                <c:ptCount val="31"/>
                <c:pt idx="0">
                  <c:v>1852.2</c:v>
                </c:pt>
                <c:pt idx="1">
                  <c:v>1852.2</c:v>
                </c:pt>
                <c:pt idx="2">
                  <c:v>1852.2</c:v>
                </c:pt>
                <c:pt idx="3">
                  <c:v>1852.2</c:v>
                </c:pt>
                <c:pt idx="4">
                  <c:v>1852.2</c:v>
                </c:pt>
                <c:pt idx="5">
                  <c:v>1852.2</c:v>
                </c:pt>
                <c:pt idx="6">
                  <c:v>1852.2</c:v>
                </c:pt>
                <c:pt idx="7">
                  <c:v>1852.2</c:v>
                </c:pt>
                <c:pt idx="8">
                  <c:v>1852.2</c:v>
                </c:pt>
                <c:pt idx="9">
                  <c:v>1852.2</c:v>
                </c:pt>
                <c:pt idx="10">
                  <c:v>1852.2</c:v>
                </c:pt>
                <c:pt idx="11">
                  <c:v>1852.2</c:v>
                </c:pt>
                <c:pt idx="12">
                  <c:v>1852.2</c:v>
                </c:pt>
                <c:pt idx="13">
                  <c:v>1852.2</c:v>
                </c:pt>
                <c:pt idx="14">
                  <c:v>1852.2</c:v>
                </c:pt>
                <c:pt idx="15">
                  <c:v>1852.2</c:v>
                </c:pt>
                <c:pt idx="16">
                  <c:v>1852.2</c:v>
                </c:pt>
                <c:pt idx="17">
                  <c:v>1852.2</c:v>
                </c:pt>
                <c:pt idx="18">
                  <c:v>1852.2</c:v>
                </c:pt>
                <c:pt idx="19">
                  <c:v>1852.2</c:v>
                </c:pt>
                <c:pt idx="20">
                  <c:v>1852.2</c:v>
                </c:pt>
                <c:pt idx="21">
                  <c:v>1852.2</c:v>
                </c:pt>
                <c:pt idx="22">
                  <c:v>1852.2</c:v>
                </c:pt>
                <c:pt idx="23">
                  <c:v>1852.2</c:v>
                </c:pt>
                <c:pt idx="24">
                  <c:v>1852.2</c:v>
                </c:pt>
                <c:pt idx="25">
                  <c:v>1852.2</c:v>
                </c:pt>
                <c:pt idx="26">
                  <c:v>1852.2</c:v>
                </c:pt>
                <c:pt idx="27">
                  <c:v>1852.2</c:v>
                </c:pt>
                <c:pt idx="28">
                  <c:v>1852.2</c:v>
                </c:pt>
                <c:pt idx="29">
                  <c:v>1852.2</c:v>
                </c:pt>
                <c:pt idx="30">
                  <c:v>1852.2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5F-498A-9646-0F6DC4A33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485712"/>
        <c:axId val="371486104"/>
      </c:lineChart>
      <c:catAx>
        <c:axId val="37148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86104"/>
        <c:crosses val="autoZero"/>
        <c:auto val="1"/>
        <c:lblAlgn val="ctr"/>
        <c:lblOffset val="100"/>
        <c:noMultiLvlLbl val="0"/>
      </c:catAx>
      <c:valAx>
        <c:axId val="371486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8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17346108844828131"/>
                  <c:y val="0.234810980961156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LME'!$S$214:$S$244</c:f>
              <c:strCache>
                <c:ptCount val="31"/>
                <c:pt idx="0">
                  <c:v>01.08.2023</c:v>
                </c:pt>
                <c:pt idx="1">
                  <c:v>02.08.2023</c:v>
                </c:pt>
                <c:pt idx="2">
                  <c:v>03.08.2023</c:v>
                </c:pt>
                <c:pt idx="3">
                  <c:v>04.08.2023</c:v>
                </c:pt>
                <c:pt idx="4">
                  <c:v>05.08.2023</c:v>
                </c:pt>
                <c:pt idx="5">
                  <c:v>06.08.2023</c:v>
                </c:pt>
                <c:pt idx="6">
                  <c:v>07.08.2023</c:v>
                </c:pt>
                <c:pt idx="7">
                  <c:v>08.08.2023</c:v>
                </c:pt>
                <c:pt idx="8">
                  <c:v>09.08.2023</c:v>
                </c:pt>
                <c:pt idx="9">
                  <c:v>10.08.2023</c:v>
                </c:pt>
                <c:pt idx="10">
                  <c:v>11.08.2023</c:v>
                </c:pt>
                <c:pt idx="11">
                  <c:v>12.08.2023</c:v>
                </c:pt>
                <c:pt idx="12">
                  <c:v>13.08.2023</c:v>
                </c:pt>
                <c:pt idx="13">
                  <c:v>14.08.2023</c:v>
                </c:pt>
                <c:pt idx="14">
                  <c:v>15.08.2023</c:v>
                </c:pt>
                <c:pt idx="15">
                  <c:v>16.08.2023</c:v>
                </c:pt>
                <c:pt idx="16">
                  <c:v>17.08.2023</c:v>
                </c:pt>
                <c:pt idx="17">
                  <c:v>18.08.2023</c:v>
                </c:pt>
                <c:pt idx="18">
                  <c:v>19.08.2023</c:v>
                </c:pt>
                <c:pt idx="19">
                  <c:v>20.08.2023</c:v>
                </c:pt>
                <c:pt idx="20">
                  <c:v>21.08.2023</c:v>
                </c:pt>
                <c:pt idx="21">
                  <c:v>22.08.2023</c:v>
                </c:pt>
                <c:pt idx="22">
                  <c:v>23.08.2023</c:v>
                </c:pt>
                <c:pt idx="23">
                  <c:v>24.08.2023</c:v>
                </c:pt>
                <c:pt idx="24">
                  <c:v>25.08.2023</c:v>
                </c:pt>
                <c:pt idx="25">
                  <c:v>26.08.2023</c:v>
                </c:pt>
                <c:pt idx="26">
                  <c:v>27.08.2023</c:v>
                </c:pt>
                <c:pt idx="27">
                  <c:v>28.08.2023</c:v>
                </c:pt>
                <c:pt idx="28">
                  <c:v>29.08.2023</c:v>
                </c:pt>
                <c:pt idx="29">
                  <c:v>30.08.2023</c:v>
                </c:pt>
                <c:pt idx="30">
                  <c:v>31.08.2023</c:v>
                </c:pt>
              </c:strCache>
            </c:strRef>
          </c:cat>
          <c:val>
            <c:numRef>
              <c:f>'Техничка LME'!$T$214:$T$244</c:f>
              <c:numCache>
                <c:formatCode>0.0000</c:formatCode>
                <c:ptCount val="31"/>
                <c:pt idx="0">
                  <c:v>1852.2</c:v>
                </c:pt>
                <c:pt idx="1">
                  <c:v>1852.2</c:v>
                </c:pt>
                <c:pt idx="2">
                  <c:v>1852.2</c:v>
                </c:pt>
                <c:pt idx="3">
                  <c:v>1852.2</c:v>
                </c:pt>
                <c:pt idx="4">
                  <c:v>1852.2</c:v>
                </c:pt>
                <c:pt idx="5">
                  <c:v>1852.2</c:v>
                </c:pt>
                <c:pt idx="6">
                  <c:v>1852.2</c:v>
                </c:pt>
                <c:pt idx="7">
                  <c:v>1852.2</c:v>
                </c:pt>
                <c:pt idx="8">
                  <c:v>1852.2</c:v>
                </c:pt>
                <c:pt idx="9">
                  <c:v>1852.2</c:v>
                </c:pt>
                <c:pt idx="10">
                  <c:v>1852.2</c:v>
                </c:pt>
                <c:pt idx="11">
                  <c:v>1852.2</c:v>
                </c:pt>
                <c:pt idx="12">
                  <c:v>1852.2</c:v>
                </c:pt>
                <c:pt idx="13">
                  <c:v>1852.2</c:v>
                </c:pt>
                <c:pt idx="14">
                  <c:v>1852.2</c:v>
                </c:pt>
                <c:pt idx="15">
                  <c:v>1852.2</c:v>
                </c:pt>
                <c:pt idx="16">
                  <c:v>1852.2</c:v>
                </c:pt>
                <c:pt idx="17">
                  <c:v>1852.2</c:v>
                </c:pt>
                <c:pt idx="18">
                  <c:v>1852.2</c:v>
                </c:pt>
                <c:pt idx="19">
                  <c:v>1852.2</c:v>
                </c:pt>
                <c:pt idx="20">
                  <c:v>1852.2</c:v>
                </c:pt>
                <c:pt idx="21">
                  <c:v>1852.2</c:v>
                </c:pt>
                <c:pt idx="22">
                  <c:v>1852.2</c:v>
                </c:pt>
                <c:pt idx="23">
                  <c:v>1852.2</c:v>
                </c:pt>
                <c:pt idx="24">
                  <c:v>1852.2</c:v>
                </c:pt>
                <c:pt idx="25">
                  <c:v>1852.2</c:v>
                </c:pt>
                <c:pt idx="26">
                  <c:v>1852.2</c:v>
                </c:pt>
                <c:pt idx="27">
                  <c:v>1852.2</c:v>
                </c:pt>
                <c:pt idx="28">
                  <c:v>1852.2</c:v>
                </c:pt>
                <c:pt idx="29">
                  <c:v>1852.2</c:v>
                </c:pt>
                <c:pt idx="30">
                  <c:v>1852.2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17-4F71-84C4-8544E839E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486888"/>
        <c:axId val="371487280"/>
      </c:lineChart>
      <c:catAx>
        <c:axId val="371486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87280"/>
        <c:crosses val="autoZero"/>
        <c:auto val="1"/>
        <c:lblAlgn val="ctr"/>
        <c:lblOffset val="100"/>
        <c:noMultiLvlLbl val="0"/>
      </c:catAx>
      <c:valAx>
        <c:axId val="37148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86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LME'!$S$245:$S$274</c:f>
              <c:strCache>
                <c:ptCount val="30"/>
                <c:pt idx="0">
                  <c:v>01.09.2023</c:v>
                </c:pt>
                <c:pt idx="1">
                  <c:v>02.09.2023</c:v>
                </c:pt>
                <c:pt idx="2">
                  <c:v>03.09.2023</c:v>
                </c:pt>
                <c:pt idx="3">
                  <c:v>04.09.2023</c:v>
                </c:pt>
                <c:pt idx="4">
                  <c:v>05.09.2023</c:v>
                </c:pt>
                <c:pt idx="5">
                  <c:v>06.09.2023</c:v>
                </c:pt>
                <c:pt idx="6">
                  <c:v>07.09.2023</c:v>
                </c:pt>
                <c:pt idx="7">
                  <c:v>08.09.2023</c:v>
                </c:pt>
                <c:pt idx="8">
                  <c:v>09.09.2023</c:v>
                </c:pt>
                <c:pt idx="9">
                  <c:v>10.09.2023</c:v>
                </c:pt>
                <c:pt idx="10">
                  <c:v>11.09.2023</c:v>
                </c:pt>
                <c:pt idx="11">
                  <c:v>12.09.2023</c:v>
                </c:pt>
                <c:pt idx="12">
                  <c:v>13.09.2023</c:v>
                </c:pt>
                <c:pt idx="13">
                  <c:v>14.09.2023</c:v>
                </c:pt>
                <c:pt idx="14">
                  <c:v>15.09.2023</c:v>
                </c:pt>
                <c:pt idx="15">
                  <c:v>16.09.2023</c:v>
                </c:pt>
                <c:pt idx="16">
                  <c:v>17.09.2023</c:v>
                </c:pt>
                <c:pt idx="17">
                  <c:v>18.09.2023</c:v>
                </c:pt>
                <c:pt idx="18">
                  <c:v>19.09.2023</c:v>
                </c:pt>
                <c:pt idx="19">
                  <c:v>20.09.2023</c:v>
                </c:pt>
                <c:pt idx="20">
                  <c:v>21.09.2023</c:v>
                </c:pt>
                <c:pt idx="21">
                  <c:v>22.09.2023</c:v>
                </c:pt>
                <c:pt idx="22">
                  <c:v>23.09.2023</c:v>
                </c:pt>
                <c:pt idx="23">
                  <c:v>24.09.2023</c:v>
                </c:pt>
                <c:pt idx="24">
                  <c:v>25.09.2023</c:v>
                </c:pt>
                <c:pt idx="25">
                  <c:v>26.09.2023</c:v>
                </c:pt>
                <c:pt idx="26">
                  <c:v>27.09.2023</c:v>
                </c:pt>
                <c:pt idx="27">
                  <c:v>28.09.2023</c:v>
                </c:pt>
                <c:pt idx="28">
                  <c:v>29.09.2023</c:v>
                </c:pt>
                <c:pt idx="29">
                  <c:v>30.09.2023</c:v>
                </c:pt>
              </c:strCache>
            </c:strRef>
          </c:cat>
          <c:val>
            <c:numRef>
              <c:f>'Техничка LME'!$T$245:$T$274</c:f>
              <c:numCache>
                <c:formatCode>0.0000</c:formatCode>
                <c:ptCount val="30"/>
                <c:pt idx="0">
                  <c:v>1852.2</c:v>
                </c:pt>
                <c:pt idx="1">
                  <c:v>1852.2</c:v>
                </c:pt>
                <c:pt idx="2">
                  <c:v>1852.2</c:v>
                </c:pt>
                <c:pt idx="3">
                  <c:v>1852.2</c:v>
                </c:pt>
                <c:pt idx="4">
                  <c:v>1852.2</c:v>
                </c:pt>
                <c:pt idx="5">
                  <c:v>1852.2</c:v>
                </c:pt>
                <c:pt idx="6">
                  <c:v>1852.2</c:v>
                </c:pt>
                <c:pt idx="7">
                  <c:v>1852.2</c:v>
                </c:pt>
                <c:pt idx="8">
                  <c:v>1852.2</c:v>
                </c:pt>
                <c:pt idx="9">
                  <c:v>1852.2</c:v>
                </c:pt>
                <c:pt idx="10">
                  <c:v>1852.2</c:v>
                </c:pt>
                <c:pt idx="11">
                  <c:v>1852.2</c:v>
                </c:pt>
                <c:pt idx="12">
                  <c:v>1852.2</c:v>
                </c:pt>
                <c:pt idx="13">
                  <c:v>1852.2</c:v>
                </c:pt>
                <c:pt idx="14">
                  <c:v>1852.2</c:v>
                </c:pt>
                <c:pt idx="15">
                  <c:v>1852.2</c:v>
                </c:pt>
                <c:pt idx="16">
                  <c:v>1852.2</c:v>
                </c:pt>
                <c:pt idx="17">
                  <c:v>1852.2</c:v>
                </c:pt>
                <c:pt idx="18">
                  <c:v>1852.2</c:v>
                </c:pt>
                <c:pt idx="19">
                  <c:v>1852.2</c:v>
                </c:pt>
                <c:pt idx="20">
                  <c:v>1852.2</c:v>
                </c:pt>
                <c:pt idx="21">
                  <c:v>1852.2</c:v>
                </c:pt>
                <c:pt idx="22">
                  <c:v>1852.2</c:v>
                </c:pt>
                <c:pt idx="23">
                  <c:v>1852.2</c:v>
                </c:pt>
                <c:pt idx="24">
                  <c:v>1852.2</c:v>
                </c:pt>
                <c:pt idx="25">
                  <c:v>1852.2</c:v>
                </c:pt>
                <c:pt idx="26">
                  <c:v>1852.2</c:v>
                </c:pt>
                <c:pt idx="27">
                  <c:v>1852.2</c:v>
                </c:pt>
                <c:pt idx="28">
                  <c:v>1852.2</c:v>
                </c:pt>
                <c:pt idx="29">
                  <c:v>1852.2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22-4E39-B79C-725AB7136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487672"/>
        <c:axId val="371488064"/>
      </c:lineChart>
      <c:catAx>
        <c:axId val="371487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88064"/>
        <c:crosses val="autoZero"/>
        <c:auto val="1"/>
        <c:lblAlgn val="ctr"/>
        <c:lblOffset val="100"/>
        <c:noMultiLvlLbl val="0"/>
      </c:catAx>
      <c:valAx>
        <c:axId val="37148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87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LME'!$S$275:$S$305</c:f>
              <c:strCache>
                <c:ptCount val="31"/>
                <c:pt idx="0">
                  <c:v>01.10.2023</c:v>
                </c:pt>
                <c:pt idx="1">
                  <c:v>02.10.2023</c:v>
                </c:pt>
                <c:pt idx="2">
                  <c:v>03.10.2023</c:v>
                </c:pt>
                <c:pt idx="3">
                  <c:v>04.10.2023</c:v>
                </c:pt>
                <c:pt idx="4">
                  <c:v>05.10.2023</c:v>
                </c:pt>
                <c:pt idx="5">
                  <c:v>06.10.2023</c:v>
                </c:pt>
                <c:pt idx="6">
                  <c:v>07.10.2023</c:v>
                </c:pt>
                <c:pt idx="7">
                  <c:v>08.10.2023</c:v>
                </c:pt>
                <c:pt idx="8">
                  <c:v>09.10.2023</c:v>
                </c:pt>
                <c:pt idx="9">
                  <c:v>10.10.2023</c:v>
                </c:pt>
                <c:pt idx="10">
                  <c:v>11.10.2023</c:v>
                </c:pt>
                <c:pt idx="11">
                  <c:v>12.10.2023</c:v>
                </c:pt>
                <c:pt idx="12">
                  <c:v>13.10.2023</c:v>
                </c:pt>
                <c:pt idx="13">
                  <c:v>14.10.2023</c:v>
                </c:pt>
                <c:pt idx="14">
                  <c:v>15.10.2023</c:v>
                </c:pt>
                <c:pt idx="15">
                  <c:v>16.10.2023</c:v>
                </c:pt>
                <c:pt idx="16">
                  <c:v>17.10.2023</c:v>
                </c:pt>
                <c:pt idx="17">
                  <c:v>18.10.2023</c:v>
                </c:pt>
                <c:pt idx="18">
                  <c:v>19.10.2023</c:v>
                </c:pt>
                <c:pt idx="19">
                  <c:v>20.10.2023</c:v>
                </c:pt>
                <c:pt idx="20">
                  <c:v>21.10.2023</c:v>
                </c:pt>
                <c:pt idx="21">
                  <c:v>22.10.2023</c:v>
                </c:pt>
                <c:pt idx="22">
                  <c:v>23.10.2023</c:v>
                </c:pt>
                <c:pt idx="23">
                  <c:v>24.10.2023</c:v>
                </c:pt>
                <c:pt idx="24">
                  <c:v>25.10.2023</c:v>
                </c:pt>
                <c:pt idx="25">
                  <c:v>26.10.2023</c:v>
                </c:pt>
                <c:pt idx="26">
                  <c:v>27.10.2023</c:v>
                </c:pt>
                <c:pt idx="27">
                  <c:v>28.10.2023</c:v>
                </c:pt>
                <c:pt idx="28">
                  <c:v>29.10.2023</c:v>
                </c:pt>
                <c:pt idx="29">
                  <c:v>30.10.2023</c:v>
                </c:pt>
                <c:pt idx="30">
                  <c:v>31.10.2023</c:v>
                </c:pt>
              </c:strCache>
            </c:strRef>
          </c:cat>
          <c:val>
            <c:numRef>
              <c:f>'Техничка LME'!$T$275:$T$305</c:f>
              <c:numCache>
                <c:formatCode>0.0000</c:formatCode>
                <c:ptCount val="31"/>
                <c:pt idx="0">
                  <c:v>1852.2</c:v>
                </c:pt>
                <c:pt idx="1">
                  <c:v>1852.2</c:v>
                </c:pt>
                <c:pt idx="2">
                  <c:v>1852.2</c:v>
                </c:pt>
                <c:pt idx="3">
                  <c:v>1852.2</c:v>
                </c:pt>
                <c:pt idx="4">
                  <c:v>1852.2</c:v>
                </c:pt>
                <c:pt idx="5">
                  <c:v>1852.2</c:v>
                </c:pt>
                <c:pt idx="6">
                  <c:v>1852.2</c:v>
                </c:pt>
                <c:pt idx="7">
                  <c:v>1852.2</c:v>
                </c:pt>
                <c:pt idx="8">
                  <c:v>1852.2</c:v>
                </c:pt>
                <c:pt idx="9">
                  <c:v>1852.2</c:v>
                </c:pt>
                <c:pt idx="10">
                  <c:v>1852.2</c:v>
                </c:pt>
                <c:pt idx="11">
                  <c:v>1852.2</c:v>
                </c:pt>
                <c:pt idx="12">
                  <c:v>1852.2</c:v>
                </c:pt>
                <c:pt idx="13">
                  <c:v>1852.2</c:v>
                </c:pt>
                <c:pt idx="14">
                  <c:v>1852.2</c:v>
                </c:pt>
                <c:pt idx="15">
                  <c:v>1852.2</c:v>
                </c:pt>
                <c:pt idx="16">
                  <c:v>1852.2</c:v>
                </c:pt>
                <c:pt idx="17">
                  <c:v>1852.2</c:v>
                </c:pt>
                <c:pt idx="18">
                  <c:v>1852.2</c:v>
                </c:pt>
                <c:pt idx="19">
                  <c:v>1852.2</c:v>
                </c:pt>
                <c:pt idx="20">
                  <c:v>1852.2</c:v>
                </c:pt>
                <c:pt idx="21">
                  <c:v>1852.2</c:v>
                </c:pt>
                <c:pt idx="22">
                  <c:v>1852.2</c:v>
                </c:pt>
                <c:pt idx="23">
                  <c:v>1852.2</c:v>
                </c:pt>
                <c:pt idx="24">
                  <c:v>1852.2</c:v>
                </c:pt>
                <c:pt idx="25">
                  <c:v>1852.2</c:v>
                </c:pt>
                <c:pt idx="26">
                  <c:v>1852.2</c:v>
                </c:pt>
                <c:pt idx="27">
                  <c:v>1852.2</c:v>
                </c:pt>
                <c:pt idx="28">
                  <c:v>1852.2</c:v>
                </c:pt>
                <c:pt idx="29">
                  <c:v>1852.2</c:v>
                </c:pt>
                <c:pt idx="30">
                  <c:v>1852.2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C-43D6-BD37-E04638E9B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489240"/>
        <c:axId val="371489632"/>
      </c:lineChart>
      <c:catAx>
        <c:axId val="371489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89632"/>
        <c:crosses val="autoZero"/>
        <c:auto val="1"/>
        <c:lblAlgn val="ctr"/>
        <c:lblOffset val="100"/>
        <c:noMultiLvlLbl val="0"/>
      </c:catAx>
      <c:valAx>
        <c:axId val="37148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89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LME'!$S$306:$S$335</c:f>
              <c:strCache>
                <c:ptCount val="30"/>
                <c:pt idx="0">
                  <c:v>01.11.2023</c:v>
                </c:pt>
                <c:pt idx="1">
                  <c:v>02.11.2023</c:v>
                </c:pt>
                <c:pt idx="2">
                  <c:v>03.11.2023</c:v>
                </c:pt>
                <c:pt idx="3">
                  <c:v>04.11.2023</c:v>
                </c:pt>
                <c:pt idx="4">
                  <c:v>05.11.2023</c:v>
                </c:pt>
                <c:pt idx="5">
                  <c:v>06.11.2023</c:v>
                </c:pt>
                <c:pt idx="6">
                  <c:v>07.11.2023</c:v>
                </c:pt>
                <c:pt idx="7">
                  <c:v>08.11.2023</c:v>
                </c:pt>
                <c:pt idx="8">
                  <c:v>09.11.2023</c:v>
                </c:pt>
                <c:pt idx="9">
                  <c:v>10.11.2023</c:v>
                </c:pt>
                <c:pt idx="10">
                  <c:v>11.11.2023</c:v>
                </c:pt>
                <c:pt idx="11">
                  <c:v>12.11.2023</c:v>
                </c:pt>
                <c:pt idx="12">
                  <c:v>13.11.2023</c:v>
                </c:pt>
                <c:pt idx="13">
                  <c:v>14.11.2023</c:v>
                </c:pt>
                <c:pt idx="14">
                  <c:v>15.11.2023</c:v>
                </c:pt>
                <c:pt idx="15">
                  <c:v>16.11.2023</c:v>
                </c:pt>
                <c:pt idx="16">
                  <c:v>17.11.2023</c:v>
                </c:pt>
                <c:pt idx="17">
                  <c:v>18.11.2023</c:v>
                </c:pt>
                <c:pt idx="18">
                  <c:v>19.11.2023</c:v>
                </c:pt>
                <c:pt idx="19">
                  <c:v>20.11.2023</c:v>
                </c:pt>
                <c:pt idx="20">
                  <c:v>21.11.2023</c:v>
                </c:pt>
                <c:pt idx="21">
                  <c:v>22.11.2023</c:v>
                </c:pt>
                <c:pt idx="22">
                  <c:v>23.11.2023</c:v>
                </c:pt>
                <c:pt idx="23">
                  <c:v>24.11.2023</c:v>
                </c:pt>
                <c:pt idx="24">
                  <c:v>25.11.2023</c:v>
                </c:pt>
                <c:pt idx="25">
                  <c:v>26.11.2023</c:v>
                </c:pt>
                <c:pt idx="26">
                  <c:v>27.11.2023</c:v>
                </c:pt>
                <c:pt idx="27">
                  <c:v>28.11.2023</c:v>
                </c:pt>
                <c:pt idx="28">
                  <c:v>29.11.2023</c:v>
                </c:pt>
                <c:pt idx="29">
                  <c:v>30.11.2023</c:v>
                </c:pt>
              </c:strCache>
            </c:strRef>
          </c:cat>
          <c:val>
            <c:numRef>
              <c:f>'Техничка LME'!$T$306:$T$335</c:f>
              <c:numCache>
                <c:formatCode>0.0000</c:formatCode>
                <c:ptCount val="30"/>
                <c:pt idx="0">
                  <c:v>1852.2</c:v>
                </c:pt>
                <c:pt idx="1">
                  <c:v>1852.2</c:v>
                </c:pt>
                <c:pt idx="2">
                  <c:v>1852.2</c:v>
                </c:pt>
                <c:pt idx="3">
                  <c:v>1852.2</c:v>
                </c:pt>
                <c:pt idx="4">
                  <c:v>1852.2</c:v>
                </c:pt>
                <c:pt idx="5">
                  <c:v>1852.2</c:v>
                </c:pt>
                <c:pt idx="6">
                  <c:v>1852.2</c:v>
                </c:pt>
                <c:pt idx="7">
                  <c:v>1852.2</c:v>
                </c:pt>
                <c:pt idx="8">
                  <c:v>1852.2</c:v>
                </c:pt>
                <c:pt idx="9">
                  <c:v>1852.2</c:v>
                </c:pt>
                <c:pt idx="10">
                  <c:v>1852.2</c:v>
                </c:pt>
                <c:pt idx="11">
                  <c:v>1852.2</c:v>
                </c:pt>
                <c:pt idx="12">
                  <c:v>1852.2</c:v>
                </c:pt>
                <c:pt idx="13">
                  <c:v>1852.2</c:v>
                </c:pt>
                <c:pt idx="14">
                  <c:v>1852.2</c:v>
                </c:pt>
                <c:pt idx="15">
                  <c:v>1852.2</c:v>
                </c:pt>
                <c:pt idx="16">
                  <c:v>1852.2</c:v>
                </c:pt>
                <c:pt idx="17">
                  <c:v>1852.2</c:v>
                </c:pt>
                <c:pt idx="18">
                  <c:v>1852.2</c:v>
                </c:pt>
                <c:pt idx="19">
                  <c:v>1852.2</c:v>
                </c:pt>
                <c:pt idx="20">
                  <c:v>1852.2</c:v>
                </c:pt>
                <c:pt idx="21">
                  <c:v>1852.2</c:v>
                </c:pt>
                <c:pt idx="22">
                  <c:v>1852.2</c:v>
                </c:pt>
                <c:pt idx="23">
                  <c:v>1852.2</c:v>
                </c:pt>
                <c:pt idx="24">
                  <c:v>1852.2</c:v>
                </c:pt>
                <c:pt idx="25">
                  <c:v>1852.2</c:v>
                </c:pt>
                <c:pt idx="26">
                  <c:v>1852.2</c:v>
                </c:pt>
                <c:pt idx="27">
                  <c:v>1852.2</c:v>
                </c:pt>
                <c:pt idx="28">
                  <c:v>1852.2</c:v>
                </c:pt>
                <c:pt idx="29">
                  <c:v>1852.2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94-4191-AC0F-D444638A9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490024"/>
        <c:axId val="373326584"/>
      </c:lineChart>
      <c:catAx>
        <c:axId val="371490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26584"/>
        <c:crosses val="autoZero"/>
        <c:auto val="1"/>
        <c:lblAlgn val="ctr"/>
        <c:lblOffset val="100"/>
        <c:noMultiLvlLbl val="0"/>
      </c:catAx>
      <c:valAx>
        <c:axId val="37332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490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LME'!$S$336:$S$366</c:f>
              <c:strCache>
                <c:ptCount val="31"/>
                <c:pt idx="0">
                  <c:v>01.12.2023</c:v>
                </c:pt>
                <c:pt idx="1">
                  <c:v>02.12.2023</c:v>
                </c:pt>
                <c:pt idx="2">
                  <c:v>03.12.2023</c:v>
                </c:pt>
                <c:pt idx="3">
                  <c:v>04.12.2023</c:v>
                </c:pt>
                <c:pt idx="4">
                  <c:v>05.12.2023</c:v>
                </c:pt>
                <c:pt idx="5">
                  <c:v>06.12.2023</c:v>
                </c:pt>
                <c:pt idx="6">
                  <c:v>07.12.2023</c:v>
                </c:pt>
                <c:pt idx="7">
                  <c:v>08.12.2023</c:v>
                </c:pt>
                <c:pt idx="8">
                  <c:v>09.12.2023</c:v>
                </c:pt>
                <c:pt idx="9">
                  <c:v>10.12.2023</c:v>
                </c:pt>
                <c:pt idx="10">
                  <c:v>11.12.2023</c:v>
                </c:pt>
                <c:pt idx="11">
                  <c:v>12.12.2023</c:v>
                </c:pt>
                <c:pt idx="12">
                  <c:v>13.12.2023</c:v>
                </c:pt>
                <c:pt idx="13">
                  <c:v>14.12.2023</c:v>
                </c:pt>
                <c:pt idx="14">
                  <c:v>15.12.2023</c:v>
                </c:pt>
                <c:pt idx="15">
                  <c:v>16.12.2023</c:v>
                </c:pt>
                <c:pt idx="16">
                  <c:v>17.12.2023</c:v>
                </c:pt>
                <c:pt idx="17">
                  <c:v>18.12.2023</c:v>
                </c:pt>
                <c:pt idx="18">
                  <c:v>19.12.2023</c:v>
                </c:pt>
                <c:pt idx="19">
                  <c:v>20.12.2023</c:v>
                </c:pt>
                <c:pt idx="20">
                  <c:v>21.12.2023</c:v>
                </c:pt>
                <c:pt idx="21">
                  <c:v>22.12.2023</c:v>
                </c:pt>
                <c:pt idx="22">
                  <c:v>23.12.2023</c:v>
                </c:pt>
                <c:pt idx="23">
                  <c:v>24.12.2023</c:v>
                </c:pt>
                <c:pt idx="24">
                  <c:v>25.12.2023</c:v>
                </c:pt>
                <c:pt idx="25">
                  <c:v>26.12.2023</c:v>
                </c:pt>
                <c:pt idx="26">
                  <c:v>27.12.2023</c:v>
                </c:pt>
                <c:pt idx="27">
                  <c:v>28.12.2023</c:v>
                </c:pt>
                <c:pt idx="28">
                  <c:v>29.12.2023</c:v>
                </c:pt>
                <c:pt idx="29">
                  <c:v>30.12.2023</c:v>
                </c:pt>
                <c:pt idx="30">
                  <c:v>31.12.2023</c:v>
                </c:pt>
              </c:strCache>
            </c:strRef>
          </c:cat>
          <c:val>
            <c:numRef>
              <c:f>'Техничка LME'!$T$336:$T$366</c:f>
              <c:numCache>
                <c:formatCode>0.0000</c:formatCode>
                <c:ptCount val="31"/>
                <c:pt idx="0">
                  <c:v>1852.2</c:v>
                </c:pt>
                <c:pt idx="1">
                  <c:v>1852.2</c:v>
                </c:pt>
                <c:pt idx="2">
                  <c:v>1852.2</c:v>
                </c:pt>
                <c:pt idx="3">
                  <c:v>1852.2</c:v>
                </c:pt>
                <c:pt idx="4">
                  <c:v>1852.2</c:v>
                </c:pt>
                <c:pt idx="5">
                  <c:v>1852.2</c:v>
                </c:pt>
                <c:pt idx="6">
                  <c:v>1852.2</c:v>
                </c:pt>
                <c:pt idx="7">
                  <c:v>1852.2</c:v>
                </c:pt>
                <c:pt idx="8">
                  <c:v>1852.2</c:v>
                </c:pt>
                <c:pt idx="9">
                  <c:v>1852.2</c:v>
                </c:pt>
                <c:pt idx="10">
                  <c:v>1852.2</c:v>
                </c:pt>
                <c:pt idx="11">
                  <c:v>1852.2</c:v>
                </c:pt>
                <c:pt idx="12">
                  <c:v>1852.2</c:v>
                </c:pt>
                <c:pt idx="13">
                  <c:v>1852.2</c:v>
                </c:pt>
                <c:pt idx="14">
                  <c:v>1852.2</c:v>
                </c:pt>
                <c:pt idx="15">
                  <c:v>1852.2</c:v>
                </c:pt>
                <c:pt idx="16">
                  <c:v>1852.2</c:v>
                </c:pt>
                <c:pt idx="17">
                  <c:v>1852.2</c:v>
                </c:pt>
                <c:pt idx="18">
                  <c:v>1852.2</c:v>
                </c:pt>
                <c:pt idx="19">
                  <c:v>1852.2</c:v>
                </c:pt>
                <c:pt idx="20">
                  <c:v>1852.2</c:v>
                </c:pt>
                <c:pt idx="21">
                  <c:v>1852.2</c:v>
                </c:pt>
                <c:pt idx="22">
                  <c:v>1852.2</c:v>
                </c:pt>
                <c:pt idx="23">
                  <c:v>1852.2</c:v>
                </c:pt>
                <c:pt idx="24">
                  <c:v>1852.2</c:v>
                </c:pt>
                <c:pt idx="25">
                  <c:v>1852.2</c:v>
                </c:pt>
                <c:pt idx="26">
                  <c:v>1852.2</c:v>
                </c:pt>
                <c:pt idx="27">
                  <c:v>1852.2</c:v>
                </c:pt>
                <c:pt idx="28">
                  <c:v>1852.2</c:v>
                </c:pt>
                <c:pt idx="29">
                  <c:v>1852.2</c:v>
                </c:pt>
                <c:pt idx="30">
                  <c:v>1852.2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EC-4203-A725-856A05EA2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27760"/>
        <c:axId val="373328152"/>
      </c:lineChart>
      <c:catAx>
        <c:axId val="37332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28152"/>
        <c:crosses val="autoZero"/>
        <c:auto val="1"/>
        <c:lblAlgn val="ctr"/>
        <c:lblOffset val="100"/>
        <c:noMultiLvlLbl val="0"/>
      </c:catAx>
      <c:valAx>
        <c:axId val="373328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27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309365546174198"/>
                  <c:y val="-0.1236715352189996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LME'!$V$2:$V$32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'Техничка LME'!$W$2:$W$32</c:f>
              <c:numCache>
                <c:formatCode>0.0000</c:formatCode>
                <c:ptCount val="31"/>
                <c:pt idx="0">
                  <c:v>23.855</c:v>
                </c:pt>
                <c:pt idx="1">
                  <c:v>23.855</c:v>
                </c:pt>
                <c:pt idx="2">
                  <c:v>24.295000000000002</c:v>
                </c:pt>
                <c:pt idx="3">
                  <c:v>24.29</c:v>
                </c:pt>
                <c:pt idx="4">
                  <c:v>23.41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  <c:pt idx="30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31-4060-8457-5EFB89901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28936"/>
        <c:axId val="373329328"/>
      </c:lineChart>
      <c:catAx>
        <c:axId val="373328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29328"/>
        <c:crosses val="autoZero"/>
        <c:auto val="1"/>
        <c:lblAlgn val="ctr"/>
        <c:lblOffset val="100"/>
        <c:noMultiLvlLbl val="0"/>
      </c:catAx>
      <c:valAx>
        <c:axId val="37332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28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345328821849075"/>
                  <c:y val="-0.34495168167725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LME'!$V$33:$V$60</c:f>
              <c:strCache>
                <c:ptCount val="28"/>
                <c:pt idx="0">
                  <c:v>01.02.2023</c:v>
                </c:pt>
                <c:pt idx="1">
                  <c:v>02.02.2023</c:v>
                </c:pt>
                <c:pt idx="2">
                  <c:v>03.02.2023</c:v>
                </c:pt>
                <c:pt idx="3">
                  <c:v>04.02.2023</c:v>
                </c:pt>
                <c:pt idx="4">
                  <c:v>05.02.2023</c:v>
                </c:pt>
                <c:pt idx="5">
                  <c:v>06.02.2023</c:v>
                </c:pt>
                <c:pt idx="6">
                  <c:v>07.02.2023</c:v>
                </c:pt>
                <c:pt idx="7">
                  <c:v>08.02.2023</c:v>
                </c:pt>
                <c:pt idx="8">
                  <c:v>09.02.2023</c:v>
                </c:pt>
                <c:pt idx="9">
                  <c:v>10.02.2023</c:v>
                </c:pt>
                <c:pt idx="10">
                  <c:v>11.02.2023</c:v>
                </c:pt>
                <c:pt idx="11">
                  <c:v>12.02.2023</c:v>
                </c:pt>
                <c:pt idx="12">
                  <c:v>13.02.2023</c:v>
                </c:pt>
                <c:pt idx="13">
                  <c:v>14.02.2023</c:v>
                </c:pt>
                <c:pt idx="14">
                  <c:v>15.02.2023</c:v>
                </c:pt>
                <c:pt idx="15">
                  <c:v>16.02.2023</c:v>
                </c:pt>
                <c:pt idx="16">
                  <c:v>17.02.2023</c:v>
                </c:pt>
                <c:pt idx="17">
                  <c:v>18.02.2023</c:v>
                </c:pt>
                <c:pt idx="18">
                  <c:v>19.02.2023</c:v>
                </c:pt>
                <c:pt idx="19">
                  <c:v>20.02.2023</c:v>
                </c:pt>
                <c:pt idx="20">
                  <c:v>21.02.2023</c:v>
                </c:pt>
                <c:pt idx="21">
                  <c:v>22.02.2023</c:v>
                </c:pt>
                <c:pt idx="22">
                  <c:v>23.02.2023</c:v>
                </c:pt>
                <c:pt idx="23">
                  <c:v>24.02.2023</c:v>
                </c:pt>
                <c:pt idx="24">
                  <c:v>25.02.2023</c:v>
                </c:pt>
                <c:pt idx="25">
                  <c:v>26.02.2023</c:v>
                </c:pt>
                <c:pt idx="26">
                  <c:v>27.02.2023</c:v>
                </c:pt>
                <c:pt idx="27">
                  <c:v>28.02.2023</c:v>
                </c:pt>
              </c:strCache>
            </c:strRef>
          </c:cat>
          <c:val>
            <c:numRef>
              <c:f>'Техничка LME'!$W$33:$W$60</c:f>
              <c:numCache>
                <c:formatCode>0.0000</c:formatCode>
                <c:ptCount val="28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FD-498B-84A4-82DF0756F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29720"/>
        <c:axId val="373330112"/>
      </c:lineChart>
      <c:catAx>
        <c:axId val="373329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0112"/>
        <c:crosses val="autoZero"/>
        <c:auto val="1"/>
        <c:lblAlgn val="ctr"/>
        <c:lblOffset val="100"/>
        <c:noMultiLvlLbl val="0"/>
      </c:catAx>
      <c:valAx>
        <c:axId val="37333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29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8909907345919111"/>
                  <c:y val="-0.3697486765563320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LME'!$V$61:$V$91</c:f>
              <c:strCache>
                <c:ptCount val="31"/>
                <c:pt idx="0">
                  <c:v>01.03.2023</c:v>
                </c:pt>
                <c:pt idx="1">
                  <c:v>02.03.2023</c:v>
                </c:pt>
                <c:pt idx="2">
                  <c:v>03.03.2023</c:v>
                </c:pt>
                <c:pt idx="3">
                  <c:v>04.03.2023</c:v>
                </c:pt>
                <c:pt idx="4">
                  <c:v>05.03.2023</c:v>
                </c:pt>
                <c:pt idx="5">
                  <c:v>06.03.2023</c:v>
                </c:pt>
                <c:pt idx="6">
                  <c:v>07.03.2023</c:v>
                </c:pt>
                <c:pt idx="7">
                  <c:v>08.03.2023</c:v>
                </c:pt>
                <c:pt idx="8">
                  <c:v>09.03.2023</c:v>
                </c:pt>
                <c:pt idx="9">
                  <c:v>10.03.2023</c:v>
                </c:pt>
                <c:pt idx="10">
                  <c:v>11.03.2023</c:v>
                </c:pt>
                <c:pt idx="11">
                  <c:v>12.03.2023</c:v>
                </c:pt>
                <c:pt idx="12">
                  <c:v>13.03.2023</c:v>
                </c:pt>
                <c:pt idx="13">
                  <c:v>14.03.2023</c:v>
                </c:pt>
                <c:pt idx="14">
                  <c:v>15.03.2023</c:v>
                </c:pt>
                <c:pt idx="15">
                  <c:v>16.03.2023</c:v>
                </c:pt>
                <c:pt idx="16">
                  <c:v>17.03.2023</c:v>
                </c:pt>
                <c:pt idx="17">
                  <c:v>18.03.2023</c:v>
                </c:pt>
                <c:pt idx="18">
                  <c:v>19.03.2023</c:v>
                </c:pt>
                <c:pt idx="19">
                  <c:v>20.03.2023</c:v>
                </c:pt>
                <c:pt idx="20">
                  <c:v>21.03.2023</c:v>
                </c:pt>
                <c:pt idx="21">
                  <c:v>22.03.2023</c:v>
                </c:pt>
                <c:pt idx="22">
                  <c:v>23.03.2023</c:v>
                </c:pt>
                <c:pt idx="23">
                  <c:v>24.03.2023</c:v>
                </c:pt>
                <c:pt idx="24">
                  <c:v>25.03.2023</c:v>
                </c:pt>
                <c:pt idx="25">
                  <c:v>26.03.2023</c:v>
                </c:pt>
                <c:pt idx="26">
                  <c:v>27.03.2023</c:v>
                </c:pt>
                <c:pt idx="27">
                  <c:v>28.03.2023</c:v>
                </c:pt>
                <c:pt idx="28">
                  <c:v>29.03.2023</c:v>
                </c:pt>
                <c:pt idx="29">
                  <c:v>30.03.2023</c:v>
                </c:pt>
                <c:pt idx="30">
                  <c:v>31.03.2023</c:v>
                </c:pt>
              </c:strCache>
            </c:strRef>
          </c:cat>
          <c:val>
            <c:numRef>
              <c:f>'Техничка LME'!$W$61:$W$91</c:f>
              <c:numCache>
                <c:formatCode>0.0000</c:formatCode>
                <c:ptCount val="31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  <c:pt idx="30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E1-44EA-B029-DF860AEF0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31288"/>
        <c:axId val="373331680"/>
      </c:lineChart>
      <c:catAx>
        <c:axId val="373331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1680"/>
        <c:crosses val="autoZero"/>
        <c:auto val="1"/>
        <c:lblAlgn val="ctr"/>
        <c:lblOffset val="100"/>
        <c:noMultiLvlLbl val="0"/>
      </c:catAx>
      <c:valAx>
        <c:axId val="37333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1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414055170814493"/>
                  <c:y val="-0.131401006170187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LME'!$V$92:$V$121</c:f>
              <c:strCache>
                <c:ptCount val="30"/>
                <c:pt idx="0">
                  <c:v>01.04.2023</c:v>
                </c:pt>
                <c:pt idx="1">
                  <c:v>02.04.2023</c:v>
                </c:pt>
                <c:pt idx="2">
                  <c:v>03.04.2023</c:v>
                </c:pt>
                <c:pt idx="3">
                  <c:v>04.04.2023</c:v>
                </c:pt>
                <c:pt idx="4">
                  <c:v>05.04.2023</c:v>
                </c:pt>
                <c:pt idx="5">
                  <c:v>06.04.2023</c:v>
                </c:pt>
                <c:pt idx="6">
                  <c:v>07.04.2023</c:v>
                </c:pt>
                <c:pt idx="7">
                  <c:v>08.04.2023</c:v>
                </c:pt>
                <c:pt idx="8">
                  <c:v>09.04.2023</c:v>
                </c:pt>
                <c:pt idx="9">
                  <c:v>10.04.2023</c:v>
                </c:pt>
                <c:pt idx="10">
                  <c:v>11.04.2023</c:v>
                </c:pt>
                <c:pt idx="11">
                  <c:v>12.04.2023</c:v>
                </c:pt>
                <c:pt idx="12">
                  <c:v>13.04.2023</c:v>
                </c:pt>
                <c:pt idx="13">
                  <c:v>14.04.2023</c:v>
                </c:pt>
                <c:pt idx="14">
                  <c:v>15.04.2023</c:v>
                </c:pt>
                <c:pt idx="15">
                  <c:v>16.04.2023</c:v>
                </c:pt>
                <c:pt idx="16">
                  <c:v>17.04.2023</c:v>
                </c:pt>
                <c:pt idx="17">
                  <c:v>18.04.2023</c:v>
                </c:pt>
                <c:pt idx="18">
                  <c:v>19.04.2023</c:v>
                </c:pt>
                <c:pt idx="19">
                  <c:v>20.04.2023</c:v>
                </c:pt>
                <c:pt idx="20">
                  <c:v>21.04.2023</c:v>
                </c:pt>
                <c:pt idx="21">
                  <c:v>22.04.2023</c:v>
                </c:pt>
                <c:pt idx="22">
                  <c:v>23.04.2023</c:v>
                </c:pt>
                <c:pt idx="23">
                  <c:v>24.04.2023</c:v>
                </c:pt>
                <c:pt idx="24">
                  <c:v>25.04.2023</c:v>
                </c:pt>
                <c:pt idx="25">
                  <c:v>26.04.2023</c:v>
                </c:pt>
                <c:pt idx="26">
                  <c:v>27.04.2023</c:v>
                </c:pt>
                <c:pt idx="27">
                  <c:v>28.04.2023</c:v>
                </c:pt>
                <c:pt idx="28">
                  <c:v>29.04.2023</c:v>
                </c:pt>
                <c:pt idx="29">
                  <c:v>30.04.2023</c:v>
                </c:pt>
              </c:strCache>
            </c:strRef>
          </c:cat>
          <c:val>
            <c:numRef>
              <c:f>'Техничка LME'!$W$92:$W$121</c:f>
              <c:numCache>
                <c:formatCode>0.0000</c:formatCode>
                <c:ptCount val="30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24-42DF-896F-4DF477058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32072"/>
        <c:axId val="373332464"/>
      </c:lineChart>
      <c:catAx>
        <c:axId val="373332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2464"/>
        <c:crosses val="autoZero"/>
        <c:auto val="1"/>
        <c:lblAlgn val="ctr"/>
        <c:lblOffset val="100"/>
        <c:noMultiLvlLbl val="0"/>
      </c:catAx>
      <c:valAx>
        <c:axId val="37333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2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2658233985812021"/>
                  <c:y val="-0.2970326134984559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LME'!$V$122:$V$152</c:f>
              <c:strCache>
                <c:ptCount val="31"/>
                <c:pt idx="0">
                  <c:v>01.05.2023</c:v>
                </c:pt>
                <c:pt idx="1">
                  <c:v>02.05.2023</c:v>
                </c:pt>
                <c:pt idx="2">
                  <c:v>03.05.2023</c:v>
                </c:pt>
                <c:pt idx="3">
                  <c:v>04.05.2023</c:v>
                </c:pt>
                <c:pt idx="4">
                  <c:v>05.05.2023</c:v>
                </c:pt>
                <c:pt idx="5">
                  <c:v>06.05.2023</c:v>
                </c:pt>
                <c:pt idx="6">
                  <c:v>07.05.2023</c:v>
                </c:pt>
                <c:pt idx="7">
                  <c:v>08.05.2023</c:v>
                </c:pt>
                <c:pt idx="8">
                  <c:v>09.05.2023</c:v>
                </c:pt>
                <c:pt idx="9">
                  <c:v>10.05.2023</c:v>
                </c:pt>
                <c:pt idx="10">
                  <c:v>11.05.2023</c:v>
                </c:pt>
                <c:pt idx="11">
                  <c:v>12.05.2023</c:v>
                </c:pt>
                <c:pt idx="12">
                  <c:v>13.05.2023</c:v>
                </c:pt>
                <c:pt idx="13">
                  <c:v>14.05.2023</c:v>
                </c:pt>
                <c:pt idx="14">
                  <c:v>15.05.2023</c:v>
                </c:pt>
                <c:pt idx="15">
                  <c:v>16.05.2023</c:v>
                </c:pt>
                <c:pt idx="16">
                  <c:v>17.05.2023</c:v>
                </c:pt>
                <c:pt idx="17">
                  <c:v>18.05.2023</c:v>
                </c:pt>
                <c:pt idx="18">
                  <c:v>19.05.2023</c:v>
                </c:pt>
                <c:pt idx="19">
                  <c:v>20.05.2023</c:v>
                </c:pt>
                <c:pt idx="20">
                  <c:v>21.05.2023</c:v>
                </c:pt>
                <c:pt idx="21">
                  <c:v>22.05.2023</c:v>
                </c:pt>
                <c:pt idx="22">
                  <c:v>23.05.2023</c:v>
                </c:pt>
                <c:pt idx="23">
                  <c:v>24.05.2023</c:v>
                </c:pt>
                <c:pt idx="24">
                  <c:v>25.05.2023</c:v>
                </c:pt>
                <c:pt idx="25">
                  <c:v>26.05.2023</c:v>
                </c:pt>
                <c:pt idx="26">
                  <c:v>27.05.2023</c:v>
                </c:pt>
                <c:pt idx="27">
                  <c:v>28.05.2023</c:v>
                </c:pt>
                <c:pt idx="28">
                  <c:v>29.05.2023</c:v>
                </c:pt>
                <c:pt idx="29">
                  <c:v>30.05.2023</c:v>
                </c:pt>
                <c:pt idx="30">
                  <c:v>31.05.2023</c:v>
                </c:pt>
              </c:strCache>
            </c:strRef>
          </c:cat>
          <c:val>
            <c:numRef>
              <c:f>'Техничка LME'!$W$122:$W$152</c:f>
              <c:numCache>
                <c:formatCode>0.0000</c:formatCode>
                <c:ptCount val="31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  <c:pt idx="30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19-4C83-B1C2-1239A486F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33640"/>
        <c:axId val="373334032"/>
      </c:lineChart>
      <c:catAx>
        <c:axId val="37333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4032"/>
        <c:crosses val="autoZero"/>
        <c:auto val="1"/>
        <c:lblAlgn val="ctr"/>
        <c:lblOffset val="100"/>
        <c:noMultiLvlLbl val="0"/>
      </c:catAx>
      <c:valAx>
        <c:axId val="37333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3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LME'!$V$153:$V$182</c:f>
              <c:strCache>
                <c:ptCount val="30"/>
                <c:pt idx="0">
                  <c:v>01.06.2023</c:v>
                </c:pt>
                <c:pt idx="1">
                  <c:v>02.06.2023</c:v>
                </c:pt>
                <c:pt idx="2">
                  <c:v>03.06.2023</c:v>
                </c:pt>
                <c:pt idx="3">
                  <c:v>04.06.2023</c:v>
                </c:pt>
                <c:pt idx="4">
                  <c:v>05.06.2023</c:v>
                </c:pt>
                <c:pt idx="5">
                  <c:v>06.06.2023</c:v>
                </c:pt>
                <c:pt idx="6">
                  <c:v>07.06.2023</c:v>
                </c:pt>
                <c:pt idx="7">
                  <c:v>08.06.2023</c:v>
                </c:pt>
                <c:pt idx="8">
                  <c:v>09.06.2023</c:v>
                </c:pt>
                <c:pt idx="9">
                  <c:v>10.06.2023</c:v>
                </c:pt>
                <c:pt idx="10">
                  <c:v>11.06.2023</c:v>
                </c:pt>
                <c:pt idx="11">
                  <c:v>12.06.2023</c:v>
                </c:pt>
                <c:pt idx="12">
                  <c:v>13.06.2023</c:v>
                </c:pt>
                <c:pt idx="13">
                  <c:v>14.06.2023</c:v>
                </c:pt>
                <c:pt idx="14">
                  <c:v>15.06.2023</c:v>
                </c:pt>
                <c:pt idx="15">
                  <c:v>16.06.2023</c:v>
                </c:pt>
                <c:pt idx="16">
                  <c:v>17.06.2023</c:v>
                </c:pt>
                <c:pt idx="17">
                  <c:v>18.06.2023</c:v>
                </c:pt>
                <c:pt idx="18">
                  <c:v>19.06.2023</c:v>
                </c:pt>
                <c:pt idx="19">
                  <c:v>20.06.2023</c:v>
                </c:pt>
                <c:pt idx="20">
                  <c:v>21.06.2023</c:v>
                </c:pt>
                <c:pt idx="21">
                  <c:v>22.06.2023</c:v>
                </c:pt>
                <c:pt idx="22">
                  <c:v>23.06.2023</c:v>
                </c:pt>
                <c:pt idx="23">
                  <c:v>24.06.2023</c:v>
                </c:pt>
                <c:pt idx="24">
                  <c:v>25.06.2023</c:v>
                </c:pt>
                <c:pt idx="25">
                  <c:v>26.06.2023</c:v>
                </c:pt>
                <c:pt idx="26">
                  <c:v>27.06.2023</c:v>
                </c:pt>
                <c:pt idx="27">
                  <c:v>28.06.2023</c:v>
                </c:pt>
                <c:pt idx="28">
                  <c:v>29.06.2023</c:v>
                </c:pt>
                <c:pt idx="29">
                  <c:v>30.06.2023</c:v>
                </c:pt>
              </c:strCache>
            </c:strRef>
          </c:cat>
          <c:val>
            <c:numRef>
              <c:f>'Техничка LME'!$W$153:$W$182</c:f>
              <c:numCache>
                <c:formatCode>0.0000</c:formatCode>
                <c:ptCount val="30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05-4A5F-9963-F5CA19413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34424"/>
        <c:axId val="373334816"/>
      </c:lineChart>
      <c:catAx>
        <c:axId val="373334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4816"/>
        <c:crosses val="autoZero"/>
        <c:auto val="1"/>
        <c:lblAlgn val="ctr"/>
        <c:lblOffset val="100"/>
        <c:noMultiLvlLbl val="0"/>
      </c:catAx>
      <c:valAx>
        <c:axId val="37333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4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1834310470227366"/>
                  <c:y val="0.1351963589931481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LME'!$V$183:$V$213</c:f>
              <c:strCache>
                <c:ptCount val="31"/>
                <c:pt idx="0">
                  <c:v>01.07.2023</c:v>
                </c:pt>
                <c:pt idx="1">
                  <c:v>02.07.2023</c:v>
                </c:pt>
                <c:pt idx="2">
                  <c:v>03.07.2023</c:v>
                </c:pt>
                <c:pt idx="3">
                  <c:v>04.07.2023</c:v>
                </c:pt>
                <c:pt idx="4">
                  <c:v>05.07.2023</c:v>
                </c:pt>
                <c:pt idx="5">
                  <c:v>06.07.2023</c:v>
                </c:pt>
                <c:pt idx="6">
                  <c:v>07.07.2023</c:v>
                </c:pt>
                <c:pt idx="7">
                  <c:v>08.07.2023</c:v>
                </c:pt>
                <c:pt idx="8">
                  <c:v>09.07.2023</c:v>
                </c:pt>
                <c:pt idx="9">
                  <c:v>10.07.2023</c:v>
                </c:pt>
                <c:pt idx="10">
                  <c:v>11.07.2023</c:v>
                </c:pt>
                <c:pt idx="11">
                  <c:v>12.07.2023</c:v>
                </c:pt>
                <c:pt idx="12">
                  <c:v>13.07.2023</c:v>
                </c:pt>
                <c:pt idx="13">
                  <c:v>14.07.2023</c:v>
                </c:pt>
                <c:pt idx="14">
                  <c:v>15.07.2023</c:v>
                </c:pt>
                <c:pt idx="15">
                  <c:v>16.07.2023</c:v>
                </c:pt>
                <c:pt idx="16">
                  <c:v>17.07.2023</c:v>
                </c:pt>
                <c:pt idx="17">
                  <c:v>18.07.2023</c:v>
                </c:pt>
                <c:pt idx="18">
                  <c:v>19.07.2023</c:v>
                </c:pt>
                <c:pt idx="19">
                  <c:v>20.07.2023</c:v>
                </c:pt>
                <c:pt idx="20">
                  <c:v>21.07.2023</c:v>
                </c:pt>
                <c:pt idx="21">
                  <c:v>22.07.2023</c:v>
                </c:pt>
                <c:pt idx="22">
                  <c:v>23.07.2023</c:v>
                </c:pt>
                <c:pt idx="23">
                  <c:v>24.07.2023</c:v>
                </c:pt>
                <c:pt idx="24">
                  <c:v>25.07.2023</c:v>
                </c:pt>
                <c:pt idx="25">
                  <c:v>26.07.2023</c:v>
                </c:pt>
                <c:pt idx="26">
                  <c:v>27.07.2023</c:v>
                </c:pt>
                <c:pt idx="27">
                  <c:v>28.07.2023</c:v>
                </c:pt>
                <c:pt idx="28">
                  <c:v>29.07.2023</c:v>
                </c:pt>
                <c:pt idx="29">
                  <c:v>30.07.2023</c:v>
                </c:pt>
                <c:pt idx="30">
                  <c:v>31.07.2023</c:v>
                </c:pt>
              </c:strCache>
            </c:strRef>
          </c:cat>
          <c:val>
            <c:numRef>
              <c:f>'Техничка LME'!$W$183:$W$213</c:f>
              <c:numCache>
                <c:formatCode>0.0000</c:formatCode>
                <c:ptCount val="31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  <c:pt idx="30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EB-4789-B5F0-CFAAE3E34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36384"/>
        <c:axId val="373336776"/>
      </c:lineChart>
      <c:catAx>
        <c:axId val="37333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6776"/>
        <c:crosses val="autoZero"/>
        <c:auto val="1"/>
        <c:lblAlgn val="ctr"/>
        <c:lblOffset val="100"/>
        <c:noMultiLvlLbl val="0"/>
      </c:catAx>
      <c:valAx>
        <c:axId val="37333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21020480873625735"/>
                  <c:y val="0.129631139908293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LME'!$V$214:$V$244</c:f>
              <c:strCache>
                <c:ptCount val="31"/>
                <c:pt idx="0">
                  <c:v>01.08.2023</c:v>
                </c:pt>
                <c:pt idx="1">
                  <c:v>02.08.2023</c:v>
                </c:pt>
                <c:pt idx="2">
                  <c:v>03.08.2023</c:v>
                </c:pt>
                <c:pt idx="3">
                  <c:v>04.08.2023</c:v>
                </c:pt>
                <c:pt idx="4">
                  <c:v>05.08.2023</c:v>
                </c:pt>
                <c:pt idx="5">
                  <c:v>06.08.2023</c:v>
                </c:pt>
                <c:pt idx="6">
                  <c:v>07.08.2023</c:v>
                </c:pt>
                <c:pt idx="7">
                  <c:v>08.08.2023</c:v>
                </c:pt>
                <c:pt idx="8">
                  <c:v>09.08.2023</c:v>
                </c:pt>
                <c:pt idx="9">
                  <c:v>10.08.2023</c:v>
                </c:pt>
                <c:pt idx="10">
                  <c:v>11.08.2023</c:v>
                </c:pt>
                <c:pt idx="11">
                  <c:v>12.08.2023</c:v>
                </c:pt>
                <c:pt idx="12">
                  <c:v>13.08.2023</c:v>
                </c:pt>
                <c:pt idx="13">
                  <c:v>14.08.2023</c:v>
                </c:pt>
                <c:pt idx="14">
                  <c:v>15.08.2023</c:v>
                </c:pt>
                <c:pt idx="15">
                  <c:v>16.08.2023</c:v>
                </c:pt>
                <c:pt idx="16">
                  <c:v>17.08.2023</c:v>
                </c:pt>
                <c:pt idx="17">
                  <c:v>18.08.2023</c:v>
                </c:pt>
                <c:pt idx="18">
                  <c:v>19.08.2023</c:v>
                </c:pt>
                <c:pt idx="19">
                  <c:v>20.08.2023</c:v>
                </c:pt>
                <c:pt idx="20">
                  <c:v>21.08.2023</c:v>
                </c:pt>
                <c:pt idx="21">
                  <c:v>22.08.2023</c:v>
                </c:pt>
                <c:pt idx="22">
                  <c:v>23.08.2023</c:v>
                </c:pt>
                <c:pt idx="23">
                  <c:v>24.08.2023</c:v>
                </c:pt>
                <c:pt idx="24">
                  <c:v>25.08.2023</c:v>
                </c:pt>
                <c:pt idx="25">
                  <c:v>26.08.2023</c:v>
                </c:pt>
                <c:pt idx="26">
                  <c:v>27.08.2023</c:v>
                </c:pt>
                <c:pt idx="27">
                  <c:v>28.08.2023</c:v>
                </c:pt>
                <c:pt idx="28">
                  <c:v>29.08.2023</c:v>
                </c:pt>
                <c:pt idx="29">
                  <c:v>30.08.2023</c:v>
                </c:pt>
                <c:pt idx="30">
                  <c:v>31.08.2023</c:v>
                </c:pt>
              </c:strCache>
            </c:strRef>
          </c:cat>
          <c:val>
            <c:numRef>
              <c:f>'Техничка LME'!$W$214:$W$244</c:f>
              <c:numCache>
                <c:formatCode>0.0000</c:formatCode>
                <c:ptCount val="31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  <c:pt idx="30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7F-43B3-8131-449942D63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37168"/>
        <c:axId val="373337560"/>
      </c:lineChart>
      <c:catAx>
        <c:axId val="37333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7560"/>
        <c:crosses val="autoZero"/>
        <c:auto val="1"/>
        <c:lblAlgn val="ctr"/>
        <c:lblOffset val="100"/>
        <c:noMultiLvlLbl val="0"/>
      </c:catAx>
      <c:valAx>
        <c:axId val="37333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7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LME'!$V$245:$V$274</c:f>
              <c:strCache>
                <c:ptCount val="30"/>
                <c:pt idx="0">
                  <c:v>01.09.2023</c:v>
                </c:pt>
                <c:pt idx="1">
                  <c:v>02.09.2023</c:v>
                </c:pt>
                <c:pt idx="2">
                  <c:v>03.09.2023</c:v>
                </c:pt>
                <c:pt idx="3">
                  <c:v>04.09.2023</c:v>
                </c:pt>
                <c:pt idx="4">
                  <c:v>05.09.2023</c:v>
                </c:pt>
                <c:pt idx="5">
                  <c:v>06.09.2023</c:v>
                </c:pt>
                <c:pt idx="6">
                  <c:v>07.09.2023</c:v>
                </c:pt>
                <c:pt idx="7">
                  <c:v>08.09.2023</c:v>
                </c:pt>
                <c:pt idx="8">
                  <c:v>09.09.2023</c:v>
                </c:pt>
                <c:pt idx="9">
                  <c:v>10.09.2023</c:v>
                </c:pt>
                <c:pt idx="10">
                  <c:v>11.09.2023</c:v>
                </c:pt>
                <c:pt idx="11">
                  <c:v>12.09.2023</c:v>
                </c:pt>
                <c:pt idx="12">
                  <c:v>13.09.2023</c:v>
                </c:pt>
                <c:pt idx="13">
                  <c:v>14.09.2023</c:v>
                </c:pt>
                <c:pt idx="14">
                  <c:v>15.09.2023</c:v>
                </c:pt>
                <c:pt idx="15">
                  <c:v>16.09.2023</c:v>
                </c:pt>
                <c:pt idx="16">
                  <c:v>17.09.2023</c:v>
                </c:pt>
                <c:pt idx="17">
                  <c:v>18.09.2023</c:v>
                </c:pt>
                <c:pt idx="18">
                  <c:v>19.09.2023</c:v>
                </c:pt>
                <c:pt idx="19">
                  <c:v>20.09.2023</c:v>
                </c:pt>
                <c:pt idx="20">
                  <c:v>21.09.2023</c:v>
                </c:pt>
                <c:pt idx="21">
                  <c:v>22.09.2023</c:v>
                </c:pt>
                <c:pt idx="22">
                  <c:v>23.09.2023</c:v>
                </c:pt>
                <c:pt idx="23">
                  <c:v>24.09.2023</c:v>
                </c:pt>
                <c:pt idx="24">
                  <c:v>25.09.2023</c:v>
                </c:pt>
                <c:pt idx="25">
                  <c:v>26.09.2023</c:v>
                </c:pt>
                <c:pt idx="26">
                  <c:v>27.09.2023</c:v>
                </c:pt>
                <c:pt idx="27">
                  <c:v>28.09.2023</c:v>
                </c:pt>
                <c:pt idx="28">
                  <c:v>29.09.2023</c:v>
                </c:pt>
                <c:pt idx="29">
                  <c:v>30.09.2023</c:v>
                </c:pt>
              </c:strCache>
            </c:strRef>
          </c:cat>
          <c:val>
            <c:numRef>
              <c:f>'Техничка LME'!$W$245:$W$274</c:f>
              <c:numCache>
                <c:formatCode>0.0000</c:formatCode>
                <c:ptCount val="30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7A-47AD-8695-20EA9CC5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37952"/>
        <c:axId val="373338344"/>
      </c:lineChart>
      <c:catAx>
        <c:axId val="37333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8344"/>
        <c:crosses val="autoZero"/>
        <c:auto val="1"/>
        <c:lblAlgn val="ctr"/>
        <c:lblOffset val="100"/>
        <c:noMultiLvlLbl val="0"/>
      </c:catAx>
      <c:valAx>
        <c:axId val="373338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LME'!$V$275:$V$305</c:f>
              <c:strCache>
                <c:ptCount val="31"/>
                <c:pt idx="0">
                  <c:v>01.10.2023</c:v>
                </c:pt>
                <c:pt idx="1">
                  <c:v>02.10.2023</c:v>
                </c:pt>
                <c:pt idx="2">
                  <c:v>03.10.2023</c:v>
                </c:pt>
                <c:pt idx="3">
                  <c:v>04.10.2023</c:v>
                </c:pt>
                <c:pt idx="4">
                  <c:v>05.10.2023</c:v>
                </c:pt>
                <c:pt idx="5">
                  <c:v>06.10.2023</c:v>
                </c:pt>
                <c:pt idx="6">
                  <c:v>07.10.2023</c:v>
                </c:pt>
                <c:pt idx="7">
                  <c:v>08.10.2023</c:v>
                </c:pt>
                <c:pt idx="8">
                  <c:v>09.10.2023</c:v>
                </c:pt>
                <c:pt idx="9">
                  <c:v>10.10.2023</c:v>
                </c:pt>
                <c:pt idx="10">
                  <c:v>11.10.2023</c:v>
                </c:pt>
                <c:pt idx="11">
                  <c:v>12.10.2023</c:v>
                </c:pt>
                <c:pt idx="12">
                  <c:v>13.10.2023</c:v>
                </c:pt>
                <c:pt idx="13">
                  <c:v>14.10.2023</c:v>
                </c:pt>
                <c:pt idx="14">
                  <c:v>15.10.2023</c:v>
                </c:pt>
                <c:pt idx="15">
                  <c:v>16.10.2023</c:v>
                </c:pt>
                <c:pt idx="16">
                  <c:v>17.10.2023</c:v>
                </c:pt>
                <c:pt idx="17">
                  <c:v>18.10.2023</c:v>
                </c:pt>
                <c:pt idx="18">
                  <c:v>19.10.2023</c:v>
                </c:pt>
                <c:pt idx="19">
                  <c:v>20.10.2023</c:v>
                </c:pt>
                <c:pt idx="20">
                  <c:v>21.10.2023</c:v>
                </c:pt>
                <c:pt idx="21">
                  <c:v>22.10.2023</c:v>
                </c:pt>
                <c:pt idx="22">
                  <c:v>23.10.2023</c:v>
                </c:pt>
                <c:pt idx="23">
                  <c:v>24.10.2023</c:v>
                </c:pt>
                <c:pt idx="24">
                  <c:v>25.10.2023</c:v>
                </c:pt>
                <c:pt idx="25">
                  <c:v>26.10.2023</c:v>
                </c:pt>
                <c:pt idx="26">
                  <c:v>27.10.2023</c:v>
                </c:pt>
                <c:pt idx="27">
                  <c:v>28.10.2023</c:v>
                </c:pt>
                <c:pt idx="28">
                  <c:v>29.10.2023</c:v>
                </c:pt>
                <c:pt idx="29">
                  <c:v>30.10.2023</c:v>
                </c:pt>
                <c:pt idx="30">
                  <c:v>31.10.2023</c:v>
                </c:pt>
              </c:strCache>
            </c:strRef>
          </c:cat>
          <c:val>
            <c:numRef>
              <c:f>'Техничка LME'!$W$275:$W$305</c:f>
              <c:numCache>
                <c:formatCode>0.0000</c:formatCode>
                <c:ptCount val="31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  <c:pt idx="30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9C-46D5-BBA6-48E9006C5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39520"/>
        <c:axId val="373339912"/>
      </c:lineChart>
      <c:catAx>
        <c:axId val="37333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9912"/>
        <c:crosses val="autoZero"/>
        <c:auto val="1"/>
        <c:lblAlgn val="ctr"/>
        <c:lblOffset val="100"/>
        <c:noMultiLvlLbl val="0"/>
      </c:catAx>
      <c:valAx>
        <c:axId val="37333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9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LME'!$V$306:$V$335</c:f>
              <c:strCache>
                <c:ptCount val="30"/>
                <c:pt idx="0">
                  <c:v>01.11.2023</c:v>
                </c:pt>
                <c:pt idx="1">
                  <c:v>02.11.2023</c:v>
                </c:pt>
                <c:pt idx="2">
                  <c:v>03.11.2023</c:v>
                </c:pt>
                <c:pt idx="3">
                  <c:v>04.11.2023</c:v>
                </c:pt>
                <c:pt idx="4">
                  <c:v>05.11.2023</c:v>
                </c:pt>
                <c:pt idx="5">
                  <c:v>06.11.2023</c:v>
                </c:pt>
                <c:pt idx="6">
                  <c:v>07.11.2023</c:v>
                </c:pt>
                <c:pt idx="7">
                  <c:v>08.11.2023</c:v>
                </c:pt>
                <c:pt idx="8">
                  <c:v>09.11.2023</c:v>
                </c:pt>
                <c:pt idx="9">
                  <c:v>10.11.2023</c:v>
                </c:pt>
                <c:pt idx="10">
                  <c:v>11.11.2023</c:v>
                </c:pt>
                <c:pt idx="11">
                  <c:v>12.11.2023</c:v>
                </c:pt>
                <c:pt idx="12">
                  <c:v>13.11.2023</c:v>
                </c:pt>
                <c:pt idx="13">
                  <c:v>14.11.2023</c:v>
                </c:pt>
                <c:pt idx="14">
                  <c:v>15.11.2023</c:v>
                </c:pt>
                <c:pt idx="15">
                  <c:v>16.11.2023</c:v>
                </c:pt>
                <c:pt idx="16">
                  <c:v>17.11.2023</c:v>
                </c:pt>
                <c:pt idx="17">
                  <c:v>18.11.2023</c:v>
                </c:pt>
                <c:pt idx="18">
                  <c:v>19.11.2023</c:v>
                </c:pt>
                <c:pt idx="19">
                  <c:v>20.11.2023</c:v>
                </c:pt>
                <c:pt idx="20">
                  <c:v>21.11.2023</c:v>
                </c:pt>
                <c:pt idx="21">
                  <c:v>22.11.2023</c:v>
                </c:pt>
                <c:pt idx="22">
                  <c:v>23.11.2023</c:v>
                </c:pt>
                <c:pt idx="23">
                  <c:v>24.11.2023</c:v>
                </c:pt>
                <c:pt idx="24">
                  <c:v>25.11.2023</c:v>
                </c:pt>
                <c:pt idx="25">
                  <c:v>26.11.2023</c:v>
                </c:pt>
                <c:pt idx="26">
                  <c:v>27.11.2023</c:v>
                </c:pt>
                <c:pt idx="27">
                  <c:v>28.11.2023</c:v>
                </c:pt>
                <c:pt idx="28">
                  <c:v>29.11.2023</c:v>
                </c:pt>
                <c:pt idx="29">
                  <c:v>30.11.2023</c:v>
                </c:pt>
              </c:strCache>
            </c:strRef>
          </c:cat>
          <c:val>
            <c:numRef>
              <c:f>'Техничка LME'!$W$306:$W$335</c:f>
              <c:numCache>
                <c:formatCode>0.0000</c:formatCode>
                <c:ptCount val="30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45-441C-9F3F-097FC4DED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40304"/>
        <c:axId val="373340696"/>
      </c:lineChart>
      <c:catAx>
        <c:axId val="37334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40696"/>
        <c:crosses val="autoZero"/>
        <c:auto val="1"/>
        <c:lblAlgn val="ctr"/>
        <c:lblOffset val="100"/>
        <c:noMultiLvlLbl val="0"/>
      </c:catAx>
      <c:valAx>
        <c:axId val="37334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40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LME'!$V$336:$V$366</c:f>
              <c:strCache>
                <c:ptCount val="31"/>
                <c:pt idx="0">
                  <c:v>01.12.2023</c:v>
                </c:pt>
                <c:pt idx="1">
                  <c:v>02.12.2023</c:v>
                </c:pt>
                <c:pt idx="2">
                  <c:v>03.12.2023</c:v>
                </c:pt>
                <c:pt idx="3">
                  <c:v>04.12.2023</c:v>
                </c:pt>
                <c:pt idx="4">
                  <c:v>05.12.2023</c:v>
                </c:pt>
                <c:pt idx="5">
                  <c:v>06.12.2023</c:v>
                </c:pt>
                <c:pt idx="6">
                  <c:v>07.12.2023</c:v>
                </c:pt>
                <c:pt idx="7">
                  <c:v>08.12.2023</c:v>
                </c:pt>
                <c:pt idx="8">
                  <c:v>09.12.2023</c:v>
                </c:pt>
                <c:pt idx="9">
                  <c:v>10.12.2023</c:v>
                </c:pt>
                <c:pt idx="10">
                  <c:v>11.12.2023</c:v>
                </c:pt>
                <c:pt idx="11">
                  <c:v>12.12.2023</c:v>
                </c:pt>
                <c:pt idx="12">
                  <c:v>13.12.2023</c:v>
                </c:pt>
                <c:pt idx="13">
                  <c:v>14.12.2023</c:v>
                </c:pt>
                <c:pt idx="14">
                  <c:v>15.12.2023</c:v>
                </c:pt>
                <c:pt idx="15">
                  <c:v>16.12.2023</c:v>
                </c:pt>
                <c:pt idx="16">
                  <c:v>17.12.2023</c:v>
                </c:pt>
                <c:pt idx="17">
                  <c:v>18.12.2023</c:v>
                </c:pt>
                <c:pt idx="18">
                  <c:v>19.12.2023</c:v>
                </c:pt>
                <c:pt idx="19">
                  <c:v>20.12.2023</c:v>
                </c:pt>
                <c:pt idx="20">
                  <c:v>21.12.2023</c:v>
                </c:pt>
                <c:pt idx="21">
                  <c:v>22.12.2023</c:v>
                </c:pt>
                <c:pt idx="22">
                  <c:v>23.12.2023</c:v>
                </c:pt>
                <c:pt idx="23">
                  <c:v>24.12.2023</c:v>
                </c:pt>
                <c:pt idx="24">
                  <c:v>25.12.2023</c:v>
                </c:pt>
                <c:pt idx="25">
                  <c:v>26.12.2023</c:v>
                </c:pt>
                <c:pt idx="26">
                  <c:v>27.12.2023</c:v>
                </c:pt>
                <c:pt idx="27">
                  <c:v>28.12.2023</c:v>
                </c:pt>
                <c:pt idx="28">
                  <c:v>29.12.2023</c:v>
                </c:pt>
                <c:pt idx="29">
                  <c:v>30.12.2023</c:v>
                </c:pt>
                <c:pt idx="30">
                  <c:v>31.12.2023</c:v>
                </c:pt>
              </c:strCache>
            </c:strRef>
          </c:cat>
          <c:val>
            <c:numRef>
              <c:f>'Техничка LME'!$W$336:$W$366</c:f>
              <c:numCache>
                <c:formatCode>0.0000</c:formatCode>
                <c:ptCount val="31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  <c:pt idx="30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1F-49A8-87B4-B00643DBE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41872"/>
        <c:axId val="373342264"/>
      </c:lineChart>
      <c:catAx>
        <c:axId val="37334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42264"/>
        <c:crosses val="autoZero"/>
        <c:auto val="1"/>
        <c:lblAlgn val="ctr"/>
        <c:lblOffset val="100"/>
        <c:noMultiLvlLbl val="0"/>
      </c:catAx>
      <c:valAx>
        <c:axId val="37334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41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309365546174198"/>
                  <c:y val="-0.1236715352189996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LME'!$V$2:$V$32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'Техничка LME'!$W$2:$W$32</c:f>
              <c:numCache>
                <c:formatCode>0.0000</c:formatCode>
                <c:ptCount val="31"/>
                <c:pt idx="0">
                  <c:v>23.855</c:v>
                </c:pt>
                <c:pt idx="1">
                  <c:v>23.855</c:v>
                </c:pt>
                <c:pt idx="2">
                  <c:v>24.295000000000002</c:v>
                </c:pt>
                <c:pt idx="3">
                  <c:v>24.29</c:v>
                </c:pt>
                <c:pt idx="4">
                  <c:v>23.41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  <c:pt idx="30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D2-415A-A007-DC5F5EA19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28936"/>
        <c:axId val="373329328"/>
      </c:lineChart>
      <c:catAx>
        <c:axId val="373328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29328"/>
        <c:crosses val="autoZero"/>
        <c:auto val="1"/>
        <c:lblAlgn val="ctr"/>
        <c:lblOffset val="100"/>
        <c:noMultiLvlLbl val="0"/>
      </c:catAx>
      <c:valAx>
        <c:axId val="37332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28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345328821849075"/>
                  <c:y val="-0.34495168167725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LME'!$V$33:$V$60</c:f>
              <c:strCache>
                <c:ptCount val="28"/>
                <c:pt idx="0">
                  <c:v>01.02.2023</c:v>
                </c:pt>
                <c:pt idx="1">
                  <c:v>02.02.2023</c:v>
                </c:pt>
                <c:pt idx="2">
                  <c:v>03.02.2023</c:v>
                </c:pt>
                <c:pt idx="3">
                  <c:v>04.02.2023</c:v>
                </c:pt>
                <c:pt idx="4">
                  <c:v>05.02.2023</c:v>
                </c:pt>
                <c:pt idx="5">
                  <c:v>06.02.2023</c:v>
                </c:pt>
                <c:pt idx="6">
                  <c:v>07.02.2023</c:v>
                </c:pt>
                <c:pt idx="7">
                  <c:v>08.02.2023</c:v>
                </c:pt>
                <c:pt idx="8">
                  <c:v>09.02.2023</c:v>
                </c:pt>
                <c:pt idx="9">
                  <c:v>10.02.2023</c:v>
                </c:pt>
                <c:pt idx="10">
                  <c:v>11.02.2023</c:v>
                </c:pt>
                <c:pt idx="11">
                  <c:v>12.02.2023</c:v>
                </c:pt>
                <c:pt idx="12">
                  <c:v>13.02.2023</c:v>
                </c:pt>
                <c:pt idx="13">
                  <c:v>14.02.2023</c:v>
                </c:pt>
                <c:pt idx="14">
                  <c:v>15.02.2023</c:v>
                </c:pt>
                <c:pt idx="15">
                  <c:v>16.02.2023</c:v>
                </c:pt>
                <c:pt idx="16">
                  <c:v>17.02.2023</c:v>
                </c:pt>
                <c:pt idx="17">
                  <c:v>18.02.2023</c:v>
                </c:pt>
                <c:pt idx="18">
                  <c:v>19.02.2023</c:v>
                </c:pt>
                <c:pt idx="19">
                  <c:v>20.02.2023</c:v>
                </c:pt>
                <c:pt idx="20">
                  <c:v>21.02.2023</c:v>
                </c:pt>
                <c:pt idx="21">
                  <c:v>22.02.2023</c:v>
                </c:pt>
                <c:pt idx="22">
                  <c:v>23.02.2023</c:v>
                </c:pt>
                <c:pt idx="23">
                  <c:v>24.02.2023</c:v>
                </c:pt>
                <c:pt idx="24">
                  <c:v>25.02.2023</c:v>
                </c:pt>
                <c:pt idx="25">
                  <c:v>26.02.2023</c:v>
                </c:pt>
                <c:pt idx="26">
                  <c:v>27.02.2023</c:v>
                </c:pt>
                <c:pt idx="27">
                  <c:v>28.02.2023</c:v>
                </c:pt>
              </c:strCache>
            </c:strRef>
          </c:cat>
          <c:val>
            <c:numRef>
              <c:f>'Техничка LME'!$W$33:$W$60</c:f>
              <c:numCache>
                <c:formatCode>0.0000</c:formatCode>
                <c:ptCount val="28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0B-46EC-ABB6-DE4E3E70F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29720"/>
        <c:axId val="373330112"/>
      </c:lineChart>
      <c:catAx>
        <c:axId val="373329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0112"/>
        <c:crosses val="autoZero"/>
        <c:auto val="1"/>
        <c:lblAlgn val="ctr"/>
        <c:lblOffset val="100"/>
        <c:noMultiLvlLbl val="0"/>
      </c:catAx>
      <c:valAx>
        <c:axId val="37333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29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8909907345919111"/>
                  <c:y val="-0.3697486765563320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LME'!$V$61:$V$91</c:f>
              <c:strCache>
                <c:ptCount val="31"/>
                <c:pt idx="0">
                  <c:v>01.03.2023</c:v>
                </c:pt>
                <c:pt idx="1">
                  <c:v>02.03.2023</c:v>
                </c:pt>
                <c:pt idx="2">
                  <c:v>03.03.2023</c:v>
                </c:pt>
                <c:pt idx="3">
                  <c:v>04.03.2023</c:v>
                </c:pt>
                <c:pt idx="4">
                  <c:v>05.03.2023</c:v>
                </c:pt>
                <c:pt idx="5">
                  <c:v>06.03.2023</c:v>
                </c:pt>
                <c:pt idx="6">
                  <c:v>07.03.2023</c:v>
                </c:pt>
                <c:pt idx="7">
                  <c:v>08.03.2023</c:v>
                </c:pt>
                <c:pt idx="8">
                  <c:v>09.03.2023</c:v>
                </c:pt>
                <c:pt idx="9">
                  <c:v>10.03.2023</c:v>
                </c:pt>
                <c:pt idx="10">
                  <c:v>11.03.2023</c:v>
                </c:pt>
                <c:pt idx="11">
                  <c:v>12.03.2023</c:v>
                </c:pt>
                <c:pt idx="12">
                  <c:v>13.03.2023</c:v>
                </c:pt>
                <c:pt idx="13">
                  <c:v>14.03.2023</c:v>
                </c:pt>
                <c:pt idx="14">
                  <c:v>15.03.2023</c:v>
                </c:pt>
                <c:pt idx="15">
                  <c:v>16.03.2023</c:v>
                </c:pt>
                <c:pt idx="16">
                  <c:v>17.03.2023</c:v>
                </c:pt>
                <c:pt idx="17">
                  <c:v>18.03.2023</c:v>
                </c:pt>
                <c:pt idx="18">
                  <c:v>19.03.2023</c:v>
                </c:pt>
                <c:pt idx="19">
                  <c:v>20.03.2023</c:v>
                </c:pt>
                <c:pt idx="20">
                  <c:v>21.03.2023</c:v>
                </c:pt>
                <c:pt idx="21">
                  <c:v>22.03.2023</c:v>
                </c:pt>
                <c:pt idx="22">
                  <c:v>23.03.2023</c:v>
                </c:pt>
                <c:pt idx="23">
                  <c:v>24.03.2023</c:v>
                </c:pt>
                <c:pt idx="24">
                  <c:v>25.03.2023</c:v>
                </c:pt>
                <c:pt idx="25">
                  <c:v>26.03.2023</c:v>
                </c:pt>
                <c:pt idx="26">
                  <c:v>27.03.2023</c:v>
                </c:pt>
                <c:pt idx="27">
                  <c:v>28.03.2023</c:v>
                </c:pt>
                <c:pt idx="28">
                  <c:v>29.03.2023</c:v>
                </c:pt>
                <c:pt idx="29">
                  <c:v>30.03.2023</c:v>
                </c:pt>
                <c:pt idx="30">
                  <c:v>31.03.2023</c:v>
                </c:pt>
              </c:strCache>
            </c:strRef>
          </c:cat>
          <c:val>
            <c:numRef>
              <c:f>'Техничка LME'!$W$61:$W$91</c:f>
              <c:numCache>
                <c:formatCode>0.0000</c:formatCode>
                <c:ptCount val="31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  <c:pt idx="30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E-4119-A1DB-863E47E10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31288"/>
        <c:axId val="373331680"/>
      </c:lineChart>
      <c:catAx>
        <c:axId val="373331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1680"/>
        <c:crosses val="autoZero"/>
        <c:auto val="1"/>
        <c:lblAlgn val="ctr"/>
        <c:lblOffset val="100"/>
        <c:noMultiLvlLbl val="0"/>
      </c:catAx>
      <c:valAx>
        <c:axId val="37333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1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414055170814493"/>
                  <c:y val="-0.131401006170187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LME'!$V$92:$V$121</c:f>
              <c:strCache>
                <c:ptCount val="30"/>
                <c:pt idx="0">
                  <c:v>01.04.2023</c:v>
                </c:pt>
                <c:pt idx="1">
                  <c:v>02.04.2023</c:v>
                </c:pt>
                <c:pt idx="2">
                  <c:v>03.04.2023</c:v>
                </c:pt>
                <c:pt idx="3">
                  <c:v>04.04.2023</c:v>
                </c:pt>
                <c:pt idx="4">
                  <c:v>05.04.2023</c:v>
                </c:pt>
                <c:pt idx="5">
                  <c:v>06.04.2023</c:v>
                </c:pt>
                <c:pt idx="6">
                  <c:v>07.04.2023</c:v>
                </c:pt>
                <c:pt idx="7">
                  <c:v>08.04.2023</c:v>
                </c:pt>
                <c:pt idx="8">
                  <c:v>09.04.2023</c:v>
                </c:pt>
                <c:pt idx="9">
                  <c:v>10.04.2023</c:v>
                </c:pt>
                <c:pt idx="10">
                  <c:v>11.04.2023</c:v>
                </c:pt>
                <c:pt idx="11">
                  <c:v>12.04.2023</c:v>
                </c:pt>
                <c:pt idx="12">
                  <c:v>13.04.2023</c:v>
                </c:pt>
                <c:pt idx="13">
                  <c:v>14.04.2023</c:v>
                </c:pt>
                <c:pt idx="14">
                  <c:v>15.04.2023</c:v>
                </c:pt>
                <c:pt idx="15">
                  <c:v>16.04.2023</c:v>
                </c:pt>
                <c:pt idx="16">
                  <c:v>17.04.2023</c:v>
                </c:pt>
                <c:pt idx="17">
                  <c:v>18.04.2023</c:v>
                </c:pt>
                <c:pt idx="18">
                  <c:v>19.04.2023</c:v>
                </c:pt>
                <c:pt idx="19">
                  <c:v>20.04.2023</c:v>
                </c:pt>
                <c:pt idx="20">
                  <c:v>21.04.2023</c:v>
                </c:pt>
                <c:pt idx="21">
                  <c:v>22.04.2023</c:v>
                </c:pt>
                <c:pt idx="22">
                  <c:v>23.04.2023</c:v>
                </c:pt>
                <c:pt idx="23">
                  <c:v>24.04.2023</c:v>
                </c:pt>
                <c:pt idx="24">
                  <c:v>25.04.2023</c:v>
                </c:pt>
                <c:pt idx="25">
                  <c:v>26.04.2023</c:v>
                </c:pt>
                <c:pt idx="26">
                  <c:v>27.04.2023</c:v>
                </c:pt>
                <c:pt idx="27">
                  <c:v>28.04.2023</c:v>
                </c:pt>
                <c:pt idx="28">
                  <c:v>29.04.2023</c:v>
                </c:pt>
                <c:pt idx="29">
                  <c:v>30.04.2023</c:v>
                </c:pt>
              </c:strCache>
            </c:strRef>
          </c:cat>
          <c:val>
            <c:numRef>
              <c:f>'Техничка LME'!$W$92:$W$121</c:f>
              <c:numCache>
                <c:formatCode>0.0000</c:formatCode>
                <c:ptCount val="30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70-4F75-AD13-6E6175620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32072"/>
        <c:axId val="373332464"/>
      </c:lineChart>
      <c:catAx>
        <c:axId val="373332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2464"/>
        <c:crosses val="autoZero"/>
        <c:auto val="1"/>
        <c:lblAlgn val="ctr"/>
        <c:lblOffset val="100"/>
        <c:noMultiLvlLbl val="0"/>
      </c:catAx>
      <c:valAx>
        <c:axId val="37333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2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2658233985812021"/>
                  <c:y val="-0.2970326134984559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LME'!$V$122:$V$152</c:f>
              <c:strCache>
                <c:ptCount val="31"/>
                <c:pt idx="0">
                  <c:v>01.05.2023</c:v>
                </c:pt>
                <c:pt idx="1">
                  <c:v>02.05.2023</c:v>
                </c:pt>
                <c:pt idx="2">
                  <c:v>03.05.2023</c:v>
                </c:pt>
                <c:pt idx="3">
                  <c:v>04.05.2023</c:v>
                </c:pt>
                <c:pt idx="4">
                  <c:v>05.05.2023</c:v>
                </c:pt>
                <c:pt idx="5">
                  <c:v>06.05.2023</c:v>
                </c:pt>
                <c:pt idx="6">
                  <c:v>07.05.2023</c:v>
                </c:pt>
                <c:pt idx="7">
                  <c:v>08.05.2023</c:v>
                </c:pt>
                <c:pt idx="8">
                  <c:v>09.05.2023</c:v>
                </c:pt>
                <c:pt idx="9">
                  <c:v>10.05.2023</c:v>
                </c:pt>
                <c:pt idx="10">
                  <c:v>11.05.2023</c:v>
                </c:pt>
                <c:pt idx="11">
                  <c:v>12.05.2023</c:v>
                </c:pt>
                <c:pt idx="12">
                  <c:v>13.05.2023</c:v>
                </c:pt>
                <c:pt idx="13">
                  <c:v>14.05.2023</c:v>
                </c:pt>
                <c:pt idx="14">
                  <c:v>15.05.2023</c:v>
                </c:pt>
                <c:pt idx="15">
                  <c:v>16.05.2023</c:v>
                </c:pt>
                <c:pt idx="16">
                  <c:v>17.05.2023</c:v>
                </c:pt>
                <c:pt idx="17">
                  <c:v>18.05.2023</c:v>
                </c:pt>
                <c:pt idx="18">
                  <c:v>19.05.2023</c:v>
                </c:pt>
                <c:pt idx="19">
                  <c:v>20.05.2023</c:v>
                </c:pt>
                <c:pt idx="20">
                  <c:v>21.05.2023</c:v>
                </c:pt>
                <c:pt idx="21">
                  <c:v>22.05.2023</c:v>
                </c:pt>
                <c:pt idx="22">
                  <c:v>23.05.2023</c:v>
                </c:pt>
                <c:pt idx="23">
                  <c:v>24.05.2023</c:v>
                </c:pt>
                <c:pt idx="24">
                  <c:v>25.05.2023</c:v>
                </c:pt>
                <c:pt idx="25">
                  <c:v>26.05.2023</c:v>
                </c:pt>
                <c:pt idx="26">
                  <c:v>27.05.2023</c:v>
                </c:pt>
                <c:pt idx="27">
                  <c:v>28.05.2023</c:v>
                </c:pt>
                <c:pt idx="28">
                  <c:v>29.05.2023</c:v>
                </c:pt>
                <c:pt idx="29">
                  <c:v>30.05.2023</c:v>
                </c:pt>
                <c:pt idx="30">
                  <c:v>31.05.2023</c:v>
                </c:pt>
              </c:strCache>
            </c:strRef>
          </c:cat>
          <c:val>
            <c:numRef>
              <c:f>'Техничка LME'!$W$122:$W$152</c:f>
              <c:numCache>
                <c:formatCode>0.0000</c:formatCode>
                <c:ptCount val="31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  <c:pt idx="30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63-40E3-934A-47294A2E9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33640"/>
        <c:axId val="373334032"/>
      </c:lineChart>
      <c:catAx>
        <c:axId val="37333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4032"/>
        <c:crosses val="autoZero"/>
        <c:auto val="1"/>
        <c:lblAlgn val="ctr"/>
        <c:lblOffset val="100"/>
        <c:noMultiLvlLbl val="0"/>
      </c:catAx>
      <c:valAx>
        <c:axId val="37333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3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LME'!$V$153:$V$182</c:f>
              <c:strCache>
                <c:ptCount val="30"/>
                <c:pt idx="0">
                  <c:v>01.06.2023</c:v>
                </c:pt>
                <c:pt idx="1">
                  <c:v>02.06.2023</c:v>
                </c:pt>
                <c:pt idx="2">
                  <c:v>03.06.2023</c:v>
                </c:pt>
                <c:pt idx="3">
                  <c:v>04.06.2023</c:v>
                </c:pt>
                <c:pt idx="4">
                  <c:v>05.06.2023</c:v>
                </c:pt>
                <c:pt idx="5">
                  <c:v>06.06.2023</c:v>
                </c:pt>
                <c:pt idx="6">
                  <c:v>07.06.2023</c:v>
                </c:pt>
                <c:pt idx="7">
                  <c:v>08.06.2023</c:v>
                </c:pt>
                <c:pt idx="8">
                  <c:v>09.06.2023</c:v>
                </c:pt>
                <c:pt idx="9">
                  <c:v>10.06.2023</c:v>
                </c:pt>
                <c:pt idx="10">
                  <c:v>11.06.2023</c:v>
                </c:pt>
                <c:pt idx="11">
                  <c:v>12.06.2023</c:v>
                </c:pt>
                <c:pt idx="12">
                  <c:v>13.06.2023</c:v>
                </c:pt>
                <c:pt idx="13">
                  <c:v>14.06.2023</c:v>
                </c:pt>
                <c:pt idx="14">
                  <c:v>15.06.2023</c:v>
                </c:pt>
                <c:pt idx="15">
                  <c:v>16.06.2023</c:v>
                </c:pt>
                <c:pt idx="16">
                  <c:v>17.06.2023</c:v>
                </c:pt>
                <c:pt idx="17">
                  <c:v>18.06.2023</c:v>
                </c:pt>
                <c:pt idx="18">
                  <c:v>19.06.2023</c:v>
                </c:pt>
                <c:pt idx="19">
                  <c:v>20.06.2023</c:v>
                </c:pt>
                <c:pt idx="20">
                  <c:v>21.06.2023</c:v>
                </c:pt>
                <c:pt idx="21">
                  <c:v>22.06.2023</c:v>
                </c:pt>
                <c:pt idx="22">
                  <c:v>23.06.2023</c:v>
                </c:pt>
                <c:pt idx="23">
                  <c:v>24.06.2023</c:v>
                </c:pt>
                <c:pt idx="24">
                  <c:v>25.06.2023</c:v>
                </c:pt>
                <c:pt idx="25">
                  <c:v>26.06.2023</c:v>
                </c:pt>
                <c:pt idx="26">
                  <c:v>27.06.2023</c:v>
                </c:pt>
                <c:pt idx="27">
                  <c:v>28.06.2023</c:v>
                </c:pt>
                <c:pt idx="28">
                  <c:v>29.06.2023</c:v>
                </c:pt>
                <c:pt idx="29">
                  <c:v>30.06.2023</c:v>
                </c:pt>
              </c:strCache>
            </c:strRef>
          </c:cat>
          <c:val>
            <c:numRef>
              <c:f>'Техничка LME'!$W$153:$W$182</c:f>
              <c:numCache>
                <c:formatCode>0.0000</c:formatCode>
                <c:ptCount val="30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61-4704-AEC9-0D48F9954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34424"/>
        <c:axId val="373334816"/>
      </c:lineChart>
      <c:catAx>
        <c:axId val="373334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4816"/>
        <c:crosses val="autoZero"/>
        <c:auto val="1"/>
        <c:lblAlgn val="ctr"/>
        <c:lblOffset val="100"/>
        <c:noMultiLvlLbl val="0"/>
      </c:catAx>
      <c:valAx>
        <c:axId val="37333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4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1834310470227366"/>
                  <c:y val="0.1351963589931481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LME'!$V$183:$V$213</c:f>
              <c:strCache>
                <c:ptCount val="31"/>
                <c:pt idx="0">
                  <c:v>01.07.2023</c:v>
                </c:pt>
                <c:pt idx="1">
                  <c:v>02.07.2023</c:v>
                </c:pt>
                <c:pt idx="2">
                  <c:v>03.07.2023</c:v>
                </c:pt>
                <c:pt idx="3">
                  <c:v>04.07.2023</c:v>
                </c:pt>
                <c:pt idx="4">
                  <c:v>05.07.2023</c:v>
                </c:pt>
                <c:pt idx="5">
                  <c:v>06.07.2023</c:v>
                </c:pt>
                <c:pt idx="6">
                  <c:v>07.07.2023</c:v>
                </c:pt>
                <c:pt idx="7">
                  <c:v>08.07.2023</c:v>
                </c:pt>
                <c:pt idx="8">
                  <c:v>09.07.2023</c:v>
                </c:pt>
                <c:pt idx="9">
                  <c:v>10.07.2023</c:v>
                </c:pt>
                <c:pt idx="10">
                  <c:v>11.07.2023</c:v>
                </c:pt>
                <c:pt idx="11">
                  <c:v>12.07.2023</c:v>
                </c:pt>
                <c:pt idx="12">
                  <c:v>13.07.2023</c:v>
                </c:pt>
                <c:pt idx="13">
                  <c:v>14.07.2023</c:v>
                </c:pt>
                <c:pt idx="14">
                  <c:v>15.07.2023</c:v>
                </c:pt>
                <c:pt idx="15">
                  <c:v>16.07.2023</c:v>
                </c:pt>
                <c:pt idx="16">
                  <c:v>17.07.2023</c:v>
                </c:pt>
                <c:pt idx="17">
                  <c:v>18.07.2023</c:v>
                </c:pt>
                <c:pt idx="18">
                  <c:v>19.07.2023</c:v>
                </c:pt>
                <c:pt idx="19">
                  <c:v>20.07.2023</c:v>
                </c:pt>
                <c:pt idx="20">
                  <c:v>21.07.2023</c:v>
                </c:pt>
                <c:pt idx="21">
                  <c:v>22.07.2023</c:v>
                </c:pt>
                <c:pt idx="22">
                  <c:v>23.07.2023</c:v>
                </c:pt>
                <c:pt idx="23">
                  <c:v>24.07.2023</c:v>
                </c:pt>
                <c:pt idx="24">
                  <c:v>25.07.2023</c:v>
                </c:pt>
                <c:pt idx="25">
                  <c:v>26.07.2023</c:v>
                </c:pt>
                <c:pt idx="26">
                  <c:v>27.07.2023</c:v>
                </c:pt>
                <c:pt idx="27">
                  <c:v>28.07.2023</c:v>
                </c:pt>
                <c:pt idx="28">
                  <c:v>29.07.2023</c:v>
                </c:pt>
                <c:pt idx="29">
                  <c:v>30.07.2023</c:v>
                </c:pt>
                <c:pt idx="30">
                  <c:v>31.07.2023</c:v>
                </c:pt>
              </c:strCache>
            </c:strRef>
          </c:cat>
          <c:val>
            <c:numRef>
              <c:f>'Техничка LME'!$W$183:$W$213</c:f>
              <c:numCache>
                <c:formatCode>0.0000</c:formatCode>
                <c:ptCount val="31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  <c:pt idx="30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1A-4C0C-8DCE-8430D6693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36384"/>
        <c:axId val="373336776"/>
      </c:lineChart>
      <c:catAx>
        <c:axId val="37333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6776"/>
        <c:crosses val="autoZero"/>
        <c:auto val="1"/>
        <c:lblAlgn val="ctr"/>
        <c:lblOffset val="100"/>
        <c:noMultiLvlLbl val="0"/>
      </c:catAx>
      <c:valAx>
        <c:axId val="37333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21020480873625735"/>
                  <c:y val="0.129631139908293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LME'!$V$214:$V$244</c:f>
              <c:strCache>
                <c:ptCount val="31"/>
                <c:pt idx="0">
                  <c:v>01.08.2023</c:v>
                </c:pt>
                <c:pt idx="1">
                  <c:v>02.08.2023</c:v>
                </c:pt>
                <c:pt idx="2">
                  <c:v>03.08.2023</c:v>
                </c:pt>
                <c:pt idx="3">
                  <c:v>04.08.2023</c:v>
                </c:pt>
                <c:pt idx="4">
                  <c:v>05.08.2023</c:v>
                </c:pt>
                <c:pt idx="5">
                  <c:v>06.08.2023</c:v>
                </c:pt>
                <c:pt idx="6">
                  <c:v>07.08.2023</c:v>
                </c:pt>
                <c:pt idx="7">
                  <c:v>08.08.2023</c:v>
                </c:pt>
                <c:pt idx="8">
                  <c:v>09.08.2023</c:v>
                </c:pt>
                <c:pt idx="9">
                  <c:v>10.08.2023</c:v>
                </c:pt>
                <c:pt idx="10">
                  <c:v>11.08.2023</c:v>
                </c:pt>
                <c:pt idx="11">
                  <c:v>12.08.2023</c:v>
                </c:pt>
                <c:pt idx="12">
                  <c:v>13.08.2023</c:v>
                </c:pt>
                <c:pt idx="13">
                  <c:v>14.08.2023</c:v>
                </c:pt>
                <c:pt idx="14">
                  <c:v>15.08.2023</c:v>
                </c:pt>
                <c:pt idx="15">
                  <c:v>16.08.2023</c:v>
                </c:pt>
                <c:pt idx="16">
                  <c:v>17.08.2023</c:v>
                </c:pt>
                <c:pt idx="17">
                  <c:v>18.08.2023</c:v>
                </c:pt>
                <c:pt idx="18">
                  <c:v>19.08.2023</c:v>
                </c:pt>
                <c:pt idx="19">
                  <c:v>20.08.2023</c:v>
                </c:pt>
                <c:pt idx="20">
                  <c:v>21.08.2023</c:v>
                </c:pt>
                <c:pt idx="21">
                  <c:v>22.08.2023</c:v>
                </c:pt>
                <c:pt idx="22">
                  <c:v>23.08.2023</c:v>
                </c:pt>
                <c:pt idx="23">
                  <c:v>24.08.2023</c:v>
                </c:pt>
                <c:pt idx="24">
                  <c:v>25.08.2023</c:v>
                </c:pt>
                <c:pt idx="25">
                  <c:v>26.08.2023</c:v>
                </c:pt>
                <c:pt idx="26">
                  <c:v>27.08.2023</c:v>
                </c:pt>
                <c:pt idx="27">
                  <c:v>28.08.2023</c:v>
                </c:pt>
                <c:pt idx="28">
                  <c:v>29.08.2023</c:v>
                </c:pt>
                <c:pt idx="29">
                  <c:v>30.08.2023</c:v>
                </c:pt>
                <c:pt idx="30">
                  <c:v>31.08.2023</c:v>
                </c:pt>
              </c:strCache>
            </c:strRef>
          </c:cat>
          <c:val>
            <c:numRef>
              <c:f>'Техничка LME'!$W$214:$W$244</c:f>
              <c:numCache>
                <c:formatCode>0.0000</c:formatCode>
                <c:ptCount val="31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  <c:pt idx="30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A8-43DC-9003-95D47CF3C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37168"/>
        <c:axId val="373337560"/>
      </c:lineChart>
      <c:catAx>
        <c:axId val="37333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7560"/>
        <c:crosses val="autoZero"/>
        <c:auto val="1"/>
        <c:lblAlgn val="ctr"/>
        <c:lblOffset val="100"/>
        <c:noMultiLvlLbl val="0"/>
      </c:catAx>
      <c:valAx>
        <c:axId val="37333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7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LME'!$V$245:$V$274</c:f>
              <c:strCache>
                <c:ptCount val="30"/>
                <c:pt idx="0">
                  <c:v>01.09.2023</c:v>
                </c:pt>
                <c:pt idx="1">
                  <c:v>02.09.2023</c:v>
                </c:pt>
                <c:pt idx="2">
                  <c:v>03.09.2023</c:v>
                </c:pt>
                <c:pt idx="3">
                  <c:v>04.09.2023</c:v>
                </c:pt>
                <c:pt idx="4">
                  <c:v>05.09.2023</c:v>
                </c:pt>
                <c:pt idx="5">
                  <c:v>06.09.2023</c:v>
                </c:pt>
                <c:pt idx="6">
                  <c:v>07.09.2023</c:v>
                </c:pt>
                <c:pt idx="7">
                  <c:v>08.09.2023</c:v>
                </c:pt>
                <c:pt idx="8">
                  <c:v>09.09.2023</c:v>
                </c:pt>
                <c:pt idx="9">
                  <c:v>10.09.2023</c:v>
                </c:pt>
                <c:pt idx="10">
                  <c:v>11.09.2023</c:v>
                </c:pt>
                <c:pt idx="11">
                  <c:v>12.09.2023</c:v>
                </c:pt>
                <c:pt idx="12">
                  <c:v>13.09.2023</c:v>
                </c:pt>
                <c:pt idx="13">
                  <c:v>14.09.2023</c:v>
                </c:pt>
                <c:pt idx="14">
                  <c:v>15.09.2023</c:v>
                </c:pt>
                <c:pt idx="15">
                  <c:v>16.09.2023</c:v>
                </c:pt>
                <c:pt idx="16">
                  <c:v>17.09.2023</c:v>
                </c:pt>
                <c:pt idx="17">
                  <c:v>18.09.2023</c:v>
                </c:pt>
                <c:pt idx="18">
                  <c:v>19.09.2023</c:v>
                </c:pt>
                <c:pt idx="19">
                  <c:v>20.09.2023</c:v>
                </c:pt>
                <c:pt idx="20">
                  <c:v>21.09.2023</c:v>
                </c:pt>
                <c:pt idx="21">
                  <c:v>22.09.2023</c:v>
                </c:pt>
                <c:pt idx="22">
                  <c:v>23.09.2023</c:v>
                </c:pt>
                <c:pt idx="23">
                  <c:v>24.09.2023</c:v>
                </c:pt>
                <c:pt idx="24">
                  <c:v>25.09.2023</c:v>
                </c:pt>
                <c:pt idx="25">
                  <c:v>26.09.2023</c:v>
                </c:pt>
                <c:pt idx="26">
                  <c:v>27.09.2023</c:v>
                </c:pt>
                <c:pt idx="27">
                  <c:v>28.09.2023</c:v>
                </c:pt>
                <c:pt idx="28">
                  <c:v>29.09.2023</c:v>
                </c:pt>
                <c:pt idx="29">
                  <c:v>30.09.2023</c:v>
                </c:pt>
              </c:strCache>
            </c:strRef>
          </c:cat>
          <c:val>
            <c:numRef>
              <c:f>'Техничка LME'!$W$245:$W$274</c:f>
              <c:numCache>
                <c:formatCode>0.0000</c:formatCode>
                <c:ptCount val="30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95-4CF6-AAF4-99F7AB3E8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37952"/>
        <c:axId val="373338344"/>
      </c:lineChart>
      <c:catAx>
        <c:axId val="37333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8344"/>
        <c:crosses val="autoZero"/>
        <c:auto val="1"/>
        <c:lblAlgn val="ctr"/>
        <c:lblOffset val="100"/>
        <c:noMultiLvlLbl val="0"/>
      </c:catAx>
      <c:valAx>
        <c:axId val="373338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LME'!$V$275:$V$305</c:f>
              <c:strCache>
                <c:ptCount val="31"/>
                <c:pt idx="0">
                  <c:v>01.10.2023</c:v>
                </c:pt>
                <c:pt idx="1">
                  <c:v>02.10.2023</c:v>
                </c:pt>
                <c:pt idx="2">
                  <c:v>03.10.2023</c:v>
                </c:pt>
                <c:pt idx="3">
                  <c:v>04.10.2023</c:v>
                </c:pt>
                <c:pt idx="4">
                  <c:v>05.10.2023</c:v>
                </c:pt>
                <c:pt idx="5">
                  <c:v>06.10.2023</c:v>
                </c:pt>
                <c:pt idx="6">
                  <c:v>07.10.2023</c:v>
                </c:pt>
                <c:pt idx="7">
                  <c:v>08.10.2023</c:v>
                </c:pt>
                <c:pt idx="8">
                  <c:v>09.10.2023</c:v>
                </c:pt>
                <c:pt idx="9">
                  <c:v>10.10.2023</c:v>
                </c:pt>
                <c:pt idx="10">
                  <c:v>11.10.2023</c:v>
                </c:pt>
                <c:pt idx="11">
                  <c:v>12.10.2023</c:v>
                </c:pt>
                <c:pt idx="12">
                  <c:v>13.10.2023</c:v>
                </c:pt>
                <c:pt idx="13">
                  <c:v>14.10.2023</c:v>
                </c:pt>
                <c:pt idx="14">
                  <c:v>15.10.2023</c:v>
                </c:pt>
                <c:pt idx="15">
                  <c:v>16.10.2023</c:v>
                </c:pt>
                <c:pt idx="16">
                  <c:v>17.10.2023</c:v>
                </c:pt>
                <c:pt idx="17">
                  <c:v>18.10.2023</c:v>
                </c:pt>
                <c:pt idx="18">
                  <c:v>19.10.2023</c:v>
                </c:pt>
                <c:pt idx="19">
                  <c:v>20.10.2023</c:v>
                </c:pt>
                <c:pt idx="20">
                  <c:v>21.10.2023</c:v>
                </c:pt>
                <c:pt idx="21">
                  <c:v>22.10.2023</c:v>
                </c:pt>
                <c:pt idx="22">
                  <c:v>23.10.2023</c:v>
                </c:pt>
                <c:pt idx="23">
                  <c:v>24.10.2023</c:v>
                </c:pt>
                <c:pt idx="24">
                  <c:v>25.10.2023</c:v>
                </c:pt>
                <c:pt idx="25">
                  <c:v>26.10.2023</c:v>
                </c:pt>
                <c:pt idx="26">
                  <c:v>27.10.2023</c:v>
                </c:pt>
                <c:pt idx="27">
                  <c:v>28.10.2023</c:v>
                </c:pt>
                <c:pt idx="28">
                  <c:v>29.10.2023</c:v>
                </c:pt>
                <c:pt idx="29">
                  <c:v>30.10.2023</c:v>
                </c:pt>
                <c:pt idx="30">
                  <c:v>31.10.2023</c:v>
                </c:pt>
              </c:strCache>
            </c:strRef>
          </c:cat>
          <c:val>
            <c:numRef>
              <c:f>'Техничка LME'!$W$275:$W$305</c:f>
              <c:numCache>
                <c:formatCode>0.0000</c:formatCode>
                <c:ptCount val="31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  <c:pt idx="30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2E-405C-8FCD-0A8F33F13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39520"/>
        <c:axId val="373339912"/>
      </c:lineChart>
      <c:catAx>
        <c:axId val="37333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9912"/>
        <c:crosses val="autoZero"/>
        <c:auto val="1"/>
        <c:lblAlgn val="ctr"/>
        <c:lblOffset val="100"/>
        <c:noMultiLvlLbl val="0"/>
      </c:catAx>
      <c:valAx>
        <c:axId val="37333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9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LME'!$V$306:$V$335</c:f>
              <c:strCache>
                <c:ptCount val="30"/>
                <c:pt idx="0">
                  <c:v>01.11.2023</c:v>
                </c:pt>
                <c:pt idx="1">
                  <c:v>02.11.2023</c:v>
                </c:pt>
                <c:pt idx="2">
                  <c:v>03.11.2023</c:v>
                </c:pt>
                <c:pt idx="3">
                  <c:v>04.11.2023</c:v>
                </c:pt>
                <c:pt idx="4">
                  <c:v>05.11.2023</c:v>
                </c:pt>
                <c:pt idx="5">
                  <c:v>06.11.2023</c:v>
                </c:pt>
                <c:pt idx="6">
                  <c:v>07.11.2023</c:v>
                </c:pt>
                <c:pt idx="7">
                  <c:v>08.11.2023</c:v>
                </c:pt>
                <c:pt idx="8">
                  <c:v>09.11.2023</c:v>
                </c:pt>
                <c:pt idx="9">
                  <c:v>10.11.2023</c:v>
                </c:pt>
                <c:pt idx="10">
                  <c:v>11.11.2023</c:v>
                </c:pt>
                <c:pt idx="11">
                  <c:v>12.11.2023</c:v>
                </c:pt>
                <c:pt idx="12">
                  <c:v>13.11.2023</c:v>
                </c:pt>
                <c:pt idx="13">
                  <c:v>14.11.2023</c:v>
                </c:pt>
                <c:pt idx="14">
                  <c:v>15.11.2023</c:v>
                </c:pt>
                <c:pt idx="15">
                  <c:v>16.11.2023</c:v>
                </c:pt>
                <c:pt idx="16">
                  <c:v>17.11.2023</c:v>
                </c:pt>
                <c:pt idx="17">
                  <c:v>18.11.2023</c:v>
                </c:pt>
                <c:pt idx="18">
                  <c:v>19.11.2023</c:v>
                </c:pt>
                <c:pt idx="19">
                  <c:v>20.11.2023</c:v>
                </c:pt>
                <c:pt idx="20">
                  <c:v>21.11.2023</c:v>
                </c:pt>
                <c:pt idx="21">
                  <c:v>22.11.2023</c:v>
                </c:pt>
                <c:pt idx="22">
                  <c:v>23.11.2023</c:v>
                </c:pt>
                <c:pt idx="23">
                  <c:v>24.11.2023</c:v>
                </c:pt>
                <c:pt idx="24">
                  <c:v>25.11.2023</c:v>
                </c:pt>
                <c:pt idx="25">
                  <c:v>26.11.2023</c:v>
                </c:pt>
                <c:pt idx="26">
                  <c:v>27.11.2023</c:v>
                </c:pt>
                <c:pt idx="27">
                  <c:v>28.11.2023</c:v>
                </c:pt>
                <c:pt idx="28">
                  <c:v>29.11.2023</c:v>
                </c:pt>
                <c:pt idx="29">
                  <c:v>30.11.2023</c:v>
                </c:pt>
              </c:strCache>
            </c:strRef>
          </c:cat>
          <c:val>
            <c:numRef>
              <c:f>'Техничка LME'!$W$306:$W$335</c:f>
              <c:numCache>
                <c:formatCode>0.0000</c:formatCode>
                <c:ptCount val="30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2-4C08-84AE-438664A41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40304"/>
        <c:axId val="373340696"/>
      </c:lineChart>
      <c:catAx>
        <c:axId val="37334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40696"/>
        <c:crosses val="autoZero"/>
        <c:auto val="1"/>
        <c:lblAlgn val="ctr"/>
        <c:lblOffset val="100"/>
        <c:noMultiLvlLbl val="0"/>
      </c:catAx>
      <c:valAx>
        <c:axId val="37334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40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LME'!$V$336:$V$366</c:f>
              <c:strCache>
                <c:ptCount val="31"/>
                <c:pt idx="0">
                  <c:v>01.12.2023</c:v>
                </c:pt>
                <c:pt idx="1">
                  <c:v>02.12.2023</c:v>
                </c:pt>
                <c:pt idx="2">
                  <c:v>03.12.2023</c:v>
                </c:pt>
                <c:pt idx="3">
                  <c:v>04.12.2023</c:v>
                </c:pt>
                <c:pt idx="4">
                  <c:v>05.12.2023</c:v>
                </c:pt>
                <c:pt idx="5">
                  <c:v>06.12.2023</c:v>
                </c:pt>
                <c:pt idx="6">
                  <c:v>07.12.2023</c:v>
                </c:pt>
                <c:pt idx="7">
                  <c:v>08.12.2023</c:v>
                </c:pt>
                <c:pt idx="8">
                  <c:v>09.12.2023</c:v>
                </c:pt>
                <c:pt idx="9">
                  <c:v>10.12.2023</c:v>
                </c:pt>
                <c:pt idx="10">
                  <c:v>11.12.2023</c:v>
                </c:pt>
                <c:pt idx="11">
                  <c:v>12.12.2023</c:v>
                </c:pt>
                <c:pt idx="12">
                  <c:v>13.12.2023</c:v>
                </c:pt>
                <c:pt idx="13">
                  <c:v>14.12.2023</c:v>
                </c:pt>
                <c:pt idx="14">
                  <c:v>15.12.2023</c:v>
                </c:pt>
                <c:pt idx="15">
                  <c:v>16.12.2023</c:v>
                </c:pt>
                <c:pt idx="16">
                  <c:v>17.12.2023</c:v>
                </c:pt>
                <c:pt idx="17">
                  <c:v>18.12.2023</c:v>
                </c:pt>
                <c:pt idx="18">
                  <c:v>19.12.2023</c:v>
                </c:pt>
                <c:pt idx="19">
                  <c:v>20.12.2023</c:v>
                </c:pt>
                <c:pt idx="20">
                  <c:v>21.12.2023</c:v>
                </c:pt>
                <c:pt idx="21">
                  <c:v>22.12.2023</c:v>
                </c:pt>
                <c:pt idx="22">
                  <c:v>23.12.2023</c:v>
                </c:pt>
                <c:pt idx="23">
                  <c:v>24.12.2023</c:v>
                </c:pt>
                <c:pt idx="24">
                  <c:v>25.12.2023</c:v>
                </c:pt>
                <c:pt idx="25">
                  <c:v>26.12.2023</c:v>
                </c:pt>
                <c:pt idx="26">
                  <c:v>27.12.2023</c:v>
                </c:pt>
                <c:pt idx="27">
                  <c:v>28.12.2023</c:v>
                </c:pt>
                <c:pt idx="28">
                  <c:v>29.12.2023</c:v>
                </c:pt>
                <c:pt idx="29">
                  <c:v>30.12.2023</c:v>
                </c:pt>
                <c:pt idx="30">
                  <c:v>31.12.2023</c:v>
                </c:pt>
              </c:strCache>
            </c:strRef>
          </c:cat>
          <c:val>
            <c:numRef>
              <c:f>'Техничка LME'!$W$336:$W$366</c:f>
              <c:numCache>
                <c:formatCode>0.0000</c:formatCode>
                <c:ptCount val="31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  <c:pt idx="30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EE-44BC-9701-DFAB62B35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41872"/>
        <c:axId val="373342264"/>
      </c:lineChart>
      <c:catAx>
        <c:axId val="37334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42264"/>
        <c:crosses val="autoZero"/>
        <c:auto val="1"/>
        <c:lblAlgn val="ctr"/>
        <c:lblOffset val="100"/>
        <c:noMultiLvlLbl val="0"/>
      </c:catAx>
      <c:valAx>
        <c:axId val="37334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41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309365546174198"/>
                  <c:y val="-0.1236715352189996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LME'!$V$2:$V$32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'Техничка LME'!$W$2:$W$32</c:f>
              <c:numCache>
                <c:formatCode>0.0000</c:formatCode>
                <c:ptCount val="31"/>
                <c:pt idx="0">
                  <c:v>23.855</c:v>
                </c:pt>
                <c:pt idx="1">
                  <c:v>23.855</c:v>
                </c:pt>
                <c:pt idx="2">
                  <c:v>24.295000000000002</c:v>
                </c:pt>
                <c:pt idx="3">
                  <c:v>24.29</c:v>
                </c:pt>
                <c:pt idx="4">
                  <c:v>23.41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  <c:pt idx="30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7-4FAA-941E-7CBA4BC21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28936"/>
        <c:axId val="373329328"/>
      </c:lineChart>
      <c:catAx>
        <c:axId val="373328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29328"/>
        <c:crosses val="autoZero"/>
        <c:auto val="1"/>
        <c:lblAlgn val="ctr"/>
        <c:lblOffset val="100"/>
        <c:noMultiLvlLbl val="0"/>
      </c:catAx>
      <c:valAx>
        <c:axId val="37332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28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345328821849075"/>
                  <c:y val="-0.34495168167725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LME'!$V$33:$V$60</c:f>
              <c:strCache>
                <c:ptCount val="28"/>
                <c:pt idx="0">
                  <c:v>01.02.2023</c:v>
                </c:pt>
                <c:pt idx="1">
                  <c:v>02.02.2023</c:v>
                </c:pt>
                <c:pt idx="2">
                  <c:v>03.02.2023</c:v>
                </c:pt>
                <c:pt idx="3">
                  <c:v>04.02.2023</c:v>
                </c:pt>
                <c:pt idx="4">
                  <c:v>05.02.2023</c:v>
                </c:pt>
                <c:pt idx="5">
                  <c:v>06.02.2023</c:v>
                </c:pt>
                <c:pt idx="6">
                  <c:v>07.02.2023</c:v>
                </c:pt>
                <c:pt idx="7">
                  <c:v>08.02.2023</c:v>
                </c:pt>
                <c:pt idx="8">
                  <c:v>09.02.2023</c:v>
                </c:pt>
                <c:pt idx="9">
                  <c:v>10.02.2023</c:v>
                </c:pt>
                <c:pt idx="10">
                  <c:v>11.02.2023</c:v>
                </c:pt>
                <c:pt idx="11">
                  <c:v>12.02.2023</c:v>
                </c:pt>
                <c:pt idx="12">
                  <c:v>13.02.2023</c:v>
                </c:pt>
                <c:pt idx="13">
                  <c:v>14.02.2023</c:v>
                </c:pt>
                <c:pt idx="14">
                  <c:v>15.02.2023</c:v>
                </c:pt>
                <c:pt idx="15">
                  <c:v>16.02.2023</c:v>
                </c:pt>
                <c:pt idx="16">
                  <c:v>17.02.2023</c:v>
                </c:pt>
                <c:pt idx="17">
                  <c:v>18.02.2023</c:v>
                </c:pt>
                <c:pt idx="18">
                  <c:v>19.02.2023</c:v>
                </c:pt>
                <c:pt idx="19">
                  <c:v>20.02.2023</c:v>
                </c:pt>
                <c:pt idx="20">
                  <c:v>21.02.2023</c:v>
                </c:pt>
                <c:pt idx="21">
                  <c:v>22.02.2023</c:v>
                </c:pt>
                <c:pt idx="22">
                  <c:v>23.02.2023</c:v>
                </c:pt>
                <c:pt idx="23">
                  <c:v>24.02.2023</c:v>
                </c:pt>
                <c:pt idx="24">
                  <c:v>25.02.2023</c:v>
                </c:pt>
                <c:pt idx="25">
                  <c:v>26.02.2023</c:v>
                </c:pt>
                <c:pt idx="26">
                  <c:v>27.02.2023</c:v>
                </c:pt>
                <c:pt idx="27">
                  <c:v>28.02.2023</c:v>
                </c:pt>
              </c:strCache>
            </c:strRef>
          </c:cat>
          <c:val>
            <c:numRef>
              <c:f>'Техничка LME'!$W$33:$W$60</c:f>
              <c:numCache>
                <c:formatCode>0.0000</c:formatCode>
                <c:ptCount val="28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26-48DC-8D7C-29ADD6296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29720"/>
        <c:axId val="373330112"/>
      </c:lineChart>
      <c:catAx>
        <c:axId val="373329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0112"/>
        <c:crosses val="autoZero"/>
        <c:auto val="1"/>
        <c:lblAlgn val="ctr"/>
        <c:lblOffset val="100"/>
        <c:noMultiLvlLbl val="0"/>
      </c:catAx>
      <c:valAx>
        <c:axId val="37333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29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8909907345919111"/>
                  <c:y val="-0.3697486765563320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LME'!$V$61:$V$91</c:f>
              <c:strCache>
                <c:ptCount val="31"/>
                <c:pt idx="0">
                  <c:v>01.03.2023</c:v>
                </c:pt>
                <c:pt idx="1">
                  <c:v>02.03.2023</c:v>
                </c:pt>
                <c:pt idx="2">
                  <c:v>03.03.2023</c:v>
                </c:pt>
                <c:pt idx="3">
                  <c:v>04.03.2023</c:v>
                </c:pt>
                <c:pt idx="4">
                  <c:v>05.03.2023</c:v>
                </c:pt>
                <c:pt idx="5">
                  <c:v>06.03.2023</c:v>
                </c:pt>
                <c:pt idx="6">
                  <c:v>07.03.2023</c:v>
                </c:pt>
                <c:pt idx="7">
                  <c:v>08.03.2023</c:v>
                </c:pt>
                <c:pt idx="8">
                  <c:v>09.03.2023</c:v>
                </c:pt>
                <c:pt idx="9">
                  <c:v>10.03.2023</c:v>
                </c:pt>
                <c:pt idx="10">
                  <c:v>11.03.2023</c:v>
                </c:pt>
                <c:pt idx="11">
                  <c:v>12.03.2023</c:v>
                </c:pt>
                <c:pt idx="12">
                  <c:v>13.03.2023</c:v>
                </c:pt>
                <c:pt idx="13">
                  <c:v>14.03.2023</c:v>
                </c:pt>
                <c:pt idx="14">
                  <c:v>15.03.2023</c:v>
                </c:pt>
                <c:pt idx="15">
                  <c:v>16.03.2023</c:v>
                </c:pt>
                <c:pt idx="16">
                  <c:v>17.03.2023</c:v>
                </c:pt>
                <c:pt idx="17">
                  <c:v>18.03.2023</c:v>
                </c:pt>
                <c:pt idx="18">
                  <c:v>19.03.2023</c:v>
                </c:pt>
                <c:pt idx="19">
                  <c:v>20.03.2023</c:v>
                </c:pt>
                <c:pt idx="20">
                  <c:v>21.03.2023</c:v>
                </c:pt>
                <c:pt idx="21">
                  <c:v>22.03.2023</c:v>
                </c:pt>
                <c:pt idx="22">
                  <c:v>23.03.2023</c:v>
                </c:pt>
                <c:pt idx="23">
                  <c:v>24.03.2023</c:v>
                </c:pt>
                <c:pt idx="24">
                  <c:v>25.03.2023</c:v>
                </c:pt>
                <c:pt idx="25">
                  <c:v>26.03.2023</c:v>
                </c:pt>
                <c:pt idx="26">
                  <c:v>27.03.2023</c:v>
                </c:pt>
                <c:pt idx="27">
                  <c:v>28.03.2023</c:v>
                </c:pt>
                <c:pt idx="28">
                  <c:v>29.03.2023</c:v>
                </c:pt>
                <c:pt idx="29">
                  <c:v>30.03.2023</c:v>
                </c:pt>
                <c:pt idx="30">
                  <c:v>31.03.2023</c:v>
                </c:pt>
              </c:strCache>
            </c:strRef>
          </c:cat>
          <c:val>
            <c:numRef>
              <c:f>'Техничка LME'!$W$61:$W$91</c:f>
              <c:numCache>
                <c:formatCode>0.0000</c:formatCode>
                <c:ptCount val="31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  <c:pt idx="30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F4-4134-AA03-3E40CDD12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31288"/>
        <c:axId val="373331680"/>
      </c:lineChart>
      <c:catAx>
        <c:axId val="373331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1680"/>
        <c:crosses val="autoZero"/>
        <c:auto val="1"/>
        <c:lblAlgn val="ctr"/>
        <c:lblOffset val="100"/>
        <c:noMultiLvlLbl val="0"/>
      </c:catAx>
      <c:valAx>
        <c:axId val="37333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1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414055170814493"/>
                  <c:y val="-0.131401006170187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LME'!$V$92:$V$121</c:f>
              <c:strCache>
                <c:ptCount val="30"/>
                <c:pt idx="0">
                  <c:v>01.04.2023</c:v>
                </c:pt>
                <c:pt idx="1">
                  <c:v>02.04.2023</c:v>
                </c:pt>
                <c:pt idx="2">
                  <c:v>03.04.2023</c:v>
                </c:pt>
                <c:pt idx="3">
                  <c:v>04.04.2023</c:v>
                </c:pt>
                <c:pt idx="4">
                  <c:v>05.04.2023</c:v>
                </c:pt>
                <c:pt idx="5">
                  <c:v>06.04.2023</c:v>
                </c:pt>
                <c:pt idx="6">
                  <c:v>07.04.2023</c:v>
                </c:pt>
                <c:pt idx="7">
                  <c:v>08.04.2023</c:v>
                </c:pt>
                <c:pt idx="8">
                  <c:v>09.04.2023</c:v>
                </c:pt>
                <c:pt idx="9">
                  <c:v>10.04.2023</c:v>
                </c:pt>
                <c:pt idx="10">
                  <c:v>11.04.2023</c:v>
                </c:pt>
                <c:pt idx="11">
                  <c:v>12.04.2023</c:v>
                </c:pt>
                <c:pt idx="12">
                  <c:v>13.04.2023</c:v>
                </c:pt>
                <c:pt idx="13">
                  <c:v>14.04.2023</c:v>
                </c:pt>
                <c:pt idx="14">
                  <c:v>15.04.2023</c:v>
                </c:pt>
                <c:pt idx="15">
                  <c:v>16.04.2023</c:v>
                </c:pt>
                <c:pt idx="16">
                  <c:v>17.04.2023</c:v>
                </c:pt>
                <c:pt idx="17">
                  <c:v>18.04.2023</c:v>
                </c:pt>
                <c:pt idx="18">
                  <c:v>19.04.2023</c:v>
                </c:pt>
                <c:pt idx="19">
                  <c:v>20.04.2023</c:v>
                </c:pt>
                <c:pt idx="20">
                  <c:v>21.04.2023</c:v>
                </c:pt>
                <c:pt idx="21">
                  <c:v>22.04.2023</c:v>
                </c:pt>
                <c:pt idx="22">
                  <c:v>23.04.2023</c:v>
                </c:pt>
                <c:pt idx="23">
                  <c:v>24.04.2023</c:v>
                </c:pt>
                <c:pt idx="24">
                  <c:v>25.04.2023</c:v>
                </c:pt>
                <c:pt idx="25">
                  <c:v>26.04.2023</c:v>
                </c:pt>
                <c:pt idx="26">
                  <c:v>27.04.2023</c:v>
                </c:pt>
                <c:pt idx="27">
                  <c:v>28.04.2023</c:v>
                </c:pt>
                <c:pt idx="28">
                  <c:v>29.04.2023</c:v>
                </c:pt>
                <c:pt idx="29">
                  <c:v>30.04.2023</c:v>
                </c:pt>
              </c:strCache>
            </c:strRef>
          </c:cat>
          <c:val>
            <c:numRef>
              <c:f>'Техничка LME'!$W$92:$W$121</c:f>
              <c:numCache>
                <c:formatCode>0.0000</c:formatCode>
                <c:ptCount val="30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A9-41F0-A383-1DA2AD892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32072"/>
        <c:axId val="373332464"/>
      </c:lineChart>
      <c:catAx>
        <c:axId val="373332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2464"/>
        <c:crosses val="autoZero"/>
        <c:auto val="1"/>
        <c:lblAlgn val="ctr"/>
        <c:lblOffset val="100"/>
        <c:noMultiLvlLbl val="0"/>
      </c:catAx>
      <c:valAx>
        <c:axId val="37333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2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2658233985812021"/>
                  <c:y val="-0.2970326134984559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LME'!$V$122:$V$152</c:f>
              <c:strCache>
                <c:ptCount val="31"/>
                <c:pt idx="0">
                  <c:v>01.05.2023</c:v>
                </c:pt>
                <c:pt idx="1">
                  <c:v>02.05.2023</c:v>
                </c:pt>
                <c:pt idx="2">
                  <c:v>03.05.2023</c:v>
                </c:pt>
                <c:pt idx="3">
                  <c:v>04.05.2023</c:v>
                </c:pt>
                <c:pt idx="4">
                  <c:v>05.05.2023</c:v>
                </c:pt>
                <c:pt idx="5">
                  <c:v>06.05.2023</c:v>
                </c:pt>
                <c:pt idx="6">
                  <c:v>07.05.2023</c:v>
                </c:pt>
                <c:pt idx="7">
                  <c:v>08.05.2023</c:v>
                </c:pt>
                <c:pt idx="8">
                  <c:v>09.05.2023</c:v>
                </c:pt>
                <c:pt idx="9">
                  <c:v>10.05.2023</c:v>
                </c:pt>
                <c:pt idx="10">
                  <c:v>11.05.2023</c:v>
                </c:pt>
                <c:pt idx="11">
                  <c:v>12.05.2023</c:v>
                </c:pt>
                <c:pt idx="12">
                  <c:v>13.05.2023</c:v>
                </c:pt>
                <c:pt idx="13">
                  <c:v>14.05.2023</c:v>
                </c:pt>
                <c:pt idx="14">
                  <c:v>15.05.2023</c:v>
                </c:pt>
                <c:pt idx="15">
                  <c:v>16.05.2023</c:v>
                </c:pt>
                <c:pt idx="16">
                  <c:v>17.05.2023</c:v>
                </c:pt>
                <c:pt idx="17">
                  <c:v>18.05.2023</c:v>
                </c:pt>
                <c:pt idx="18">
                  <c:v>19.05.2023</c:v>
                </c:pt>
                <c:pt idx="19">
                  <c:v>20.05.2023</c:v>
                </c:pt>
                <c:pt idx="20">
                  <c:v>21.05.2023</c:v>
                </c:pt>
                <c:pt idx="21">
                  <c:v>22.05.2023</c:v>
                </c:pt>
                <c:pt idx="22">
                  <c:v>23.05.2023</c:v>
                </c:pt>
                <c:pt idx="23">
                  <c:v>24.05.2023</c:v>
                </c:pt>
                <c:pt idx="24">
                  <c:v>25.05.2023</c:v>
                </c:pt>
                <c:pt idx="25">
                  <c:v>26.05.2023</c:v>
                </c:pt>
                <c:pt idx="26">
                  <c:v>27.05.2023</c:v>
                </c:pt>
                <c:pt idx="27">
                  <c:v>28.05.2023</c:v>
                </c:pt>
                <c:pt idx="28">
                  <c:v>29.05.2023</c:v>
                </c:pt>
                <c:pt idx="29">
                  <c:v>30.05.2023</c:v>
                </c:pt>
                <c:pt idx="30">
                  <c:v>31.05.2023</c:v>
                </c:pt>
              </c:strCache>
            </c:strRef>
          </c:cat>
          <c:val>
            <c:numRef>
              <c:f>'Техничка LME'!$W$122:$W$152</c:f>
              <c:numCache>
                <c:formatCode>0.0000</c:formatCode>
                <c:ptCount val="31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  <c:pt idx="30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0D-4064-BD70-3C9CC1D87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33640"/>
        <c:axId val="373334032"/>
      </c:lineChart>
      <c:catAx>
        <c:axId val="37333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4032"/>
        <c:crosses val="autoZero"/>
        <c:auto val="1"/>
        <c:lblAlgn val="ctr"/>
        <c:lblOffset val="100"/>
        <c:noMultiLvlLbl val="0"/>
      </c:catAx>
      <c:valAx>
        <c:axId val="37333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3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LME'!$V$153:$V$182</c:f>
              <c:strCache>
                <c:ptCount val="30"/>
                <c:pt idx="0">
                  <c:v>01.06.2023</c:v>
                </c:pt>
                <c:pt idx="1">
                  <c:v>02.06.2023</c:v>
                </c:pt>
                <c:pt idx="2">
                  <c:v>03.06.2023</c:v>
                </c:pt>
                <c:pt idx="3">
                  <c:v>04.06.2023</c:v>
                </c:pt>
                <c:pt idx="4">
                  <c:v>05.06.2023</c:v>
                </c:pt>
                <c:pt idx="5">
                  <c:v>06.06.2023</c:v>
                </c:pt>
                <c:pt idx="6">
                  <c:v>07.06.2023</c:v>
                </c:pt>
                <c:pt idx="7">
                  <c:v>08.06.2023</c:v>
                </c:pt>
                <c:pt idx="8">
                  <c:v>09.06.2023</c:v>
                </c:pt>
                <c:pt idx="9">
                  <c:v>10.06.2023</c:v>
                </c:pt>
                <c:pt idx="10">
                  <c:v>11.06.2023</c:v>
                </c:pt>
                <c:pt idx="11">
                  <c:v>12.06.2023</c:v>
                </c:pt>
                <c:pt idx="12">
                  <c:v>13.06.2023</c:v>
                </c:pt>
                <c:pt idx="13">
                  <c:v>14.06.2023</c:v>
                </c:pt>
                <c:pt idx="14">
                  <c:v>15.06.2023</c:v>
                </c:pt>
                <c:pt idx="15">
                  <c:v>16.06.2023</c:v>
                </c:pt>
                <c:pt idx="16">
                  <c:v>17.06.2023</c:v>
                </c:pt>
                <c:pt idx="17">
                  <c:v>18.06.2023</c:v>
                </c:pt>
                <c:pt idx="18">
                  <c:v>19.06.2023</c:v>
                </c:pt>
                <c:pt idx="19">
                  <c:v>20.06.2023</c:v>
                </c:pt>
                <c:pt idx="20">
                  <c:v>21.06.2023</c:v>
                </c:pt>
                <c:pt idx="21">
                  <c:v>22.06.2023</c:v>
                </c:pt>
                <c:pt idx="22">
                  <c:v>23.06.2023</c:v>
                </c:pt>
                <c:pt idx="23">
                  <c:v>24.06.2023</c:v>
                </c:pt>
                <c:pt idx="24">
                  <c:v>25.06.2023</c:v>
                </c:pt>
                <c:pt idx="25">
                  <c:v>26.06.2023</c:v>
                </c:pt>
                <c:pt idx="26">
                  <c:v>27.06.2023</c:v>
                </c:pt>
                <c:pt idx="27">
                  <c:v>28.06.2023</c:v>
                </c:pt>
                <c:pt idx="28">
                  <c:v>29.06.2023</c:v>
                </c:pt>
                <c:pt idx="29">
                  <c:v>30.06.2023</c:v>
                </c:pt>
              </c:strCache>
            </c:strRef>
          </c:cat>
          <c:val>
            <c:numRef>
              <c:f>'Техничка LME'!$W$153:$W$182</c:f>
              <c:numCache>
                <c:formatCode>0.0000</c:formatCode>
                <c:ptCount val="30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65-45A6-BC2F-6B2452972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34424"/>
        <c:axId val="373334816"/>
      </c:lineChart>
      <c:catAx>
        <c:axId val="373334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4816"/>
        <c:crosses val="autoZero"/>
        <c:auto val="1"/>
        <c:lblAlgn val="ctr"/>
        <c:lblOffset val="100"/>
        <c:noMultiLvlLbl val="0"/>
      </c:catAx>
      <c:valAx>
        <c:axId val="37333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4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1834310470227366"/>
                  <c:y val="0.1351963589931481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LME'!$V$183:$V$213</c:f>
              <c:strCache>
                <c:ptCount val="31"/>
                <c:pt idx="0">
                  <c:v>01.07.2023</c:v>
                </c:pt>
                <c:pt idx="1">
                  <c:v>02.07.2023</c:v>
                </c:pt>
                <c:pt idx="2">
                  <c:v>03.07.2023</c:v>
                </c:pt>
                <c:pt idx="3">
                  <c:v>04.07.2023</c:v>
                </c:pt>
                <c:pt idx="4">
                  <c:v>05.07.2023</c:v>
                </c:pt>
                <c:pt idx="5">
                  <c:v>06.07.2023</c:v>
                </c:pt>
                <c:pt idx="6">
                  <c:v>07.07.2023</c:v>
                </c:pt>
                <c:pt idx="7">
                  <c:v>08.07.2023</c:v>
                </c:pt>
                <c:pt idx="8">
                  <c:v>09.07.2023</c:v>
                </c:pt>
                <c:pt idx="9">
                  <c:v>10.07.2023</c:v>
                </c:pt>
                <c:pt idx="10">
                  <c:v>11.07.2023</c:v>
                </c:pt>
                <c:pt idx="11">
                  <c:v>12.07.2023</c:v>
                </c:pt>
                <c:pt idx="12">
                  <c:v>13.07.2023</c:v>
                </c:pt>
                <c:pt idx="13">
                  <c:v>14.07.2023</c:v>
                </c:pt>
                <c:pt idx="14">
                  <c:v>15.07.2023</c:v>
                </c:pt>
                <c:pt idx="15">
                  <c:v>16.07.2023</c:v>
                </c:pt>
                <c:pt idx="16">
                  <c:v>17.07.2023</c:v>
                </c:pt>
                <c:pt idx="17">
                  <c:v>18.07.2023</c:v>
                </c:pt>
                <c:pt idx="18">
                  <c:v>19.07.2023</c:v>
                </c:pt>
                <c:pt idx="19">
                  <c:v>20.07.2023</c:v>
                </c:pt>
                <c:pt idx="20">
                  <c:v>21.07.2023</c:v>
                </c:pt>
                <c:pt idx="21">
                  <c:v>22.07.2023</c:v>
                </c:pt>
                <c:pt idx="22">
                  <c:v>23.07.2023</c:v>
                </c:pt>
                <c:pt idx="23">
                  <c:v>24.07.2023</c:v>
                </c:pt>
                <c:pt idx="24">
                  <c:v>25.07.2023</c:v>
                </c:pt>
                <c:pt idx="25">
                  <c:v>26.07.2023</c:v>
                </c:pt>
                <c:pt idx="26">
                  <c:v>27.07.2023</c:v>
                </c:pt>
                <c:pt idx="27">
                  <c:v>28.07.2023</c:v>
                </c:pt>
                <c:pt idx="28">
                  <c:v>29.07.2023</c:v>
                </c:pt>
                <c:pt idx="29">
                  <c:v>30.07.2023</c:v>
                </c:pt>
                <c:pt idx="30">
                  <c:v>31.07.2023</c:v>
                </c:pt>
              </c:strCache>
            </c:strRef>
          </c:cat>
          <c:val>
            <c:numRef>
              <c:f>'Техничка LME'!$W$183:$W$213</c:f>
              <c:numCache>
                <c:formatCode>0.0000</c:formatCode>
                <c:ptCount val="31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  <c:pt idx="30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11-4B47-8BE0-10515CE20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36384"/>
        <c:axId val="373336776"/>
      </c:lineChart>
      <c:catAx>
        <c:axId val="37333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6776"/>
        <c:crosses val="autoZero"/>
        <c:auto val="1"/>
        <c:lblAlgn val="ctr"/>
        <c:lblOffset val="100"/>
        <c:noMultiLvlLbl val="0"/>
      </c:catAx>
      <c:valAx>
        <c:axId val="37333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21020480873625735"/>
                  <c:y val="0.129631139908293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LME'!$V$214:$V$244</c:f>
              <c:strCache>
                <c:ptCount val="31"/>
                <c:pt idx="0">
                  <c:v>01.08.2023</c:v>
                </c:pt>
                <c:pt idx="1">
                  <c:v>02.08.2023</c:v>
                </c:pt>
                <c:pt idx="2">
                  <c:v>03.08.2023</c:v>
                </c:pt>
                <c:pt idx="3">
                  <c:v>04.08.2023</c:v>
                </c:pt>
                <c:pt idx="4">
                  <c:v>05.08.2023</c:v>
                </c:pt>
                <c:pt idx="5">
                  <c:v>06.08.2023</c:v>
                </c:pt>
                <c:pt idx="6">
                  <c:v>07.08.2023</c:v>
                </c:pt>
                <c:pt idx="7">
                  <c:v>08.08.2023</c:v>
                </c:pt>
                <c:pt idx="8">
                  <c:v>09.08.2023</c:v>
                </c:pt>
                <c:pt idx="9">
                  <c:v>10.08.2023</c:v>
                </c:pt>
                <c:pt idx="10">
                  <c:v>11.08.2023</c:v>
                </c:pt>
                <c:pt idx="11">
                  <c:v>12.08.2023</c:v>
                </c:pt>
                <c:pt idx="12">
                  <c:v>13.08.2023</c:v>
                </c:pt>
                <c:pt idx="13">
                  <c:v>14.08.2023</c:v>
                </c:pt>
                <c:pt idx="14">
                  <c:v>15.08.2023</c:v>
                </c:pt>
                <c:pt idx="15">
                  <c:v>16.08.2023</c:v>
                </c:pt>
                <c:pt idx="16">
                  <c:v>17.08.2023</c:v>
                </c:pt>
                <c:pt idx="17">
                  <c:v>18.08.2023</c:v>
                </c:pt>
                <c:pt idx="18">
                  <c:v>19.08.2023</c:v>
                </c:pt>
                <c:pt idx="19">
                  <c:v>20.08.2023</c:v>
                </c:pt>
                <c:pt idx="20">
                  <c:v>21.08.2023</c:v>
                </c:pt>
                <c:pt idx="21">
                  <c:v>22.08.2023</c:v>
                </c:pt>
                <c:pt idx="22">
                  <c:v>23.08.2023</c:v>
                </c:pt>
                <c:pt idx="23">
                  <c:v>24.08.2023</c:v>
                </c:pt>
                <c:pt idx="24">
                  <c:v>25.08.2023</c:v>
                </c:pt>
                <c:pt idx="25">
                  <c:v>26.08.2023</c:v>
                </c:pt>
                <c:pt idx="26">
                  <c:v>27.08.2023</c:v>
                </c:pt>
                <c:pt idx="27">
                  <c:v>28.08.2023</c:v>
                </c:pt>
                <c:pt idx="28">
                  <c:v>29.08.2023</c:v>
                </c:pt>
                <c:pt idx="29">
                  <c:v>30.08.2023</c:v>
                </c:pt>
                <c:pt idx="30">
                  <c:v>31.08.2023</c:v>
                </c:pt>
              </c:strCache>
            </c:strRef>
          </c:cat>
          <c:val>
            <c:numRef>
              <c:f>'Техничка LME'!$W$214:$W$244</c:f>
              <c:numCache>
                <c:formatCode>0.0000</c:formatCode>
                <c:ptCount val="31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  <c:pt idx="30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2D-456E-91B3-F09A9A523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37168"/>
        <c:axId val="373337560"/>
      </c:lineChart>
      <c:catAx>
        <c:axId val="37333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7560"/>
        <c:crosses val="autoZero"/>
        <c:auto val="1"/>
        <c:lblAlgn val="ctr"/>
        <c:lblOffset val="100"/>
        <c:noMultiLvlLbl val="0"/>
      </c:catAx>
      <c:valAx>
        <c:axId val="37333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7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LME'!$V$245:$V$274</c:f>
              <c:strCache>
                <c:ptCount val="30"/>
                <c:pt idx="0">
                  <c:v>01.09.2023</c:v>
                </c:pt>
                <c:pt idx="1">
                  <c:v>02.09.2023</c:v>
                </c:pt>
                <c:pt idx="2">
                  <c:v>03.09.2023</c:v>
                </c:pt>
                <c:pt idx="3">
                  <c:v>04.09.2023</c:v>
                </c:pt>
                <c:pt idx="4">
                  <c:v>05.09.2023</c:v>
                </c:pt>
                <c:pt idx="5">
                  <c:v>06.09.2023</c:v>
                </c:pt>
                <c:pt idx="6">
                  <c:v>07.09.2023</c:v>
                </c:pt>
                <c:pt idx="7">
                  <c:v>08.09.2023</c:v>
                </c:pt>
                <c:pt idx="8">
                  <c:v>09.09.2023</c:v>
                </c:pt>
                <c:pt idx="9">
                  <c:v>10.09.2023</c:v>
                </c:pt>
                <c:pt idx="10">
                  <c:v>11.09.2023</c:v>
                </c:pt>
                <c:pt idx="11">
                  <c:v>12.09.2023</c:v>
                </c:pt>
                <c:pt idx="12">
                  <c:v>13.09.2023</c:v>
                </c:pt>
                <c:pt idx="13">
                  <c:v>14.09.2023</c:v>
                </c:pt>
                <c:pt idx="14">
                  <c:v>15.09.2023</c:v>
                </c:pt>
                <c:pt idx="15">
                  <c:v>16.09.2023</c:v>
                </c:pt>
                <c:pt idx="16">
                  <c:v>17.09.2023</c:v>
                </c:pt>
                <c:pt idx="17">
                  <c:v>18.09.2023</c:v>
                </c:pt>
                <c:pt idx="18">
                  <c:v>19.09.2023</c:v>
                </c:pt>
                <c:pt idx="19">
                  <c:v>20.09.2023</c:v>
                </c:pt>
                <c:pt idx="20">
                  <c:v>21.09.2023</c:v>
                </c:pt>
                <c:pt idx="21">
                  <c:v>22.09.2023</c:v>
                </c:pt>
                <c:pt idx="22">
                  <c:v>23.09.2023</c:v>
                </c:pt>
                <c:pt idx="23">
                  <c:v>24.09.2023</c:v>
                </c:pt>
                <c:pt idx="24">
                  <c:v>25.09.2023</c:v>
                </c:pt>
                <c:pt idx="25">
                  <c:v>26.09.2023</c:v>
                </c:pt>
                <c:pt idx="26">
                  <c:v>27.09.2023</c:v>
                </c:pt>
                <c:pt idx="27">
                  <c:v>28.09.2023</c:v>
                </c:pt>
                <c:pt idx="28">
                  <c:v>29.09.2023</c:v>
                </c:pt>
                <c:pt idx="29">
                  <c:v>30.09.2023</c:v>
                </c:pt>
              </c:strCache>
            </c:strRef>
          </c:cat>
          <c:val>
            <c:numRef>
              <c:f>'Техничка LME'!$W$245:$W$274</c:f>
              <c:numCache>
                <c:formatCode>0.0000</c:formatCode>
                <c:ptCount val="30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FE-45CC-973A-CCEA02B69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37952"/>
        <c:axId val="373338344"/>
      </c:lineChart>
      <c:catAx>
        <c:axId val="37333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8344"/>
        <c:crosses val="autoZero"/>
        <c:auto val="1"/>
        <c:lblAlgn val="ctr"/>
        <c:lblOffset val="100"/>
        <c:noMultiLvlLbl val="0"/>
      </c:catAx>
      <c:valAx>
        <c:axId val="373338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LME'!$V$275:$V$305</c:f>
              <c:strCache>
                <c:ptCount val="31"/>
                <c:pt idx="0">
                  <c:v>01.10.2023</c:v>
                </c:pt>
                <c:pt idx="1">
                  <c:v>02.10.2023</c:v>
                </c:pt>
                <c:pt idx="2">
                  <c:v>03.10.2023</c:v>
                </c:pt>
                <c:pt idx="3">
                  <c:v>04.10.2023</c:v>
                </c:pt>
                <c:pt idx="4">
                  <c:v>05.10.2023</c:v>
                </c:pt>
                <c:pt idx="5">
                  <c:v>06.10.2023</c:v>
                </c:pt>
                <c:pt idx="6">
                  <c:v>07.10.2023</c:v>
                </c:pt>
                <c:pt idx="7">
                  <c:v>08.10.2023</c:v>
                </c:pt>
                <c:pt idx="8">
                  <c:v>09.10.2023</c:v>
                </c:pt>
                <c:pt idx="9">
                  <c:v>10.10.2023</c:v>
                </c:pt>
                <c:pt idx="10">
                  <c:v>11.10.2023</c:v>
                </c:pt>
                <c:pt idx="11">
                  <c:v>12.10.2023</c:v>
                </c:pt>
                <c:pt idx="12">
                  <c:v>13.10.2023</c:v>
                </c:pt>
                <c:pt idx="13">
                  <c:v>14.10.2023</c:v>
                </c:pt>
                <c:pt idx="14">
                  <c:v>15.10.2023</c:v>
                </c:pt>
                <c:pt idx="15">
                  <c:v>16.10.2023</c:v>
                </c:pt>
                <c:pt idx="16">
                  <c:v>17.10.2023</c:v>
                </c:pt>
                <c:pt idx="17">
                  <c:v>18.10.2023</c:v>
                </c:pt>
                <c:pt idx="18">
                  <c:v>19.10.2023</c:v>
                </c:pt>
                <c:pt idx="19">
                  <c:v>20.10.2023</c:v>
                </c:pt>
                <c:pt idx="20">
                  <c:v>21.10.2023</c:v>
                </c:pt>
                <c:pt idx="21">
                  <c:v>22.10.2023</c:v>
                </c:pt>
                <c:pt idx="22">
                  <c:v>23.10.2023</c:v>
                </c:pt>
                <c:pt idx="23">
                  <c:v>24.10.2023</c:v>
                </c:pt>
                <c:pt idx="24">
                  <c:v>25.10.2023</c:v>
                </c:pt>
                <c:pt idx="25">
                  <c:v>26.10.2023</c:v>
                </c:pt>
                <c:pt idx="26">
                  <c:v>27.10.2023</c:v>
                </c:pt>
                <c:pt idx="27">
                  <c:v>28.10.2023</c:v>
                </c:pt>
                <c:pt idx="28">
                  <c:v>29.10.2023</c:v>
                </c:pt>
                <c:pt idx="29">
                  <c:v>30.10.2023</c:v>
                </c:pt>
                <c:pt idx="30">
                  <c:v>31.10.2023</c:v>
                </c:pt>
              </c:strCache>
            </c:strRef>
          </c:cat>
          <c:val>
            <c:numRef>
              <c:f>'Техничка LME'!$W$275:$W$305</c:f>
              <c:numCache>
                <c:formatCode>0.0000</c:formatCode>
                <c:ptCount val="31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  <c:pt idx="30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EE-49FF-A7C6-D808A0CD6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39520"/>
        <c:axId val="373339912"/>
      </c:lineChart>
      <c:catAx>
        <c:axId val="37333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9912"/>
        <c:crosses val="autoZero"/>
        <c:auto val="1"/>
        <c:lblAlgn val="ctr"/>
        <c:lblOffset val="100"/>
        <c:noMultiLvlLbl val="0"/>
      </c:catAx>
      <c:valAx>
        <c:axId val="37333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39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LME'!$V$306:$V$335</c:f>
              <c:strCache>
                <c:ptCount val="30"/>
                <c:pt idx="0">
                  <c:v>01.11.2023</c:v>
                </c:pt>
                <c:pt idx="1">
                  <c:v>02.11.2023</c:v>
                </c:pt>
                <c:pt idx="2">
                  <c:v>03.11.2023</c:v>
                </c:pt>
                <c:pt idx="3">
                  <c:v>04.11.2023</c:v>
                </c:pt>
                <c:pt idx="4">
                  <c:v>05.11.2023</c:v>
                </c:pt>
                <c:pt idx="5">
                  <c:v>06.11.2023</c:v>
                </c:pt>
                <c:pt idx="6">
                  <c:v>07.11.2023</c:v>
                </c:pt>
                <c:pt idx="7">
                  <c:v>08.11.2023</c:v>
                </c:pt>
                <c:pt idx="8">
                  <c:v>09.11.2023</c:v>
                </c:pt>
                <c:pt idx="9">
                  <c:v>10.11.2023</c:v>
                </c:pt>
                <c:pt idx="10">
                  <c:v>11.11.2023</c:v>
                </c:pt>
                <c:pt idx="11">
                  <c:v>12.11.2023</c:v>
                </c:pt>
                <c:pt idx="12">
                  <c:v>13.11.2023</c:v>
                </c:pt>
                <c:pt idx="13">
                  <c:v>14.11.2023</c:v>
                </c:pt>
                <c:pt idx="14">
                  <c:v>15.11.2023</c:v>
                </c:pt>
                <c:pt idx="15">
                  <c:v>16.11.2023</c:v>
                </c:pt>
                <c:pt idx="16">
                  <c:v>17.11.2023</c:v>
                </c:pt>
                <c:pt idx="17">
                  <c:v>18.11.2023</c:v>
                </c:pt>
                <c:pt idx="18">
                  <c:v>19.11.2023</c:v>
                </c:pt>
                <c:pt idx="19">
                  <c:v>20.11.2023</c:v>
                </c:pt>
                <c:pt idx="20">
                  <c:v>21.11.2023</c:v>
                </c:pt>
                <c:pt idx="21">
                  <c:v>22.11.2023</c:v>
                </c:pt>
                <c:pt idx="22">
                  <c:v>23.11.2023</c:v>
                </c:pt>
                <c:pt idx="23">
                  <c:v>24.11.2023</c:v>
                </c:pt>
                <c:pt idx="24">
                  <c:v>25.11.2023</c:v>
                </c:pt>
                <c:pt idx="25">
                  <c:v>26.11.2023</c:v>
                </c:pt>
                <c:pt idx="26">
                  <c:v>27.11.2023</c:v>
                </c:pt>
                <c:pt idx="27">
                  <c:v>28.11.2023</c:v>
                </c:pt>
                <c:pt idx="28">
                  <c:v>29.11.2023</c:v>
                </c:pt>
                <c:pt idx="29">
                  <c:v>30.11.2023</c:v>
                </c:pt>
              </c:strCache>
            </c:strRef>
          </c:cat>
          <c:val>
            <c:numRef>
              <c:f>'Техничка LME'!$W$306:$W$335</c:f>
              <c:numCache>
                <c:formatCode>0.0000</c:formatCode>
                <c:ptCount val="30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51-4D89-B440-260DF3AFD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40304"/>
        <c:axId val="373340696"/>
      </c:lineChart>
      <c:catAx>
        <c:axId val="37334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40696"/>
        <c:crosses val="autoZero"/>
        <c:auto val="1"/>
        <c:lblAlgn val="ctr"/>
        <c:lblOffset val="100"/>
        <c:noMultiLvlLbl val="0"/>
      </c:catAx>
      <c:valAx>
        <c:axId val="37334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40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LME'!$V$336:$V$366</c:f>
              <c:strCache>
                <c:ptCount val="31"/>
                <c:pt idx="0">
                  <c:v>01.12.2023</c:v>
                </c:pt>
                <c:pt idx="1">
                  <c:v>02.12.2023</c:v>
                </c:pt>
                <c:pt idx="2">
                  <c:v>03.12.2023</c:v>
                </c:pt>
                <c:pt idx="3">
                  <c:v>04.12.2023</c:v>
                </c:pt>
                <c:pt idx="4">
                  <c:v>05.12.2023</c:v>
                </c:pt>
                <c:pt idx="5">
                  <c:v>06.12.2023</c:v>
                </c:pt>
                <c:pt idx="6">
                  <c:v>07.12.2023</c:v>
                </c:pt>
                <c:pt idx="7">
                  <c:v>08.12.2023</c:v>
                </c:pt>
                <c:pt idx="8">
                  <c:v>09.12.2023</c:v>
                </c:pt>
                <c:pt idx="9">
                  <c:v>10.12.2023</c:v>
                </c:pt>
                <c:pt idx="10">
                  <c:v>11.12.2023</c:v>
                </c:pt>
                <c:pt idx="11">
                  <c:v>12.12.2023</c:v>
                </c:pt>
                <c:pt idx="12">
                  <c:v>13.12.2023</c:v>
                </c:pt>
                <c:pt idx="13">
                  <c:v>14.12.2023</c:v>
                </c:pt>
                <c:pt idx="14">
                  <c:v>15.12.2023</c:v>
                </c:pt>
                <c:pt idx="15">
                  <c:v>16.12.2023</c:v>
                </c:pt>
                <c:pt idx="16">
                  <c:v>17.12.2023</c:v>
                </c:pt>
                <c:pt idx="17">
                  <c:v>18.12.2023</c:v>
                </c:pt>
                <c:pt idx="18">
                  <c:v>19.12.2023</c:v>
                </c:pt>
                <c:pt idx="19">
                  <c:v>20.12.2023</c:v>
                </c:pt>
                <c:pt idx="20">
                  <c:v>21.12.2023</c:v>
                </c:pt>
                <c:pt idx="21">
                  <c:v>22.12.2023</c:v>
                </c:pt>
                <c:pt idx="22">
                  <c:v>23.12.2023</c:v>
                </c:pt>
                <c:pt idx="23">
                  <c:v>24.12.2023</c:v>
                </c:pt>
                <c:pt idx="24">
                  <c:v>25.12.2023</c:v>
                </c:pt>
                <c:pt idx="25">
                  <c:v>26.12.2023</c:v>
                </c:pt>
                <c:pt idx="26">
                  <c:v>27.12.2023</c:v>
                </c:pt>
                <c:pt idx="27">
                  <c:v>28.12.2023</c:v>
                </c:pt>
                <c:pt idx="28">
                  <c:v>29.12.2023</c:v>
                </c:pt>
                <c:pt idx="29">
                  <c:v>30.12.2023</c:v>
                </c:pt>
                <c:pt idx="30">
                  <c:v>31.12.2023</c:v>
                </c:pt>
              </c:strCache>
            </c:strRef>
          </c:cat>
          <c:val>
            <c:numRef>
              <c:f>'Техничка LME'!$W$336:$W$366</c:f>
              <c:numCache>
                <c:formatCode>0.0000</c:formatCode>
                <c:ptCount val="31"/>
                <c:pt idx="0">
                  <c:v>23.454999999999998</c:v>
                </c:pt>
                <c:pt idx="1">
                  <c:v>23.454999999999998</c:v>
                </c:pt>
                <c:pt idx="2">
                  <c:v>23.454999999999998</c:v>
                </c:pt>
                <c:pt idx="3">
                  <c:v>23.454999999999998</c:v>
                </c:pt>
                <c:pt idx="4">
                  <c:v>23.454999999999998</c:v>
                </c:pt>
                <c:pt idx="5">
                  <c:v>23.454999999999998</c:v>
                </c:pt>
                <c:pt idx="6">
                  <c:v>23.454999999999998</c:v>
                </c:pt>
                <c:pt idx="7">
                  <c:v>23.454999999999998</c:v>
                </c:pt>
                <c:pt idx="8">
                  <c:v>23.454999999999998</c:v>
                </c:pt>
                <c:pt idx="9">
                  <c:v>23.454999999999998</c:v>
                </c:pt>
                <c:pt idx="10">
                  <c:v>23.454999999999998</c:v>
                </c:pt>
                <c:pt idx="11">
                  <c:v>23.454999999999998</c:v>
                </c:pt>
                <c:pt idx="12">
                  <c:v>23.454999999999998</c:v>
                </c:pt>
                <c:pt idx="13">
                  <c:v>23.454999999999998</c:v>
                </c:pt>
                <c:pt idx="14">
                  <c:v>23.454999999999998</c:v>
                </c:pt>
                <c:pt idx="15">
                  <c:v>23.454999999999998</c:v>
                </c:pt>
                <c:pt idx="16">
                  <c:v>23.454999999999998</c:v>
                </c:pt>
                <c:pt idx="17">
                  <c:v>23.454999999999998</c:v>
                </c:pt>
                <c:pt idx="18">
                  <c:v>23.454999999999998</c:v>
                </c:pt>
                <c:pt idx="19">
                  <c:v>23.454999999999998</c:v>
                </c:pt>
                <c:pt idx="20">
                  <c:v>23.454999999999998</c:v>
                </c:pt>
                <c:pt idx="21">
                  <c:v>23.454999999999998</c:v>
                </c:pt>
                <c:pt idx="22">
                  <c:v>23.454999999999998</c:v>
                </c:pt>
                <c:pt idx="23">
                  <c:v>23.454999999999998</c:v>
                </c:pt>
                <c:pt idx="24">
                  <c:v>23.454999999999998</c:v>
                </c:pt>
                <c:pt idx="25">
                  <c:v>23.454999999999998</c:v>
                </c:pt>
                <c:pt idx="26">
                  <c:v>23.454999999999998</c:v>
                </c:pt>
                <c:pt idx="27">
                  <c:v>23.454999999999998</c:v>
                </c:pt>
                <c:pt idx="28">
                  <c:v>23.454999999999998</c:v>
                </c:pt>
                <c:pt idx="29">
                  <c:v>23.454999999999998</c:v>
                </c:pt>
                <c:pt idx="30">
                  <c:v>23.454999999999998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F8-452E-AF51-34B74FEEE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41872"/>
        <c:axId val="373342264"/>
      </c:lineChart>
      <c:catAx>
        <c:axId val="37334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42264"/>
        <c:crosses val="autoZero"/>
        <c:auto val="1"/>
        <c:lblAlgn val="ctr"/>
        <c:lblOffset val="100"/>
        <c:noMultiLvlLbl val="0"/>
      </c:catAx>
      <c:valAx>
        <c:axId val="37334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341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8117530489411715"/>
                  <c:y val="-0.131401006170187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LME'!$Y$2:$Y$32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'Техничка LME'!$Z$2:$Z$32</c:f>
              <c:numCache>
                <c:formatCode>0.0000</c:formatCode>
                <c:ptCount val="31"/>
                <c:pt idx="0">
                  <c:v>2371.5</c:v>
                </c:pt>
                <c:pt idx="1">
                  <c:v>2371.5</c:v>
                </c:pt>
                <c:pt idx="2">
                  <c:v>2337.5</c:v>
                </c:pt>
                <c:pt idx="3">
                  <c:v>2250</c:v>
                </c:pt>
                <c:pt idx="4">
                  <c:v>2270</c:v>
                </c:pt>
                <c:pt idx="5">
                  <c:v>2242.5</c:v>
                </c:pt>
                <c:pt idx="6">
                  <c:v>2242.5</c:v>
                </c:pt>
                <c:pt idx="7">
                  <c:v>2242.5</c:v>
                </c:pt>
                <c:pt idx="8">
                  <c:v>2242.5</c:v>
                </c:pt>
                <c:pt idx="9">
                  <c:v>2242.5</c:v>
                </c:pt>
                <c:pt idx="10">
                  <c:v>2242.5</c:v>
                </c:pt>
                <c:pt idx="11">
                  <c:v>2242.5</c:v>
                </c:pt>
                <c:pt idx="12">
                  <c:v>2242.5</c:v>
                </c:pt>
                <c:pt idx="13">
                  <c:v>2242.5</c:v>
                </c:pt>
                <c:pt idx="14">
                  <c:v>2242.5</c:v>
                </c:pt>
                <c:pt idx="15">
                  <c:v>2242.5</c:v>
                </c:pt>
                <c:pt idx="16">
                  <c:v>2242.5</c:v>
                </c:pt>
                <c:pt idx="17">
                  <c:v>2242.5</c:v>
                </c:pt>
                <c:pt idx="18">
                  <c:v>2242.5</c:v>
                </c:pt>
                <c:pt idx="19">
                  <c:v>2242.5</c:v>
                </c:pt>
                <c:pt idx="20">
                  <c:v>2242.5</c:v>
                </c:pt>
                <c:pt idx="21">
                  <c:v>2242.5</c:v>
                </c:pt>
                <c:pt idx="22">
                  <c:v>2242.5</c:v>
                </c:pt>
                <c:pt idx="23">
                  <c:v>2242.5</c:v>
                </c:pt>
                <c:pt idx="24">
                  <c:v>2242.5</c:v>
                </c:pt>
                <c:pt idx="25">
                  <c:v>2242.5</c:v>
                </c:pt>
                <c:pt idx="26">
                  <c:v>2242.5</c:v>
                </c:pt>
                <c:pt idx="27">
                  <c:v>2242.5</c:v>
                </c:pt>
                <c:pt idx="28">
                  <c:v>2242.5</c:v>
                </c:pt>
                <c:pt idx="29">
                  <c:v>2242.5</c:v>
                </c:pt>
                <c:pt idx="30">
                  <c:v>2242.5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B6-49DB-BC28-0D1A705E7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2956288"/>
        <c:axId val="372956680"/>
      </c:lineChart>
      <c:catAx>
        <c:axId val="37295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2956680"/>
        <c:crosses val="autoZero"/>
        <c:auto val="1"/>
        <c:lblAlgn val="ctr"/>
        <c:lblOffset val="100"/>
        <c:noMultiLvlLbl val="0"/>
      </c:catAx>
      <c:valAx>
        <c:axId val="372956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2956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6633631639418567"/>
                  <c:y val="-0.1371956749045379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LME'!$Y$33:$Y$60</c:f>
              <c:strCache>
                <c:ptCount val="28"/>
                <c:pt idx="0">
                  <c:v>01.02.2023</c:v>
                </c:pt>
                <c:pt idx="1">
                  <c:v>02.02.2023</c:v>
                </c:pt>
                <c:pt idx="2">
                  <c:v>03.02.2023</c:v>
                </c:pt>
                <c:pt idx="3">
                  <c:v>04.02.2023</c:v>
                </c:pt>
                <c:pt idx="4">
                  <c:v>05.02.2023</c:v>
                </c:pt>
                <c:pt idx="5">
                  <c:v>06.02.2023</c:v>
                </c:pt>
                <c:pt idx="6">
                  <c:v>07.02.2023</c:v>
                </c:pt>
                <c:pt idx="7">
                  <c:v>08.02.2023</c:v>
                </c:pt>
                <c:pt idx="8">
                  <c:v>09.02.2023</c:v>
                </c:pt>
                <c:pt idx="9">
                  <c:v>10.02.2023</c:v>
                </c:pt>
                <c:pt idx="10">
                  <c:v>11.02.2023</c:v>
                </c:pt>
                <c:pt idx="11">
                  <c:v>12.02.2023</c:v>
                </c:pt>
                <c:pt idx="12">
                  <c:v>13.02.2023</c:v>
                </c:pt>
                <c:pt idx="13">
                  <c:v>14.02.2023</c:v>
                </c:pt>
                <c:pt idx="14">
                  <c:v>15.02.2023</c:v>
                </c:pt>
                <c:pt idx="15">
                  <c:v>16.02.2023</c:v>
                </c:pt>
                <c:pt idx="16">
                  <c:v>17.02.2023</c:v>
                </c:pt>
                <c:pt idx="17">
                  <c:v>18.02.2023</c:v>
                </c:pt>
                <c:pt idx="18">
                  <c:v>19.02.2023</c:v>
                </c:pt>
                <c:pt idx="19">
                  <c:v>20.02.2023</c:v>
                </c:pt>
                <c:pt idx="20">
                  <c:v>21.02.2023</c:v>
                </c:pt>
                <c:pt idx="21">
                  <c:v>22.02.2023</c:v>
                </c:pt>
                <c:pt idx="22">
                  <c:v>23.02.2023</c:v>
                </c:pt>
                <c:pt idx="23">
                  <c:v>24.02.2023</c:v>
                </c:pt>
                <c:pt idx="24">
                  <c:v>25.02.2023</c:v>
                </c:pt>
                <c:pt idx="25">
                  <c:v>26.02.2023</c:v>
                </c:pt>
                <c:pt idx="26">
                  <c:v>27.02.2023</c:v>
                </c:pt>
                <c:pt idx="27">
                  <c:v>28.02.2023</c:v>
                </c:pt>
              </c:strCache>
            </c:strRef>
          </c:cat>
          <c:val>
            <c:numRef>
              <c:f>'Техничка LME'!$Z$33:$Z$60</c:f>
              <c:numCache>
                <c:formatCode>0.0000</c:formatCode>
                <c:ptCount val="28"/>
                <c:pt idx="0">
                  <c:v>2242.5</c:v>
                </c:pt>
                <c:pt idx="1">
                  <c:v>2242.5</c:v>
                </c:pt>
                <c:pt idx="2">
                  <c:v>2242.5</c:v>
                </c:pt>
                <c:pt idx="3">
                  <c:v>2242.5</c:v>
                </c:pt>
                <c:pt idx="4">
                  <c:v>2242.5</c:v>
                </c:pt>
                <c:pt idx="5">
                  <c:v>2242.5</c:v>
                </c:pt>
                <c:pt idx="6">
                  <c:v>2242.5</c:v>
                </c:pt>
                <c:pt idx="7">
                  <c:v>2242.5</c:v>
                </c:pt>
                <c:pt idx="8">
                  <c:v>2242.5</c:v>
                </c:pt>
                <c:pt idx="9">
                  <c:v>2242.5</c:v>
                </c:pt>
                <c:pt idx="10">
                  <c:v>2242.5</c:v>
                </c:pt>
                <c:pt idx="11">
                  <c:v>2242.5</c:v>
                </c:pt>
                <c:pt idx="12">
                  <c:v>2242.5</c:v>
                </c:pt>
                <c:pt idx="13">
                  <c:v>2242.5</c:v>
                </c:pt>
                <c:pt idx="14">
                  <c:v>2242.5</c:v>
                </c:pt>
                <c:pt idx="15">
                  <c:v>2242.5</c:v>
                </c:pt>
                <c:pt idx="16">
                  <c:v>2242.5</c:v>
                </c:pt>
                <c:pt idx="17">
                  <c:v>2242.5</c:v>
                </c:pt>
                <c:pt idx="18">
                  <c:v>2242.5</c:v>
                </c:pt>
                <c:pt idx="19">
                  <c:v>2242.5</c:v>
                </c:pt>
                <c:pt idx="20">
                  <c:v>2242.5</c:v>
                </c:pt>
                <c:pt idx="21">
                  <c:v>2242.5</c:v>
                </c:pt>
                <c:pt idx="22">
                  <c:v>2242.5</c:v>
                </c:pt>
                <c:pt idx="23">
                  <c:v>2242.5</c:v>
                </c:pt>
                <c:pt idx="24">
                  <c:v>2242.5</c:v>
                </c:pt>
                <c:pt idx="25">
                  <c:v>2242.5</c:v>
                </c:pt>
                <c:pt idx="26">
                  <c:v>2242.5</c:v>
                </c:pt>
                <c:pt idx="27">
                  <c:v>2242.5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E6-417B-BBA9-9ADFBD71B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2957072"/>
        <c:axId val="372957464"/>
      </c:lineChart>
      <c:catAx>
        <c:axId val="37295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2957464"/>
        <c:crosses val="autoZero"/>
        <c:auto val="1"/>
        <c:lblAlgn val="ctr"/>
        <c:lblOffset val="100"/>
        <c:noMultiLvlLbl val="0"/>
      </c:catAx>
      <c:valAx>
        <c:axId val="37295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2957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0052662091937304"/>
                  <c:y val="-0.317233311950492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LME'!$Y$61:$Y$91</c:f>
              <c:strCache>
                <c:ptCount val="31"/>
                <c:pt idx="0">
                  <c:v>01.03.2023</c:v>
                </c:pt>
                <c:pt idx="1">
                  <c:v>02.03.2023</c:v>
                </c:pt>
                <c:pt idx="2">
                  <c:v>03.03.2023</c:v>
                </c:pt>
                <c:pt idx="3">
                  <c:v>04.03.2023</c:v>
                </c:pt>
                <c:pt idx="4">
                  <c:v>05.03.2023</c:v>
                </c:pt>
                <c:pt idx="5">
                  <c:v>06.03.2023</c:v>
                </c:pt>
                <c:pt idx="6">
                  <c:v>07.03.2023</c:v>
                </c:pt>
                <c:pt idx="7">
                  <c:v>08.03.2023</c:v>
                </c:pt>
                <c:pt idx="8">
                  <c:v>09.03.2023</c:v>
                </c:pt>
                <c:pt idx="9">
                  <c:v>10.03.2023</c:v>
                </c:pt>
                <c:pt idx="10">
                  <c:v>11.03.2023</c:v>
                </c:pt>
                <c:pt idx="11">
                  <c:v>12.03.2023</c:v>
                </c:pt>
                <c:pt idx="12">
                  <c:v>13.03.2023</c:v>
                </c:pt>
                <c:pt idx="13">
                  <c:v>14.03.2023</c:v>
                </c:pt>
                <c:pt idx="14">
                  <c:v>15.03.2023</c:v>
                </c:pt>
                <c:pt idx="15">
                  <c:v>16.03.2023</c:v>
                </c:pt>
                <c:pt idx="16">
                  <c:v>17.03.2023</c:v>
                </c:pt>
                <c:pt idx="17">
                  <c:v>18.03.2023</c:v>
                </c:pt>
                <c:pt idx="18">
                  <c:v>19.03.2023</c:v>
                </c:pt>
                <c:pt idx="19">
                  <c:v>20.03.2023</c:v>
                </c:pt>
                <c:pt idx="20">
                  <c:v>21.03.2023</c:v>
                </c:pt>
                <c:pt idx="21">
                  <c:v>22.03.2023</c:v>
                </c:pt>
                <c:pt idx="22">
                  <c:v>23.03.2023</c:v>
                </c:pt>
                <c:pt idx="23">
                  <c:v>24.03.2023</c:v>
                </c:pt>
                <c:pt idx="24">
                  <c:v>25.03.2023</c:v>
                </c:pt>
                <c:pt idx="25">
                  <c:v>26.03.2023</c:v>
                </c:pt>
                <c:pt idx="26">
                  <c:v>27.03.2023</c:v>
                </c:pt>
                <c:pt idx="27">
                  <c:v>28.03.2023</c:v>
                </c:pt>
                <c:pt idx="28">
                  <c:v>29.03.2023</c:v>
                </c:pt>
                <c:pt idx="29">
                  <c:v>30.03.2023</c:v>
                </c:pt>
                <c:pt idx="30">
                  <c:v>31.03.2023</c:v>
                </c:pt>
              </c:strCache>
            </c:strRef>
          </c:cat>
          <c:val>
            <c:numRef>
              <c:f>'Техничка LME'!$Z$61:$Z$91</c:f>
              <c:numCache>
                <c:formatCode>0.0000</c:formatCode>
                <c:ptCount val="31"/>
                <c:pt idx="0">
                  <c:v>2242.5</c:v>
                </c:pt>
                <c:pt idx="1">
                  <c:v>2242.5</c:v>
                </c:pt>
                <c:pt idx="2">
                  <c:v>2242.5</c:v>
                </c:pt>
                <c:pt idx="3">
                  <c:v>2242.5</c:v>
                </c:pt>
                <c:pt idx="4">
                  <c:v>2242.5</c:v>
                </c:pt>
                <c:pt idx="5">
                  <c:v>2242.5</c:v>
                </c:pt>
                <c:pt idx="6">
                  <c:v>2242.5</c:v>
                </c:pt>
                <c:pt idx="7">
                  <c:v>2242.5</c:v>
                </c:pt>
                <c:pt idx="8">
                  <c:v>2242.5</c:v>
                </c:pt>
                <c:pt idx="9">
                  <c:v>2242.5</c:v>
                </c:pt>
                <c:pt idx="10">
                  <c:v>2242.5</c:v>
                </c:pt>
                <c:pt idx="11">
                  <c:v>2242.5</c:v>
                </c:pt>
                <c:pt idx="12">
                  <c:v>2242.5</c:v>
                </c:pt>
                <c:pt idx="13">
                  <c:v>2242.5</c:v>
                </c:pt>
                <c:pt idx="14">
                  <c:v>2242.5</c:v>
                </c:pt>
                <c:pt idx="15">
                  <c:v>2242.5</c:v>
                </c:pt>
                <c:pt idx="16">
                  <c:v>2242.5</c:v>
                </c:pt>
                <c:pt idx="17">
                  <c:v>2242.5</c:v>
                </c:pt>
                <c:pt idx="18">
                  <c:v>2242.5</c:v>
                </c:pt>
                <c:pt idx="19">
                  <c:v>2242.5</c:v>
                </c:pt>
                <c:pt idx="20">
                  <c:v>2242.5</c:v>
                </c:pt>
                <c:pt idx="21">
                  <c:v>2242.5</c:v>
                </c:pt>
                <c:pt idx="22">
                  <c:v>2242.5</c:v>
                </c:pt>
                <c:pt idx="23">
                  <c:v>2242.5</c:v>
                </c:pt>
                <c:pt idx="24">
                  <c:v>2242.5</c:v>
                </c:pt>
                <c:pt idx="25">
                  <c:v>2242.5</c:v>
                </c:pt>
                <c:pt idx="26">
                  <c:v>2242.5</c:v>
                </c:pt>
                <c:pt idx="27">
                  <c:v>2242.5</c:v>
                </c:pt>
                <c:pt idx="28">
                  <c:v>2242.5</c:v>
                </c:pt>
                <c:pt idx="29">
                  <c:v>2242.5</c:v>
                </c:pt>
                <c:pt idx="30">
                  <c:v>2242.5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C8-40D2-A6AA-01973DA59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2958640"/>
        <c:axId val="372959032"/>
      </c:lineChart>
      <c:catAx>
        <c:axId val="37295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2959032"/>
        <c:crosses val="autoZero"/>
        <c:auto val="1"/>
        <c:lblAlgn val="ctr"/>
        <c:lblOffset val="100"/>
        <c:noMultiLvlLbl val="0"/>
      </c:catAx>
      <c:valAx>
        <c:axId val="372959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295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8417059313368961"/>
                  <c:y val="-0.293932913061101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LME'!$Y$92:$Y$121</c:f>
              <c:strCache>
                <c:ptCount val="30"/>
                <c:pt idx="0">
                  <c:v>01.04.2023</c:v>
                </c:pt>
                <c:pt idx="1">
                  <c:v>02.04.2023</c:v>
                </c:pt>
                <c:pt idx="2">
                  <c:v>03.04.2023</c:v>
                </c:pt>
                <c:pt idx="3">
                  <c:v>04.04.2023</c:v>
                </c:pt>
                <c:pt idx="4">
                  <c:v>05.04.2023</c:v>
                </c:pt>
                <c:pt idx="5">
                  <c:v>06.04.2023</c:v>
                </c:pt>
                <c:pt idx="6">
                  <c:v>07.04.2023</c:v>
                </c:pt>
                <c:pt idx="7">
                  <c:v>08.04.2023</c:v>
                </c:pt>
                <c:pt idx="8">
                  <c:v>09.04.2023</c:v>
                </c:pt>
                <c:pt idx="9">
                  <c:v>10.04.2023</c:v>
                </c:pt>
                <c:pt idx="10">
                  <c:v>11.04.2023</c:v>
                </c:pt>
                <c:pt idx="11">
                  <c:v>12.04.2023</c:v>
                </c:pt>
                <c:pt idx="12">
                  <c:v>13.04.2023</c:v>
                </c:pt>
                <c:pt idx="13">
                  <c:v>14.04.2023</c:v>
                </c:pt>
                <c:pt idx="14">
                  <c:v>15.04.2023</c:v>
                </c:pt>
                <c:pt idx="15">
                  <c:v>16.04.2023</c:v>
                </c:pt>
                <c:pt idx="16">
                  <c:v>17.04.2023</c:v>
                </c:pt>
                <c:pt idx="17">
                  <c:v>18.04.2023</c:v>
                </c:pt>
                <c:pt idx="18">
                  <c:v>19.04.2023</c:v>
                </c:pt>
                <c:pt idx="19">
                  <c:v>20.04.2023</c:v>
                </c:pt>
                <c:pt idx="20">
                  <c:v>21.04.2023</c:v>
                </c:pt>
                <c:pt idx="21">
                  <c:v>22.04.2023</c:v>
                </c:pt>
                <c:pt idx="22">
                  <c:v>23.04.2023</c:v>
                </c:pt>
                <c:pt idx="23">
                  <c:v>24.04.2023</c:v>
                </c:pt>
                <c:pt idx="24">
                  <c:v>25.04.2023</c:v>
                </c:pt>
                <c:pt idx="25">
                  <c:v>26.04.2023</c:v>
                </c:pt>
                <c:pt idx="26">
                  <c:v>27.04.2023</c:v>
                </c:pt>
                <c:pt idx="27">
                  <c:v>28.04.2023</c:v>
                </c:pt>
                <c:pt idx="28">
                  <c:v>29.04.2023</c:v>
                </c:pt>
                <c:pt idx="29">
                  <c:v>30.04.2023</c:v>
                </c:pt>
              </c:strCache>
            </c:strRef>
          </c:cat>
          <c:val>
            <c:numRef>
              <c:f>'Техничка LME'!$Z$92:$Z$121</c:f>
              <c:numCache>
                <c:formatCode>0.0000</c:formatCode>
                <c:ptCount val="30"/>
                <c:pt idx="0">
                  <c:v>2242.5</c:v>
                </c:pt>
                <c:pt idx="1">
                  <c:v>2242.5</c:v>
                </c:pt>
                <c:pt idx="2">
                  <c:v>2242.5</c:v>
                </c:pt>
                <c:pt idx="3">
                  <c:v>2242.5</c:v>
                </c:pt>
                <c:pt idx="4">
                  <c:v>2242.5</c:v>
                </c:pt>
                <c:pt idx="5">
                  <c:v>2242.5</c:v>
                </c:pt>
                <c:pt idx="6">
                  <c:v>2242.5</c:v>
                </c:pt>
                <c:pt idx="7">
                  <c:v>2242.5</c:v>
                </c:pt>
                <c:pt idx="8">
                  <c:v>2242.5</c:v>
                </c:pt>
                <c:pt idx="9">
                  <c:v>2242.5</c:v>
                </c:pt>
                <c:pt idx="10">
                  <c:v>2242.5</c:v>
                </c:pt>
                <c:pt idx="11">
                  <c:v>2242.5</c:v>
                </c:pt>
                <c:pt idx="12">
                  <c:v>2242.5</c:v>
                </c:pt>
                <c:pt idx="13">
                  <c:v>2242.5</c:v>
                </c:pt>
                <c:pt idx="14">
                  <c:v>2242.5</c:v>
                </c:pt>
                <c:pt idx="15">
                  <c:v>2242.5</c:v>
                </c:pt>
                <c:pt idx="16">
                  <c:v>2242.5</c:v>
                </c:pt>
                <c:pt idx="17">
                  <c:v>2242.5</c:v>
                </c:pt>
                <c:pt idx="18">
                  <c:v>2242.5</c:v>
                </c:pt>
                <c:pt idx="19">
                  <c:v>2242.5</c:v>
                </c:pt>
                <c:pt idx="20">
                  <c:v>2242.5</c:v>
                </c:pt>
                <c:pt idx="21">
                  <c:v>2242.5</c:v>
                </c:pt>
                <c:pt idx="22">
                  <c:v>2242.5</c:v>
                </c:pt>
                <c:pt idx="23">
                  <c:v>2242.5</c:v>
                </c:pt>
                <c:pt idx="24">
                  <c:v>2242.5</c:v>
                </c:pt>
                <c:pt idx="25">
                  <c:v>2242.5</c:v>
                </c:pt>
                <c:pt idx="26">
                  <c:v>2242.5</c:v>
                </c:pt>
                <c:pt idx="27">
                  <c:v>2242.5</c:v>
                </c:pt>
                <c:pt idx="28">
                  <c:v>2242.5</c:v>
                </c:pt>
                <c:pt idx="29">
                  <c:v>2242.5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9E-4B35-B0FB-FCB4892C0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2959424"/>
        <c:axId val="372959816"/>
      </c:lineChart>
      <c:catAx>
        <c:axId val="37295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2959816"/>
        <c:crosses val="autoZero"/>
        <c:auto val="1"/>
        <c:lblAlgn val="ctr"/>
        <c:lblOffset val="100"/>
        <c:noMultiLvlLbl val="0"/>
      </c:catAx>
      <c:valAx>
        <c:axId val="37295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2959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8981711623396472"/>
                  <c:y val="-0.3517250109855866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LME'!$Y$122:$Y$152</c:f>
              <c:strCache>
                <c:ptCount val="31"/>
                <c:pt idx="0">
                  <c:v>01.05.2023</c:v>
                </c:pt>
                <c:pt idx="1">
                  <c:v>02.05.2023</c:v>
                </c:pt>
                <c:pt idx="2">
                  <c:v>03.05.2023</c:v>
                </c:pt>
                <c:pt idx="3">
                  <c:v>04.05.2023</c:v>
                </c:pt>
                <c:pt idx="4">
                  <c:v>05.05.2023</c:v>
                </c:pt>
                <c:pt idx="5">
                  <c:v>06.05.2023</c:v>
                </c:pt>
                <c:pt idx="6">
                  <c:v>07.05.2023</c:v>
                </c:pt>
                <c:pt idx="7">
                  <c:v>08.05.2023</c:v>
                </c:pt>
                <c:pt idx="8">
                  <c:v>09.05.2023</c:v>
                </c:pt>
                <c:pt idx="9">
                  <c:v>10.05.2023</c:v>
                </c:pt>
                <c:pt idx="10">
                  <c:v>11.05.2023</c:v>
                </c:pt>
                <c:pt idx="11">
                  <c:v>12.05.2023</c:v>
                </c:pt>
                <c:pt idx="12">
                  <c:v>13.05.2023</c:v>
                </c:pt>
                <c:pt idx="13">
                  <c:v>14.05.2023</c:v>
                </c:pt>
                <c:pt idx="14">
                  <c:v>15.05.2023</c:v>
                </c:pt>
                <c:pt idx="15">
                  <c:v>16.05.2023</c:v>
                </c:pt>
                <c:pt idx="16">
                  <c:v>17.05.2023</c:v>
                </c:pt>
                <c:pt idx="17">
                  <c:v>18.05.2023</c:v>
                </c:pt>
                <c:pt idx="18">
                  <c:v>19.05.2023</c:v>
                </c:pt>
                <c:pt idx="19">
                  <c:v>20.05.2023</c:v>
                </c:pt>
                <c:pt idx="20">
                  <c:v>21.05.2023</c:v>
                </c:pt>
                <c:pt idx="21">
                  <c:v>22.05.2023</c:v>
                </c:pt>
                <c:pt idx="22">
                  <c:v>23.05.2023</c:v>
                </c:pt>
                <c:pt idx="23">
                  <c:v>24.05.2023</c:v>
                </c:pt>
                <c:pt idx="24">
                  <c:v>25.05.2023</c:v>
                </c:pt>
                <c:pt idx="25">
                  <c:v>26.05.2023</c:v>
                </c:pt>
                <c:pt idx="26">
                  <c:v>27.05.2023</c:v>
                </c:pt>
                <c:pt idx="27">
                  <c:v>28.05.2023</c:v>
                </c:pt>
                <c:pt idx="28">
                  <c:v>29.05.2023</c:v>
                </c:pt>
                <c:pt idx="29">
                  <c:v>30.05.2023</c:v>
                </c:pt>
                <c:pt idx="30">
                  <c:v>31.05.2023</c:v>
                </c:pt>
              </c:strCache>
            </c:strRef>
          </c:cat>
          <c:val>
            <c:numRef>
              <c:f>'Техничка LME'!$Z$122:$Z$152</c:f>
              <c:numCache>
                <c:formatCode>0.0000</c:formatCode>
                <c:ptCount val="31"/>
                <c:pt idx="0">
                  <c:v>2242.5</c:v>
                </c:pt>
                <c:pt idx="1">
                  <c:v>2242.5</c:v>
                </c:pt>
                <c:pt idx="2">
                  <c:v>2242.5</c:v>
                </c:pt>
                <c:pt idx="3">
                  <c:v>2242.5</c:v>
                </c:pt>
                <c:pt idx="4">
                  <c:v>2242.5</c:v>
                </c:pt>
                <c:pt idx="5">
                  <c:v>2242.5</c:v>
                </c:pt>
                <c:pt idx="6">
                  <c:v>2242.5</c:v>
                </c:pt>
                <c:pt idx="7">
                  <c:v>2242.5</c:v>
                </c:pt>
                <c:pt idx="8">
                  <c:v>2242.5</c:v>
                </c:pt>
                <c:pt idx="9">
                  <c:v>2242.5</c:v>
                </c:pt>
                <c:pt idx="10">
                  <c:v>2242.5</c:v>
                </c:pt>
                <c:pt idx="11">
                  <c:v>2242.5</c:v>
                </c:pt>
                <c:pt idx="12">
                  <c:v>2242.5</c:v>
                </c:pt>
                <c:pt idx="13">
                  <c:v>2242.5</c:v>
                </c:pt>
                <c:pt idx="14">
                  <c:v>2242.5</c:v>
                </c:pt>
                <c:pt idx="15">
                  <c:v>2242.5</c:v>
                </c:pt>
                <c:pt idx="16">
                  <c:v>2242.5</c:v>
                </c:pt>
                <c:pt idx="17">
                  <c:v>2242.5</c:v>
                </c:pt>
                <c:pt idx="18">
                  <c:v>2242.5</c:v>
                </c:pt>
                <c:pt idx="19">
                  <c:v>2242.5</c:v>
                </c:pt>
                <c:pt idx="20">
                  <c:v>2242.5</c:v>
                </c:pt>
                <c:pt idx="21">
                  <c:v>2242.5</c:v>
                </c:pt>
                <c:pt idx="22">
                  <c:v>2242.5</c:v>
                </c:pt>
                <c:pt idx="23">
                  <c:v>2242.5</c:v>
                </c:pt>
                <c:pt idx="24">
                  <c:v>2242.5</c:v>
                </c:pt>
                <c:pt idx="25">
                  <c:v>2242.5</c:v>
                </c:pt>
                <c:pt idx="26">
                  <c:v>2242.5</c:v>
                </c:pt>
                <c:pt idx="27">
                  <c:v>2242.5</c:v>
                </c:pt>
                <c:pt idx="28">
                  <c:v>2242.5</c:v>
                </c:pt>
                <c:pt idx="29">
                  <c:v>2242.5</c:v>
                </c:pt>
                <c:pt idx="30">
                  <c:v>2242.5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B2-4E66-AFCB-B51E3E314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2960992"/>
        <c:axId val="372961384"/>
      </c:lineChart>
      <c:catAx>
        <c:axId val="37296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2961384"/>
        <c:crosses val="autoZero"/>
        <c:auto val="1"/>
        <c:lblAlgn val="ctr"/>
        <c:lblOffset val="100"/>
        <c:noMultiLvlLbl val="0"/>
      </c:catAx>
      <c:valAx>
        <c:axId val="372961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2960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LME'!$Y$153:$Y$182</c:f>
              <c:strCache>
                <c:ptCount val="30"/>
                <c:pt idx="0">
                  <c:v>01.06.2023</c:v>
                </c:pt>
                <c:pt idx="1">
                  <c:v>02.06.2023</c:v>
                </c:pt>
                <c:pt idx="2">
                  <c:v>03.06.2023</c:v>
                </c:pt>
                <c:pt idx="3">
                  <c:v>04.06.2023</c:v>
                </c:pt>
                <c:pt idx="4">
                  <c:v>05.06.2023</c:v>
                </c:pt>
                <c:pt idx="5">
                  <c:v>06.06.2023</c:v>
                </c:pt>
                <c:pt idx="6">
                  <c:v>07.06.2023</c:v>
                </c:pt>
                <c:pt idx="7">
                  <c:v>08.06.2023</c:v>
                </c:pt>
                <c:pt idx="8">
                  <c:v>09.06.2023</c:v>
                </c:pt>
                <c:pt idx="9">
                  <c:v>10.06.2023</c:v>
                </c:pt>
                <c:pt idx="10">
                  <c:v>11.06.2023</c:v>
                </c:pt>
                <c:pt idx="11">
                  <c:v>12.06.2023</c:v>
                </c:pt>
                <c:pt idx="12">
                  <c:v>13.06.2023</c:v>
                </c:pt>
                <c:pt idx="13">
                  <c:v>14.06.2023</c:v>
                </c:pt>
                <c:pt idx="14">
                  <c:v>15.06.2023</c:v>
                </c:pt>
                <c:pt idx="15">
                  <c:v>16.06.2023</c:v>
                </c:pt>
                <c:pt idx="16">
                  <c:v>17.06.2023</c:v>
                </c:pt>
                <c:pt idx="17">
                  <c:v>18.06.2023</c:v>
                </c:pt>
                <c:pt idx="18">
                  <c:v>19.06.2023</c:v>
                </c:pt>
                <c:pt idx="19">
                  <c:v>20.06.2023</c:v>
                </c:pt>
                <c:pt idx="20">
                  <c:v>21.06.2023</c:v>
                </c:pt>
                <c:pt idx="21">
                  <c:v>22.06.2023</c:v>
                </c:pt>
                <c:pt idx="22">
                  <c:v>23.06.2023</c:v>
                </c:pt>
                <c:pt idx="23">
                  <c:v>24.06.2023</c:v>
                </c:pt>
                <c:pt idx="24">
                  <c:v>25.06.2023</c:v>
                </c:pt>
                <c:pt idx="25">
                  <c:v>26.06.2023</c:v>
                </c:pt>
                <c:pt idx="26">
                  <c:v>27.06.2023</c:v>
                </c:pt>
                <c:pt idx="27">
                  <c:v>28.06.2023</c:v>
                </c:pt>
                <c:pt idx="28">
                  <c:v>29.06.2023</c:v>
                </c:pt>
                <c:pt idx="29">
                  <c:v>30.06.2023</c:v>
                </c:pt>
              </c:strCache>
            </c:strRef>
          </c:cat>
          <c:val>
            <c:numRef>
              <c:f>'Техничка LME'!$Z$153:$Z$182</c:f>
              <c:numCache>
                <c:formatCode>0.0000</c:formatCode>
                <c:ptCount val="30"/>
                <c:pt idx="0">
                  <c:v>2242.5</c:v>
                </c:pt>
                <c:pt idx="1">
                  <c:v>2242.5</c:v>
                </c:pt>
                <c:pt idx="2">
                  <c:v>2242.5</c:v>
                </c:pt>
                <c:pt idx="3">
                  <c:v>2242.5</c:v>
                </c:pt>
                <c:pt idx="4">
                  <c:v>2242.5</c:v>
                </c:pt>
                <c:pt idx="5">
                  <c:v>2242.5</c:v>
                </c:pt>
                <c:pt idx="6">
                  <c:v>2242.5</c:v>
                </c:pt>
                <c:pt idx="7">
                  <c:v>2242.5</c:v>
                </c:pt>
                <c:pt idx="8">
                  <c:v>2242.5</c:v>
                </c:pt>
                <c:pt idx="9">
                  <c:v>2242.5</c:v>
                </c:pt>
                <c:pt idx="10">
                  <c:v>2242.5</c:v>
                </c:pt>
                <c:pt idx="11">
                  <c:v>2242.5</c:v>
                </c:pt>
                <c:pt idx="12">
                  <c:v>2242.5</c:v>
                </c:pt>
                <c:pt idx="13">
                  <c:v>2242.5</c:v>
                </c:pt>
                <c:pt idx="14">
                  <c:v>2242.5</c:v>
                </c:pt>
                <c:pt idx="15">
                  <c:v>2242.5</c:v>
                </c:pt>
                <c:pt idx="16">
                  <c:v>2242.5</c:v>
                </c:pt>
                <c:pt idx="17">
                  <c:v>2242.5</c:v>
                </c:pt>
                <c:pt idx="18">
                  <c:v>2242.5</c:v>
                </c:pt>
                <c:pt idx="19">
                  <c:v>2242.5</c:v>
                </c:pt>
                <c:pt idx="20">
                  <c:v>2242.5</c:v>
                </c:pt>
                <c:pt idx="21">
                  <c:v>2242.5</c:v>
                </c:pt>
                <c:pt idx="22">
                  <c:v>2242.5</c:v>
                </c:pt>
                <c:pt idx="23">
                  <c:v>2242.5</c:v>
                </c:pt>
                <c:pt idx="24">
                  <c:v>2242.5</c:v>
                </c:pt>
                <c:pt idx="25">
                  <c:v>2242.5</c:v>
                </c:pt>
                <c:pt idx="26">
                  <c:v>2242.5</c:v>
                </c:pt>
                <c:pt idx="27">
                  <c:v>2242.5</c:v>
                </c:pt>
                <c:pt idx="28">
                  <c:v>2242.5</c:v>
                </c:pt>
                <c:pt idx="29">
                  <c:v>2242.5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73-4821-B7E0-108F805BA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2961776"/>
        <c:axId val="372962168"/>
      </c:lineChart>
      <c:catAx>
        <c:axId val="37296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2962168"/>
        <c:crosses val="autoZero"/>
        <c:auto val="1"/>
        <c:lblAlgn val="ctr"/>
        <c:lblOffset val="100"/>
        <c:noMultiLvlLbl val="0"/>
      </c:catAx>
      <c:valAx>
        <c:axId val="37296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2961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16810633610557715"/>
                  <c:y val="9.69470415602089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LME'!$Y$183:$Y$213</c:f>
              <c:strCache>
                <c:ptCount val="31"/>
                <c:pt idx="0">
                  <c:v>01.07.2023</c:v>
                </c:pt>
                <c:pt idx="1">
                  <c:v>02.07.2023</c:v>
                </c:pt>
                <c:pt idx="2">
                  <c:v>03.07.2023</c:v>
                </c:pt>
                <c:pt idx="3">
                  <c:v>04.07.2023</c:v>
                </c:pt>
                <c:pt idx="4">
                  <c:v>05.07.2023</c:v>
                </c:pt>
                <c:pt idx="5">
                  <c:v>06.07.2023</c:v>
                </c:pt>
                <c:pt idx="6">
                  <c:v>07.07.2023</c:v>
                </c:pt>
                <c:pt idx="7">
                  <c:v>08.07.2023</c:v>
                </c:pt>
                <c:pt idx="8">
                  <c:v>09.07.2023</c:v>
                </c:pt>
                <c:pt idx="9">
                  <c:v>10.07.2023</c:v>
                </c:pt>
                <c:pt idx="10">
                  <c:v>11.07.2023</c:v>
                </c:pt>
                <c:pt idx="11">
                  <c:v>12.07.2023</c:v>
                </c:pt>
                <c:pt idx="12">
                  <c:v>13.07.2023</c:v>
                </c:pt>
                <c:pt idx="13">
                  <c:v>14.07.2023</c:v>
                </c:pt>
                <c:pt idx="14">
                  <c:v>15.07.2023</c:v>
                </c:pt>
                <c:pt idx="15">
                  <c:v>16.07.2023</c:v>
                </c:pt>
                <c:pt idx="16">
                  <c:v>17.07.2023</c:v>
                </c:pt>
                <c:pt idx="17">
                  <c:v>18.07.2023</c:v>
                </c:pt>
                <c:pt idx="18">
                  <c:v>19.07.2023</c:v>
                </c:pt>
                <c:pt idx="19">
                  <c:v>20.07.2023</c:v>
                </c:pt>
                <c:pt idx="20">
                  <c:v>21.07.2023</c:v>
                </c:pt>
                <c:pt idx="21">
                  <c:v>22.07.2023</c:v>
                </c:pt>
                <c:pt idx="22">
                  <c:v>23.07.2023</c:v>
                </c:pt>
                <c:pt idx="23">
                  <c:v>24.07.2023</c:v>
                </c:pt>
                <c:pt idx="24">
                  <c:v>25.07.2023</c:v>
                </c:pt>
                <c:pt idx="25">
                  <c:v>26.07.2023</c:v>
                </c:pt>
                <c:pt idx="26">
                  <c:v>27.07.2023</c:v>
                </c:pt>
                <c:pt idx="27">
                  <c:v>28.07.2023</c:v>
                </c:pt>
                <c:pt idx="28">
                  <c:v>29.07.2023</c:v>
                </c:pt>
                <c:pt idx="29">
                  <c:v>30.07.2023</c:v>
                </c:pt>
                <c:pt idx="30">
                  <c:v>31.07.2023</c:v>
                </c:pt>
              </c:strCache>
            </c:strRef>
          </c:cat>
          <c:val>
            <c:numRef>
              <c:f>'Техничка LME'!$Z$183:$Z$213</c:f>
              <c:numCache>
                <c:formatCode>0.0000</c:formatCode>
                <c:ptCount val="31"/>
                <c:pt idx="0">
                  <c:v>2242.5</c:v>
                </c:pt>
                <c:pt idx="1">
                  <c:v>2242.5</c:v>
                </c:pt>
                <c:pt idx="2">
                  <c:v>2242.5</c:v>
                </c:pt>
                <c:pt idx="3">
                  <c:v>2242.5</c:v>
                </c:pt>
                <c:pt idx="4">
                  <c:v>2242.5</c:v>
                </c:pt>
                <c:pt idx="5">
                  <c:v>2242.5</c:v>
                </c:pt>
                <c:pt idx="6">
                  <c:v>2242.5</c:v>
                </c:pt>
                <c:pt idx="7">
                  <c:v>2242.5</c:v>
                </c:pt>
                <c:pt idx="8">
                  <c:v>2242.5</c:v>
                </c:pt>
                <c:pt idx="9">
                  <c:v>2242.5</c:v>
                </c:pt>
                <c:pt idx="10">
                  <c:v>2242.5</c:v>
                </c:pt>
                <c:pt idx="11">
                  <c:v>2242.5</c:v>
                </c:pt>
                <c:pt idx="12">
                  <c:v>2242.5</c:v>
                </c:pt>
                <c:pt idx="13">
                  <c:v>2242.5</c:v>
                </c:pt>
                <c:pt idx="14">
                  <c:v>2242.5</c:v>
                </c:pt>
                <c:pt idx="15">
                  <c:v>2242.5</c:v>
                </c:pt>
                <c:pt idx="16">
                  <c:v>2242.5</c:v>
                </c:pt>
                <c:pt idx="17">
                  <c:v>2242.5</c:v>
                </c:pt>
                <c:pt idx="18">
                  <c:v>2242.5</c:v>
                </c:pt>
                <c:pt idx="19">
                  <c:v>2242.5</c:v>
                </c:pt>
                <c:pt idx="20">
                  <c:v>2242.5</c:v>
                </c:pt>
                <c:pt idx="21">
                  <c:v>2242.5</c:v>
                </c:pt>
                <c:pt idx="22">
                  <c:v>2242.5</c:v>
                </c:pt>
                <c:pt idx="23">
                  <c:v>2242.5</c:v>
                </c:pt>
                <c:pt idx="24">
                  <c:v>2242.5</c:v>
                </c:pt>
                <c:pt idx="25">
                  <c:v>2242.5</c:v>
                </c:pt>
                <c:pt idx="26">
                  <c:v>2242.5</c:v>
                </c:pt>
                <c:pt idx="27">
                  <c:v>2242.5</c:v>
                </c:pt>
                <c:pt idx="28">
                  <c:v>2242.5</c:v>
                </c:pt>
                <c:pt idx="29">
                  <c:v>2242.5</c:v>
                </c:pt>
                <c:pt idx="30">
                  <c:v>2242.5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98-41DB-B5F9-7B4CFB69D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2963344"/>
        <c:axId val="375027184"/>
      </c:lineChart>
      <c:catAx>
        <c:axId val="37296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27184"/>
        <c:crosses val="autoZero"/>
        <c:auto val="1"/>
        <c:lblAlgn val="ctr"/>
        <c:lblOffset val="100"/>
        <c:noMultiLvlLbl val="0"/>
      </c:catAx>
      <c:valAx>
        <c:axId val="3750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2963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14668732673476056"/>
                  <c:y val="-7.6347088545654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LME'!$Y$214:$Y$244</c:f>
              <c:strCache>
                <c:ptCount val="31"/>
                <c:pt idx="0">
                  <c:v>01.08.2023</c:v>
                </c:pt>
                <c:pt idx="1">
                  <c:v>02.08.2023</c:v>
                </c:pt>
                <c:pt idx="2">
                  <c:v>03.08.2023</c:v>
                </c:pt>
                <c:pt idx="3">
                  <c:v>04.08.2023</c:v>
                </c:pt>
                <c:pt idx="4">
                  <c:v>05.08.2023</c:v>
                </c:pt>
                <c:pt idx="5">
                  <c:v>06.08.2023</c:v>
                </c:pt>
                <c:pt idx="6">
                  <c:v>07.08.2023</c:v>
                </c:pt>
                <c:pt idx="7">
                  <c:v>08.08.2023</c:v>
                </c:pt>
                <c:pt idx="8">
                  <c:v>09.08.2023</c:v>
                </c:pt>
                <c:pt idx="9">
                  <c:v>10.08.2023</c:v>
                </c:pt>
                <c:pt idx="10">
                  <c:v>11.08.2023</c:v>
                </c:pt>
                <c:pt idx="11">
                  <c:v>12.08.2023</c:v>
                </c:pt>
                <c:pt idx="12">
                  <c:v>13.08.2023</c:v>
                </c:pt>
                <c:pt idx="13">
                  <c:v>14.08.2023</c:v>
                </c:pt>
                <c:pt idx="14">
                  <c:v>15.08.2023</c:v>
                </c:pt>
                <c:pt idx="15">
                  <c:v>16.08.2023</c:v>
                </c:pt>
                <c:pt idx="16">
                  <c:v>17.08.2023</c:v>
                </c:pt>
                <c:pt idx="17">
                  <c:v>18.08.2023</c:v>
                </c:pt>
                <c:pt idx="18">
                  <c:v>19.08.2023</c:v>
                </c:pt>
                <c:pt idx="19">
                  <c:v>20.08.2023</c:v>
                </c:pt>
                <c:pt idx="20">
                  <c:v>21.08.2023</c:v>
                </c:pt>
                <c:pt idx="21">
                  <c:v>22.08.2023</c:v>
                </c:pt>
                <c:pt idx="22">
                  <c:v>23.08.2023</c:v>
                </c:pt>
                <c:pt idx="23">
                  <c:v>24.08.2023</c:v>
                </c:pt>
                <c:pt idx="24">
                  <c:v>25.08.2023</c:v>
                </c:pt>
                <c:pt idx="25">
                  <c:v>26.08.2023</c:v>
                </c:pt>
                <c:pt idx="26">
                  <c:v>27.08.2023</c:v>
                </c:pt>
                <c:pt idx="27">
                  <c:v>28.08.2023</c:v>
                </c:pt>
                <c:pt idx="28">
                  <c:v>29.08.2023</c:v>
                </c:pt>
                <c:pt idx="29">
                  <c:v>30.08.2023</c:v>
                </c:pt>
                <c:pt idx="30">
                  <c:v>31.08.2023</c:v>
                </c:pt>
              </c:strCache>
            </c:strRef>
          </c:cat>
          <c:val>
            <c:numRef>
              <c:f>'Техничка LME'!$Z$214:$Z$244</c:f>
              <c:numCache>
                <c:formatCode>0.0000</c:formatCode>
                <c:ptCount val="31"/>
                <c:pt idx="0">
                  <c:v>2242.5</c:v>
                </c:pt>
                <c:pt idx="1">
                  <c:v>2242.5</c:v>
                </c:pt>
                <c:pt idx="2">
                  <c:v>2242.5</c:v>
                </c:pt>
                <c:pt idx="3">
                  <c:v>2242.5</c:v>
                </c:pt>
                <c:pt idx="4">
                  <c:v>2242.5</c:v>
                </c:pt>
                <c:pt idx="5">
                  <c:v>2242.5</c:v>
                </c:pt>
                <c:pt idx="6">
                  <c:v>2242.5</c:v>
                </c:pt>
                <c:pt idx="7">
                  <c:v>2242.5</c:v>
                </c:pt>
                <c:pt idx="8">
                  <c:v>2242.5</c:v>
                </c:pt>
                <c:pt idx="9">
                  <c:v>2242.5</c:v>
                </c:pt>
                <c:pt idx="10">
                  <c:v>2242.5</c:v>
                </c:pt>
                <c:pt idx="11">
                  <c:v>2242.5</c:v>
                </c:pt>
                <c:pt idx="12">
                  <c:v>2242.5</c:v>
                </c:pt>
                <c:pt idx="13">
                  <c:v>2242.5</c:v>
                </c:pt>
                <c:pt idx="14">
                  <c:v>2242.5</c:v>
                </c:pt>
                <c:pt idx="15">
                  <c:v>2242.5</c:v>
                </c:pt>
                <c:pt idx="16">
                  <c:v>2242.5</c:v>
                </c:pt>
                <c:pt idx="17">
                  <c:v>2242.5</c:v>
                </c:pt>
                <c:pt idx="18">
                  <c:v>2242.5</c:v>
                </c:pt>
                <c:pt idx="19">
                  <c:v>2242.5</c:v>
                </c:pt>
                <c:pt idx="20">
                  <c:v>2242.5</c:v>
                </c:pt>
                <c:pt idx="21">
                  <c:v>2242.5</c:v>
                </c:pt>
                <c:pt idx="22">
                  <c:v>2242.5</c:v>
                </c:pt>
                <c:pt idx="23">
                  <c:v>2242.5</c:v>
                </c:pt>
                <c:pt idx="24">
                  <c:v>2242.5</c:v>
                </c:pt>
                <c:pt idx="25">
                  <c:v>2242.5</c:v>
                </c:pt>
                <c:pt idx="26">
                  <c:v>2242.5</c:v>
                </c:pt>
                <c:pt idx="27">
                  <c:v>2242.5</c:v>
                </c:pt>
                <c:pt idx="28">
                  <c:v>2242.5</c:v>
                </c:pt>
                <c:pt idx="29">
                  <c:v>2242.5</c:v>
                </c:pt>
                <c:pt idx="30">
                  <c:v>2242.5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2C-41E4-A139-E73425D26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027968"/>
        <c:axId val="375028360"/>
      </c:lineChart>
      <c:catAx>
        <c:axId val="37502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28360"/>
        <c:crosses val="autoZero"/>
        <c:auto val="1"/>
        <c:lblAlgn val="ctr"/>
        <c:lblOffset val="100"/>
        <c:noMultiLvlLbl val="0"/>
      </c:catAx>
      <c:valAx>
        <c:axId val="37502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27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LME'!$Y$245:$Y$274</c:f>
              <c:strCache>
                <c:ptCount val="30"/>
                <c:pt idx="0">
                  <c:v>01.09.2023</c:v>
                </c:pt>
                <c:pt idx="1">
                  <c:v>02.09.2023</c:v>
                </c:pt>
                <c:pt idx="2">
                  <c:v>03.09.2023</c:v>
                </c:pt>
                <c:pt idx="3">
                  <c:v>04.09.2023</c:v>
                </c:pt>
                <c:pt idx="4">
                  <c:v>05.09.2023</c:v>
                </c:pt>
                <c:pt idx="5">
                  <c:v>06.09.2023</c:v>
                </c:pt>
                <c:pt idx="6">
                  <c:v>07.09.2023</c:v>
                </c:pt>
                <c:pt idx="7">
                  <c:v>08.09.2023</c:v>
                </c:pt>
                <c:pt idx="8">
                  <c:v>09.09.2023</c:v>
                </c:pt>
                <c:pt idx="9">
                  <c:v>10.09.2023</c:v>
                </c:pt>
                <c:pt idx="10">
                  <c:v>11.09.2023</c:v>
                </c:pt>
                <c:pt idx="11">
                  <c:v>12.09.2023</c:v>
                </c:pt>
                <c:pt idx="12">
                  <c:v>13.09.2023</c:v>
                </c:pt>
                <c:pt idx="13">
                  <c:v>14.09.2023</c:v>
                </c:pt>
                <c:pt idx="14">
                  <c:v>15.09.2023</c:v>
                </c:pt>
                <c:pt idx="15">
                  <c:v>16.09.2023</c:v>
                </c:pt>
                <c:pt idx="16">
                  <c:v>17.09.2023</c:v>
                </c:pt>
                <c:pt idx="17">
                  <c:v>18.09.2023</c:v>
                </c:pt>
                <c:pt idx="18">
                  <c:v>19.09.2023</c:v>
                </c:pt>
                <c:pt idx="19">
                  <c:v>20.09.2023</c:v>
                </c:pt>
                <c:pt idx="20">
                  <c:v>21.09.2023</c:v>
                </c:pt>
                <c:pt idx="21">
                  <c:v>22.09.2023</c:v>
                </c:pt>
                <c:pt idx="22">
                  <c:v>23.09.2023</c:v>
                </c:pt>
                <c:pt idx="23">
                  <c:v>24.09.2023</c:v>
                </c:pt>
                <c:pt idx="24">
                  <c:v>25.09.2023</c:v>
                </c:pt>
                <c:pt idx="25">
                  <c:v>26.09.2023</c:v>
                </c:pt>
                <c:pt idx="26">
                  <c:v>27.09.2023</c:v>
                </c:pt>
                <c:pt idx="27">
                  <c:v>28.09.2023</c:v>
                </c:pt>
                <c:pt idx="28">
                  <c:v>29.09.2023</c:v>
                </c:pt>
                <c:pt idx="29">
                  <c:v>30.09.2023</c:v>
                </c:pt>
              </c:strCache>
            </c:strRef>
          </c:cat>
          <c:val>
            <c:numRef>
              <c:f>'Техничка LME'!$Z$245:$Z$274</c:f>
              <c:numCache>
                <c:formatCode>0.0000</c:formatCode>
                <c:ptCount val="30"/>
                <c:pt idx="0">
                  <c:v>2242.5</c:v>
                </c:pt>
                <c:pt idx="1">
                  <c:v>2242.5</c:v>
                </c:pt>
                <c:pt idx="2">
                  <c:v>2242.5</c:v>
                </c:pt>
                <c:pt idx="3">
                  <c:v>2242.5</c:v>
                </c:pt>
                <c:pt idx="4">
                  <c:v>2242.5</c:v>
                </c:pt>
                <c:pt idx="5">
                  <c:v>2242.5</c:v>
                </c:pt>
                <c:pt idx="6">
                  <c:v>2242.5</c:v>
                </c:pt>
                <c:pt idx="7">
                  <c:v>2242.5</c:v>
                </c:pt>
                <c:pt idx="8">
                  <c:v>2242.5</c:v>
                </c:pt>
                <c:pt idx="9">
                  <c:v>2242.5</c:v>
                </c:pt>
                <c:pt idx="10">
                  <c:v>2242.5</c:v>
                </c:pt>
                <c:pt idx="11">
                  <c:v>2242.5</c:v>
                </c:pt>
                <c:pt idx="12">
                  <c:v>2242.5</c:v>
                </c:pt>
                <c:pt idx="13">
                  <c:v>2242.5</c:v>
                </c:pt>
                <c:pt idx="14">
                  <c:v>2242.5</c:v>
                </c:pt>
                <c:pt idx="15">
                  <c:v>2242.5</c:v>
                </c:pt>
                <c:pt idx="16">
                  <c:v>2242.5</c:v>
                </c:pt>
                <c:pt idx="17">
                  <c:v>2242.5</c:v>
                </c:pt>
                <c:pt idx="18">
                  <c:v>2242.5</c:v>
                </c:pt>
                <c:pt idx="19">
                  <c:v>2242.5</c:v>
                </c:pt>
                <c:pt idx="20">
                  <c:v>2242.5</c:v>
                </c:pt>
                <c:pt idx="21">
                  <c:v>2242.5</c:v>
                </c:pt>
                <c:pt idx="22">
                  <c:v>2242.5</c:v>
                </c:pt>
                <c:pt idx="23">
                  <c:v>2242.5</c:v>
                </c:pt>
                <c:pt idx="24">
                  <c:v>2242.5</c:v>
                </c:pt>
                <c:pt idx="25">
                  <c:v>2242.5</c:v>
                </c:pt>
                <c:pt idx="26">
                  <c:v>2242.5</c:v>
                </c:pt>
                <c:pt idx="27">
                  <c:v>2242.5</c:v>
                </c:pt>
                <c:pt idx="28">
                  <c:v>2242.5</c:v>
                </c:pt>
                <c:pt idx="29">
                  <c:v>2242.5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4D-4DFE-BFF3-5502617DE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028752"/>
        <c:axId val="375029144"/>
      </c:lineChart>
      <c:catAx>
        <c:axId val="37502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29144"/>
        <c:crosses val="autoZero"/>
        <c:auto val="1"/>
        <c:lblAlgn val="ctr"/>
        <c:lblOffset val="100"/>
        <c:noMultiLvlLbl val="0"/>
      </c:catAx>
      <c:valAx>
        <c:axId val="37502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2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LME'!$Y$275:$Y$305</c:f>
              <c:strCache>
                <c:ptCount val="31"/>
                <c:pt idx="0">
                  <c:v>01.10.2023</c:v>
                </c:pt>
                <c:pt idx="1">
                  <c:v>02.10.2023</c:v>
                </c:pt>
                <c:pt idx="2">
                  <c:v>03.10.2023</c:v>
                </c:pt>
                <c:pt idx="3">
                  <c:v>04.10.2023</c:v>
                </c:pt>
                <c:pt idx="4">
                  <c:v>05.10.2023</c:v>
                </c:pt>
                <c:pt idx="5">
                  <c:v>06.10.2023</c:v>
                </c:pt>
                <c:pt idx="6">
                  <c:v>07.10.2023</c:v>
                </c:pt>
                <c:pt idx="7">
                  <c:v>08.10.2023</c:v>
                </c:pt>
                <c:pt idx="8">
                  <c:v>09.10.2023</c:v>
                </c:pt>
                <c:pt idx="9">
                  <c:v>10.10.2023</c:v>
                </c:pt>
                <c:pt idx="10">
                  <c:v>11.10.2023</c:v>
                </c:pt>
                <c:pt idx="11">
                  <c:v>12.10.2023</c:v>
                </c:pt>
                <c:pt idx="12">
                  <c:v>13.10.2023</c:v>
                </c:pt>
                <c:pt idx="13">
                  <c:v>14.10.2023</c:v>
                </c:pt>
                <c:pt idx="14">
                  <c:v>15.10.2023</c:v>
                </c:pt>
                <c:pt idx="15">
                  <c:v>16.10.2023</c:v>
                </c:pt>
                <c:pt idx="16">
                  <c:v>17.10.2023</c:v>
                </c:pt>
                <c:pt idx="17">
                  <c:v>18.10.2023</c:v>
                </c:pt>
                <c:pt idx="18">
                  <c:v>19.10.2023</c:v>
                </c:pt>
                <c:pt idx="19">
                  <c:v>20.10.2023</c:v>
                </c:pt>
                <c:pt idx="20">
                  <c:v>21.10.2023</c:v>
                </c:pt>
                <c:pt idx="21">
                  <c:v>22.10.2023</c:v>
                </c:pt>
                <c:pt idx="22">
                  <c:v>23.10.2023</c:v>
                </c:pt>
                <c:pt idx="23">
                  <c:v>24.10.2023</c:v>
                </c:pt>
                <c:pt idx="24">
                  <c:v>25.10.2023</c:v>
                </c:pt>
                <c:pt idx="25">
                  <c:v>26.10.2023</c:v>
                </c:pt>
                <c:pt idx="26">
                  <c:v>27.10.2023</c:v>
                </c:pt>
                <c:pt idx="27">
                  <c:v>28.10.2023</c:v>
                </c:pt>
                <c:pt idx="28">
                  <c:v>29.10.2023</c:v>
                </c:pt>
                <c:pt idx="29">
                  <c:v>30.10.2023</c:v>
                </c:pt>
                <c:pt idx="30">
                  <c:v>31.10.2023</c:v>
                </c:pt>
              </c:strCache>
            </c:strRef>
          </c:cat>
          <c:val>
            <c:numRef>
              <c:f>'Техничка LME'!$Z$275:$Z$305</c:f>
              <c:numCache>
                <c:formatCode>0.0000</c:formatCode>
                <c:ptCount val="31"/>
                <c:pt idx="0">
                  <c:v>2242.5</c:v>
                </c:pt>
                <c:pt idx="1">
                  <c:v>2242.5</c:v>
                </c:pt>
                <c:pt idx="2">
                  <c:v>2242.5</c:v>
                </c:pt>
                <c:pt idx="3">
                  <c:v>2242.5</c:v>
                </c:pt>
                <c:pt idx="4">
                  <c:v>2242.5</c:v>
                </c:pt>
                <c:pt idx="5">
                  <c:v>2242.5</c:v>
                </c:pt>
                <c:pt idx="6">
                  <c:v>2242.5</c:v>
                </c:pt>
                <c:pt idx="7">
                  <c:v>2242.5</c:v>
                </c:pt>
                <c:pt idx="8">
                  <c:v>2242.5</c:v>
                </c:pt>
                <c:pt idx="9">
                  <c:v>2242.5</c:v>
                </c:pt>
                <c:pt idx="10">
                  <c:v>2242.5</c:v>
                </c:pt>
                <c:pt idx="11">
                  <c:v>2242.5</c:v>
                </c:pt>
                <c:pt idx="12">
                  <c:v>2242.5</c:v>
                </c:pt>
                <c:pt idx="13">
                  <c:v>2242.5</c:v>
                </c:pt>
                <c:pt idx="14">
                  <c:v>2242.5</c:v>
                </c:pt>
                <c:pt idx="15">
                  <c:v>2242.5</c:v>
                </c:pt>
                <c:pt idx="16">
                  <c:v>2242.5</c:v>
                </c:pt>
                <c:pt idx="17">
                  <c:v>2242.5</c:v>
                </c:pt>
                <c:pt idx="18">
                  <c:v>2242.5</c:v>
                </c:pt>
                <c:pt idx="19">
                  <c:v>2242.5</c:v>
                </c:pt>
                <c:pt idx="20">
                  <c:v>2242.5</c:v>
                </c:pt>
                <c:pt idx="21">
                  <c:v>2242.5</c:v>
                </c:pt>
                <c:pt idx="22">
                  <c:v>2242.5</c:v>
                </c:pt>
                <c:pt idx="23">
                  <c:v>2242.5</c:v>
                </c:pt>
                <c:pt idx="24">
                  <c:v>2242.5</c:v>
                </c:pt>
                <c:pt idx="25">
                  <c:v>2242.5</c:v>
                </c:pt>
                <c:pt idx="26">
                  <c:v>2242.5</c:v>
                </c:pt>
                <c:pt idx="27">
                  <c:v>2242.5</c:v>
                </c:pt>
                <c:pt idx="28">
                  <c:v>2242.5</c:v>
                </c:pt>
                <c:pt idx="29">
                  <c:v>2242.5</c:v>
                </c:pt>
                <c:pt idx="30">
                  <c:v>2242.5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B-4596-8C74-2FBE788D4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030320"/>
        <c:axId val="375030712"/>
      </c:lineChart>
      <c:catAx>
        <c:axId val="37503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30712"/>
        <c:crosses val="autoZero"/>
        <c:auto val="1"/>
        <c:lblAlgn val="ctr"/>
        <c:lblOffset val="100"/>
        <c:noMultiLvlLbl val="0"/>
      </c:catAx>
      <c:valAx>
        <c:axId val="375030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30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LME'!$Y$306:$Y$335</c:f>
              <c:strCache>
                <c:ptCount val="30"/>
                <c:pt idx="0">
                  <c:v>01.11.2023</c:v>
                </c:pt>
                <c:pt idx="1">
                  <c:v>02.11.2023</c:v>
                </c:pt>
                <c:pt idx="2">
                  <c:v>03.11.2023</c:v>
                </c:pt>
                <c:pt idx="3">
                  <c:v>04.11.2023</c:v>
                </c:pt>
                <c:pt idx="4">
                  <c:v>05.11.2023</c:v>
                </c:pt>
                <c:pt idx="5">
                  <c:v>06.11.2023</c:v>
                </c:pt>
                <c:pt idx="6">
                  <c:v>07.11.2023</c:v>
                </c:pt>
                <c:pt idx="7">
                  <c:v>08.11.2023</c:v>
                </c:pt>
                <c:pt idx="8">
                  <c:v>09.11.2023</c:v>
                </c:pt>
                <c:pt idx="9">
                  <c:v>10.11.2023</c:v>
                </c:pt>
                <c:pt idx="10">
                  <c:v>11.11.2023</c:v>
                </c:pt>
                <c:pt idx="11">
                  <c:v>12.11.2023</c:v>
                </c:pt>
                <c:pt idx="12">
                  <c:v>13.11.2023</c:v>
                </c:pt>
                <c:pt idx="13">
                  <c:v>14.11.2023</c:v>
                </c:pt>
                <c:pt idx="14">
                  <c:v>15.11.2023</c:v>
                </c:pt>
                <c:pt idx="15">
                  <c:v>16.11.2023</c:v>
                </c:pt>
                <c:pt idx="16">
                  <c:v>17.11.2023</c:v>
                </c:pt>
                <c:pt idx="17">
                  <c:v>18.11.2023</c:v>
                </c:pt>
                <c:pt idx="18">
                  <c:v>19.11.2023</c:v>
                </c:pt>
                <c:pt idx="19">
                  <c:v>20.11.2023</c:v>
                </c:pt>
                <c:pt idx="20">
                  <c:v>21.11.2023</c:v>
                </c:pt>
                <c:pt idx="21">
                  <c:v>22.11.2023</c:v>
                </c:pt>
                <c:pt idx="22">
                  <c:v>23.11.2023</c:v>
                </c:pt>
                <c:pt idx="23">
                  <c:v>24.11.2023</c:v>
                </c:pt>
                <c:pt idx="24">
                  <c:v>25.11.2023</c:v>
                </c:pt>
                <c:pt idx="25">
                  <c:v>26.11.2023</c:v>
                </c:pt>
                <c:pt idx="26">
                  <c:v>27.11.2023</c:v>
                </c:pt>
                <c:pt idx="27">
                  <c:v>28.11.2023</c:v>
                </c:pt>
                <c:pt idx="28">
                  <c:v>29.11.2023</c:v>
                </c:pt>
                <c:pt idx="29">
                  <c:v>30.11.2023</c:v>
                </c:pt>
              </c:strCache>
            </c:strRef>
          </c:cat>
          <c:val>
            <c:numRef>
              <c:f>'Техничка LME'!$Z$306:$Z$335</c:f>
              <c:numCache>
                <c:formatCode>0.0000</c:formatCode>
                <c:ptCount val="30"/>
                <c:pt idx="0">
                  <c:v>2242.5</c:v>
                </c:pt>
                <c:pt idx="1">
                  <c:v>2242.5</c:v>
                </c:pt>
                <c:pt idx="2">
                  <c:v>2242.5</c:v>
                </c:pt>
                <c:pt idx="3">
                  <c:v>2242.5</c:v>
                </c:pt>
                <c:pt idx="4">
                  <c:v>2242.5</c:v>
                </c:pt>
                <c:pt idx="5">
                  <c:v>2242.5</c:v>
                </c:pt>
                <c:pt idx="6">
                  <c:v>2242.5</c:v>
                </c:pt>
                <c:pt idx="7">
                  <c:v>2242.5</c:v>
                </c:pt>
                <c:pt idx="8">
                  <c:v>2242.5</c:v>
                </c:pt>
                <c:pt idx="9">
                  <c:v>2242.5</c:v>
                </c:pt>
                <c:pt idx="10">
                  <c:v>2242.5</c:v>
                </c:pt>
                <c:pt idx="11">
                  <c:v>2242.5</c:v>
                </c:pt>
                <c:pt idx="12">
                  <c:v>2242.5</c:v>
                </c:pt>
                <c:pt idx="13">
                  <c:v>2242.5</c:v>
                </c:pt>
                <c:pt idx="14">
                  <c:v>2242.5</c:v>
                </c:pt>
                <c:pt idx="15">
                  <c:v>2242.5</c:v>
                </c:pt>
                <c:pt idx="16">
                  <c:v>2242.5</c:v>
                </c:pt>
                <c:pt idx="17">
                  <c:v>2242.5</c:v>
                </c:pt>
                <c:pt idx="18">
                  <c:v>2242.5</c:v>
                </c:pt>
                <c:pt idx="19">
                  <c:v>2242.5</c:v>
                </c:pt>
                <c:pt idx="20">
                  <c:v>2242.5</c:v>
                </c:pt>
                <c:pt idx="21">
                  <c:v>2242.5</c:v>
                </c:pt>
                <c:pt idx="22">
                  <c:v>2242.5</c:v>
                </c:pt>
                <c:pt idx="23">
                  <c:v>2242.5</c:v>
                </c:pt>
                <c:pt idx="24">
                  <c:v>2242.5</c:v>
                </c:pt>
                <c:pt idx="25">
                  <c:v>2242.5</c:v>
                </c:pt>
                <c:pt idx="26">
                  <c:v>2242.5</c:v>
                </c:pt>
                <c:pt idx="27">
                  <c:v>2242.5</c:v>
                </c:pt>
                <c:pt idx="28">
                  <c:v>2242.5</c:v>
                </c:pt>
                <c:pt idx="29">
                  <c:v>2242.5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4-41E0-ABA9-5B654278A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031104"/>
        <c:axId val="375031496"/>
      </c:lineChart>
      <c:catAx>
        <c:axId val="37503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31496"/>
        <c:crosses val="autoZero"/>
        <c:auto val="1"/>
        <c:lblAlgn val="ctr"/>
        <c:lblOffset val="100"/>
        <c:noMultiLvlLbl val="0"/>
      </c:catAx>
      <c:valAx>
        <c:axId val="37503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31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LME'!$Y$336:$Y$366</c:f>
              <c:strCache>
                <c:ptCount val="31"/>
                <c:pt idx="0">
                  <c:v>01.12.2023</c:v>
                </c:pt>
                <c:pt idx="1">
                  <c:v>02.12.2023</c:v>
                </c:pt>
                <c:pt idx="2">
                  <c:v>03.12.2023</c:v>
                </c:pt>
                <c:pt idx="3">
                  <c:v>04.12.2023</c:v>
                </c:pt>
                <c:pt idx="4">
                  <c:v>05.12.2023</c:v>
                </c:pt>
                <c:pt idx="5">
                  <c:v>06.12.2023</c:v>
                </c:pt>
                <c:pt idx="6">
                  <c:v>07.12.2023</c:v>
                </c:pt>
                <c:pt idx="7">
                  <c:v>08.12.2023</c:v>
                </c:pt>
                <c:pt idx="8">
                  <c:v>09.12.2023</c:v>
                </c:pt>
                <c:pt idx="9">
                  <c:v>10.12.2023</c:v>
                </c:pt>
                <c:pt idx="10">
                  <c:v>11.12.2023</c:v>
                </c:pt>
                <c:pt idx="11">
                  <c:v>12.12.2023</c:v>
                </c:pt>
                <c:pt idx="12">
                  <c:v>13.12.2023</c:v>
                </c:pt>
                <c:pt idx="13">
                  <c:v>14.12.2023</c:v>
                </c:pt>
                <c:pt idx="14">
                  <c:v>15.12.2023</c:v>
                </c:pt>
                <c:pt idx="15">
                  <c:v>16.12.2023</c:v>
                </c:pt>
                <c:pt idx="16">
                  <c:v>17.12.2023</c:v>
                </c:pt>
                <c:pt idx="17">
                  <c:v>18.12.2023</c:v>
                </c:pt>
                <c:pt idx="18">
                  <c:v>19.12.2023</c:v>
                </c:pt>
                <c:pt idx="19">
                  <c:v>20.12.2023</c:v>
                </c:pt>
                <c:pt idx="20">
                  <c:v>21.12.2023</c:v>
                </c:pt>
                <c:pt idx="21">
                  <c:v>22.12.2023</c:v>
                </c:pt>
                <c:pt idx="22">
                  <c:v>23.12.2023</c:v>
                </c:pt>
                <c:pt idx="23">
                  <c:v>24.12.2023</c:v>
                </c:pt>
                <c:pt idx="24">
                  <c:v>25.12.2023</c:v>
                </c:pt>
                <c:pt idx="25">
                  <c:v>26.12.2023</c:v>
                </c:pt>
                <c:pt idx="26">
                  <c:v>27.12.2023</c:v>
                </c:pt>
                <c:pt idx="27">
                  <c:v>28.12.2023</c:v>
                </c:pt>
                <c:pt idx="28">
                  <c:v>29.12.2023</c:v>
                </c:pt>
                <c:pt idx="29">
                  <c:v>30.12.2023</c:v>
                </c:pt>
                <c:pt idx="30">
                  <c:v>31.12.2023</c:v>
                </c:pt>
              </c:strCache>
            </c:strRef>
          </c:cat>
          <c:val>
            <c:numRef>
              <c:f>'Техничка LME'!$Z$336:$Z$366</c:f>
              <c:numCache>
                <c:formatCode>0.0000</c:formatCode>
                <c:ptCount val="31"/>
                <c:pt idx="0">
                  <c:v>2242.5</c:v>
                </c:pt>
                <c:pt idx="1">
                  <c:v>2242.5</c:v>
                </c:pt>
                <c:pt idx="2">
                  <c:v>2242.5</c:v>
                </c:pt>
                <c:pt idx="3">
                  <c:v>2242.5</c:v>
                </c:pt>
                <c:pt idx="4">
                  <c:v>2242.5</c:v>
                </c:pt>
                <c:pt idx="5">
                  <c:v>2242.5</c:v>
                </c:pt>
                <c:pt idx="6">
                  <c:v>2242.5</c:v>
                </c:pt>
                <c:pt idx="7">
                  <c:v>2242.5</c:v>
                </c:pt>
                <c:pt idx="8">
                  <c:v>2242.5</c:v>
                </c:pt>
                <c:pt idx="9">
                  <c:v>2242.5</c:v>
                </c:pt>
                <c:pt idx="10">
                  <c:v>2242.5</c:v>
                </c:pt>
                <c:pt idx="11">
                  <c:v>2242.5</c:v>
                </c:pt>
                <c:pt idx="12">
                  <c:v>2242.5</c:v>
                </c:pt>
                <c:pt idx="13">
                  <c:v>2242.5</c:v>
                </c:pt>
                <c:pt idx="14">
                  <c:v>2242.5</c:v>
                </c:pt>
                <c:pt idx="15">
                  <c:v>2242.5</c:v>
                </c:pt>
                <c:pt idx="16">
                  <c:v>2242.5</c:v>
                </c:pt>
                <c:pt idx="17">
                  <c:v>2242.5</c:v>
                </c:pt>
                <c:pt idx="18">
                  <c:v>2242.5</c:v>
                </c:pt>
                <c:pt idx="19">
                  <c:v>2242.5</c:v>
                </c:pt>
                <c:pt idx="20">
                  <c:v>2242.5</c:v>
                </c:pt>
                <c:pt idx="21">
                  <c:v>2242.5</c:v>
                </c:pt>
                <c:pt idx="22">
                  <c:v>2242.5</c:v>
                </c:pt>
                <c:pt idx="23">
                  <c:v>2242.5</c:v>
                </c:pt>
                <c:pt idx="24">
                  <c:v>2242.5</c:v>
                </c:pt>
                <c:pt idx="25">
                  <c:v>2242.5</c:v>
                </c:pt>
                <c:pt idx="26">
                  <c:v>2242.5</c:v>
                </c:pt>
                <c:pt idx="27">
                  <c:v>2242.5</c:v>
                </c:pt>
                <c:pt idx="28">
                  <c:v>2242.5</c:v>
                </c:pt>
                <c:pt idx="29">
                  <c:v>2242.5</c:v>
                </c:pt>
                <c:pt idx="30">
                  <c:v>2242.5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88-4A41-9629-55722CB29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032672"/>
        <c:axId val="375033064"/>
      </c:lineChart>
      <c:catAx>
        <c:axId val="37503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33064"/>
        <c:crosses val="autoZero"/>
        <c:auto val="1"/>
        <c:lblAlgn val="ctr"/>
        <c:lblOffset val="100"/>
        <c:noMultiLvlLbl val="0"/>
      </c:catAx>
      <c:valAx>
        <c:axId val="37503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32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8927995446352339"/>
                  <c:y val="-0.131401006170187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LME'!$AB$2:$AB$32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'Техничка LME'!$AC$2:$AC$32</c:f>
              <c:numCache>
                <c:formatCode>0.0000</c:formatCode>
                <c:ptCount val="31"/>
                <c:pt idx="0">
                  <c:v>30000</c:v>
                </c:pt>
                <c:pt idx="1">
                  <c:v>30000</c:v>
                </c:pt>
                <c:pt idx="2">
                  <c:v>31200</c:v>
                </c:pt>
                <c:pt idx="3">
                  <c:v>29750</c:v>
                </c:pt>
                <c:pt idx="4">
                  <c:v>28775</c:v>
                </c:pt>
                <c:pt idx="5">
                  <c:v>27465</c:v>
                </c:pt>
                <c:pt idx="6">
                  <c:v>27465</c:v>
                </c:pt>
                <c:pt idx="7">
                  <c:v>27465</c:v>
                </c:pt>
                <c:pt idx="8">
                  <c:v>27465</c:v>
                </c:pt>
                <c:pt idx="9">
                  <c:v>27465</c:v>
                </c:pt>
                <c:pt idx="10">
                  <c:v>27465</c:v>
                </c:pt>
                <c:pt idx="11">
                  <c:v>27465</c:v>
                </c:pt>
                <c:pt idx="12">
                  <c:v>27465</c:v>
                </c:pt>
                <c:pt idx="13">
                  <c:v>27465</c:v>
                </c:pt>
                <c:pt idx="14">
                  <c:v>27465</c:v>
                </c:pt>
                <c:pt idx="15">
                  <c:v>27465</c:v>
                </c:pt>
                <c:pt idx="16">
                  <c:v>27465</c:v>
                </c:pt>
                <c:pt idx="17">
                  <c:v>27465</c:v>
                </c:pt>
                <c:pt idx="18">
                  <c:v>27465</c:v>
                </c:pt>
                <c:pt idx="19">
                  <c:v>27465</c:v>
                </c:pt>
                <c:pt idx="20">
                  <c:v>27465</c:v>
                </c:pt>
                <c:pt idx="21">
                  <c:v>27465</c:v>
                </c:pt>
                <c:pt idx="22">
                  <c:v>27465</c:v>
                </c:pt>
                <c:pt idx="23">
                  <c:v>27465</c:v>
                </c:pt>
                <c:pt idx="24">
                  <c:v>27465</c:v>
                </c:pt>
                <c:pt idx="25">
                  <c:v>27465</c:v>
                </c:pt>
                <c:pt idx="26">
                  <c:v>27465</c:v>
                </c:pt>
                <c:pt idx="27">
                  <c:v>27465</c:v>
                </c:pt>
                <c:pt idx="28">
                  <c:v>27465</c:v>
                </c:pt>
                <c:pt idx="29">
                  <c:v>27465</c:v>
                </c:pt>
                <c:pt idx="30">
                  <c:v>27465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F8-4462-B686-1FE8F8434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033848"/>
        <c:axId val="375034240"/>
      </c:lineChart>
      <c:catAx>
        <c:axId val="375033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34240"/>
        <c:crosses val="autoZero"/>
        <c:auto val="1"/>
        <c:lblAlgn val="ctr"/>
        <c:lblOffset val="100"/>
        <c:noMultiLvlLbl val="0"/>
      </c:catAx>
      <c:valAx>
        <c:axId val="37503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33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5070802896625873"/>
                  <c:y val="-0.147506302257614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LME'!$AB$33:$AB$60</c:f>
              <c:strCache>
                <c:ptCount val="28"/>
                <c:pt idx="0">
                  <c:v>01.02.2023</c:v>
                </c:pt>
                <c:pt idx="1">
                  <c:v>02.02.2023</c:v>
                </c:pt>
                <c:pt idx="2">
                  <c:v>03.02.2023</c:v>
                </c:pt>
                <c:pt idx="3">
                  <c:v>04.02.2023</c:v>
                </c:pt>
                <c:pt idx="4">
                  <c:v>05.02.2023</c:v>
                </c:pt>
                <c:pt idx="5">
                  <c:v>06.02.2023</c:v>
                </c:pt>
                <c:pt idx="6">
                  <c:v>07.02.2023</c:v>
                </c:pt>
                <c:pt idx="7">
                  <c:v>08.02.2023</c:v>
                </c:pt>
                <c:pt idx="8">
                  <c:v>09.02.2023</c:v>
                </c:pt>
                <c:pt idx="9">
                  <c:v>10.02.2023</c:v>
                </c:pt>
                <c:pt idx="10">
                  <c:v>11.02.2023</c:v>
                </c:pt>
                <c:pt idx="11">
                  <c:v>12.02.2023</c:v>
                </c:pt>
                <c:pt idx="12">
                  <c:v>13.02.2023</c:v>
                </c:pt>
                <c:pt idx="13">
                  <c:v>14.02.2023</c:v>
                </c:pt>
                <c:pt idx="14">
                  <c:v>15.02.2023</c:v>
                </c:pt>
                <c:pt idx="15">
                  <c:v>16.02.2023</c:v>
                </c:pt>
                <c:pt idx="16">
                  <c:v>17.02.2023</c:v>
                </c:pt>
                <c:pt idx="17">
                  <c:v>18.02.2023</c:v>
                </c:pt>
                <c:pt idx="18">
                  <c:v>19.02.2023</c:v>
                </c:pt>
                <c:pt idx="19">
                  <c:v>20.02.2023</c:v>
                </c:pt>
                <c:pt idx="20">
                  <c:v>21.02.2023</c:v>
                </c:pt>
                <c:pt idx="21">
                  <c:v>22.02.2023</c:v>
                </c:pt>
                <c:pt idx="22">
                  <c:v>23.02.2023</c:v>
                </c:pt>
                <c:pt idx="23">
                  <c:v>24.02.2023</c:v>
                </c:pt>
                <c:pt idx="24">
                  <c:v>25.02.2023</c:v>
                </c:pt>
                <c:pt idx="25">
                  <c:v>26.02.2023</c:v>
                </c:pt>
                <c:pt idx="26">
                  <c:v>27.02.2023</c:v>
                </c:pt>
                <c:pt idx="27">
                  <c:v>28.02.2023</c:v>
                </c:pt>
              </c:strCache>
            </c:strRef>
          </c:cat>
          <c:val>
            <c:numRef>
              <c:f>'Техничка LME'!$AC$33:$AC$60</c:f>
              <c:numCache>
                <c:formatCode>0.0000</c:formatCode>
                <c:ptCount val="28"/>
                <c:pt idx="0">
                  <c:v>27465</c:v>
                </c:pt>
                <c:pt idx="1">
                  <c:v>27465</c:v>
                </c:pt>
                <c:pt idx="2">
                  <c:v>27465</c:v>
                </c:pt>
                <c:pt idx="3">
                  <c:v>27465</c:v>
                </c:pt>
                <c:pt idx="4">
                  <c:v>27465</c:v>
                </c:pt>
                <c:pt idx="5">
                  <c:v>27465</c:v>
                </c:pt>
                <c:pt idx="6">
                  <c:v>27465</c:v>
                </c:pt>
                <c:pt idx="7">
                  <c:v>27465</c:v>
                </c:pt>
                <c:pt idx="8">
                  <c:v>27465</c:v>
                </c:pt>
                <c:pt idx="9">
                  <c:v>27465</c:v>
                </c:pt>
                <c:pt idx="10">
                  <c:v>27465</c:v>
                </c:pt>
                <c:pt idx="11">
                  <c:v>27465</c:v>
                </c:pt>
                <c:pt idx="12">
                  <c:v>27465</c:v>
                </c:pt>
                <c:pt idx="13">
                  <c:v>27465</c:v>
                </c:pt>
                <c:pt idx="14">
                  <c:v>27465</c:v>
                </c:pt>
                <c:pt idx="15">
                  <c:v>27465</c:v>
                </c:pt>
                <c:pt idx="16">
                  <c:v>27465</c:v>
                </c:pt>
                <c:pt idx="17">
                  <c:v>27465</c:v>
                </c:pt>
                <c:pt idx="18">
                  <c:v>27465</c:v>
                </c:pt>
                <c:pt idx="19">
                  <c:v>27465</c:v>
                </c:pt>
                <c:pt idx="20">
                  <c:v>27465</c:v>
                </c:pt>
                <c:pt idx="21">
                  <c:v>27465</c:v>
                </c:pt>
                <c:pt idx="22">
                  <c:v>27465</c:v>
                </c:pt>
                <c:pt idx="23">
                  <c:v>27465</c:v>
                </c:pt>
                <c:pt idx="24">
                  <c:v>27465</c:v>
                </c:pt>
                <c:pt idx="25">
                  <c:v>27465</c:v>
                </c:pt>
                <c:pt idx="26">
                  <c:v>27465</c:v>
                </c:pt>
                <c:pt idx="27">
                  <c:v>27465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0-49A3-87A8-08D85B7D5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034632"/>
        <c:axId val="375035024"/>
      </c:lineChart>
      <c:catAx>
        <c:axId val="375034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35024"/>
        <c:crosses val="autoZero"/>
        <c:auto val="1"/>
        <c:lblAlgn val="ctr"/>
        <c:lblOffset val="100"/>
        <c:noMultiLvlLbl val="0"/>
      </c:catAx>
      <c:valAx>
        <c:axId val="37503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34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553110078107708"/>
                  <c:y val="-0.131401006170187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LME'!$AB$61:$AB$91</c:f>
              <c:strCache>
                <c:ptCount val="31"/>
                <c:pt idx="0">
                  <c:v>01.03.2023</c:v>
                </c:pt>
                <c:pt idx="1">
                  <c:v>02.03.2023</c:v>
                </c:pt>
                <c:pt idx="2">
                  <c:v>03.03.2023</c:v>
                </c:pt>
                <c:pt idx="3">
                  <c:v>04.03.2023</c:v>
                </c:pt>
                <c:pt idx="4">
                  <c:v>05.03.2023</c:v>
                </c:pt>
                <c:pt idx="5">
                  <c:v>06.03.2023</c:v>
                </c:pt>
                <c:pt idx="6">
                  <c:v>07.03.2023</c:v>
                </c:pt>
                <c:pt idx="7">
                  <c:v>08.03.2023</c:v>
                </c:pt>
                <c:pt idx="8">
                  <c:v>09.03.2023</c:v>
                </c:pt>
                <c:pt idx="9">
                  <c:v>10.03.2023</c:v>
                </c:pt>
                <c:pt idx="10">
                  <c:v>11.03.2023</c:v>
                </c:pt>
                <c:pt idx="11">
                  <c:v>12.03.2023</c:v>
                </c:pt>
                <c:pt idx="12">
                  <c:v>13.03.2023</c:v>
                </c:pt>
                <c:pt idx="13">
                  <c:v>14.03.2023</c:v>
                </c:pt>
                <c:pt idx="14">
                  <c:v>15.03.2023</c:v>
                </c:pt>
                <c:pt idx="15">
                  <c:v>16.03.2023</c:v>
                </c:pt>
                <c:pt idx="16">
                  <c:v>17.03.2023</c:v>
                </c:pt>
                <c:pt idx="17">
                  <c:v>18.03.2023</c:v>
                </c:pt>
                <c:pt idx="18">
                  <c:v>19.03.2023</c:v>
                </c:pt>
                <c:pt idx="19">
                  <c:v>20.03.2023</c:v>
                </c:pt>
                <c:pt idx="20">
                  <c:v>21.03.2023</c:v>
                </c:pt>
                <c:pt idx="21">
                  <c:v>22.03.2023</c:v>
                </c:pt>
                <c:pt idx="22">
                  <c:v>23.03.2023</c:v>
                </c:pt>
                <c:pt idx="23">
                  <c:v>24.03.2023</c:v>
                </c:pt>
                <c:pt idx="24">
                  <c:v>25.03.2023</c:v>
                </c:pt>
                <c:pt idx="25">
                  <c:v>26.03.2023</c:v>
                </c:pt>
                <c:pt idx="26">
                  <c:v>27.03.2023</c:v>
                </c:pt>
                <c:pt idx="27">
                  <c:v>28.03.2023</c:v>
                </c:pt>
                <c:pt idx="28">
                  <c:v>29.03.2023</c:v>
                </c:pt>
                <c:pt idx="29">
                  <c:v>30.03.2023</c:v>
                </c:pt>
                <c:pt idx="30">
                  <c:v>31.03.2023</c:v>
                </c:pt>
              </c:strCache>
            </c:strRef>
          </c:cat>
          <c:val>
            <c:numRef>
              <c:f>'Техничка LME'!$AC$61:$AC$91</c:f>
              <c:numCache>
                <c:formatCode>0.0000</c:formatCode>
                <c:ptCount val="31"/>
                <c:pt idx="0">
                  <c:v>27465</c:v>
                </c:pt>
                <c:pt idx="1">
                  <c:v>27465</c:v>
                </c:pt>
                <c:pt idx="2">
                  <c:v>27465</c:v>
                </c:pt>
                <c:pt idx="3">
                  <c:v>27465</c:v>
                </c:pt>
                <c:pt idx="4">
                  <c:v>27465</c:v>
                </c:pt>
                <c:pt idx="5">
                  <c:v>27465</c:v>
                </c:pt>
                <c:pt idx="6">
                  <c:v>27465</c:v>
                </c:pt>
                <c:pt idx="7">
                  <c:v>27465</c:v>
                </c:pt>
                <c:pt idx="8">
                  <c:v>27465</c:v>
                </c:pt>
                <c:pt idx="9">
                  <c:v>27465</c:v>
                </c:pt>
                <c:pt idx="10">
                  <c:v>27465</c:v>
                </c:pt>
                <c:pt idx="11">
                  <c:v>27465</c:v>
                </c:pt>
                <c:pt idx="12">
                  <c:v>27465</c:v>
                </c:pt>
                <c:pt idx="13">
                  <c:v>27465</c:v>
                </c:pt>
                <c:pt idx="14">
                  <c:v>27465</c:v>
                </c:pt>
                <c:pt idx="15">
                  <c:v>27465</c:v>
                </c:pt>
                <c:pt idx="16">
                  <c:v>27465</c:v>
                </c:pt>
                <c:pt idx="17">
                  <c:v>27465</c:v>
                </c:pt>
                <c:pt idx="18">
                  <c:v>27465</c:v>
                </c:pt>
                <c:pt idx="19">
                  <c:v>27465</c:v>
                </c:pt>
                <c:pt idx="20">
                  <c:v>27465</c:v>
                </c:pt>
                <c:pt idx="21">
                  <c:v>27465</c:v>
                </c:pt>
                <c:pt idx="22">
                  <c:v>27465</c:v>
                </c:pt>
                <c:pt idx="23">
                  <c:v>27465</c:v>
                </c:pt>
                <c:pt idx="24">
                  <c:v>27465</c:v>
                </c:pt>
                <c:pt idx="25">
                  <c:v>27465</c:v>
                </c:pt>
                <c:pt idx="26">
                  <c:v>27465</c:v>
                </c:pt>
                <c:pt idx="27">
                  <c:v>27465</c:v>
                </c:pt>
                <c:pt idx="28">
                  <c:v>27465</c:v>
                </c:pt>
                <c:pt idx="29">
                  <c:v>27465</c:v>
                </c:pt>
                <c:pt idx="30">
                  <c:v>27465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D-402A-A4B3-159F7B10A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036200"/>
        <c:axId val="375036592"/>
      </c:lineChart>
      <c:catAx>
        <c:axId val="375036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36592"/>
        <c:crosses val="autoZero"/>
        <c:auto val="1"/>
        <c:lblAlgn val="ctr"/>
        <c:lblOffset val="100"/>
        <c:noMultiLvlLbl val="0"/>
      </c:catAx>
      <c:valAx>
        <c:axId val="37503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36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8454078782320885"/>
                  <c:y val="-0.339534965813828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LME'!$AB$92:$AB$121</c:f>
              <c:strCache>
                <c:ptCount val="30"/>
                <c:pt idx="0">
                  <c:v>01.04.2023</c:v>
                </c:pt>
                <c:pt idx="1">
                  <c:v>02.04.2023</c:v>
                </c:pt>
                <c:pt idx="2">
                  <c:v>03.04.2023</c:v>
                </c:pt>
                <c:pt idx="3">
                  <c:v>04.04.2023</c:v>
                </c:pt>
                <c:pt idx="4">
                  <c:v>05.04.2023</c:v>
                </c:pt>
                <c:pt idx="5">
                  <c:v>06.04.2023</c:v>
                </c:pt>
                <c:pt idx="6">
                  <c:v>07.04.2023</c:v>
                </c:pt>
                <c:pt idx="7">
                  <c:v>08.04.2023</c:v>
                </c:pt>
                <c:pt idx="8">
                  <c:v>09.04.2023</c:v>
                </c:pt>
                <c:pt idx="9">
                  <c:v>10.04.2023</c:v>
                </c:pt>
                <c:pt idx="10">
                  <c:v>11.04.2023</c:v>
                </c:pt>
                <c:pt idx="11">
                  <c:v>12.04.2023</c:v>
                </c:pt>
                <c:pt idx="12">
                  <c:v>13.04.2023</c:v>
                </c:pt>
                <c:pt idx="13">
                  <c:v>14.04.2023</c:v>
                </c:pt>
                <c:pt idx="14">
                  <c:v>15.04.2023</c:v>
                </c:pt>
                <c:pt idx="15">
                  <c:v>16.04.2023</c:v>
                </c:pt>
                <c:pt idx="16">
                  <c:v>17.04.2023</c:v>
                </c:pt>
                <c:pt idx="17">
                  <c:v>18.04.2023</c:v>
                </c:pt>
                <c:pt idx="18">
                  <c:v>19.04.2023</c:v>
                </c:pt>
                <c:pt idx="19">
                  <c:v>20.04.2023</c:v>
                </c:pt>
                <c:pt idx="20">
                  <c:v>21.04.2023</c:v>
                </c:pt>
                <c:pt idx="21">
                  <c:v>22.04.2023</c:v>
                </c:pt>
                <c:pt idx="22">
                  <c:v>23.04.2023</c:v>
                </c:pt>
                <c:pt idx="23">
                  <c:v>24.04.2023</c:v>
                </c:pt>
                <c:pt idx="24">
                  <c:v>25.04.2023</c:v>
                </c:pt>
                <c:pt idx="25">
                  <c:v>26.04.2023</c:v>
                </c:pt>
                <c:pt idx="26">
                  <c:v>27.04.2023</c:v>
                </c:pt>
                <c:pt idx="27">
                  <c:v>28.04.2023</c:v>
                </c:pt>
                <c:pt idx="28">
                  <c:v>29.04.2023</c:v>
                </c:pt>
                <c:pt idx="29">
                  <c:v>30.04.2023</c:v>
                </c:pt>
              </c:strCache>
            </c:strRef>
          </c:cat>
          <c:val>
            <c:numRef>
              <c:f>'Техничка LME'!$AC$92:$AC$121</c:f>
              <c:numCache>
                <c:formatCode>0.0000</c:formatCode>
                <c:ptCount val="30"/>
                <c:pt idx="0">
                  <c:v>27465</c:v>
                </c:pt>
                <c:pt idx="1">
                  <c:v>27465</c:v>
                </c:pt>
                <c:pt idx="2">
                  <c:v>27465</c:v>
                </c:pt>
                <c:pt idx="3">
                  <c:v>27465</c:v>
                </c:pt>
                <c:pt idx="4">
                  <c:v>27465</c:v>
                </c:pt>
                <c:pt idx="5">
                  <c:v>27465</c:v>
                </c:pt>
                <c:pt idx="6">
                  <c:v>27465</c:v>
                </c:pt>
                <c:pt idx="7">
                  <c:v>27465</c:v>
                </c:pt>
                <c:pt idx="8">
                  <c:v>27465</c:v>
                </c:pt>
                <c:pt idx="9">
                  <c:v>27465</c:v>
                </c:pt>
                <c:pt idx="10">
                  <c:v>27465</c:v>
                </c:pt>
                <c:pt idx="11">
                  <c:v>27465</c:v>
                </c:pt>
                <c:pt idx="12">
                  <c:v>27465</c:v>
                </c:pt>
                <c:pt idx="13">
                  <c:v>27465</c:v>
                </c:pt>
                <c:pt idx="14">
                  <c:v>27465</c:v>
                </c:pt>
                <c:pt idx="15">
                  <c:v>27465</c:v>
                </c:pt>
                <c:pt idx="16">
                  <c:v>27465</c:v>
                </c:pt>
                <c:pt idx="17">
                  <c:v>27465</c:v>
                </c:pt>
                <c:pt idx="18">
                  <c:v>27465</c:v>
                </c:pt>
                <c:pt idx="19">
                  <c:v>27465</c:v>
                </c:pt>
                <c:pt idx="20">
                  <c:v>27465</c:v>
                </c:pt>
                <c:pt idx="21">
                  <c:v>27465</c:v>
                </c:pt>
                <c:pt idx="22">
                  <c:v>27465</c:v>
                </c:pt>
                <c:pt idx="23">
                  <c:v>27465</c:v>
                </c:pt>
                <c:pt idx="24">
                  <c:v>27465</c:v>
                </c:pt>
                <c:pt idx="25">
                  <c:v>27465</c:v>
                </c:pt>
                <c:pt idx="26">
                  <c:v>27465</c:v>
                </c:pt>
                <c:pt idx="27">
                  <c:v>27465</c:v>
                </c:pt>
                <c:pt idx="28">
                  <c:v>27465</c:v>
                </c:pt>
                <c:pt idx="29">
                  <c:v>27465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7B-46A8-A9B1-57886EF94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036984"/>
        <c:axId val="375037376"/>
      </c:lineChart>
      <c:catAx>
        <c:axId val="375036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37376"/>
        <c:crosses val="autoZero"/>
        <c:auto val="1"/>
        <c:lblAlgn val="ctr"/>
        <c:lblOffset val="100"/>
        <c:noMultiLvlLbl val="0"/>
      </c:catAx>
      <c:valAx>
        <c:axId val="37503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36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5269308203944387"/>
                  <c:y val="-0.362070938284739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LME'!$AB$122:$AB$152</c:f>
              <c:strCache>
                <c:ptCount val="31"/>
                <c:pt idx="0">
                  <c:v>01.05.2023</c:v>
                </c:pt>
                <c:pt idx="1">
                  <c:v>02.05.2023</c:v>
                </c:pt>
                <c:pt idx="2">
                  <c:v>03.05.2023</c:v>
                </c:pt>
                <c:pt idx="3">
                  <c:v>04.05.2023</c:v>
                </c:pt>
                <c:pt idx="4">
                  <c:v>05.05.2023</c:v>
                </c:pt>
                <c:pt idx="5">
                  <c:v>06.05.2023</c:v>
                </c:pt>
                <c:pt idx="6">
                  <c:v>07.05.2023</c:v>
                </c:pt>
                <c:pt idx="7">
                  <c:v>08.05.2023</c:v>
                </c:pt>
                <c:pt idx="8">
                  <c:v>09.05.2023</c:v>
                </c:pt>
                <c:pt idx="9">
                  <c:v>10.05.2023</c:v>
                </c:pt>
                <c:pt idx="10">
                  <c:v>11.05.2023</c:v>
                </c:pt>
                <c:pt idx="11">
                  <c:v>12.05.2023</c:v>
                </c:pt>
                <c:pt idx="12">
                  <c:v>13.05.2023</c:v>
                </c:pt>
                <c:pt idx="13">
                  <c:v>14.05.2023</c:v>
                </c:pt>
                <c:pt idx="14">
                  <c:v>15.05.2023</c:v>
                </c:pt>
                <c:pt idx="15">
                  <c:v>16.05.2023</c:v>
                </c:pt>
                <c:pt idx="16">
                  <c:v>17.05.2023</c:v>
                </c:pt>
                <c:pt idx="17">
                  <c:v>18.05.2023</c:v>
                </c:pt>
                <c:pt idx="18">
                  <c:v>19.05.2023</c:v>
                </c:pt>
                <c:pt idx="19">
                  <c:v>20.05.2023</c:v>
                </c:pt>
                <c:pt idx="20">
                  <c:v>21.05.2023</c:v>
                </c:pt>
                <c:pt idx="21">
                  <c:v>22.05.2023</c:v>
                </c:pt>
                <c:pt idx="22">
                  <c:v>23.05.2023</c:v>
                </c:pt>
                <c:pt idx="23">
                  <c:v>24.05.2023</c:v>
                </c:pt>
                <c:pt idx="24">
                  <c:v>25.05.2023</c:v>
                </c:pt>
                <c:pt idx="25">
                  <c:v>26.05.2023</c:v>
                </c:pt>
                <c:pt idx="26">
                  <c:v>27.05.2023</c:v>
                </c:pt>
                <c:pt idx="27">
                  <c:v>28.05.2023</c:v>
                </c:pt>
                <c:pt idx="28">
                  <c:v>29.05.2023</c:v>
                </c:pt>
                <c:pt idx="29">
                  <c:v>30.05.2023</c:v>
                </c:pt>
                <c:pt idx="30">
                  <c:v>31.05.2023</c:v>
                </c:pt>
              </c:strCache>
            </c:strRef>
          </c:cat>
          <c:val>
            <c:numRef>
              <c:f>'Техничка LME'!$AC$122:$AC$152</c:f>
              <c:numCache>
                <c:formatCode>0.0000</c:formatCode>
                <c:ptCount val="31"/>
                <c:pt idx="0">
                  <c:v>27465</c:v>
                </c:pt>
                <c:pt idx="1">
                  <c:v>27465</c:v>
                </c:pt>
                <c:pt idx="2">
                  <c:v>27465</c:v>
                </c:pt>
                <c:pt idx="3">
                  <c:v>27465</c:v>
                </c:pt>
                <c:pt idx="4">
                  <c:v>27465</c:v>
                </c:pt>
                <c:pt idx="5">
                  <c:v>27465</c:v>
                </c:pt>
                <c:pt idx="6">
                  <c:v>27465</c:v>
                </c:pt>
                <c:pt idx="7">
                  <c:v>27465</c:v>
                </c:pt>
                <c:pt idx="8">
                  <c:v>27465</c:v>
                </c:pt>
                <c:pt idx="9">
                  <c:v>27465</c:v>
                </c:pt>
                <c:pt idx="10">
                  <c:v>27465</c:v>
                </c:pt>
                <c:pt idx="11">
                  <c:v>27465</c:v>
                </c:pt>
                <c:pt idx="12">
                  <c:v>27465</c:v>
                </c:pt>
                <c:pt idx="13">
                  <c:v>27465</c:v>
                </c:pt>
                <c:pt idx="14">
                  <c:v>27465</c:v>
                </c:pt>
                <c:pt idx="15">
                  <c:v>27465</c:v>
                </c:pt>
                <c:pt idx="16">
                  <c:v>27465</c:v>
                </c:pt>
                <c:pt idx="17">
                  <c:v>27465</c:v>
                </c:pt>
                <c:pt idx="18">
                  <c:v>27465</c:v>
                </c:pt>
                <c:pt idx="19">
                  <c:v>27465</c:v>
                </c:pt>
                <c:pt idx="20">
                  <c:v>27465</c:v>
                </c:pt>
                <c:pt idx="21">
                  <c:v>27465</c:v>
                </c:pt>
                <c:pt idx="22">
                  <c:v>27465</c:v>
                </c:pt>
                <c:pt idx="23">
                  <c:v>27465</c:v>
                </c:pt>
                <c:pt idx="24">
                  <c:v>27465</c:v>
                </c:pt>
                <c:pt idx="25">
                  <c:v>27465</c:v>
                </c:pt>
                <c:pt idx="26">
                  <c:v>27465</c:v>
                </c:pt>
                <c:pt idx="27">
                  <c:v>27465</c:v>
                </c:pt>
                <c:pt idx="28">
                  <c:v>27465</c:v>
                </c:pt>
                <c:pt idx="29">
                  <c:v>27465</c:v>
                </c:pt>
                <c:pt idx="30">
                  <c:v>27465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70-4026-A4FF-C90060AF5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038552"/>
        <c:axId val="375038944"/>
      </c:lineChart>
      <c:catAx>
        <c:axId val="375038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38944"/>
        <c:crosses val="autoZero"/>
        <c:auto val="1"/>
        <c:lblAlgn val="ctr"/>
        <c:lblOffset val="100"/>
        <c:noMultiLvlLbl val="0"/>
      </c:catAx>
      <c:valAx>
        <c:axId val="37503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38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LME'!$AB$153:$AB$182</c:f>
              <c:strCache>
                <c:ptCount val="30"/>
                <c:pt idx="0">
                  <c:v>01.06.2023</c:v>
                </c:pt>
                <c:pt idx="1">
                  <c:v>02.06.2023</c:v>
                </c:pt>
                <c:pt idx="2">
                  <c:v>03.06.2023</c:v>
                </c:pt>
                <c:pt idx="3">
                  <c:v>04.06.2023</c:v>
                </c:pt>
                <c:pt idx="4">
                  <c:v>05.06.2023</c:v>
                </c:pt>
                <c:pt idx="5">
                  <c:v>06.06.2023</c:v>
                </c:pt>
                <c:pt idx="6">
                  <c:v>07.06.2023</c:v>
                </c:pt>
                <c:pt idx="7">
                  <c:v>08.06.2023</c:v>
                </c:pt>
                <c:pt idx="8">
                  <c:v>09.06.2023</c:v>
                </c:pt>
                <c:pt idx="9">
                  <c:v>10.06.2023</c:v>
                </c:pt>
                <c:pt idx="10">
                  <c:v>11.06.2023</c:v>
                </c:pt>
                <c:pt idx="11">
                  <c:v>12.06.2023</c:v>
                </c:pt>
                <c:pt idx="12">
                  <c:v>13.06.2023</c:v>
                </c:pt>
                <c:pt idx="13">
                  <c:v>14.06.2023</c:v>
                </c:pt>
                <c:pt idx="14">
                  <c:v>15.06.2023</c:v>
                </c:pt>
                <c:pt idx="15">
                  <c:v>16.06.2023</c:v>
                </c:pt>
                <c:pt idx="16">
                  <c:v>17.06.2023</c:v>
                </c:pt>
                <c:pt idx="17">
                  <c:v>18.06.2023</c:v>
                </c:pt>
                <c:pt idx="18">
                  <c:v>19.06.2023</c:v>
                </c:pt>
                <c:pt idx="19">
                  <c:v>20.06.2023</c:v>
                </c:pt>
                <c:pt idx="20">
                  <c:v>21.06.2023</c:v>
                </c:pt>
                <c:pt idx="21">
                  <c:v>22.06.2023</c:v>
                </c:pt>
                <c:pt idx="22">
                  <c:v>23.06.2023</c:v>
                </c:pt>
                <c:pt idx="23">
                  <c:v>24.06.2023</c:v>
                </c:pt>
                <c:pt idx="24">
                  <c:v>25.06.2023</c:v>
                </c:pt>
                <c:pt idx="25">
                  <c:v>26.06.2023</c:v>
                </c:pt>
                <c:pt idx="26">
                  <c:v>27.06.2023</c:v>
                </c:pt>
                <c:pt idx="27">
                  <c:v>28.06.2023</c:v>
                </c:pt>
                <c:pt idx="28">
                  <c:v>29.06.2023</c:v>
                </c:pt>
                <c:pt idx="29">
                  <c:v>30.06.2023</c:v>
                </c:pt>
              </c:strCache>
            </c:strRef>
          </c:cat>
          <c:val>
            <c:numRef>
              <c:f>'Техничка LME'!$AC$153:$AC$182</c:f>
              <c:numCache>
                <c:formatCode>0.0000</c:formatCode>
                <c:ptCount val="30"/>
                <c:pt idx="0">
                  <c:v>27465</c:v>
                </c:pt>
                <c:pt idx="1">
                  <c:v>27465</c:v>
                </c:pt>
                <c:pt idx="2">
                  <c:v>27465</c:v>
                </c:pt>
                <c:pt idx="3">
                  <c:v>27465</c:v>
                </c:pt>
                <c:pt idx="4">
                  <c:v>27465</c:v>
                </c:pt>
                <c:pt idx="5">
                  <c:v>27465</c:v>
                </c:pt>
                <c:pt idx="6">
                  <c:v>27465</c:v>
                </c:pt>
                <c:pt idx="7">
                  <c:v>27465</c:v>
                </c:pt>
                <c:pt idx="8">
                  <c:v>27465</c:v>
                </c:pt>
                <c:pt idx="9">
                  <c:v>27465</c:v>
                </c:pt>
                <c:pt idx="10">
                  <c:v>27465</c:v>
                </c:pt>
                <c:pt idx="11">
                  <c:v>27465</c:v>
                </c:pt>
                <c:pt idx="12">
                  <c:v>27465</c:v>
                </c:pt>
                <c:pt idx="13">
                  <c:v>27465</c:v>
                </c:pt>
                <c:pt idx="14">
                  <c:v>27465</c:v>
                </c:pt>
                <c:pt idx="15">
                  <c:v>27465</c:v>
                </c:pt>
                <c:pt idx="16">
                  <c:v>27465</c:v>
                </c:pt>
                <c:pt idx="17">
                  <c:v>27465</c:v>
                </c:pt>
                <c:pt idx="18">
                  <c:v>27465</c:v>
                </c:pt>
                <c:pt idx="19">
                  <c:v>27465</c:v>
                </c:pt>
                <c:pt idx="20">
                  <c:v>27465</c:v>
                </c:pt>
                <c:pt idx="21">
                  <c:v>27465</c:v>
                </c:pt>
                <c:pt idx="22">
                  <c:v>27465</c:v>
                </c:pt>
                <c:pt idx="23">
                  <c:v>27465</c:v>
                </c:pt>
                <c:pt idx="24">
                  <c:v>27465</c:v>
                </c:pt>
                <c:pt idx="25">
                  <c:v>27465</c:v>
                </c:pt>
                <c:pt idx="26">
                  <c:v>27465</c:v>
                </c:pt>
                <c:pt idx="27">
                  <c:v>27465</c:v>
                </c:pt>
                <c:pt idx="28">
                  <c:v>27465</c:v>
                </c:pt>
                <c:pt idx="29">
                  <c:v>27465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1-4205-BF44-3A8CA7E4F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039336"/>
        <c:axId val="375039728"/>
      </c:lineChart>
      <c:catAx>
        <c:axId val="375039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39728"/>
        <c:crosses val="autoZero"/>
        <c:auto val="1"/>
        <c:lblAlgn val="ctr"/>
        <c:lblOffset val="100"/>
        <c:noMultiLvlLbl val="0"/>
      </c:catAx>
      <c:valAx>
        <c:axId val="37503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39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9.886475033994245E-2"/>
                  <c:y val="-0.1169633282249848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LME'!$AB$183:$AB$213</c:f>
              <c:strCache>
                <c:ptCount val="31"/>
                <c:pt idx="0">
                  <c:v>01.07.2023</c:v>
                </c:pt>
                <c:pt idx="1">
                  <c:v>02.07.2023</c:v>
                </c:pt>
                <c:pt idx="2">
                  <c:v>03.07.2023</c:v>
                </c:pt>
                <c:pt idx="3">
                  <c:v>04.07.2023</c:v>
                </c:pt>
                <c:pt idx="4">
                  <c:v>05.07.2023</c:v>
                </c:pt>
                <c:pt idx="5">
                  <c:v>06.07.2023</c:v>
                </c:pt>
                <c:pt idx="6">
                  <c:v>07.07.2023</c:v>
                </c:pt>
                <c:pt idx="7">
                  <c:v>08.07.2023</c:v>
                </c:pt>
                <c:pt idx="8">
                  <c:v>09.07.2023</c:v>
                </c:pt>
                <c:pt idx="9">
                  <c:v>10.07.2023</c:v>
                </c:pt>
                <c:pt idx="10">
                  <c:v>11.07.2023</c:v>
                </c:pt>
                <c:pt idx="11">
                  <c:v>12.07.2023</c:v>
                </c:pt>
                <c:pt idx="12">
                  <c:v>13.07.2023</c:v>
                </c:pt>
                <c:pt idx="13">
                  <c:v>14.07.2023</c:v>
                </c:pt>
                <c:pt idx="14">
                  <c:v>15.07.2023</c:v>
                </c:pt>
                <c:pt idx="15">
                  <c:v>16.07.2023</c:v>
                </c:pt>
                <c:pt idx="16">
                  <c:v>17.07.2023</c:v>
                </c:pt>
                <c:pt idx="17">
                  <c:v>18.07.2023</c:v>
                </c:pt>
                <c:pt idx="18">
                  <c:v>19.07.2023</c:v>
                </c:pt>
                <c:pt idx="19">
                  <c:v>20.07.2023</c:v>
                </c:pt>
                <c:pt idx="20">
                  <c:v>21.07.2023</c:v>
                </c:pt>
                <c:pt idx="21">
                  <c:v>22.07.2023</c:v>
                </c:pt>
                <c:pt idx="22">
                  <c:v>23.07.2023</c:v>
                </c:pt>
                <c:pt idx="23">
                  <c:v>24.07.2023</c:v>
                </c:pt>
                <c:pt idx="24">
                  <c:v>25.07.2023</c:v>
                </c:pt>
                <c:pt idx="25">
                  <c:v>26.07.2023</c:v>
                </c:pt>
                <c:pt idx="26">
                  <c:v>27.07.2023</c:v>
                </c:pt>
                <c:pt idx="27">
                  <c:v>28.07.2023</c:v>
                </c:pt>
                <c:pt idx="28">
                  <c:v>29.07.2023</c:v>
                </c:pt>
                <c:pt idx="29">
                  <c:v>30.07.2023</c:v>
                </c:pt>
                <c:pt idx="30">
                  <c:v>31.07.2023</c:v>
                </c:pt>
              </c:strCache>
            </c:strRef>
          </c:cat>
          <c:val>
            <c:numRef>
              <c:f>'Техничка LME'!$AC$183:$AC$213</c:f>
              <c:numCache>
                <c:formatCode>0.0000</c:formatCode>
                <c:ptCount val="31"/>
                <c:pt idx="0">
                  <c:v>27465</c:v>
                </c:pt>
                <c:pt idx="1">
                  <c:v>27465</c:v>
                </c:pt>
                <c:pt idx="2">
                  <c:v>27465</c:v>
                </c:pt>
                <c:pt idx="3">
                  <c:v>27465</c:v>
                </c:pt>
                <c:pt idx="4">
                  <c:v>27465</c:v>
                </c:pt>
                <c:pt idx="5">
                  <c:v>27465</c:v>
                </c:pt>
                <c:pt idx="6">
                  <c:v>27465</c:v>
                </c:pt>
                <c:pt idx="7">
                  <c:v>27465</c:v>
                </c:pt>
                <c:pt idx="8">
                  <c:v>27465</c:v>
                </c:pt>
                <c:pt idx="9">
                  <c:v>27465</c:v>
                </c:pt>
                <c:pt idx="10">
                  <c:v>27465</c:v>
                </c:pt>
                <c:pt idx="11">
                  <c:v>27465</c:v>
                </c:pt>
                <c:pt idx="12">
                  <c:v>27465</c:v>
                </c:pt>
                <c:pt idx="13">
                  <c:v>27465</c:v>
                </c:pt>
                <c:pt idx="14">
                  <c:v>27465</c:v>
                </c:pt>
                <c:pt idx="15">
                  <c:v>27465</c:v>
                </c:pt>
                <c:pt idx="16">
                  <c:v>27465</c:v>
                </c:pt>
                <c:pt idx="17">
                  <c:v>27465</c:v>
                </c:pt>
                <c:pt idx="18">
                  <c:v>27465</c:v>
                </c:pt>
                <c:pt idx="19">
                  <c:v>27465</c:v>
                </c:pt>
                <c:pt idx="20">
                  <c:v>27465</c:v>
                </c:pt>
                <c:pt idx="21">
                  <c:v>27465</c:v>
                </c:pt>
                <c:pt idx="22">
                  <c:v>27465</c:v>
                </c:pt>
                <c:pt idx="23">
                  <c:v>27465</c:v>
                </c:pt>
                <c:pt idx="24">
                  <c:v>27465</c:v>
                </c:pt>
                <c:pt idx="25">
                  <c:v>27465</c:v>
                </c:pt>
                <c:pt idx="26">
                  <c:v>27465</c:v>
                </c:pt>
                <c:pt idx="27">
                  <c:v>27465</c:v>
                </c:pt>
                <c:pt idx="28">
                  <c:v>27465</c:v>
                </c:pt>
                <c:pt idx="29">
                  <c:v>27465</c:v>
                </c:pt>
                <c:pt idx="30">
                  <c:v>27465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01-4A25-B8F2-424BD62FF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040904"/>
        <c:axId val="375041296"/>
      </c:lineChart>
      <c:catAx>
        <c:axId val="375040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41296"/>
        <c:crosses val="autoZero"/>
        <c:auto val="1"/>
        <c:lblAlgn val="ctr"/>
        <c:lblOffset val="100"/>
        <c:noMultiLvlLbl val="0"/>
      </c:catAx>
      <c:valAx>
        <c:axId val="37504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40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15005618273619412"/>
                  <c:y val="0.13889372403475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LME'!$AB$214:$AB$244</c:f>
              <c:strCache>
                <c:ptCount val="31"/>
                <c:pt idx="0">
                  <c:v>01.08.2023</c:v>
                </c:pt>
                <c:pt idx="1">
                  <c:v>02.08.2023</c:v>
                </c:pt>
                <c:pt idx="2">
                  <c:v>03.08.2023</c:v>
                </c:pt>
                <c:pt idx="3">
                  <c:v>04.08.2023</c:v>
                </c:pt>
                <c:pt idx="4">
                  <c:v>05.08.2023</c:v>
                </c:pt>
                <c:pt idx="5">
                  <c:v>06.08.2023</c:v>
                </c:pt>
                <c:pt idx="6">
                  <c:v>07.08.2023</c:v>
                </c:pt>
                <c:pt idx="7">
                  <c:v>08.08.2023</c:v>
                </c:pt>
                <c:pt idx="8">
                  <c:v>09.08.2023</c:v>
                </c:pt>
                <c:pt idx="9">
                  <c:v>10.08.2023</c:v>
                </c:pt>
                <c:pt idx="10">
                  <c:v>11.08.2023</c:v>
                </c:pt>
                <c:pt idx="11">
                  <c:v>12.08.2023</c:v>
                </c:pt>
                <c:pt idx="12">
                  <c:v>13.08.2023</c:v>
                </c:pt>
                <c:pt idx="13">
                  <c:v>14.08.2023</c:v>
                </c:pt>
                <c:pt idx="14">
                  <c:v>15.08.2023</c:v>
                </c:pt>
                <c:pt idx="15">
                  <c:v>16.08.2023</c:v>
                </c:pt>
                <c:pt idx="16">
                  <c:v>17.08.2023</c:v>
                </c:pt>
                <c:pt idx="17">
                  <c:v>18.08.2023</c:v>
                </c:pt>
                <c:pt idx="18">
                  <c:v>19.08.2023</c:v>
                </c:pt>
                <c:pt idx="19">
                  <c:v>20.08.2023</c:v>
                </c:pt>
                <c:pt idx="20">
                  <c:v>21.08.2023</c:v>
                </c:pt>
                <c:pt idx="21">
                  <c:v>22.08.2023</c:v>
                </c:pt>
                <c:pt idx="22">
                  <c:v>23.08.2023</c:v>
                </c:pt>
                <c:pt idx="23">
                  <c:v>24.08.2023</c:v>
                </c:pt>
                <c:pt idx="24">
                  <c:v>25.08.2023</c:v>
                </c:pt>
                <c:pt idx="25">
                  <c:v>26.08.2023</c:v>
                </c:pt>
                <c:pt idx="26">
                  <c:v>27.08.2023</c:v>
                </c:pt>
                <c:pt idx="27">
                  <c:v>28.08.2023</c:v>
                </c:pt>
                <c:pt idx="28">
                  <c:v>29.08.2023</c:v>
                </c:pt>
                <c:pt idx="29">
                  <c:v>30.08.2023</c:v>
                </c:pt>
                <c:pt idx="30">
                  <c:v>31.08.2023</c:v>
                </c:pt>
              </c:strCache>
            </c:strRef>
          </c:cat>
          <c:val>
            <c:numRef>
              <c:f>'Техничка LME'!$AC$214:$AC$244</c:f>
              <c:numCache>
                <c:formatCode>0.0000</c:formatCode>
                <c:ptCount val="31"/>
                <c:pt idx="0">
                  <c:v>27465</c:v>
                </c:pt>
                <c:pt idx="1">
                  <c:v>27465</c:v>
                </c:pt>
                <c:pt idx="2">
                  <c:v>27465</c:v>
                </c:pt>
                <c:pt idx="3">
                  <c:v>27465</c:v>
                </c:pt>
                <c:pt idx="4">
                  <c:v>27465</c:v>
                </c:pt>
                <c:pt idx="5">
                  <c:v>27465</c:v>
                </c:pt>
                <c:pt idx="6">
                  <c:v>27465</c:v>
                </c:pt>
                <c:pt idx="7">
                  <c:v>27465</c:v>
                </c:pt>
                <c:pt idx="8">
                  <c:v>27465</c:v>
                </c:pt>
                <c:pt idx="9">
                  <c:v>27465</c:v>
                </c:pt>
                <c:pt idx="10">
                  <c:v>27465</c:v>
                </c:pt>
                <c:pt idx="11">
                  <c:v>27465</c:v>
                </c:pt>
                <c:pt idx="12">
                  <c:v>27465</c:v>
                </c:pt>
                <c:pt idx="13">
                  <c:v>27465</c:v>
                </c:pt>
                <c:pt idx="14">
                  <c:v>27465</c:v>
                </c:pt>
                <c:pt idx="15">
                  <c:v>27465</c:v>
                </c:pt>
                <c:pt idx="16">
                  <c:v>27465</c:v>
                </c:pt>
                <c:pt idx="17">
                  <c:v>27465</c:v>
                </c:pt>
                <c:pt idx="18">
                  <c:v>27465</c:v>
                </c:pt>
                <c:pt idx="19">
                  <c:v>27465</c:v>
                </c:pt>
                <c:pt idx="20">
                  <c:v>27465</c:v>
                </c:pt>
                <c:pt idx="21">
                  <c:v>27465</c:v>
                </c:pt>
                <c:pt idx="22">
                  <c:v>27465</c:v>
                </c:pt>
                <c:pt idx="23">
                  <c:v>27465</c:v>
                </c:pt>
                <c:pt idx="24">
                  <c:v>27465</c:v>
                </c:pt>
                <c:pt idx="25">
                  <c:v>27465</c:v>
                </c:pt>
                <c:pt idx="26">
                  <c:v>27465</c:v>
                </c:pt>
                <c:pt idx="27">
                  <c:v>27465</c:v>
                </c:pt>
                <c:pt idx="28">
                  <c:v>27465</c:v>
                </c:pt>
                <c:pt idx="29">
                  <c:v>27465</c:v>
                </c:pt>
                <c:pt idx="30">
                  <c:v>27465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49-4C39-A5B7-AB04232E2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042080"/>
        <c:axId val="375042472"/>
      </c:lineChart>
      <c:catAx>
        <c:axId val="37504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42472"/>
        <c:crosses val="autoZero"/>
        <c:auto val="1"/>
        <c:lblAlgn val="ctr"/>
        <c:lblOffset val="100"/>
        <c:noMultiLvlLbl val="0"/>
      </c:catAx>
      <c:valAx>
        <c:axId val="375042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4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LME'!$AB$245:$AB$274</c:f>
              <c:strCache>
                <c:ptCount val="30"/>
                <c:pt idx="0">
                  <c:v>01.09.2023</c:v>
                </c:pt>
                <c:pt idx="1">
                  <c:v>02.09.2023</c:v>
                </c:pt>
                <c:pt idx="2">
                  <c:v>03.09.2023</c:v>
                </c:pt>
                <c:pt idx="3">
                  <c:v>04.09.2023</c:v>
                </c:pt>
                <c:pt idx="4">
                  <c:v>05.09.2023</c:v>
                </c:pt>
                <c:pt idx="5">
                  <c:v>06.09.2023</c:v>
                </c:pt>
                <c:pt idx="6">
                  <c:v>07.09.2023</c:v>
                </c:pt>
                <c:pt idx="7">
                  <c:v>08.09.2023</c:v>
                </c:pt>
                <c:pt idx="8">
                  <c:v>09.09.2023</c:v>
                </c:pt>
                <c:pt idx="9">
                  <c:v>10.09.2023</c:v>
                </c:pt>
                <c:pt idx="10">
                  <c:v>11.09.2023</c:v>
                </c:pt>
                <c:pt idx="11">
                  <c:v>12.09.2023</c:v>
                </c:pt>
                <c:pt idx="12">
                  <c:v>13.09.2023</c:v>
                </c:pt>
                <c:pt idx="13">
                  <c:v>14.09.2023</c:v>
                </c:pt>
                <c:pt idx="14">
                  <c:v>15.09.2023</c:v>
                </c:pt>
                <c:pt idx="15">
                  <c:v>16.09.2023</c:v>
                </c:pt>
                <c:pt idx="16">
                  <c:v>17.09.2023</c:v>
                </c:pt>
                <c:pt idx="17">
                  <c:v>18.09.2023</c:v>
                </c:pt>
                <c:pt idx="18">
                  <c:v>19.09.2023</c:v>
                </c:pt>
                <c:pt idx="19">
                  <c:v>20.09.2023</c:v>
                </c:pt>
                <c:pt idx="20">
                  <c:v>21.09.2023</c:v>
                </c:pt>
                <c:pt idx="21">
                  <c:v>22.09.2023</c:v>
                </c:pt>
                <c:pt idx="22">
                  <c:v>23.09.2023</c:v>
                </c:pt>
                <c:pt idx="23">
                  <c:v>24.09.2023</c:v>
                </c:pt>
                <c:pt idx="24">
                  <c:v>25.09.2023</c:v>
                </c:pt>
                <c:pt idx="25">
                  <c:v>26.09.2023</c:v>
                </c:pt>
                <c:pt idx="26">
                  <c:v>27.09.2023</c:v>
                </c:pt>
                <c:pt idx="27">
                  <c:v>28.09.2023</c:v>
                </c:pt>
                <c:pt idx="28">
                  <c:v>29.09.2023</c:v>
                </c:pt>
                <c:pt idx="29">
                  <c:v>30.09.2023</c:v>
                </c:pt>
              </c:strCache>
            </c:strRef>
          </c:cat>
          <c:val>
            <c:numRef>
              <c:f>'Техничка LME'!$AC$245:$AC$274</c:f>
              <c:numCache>
                <c:formatCode>0.0000</c:formatCode>
                <c:ptCount val="30"/>
                <c:pt idx="0">
                  <c:v>27465</c:v>
                </c:pt>
                <c:pt idx="1">
                  <c:v>27465</c:v>
                </c:pt>
                <c:pt idx="2">
                  <c:v>27465</c:v>
                </c:pt>
                <c:pt idx="3">
                  <c:v>27465</c:v>
                </c:pt>
                <c:pt idx="4">
                  <c:v>27465</c:v>
                </c:pt>
                <c:pt idx="5">
                  <c:v>27465</c:v>
                </c:pt>
                <c:pt idx="6">
                  <c:v>27465</c:v>
                </c:pt>
                <c:pt idx="7">
                  <c:v>27465</c:v>
                </c:pt>
                <c:pt idx="8">
                  <c:v>27465</c:v>
                </c:pt>
                <c:pt idx="9">
                  <c:v>27465</c:v>
                </c:pt>
                <c:pt idx="10">
                  <c:v>27465</c:v>
                </c:pt>
                <c:pt idx="11">
                  <c:v>27465</c:v>
                </c:pt>
                <c:pt idx="12">
                  <c:v>27465</c:v>
                </c:pt>
                <c:pt idx="13">
                  <c:v>27465</c:v>
                </c:pt>
                <c:pt idx="14">
                  <c:v>27465</c:v>
                </c:pt>
                <c:pt idx="15">
                  <c:v>27465</c:v>
                </c:pt>
                <c:pt idx="16">
                  <c:v>27465</c:v>
                </c:pt>
                <c:pt idx="17">
                  <c:v>27465</c:v>
                </c:pt>
                <c:pt idx="18">
                  <c:v>27465</c:v>
                </c:pt>
                <c:pt idx="19">
                  <c:v>27465</c:v>
                </c:pt>
                <c:pt idx="20">
                  <c:v>27465</c:v>
                </c:pt>
                <c:pt idx="21">
                  <c:v>27465</c:v>
                </c:pt>
                <c:pt idx="22">
                  <c:v>27465</c:v>
                </c:pt>
                <c:pt idx="23">
                  <c:v>27465</c:v>
                </c:pt>
                <c:pt idx="24">
                  <c:v>27465</c:v>
                </c:pt>
                <c:pt idx="25">
                  <c:v>27465</c:v>
                </c:pt>
                <c:pt idx="26">
                  <c:v>27465</c:v>
                </c:pt>
                <c:pt idx="27">
                  <c:v>27465</c:v>
                </c:pt>
                <c:pt idx="28">
                  <c:v>27465</c:v>
                </c:pt>
                <c:pt idx="29">
                  <c:v>27465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B2-4C42-B0D2-F078272D7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042864"/>
        <c:axId val="375511936"/>
      </c:lineChart>
      <c:catAx>
        <c:axId val="37504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511936"/>
        <c:crosses val="autoZero"/>
        <c:auto val="1"/>
        <c:lblAlgn val="ctr"/>
        <c:lblOffset val="100"/>
        <c:noMultiLvlLbl val="0"/>
      </c:catAx>
      <c:valAx>
        <c:axId val="37551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042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LME'!$AB$275:$AB$305</c:f>
              <c:strCache>
                <c:ptCount val="31"/>
                <c:pt idx="0">
                  <c:v>01.10.2023</c:v>
                </c:pt>
                <c:pt idx="1">
                  <c:v>02.10.2023</c:v>
                </c:pt>
                <c:pt idx="2">
                  <c:v>03.10.2023</c:v>
                </c:pt>
                <c:pt idx="3">
                  <c:v>04.10.2023</c:v>
                </c:pt>
                <c:pt idx="4">
                  <c:v>05.10.2023</c:v>
                </c:pt>
                <c:pt idx="5">
                  <c:v>06.10.2023</c:v>
                </c:pt>
                <c:pt idx="6">
                  <c:v>07.10.2023</c:v>
                </c:pt>
                <c:pt idx="7">
                  <c:v>08.10.2023</c:v>
                </c:pt>
                <c:pt idx="8">
                  <c:v>09.10.2023</c:v>
                </c:pt>
                <c:pt idx="9">
                  <c:v>10.10.2023</c:v>
                </c:pt>
                <c:pt idx="10">
                  <c:v>11.10.2023</c:v>
                </c:pt>
                <c:pt idx="11">
                  <c:v>12.10.2023</c:v>
                </c:pt>
                <c:pt idx="12">
                  <c:v>13.10.2023</c:v>
                </c:pt>
                <c:pt idx="13">
                  <c:v>14.10.2023</c:v>
                </c:pt>
                <c:pt idx="14">
                  <c:v>15.10.2023</c:v>
                </c:pt>
                <c:pt idx="15">
                  <c:v>16.10.2023</c:v>
                </c:pt>
                <c:pt idx="16">
                  <c:v>17.10.2023</c:v>
                </c:pt>
                <c:pt idx="17">
                  <c:v>18.10.2023</c:v>
                </c:pt>
                <c:pt idx="18">
                  <c:v>19.10.2023</c:v>
                </c:pt>
                <c:pt idx="19">
                  <c:v>20.10.2023</c:v>
                </c:pt>
                <c:pt idx="20">
                  <c:v>21.10.2023</c:v>
                </c:pt>
                <c:pt idx="21">
                  <c:v>22.10.2023</c:v>
                </c:pt>
                <c:pt idx="22">
                  <c:v>23.10.2023</c:v>
                </c:pt>
                <c:pt idx="23">
                  <c:v>24.10.2023</c:v>
                </c:pt>
                <c:pt idx="24">
                  <c:v>25.10.2023</c:v>
                </c:pt>
                <c:pt idx="25">
                  <c:v>26.10.2023</c:v>
                </c:pt>
                <c:pt idx="26">
                  <c:v>27.10.2023</c:v>
                </c:pt>
                <c:pt idx="27">
                  <c:v>28.10.2023</c:v>
                </c:pt>
                <c:pt idx="28">
                  <c:v>29.10.2023</c:v>
                </c:pt>
                <c:pt idx="29">
                  <c:v>30.10.2023</c:v>
                </c:pt>
                <c:pt idx="30">
                  <c:v>31.10.2023</c:v>
                </c:pt>
              </c:strCache>
            </c:strRef>
          </c:cat>
          <c:val>
            <c:numRef>
              <c:f>'Техничка LME'!$AC$275:$AC$305</c:f>
              <c:numCache>
                <c:formatCode>0.0000</c:formatCode>
                <c:ptCount val="31"/>
                <c:pt idx="0">
                  <c:v>27465</c:v>
                </c:pt>
                <c:pt idx="1">
                  <c:v>27465</c:v>
                </c:pt>
                <c:pt idx="2">
                  <c:v>27465</c:v>
                </c:pt>
                <c:pt idx="3">
                  <c:v>27465</c:v>
                </c:pt>
                <c:pt idx="4">
                  <c:v>27465</c:v>
                </c:pt>
                <c:pt idx="5">
                  <c:v>27465</c:v>
                </c:pt>
                <c:pt idx="6">
                  <c:v>27465</c:v>
                </c:pt>
                <c:pt idx="7">
                  <c:v>27465</c:v>
                </c:pt>
                <c:pt idx="8">
                  <c:v>27465</c:v>
                </c:pt>
                <c:pt idx="9">
                  <c:v>27465</c:v>
                </c:pt>
                <c:pt idx="10">
                  <c:v>27465</c:v>
                </c:pt>
                <c:pt idx="11">
                  <c:v>27465</c:v>
                </c:pt>
                <c:pt idx="12">
                  <c:v>27465</c:v>
                </c:pt>
                <c:pt idx="13">
                  <c:v>27465</c:v>
                </c:pt>
                <c:pt idx="14">
                  <c:v>27465</c:v>
                </c:pt>
                <c:pt idx="15">
                  <c:v>27465</c:v>
                </c:pt>
                <c:pt idx="16">
                  <c:v>27465</c:v>
                </c:pt>
                <c:pt idx="17">
                  <c:v>27465</c:v>
                </c:pt>
                <c:pt idx="18">
                  <c:v>27465</c:v>
                </c:pt>
                <c:pt idx="19">
                  <c:v>27465</c:v>
                </c:pt>
                <c:pt idx="20">
                  <c:v>27465</c:v>
                </c:pt>
                <c:pt idx="21">
                  <c:v>27465</c:v>
                </c:pt>
                <c:pt idx="22">
                  <c:v>27465</c:v>
                </c:pt>
                <c:pt idx="23">
                  <c:v>27465</c:v>
                </c:pt>
                <c:pt idx="24">
                  <c:v>27465</c:v>
                </c:pt>
                <c:pt idx="25">
                  <c:v>27465</c:v>
                </c:pt>
                <c:pt idx="26">
                  <c:v>27465</c:v>
                </c:pt>
                <c:pt idx="27">
                  <c:v>27465</c:v>
                </c:pt>
                <c:pt idx="28">
                  <c:v>27465</c:v>
                </c:pt>
                <c:pt idx="29">
                  <c:v>27465</c:v>
                </c:pt>
                <c:pt idx="30">
                  <c:v>27465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2A-4866-9E75-F4006556A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513112"/>
        <c:axId val="375513504"/>
      </c:lineChart>
      <c:catAx>
        <c:axId val="37551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513504"/>
        <c:crosses val="autoZero"/>
        <c:auto val="1"/>
        <c:lblAlgn val="ctr"/>
        <c:lblOffset val="100"/>
        <c:noMultiLvlLbl val="0"/>
      </c:catAx>
      <c:valAx>
        <c:axId val="37551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513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LME'!$AB$306:$AB$335</c:f>
              <c:strCache>
                <c:ptCount val="30"/>
                <c:pt idx="0">
                  <c:v>01.11.2023</c:v>
                </c:pt>
                <c:pt idx="1">
                  <c:v>02.11.2023</c:v>
                </c:pt>
                <c:pt idx="2">
                  <c:v>03.11.2023</c:v>
                </c:pt>
                <c:pt idx="3">
                  <c:v>04.11.2023</c:v>
                </c:pt>
                <c:pt idx="4">
                  <c:v>05.11.2023</c:v>
                </c:pt>
                <c:pt idx="5">
                  <c:v>06.11.2023</c:v>
                </c:pt>
                <c:pt idx="6">
                  <c:v>07.11.2023</c:v>
                </c:pt>
                <c:pt idx="7">
                  <c:v>08.11.2023</c:v>
                </c:pt>
                <c:pt idx="8">
                  <c:v>09.11.2023</c:v>
                </c:pt>
                <c:pt idx="9">
                  <c:v>10.11.2023</c:v>
                </c:pt>
                <c:pt idx="10">
                  <c:v>11.11.2023</c:v>
                </c:pt>
                <c:pt idx="11">
                  <c:v>12.11.2023</c:v>
                </c:pt>
                <c:pt idx="12">
                  <c:v>13.11.2023</c:v>
                </c:pt>
                <c:pt idx="13">
                  <c:v>14.11.2023</c:v>
                </c:pt>
                <c:pt idx="14">
                  <c:v>15.11.2023</c:v>
                </c:pt>
                <c:pt idx="15">
                  <c:v>16.11.2023</c:v>
                </c:pt>
                <c:pt idx="16">
                  <c:v>17.11.2023</c:v>
                </c:pt>
                <c:pt idx="17">
                  <c:v>18.11.2023</c:v>
                </c:pt>
                <c:pt idx="18">
                  <c:v>19.11.2023</c:v>
                </c:pt>
                <c:pt idx="19">
                  <c:v>20.11.2023</c:v>
                </c:pt>
                <c:pt idx="20">
                  <c:v>21.11.2023</c:v>
                </c:pt>
                <c:pt idx="21">
                  <c:v>22.11.2023</c:v>
                </c:pt>
                <c:pt idx="22">
                  <c:v>23.11.2023</c:v>
                </c:pt>
                <c:pt idx="23">
                  <c:v>24.11.2023</c:v>
                </c:pt>
                <c:pt idx="24">
                  <c:v>25.11.2023</c:v>
                </c:pt>
                <c:pt idx="25">
                  <c:v>26.11.2023</c:v>
                </c:pt>
                <c:pt idx="26">
                  <c:v>27.11.2023</c:v>
                </c:pt>
                <c:pt idx="27">
                  <c:v>28.11.2023</c:v>
                </c:pt>
                <c:pt idx="28">
                  <c:v>29.11.2023</c:v>
                </c:pt>
                <c:pt idx="29">
                  <c:v>30.11.2023</c:v>
                </c:pt>
              </c:strCache>
            </c:strRef>
          </c:cat>
          <c:val>
            <c:numRef>
              <c:f>'Техничка LME'!$AC$306:$AC$335</c:f>
              <c:numCache>
                <c:formatCode>0.0000</c:formatCode>
                <c:ptCount val="30"/>
                <c:pt idx="0">
                  <c:v>27465</c:v>
                </c:pt>
                <c:pt idx="1">
                  <c:v>27465</c:v>
                </c:pt>
                <c:pt idx="2">
                  <c:v>27465</c:v>
                </c:pt>
                <c:pt idx="3">
                  <c:v>27465</c:v>
                </c:pt>
                <c:pt idx="4">
                  <c:v>27465</c:v>
                </c:pt>
                <c:pt idx="5">
                  <c:v>27465</c:v>
                </c:pt>
                <c:pt idx="6">
                  <c:v>27465</c:v>
                </c:pt>
                <c:pt idx="7">
                  <c:v>27465</c:v>
                </c:pt>
                <c:pt idx="8">
                  <c:v>27465</c:v>
                </c:pt>
                <c:pt idx="9">
                  <c:v>27465</c:v>
                </c:pt>
                <c:pt idx="10">
                  <c:v>27465</c:v>
                </c:pt>
                <c:pt idx="11">
                  <c:v>27465</c:v>
                </c:pt>
                <c:pt idx="12">
                  <c:v>27465</c:v>
                </c:pt>
                <c:pt idx="13">
                  <c:v>27465</c:v>
                </c:pt>
                <c:pt idx="14">
                  <c:v>27465</c:v>
                </c:pt>
                <c:pt idx="15">
                  <c:v>27465</c:v>
                </c:pt>
                <c:pt idx="16">
                  <c:v>27465</c:v>
                </c:pt>
                <c:pt idx="17">
                  <c:v>27465</c:v>
                </c:pt>
                <c:pt idx="18">
                  <c:v>27465</c:v>
                </c:pt>
                <c:pt idx="19">
                  <c:v>27465</c:v>
                </c:pt>
                <c:pt idx="20">
                  <c:v>27465</c:v>
                </c:pt>
                <c:pt idx="21">
                  <c:v>27465</c:v>
                </c:pt>
                <c:pt idx="22">
                  <c:v>27465</c:v>
                </c:pt>
                <c:pt idx="23">
                  <c:v>27465</c:v>
                </c:pt>
                <c:pt idx="24">
                  <c:v>27465</c:v>
                </c:pt>
                <c:pt idx="25">
                  <c:v>27465</c:v>
                </c:pt>
                <c:pt idx="26">
                  <c:v>27465</c:v>
                </c:pt>
                <c:pt idx="27">
                  <c:v>27465</c:v>
                </c:pt>
                <c:pt idx="28">
                  <c:v>27465</c:v>
                </c:pt>
                <c:pt idx="29">
                  <c:v>27465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CC-4595-BB6F-749BDB087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513896"/>
        <c:axId val="375514288"/>
      </c:lineChart>
      <c:catAx>
        <c:axId val="375513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514288"/>
        <c:crosses val="autoZero"/>
        <c:auto val="1"/>
        <c:lblAlgn val="ctr"/>
        <c:lblOffset val="100"/>
        <c:noMultiLvlLbl val="0"/>
      </c:catAx>
      <c:valAx>
        <c:axId val="37551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513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LME'!$AB$336:$AB$366</c:f>
              <c:strCache>
                <c:ptCount val="31"/>
                <c:pt idx="0">
                  <c:v>01.12.2023</c:v>
                </c:pt>
                <c:pt idx="1">
                  <c:v>02.12.2023</c:v>
                </c:pt>
                <c:pt idx="2">
                  <c:v>03.12.2023</c:v>
                </c:pt>
                <c:pt idx="3">
                  <c:v>04.12.2023</c:v>
                </c:pt>
                <c:pt idx="4">
                  <c:v>05.12.2023</c:v>
                </c:pt>
                <c:pt idx="5">
                  <c:v>06.12.2023</c:v>
                </c:pt>
                <c:pt idx="6">
                  <c:v>07.12.2023</c:v>
                </c:pt>
                <c:pt idx="7">
                  <c:v>08.12.2023</c:v>
                </c:pt>
                <c:pt idx="8">
                  <c:v>09.12.2023</c:v>
                </c:pt>
                <c:pt idx="9">
                  <c:v>10.12.2023</c:v>
                </c:pt>
                <c:pt idx="10">
                  <c:v>11.12.2023</c:v>
                </c:pt>
                <c:pt idx="11">
                  <c:v>12.12.2023</c:v>
                </c:pt>
                <c:pt idx="12">
                  <c:v>13.12.2023</c:v>
                </c:pt>
                <c:pt idx="13">
                  <c:v>14.12.2023</c:v>
                </c:pt>
                <c:pt idx="14">
                  <c:v>15.12.2023</c:v>
                </c:pt>
                <c:pt idx="15">
                  <c:v>16.12.2023</c:v>
                </c:pt>
                <c:pt idx="16">
                  <c:v>17.12.2023</c:v>
                </c:pt>
                <c:pt idx="17">
                  <c:v>18.12.2023</c:v>
                </c:pt>
                <c:pt idx="18">
                  <c:v>19.12.2023</c:v>
                </c:pt>
                <c:pt idx="19">
                  <c:v>20.12.2023</c:v>
                </c:pt>
                <c:pt idx="20">
                  <c:v>21.12.2023</c:v>
                </c:pt>
                <c:pt idx="21">
                  <c:v>22.12.2023</c:v>
                </c:pt>
                <c:pt idx="22">
                  <c:v>23.12.2023</c:v>
                </c:pt>
                <c:pt idx="23">
                  <c:v>24.12.2023</c:v>
                </c:pt>
                <c:pt idx="24">
                  <c:v>25.12.2023</c:v>
                </c:pt>
                <c:pt idx="25">
                  <c:v>26.12.2023</c:v>
                </c:pt>
                <c:pt idx="26">
                  <c:v>27.12.2023</c:v>
                </c:pt>
                <c:pt idx="27">
                  <c:v>28.12.2023</c:v>
                </c:pt>
                <c:pt idx="28">
                  <c:v>29.12.2023</c:v>
                </c:pt>
                <c:pt idx="29">
                  <c:v>30.12.2023</c:v>
                </c:pt>
                <c:pt idx="30">
                  <c:v>31.12.2023</c:v>
                </c:pt>
              </c:strCache>
            </c:strRef>
          </c:cat>
          <c:val>
            <c:numRef>
              <c:f>'Техничка LME'!$AC$336:$AC$366</c:f>
              <c:numCache>
                <c:formatCode>0.0000</c:formatCode>
                <c:ptCount val="31"/>
                <c:pt idx="0">
                  <c:v>27465</c:v>
                </c:pt>
                <c:pt idx="1">
                  <c:v>27465</c:v>
                </c:pt>
                <c:pt idx="2">
                  <c:v>27465</c:v>
                </c:pt>
                <c:pt idx="3">
                  <c:v>27465</c:v>
                </c:pt>
                <c:pt idx="4">
                  <c:v>27465</c:v>
                </c:pt>
                <c:pt idx="5">
                  <c:v>27465</c:v>
                </c:pt>
                <c:pt idx="6">
                  <c:v>27465</c:v>
                </c:pt>
                <c:pt idx="7">
                  <c:v>27465</c:v>
                </c:pt>
                <c:pt idx="8">
                  <c:v>27465</c:v>
                </c:pt>
                <c:pt idx="9">
                  <c:v>27465</c:v>
                </c:pt>
                <c:pt idx="10">
                  <c:v>27465</c:v>
                </c:pt>
                <c:pt idx="11">
                  <c:v>27465</c:v>
                </c:pt>
                <c:pt idx="12">
                  <c:v>27465</c:v>
                </c:pt>
                <c:pt idx="13">
                  <c:v>27465</c:v>
                </c:pt>
                <c:pt idx="14">
                  <c:v>27465</c:v>
                </c:pt>
                <c:pt idx="15">
                  <c:v>27465</c:v>
                </c:pt>
                <c:pt idx="16">
                  <c:v>27465</c:v>
                </c:pt>
                <c:pt idx="17">
                  <c:v>27465</c:v>
                </c:pt>
                <c:pt idx="18">
                  <c:v>27465</c:v>
                </c:pt>
                <c:pt idx="19">
                  <c:v>27465</c:v>
                </c:pt>
                <c:pt idx="20">
                  <c:v>27465</c:v>
                </c:pt>
                <c:pt idx="21">
                  <c:v>27465</c:v>
                </c:pt>
                <c:pt idx="22">
                  <c:v>27465</c:v>
                </c:pt>
                <c:pt idx="23">
                  <c:v>27465</c:v>
                </c:pt>
                <c:pt idx="24">
                  <c:v>27465</c:v>
                </c:pt>
                <c:pt idx="25">
                  <c:v>27465</c:v>
                </c:pt>
                <c:pt idx="26">
                  <c:v>27465</c:v>
                </c:pt>
                <c:pt idx="27">
                  <c:v>27465</c:v>
                </c:pt>
                <c:pt idx="28">
                  <c:v>27465</c:v>
                </c:pt>
                <c:pt idx="29">
                  <c:v>27465</c:v>
                </c:pt>
                <c:pt idx="30">
                  <c:v>27465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7D-4499-8764-A6F98EB9F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515464"/>
        <c:axId val="375515856"/>
      </c:lineChart>
      <c:catAx>
        <c:axId val="375515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515856"/>
        <c:crosses val="autoZero"/>
        <c:auto val="1"/>
        <c:lblAlgn val="ctr"/>
        <c:lblOffset val="100"/>
        <c:noMultiLvlLbl val="0"/>
      </c:catAx>
      <c:valAx>
        <c:axId val="37551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515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7375285920585229"/>
                  <c:y val="-0.250260184947372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LME'!$AE$2:$AE$32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'Техничка LME'!$AF$2:$AF$32</c:f>
              <c:numCache>
                <c:formatCode>0.0000</c:formatCode>
                <c:ptCount val="31"/>
                <c:pt idx="0">
                  <c:v>2314</c:v>
                </c:pt>
                <c:pt idx="1">
                  <c:v>2314</c:v>
                </c:pt>
                <c:pt idx="2">
                  <c:v>2322</c:v>
                </c:pt>
                <c:pt idx="3">
                  <c:v>2331</c:v>
                </c:pt>
                <c:pt idx="4">
                  <c:v>2298.5</c:v>
                </c:pt>
                <c:pt idx="5">
                  <c:v>2235</c:v>
                </c:pt>
                <c:pt idx="6">
                  <c:v>2235</c:v>
                </c:pt>
                <c:pt idx="7">
                  <c:v>2235</c:v>
                </c:pt>
                <c:pt idx="8">
                  <c:v>2235</c:v>
                </c:pt>
                <c:pt idx="9">
                  <c:v>2235</c:v>
                </c:pt>
                <c:pt idx="10">
                  <c:v>2235</c:v>
                </c:pt>
                <c:pt idx="11">
                  <c:v>2235</c:v>
                </c:pt>
                <c:pt idx="12">
                  <c:v>2235</c:v>
                </c:pt>
                <c:pt idx="13">
                  <c:v>2235</c:v>
                </c:pt>
                <c:pt idx="14">
                  <c:v>2235</c:v>
                </c:pt>
                <c:pt idx="15">
                  <c:v>2235</c:v>
                </c:pt>
                <c:pt idx="16">
                  <c:v>2235</c:v>
                </c:pt>
                <c:pt idx="17">
                  <c:v>2235</c:v>
                </c:pt>
                <c:pt idx="18">
                  <c:v>2235</c:v>
                </c:pt>
                <c:pt idx="19">
                  <c:v>2235</c:v>
                </c:pt>
                <c:pt idx="20">
                  <c:v>2235</c:v>
                </c:pt>
                <c:pt idx="21">
                  <c:v>2235</c:v>
                </c:pt>
                <c:pt idx="22">
                  <c:v>2235</c:v>
                </c:pt>
                <c:pt idx="23">
                  <c:v>2235</c:v>
                </c:pt>
                <c:pt idx="24">
                  <c:v>2235</c:v>
                </c:pt>
                <c:pt idx="25">
                  <c:v>2235</c:v>
                </c:pt>
                <c:pt idx="26">
                  <c:v>2235</c:v>
                </c:pt>
                <c:pt idx="27">
                  <c:v>2235</c:v>
                </c:pt>
                <c:pt idx="28">
                  <c:v>2235</c:v>
                </c:pt>
                <c:pt idx="29">
                  <c:v>2235</c:v>
                </c:pt>
                <c:pt idx="30">
                  <c:v>2235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49-4501-9E9C-6824868C9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516640"/>
        <c:axId val="375517032"/>
      </c:lineChart>
      <c:catAx>
        <c:axId val="37551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517032"/>
        <c:crosses val="autoZero"/>
        <c:auto val="1"/>
        <c:lblAlgn val="ctr"/>
        <c:lblOffset val="100"/>
        <c:noMultiLvlLbl val="0"/>
      </c:catAx>
      <c:valAx>
        <c:axId val="37551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516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7169106873688983"/>
                  <c:y val="-0.131401006170187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LME'!$AE$33:$AE$60</c:f>
              <c:strCache>
                <c:ptCount val="28"/>
                <c:pt idx="0">
                  <c:v>01.02.2023</c:v>
                </c:pt>
                <c:pt idx="1">
                  <c:v>02.02.2023</c:v>
                </c:pt>
                <c:pt idx="2">
                  <c:v>03.02.2023</c:v>
                </c:pt>
                <c:pt idx="3">
                  <c:v>04.02.2023</c:v>
                </c:pt>
                <c:pt idx="4">
                  <c:v>05.02.2023</c:v>
                </c:pt>
                <c:pt idx="5">
                  <c:v>06.02.2023</c:v>
                </c:pt>
                <c:pt idx="6">
                  <c:v>07.02.2023</c:v>
                </c:pt>
                <c:pt idx="7">
                  <c:v>08.02.2023</c:v>
                </c:pt>
                <c:pt idx="8">
                  <c:v>09.02.2023</c:v>
                </c:pt>
                <c:pt idx="9">
                  <c:v>10.02.2023</c:v>
                </c:pt>
                <c:pt idx="10">
                  <c:v>11.02.2023</c:v>
                </c:pt>
                <c:pt idx="11">
                  <c:v>12.02.2023</c:v>
                </c:pt>
                <c:pt idx="12">
                  <c:v>13.02.2023</c:v>
                </c:pt>
                <c:pt idx="13">
                  <c:v>14.02.2023</c:v>
                </c:pt>
                <c:pt idx="14">
                  <c:v>15.02.2023</c:v>
                </c:pt>
                <c:pt idx="15">
                  <c:v>16.02.2023</c:v>
                </c:pt>
                <c:pt idx="16">
                  <c:v>17.02.2023</c:v>
                </c:pt>
                <c:pt idx="17">
                  <c:v>18.02.2023</c:v>
                </c:pt>
                <c:pt idx="18">
                  <c:v>19.02.2023</c:v>
                </c:pt>
                <c:pt idx="19">
                  <c:v>20.02.2023</c:v>
                </c:pt>
                <c:pt idx="20">
                  <c:v>21.02.2023</c:v>
                </c:pt>
                <c:pt idx="21">
                  <c:v>22.02.2023</c:v>
                </c:pt>
                <c:pt idx="22">
                  <c:v>23.02.2023</c:v>
                </c:pt>
                <c:pt idx="23">
                  <c:v>24.02.2023</c:v>
                </c:pt>
                <c:pt idx="24">
                  <c:v>25.02.2023</c:v>
                </c:pt>
                <c:pt idx="25">
                  <c:v>26.02.2023</c:v>
                </c:pt>
                <c:pt idx="26">
                  <c:v>27.02.2023</c:v>
                </c:pt>
                <c:pt idx="27">
                  <c:v>28.02.2023</c:v>
                </c:pt>
              </c:strCache>
            </c:strRef>
          </c:cat>
          <c:val>
            <c:numRef>
              <c:f>'Техничка LME'!$AF$33:$AF$60</c:f>
              <c:numCache>
                <c:formatCode>0.0000</c:formatCode>
                <c:ptCount val="28"/>
                <c:pt idx="0">
                  <c:v>2235</c:v>
                </c:pt>
                <c:pt idx="1">
                  <c:v>2235</c:v>
                </c:pt>
                <c:pt idx="2">
                  <c:v>2235</c:v>
                </c:pt>
                <c:pt idx="3">
                  <c:v>2235</c:v>
                </c:pt>
                <c:pt idx="4">
                  <c:v>2235</c:v>
                </c:pt>
                <c:pt idx="5">
                  <c:v>2235</c:v>
                </c:pt>
                <c:pt idx="6">
                  <c:v>2235</c:v>
                </c:pt>
                <c:pt idx="7">
                  <c:v>2235</c:v>
                </c:pt>
                <c:pt idx="8">
                  <c:v>2235</c:v>
                </c:pt>
                <c:pt idx="9">
                  <c:v>2235</c:v>
                </c:pt>
                <c:pt idx="10">
                  <c:v>2235</c:v>
                </c:pt>
                <c:pt idx="11">
                  <c:v>2235</c:v>
                </c:pt>
                <c:pt idx="12">
                  <c:v>2235</c:v>
                </c:pt>
                <c:pt idx="13">
                  <c:v>2235</c:v>
                </c:pt>
                <c:pt idx="14">
                  <c:v>2235</c:v>
                </c:pt>
                <c:pt idx="15">
                  <c:v>2235</c:v>
                </c:pt>
                <c:pt idx="16">
                  <c:v>2235</c:v>
                </c:pt>
                <c:pt idx="17">
                  <c:v>2235</c:v>
                </c:pt>
                <c:pt idx="18">
                  <c:v>2235</c:v>
                </c:pt>
                <c:pt idx="19">
                  <c:v>2235</c:v>
                </c:pt>
                <c:pt idx="20">
                  <c:v>2235</c:v>
                </c:pt>
                <c:pt idx="21">
                  <c:v>2235</c:v>
                </c:pt>
                <c:pt idx="22">
                  <c:v>2235</c:v>
                </c:pt>
                <c:pt idx="23">
                  <c:v>2235</c:v>
                </c:pt>
                <c:pt idx="24">
                  <c:v>2235</c:v>
                </c:pt>
                <c:pt idx="25">
                  <c:v>2235</c:v>
                </c:pt>
                <c:pt idx="26">
                  <c:v>2235</c:v>
                </c:pt>
                <c:pt idx="27">
                  <c:v>2235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41-4CB2-8721-D2E8ADD6E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517816"/>
        <c:axId val="375518208"/>
      </c:lineChart>
      <c:catAx>
        <c:axId val="375517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518208"/>
        <c:crosses val="autoZero"/>
        <c:auto val="1"/>
        <c:lblAlgn val="ctr"/>
        <c:lblOffset val="100"/>
        <c:noMultiLvlLbl val="0"/>
      </c:catAx>
      <c:valAx>
        <c:axId val="37551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517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487735719782014"/>
                  <c:y val="-0.353197262184871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LME'!$AE$61:$AE$91</c:f>
              <c:strCache>
                <c:ptCount val="31"/>
                <c:pt idx="0">
                  <c:v>01.03.2023</c:v>
                </c:pt>
                <c:pt idx="1">
                  <c:v>02.03.2023</c:v>
                </c:pt>
                <c:pt idx="2">
                  <c:v>03.03.2023</c:v>
                </c:pt>
                <c:pt idx="3">
                  <c:v>04.03.2023</c:v>
                </c:pt>
                <c:pt idx="4">
                  <c:v>05.03.2023</c:v>
                </c:pt>
                <c:pt idx="5">
                  <c:v>06.03.2023</c:v>
                </c:pt>
                <c:pt idx="6">
                  <c:v>07.03.2023</c:v>
                </c:pt>
                <c:pt idx="7">
                  <c:v>08.03.2023</c:v>
                </c:pt>
                <c:pt idx="8">
                  <c:v>09.03.2023</c:v>
                </c:pt>
                <c:pt idx="9">
                  <c:v>10.03.2023</c:v>
                </c:pt>
                <c:pt idx="10">
                  <c:v>11.03.2023</c:v>
                </c:pt>
                <c:pt idx="11">
                  <c:v>12.03.2023</c:v>
                </c:pt>
                <c:pt idx="12">
                  <c:v>13.03.2023</c:v>
                </c:pt>
                <c:pt idx="13">
                  <c:v>14.03.2023</c:v>
                </c:pt>
                <c:pt idx="14">
                  <c:v>15.03.2023</c:v>
                </c:pt>
                <c:pt idx="15">
                  <c:v>16.03.2023</c:v>
                </c:pt>
                <c:pt idx="16">
                  <c:v>17.03.2023</c:v>
                </c:pt>
                <c:pt idx="17">
                  <c:v>18.03.2023</c:v>
                </c:pt>
                <c:pt idx="18">
                  <c:v>19.03.2023</c:v>
                </c:pt>
                <c:pt idx="19">
                  <c:v>20.03.2023</c:v>
                </c:pt>
                <c:pt idx="20">
                  <c:v>21.03.2023</c:v>
                </c:pt>
                <c:pt idx="21">
                  <c:v>22.03.2023</c:v>
                </c:pt>
                <c:pt idx="22">
                  <c:v>23.03.2023</c:v>
                </c:pt>
                <c:pt idx="23">
                  <c:v>24.03.2023</c:v>
                </c:pt>
                <c:pt idx="24">
                  <c:v>25.03.2023</c:v>
                </c:pt>
                <c:pt idx="25">
                  <c:v>26.03.2023</c:v>
                </c:pt>
                <c:pt idx="26">
                  <c:v>27.03.2023</c:v>
                </c:pt>
                <c:pt idx="27">
                  <c:v>28.03.2023</c:v>
                </c:pt>
                <c:pt idx="28">
                  <c:v>29.03.2023</c:v>
                </c:pt>
                <c:pt idx="29">
                  <c:v>30.03.2023</c:v>
                </c:pt>
                <c:pt idx="30">
                  <c:v>31.03.2023</c:v>
                </c:pt>
              </c:strCache>
            </c:strRef>
          </c:cat>
          <c:val>
            <c:numRef>
              <c:f>'Техничка LME'!$AF$61:$AF$91</c:f>
              <c:numCache>
                <c:formatCode>0.0000</c:formatCode>
                <c:ptCount val="31"/>
                <c:pt idx="0">
                  <c:v>2235</c:v>
                </c:pt>
                <c:pt idx="1">
                  <c:v>2235</c:v>
                </c:pt>
                <c:pt idx="2">
                  <c:v>2235</c:v>
                </c:pt>
                <c:pt idx="3">
                  <c:v>2235</c:v>
                </c:pt>
                <c:pt idx="4">
                  <c:v>2235</c:v>
                </c:pt>
                <c:pt idx="5">
                  <c:v>2235</c:v>
                </c:pt>
                <c:pt idx="6">
                  <c:v>2235</c:v>
                </c:pt>
                <c:pt idx="7">
                  <c:v>2235</c:v>
                </c:pt>
                <c:pt idx="8">
                  <c:v>2235</c:v>
                </c:pt>
                <c:pt idx="9">
                  <c:v>2235</c:v>
                </c:pt>
                <c:pt idx="10">
                  <c:v>2235</c:v>
                </c:pt>
                <c:pt idx="11">
                  <c:v>2235</c:v>
                </c:pt>
                <c:pt idx="12">
                  <c:v>2235</c:v>
                </c:pt>
                <c:pt idx="13">
                  <c:v>2235</c:v>
                </c:pt>
                <c:pt idx="14">
                  <c:v>2235</c:v>
                </c:pt>
                <c:pt idx="15">
                  <c:v>2235</c:v>
                </c:pt>
                <c:pt idx="16">
                  <c:v>2235</c:v>
                </c:pt>
                <c:pt idx="17">
                  <c:v>2235</c:v>
                </c:pt>
                <c:pt idx="18">
                  <c:v>2235</c:v>
                </c:pt>
                <c:pt idx="19">
                  <c:v>2235</c:v>
                </c:pt>
                <c:pt idx="20">
                  <c:v>2235</c:v>
                </c:pt>
                <c:pt idx="21">
                  <c:v>2235</c:v>
                </c:pt>
                <c:pt idx="22">
                  <c:v>2235</c:v>
                </c:pt>
                <c:pt idx="23">
                  <c:v>2235</c:v>
                </c:pt>
                <c:pt idx="24">
                  <c:v>2235</c:v>
                </c:pt>
                <c:pt idx="25">
                  <c:v>2235</c:v>
                </c:pt>
                <c:pt idx="26">
                  <c:v>2235</c:v>
                </c:pt>
                <c:pt idx="27">
                  <c:v>2235</c:v>
                </c:pt>
                <c:pt idx="28">
                  <c:v>2235</c:v>
                </c:pt>
                <c:pt idx="29">
                  <c:v>2235</c:v>
                </c:pt>
                <c:pt idx="30">
                  <c:v>2235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7E-42BF-8909-AF456C8FB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519384"/>
        <c:axId val="375519776"/>
      </c:lineChart>
      <c:catAx>
        <c:axId val="375519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519776"/>
        <c:crosses val="autoZero"/>
        <c:auto val="1"/>
        <c:lblAlgn val="ctr"/>
        <c:lblOffset val="100"/>
        <c:noMultiLvlLbl val="0"/>
      </c:catAx>
      <c:valAx>
        <c:axId val="37551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519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629910718991452"/>
                  <c:y val="-0.196883014761463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LME'!$AE$92:$AE$121</c:f>
              <c:strCache>
                <c:ptCount val="30"/>
                <c:pt idx="0">
                  <c:v>01.04.2023</c:v>
                </c:pt>
                <c:pt idx="1">
                  <c:v>02.04.2023</c:v>
                </c:pt>
                <c:pt idx="2">
                  <c:v>03.04.2023</c:v>
                </c:pt>
                <c:pt idx="3">
                  <c:v>04.04.2023</c:v>
                </c:pt>
                <c:pt idx="4">
                  <c:v>05.04.2023</c:v>
                </c:pt>
                <c:pt idx="5">
                  <c:v>06.04.2023</c:v>
                </c:pt>
                <c:pt idx="6">
                  <c:v>07.04.2023</c:v>
                </c:pt>
                <c:pt idx="7">
                  <c:v>08.04.2023</c:v>
                </c:pt>
                <c:pt idx="8">
                  <c:v>09.04.2023</c:v>
                </c:pt>
                <c:pt idx="9">
                  <c:v>10.04.2023</c:v>
                </c:pt>
                <c:pt idx="10">
                  <c:v>11.04.2023</c:v>
                </c:pt>
                <c:pt idx="11">
                  <c:v>12.04.2023</c:v>
                </c:pt>
                <c:pt idx="12">
                  <c:v>13.04.2023</c:v>
                </c:pt>
                <c:pt idx="13">
                  <c:v>14.04.2023</c:v>
                </c:pt>
                <c:pt idx="14">
                  <c:v>15.04.2023</c:v>
                </c:pt>
                <c:pt idx="15">
                  <c:v>16.04.2023</c:v>
                </c:pt>
                <c:pt idx="16">
                  <c:v>17.04.2023</c:v>
                </c:pt>
                <c:pt idx="17">
                  <c:v>18.04.2023</c:v>
                </c:pt>
                <c:pt idx="18">
                  <c:v>19.04.2023</c:v>
                </c:pt>
                <c:pt idx="19">
                  <c:v>20.04.2023</c:v>
                </c:pt>
                <c:pt idx="20">
                  <c:v>21.04.2023</c:v>
                </c:pt>
                <c:pt idx="21">
                  <c:v>22.04.2023</c:v>
                </c:pt>
                <c:pt idx="22">
                  <c:v>23.04.2023</c:v>
                </c:pt>
                <c:pt idx="23">
                  <c:v>24.04.2023</c:v>
                </c:pt>
                <c:pt idx="24">
                  <c:v>25.04.2023</c:v>
                </c:pt>
                <c:pt idx="25">
                  <c:v>26.04.2023</c:v>
                </c:pt>
                <c:pt idx="26">
                  <c:v>27.04.2023</c:v>
                </c:pt>
                <c:pt idx="27">
                  <c:v>28.04.2023</c:v>
                </c:pt>
                <c:pt idx="28">
                  <c:v>29.04.2023</c:v>
                </c:pt>
                <c:pt idx="29">
                  <c:v>30.04.2023</c:v>
                </c:pt>
              </c:strCache>
            </c:strRef>
          </c:cat>
          <c:val>
            <c:numRef>
              <c:f>'Техничка LME'!$AF$92:$AF$121</c:f>
              <c:numCache>
                <c:formatCode>0.0000</c:formatCode>
                <c:ptCount val="30"/>
                <c:pt idx="0">
                  <c:v>2235</c:v>
                </c:pt>
                <c:pt idx="1">
                  <c:v>2235</c:v>
                </c:pt>
                <c:pt idx="2">
                  <c:v>2235</c:v>
                </c:pt>
                <c:pt idx="3">
                  <c:v>2235</c:v>
                </c:pt>
                <c:pt idx="4">
                  <c:v>2235</c:v>
                </c:pt>
                <c:pt idx="5">
                  <c:v>2235</c:v>
                </c:pt>
                <c:pt idx="6">
                  <c:v>2235</c:v>
                </c:pt>
                <c:pt idx="7">
                  <c:v>2235</c:v>
                </c:pt>
                <c:pt idx="8">
                  <c:v>2235</c:v>
                </c:pt>
                <c:pt idx="9">
                  <c:v>2235</c:v>
                </c:pt>
                <c:pt idx="10">
                  <c:v>2235</c:v>
                </c:pt>
                <c:pt idx="11">
                  <c:v>2235</c:v>
                </c:pt>
                <c:pt idx="12">
                  <c:v>2235</c:v>
                </c:pt>
                <c:pt idx="13">
                  <c:v>2235</c:v>
                </c:pt>
                <c:pt idx="14">
                  <c:v>2235</c:v>
                </c:pt>
                <c:pt idx="15">
                  <c:v>2235</c:v>
                </c:pt>
                <c:pt idx="16">
                  <c:v>2235</c:v>
                </c:pt>
                <c:pt idx="17">
                  <c:v>2235</c:v>
                </c:pt>
                <c:pt idx="18">
                  <c:v>2235</c:v>
                </c:pt>
                <c:pt idx="19">
                  <c:v>2235</c:v>
                </c:pt>
                <c:pt idx="20">
                  <c:v>2235</c:v>
                </c:pt>
                <c:pt idx="21">
                  <c:v>2235</c:v>
                </c:pt>
                <c:pt idx="22">
                  <c:v>2235</c:v>
                </c:pt>
                <c:pt idx="23">
                  <c:v>2235</c:v>
                </c:pt>
                <c:pt idx="24">
                  <c:v>2235</c:v>
                </c:pt>
                <c:pt idx="25">
                  <c:v>2235</c:v>
                </c:pt>
                <c:pt idx="26">
                  <c:v>2235</c:v>
                </c:pt>
                <c:pt idx="27">
                  <c:v>2235</c:v>
                </c:pt>
                <c:pt idx="28">
                  <c:v>2235</c:v>
                </c:pt>
                <c:pt idx="29">
                  <c:v>2235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6-434C-BF2E-644749C5D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520168"/>
        <c:axId val="375520560"/>
      </c:lineChart>
      <c:catAx>
        <c:axId val="375520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520560"/>
        <c:crosses val="autoZero"/>
        <c:auto val="1"/>
        <c:lblAlgn val="ctr"/>
        <c:lblOffset val="100"/>
        <c:noMultiLvlLbl val="0"/>
      </c:catAx>
      <c:valAx>
        <c:axId val="37552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520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659087794748547"/>
                  <c:y val="-0.131401006170187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LME'!$AE$122:$AE$152</c:f>
              <c:strCache>
                <c:ptCount val="31"/>
                <c:pt idx="0">
                  <c:v>01.05.2023</c:v>
                </c:pt>
                <c:pt idx="1">
                  <c:v>02.05.2023</c:v>
                </c:pt>
                <c:pt idx="2">
                  <c:v>03.05.2023</c:v>
                </c:pt>
                <c:pt idx="3">
                  <c:v>04.05.2023</c:v>
                </c:pt>
                <c:pt idx="4">
                  <c:v>05.05.2023</c:v>
                </c:pt>
                <c:pt idx="5">
                  <c:v>06.05.2023</c:v>
                </c:pt>
                <c:pt idx="6">
                  <c:v>07.05.2023</c:v>
                </c:pt>
                <c:pt idx="7">
                  <c:v>08.05.2023</c:v>
                </c:pt>
                <c:pt idx="8">
                  <c:v>09.05.2023</c:v>
                </c:pt>
                <c:pt idx="9">
                  <c:v>10.05.2023</c:v>
                </c:pt>
                <c:pt idx="10">
                  <c:v>11.05.2023</c:v>
                </c:pt>
                <c:pt idx="11">
                  <c:v>12.05.2023</c:v>
                </c:pt>
                <c:pt idx="12">
                  <c:v>13.05.2023</c:v>
                </c:pt>
                <c:pt idx="13">
                  <c:v>14.05.2023</c:v>
                </c:pt>
                <c:pt idx="14">
                  <c:v>15.05.2023</c:v>
                </c:pt>
                <c:pt idx="15">
                  <c:v>16.05.2023</c:v>
                </c:pt>
                <c:pt idx="16">
                  <c:v>17.05.2023</c:v>
                </c:pt>
                <c:pt idx="17">
                  <c:v>18.05.2023</c:v>
                </c:pt>
                <c:pt idx="18">
                  <c:v>19.05.2023</c:v>
                </c:pt>
                <c:pt idx="19">
                  <c:v>20.05.2023</c:v>
                </c:pt>
                <c:pt idx="20">
                  <c:v>21.05.2023</c:v>
                </c:pt>
                <c:pt idx="21">
                  <c:v>22.05.2023</c:v>
                </c:pt>
                <c:pt idx="22">
                  <c:v>23.05.2023</c:v>
                </c:pt>
                <c:pt idx="23">
                  <c:v>24.05.2023</c:v>
                </c:pt>
                <c:pt idx="24">
                  <c:v>25.05.2023</c:v>
                </c:pt>
                <c:pt idx="25">
                  <c:v>26.05.2023</c:v>
                </c:pt>
                <c:pt idx="26">
                  <c:v>27.05.2023</c:v>
                </c:pt>
                <c:pt idx="27">
                  <c:v>28.05.2023</c:v>
                </c:pt>
                <c:pt idx="28">
                  <c:v>29.05.2023</c:v>
                </c:pt>
                <c:pt idx="29">
                  <c:v>30.05.2023</c:v>
                </c:pt>
                <c:pt idx="30">
                  <c:v>31.05.2023</c:v>
                </c:pt>
              </c:strCache>
            </c:strRef>
          </c:cat>
          <c:val>
            <c:numRef>
              <c:f>'Техничка LME'!$AF$122:$AF$152</c:f>
              <c:numCache>
                <c:formatCode>0.0000</c:formatCode>
                <c:ptCount val="31"/>
                <c:pt idx="0">
                  <c:v>2235</c:v>
                </c:pt>
                <c:pt idx="1">
                  <c:v>2235</c:v>
                </c:pt>
                <c:pt idx="2">
                  <c:v>2235</c:v>
                </c:pt>
                <c:pt idx="3">
                  <c:v>2235</c:v>
                </c:pt>
                <c:pt idx="4">
                  <c:v>2235</c:v>
                </c:pt>
                <c:pt idx="5">
                  <c:v>2235</c:v>
                </c:pt>
                <c:pt idx="6">
                  <c:v>2235</c:v>
                </c:pt>
                <c:pt idx="7">
                  <c:v>2235</c:v>
                </c:pt>
                <c:pt idx="8">
                  <c:v>2235</c:v>
                </c:pt>
                <c:pt idx="9">
                  <c:v>2235</c:v>
                </c:pt>
                <c:pt idx="10">
                  <c:v>2235</c:v>
                </c:pt>
                <c:pt idx="11">
                  <c:v>2235</c:v>
                </c:pt>
                <c:pt idx="12">
                  <c:v>2235</c:v>
                </c:pt>
                <c:pt idx="13">
                  <c:v>2235</c:v>
                </c:pt>
                <c:pt idx="14">
                  <c:v>2235</c:v>
                </c:pt>
                <c:pt idx="15">
                  <c:v>2235</c:v>
                </c:pt>
                <c:pt idx="16">
                  <c:v>2235</c:v>
                </c:pt>
                <c:pt idx="17">
                  <c:v>2235</c:v>
                </c:pt>
                <c:pt idx="18">
                  <c:v>2235</c:v>
                </c:pt>
                <c:pt idx="19">
                  <c:v>2235</c:v>
                </c:pt>
                <c:pt idx="20">
                  <c:v>2235</c:v>
                </c:pt>
                <c:pt idx="21">
                  <c:v>2235</c:v>
                </c:pt>
                <c:pt idx="22">
                  <c:v>2235</c:v>
                </c:pt>
                <c:pt idx="23">
                  <c:v>2235</c:v>
                </c:pt>
                <c:pt idx="24">
                  <c:v>2235</c:v>
                </c:pt>
                <c:pt idx="25">
                  <c:v>2235</c:v>
                </c:pt>
                <c:pt idx="26">
                  <c:v>2235</c:v>
                </c:pt>
                <c:pt idx="27">
                  <c:v>2235</c:v>
                </c:pt>
                <c:pt idx="28">
                  <c:v>2235</c:v>
                </c:pt>
                <c:pt idx="29">
                  <c:v>2235</c:v>
                </c:pt>
                <c:pt idx="30">
                  <c:v>2235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D3-4D55-80C0-E4A2B36E3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521736"/>
        <c:axId val="375522128"/>
      </c:lineChart>
      <c:catAx>
        <c:axId val="37552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522128"/>
        <c:crosses val="autoZero"/>
        <c:auto val="1"/>
        <c:lblAlgn val="ctr"/>
        <c:lblOffset val="100"/>
        <c:noMultiLvlLbl val="0"/>
      </c:catAx>
      <c:valAx>
        <c:axId val="37552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521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LME'!$AE$153:$AE$182</c:f>
              <c:strCache>
                <c:ptCount val="30"/>
                <c:pt idx="0">
                  <c:v>01.06.2023</c:v>
                </c:pt>
                <c:pt idx="1">
                  <c:v>02.06.2023</c:v>
                </c:pt>
                <c:pt idx="2">
                  <c:v>03.06.2023</c:v>
                </c:pt>
                <c:pt idx="3">
                  <c:v>04.06.2023</c:v>
                </c:pt>
                <c:pt idx="4">
                  <c:v>05.06.2023</c:v>
                </c:pt>
                <c:pt idx="5">
                  <c:v>06.06.2023</c:v>
                </c:pt>
                <c:pt idx="6">
                  <c:v>07.06.2023</c:v>
                </c:pt>
                <c:pt idx="7">
                  <c:v>08.06.2023</c:v>
                </c:pt>
                <c:pt idx="8">
                  <c:v>09.06.2023</c:v>
                </c:pt>
                <c:pt idx="9">
                  <c:v>10.06.2023</c:v>
                </c:pt>
                <c:pt idx="10">
                  <c:v>11.06.2023</c:v>
                </c:pt>
                <c:pt idx="11">
                  <c:v>12.06.2023</c:v>
                </c:pt>
                <c:pt idx="12">
                  <c:v>13.06.2023</c:v>
                </c:pt>
                <c:pt idx="13">
                  <c:v>14.06.2023</c:v>
                </c:pt>
                <c:pt idx="14">
                  <c:v>15.06.2023</c:v>
                </c:pt>
                <c:pt idx="15">
                  <c:v>16.06.2023</c:v>
                </c:pt>
                <c:pt idx="16">
                  <c:v>17.06.2023</c:v>
                </c:pt>
                <c:pt idx="17">
                  <c:v>18.06.2023</c:v>
                </c:pt>
                <c:pt idx="18">
                  <c:v>19.06.2023</c:v>
                </c:pt>
                <c:pt idx="19">
                  <c:v>20.06.2023</c:v>
                </c:pt>
                <c:pt idx="20">
                  <c:v>21.06.2023</c:v>
                </c:pt>
                <c:pt idx="21">
                  <c:v>22.06.2023</c:v>
                </c:pt>
                <c:pt idx="22">
                  <c:v>23.06.2023</c:v>
                </c:pt>
                <c:pt idx="23">
                  <c:v>24.06.2023</c:v>
                </c:pt>
                <c:pt idx="24">
                  <c:v>25.06.2023</c:v>
                </c:pt>
                <c:pt idx="25">
                  <c:v>26.06.2023</c:v>
                </c:pt>
                <c:pt idx="26">
                  <c:v>27.06.2023</c:v>
                </c:pt>
                <c:pt idx="27">
                  <c:v>28.06.2023</c:v>
                </c:pt>
                <c:pt idx="28">
                  <c:v>29.06.2023</c:v>
                </c:pt>
                <c:pt idx="29">
                  <c:v>30.06.2023</c:v>
                </c:pt>
              </c:strCache>
            </c:strRef>
          </c:cat>
          <c:val>
            <c:numRef>
              <c:f>'Техничка LME'!$AF$153:$AF$182</c:f>
              <c:numCache>
                <c:formatCode>0.0000</c:formatCode>
                <c:ptCount val="30"/>
                <c:pt idx="0">
                  <c:v>2235</c:v>
                </c:pt>
                <c:pt idx="1">
                  <c:v>2235</c:v>
                </c:pt>
                <c:pt idx="2">
                  <c:v>2235</c:v>
                </c:pt>
                <c:pt idx="3">
                  <c:v>2235</c:v>
                </c:pt>
                <c:pt idx="4">
                  <c:v>2235</c:v>
                </c:pt>
                <c:pt idx="5">
                  <c:v>2235</c:v>
                </c:pt>
                <c:pt idx="6">
                  <c:v>2235</c:v>
                </c:pt>
                <c:pt idx="7">
                  <c:v>2235</c:v>
                </c:pt>
                <c:pt idx="8">
                  <c:v>2235</c:v>
                </c:pt>
                <c:pt idx="9">
                  <c:v>2235</c:v>
                </c:pt>
                <c:pt idx="10">
                  <c:v>2235</c:v>
                </c:pt>
                <c:pt idx="11">
                  <c:v>2235</c:v>
                </c:pt>
                <c:pt idx="12">
                  <c:v>2235</c:v>
                </c:pt>
                <c:pt idx="13">
                  <c:v>2235</c:v>
                </c:pt>
                <c:pt idx="14">
                  <c:v>2235</c:v>
                </c:pt>
                <c:pt idx="15">
                  <c:v>2235</c:v>
                </c:pt>
                <c:pt idx="16">
                  <c:v>2235</c:v>
                </c:pt>
                <c:pt idx="17">
                  <c:v>2235</c:v>
                </c:pt>
                <c:pt idx="18">
                  <c:v>2235</c:v>
                </c:pt>
                <c:pt idx="19">
                  <c:v>2235</c:v>
                </c:pt>
                <c:pt idx="20">
                  <c:v>2235</c:v>
                </c:pt>
                <c:pt idx="21">
                  <c:v>2235</c:v>
                </c:pt>
                <c:pt idx="22">
                  <c:v>2235</c:v>
                </c:pt>
                <c:pt idx="23">
                  <c:v>2235</c:v>
                </c:pt>
                <c:pt idx="24">
                  <c:v>2235</c:v>
                </c:pt>
                <c:pt idx="25">
                  <c:v>2235</c:v>
                </c:pt>
                <c:pt idx="26">
                  <c:v>2235</c:v>
                </c:pt>
                <c:pt idx="27">
                  <c:v>2235</c:v>
                </c:pt>
                <c:pt idx="28">
                  <c:v>2235</c:v>
                </c:pt>
                <c:pt idx="29">
                  <c:v>2235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28-46B9-A25A-9E4FDB23E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522520"/>
        <c:axId val="375522912"/>
      </c:lineChart>
      <c:catAx>
        <c:axId val="375522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522912"/>
        <c:crosses val="autoZero"/>
        <c:auto val="1"/>
        <c:lblAlgn val="ctr"/>
        <c:lblOffset val="100"/>
        <c:noMultiLvlLbl val="0"/>
      </c:catAx>
      <c:valAx>
        <c:axId val="37552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522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9.8494555650423213E-2"/>
                  <c:y val="-0.165072894388647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LME'!$AE$183:$AE$213</c:f>
              <c:strCache>
                <c:ptCount val="31"/>
                <c:pt idx="0">
                  <c:v>01.07.2023</c:v>
                </c:pt>
                <c:pt idx="1">
                  <c:v>02.07.2023</c:v>
                </c:pt>
                <c:pt idx="2">
                  <c:v>03.07.2023</c:v>
                </c:pt>
                <c:pt idx="3">
                  <c:v>04.07.2023</c:v>
                </c:pt>
                <c:pt idx="4">
                  <c:v>05.07.2023</c:v>
                </c:pt>
                <c:pt idx="5">
                  <c:v>06.07.2023</c:v>
                </c:pt>
                <c:pt idx="6">
                  <c:v>07.07.2023</c:v>
                </c:pt>
                <c:pt idx="7">
                  <c:v>08.07.2023</c:v>
                </c:pt>
                <c:pt idx="8">
                  <c:v>09.07.2023</c:v>
                </c:pt>
                <c:pt idx="9">
                  <c:v>10.07.2023</c:v>
                </c:pt>
                <c:pt idx="10">
                  <c:v>11.07.2023</c:v>
                </c:pt>
                <c:pt idx="11">
                  <c:v>12.07.2023</c:v>
                </c:pt>
                <c:pt idx="12">
                  <c:v>13.07.2023</c:v>
                </c:pt>
                <c:pt idx="13">
                  <c:v>14.07.2023</c:v>
                </c:pt>
                <c:pt idx="14">
                  <c:v>15.07.2023</c:v>
                </c:pt>
                <c:pt idx="15">
                  <c:v>16.07.2023</c:v>
                </c:pt>
                <c:pt idx="16">
                  <c:v>17.07.2023</c:v>
                </c:pt>
                <c:pt idx="17">
                  <c:v>18.07.2023</c:v>
                </c:pt>
                <c:pt idx="18">
                  <c:v>19.07.2023</c:v>
                </c:pt>
                <c:pt idx="19">
                  <c:v>20.07.2023</c:v>
                </c:pt>
                <c:pt idx="20">
                  <c:v>21.07.2023</c:v>
                </c:pt>
                <c:pt idx="21">
                  <c:v>22.07.2023</c:v>
                </c:pt>
                <c:pt idx="22">
                  <c:v>23.07.2023</c:v>
                </c:pt>
                <c:pt idx="23">
                  <c:v>24.07.2023</c:v>
                </c:pt>
                <c:pt idx="24">
                  <c:v>25.07.2023</c:v>
                </c:pt>
                <c:pt idx="25">
                  <c:v>26.07.2023</c:v>
                </c:pt>
                <c:pt idx="26">
                  <c:v>27.07.2023</c:v>
                </c:pt>
                <c:pt idx="27">
                  <c:v>28.07.2023</c:v>
                </c:pt>
                <c:pt idx="28">
                  <c:v>29.07.2023</c:v>
                </c:pt>
                <c:pt idx="29">
                  <c:v>30.07.2023</c:v>
                </c:pt>
                <c:pt idx="30">
                  <c:v>31.07.2023</c:v>
                </c:pt>
              </c:strCache>
            </c:strRef>
          </c:cat>
          <c:val>
            <c:numRef>
              <c:f>'Техничка LME'!$AF$183:$AF$213</c:f>
              <c:numCache>
                <c:formatCode>0.0000</c:formatCode>
                <c:ptCount val="31"/>
                <c:pt idx="0">
                  <c:v>2235</c:v>
                </c:pt>
                <c:pt idx="1">
                  <c:v>2235</c:v>
                </c:pt>
                <c:pt idx="2">
                  <c:v>2235</c:v>
                </c:pt>
                <c:pt idx="3">
                  <c:v>2235</c:v>
                </c:pt>
                <c:pt idx="4">
                  <c:v>2235</c:v>
                </c:pt>
                <c:pt idx="5">
                  <c:v>2235</c:v>
                </c:pt>
                <c:pt idx="6">
                  <c:v>2235</c:v>
                </c:pt>
                <c:pt idx="7">
                  <c:v>2235</c:v>
                </c:pt>
                <c:pt idx="8">
                  <c:v>2235</c:v>
                </c:pt>
                <c:pt idx="9">
                  <c:v>2235</c:v>
                </c:pt>
                <c:pt idx="10">
                  <c:v>2235</c:v>
                </c:pt>
                <c:pt idx="11">
                  <c:v>2235</c:v>
                </c:pt>
                <c:pt idx="12">
                  <c:v>2235</c:v>
                </c:pt>
                <c:pt idx="13">
                  <c:v>2235</c:v>
                </c:pt>
                <c:pt idx="14">
                  <c:v>2235</c:v>
                </c:pt>
                <c:pt idx="15">
                  <c:v>2235</c:v>
                </c:pt>
                <c:pt idx="16">
                  <c:v>2235</c:v>
                </c:pt>
                <c:pt idx="17">
                  <c:v>2235</c:v>
                </c:pt>
                <c:pt idx="18">
                  <c:v>2235</c:v>
                </c:pt>
                <c:pt idx="19">
                  <c:v>2235</c:v>
                </c:pt>
                <c:pt idx="20">
                  <c:v>2235</c:v>
                </c:pt>
                <c:pt idx="21">
                  <c:v>2235</c:v>
                </c:pt>
                <c:pt idx="22">
                  <c:v>2235</c:v>
                </c:pt>
                <c:pt idx="23">
                  <c:v>2235</c:v>
                </c:pt>
                <c:pt idx="24">
                  <c:v>2235</c:v>
                </c:pt>
                <c:pt idx="25">
                  <c:v>2235</c:v>
                </c:pt>
                <c:pt idx="26">
                  <c:v>2235</c:v>
                </c:pt>
                <c:pt idx="27">
                  <c:v>2235</c:v>
                </c:pt>
                <c:pt idx="28">
                  <c:v>2235</c:v>
                </c:pt>
                <c:pt idx="29">
                  <c:v>2235</c:v>
                </c:pt>
                <c:pt idx="30">
                  <c:v>2235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AB-4C7C-B353-839E0A389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524088"/>
        <c:axId val="375524480"/>
      </c:lineChart>
      <c:catAx>
        <c:axId val="375524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524480"/>
        <c:crosses val="autoZero"/>
        <c:auto val="1"/>
        <c:lblAlgn val="ctr"/>
        <c:lblOffset val="100"/>
        <c:noMultiLvlLbl val="0"/>
      </c:catAx>
      <c:valAx>
        <c:axId val="37552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524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12526831736394398"/>
                  <c:y val="-7.140631333449376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LME'!$AE$214:$AE$244</c:f>
              <c:strCache>
                <c:ptCount val="31"/>
                <c:pt idx="0">
                  <c:v>01.08.2023</c:v>
                </c:pt>
                <c:pt idx="1">
                  <c:v>02.08.2023</c:v>
                </c:pt>
                <c:pt idx="2">
                  <c:v>03.08.2023</c:v>
                </c:pt>
                <c:pt idx="3">
                  <c:v>04.08.2023</c:v>
                </c:pt>
                <c:pt idx="4">
                  <c:v>05.08.2023</c:v>
                </c:pt>
                <c:pt idx="5">
                  <c:v>06.08.2023</c:v>
                </c:pt>
                <c:pt idx="6">
                  <c:v>07.08.2023</c:v>
                </c:pt>
                <c:pt idx="7">
                  <c:v>08.08.2023</c:v>
                </c:pt>
                <c:pt idx="8">
                  <c:v>09.08.2023</c:v>
                </c:pt>
                <c:pt idx="9">
                  <c:v>10.08.2023</c:v>
                </c:pt>
                <c:pt idx="10">
                  <c:v>11.08.2023</c:v>
                </c:pt>
                <c:pt idx="11">
                  <c:v>12.08.2023</c:v>
                </c:pt>
                <c:pt idx="12">
                  <c:v>13.08.2023</c:v>
                </c:pt>
                <c:pt idx="13">
                  <c:v>14.08.2023</c:v>
                </c:pt>
                <c:pt idx="14">
                  <c:v>15.08.2023</c:v>
                </c:pt>
                <c:pt idx="15">
                  <c:v>16.08.2023</c:v>
                </c:pt>
                <c:pt idx="16">
                  <c:v>17.08.2023</c:v>
                </c:pt>
                <c:pt idx="17">
                  <c:v>18.08.2023</c:v>
                </c:pt>
                <c:pt idx="18">
                  <c:v>19.08.2023</c:v>
                </c:pt>
                <c:pt idx="19">
                  <c:v>20.08.2023</c:v>
                </c:pt>
                <c:pt idx="20">
                  <c:v>21.08.2023</c:v>
                </c:pt>
                <c:pt idx="21">
                  <c:v>22.08.2023</c:v>
                </c:pt>
                <c:pt idx="22">
                  <c:v>23.08.2023</c:v>
                </c:pt>
                <c:pt idx="23">
                  <c:v>24.08.2023</c:v>
                </c:pt>
                <c:pt idx="24">
                  <c:v>25.08.2023</c:v>
                </c:pt>
                <c:pt idx="25">
                  <c:v>26.08.2023</c:v>
                </c:pt>
                <c:pt idx="26">
                  <c:v>27.08.2023</c:v>
                </c:pt>
                <c:pt idx="27">
                  <c:v>28.08.2023</c:v>
                </c:pt>
                <c:pt idx="28">
                  <c:v>29.08.2023</c:v>
                </c:pt>
                <c:pt idx="29">
                  <c:v>30.08.2023</c:v>
                </c:pt>
                <c:pt idx="30">
                  <c:v>31.08.2023</c:v>
                </c:pt>
              </c:strCache>
            </c:strRef>
          </c:cat>
          <c:val>
            <c:numRef>
              <c:f>'Техничка LME'!$AF$214:$AF$244</c:f>
              <c:numCache>
                <c:formatCode>0.0000</c:formatCode>
                <c:ptCount val="31"/>
                <c:pt idx="0">
                  <c:v>2235</c:v>
                </c:pt>
                <c:pt idx="1">
                  <c:v>2235</c:v>
                </c:pt>
                <c:pt idx="2">
                  <c:v>2235</c:v>
                </c:pt>
                <c:pt idx="3">
                  <c:v>2235</c:v>
                </c:pt>
                <c:pt idx="4">
                  <c:v>2235</c:v>
                </c:pt>
                <c:pt idx="5">
                  <c:v>2235</c:v>
                </c:pt>
                <c:pt idx="6">
                  <c:v>2235</c:v>
                </c:pt>
                <c:pt idx="7">
                  <c:v>2235</c:v>
                </c:pt>
                <c:pt idx="8">
                  <c:v>2235</c:v>
                </c:pt>
                <c:pt idx="9">
                  <c:v>2235</c:v>
                </c:pt>
                <c:pt idx="10">
                  <c:v>2235</c:v>
                </c:pt>
                <c:pt idx="11">
                  <c:v>2235</c:v>
                </c:pt>
                <c:pt idx="12">
                  <c:v>2235</c:v>
                </c:pt>
                <c:pt idx="13">
                  <c:v>2235</c:v>
                </c:pt>
                <c:pt idx="14">
                  <c:v>2235</c:v>
                </c:pt>
                <c:pt idx="15">
                  <c:v>2235</c:v>
                </c:pt>
                <c:pt idx="16">
                  <c:v>2235</c:v>
                </c:pt>
                <c:pt idx="17">
                  <c:v>2235</c:v>
                </c:pt>
                <c:pt idx="18">
                  <c:v>2235</c:v>
                </c:pt>
                <c:pt idx="19">
                  <c:v>2235</c:v>
                </c:pt>
                <c:pt idx="20">
                  <c:v>2235</c:v>
                </c:pt>
                <c:pt idx="21">
                  <c:v>2235</c:v>
                </c:pt>
                <c:pt idx="22">
                  <c:v>2235</c:v>
                </c:pt>
                <c:pt idx="23">
                  <c:v>2235</c:v>
                </c:pt>
                <c:pt idx="24">
                  <c:v>2235</c:v>
                </c:pt>
                <c:pt idx="25">
                  <c:v>2235</c:v>
                </c:pt>
                <c:pt idx="26">
                  <c:v>2235</c:v>
                </c:pt>
                <c:pt idx="27">
                  <c:v>2235</c:v>
                </c:pt>
                <c:pt idx="28">
                  <c:v>2235</c:v>
                </c:pt>
                <c:pt idx="29">
                  <c:v>2235</c:v>
                </c:pt>
                <c:pt idx="30">
                  <c:v>2235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57-4E39-BAAF-6EC2ACEFE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525264"/>
        <c:axId val="375525656"/>
      </c:lineChart>
      <c:catAx>
        <c:axId val="37552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525656"/>
        <c:crosses val="autoZero"/>
        <c:auto val="1"/>
        <c:lblAlgn val="ctr"/>
        <c:lblOffset val="100"/>
        <c:noMultiLvlLbl val="0"/>
      </c:catAx>
      <c:valAx>
        <c:axId val="37552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525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LME'!$AE$245:$AE$274</c:f>
              <c:strCache>
                <c:ptCount val="30"/>
                <c:pt idx="0">
                  <c:v>01.09.2023</c:v>
                </c:pt>
                <c:pt idx="1">
                  <c:v>02.09.2023</c:v>
                </c:pt>
                <c:pt idx="2">
                  <c:v>03.09.2023</c:v>
                </c:pt>
                <c:pt idx="3">
                  <c:v>04.09.2023</c:v>
                </c:pt>
                <c:pt idx="4">
                  <c:v>05.09.2023</c:v>
                </c:pt>
                <c:pt idx="5">
                  <c:v>06.09.2023</c:v>
                </c:pt>
                <c:pt idx="6">
                  <c:v>07.09.2023</c:v>
                </c:pt>
                <c:pt idx="7">
                  <c:v>08.09.2023</c:v>
                </c:pt>
                <c:pt idx="8">
                  <c:v>09.09.2023</c:v>
                </c:pt>
                <c:pt idx="9">
                  <c:v>10.09.2023</c:v>
                </c:pt>
                <c:pt idx="10">
                  <c:v>11.09.2023</c:v>
                </c:pt>
                <c:pt idx="11">
                  <c:v>12.09.2023</c:v>
                </c:pt>
                <c:pt idx="12">
                  <c:v>13.09.2023</c:v>
                </c:pt>
                <c:pt idx="13">
                  <c:v>14.09.2023</c:v>
                </c:pt>
                <c:pt idx="14">
                  <c:v>15.09.2023</c:v>
                </c:pt>
                <c:pt idx="15">
                  <c:v>16.09.2023</c:v>
                </c:pt>
                <c:pt idx="16">
                  <c:v>17.09.2023</c:v>
                </c:pt>
                <c:pt idx="17">
                  <c:v>18.09.2023</c:v>
                </c:pt>
                <c:pt idx="18">
                  <c:v>19.09.2023</c:v>
                </c:pt>
                <c:pt idx="19">
                  <c:v>20.09.2023</c:v>
                </c:pt>
                <c:pt idx="20">
                  <c:v>21.09.2023</c:v>
                </c:pt>
                <c:pt idx="21">
                  <c:v>22.09.2023</c:v>
                </c:pt>
                <c:pt idx="22">
                  <c:v>23.09.2023</c:v>
                </c:pt>
                <c:pt idx="23">
                  <c:v>24.09.2023</c:v>
                </c:pt>
                <c:pt idx="24">
                  <c:v>25.09.2023</c:v>
                </c:pt>
                <c:pt idx="25">
                  <c:v>26.09.2023</c:v>
                </c:pt>
                <c:pt idx="26">
                  <c:v>27.09.2023</c:v>
                </c:pt>
                <c:pt idx="27">
                  <c:v>28.09.2023</c:v>
                </c:pt>
                <c:pt idx="28">
                  <c:v>29.09.2023</c:v>
                </c:pt>
                <c:pt idx="29">
                  <c:v>30.09.2023</c:v>
                </c:pt>
              </c:strCache>
            </c:strRef>
          </c:cat>
          <c:val>
            <c:numRef>
              <c:f>'Техничка LME'!$AF$245:$AF$274</c:f>
              <c:numCache>
                <c:formatCode>0.0000</c:formatCode>
                <c:ptCount val="30"/>
                <c:pt idx="0">
                  <c:v>2235</c:v>
                </c:pt>
                <c:pt idx="1">
                  <c:v>2235</c:v>
                </c:pt>
                <c:pt idx="2">
                  <c:v>2235</c:v>
                </c:pt>
                <c:pt idx="3">
                  <c:v>2235</c:v>
                </c:pt>
                <c:pt idx="4">
                  <c:v>2235</c:v>
                </c:pt>
                <c:pt idx="5">
                  <c:v>2235</c:v>
                </c:pt>
                <c:pt idx="6">
                  <c:v>2235</c:v>
                </c:pt>
                <c:pt idx="7">
                  <c:v>2235</c:v>
                </c:pt>
                <c:pt idx="8">
                  <c:v>2235</c:v>
                </c:pt>
                <c:pt idx="9">
                  <c:v>2235</c:v>
                </c:pt>
                <c:pt idx="10">
                  <c:v>2235</c:v>
                </c:pt>
                <c:pt idx="11">
                  <c:v>2235</c:v>
                </c:pt>
                <c:pt idx="12">
                  <c:v>2235</c:v>
                </c:pt>
                <c:pt idx="13">
                  <c:v>2235</c:v>
                </c:pt>
                <c:pt idx="14">
                  <c:v>2235</c:v>
                </c:pt>
                <c:pt idx="15">
                  <c:v>2235</c:v>
                </c:pt>
                <c:pt idx="16">
                  <c:v>2235</c:v>
                </c:pt>
                <c:pt idx="17">
                  <c:v>2235</c:v>
                </c:pt>
                <c:pt idx="18">
                  <c:v>2235</c:v>
                </c:pt>
                <c:pt idx="19">
                  <c:v>2235</c:v>
                </c:pt>
                <c:pt idx="20">
                  <c:v>2235</c:v>
                </c:pt>
                <c:pt idx="21">
                  <c:v>2235</c:v>
                </c:pt>
                <c:pt idx="22">
                  <c:v>2235</c:v>
                </c:pt>
                <c:pt idx="23">
                  <c:v>2235</c:v>
                </c:pt>
                <c:pt idx="24">
                  <c:v>2235</c:v>
                </c:pt>
                <c:pt idx="25">
                  <c:v>2235</c:v>
                </c:pt>
                <c:pt idx="26">
                  <c:v>2235</c:v>
                </c:pt>
                <c:pt idx="27">
                  <c:v>2235</c:v>
                </c:pt>
                <c:pt idx="28">
                  <c:v>2235</c:v>
                </c:pt>
                <c:pt idx="29">
                  <c:v>2235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E8-4B34-B958-CF7A527B3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526048"/>
        <c:axId val="375526440"/>
      </c:lineChart>
      <c:catAx>
        <c:axId val="37552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526440"/>
        <c:crosses val="autoZero"/>
        <c:auto val="1"/>
        <c:lblAlgn val="ctr"/>
        <c:lblOffset val="100"/>
        <c:noMultiLvlLbl val="0"/>
      </c:catAx>
      <c:valAx>
        <c:axId val="37552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526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LME'!$AE$275:$AE$305</c:f>
              <c:strCache>
                <c:ptCount val="31"/>
                <c:pt idx="0">
                  <c:v>01.10.2023</c:v>
                </c:pt>
                <c:pt idx="1">
                  <c:v>02.10.2023</c:v>
                </c:pt>
                <c:pt idx="2">
                  <c:v>03.10.2023</c:v>
                </c:pt>
                <c:pt idx="3">
                  <c:v>04.10.2023</c:v>
                </c:pt>
                <c:pt idx="4">
                  <c:v>05.10.2023</c:v>
                </c:pt>
                <c:pt idx="5">
                  <c:v>06.10.2023</c:v>
                </c:pt>
                <c:pt idx="6">
                  <c:v>07.10.2023</c:v>
                </c:pt>
                <c:pt idx="7">
                  <c:v>08.10.2023</c:v>
                </c:pt>
                <c:pt idx="8">
                  <c:v>09.10.2023</c:v>
                </c:pt>
                <c:pt idx="9">
                  <c:v>10.10.2023</c:v>
                </c:pt>
                <c:pt idx="10">
                  <c:v>11.10.2023</c:v>
                </c:pt>
                <c:pt idx="11">
                  <c:v>12.10.2023</c:v>
                </c:pt>
                <c:pt idx="12">
                  <c:v>13.10.2023</c:v>
                </c:pt>
                <c:pt idx="13">
                  <c:v>14.10.2023</c:v>
                </c:pt>
                <c:pt idx="14">
                  <c:v>15.10.2023</c:v>
                </c:pt>
                <c:pt idx="15">
                  <c:v>16.10.2023</c:v>
                </c:pt>
                <c:pt idx="16">
                  <c:v>17.10.2023</c:v>
                </c:pt>
                <c:pt idx="17">
                  <c:v>18.10.2023</c:v>
                </c:pt>
                <c:pt idx="18">
                  <c:v>19.10.2023</c:v>
                </c:pt>
                <c:pt idx="19">
                  <c:v>20.10.2023</c:v>
                </c:pt>
                <c:pt idx="20">
                  <c:v>21.10.2023</c:v>
                </c:pt>
                <c:pt idx="21">
                  <c:v>22.10.2023</c:v>
                </c:pt>
                <c:pt idx="22">
                  <c:v>23.10.2023</c:v>
                </c:pt>
                <c:pt idx="23">
                  <c:v>24.10.2023</c:v>
                </c:pt>
                <c:pt idx="24">
                  <c:v>25.10.2023</c:v>
                </c:pt>
                <c:pt idx="25">
                  <c:v>26.10.2023</c:v>
                </c:pt>
                <c:pt idx="26">
                  <c:v>27.10.2023</c:v>
                </c:pt>
                <c:pt idx="27">
                  <c:v>28.10.2023</c:v>
                </c:pt>
                <c:pt idx="28">
                  <c:v>29.10.2023</c:v>
                </c:pt>
                <c:pt idx="29">
                  <c:v>30.10.2023</c:v>
                </c:pt>
                <c:pt idx="30">
                  <c:v>31.10.2023</c:v>
                </c:pt>
              </c:strCache>
            </c:strRef>
          </c:cat>
          <c:val>
            <c:numRef>
              <c:f>'Техничка LME'!$AF$275:$AF$305</c:f>
              <c:numCache>
                <c:formatCode>0.0000</c:formatCode>
                <c:ptCount val="31"/>
                <c:pt idx="0">
                  <c:v>2235</c:v>
                </c:pt>
                <c:pt idx="1">
                  <c:v>2235</c:v>
                </c:pt>
                <c:pt idx="2">
                  <c:v>2235</c:v>
                </c:pt>
                <c:pt idx="3">
                  <c:v>2235</c:v>
                </c:pt>
                <c:pt idx="4">
                  <c:v>2235</c:v>
                </c:pt>
                <c:pt idx="5">
                  <c:v>2235</c:v>
                </c:pt>
                <c:pt idx="6">
                  <c:v>2235</c:v>
                </c:pt>
                <c:pt idx="7">
                  <c:v>2235</c:v>
                </c:pt>
                <c:pt idx="8">
                  <c:v>2235</c:v>
                </c:pt>
                <c:pt idx="9">
                  <c:v>2235</c:v>
                </c:pt>
                <c:pt idx="10">
                  <c:v>2235</c:v>
                </c:pt>
                <c:pt idx="11">
                  <c:v>2235</c:v>
                </c:pt>
                <c:pt idx="12">
                  <c:v>2235</c:v>
                </c:pt>
                <c:pt idx="13">
                  <c:v>2235</c:v>
                </c:pt>
                <c:pt idx="14">
                  <c:v>2235</c:v>
                </c:pt>
                <c:pt idx="15">
                  <c:v>2235</c:v>
                </c:pt>
                <c:pt idx="16">
                  <c:v>2235</c:v>
                </c:pt>
                <c:pt idx="17">
                  <c:v>2235</c:v>
                </c:pt>
                <c:pt idx="18">
                  <c:v>2235</c:v>
                </c:pt>
                <c:pt idx="19">
                  <c:v>2235</c:v>
                </c:pt>
                <c:pt idx="20">
                  <c:v>2235</c:v>
                </c:pt>
                <c:pt idx="21">
                  <c:v>2235</c:v>
                </c:pt>
                <c:pt idx="22">
                  <c:v>2235</c:v>
                </c:pt>
                <c:pt idx="23">
                  <c:v>2235</c:v>
                </c:pt>
                <c:pt idx="24">
                  <c:v>2235</c:v>
                </c:pt>
                <c:pt idx="25">
                  <c:v>2235</c:v>
                </c:pt>
                <c:pt idx="26">
                  <c:v>2235</c:v>
                </c:pt>
                <c:pt idx="27">
                  <c:v>2235</c:v>
                </c:pt>
                <c:pt idx="28">
                  <c:v>2235</c:v>
                </c:pt>
                <c:pt idx="29">
                  <c:v>2235</c:v>
                </c:pt>
                <c:pt idx="30">
                  <c:v>2235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0-409C-B8C0-FFFDF1B6C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527616"/>
        <c:axId val="376472632"/>
      </c:lineChart>
      <c:catAx>
        <c:axId val="37552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72632"/>
        <c:crosses val="autoZero"/>
        <c:auto val="1"/>
        <c:lblAlgn val="ctr"/>
        <c:lblOffset val="100"/>
        <c:noMultiLvlLbl val="0"/>
      </c:catAx>
      <c:valAx>
        <c:axId val="376472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52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LME'!$AE$306:$AE$335</c:f>
              <c:strCache>
                <c:ptCount val="30"/>
                <c:pt idx="0">
                  <c:v>01.11.2023</c:v>
                </c:pt>
                <c:pt idx="1">
                  <c:v>02.11.2023</c:v>
                </c:pt>
                <c:pt idx="2">
                  <c:v>03.11.2023</c:v>
                </c:pt>
                <c:pt idx="3">
                  <c:v>04.11.2023</c:v>
                </c:pt>
                <c:pt idx="4">
                  <c:v>05.11.2023</c:v>
                </c:pt>
                <c:pt idx="5">
                  <c:v>06.11.2023</c:v>
                </c:pt>
                <c:pt idx="6">
                  <c:v>07.11.2023</c:v>
                </c:pt>
                <c:pt idx="7">
                  <c:v>08.11.2023</c:v>
                </c:pt>
                <c:pt idx="8">
                  <c:v>09.11.2023</c:v>
                </c:pt>
                <c:pt idx="9">
                  <c:v>10.11.2023</c:v>
                </c:pt>
                <c:pt idx="10">
                  <c:v>11.11.2023</c:v>
                </c:pt>
                <c:pt idx="11">
                  <c:v>12.11.2023</c:v>
                </c:pt>
                <c:pt idx="12">
                  <c:v>13.11.2023</c:v>
                </c:pt>
                <c:pt idx="13">
                  <c:v>14.11.2023</c:v>
                </c:pt>
                <c:pt idx="14">
                  <c:v>15.11.2023</c:v>
                </c:pt>
                <c:pt idx="15">
                  <c:v>16.11.2023</c:v>
                </c:pt>
                <c:pt idx="16">
                  <c:v>17.11.2023</c:v>
                </c:pt>
                <c:pt idx="17">
                  <c:v>18.11.2023</c:v>
                </c:pt>
                <c:pt idx="18">
                  <c:v>19.11.2023</c:v>
                </c:pt>
                <c:pt idx="19">
                  <c:v>20.11.2023</c:v>
                </c:pt>
                <c:pt idx="20">
                  <c:v>21.11.2023</c:v>
                </c:pt>
                <c:pt idx="21">
                  <c:v>22.11.2023</c:v>
                </c:pt>
                <c:pt idx="22">
                  <c:v>23.11.2023</c:v>
                </c:pt>
                <c:pt idx="23">
                  <c:v>24.11.2023</c:v>
                </c:pt>
                <c:pt idx="24">
                  <c:v>25.11.2023</c:v>
                </c:pt>
                <c:pt idx="25">
                  <c:v>26.11.2023</c:v>
                </c:pt>
                <c:pt idx="26">
                  <c:v>27.11.2023</c:v>
                </c:pt>
                <c:pt idx="27">
                  <c:v>28.11.2023</c:v>
                </c:pt>
                <c:pt idx="28">
                  <c:v>29.11.2023</c:v>
                </c:pt>
                <c:pt idx="29">
                  <c:v>30.11.2023</c:v>
                </c:pt>
              </c:strCache>
            </c:strRef>
          </c:cat>
          <c:val>
            <c:numRef>
              <c:f>'Техничка LME'!$AF$306:$AF$335</c:f>
              <c:numCache>
                <c:formatCode>0.0000</c:formatCode>
                <c:ptCount val="30"/>
                <c:pt idx="0">
                  <c:v>2235</c:v>
                </c:pt>
                <c:pt idx="1">
                  <c:v>2235</c:v>
                </c:pt>
                <c:pt idx="2">
                  <c:v>2235</c:v>
                </c:pt>
                <c:pt idx="3">
                  <c:v>2235</c:v>
                </c:pt>
                <c:pt idx="4">
                  <c:v>2235</c:v>
                </c:pt>
                <c:pt idx="5">
                  <c:v>2235</c:v>
                </c:pt>
                <c:pt idx="6">
                  <c:v>2235</c:v>
                </c:pt>
                <c:pt idx="7">
                  <c:v>2235</c:v>
                </c:pt>
                <c:pt idx="8">
                  <c:v>2235</c:v>
                </c:pt>
                <c:pt idx="9">
                  <c:v>2235</c:v>
                </c:pt>
                <c:pt idx="10">
                  <c:v>2235</c:v>
                </c:pt>
                <c:pt idx="11">
                  <c:v>2235</c:v>
                </c:pt>
                <c:pt idx="12">
                  <c:v>2235</c:v>
                </c:pt>
                <c:pt idx="13">
                  <c:v>2235</c:v>
                </c:pt>
                <c:pt idx="14">
                  <c:v>2235</c:v>
                </c:pt>
                <c:pt idx="15">
                  <c:v>2235</c:v>
                </c:pt>
                <c:pt idx="16">
                  <c:v>2235</c:v>
                </c:pt>
                <c:pt idx="17">
                  <c:v>2235</c:v>
                </c:pt>
                <c:pt idx="18">
                  <c:v>2235</c:v>
                </c:pt>
                <c:pt idx="19">
                  <c:v>2235</c:v>
                </c:pt>
                <c:pt idx="20">
                  <c:v>2235</c:v>
                </c:pt>
                <c:pt idx="21">
                  <c:v>2235</c:v>
                </c:pt>
                <c:pt idx="22">
                  <c:v>2235</c:v>
                </c:pt>
                <c:pt idx="23">
                  <c:v>2235</c:v>
                </c:pt>
                <c:pt idx="24">
                  <c:v>2235</c:v>
                </c:pt>
                <c:pt idx="25">
                  <c:v>2235</c:v>
                </c:pt>
                <c:pt idx="26">
                  <c:v>2235</c:v>
                </c:pt>
                <c:pt idx="27">
                  <c:v>2235</c:v>
                </c:pt>
                <c:pt idx="28">
                  <c:v>2235</c:v>
                </c:pt>
                <c:pt idx="29">
                  <c:v>2235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34-48C4-AAA2-68A8125A1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473024"/>
        <c:axId val="376473416"/>
      </c:lineChart>
      <c:catAx>
        <c:axId val="3764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73416"/>
        <c:crosses val="autoZero"/>
        <c:auto val="1"/>
        <c:lblAlgn val="ctr"/>
        <c:lblOffset val="100"/>
        <c:noMultiLvlLbl val="0"/>
      </c:catAx>
      <c:valAx>
        <c:axId val="376473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73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LME'!$AE$336:$AE$366</c:f>
              <c:strCache>
                <c:ptCount val="31"/>
                <c:pt idx="0">
                  <c:v>01.12.2023</c:v>
                </c:pt>
                <c:pt idx="1">
                  <c:v>02.12.2023</c:v>
                </c:pt>
                <c:pt idx="2">
                  <c:v>03.12.2023</c:v>
                </c:pt>
                <c:pt idx="3">
                  <c:v>04.12.2023</c:v>
                </c:pt>
                <c:pt idx="4">
                  <c:v>05.12.2023</c:v>
                </c:pt>
                <c:pt idx="5">
                  <c:v>06.12.2023</c:v>
                </c:pt>
                <c:pt idx="6">
                  <c:v>07.12.2023</c:v>
                </c:pt>
                <c:pt idx="7">
                  <c:v>08.12.2023</c:v>
                </c:pt>
                <c:pt idx="8">
                  <c:v>09.12.2023</c:v>
                </c:pt>
                <c:pt idx="9">
                  <c:v>10.12.2023</c:v>
                </c:pt>
                <c:pt idx="10">
                  <c:v>11.12.2023</c:v>
                </c:pt>
                <c:pt idx="11">
                  <c:v>12.12.2023</c:v>
                </c:pt>
                <c:pt idx="12">
                  <c:v>13.12.2023</c:v>
                </c:pt>
                <c:pt idx="13">
                  <c:v>14.12.2023</c:v>
                </c:pt>
                <c:pt idx="14">
                  <c:v>15.12.2023</c:v>
                </c:pt>
                <c:pt idx="15">
                  <c:v>16.12.2023</c:v>
                </c:pt>
                <c:pt idx="16">
                  <c:v>17.12.2023</c:v>
                </c:pt>
                <c:pt idx="17">
                  <c:v>18.12.2023</c:v>
                </c:pt>
                <c:pt idx="18">
                  <c:v>19.12.2023</c:v>
                </c:pt>
                <c:pt idx="19">
                  <c:v>20.12.2023</c:v>
                </c:pt>
                <c:pt idx="20">
                  <c:v>21.12.2023</c:v>
                </c:pt>
                <c:pt idx="21">
                  <c:v>22.12.2023</c:v>
                </c:pt>
                <c:pt idx="22">
                  <c:v>23.12.2023</c:v>
                </c:pt>
                <c:pt idx="23">
                  <c:v>24.12.2023</c:v>
                </c:pt>
                <c:pt idx="24">
                  <c:v>25.12.2023</c:v>
                </c:pt>
                <c:pt idx="25">
                  <c:v>26.12.2023</c:v>
                </c:pt>
                <c:pt idx="26">
                  <c:v>27.12.2023</c:v>
                </c:pt>
                <c:pt idx="27">
                  <c:v>28.12.2023</c:v>
                </c:pt>
                <c:pt idx="28">
                  <c:v>29.12.2023</c:v>
                </c:pt>
                <c:pt idx="29">
                  <c:v>30.12.2023</c:v>
                </c:pt>
                <c:pt idx="30">
                  <c:v>31.12.2023</c:v>
                </c:pt>
              </c:strCache>
            </c:strRef>
          </c:cat>
          <c:val>
            <c:numRef>
              <c:f>'Техничка LME'!$AF$336:$AF$366</c:f>
              <c:numCache>
                <c:formatCode>0.0000</c:formatCode>
                <c:ptCount val="31"/>
                <c:pt idx="0">
                  <c:v>2235</c:v>
                </c:pt>
                <c:pt idx="1">
                  <c:v>2235</c:v>
                </c:pt>
                <c:pt idx="2">
                  <c:v>2235</c:v>
                </c:pt>
                <c:pt idx="3">
                  <c:v>2235</c:v>
                </c:pt>
                <c:pt idx="4">
                  <c:v>2235</c:v>
                </c:pt>
                <c:pt idx="5">
                  <c:v>2235</c:v>
                </c:pt>
                <c:pt idx="6">
                  <c:v>2235</c:v>
                </c:pt>
                <c:pt idx="7">
                  <c:v>2235</c:v>
                </c:pt>
                <c:pt idx="8">
                  <c:v>2235</c:v>
                </c:pt>
                <c:pt idx="9">
                  <c:v>2235</c:v>
                </c:pt>
                <c:pt idx="10">
                  <c:v>2235</c:v>
                </c:pt>
                <c:pt idx="11">
                  <c:v>2235</c:v>
                </c:pt>
                <c:pt idx="12">
                  <c:v>2235</c:v>
                </c:pt>
                <c:pt idx="13">
                  <c:v>2235</c:v>
                </c:pt>
                <c:pt idx="14">
                  <c:v>2235</c:v>
                </c:pt>
                <c:pt idx="15">
                  <c:v>2235</c:v>
                </c:pt>
                <c:pt idx="16">
                  <c:v>2235</c:v>
                </c:pt>
                <c:pt idx="17">
                  <c:v>2235</c:v>
                </c:pt>
                <c:pt idx="18">
                  <c:v>2235</c:v>
                </c:pt>
                <c:pt idx="19">
                  <c:v>2235</c:v>
                </c:pt>
                <c:pt idx="20">
                  <c:v>2235</c:v>
                </c:pt>
                <c:pt idx="21">
                  <c:v>2235</c:v>
                </c:pt>
                <c:pt idx="22">
                  <c:v>2235</c:v>
                </c:pt>
                <c:pt idx="23">
                  <c:v>2235</c:v>
                </c:pt>
                <c:pt idx="24">
                  <c:v>2235</c:v>
                </c:pt>
                <c:pt idx="25">
                  <c:v>2235</c:v>
                </c:pt>
                <c:pt idx="26">
                  <c:v>2235</c:v>
                </c:pt>
                <c:pt idx="27">
                  <c:v>2235</c:v>
                </c:pt>
                <c:pt idx="28">
                  <c:v>2235</c:v>
                </c:pt>
                <c:pt idx="29">
                  <c:v>2235</c:v>
                </c:pt>
                <c:pt idx="30">
                  <c:v>2235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E5-41CB-9CD5-AB071D676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474592"/>
        <c:axId val="376474984"/>
      </c:lineChart>
      <c:catAx>
        <c:axId val="37647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74984"/>
        <c:crosses val="autoZero"/>
        <c:auto val="1"/>
        <c:lblAlgn val="ctr"/>
        <c:lblOffset val="100"/>
        <c:noMultiLvlLbl val="0"/>
      </c:catAx>
      <c:valAx>
        <c:axId val="37647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7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8353139592490697"/>
                  <c:y val="-0.131401006170187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LME'!$AH$2:$AH$32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'Техничка LME'!$AI$2:$AI$32</c:f>
              <c:numCache>
                <c:formatCode>0.0000</c:formatCode>
                <c:ptCount val="31"/>
                <c:pt idx="0">
                  <c:v>8395</c:v>
                </c:pt>
                <c:pt idx="1">
                  <c:v>8395</c:v>
                </c:pt>
                <c:pt idx="2">
                  <c:v>8390</c:v>
                </c:pt>
                <c:pt idx="3">
                  <c:v>8209</c:v>
                </c:pt>
                <c:pt idx="4">
                  <c:v>8420</c:v>
                </c:pt>
                <c:pt idx="5">
                  <c:v>8362.5</c:v>
                </c:pt>
                <c:pt idx="6">
                  <c:v>8362.5</c:v>
                </c:pt>
                <c:pt idx="7">
                  <c:v>8362.5</c:v>
                </c:pt>
                <c:pt idx="8">
                  <c:v>8362.5</c:v>
                </c:pt>
                <c:pt idx="9">
                  <c:v>8362.5</c:v>
                </c:pt>
                <c:pt idx="10">
                  <c:v>8362.5</c:v>
                </c:pt>
                <c:pt idx="11">
                  <c:v>8362.5</c:v>
                </c:pt>
                <c:pt idx="12">
                  <c:v>8362.5</c:v>
                </c:pt>
                <c:pt idx="13">
                  <c:v>8362.5</c:v>
                </c:pt>
                <c:pt idx="14">
                  <c:v>8362.5</c:v>
                </c:pt>
                <c:pt idx="15">
                  <c:v>8362.5</c:v>
                </c:pt>
                <c:pt idx="16">
                  <c:v>8362.5</c:v>
                </c:pt>
                <c:pt idx="17">
                  <c:v>8362.5</c:v>
                </c:pt>
                <c:pt idx="18">
                  <c:v>8362.5</c:v>
                </c:pt>
                <c:pt idx="19">
                  <c:v>8362.5</c:v>
                </c:pt>
                <c:pt idx="20">
                  <c:v>8362.5</c:v>
                </c:pt>
                <c:pt idx="21">
                  <c:v>8362.5</c:v>
                </c:pt>
                <c:pt idx="22">
                  <c:v>8362.5</c:v>
                </c:pt>
                <c:pt idx="23">
                  <c:v>8362.5</c:v>
                </c:pt>
                <c:pt idx="24">
                  <c:v>8362.5</c:v>
                </c:pt>
                <c:pt idx="25">
                  <c:v>8362.5</c:v>
                </c:pt>
                <c:pt idx="26">
                  <c:v>8362.5</c:v>
                </c:pt>
                <c:pt idx="27">
                  <c:v>8362.5</c:v>
                </c:pt>
                <c:pt idx="28">
                  <c:v>8362.5</c:v>
                </c:pt>
                <c:pt idx="29">
                  <c:v>8362.5</c:v>
                </c:pt>
                <c:pt idx="30">
                  <c:v>8362.5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C4-4A0B-90C4-2FD2099AD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475768"/>
        <c:axId val="376476160"/>
      </c:lineChart>
      <c:catAx>
        <c:axId val="376475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76160"/>
        <c:crosses val="autoZero"/>
        <c:auto val="1"/>
        <c:lblAlgn val="ctr"/>
        <c:lblOffset val="100"/>
        <c:noMultiLvlLbl val="0"/>
      </c:catAx>
      <c:valAx>
        <c:axId val="37647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75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7704582107959396"/>
                  <c:y val="-0.131401006170187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LME'!$AH$33:$AH$60</c:f>
              <c:strCache>
                <c:ptCount val="28"/>
                <c:pt idx="0">
                  <c:v>01.02.2023</c:v>
                </c:pt>
                <c:pt idx="1">
                  <c:v>02.02.2023</c:v>
                </c:pt>
                <c:pt idx="2">
                  <c:v>03.02.2023</c:v>
                </c:pt>
                <c:pt idx="3">
                  <c:v>04.02.2023</c:v>
                </c:pt>
                <c:pt idx="4">
                  <c:v>05.02.2023</c:v>
                </c:pt>
                <c:pt idx="5">
                  <c:v>06.02.2023</c:v>
                </c:pt>
                <c:pt idx="6">
                  <c:v>07.02.2023</c:v>
                </c:pt>
                <c:pt idx="7">
                  <c:v>08.02.2023</c:v>
                </c:pt>
                <c:pt idx="8">
                  <c:v>09.02.2023</c:v>
                </c:pt>
                <c:pt idx="9">
                  <c:v>10.02.2023</c:v>
                </c:pt>
                <c:pt idx="10">
                  <c:v>11.02.2023</c:v>
                </c:pt>
                <c:pt idx="11">
                  <c:v>12.02.2023</c:v>
                </c:pt>
                <c:pt idx="12">
                  <c:v>13.02.2023</c:v>
                </c:pt>
                <c:pt idx="13">
                  <c:v>14.02.2023</c:v>
                </c:pt>
                <c:pt idx="14">
                  <c:v>15.02.2023</c:v>
                </c:pt>
                <c:pt idx="15">
                  <c:v>16.02.2023</c:v>
                </c:pt>
                <c:pt idx="16">
                  <c:v>17.02.2023</c:v>
                </c:pt>
                <c:pt idx="17">
                  <c:v>18.02.2023</c:v>
                </c:pt>
                <c:pt idx="18">
                  <c:v>19.02.2023</c:v>
                </c:pt>
                <c:pt idx="19">
                  <c:v>20.02.2023</c:v>
                </c:pt>
                <c:pt idx="20">
                  <c:v>21.02.2023</c:v>
                </c:pt>
                <c:pt idx="21">
                  <c:v>22.02.2023</c:v>
                </c:pt>
                <c:pt idx="22">
                  <c:v>23.02.2023</c:v>
                </c:pt>
                <c:pt idx="23">
                  <c:v>24.02.2023</c:v>
                </c:pt>
                <c:pt idx="24">
                  <c:v>25.02.2023</c:v>
                </c:pt>
                <c:pt idx="25">
                  <c:v>26.02.2023</c:v>
                </c:pt>
                <c:pt idx="26">
                  <c:v>27.02.2023</c:v>
                </c:pt>
                <c:pt idx="27">
                  <c:v>28.02.2023</c:v>
                </c:pt>
              </c:strCache>
            </c:strRef>
          </c:cat>
          <c:val>
            <c:numRef>
              <c:f>'Техничка LME'!$AI$33:$AI$60</c:f>
              <c:numCache>
                <c:formatCode>0.0000</c:formatCode>
                <c:ptCount val="28"/>
                <c:pt idx="0">
                  <c:v>8362.5</c:v>
                </c:pt>
                <c:pt idx="1">
                  <c:v>8362.5</c:v>
                </c:pt>
                <c:pt idx="2">
                  <c:v>8362.5</c:v>
                </c:pt>
                <c:pt idx="3">
                  <c:v>8362.5</c:v>
                </c:pt>
                <c:pt idx="4">
                  <c:v>8362.5</c:v>
                </c:pt>
                <c:pt idx="5">
                  <c:v>8362.5</c:v>
                </c:pt>
                <c:pt idx="6">
                  <c:v>8362.5</c:v>
                </c:pt>
                <c:pt idx="7">
                  <c:v>8362.5</c:v>
                </c:pt>
                <c:pt idx="8">
                  <c:v>8362.5</c:v>
                </c:pt>
                <c:pt idx="9">
                  <c:v>8362.5</c:v>
                </c:pt>
                <c:pt idx="10">
                  <c:v>8362.5</c:v>
                </c:pt>
                <c:pt idx="11">
                  <c:v>8362.5</c:v>
                </c:pt>
                <c:pt idx="12">
                  <c:v>8362.5</c:v>
                </c:pt>
                <c:pt idx="13">
                  <c:v>8362.5</c:v>
                </c:pt>
                <c:pt idx="14">
                  <c:v>8362.5</c:v>
                </c:pt>
                <c:pt idx="15">
                  <c:v>8362.5</c:v>
                </c:pt>
                <c:pt idx="16">
                  <c:v>8362.5</c:v>
                </c:pt>
                <c:pt idx="17">
                  <c:v>8362.5</c:v>
                </c:pt>
                <c:pt idx="18">
                  <c:v>8362.5</c:v>
                </c:pt>
                <c:pt idx="19">
                  <c:v>8362.5</c:v>
                </c:pt>
                <c:pt idx="20">
                  <c:v>8362.5</c:v>
                </c:pt>
                <c:pt idx="21">
                  <c:v>8362.5</c:v>
                </c:pt>
                <c:pt idx="22">
                  <c:v>8362.5</c:v>
                </c:pt>
                <c:pt idx="23">
                  <c:v>8362.5</c:v>
                </c:pt>
                <c:pt idx="24">
                  <c:v>8362.5</c:v>
                </c:pt>
                <c:pt idx="25">
                  <c:v>8362.5</c:v>
                </c:pt>
                <c:pt idx="26">
                  <c:v>8362.5</c:v>
                </c:pt>
                <c:pt idx="27">
                  <c:v>8362.5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B6-42D6-8370-0ED8D696E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475376"/>
        <c:axId val="376476552"/>
      </c:lineChart>
      <c:catAx>
        <c:axId val="37647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76552"/>
        <c:crosses val="autoZero"/>
        <c:auto val="1"/>
        <c:lblAlgn val="ctr"/>
        <c:lblOffset val="100"/>
        <c:noMultiLvlLbl val="0"/>
      </c:catAx>
      <c:valAx>
        <c:axId val="37647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7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4871939200371043"/>
                  <c:y val="-0.3210499664650512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LME'!$AH$61:$AH$91</c:f>
              <c:strCache>
                <c:ptCount val="31"/>
                <c:pt idx="0">
                  <c:v>01.03.2023</c:v>
                </c:pt>
                <c:pt idx="1">
                  <c:v>02.03.2023</c:v>
                </c:pt>
                <c:pt idx="2">
                  <c:v>03.03.2023</c:v>
                </c:pt>
                <c:pt idx="3">
                  <c:v>04.03.2023</c:v>
                </c:pt>
                <c:pt idx="4">
                  <c:v>05.03.2023</c:v>
                </c:pt>
                <c:pt idx="5">
                  <c:v>06.03.2023</c:v>
                </c:pt>
                <c:pt idx="6">
                  <c:v>07.03.2023</c:v>
                </c:pt>
                <c:pt idx="7">
                  <c:v>08.03.2023</c:v>
                </c:pt>
                <c:pt idx="8">
                  <c:v>09.03.2023</c:v>
                </c:pt>
                <c:pt idx="9">
                  <c:v>10.03.2023</c:v>
                </c:pt>
                <c:pt idx="10">
                  <c:v>11.03.2023</c:v>
                </c:pt>
                <c:pt idx="11">
                  <c:v>12.03.2023</c:v>
                </c:pt>
                <c:pt idx="12">
                  <c:v>13.03.2023</c:v>
                </c:pt>
                <c:pt idx="13">
                  <c:v>14.03.2023</c:v>
                </c:pt>
                <c:pt idx="14">
                  <c:v>15.03.2023</c:v>
                </c:pt>
                <c:pt idx="15">
                  <c:v>16.03.2023</c:v>
                </c:pt>
                <c:pt idx="16">
                  <c:v>17.03.2023</c:v>
                </c:pt>
                <c:pt idx="17">
                  <c:v>18.03.2023</c:v>
                </c:pt>
                <c:pt idx="18">
                  <c:v>19.03.2023</c:v>
                </c:pt>
                <c:pt idx="19">
                  <c:v>20.03.2023</c:v>
                </c:pt>
                <c:pt idx="20">
                  <c:v>21.03.2023</c:v>
                </c:pt>
                <c:pt idx="21">
                  <c:v>22.03.2023</c:v>
                </c:pt>
                <c:pt idx="22">
                  <c:v>23.03.2023</c:v>
                </c:pt>
                <c:pt idx="23">
                  <c:v>24.03.2023</c:v>
                </c:pt>
                <c:pt idx="24">
                  <c:v>25.03.2023</c:v>
                </c:pt>
                <c:pt idx="25">
                  <c:v>26.03.2023</c:v>
                </c:pt>
                <c:pt idx="26">
                  <c:v>27.03.2023</c:v>
                </c:pt>
                <c:pt idx="27">
                  <c:v>28.03.2023</c:v>
                </c:pt>
                <c:pt idx="28">
                  <c:v>29.03.2023</c:v>
                </c:pt>
                <c:pt idx="29">
                  <c:v>30.03.2023</c:v>
                </c:pt>
                <c:pt idx="30">
                  <c:v>31.03.2023</c:v>
                </c:pt>
              </c:strCache>
            </c:strRef>
          </c:cat>
          <c:val>
            <c:numRef>
              <c:f>'Техничка LME'!$AI$61:$AI$91</c:f>
              <c:numCache>
                <c:formatCode>0.0000</c:formatCode>
                <c:ptCount val="31"/>
                <c:pt idx="0">
                  <c:v>8362.5</c:v>
                </c:pt>
                <c:pt idx="1">
                  <c:v>8362.5</c:v>
                </c:pt>
                <c:pt idx="2">
                  <c:v>8362.5</c:v>
                </c:pt>
                <c:pt idx="3">
                  <c:v>8362.5</c:v>
                </c:pt>
                <c:pt idx="4">
                  <c:v>8362.5</c:v>
                </c:pt>
                <c:pt idx="5">
                  <c:v>8362.5</c:v>
                </c:pt>
                <c:pt idx="6">
                  <c:v>8362.5</c:v>
                </c:pt>
                <c:pt idx="7">
                  <c:v>8362.5</c:v>
                </c:pt>
                <c:pt idx="8">
                  <c:v>8362.5</c:v>
                </c:pt>
                <c:pt idx="9">
                  <c:v>8362.5</c:v>
                </c:pt>
                <c:pt idx="10">
                  <c:v>8362.5</c:v>
                </c:pt>
                <c:pt idx="11">
                  <c:v>8362.5</c:v>
                </c:pt>
                <c:pt idx="12">
                  <c:v>8362.5</c:v>
                </c:pt>
                <c:pt idx="13">
                  <c:v>8362.5</c:v>
                </c:pt>
                <c:pt idx="14">
                  <c:v>8362.5</c:v>
                </c:pt>
                <c:pt idx="15">
                  <c:v>8362.5</c:v>
                </c:pt>
                <c:pt idx="16">
                  <c:v>8362.5</c:v>
                </c:pt>
                <c:pt idx="17">
                  <c:v>8362.5</c:v>
                </c:pt>
                <c:pt idx="18">
                  <c:v>8362.5</c:v>
                </c:pt>
                <c:pt idx="19">
                  <c:v>8362.5</c:v>
                </c:pt>
                <c:pt idx="20">
                  <c:v>8362.5</c:v>
                </c:pt>
                <c:pt idx="21">
                  <c:v>8362.5</c:v>
                </c:pt>
                <c:pt idx="22">
                  <c:v>8362.5</c:v>
                </c:pt>
                <c:pt idx="23">
                  <c:v>8362.5</c:v>
                </c:pt>
                <c:pt idx="24">
                  <c:v>8362.5</c:v>
                </c:pt>
                <c:pt idx="25">
                  <c:v>8362.5</c:v>
                </c:pt>
                <c:pt idx="26">
                  <c:v>8362.5</c:v>
                </c:pt>
                <c:pt idx="27">
                  <c:v>8362.5</c:v>
                </c:pt>
                <c:pt idx="28">
                  <c:v>8362.5</c:v>
                </c:pt>
                <c:pt idx="29">
                  <c:v>8362.5</c:v>
                </c:pt>
                <c:pt idx="30">
                  <c:v>8362.5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8B-4A00-B94F-9AB3A7C0D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477728"/>
        <c:axId val="376478120"/>
      </c:lineChart>
      <c:catAx>
        <c:axId val="37647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78120"/>
        <c:crosses val="autoZero"/>
        <c:auto val="1"/>
        <c:lblAlgn val="ctr"/>
        <c:lblOffset val="100"/>
        <c:noMultiLvlLbl val="0"/>
      </c:catAx>
      <c:valAx>
        <c:axId val="376478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77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3000727318723713"/>
                  <c:y val="-0.366003839173445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LME'!$AH$92:$AH$121</c:f>
              <c:strCache>
                <c:ptCount val="30"/>
                <c:pt idx="0">
                  <c:v>01.04.2023</c:v>
                </c:pt>
                <c:pt idx="1">
                  <c:v>02.04.2023</c:v>
                </c:pt>
                <c:pt idx="2">
                  <c:v>03.04.2023</c:v>
                </c:pt>
                <c:pt idx="3">
                  <c:v>04.04.2023</c:v>
                </c:pt>
                <c:pt idx="4">
                  <c:v>05.04.2023</c:v>
                </c:pt>
                <c:pt idx="5">
                  <c:v>06.04.2023</c:v>
                </c:pt>
                <c:pt idx="6">
                  <c:v>07.04.2023</c:v>
                </c:pt>
                <c:pt idx="7">
                  <c:v>08.04.2023</c:v>
                </c:pt>
                <c:pt idx="8">
                  <c:v>09.04.2023</c:v>
                </c:pt>
                <c:pt idx="9">
                  <c:v>10.04.2023</c:v>
                </c:pt>
                <c:pt idx="10">
                  <c:v>11.04.2023</c:v>
                </c:pt>
                <c:pt idx="11">
                  <c:v>12.04.2023</c:v>
                </c:pt>
                <c:pt idx="12">
                  <c:v>13.04.2023</c:v>
                </c:pt>
                <c:pt idx="13">
                  <c:v>14.04.2023</c:v>
                </c:pt>
                <c:pt idx="14">
                  <c:v>15.04.2023</c:v>
                </c:pt>
                <c:pt idx="15">
                  <c:v>16.04.2023</c:v>
                </c:pt>
                <c:pt idx="16">
                  <c:v>17.04.2023</c:v>
                </c:pt>
                <c:pt idx="17">
                  <c:v>18.04.2023</c:v>
                </c:pt>
                <c:pt idx="18">
                  <c:v>19.04.2023</c:v>
                </c:pt>
                <c:pt idx="19">
                  <c:v>20.04.2023</c:v>
                </c:pt>
                <c:pt idx="20">
                  <c:v>21.04.2023</c:v>
                </c:pt>
                <c:pt idx="21">
                  <c:v>22.04.2023</c:v>
                </c:pt>
                <c:pt idx="22">
                  <c:v>23.04.2023</c:v>
                </c:pt>
                <c:pt idx="23">
                  <c:v>24.04.2023</c:v>
                </c:pt>
                <c:pt idx="24">
                  <c:v>25.04.2023</c:v>
                </c:pt>
                <c:pt idx="25">
                  <c:v>26.04.2023</c:v>
                </c:pt>
                <c:pt idx="26">
                  <c:v>27.04.2023</c:v>
                </c:pt>
                <c:pt idx="27">
                  <c:v>28.04.2023</c:v>
                </c:pt>
                <c:pt idx="28">
                  <c:v>29.04.2023</c:v>
                </c:pt>
                <c:pt idx="29">
                  <c:v>30.04.2023</c:v>
                </c:pt>
              </c:strCache>
            </c:strRef>
          </c:cat>
          <c:val>
            <c:numRef>
              <c:f>'Техничка LME'!$AI$92:$AI$121</c:f>
              <c:numCache>
                <c:formatCode>0.0000</c:formatCode>
                <c:ptCount val="30"/>
                <c:pt idx="0">
                  <c:v>8362.5</c:v>
                </c:pt>
                <c:pt idx="1">
                  <c:v>8362.5</c:v>
                </c:pt>
                <c:pt idx="2">
                  <c:v>8362.5</c:v>
                </c:pt>
                <c:pt idx="3">
                  <c:v>8362.5</c:v>
                </c:pt>
                <c:pt idx="4">
                  <c:v>8362.5</c:v>
                </c:pt>
                <c:pt idx="5">
                  <c:v>8362.5</c:v>
                </c:pt>
                <c:pt idx="6">
                  <c:v>8362.5</c:v>
                </c:pt>
                <c:pt idx="7">
                  <c:v>8362.5</c:v>
                </c:pt>
                <c:pt idx="8">
                  <c:v>8362.5</c:v>
                </c:pt>
                <c:pt idx="9">
                  <c:v>8362.5</c:v>
                </c:pt>
                <c:pt idx="10">
                  <c:v>8362.5</c:v>
                </c:pt>
                <c:pt idx="11">
                  <c:v>8362.5</c:v>
                </c:pt>
                <c:pt idx="12">
                  <c:v>8362.5</c:v>
                </c:pt>
                <c:pt idx="13">
                  <c:v>8362.5</c:v>
                </c:pt>
                <c:pt idx="14">
                  <c:v>8362.5</c:v>
                </c:pt>
                <c:pt idx="15">
                  <c:v>8362.5</c:v>
                </c:pt>
                <c:pt idx="16">
                  <c:v>8362.5</c:v>
                </c:pt>
                <c:pt idx="17">
                  <c:v>8362.5</c:v>
                </c:pt>
                <c:pt idx="18">
                  <c:v>8362.5</c:v>
                </c:pt>
                <c:pt idx="19">
                  <c:v>8362.5</c:v>
                </c:pt>
                <c:pt idx="20">
                  <c:v>8362.5</c:v>
                </c:pt>
                <c:pt idx="21">
                  <c:v>8362.5</c:v>
                </c:pt>
                <c:pt idx="22">
                  <c:v>8362.5</c:v>
                </c:pt>
                <c:pt idx="23">
                  <c:v>8362.5</c:v>
                </c:pt>
                <c:pt idx="24">
                  <c:v>8362.5</c:v>
                </c:pt>
                <c:pt idx="25">
                  <c:v>8362.5</c:v>
                </c:pt>
                <c:pt idx="26">
                  <c:v>8362.5</c:v>
                </c:pt>
                <c:pt idx="27">
                  <c:v>8362.5</c:v>
                </c:pt>
                <c:pt idx="28">
                  <c:v>8362.5</c:v>
                </c:pt>
                <c:pt idx="29">
                  <c:v>8362.5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F-442D-92BC-2BA92BC8D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478512"/>
        <c:axId val="376478904"/>
      </c:lineChart>
      <c:catAx>
        <c:axId val="37647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78904"/>
        <c:crosses val="autoZero"/>
        <c:auto val="1"/>
        <c:lblAlgn val="ctr"/>
        <c:lblOffset val="100"/>
        <c:noMultiLvlLbl val="0"/>
      </c:catAx>
      <c:valAx>
        <c:axId val="37647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7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123612560478133"/>
                  <c:y val="-0.2592531505201873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LME'!$AH$122:$AH$152</c:f>
              <c:strCache>
                <c:ptCount val="31"/>
                <c:pt idx="0">
                  <c:v>01.05.2023</c:v>
                </c:pt>
                <c:pt idx="1">
                  <c:v>02.05.2023</c:v>
                </c:pt>
                <c:pt idx="2">
                  <c:v>03.05.2023</c:v>
                </c:pt>
                <c:pt idx="3">
                  <c:v>04.05.2023</c:v>
                </c:pt>
                <c:pt idx="4">
                  <c:v>05.05.2023</c:v>
                </c:pt>
                <c:pt idx="5">
                  <c:v>06.05.2023</c:v>
                </c:pt>
                <c:pt idx="6">
                  <c:v>07.05.2023</c:v>
                </c:pt>
                <c:pt idx="7">
                  <c:v>08.05.2023</c:v>
                </c:pt>
                <c:pt idx="8">
                  <c:v>09.05.2023</c:v>
                </c:pt>
                <c:pt idx="9">
                  <c:v>10.05.2023</c:v>
                </c:pt>
                <c:pt idx="10">
                  <c:v>11.05.2023</c:v>
                </c:pt>
                <c:pt idx="11">
                  <c:v>12.05.2023</c:v>
                </c:pt>
                <c:pt idx="12">
                  <c:v>13.05.2023</c:v>
                </c:pt>
                <c:pt idx="13">
                  <c:v>14.05.2023</c:v>
                </c:pt>
                <c:pt idx="14">
                  <c:v>15.05.2023</c:v>
                </c:pt>
                <c:pt idx="15">
                  <c:v>16.05.2023</c:v>
                </c:pt>
                <c:pt idx="16">
                  <c:v>17.05.2023</c:v>
                </c:pt>
                <c:pt idx="17">
                  <c:v>18.05.2023</c:v>
                </c:pt>
                <c:pt idx="18">
                  <c:v>19.05.2023</c:v>
                </c:pt>
                <c:pt idx="19">
                  <c:v>20.05.2023</c:v>
                </c:pt>
                <c:pt idx="20">
                  <c:v>21.05.2023</c:v>
                </c:pt>
                <c:pt idx="21">
                  <c:v>22.05.2023</c:v>
                </c:pt>
                <c:pt idx="22">
                  <c:v>23.05.2023</c:v>
                </c:pt>
                <c:pt idx="23">
                  <c:v>24.05.2023</c:v>
                </c:pt>
                <c:pt idx="24">
                  <c:v>25.05.2023</c:v>
                </c:pt>
                <c:pt idx="25">
                  <c:v>26.05.2023</c:v>
                </c:pt>
                <c:pt idx="26">
                  <c:v>27.05.2023</c:v>
                </c:pt>
                <c:pt idx="27">
                  <c:v>28.05.2023</c:v>
                </c:pt>
                <c:pt idx="28">
                  <c:v>29.05.2023</c:v>
                </c:pt>
                <c:pt idx="29">
                  <c:v>30.05.2023</c:v>
                </c:pt>
                <c:pt idx="30">
                  <c:v>31.05.2023</c:v>
                </c:pt>
              </c:strCache>
            </c:strRef>
          </c:cat>
          <c:val>
            <c:numRef>
              <c:f>'Техничка LME'!$AI$122:$AI$152</c:f>
              <c:numCache>
                <c:formatCode>0.0000</c:formatCode>
                <c:ptCount val="31"/>
                <c:pt idx="0">
                  <c:v>8362.5</c:v>
                </c:pt>
                <c:pt idx="1">
                  <c:v>8362.5</c:v>
                </c:pt>
                <c:pt idx="2">
                  <c:v>8362.5</c:v>
                </c:pt>
                <c:pt idx="3">
                  <c:v>8362.5</c:v>
                </c:pt>
                <c:pt idx="4">
                  <c:v>8362.5</c:v>
                </c:pt>
                <c:pt idx="5">
                  <c:v>8362.5</c:v>
                </c:pt>
                <c:pt idx="6">
                  <c:v>8362.5</c:v>
                </c:pt>
                <c:pt idx="7">
                  <c:v>8362.5</c:v>
                </c:pt>
                <c:pt idx="8">
                  <c:v>8362.5</c:v>
                </c:pt>
                <c:pt idx="9">
                  <c:v>8362.5</c:v>
                </c:pt>
                <c:pt idx="10">
                  <c:v>8362.5</c:v>
                </c:pt>
                <c:pt idx="11">
                  <c:v>8362.5</c:v>
                </c:pt>
                <c:pt idx="12">
                  <c:v>8362.5</c:v>
                </c:pt>
                <c:pt idx="13">
                  <c:v>8362.5</c:v>
                </c:pt>
                <c:pt idx="14">
                  <c:v>8362.5</c:v>
                </c:pt>
                <c:pt idx="15">
                  <c:v>8362.5</c:v>
                </c:pt>
                <c:pt idx="16">
                  <c:v>8362.5</c:v>
                </c:pt>
                <c:pt idx="17">
                  <c:v>8362.5</c:v>
                </c:pt>
                <c:pt idx="18">
                  <c:v>8362.5</c:v>
                </c:pt>
                <c:pt idx="19">
                  <c:v>8362.5</c:v>
                </c:pt>
                <c:pt idx="20">
                  <c:v>8362.5</c:v>
                </c:pt>
                <c:pt idx="21">
                  <c:v>8362.5</c:v>
                </c:pt>
                <c:pt idx="22">
                  <c:v>8362.5</c:v>
                </c:pt>
                <c:pt idx="23">
                  <c:v>8362.5</c:v>
                </c:pt>
                <c:pt idx="24">
                  <c:v>8362.5</c:v>
                </c:pt>
                <c:pt idx="25">
                  <c:v>8362.5</c:v>
                </c:pt>
                <c:pt idx="26">
                  <c:v>8362.5</c:v>
                </c:pt>
                <c:pt idx="27">
                  <c:v>8362.5</c:v>
                </c:pt>
                <c:pt idx="28">
                  <c:v>8362.5</c:v>
                </c:pt>
                <c:pt idx="29">
                  <c:v>8362.5</c:v>
                </c:pt>
                <c:pt idx="30">
                  <c:v>8362.5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0-4D21-A4AA-FA3F1E530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480080"/>
        <c:axId val="376480472"/>
      </c:lineChart>
      <c:catAx>
        <c:axId val="37648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80472"/>
        <c:crosses val="autoZero"/>
        <c:auto val="1"/>
        <c:lblAlgn val="ctr"/>
        <c:lblOffset val="100"/>
        <c:noMultiLvlLbl val="0"/>
      </c:catAx>
      <c:valAx>
        <c:axId val="37648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8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LME'!$AH$153:$AH$182</c:f>
              <c:strCache>
                <c:ptCount val="30"/>
                <c:pt idx="0">
                  <c:v>01.06.2023</c:v>
                </c:pt>
                <c:pt idx="1">
                  <c:v>02.06.2023</c:v>
                </c:pt>
                <c:pt idx="2">
                  <c:v>03.06.2023</c:v>
                </c:pt>
                <c:pt idx="3">
                  <c:v>04.06.2023</c:v>
                </c:pt>
                <c:pt idx="4">
                  <c:v>05.06.2023</c:v>
                </c:pt>
                <c:pt idx="5">
                  <c:v>06.06.2023</c:v>
                </c:pt>
                <c:pt idx="6">
                  <c:v>07.06.2023</c:v>
                </c:pt>
                <c:pt idx="7">
                  <c:v>08.06.2023</c:v>
                </c:pt>
                <c:pt idx="8">
                  <c:v>09.06.2023</c:v>
                </c:pt>
                <c:pt idx="9">
                  <c:v>10.06.2023</c:v>
                </c:pt>
                <c:pt idx="10">
                  <c:v>11.06.2023</c:v>
                </c:pt>
                <c:pt idx="11">
                  <c:v>12.06.2023</c:v>
                </c:pt>
                <c:pt idx="12">
                  <c:v>13.06.2023</c:v>
                </c:pt>
                <c:pt idx="13">
                  <c:v>14.06.2023</c:v>
                </c:pt>
                <c:pt idx="14">
                  <c:v>15.06.2023</c:v>
                </c:pt>
                <c:pt idx="15">
                  <c:v>16.06.2023</c:v>
                </c:pt>
                <c:pt idx="16">
                  <c:v>17.06.2023</c:v>
                </c:pt>
                <c:pt idx="17">
                  <c:v>18.06.2023</c:v>
                </c:pt>
                <c:pt idx="18">
                  <c:v>19.06.2023</c:v>
                </c:pt>
                <c:pt idx="19">
                  <c:v>20.06.2023</c:v>
                </c:pt>
                <c:pt idx="20">
                  <c:v>21.06.2023</c:v>
                </c:pt>
                <c:pt idx="21">
                  <c:v>22.06.2023</c:v>
                </c:pt>
                <c:pt idx="22">
                  <c:v>23.06.2023</c:v>
                </c:pt>
                <c:pt idx="23">
                  <c:v>24.06.2023</c:v>
                </c:pt>
                <c:pt idx="24">
                  <c:v>25.06.2023</c:v>
                </c:pt>
                <c:pt idx="25">
                  <c:v>26.06.2023</c:v>
                </c:pt>
                <c:pt idx="26">
                  <c:v>27.06.2023</c:v>
                </c:pt>
                <c:pt idx="27">
                  <c:v>28.06.2023</c:v>
                </c:pt>
                <c:pt idx="28">
                  <c:v>29.06.2023</c:v>
                </c:pt>
                <c:pt idx="29">
                  <c:v>30.06.2023</c:v>
                </c:pt>
              </c:strCache>
            </c:strRef>
          </c:cat>
          <c:val>
            <c:numRef>
              <c:f>'Техничка LME'!$AI$153:$AI$182</c:f>
              <c:numCache>
                <c:formatCode>0.0000</c:formatCode>
                <c:ptCount val="30"/>
                <c:pt idx="0">
                  <c:v>8362.5</c:v>
                </c:pt>
                <c:pt idx="1">
                  <c:v>8362.5</c:v>
                </c:pt>
                <c:pt idx="2">
                  <c:v>8362.5</c:v>
                </c:pt>
                <c:pt idx="3">
                  <c:v>8362.5</c:v>
                </c:pt>
                <c:pt idx="4">
                  <c:v>8362.5</c:v>
                </c:pt>
                <c:pt idx="5">
                  <c:v>8362.5</c:v>
                </c:pt>
                <c:pt idx="6">
                  <c:v>8362.5</c:v>
                </c:pt>
                <c:pt idx="7">
                  <c:v>8362.5</c:v>
                </c:pt>
                <c:pt idx="8">
                  <c:v>8362.5</c:v>
                </c:pt>
                <c:pt idx="9">
                  <c:v>8362.5</c:v>
                </c:pt>
                <c:pt idx="10">
                  <c:v>8362.5</c:v>
                </c:pt>
                <c:pt idx="11">
                  <c:v>8362.5</c:v>
                </c:pt>
                <c:pt idx="12">
                  <c:v>8362.5</c:v>
                </c:pt>
                <c:pt idx="13">
                  <c:v>8362.5</c:v>
                </c:pt>
                <c:pt idx="14">
                  <c:v>8362.5</c:v>
                </c:pt>
                <c:pt idx="15">
                  <c:v>8362.5</c:v>
                </c:pt>
                <c:pt idx="16">
                  <c:v>8362.5</c:v>
                </c:pt>
                <c:pt idx="17">
                  <c:v>8362.5</c:v>
                </c:pt>
                <c:pt idx="18">
                  <c:v>8362.5</c:v>
                </c:pt>
                <c:pt idx="19">
                  <c:v>8362.5</c:v>
                </c:pt>
                <c:pt idx="20">
                  <c:v>8362.5</c:v>
                </c:pt>
                <c:pt idx="21">
                  <c:v>8362.5</c:v>
                </c:pt>
                <c:pt idx="22">
                  <c:v>8362.5</c:v>
                </c:pt>
                <c:pt idx="23">
                  <c:v>8362.5</c:v>
                </c:pt>
                <c:pt idx="24">
                  <c:v>8362.5</c:v>
                </c:pt>
                <c:pt idx="25">
                  <c:v>8362.5</c:v>
                </c:pt>
                <c:pt idx="26">
                  <c:v>8362.5</c:v>
                </c:pt>
                <c:pt idx="27">
                  <c:v>8362.5</c:v>
                </c:pt>
                <c:pt idx="28">
                  <c:v>8362.5</c:v>
                </c:pt>
                <c:pt idx="29">
                  <c:v>8362.5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B1-4109-8CAE-1EF98C837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480864"/>
        <c:axId val="376481256"/>
      </c:lineChart>
      <c:catAx>
        <c:axId val="37648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81256"/>
        <c:crosses val="autoZero"/>
        <c:auto val="1"/>
        <c:lblAlgn val="ctr"/>
        <c:lblOffset val="100"/>
        <c:noMultiLvlLbl val="0"/>
      </c:catAx>
      <c:valAx>
        <c:axId val="376481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8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15204207907746473"/>
                  <c:y val="-5.572035626166267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LME'!$AH$183:$AH$213</c:f>
              <c:strCache>
                <c:ptCount val="31"/>
                <c:pt idx="0">
                  <c:v>01.07.2023</c:v>
                </c:pt>
                <c:pt idx="1">
                  <c:v>02.07.2023</c:v>
                </c:pt>
                <c:pt idx="2">
                  <c:v>03.07.2023</c:v>
                </c:pt>
                <c:pt idx="3">
                  <c:v>04.07.2023</c:v>
                </c:pt>
                <c:pt idx="4">
                  <c:v>05.07.2023</c:v>
                </c:pt>
                <c:pt idx="5">
                  <c:v>06.07.2023</c:v>
                </c:pt>
                <c:pt idx="6">
                  <c:v>07.07.2023</c:v>
                </c:pt>
                <c:pt idx="7">
                  <c:v>08.07.2023</c:v>
                </c:pt>
                <c:pt idx="8">
                  <c:v>09.07.2023</c:v>
                </c:pt>
                <c:pt idx="9">
                  <c:v>10.07.2023</c:v>
                </c:pt>
                <c:pt idx="10">
                  <c:v>11.07.2023</c:v>
                </c:pt>
                <c:pt idx="11">
                  <c:v>12.07.2023</c:v>
                </c:pt>
                <c:pt idx="12">
                  <c:v>13.07.2023</c:v>
                </c:pt>
                <c:pt idx="13">
                  <c:v>14.07.2023</c:v>
                </c:pt>
                <c:pt idx="14">
                  <c:v>15.07.2023</c:v>
                </c:pt>
                <c:pt idx="15">
                  <c:v>16.07.2023</c:v>
                </c:pt>
                <c:pt idx="16">
                  <c:v>17.07.2023</c:v>
                </c:pt>
                <c:pt idx="17">
                  <c:v>18.07.2023</c:v>
                </c:pt>
                <c:pt idx="18">
                  <c:v>19.07.2023</c:v>
                </c:pt>
                <c:pt idx="19">
                  <c:v>20.07.2023</c:v>
                </c:pt>
                <c:pt idx="20">
                  <c:v>21.07.2023</c:v>
                </c:pt>
                <c:pt idx="21">
                  <c:v>22.07.2023</c:v>
                </c:pt>
                <c:pt idx="22">
                  <c:v>23.07.2023</c:v>
                </c:pt>
                <c:pt idx="23">
                  <c:v>24.07.2023</c:v>
                </c:pt>
                <c:pt idx="24">
                  <c:v>25.07.2023</c:v>
                </c:pt>
                <c:pt idx="25">
                  <c:v>26.07.2023</c:v>
                </c:pt>
                <c:pt idx="26">
                  <c:v>27.07.2023</c:v>
                </c:pt>
                <c:pt idx="27">
                  <c:v>28.07.2023</c:v>
                </c:pt>
                <c:pt idx="28">
                  <c:v>29.07.2023</c:v>
                </c:pt>
                <c:pt idx="29">
                  <c:v>30.07.2023</c:v>
                </c:pt>
                <c:pt idx="30">
                  <c:v>31.07.2023</c:v>
                </c:pt>
              </c:strCache>
            </c:strRef>
          </c:cat>
          <c:val>
            <c:numRef>
              <c:f>'Техничка LME'!$AI$183:$AI$213</c:f>
              <c:numCache>
                <c:formatCode>0.0000</c:formatCode>
                <c:ptCount val="31"/>
                <c:pt idx="0">
                  <c:v>8362.5</c:v>
                </c:pt>
                <c:pt idx="1">
                  <c:v>8362.5</c:v>
                </c:pt>
                <c:pt idx="2">
                  <c:v>8362.5</c:v>
                </c:pt>
                <c:pt idx="3">
                  <c:v>8362.5</c:v>
                </c:pt>
                <c:pt idx="4">
                  <c:v>8362.5</c:v>
                </c:pt>
                <c:pt idx="5">
                  <c:v>8362.5</c:v>
                </c:pt>
                <c:pt idx="6">
                  <c:v>8362.5</c:v>
                </c:pt>
                <c:pt idx="7">
                  <c:v>8362.5</c:v>
                </c:pt>
                <c:pt idx="8">
                  <c:v>8362.5</c:v>
                </c:pt>
                <c:pt idx="9">
                  <c:v>8362.5</c:v>
                </c:pt>
                <c:pt idx="10">
                  <c:v>8362.5</c:v>
                </c:pt>
                <c:pt idx="11">
                  <c:v>8362.5</c:v>
                </c:pt>
                <c:pt idx="12">
                  <c:v>8362.5</c:v>
                </c:pt>
                <c:pt idx="13">
                  <c:v>8362.5</c:v>
                </c:pt>
                <c:pt idx="14">
                  <c:v>8362.5</c:v>
                </c:pt>
                <c:pt idx="15">
                  <c:v>8362.5</c:v>
                </c:pt>
                <c:pt idx="16">
                  <c:v>8362.5</c:v>
                </c:pt>
                <c:pt idx="17">
                  <c:v>8362.5</c:v>
                </c:pt>
                <c:pt idx="18">
                  <c:v>8362.5</c:v>
                </c:pt>
                <c:pt idx="19">
                  <c:v>8362.5</c:v>
                </c:pt>
                <c:pt idx="20">
                  <c:v>8362.5</c:v>
                </c:pt>
                <c:pt idx="21">
                  <c:v>8362.5</c:v>
                </c:pt>
                <c:pt idx="22">
                  <c:v>8362.5</c:v>
                </c:pt>
                <c:pt idx="23">
                  <c:v>8362.5</c:v>
                </c:pt>
                <c:pt idx="24">
                  <c:v>8362.5</c:v>
                </c:pt>
                <c:pt idx="25">
                  <c:v>8362.5</c:v>
                </c:pt>
                <c:pt idx="26">
                  <c:v>8362.5</c:v>
                </c:pt>
                <c:pt idx="27">
                  <c:v>8362.5</c:v>
                </c:pt>
                <c:pt idx="28">
                  <c:v>8362.5</c:v>
                </c:pt>
                <c:pt idx="29">
                  <c:v>8362.5</c:v>
                </c:pt>
                <c:pt idx="30">
                  <c:v>8362.5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C-4C68-B4C1-5E8A0A71E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482432"/>
        <c:axId val="376482824"/>
      </c:lineChart>
      <c:catAx>
        <c:axId val="3764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82824"/>
        <c:crosses val="autoZero"/>
        <c:auto val="1"/>
        <c:lblAlgn val="ctr"/>
        <c:lblOffset val="100"/>
        <c:noMultiLvlLbl val="0"/>
      </c:catAx>
      <c:valAx>
        <c:axId val="37648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82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2.8882775195269265E-2"/>
                  <c:y val="-0.120322300680071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LME'!$AH$214:$AH$244</c:f>
              <c:strCache>
                <c:ptCount val="31"/>
                <c:pt idx="0">
                  <c:v>01.08.2023</c:v>
                </c:pt>
                <c:pt idx="1">
                  <c:v>02.08.2023</c:v>
                </c:pt>
                <c:pt idx="2">
                  <c:v>03.08.2023</c:v>
                </c:pt>
                <c:pt idx="3">
                  <c:v>04.08.2023</c:v>
                </c:pt>
                <c:pt idx="4">
                  <c:v>05.08.2023</c:v>
                </c:pt>
                <c:pt idx="5">
                  <c:v>06.08.2023</c:v>
                </c:pt>
                <c:pt idx="6">
                  <c:v>07.08.2023</c:v>
                </c:pt>
                <c:pt idx="7">
                  <c:v>08.08.2023</c:v>
                </c:pt>
                <c:pt idx="8">
                  <c:v>09.08.2023</c:v>
                </c:pt>
                <c:pt idx="9">
                  <c:v>10.08.2023</c:v>
                </c:pt>
                <c:pt idx="10">
                  <c:v>11.08.2023</c:v>
                </c:pt>
                <c:pt idx="11">
                  <c:v>12.08.2023</c:v>
                </c:pt>
                <c:pt idx="12">
                  <c:v>13.08.2023</c:v>
                </c:pt>
                <c:pt idx="13">
                  <c:v>14.08.2023</c:v>
                </c:pt>
                <c:pt idx="14">
                  <c:v>15.08.2023</c:v>
                </c:pt>
                <c:pt idx="15">
                  <c:v>16.08.2023</c:v>
                </c:pt>
                <c:pt idx="16">
                  <c:v>17.08.2023</c:v>
                </c:pt>
                <c:pt idx="17">
                  <c:v>18.08.2023</c:v>
                </c:pt>
                <c:pt idx="18">
                  <c:v>19.08.2023</c:v>
                </c:pt>
                <c:pt idx="19">
                  <c:v>20.08.2023</c:v>
                </c:pt>
                <c:pt idx="20">
                  <c:v>21.08.2023</c:v>
                </c:pt>
                <c:pt idx="21">
                  <c:v>22.08.2023</c:v>
                </c:pt>
                <c:pt idx="22">
                  <c:v>23.08.2023</c:v>
                </c:pt>
                <c:pt idx="23">
                  <c:v>24.08.2023</c:v>
                </c:pt>
                <c:pt idx="24">
                  <c:v>25.08.2023</c:v>
                </c:pt>
                <c:pt idx="25">
                  <c:v>26.08.2023</c:v>
                </c:pt>
                <c:pt idx="26">
                  <c:v>27.08.2023</c:v>
                </c:pt>
                <c:pt idx="27">
                  <c:v>28.08.2023</c:v>
                </c:pt>
                <c:pt idx="28">
                  <c:v>29.08.2023</c:v>
                </c:pt>
                <c:pt idx="29">
                  <c:v>30.08.2023</c:v>
                </c:pt>
                <c:pt idx="30">
                  <c:v>31.08.2023</c:v>
                </c:pt>
              </c:strCache>
            </c:strRef>
          </c:cat>
          <c:val>
            <c:numRef>
              <c:f>'Техничка LME'!$AI$214:$AI$244</c:f>
              <c:numCache>
                <c:formatCode>0.0000</c:formatCode>
                <c:ptCount val="31"/>
                <c:pt idx="0">
                  <c:v>8362.5</c:v>
                </c:pt>
                <c:pt idx="1">
                  <c:v>8362.5</c:v>
                </c:pt>
                <c:pt idx="2">
                  <c:v>8362.5</c:v>
                </c:pt>
                <c:pt idx="3">
                  <c:v>8362.5</c:v>
                </c:pt>
                <c:pt idx="4">
                  <c:v>8362.5</c:v>
                </c:pt>
                <c:pt idx="5">
                  <c:v>8362.5</c:v>
                </c:pt>
                <c:pt idx="6">
                  <c:v>8362.5</c:v>
                </c:pt>
                <c:pt idx="7">
                  <c:v>8362.5</c:v>
                </c:pt>
                <c:pt idx="8">
                  <c:v>8362.5</c:v>
                </c:pt>
                <c:pt idx="9">
                  <c:v>8362.5</c:v>
                </c:pt>
                <c:pt idx="10">
                  <c:v>8362.5</c:v>
                </c:pt>
                <c:pt idx="11">
                  <c:v>8362.5</c:v>
                </c:pt>
                <c:pt idx="12">
                  <c:v>8362.5</c:v>
                </c:pt>
                <c:pt idx="13">
                  <c:v>8362.5</c:v>
                </c:pt>
                <c:pt idx="14">
                  <c:v>8362.5</c:v>
                </c:pt>
                <c:pt idx="15">
                  <c:v>8362.5</c:v>
                </c:pt>
                <c:pt idx="16">
                  <c:v>8362.5</c:v>
                </c:pt>
                <c:pt idx="17">
                  <c:v>8362.5</c:v>
                </c:pt>
                <c:pt idx="18">
                  <c:v>8362.5</c:v>
                </c:pt>
                <c:pt idx="19">
                  <c:v>8362.5</c:v>
                </c:pt>
                <c:pt idx="20">
                  <c:v>8362.5</c:v>
                </c:pt>
                <c:pt idx="21">
                  <c:v>8362.5</c:v>
                </c:pt>
                <c:pt idx="22">
                  <c:v>8362.5</c:v>
                </c:pt>
                <c:pt idx="23">
                  <c:v>8362.5</c:v>
                </c:pt>
                <c:pt idx="24">
                  <c:v>8362.5</c:v>
                </c:pt>
                <c:pt idx="25">
                  <c:v>8362.5</c:v>
                </c:pt>
                <c:pt idx="26">
                  <c:v>8362.5</c:v>
                </c:pt>
                <c:pt idx="27">
                  <c:v>8362.5</c:v>
                </c:pt>
                <c:pt idx="28">
                  <c:v>8362.5</c:v>
                </c:pt>
                <c:pt idx="29">
                  <c:v>8362.5</c:v>
                </c:pt>
                <c:pt idx="30">
                  <c:v>8362.5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E9-4AA1-A38F-009AB0D7F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483608"/>
        <c:axId val="376484000"/>
      </c:lineChart>
      <c:catAx>
        <c:axId val="376483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84000"/>
        <c:crosses val="autoZero"/>
        <c:auto val="1"/>
        <c:lblAlgn val="ctr"/>
        <c:lblOffset val="100"/>
        <c:noMultiLvlLbl val="0"/>
      </c:catAx>
      <c:valAx>
        <c:axId val="37648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83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LME'!$AH$245:$AH$274</c:f>
              <c:strCache>
                <c:ptCount val="30"/>
                <c:pt idx="0">
                  <c:v>01.09.2023</c:v>
                </c:pt>
                <c:pt idx="1">
                  <c:v>02.09.2023</c:v>
                </c:pt>
                <c:pt idx="2">
                  <c:v>03.09.2023</c:v>
                </c:pt>
                <c:pt idx="3">
                  <c:v>04.09.2023</c:v>
                </c:pt>
                <c:pt idx="4">
                  <c:v>05.09.2023</c:v>
                </c:pt>
                <c:pt idx="5">
                  <c:v>06.09.2023</c:v>
                </c:pt>
                <c:pt idx="6">
                  <c:v>07.09.2023</c:v>
                </c:pt>
                <c:pt idx="7">
                  <c:v>08.09.2023</c:v>
                </c:pt>
                <c:pt idx="8">
                  <c:v>09.09.2023</c:v>
                </c:pt>
                <c:pt idx="9">
                  <c:v>10.09.2023</c:v>
                </c:pt>
                <c:pt idx="10">
                  <c:v>11.09.2023</c:v>
                </c:pt>
                <c:pt idx="11">
                  <c:v>12.09.2023</c:v>
                </c:pt>
                <c:pt idx="12">
                  <c:v>13.09.2023</c:v>
                </c:pt>
                <c:pt idx="13">
                  <c:v>14.09.2023</c:v>
                </c:pt>
                <c:pt idx="14">
                  <c:v>15.09.2023</c:v>
                </c:pt>
                <c:pt idx="15">
                  <c:v>16.09.2023</c:v>
                </c:pt>
                <c:pt idx="16">
                  <c:v>17.09.2023</c:v>
                </c:pt>
                <c:pt idx="17">
                  <c:v>18.09.2023</c:v>
                </c:pt>
                <c:pt idx="18">
                  <c:v>19.09.2023</c:v>
                </c:pt>
                <c:pt idx="19">
                  <c:v>20.09.2023</c:v>
                </c:pt>
                <c:pt idx="20">
                  <c:v>21.09.2023</c:v>
                </c:pt>
                <c:pt idx="21">
                  <c:v>22.09.2023</c:v>
                </c:pt>
                <c:pt idx="22">
                  <c:v>23.09.2023</c:v>
                </c:pt>
                <c:pt idx="23">
                  <c:v>24.09.2023</c:v>
                </c:pt>
                <c:pt idx="24">
                  <c:v>25.09.2023</c:v>
                </c:pt>
                <c:pt idx="25">
                  <c:v>26.09.2023</c:v>
                </c:pt>
                <c:pt idx="26">
                  <c:v>27.09.2023</c:v>
                </c:pt>
                <c:pt idx="27">
                  <c:v>28.09.2023</c:v>
                </c:pt>
                <c:pt idx="28">
                  <c:v>29.09.2023</c:v>
                </c:pt>
                <c:pt idx="29">
                  <c:v>30.09.2023</c:v>
                </c:pt>
              </c:strCache>
            </c:strRef>
          </c:cat>
          <c:val>
            <c:numRef>
              <c:f>'Техничка LME'!$AI$245:$AI$274</c:f>
              <c:numCache>
                <c:formatCode>0.0000</c:formatCode>
                <c:ptCount val="30"/>
                <c:pt idx="0">
                  <c:v>8362.5</c:v>
                </c:pt>
                <c:pt idx="1">
                  <c:v>8362.5</c:v>
                </c:pt>
                <c:pt idx="2">
                  <c:v>8362.5</c:v>
                </c:pt>
                <c:pt idx="3">
                  <c:v>8362.5</c:v>
                </c:pt>
                <c:pt idx="4">
                  <c:v>8362.5</c:v>
                </c:pt>
                <c:pt idx="5">
                  <c:v>8362.5</c:v>
                </c:pt>
                <c:pt idx="6">
                  <c:v>8362.5</c:v>
                </c:pt>
                <c:pt idx="7">
                  <c:v>8362.5</c:v>
                </c:pt>
                <c:pt idx="8">
                  <c:v>8362.5</c:v>
                </c:pt>
                <c:pt idx="9">
                  <c:v>8362.5</c:v>
                </c:pt>
                <c:pt idx="10">
                  <c:v>8362.5</c:v>
                </c:pt>
                <c:pt idx="11">
                  <c:v>8362.5</c:v>
                </c:pt>
                <c:pt idx="12">
                  <c:v>8362.5</c:v>
                </c:pt>
                <c:pt idx="13">
                  <c:v>8362.5</c:v>
                </c:pt>
                <c:pt idx="14">
                  <c:v>8362.5</c:v>
                </c:pt>
                <c:pt idx="15">
                  <c:v>8362.5</c:v>
                </c:pt>
                <c:pt idx="16">
                  <c:v>8362.5</c:v>
                </c:pt>
                <c:pt idx="17">
                  <c:v>8362.5</c:v>
                </c:pt>
                <c:pt idx="18">
                  <c:v>8362.5</c:v>
                </c:pt>
                <c:pt idx="19">
                  <c:v>8362.5</c:v>
                </c:pt>
                <c:pt idx="20">
                  <c:v>8362.5</c:v>
                </c:pt>
                <c:pt idx="21">
                  <c:v>8362.5</c:v>
                </c:pt>
                <c:pt idx="22">
                  <c:v>8362.5</c:v>
                </c:pt>
                <c:pt idx="23">
                  <c:v>8362.5</c:v>
                </c:pt>
                <c:pt idx="24">
                  <c:v>8362.5</c:v>
                </c:pt>
                <c:pt idx="25">
                  <c:v>8362.5</c:v>
                </c:pt>
                <c:pt idx="26">
                  <c:v>8362.5</c:v>
                </c:pt>
                <c:pt idx="27">
                  <c:v>8362.5</c:v>
                </c:pt>
                <c:pt idx="28">
                  <c:v>8362.5</c:v>
                </c:pt>
                <c:pt idx="29">
                  <c:v>8362.5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6E-4093-A5BB-F915947FA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484392"/>
        <c:axId val="376484784"/>
      </c:lineChart>
      <c:catAx>
        <c:axId val="37648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84784"/>
        <c:crosses val="autoZero"/>
        <c:auto val="1"/>
        <c:lblAlgn val="ctr"/>
        <c:lblOffset val="100"/>
        <c:noMultiLvlLbl val="0"/>
      </c:catAx>
      <c:valAx>
        <c:axId val="37648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84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LME'!$AH$275:$AH$305</c:f>
              <c:strCache>
                <c:ptCount val="31"/>
                <c:pt idx="0">
                  <c:v>01.10.2023</c:v>
                </c:pt>
                <c:pt idx="1">
                  <c:v>02.10.2023</c:v>
                </c:pt>
                <c:pt idx="2">
                  <c:v>03.10.2023</c:v>
                </c:pt>
                <c:pt idx="3">
                  <c:v>04.10.2023</c:v>
                </c:pt>
                <c:pt idx="4">
                  <c:v>05.10.2023</c:v>
                </c:pt>
                <c:pt idx="5">
                  <c:v>06.10.2023</c:v>
                </c:pt>
                <c:pt idx="6">
                  <c:v>07.10.2023</c:v>
                </c:pt>
                <c:pt idx="7">
                  <c:v>08.10.2023</c:v>
                </c:pt>
                <c:pt idx="8">
                  <c:v>09.10.2023</c:v>
                </c:pt>
                <c:pt idx="9">
                  <c:v>10.10.2023</c:v>
                </c:pt>
                <c:pt idx="10">
                  <c:v>11.10.2023</c:v>
                </c:pt>
                <c:pt idx="11">
                  <c:v>12.10.2023</c:v>
                </c:pt>
                <c:pt idx="12">
                  <c:v>13.10.2023</c:v>
                </c:pt>
                <c:pt idx="13">
                  <c:v>14.10.2023</c:v>
                </c:pt>
                <c:pt idx="14">
                  <c:v>15.10.2023</c:v>
                </c:pt>
                <c:pt idx="15">
                  <c:v>16.10.2023</c:v>
                </c:pt>
                <c:pt idx="16">
                  <c:v>17.10.2023</c:v>
                </c:pt>
                <c:pt idx="17">
                  <c:v>18.10.2023</c:v>
                </c:pt>
                <c:pt idx="18">
                  <c:v>19.10.2023</c:v>
                </c:pt>
                <c:pt idx="19">
                  <c:v>20.10.2023</c:v>
                </c:pt>
                <c:pt idx="20">
                  <c:v>21.10.2023</c:v>
                </c:pt>
                <c:pt idx="21">
                  <c:v>22.10.2023</c:v>
                </c:pt>
                <c:pt idx="22">
                  <c:v>23.10.2023</c:v>
                </c:pt>
                <c:pt idx="23">
                  <c:v>24.10.2023</c:v>
                </c:pt>
                <c:pt idx="24">
                  <c:v>25.10.2023</c:v>
                </c:pt>
                <c:pt idx="25">
                  <c:v>26.10.2023</c:v>
                </c:pt>
                <c:pt idx="26">
                  <c:v>27.10.2023</c:v>
                </c:pt>
                <c:pt idx="27">
                  <c:v>28.10.2023</c:v>
                </c:pt>
                <c:pt idx="28">
                  <c:v>29.10.2023</c:v>
                </c:pt>
                <c:pt idx="29">
                  <c:v>30.10.2023</c:v>
                </c:pt>
                <c:pt idx="30">
                  <c:v>31.10.2023</c:v>
                </c:pt>
              </c:strCache>
            </c:strRef>
          </c:cat>
          <c:val>
            <c:numRef>
              <c:f>'Техничка LME'!$AI$275:$AI$305</c:f>
              <c:numCache>
                <c:formatCode>0.0000</c:formatCode>
                <c:ptCount val="31"/>
                <c:pt idx="0">
                  <c:v>8362.5</c:v>
                </c:pt>
                <c:pt idx="1">
                  <c:v>8362.5</c:v>
                </c:pt>
                <c:pt idx="2">
                  <c:v>8362.5</c:v>
                </c:pt>
                <c:pt idx="3">
                  <c:v>8362.5</c:v>
                </c:pt>
                <c:pt idx="4">
                  <c:v>8362.5</c:v>
                </c:pt>
                <c:pt idx="5">
                  <c:v>8362.5</c:v>
                </c:pt>
                <c:pt idx="6">
                  <c:v>8362.5</c:v>
                </c:pt>
                <c:pt idx="7">
                  <c:v>8362.5</c:v>
                </c:pt>
                <c:pt idx="8">
                  <c:v>8362.5</c:v>
                </c:pt>
                <c:pt idx="9">
                  <c:v>8362.5</c:v>
                </c:pt>
                <c:pt idx="10">
                  <c:v>8362.5</c:v>
                </c:pt>
                <c:pt idx="11">
                  <c:v>8362.5</c:v>
                </c:pt>
                <c:pt idx="12">
                  <c:v>8362.5</c:v>
                </c:pt>
                <c:pt idx="13">
                  <c:v>8362.5</c:v>
                </c:pt>
                <c:pt idx="14">
                  <c:v>8362.5</c:v>
                </c:pt>
                <c:pt idx="15">
                  <c:v>8362.5</c:v>
                </c:pt>
                <c:pt idx="16">
                  <c:v>8362.5</c:v>
                </c:pt>
                <c:pt idx="17">
                  <c:v>8362.5</c:v>
                </c:pt>
                <c:pt idx="18">
                  <c:v>8362.5</c:v>
                </c:pt>
                <c:pt idx="19">
                  <c:v>8362.5</c:v>
                </c:pt>
                <c:pt idx="20">
                  <c:v>8362.5</c:v>
                </c:pt>
                <c:pt idx="21">
                  <c:v>8362.5</c:v>
                </c:pt>
                <c:pt idx="22">
                  <c:v>8362.5</c:v>
                </c:pt>
                <c:pt idx="23">
                  <c:v>8362.5</c:v>
                </c:pt>
                <c:pt idx="24">
                  <c:v>8362.5</c:v>
                </c:pt>
                <c:pt idx="25">
                  <c:v>8362.5</c:v>
                </c:pt>
                <c:pt idx="26">
                  <c:v>8362.5</c:v>
                </c:pt>
                <c:pt idx="27">
                  <c:v>8362.5</c:v>
                </c:pt>
                <c:pt idx="28">
                  <c:v>8362.5</c:v>
                </c:pt>
                <c:pt idx="29">
                  <c:v>8362.5</c:v>
                </c:pt>
                <c:pt idx="30">
                  <c:v>8362.5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5D-4C4D-B551-052AA214F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485960"/>
        <c:axId val="376486352"/>
      </c:lineChart>
      <c:catAx>
        <c:axId val="376485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86352"/>
        <c:crosses val="autoZero"/>
        <c:auto val="1"/>
        <c:lblAlgn val="ctr"/>
        <c:lblOffset val="100"/>
        <c:noMultiLvlLbl val="0"/>
      </c:catAx>
      <c:valAx>
        <c:axId val="37648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85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LME'!$AH$306:$AH$335</c:f>
              <c:strCache>
                <c:ptCount val="30"/>
                <c:pt idx="0">
                  <c:v>01.11.2023</c:v>
                </c:pt>
                <c:pt idx="1">
                  <c:v>02.11.2023</c:v>
                </c:pt>
                <c:pt idx="2">
                  <c:v>03.11.2023</c:v>
                </c:pt>
                <c:pt idx="3">
                  <c:v>04.11.2023</c:v>
                </c:pt>
                <c:pt idx="4">
                  <c:v>05.11.2023</c:v>
                </c:pt>
                <c:pt idx="5">
                  <c:v>06.11.2023</c:v>
                </c:pt>
                <c:pt idx="6">
                  <c:v>07.11.2023</c:v>
                </c:pt>
                <c:pt idx="7">
                  <c:v>08.11.2023</c:v>
                </c:pt>
                <c:pt idx="8">
                  <c:v>09.11.2023</c:v>
                </c:pt>
                <c:pt idx="9">
                  <c:v>10.11.2023</c:v>
                </c:pt>
                <c:pt idx="10">
                  <c:v>11.11.2023</c:v>
                </c:pt>
                <c:pt idx="11">
                  <c:v>12.11.2023</c:v>
                </c:pt>
                <c:pt idx="12">
                  <c:v>13.11.2023</c:v>
                </c:pt>
                <c:pt idx="13">
                  <c:v>14.11.2023</c:v>
                </c:pt>
                <c:pt idx="14">
                  <c:v>15.11.2023</c:v>
                </c:pt>
                <c:pt idx="15">
                  <c:v>16.11.2023</c:v>
                </c:pt>
                <c:pt idx="16">
                  <c:v>17.11.2023</c:v>
                </c:pt>
                <c:pt idx="17">
                  <c:v>18.11.2023</c:v>
                </c:pt>
                <c:pt idx="18">
                  <c:v>19.11.2023</c:v>
                </c:pt>
                <c:pt idx="19">
                  <c:v>20.11.2023</c:v>
                </c:pt>
                <c:pt idx="20">
                  <c:v>21.11.2023</c:v>
                </c:pt>
                <c:pt idx="21">
                  <c:v>22.11.2023</c:v>
                </c:pt>
                <c:pt idx="22">
                  <c:v>23.11.2023</c:v>
                </c:pt>
                <c:pt idx="23">
                  <c:v>24.11.2023</c:v>
                </c:pt>
                <c:pt idx="24">
                  <c:v>25.11.2023</c:v>
                </c:pt>
                <c:pt idx="25">
                  <c:v>26.11.2023</c:v>
                </c:pt>
                <c:pt idx="26">
                  <c:v>27.11.2023</c:v>
                </c:pt>
                <c:pt idx="27">
                  <c:v>28.11.2023</c:v>
                </c:pt>
                <c:pt idx="28">
                  <c:v>29.11.2023</c:v>
                </c:pt>
                <c:pt idx="29">
                  <c:v>30.11.2023</c:v>
                </c:pt>
              </c:strCache>
            </c:strRef>
          </c:cat>
          <c:val>
            <c:numRef>
              <c:f>'Техничка LME'!$AI$306:$AI$335</c:f>
              <c:numCache>
                <c:formatCode>0.0000</c:formatCode>
                <c:ptCount val="30"/>
                <c:pt idx="0">
                  <c:v>8362.5</c:v>
                </c:pt>
                <c:pt idx="1">
                  <c:v>8362.5</c:v>
                </c:pt>
                <c:pt idx="2">
                  <c:v>8362.5</c:v>
                </c:pt>
                <c:pt idx="3">
                  <c:v>8362.5</c:v>
                </c:pt>
                <c:pt idx="4">
                  <c:v>8362.5</c:v>
                </c:pt>
                <c:pt idx="5">
                  <c:v>8362.5</c:v>
                </c:pt>
                <c:pt idx="6">
                  <c:v>8362.5</c:v>
                </c:pt>
                <c:pt idx="7">
                  <c:v>8362.5</c:v>
                </c:pt>
                <c:pt idx="8">
                  <c:v>8362.5</c:v>
                </c:pt>
                <c:pt idx="9">
                  <c:v>8362.5</c:v>
                </c:pt>
                <c:pt idx="10">
                  <c:v>8362.5</c:v>
                </c:pt>
                <c:pt idx="11">
                  <c:v>8362.5</c:v>
                </c:pt>
                <c:pt idx="12">
                  <c:v>8362.5</c:v>
                </c:pt>
                <c:pt idx="13">
                  <c:v>8362.5</c:v>
                </c:pt>
                <c:pt idx="14">
                  <c:v>8362.5</c:v>
                </c:pt>
                <c:pt idx="15">
                  <c:v>8362.5</c:v>
                </c:pt>
                <c:pt idx="16">
                  <c:v>8362.5</c:v>
                </c:pt>
                <c:pt idx="17">
                  <c:v>8362.5</c:v>
                </c:pt>
                <c:pt idx="18">
                  <c:v>8362.5</c:v>
                </c:pt>
                <c:pt idx="19">
                  <c:v>8362.5</c:v>
                </c:pt>
                <c:pt idx="20">
                  <c:v>8362.5</c:v>
                </c:pt>
                <c:pt idx="21">
                  <c:v>8362.5</c:v>
                </c:pt>
                <c:pt idx="22">
                  <c:v>8362.5</c:v>
                </c:pt>
                <c:pt idx="23">
                  <c:v>8362.5</c:v>
                </c:pt>
                <c:pt idx="24">
                  <c:v>8362.5</c:v>
                </c:pt>
                <c:pt idx="25">
                  <c:v>8362.5</c:v>
                </c:pt>
                <c:pt idx="26">
                  <c:v>8362.5</c:v>
                </c:pt>
                <c:pt idx="27">
                  <c:v>8362.5</c:v>
                </c:pt>
                <c:pt idx="28">
                  <c:v>8362.5</c:v>
                </c:pt>
                <c:pt idx="29">
                  <c:v>8362.5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BC-41B4-9470-3988EA1C8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486744"/>
        <c:axId val="376487136"/>
      </c:lineChart>
      <c:catAx>
        <c:axId val="376486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87136"/>
        <c:crosses val="autoZero"/>
        <c:auto val="1"/>
        <c:lblAlgn val="ctr"/>
        <c:lblOffset val="100"/>
        <c:noMultiLvlLbl val="0"/>
      </c:catAx>
      <c:valAx>
        <c:axId val="37648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86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LME'!$AH$336:$AH$366</c:f>
              <c:strCache>
                <c:ptCount val="31"/>
                <c:pt idx="0">
                  <c:v>01.12.2023</c:v>
                </c:pt>
                <c:pt idx="1">
                  <c:v>02.12.2023</c:v>
                </c:pt>
                <c:pt idx="2">
                  <c:v>03.12.2023</c:v>
                </c:pt>
                <c:pt idx="3">
                  <c:v>04.12.2023</c:v>
                </c:pt>
                <c:pt idx="4">
                  <c:v>05.12.2023</c:v>
                </c:pt>
                <c:pt idx="5">
                  <c:v>06.12.2023</c:v>
                </c:pt>
                <c:pt idx="6">
                  <c:v>07.12.2023</c:v>
                </c:pt>
                <c:pt idx="7">
                  <c:v>08.12.2023</c:v>
                </c:pt>
                <c:pt idx="8">
                  <c:v>09.12.2023</c:v>
                </c:pt>
                <c:pt idx="9">
                  <c:v>10.12.2023</c:v>
                </c:pt>
                <c:pt idx="10">
                  <c:v>11.12.2023</c:v>
                </c:pt>
                <c:pt idx="11">
                  <c:v>12.12.2023</c:v>
                </c:pt>
                <c:pt idx="12">
                  <c:v>13.12.2023</c:v>
                </c:pt>
                <c:pt idx="13">
                  <c:v>14.12.2023</c:v>
                </c:pt>
                <c:pt idx="14">
                  <c:v>15.12.2023</c:v>
                </c:pt>
                <c:pt idx="15">
                  <c:v>16.12.2023</c:v>
                </c:pt>
                <c:pt idx="16">
                  <c:v>17.12.2023</c:v>
                </c:pt>
                <c:pt idx="17">
                  <c:v>18.12.2023</c:v>
                </c:pt>
                <c:pt idx="18">
                  <c:v>19.12.2023</c:v>
                </c:pt>
                <c:pt idx="19">
                  <c:v>20.12.2023</c:v>
                </c:pt>
                <c:pt idx="20">
                  <c:v>21.12.2023</c:v>
                </c:pt>
                <c:pt idx="21">
                  <c:v>22.12.2023</c:v>
                </c:pt>
                <c:pt idx="22">
                  <c:v>23.12.2023</c:v>
                </c:pt>
                <c:pt idx="23">
                  <c:v>24.12.2023</c:v>
                </c:pt>
                <c:pt idx="24">
                  <c:v>25.12.2023</c:v>
                </c:pt>
                <c:pt idx="25">
                  <c:v>26.12.2023</c:v>
                </c:pt>
                <c:pt idx="26">
                  <c:v>27.12.2023</c:v>
                </c:pt>
                <c:pt idx="27">
                  <c:v>28.12.2023</c:v>
                </c:pt>
                <c:pt idx="28">
                  <c:v>29.12.2023</c:v>
                </c:pt>
                <c:pt idx="29">
                  <c:v>30.12.2023</c:v>
                </c:pt>
                <c:pt idx="30">
                  <c:v>31.12.2023</c:v>
                </c:pt>
              </c:strCache>
            </c:strRef>
          </c:cat>
          <c:val>
            <c:numRef>
              <c:f>'Техничка LME'!$AI$336:$AI$366</c:f>
              <c:numCache>
                <c:formatCode>0.0000</c:formatCode>
                <c:ptCount val="31"/>
                <c:pt idx="0">
                  <c:v>8362.5</c:v>
                </c:pt>
                <c:pt idx="1">
                  <c:v>8362.5</c:v>
                </c:pt>
                <c:pt idx="2">
                  <c:v>8362.5</c:v>
                </c:pt>
                <c:pt idx="3">
                  <c:v>8362.5</c:v>
                </c:pt>
                <c:pt idx="4">
                  <c:v>8362.5</c:v>
                </c:pt>
                <c:pt idx="5">
                  <c:v>8362.5</c:v>
                </c:pt>
                <c:pt idx="6">
                  <c:v>8362.5</c:v>
                </c:pt>
                <c:pt idx="7">
                  <c:v>8362.5</c:v>
                </c:pt>
                <c:pt idx="8">
                  <c:v>8362.5</c:v>
                </c:pt>
                <c:pt idx="9">
                  <c:v>8362.5</c:v>
                </c:pt>
                <c:pt idx="10">
                  <c:v>8362.5</c:v>
                </c:pt>
                <c:pt idx="11">
                  <c:v>8362.5</c:v>
                </c:pt>
                <c:pt idx="12">
                  <c:v>8362.5</c:v>
                </c:pt>
                <c:pt idx="13">
                  <c:v>8362.5</c:v>
                </c:pt>
                <c:pt idx="14">
                  <c:v>8362.5</c:v>
                </c:pt>
                <c:pt idx="15">
                  <c:v>8362.5</c:v>
                </c:pt>
                <c:pt idx="16">
                  <c:v>8362.5</c:v>
                </c:pt>
                <c:pt idx="17">
                  <c:v>8362.5</c:v>
                </c:pt>
                <c:pt idx="18">
                  <c:v>8362.5</c:v>
                </c:pt>
                <c:pt idx="19">
                  <c:v>8362.5</c:v>
                </c:pt>
                <c:pt idx="20">
                  <c:v>8362.5</c:v>
                </c:pt>
                <c:pt idx="21">
                  <c:v>8362.5</c:v>
                </c:pt>
                <c:pt idx="22">
                  <c:v>8362.5</c:v>
                </c:pt>
                <c:pt idx="23">
                  <c:v>8362.5</c:v>
                </c:pt>
                <c:pt idx="24">
                  <c:v>8362.5</c:v>
                </c:pt>
                <c:pt idx="25">
                  <c:v>8362.5</c:v>
                </c:pt>
                <c:pt idx="26">
                  <c:v>8362.5</c:v>
                </c:pt>
                <c:pt idx="27">
                  <c:v>8362.5</c:v>
                </c:pt>
                <c:pt idx="28">
                  <c:v>8362.5</c:v>
                </c:pt>
                <c:pt idx="29">
                  <c:v>8362.5</c:v>
                </c:pt>
                <c:pt idx="30">
                  <c:v>8362.5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C0-4BA4-9841-46539EB73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488312"/>
        <c:axId val="376488704"/>
      </c:lineChart>
      <c:catAx>
        <c:axId val="37648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88704"/>
        <c:crosses val="autoZero"/>
        <c:auto val="1"/>
        <c:lblAlgn val="ctr"/>
        <c:lblOffset val="100"/>
        <c:noMultiLvlLbl val="0"/>
      </c:catAx>
      <c:valAx>
        <c:axId val="37648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88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424090061031526"/>
                  <c:y val="-0.1313937027330678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LME'!$AK$2:$AK$32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'Техничка LME'!$AL$2:$AL$32</c:f>
              <c:numCache>
                <c:formatCode>0.0000</c:formatCode>
                <c:ptCount val="31"/>
                <c:pt idx="0">
                  <c:v>3019</c:v>
                </c:pt>
                <c:pt idx="1">
                  <c:v>3019</c:v>
                </c:pt>
                <c:pt idx="2">
                  <c:v>3004</c:v>
                </c:pt>
                <c:pt idx="3">
                  <c:v>2977</c:v>
                </c:pt>
                <c:pt idx="4">
                  <c:v>3040</c:v>
                </c:pt>
                <c:pt idx="5">
                  <c:v>2994</c:v>
                </c:pt>
                <c:pt idx="6">
                  <c:v>2994</c:v>
                </c:pt>
                <c:pt idx="7">
                  <c:v>2994</c:v>
                </c:pt>
                <c:pt idx="8">
                  <c:v>2994</c:v>
                </c:pt>
                <c:pt idx="9">
                  <c:v>2994</c:v>
                </c:pt>
                <c:pt idx="10">
                  <c:v>2994</c:v>
                </c:pt>
                <c:pt idx="11">
                  <c:v>2994</c:v>
                </c:pt>
                <c:pt idx="12">
                  <c:v>2994</c:v>
                </c:pt>
                <c:pt idx="13">
                  <c:v>2994</c:v>
                </c:pt>
                <c:pt idx="14">
                  <c:v>2994</c:v>
                </c:pt>
                <c:pt idx="15">
                  <c:v>2994</c:v>
                </c:pt>
                <c:pt idx="16">
                  <c:v>2994</c:v>
                </c:pt>
                <c:pt idx="17">
                  <c:v>2994</c:v>
                </c:pt>
                <c:pt idx="18">
                  <c:v>2994</c:v>
                </c:pt>
                <c:pt idx="19">
                  <c:v>2994</c:v>
                </c:pt>
                <c:pt idx="20">
                  <c:v>2994</c:v>
                </c:pt>
                <c:pt idx="21">
                  <c:v>2994</c:v>
                </c:pt>
                <c:pt idx="22">
                  <c:v>2994</c:v>
                </c:pt>
                <c:pt idx="23">
                  <c:v>2994</c:v>
                </c:pt>
                <c:pt idx="24">
                  <c:v>2994</c:v>
                </c:pt>
                <c:pt idx="25">
                  <c:v>2994</c:v>
                </c:pt>
                <c:pt idx="26">
                  <c:v>2994</c:v>
                </c:pt>
                <c:pt idx="27">
                  <c:v>2994</c:v>
                </c:pt>
                <c:pt idx="28">
                  <c:v>2994</c:v>
                </c:pt>
                <c:pt idx="29">
                  <c:v>2994</c:v>
                </c:pt>
                <c:pt idx="30">
                  <c:v>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68-4C00-B1D6-F00AED5F0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489488"/>
        <c:axId val="376489880"/>
      </c:lineChart>
      <c:catAx>
        <c:axId val="3764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89880"/>
        <c:crosses val="autoZero"/>
        <c:auto val="1"/>
        <c:lblAlgn val="ctr"/>
        <c:lblOffset val="100"/>
        <c:noMultiLvlLbl val="0"/>
      </c:catAx>
      <c:valAx>
        <c:axId val="37648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8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752774879043735"/>
                  <c:y val="-9.275365141424973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LME'!$AK$33:$AK$60</c:f>
              <c:strCache>
                <c:ptCount val="28"/>
                <c:pt idx="0">
                  <c:v>01.02.2023</c:v>
                </c:pt>
                <c:pt idx="1">
                  <c:v>02.02.2023</c:v>
                </c:pt>
                <c:pt idx="2">
                  <c:v>03.02.2023</c:v>
                </c:pt>
                <c:pt idx="3">
                  <c:v>04.02.2023</c:v>
                </c:pt>
                <c:pt idx="4">
                  <c:v>05.02.2023</c:v>
                </c:pt>
                <c:pt idx="5">
                  <c:v>06.02.2023</c:v>
                </c:pt>
                <c:pt idx="6">
                  <c:v>07.02.2023</c:v>
                </c:pt>
                <c:pt idx="7">
                  <c:v>08.02.2023</c:v>
                </c:pt>
                <c:pt idx="8">
                  <c:v>09.02.2023</c:v>
                </c:pt>
                <c:pt idx="9">
                  <c:v>10.02.2023</c:v>
                </c:pt>
                <c:pt idx="10">
                  <c:v>11.02.2023</c:v>
                </c:pt>
                <c:pt idx="11">
                  <c:v>12.02.2023</c:v>
                </c:pt>
                <c:pt idx="12">
                  <c:v>13.02.2023</c:v>
                </c:pt>
                <c:pt idx="13">
                  <c:v>14.02.2023</c:v>
                </c:pt>
                <c:pt idx="14">
                  <c:v>15.02.2023</c:v>
                </c:pt>
                <c:pt idx="15">
                  <c:v>16.02.2023</c:v>
                </c:pt>
                <c:pt idx="16">
                  <c:v>17.02.2023</c:v>
                </c:pt>
                <c:pt idx="17">
                  <c:v>18.02.2023</c:v>
                </c:pt>
                <c:pt idx="18">
                  <c:v>19.02.2023</c:v>
                </c:pt>
                <c:pt idx="19">
                  <c:v>20.02.2023</c:v>
                </c:pt>
                <c:pt idx="20">
                  <c:v>21.02.2023</c:v>
                </c:pt>
                <c:pt idx="21">
                  <c:v>22.02.2023</c:v>
                </c:pt>
                <c:pt idx="22">
                  <c:v>23.02.2023</c:v>
                </c:pt>
                <c:pt idx="23">
                  <c:v>24.02.2023</c:v>
                </c:pt>
                <c:pt idx="24">
                  <c:v>25.02.2023</c:v>
                </c:pt>
                <c:pt idx="25">
                  <c:v>26.02.2023</c:v>
                </c:pt>
                <c:pt idx="26">
                  <c:v>27.02.2023</c:v>
                </c:pt>
                <c:pt idx="27">
                  <c:v>28.02.2023</c:v>
                </c:pt>
              </c:strCache>
            </c:strRef>
          </c:cat>
          <c:val>
            <c:numRef>
              <c:f>'Техничка LME'!$AL$33:$AL$60</c:f>
              <c:numCache>
                <c:formatCode>0.0000</c:formatCode>
                <c:ptCount val="28"/>
                <c:pt idx="0">
                  <c:v>2994</c:v>
                </c:pt>
                <c:pt idx="1">
                  <c:v>2994</c:v>
                </c:pt>
                <c:pt idx="2">
                  <c:v>2994</c:v>
                </c:pt>
                <c:pt idx="3">
                  <c:v>2994</c:v>
                </c:pt>
                <c:pt idx="4">
                  <c:v>2994</c:v>
                </c:pt>
                <c:pt idx="5">
                  <c:v>2994</c:v>
                </c:pt>
                <c:pt idx="6">
                  <c:v>2994</c:v>
                </c:pt>
                <c:pt idx="7">
                  <c:v>2994</c:v>
                </c:pt>
                <c:pt idx="8">
                  <c:v>2994</c:v>
                </c:pt>
                <c:pt idx="9">
                  <c:v>2994</c:v>
                </c:pt>
                <c:pt idx="10">
                  <c:v>2994</c:v>
                </c:pt>
                <c:pt idx="11">
                  <c:v>2994</c:v>
                </c:pt>
                <c:pt idx="12">
                  <c:v>2994</c:v>
                </c:pt>
                <c:pt idx="13">
                  <c:v>2994</c:v>
                </c:pt>
                <c:pt idx="14">
                  <c:v>2994</c:v>
                </c:pt>
                <c:pt idx="15">
                  <c:v>2994</c:v>
                </c:pt>
                <c:pt idx="16">
                  <c:v>2994</c:v>
                </c:pt>
                <c:pt idx="17">
                  <c:v>2994</c:v>
                </c:pt>
                <c:pt idx="18">
                  <c:v>2994</c:v>
                </c:pt>
                <c:pt idx="19">
                  <c:v>2994</c:v>
                </c:pt>
                <c:pt idx="20">
                  <c:v>2994</c:v>
                </c:pt>
                <c:pt idx="21">
                  <c:v>2994</c:v>
                </c:pt>
                <c:pt idx="22">
                  <c:v>2994</c:v>
                </c:pt>
                <c:pt idx="23">
                  <c:v>2994</c:v>
                </c:pt>
                <c:pt idx="24">
                  <c:v>2994</c:v>
                </c:pt>
                <c:pt idx="25">
                  <c:v>2994</c:v>
                </c:pt>
                <c:pt idx="26">
                  <c:v>2994</c:v>
                </c:pt>
                <c:pt idx="27">
                  <c:v>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21-4A79-90D7-06073821E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490272"/>
        <c:axId val="376490664"/>
      </c:lineChart>
      <c:catAx>
        <c:axId val="37649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90664"/>
        <c:crosses val="autoZero"/>
        <c:auto val="1"/>
        <c:lblAlgn val="ctr"/>
        <c:lblOffset val="100"/>
        <c:noMultiLvlLbl val="0"/>
      </c:catAx>
      <c:valAx>
        <c:axId val="376490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9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8446236389126058"/>
                  <c:y val="-0.3742932403037743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LME'!$AK$61:$AK$91</c:f>
              <c:strCache>
                <c:ptCount val="31"/>
                <c:pt idx="0">
                  <c:v>01.03.2023</c:v>
                </c:pt>
                <c:pt idx="1">
                  <c:v>02.03.2023</c:v>
                </c:pt>
                <c:pt idx="2">
                  <c:v>03.03.2023</c:v>
                </c:pt>
                <c:pt idx="3">
                  <c:v>04.03.2023</c:v>
                </c:pt>
                <c:pt idx="4">
                  <c:v>05.03.2023</c:v>
                </c:pt>
                <c:pt idx="5">
                  <c:v>06.03.2023</c:v>
                </c:pt>
                <c:pt idx="6">
                  <c:v>07.03.2023</c:v>
                </c:pt>
                <c:pt idx="7">
                  <c:v>08.03.2023</c:v>
                </c:pt>
                <c:pt idx="8">
                  <c:v>09.03.2023</c:v>
                </c:pt>
                <c:pt idx="9">
                  <c:v>10.03.2023</c:v>
                </c:pt>
                <c:pt idx="10">
                  <c:v>11.03.2023</c:v>
                </c:pt>
                <c:pt idx="11">
                  <c:v>12.03.2023</c:v>
                </c:pt>
                <c:pt idx="12">
                  <c:v>13.03.2023</c:v>
                </c:pt>
                <c:pt idx="13">
                  <c:v>14.03.2023</c:v>
                </c:pt>
                <c:pt idx="14">
                  <c:v>15.03.2023</c:v>
                </c:pt>
                <c:pt idx="15">
                  <c:v>16.03.2023</c:v>
                </c:pt>
                <c:pt idx="16">
                  <c:v>17.03.2023</c:v>
                </c:pt>
                <c:pt idx="17">
                  <c:v>18.03.2023</c:v>
                </c:pt>
                <c:pt idx="18">
                  <c:v>19.03.2023</c:v>
                </c:pt>
                <c:pt idx="19">
                  <c:v>20.03.2023</c:v>
                </c:pt>
                <c:pt idx="20">
                  <c:v>21.03.2023</c:v>
                </c:pt>
                <c:pt idx="21">
                  <c:v>22.03.2023</c:v>
                </c:pt>
                <c:pt idx="22">
                  <c:v>23.03.2023</c:v>
                </c:pt>
                <c:pt idx="23">
                  <c:v>24.03.2023</c:v>
                </c:pt>
                <c:pt idx="24">
                  <c:v>25.03.2023</c:v>
                </c:pt>
                <c:pt idx="25">
                  <c:v>26.03.2023</c:v>
                </c:pt>
                <c:pt idx="26">
                  <c:v>27.03.2023</c:v>
                </c:pt>
                <c:pt idx="27">
                  <c:v>28.03.2023</c:v>
                </c:pt>
                <c:pt idx="28">
                  <c:v>29.03.2023</c:v>
                </c:pt>
                <c:pt idx="29">
                  <c:v>30.03.2023</c:v>
                </c:pt>
                <c:pt idx="30">
                  <c:v>31.03.2023</c:v>
                </c:pt>
              </c:strCache>
            </c:strRef>
          </c:cat>
          <c:val>
            <c:numRef>
              <c:f>'Техничка LME'!$AL$61:$AL$91</c:f>
              <c:numCache>
                <c:formatCode>0.0000</c:formatCode>
                <c:ptCount val="31"/>
                <c:pt idx="0">
                  <c:v>2994</c:v>
                </c:pt>
                <c:pt idx="1">
                  <c:v>2994</c:v>
                </c:pt>
                <c:pt idx="2">
                  <c:v>2994</c:v>
                </c:pt>
                <c:pt idx="3">
                  <c:v>2994</c:v>
                </c:pt>
                <c:pt idx="4">
                  <c:v>2994</c:v>
                </c:pt>
                <c:pt idx="5">
                  <c:v>2994</c:v>
                </c:pt>
                <c:pt idx="6">
                  <c:v>2994</c:v>
                </c:pt>
                <c:pt idx="7">
                  <c:v>2994</c:v>
                </c:pt>
                <c:pt idx="8">
                  <c:v>2994</c:v>
                </c:pt>
                <c:pt idx="9">
                  <c:v>2994</c:v>
                </c:pt>
                <c:pt idx="10">
                  <c:v>2994</c:v>
                </c:pt>
                <c:pt idx="11">
                  <c:v>2994</c:v>
                </c:pt>
                <c:pt idx="12">
                  <c:v>2994</c:v>
                </c:pt>
                <c:pt idx="13">
                  <c:v>2994</c:v>
                </c:pt>
                <c:pt idx="14">
                  <c:v>2994</c:v>
                </c:pt>
                <c:pt idx="15">
                  <c:v>2994</c:v>
                </c:pt>
                <c:pt idx="16">
                  <c:v>2994</c:v>
                </c:pt>
                <c:pt idx="17">
                  <c:v>2994</c:v>
                </c:pt>
                <c:pt idx="18">
                  <c:v>2994</c:v>
                </c:pt>
                <c:pt idx="19">
                  <c:v>2994</c:v>
                </c:pt>
                <c:pt idx="20">
                  <c:v>2994</c:v>
                </c:pt>
                <c:pt idx="21">
                  <c:v>2994</c:v>
                </c:pt>
                <c:pt idx="22">
                  <c:v>2994</c:v>
                </c:pt>
                <c:pt idx="23">
                  <c:v>2994</c:v>
                </c:pt>
                <c:pt idx="24">
                  <c:v>2994</c:v>
                </c:pt>
                <c:pt idx="25">
                  <c:v>2994</c:v>
                </c:pt>
                <c:pt idx="26">
                  <c:v>2994</c:v>
                </c:pt>
                <c:pt idx="27">
                  <c:v>2994</c:v>
                </c:pt>
                <c:pt idx="28">
                  <c:v>2994</c:v>
                </c:pt>
                <c:pt idx="29">
                  <c:v>2994</c:v>
                </c:pt>
                <c:pt idx="30">
                  <c:v>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F3-435E-B51A-4AE674A24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491840"/>
        <c:axId val="376492232"/>
      </c:lineChart>
      <c:catAx>
        <c:axId val="37649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92232"/>
        <c:crosses val="autoZero"/>
        <c:auto val="1"/>
        <c:lblAlgn val="ctr"/>
        <c:lblOffset val="100"/>
        <c:noMultiLvlLbl val="0"/>
      </c:catAx>
      <c:valAx>
        <c:axId val="376492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91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0558960250450622"/>
                  <c:y val="-0.166680259174638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LME'!$AK$92:$AK$121</c:f>
              <c:strCache>
                <c:ptCount val="30"/>
                <c:pt idx="0">
                  <c:v>01.04.2023</c:v>
                </c:pt>
                <c:pt idx="1">
                  <c:v>02.04.2023</c:v>
                </c:pt>
                <c:pt idx="2">
                  <c:v>03.04.2023</c:v>
                </c:pt>
                <c:pt idx="3">
                  <c:v>04.04.2023</c:v>
                </c:pt>
                <c:pt idx="4">
                  <c:v>05.04.2023</c:v>
                </c:pt>
                <c:pt idx="5">
                  <c:v>06.04.2023</c:v>
                </c:pt>
                <c:pt idx="6">
                  <c:v>07.04.2023</c:v>
                </c:pt>
                <c:pt idx="7">
                  <c:v>08.04.2023</c:v>
                </c:pt>
                <c:pt idx="8">
                  <c:v>09.04.2023</c:v>
                </c:pt>
                <c:pt idx="9">
                  <c:v>10.04.2023</c:v>
                </c:pt>
                <c:pt idx="10">
                  <c:v>11.04.2023</c:v>
                </c:pt>
                <c:pt idx="11">
                  <c:v>12.04.2023</c:v>
                </c:pt>
                <c:pt idx="12">
                  <c:v>13.04.2023</c:v>
                </c:pt>
                <c:pt idx="13">
                  <c:v>14.04.2023</c:v>
                </c:pt>
                <c:pt idx="14">
                  <c:v>15.04.2023</c:v>
                </c:pt>
                <c:pt idx="15">
                  <c:v>16.04.2023</c:v>
                </c:pt>
                <c:pt idx="16">
                  <c:v>17.04.2023</c:v>
                </c:pt>
                <c:pt idx="17">
                  <c:v>18.04.2023</c:v>
                </c:pt>
                <c:pt idx="18">
                  <c:v>19.04.2023</c:v>
                </c:pt>
                <c:pt idx="19">
                  <c:v>20.04.2023</c:v>
                </c:pt>
                <c:pt idx="20">
                  <c:v>21.04.2023</c:v>
                </c:pt>
                <c:pt idx="21">
                  <c:v>22.04.2023</c:v>
                </c:pt>
                <c:pt idx="22">
                  <c:v>23.04.2023</c:v>
                </c:pt>
                <c:pt idx="23">
                  <c:v>24.04.2023</c:v>
                </c:pt>
                <c:pt idx="24">
                  <c:v>25.04.2023</c:v>
                </c:pt>
                <c:pt idx="25">
                  <c:v>26.04.2023</c:v>
                </c:pt>
                <c:pt idx="26">
                  <c:v>27.04.2023</c:v>
                </c:pt>
                <c:pt idx="27">
                  <c:v>28.04.2023</c:v>
                </c:pt>
                <c:pt idx="28">
                  <c:v>29.04.2023</c:v>
                </c:pt>
                <c:pt idx="29">
                  <c:v>30.04.2023</c:v>
                </c:pt>
              </c:strCache>
            </c:strRef>
          </c:cat>
          <c:val>
            <c:numRef>
              <c:f>'Техничка LME'!$AL$92:$AL$121</c:f>
              <c:numCache>
                <c:formatCode>0.0000</c:formatCode>
                <c:ptCount val="30"/>
                <c:pt idx="0">
                  <c:v>2994</c:v>
                </c:pt>
                <c:pt idx="1">
                  <c:v>2994</c:v>
                </c:pt>
                <c:pt idx="2">
                  <c:v>2994</c:v>
                </c:pt>
                <c:pt idx="3">
                  <c:v>2994</c:v>
                </c:pt>
                <c:pt idx="4">
                  <c:v>2994</c:v>
                </c:pt>
                <c:pt idx="5">
                  <c:v>2994</c:v>
                </c:pt>
                <c:pt idx="6">
                  <c:v>2994</c:v>
                </c:pt>
                <c:pt idx="7">
                  <c:v>2994</c:v>
                </c:pt>
                <c:pt idx="8">
                  <c:v>2994</c:v>
                </c:pt>
                <c:pt idx="9">
                  <c:v>2994</c:v>
                </c:pt>
                <c:pt idx="10">
                  <c:v>2994</c:v>
                </c:pt>
                <c:pt idx="11">
                  <c:v>2994</c:v>
                </c:pt>
                <c:pt idx="12">
                  <c:v>2994</c:v>
                </c:pt>
                <c:pt idx="13">
                  <c:v>2994</c:v>
                </c:pt>
                <c:pt idx="14">
                  <c:v>2994</c:v>
                </c:pt>
                <c:pt idx="15">
                  <c:v>2994</c:v>
                </c:pt>
                <c:pt idx="16">
                  <c:v>2994</c:v>
                </c:pt>
                <c:pt idx="17">
                  <c:v>2994</c:v>
                </c:pt>
                <c:pt idx="18">
                  <c:v>2994</c:v>
                </c:pt>
                <c:pt idx="19">
                  <c:v>2994</c:v>
                </c:pt>
                <c:pt idx="20">
                  <c:v>2994</c:v>
                </c:pt>
                <c:pt idx="21">
                  <c:v>2994</c:v>
                </c:pt>
                <c:pt idx="22">
                  <c:v>2994</c:v>
                </c:pt>
                <c:pt idx="23">
                  <c:v>2994</c:v>
                </c:pt>
                <c:pt idx="24">
                  <c:v>2994</c:v>
                </c:pt>
                <c:pt idx="25">
                  <c:v>2994</c:v>
                </c:pt>
                <c:pt idx="26">
                  <c:v>2994</c:v>
                </c:pt>
                <c:pt idx="27">
                  <c:v>2994</c:v>
                </c:pt>
                <c:pt idx="28">
                  <c:v>2994</c:v>
                </c:pt>
                <c:pt idx="29">
                  <c:v>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AD-4195-90FC-51F93A6BE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492624"/>
        <c:axId val="376493016"/>
      </c:lineChart>
      <c:catAx>
        <c:axId val="37649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93016"/>
        <c:crosses val="autoZero"/>
        <c:auto val="1"/>
        <c:lblAlgn val="ctr"/>
        <c:lblOffset val="100"/>
        <c:noMultiLvlLbl val="0"/>
      </c:catAx>
      <c:valAx>
        <c:axId val="37649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92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123612560478133"/>
                  <c:y val="-0.372436950035969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LME'!$AK$122:$AK$152</c:f>
              <c:strCache>
                <c:ptCount val="31"/>
                <c:pt idx="0">
                  <c:v>01.05.2023</c:v>
                </c:pt>
                <c:pt idx="1">
                  <c:v>02.05.2023</c:v>
                </c:pt>
                <c:pt idx="2">
                  <c:v>03.05.2023</c:v>
                </c:pt>
                <c:pt idx="3">
                  <c:v>04.05.2023</c:v>
                </c:pt>
                <c:pt idx="4">
                  <c:v>05.05.2023</c:v>
                </c:pt>
                <c:pt idx="5">
                  <c:v>06.05.2023</c:v>
                </c:pt>
                <c:pt idx="6">
                  <c:v>07.05.2023</c:v>
                </c:pt>
                <c:pt idx="7">
                  <c:v>08.05.2023</c:v>
                </c:pt>
                <c:pt idx="8">
                  <c:v>09.05.2023</c:v>
                </c:pt>
                <c:pt idx="9">
                  <c:v>10.05.2023</c:v>
                </c:pt>
                <c:pt idx="10">
                  <c:v>11.05.2023</c:v>
                </c:pt>
                <c:pt idx="11">
                  <c:v>12.05.2023</c:v>
                </c:pt>
                <c:pt idx="12">
                  <c:v>13.05.2023</c:v>
                </c:pt>
                <c:pt idx="13">
                  <c:v>14.05.2023</c:v>
                </c:pt>
                <c:pt idx="14">
                  <c:v>15.05.2023</c:v>
                </c:pt>
                <c:pt idx="15">
                  <c:v>16.05.2023</c:v>
                </c:pt>
                <c:pt idx="16">
                  <c:v>17.05.2023</c:v>
                </c:pt>
                <c:pt idx="17">
                  <c:v>18.05.2023</c:v>
                </c:pt>
                <c:pt idx="18">
                  <c:v>19.05.2023</c:v>
                </c:pt>
                <c:pt idx="19">
                  <c:v>20.05.2023</c:v>
                </c:pt>
                <c:pt idx="20">
                  <c:v>21.05.2023</c:v>
                </c:pt>
                <c:pt idx="21">
                  <c:v>22.05.2023</c:v>
                </c:pt>
                <c:pt idx="22">
                  <c:v>23.05.2023</c:v>
                </c:pt>
                <c:pt idx="23">
                  <c:v>24.05.2023</c:v>
                </c:pt>
                <c:pt idx="24">
                  <c:v>25.05.2023</c:v>
                </c:pt>
                <c:pt idx="25">
                  <c:v>26.05.2023</c:v>
                </c:pt>
                <c:pt idx="26">
                  <c:v>27.05.2023</c:v>
                </c:pt>
                <c:pt idx="27">
                  <c:v>28.05.2023</c:v>
                </c:pt>
                <c:pt idx="28">
                  <c:v>29.05.2023</c:v>
                </c:pt>
                <c:pt idx="29">
                  <c:v>30.05.2023</c:v>
                </c:pt>
                <c:pt idx="30">
                  <c:v>31.05.2023</c:v>
                </c:pt>
              </c:strCache>
            </c:strRef>
          </c:cat>
          <c:val>
            <c:numRef>
              <c:f>'Техничка LME'!$AL$122:$AL$152</c:f>
              <c:numCache>
                <c:formatCode>0.0000</c:formatCode>
                <c:ptCount val="31"/>
                <c:pt idx="0">
                  <c:v>2994</c:v>
                </c:pt>
                <c:pt idx="1">
                  <c:v>2994</c:v>
                </c:pt>
                <c:pt idx="2">
                  <c:v>2994</c:v>
                </c:pt>
                <c:pt idx="3">
                  <c:v>2994</c:v>
                </c:pt>
                <c:pt idx="4">
                  <c:v>2994</c:v>
                </c:pt>
                <c:pt idx="5">
                  <c:v>2994</c:v>
                </c:pt>
                <c:pt idx="6">
                  <c:v>2994</c:v>
                </c:pt>
                <c:pt idx="7">
                  <c:v>2994</c:v>
                </c:pt>
                <c:pt idx="8">
                  <c:v>2994</c:v>
                </c:pt>
                <c:pt idx="9">
                  <c:v>2994</c:v>
                </c:pt>
                <c:pt idx="10">
                  <c:v>2994</c:v>
                </c:pt>
                <c:pt idx="11">
                  <c:v>2994</c:v>
                </c:pt>
                <c:pt idx="12">
                  <c:v>2994</c:v>
                </c:pt>
                <c:pt idx="13">
                  <c:v>2994</c:v>
                </c:pt>
                <c:pt idx="14">
                  <c:v>2994</c:v>
                </c:pt>
                <c:pt idx="15">
                  <c:v>2994</c:v>
                </c:pt>
                <c:pt idx="16">
                  <c:v>2994</c:v>
                </c:pt>
                <c:pt idx="17">
                  <c:v>2994</c:v>
                </c:pt>
                <c:pt idx="18">
                  <c:v>2994</c:v>
                </c:pt>
                <c:pt idx="19">
                  <c:v>2994</c:v>
                </c:pt>
                <c:pt idx="20">
                  <c:v>2994</c:v>
                </c:pt>
                <c:pt idx="21">
                  <c:v>2994</c:v>
                </c:pt>
                <c:pt idx="22">
                  <c:v>2994</c:v>
                </c:pt>
                <c:pt idx="23">
                  <c:v>2994</c:v>
                </c:pt>
                <c:pt idx="24">
                  <c:v>2994</c:v>
                </c:pt>
                <c:pt idx="25">
                  <c:v>2994</c:v>
                </c:pt>
                <c:pt idx="26">
                  <c:v>2994</c:v>
                </c:pt>
                <c:pt idx="27">
                  <c:v>2994</c:v>
                </c:pt>
                <c:pt idx="28">
                  <c:v>2994</c:v>
                </c:pt>
                <c:pt idx="29">
                  <c:v>2994</c:v>
                </c:pt>
                <c:pt idx="30">
                  <c:v>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64-44BE-B776-8DCED0F9C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494192"/>
        <c:axId val="376494584"/>
      </c:lineChart>
      <c:catAx>
        <c:axId val="37649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94584"/>
        <c:crosses val="autoZero"/>
        <c:auto val="1"/>
        <c:lblAlgn val="ctr"/>
        <c:lblOffset val="100"/>
        <c:noMultiLvlLbl val="0"/>
      </c:catAx>
      <c:valAx>
        <c:axId val="37649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94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LME'!$AK$153:$AK$182</c:f>
              <c:strCache>
                <c:ptCount val="30"/>
                <c:pt idx="0">
                  <c:v>01.06.2023</c:v>
                </c:pt>
                <c:pt idx="1">
                  <c:v>02.06.2023</c:v>
                </c:pt>
                <c:pt idx="2">
                  <c:v>03.06.2023</c:v>
                </c:pt>
                <c:pt idx="3">
                  <c:v>04.06.2023</c:v>
                </c:pt>
                <c:pt idx="4">
                  <c:v>05.06.2023</c:v>
                </c:pt>
                <c:pt idx="5">
                  <c:v>06.06.2023</c:v>
                </c:pt>
                <c:pt idx="6">
                  <c:v>07.06.2023</c:v>
                </c:pt>
                <c:pt idx="7">
                  <c:v>08.06.2023</c:v>
                </c:pt>
                <c:pt idx="8">
                  <c:v>09.06.2023</c:v>
                </c:pt>
                <c:pt idx="9">
                  <c:v>10.06.2023</c:v>
                </c:pt>
                <c:pt idx="10">
                  <c:v>11.06.2023</c:v>
                </c:pt>
                <c:pt idx="11">
                  <c:v>12.06.2023</c:v>
                </c:pt>
                <c:pt idx="12">
                  <c:v>13.06.2023</c:v>
                </c:pt>
                <c:pt idx="13">
                  <c:v>14.06.2023</c:v>
                </c:pt>
                <c:pt idx="14">
                  <c:v>15.06.2023</c:v>
                </c:pt>
                <c:pt idx="15">
                  <c:v>16.06.2023</c:v>
                </c:pt>
                <c:pt idx="16">
                  <c:v>17.06.2023</c:v>
                </c:pt>
                <c:pt idx="17">
                  <c:v>18.06.2023</c:v>
                </c:pt>
                <c:pt idx="18">
                  <c:v>19.06.2023</c:v>
                </c:pt>
                <c:pt idx="19">
                  <c:v>20.06.2023</c:v>
                </c:pt>
                <c:pt idx="20">
                  <c:v>21.06.2023</c:v>
                </c:pt>
                <c:pt idx="21">
                  <c:v>22.06.2023</c:v>
                </c:pt>
                <c:pt idx="22">
                  <c:v>23.06.2023</c:v>
                </c:pt>
                <c:pt idx="23">
                  <c:v>24.06.2023</c:v>
                </c:pt>
                <c:pt idx="24">
                  <c:v>25.06.2023</c:v>
                </c:pt>
                <c:pt idx="25">
                  <c:v>26.06.2023</c:v>
                </c:pt>
                <c:pt idx="26">
                  <c:v>27.06.2023</c:v>
                </c:pt>
                <c:pt idx="27">
                  <c:v>28.06.2023</c:v>
                </c:pt>
                <c:pt idx="28">
                  <c:v>29.06.2023</c:v>
                </c:pt>
                <c:pt idx="29">
                  <c:v>30.06.2023</c:v>
                </c:pt>
              </c:strCache>
            </c:strRef>
          </c:cat>
          <c:val>
            <c:numRef>
              <c:f>'Техничка LME'!$AL$153:$AL$182</c:f>
              <c:numCache>
                <c:formatCode>0.0000</c:formatCode>
                <c:ptCount val="30"/>
                <c:pt idx="0">
                  <c:v>2994</c:v>
                </c:pt>
                <c:pt idx="1">
                  <c:v>2994</c:v>
                </c:pt>
                <c:pt idx="2">
                  <c:v>2994</c:v>
                </c:pt>
                <c:pt idx="3">
                  <c:v>2994</c:v>
                </c:pt>
                <c:pt idx="4">
                  <c:v>2994</c:v>
                </c:pt>
                <c:pt idx="5">
                  <c:v>2994</c:v>
                </c:pt>
                <c:pt idx="6">
                  <c:v>2994</c:v>
                </c:pt>
                <c:pt idx="7">
                  <c:v>2994</c:v>
                </c:pt>
                <c:pt idx="8">
                  <c:v>2994</c:v>
                </c:pt>
                <c:pt idx="9">
                  <c:v>2994</c:v>
                </c:pt>
                <c:pt idx="10">
                  <c:v>2994</c:v>
                </c:pt>
                <c:pt idx="11">
                  <c:v>2994</c:v>
                </c:pt>
                <c:pt idx="12">
                  <c:v>2994</c:v>
                </c:pt>
                <c:pt idx="13">
                  <c:v>2994</c:v>
                </c:pt>
                <c:pt idx="14">
                  <c:v>2994</c:v>
                </c:pt>
                <c:pt idx="15">
                  <c:v>2994</c:v>
                </c:pt>
                <c:pt idx="16">
                  <c:v>2994</c:v>
                </c:pt>
                <c:pt idx="17">
                  <c:v>2994</c:v>
                </c:pt>
                <c:pt idx="18">
                  <c:v>2994</c:v>
                </c:pt>
                <c:pt idx="19">
                  <c:v>2994</c:v>
                </c:pt>
                <c:pt idx="20">
                  <c:v>2994</c:v>
                </c:pt>
                <c:pt idx="21">
                  <c:v>2994</c:v>
                </c:pt>
                <c:pt idx="22">
                  <c:v>2994</c:v>
                </c:pt>
                <c:pt idx="23">
                  <c:v>2994</c:v>
                </c:pt>
                <c:pt idx="24">
                  <c:v>2994</c:v>
                </c:pt>
                <c:pt idx="25">
                  <c:v>2994</c:v>
                </c:pt>
                <c:pt idx="26">
                  <c:v>2994</c:v>
                </c:pt>
                <c:pt idx="27">
                  <c:v>2994</c:v>
                </c:pt>
                <c:pt idx="28">
                  <c:v>2994</c:v>
                </c:pt>
                <c:pt idx="29">
                  <c:v>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5-4019-905B-2740F7957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494976"/>
        <c:axId val="376495368"/>
      </c:lineChart>
      <c:catAx>
        <c:axId val="37649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95368"/>
        <c:crosses val="autoZero"/>
        <c:auto val="1"/>
        <c:lblAlgn val="ctr"/>
        <c:lblOffset val="100"/>
        <c:noMultiLvlLbl val="0"/>
      </c:catAx>
      <c:valAx>
        <c:axId val="37649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94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13062306970664811"/>
                  <c:y val="-6.7764941310796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LME'!$AK$183:$AK$213</c:f>
              <c:strCache>
                <c:ptCount val="31"/>
                <c:pt idx="0">
                  <c:v>01.07.2023</c:v>
                </c:pt>
                <c:pt idx="1">
                  <c:v>02.07.2023</c:v>
                </c:pt>
                <c:pt idx="2">
                  <c:v>03.07.2023</c:v>
                </c:pt>
                <c:pt idx="3">
                  <c:v>04.07.2023</c:v>
                </c:pt>
                <c:pt idx="4">
                  <c:v>05.07.2023</c:v>
                </c:pt>
                <c:pt idx="5">
                  <c:v>06.07.2023</c:v>
                </c:pt>
                <c:pt idx="6">
                  <c:v>07.07.2023</c:v>
                </c:pt>
                <c:pt idx="7">
                  <c:v>08.07.2023</c:v>
                </c:pt>
                <c:pt idx="8">
                  <c:v>09.07.2023</c:v>
                </c:pt>
                <c:pt idx="9">
                  <c:v>10.07.2023</c:v>
                </c:pt>
                <c:pt idx="10">
                  <c:v>11.07.2023</c:v>
                </c:pt>
                <c:pt idx="11">
                  <c:v>12.07.2023</c:v>
                </c:pt>
                <c:pt idx="12">
                  <c:v>13.07.2023</c:v>
                </c:pt>
                <c:pt idx="13">
                  <c:v>14.07.2023</c:v>
                </c:pt>
                <c:pt idx="14">
                  <c:v>15.07.2023</c:v>
                </c:pt>
                <c:pt idx="15">
                  <c:v>16.07.2023</c:v>
                </c:pt>
                <c:pt idx="16">
                  <c:v>17.07.2023</c:v>
                </c:pt>
                <c:pt idx="17">
                  <c:v>18.07.2023</c:v>
                </c:pt>
                <c:pt idx="18">
                  <c:v>19.07.2023</c:v>
                </c:pt>
                <c:pt idx="19">
                  <c:v>20.07.2023</c:v>
                </c:pt>
                <c:pt idx="20">
                  <c:v>21.07.2023</c:v>
                </c:pt>
                <c:pt idx="21">
                  <c:v>22.07.2023</c:v>
                </c:pt>
                <c:pt idx="22">
                  <c:v>23.07.2023</c:v>
                </c:pt>
                <c:pt idx="23">
                  <c:v>24.07.2023</c:v>
                </c:pt>
                <c:pt idx="24">
                  <c:v>25.07.2023</c:v>
                </c:pt>
                <c:pt idx="25">
                  <c:v>26.07.2023</c:v>
                </c:pt>
                <c:pt idx="26">
                  <c:v>27.07.2023</c:v>
                </c:pt>
                <c:pt idx="27">
                  <c:v>28.07.2023</c:v>
                </c:pt>
                <c:pt idx="28">
                  <c:v>29.07.2023</c:v>
                </c:pt>
                <c:pt idx="29">
                  <c:v>30.07.2023</c:v>
                </c:pt>
                <c:pt idx="30">
                  <c:v>31.07.2023</c:v>
                </c:pt>
              </c:strCache>
            </c:strRef>
          </c:cat>
          <c:val>
            <c:numRef>
              <c:f>'Техничка LME'!$AL$183:$AL$213</c:f>
              <c:numCache>
                <c:formatCode>0.0000</c:formatCode>
                <c:ptCount val="31"/>
                <c:pt idx="0">
                  <c:v>2994</c:v>
                </c:pt>
                <c:pt idx="1">
                  <c:v>2994</c:v>
                </c:pt>
                <c:pt idx="2">
                  <c:v>2994</c:v>
                </c:pt>
                <c:pt idx="3">
                  <c:v>2994</c:v>
                </c:pt>
                <c:pt idx="4">
                  <c:v>2994</c:v>
                </c:pt>
                <c:pt idx="5">
                  <c:v>2994</c:v>
                </c:pt>
                <c:pt idx="6">
                  <c:v>2994</c:v>
                </c:pt>
                <c:pt idx="7">
                  <c:v>2994</c:v>
                </c:pt>
                <c:pt idx="8">
                  <c:v>2994</c:v>
                </c:pt>
                <c:pt idx="9">
                  <c:v>2994</c:v>
                </c:pt>
                <c:pt idx="10">
                  <c:v>2994</c:v>
                </c:pt>
                <c:pt idx="11">
                  <c:v>2994</c:v>
                </c:pt>
                <c:pt idx="12">
                  <c:v>2994</c:v>
                </c:pt>
                <c:pt idx="13">
                  <c:v>2994</c:v>
                </c:pt>
                <c:pt idx="14">
                  <c:v>2994</c:v>
                </c:pt>
                <c:pt idx="15">
                  <c:v>2994</c:v>
                </c:pt>
                <c:pt idx="16">
                  <c:v>2994</c:v>
                </c:pt>
                <c:pt idx="17">
                  <c:v>2994</c:v>
                </c:pt>
                <c:pt idx="18">
                  <c:v>2994</c:v>
                </c:pt>
                <c:pt idx="19">
                  <c:v>2994</c:v>
                </c:pt>
                <c:pt idx="20">
                  <c:v>2994</c:v>
                </c:pt>
                <c:pt idx="21">
                  <c:v>2994</c:v>
                </c:pt>
                <c:pt idx="22">
                  <c:v>2994</c:v>
                </c:pt>
                <c:pt idx="23">
                  <c:v>2994</c:v>
                </c:pt>
                <c:pt idx="24">
                  <c:v>2994</c:v>
                </c:pt>
                <c:pt idx="25">
                  <c:v>2994</c:v>
                </c:pt>
                <c:pt idx="26">
                  <c:v>2994</c:v>
                </c:pt>
                <c:pt idx="27">
                  <c:v>2994</c:v>
                </c:pt>
                <c:pt idx="28">
                  <c:v>2994</c:v>
                </c:pt>
                <c:pt idx="29">
                  <c:v>2994</c:v>
                </c:pt>
                <c:pt idx="30">
                  <c:v>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86-4A22-8091-56A1E43E6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496544"/>
        <c:axId val="376496936"/>
      </c:lineChart>
      <c:catAx>
        <c:axId val="37649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96936"/>
        <c:crosses val="autoZero"/>
        <c:auto val="1"/>
        <c:lblAlgn val="ctr"/>
        <c:lblOffset val="100"/>
        <c:noMultiLvlLbl val="0"/>
      </c:catAx>
      <c:valAx>
        <c:axId val="376496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96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2"/>
            <c:dispRSqr val="1"/>
            <c:dispEq val="0"/>
            <c:trendlineLbl>
              <c:layout>
                <c:manualLayout>
                  <c:x val="-0.10920406033583152"/>
                  <c:y val="-7.871644527108533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LME'!$AK$214:$AK$244</c:f>
              <c:strCache>
                <c:ptCount val="31"/>
                <c:pt idx="0">
                  <c:v>01.08.2023</c:v>
                </c:pt>
                <c:pt idx="1">
                  <c:v>02.08.2023</c:v>
                </c:pt>
                <c:pt idx="2">
                  <c:v>03.08.2023</c:v>
                </c:pt>
                <c:pt idx="3">
                  <c:v>04.08.2023</c:v>
                </c:pt>
                <c:pt idx="4">
                  <c:v>05.08.2023</c:v>
                </c:pt>
                <c:pt idx="5">
                  <c:v>06.08.2023</c:v>
                </c:pt>
                <c:pt idx="6">
                  <c:v>07.08.2023</c:v>
                </c:pt>
                <c:pt idx="7">
                  <c:v>08.08.2023</c:v>
                </c:pt>
                <c:pt idx="8">
                  <c:v>09.08.2023</c:v>
                </c:pt>
                <c:pt idx="9">
                  <c:v>10.08.2023</c:v>
                </c:pt>
                <c:pt idx="10">
                  <c:v>11.08.2023</c:v>
                </c:pt>
                <c:pt idx="11">
                  <c:v>12.08.2023</c:v>
                </c:pt>
                <c:pt idx="12">
                  <c:v>13.08.2023</c:v>
                </c:pt>
                <c:pt idx="13">
                  <c:v>14.08.2023</c:v>
                </c:pt>
                <c:pt idx="14">
                  <c:v>15.08.2023</c:v>
                </c:pt>
                <c:pt idx="15">
                  <c:v>16.08.2023</c:v>
                </c:pt>
                <c:pt idx="16">
                  <c:v>17.08.2023</c:v>
                </c:pt>
                <c:pt idx="17">
                  <c:v>18.08.2023</c:v>
                </c:pt>
                <c:pt idx="18">
                  <c:v>19.08.2023</c:v>
                </c:pt>
                <c:pt idx="19">
                  <c:v>20.08.2023</c:v>
                </c:pt>
                <c:pt idx="20">
                  <c:v>21.08.2023</c:v>
                </c:pt>
                <c:pt idx="21">
                  <c:v>22.08.2023</c:v>
                </c:pt>
                <c:pt idx="22">
                  <c:v>23.08.2023</c:v>
                </c:pt>
                <c:pt idx="23">
                  <c:v>24.08.2023</c:v>
                </c:pt>
                <c:pt idx="24">
                  <c:v>25.08.2023</c:v>
                </c:pt>
                <c:pt idx="25">
                  <c:v>26.08.2023</c:v>
                </c:pt>
                <c:pt idx="26">
                  <c:v>27.08.2023</c:v>
                </c:pt>
                <c:pt idx="27">
                  <c:v>28.08.2023</c:v>
                </c:pt>
                <c:pt idx="28">
                  <c:v>29.08.2023</c:v>
                </c:pt>
                <c:pt idx="29">
                  <c:v>30.08.2023</c:v>
                </c:pt>
                <c:pt idx="30">
                  <c:v>31.08.2023</c:v>
                </c:pt>
              </c:strCache>
            </c:strRef>
          </c:cat>
          <c:val>
            <c:numRef>
              <c:f>'Техничка LME'!$AL$214:$AL$244</c:f>
              <c:numCache>
                <c:formatCode>0.0000</c:formatCode>
                <c:ptCount val="31"/>
                <c:pt idx="0">
                  <c:v>2994</c:v>
                </c:pt>
                <c:pt idx="1">
                  <c:v>2994</c:v>
                </c:pt>
                <c:pt idx="2">
                  <c:v>2994</c:v>
                </c:pt>
                <c:pt idx="3">
                  <c:v>2994</c:v>
                </c:pt>
                <c:pt idx="4">
                  <c:v>2994</c:v>
                </c:pt>
                <c:pt idx="5">
                  <c:v>2994</c:v>
                </c:pt>
                <c:pt idx="6">
                  <c:v>2994</c:v>
                </c:pt>
                <c:pt idx="7">
                  <c:v>2994</c:v>
                </c:pt>
                <c:pt idx="8">
                  <c:v>2994</c:v>
                </c:pt>
                <c:pt idx="9">
                  <c:v>2994</c:v>
                </c:pt>
                <c:pt idx="10">
                  <c:v>2994</c:v>
                </c:pt>
                <c:pt idx="11">
                  <c:v>2994</c:v>
                </c:pt>
                <c:pt idx="12">
                  <c:v>2994</c:v>
                </c:pt>
                <c:pt idx="13">
                  <c:v>2994</c:v>
                </c:pt>
                <c:pt idx="14">
                  <c:v>2994</c:v>
                </c:pt>
                <c:pt idx="15">
                  <c:v>2994</c:v>
                </c:pt>
                <c:pt idx="16">
                  <c:v>2994</c:v>
                </c:pt>
                <c:pt idx="17">
                  <c:v>2994</c:v>
                </c:pt>
                <c:pt idx="18">
                  <c:v>2994</c:v>
                </c:pt>
                <c:pt idx="19">
                  <c:v>2994</c:v>
                </c:pt>
                <c:pt idx="20">
                  <c:v>2994</c:v>
                </c:pt>
                <c:pt idx="21">
                  <c:v>2994</c:v>
                </c:pt>
                <c:pt idx="22">
                  <c:v>2994</c:v>
                </c:pt>
                <c:pt idx="23">
                  <c:v>2994</c:v>
                </c:pt>
                <c:pt idx="24">
                  <c:v>2994</c:v>
                </c:pt>
                <c:pt idx="25">
                  <c:v>2994</c:v>
                </c:pt>
                <c:pt idx="26">
                  <c:v>2994</c:v>
                </c:pt>
                <c:pt idx="27">
                  <c:v>2994</c:v>
                </c:pt>
                <c:pt idx="28">
                  <c:v>2994</c:v>
                </c:pt>
                <c:pt idx="29">
                  <c:v>2994</c:v>
                </c:pt>
                <c:pt idx="30">
                  <c:v>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F3-4D4E-AB6D-254C4C493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497720"/>
        <c:axId val="376498112"/>
      </c:lineChart>
      <c:catAx>
        <c:axId val="376497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98112"/>
        <c:crosses val="autoZero"/>
        <c:auto val="1"/>
        <c:lblAlgn val="ctr"/>
        <c:lblOffset val="100"/>
        <c:noMultiLvlLbl val="0"/>
      </c:catAx>
      <c:valAx>
        <c:axId val="37649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97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LME'!$AK$245:$AK$274</c:f>
              <c:strCache>
                <c:ptCount val="30"/>
                <c:pt idx="0">
                  <c:v>01.09.2023</c:v>
                </c:pt>
                <c:pt idx="1">
                  <c:v>02.09.2023</c:v>
                </c:pt>
                <c:pt idx="2">
                  <c:v>03.09.2023</c:v>
                </c:pt>
                <c:pt idx="3">
                  <c:v>04.09.2023</c:v>
                </c:pt>
                <c:pt idx="4">
                  <c:v>05.09.2023</c:v>
                </c:pt>
                <c:pt idx="5">
                  <c:v>06.09.2023</c:v>
                </c:pt>
                <c:pt idx="6">
                  <c:v>07.09.2023</c:v>
                </c:pt>
                <c:pt idx="7">
                  <c:v>08.09.2023</c:v>
                </c:pt>
                <c:pt idx="8">
                  <c:v>09.09.2023</c:v>
                </c:pt>
                <c:pt idx="9">
                  <c:v>10.09.2023</c:v>
                </c:pt>
                <c:pt idx="10">
                  <c:v>11.09.2023</c:v>
                </c:pt>
                <c:pt idx="11">
                  <c:v>12.09.2023</c:v>
                </c:pt>
                <c:pt idx="12">
                  <c:v>13.09.2023</c:v>
                </c:pt>
                <c:pt idx="13">
                  <c:v>14.09.2023</c:v>
                </c:pt>
                <c:pt idx="14">
                  <c:v>15.09.2023</c:v>
                </c:pt>
                <c:pt idx="15">
                  <c:v>16.09.2023</c:v>
                </c:pt>
                <c:pt idx="16">
                  <c:v>17.09.2023</c:v>
                </c:pt>
                <c:pt idx="17">
                  <c:v>18.09.2023</c:v>
                </c:pt>
                <c:pt idx="18">
                  <c:v>19.09.2023</c:v>
                </c:pt>
                <c:pt idx="19">
                  <c:v>20.09.2023</c:v>
                </c:pt>
                <c:pt idx="20">
                  <c:v>21.09.2023</c:v>
                </c:pt>
                <c:pt idx="21">
                  <c:v>22.09.2023</c:v>
                </c:pt>
                <c:pt idx="22">
                  <c:v>23.09.2023</c:v>
                </c:pt>
                <c:pt idx="23">
                  <c:v>24.09.2023</c:v>
                </c:pt>
                <c:pt idx="24">
                  <c:v>25.09.2023</c:v>
                </c:pt>
                <c:pt idx="25">
                  <c:v>26.09.2023</c:v>
                </c:pt>
                <c:pt idx="26">
                  <c:v>27.09.2023</c:v>
                </c:pt>
                <c:pt idx="27">
                  <c:v>28.09.2023</c:v>
                </c:pt>
                <c:pt idx="28">
                  <c:v>29.09.2023</c:v>
                </c:pt>
                <c:pt idx="29">
                  <c:v>30.09.2023</c:v>
                </c:pt>
              </c:strCache>
            </c:strRef>
          </c:cat>
          <c:val>
            <c:numRef>
              <c:f>'Техничка LME'!$AL$245:$AL$274</c:f>
              <c:numCache>
                <c:formatCode>0.0000</c:formatCode>
                <c:ptCount val="30"/>
                <c:pt idx="0">
                  <c:v>2994</c:v>
                </c:pt>
                <c:pt idx="1">
                  <c:v>2994</c:v>
                </c:pt>
                <c:pt idx="2">
                  <c:v>2994</c:v>
                </c:pt>
                <c:pt idx="3">
                  <c:v>2994</c:v>
                </c:pt>
                <c:pt idx="4">
                  <c:v>2994</c:v>
                </c:pt>
                <c:pt idx="5">
                  <c:v>2994</c:v>
                </c:pt>
                <c:pt idx="6">
                  <c:v>2994</c:v>
                </c:pt>
                <c:pt idx="7">
                  <c:v>2994</c:v>
                </c:pt>
                <c:pt idx="8">
                  <c:v>2994</c:v>
                </c:pt>
                <c:pt idx="9">
                  <c:v>2994</c:v>
                </c:pt>
                <c:pt idx="10">
                  <c:v>2994</c:v>
                </c:pt>
                <c:pt idx="11">
                  <c:v>2994</c:v>
                </c:pt>
                <c:pt idx="12">
                  <c:v>2994</c:v>
                </c:pt>
                <c:pt idx="13">
                  <c:v>2994</c:v>
                </c:pt>
                <c:pt idx="14">
                  <c:v>2994</c:v>
                </c:pt>
                <c:pt idx="15">
                  <c:v>2994</c:v>
                </c:pt>
                <c:pt idx="16">
                  <c:v>2994</c:v>
                </c:pt>
                <c:pt idx="17">
                  <c:v>2994</c:v>
                </c:pt>
                <c:pt idx="18">
                  <c:v>2994</c:v>
                </c:pt>
                <c:pt idx="19">
                  <c:v>2994</c:v>
                </c:pt>
                <c:pt idx="20">
                  <c:v>2994</c:v>
                </c:pt>
                <c:pt idx="21">
                  <c:v>2994</c:v>
                </c:pt>
                <c:pt idx="22">
                  <c:v>2994</c:v>
                </c:pt>
                <c:pt idx="23">
                  <c:v>2994</c:v>
                </c:pt>
                <c:pt idx="24">
                  <c:v>2994</c:v>
                </c:pt>
                <c:pt idx="25">
                  <c:v>2994</c:v>
                </c:pt>
                <c:pt idx="26">
                  <c:v>2994</c:v>
                </c:pt>
                <c:pt idx="27">
                  <c:v>2994</c:v>
                </c:pt>
                <c:pt idx="28">
                  <c:v>2994</c:v>
                </c:pt>
                <c:pt idx="29">
                  <c:v>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47-4DEE-9A83-8C540D093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498504"/>
        <c:axId val="376498896"/>
      </c:lineChart>
      <c:catAx>
        <c:axId val="376498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98896"/>
        <c:crosses val="autoZero"/>
        <c:auto val="1"/>
        <c:lblAlgn val="ctr"/>
        <c:lblOffset val="100"/>
        <c:noMultiLvlLbl val="0"/>
      </c:catAx>
      <c:valAx>
        <c:axId val="37649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498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LME'!$AK$275:$AK$305</c:f>
              <c:strCache>
                <c:ptCount val="31"/>
                <c:pt idx="0">
                  <c:v>01.10.2023</c:v>
                </c:pt>
                <c:pt idx="1">
                  <c:v>02.10.2023</c:v>
                </c:pt>
                <c:pt idx="2">
                  <c:v>03.10.2023</c:v>
                </c:pt>
                <c:pt idx="3">
                  <c:v>04.10.2023</c:v>
                </c:pt>
                <c:pt idx="4">
                  <c:v>05.10.2023</c:v>
                </c:pt>
                <c:pt idx="5">
                  <c:v>06.10.2023</c:v>
                </c:pt>
                <c:pt idx="6">
                  <c:v>07.10.2023</c:v>
                </c:pt>
                <c:pt idx="7">
                  <c:v>08.10.2023</c:v>
                </c:pt>
                <c:pt idx="8">
                  <c:v>09.10.2023</c:v>
                </c:pt>
                <c:pt idx="9">
                  <c:v>10.10.2023</c:v>
                </c:pt>
                <c:pt idx="10">
                  <c:v>11.10.2023</c:v>
                </c:pt>
                <c:pt idx="11">
                  <c:v>12.10.2023</c:v>
                </c:pt>
                <c:pt idx="12">
                  <c:v>13.10.2023</c:v>
                </c:pt>
                <c:pt idx="13">
                  <c:v>14.10.2023</c:v>
                </c:pt>
                <c:pt idx="14">
                  <c:v>15.10.2023</c:v>
                </c:pt>
                <c:pt idx="15">
                  <c:v>16.10.2023</c:v>
                </c:pt>
                <c:pt idx="16">
                  <c:v>17.10.2023</c:v>
                </c:pt>
                <c:pt idx="17">
                  <c:v>18.10.2023</c:v>
                </c:pt>
                <c:pt idx="18">
                  <c:v>19.10.2023</c:v>
                </c:pt>
                <c:pt idx="19">
                  <c:v>20.10.2023</c:v>
                </c:pt>
                <c:pt idx="20">
                  <c:v>21.10.2023</c:v>
                </c:pt>
                <c:pt idx="21">
                  <c:v>22.10.2023</c:v>
                </c:pt>
                <c:pt idx="22">
                  <c:v>23.10.2023</c:v>
                </c:pt>
                <c:pt idx="23">
                  <c:v>24.10.2023</c:v>
                </c:pt>
                <c:pt idx="24">
                  <c:v>25.10.2023</c:v>
                </c:pt>
                <c:pt idx="25">
                  <c:v>26.10.2023</c:v>
                </c:pt>
                <c:pt idx="26">
                  <c:v>27.10.2023</c:v>
                </c:pt>
                <c:pt idx="27">
                  <c:v>28.10.2023</c:v>
                </c:pt>
                <c:pt idx="28">
                  <c:v>29.10.2023</c:v>
                </c:pt>
                <c:pt idx="29">
                  <c:v>30.10.2023</c:v>
                </c:pt>
                <c:pt idx="30">
                  <c:v>31.10.2023</c:v>
                </c:pt>
              </c:strCache>
            </c:strRef>
          </c:cat>
          <c:val>
            <c:numRef>
              <c:f>'Техничка LME'!$AL$275:$AL$305</c:f>
              <c:numCache>
                <c:formatCode>0.0000</c:formatCode>
                <c:ptCount val="31"/>
                <c:pt idx="0">
                  <c:v>2994</c:v>
                </c:pt>
                <c:pt idx="1">
                  <c:v>2994</c:v>
                </c:pt>
                <c:pt idx="2">
                  <c:v>2994</c:v>
                </c:pt>
                <c:pt idx="3">
                  <c:v>2994</c:v>
                </c:pt>
                <c:pt idx="4">
                  <c:v>2994</c:v>
                </c:pt>
                <c:pt idx="5">
                  <c:v>2994</c:v>
                </c:pt>
                <c:pt idx="6">
                  <c:v>2994</c:v>
                </c:pt>
                <c:pt idx="7">
                  <c:v>2994</c:v>
                </c:pt>
                <c:pt idx="8">
                  <c:v>2994</c:v>
                </c:pt>
                <c:pt idx="9">
                  <c:v>2994</c:v>
                </c:pt>
                <c:pt idx="10">
                  <c:v>2994</c:v>
                </c:pt>
                <c:pt idx="11">
                  <c:v>2994</c:v>
                </c:pt>
                <c:pt idx="12">
                  <c:v>2994</c:v>
                </c:pt>
                <c:pt idx="13">
                  <c:v>2994</c:v>
                </c:pt>
                <c:pt idx="14">
                  <c:v>2994</c:v>
                </c:pt>
                <c:pt idx="15">
                  <c:v>2994</c:v>
                </c:pt>
                <c:pt idx="16">
                  <c:v>2994</c:v>
                </c:pt>
                <c:pt idx="17">
                  <c:v>2994</c:v>
                </c:pt>
                <c:pt idx="18">
                  <c:v>2994</c:v>
                </c:pt>
                <c:pt idx="19">
                  <c:v>2994</c:v>
                </c:pt>
                <c:pt idx="20">
                  <c:v>2994</c:v>
                </c:pt>
                <c:pt idx="21">
                  <c:v>2994</c:v>
                </c:pt>
                <c:pt idx="22">
                  <c:v>2994</c:v>
                </c:pt>
                <c:pt idx="23">
                  <c:v>2994</c:v>
                </c:pt>
                <c:pt idx="24">
                  <c:v>2994</c:v>
                </c:pt>
                <c:pt idx="25">
                  <c:v>2994</c:v>
                </c:pt>
                <c:pt idx="26">
                  <c:v>2994</c:v>
                </c:pt>
                <c:pt idx="27">
                  <c:v>2994</c:v>
                </c:pt>
                <c:pt idx="28">
                  <c:v>2994</c:v>
                </c:pt>
                <c:pt idx="29">
                  <c:v>2994</c:v>
                </c:pt>
                <c:pt idx="30">
                  <c:v>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C5-4BD7-9E75-D5295F8F9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500072"/>
        <c:axId val="376500464"/>
      </c:lineChart>
      <c:catAx>
        <c:axId val="376500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500464"/>
        <c:crosses val="autoZero"/>
        <c:auto val="1"/>
        <c:lblAlgn val="ctr"/>
        <c:lblOffset val="100"/>
        <c:noMultiLvlLbl val="0"/>
      </c:catAx>
      <c:valAx>
        <c:axId val="37650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500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LME'!$AK$306:$AK$335</c:f>
              <c:strCache>
                <c:ptCount val="30"/>
                <c:pt idx="0">
                  <c:v>01.11.2023</c:v>
                </c:pt>
                <c:pt idx="1">
                  <c:v>02.11.2023</c:v>
                </c:pt>
                <c:pt idx="2">
                  <c:v>03.11.2023</c:v>
                </c:pt>
                <c:pt idx="3">
                  <c:v>04.11.2023</c:v>
                </c:pt>
                <c:pt idx="4">
                  <c:v>05.11.2023</c:v>
                </c:pt>
                <c:pt idx="5">
                  <c:v>06.11.2023</c:v>
                </c:pt>
                <c:pt idx="6">
                  <c:v>07.11.2023</c:v>
                </c:pt>
                <c:pt idx="7">
                  <c:v>08.11.2023</c:v>
                </c:pt>
                <c:pt idx="8">
                  <c:v>09.11.2023</c:v>
                </c:pt>
                <c:pt idx="9">
                  <c:v>10.11.2023</c:v>
                </c:pt>
                <c:pt idx="10">
                  <c:v>11.11.2023</c:v>
                </c:pt>
                <c:pt idx="11">
                  <c:v>12.11.2023</c:v>
                </c:pt>
                <c:pt idx="12">
                  <c:v>13.11.2023</c:v>
                </c:pt>
                <c:pt idx="13">
                  <c:v>14.11.2023</c:v>
                </c:pt>
                <c:pt idx="14">
                  <c:v>15.11.2023</c:v>
                </c:pt>
                <c:pt idx="15">
                  <c:v>16.11.2023</c:v>
                </c:pt>
                <c:pt idx="16">
                  <c:v>17.11.2023</c:v>
                </c:pt>
                <c:pt idx="17">
                  <c:v>18.11.2023</c:v>
                </c:pt>
                <c:pt idx="18">
                  <c:v>19.11.2023</c:v>
                </c:pt>
                <c:pt idx="19">
                  <c:v>20.11.2023</c:v>
                </c:pt>
                <c:pt idx="20">
                  <c:v>21.11.2023</c:v>
                </c:pt>
                <c:pt idx="21">
                  <c:v>22.11.2023</c:v>
                </c:pt>
                <c:pt idx="22">
                  <c:v>23.11.2023</c:v>
                </c:pt>
                <c:pt idx="23">
                  <c:v>24.11.2023</c:v>
                </c:pt>
                <c:pt idx="24">
                  <c:v>25.11.2023</c:v>
                </c:pt>
                <c:pt idx="25">
                  <c:v>26.11.2023</c:v>
                </c:pt>
                <c:pt idx="26">
                  <c:v>27.11.2023</c:v>
                </c:pt>
                <c:pt idx="27">
                  <c:v>28.11.2023</c:v>
                </c:pt>
                <c:pt idx="28">
                  <c:v>29.11.2023</c:v>
                </c:pt>
                <c:pt idx="29">
                  <c:v>30.11.2023</c:v>
                </c:pt>
              </c:strCache>
            </c:strRef>
          </c:cat>
          <c:val>
            <c:numRef>
              <c:f>'Техничка LME'!$AL$306:$AL$335</c:f>
              <c:numCache>
                <c:formatCode>0.0000</c:formatCode>
                <c:ptCount val="30"/>
                <c:pt idx="0">
                  <c:v>2994</c:v>
                </c:pt>
                <c:pt idx="1">
                  <c:v>2994</c:v>
                </c:pt>
                <c:pt idx="2">
                  <c:v>2994</c:v>
                </c:pt>
                <c:pt idx="3">
                  <c:v>2994</c:v>
                </c:pt>
                <c:pt idx="4">
                  <c:v>2994</c:v>
                </c:pt>
                <c:pt idx="5">
                  <c:v>2994</c:v>
                </c:pt>
                <c:pt idx="6">
                  <c:v>2994</c:v>
                </c:pt>
                <c:pt idx="7">
                  <c:v>2994</c:v>
                </c:pt>
                <c:pt idx="8">
                  <c:v>2994</c:v>
                </c:pt>
                <c:pt idx="9">
                  <c:v>2994</c:v>
                </c:pt>
                <c:pt idx="10">
                  <c:v>2994</c:v>
                </c:pt>
                <c:pt idx="11">
                  <c:v>2994</c:v>
                </c:pt>
                <c:pt idx="12">
                  <c:v>2994</c:v>
                </c:pt>
                <c:pt idx="13">
                  <c:v>2994</c:v>
                </c:pt>
                <c:pt idx="14">
                  <c:v>2994</c:v>
                </c:pt>
                <c:pt idx="15">
                  <c:v>2994</c:v>
                </c:pt>
                <c:pt idx="16">
                  <c:v>2994</c:v>
                </c:pt>
                <c:pt idx="17">
                  <c:v>2994</c:v>
                </c:pt>
                <c:pt idx="18">
                  <c:v>2994</c:v>
                </c:pt>
                <c:pt idx="19">
                  <c:v>2994</c:v>
                </c:pt>
                <c:pt idx="20">
                  <c:v>2994</c:v>
                </c:pt>
                <c:pt idx="21">
                  <c:v>2994</c:v>
                </c:pt>
                <c:pt idx="22">
                  <c:v>2994</c:v>
                </c:pt>
                <c:pt idx="23">
                  <c:v>2994</c:v>
                </c:pt>
                <c:pt idx="24">
                  <c:v>2994</c:v>
                </c:pt>
                <c:pt idx="25">
                  <c:v>2994</c:v>
                </c:pt>
                <c:pt idx="26">
                  <c:v>2994</c:v>
                </c:pt>
                <c:pt idx="27">
                  <c:v>2994</c:v>
                </c:pt>
                <c:pt idx="28">
                  <c:v>2994</c:v>
                </c:pt>
                <c:pt idx="29">
                  <c:v>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4-44EE-A957-2058BBE33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500856"/>
        <c:axId val="376501248"/>
      </c:lineChart>
      <c:catAx>
        <c:axId val="376500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501248"/>
        <c:crosses val="autoZero"/>
        <c:auto val="1"/>
        <c:lblAlgn val="ctr"/>
        <c:lblOffset val="100"/>
        <c:noMultiLvlLbl val="0"/>
      </c:catAx>
      <c:valAx>
        <c:axId val="37650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500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'Техничка LME'!$AK$336:$AK$366</c:f>
              <c:strCache>
                <c:ptCount val="31"/>
                <c:pt idx="0">
                  <c:v>01.12.2023</c:v>
                </c:pt>
                <c:pt idx="1">
                  <c:v>02.12.2023</c:v>
                </c:pt>
                <c:pt idx="2">
                  <c:v>03.12.2023</c:v>
                </c:pt>
                <c:pt idx="3">
                  <c:v>04.12.2023</c:v>
                </c:pt>
                <c:pt idx="4">
                  <c:v>05.12.2023</c:v>
                </c:pt>
                <c:pt idx="5">
                  <c:v>06.12.2023</c:v>
                </c:pt>
                <c:pt idx="6">
                  <c:v>07.12.2023</c:v>
                </c:pt>
                <c:pt idx="7">
                  <c:v>08.12.2023</c:v>
                </c:pt>
                <c:pt idx="8">
                  <c:v>09.12.2023</c:v>
                </c:pt>
                <c:pt idx="9">
                  <c:v>10.12.2023</c:v>
                </c:pt>
                <c:pt idx="10">
                  <c:v>11.12.2023</c:v>
                </c:pt>
                <c:pt idx="11">
                  <c:v>12.12.2023</c:v>
                </c:pt>
                <c:pt idx="12">
                  <c:v>13.12.2023</c:v>
                </c:pt>
                <c:pt idx="13">
                  <c:v>14.12.2023</c:v>
                </c:pt>
                <c:pt idx="14">
                  <c:v>15.12.2023</c:v>
                </c:pt>
                <c:pt idx="15">
                  <c:v>16.12.2023</c:v>
                </c:pt>
                <c:pt idx="16">
                  <c:v>17.12.2023</c:v>
                </c:pt>
                <c:pt idx="17">
                  <c:v>18.12.2023</c:v>
                </c:pt>
                <c:pt idx="18">
                  <c:v>19.12.2023</c:v>
                </c:pt>
                <c:pt idx="19">
                  <c:v>20.12.2023</c:v>
                </c:pt>
                <c:pt idx="20">
                  <c:v>21.12.2023</c:v>
                </c:pt>
                <c:pt idx="21">
                  <c:v>22.12.2023</c:v>
                </c:pt>
                <c:pt idx="22">
                  <c:v>23.12.2023</c:v>
                </c:pt>
                <c:pt idx="23">
                  <c:v>24.12.2023</c:v>
                </c:pt>
                <c:pt idx="24">
                  <c:v>25.12.2023</c:v>
                </c:pt>
                <c:pt idx="25">
                  <c:v>26.12.2023</c:v>
                </c:pt>
                <c:pt idx="26">
                  <c:v>27.12.2023</c:v>
                </c:pt>
                <c:pt idx="27">
                  <c:v>28.12.2023</c:v>
                </c:pt>
                <c:pt idx="28">
                  <c:v>29.12.2023</c:v>
                </c:pt>
                <c:pt idx="29">
                  <c:v>30.12.2023</c:v>
                </c:pt>
                <c:pt idx="30">
                  <c:v>31.12.2023</c:v>
                </c:pt>
              </c:strCache>
            </c:strRef>
          </c:cat>
          <c:val>
            <c:numRef>
              <c:f>'Техничка LME'!$AL$336:$AL$366</c:f>
              <c:numCache>
                <c:formatCode>0.0000</c:formatCode>
                <c:ptCount val="31"/>
                <c:pt idx="0">
                  <c:v>2994</c:v>
                </c:pt>
                <c:pt idx="1">
                  <c:v>2994</c:v>
                </c:pt>
                <c:pt idx="2">
                  <c:v>2994</c:v>
                </c:pt>
                <c:pt idx="3">
                  <c:v>2994</c:v>
                </c:pt>
                <c:pt idx="4">
                  <c:v>2994</c:v>
                </c:pt>
                <c:pt idx="5">
                  <c:v>2994</c:v>
                </c:pt>
                <c:pt idx="6">
                  <c:v>2994</c:v>
                </c:pt>
                <c:pt idx="7">
                  <c:v>2994</c:v>
                </c:pt>
                <c:pt idx="8">
                  <c:v>2994</c:v>
                </c:pt>
                <c:pt idx="9">
                  <c:v>2994</c:v>
                </c:pt>
                <c:pt idx="10">
                  <c:v>2994</c:v>
                </c:pt>
                <c:pt idx="11">
                  <c:v>2994</c:v>
                </c:pt>
                <c:pt idx="12">
                  <c:v>2994</c:v>
                </c:pt>
                <c:pt idx="13">
                  <c:v>2994</c:v>
                </c:pt>
                <c:pt idx="14">
                  <c:v>2994</c:v>
                </c:pt>
                <c:pt idx="15">
                  <c:v>2994</c:v>
                </c:pt>
                <c:pt idx="16">
                  <c:v>2994</c:v>
                </c:pt>
                <c:pt idx="17">
                  <c:v>2994</c:v>
                </c:pt>
                <c:pt idx="18">
                  <c:v>2994</c:v>
                </c:pt>
                <c:pt idx="19">
                  <c:v>2994</c:v>
                </c:pt>
                <c:pt idx="20">
                  <c:v>2994</c:v>
                </c:pt>
                <c:pt idx="21">
                  <c:v>2994</c:v>
                </c:pt>
                <c:pt idx="22">
                  <c:v>2994</c:v>
                </c:pt>
                <c:pt idx="23">
                  <c:v>2994</c:v>
                </c:pt>
                <c:pt idx="24">
                  <c:v>2994</c:v>
                </c:pt>
                <c:pt idx="25">
                  <c:v>2994</c:v>
                </c:pt>
                <c:pt idx="26">
                  <c:v>2994</c:v>
                </c:pt>
                <c:pt idx="27">
                  <c:v>2994</c:v>
                </c:pt>
                <c:pt idx="28">
                  <c:v>2994</c:v>
                </c:pt>
                <c:pt idx="29">
                  <c:v>2994</c:v>
                </c:pt>
                <c:pt idx="30">
                  <c:v>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19-4BA9-8517-9225ED076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502424"/>
        <c:axId val="376502816"/>
      </c:lineChart>
      <c:catAx>
        <c:axId val="376502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502816"/>
        <c:crosses val="autoZero"/>
        <c:auto val="1"/>
        <c:lblAlgn val="ctr"/>
        <c:lblOffset val="100"/>
        <c:noMultiLvlLbl val="0"/>
      </c:catAx>
      <c:valAx>
        <c:axId val="37650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502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98085781445994"/>
                  <c:y val="-0.160547197853763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commodities'!$S$2:$S$32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'Техничка commodities'!$T$2:$T$32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81-4D67-9A7F-7C1FFF66B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503600"/>
        <c:axId val="376503992"/>
      </c:lineChart>
      <c:catAx>
        <c:axId val="37650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503992"/>
        <c:crosses val="autoZero"/>
        <c:auto val="1"/>
        <c:lblAlgn val="ctr"/>
        <c:lblOffset val="100"/>
        <c:noMultiLvlLbl val="0"/>
      </c:catAx>
      <c:valAx>
        <c:axId val="37650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50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345328821849075"/>
                  <c:y val="-0.211975567568357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commodities'!$S$33:$S$60</c:f>
              <c:strCache>
                <c:ptCount val="28"/>
                <c:pt idx="0">
                  <c:v>01.02.2023</c:v>
                </c:pt>
                <c:pt idx="1">
                  <c:v>02.02.2023</c:v>
                </c:pt>
                <c:pt idx="2">
                  <c:v>03.02.2023</c:v>
                </c:pt>
                <c:pt idx="3">
                  <c:v>04.02.2023</c:v>
                </c:pt>
                <c:pt idx="4">
                  <c:v>05.02.2023</c:v>
                </c:pt>
                <c:pt idx="5">
                  <c:v>06.02.2023</c:v>
                </c:pt>
                <c:pt idx="6">
                  <c:v>07.02.2023</c:v>
                </c:pt>
                <c:pt idx="7">
                  <c:v>08.02.2023</c:v>
                </c:pt>
                <c:pt idx="8">
                  <c:v>09.02.2023</c:v>
                </c:pt>
                <c:pt idx="9">
                  <c:v>10.02.2023</c:v>
                </c:pt>
                <c:pt idx="10">
                  <c:v>11.02.2023</c:v>
                </c:pt>
                <c:pt idx="11">
                  <c:v>12.02.2023</c:v>
                </c:pt>
                <c:pt idx="12">
                  <c:v>13.02.2023</c:v>
                </c:pt>
                <c:pt idx="13">
                  <c:v>14.02.2023</c:v>
                </c:pt>
                <c:pt idx="14">
                  <c:v>15.02.2023</c:v>
                </c:pt>
                <c:pt idx="15">
                  <c:v>16.02.2023</c:v>
                </c:pt>
                <c:pt idx="16">
                  <c:v>17.02.2023</c:v>
                </c:pt>
                <c:pt idx="17">
                  <c:v>18.02.2023</c:v>
                </c:pt>
                <c:pt idx="18">
                  <c:v>19.02.2023</c:v>
                </c:pt>
                <c:pt idx="19">
                  <c:v>20.02.2023</c:v>
                </c:pt>
                <c:pt idx="20">
                  <c:v>21.02.2023</c:v>
                </c:pt>
                <c:pt idx="21">
                  <c:v>22.02.2023</c:v>
                </c:pt>
                <c:pt idx="22">
                  <c:v>23.02.2023</c:v>
                </c:pt>
                <c:pt idx="23">
                  <c:v>24.02.2023</c:v>
                </c:pt>
                <c:pt idx="24">
                  <c:v>25.02.2023</c:v>
                </c:pt>
                <c:pt idx="25">
                  <c:v>26.02.2023</c:v>
                </c:pt>
                <c:pt idx="26">
                  <c:v>27.02.2023</c:v>
                </c:pt>
                <c:pt idx="27">
                  <c:v>28.02.2023</c:v>
                </c:pt>
              </c:strCache>
            </c:strRef>
          </c:cat>
          <c:val>
            <c:numRef>
              <c:f>'Техничка commodities'!$T$33:$T$60</c:f>
              <c:numCache>
                <c:formatCode>0.0000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45-4759-902E-799CD5027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504384"/>
        <c:axId val="376504776"/>
      </c:lineChart>
      <c:catAx>
        <c:axId val="37650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504776"/>
        <c:crosses val="autoZero"/>
        <c:auto val="1"/>
        <c:lblAlgn val="ctr"/>
        <c:lblOffset val="100"/>
        <c:noMultiLvlLbl val="0"/>
      </c:catAx>
      <c:valAx>
        <c:axId val="37650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50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7303481643107865"/>
                  <c:y val="-0.194192306802786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commodities'!$S$61:$S$91</c:f>
              <c:strCache>
                <c:ptCount val="31"/>
                <c:pt idx="0">
                  <c:v>01.03.2023</c:v>
                </c:pt>
                <c:pt idx="1">
                  <c:v>02.03.2023</c:v>
                </c:pt>
                <c:pt idx="2">
                  <c:v>03.03.2023</c:v>
                </c:pt>
                <c:pt idx="3">
                  <c:v>04.03.2023</c:v>
                </c:pt>
                <c:pt idx="4">
                  <c:v>05.03.2023</c:v>
                </c:pt>
                <c:pt idx="5">
                  <c:v>06.03.2023</c:v>
                </c:pt>
                <c:pt idx="6">
                  <c:v>07.03.2023</c:v>
                </c:pt>
                <c:pt idx="7">
                  <c:v>08.03.2023</c:v>
                </c:pt>
                <c:pt idx="8">
                  <c:v>09.03.2023</c:v>
                </c:pt>
                <c:pt idx="9">
                  <c:v>10.03.2023</c:v>
                </c:pt>
                <c:pt idx="10">
                  <c:v>11.03.2023</c:v>
                </c:pt>
                <c:pt idx="11">
                  <c:v>12.03.2023</c:v>
                </c:pt>
                <c:pt idx="12">
                  <c:v>13.03.2023</c:v>
                </c:pt>
                <c:pt idx="13">
                  <c:v>14.03.2023</c:v>
                </c:pt>
                <c:pt idx="14">
                  <c:v>15.03.2023</c:v>
                </c:pt>
                <c:pt idx="15">
                  <c:v>16.03.2023</c:v>
                </c:pt>
                <c:pt idx="16">
                  <c:v>17.03.2023</c:v>
                </c:pt>
                <c:pt idx="17">
                  <c:v>18.03.2023</c:v>
                </c:pt>
                <c:pt idx="18">
                  <c:v>19.03.2023</c:v>
                </c:pt>
                <c:pt idx="19">
                  <c:v>20.03.2023</c:v>
                </c:pt>
                <c:pt idx="20">
                  <c:v>21.03.2023</c:v>
                </c:pt>
                <c:pt idx="21">
                  <c:v>22.03.2023</c:v>
                </c:pt>
                <c:pt idx="22">
                  <c:v>23.03.2023</c:v>
                </c:pt>
                <c:pt idx="23">
                  <c:v>24.03.2023</c:v>
                </c:pt>
                <c:pt idx="24">
                  <c:v>25.03.2023</c:v>
                </c:pt>
                <c:pt idx="25">
                  <c:v>26.03.2023</c:v>
                </c:pt>
                <c:pt idx="26">
                  <c:v>27.03.2023</c:v>
                </c:pt>
                <c:pt idx="27">
                  <c:v>28.03.2023</c:v>
                </c:pt>
                <c:pt idx="28">
                  <c:v>29.03.2023</c:v>
                </c:pt>
                <c:pt idx="29">
                  <c:v>30.03.2023</c:v>
                </c:pt>
                <c:pt idx="30">
                  <c:v>31.03.2023</c:v>
                </c:pt>
              </c:strCache>
            </c:strRef>
          </c:cat>
          <c:val>
            <c:numRef>
              <c:f>'Техничка commodities'!$T$61:$T$91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11-4A11-AE58-DEEF745A5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038128"/>
        <c:axId val="378038520"/>
      </c:lineChart>
      <c:catAx>
        <c:axId val="37803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38520"/>
        <c:crosses val="autoZero"/>
        <c:auto val="1"/>
        <c:lblAlgn val="ctr"/>
        <c:lblOffset val="100"/>
        <c:noMultiLvlLbl val="0"/>
      </c:catAx>
      <c:valAx>
        <c:axId val="37803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38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3997723176169244"/>
                  <c:y val="-0.359235378823197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commodities'!$S$92:$S$121</c:f>
              <c:strCache>
                <c:ptCount val="30"/>
                <c:pt idx="0">
                  <c:v>01.04.2023</c:v>
                </c:pt>
                <c:pt idx="1">
                  <c:v>02.04.2023</c:v>
                </c:pt>
                <c:pt idx="2">
                  <c:v>03.04.2023</c:v>
                </c:pt>
                <c:pt idx="3">
                  <c:v>04.04.2023</c:v>
                </c:pt>
                <c:pt idx="4">
                  <c:v>05.04.2023</c:v>
                </c:pt>
                <c:pt idx="5">
                  <c:v>06.04.2023</c:v>
                </c:pt>
                <c:pt idx="6">
                  <c:v>07.04.2023</c:v>
                </c:pt>
                <c:pt idx="7">
                  <c:v>08.04.2023</c:v>
                </c:pt>
                <c:pt idx="8">
                  <c:v>09.04.2023</c:v>
                </c:pt>
                <c:pt idx="9">
                  <c:v>10.04.2023</c:v>
                </c:pt>
                <c:pt idx="10">
                  <c:v>11.04.2023</c:v>
                </c:pt>
                <c:pt idx="11">
                  <c:v>12.04.2023</c:v>
                </c:pt>
                <c:pt idx="12">
                  <c:v>13.04.2023</c:v>
                </c:pt>
                <c:pt idx="13">
                  <c:v>14.04.2023</c:v>
                </c:pt>
                <c:pt idx="14">
                  <c:v>15.04.2023</c:v>
                </c:pt>
                <c:pt idx="15">
                  <c:v>16.04.2023</c:v>
                </c:pt>
                <c:pt idx="16">
                  <c:v>17.04.2023</c:v>
                </c:pt>
                <c:pt idx="17">
                  <c:v>18.04.2023</c:v>
                </c:pt>
                <c:pt idx="18">
                  <c:v>19.04.2023</c:v>
                </c:pt>
                <c:pt idx="19">
                  <c:v>20.04.2023</c:v>
                </c:pt>
                <c:pt idx="20">
                  <c:v>21.04.2023</c:v>
                </c:pt>
                <c:pt idx="21">
                  <c:v>22.04.2023</c:v>
                </c:pt>
                <c:pt idx="22">
                  <c:v>23.04.2023</c:v>
                </c:pt>
                <c:pt idx="23">
                  <c:v>24.04.2023</c:v>
                </c:pt>
                <c:pt idx="24">
                  <c:v>25.04.2023</c:v>
                </c:pt>
                <c:pt idx="25">
                  <c:v>26.04.2023</c:v>
                </c:pt>
                <c:pt idx="26">
                  <c:v>27.04.2023</c:v>
                </c:pt>
                <c:pt idx="27">
                  <c:v>28.04.2023</c:v>
                </c:pt>
                <c:pt idx="28">
                  <c:v>29.04.2023</c:v>
                </c:pt>
                <c:pt idx="29">
                  <c:v>30.04.2023</c:v>
                </c:pt>
              </c:strCache>
            </c:strRef>
          </c:cat>
          <c:val>
            <c:numRef>
              <c:f>'Техничка commodities'!$T$92:$T$121</c:f>
              <c:numCache>
                <c:formatCode>0.0000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D5-42E1-9657-97AA5ED5C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038912"/>
        <c:axId val="378039304"/>
      </c:lineChart>
      <c:catAx>
        <c:axId val="37803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39304"/>
        <c:crosses val="autoZero"/>
        <c:auto val="1"/>
        <c:lblAlgn val="ctr"/>
        <c:lblOffset val="100"/>
        <c:noMultiLvlLbl val="0"/>
      </c:catAx>
      <c:valAx>
        <c:axId val="37803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3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05180828300077"/>
                  <c:y val="-0.157905179475881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commodities'!$S$122:$S$152</c:f>
              <c:strCache>
                <c:ptCount val="31"/>
                <c:pt idx="0">
                  <c:v>01.05.2023</c:v>
                </c:pt>
                <c:pt idx="1">
                  <c:v>02.05.2023</c:v>
                </c:pt>
                <c:pt idx="2">
                  <c:v>03.05.2023</c:v>
                </c:pt>
                <c:pt idx="3">
                  <c:v>04.05.2023</c:v>
                </c:pt>
                <c:pt idx="4">
                  <c:v>05.05.2023</c:v>
                </c:pt>
                <c:pt idx="5">
                  <c:v>06.05.2023</c:v>
                </c:pt>
                <c:pt idx="6">
                  <c:v>07.05.2023</c:v>
                </c:pt>
                <c:pt idx="7">
                  <c:v>08.05.2023</c:v>
                </c:pt>
                <c:pt idx="8">
                  <c:v>09.05.2023</c:v>
                </c:pt>
                <c:pt idx="9">
                  <c:v>10.05.2023</c:v>
                </c:pt>
                <c:pt idx="10">
                  <c:v>11.05.2023</c:v>
                </c:pt>
                <c:pt idx="11">
                  <c:v>12.05.2023</c:v>
                </c:pt>
                <c:pt idx="12">
                  <c:v>13.05.2023</c:v>
                </c:pt>
                <c:pt idx="13">
                  <c:v>14.05.2023</c:v>
                </c:pt>
                <c:pt idx="14">
                  <c:v>15.05.2023</c:v>
                </c:pt>
                <c:pt idx="15">
                  <c:v>16.05.2023</c:v>
                </c:pt>
                <c:pt idx="16">
                  <c:v>17.05.2023</c:v>
                </c:pt>
                <c:pt idx="17">
                  <c:v>18.05.2023</c:v>
                </c:pt>
                <c:pt idx="18">
                  <c:v>19.05.2023</c:v>
                </c:pt>
                <c:pt idx="19">
                  <c:v>20.05.2023</c:v>
                </c:pt>
                <c:pt idx="20">
                  <c:v>21.05.2023</c:v>
                </c:pt>
                <c:pt idx="21">
                  <c:v>22.05.2023</c:v>
                </c:pt>
                <c:pt idx="22">
                  <c:v>23.05.2023</c:v>
                </c:pt>
                <c:pt idx="23">
                  <c:v>24.05.2023</c:v>
                </c:pt>
                <c:pt idx="24">
                  <c:v>25.05.2023</c:v>
                </c:pt>
                <c:pt idx="25">
                  <c:v>26.05.2023</c:v>
                </c:pt>
                <c:pt idx="26">
                  <c:v>27.05.2023</c:v>
                </c:pt>
                <c:pt idx="27">
                  <c:v>28.05.2023</c:v>
                </c:pt>
                <c:pt idx="28">
                  <c:v>29.05.2023</c:v>
                </c:pt>
                <c:pt idx="29">
                  <c:v>30.05.2023</c:v>
                </c:pt>
                <c:pt idx="30">
                  <c:v>31.05.2023</c:v>
                </c:pt>
              </c:strCache>
            </c:strRef>
          </c:cat>
          <c:val>
            <c:numRef>
              <c:f>'Техничка commodities'!$T$122:$T$152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57-49BF-BFBC-0F6271E62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040480"/>
        <c:axId val="378040872"/>
      </c:lineChart>
      <c:catAx>
        <c:axId val="37804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40872"/>
        <c:crosses val="autoZero"/>
        <c:auto val="1"/>
        <c:lblAlgn val="ctr"/>
        <c:lblOffset val="100"/>
        <c:noMultiLvlLbl val="0"/>
      </c:catAx>
      <c:valAx>
        <c:axId val="378040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4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forward val="3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commodities'!$S$153:$S$182</c:f>
              <c:strCache>
                <c:ptCount val="30"/>
                <c:pt idx="0">
                  <c:v>01.06.2023</c:v>
                </c:pt>
                <c:pt idx="1">
                  <c:v>02.06.2023</c:v>
                </c:pt>
                <c:pt idx="2">
                  <c:v>03.06.2023</c:v>
                </c:pt>
                <c:pt idx="3">
                  <c:v>04.06.2023</c:v>
                </c:pt>
                <c:pt idx="4">
                  <c:v>05.06.2023</c:v>
                </c:pt>
                <c:pt idx="5">
                  <c:v>06.06.2023</c:v>
                </c:pt>
                <c:pt idx="6">
                  <c:v>07.06.2023</c:v>
                </c:pt>
                <c:pt idx="7">
                  <c:v>08.06.2023</c:v>
                </c:pt>
                <c:pt idx="8">
                  <c:v>09.06.2023</c:v>
                </c:pt>
                <c:pt idx="9">
                  <c:v>10.06.2023</c:v>
                </c:pt>
                <c:pt idx="10">
                  <c:v>11.06.2023</c:v>
                </c:pt>
                <c:pt idx="11">
                  <c:v>12.06.2023</c:v>
                </c:pt>
                <c:pt idx="12">
                  <c:v>13.06.2023</c:v>
                </c:pt>
                <c:pt idx="13">
                  <c:v>14.06.2023</c:v>
                </c:pt>
                <c:pt idx="14">
                  <c:v>15.06.2023</c:v>
                </c:pt>
                <c:pt idx="15">
                  <c:v>16.06.2023</c:v>
                </c:pt>
                <c:pt idx="16">
                  <c:v>17.06.2023</c:v>
                </c:pt>
                <c:pt idx="17">
                  <c:v>18.06.2023</c:v>
                </c:pt>
                <c:pt idx="18">
                  <c:v>19.06.2023</c:v>
                </c:pt>
                <c:pt idx="19">
                  <c:v>20.06.2023</c:v>
                </c:pt>
                <c:pt idx="20">
                  <c:v>21.06.2023</c:v>
                </c:pt>
                <c:pt idx="21">
                  <c:v>22.06.2023</c:v>
                </c:pt>
                <c:pt idx="22">
                  <c:v>23.06.2023</c:v>
                </c:pt>
                <c:pt idx="23">
                  <c:v>24.06.2023</c:v>
                </c:pt>
                <c:pt idx="24">
                  <c:v>25.06.2023</c:v>
                </c:pt>
                <c:pt idx="25">
                  <c:v>26.06.2023</c:v>
                </c:pt>
                <c:pt idx="26">
                  <c:v>27.06.2023</c:v>
                </c:pt>
                <c:pt idx="27">
                  <c:v>28.06.2023</c:v>
                </c:pt>
                <c:pt idx="28">
                  <c:v>29.06.2023</c:v>
                </c:pt>
                <c:pt idx="29">
                  <c:v>30.06.2023</c:v>
                </c:pt>
              </c:strCache>
            </c:strRef>
          </c:cat>
          <c:val>
            <c:numRef>
              <c:f>'Техничка commodities'!$T$153:$T$182</c:f>
              <c:numCache>
                <c:formatCode>0.0000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4C-4E6C-99A8-89B1C2B0F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041264"/>
        <c:axId val="378041656"/>
      </c:lineChart>
      <c:catAx>
        <c:axId val="37804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41656"/>
        <c:crosses val="autoZero"/>
        <c:auto val="1"/>
        <c:lblAlgn val="ctr"/>
        <c:lblOffset val="100"/>
        <c:noMultiLvlLbl val="0"/>
      </c:catAx>
      <c:valAx>
        <c:axId val="37804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41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445382580189524"/>
                  <c:y val="-0.131401006170187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commodities'!$V$2:$V$32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'Техничка commodities'!$W$2:$W$32</c:f>
              <c:numCache>
                <c:formatCode>0.0000</c:formatCode>
                <c:ptCount val="31"/>
                <c:pt idx="0">
                  <c:v>1775</c:v>
                </c:pt>
                <c:pt idx="1">
                  <c:v>1775</c:v>
                </c:pt>
                <c:pt idx="2">
                  <c:v>1775</c:v>
                </c:pt>
                <c:pt idx="3">
                  <c:v>1775</c:v>
                </c:pt>
                <c:pt idx="4">
                  <c:v>1775</c:v>
                </c:pt>
                <c:pt idx="5">
                  <c:v>1775</c:v>
                </c:pt>
                <c:pt idx="6">
                  <c:v>1775</c:v>
                </c:pt>
                <c:pt idx="7">
                  <c:v>1775</c:v>
                </c:pt>
                <c:pt idx="8">
                  <c:v>1775</c:v>
                </c:pt>
                <c:pt idx="9">
                  <c:v>1775</c:v>
                </c:pt>
                <c:pt idx="10">
                  <c:v>1775</c:v>
                </c:pt>
                <c:pt idx="11">
                  <c:v>1775</c:v>
                </c:pt>
                <c:pt idx="12">
                  <c:v>1775</c:v>
                </c:pt>
                <c:pt idx="13">
                  <c:v>1775</c:v>
                </c:pt>
                <c:pt idx="14">
                  <c:v>1775</c:v>
                </c:pt>
                <c:pt idx="15">
                  <c:v>1775</c:v>
                </c:pt>
                <c:pt idx="16">
                  <c:v>1775</c:v>
                </c:pt>
                <c:pt idx="17">
                  <c:v>1775</c:v>
                </c:pt>
                <c:pt idx="18">
                  <c:v>1775</c:v>
                </c:pt>
                <c:pt idx="19">
                  <c:v>1775</c:v>
                </c:pt>
                <c:pt idx="20">
                  <c:v>1775</c:v>
                </c:pt>
                <c:pt idx="21">
                  <c:v>1775</c:v>
                </c:pt>
                <c:pt idx="22">
                  <c:v>1775</c:v>
                </c:pt>
                <c:pt idx="23">
                  <c:v>1775</c:v>
                </c:pt>
                <c:pt idx="24">
                  <c:v>1775</c:v>
                </c:pt>
                <c:pt idx="25">
                  <c:v>1775</c:v>
                </c:pt>
                <c:pt idx="26">
                  <c:v>1775</c:v>
                </c:pt>
                <c:pt idx="27">
                  <c:v>1775</c:v>
                </c:pt>
                <c:pt idx="28">
                  <c:v>1775</c:v>
                </c:pt>
                <c:pt idx="29">
                  <c:v>1775</c:v>
                </c:pt>
                <c:pt idx="30">
                  <c:v>1775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19-4E19-9024-9FEB2B31F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042832"/>
        <c:axId val="378043224"/>
      </c:lineChart>
      <c:catAx>
        <c:axId val="37804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43224"/>
        <c:crosses val="autoZero"/>
        <c:auto val="1"/>
        <c:lblAlgn val="ctr"/>
        <c:lblOffset val="100"/>
        <c:noMultiLvlLbl val="0"/>
      </c:catAx>
      <c:valAx>
        <c:axId val="37804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4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0180670187310923"/>
                  <c:y val="-0.342542156047671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commodities'!$V$33:$V$60</c:f>
              <c:strCache>
                <c:ptCount val="28"/>
                <c:pt idx="0">
                  <c:v>01.02.2023</c:v>
                </c:pt>
                <c:pt idx="1">
                  <c:v>02.02.2023</c:v>
                </c:pt>
                <c:pt idx="2">
                  <c:v>03.02.2023</c:v>
                </c:pt>
                <c:pt idx="3">
                  <c:v>04.02.2023</c:v>
                </c:pt>
                <c:pt idx="4">
                  <c:v>05.02.2023</c:v>
                </c:pt>
                <c:pt idx="5">
                  <c:v>06.02.2023</c:v>
                </c:pt>
                <c:pt idx="6">
                  <c:v>07.02.2023</c:v>
                </c:pt>
                <c:pt idx="7">
                  <c:v>08.02.2023</c:v>
                </c:pt>
                <c:pt idx="8">
                  <c:v>09.02.2023</c:v>
                </c:pt>
                <c:pt idx="9">
                  <c:v>10.02.2023</c:v>
                </c:pt>
                <c:pt idx="10">
                  <c:v>11.02.2023</c:v>
                </c:pt>
                <c:pt idx="11">
                  <c:v>12.02.2023</c:v>
                </c:pt>
                <c:pt idx="12">
                  <c:v>13.02.2023</c:v>
                </c:pt>
                <c:pt idx="13">
                  <c:v>14.02.2023</c:v>
                </c:pt>
                <c:pt idx="14">
                  <c:v>15.02.2023</c:v>
                </c:pt>
                <c:pt idx="15">
                  <c:v>16.02.2023</c:v>
                </c:pt>
                <c:pt idx="16">
                  <c:v>17.02.2023</c:v>
                </c:pt>
                <c:pt idx="17">
                  <c:v>18.02.2023</c:v>
                </c:pt>
                <c:pt idx="18">
                  <c:v>19.02.2023</c:v>
                </c:pt>
                <c:pt idx="19">
                  <c:v>20.02.2023</c:v>
                </c:pt>
                <c:pt idx="20">
                  <c:v>21.02.2023</c:v>
                </c:pt>
                <c:pt idx="21">
                  <c:v>22.02.2023</c:v>
                </c:pt>
                <c:pt idx="22">
                  <c:v>23.02.2023</c:v>
                </c:pt>
                <c:pt idx="23">
                  <c:v>24.02.2023</c:v>
                </c:pt>
                <c:pt idx="24">
                  <c:v>25.02.2023</c:v>
                </c:pt>
                <c:pt idx="25">
                  <c:v>26.02.2023</c:v>
                </c:pt>
                <c:pt idx="26">
                  <c:v>27.02.2023</c:v>
                </c:pt>
                <c:pt idx="27">
                  <c:v>28.02.2023</c:v>
                </c:pt>
              </c:strCache>
            </c:strRef>
          </c:cat>
          <c:val>
            <c:numRef>
              <c:f>'Техничка commodities'!$W$33:$W$60</c:f>
              <c:numCache>
                <c:formatCode>0.0000</c:formatCode>
                <c:ptCount val="28"/>
                <c:pt idx="0">
                  <c:v>1775</c:v>
                </c:pt>
                <c:pt idx="1">
                  <c:v>1775</c:v>
                </c:pt>
                <c:pt idx="2">
                  <c:v>1775</c:v>
                </c:pt>
                <c:pt idx="3">
                  <c:v>1775</c:v>
                </c:pt>
                <c:pt idx="4">
                  <c:v>1775</c:v>
                </c:pt>
                <c:pt idx="5">
                  <c:v>1775</c:v>
                </c:pt>
                <c:pt idx="6">
                  <c:v>1775</c:v>
                </c:pt>
                <c:pt idx="7">
                  <c:v>1775</c:v>
                </c:pt>
                <c:pt idx="8">
                  <c:v>1775</c:v>
                </c:pt>
                <c:pt idx="9">
                  <c:v>1775</c:v>
                </c:pt>
                <c:pt idx="10">
                  <c:v>1775</c:v>
                </c:pt>
                <c:pt idx="11">
                  <c:v>1775</c:v>
                </c:pt>
                <c:pt idx="12">
                  <c:v>1775</c:v>
                </c:pt>
                <c:pt idx="13">
                  <c:v>1775</c:v>
                </c:pt>
                <c:pt idx="14">
                  <c:v>1775</c:v>
                </c:pt>
                <c:pt idx="15">
                  <c:v>1775</c:v>
                </c:pt>
                <c:pt idx="16">
                  <c:v>1775</c:v>
                </c:pt>
                <c:pt idx="17">
                  <c:v>1775</c:v>
                </c:pt>
                <c:pt idx="18">
                  <c:v>1775</c:v>
                </c:pt>
                <c:pt idx="19">
                  <c:v>1775</c:v>
                </c:pt>
                <c:pt idx="20">
                  <c:v>1775</c:v>
                </c:pt>
                <c:pt idx="21">
                  <c:v>1775</c:v>
                </c:pt>
                <c:pt idx="22">
                  <c:v>1775</c:v>
                </c:pt>
                <c:pt idx="23">
                  <c:v>1775</c:v>
                </c:pt>
                <c:pt idx="24">
                  <c:v>1775</c:v>
                </c:pt>
                <c:pt idx="25">
                  <c:v>1775</c:v>
                </c:pt>
                <c:pt idx="26">
                  <c:v>1775</c:v>
                </c:pt>
                <c:pt idx="27">
                  <c:v>1775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3C-498F-8AB4-C99DBCAE2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043616"/>
        <c:axId val="378044008"/>
      </c:lineChart>
      <c:catAx>
        <c:axId val="37804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44008"/>
        <c:crosses val="autoZero"/>
        <c:auto val="1"/>
        <c:lblAlgn val="ctr"/>
        <c:lblOffset val="100"/>
        <c:noMultiLvlLbl val="0"/>
      </c:catAx>
      <c:valAx>
        <c:axId val="37804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4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887149648462617"/>
                  <c:y val="-0.189845544477323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commodities'!$V$61:$V$91</c:f>
              <c:strCache>
                <c:ptCount val="31"/>
                <c:pt idx="0">
                  <c:v>01.03.2023</c:v>
                </c:pt>
                <c:pt idx="1">
                  <c:v>02.03.2023</c:v>
                </c:pt>
                <c:pt idx="2">
                  <c:v>03.03.2023</c:v>
                </c:pt>
                <c:pt idx="3">
                  <c:v>04.03.2023</c:v>
                </c:pt>
                <c:pt idx="4">
                  <c:v>05.03.2023</c:v>
                </c:pt>
                <c:pt idx="5">
                  <c:v>06.03.2023</c:v>
                </c:pt>
                <c:pt idx="6">
                  <c:v>07.03.2023</c:v>
                </c:pt>
                <c:pt idx="7">
                  <c:v>08.03.2023</c:v>
                </c:pt>
                <c:pt idx="8">
                  <c:v>09.03.2023</c:v>
                </c:pt>
                <c:pt idx="9">
                  <c:v>10.03.2023</c:v>
                </c:pt>
                <c:pt idx="10">
                  <c:v>11.03.2023</c:v>
                </c:pt>
                <c:pt idx="11">
                  <c:v>12.03.2023</c:v>
                </c:pt>
                <c:pt idx="12">
                  <c:v>13.03.2023</c:v>
                </c:pt>
                <c:pt idx="13">
                  <c:v>14.03.2023</c:v>
                </c:pt>
                <c:pt idx="14">
                  <c:v>15.03.2023</c:v>
                </c:pt>
                <c:pt idx="15">
                  <c:v>16.03.2023</c:v>
                </c:pt>
                <c:pt idx="16">
                  <c:v>17.03.2023</c:v>
                </c:pt>
                <c:pt idx="17">
                  <c:v>18.03.2023</c:v>
                </c:pt>
                <c:pt idx="18">
                  <c:v>19.03.2023</c:v>
                </c:pt>
                <c:pt idx="19">
                  <c:v>20.03.2023</c:v>
                </c:pt>
                <c:pt idx="20">
                  <c:v>21.03.2023</c:v>
                </c:pt>
                <c:pt idx="21">
                  <c:v>22.03.2023</c:v>
                </c:pt>
                <c:pt idx="22">
                  <c:v>23.03.2023</c:v>
                </c:pt>
                <c:pt idx="23">
                  <c:v>24.03.2023</c:v>
                </c:pt>
                <c:pt idx="24">
                  <c:v>25.03.2023</c:v>
                </c:pt>
                <c:pt idx="25">
                  <c:v>26.03.2023</c:v>
                </c:pt>
                <c:pt idx="26">
                  <c:v>27.03.2023</c:v>
                </c:pt>
                <c:pt idx="27">
                  <c:v>28.03.2023</c:v>
                </c:pt>
                <c:pt idx="28">
                  <c:v>29.03.2023</c:v>
                </c:pt>
                <c:pt idx="29">
                  <c:v>30.03.2023</c:v>
                </c:pt>
                <c:pt idx="30">
                  <c:v>31.03.2023</c:v>
                </c:pt>
              </c:strCache>
            </c:strRef>
          </c:cat>
          <c:val>
            <c:numRef>
              <c:f>'Техничка commodities'!$W$61:$W$91</c:f>
              <c:numCache>
                <c:formatCode>0.0000</c:formatCode>
                <c:ptCount val="31"/>
                <c:pt idx="0">
                  <c:v>1775</c:v>
                </c:pt>
                <c:pt idx="1">
                  <c:v>1775</c:v>
                </c:pt>
                <c:pt idx="2">
                  <c:v>1775</c:v>
                </c:pt>
                <c:pt idx="3">
                  <c:v>1775</c:v>
                </c:pt>
                <c:pt idx="4">
                  <c:v>1775</c:v>
                </c:pt>
                <c:pt idx="5">
                  <c:v>1775</c:v>
                </c:pt>
                <c:pt idx="6">
                  <c:v>1775</c:v>
                </c:pt>
                <c:pt idx="7">
                  <c:v>1775</c:v>
                </c:pt>
                <c:pt idx="8">
                  <c:v>1775</c:v>
                </c:pt>
                <c:pt idx="9">
                  <c:v>1775</c:v>
                </c:pt>
                <c:pt idx="10">
                  <c:v>1775</c:v>
                </c:pt>
                <c:pt idx="11">
                  <c:v>1775</c:v>
                </c:pt>
                <c:pt idx="12">
                  <c:v>1775</c:v>
                </c:pt>
                <c:pt idx="13">
                  <c:v>1775</c:v>
                </c:pt>
                <c:pt idx="14">
                  <c:v>1775</c:v>
                </c:pt>
                <c:pt idx="15">
                  <c:v>1775</c:v>
                </c:pt>
                <c:pt idx="16">
                  <c:v>1775</c:v>
                </c:pt>
                <c:pt idx="17">
                  <c:v>1775</c:v>
                </c:pt>
                <c:pt idx="18">
                  <c:v>1775</c:v>
                </c:pt>
                <c:pt idx="19">
                  <c:v>1775</c:v>
                </c:pt>
                <c:pt idx="20">
                  <c:v>1775</c:v>
                </c:pt>
                <c:pt idx="21">
                  <c:v>1775</c:v>
                </c:pt>
                <c:pt idx="22">
                  <c:v>1775</c:v>
                </c:pt>
                <c:pt idx="23">
                  <c:v>1775</c:v>
                </c:pt>
                <c:pt idx="24">
                  <c:v>1775</c:v>
                </c:pt>
                <c:pt idx="25">
                  <c:v>1775</c:v>
                </c:pt>
                <c:pt idx="26">
                  <c:v>1775</c:v>
                </c:pt>
                <c:pt idx="27">
                  <c:v>1775</c:v>
                </c:pt>
                <c:pt idx="28">
                  <c:v>1775</c:v>
                </c:pt>
                <c:pt idx="29">
                  <c:v>1775</c:v>
                </c:pt>
                <c:pt idx="30">
                  <c:v>1775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71-4B0B-AAD7-1452F1B5C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045184"/>
        <c:axId val="378045576"/>
      </c:lineChart>
      <c:catAx>
        <c:axId val="37804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45576"/>
        <c:crosses val="autoZero"/>
        <c:auto val="1"/>
        <c:lblAlgn val="ctr"/>
        <c:lblOffset val="100"/>
        <c:noMultiLvlLbl val="0"/>
      </c:catAx>
      <c:valAx>
        <c:axId val="37804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4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9949530405084906"/>
                  <c:y val="-0.131401006170187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commodities'!$V$92:$V$121</c:f>
              <c:strCache>
                <c:ptCount val="30"/>
                <c:pt idx="0">
                  <c:v>01.04.2023</c:v>
                </c:pt>
                <c:pt idx="1">
                  <c:v>02.04.2023</c:v>
                </c:pt>
                <c:pt idx="2">
                  <c:v>03.04.2023</c:v>
                </c:pt>
                <c:pt idx="3">
                  <c:v>04.04.2023</c:v>
                </c:pt>
                <c:pt idx="4">
                  <c:v>05.04.2023</c:v>
                </c:pt>
                <c:pt idx="5">
                  <c:v>06.04.2023</c:v>
                </c:pt>
                <c:pt idx="6">
                  <c:v>07.04.2023</c:v>
                </c:pt>
                <c:pt idx="7">
                  <c:v>08.04.2023</c:v>
                </c:pt>
                <c:pt idx="8">
                  <c:v>09.04.2023</c:v>
                </c:pt>
                <c:pt idx="9">
                  <c:v>10.04.2023</c:v>
                </c:pt>
                <c:pt idx="10">
                  <c:v>11.04.2023</c:v>
                </c:pt>
                <c:pt idx="11">
                  <c:v>12.04.2023</c:v>
                </c:pt>
                <c:pt idx="12">
                  <c:v>13.04.2023</c:v>
                </c:pt>
                <c:pt idx="13">
                  <c:v>14.04.2023</c:v>
                </c:pt>
                <c:pt idx="14">
                  <c:v>15.04.2023</c:v>
                </c:pt>
                <c:pt idx="15">
                  <c:v>16.04.2023</c:v>
                </c:pt>
                <c:pt idx="16">
                  <c:v>17.04.2023</c:v>
                </c:pt>
                <c:pt idx="17">
                  <c:v>18.04.2023</c:v>
                </c:pt>
                <c:pt idx="18">
                  <c:v>19.04.2023</c:v>
                </c:pt>
                <c:pt idx="19">
                  <c:v>20.04.2023</c:v>
                </c:pt>
                <c:pt idx="20">
                  <c:v>21.04.2023</c:v>
                </c:pt>
                <c:pt idx="21">
                  <c:v>22.04.2023</c:v>
                </c:pt>
                <c:pt idx="22">
                  <c:v>23.04.2023</c:v>
                </c:pt>
                <c:pt idx="23">
                  <c:v>24.04.2023</c:v>
                </c:pt>
                <c:pt idx="24">
                  <c:v>25.04.2023</c:v>
                </c:pt>
                <c:pt idx="25">
                  <c:v>26.04.2023</c:v>
                </c:pt>
                <c:pt idx="26">
                  <c:v>27.04.2023</c:v>
                </c:pt>
                <c:pt idx="27">
                  <c:v>28.04.2023</c:v>
                </c:pt>
                <c:pt idx="28">
                  <c:v>29.04.2023</c:v>
                </c:pt>
                <c:pt idx="29">
                  <c:v>30.04.2023</c:v>
                </c:pt>
              </c:strCache>
            </c:strRef>
          </c:cat>
          <c:val>
            <c:numRef>
              <c:f>'Техничка commodities'!$W$92:$W$121</c:f>
              <c:numCache>
                <c:formatCode>0.0000</c:formatCode>
                <c:ptCount val="30"/>
                <c:pt idx="0">
                  <c:v>1775</c:v>
                </c:pt>
                <c:pt idx="1">
                  <c:v>1775</c:v>
                </c:pt>
                <c:pt idx="2">
                  <c:v>1775</c:v>
                </c:pt>
                <c:pt idx="3">
                  <c:v>1775</c:v>
                </c:pt>
                <c:pt idx="4">
                  <c:v>1775</c:v>
                </c:pt>
                <c:pt idx="5">
                  <c:v>1775</c:v>
                </c:pt>
                <c:pt idx="6">
                  <c:v>1775</c:v>
                </c:pt>
                <c:pt idx="7">
                  <c:v>1775</c:v>
                </c:pt>
                <c:pt idx="8">
                  <c:v>1775</c:v>
                </c:pt>
                <c:pt idx="9">
                  <c:v>1775</c:v>
                </c:pt>
                <c:pt idx="10">
                  <c:v>1775</c:v>
                </c:pt>
                <c:pt idx="11">
                  <c:v>1775</c:v>
                </c:pt>
                <c:pt idx="12">
                  <c:v>1775</c:v>
                </c:pt>
                <c:pt idx="13">
                  <c:v>1775</c:v>
                </c:pt>
                <c:pt idx="14">
                  <c:v>1775</c:v>
                </c:pt>
                <c:pt idx="15">
                  <c:v>1775</c:v>
                </c:pt>
                <c:pt idx="16">
                  <c:v>1775</c:v>
                </c:pt>
                <c:pt idx="17">
                  <c:v>1775</c:v>
                </c:pt>
                <c:pt idx="18">
                  <c:v>1775</c:v>
                </c:pt>
                <c:pt idx="19">
                  <c:v>1775</c:v>
                </c:pt>
                <c:pt idx="20">
                  <c:v>1775</c:v>
                </c:pt>
                <c:pt idx="21">
                  <c:v>1775</c:v>
                </c:pt>
                <c:pt idx="22">
                  <c:v>1775</c:v>
                </c:pt>
                <c:pt idx="23">
                  <c:v>1775</c:v>
                </c:pt>
                <c:pt idx="24">
                  <c:v>1775</c:v>
                </c:pt>
                <c:pt idx="25">
                  <c:v>1775</c:v>
                </c:pt>
                <c:pt idx="26">
                  <c:v>1775</c:v>
                </c:pt>
                <c:pt idx="27">
                  <c:v>1775</c:v>
                </c:pt>
                <c:pt idx="28">
                  <c:v>1775</c:v>
                </c:pt>
                <c:pt idx="29">
                  <c:v>1775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39-47C0-996C-B152488F4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046360"/>
        <c:axId val="378046752"/>
      </c:lineChart>
      <c:catAx>
        <c:axId val="378046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46752"/>
        <c:crosses val="autoZero"/>
        <c:auto val="1"/>
        <c:lblAlgn val="ctr"/>
        <c:lblOffset val="100"/>
        <c:noMultiLvlLbl val="0"/>
      </c:catAx>
      <c:valAx>
        <c:axId val="37804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46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2122758751541594"/>
                  <c:y val="-0.2891278600564068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commodities'!$V$122:$V$152</c:f>
              <c:strCache>
                <c:ptCount val="31"/>
                <c:pt idx="0">
                  <c:v>01.05.2023</c:v>
                </c:pt>
                <c:pt idx="1">
                  <c:v>02.05.2023</c:v>
                </c:pt>
                <c:pt idx="2">
                  <c:v>03.05.2023</c:v>
                </c:pt>
                <c:pt idx="3">
                  <c:v>04.05.2023</c:v>
                </c:pt>
                <c:pt idx="4">
                  <c:v>05.05.2023</c:v>
                </c:pt>
                <c:pt idx="5">
                  <c:v>06.05.2023</c:v>
                </c:pt>
                <c:pt idx="6">
                  <c:v>07.05.2023</c:v>
                </c:pt>
                <c:pt idx="7">
                  <c:v>08.05.2023</c:v>
                </c:pt>
                <c:pt idx="8">
                  <c:v>09.05.2023</c:v>
                </c:pt>
                <c:pt idx="9">
                  <c:v>10.05.2023</c:v>
                </c:pt>
                <c:pt idx="10">
                  <c:v>11.05.2023</c:v>
                </c:pt>
                <c:pt idx="11">
                  <c:v>12.05.2023</c:v>
                </c:pt>
                <c:pt idx="12">
                  <c:v>13.05.2023</c:v>
                </c:pt>
                <c:pt idx="13">
                  <c:v>14.05.2023</c:v>
                </c:pt>
                <c:pt idx="14">
                  <c:v>15.05.2023</c:v>
                </c:pt>
                <c:pt idx="15">
                  <c:v>16.05.2023</c:v>
                </c:pt>
                <c:pt idx="16">
                  <c:v>17.05.2023</c:v>
                </c:pt>
                <c:pt idx="17">
                  <c:v>18.05.2023</c:v>
                </c:pt>
                <c:pt idx="18">
                  <c:v>19.05.2023</c:v>
                </c:pt>
                <c:pt idx="19">
                  <c:v>20.05.2023</c:v>
                </c:pt>
                <c:pt idx="20">
                  <c:v>21.05.2023</c:v>
                </c:pt>
                <c:pt idx="21">
                  <c:v>22.05.2023</c:v>
                </c:pt>
                <c:pt idx="22">
                  <c:v>23.05.2023</c:v>
                </c:pt>
                <c:pt idx="23">
                  <c:v>24.05.2023</c:v>
                </c:pt>
                <c:pt idx="24">
                  <c:v>25.05.2023</c:v>
                </c:pt>
                <c:pt idx="25">
                  <c:v>26.05.2023</c:v>
                </c:pt>
                <c:pt idx="26">
                  <c:v>27.05.2023</c:v>
                </c:pt>
                <c:pt idx="27">
                  <c:v>28.05.2023</c:v>
                </c:pt>
                <c:pt idx="28">
                  <c:v>29.05.2023</c:v>
                </c:pt>
                <c:pt idx="29">
                  <c:v>30.05.2023</c:v>
                </c:pt>
                <c:pt idx="30">
                  <c:v>31.05.2023</c:v>
                </c:pt>
              </c:strCache>
            </c:strRef>
          </c:cat>
          <c:val>
            <c:numRef>
              <c:f>'Техничка commodities'!$W$122:$W$152</c:f>
              <c:numCache>
                <c:formatCode>0.0000</c:formatCode>
                <c:ptCount val="31"/>
                <c:pt idx="0">
                  <c:v>1775</c:v>
                </c:pt>
                <c:pt idx="1">
                  <c:v>1775</c:v>
                </c:pt>
                <c:pt idx="2">
                  <c:v>1775</c:v>
                </c:pt>
                <c:pt idx="3">
                  <c:v>1775</c:v>
                </c:pt>
                <c:pt idx="4">
                  <c:v>1775</c:v>
                </c:pt>
                <c:pt idx="5">
                  <c:v>1775</c:v>
                </c:pt>
                <c:pt idx="6">
                  <c:v>1775</c:v>
                </c:pt>
                <c:pt idx="7">
                  <c:v>1775</c:v>
                </c:pt>
                <c:pt idx="8">
                  <c:v>1775</c:v>
                </c:pt>
                <c:pt idx="9">
                  <c:v>1775</c:v>
                </c:pt>
                <c:pt idx="10">
                  <c:v>1775</c:v>
                </c:pt>
                <c:pt idx="11">
                  <c:v>1775</c:v>
                </c:pt>
                <c:pt idx="12">
                  <c:v>1775</c:v>
                </c:pt>
                <c:pt idx="13">
                  <c:v>1775</c:v>
                </c:pt>
                <c:pt idx="14">
                  <c:v>1775</c:v>
                </c:pt>
                <c:pt idx="15">
                  <c:v>1775</c:v>
                </c:pt>
                <c:pt idx="16">
                  <c:v>1775</c:v>
                </c:pt>
                <c:pt idx="17">
                  <c:v>1775</c:v>
                </c:pt>
                <c:pt idx="18">
                  <c:v>1775</c:v>
                </c:pt>
                <c:pt idx="19">
                  <c:v>1775</c:v>
                </c:pt>
                <c:pt idx="20">
                  <c:v>1775</c:v>
                </c:pt>
                <c:pt idx="21">
                  <c:v>1775</c:v>
                </c:pt>
                <c:pt idx="22">
                  <c:v>1775</c:v>
                </c:pt>
                <c:pt idx="23">
                  <c:v>1775</c:v>
                </c:pt>
                <c:pt idx="24">
                  <c:v>1775</c:v>
                </c:pt>
                <c:pt idx="25">
                  <c:v>1775</c:v>
                </c:pt>
                <c:pt idx="26">
                  <c:v>1775</c:v>
                </c:pt>
                <c:pt idx="27">
                  <c:v>1775</c:v>
                </c:pt>
                <c:pt idx="28">
                  <c:v>1775</c:v>
                </c:pt>
                <c:pt idx="29">
                  <c:v>1775</c:v>
                </c:pt>
                <c:pt idx="30">
                  <c:v>1775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BC-4A88-9C75-BA1322210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047928"/>
        <c:axId val="378048320"/>
      </c:lineChart>
      <c:catAx>
        <c:axId val="378047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48320"/>
        <c:crosses val="autoZero"/>
        <c:auto val="1"/>
        <c:lblAlgn val="ctr"/>
        <c:lblOffset val="100"/>
        <c:noMultiLvlLbl val="0"/>
      </c:catAx>
      <c:valAx>
        <c:axId val="37804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47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834310470227366"/>
                  <c:y val="0.331136621746470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commodities'!$V$153:$V$182</c:f>
              <c:strCache>
                <c:ptCount val="30"/>
                <c:pt idx="0">
                  <c:v>01.06.2023</c:v>
                </c:pt>
                <c:pt idx="1">
                  <c:v>02.06.2023</c:v>
                </c:pt>
                <c:pt idx="2">
                  <c:v>03.06.2023</c:v>
                </c:pt>
                <c:pt idx="3">
                  <c:v>04.06.2023</c:v>
                </c:pt>
                <c:pt idx="4">
                  <c:v>05.06.2023</c:v>
                </c:pt>
                <c:pt idx="5">
                  <c:v>06.06.2023</c:v>
                </c:pt>
                <c:pt idx="6">
                  <c:v>07.06.2023</c:v>
                </c:pt>
                <c:pt idx="7">
                  <c:v>08.06.2023</c:v>
                </c:pt>
                <c:pt idx="8">
                  <c:v>09.06.2023</c:v>
                </c:pt>
                <c:pt idx="9">
                  <c:v>10.06.2023</c:v>
                </c:pt>
                <c:pt idx="10">
                  <c:v>11.06.2023</c:v>
                </c:pt>
                <c:pt idx="11">
                  <c:v>12.06.2023</c:v>
                </c:pt>
                <c:pt idx="12">
                  <c:v>13.06.2023</c:v>
                </c:pt>
                <c:pt idx="13">
                  <c:v>14.06.2023</c:v>
                </c:pt>
                <c:pt idx="14">
                  <c:v>15.06.2023</c:v>
                </c:pt>
                <c:pt idx="15">
                  <c:v>16.06.2023</c:v>
                </c:pt>
                <c:pt idx="16">
                  <c:v>17.06.2023</c:v>
                </c:pt>
                <c:pt idx="17">
                  <c:v>18.06.2023</c:v>
                </c:pt>
                <c:pt idx="18">
                  <c:v>19.06.2023</c:v>
                </c:pt>
                <c:pt idx="19">
                  <c:v>20.06.2023</c:v>
                </c:pt>
                <c:pt idx="20">
                  <c:v>21.06.2023</c:v>
                </c:pt>
                <c:pt idx="21">
                  <c:v>22.06.2023</c:v>
                </c:pt>
                <c:pt idx="22">
                  <c:v>23.06.2023</c:v>
                </c:pt>
                <c:pt idx="23">
                  <c:v>24.06.2023</c:v>
                </c:pt>
                <c:pt idx="24">
                  <c:v>25.06.2023</c:v>
                </c:pt>
                <c:pt idx="25">
                  <c:v>26.06.2023</c:v>
                </c:pt>
                <c:pt idx="26">
                  <c:v>27.06.2023</c:v>
                </c:pt>
                <c:pt idx="27">
                  <c:v>28.06.2023</c:v>
                </c:pt>
                <c:pt idx="28">
                  <c:v>29.06.2023</c:v>
                </c:pt>
                <c:pt idx="29">
                  <c:v>30.06.2023</c:v>
                </c:pt>
              </c:strCache>
            </c:strRef>
          </c:cat>
          <c:val>
            <c:numRef>
              <c:f>'Техничка commodities'!$W$153:$W$182</c:f>
              <c:numCache>
                <c:formatCode>0.0000</c:formatCode>
                <c:ptCount val="30"/>
                <c:pt idx="0">
                  <c:v>1775</c:v>
                </c:pt>
                <c:pt idx="1">
                  <c:v>1775</c:v>
                </c:pt>
                <c:pt idx="2">
                  <c:v>1775</c:v>
                </c:pt>
                <c:pt idx="3">
                  <c:v>1775</c:v>
                </c:pt>
                <c:pt idx="4">
                  <c:v>1775</c:v>
                </c:pt>
                <c:pt idx="5">
                  <c:v>1775</c:v>
                </c:pt>
                <c:pt idx="6">
                  <c:v>1775</c:v>
                </c:pt>
                <c:pt idx="7">
                  <c:v>1775</c:v>
                </c:pt>
                <c:pt idx="8">
                  <c:v>1775</c:v>
                </c:pt>
                <c:pt idx="9">
                  <c:v>1775</c:v>
                </c:pt>
                <c:pt idx="10">
                  <c:v>1775</c:v>
                </c:pt>
                <c:pt idx="11">
                  <c:v>1775</c:v>
                </c:pt>
                <c:pt idx="12">
                  <c:v>1775</c:v>
                </c:pt>
                <c:pt idx="13">
                  <c:v>1775</c:v>
                </c:pt>
                <c:pt idx="14">
                  <c:v>1775</c:v>
                </c:pt>
                <c:pt idx="15">
                  <c:v>1775</c:v>
                </c:pt>
                <c:pt idx="16">
                  <c:v>1775</c:v>
                </c:pt>
                <c:pt idx="17">
                  <c:v>1775</c:v>
                </c:pt>
                <c:pt idx="18">
                  <c:v>1775</c:v>
                </c:pt>
                <c:pt idx="19">
                  <c:v>1775</c:v>
                </c:pt>
                <c:pt idx="20">
                  <c:v>1775</c:v>
                </c:pt>
                <c:pt idx="21">
                  <c:v>1775</c:v>
                </c:pt>
                <c:pt idx="22">
                  <c:v>1775</c:v>
                </c:pt>
                <c:pt idx="23">
                  <c:v>1775</c:v>
                </c:pt>
                <c:pt idx="24">
                  <c:v>1775</c:v>
                </c:pt>
                <c:pt idx="25">
                  <c:v>1775</c:v>
                </c:pt>
                <c:pt idx="26">
                  <c:v>1775</c:v>
                </c:pt>
                <c:pt idx="27">
                  <c:v>1775</c:v>
                </c:pt>
                <c:pt idx="28">
                  <c:v>1775</c:v>
                </c:pt>
                <c:pt idx="29">
                  <c:v>1775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CA-41F4-85A5-C44598DAB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048712"/>
        <c:axId val="378049104"/>
      </c:lineChart>
      <c:catAx>
        <c:axId val="378048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49104"/>
        <c:crosses val="autoZero"/>
        <c:auto val="1"/>
        <c:lblAlgn val="ctr"/>
        <c:lblOffset val="100"/>
        <c:noMultiLvlLbl val="0"/>
      </c:catAx>
      <c:valAx>
        <c:axId val="37804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48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2658233985812021"/>
                  <c:y val="-0.2765537758161286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commodities'!$Y$2:$Y$32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'Техничка commodities'!$Z$2:$Z$32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04-473F-AD39-8123777B3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050280"/>
        <c:axId val="378050672"/>
      </c:lineChart>
      <c:catAx>
        <c:axId val="378050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50672"/>
        <c:crosses val="autoZero"/>
        <c:auto val="1"/>
        <c:lblAlgn val="ctr"/>
        <c:lblOffset val="100"/>
        <c:noMultiLvlLbl val="0"/>
      </c:catAx>
      <c:valAx>
        <c:axId val="37805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50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4164605930282806"/>
                  <c:y val="-0.3335400611784582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commodities'!$Y$33:$Y$60</c:f>
              <c:strCache>
                <c:ptCount val="28"/>
                <c:pt idx="0">
                  <c:v>01.02.2023</c:v>
                </c:pt>
                <c:pt idx="1">
                  <c:v>02.02.2023</c:v>
                </c:pt>
                <c:pt idx="2">
                  <c:v>03.02.2023</c:v>
                </c:pt>
                <c:pt idx="3">
                  <c:v>04.02.2023</c:v>
                </c:pt>
                <c:pt idx="4">
                  <c:v>05.02.2023</c:v>
                </c:pt>
                <c:pt idx="5">
                  <c:v>06.02.2023</c:v>
                </c:pt>
                <c:pt idx="6">
                  <c:v>07.02.2023</c:v>
                </c:pt>
                <c:pt idx="7">
                  <c:v>08.02.2023</c:v>
                </c:pt>
                <c:pt idx="8">
                  <c:v>09.02.2023</c:v>
                </c:pt>
                <c:pt idx="9">
                  <c:v>10.02.2023</c:v>
                </c:pt>
                <c:pt idx="10">
                  <c:v>11.02.2023</c:v>
                </c:pt>
                <c:pt idx="11">
                  <c:v>12.02.2023</c:v>
                </c:pt>
                <c:pt idx="12">
                  <c:v>13.02.2023</c:v>
                </c:pt>
                <c:pt idx="13">
                  <c:v>14.02.2023</c:v>
                </c:pt>
                <c:pt idx="14">
                  <c:v>15.02.2023</c:v>
                </c:pt>
                <c:pt idx="15">
                  <c:v>16.02.2023</c:v>
                </c:pt>
                <c:pt idx="16">
                  <c:v>17.02.2023</c:v>
                </c:pt>
                <c:pt idx="17">
                  <c:v>18.02.2023</c:v>
                </c:pt>
                <c:pt idx="18">
                  <c:v>19.02.2023</c:v>
                </c:pt>
                <c:pt idx="19">
                  <c:v>20.02.2023</c:v>
                </c:pt>
                <c:pt idx="20">
                  <c:v>21.02.2023</c:v>
                </c:pt>
                <c:pt idx="21">
                  <c:v>22.02.2023</c:v>
                </c:pt>
                <c:pt idx="22">
                  <c:v>23.02.2023</c:v>
                </c:pt>
                <c:pt idx="23">
                  <c:v>24.02.2023</c:v>
                </c:pt>
                <c:pt idx="24">
                  <c:v>25.02.2023</c:v>
                </c:pt>
                <c:pt idx="25">
                  <c:v>26.02.2023</c:v>
                </c:pt>
                <c:pt idx="26">
                  <c:v>27.02.2023</c:v>
                </c:pt>
                <c:pt idx="27">
                  <c:v>28.02.2023</c:v>
                </c:pt>
              </c:strCache>
            </c:strRef>
          </c:cat>
          <c:val>
            <c:numRef>
              <c:f>'Техничка commodities'!$Z$33:$Z$60</c:f>
              <c:numCache>
                <c:formatCode>0.0000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D1-4062-881C-9C20A509D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051064"/>
        <c:axId val="378051456"/>
      </c:lineChart>
      <c:catAx>
        <c:axId val="378051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51456"/>
        <c:crosses val="autoZero"/>
        <c:auto val="1"/>
        <c:lblAlgn val="ctr"/>
        <c:lblOffset val="100"/>
        <c:noMultiLvlLbl val="0"/>
      </c:catAx>
      <c:valAx>
        <c:axId val="37805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51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05180828300077"/>
                  <c:y val="-0.217418454081464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commodities'!$Y$61:$Y$91</c:f>
              <c:strCache>
                <c:ptCount val="31"/>
                <c:pt idx="0">
                  <c:v>01.03.2023</c:v>
                </c:pt>
                <c:pt idx="1">
                  <c:v>02.03.2023</c:v>
                </c:pt>
                <c:pt idx="2">
                  <c:v>03.03.2023</c:v>
                </c:pt>
                <c:pt idx="3">
                  <c:v>04.03.2023</c:v>
                </c:pt>
                <c:pt idx="4">
                  <c:v>05.03.2023</c:v>
                </c:pt>
                <c:pt idx="5">
                  <c:v>06.03.2023</c:v>
                </c:pt>
                <c:pt idx="6">
                  <c:v>07.03.2023</c:v>
                </c:pt>
                <c:pt idx="7">
                  <c:v>08.03.2023</c:v>
                </c:pt>
                <c:pt idx="8">
                  <c:v>09.03.2023</c:v>
                </c:pt>
                <c:pt idx="9">
                  <c:v>10.03.2023</c:v>
                </c:pt>
                <c:pt idx="10">
                  <c:v>11.03.2023</c:v>
                </c:pt>
                <c:pt idx="11">
                  <c:v>12.03.2023</c:v>
                </c:pt>
                <c:pt idx="12">
                  <c:v>13.03.2023</c:v>
                </c:pt>
                <c:pt idx="13">
                  <c:v>14.03.2023</c:v>
                </c:pt>
                <c:pt idx="14">
                  <c:v>15.03.2023</c:v>
                </c:pt>
                <c:pt idx="15">
                  <c:v>16.03.2023</c:v>
                </c:pt>
                <c:pt idx="16">
                  <c:v>17.03.2023</c:v>
                </c:pt>
                <c:pt idx="17">
                  <c:v>18.03.2023</c:v>
                </c:pt>
                <c:pt idx="18">
                  <c:v>19.03.2023</c:v>
                </c:pt>
                <c:pt idx="19">
                  <c:v>20.03.2023</c:v>
                </c:pt>
                <c:pt idx="20">
                  <c:v>21.03.2023</c:v>
                </c:pt>
                <c:pt idx="21">
                  <c:v>22.03.2023</c:v>
                </c:pt>
                <c:pt idx="22">
                  <c:v>23.03.2023</c:v>
                </c:pt>
                <c:pt idx="23">
                  <c:v>24.03.2023</c:v>
                </c:pt>
                <c:pt idx="24">
                  <c:v>25.03.2023</c:v>
                </c:pt>
                <c:pt idx="25">
                  <c:v>26.03.2023</c:v>
                </c:pt>
                <c:pt idx="26">
                  <c:v>27.03.2023</c:v>
                </c:pt>
                <c:pt idx="27">
                  <c:v>28.03.2023</c:v>
                </c:pt>
                <c:pt idx="28">
                  <c:v>29.03.2023</c:v>
                </c:pt>
                <c:pt idx="29">
                  <c:v>30.03.2023</c:v>
                </c:pt>
                <c:pt idx="30">
                  <c:v>31.03.2023</c:v>
                </c:pt>
              </c:strCache>
            </c:strRef>
          </c:cat>
          <c:val>
            <c:numRef>
              <c:f>'Техничка commodities'!$Z$61:$Z$91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E5-4D6B-8425-AE027639D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052632"/>
        <c:axId val="378053024"/>
      </c:lineChart>
      <c:catAx>
        <c:axId val="378052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53024"/>
        <c:crosses val="autoZero"/>
        <c:auto val="1"/>
        <c:lblAlgn val="ctr"/>
        <c:lblOffset val="100"/>
        <c:noMultiLvlLbl val="0"/>
      </c:catAx>
      <c:valAx>
        <c:axId val="3780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52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1020480873625735"/>
                  <c:y val="-0.370308606735473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commodities'!$Y$92:$Y$121</c:f>
              <c:strCache>
                <c:ptCount val="30"/>
                <c:pt idx="0">
                  <c:v>01.04.2023</c:v>
                </c:pt>
                <c:pt idx="1">
                  <c:v>02.04.2023</c:v>
                </c:pt>
                <c:pt idx="2">
                  <c:v>03.04.2023</c:v>
                </c:pt>
                <c:pt idx="3">
                  <c:v>04.04.2023</c:v>
                </c:pt>
                <c:pt idx="4">
                  <c:v>05.04.2023</c:v>
                </c:pt>
                <c:pt idx="5">
                  <c:v>06.04.2023</c:v>
                </c:pt>
                <c:pt idx="6">
                  <c:v>07.04.2023</c:v>
                </c:pt>
                <c:pt idx="7">
                  <c:v>08.04.2023</c:v>
                </c:pt>
                <c:pt idx="8">
                  <c:v>09.04.2023</c:v>
                </c:pt>
                <c:pt idx="9">
                  <c:v>10.04.2023</c:v>
                </c:pt>
                <c:pt idx="10">
                  <c:v>11.04.2023</c:v>
                </c:pt>
                <c:pt idx="11">
                  <c:v>12.04.2023</c:v>
                </c:pt>
                <c:pt idx="12">
                  <c:v>13.04.2023</c:v>
                </c:pt>
                <c:pt idx="13">
                  <c:v>14.04.2023</c:v>
                </c:pt>
                <c:pt idx="14">
                  <c:v>15.04.2023</c:v>
                </c:pt>
                <c:pt idx="15">
                  <c:v>16.04.2023</c:v>
                </c:pt>
                <c:pt idx="16">
                  <c:v>17.04.2023</c:v>
                </c:pt>
                <c:pt idx="17">
                  <c:v>18.04.2023</c:v>
                </c:pt>
                <c:pt idx="18">
                  <c:v>19.04.2023</c:v>
                </c:pt>
                <c:pt idx="19">
                  <c:v>20.04.2023</c:v>
                </c:pt>
                <c:pt idx="20">
                  <c:v>21.04.2023</c:v>
                </c:pt>
                <c:pt idx="21">
                  <c:v>22.04.2023</c:v>
                </c:pt>
                <c:pt idx="22">
                  <c:v>23.04.2023</c:v>
                </c:pt>
                <c:pt idx="23">
                  <c:v>24.04.2023</c:v>
                </c:pt>
                <c:pt idx="24">
                  <c:v>25.04.2023</c:v>
                </c:pt>
                <c:pt idx="25">
                  <c:v>26.04.2023</c:v>
                </c:pt>
                <c:pt idx="26">
                  <c:v>27.04.2023</c:v>
                </c:pt>
                <c:pt idx="27">
                  <c:v>28.04.2023</c:v>
                </c:pt>
                <c:pt idx="28">
                  <c:v>29.04.2023</c:v>
                </c:pt>
                <c:pt idx="29">
                  <c:v>30.04.2023</c:v>
                </c:pt>
              </c:strCache>
            </c:strRef>
          </c:cat>
          <c:val>
            <c:numRef>
              <c:f>'Техничка commodities'!$Z$92:$Z$121</c:f>
              <c:numCache>
                <c:formatCode>0.0000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B4-4D47-A3A7-D39025802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053416"/>
        <c:axId val="378053808"/>
      </c:lineChart>
      <c:catAx>
        <c:axId val="378053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53808"/>
        <c:crosses val="autoZero"/>
        <c:auto val="1"/>
        <c:lblAlgn val="ctr"/>
        <c:lblOffset val="100"/>
        <c:noMultiLvlLbl val="0"/>
      </c:catAx>
      <c:valAx>
        <c:axId val="37805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53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0516333048730354"/>
                  <c:y val="-0.352602032059654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commodities'!$Y$122:$Y$152</c:f>
              <c:strCache>
                <c:ptCount val="31"/>
                <c:pt idx="0">
                  <c:v>01.05.2023</c:v>
                </c:pt>
                <c:pt idx="1">
                  <c:v>02.05.2023</c:v>
                </c:pt>
                <c:pt idx="2">
                  <c:v>03.05.2023</c:v>
                </c:pt>
                <c:pt idx="3">
                  <c:v>04.05.2023</c:v>
                </c:pt>
                <c:pt idx="4">
                  <c:v>05.05.2023</c:v>
                </c:pt>
                <c:pt idx="5">
                  <c:v>06.05.2023</c:v>
                </c:pt>
                <c:pt idx="6">
                  <c:v>07.05.2023</c:v>
                </c:pt>
                <c:pt idx="7">
                  <c:v>08.05.2023</c:v>
                </c:pt>
                <c:pt idx="8">
                  <c:v>09.05.2023</c:v>
                </c:pt>
                <c:pt idx="9">
                  <c:v>10.05.2023</c:v>
                </c:pt>
                <c:pt idx="10">
                  <c:v>11.05.2023</c:v>
                </c:pt>
                <c:pt idx="11">
                  <c:v>12.05.2023</c:v>
                </c:pt>
                <c:pt idx="12">
                  <c:v>13.05.2023</c:v>
                </c:pt>
                <c:pt idx="13">
                  <c:v>14.05.2023</c:v>
                </c:pt>
                <c:pt idx="14">
                  <c:v>15.05.2023</c:v>
                </c:pt>
                <c:pt idx="15">
                  <c:v>16.05.2023</c:v>
                </c:pt>
                <c:pt idx="16">
                  <c:v>17.05.2023</c:v>
                </c:pt>
                <c:pt idx="17">
                  <c:v>18.05.2023</c:v>
                </c:pt>
                <c:pt idx="18">
                  <c:v>19.05.2023</c:v>
                </c:pt>
                <c:pt idx="19">
                  <c:v>20.05.2023</c:v>
                </c:pt>
                <c:pt idx="20">
                  <c:v>21.05.2023</c:v>
                </c:pt>
                <c:pt idx="21">
                  <c:v>22.05.2023</c:v>
                </c:pt>
                <c:pt idx="22">
                  <c:v>23.05.2023</c:v>
                </c:pt>
                <c:pt idx="23">
                  <c:v>24.05.2023</c:v>
                </c:pt>
                <c:pt idx="24">
                  <c:v>25.05.2023</c:v>
                </c:pt>
                <c:pt idx="25">
                  <c:v>26.05.2023</c:v>
                </c:pt>
                <c:pt idx="26">
                  <c:v>27.05.2023</c:v>
                </c:pt>
                <c:pt idx="27">
                  <c:v>28.05.2023</c:v>
                </c:pt>
                <c:pt idx="28">
                  <c:v>29.05.2023</c:v>
                </c:pt>
                <c:pt idx="29">
                  <c:v>30.05.2023</c:v>
                </c:pt>
                <c:pt idx="30">
                  <c:v>31.05.2023</c:v>
                </c:pt>
              </c:strCache>
            </c:strRef>
          </c:cat>
          <c:val>
            <c:numRef>
              <c:f>'Техничка commodities'!$Z$122:$Z$152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60-44F8-BA93-AEAEDCDFE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054984"/>
        <c:axId val="378055376"/>
      </c:lineChart>
      <c:catAx>
        <c:axId val="378054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55376"/>
        <c:crosses val="autoZero"/>
        <c:auto val="1"/>
        <c:lblAlgn val="ctr"/>
        <c:lblOffset val="100"/>
        <c:noMultiLvlLbl val="0"/>
      </c:catAx>
      <c:valAx>
        <c:axId val="37805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54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12643552620438575"/>
                  <c:y val="3.661456475775107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commodities'!$Y$153:$Y$182</c:f>
              <c:strCache>
                <c:ptCount val="30"/>
                <c:pt idx="0">
                  <c:v>01.06.2023</c:v>
                </c:pt>
                <c:pt idx="1">
                  <c:v>02.06.2023</c:v>
                </c:pt>
                <c:pt idx="2">
                  <c:v>03.06.2023</c:v>
                </c:pt>
                <c:pt idx="3">
                  <c:v>04.06.2023</c:v>
                </c:pt>
                <c:pt idx="4">
                  <c:v>05.06.2023</c:v>
                </c:pt>
                <c:pt idx="5">
                  <c:v>06.06.2023</c:v>
                </c:pt>
                <c:pt idx="6">
                  <c:v>07.06.2023</c:v>
                </c:pt>
                <c:pt idx="7">
                  <c:v>08.06.2023</c:v>
                </c:pt>
                <c:pt idx="8">
                  <c:v>09.06.2023</c:v>
                </c:pt>
                <c:pt idx="9">
                  <c:v>10.06.2023</c:v>
                </c:pt>
                <c:pt idx="10">
                  <c:v>11.06.2023</c:v>
                </c:pt>
                <c:pt idx="11">
                  <c:v>12.06.2023</c:v>
                </c:pt>
                <c:pt idx="12">
                  <c:v>13.06.2023</c:v>
                </c:pt>
                <c:pt idx="13">
                  <c:v>14.06.2023</c:v>
                </c:pt>
                <c:pt idx="14">
                  <c:v>15.06.2023</c:v>
                </c:pt>
                <c:pt idx="15">
                  <c:v>16.06.2023</c:v>
                </c:pt>
                <c:pt idx="16">
                  <c:v>17.06.2023</c:v>
                </c:pt>
                <c:pt idx="17">
                  <c:v>18.06.2023</c:v>
                </c:pt>
                <c:pt idx="18">
                  <c:v>19.06.2023</c:v>
                </c:pt>
                <c:pt idx="19">
                  <c:v>20.06.2023</c:v>
                </c:pt>
                <c:pt idx="20">
                  <c:v>21.06.2023</c:v>
                </c:pt>
                <c:pt idx="21">
                  <c:v>22.06.2023</c:v>
                </c:pt>
                <c:pt idx="22">
                  <c:v>23.06.2023</c:v>
                </c:pt>
                <c:pt idx="23">
                  <c:v>24.06.2023</c:v>
                </c:pt>
                <c:pt idx="24">
                  <c:v>25.06.2023</c:v>
                </c:pt>
                <c:pt idx="25">
                  <c:v>26.06.2023</c:v>
                </c:pt>
                <c:pt idx="26">
                  <c:v>27.06.2023</c:v>
                </c:pt>
                <c:pt idx="27">
                  <c:v>28.06.2023</c:v>
                </c:pt>
                <c:pt idx="28">
                  <c:v>29.06.2023</c:v>
                </c:pt>
                <c:pt idx="29">
                  <c:v>30.06.2023</c:v>
                </c:pt>
              </c:strCache>
            </c:strRef>
          </c:cat>
          <c:val>
            <c:numRef>
              <c:f>'Техничка commodities'!$Z$153:$Z$182</c:f>
              <c:numCache>
                <c:formatCode>0.0000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CE-4806-B905-0363E160A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056160"/>
        <c:axId val="378056552"/>
      </c:lineChart>
      <c:catAx>
        <c:axId val="37805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56552"/>
        <c:crosses val="autoZero"/>
        <c:auto val="1"/>
        <c:lblAlgn val="ctr"/>
        <c:lblOffset val="100"/>
        <c:noMultiLvlLbl val="0"/>
      </c:catAx>
      <c:valAx>
        <c:axId val="37805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56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0480409828289536"/>
                  <c:y val="-0.412544383595993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commodities'!$AB$2:$AB$32</c:f>
              <c:strCache>
                <c:ptCount val="31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</c:strCache>
            </c:strRef>
          </c:cat>
          <c:val>
            <c:numRef>
              <c:f>'Техничка commodities'!$AC$2:$AC$32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80-4A32-AB8B-42E99233A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058120"/>
        <c:axId val="378058512"/>
      </c:lineChart>
      <c:catAx>
        <c:axId val="378058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58512"/>
        <c:crosses val="autoZero"/>
        <c:auto val="1"/>
        <c:lblAlgn val="ctr"/>
        <c:lblOffset val="100"/>
        <c:noMultiLvlLbl val="0"/>
      </c:catAx>
      <c:valAx>
        <c:axId val="37805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58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17164005101771918"/>
                  <c:y val="-0.1697117941988798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commodities'!$AB$33:$AB$60</c:f>
              <c:strCache>
                <c:ptCount val="28"/>
                <c:pt idx="0">
                  <c:v>01.02.2023</c:v>
                </c:pt>
                <c:pt idx="1">
                  <c:v>02.02.2023</c:v>
                </c:pt>
                <c:pt idx="2">
                  <c:v>03.02.2023</c:v>
                </c:pt>
                <c:pt idx="3">
                  <c:v>04.02.2023</c:v>
                </c:pt>
                <c:pt idx="4">
                  <c:v>05.02.2023</c:v>
                </c:pt>
                <c:pt idx="5">
                  <c:v>06.02.2023</c:v>
                </c:pt>
                <c:pt idx="6">
                  <c:v>07.02.2023</c:v>
                </c:pt>
                <c:pt idx="7">
                  <c:v>08.02.2023</c:v>
                </c:pt>
                <c:pt idx="8">
                  <c:v>09.02.2023</c:v>
                </c:pt>
                <c:pt idx="9">
                  <c:v>10.02.2023</c:v>
                </c:pt>
                <c:pt idx="10">
                  <c:v>11.02.2023</c:v>
                </c:pt>
                <c:pt idx="11">
                  <c:v>12.02.2023</c:v>
                </c:pt>
                <c:pt idx="12">
                  <c:v>13.02.2023</c:v>
                </c:pt>
                <c:pt idx="13">
                  <c:v>14.02.2023</c:v>
                </c:pt>
                <c:pt idx="14">
                  <c:v>15.02.2023</c:v>
                </c:pt>
                <c:pt idx="15">
                  <c:v>16.02.2023</c:v>
                </c:pt>
                <c:pt idx="16">
                  <c:v>17.02.2023</c:v>
                </c:pt>
                <c:pt idx="17">
                  <c:v>18.02.2023</c:v>
                </c:pt>
                <c:pt idx="18">
                  <c:v>19.02.2023</c:v>
                </c:pt>
                <c:pt idx="19">
                  <c:v>20.02.2023</c:v>
                </c:pt>
                <c:pt idx="20">
                  <c:v>21.02.2023</c:v>
                </c:pt>
                <c:pt idx="21">
                  <c:v>22.02.2023</c:v>
                </c:pt>
                <c:pt idx="22">
                  <c:v>23.02.2023</c:v>
                </c:pt>
                <c:pt idx="23">
                  <c:v>24.02.2023</c:v>
                </c:pt>
                <c:pt idx="24">
                  <c:v>25.02.2023</c:v>
                </c:pt>
                <c:pt idx="25">
                  <c:v>26.02.2023</c:v>
                </c:pt>
                <c:pt idx="26">
                  <c:v>27.02.2023</c:v>
                </c:pt>
                <c:pt idx="27">
                  <c:v>28.02.2023</c:v>
                </c:pt>
              </c:strCache>
            </c:strRef>
          </c:cat>
          <c:val>
            <c:numRef>
              <c:f>'Техничка commodities'!$AC$33:$AC$60</c:f>
              <c:numCache>
                <c:formatCode>0.0000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0-46F9-9A00-9596A949F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057728"/>
        <c:axId val="378058904"/>
      </c:lineChart>
      <c:catAx>
        <c:axId val="37805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58904"/>
        <c:crosses val="autoZero"/>
        <c:auto val="1"/>
        <c:lblAlgn val="ctr"/>
        <c:lblOffset val="100"/>
        <c:noMultiLvlLbl val="0"/>
      </c:catAx>
      <c:valAx>
        <c:axId val="37805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57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2622310765371201"/>
                  <c:y val="-0.395579107787776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commodities'!$AB$61:$AB$91</c:f>
              <c:strCache>
                <c:ptCount val="31"/>
                <c:pt idx="0">
                  <c:v>01.03.2023</c:v>
                </c:pt>
                <c:pt idx="1">
                  <c:v>02.03.2023</c:v>
                </c:pt>
                <c:pt idx="2">
                  <c:v>03.03.2023</c:v>
                </c:pt>
                <c:pt idx="3">
                  <c:v>04.03.2023</c:v>
                </c:pt>
                <c:pt idx="4">
                  <c:v>05.03.2023</c:v>
                </c:pt>
                <c:pt idx="5">
                  <c:v>06.03.2023</c:v>
                </c:pt>
                <c:pt idx="6">
                  <c:v>07.03.2023</c:v>
                </c:pt>
                <c:pt idx="7">
                  <c:v>08.03.2023</c:v>
                </c:pt>
                <c:pt idx="8">
                  <c:v>09.03.2023</c:v>
                </c:pt>
                <c:pt idx="9">
                  <c:v>10.03.2023</c:v>
                </c:pt>
                <c:pt idx="10">
                  <c:v>11.03.2023</c:v>
                </c:pt>
                <c:pt idx="11">
                  <c:v>12.03.2023</c:v>
                </c:pt>
                <c:pt idx="12">
                  <c:v>13.03.2023</c:v>
                </c:pt>
                <c:pt idx="13">
                  <c:v>14.03.2023</c:v>
                </c:pt>
                <c:pt idx="14">
                  <c:v>15.03.2023</c:v>
                </c:pt>
                <c:pt idx="15">
                  <c:v>16.03.2023</c:v>
                </c:pt>
                <c:pt idx="16">
                  <c:v>17.03.2023</c:v>
                </c:pt>
                <c:pt idx="17">
                  <c:v>18.03.2023</c:v>
                </c:pt>
                <c:pt idx="18">
                  <c:v>19.03.2023</c:v>
                </c:pt>
                <c:pt idx="19">
                  <c:v>20.03.2023</c:v>
                </c:pt>
                <c:pt idx="20">
                  <c:v>21.03.2023</c:v>
                </c:pt>
                <c:pt idx="21">
                  <c:v>22.03.2023</c:v>
                </c:pt>
                <c:pt idx="22">
                  <c:v>23.03.2023</c:v>
                </c:pt>
                <c:pt idx="23">
                  <c:v>24.03.2023</c:v>
                </c:pt>
                <c:pt idx="24">
                  <c:v>25.03.2023</c:v>
                </c:pt>
                <c:pt idx="25">
                  <c:v>26.03.2023</c:v>
                </c:pt>
                <c:pt idx="26">
                  <c:v>27.03.2023</c:v>
                </c:pt>
                <c:pt idx="27">
                  <c:v>28.03.2023</c:v>
                </c:pt>
                <c:pt idx="28">
                  <c:v>29.03.2023</c:v>
                </c:pt>
                <c:pt idx="29">
                  <c:v>30.03.2023</c:v>
                </c:pt>
                <c:pt idx="30">
                  <c:v>31.03.2023</c:v>
                </c:pt>
              </c:strCache>
            </c:strRef>
          </c:cat>
          <c:val>
            <c:numRef>
              <c:f>'Техничка commodities'!$AC$61:$AC$91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AC-409C-8A2C-A8842CC12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060080"/>
        <c:axId val="378060472"/>
      </c:lineChart>
      <c:catAx>
        <c:axId val="37806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60472"/>
        <c:crosses val="autoZero"/>
        <c:auto val="1"/>
        <c:lblAlgn val="ctr"/>
        <c:lblOffset val="100"/>
        <c:noMultiLvlLbl val="0"/>
      </c:catAx>
      <c:valAx>
        <c:axId val="37806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6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2589887107485063"/>
                  <c:y val="-0.3866603938256742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commodities'!$AB$92:$AB$121</c:f>
              <c:strCache>
                <c:ptCount val="30"/>
                <c:pt idx="0">
                  <c:v>01.04.2023</c:v>
                </c:pt>
                <c:pt idx="1">
                  <c:v>02.04.2023</c:v>
                </c:pt>
                <c:pt idx="2">
                  <c:v>03.04.2023</c:v>
                </c:pt>
                <c:pt idx="3">
                  <c:v>04.04.2023</c:v>
                </c:pt>
                <c:pt idx="4">
                  <c:v>05.04.2023</c:v>
                </c:pt>
                <c:pt idx="5">
                  <c:v>06.04.2023</c:v>
                </c:pt>
                <c:pt idx="6">
                  <c:v>07.04.2023</c:v>
                </c:pt>
                <c:pt idx="7">
                  <c:v>08.04.2023</c:v>
                </c:pt>
                <c:pt idx="8">
                  <c:v>09.04.2023</c:v>
                </c:pt>
                <c:pt idx="9">
                  <c:v>10.04.2023</c:v>
                </c:pt>
                <c:pt idx="10">
                  <c:v>11.04.2023</c:v>
                </c:pt>
                <c:pt idx="11">
                  <c:v>12.04.2023</c:v>
                </c:pt>
                <c:pt idx="12">
                  <c:v>13.04.2023</c:v>
                </c:pt>
                <c:pt idx="13">
                  <c:v>14.04.2023</c:v>
                </c:pt>
                <c:pt idx="14">
                  <c:v>15.04.2023</c:v>
                </c:pt>
                <c:pt idx="15">
                  <c:v>16.04.2023</c:v>
                </c:pt>
                <c:pt idx="16">
                  <c:v>17.04.2023</c:v>
                </c:pt>
                <c:pt idx="17">
                  <c:v>18.04.2023</c:v>
                </c:pt>
                <c:pt idx="18">
                  <c:v>19.04.2023</c:v>
                </c:pt>
                <c:pt idx="19">
                  <c:v>20.04.2023</c:v>
                </c:pt>
                <c:pt idx="20">
                  <c:v>21.04.2023</c:v>
                </c:pt>
                <c:pt idx="21">
                  <c:v>22.04.2023</c:v>
                </c:pt>
                <c:pt idx="22">
                  <c:v>23.04.2023</c:v>
                </c:pt>
                <c:pt idx="23">
                  <c:v>24.04.2023</c:v>
                </c:pt>
                <c:pt idx="24">
                  <c:v>25.04.2023</c:v>
                </c:pt>
                <c:pt idx="25">
                  <c:v>26.04.2023</c:v>
                </c:pt>
                <c:pt idx="26">
                  <c:v>27.04.2023</c:v>
                </c:pt>
                <c:pt idx="27">
                  <c:v>28.04.2023</c:v>
                </c:pt>
                <c:pt idx="28">
                  <c:v>29.04.2023</c:v>
                </c:pt>
                <c:pt idx="29">
                  <c:v>30.04.2023</c:v>
                </c:pt>
              </c:strCache>
            </c:strRef>
          </c:cat>
          <c:val>
            <c:numRef>
              <c:f>'Техничка commodities'!$AC$92:$AC$121</c:f>
              <c:numCache>
                <c:formatCode>0.0000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E-40C1-B2B7-37E99E5B5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060864"/>
        <c:axId val="378061256"/>
      </c:lineChart>
      <c:catAx>
        <c:axId val="37806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61256"/>
        <c:crosses val="autoZero"/>
        <c:auto val="1"/>
        <c:lblAlgn val="ctr"/>
        <c:lblOffset val="100"/>
        <c:noMultiLvlLbl val="0"/>
      </c:catAx>
      <c:valAx>
        <c:axId val="378061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6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"/>
            <c:dispRSqr val="1"/>
            <c:dispEq val="0"/>
            <c:trendlineLbl>
              <c:layout>
                <c:manualLayout>
                  <c:x val="-0.2476421170245286"/>
                  <c:y val="-0.3401892320557592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commodities'!$AB$122:$AB$152</c:f>
              <c:strCache>
                <c:ptCount val="31"/>
                <c:pt idx="0">
                  <c:v>01.05.2023</c:v>
                </c:pt>
                <c:pt idx="1">
                  <c:v>02.05.2023</c:v>
                </c:pt>
                <c:pt idx="2">
                  <c:v>03.05.2023</c:v>
                </c:pt>
                <c:pt idx="3">
                  <c:v>04.05.2023</c:v>
                </c:pt>
                <c:pt idx="4">
                  <c:v>05.05.2023</c:v>
                </c:pt>
                <c:pt idx="5">
                  <c:v>06.05.2023</c:v>
                </c:pt>
                <c:pt idx="6">
                  <c:v>07.05.2023</c:v>
                </c:pt>
                <c:pt idx="7">
                  <c:v>08.05.2023</c:v>
                </c:pt>
                <c:pt idx="8">
                  <c:v>09.05.2023</c:v>
                </c:pt>
                <c:pt idx="9">
                  <c:v>10.05.2023</c:v>
                </c:pt>
                <c:pt idx="10">
                  <c:v>11.05.2023</c:v>
                </c:pt>
                <c:pt idx="11">
                  <c:v>12.05.2023</c:v>
                </c:pt>
                <c:pt idx="12">
                  <c:v>13.05.2023</c:v>
                </c:pt>
                <c:pt idx="13">
                  <c:v>14.05.2023</c:v>
                </c:pt>
                <c:pt idx="14">
                  <c:v>15.05.2023</c:v>
                </c:pt>
                <c:pt idx="15">
                  <c:v>16.05.2023</c:v>
                </c:pt>
                <c:pt idx="16">
                  <c:v>17.05.2023</c:v>
                </c:pt>
                <c:pt idx="17">
                  <c:v>18.05.2023</c:v>
                </c:pt>
                <c:pt idx="18">
                  <c:v>19.05.2023</c:v>
                </c:pt>
                <c:pt idx="19">
                  <c:v>20.05.2023</c:v>
                </c:pt>
                <c:pt idx="20">
                  <c:v>21.05.2023</c:v>
                </c:pt>
                <c:pt idx="21">
                  <c:v>22.05.2023</c:v>
                </c:pt>
                <c:pt idx="22">
                  <c:v>23.05.2023</c:v>
                </c:pt>
                <c:pt idx="23">
                  <c:v>24.05.2023</c:v>
                </c:pt>
                <c:pt idx="24">
                  <c:v>25.05.2023</c:v>
                </c:pt>
                <c:pt idx="25">
                  <c:v>26.05.2023</c:v>
                </c:pt>
                <c:pt idx="26">
                  <c:v>27.05.2023</c:v>
                </c:pt>
                <c:pt idx="27">
                  <c:v>28.05.2023</c:v>
                </c:pt>
                <c:pt idx="28">
                  <c:v>29.05.2023</c:v>
                </c:pt>
                <c:pt idx="29">
                  <c:v>30.05.2023</c:v>
                </c:pt>
                <c:pt idx="30">
                  <c:v>31.05.2023</c:v>
                </c:pt>
              </c:strCache>
            </c:strRef>
          </c:cat>
          <c:val>
            <c:numRef>
              <c:f>'Техничка commodities'!$AC$122:$AC$152</c:f>
              <c:numCache>
                <c:formatCode>0.0000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DB-44B3-BF45-7718E92EC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062432"/>
        <c:axId val="378062824"/>
      </c:lineChart>
      <c:catAx>
        <c:axId val="37806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62824"/>
        <c:crosses val="autoZero"/>
        <c:auto val="1"/>
        <c:lblAlgn val="ctr"/>
        <c:lblOffset val="100"/>
        <c:noMultiLvlLbl val="0"/>
      </c:catAx>
      <c:valAx>
        <c:axId val="37806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62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"/>
            <c:dispRSqr val="1"/>
            <c:dispEq val="0"/>
            <c:trendlineLbl>
              <c:layout>
                <c:manualLayout>
                  <c:x val="-0.21518936638944228"/>
                  <c:y val="3.66486474643074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commodities'!$AB$153:$AB$182</c:f>
              <c:strCache>
                <c:ptCount val="30"/>
                <c:pt idx="0">
                  <c:v>01.06.2023</c:v>
                </c:pt>
                <c:pt idx="1">
                  <c:v>02.06.2023</c:v>
                </c:pt>
                <c:pt idx="2">
                  <c:v>03.06.2023</c:v>
                </c:pt>
                <c:pt idx="3">
                  <c:v>04.06.2023</c:v>
                </c:pt>
                <c:pt idx="4">
                  <c:v>05.06.2023</c:v>
                </c:pt>
                <c:pt idx="5">
                  <c:v>06.06.2023</c:v>
                </c:pt>
                <c:pt idx="6">
                  <c:v>07.06.2023</c:v>
                </c:pt>
                <c:pt idx="7">
                  <c:v>08.06.2023</c:v>
                </c:pt>
                <c:pt idx="8">
                  <c:v>09.06.2023</c:v>
                </c:pt>
                <c:pt idx="9">
                  <c:v>10.06.2023</c:v>
                </c:pt>
                <c:pt idx="10">
                  <c:v>11.06.2023</c:v>
                </c:pt>
                <c:pt idx="11">
                  <c:v>12.06.2023</c:v>
                </c:pt>
                <c:pt idx="12">
                  <c:v>13.06.2023</c:v>
                </c:pt>
                <c:pt idx="13">
                  <c:v>14.06.2023</c:v>
                </c:pt>
                <c:pt idx="14">
                  <c:v>15.06.2023</c:v>
                </c:pt>
                <c:pt idx="15">
                  <c:v>16.06.2023</c:v>
                </c:pt>
                <c:pt idx="16">
                  <c:v>17.06.2023</c:v>
                </c:pt>
                <c:pt idx="17">
                  <c:v>18.06.2023</c:v>
                </c:pt>
                <c:pt idx="18">
                  <c:v>19.06.2023</c:v>
                </c:pt>
                <c:pt idx="19">
                  <c:v>20.06.2023</c:v>
                </c:pt>
                <c:pt idx="20">
                  <c:v>21.06.2023</c:v>
                </c:pt>
                <c:pt idx="21">
                  <c:v>22.06.2023</c:v>
                </c:pt>
                <c:pt idx="22">
                  <c:v>23.06.2023</c:v>
                </c:pt>
                <c:pt idx="23">
                  <c:v>24.06.2023</c:v>
                </c:pt>
                <c:pt idx="24">
                  <c:v>25.06.2023</c:v>
                </c:pt>
                <c:pt idx="25">
                  <c:v>26.06.2023</c:v>
                </c:pt>
                <c:pt idx="26">
                  <c:v>27.06.2023</c:v>
                </c:pt>
                <c:pt idx="27">
                  <c:v>28.06.2023</c:v>
                </c:pt>
                <c:pt idx="28">
                  <c:v>29.06.2023</c:v>
                </c:pt>
                <c:pt idx="29">
                  <c:v>30.06.2023</c:v>
                </c:pt>
              </c:strCache>
            </c:strRef>
          </c:cat>
          <c:val>
            <c:numRef>
              <c:f>'Техничка commodities'!$AC$153:$AC$182</c:f>
              <c:numCache>
                <c:formatCode>0.0000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C5-4730-9579-033D036DE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063216"/>
        <c:axId val="378063608"/>
      </c:lineChart>
      <c:catAx>
        <c:axId val="37806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63608"/>
        <c:crosses val="autoZero"/>
        <c:auto val="1"/>
        <c:lblAlgn val="ctr"/>
        <c:lblOffset val="100"/>
        <c:noMultiLvlLbl val="0"/>
      </c:catAx>
      <c:valAx>
        <c:axId val="37806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63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Прогноз </a:t>
            </a:r>
            <a:r>
              <a:rPr lang="ru-RU" sz="1400" b="0" i="0" u="none" strike="noStrike" baseline="0">
                <a:effectLst/>
              </a:rPr>
              <a:t>курса </a:t>
            </a:r>
            <a:r>
              <a:rPr lang="ru-RU"/>
              <a:t> доллара на +1 месяц от точки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0"/>
            <c:dispRSqr val="1"/>
            <c:dispEq val="0"/>
            <c:trendlineLbl>
              <c:layout>
                <c:manualLayout>
                  <c:x val="-0.4336060451459961"/>
                  <c:y val="3.601804588290391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валюта'!$A$2:$A$245</c:f>
              <c:strCache>
                <c:ptCount val="244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  <c:pt idx="31">
                  <c:v>01.02.2023</c:v>
                </c:pt>
                <c:pt idx="32">
                  <c:v>02.02.2023</c:v>
                </c:pt>
                <c:pt idx="33">
                  <c:v>03.02.2023</c:v>
                </c:pt>
                <c:pt idx="34">
                  <c:v>04.02.2023</c:v>
                </c:pt>
                <c:pt idx="35">
                  <c:v>05.02.2023</c:v>
                </c:pt>
                <c:pt idx="36">
                  <c:v>06.02.2023</c:v>
                </c:pt>
                <c:pt idx="37">
                  <c:v>07.02.2023</c:v>
                </c:pt>
                <c:pt idx="38">
                  <c:v>08.02.2023</c:v>
                </c:pt>
                <c:pt idx="39">
                  <c:v>09.02.2023</c:v>
                </c:pt>
                <c:pt idx="40">
                  <c:v>10.02.2023</c:v>
                </c:pt>
                <c:pt idx="41">
                  <c:v>11.02.2023</c:v>
                </c:pt>
                <c:pt idx="42">
                  <c:v>12.02.2023</c:v>
                </c:pt>
                <c:pt idx="43">
                  <c:v>13.02.2023</c:v>
                </c:pt>
                <c:pt idx="44">
                  <c:v>14.02.2023</c:v>
                </c:pt>
                <c:pt idx="45">
                  <c:v>15.02.2023</c:v>
                </c:pt>
                <c:pt idx="46">
                  <c:v>16.02.2023</c:v>
                </c:pt>
                <c:pt idx="47">
                  <c:v>17.02.2023</c:v>
                </c:pt>
                <c:pt idx="48">
                  <c:v>18.02.2023</c:v>
                </c:pt>
                <c:pt idx="49">
                  <c:v>19.02.2023</c:v>
                </c:pt>
                <c:pt idx="50">
                  <c:v>20.02.2023</c:v>
                </c:pt>
                <c:pt idx="51">
                  <c:v>21.02.2023</c:v>
                </c:pt>
                <c:pt idx="52">
                  <c:v>22.02.2023</c:v>
                </c:pt>
                <c:pt idx="53">
                  <c:v>23.02.2023</c:v>
                </c:pt>
                <c:pt idx="54">
                  <c:v>24.02.2023</c:v>
                </c:pt>
                <c:pt idx="55">
                  <c:v>25.02.2023</c:v>
                </c:pt>
                <c:pt idx="56">
                  <c:v>26.02.2023</c:v>
                </c:pt>
                <c:pt idx="57">
                  <c:v>27.02.2023</c:v>
                </c:pt>
                <c:pt idx="58">
                  <c:v>28.02.2023</c:v>
                </c:pt>
                <c:pt idx="59">
                  <c:v>29.02.2023</c:v>
                </c:pt>
                <c:pt idx="60">
                  <c:v>01.03.2023</c:v>
                </c:pt>
                <c:pt idx="61">
                  <c:v>02.03.2023</c:v>
                </c:pt>
                <c:pt idx="62">
                  <c:v>03.03.2023</c:v>
                </c:pt>
                <c:pt idx="63">
                  <c:v>04.03.2023</c:v>
                </c:pt>
                <c:pt idx="64">
                  <c:v>05.03.2023</c:v>
                </c:pt>
                <c:pt idx="65">
                  <c:v>06.03.2023</c:v>
                </c:pt>
                <c:pt idx="66">
                  <c:v>07.03.2023</c:v>
                </c:pt>
                <c:pt idx="67">
                  <c:v>08.03.2023</c:v>
                </c:pt>
                <c:pt idx="68">
                  <c:v>09.03.2023</c:v>
                </c:pt>
                <c:pt idx="69">
                  <c:v>10.03.2023</c:v>
                </c:pt>
                <c:pt idx="70">
                  <c:v>11.03.2023</c:v>
                </c:pt>
                <c:pt idx="71">
                  <c:v>12.03.2023</c:v>
                </c:pt>
                <c:pt idx="72">
                  <c:v>13.03.2023</c:v>
                </c:pt>
                <c:pt idx="73">
                  <c:v>14.03.2023</c:v>
                </c:pt>
                <c:pt idx="74">
                  <c:v>15.03.2023</c:v>
                </c:pt>
                <c:pt idx="75">
                  <c:v>16.03.2023</c:v>
                </c:pt>
                <c:pt idx="76">
                  <c:v>17.03.2023</c:v>
                </c:pt>
                <c:pt idx="77">
                  <c:v>18.03.2023</c:v>
                </c:pt>
                <c:pt idx="78">
                  <c:v>19.03.2023</c:v>
                </c:pt>
                <c:pt idx="79">
                  <c:v>20.03.2023</c:v>
                </c:pt>
                <c:pt idx="80">
                  <c:v>21.03.2023</c:v>
                </c:pt>
                <c:pt idx="81">
                  <c:v>22.03.2023</c:v>
                </c:pt>
                <c:pt idx="82">
                  <c:v>23.03.2023</c:v>
                </c:pt>
                <c:pt idx="83">
                  <c:v>24.03.2023</c:v>
                </c:pt>
                <c:pt idx="84">
                  <c:v>25.03.2023</c:v>
                </c:pt>
                <c:pt idx="85">
                  <c:v>26.03.2023</c:v>
                </c:pt>
                <c:pt idx="86">
                  <c:v>27.03.2023</c:v>
                </c:pt>
                <c:pt idx="87">
                  <c:v>28.03.2023</c:v>
                </c:pt>
                <c:pt idx="88">
                  <c:v>29.03.2023</c:v>
                </c:pt>
                <c:pt idx="89">
                  <c:v>30.03.2023</c:v>
                </c:pt>
                <c:pt idx="90">
                  <c:v>31.03.2023</c:v>
                </c:pt>
                <c:pt idx="91">
                  <c:v>01.04.2023</c:v>
                </c:pt>
                <c:pt idx="92">
                  <c:v>02.04.2023</c:v>
                </c:pt>
                <c:pt idx="93">
                  <c:v>03.04.2023</c:v>
                </c:pt>
                <c:pt idx="94">
                  <c:v>04.04.2023</c:v>
                </c:pt>
                <c:pt idx="95">
                  <c:v>05.04.2023</c:v>
                </c:pt>
                <c:pt idx="96">
                  <c:v>06.04.2023</c:v>
                </c:pt>
                <c:pt idx="97">
                  <c:v>07.04.2023</c:v>
                </c:pt>
                <c:pt idx="98">
                  <c:v>08.04.2023</c:v>
                </c:pt>
                <c:pt idx="99">
                  <c:v>09.04.2023</c:v>
                </c:pt>
                <c:pt idx="100">
                  <c:v>10.04.2023</c:v>
                </c:pt>
                <c:pt idx="101">
                  <c:v>11.04.2023</c:v>
                </c:pt>
                <c:pt idx="102">
                  <c:v>12.04.2023</c:v>
                </c:pt>
                <c:pt idx="103">
                  <c:v>13.04.2023</c:v>
                </c:pt>
                <c:pt idx="104">
                  <c:v>14.04.2023</c:v>
                </c:pt>
                <c:pt idx="105">
                  <c:v>15.04.2023</c:v>
                </c:pt>
                <c:pt idx="106">
                  <c:v>16.04.2023</c:v>
                </c:pt>
                <c:pt idx="107">
                  <c:v>17.04.2023</c:v>
                </c:pt>
                <c:pt idx="108">
                  <c:v>18.04.2023</c:v>
                </c:pt>
                <c:pt idx="109">
                  <c:v>19.04.2023</c:v>
                </c:pt>
                <c:pt idx="110">
                  <c:v>20.04.2023</c:v>
                </c:pt>
                <c:pt idx="111">
                  <c:v>21.04.2023</c:v>
                </c:pt>
                <c:pt idx="112">
                  <c:v>22.04.2023</c:v>
                </c:pt>
                <c:pt idx="113">
                  <c:v>23.04.2023</c:v>
                </c:pt>
                <c:pt idx="114">
                  <c:v>24.04.2023</c:v>
                </c:pt>
                <c:pt idx="115">
                  <c:v>25.04.2023</c:v>
                </c:pt>
                <c:pt idx="116">
                  <c:v>26.04.2023</c:v>
                </c:pt>
                <c:pt idx="117">
                  <c:v>27.04.2023</c:v>
                </c:pt>
                <c:pt idx="118">
                  <c:v>28.04.2023</c:v>
                </c:pt>
                <c:pt idx="119">
                  <c:v>29.04.2023</c:v>
                </c:pt>
                <c:pt idx="120">
                  <c:v>30.04.2023</c:v>
                </c:pt>
                <c:pt idx="121">
                  <c:v>01.05.2023</c:v>
                </c:pt>
                <c:pt idx="122">
                  <c:v>02.05.2023</c:v>
                </c:pt>
                <c:pt idx="123">
                  <c:v>03.05.2023</c:v>
                </c:pt>
                <c:pt idx="124">
                  <c:v>04.05.2023</c:v>
                </c:pt>
                <c:pt idx="125">
                  <c:v>05.05.2023</c:v>
                </c:pt>
                <c:pt idx="126">
                  <c:v>06.05.2023</c:v>
                </c:pt>
                <c:pt idx="127">
                  <c:v>07.05.2023</c:v>
                </c:pt>
                <c:pt idx="128">
                  <c:v>08.05.2023</c:v>
                </c:pt>
                <c:pt idx="129">
                  <c:v>09.05.2023</c:v>
                </c:pt>
                <c:pt idx="130">
                  <c:v>10.05.2023</c:v>
                </c:pt>
                <c:pt idx="131">
                  <c:v>11.05.2023</c:v>
                </c:pt>
                <c:pt idx="132">
                  <c:v>12.05.2023</c:v>
                </c:pt>
                <c:pt idx="133">
                  <c:v>13.05.2023</c:v>
                </c:pt>
                <c:pt idx="134">
                  <c:v>14.05.2023</c:v>
                </c:pt>
                <c:pt idx="135">
                  <c:v>15.05.2023</c:v>
                </c:pt>
                <c:pt idx="136">
                  <c:v>16.05.2023</c:v>
                </c:pt>
                <c:pt idx="137">
                  <c:v>17.05.2023</c:v>
                </c:pt>
                <c:pt idx="138">
                  <c:v>18.05.2023</c:v>
                </c:pt>
                <c:pt idx="139">
                  <c:v>19.05.2023</c:v>
                </c:pt>
                <c:pt idx="140">
                  <c:v>20.05.2023</c:v>
                </c:pt>
                <c:pt idx="141">
                  <c:v>21.05.2023</c:v>
                </c:pt>
                <c:pt idx="142">
                  <c:v>22.05.2023</c:v>
                </c:pt>
                <c:pt idx="143">
                  <c:v>23.05.2023</c:v>
                </c:pt>
                <c:pt idx="144">
                  <c:v>24.05.2023</c:v>
                </c:pt>
                <c:pt idx="145">
                  <c:v>25.05.2023</c:v>
                </c:pt>
                <c:pt idx="146">
                  <c:v>26.05.2023</c:v>
                </c:pt>
                <c:pt idx="147">
                  <c:v>27.05.2023</c:v>
                </c:pt>
                <c:pt idx="148">
                  <c:v>28.05.2023</c:v>
                </c:pt>
                <c:pt idx="149">
                  <c:v>29.05.2023</c:v>
                </c:pt>
                <c:pt idx="150">
                  <c:v>30.05.2023</c:v>
                </c:pt>
                <c:pt idx="151">
                  <c:v>31.05.2023</c:v>
                </c:pt>
                <c:pt idx="152">
                  <c:v>01.06.2023</c:v>
                </c:pt>
                <c:pt idx="153">
                  <c:v>02.06.2023</c:v>
                </c:pt>
                <c:pt idx="154">
                  <c:v>03.06.2023</c:v>
                </c:pt>
                <c:pt idx="155">
                  <c:v>04.06.2023</c:v>
                </c:pt>
                <c:pt idx="156">
                  <c:v>05.06.2023</c:v>
                </c:pt>
                <c:pt idx="157">
                  <c:v>06.06.2023</c:v>
                </c:pt>
                <c:pt idx="158">
                  <c:v>07.06.2023</c:v>
                </c:pt>
                <c:pt idx="159">
                  <c:v>08.06.2023</c:v>
                </c:pt>
                <c:pt idx="160">
                  <c:v>09.06.2023</c:v>
                </c:pt>
                <c:pt idx="161">
                  <c:v>10.06.2023</c:v>
                </c:pt>
                <c:pt idx="162">
                  <c:v>11.06.2023</c:v>
                </c:pt>
                <c:pt idx="163">
                  <c:v>12.06.2023</c:v>
                </c:pt>
                <c:pt idx="164">
                  <c:v>13.06.2023</c:v>
                </c:pt>
                <c:pt idx="165">
                  <c:v>14.06.2023</c:v>
                </c:pt>
                <c:pt idx="166">
                  <c:v>15.06.2023</c:v>
                </c:pt>
                <c:pt idx="167">
                  <c:v>16.06.2023</c:v>
                </c:pt>
                <c:pt idx="168">
                  <c:v>17.06.2023</c:v>
                </c:pt>
                <c:pt idx="169">
                  <c:v>18.06.2023</c:v>
                </c:pt>
                <c:pt idx="170">
                  <c:v>19.06.2023</c:v>
                </c:pt>
                <c:pt idx="171">
                  <c:v>20.06.2023</c:v>
                </c:pt>
                <c:pt idx="172">
                  <c:v>21.06.2023</c:v>
                </c:pt>
                <c:pt idx="173">
                  <c:v>22.06.2023</c:v>
                </c:pt>
                <c:pt idx="174">
                  <c:v>23.06.2023</c:v>
                </c:pt>
                <c:pt idx="175">
                  <c:v>24.06.2023</c:v>
                </c:pt>
                <c:pt idx="176">
                  <c:v>25.06.2023</c:v>
                </c:pt>
                <c:pt idx="177">
                  <c:v>26.06.2023</c:v>
                </c:pt>
                <c:pt idx="178">
                  <c:v>27.06.2023</c:v>
                </c:pt>
                <c:pt idx="179">
                  <c:v>28.06.2023</c:v>
                </c:pt>
                <c:pt idx="180">
                  <c:v>29.06.2023</c:v>
                </c:pt>
                <c:pt idx="181">
                  <c:v>30.06.2023</c:v>
                </c:pt>
                <c:pt idx="182">
                  <c:v>01.07.2023</c:v>
                </c:pt>
                <c:pt idx="183">
                  <c:v>02.07.2023</c:v>
                </c:pt>
                <c:pt idx="184">
                  <c:v>03.07.2023</c:v>
                </c:pt>
                <c:pt idx="185">
                  <c:v>04.07.2023</c:v>
                </c:pt>
                <c:pt idx="186">
                  <c:v>05.07.2023</c:v>
                </c:pt>
                <c:pt idx="187">
                  <c:v>06.07.2023</c:v>
                </c:pt>
                <c:pt idx="188">
                  <c:v>07.07.2023</c:v>
                </c:pt>
                <c:pt idx="189">
                  <c:v>08.07.2023</c:v>
                </c:pt>
                <c:pt idx="190">
                  <c:v>09.07.2023</c:v>
                </c:pt>
                <c:pt idx="191">
                  <c:v>10.07.2023</c:v>
                </c:pt>
                <c:pt idx="192">
                  <c:v>11.07.2023</c:v>
                </c:pt>
                <c:pt idx="193">
                  <c:v>12.07.2023</c:v>
                </c:pt>
                <c:pt idx="194">
                  <c:v>13.07.2023</c:v>
                </c:pt>
                <c:pt idx="195">
                  <c:v>14.07.2023</c:v>
                </c:pt>
                <c:pt idx="196">
                  <c:v>15.07.2023</c:v>
                </c:pt>
                <c:pt idx="197">
                  <c:v>16.07.2023</c:v>
                </c:pt>
                <c:pt idx="198">
                  <c:v>17.07.2023</c:v>
                </c:pt>
                <c:pt idx="199">
                  <c:v>18.07.2023</c:v>
                </c:pt>
                <c:pt idx="200">
                  <c:v>19.07.2023</c:v>
                </c:pt>
                <c:pt idx="201">
                  <c:v>20.07.2023</c:v>
                </c:pt>
                <c:pt idx="202">
                  <c:v>21.07.2023</c:v>
                </c:pt>
                <c:pt idx="203">
                  <c:v>22.07.2023</c:v>
                </c:pt>
                <c:pt idx="204">
                  <c:v>23.07.2023</c:v>
                </c:pt>
                <c:pt idx="205">
                  <c:v>24.07.2023</c:v>
                </c:pt>
                <c:pt idx="206">
                  <c:v>25.07.2023</c:v>
                </c:pt>
                <c:pt idx="207">
                  <c:v>26.07.2023</c:v>
                </c:pt>
                <c:pt idx="208">
                  <c:v>27.07.2023</c:v>
                </c:pt>
                <c:pt idx="209">
                  <c:v>28.07.2023</c:v>
                </c:pt>
                <c:pt idx="210">
                  <c:v>29.07.2023</c:v>
                </c:pt>
                <c:pt idx="211">
                  <c:v>30.07.2023</c:v>
                </c:pt>
                <c:pt idx="212">
                  <c:v>31.07.2023</c:v>
                </c:pt>
                <c:pt idx="213">
                  <c:v>01.08.2023</c:v>
                </c:pt>
                <c:pt idx="214">
                  <c:v>02.08.2023</c:v>
                </c:pt>
                <c:pt idx="215">
                  <c:v>03.08.2023</c:v>
                </c:pt>
                <c:pt idx="216">
                  <c:v>04.08.2023</c:v>
                </c:pt>
                <c:pt idx="217">
                  <c:v>05.08.2023</c:v>
                </c:pt>
                <c:pt idx="218">
                  <c:v>06.08.2023</c:v>
                </c:pt>
                <c:pt idx="219">
                  <c:v>07.08.2023</c:v>
                </c:pt>
                <c:pt idx="220">
                  <c:v>08.08.2023</c:v>
                </c:pt>
                <c:pt idx="221">
                  <c:v>09.08.2023</c:v>
                </c:pt>
                <c:pt idx="222">
                  <c:v>10.08.2023</c:v>
                </c:pt>
                <c:pt idx="223">
                  <c:v>11.08.2023</c:v>
                </c:pt>
                <c:pt idx="224">
                  <c:v>12.08.2023</c:v>
                </c:pt>
                <c:pt idx="225">
                  <c:v>13.08.2023</c:v>
                </c:pt>
                <c:pt idx="226">
                  <c:v>14.08.2023</c:v>
                </c:pt>
                <c:pt idx="227">
                  <c:v>15.08.2023</c:v>
                </c:pt>
                <c:pt idx="228">
                  <c:v>16.08.2023</c:v>
                </c:pt>
                <c:pt idx="229">
                  <c:v>17.08.2023</c:v>
                </c:pt>
                <c:pt idx="230">
                  <c:v>18.08.2023</c:v>
                </c:pt>
                <c:pt idx="231">
                  <c:v>19.08.2023</c:v>
                </c:pt>
                <c:pt idx="232">
                  <c:v>20.08.2023</c:v>
                </c:pt>
                <c:pt idx="233">
                  <c:v>21.08.2023</c:v>
                </c:pt>
                <c:pt idx="234">
                  <c:v>22.08.2023</c:v>
                </c:pt>
                <c:pt idx="235">
                  <c:v>23.08.2023</c:v>
                </c:pt>
                <c:pt idx="236">
                  <c:v>24.08.2023</c:v>
                </c:pt>
                <c:pt idx="237">
                  <c:v>25.08.2023</c:v>
                </c:pt>
                <c:pt idx="238">
                  <c:v>26.08.2023</c:v>
                </c:pt>
                <c:pt idx="239">
                  <c:v>27.08.2023</c:v>
                </c:pt>
                <c:pt idx="240">
                  <c:v>28.08.2023</c:v>
                </c:pt>
                <c:pt idx="241">
                  <c:v>29.08.2023</c:v>
                </c:pt>
                <c:pt idx="242">
                  <c:v>30.08.2023</c:v>
                </c:pt>
                <c:pt idx="243">
                  <c:v>31.08.2023</c:v>
                </c:pt>
              </c:strCache>
            </c:strRef>
          </c:cat>
          <c:val>
            <c:numRef>
              <c:f>'Техничка валюта'!$B$2:$B$245</c:f>
              <c:numCache>
                <c:formatCode>0.0000</c:formatCode>
                <c:ptCount val="244"/>
                <c:pt idx="0">
                  <c:v>70.337500000000006</c:v>
                </c:pt>
                <c:pt idx="1">
                  <c:v>70.337500000000006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FC-478D-92F6-D80D2E0B7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065176"/>
        <c:axId val="378065568"/>
      </c:lineChart>
      <c:catAx>
        <c:axId val="378065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65568"/>
        <c:crosses val="autoZero"/>
        <c:auto val="1"/>
        <c:lblAlgn val="ctr"/>
        <c:lblOffset val="100"/>
        <c:noMultiLvlLbl val="0"/>
      </c:catAx>
      <c:valAx>
        <c:axId val="37806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65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Прогноз курса евро на +1 месяц от точки</a:t>
            </a:r>
          </a:p>
        </c:rich>
      </c:tx>
      <c:layout>
        <c:manualLayout>
          <c:xMode val="edge"/>
          <c:yMode val="edge"/>
          <c:x val="0.3734035704553324"/>
          <c:y val="1.02695763799743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0"/>
            <c:dispRSqr val="1"/>
            <c:dispEq val="0"/>
            <c:trendlineLbl>
              <c:layout>
                <c:manualLayout>
                  <c:x val="-0.414870682148338"/>
                  <c:y val="7.880565635328959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валюта'!$D$2:$D$245</c:f>
              <c:strCache>
                <c:ptCount val="244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  <c:pt idx="31">
                  <c:v>01.02.2023</c:v>
                </c:pt>
                <c:pt idx="32">
                  <c:v>02.02.2023</c:v>
                </c:pt>
                <c:pt idx="33">
                  <c:v>03.02.2023</c:v>
                </c:pt>
                <c:pt idx="34">
                  <c:v>04.02.2023</c:v>
                </c:pt>
                <c:pt idx="35">
                  <c:v>05.02.2023</c:v>
                </c:pt>
                <c:pt idx="36">
                  <c:v>06.02.2023</c:v>
                </c:pt>
                <c:pt idx="37">
                  <c:v>07.02.2023</c:v>
                </c:pt>
                <c:pt idx="38">
                  <c:v>08.02.2023</c:v>
                </c:pt>
                <c:pt idx="39">
                  <c:v>09.02.2023</c:v>
                </c:pt>
                <c:pt idx="40">
                  <c:v>10.02.2023</c:v>
                </c:pt>
                <c:pt idx="41">
                  <c:v>11.02.2023</c:v>
                </c:pt>
                <c:pt idx="42">
                  <c:v>12.02.2023</c:v>
                </c:pt>
                <c:pt idx="43">
                  <c:v>13.02.2023</c:v>
                </c:pt>
                <c:pt idx="44">
                  <c:v>14.02.2023</c:v>
                </c:pt>
                <c:pt idx="45">
                  <c:v>15.02.2023</c:v>
                </c:pt>
                <c:pt idx="46">
                  <c:v>16.02.2023</c:v>
                </c:pt>
                <c:pt idx="47">
                  <c:v>17.02.2023</c:v>
                </c:pt>
                <c:pt idx="48">
                  <c:v>18.02.2023</c:v>
                </c:pt>
                <c:pt idx="49">
                  <c:v>19.02.2023</c:v>
                </c:pt>
                <c:pt idx="50">
                  <c:v>20.02.2023</c:v>
                </c:pt>
                <c:pt idx="51">
                  <c:v>21.02.2023</c:v>
                </c:pt>
                <c:pt idx="52">
                  <c:v>22.02.2023</c:v>
                </c:pt>
                <c:pt idx="53">
                  <c:v>23.02.2023</c:v>
                </c:pt>
                <c:pt idx="54">
                  <c:v>24.02.2023</c:v>
                </c:pt>
                <c:pt idx="55">
                  <c:v>25.02.2023</c:v>
                </c:pt>
                <c:pt idx="56">
                  <c:v>26.02.2023</c:v>
                </c:pt>
                <c:pt idx="57">
                  <c:v>27.02.2023</c:v>
                </c:pt>
                <c:pt idx="58">
                  <c:v>28.02.2023</c:v>
                </c:pt>
                <c:pt idx="59">
                  <c:v>29.02.2023</c:v>
                </c:pt>
                <c:pt idx="60">
                  <c:v>01.03.2023</c:v>
                </c:pt>
                <c:pt idx="61">
                  <c:v>02.03.2023</c:v>
                </c:pt>
                <c:pt idx="62">
                  <c:v>03.03.2023</c:v>
                </c:pt>
                <c:pt idx="63">
                  <c:v>04.03.2023</c:v>
                </c:pt>
                <c:pt idx="64">
                  <c:v>05.03.2023</c:v>
                </c:pt>
                <c:pt idx="65">
                  <c:v>06.03.2023</c:v>
                </c:pt>
                <c:pt idx="66">
                  <c:v>07.03.2023</c:v>
                </c:pt>
                <c:pt idx="67">
                  <c:v>08.03.2023</c:v>
                </c:pt>
                <c:pt idx="68">
                  <c:v>09.03.2023</c:v>
                </c:pt>
                <c:pt idx="69">
                  <c:v>10.03.2023</c:v>
                </c:pt>
                <c:pt idx="70">
                  <c:v>11.03.2023</c:v>
                </c:pt>
                <c:pt idx="71">
                  <c:v>12.03.2023</c:v>
                </c:pt>
                <c:pt idx="72">
                  <c:v>13.03.2023</c:v>
                </c:pt>
                <c:pt idx="73">
                  <c:v>14.03.2023</c:v>
                </c:pt>
                <c:pt idx="74">
                  <c:v>15.03.2023</c:v>
                </c:pt>
                <c:pt idx="75">
                  <c:v>16.03.2023</c:v>
                </c:pt>
                <c:pt idx="76">
                  <c:v>17.03.2023</c:v>
                </c:pt>
                <c:pt idx="77">
                  <c:v>18.03.2023</c:v>
                </c:pt>
                <c:pt idx="78">
                  <c:v>19.03.2023</c:v>
                </c:pt>
                <c:pt idx="79">
                  <c:v>20.03.2023</c:v>
                </c:pt>
                <c:pt idx="80">
                  <c:v>21.03.2023</c:v>
                </c:pt>
                <c:pt idx="81">
                  <c:v>22.03.2023</c:v>
                </c:pt>
                <c:pt idx="82">
                  <c:v>23.03.2023</c:v>
                </c:pt>
                <c:pt idx="83">
                  <c:v>24.03.2023</c:v>
                </c:pt>
                <c:pt idx="84">
                  <c:v>25.03.2023</c:v>
                </c:pt>
                <c:pt idx="85">
                  <c:v>26.03.2023</c:v>
                </c:pt>
                <c:pt idx="86">
                  <c:v>27.03.2023</c:v>
                </c:pt>
                <c:pt idx="87">
                  <c:v>28.03.2023</c:v>
                </c:pt>
                <c:pt idx="88">
                  <c:v>29.03.2023</c:v>
                </c:pt>
                <c:pt idx="89">
                  <c:v>30.03.2023</c:v>
                </c:pt>
                <c:pt idx="90">
                  <c:v>31.03.2023</c:v>
                </c:pt>
                <c:pt idx="91">
                  <c:v>01.04.2023</c:v>
                </c:pt>
                <c:pt idx="92">
                  <c:v>02.04.2023</c:v>
                </c:pt>
                <c:pt idx="93">
                  <c:v>03.04.2023</c:v>
                </c:pt>
                <c:pt idx="94">
                  <c:v>04.04.2023</c:v>
                </c:pt>
                <c:pt idx="95">
                  <c:v>05.04.2023</c:v>
                </c:pt>
                <c:pt idx="96">
                  <c:v>06.04.2023</c:v>
                </c:pt>
                <c:pt idx="97">
                  <c:v>07.04.2023</c:v>
                </c:pt>
                <c:pt idx="98">
                  <c:v>08.04.2023</c:v>
                </c:pt>
                <c:pt idx="99">
                  <c:v>09.04.2023</c:v>
                </c:pt>
                <c:pt idx="100">
                  <c:v>10.04.2023</c:v>
                </c:pt>
                <c:pt idx="101">
                  <c:v>11.04.2023</c:v>
                </c:pt>
                <c:pt idx="102">
                  <c:v>12.04.2023</c:v>
                </c:pt>
                <c:pt idx="103">
                  <c:v>13.04.2023</c:v>
                </c:pt>
                <c:pt idx="104">
                  <c:v>14.04.2023</c:v>
                </c:pt>
                <c:pt idx="105">
                  <c:v>15.04.2023</c:v>
                </c:pt>
                <c:pt idx="106">
                  <c:v>16.04.2023</c:v>
                </c:pt>
                <c:pt idx="107">
                  <c:v>17.04.2023</c:v>
                </c:pt>
                <c:pt idx="108">
                  <c:v>18.04.2023</c:v>
                </c:pt>
                <c:pt idx="109">
                  <c:v>19.04.2023</c:v>
                </c:pt>
                <c:pt idx="110">
                  <c:v>20.04.2023</c:v>
                </c:pt>
                <c:pt idx="111">
                  <c:v>21.04.2023</c:v>
                </c:pt>
                <c:pt idx="112">
                  <c:v>22.04.2023</c:v>
                </c:pt>
                <c:pt idx="113">
                  <c:v>23.04.2023</c:v>
                </c:pt>
                <c:pt idx="114">
                  <c:v>24.04.2023</c:v>
                </c:pt>
                <c:pt idx="115">
                  <c:v>25.04.2023</c:v>
                </c:pt>
                <c:pt idx="116">
                  <c:v>26.04.2023</c:v>
                </c:pt>
                <c:pt idx="117">
                  <c:v>27.04.2023</c:v>
                </c:pt>
                <c:pt idx="118">
                  <c:v>28.04.2023</c:v>
                </c:pt>
                <c:pt idx="119">
                  <c:v>29.04.2023</c:v>
                </c:pt>
                <c:pt idx="120">
                  <c:v>30.04.2023</c:v>
                </c:pt>
                <c:pt idx="121">
                  <c:v>01.05.2023</c:v>
                </c:pt>
                <c:pt idx="122">
                  <c:v>02.05.2023</c:v>
                </c:pt>
                <c:pt idx="123">
                  <c:v>03.05.2023</c:v>
                </c:pt>
                <c:pt idx="124">
                  <c:v>04.05.2023</c:v>
                </c:pt>
                <c:pt idx="125">
                  <c:v>05.05.2023</c:v>
                </c:pt>
                <c:pt idx="126">
                  <c:v>06.05.2023</c:v>
                </c:pt>
                <c:pt idx="127">
                  <c:v>07.05.2023</c:v>
                </c:pt>
                <c:pt idx="128">
                  <c:v>08.05.2023</c:v>
                </c:pt>
                <c:pt idx="129">
                  <c:v>09.05.2023</c:v>
                </c:pt>
                <c:pt idx="130">
                  <c:v>10.05.2023</c:v>
                </c:pt>
                <c:pt idx="131">
                  <c:v>11.05.2023</c:v>
                </c:pt>
                <c:pt idx="132">
                  <c:v>12.05.2023</c:v>
                </c:pt>
                <c:pt idx="133">
                  <c:v>13.05.2023</c:v>
                </c:pt>
                <c:pt idx="134">
                  <c:v>14.05.2023</c:v>
                </c:pt>
                <c:pt idx="135">
                  <c:v>15.05.2023</c:v>
                </c:pt>
                <c:pt idx="136">
                  <c:v>16.05.2023</c:v>
                </c:pt>
                <c:pt idx="137">
                  <c:v>17.05.2023</c:v>
                </c:pt>
                <c:pt idx="138">
                  <c:v>18.05.2023</c:v>
                </c:pt>
                <c:pt idx="139">
                  <c:v>19.05.2023</c:v>
                </c:pt>
                <c:pt idx="140">
                  <c:v>20.05.2023</c:v>
                </c:pt>
                <c:pt idx="141">
                  <c:v>21.05.2023</c:v>
                </c:pt>
                <c:pt idx="142">
                  <c:v>22.05.2023</c:v>
                </c:pt>
                <c:pt idx="143">
                  <c:v>23.05.2023</c:v>
                </c:pt>
                <c:pt idx="144">
                  <c:v>24.05.2023</c:v>
                </c:pt>
                <c:pt idx="145">
                  <c:v>25.05.2023</c:v>
                </c:pt>
                <c:pt idx="146">
                  <c:v>26.05.2023</c:v>
                </c:pt>
                <c:pt idx="147">
                  <c:v>27.05.2023</c:v>
                </c:pt>
                <c:pt idx="148">
                  <c:v>28.05.2023</c:v>
                </c:pt>
                <c:pt idx="149">
                  <c:v>29.05.2023</c:v>
                </c:pt>
                <c:pt idx="150">
                  <c:v>30.05.2023</c:v>
                </c:pt>
                <c:pt idx="151">
                  <c:v>31.05.2023</c:v>
                </c:pt>
                <c:pt idx="152">
                  <c:v>01.06.2023</c:v>
                </c:pt>
                <c:pt idx="153">
                  <c:v>02.06.2023</c:v>
                </c:pt>
                <c:pt idx="154">
                  <c:v>03.06.2023</c:v>
                </c:pt>
                <c:pt idx="155">
                  <c:v>04.06.2023</c:v>
                </c:pt>
                <c:pt idx="156">
                  <c:v>05.06.2023</c:v>
                </c:pt>
                <c:pt idx="157">
                  <c:v>06.06.2023</c:v>
                </c:pt>
                <c:pt idx="158">
                  <c:v>07.06.2023</c:v>
                </c:pt>
                <c:pt idx="159">
                  <c:v>08.06.2023</c:v>
                </c:pt>
                <c:pt idx="160">
                  <c:v>09.06.2023</c:v>
                </c:pt>
                <c:pt idx="161">
                  <c:v>10.06.2023</c:v>
                </c:pt>
                <c:pt idx="162">
                  <c:v>11.06.2023</c:v>
                </c:pt>
                <c:pt idx="163">
                  <c:v>12.06.2023</c:v>
                </c:pt>
                <c:pt idx="164">
                  <c:v>13.06.2023</c:v>
                </c:pt>
                <c:pt idx="165">
                  <c:v>14.06.2023</c:v>
                </c:pt>
                <c:pt idx="166">
                  <c:v>15.06.2023</c:v>
                </c:pt>
                <c:pt idx="167">
                  <c:v>16.06.2023</c:v>
                </c:pt>
                <c:pt idx="168">
                  <c:v>17.06.2023</c:v>
                </c:pt>
                <c:pt idx="169">
                  <c:v>18.06.2023</c:v>
                </c:pt>
                <c:pt idx="170">
                  <c:v>19.06.2023</c:v>
                </c:pt>
                <c:pt idx="171">
                  <c:v>20.06.2023</c:v>
                </c:pt>
                <c:pt idx="172">
                  <c:v>21.06.2023</c:v>
                </c:pt>
                <c:pt idx="173">
                  <c:v>22.06.2023</c:v>
                </c:pt>
                <c:pt idx="174">
                  <c:v>23.06.2023</c:v>
                </c:pt>
                <c:pt idx="175">
                  <c:v>24.06.2023</c:v>
                </c:pt>
                <c:pt idx="176">
                  <c:v>25.06.2023</c:v>
                </c:pt>
                <c:pt idx="177">
                  <c:v>26.06.2023</c:v>
                </c:pt>
                <c:pt idx="178">
                  <c:v>27.06.2023</c:v>
                </c:pt>
                <c:pt idx="179">
                  <c:v>28.06.2023</c:v>
                </c:pt>
                <c:pt idx="180">
                  <c:v>29.06.2023</c:v>
                </c:pt>
                <c:pt idx="181">
                  <c:v>30.06.2023</c:v>
                </c:pt>
                <c:pt idx="182">
                  <c:v>01.07.2023</c:v>
                </c:pt>
                <c:pt idx="183">
                  <c:v>02.07.2023</c:v>
                </c:pt>
                <c:pt idx="184">
                  <c:v>03.07.2023</c:v>
                </c:pt>
                <c:pt idx="185">
                  <c:v>04.07.2023</c:v>
                </c:pt>
                <c:pt idx="186">
                  <c:v>05.07.2023</c:v>
                </c:pt>
                <c:pt idx="187">
                  <c:v>06.07.2023</c:v>
                </c:pt>
                <c:pt idx="188">
                  <c:v>07.07.2023</c:v>
                </c:pt>
                <c:pt idx="189">
                  <c:v>08.07.2023</c:v>
                </c:pt>
                <c:pt idx="190">
                  <c:v>09.07.2023</c:v>
                </c:pt>
                <c:pt idx="191">
                  <c:v>10.07.2023</c:v>
                </c:pt>
                <c:pt idx="192">
                  <c:v>11.07.2023</c:v>
                </c:pt>
                <c:pt idx="193">
                  <c:v>12.07.2023</c:v>
                </c:pt>
                <c:pt idx="194">
                  <c:v>13.07.2023</c:v>
                </c:pt>
                <c:pt idx="195">
                  <c:v>14.07.2023</c:v>
                </c:pt>
                <c:pt idx="196">
                  <c:v>15.07.2023</c:v>
                </c:pt>
                <c:pt idx="197">
                  <c:v>16.07.2023</c:v>
                </c:pt>
                <c:pt idx="198">
                  <c:v>17.07.2023</c:v>
                </c:pt>
                <c:pt idx="199">
                  <c:v>18.07.2023</c:v>
                </c:pt>
                <c:pt idx="200">
                  <c:v>19.07.2023</c:v>
                </c:pt>
                <c:pt idx="201">
                  <c:v>20.07.2023</c:v>
                </c:pt>
                <c:pt idx="202">
                  <c:v>21.07.2023</c:v>
                </c:pt>
                <c:pt idx="203">
                  <c:v>22.07.2023</c:v>
                </c:pt>
                <c:pt idx="204">
                  <c:v>23.07.2023</c:v>
                </c:pt>
                <c:pt idx="205">
                  <c:v>24.07.2023</c:v>
                </c:pt>
                <c:pt idx="206">
                  <c:v>25.07.2023</c:v>
                </c:pt>
                <c:pt idx="207">
                  <c:v>26.07.2023</c:v>
                </c:pt>
                <c:pt idx="208">
                  <c:v>27.07.2023</c:v>
                </c:pt>
                <c:pt idx="209">
                  <c:v>28.07.2023</c:v>
                </c:pt>
                <c:pt idx="210">
                  <c:v>29.07.2023</c:v>
                </c:pt>
                <c:pt idx="211">
                  <c:v>30.07.2023</c:v>
                </c:pt>
                <c:pt idx="212">
                  <c:v>31.07.2023</c:v>
                </c:pt>
                <c:pt idx="213">
                  <c:v>01.08.2023</c:v>
                </c:pt>
                <c:pt idx="214">
                  <c:v>02.08.2023</c:v>
                </c:pt>
                <c:pt idx="215">
                  <c:v>03.08.2023</c:v>
                </c:pt>
                <c:pt idx="216">
                  <c:v>04.08.2023</c:v>
                </c:pt>
                <c:pt idx="217">
                  <c:v>05.08.2023</c:v>
                </c:pt>
                <c:pt idx="218">
                  <c:v>06.08.2023</c:v>
                </c:pt>
                <c:pt idx="219">
                  <c:v>07.08.2023</c:v>
                </c:pt>
                <c:pt idx="220">
                  <c:v>08.08.2023</c:v>
                </c:pt>
                <c:pt idx="221">
                  <c:v>09.08.2023</c:v>
                </c:pt>
                <c:pt idx="222">
                  <c:v>10.08.2023</c:v>
                </c:pt>
                <c:pt idx="223">
                  <c:v>11.08.2023</c:v>
                </c:pt>
                <c:pt idx="224">
                  <c:v>12.08.2023</c:v>
                </c:pt>
                <c:pt idx="225">
                  <c:v>13.08.2023</c:v>
                </c:pt>
                <c:pt idx="226">
                  <c:v>14.08.2023</c:v>
                </c:pt>
                <c:pt idx="227">
                  <c:v>15.08.2023</c:v>
                </c:pt>
                <c:pt idx="228">
                  <c:v>16.08.2023</c:v>
                </c:pt>
                <c:pt idx="229">
                  <c:v>17.08.2023</c:v>
                </c:pt>
                <c:pt idx="230">
                  <c:v>18.08.2023</c:v>
                </c:pt>
                <c:pt idx="231">
                  <c:v>19.08.2023</c:v>
                </c:pt>
                <c:pt idx="232">
                  <c:v>20.08.2023</c:v>
                </c:pt>
                <c:pt idx="233">
                  <c:v>21.08.2023</c:v>
                </c:pt>
                <c:pt idx="234">
                  <c:v>22.08.2023</c:v>
                </c:pt>
                <c:pt idx="235">
                  <c:v>23.08.2023</c:v>
                </c:pt>
                <c:pt idx="236">
                  <c:v>24.08.2023</c:v>
                </c:pt>
                <c:pt idx="237">
                  <c:v>25.08.2023</c:v>
                </c:pt>
                <c:pt idx="238">
                  <c:v>26.08.2023</c:v>
                </c:pt>
                <c:pt idx="239">
                  <c:v>27.08.2023</c:v>
                </c:pt>
                <c:pt idx="240">
                  <c:v>28.08.2023</c:v>
                </c:pt>
                <c:pt idx="241">
                  <c:v>29.08.2023</c:v>
                </c:pt>
                <c:pt idx="242">
                  <c:v>30.08.2023</c:v>
                </c:pt>
                <c:pt idx="243">
                  <c:v>31.08.2023</c:v>
                </c:pt>
              </c:strCache>
            </c:strRef>
          </c:cat>
          <c:val>
            <c:numRef>
              <c:f>'Техничка валюта'!$E$2:$E$245</c:f>
              <c:numCache>
                <c:formatCode>0.0000</c:formatCode>
                <c:ptCount val="244"/>
                <c:pt idx="0">
                  <c:v>75.655299999999997</c:v>
                </c:pt>
                <c:pt idx="1">
                  <c:v>75.655299999999997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5A-4F23-81A1-2B88FBA9D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065960"/>
        <c:axId val="378066352"/>
      </c:lineChart>
      <c:catAx>
        <c:axId val="37806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66352"/>
        <c:crosses val="autoZero"/>
        <c:auto val="1"/>
        <c:lblAlgn val="ctr"/>
        <c:lblOffset val="100"/>
        <c:noMultiLvlLbl val="0"/>
      </c:catAx>
      <c:valAx>
        <c:axId val="37806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65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Прогноз курса меди</a:t>
            </a:r>
            <a:r>
              <a:rPr lang="ru-RU" baseline="0"/>
              <a:t> </a:t>
            </a:r>
            <a:r>
              <a:rPr lang="ru-RU"/>
              <a:t>на +1 месяц от точки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forward val="30"/>
            <c:dispRSqr val="1"/>
            <c:dispEq val="0"/>
            <c:trendlineLbl>
              <c:layout>
                <c:manualLayout>
                  <c:x val="-0.4581155224449403"/>
                  <c:y val="0.4936128490998958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LME'!$AH$2:$AH$244</c:f>
              <c:strCache>
                <c:ptCount val="243"/>
                <c:pt idx="0">
                  <c:v>01.01.2023</c:v>
                </c:pt>
                <c:pt idx="1">
                  <c:v>02.01.2023</c:v>
                </c:pt>
                <c:pt idx="2">
                  <c:v>03.01.2023</c:v>
                </c:pt>
                <c:pt idx="3">
                  <c:v>04.01.2023</c:v>
                </c:pt>
                <c:pt idx="4">
                  <c:v>05.01.2023</c:v>
                </c:pt>
                <c:pt idx="5">
                  <c:v>06.01.2023</c:v>
                </c:pt>
                <c:pt idx="6">
                  <c:v>07.01.2023</c:v>
                </c:pt>
                <c:pt idx="7">
                  <c:v>08.01.2023</c:v>
                </c:pt>
                <c:pt idx="8">
                  <c:v>09.01.2023</c:v>
                </c:pt>
                <c:pt idx="9">
                  <c:v>10.01.2023</c:v>
                </c:pt>
                <c:pt idx="10">
                  <c:v>11.01.2023</c:v>
                </c:pt>
                <c:pt idx="11">
                  <c:v>12.01.2023</c:v>
                </c:pt>
                <c:pt idx="12">
                  <c:v>13.01.2023</c:v>
                </c:pt>
                <c:pt idx="13">
                  <c:v>14.01.2023</c:v>
                </c:pt>
                <c:pt idx="14">
                  <c:v>15.01.2023</c:v>
                </c:pt>
                <c:pt idx="15">
                  <c:v>16.01.2023</c:v>
                </c:pt>
                <c:pt idx="16">
                  <c:v>17.01.2023</c:v>
                </c:pt>
                <c:pt idx="17">
                  <c:v>18.01.2023</c:v>
                </c:pt>
                <c:pt idx="18">
                  <c:v>19.01.2023</c:v>
                </c:pt>
                <c:pt idx="19">
                  <c:v>20.01.2023</c:v>
                </c:pt>
                <c:pt idx="20">
                  <c:v>21.01.2023</c:v>
                </c:pt>
                <c:pt idx="21">
                  <c:v>22.01.2023</c:v>
                </c:pt>
                <c:pt idx="22">
                  <c:v>23.01.2023</c:v>
                </c:pt>
                <c:pt idx="23">
                  <c:v>24.01.2023</c:v>
                </c:pt>
                <c:pt idx="24">
                  <c:v>25.01.2023</c:v>
                </c:pt>
                <c:pt idx="25">
                  <c:v>26.01.2023</c:v>
                </c:pt>
                <c:pt idx="26">
                  <c:v>27.01.2023</c:v>
                </c:pt>
                <c:pt idx="27">
                  <c:v>28.01.2023</c:v>
                </c:pt>
                <c:pt idx="28">
                  <c:v>29.01.2023</c:v>
                </c:pt>
                <c:pt idx="29">
                  <c:v>30.01.2023</c:v>
                </c:pt>
                <c:pt idx="30">
                  <c:v>31.01.2023</c:v>
                </c:pt>
                <c:pt idx="31">
                  <c:v>01.02.2023</c:v>
                </c:pt>
                <c:pt idx="32">
                  <c:v>02.02.2023</c:v>
                </c:pt>
                <c:pt idx="33">
                  <c:v>03.02.2023</c:v>
                </c:pt>
                <c:pt idx="34">
                  <c:v>04.02.2023</c:v>
                </c:pt>
                <c:pt idx="35">
                  <c:v>05.02.2023</c:v>
                </c:pt>
                <c:pt idx="36">
                  <c:v>06.02.2023</c:v>
                </c:pt>
                <c:pt idx="37">
                  <c:v>07.02.2023</c:v>
                </c:pt>
                <c:pt idx="38">
                  <c:v>08.02.2023</c:v>
                </c:pt>
                <c:pt idx="39">
                  <c:v>09.02.2023</c:v>
                </c:pt>
                <c:pt idx="40">
                  <c:v>10.02.2023</c:v>
                </c:pt>
                <c:pt idx="41">
                  <c:v>11.02.2023</c:v>
                </c:pt>
                <c:pt idx="42">
                  <c:v>12.02.2023</c:v>
                </c:pt>
                <c:pt idx="43">
                  <c:v>13.02.2023</c:v>
                </c:pt>
                <c:pt idx="44">
                  <c:v>14.02.2023</c:v>
                </c:pt>
                <c:pt idx="45">
                  <c:v>15.02.2023</c:v>
                </c:pt>
                <c:pt idx="46">
                  <c:v>16.02.2023</c:v>
                </c:pt>
                <c:pt idx="47">
                  <c:v>17.02.2023</c:v>
                </c:pt>
                <c:pt idx="48">
                  <c:v>18.02.2023</c:v>
                </c:pt>
                <c:pt idx="49">
                  <c:v>19.02.2023</c:v>
                </c:pt>
                <c:pt idx="50">
                  <c:v>20.02.2023</c:v>
                </c:pt>
                <c:pt idx="51">
                  <c:v>21.02.2023</c:v>
                </c:pt>
                <c:pt idx="52">
                  <c:v>22.02.2023</c:v>
                </c:pt>
                <c:pt idx="53">
                  <c:v>23.02.2023</c:v>
                </c:pt>
                <c:pt idx="54">
                  <c:v>24.02.2023</c:v>
                </c:pt>
                <c:pt idx="55">
                  <c:v>25.02.2023</c:v>
                </c:pt>
                <c:pt idx="56">
                  <c:v>26.02.2023</c:v>
                </c:pt>
                <c:pt idx="57">
                  <c:v>27.02.2023</c:v>
                </c:pt>
                <c:pt idx="58">
                  <c:v>28.02.2023</c:v>
                </c:pt>
                <c:pt idx="59">
                  <c:v>01.03.2023</c:v>
                </c:pt>
                <c:pt idx="60">
                  <c:v>02.03.2023</c:v>
                </c:pt>
                <c:pt idx="61">
                  <c:v>03.03.2023</c:v>
                </c:pt>
                <c:pt idx="62">
                  <c:v>04.03.2023</c:v>
                </c:pt>
                <c:pt idx="63">
                  <c:v>05.03.2023</c:v>
                </c:pt>
                <c:pt idx="64">
                  <c:v>06.03.2023</c:v>
                </c:pt>
                <c:pt idx="65">
                  <c:v>07.03.2023</c:v>
                </c:pt>
                <c:pt idx="66">
                  <c:v>08.03.2023</c:v>
                </c:pt>
                <c:pt idx="67">
                  <c:v>09.03.2023</c:v>
                </c:pt>
                <c:pt idx="68">
                  <c:v>10.03.2023</c:v>
                </c:pt>
                <c:pt idx="69">
                  <c:v>11.03.2023</c:v>
                </c:pt>
                <c:pt idx="70">
                  <c:v>12.03.2023</c:v>
                </c:pt>
                <c:pt idx="71">
                  <c:v>13.03.2023</c:v>
                </c:pt>
                <c:pt idx="72">
                  <c:v>14.03.2023</c:v>
                </c:pt>
                <c:pt idx="73">
                  <c:v>15.03.2023</c:v>
                </c:pt>
                <c:pt idx="74">
                  <c:v>16.03.2023</c:v>
                </c:pt>
                <c:pt idx="75">
                  <c:v>17.03.2023</c:v>
                </c:pt>
                <c:pt idx="76">
                  <c:v>18.03.2023</c:v>
                </c:pt>
                <c:pt idx="77">
                  <c:v>19.03.2023</c:v>
                </c:pt>
                <c:pt idx="78">
                  <c:v>20.03.2023</c:v>
                </c:pt>
                <c:pt idx="79">
                  <c:v>21.03.2023</c:v>
                </c:pt>
                <c:pt idx="80">
                  <c:v>22.03.2023</c:v>
                </c:pt>
                <c:pt idx="81">
                  <c:v>23.03.2023</c:v>
                </c:pt>
                <c:pt idx="82">
                  <c:v>24.03.2023</c:v>
                </c:pt>
                <c:pt idx="83">
                  <c:v>25.03.2023</c:v>
                </c:pt>
                <c:pt idx="84">
                  <c:v>26.03.2023</c:v>
                </c:pt>
                <c:pt idx="85">
                  <c:v>27.03.2023</c:v>
                </c:pt>
                <c:pt idx="86">
                  <c:v>28.03.2023</c:v>
                </c:pt>
                <c:pt idx="87">
                  <c:v>29.03.2023</c:v>
                </c:pt>
                <c:pt idx="88">
                  <c:v>30.03.2023</c:v>
                </c:pt>
                <c:pt idx="89">
                  <c:v>31.03.2023</c:v>
                </c:pt>
                <c:pt idx="90">
                  <c:v>01.04.2023</c:v>
                </c:pt>
                <c:pt idx="91">
                  <c:v>02.04.2023</c:v>
                </c:pt>
                <c:pt idx="92">
                  <c:v>03.04.2023</c:v>
                </c:pt>
                <c:pt idx="93">
                  <c:v>04.04.2023</c:v>
                </c:pt>
                <c:pt idx="94">
                  <c:v>05.04.2023</c:v>
                </c:pt>
                <c:pt idx="95">
                  <c:v>06.04.2023</c:v>
                </c:pt>
                <c:pt idx="96">
                  <c:v>07.04.2023</c:v>
                </c:pt>
                <c:pt idx="97">
                  <c:v>08.04.2023</c:v>
                </c:pt>
                <c:pt idx="98">
                  <c:v>09.04.2023</c:v>
                </c:pt>
                <c:pt idx="99">
                  <c:v>10.04.2023</c:v>
                </c:pt>
                <c:pt idx="100">
                  <c:v>11.04.2023</c:v>
                </c:pt>
                <c:pt idx="101">
                  <c:v>12.04.2023</c:v>
                </c:pt>
                <c:pt idx="102">
                  <c:v>13.04.2023</c:v>
                </c:pt>
                <c:pt idx="103">
                  <c:v>14.04.2023</c:v>
                </c:pt>
                <c:pt idx="104">
                  <c:v>15.04.2023</c:v>
                </c:pt>
                <c:pt idx="105">
                  <c:v>16.04.2023</c:v>
                </c:pt>
                <c:pt idx="106">
                  <c:v>17.04.2023</c:v>
                </c:pt>
                <c:pt idx="107">
                  <c:v>18.04.2023</c:v>
                </c:pt>
                <c:pt idx="108">
                  <c:v>19.04.2023</c:v>
                </c:pt>
                <c:pt idx="109">
                  <c:v>20.04.2023</c:v>
                </c:pt>
                <c:pt idx="110">
                  <c:v>21.04.2023</c:v>
                </c:pt>
                <c:pt idx="111">
                  <c:v>22.04.2023</c:v>
                </c:pt>
                <c:pt idx="112">
                  <c:v>23.04.2023</c:v>
                </c:pt>
                <c:pt idx="113">
                  <c:v>24.04.2023</c:v>
                </c:pt>
                <c:pt idx="114">
                  <c:v>25.04.2023</c:v>
                </c:pt>
                <c:pt idx="115">
                  <c:v>26.04.2023</c:v>
                </c:pt>
                <c:pt idx="116">
                  <c:v>27.04.2023</c:v>
                </c:pt>
                <c:pt idx="117">
                  <c:v>28.04.2023</c:v>
                </c:pt>
                <c:pt idx="118">
                  <c:v>29.04.2023</c:v>
                </c:pt>
                <c:pt idx="119">
                  <c:v>30.04.2023</c:v>
                </c:pt>
                <c:pt idx="120">
                  <c:v>01.05.2023</c:v>
                </c:pt>
                <c:pt idx="121">
                  <c:v>02.05.2023</c:v>
                </c:pt>
                <c:pt idx="122">
                  <c:v>03.05.2023</c:v>
                </c:pt>
                <c:pt idx="123">
                  <c:v>04.05.2023</c:v>
                </c:pt>
                <c:pt idx="124">
                  <c:v>05.05.2023</c:v>
                </c:pt>
                <c:pt idx="125">
                  <c:v>06.05.2023</c:v>
                </c:pt>
                <c:pt idx="126">
                  <c:v>07.05.2023</c:v>
                </c:pt>
                <c:pt idx="127">
                  <c:v>08.05.2023</c:v>
                </c:pt>
                <c:pt idx="128">
                  <c:v>09.05.2023</c:v>
                </c:pt>
                <c:pt idx="129">
                  <c:v>10.05.2023</c:v>
                </c:pt>
                <c:pt idx="130">
                  <c:v>11.05.2023</c:v>
                </c:pt>
                <c:pt idx="131">
                  <c:v>12.05.2023</c:v>
                </c:pt>
                <c:pt idx="132">
                  <c:v>13.05.2023</c:v>
                </c:pt>
                <c:pt idx="133">
                  <c:v>14.05.2023</c:v>
                </c:pt>
                <c:pt idx="134">
                  <c:v>15.05.2023</c:v>
                </c:pt>
                <c:pt idx="135">
                  <c:v>16.05.2023</c:v>
                </c:pt>
                <c:pt idx="136">
                  <c:v>17.05.2023</c:v>
                </c:pt>
                <c:pt idx="137">
                  <c:v>18.05.2023</c:v>
                </c:pt>
                <c:pt idx="138">
                  <c:v>19.05.2023</c:v>
                </c:pt>
                <c:pt idx="139">
                  <c:v>20.05.2023</c:v>
                </c:pt>
                <c:pt idx="140">
                  <c:v>21.05.2023</c:v>
                </c:pt>
                <c:pt idx="141">
                  <c:v>22.05.2023</c:v>
                </c:pt>
                <c:pt idx="142">
                  <c:v>23.05.2023</c:v>
                </c:pt>
                <c:pt idx="143">
                  <c:v>24.05.2023</c:v>
                </c:pt>
                <c:pt idx="144">
                  <c:v>25.05.2023</c:v>
                </c:pt>
                <c:pt idx="145">
                  <c:v>26.05.2023</c:v>
                </c:pt>
                <c:pt idx="146">
                  <c:v>27.05.2023</c:v>
                </c:pt>
                <c:pt idx="147">
                  <c:v>28.05.2023</c:v>
                </c:pt>
                <c:pt idx="148">
                  <c:v>29.05.2023</c:v>
                </c:pt>
                <c:pt idx="149">
                  <c:v>30.05.2023</c:v>
                </c:pt>
                <c:pt idx="150">
                  <c:v>31.05.2023</c:v>
                </c:pt>
                <c:pt idx="151">
                  <c:v>01.06.2023</c:v>
                </c:pt>
                <c:pt idx="152">
                  <c:v>02.06.2023</c:v>
                </c:pt>
                <c:pt idx="153">
                  <c:v>03.06.2023</c:v>
                </c:pt>
                <c:pt idx="154">
                  <c:v>04.06.2023</c:v>
                </c:pt>
                <c:pt idx="155">
                  <c:v>05.06.2023</c:v>
                </c:pt>
                <c:pt idx="156">
                  <c:v>06.06.2023</c:v>
                </c:pt>
                <c:pt idx="157">
                  <c:v>07.06.2023</c:v>
                </c:pt>
                <c:pt idx="158">
                  <c:v>08.06.2023</c:v>
                </c:pt>
                <c:pt idx="159">
                  <c:v>09.06.2023</c:v>
                </c:pt>
                <c:pt idx="160">
                  <c:v>10.06.2023</c:v>
                </c:pt>
                <c:pt idx="161">
                  <c:v>11.06.2023</c:v>
                </c:pt>
                <c:pt idx="162">
                  <c:v>12.06.2023</c:v>
                </c:pt>
                <c:pt idx="163">
                  <c:v>13.06.2023</c:v>
                </c:pt>
                <c:pt idx="164">
                  <c:v>14.06.2023</c:v>
                </c:pt>
                <c:pt idx="165">
                  <c:v>15.06.2023</c:v>
                </c:pt>
                <c:pt idx="166">
                  <c:v>16.06.2023</c:v>
                </c:pt>
                <c:pt idx="167">
                  <c:v>17.06.2023</c:v>
                </c:pt>
                <c:pt idx="168">
                  <c:v>18.06.2023</c:v>
                </c:pt>
                <c:pt idx="169">
                  <c:v>19.06.2023</c:v>
                </c:pt>
                <c:pt idx="170">
                  <c:v>20.06.2023</c:v>
                </c:pt>
                <c:pt idx="171">
                  <c:v>21.06.2023</c:v>
                </c:pt>
                <c:pt idx="172">
                  <c:v>22.06.2023</c:v>
                </c:pt>
                <c:pt idx="173">
                  <c:v>23.06.2023</c:v>
                </c:pt>
                <c:pt idx="174">
                  <c:v>24.06.2023</c:v>
                </c:pt>
                <c:pt idx="175">
                  <c:v>25.06.2023</c:v>
                </c:pt>
                <c:pt idx="176">
                  <c:v>26.06.2023</c:v>
                </c:pt>
                <c:pt idx="177">
                  <c:v>27.06.2023</c:v>
                </c:pt>
                <c:pt idx="178">
                  <c:v>28.06.2023</c:v>
                </c:pt>
                <c:pt idx="179">
                  <c:v>29.06.2023</c:v>
                </c:pt>
                <c:pt idx="180">
                  <c:v>30.06.2023</c:v>
                </c:pt>
                <c:pt idx="181">
                  <c:v>01.07.2023</c:v>
                </c:pt>
                <c:pt idx="182">
                  <c:v>02.07.2023</c:v>
                </c:pt>
                <c:pt idx="183">
                  <c:v>03.07.2023</c:v>
                </c:pt>
                <c:pt idx="184">
                  <c:v>04.07.2023</c:v>
                </c:pt>
                <c:pt idx="185">
                  <c:v>05.07.2023</c:v>
                </c:pt>
                <c:pt idx="186">
                  <c:v>06.07.2023</c:v>
                </c:pt>
                <c:pt idx="187">
                  <c:v>07.07.2023</c:v>
                </c:pt>
                <c:pt idx="188">
                  <c:v>08.07.2023</c:v>
                </c:pt>
                <c:pt idx="189">
                  <c:v>09.07.2023</c:v>
                </c:pt>
                <c:pt idx="190">
                  <c:v>10.07.2023</c:v>
                </c:pt>
                <c:pt idx="191">
                  <c:v>11.07.2023</c:v>
                </c:pt>
                <c:pt idx="192">
                  <c:v>12.07.2023</c:v>
                </c:pt>
                <c:pt idx="193">
                  <c:v>13.07.2023</c:v>
                </c:pt>
                <c:pt idx="194">
                  <c:v>14.07.2023</c:v>
                </c:pt>
                <c:pt idx="195">
                  <c:v>15.07.2023</c:v>
                </c:pt>
                <c:pt idx="196">
                  <c:v>16.07.2023</c:v>
                </c:pt>
                <c:pt idx="197">
                  <c:v>17.07.2023</c:v>
                </c:pt>
                <c:pt idx="198">
                  <c:v>18.07.2023</c:v>
                </c:pt>
                <c:pt idx="199">
                  <c:v>19.07.2023</c:v>
                </c:pt>
                <c:pt idx="200">
                  <c:v>20.07.2023</c:v>
                </c:pt>
                <c:pt idx="201">
                  <c:v>21.07.2023</c:v>
                </c:pt>
                <c:pt idx="202">
                  <c:v>22.07.2023</c:v>
                </c:pt>
                <c:pt idx="203">
                  <c:v>23.07.2023</c:v>
                </c:pt>
                <c:pt idx="204">
                  <c:v>24.07.2023</c:v>
                </c:pt>
                <c:pt idx="205">
                  <c:v>25.07.2023</c:v>
                </c:pt>
                <c:pt idx="206">
                  <c:v>26.07.2023</c:v>
                </c:pt>
                <c:pt idx="207">
                  <c:v>27.07.2023</c:v>
                </c:pt>
                <c:pt idx="208">
                  <c:v>28.07.2023</c:v>
                </c:pt>
                <c:pt idx="209">
                  <c:v>29.07.2023</c:v>
                </c:pt>
                <c:pt idx="210">
                  <c:v>30.07.2023</c:v>
                </c:pt>
                <c:pt idx="211">
                  <c:v>31.07.2023</c:v>
                </c:pt>
                <c:pt idx="212">
                  <c:v>01.08.2023</c:v>
                </c:pt>
                <c:pt idx="213">
                  <c:v>02.08.2023</c:v>
                </c:pt>
                <c:pt idx="214">
                  <c:v>03.08.2023</c:v>
                </c:pt>
                <c:pt idx="215">
                  <c:v>04.08.2023</c:v>
                </c:pt>
                <c:pt idx="216">
                  <c:v>05.08.2023</c:v>
                </c:pt>
                <c:pt idx="217">
                  <c:v>06.08.2023</c:v>
                </c:pt>
                <c:pt idx="218">
                  <c:v>07.08.2023</c:v>
                </c:pt>
                <c:pt idx="219">
                  <c:v>08.08.2023</c:v>
                </c:pt>
                <c:pt idx="220">
                  <c:v>09.08.2023</c:v>
                </c:pt>
                <c:pt idx="221">
                  <c:v>10.08.2023</c:v>
                </c:pt>
                <c:pt idx="222">
                  <c:v>11.08.2023</c:v>
                </c:pt>
                <c:pt idx="223">
                  <c:v>12.08.2023</c:v>
                </c:pt>
                <c:pt idx="224">
                  <c:v>13.08.2023</c:v>
                </c:pt>
                <c:pt idx="225">
                  <c:v>14.08.2023</c:v>
                </c:pt>
                <c:pt idx="226">
                  <c:v>15.08.2023</c:v>
                </c:pt>
                <c:pt idx="227">
                  <c:v>16.08.2023</c:v>
                </c:pt>
                <c:pt idx="228">
                  <c:v>17.08.2023</c:v>
                </c:pt>
                <c:pt idx="229">
                  <c:v>18.08.2023</c:v>
                </c:pt>
                <c:pt idx="230">
                  <c:v>19.08.2023</c:v>
                </c:pt>
                <c:pt idx="231">
                  <c:v>20.08.2023</c:v>
                </c:pt>
                <c:pt idx="232">
                  <c:v>21.08.2023</c:v>
                </c:pt>
                <c:pt idx="233">
                  <c:v>22.08.2023</c:v>
                </c:pt>
                <c:pt idx="234">
                  <c:v>23.08.2023</c:v>
                </c:pt>
                <c:pt idx="235">
                  <c:v>24.08.2023</c:v>
                </c:pt>
                <c:pt idx="236">
                  <c:v>25.08.2023</c:v>
                </c:pt>
                <c:pt idx="237">
                  <c:v>26.08.2023</c:v>
                </c:pt>
                <c:pt idx="238">
                  <c:v>27.08.2023</c:v>
                </c:pt>
                <c:pt idx="239">
                  <c:v>28.08.2023</c:v>
                </c:pt>
                <c:pt idx="240">
                  <c:v>29.08.2023</c:v>
                </c:pt>
                <c:pt idx="241">
                  <c:v>30.08.2023</c:v>
                </c:pt>
                <c:pt idx="242">
                  <c:v>31.08.2023</c:v>
                </c:pt>
              </c:strCache>
            </c:strRef>
          </c:cat>
          <c:val>
            <c:numRef>
              <c:f>'Техничка LME'!$AI$2:$AI$244</c:f>
              <c:numCache>
                <c:formatCode>0.0000</c:formatCode>
                <c:ptCount val="243"/>
                <c:pt idx="0">
                  <c:v>8395</c:v>
                </c:pt>
                <c:pt idx="1">
                  <c:v>8395</c:v>
                </c:pt>
                <c:pt idx="2">
                  <c:v>8390</c:v>
                </c:pt>
                <c:pt idx="3">
                  <c:v>8209</c:v>
                </c:pt>
                <c:pt idx="4">
                  <c:v>8420</c:v>
                </c:pt>
                <c:pt idx="5">
                  <c:v>8362.5</c:v>
                </c:pt>
                <c:pt idx="6">
                  <c:v>8362.5</c:v>
                </c:pt>
                <c:pt idx="7">
                  <c:v>8362.5</c:v>
                </c:pt>
                <c:pt idx="8">
                  <c:v>8362.5</c:v>
                </c:pt>
                <c:pt idx="9">
                  <c:v>8362.5</c:v>
                </c:pt>
                <c:pt idx="10">
                  <c:v>8362.5</c:v>
                </c:pt>
                <c:pt idx="11">
                  <c:v>8362.5</c:v>
                </c:pt>
                <c:pt idx="12">
                  <c:v>8362.5</c:v>
                </c:pt>
                <c:pt idx="13">
                  <c:v>8362.5</c:v>
                </c:pt>
                <c:pt idx="14">
                  <c:v>8362.5</c:v>
                </c:pt>
                <c:pt idx="15">
                  <c:v>8362.5</c:v>
                </c:pt>
                <c:pt idx="16">
                  <c:v>8362.5</c:v>
                </c:pt>
                <c:pt idx="17">
                  <c:v>8362.5</c:v>
                </c:pt>
                <c:pt idx="18">
                  <c:v>8362.5</c:v>
                </c:pt>
                <c:pt idx="19">
                  <c:v>8362.5</c:v>
                </c:pt>
                <c:pt idx="20">
                  <c:v>8362.5</c:v>
                </c:pt>
                <c:pt idx="21">
                  <c:v>8362.5</c:v>
                </c:pt>
                <c:pt idx="22">
                  <c:v>8362.5</c:v>
                </c:pt>
                <c:pt idx="23">
                  <c:v>8362.5</c:v>
                </c:pt>
                <c:pt idx="24">
                  <c:v>8362.5</c:v>
                </c:pt>
                <c:pt idx="25">
                  <c:v>8362.5</c:v>
                </c:pt>
                <c:pt idx="26">
                  <c:v>8362.5</c:v>
                </c:pt>
                <c:pt idx="27">
                  <c:v>8362.5</c:v>
                </c:pt>
                <c:pt idx="28">
                  <c:v>8362.5</c:v>
                </c:pt>
                <c:pt idx="29">
                  <c:v>8362.5</c:v>
                </c:pt>
                <c:pt idx="30">
                  <c:v>8362.5</c:v>
                </c:pt>
                <c:pt idx="31">
                  <c:v>8362.5</c:v>
                </c:pt>
                <c:pt idx="32">
                  <c:v>8362.5</c:v>
                </c:pt>
                <c:pt idx="33">
                  <c:v>8362.5</c:v>
                </c:pt>
                <c:pt idx="34">
                  <c:v>8362.5</c:v>
                </c:pt>
                <c:pt idx="35">
                  <c:v>8362.5</c:v>
                </c:pt>
                <c:pt idx="36">
                  <c:v>8362.5</c:v>
                </c:pt>
                <c:pt idx="37">
                  <c:v>8362.5</c:v>
                </c:pt>
                <c:pt idx="38">
                  <c:v>8362.5</c:v>
                </c:pt>
                <c:pt idx="39">
                  <c:v>8362.5</c:v>
                </c:pt>
                <c:pt idx="40">
                  <c:v>8362.5</c:v>
                </c:pt>
                <c:pt idx="41">
                  <c:v>8362.5</c:v>
                </c:pt>
                <c:pt idx="42">
                  <c:v>8362.5</c:v>
                </c:pt>
                <c:pt idx="43">
                  <c:v>8362.5</c:v>
                </c:pt>
                <c:pt idx="44">
                  <c:v>8362.5</c:v>
                </c:pt>
                <c:pt idx="45">
                  <c:v>8362.5</c:v>
                </c:pt>
                <c:pt idx="46">
                  <c:v>8362.5</c:v>
                </c:pt>
                <c:pt idx="47">
                  <c:v>8362.5</c:v>
                </c:pt>
                <c:pt idx="48">
                  <c:v>8362.5</c:v>
                </c:pt>
                <c:pt idx="49">
                  <c:v>8362.5</c:v>
                </c:pt>
                <c:pt idx="50">
                  <c:v>8362.5</c:v>
                </c:pt>
                <c:pt idx="51">
                  <c:v>8362.5</c:v>
                </c:pt>
                <c:pt idx="52">
                  <c:v>8362.5</c:v>
                </c:pt>
                <c:pt idx="53">
                  <c:v>8362.5</c:v>
                </c:pt>
                <c:pt idx="54">
                  <c:v>8362.5</c:v>
                </c:pt>
                <c:pt idx="55">
                  <c:v>8362.5</c:v>
                </c:pt>
                <c:pt idx="56">
                  <c:v>8362.5</c:v>
                </c:pt>
                <c:pt idx="57">
                  <c:v>8362.5</c:v>
                </c:pt>
                <c:pt idx="58">
                  <c:v>8362.5</c:v>
                </c:pt>
                <c:pt idx="59">
                  <c:v>8362.5</c:v>
                </c:pt>
                <c:pt idx="60">
                  <c:v>8362.5</c:v>
                </c:pt>
                <c:pt idx="61">
                  <c:v>8362.5</c:v>
                </c:pt>
                <c:pt idx="62">
                  <c:v>8362.5</c:v>
                </c:pt>
                <c:pt idx="63">
                  <c:v>8362.5</c:v>
                </c:pt>
                <c:pt idx="64">
                  <c:v>8362.5</c:v>
                </c:pt>
                <c:pt idx="65">
                  <c:v>8362.5</c:v>
                </c:pt>
                <c:pt idx="66">
                  <c:v>8362.5</c:v>
                </c:pt>
                <c:pt idx="67">
                  <c:v>8362.5</c:v>
                </c:pt>
                <c:pt idx="68">
                  <c:v>8362.5</c:v>
                </c:pt>
                <c:pt idx="69">
                  <c:v>8362.5</c:v>
                </c:pt>
                <c:pt idx="70">
                  <c:v>8362.5</c:v>
                </c:pt>
                <c:pt idx="71">
                  <c:v>8362.5</c:v>
                </c:pt>
                <c:pt idx="72">
                  <c:v>8362.5</c:v>
                </c:pt>
                <c:pt idx="73">
                  <c:v>8362.5</c:v>
                </c:pt>
                <c:pt idx="74">
                  <c:v>8362.5</c:v>
                </c:pt>
                <c:pt idx="75">
                  <c:v>8362.5</c:v>
                </c:pt>
                <c:pt idx="76">
                  <c:v>8362.5</c:v>
                </c:pt>
                <c:pt idx="77">
                  <c:v>8362.5</c:v>
                </c:pt>
                <c:pt idx="78">
                  <c:v>8362.5</c:v>
                </c:pt>
                <c:pt idx="79">
                  <c:v>8362.5</c:v>
                </c:pt>
                <c:pt idx="80">
                  <c:v>8362.5</c:v>
                </c:pt>
                <c:pt idx="81">
                  <c:v>8362.5</c:v>
                </c:pt>
                <c:pt idx="82">
                  <c:v>8362.5</c:v>
                </c:pt>
                <c:pt idx="83">
                  <c:v>8362.5</c:v>
                </c:pt>
                <c:pt idx="84">
                  <c:v>8362.5</c:v>
                </c:pt>
                <c:pt idx="85">
                  <c:v>8362.5</c:v>
                </c:pt>
                <c:pt idx="86">
                  <c:v>8362.5</c:v>
                </c:pt>
                <c:pt idx="87">
                  <c:v>8362.5</c:v>
                </c:pt>
                <c:pt idx="88">
                  <c:v>8362.5</c:v>
                </c:pt>
                <c:pt idx="89">
                  <c:v>8362.5</c:v>
                </c:pt>
                <c:pt idx="90">
                  <c:v>8362.5</c:v>
                </c:pt>
                <c:pt idx="91">
                  <c:v>8362.5</c:v>
                </c:pt>
                <c:pt idx="92">
                  <c:v>8362.5</c:v>
                </c:pt>
                <c:pt idx="93">
                  <c:v>8362.5</c:v>
                </c:pt>
                <c:pt idx="94">
                  <c:v>8362.5</c:v>
                </c:pt>
                <c:pt idx="95">
                  <c:v>8362.5</c:v>
                </c:pt>
                <c:pt idx="96">
                  <c:v>8362.5</c:v>
                </c:pt>
                <c:pt idx="97">
                  <c:v>8362.5</c:v>
                </c:pt>
                <c:pt idx="98">
                  <c:v>8362.5</c:v>
                </c:pt>
                <c:pt idx="99">
                  <c:v>8362.5</c:v>
                </c:pt>
                <c:pt idx="100">
                  <c:v>8362.5</c:v>
                </c:pt>
                <c:pt idx="101">
                  <c:v>8362.5</c:v>
                </c:pt>
                <c:pt idx="102">
                  <c:v>8362.5</c:v>
                </c:pt>
                <c:pt idx="103">
                  <c:v>8362.5</c:v>
                </c:pt>
                <c:pt idx="104">
                  <c:v>8362.5</c:v>
                </c:pt>
                <c:pt idx="105">
                  <c:v>8362.5</c:v>
                </c:pt>
                <c:pt idx="106">
                  <c:v>8362.5</c:v>
                </c:pt>
                <c:pt idx="107">
                  <c:v>8362.5</c:v>
                </c:pt>
                <c:pt idx="108">
                  <c:v>8362.5</c:v>
                </c:pt>
                <c:pt idx="109">
                  <c:v>8362.5</c:v>
                </c:pt>
                <c:pt idx="110">
                  <c:v>8362.5</c:v>
                </c:pt>
                <c:pt idx="111">
                  <c:v>8362.5</c:v>
                </c:pt>
                <c:pt idx="112">
                  <c:v>8362.5</c:v>
                </c:pt>
                <c:pt idx="113">
                  <c:v>8362.5</c:v>
                </c:pt>
                <c:pt idx="114">
                  <c:v>8362.5</c:v>
                </c:pt>
                <c:pt idx="115">
                  <c:v>8362.5</c:v>
                </c:pt>
                <c:pt idx="116">
                  <c:v>8362.5</c:v>
                </c:pt>
                <c:pt idx="117">
                  <c:v>8362.5</c:v>
                </c:pt>
                <c:pt idx="118">
                  <c:v>8362.5</c:v>
                </c:pt>
                <c:pt idx="119">
                  <c:v>8362.5</c:v>
                </c:pt>
                <c:pt idx="120">
                  <c:v>8362.5</c:v>
                </c:pt>
                <c:pt idx="121">
                  <c:v>8362.5</c:v>
                </c:pt>
                <c:pt idx="122">
                  <c:v>8362.5</c:v>
                </c:pt>
                <c:pt idx="123">
                  <c:v>8362.5</c:v>
                </c:pt>
                <c:pt idx="124">
                  <c:v>8362.5</c:v>
                </c:pt>
                <c:pt idx="125">
                  <c:v>8362.5</c:v>
                </c:pt>
                <c:pt idx="126">
                  <c:v>8362.5</c:v>
                </c:pt>
                <c:pt idx="127">
                  <c:v>8362.5</c:v>
                </c:pt>
                <c:pt idx="128">
                  <c:v>8362.5</c:v>
                </c:pt>
                <c:pt idx="129">
                  <c:v>8362.5</c:v>
                </c:pt>
                <c:pt idx="130">
                  <c:v>8362.5</c:v>
                </c:pt>
                <c:pt idx="131">
                  <c:v>8362.5</c:v>
                </c:pt>
                <c:pt idx="132">
                  <c:v>8362.5</c:v>
                </c:pt>
                <c:pt idx="133">
                  <c:v>8362.5</c:v>
                </c:pt>
                <c:pt idx="134">
                  <c:v>8362.5</c:v>
                </c:pt>
                <c:pt idx="135">
                  <c:v>8362.5</c:v>
                </c:pt>
                <c:pt idx="136">
                  <c:v>8362.5</c:v>
                </c:pt>
                <c:pt idx="137">
                  <c:v>8362.5</c:v>
                </c:pt>
                <c:pt idx="138">
                  <c:v>8362.5</c:v>
                </c:pt>
                <c:pt idx="139">
                  <c:v>8362.5</c:v>
                </c:pt>
                <c:pt idx="140">
                  <c:v>8362.5</c:v>
                </c:pt>
                <c:pt idx="141">
                  <c:v>8362.5</c:v>
                </c:pt>
                <c:pt idx="142">
                  <c:v>8362.5</c:v>
                </c:pt>
                <c:pt idx="143">
                  <c:v>8362.5</c:v>
                </c:pt>
                <c:pt idx="144">
                  <c:v>8362.5</c:v>
                </c:pt>
                <c:pt idx="145">
                  <c:v>8362.5</c:v>
                </c:pt>
                <c:pt idx="146">
                  <c:v>8362.5</c:v>
                </c:pt>
                <c:pt idx="147">
                  <c:v>8362.5</c:v>
                </c:pt>
                <c:pt idx="148">
                  <c:v>8362.5</c:v>
                </c:pt>
                <c:pt idx="149">
                  <c:v>8362.5</c:v>
                </c:pt>
                <c:pt idx="150">
                  <c:v>8362.5</c:v>
                </c:pt>
                <c:pt idx="151">
                  <c:v>8362.5</c:v>
                </c:pt>
                <c:pt idx="152">
                  <c:v>8362.5</c:v>
                </c:pt>
                <c:pt idx="153">
                  <c:v>8362.5</c:v>
                </c:pt>
                <c:pt idx="154">
                  <c:v>8362.5</c:v>
                </c:pt>
                <c:pt idx="155">
                  <c:v>8362.5</c:v>
                </c:pt>
                <c:pt idx="156">
                  <c:v>8362.5</c:v>
                </c:pt>
                <c:pt idx="157">
                  <c:v>8362.5</c:v>
                </c:pt>
                <c:pt idx="158">
                  <c:v>8362.5</c:v>
                </c:pt>
                <c:pt idx="159">
                  <c:v>8362.5</c:v>
                </c:pt>
                <c:pt idx="160">
                  <c:v>8362.5</c:v>
                </c:pt>
                <c:pt idx="161">
                  <c:v>8362.5</c:v>
                </c:pt>
                <c:pt idx="162">
                  <c:v>8362.5</c:v>
                </c:pt>
                <c:pt idx="163">
                  <c:v>8362.5</c:v>
                </c:pt>
                <c:pt idx="164">
                  <c:v>8362.5</c:v>
                </c:pt>
                <c:pt idx="165">
                  <c:v>8362.5</c:v>
                </c:pt>
                <c:pt idx="166">
                  <c:v>8362.5</c:v>
                </c:pt>
                <c:pt idx="167">
                  <c:v>8362.5</c:v>
                </c:pt>
                <c:pt idx="168">
                  <c:v>8362.5</c:v>
                </c:pt>
                <c:pt idx="169">
                  <c:v>8362.5</c:v>
                </c:pt>
                <c:pt idx="170">
                  <c:v>8362.5</c:v>
                </c:pt>
                <c:pt idx="171">
                  <c:v>8362.5</c:v>
                </c:pt>
                <c:pt idx="172">
                  <c:v>8362.5</c:v>
                </c:pt>
                <c:pt idx="173">
                  <c:v>8362.5</c:v>
                </c:pt>
                <c:pt idx="174">
                  <c:v>8362.5</c:v>
                </c:pt>
                <c:pt idx="175">
                  <c:v>8362.5</c:v>
                </c:pt>
                <c:pt idx="176">
                  <c:v>8362.5</c:v>
                </c:pt>
                <c:pt idx="177">
                  <c:v>8362.5</c:v>
                </c:pt>
                <c:pt idx="178">
                  <c:v>8362.5</c:v>
                </c:pt>
                <c:pt idx="179">
                  <c:v>8362.5</c:v>
                </c:pt>
                <c:pt idx="180">
                  <c:v>8362.5</c:v>
                </c:pt>
                <c:pt idx="181">
                  <c:v>8362.5</c:v>
                </c:pt>
                <c:pt idx="182">
                  <c:v>8362.5</c:v>
                </c:pt>
                <c:pt idx="183">
                  <c:v>8362.5</c:v>
                </c:pt>
                <c:pt idx="184">
                  <c:v>8362.5</c:v>
                </c:pt>
                <c:pt idx="185">
                  <c:v>8362.5</c:v>
                </c:pt>
                <c:pt idx="186">
                  <c:v>8362.5</c:v>
                </c:pt>
                <c:pt idx="187">
                  <c:v>8362.5</c:v>
                </c:pt>
                <c:pt idx="188">
                  <c:v>8362.5</c:v>
                </c:pt>
                <c:pt idx="189">
                  <c:v>8362.5</c:v>
                </c:pt>
                <c:pt idx="190">
                  <c:v>8362.5</c:v>
                </c:pt>
                <c:pt idx="191">
                  <c:v>8362.5</c:v>
                </c:pt>
                <c:pt idx="192">
                  <c:v>8362.5</c:v>
                </c:pt>
                <c:pt idx="193">
                  <c:v>8362.5</c:v>
                </c:pt>
                <c:pt idx="194">
                  <c:v>8362.5</c:v>
                </c:pt>
                <c:pt idx="195">
                  <c:v>8362.5</c:v>
                </c:pt>
                <c:pt idx="196">
                  <c:v>8362.5</c:v>
                </c:pt>
                <c:pt idx="197">
                  <c:v>8362.5</c:v>
                </c:pt>
                <c:pt idx="198">
                  <c:v>8362.5</c:v>
                </c:pt>
                <c:pt idx="199">
                  <c:v>8362.5</c:v>
                </c:pt>
                <c:pt idx="200">
                  <c:v>8362.5</c:v>
                </c:pt>
                <c:pt idx="201">
                  <c:v>8362.5</c:v>
                </c:pt>
                <c:pt idx="202">
                  <c:v>8362.5</c:v>
                </c:pt>
                <c:pt idx="203">
                  <c:v>8362.5</c:v>
                </c:pt>
                <c:pt idx="204">
                  <c:v>8362.5</c:v>
                </c:pt>
                <c:pt idx="205">
                  <c:v>8362.5</c:v>
                </c:pt>
                <c:pt idx="206">
                  <c:v>8362.5</c:v>
                </c:pt>
                <c:pt idx="207">
                  <c:v>8362.5</c:v>
                </c:pt>
                <c:pt idx="208">
                  <c:v>8362.5</c:v>
                </c:pt>
                <c:pt idx="209">
                  <c:v>8362.5</c:v>
                </c:pt>
                <c:pt idx="210">
                  <c:v>8362.5</c:v>
                </c:pt>
                <c:pt idx="211">
                  <c:v>8362.5</c:v>
                </c:pt>
                <c:pt idx="212">
                  <c:v>8362.5</c:v>
                </c:pt>
                <c:pt idx="213">
                  <c:v>8362.5</c:v>
                </c:pt>
                <c:pt idx="214">
                  <c:v>8362.5</c:v>
                </c:pt>
                <c:pt idx="215">
                  <c:v>8362.5</c:v>
                </c:pt>
                <c:pt idx="216">
                  <c:v>8362.5</c:v>
                </c:pt>
                <c:pt idx="217">
                  <c:v>8362.5</c:v>
                </c:pt>
                <c:pt idx="218">
                  <c:v>8362.5</c:v>
                </c:pt>
                <c:pt idx="219">
                  <c:v>8362.5</c:v>
                </c:pt>
                <c:pt idx="220">
                  <c:v>8362.5</c:v>
                </c:pt>
                <c:pt idx="221">
                  <c:v>8362.5</c:v>
                </c:pt>
                <c:pt idx="222">
                  <c:v>8362.5</c:v>
                </c:pt>
                <c:pt idx="223">
                  <c:v>8362.5</c:v>
                </c:pt>
                <c:pt idx="224">
                  <c:v>8362.5</c:v>
                </c:pt>
                <c:pt idx="225">
                  <c:v>8362.5</c:v>
                </c:pt>
                <c:pt idx="226">
                  <c:v>8362.5</c:v>
                </c:pt>
                <c:pt idx="227">
                  <c:v>8362.5</c:v>
                </c:pt>
                <c:pt idx="228">
                  <c:v>8362.5</c:v>
                </c:pt>
                <c:pt idx="229">
                  <c:v>8362.5</c:v>
                </c:pt>
                <c:pt idx="230">
                  <c:v>8362.5</c:v>
                </c:pt>
                <c:pt idx="231">
                  <c:v>8362.5</c:v>
                </c:pt>
                <c:pt idx="232">
                  <c:v>8362.5</c:v>
                </c:pt>
                <c:pt idx="233">
                  <c:v>8362.5</c:v>
                </c:pt>
                <c:pt idx="234">
                  <c:v>8362.5</c:v>
                </c:pt>
                <c:pt idx="235">
                  <c:v>8362.5</c:v>
                </c:pt>
                <c:pt idx="236">
                  <c:v>8362.5</c:v>
                </c:pt>
                <c:pt idx="237">
                  <c:v>8362.5</c:v>
                </c:pt>
                <c:pt idx="238">
                  <c:v>8362.5</c:v>
                </c:pt>
                <c:pt idx="239">
                  <c:v>8362.5</c:v>
                </c:pt>
                <c:pt idx="240">
                  <c:v>8362.5</c:v>
                </c:pt>
                <c:pt idx="241">
                  <c:v>8362.5</c:v>
                </c:pt>
                <c:pt idx="242">
                  <c:v>8362.5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C0-4CBB-81FE-F361EDE48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067136"/>
        <c:axId val="378067528"/>
      </c:lineChart>
      <c:catAx>
        <c:axId val="378067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67528"/>
        <c:crosses val="autoZero"/>
        <c:auto val="1"/>
        <c:lblAlgn val="ctr"/>
        <c:lblOffset val="100"/>
        <c:noMultiLvlLbl val="0"/>
      </c:catAx>
      <c:valAx>
        <c:axId val="378067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6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курс </a:t>
            </a:r>
            <a:r>
              <a:rPr lang="ru-RU"/>
              <a:t> доллара на +1 месяц от точки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dispRSqr val="1"/>
            <c:dispEq val="0"/>
            <c:trendlineLbl>
              <c:layout>
                <c:manualLayout>
                  <c:x val="-0.44607710921380728"/>
                  <c:y val="0.261393737849521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валюта'!$A$246:$A$275</c:f>
              <c:strCache>
                <c:ptCount val="30"/>
                <c:pt idx="0">
                  <c:v>01.09.2023</c:v>
                </c:pt>
                <c:pt idx="1">
                  <c:v>02.09.2023</c:v>
                </c:pt>
                <c:pt idx="2">
                  <c:v>03.09.2023</c:v>
                </c:pt>
                <c:pt idx="3">
                  <c:v>04.09.2023</c:v>
                </c:pt>
                <c:pt idx="4">
                  <c:v>05.09.2023</c:v>
                </c:pt>
                <c:pt idx="5">
                  <c:v>06.09.2023</c:v>
                </c:pt>
                <c:pt idx="6">
                  <c:v>07.09.2023</c:v>
                </c:pt>
                <c:pt idx="7">
                  <c:v>08.09.2023</c:v>
                </c:pt>
                <c:pt idx="8">
                  <c:v>09.09.2023</c:v>
                </c:pt>
                <c:pt idx="9">
                  <c:v>10.09.2023</c:v>
                </c:pt>
                <c:pt idx="10">
                  <c:v>11.09.2023</c:v>
                </c:pt>
                <c:pt idx="11">
                  <c:v>12.09.2023</c:v>
                </c:pt>
                <c:pt idx="12">
                  <c:v>13.09.2023</c:v>
                </c:pt>
                <c:pt idx="13">
                  <c:v>14.09.2023</c:v>
                </c:pt>
                <c:pt idx="14">
                  <c:v>15.09.2023</c:v>
                </c:pt>
                <c:pt idx="15">
                  <c:v>16.09.2023</c:v>
                </c:pt>
                <c:pt idx="16">
                  <c:v>17.09.2023</c:v>
                </c:pt>
                <c:pt idx="17">
                  <c:v>18.09.2023</c:v>
                </c:pt>
                <c:pt idx="18">
                  <c:v>19.09.2023</c:v>
                </c:pt>
                <c:pt idx="19">
                  <c:v>20.09.2023</c:v>
                </c:pt>
                <c:pt idx="20">
                  <c:v>21.09.2023</c:v>
                </c:pt>
                <c:pt idx="21">
                  <c:v>22.09.2023</c:v>
                </c:pt>
                <c:pt idx="22">
                  <c:v>23.09.2023</c:v>
                </c:pt>
                <c:pt idx="23">
                  <c:v>24.09.2023</c:v>
                </c:pt>
                <c:pt idx="24">
                  <c:v>25.09.2023</c:v>
                </c:pt>
                <c:pt idx="25">
                  <c:v>26.09.2023</c:v>
                </c:pt>
                <c:pt idx="26">
                  <c:v>27.09.2023</c:v>
                </c:pt>
                <c:pt idx="27">
                  <c:v>28.09.2023</c:v>
                </c:pt>
                <c:pt idx="28">
                  <c:v>29.09.2023</c:v>
                </c:pt>
                <c:pt idx="29">
                  <c:v>30.09.2023</c:v>
                </c:pt>
              </c:strCache>
            </c:strRef>
          </c:cat>
          <c:val>
            <c:numRef>
              <c:f>'Техничка валюта'!$B$246:$B$275</c:f>
              <c:numCache>
                <c:formatCode>0.0000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D2-4C31-B8CF-C0A353DD4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068312"/>
        <c:axId val="378068704"/>
      </c:lineChart>
      <c:catAx>
        <c:axId val="378068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68704"/>
        <c:crosses val="autoZero"/>
        <c:auto val="1"/>
        <c:lblAlgn val="ctr"/>
        <c:lblOffset val="100"/>
        <c:noMultiLvlLbl val="0"/>
      </c:catAx>
      <c:valAx>
        <c:axId val="37806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68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курс евро </a:t>
            </a:r>
            <a:r>
              <a:rPr lang="ru-RU"/>
              <a:t>на +1 месяц от точки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dispRSqr val="1"/>
            <c:dispEq val="0"/>
            <c:trendlineLbl>
              <c:layout>
                <c:manualLayout>
                  <c:x val="-0.44607710921380728"/>
                  <c:y val="0.261393737849521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f>'Техничка валюта'!$D$246:$D$275</c:f>
              <c:strCache>
                <c:ptCount val="30"/>
                <c:pt idx="0">
                  <c:v>01.09.2023</c:v>
                </c:pt>
                <c:pt idx="1">
                  <c:v>02.09.2023</c:v>
                </c:pt>
                <c:pt idx="2">
                  <c:v>03.09.2023</c:v>
                </c:pt>
                <c:pt idx="3">
                  <c:v>04.09.2023</c:v>
                </c:pt>
                <c:pt idx="4">
                  <c:v>05.09.2023</c:v>
                </c:pt>
                <c:pt idx="5">
                  <c:v>06.09.2023</c:v>
                </c:pt>
                <c:pt idx="6">
                  <c:v>07.09.2023</c:v>
                </c:pt>
                <c:pt idx="7">
                  <c:v>08.09.2023</c:v>
                </c:pt>
                <c:pt idx="8">
                  <c:v>09.09.2023</c:v>
                </c:pt>
                <c:pt idx="9">
                  <c:v>10.09.2023</c:v>
                </c:pt>
                <c:pt idx="10">
                  <c:v>11.09.2023</c:v>
                </c:pt>
                <c:pt idx="11">
                  <c:v>12.09.2023</c:v>
                </c:pt>
                <c:pt idx="12">
                  <c:v>13.09.2023</c:v>
                </c:pt>
                <c:pt idx="13">
                  <c:v>14.09.2023</c:v>
                </c:pt>
                <c:pt idx="14">
                  <c:v>15.09.2023</c:v>
                </c:pt>
                <c:pt idx="15">
                  <c:v>16.09.2023</c:v>
                </c:pt>
                <c:pt idx="16">
                  <c:v>17.09.2023</c:v>
                </c:pt>
                <c:pt idx="17">
                  <c:v>18.09.2023</c:v>
                </c:pt>
                <c:pt idx="18">
                  <c:v>19.09.2023</c:v>
                </c:pt>
                <c:pt idx="19">
                  <c:v>20.09.2023</c:v>
                </c:pt>
                <c:pt idx="20">
                  <c:v>21.09.2023</c:v>
                </c:pt>
                <c:pt idx="21">
                  <c:v>22.09.2023</c:v>
                </c:pt>
                <c:pt idx="22">
                  <c:v>23.09.2023</c:v>
                </c:pt>
                <c:pt idx="23">
                  <c:v>24.09.2023</c:v>
                </c:pt>
                <c:pt idx="24">
                  <c:v>25.09.2023</c:v>
                </c:pt>
                <c:pt idx="25">
                  <c:v>26.09.2023</c:v>
                </c:pt>
                <c:pt idx="26">
                  <c:v>27.09.2023</c:v>
                </c:pt>
                <c:pt idx="27">
                  <c:v>28.09.2023</c:v>
                </c:pt>
                <c:pt idx="28">
                  <c:v>29.09.2023</c:v>
                </c:pt>
                <c:pt idx="29">
                  <c:v>30.09.2023</c:v>
                </c:pt>
              </c:strCache>
            </c:strRef>
          </c:cat>
          <c:val>
            <c:numRef>
              <c:f>'Техничка валюта'!$E$246:$E$275</c:f>
              <c:numCache>
                <c:formatCode>0.0000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01-4AEE-A756-77ACB919A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069488"/>
        <c:axId val="385040128"/>
      </c:lineChart>
      <c:catAx>
        <c:axId val="378069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5040128"/>
        <c:crosses val="autoZero"/>
        <c:auto val="1"/>
        <c:lblAlgn val="ctr"/>
        <c:lblOffset val="100"/>
        <c:noMultiLvlLbl val="0"/>
      </c:catAx>
      <c:valAx>
        <c:axId val="38504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806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курс меди </a:t>
            </a:r>
            <a:r>
              <a:rPr lang="ru-RU"/>
              <a:t>на +1 месяц от точки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'Техничка LME'!$AH$245:$AH$274</c:f>
              <c:strCache>
                <c:ptCount val="30"/>
                <c:pt idx="0">
                  <c:v>01.09.2023</c:v>
                </c:pt>
                <c:pt idx="1">
                  <c:v>02.09.2023</c:v>
                </c:pt>
                <c:pt idx="2">
                  <c:v>03.09.2023</c:v>
                </c:pt>
                <c:pt idx="3">
                  <c:v>04.09.2023</c:v>
                </c:pt>
                <c:pt idx="4">
                  <c:v>05.09.2023</c:v>
                </c:pt>
                <c:pt idx="5">
                  <c:v>06.09.2023</c:v>
                </c:pt>
                <c:pt idx="6">
                  <c:v>07.09.2023</c:v>
                </c:pt>
                <c:pt idx="7">
                  <c:v>08.09.2023</c:v>
                </c:pt>
                <c:pt idx="8">
                  <c:v>09.09.2023</c:v>
                </c:pt>
                <c:pt idx="9">
                  <c:v>10.09.2023</c:v>
                </c:pt>
                <c:pt idx="10">
                  <c:v>11.09.2023</c:v>
                </c:pt>
                <c:pt idx="11">
                  <c:v>12.09.2023</c:v>
                </c:pt>
                <c:pt idx="12">
                  <c:v>13.09.2023</c:v>
                </c:pt>
                <c:pt idx="13">
                  <c:v>14.09.2023</c:v>
                </c:pt>
                <c:pt idx="14">
                  <c:v>15.09.2023</c:v>
                </c:pt>
                <c:pt idx="15">
                  <c:v>16.09.2023</c:v>
                </c:pt>
                <c:pt idx="16">
                  <c:v>17.09.2023</c:v>
                </c:pt>
                <c:pt idx="17">
                  <c:v>18.09.2023</c:v>
                </c:pt>
                <c:pt idx="18">
                  <c:v>19.09.2023</c:v>
                </c:pt>
                <c:pt idx="19">
                  <c:v>20.09.2023</c:v>
                </c:pt>
                <c:pt idx="20">
                  <c:v>21.09.2023</c:v>
                </c:pt>
                <c:pt idx="21">
                  <c:v>22.09.2023</c:v>
                </c:pt>
                <c:pt idx="22">
                  <c:v>23.09.2023</c:v>
                </c:pt>
                <c:pt idx="23">
                  <c:v>24.09.2023</c:v>
                </c:pt>
                <c:pt idx="24">
                  <c:v>25.09.2023</c:v>
                </c:pt>
                <c:pt idx="25">
                  <c:v>26.09.2023</c:v>
                </c:pt>
                <c:pt idx="26">
                  <c:v>27.09.2023</c:v>
                </c:pt>
                <c:pt idx="27">
                  <c:v>28.09.2023</c:v>
                </c:pt>
                <c:pt idx="28">
                  <c:v>29.09.2023</c:v>
                </c:pt>
                <c:pt idx="29">
                  <c:v>30.09.2023</c:v>
                </c:pt>
              </c:strCache>
            </c:strRef>
          </c:cat>
          <c:val>
            <c:numRef>
              <c:f>'Техничка LME'!$AI$245:$AI$274</c:f>
              <c:numCache>
                <c:formatCode>0.0000</c:formatCode>
                <c:ptCount val="30"/>
                <c:pt idx="0">
                  <c:v>8362.5</c:v>
                </c:pt>
                <c:pt idx="1">
                  <c:v>8362.5</c:v>
                </c:pt>
                <c:pt idx="2">
                  <c:v>8362.5</c:v>
                </c:pt>
                <c:pt idx="3">
                  <c:v>8362.5</c:v>
                </c:pt>
                <c:pt idx="4">
                  <c:v>8362.5</c:v>
                </c:pt>
                <c:pt idx="5">
                  <c:v>8362.5</c:v>
                </c:pt>
                <c:pt idx="6">
                  <c:v>8362.5</c:v>
                </c:pt>
                <c:pt idx="7">
                  <c:v>8362.5</c:v>
                </c:pt>
                <c:pt idx="8">
                  <c:v>8362.5</c:v>
                </c:pt>
                <c:pt idx="9">
                  <c:v>8362.5</c:v>
                </c:pt>
                <c:pt idx="10">
                  <c:v>8362.5</c:v>
                </c:pt>
                <c:pt idx="11">
                  <c:v>8362.5</c:v>
                </c:pt>
                <c:pt idx="12">
                  <c:v>8362.5</c:v>
                </c:pt>
                <c:pt idx="13">
                  <c:v>8362.5</c:v>
                </c:pt>
                <c:pt idx="14">
                  <c:v>8362.5</c:v>
                </c:pt>
                <c:pt idx="15">
                  <c:v>8362.5</c:v>
                </c:pt>
                <c:pt idx="16">
                  <c:v>8362.5</c:v>
                </c:pt>
                <c:pt idx="17">
                  <c:v>8362.5</c:v>
                </c:pt>
                <c:pt idx="18">
                  <c:v>8362.5</c:v>
                </c:pt>
                <c:pt idx="19">
                  <c:v>8362.5</c:v>
                </c:pt>
                <c:pt idx="20">
                  <c:v>8362.5</c:v>
                </c:pt>
                <c:pt idx="21">
                  <c:v>8362.5</c:v>
                </c:pt>
                <c:pt idx="22">
                  <c:v>8362.5</c:v>
                </c:pt>
                <c:pt idx="23">
                  <c:v>8362.5</c:v>
                </c:pt>
                <c:pt idx="24">
                  <c:v>8362.5</c:v>
                </c:pt>
                <c:pt idx="25">
                  <c:v>8362.5</c:v>
                </c:pt>
                <c:pt idx="26">
                  <c:v>8362.5</c:v>
                </c:pt>
                <c:pt idx="27">
                  <c:v>8362.5</c:v>
                </c:pt>
                <c:pt idx="28">
                  <c:v>8362.5</c:v>
                </c:pt>
                <c:pt idx="29">
                  <c:v>8362.5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AA-4683-84B6-F335C567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5040912"/>
        <c:axId val="385041304"/>
      </c:lineChart>
      <c:catAx>
        <c:axId val="385040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5041304"/>
        <c:crosses val="autoZero"/>
        <c:auto val="1"/>
        <c:lblAlgn val="ctr"/>
        <c:lblOffset val="100"/>
        <c:noMultiLvlLbl val="0"/>
      </c:catAx>
      <c:valAx>
        <c:axId val="38504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5040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5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6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5" Type="http://schemas.openxmlformats.org/officeDocument/2006/relationships/chart" Target="../charts/chart29.xml"/><Relationship Id="rId10" Type="http://schemas.openxmlformats.org/officeDocument/2006/relationships/chart" Target="../charts/chart34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12" Type="http://schemas.openxmlformats.org/officeDocument/2006/relationships/chart" Target="../charts/chart48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11" Type="http://schemas.openxmlformats.org/officeDocument/2006/relationships/chart" Target="../charts/chart47.xml"/><Relationship Id="rId5" Type="http://schemas.openxmlformats.org/officeDocument/2006/relationships/chart" Target="../charts/chart41.xml"/><Relationship Id="rId10" Type="http://schemas.openxmlformats.org/officeDocument/2006/relationships/chart" Target="../charts/chart46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12" Type="http://schemas.openxmlformats.org/officeDocument/2006/relationships/chart" Target="../charts/chart60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5" Type="http://schemas.openxmlformats.org/officeDocument/2006/relationships/chart" Target="../charts/chart5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12" Type="http://schemas.openxmlformats.org/officeDocument/2006/relationships/chart" Target="../charts/chart72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11" Type="http://schemas.openxmlformats.org/officeDocument/2006/relationships/chart" Target="../charts/chart71.xml"/><Relationship Id="rId5" Type="http://schemas.openxmlformats.org/officeDocument/2006/relationships/chart" Target="../charts/chart65.xml"/><Relationship Id="rId10" Type="http://schemas.openxmlformats.org/officeDocument/2006/relationships/chart" Target="../charts/chart70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12" Type="http://schemas.openxmlformats.org/officeDocument/2006/relationships/chart" Target="../charts/chart84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11" Type="http://schemas.openxmlformats.org/officeDocument/2006/relationships/chart" Target="../charts/chart83.xml"/><Relationship Id="rId5" Type="http://schemas.openxmlformats.org/officeDocument/2006/relationships/chart" Target="../charts/chart77.xml"/><Relationship Id="rId10" Type="http://schemas.openxmlformats.org/officeDocument/2006/relationships/chart" Target="../charts/chart82.xml"/><Relationship Id="rId4" Type="http://schemas.openxmlformats.org/officeDocument/2006/relationships/chart" Target="../charts/chart76.xml"/><Relationship Id="rId9" Type="http://schemas.openxmlformats.org/officeDocument/2006/relationships/chart" Target="../charts/chart81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2.xml"/><Relationship Id="rId3" Type="http://schemas.openxmlformats.org/officeDocument/2006/relationships/chart" Target="../charts/chart87.xml"/><Relationship Id="rId7" Type="http://schemas.openxmlformats.org/officeDocument/2006/relationships/chart" Target="../charts/chart91.xml"/><Relationship Id="rId12" Type="http://schemas.openxmlformats.org/officeDocument/2006/relationships/chart" Target="../charts/chart96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6" Type="http://schemas.openxmlformats.org/officeDocument/2006/relationships/chart" Target="../charts/chart90.xml"/><Relationship Id="rId11" Type="http://schemas.openxmlformats.org/officeDocument/2006/relationships/chart" Target="../charts/chart95.xml"/><Relationship Id="rId5" Type="http://schemas.openxmlformats.org/officeDocument/2006/relationships/chart" Target="../charts/chart89.xml"/><Relationship Id="rId10" Type="http://schemas.openxmlformats.org/officeDocument/2006/relationships/chart" Target="../charts/chart94.xml"/><Relationship Id="rId4" Type="http://schemas.openxmlformats.org/officeDocument/2006/relationships/chart" Target="../charts/chart88.xml"/><Relationship Id="rId9" Type="http://schemas.openxmlformats.org/officeDocument/2006/relationships/chart" Target="../charts/chart93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4.xml"/><Relationship Id="rId3" Type="http://schemas.openxmlformats.org/officeDocument/2006/relationships/chart" Target="../charts/chart99.xml"/><Relationship Id="rId7" Type="http://schemas.openxmlformats.org/officeDocument/2006/relationships/chart" Target="../charts/chart103.xml"/><Relationship Id="rId12" Type="http://schemas.openxmlformats.org/officeDocument/2006/relationships/chart" Target="../charts/chart108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6" Type="http://schemas.openxmlformats.org/officeDocument/2006/relationships/chart" Target="../charts/chart102.xml"/><Relationship Id="rId11" Type="http://schemas.openxmlformats.org/officeDocument/2006/relationships/chart" Target="../charts/chart107.xml"/><Relationship Id="rId5" Type="http://schemas.openxmlformats.org/officeDocument/2006/relationships/chart" Target="../charts/chart101.xml"/><Relationship Id="rId10" Type="http://schemas.openxmlformats.org/officeDocument/2006/relationships/chart" Target="../charts/chart106.xml"/><Relationship Id="rId4" Type="http://schemas.openxmlformats.org/officeDocument/2006/relationships/chart" Target="../charts/chart100.xml"/><Relationship Id="rId9" Type="http://schemas.openxmlformats.org/officeDocument/2006/relationships/chart" Target="../charts/chart105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6.xml"/><Relationship Id="rId3" Type="http://schemas.openxmlformats.org/officeDocument/2006/relationships/chart" Target="../charts/chart111.xml"/><Relationship Id="rId7" Type="http://schemas.openxmlformats.org/officeDocument/2006/relationships/chart" Target="../charts/chart115.xml"/><Relationship Id="rId12" Type="http://schemas.openxmlformats.org/officeDocument/2006/relationships/chart" Target="../charts/chart120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6" Type="http://schemas.openxmlformats.org/officeDocument/2006/relationships/chart" Target="../charts/chart114.xml"/><Relationship Id="rId11" Type="http://schemas.openxmlformats.org/officeDocument/2006/relationships/chart" Target="../charts/chart119.xml"/><Relationship Id="rId5" Type="http://schemas.openxmlformats.org/officeDocument/2006/relationships/chart" Target="../charts/chart113.xml"/><Relationship Id="rId10" Type="http://schemas.openxmlformats.org/officeDocument/2006/relationships/chart" Target="../charts/chart118.xml"/><Relationship Id="rId4" Type="http://schemas.openxmlformats.org/officeDocument/2006/relationships/chart" Target="../charts/chart112.xml"/><Relationship Id="rId9" Type="http://schemas.openxmlformats.org/officeDocument/2006/relationships/chart" Target="../charts/chart117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8.xml"/><Relationship Id="rId3" Type="http://schemas.openxmlformats.org/officeDocument/2006/relationships/chart" Target="../charts/chart123.xml"/><Relationship Id="rId7" Type="http://schemas.openxmlformats.org/officeDocument/2006/relationships/chart" Target="../charts/chart127.xml"/><Relationship Id="rId12" Type="http://schemas.openxmlformats.org/officeDocument/2006/relationships/chart" Target="../charts/chart132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Relationship Id="rId6" Type="http://schemas.openxmlformats.org/officeDocument/2006/relationships/chart" Target="../charts/chart126.xml"/><Relationship Id="rId11" Type="http://schemas.openxmlformats.org/officeDocument/2006/relationships/chart" Target="../charts/chart131.xml"/><Relationship Id="rId5" Type="http://schemas.openxmlformats.org/officeDocument/2006/relationships/chart" Target="../charts/chart125.xml"/><Relationship Id="rId10" Type="http://schemas.openxmlformats.org/officeDocument/2006/relationships/chart" Target="../charts/chart130.xml"/><Relationship Id="rId4" Type="http://schemas.openxmlformats.org/officeDocument/2006/relationships/chart" Target="../charts/chart124.xml"/><Relationship Id="rId9" Type="http://schemas.openxmlformats.org/officeDocument/2006/relationships/chart" Target="../charts/chart129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0.xml"/><Relationship Id="rId3" Type="http://schemas.openxmlformats.org/officeDocument/2006/relationships/chart" Target="../charts/chart135.xml"/><Relationship Id="rId7" Type="http://schemas.openxmlformats.org/officeDocument/2006/relationships/chart" Target="../charts/chart139.xml"/><Relationship Id="rId12" Type="http://schemas.openxmlformats.org/officeDocument/2006/relationships/chart" Target="../charts/chart144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Relationship Id="rId6" Type="http://schemas.openxmlformats.org/officeDocument/2006/relationships/chart" Target="../charts/chart138.xml"/><Relationship Id="rId11" Type="http://schemas.openxmlformats.org/officeDocument/2006/relationships/chart" Target="../charts/chart143.xml"/><Relationship Id="rId5" Type="http://schemas.openxmlformats.org/officeDocument/2006/relationships/chart" Target="../charts/chart137.xml"/><Relationship Id="rId10" Type="http://schemas.openxmlformats.org/officeDocument/2006/relationships/chart" Target="../charts/chart142.xml"/><Relationship Id="rId4" Type="http://schemas.openxmlformats.org/officeDocument/2006/relationships/chart" Target="../charts/chart136.xml"/><Relationship Id="rId9" Type="http://schemas.openxmlformats.org/officeDocument/2006/relationships/chart" Target="../charts/chart141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2.xml"/><Relationship Id="rId3" Type="http://schemas.openxmlformats.org/officeDocument/2006/relationships/chart" Target="../charts/chart147.xml"/><Relationship Id="rId7" Type="http://schemas.openxmlformats.org/officeDocument/2006/relationships/chart" Target="../charts/chart151.xml"/><Relationship Id="rId12" Type="http://schemas.openxmlformats.org/officeDocument/2006/relationships/chart" Target="../charts/chart156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Relationship Id="rId6" Type="http://schemas.openxmlformats.org/officeDocument/2006/relationships/chart" Target="../charts/chart150.xml"/><Relationship Id="rId11" Type="http://schemas.openxmlformats.org/officeDocument/2006/relationships/chart" Target="../charts/chart155.xml"/><Relationship Id="rId5" Type="http://schemas.openxmlformats.org/officeDocument/2006/relationships/chart" Target="../charts/chart149.xml"/><Relationship Id="rId10" Type="http://schemas.openxmlformats.org/officeDocument/2006/relationships/chart" Target="../charts/chart154.xml"/><Relationship Id="rId4" Type="http://schemas.openxmlformats.org/officeDocument/2006/relationships/chart" Target="../charts/chart148.xml"/><Relationship Id="rId9" Type="http://schemas.openxmlformats.org/officeDocument/2006/relationships/chart" Target="../charts/chart153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4.xml"/><Relationship Id="rId3" Type="http://schemas.openxmlformats.org/officeDocument/2006/relationships/chart" Target="../charts/chart159.xml"/><Relationship Id="rId7" Type="http://schemas.openxmlformats.org/officeDocument/2006/relationships/chart" Target="../charts/chart163.xml"/><Relationship Id="rId12" Type="http://schemas.openxmlformats.org/officeDocument/2006/relationships/chart" Target="../charts/chart168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Relationship Id="rId6" Type="http://schemas.openxmlformats.org/officeDocument/2006/relationships/chart" Target="../charts/chart162.xml"/><Relationship Id="rId11" Type="http://schemas.openxmlformats.org/officeDocument/2006/relationships/chart" Target="../charts/chart167.xml"/><Relationship Id="rId5" Type="http://schemas.openxmlformats.org/officeDocument/2006/relationships/chart" Target="../charts/chart161.xml"/><Relationship Id="rId10" Type="http://schemas.openxmlformats.org/officeDocument/2006/relationships/chart" Target="../charts/chart166.xml"/><Relationship Id="rId4" Type="http://schemas.openxmlformats.org/officeDocument/2006/relationships/chart" Target="../charts/chart160.xml"/><Relationship Id="rId9" Type="http://schemas.openxmlformats.org/officeDocument/2006/relationships/chart" Target="../charts/chart165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6.xml"/><Relationship Id="rId3" Type="http://schemas.openxmlformats.org/officeDocument/2006/relationships/chart" Target="../charts/chart171.xml"/><Relationship Id="rId7" Type="http://schemas.openxmlformats.org/officeDocument/2006/relationships/chart" Target="../charts/chart175.xml"/><Relationship Id="rId12" Type="http://schemas.openxmlformats.org/officeDocument/2006/relationships/chart" Target="../charts/chart180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Relationship Id="rId6" Type="http://schemas.openxmlformats.org/officeDocument/2006/relationships/chart" Target="../charts/chart174.xml"/><Relationship Id="rId11" Type="http://schemas.openxmlformats.org/officeDocument/2006/relationships/chart" Target="../charts/chart179.xml"/><Relationship Id="rId5" Type="http://schemas.openxmlformats.org/officeDocument/2006/relationships/chart" Target="../charts/chart173.xml"/><Relationship Id="rId10" Type="http://schemas.openxmlformats.org/officeDocument/2006/relationships/chart" Target="../charts/chart178.xml"/><Relationship Id="rId4" Type="http://schemas.openxmlformats.org/officeDocument/2006/relationships/chart" Target="../charts/chart172.xml"/><Relationship Id="rId9" Type="http://schemas.openxmlformats.org/officeDocument/2006/relationships/chart" Target="../charts/chart177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8.xml"/><Relationship Id="rId3" Type="http://schemas.openxmlformats.org/officeDocument/2006/relationships/chart" Target="../charts/chart183.xml"/><Relationship Id="rId7" Type="http://schemas.openxmlformats.org/officeDocument/2006/relationships/chart" Target="../charts/chart187.xml"/><Relationship Id="rId12" Type="http://schemas.openxmlformats.org/officeDocument/2006/relationships/chart" Target="../charts/chart192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Relationship Id="rId6" Type="http://schemas.openxmlformats.org/officeDocument/2006/relationships/chart" Target="../charts/chart186.xml"/><Relationship Id="rId11" Type="http://schemas.openxmlformats.org/officeDocument/2006/relationships/chart" Target="../charts/chart191.xml"/><Relationship Id="rId5" Type="http://schemas.openxmlformats.org/officeDocument/2006/relationships/chart" Target="../charts/chart185.xml"/><Relationship Id="rId10" Type="http://schemas.openxmlformats.org/officeDocument/2006/relationships/chart" Target="../charts/chart190.xml"/><Relationship Id="rId4" Type="http://schemas.openxmlformats.org/officeDocument/2006/relationships/chart" Target="../charts/chart184.xml"/><Relationship Id="rId9" Type="http://schemas.openxmlformats.org/officeDocument/2006/relationships/chart" Target="../charts/chart189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0.xml"/><Relationship Id="rId3" Type="http://schemas.openxmlformats.org/officeDocument/2006/relationships/chart" Target="../charts/chart195.xml"/><Relationship Id="rId7" Type="http://schemas.openxmlformats.org/officeDocument/2006/relationships/chart" Target="../charts/chart199.xml"/><Relationship Id="rId12" Type="http://schemas.openxmlformats.org/officeDocument/2006/relationships/chart" Target="../charts/chart204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Relationship Id="rId6" Type="http://schemas.openxmlformats.org/officeDocument/2006/relationships/chart" Target="../charts/chart198.xml"/><Relationship Id="rId11" Type="http://schemas.openxmlformats.org/officeDocument/2006/relationships/chart" Target="../charts/chart203.xml"/><Relationship Id="rId5" Type="http://schemas.openxmlformats.org/officeDocument/2006/relationships/chart" Target="../charts/chart197.xml"/><Relationship Id="rId10" Type="http://schemas.openxmlformats.org/officeDocument/2006/relationships/chart" Target="../charts/chart202.xml"/><Relationship Id="rId4" Type="http://schemas.openxmlformats.org/officeDocument/2006/relationships/chart" Target="../charts/chart196.xml"/><Relationship Id="rId9" Type="http://schemas.openxmlformats.org/officeDocument/2006/relationships/chart" Target="../charts/chart201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2.xml"/><Relationship Id="rId3" Type="http://schemas.openxmlformats.org/officeDocument/2006/relationships/chart" Target="../charts/chart207.xml"/><Relationship Id="rId7" Type="http://schemas.openxmlformats.org/officeDocument/2006/relationships/chart" Target="../charts/chart211.xml"/><Relationship Id="rId12" Type="http://schemas.openxmlformats.org/officeDocument/2006/relationships/chart" Target="../charts/chart216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Relationship Id="rId6" Type="http://schemas.openxmlformats.org/officeDocument/2006/relationships/chart" Target="../charts/chart210.xml"/><Relationship Id="rId11" Type="http://schemas.openxmlformats.org/officeDocument/2006/relationships/chart" Target="../charts/chart215.xml"/><Relationship Id="rId5" Type="http://schemas.openxmlformats.org/officeDocument/2006/relationships/chart" Target="../charts/chart209.xml"/><Relationship Id="rId10" Type="http://schemas.openxmlformats.org/officeDocument/2006/relationships/chart" Target="../charts/chart214.xml"/><Relationship Id="rId4" Type="http://schemas.openxmlformats.org/officeDocument/2006/relationships/chart" Target="../charts/chart208.xml"/><Relationship Id="rId9" Type="http://schemas.openxmlformats.org/officeDocument/2006/relationships/chart" Target="../charts/chart213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4.xml"/><Relationship Id="rId3" Type="http://schemas.openxmlformats.org/officeDocument/2006/relationships/chart" Target="../charts/chart219.xml"/><Relationship Id="rId7" Type="http://schemas.openxmlformats.org/officeDocument/2006/relationships/chart" Target="../charts/chart223.xml"/><Relationship Id="rId12" Type="http://schemas.openxmlformats.org/officeDocument/2006/relationships/chart" Target="../charts/chart228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Relationship Id="rId6" Type="http://schemas.openxmlformats.org/officeDocument/2006/relationships/chart" Target="../charts/chart222.xml"/><Relationship Id="rId11" Type="http://schemas.openxmlformats.org/officeDocument/2006/relationships/chart" Target="../charts/chart227.xml"/><Relationship Id="rId5" Type="http://schemas.openxmlformats.org/officeDocument/2006/relationships/chart" Target="../charts/chart221.xml"/><Relationship Id="rId10" Type="http://schemas.openxmlformats.org/officeDocument/2006/relationships/chart" Target="../charts/chart226.xml"/><Relationship Id="rId4" Type="http://schemas.openxmlformats.org/officeDocument/2006/relationships/chart" Target="../charts/chart220.xml"/><Relationship Id="rId9" Type="http://schemas.openxmlformats.org/officeDocument/2006/relationships/chart" Target="../charts/chart225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6.xml"/><Relationship Id="rId3" Type="http://schemas.openxmlformats.org/officeDocument/2006/relationships/chart" Target="../charts/chart231.xml"/><Relationship Id="rId7" Type="http://schemas.openxmlformats.org/officeDocument/2006/relationships/chart" Target="../charts/chart235.xml"/><Relationship Id="rId12" Type="http://schemas.openxmlformats.org/officeDocument/2006/relationships/chart" Target="../charts/chart240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Relationship Id="rId6" Type="http://schemas.openxmlformats.org/officeDocument/2006/relationships/chart" Target="../charts/chart234.xml"/><Relationship Id="rId11" Type="http://schemas.openxmlformats.org/officeDocument/2006/relationships/chart" Target="../charts/chart239.xml"/><Relationship Id="rId5" Type="http://schemas.openxmlformats.org/officeDocument/2006/relationships/chart" Target="../charts/chart233.xml"/><Relationship Id="rId10" Type="http://schemas.openxmlformats.org/officeDocument/2006/relationships/chart" Target="../charts/chart238.xml"/><Relationship Id="rId4" Type="http://schemas.openxmlformats.org/officeDocument/2006/relationships/chart" Target="../charts/chart232.xml"/><Relationship Id="rId9" Type="http://schemas.openxmlformats.org/officeDocument/2006/relationships/chart" Target="../charts/chart237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8.xml"/><Relationship Id="rId3" Type="http://schemas.openxmlformats.org/officeDocument/2006/relationships/chart" Target="../charts/chart243.xml"/><Relationship Id="rId7" Type="http://schemas.openxmlformats.org/officeDocument/2006/relationships/chart" Target="../charts/chart247.xml"/><Relationship Id="rId12" Type="http://schemas.openxmlformats.org/officeDocument/2006/relationships/chart" Target="../charts/chart252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Relationship Id="rId6" Type="http://schemas.openxmlformats.org/officeDocument/2006/relationships/chart" Target="../charts/chart246.xml"/><Relationship Id="rId11" Type="http://schemas.openxmlformats.org/officeDocument/2006/relationships/chart" Target="../charts/chart251.xml"/><Relationship Id="rId5" Type="http://schemas.openxmlformats.org/officeDocument/2006/relationships/chart" Target="../charts/chart245.xml"/><Relationship Id="rId10" Type="http://schemas.openxmlformats.org/officeDocument/2006/relationships/chart" Target="../charts/chart250.xml"/><Relationship Id="rId4" Type="http://schemas.openxmlformats.org/officeDocument/2006/relationships/chart" Target="../charts/chart244.xml"/><Relationship Id="rId9" Type="http://schemas.openxmlformats.org/officeDocument/2006/relationships/chart" Target="../charts/chart249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0.xml"/><Relationship Id="rId3" Type="http://schemas.openxmlformats.org/officeDocument/2006/relationships/chart" Target="../charts/chart255.xml"/><Relationship Id="rId7" Type="http://schemas.openxmlformats.org/officeDocument/2006/relationships/chart" Target="../charts/chart259.xml"/><Relationship Id="rId12" Type="http://schemas.openxmlformats.org/officeDocument/2006/relationships/chart" Target="../charts/chart264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Relationship Id="rId6" Type="http://schemas.openxmlformats.org/officeDocument/2006/relationships/chart" Target="../charts/chart258.xml"/><Relationship Id="rId11" Type="http://schemas.openxmlformats.org/officeDocument/2006/relationships/chart" Target="../charts/chart263.xml"/><Relationship Id="rId5" Type="http://schemas.openxmlformats.org/officeDocument/2006/relationships/chart" Target="../charts/chart257.xml"/><Relationship Id="rId10" Type="http://schemas.openxmlformats.org/officeDocument/2006/relationships/chart" Target="../charts/chart262.xml"/><Relationship Id="rId4" Type="http://schemas.openxmlformats.org/officeDocument/2006/relationships/chart" Target="../charts/chart256.xml"/><Relationship Id="rId9" Type="http://schemas.openxmlformats.org/officeDocument/2006/relationships/chart" Target="../charts/chart261.xml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2.xml"/><Relationship Id="rId3" Type="http://schemas.openxmlformats.org/officeDocument/2006/relationships/chart" Target="../charts/chart267.xml"/><Relationship Id="rId7" Type="http://schemas.openxmlformats.org/officeDocument/2006/relationships/chart" Target="../charts/chart271.xml"/><Relationship Id="rId12" Type="http://schemas.openxmlformats.org/officeDocument/2006/relationships/chart" Target="../charts/chart276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Relationship Id="rId6" Type="http://schemas.openxmlformats.org/officeDocument/2006/relationships/chart" Target="../charts/chart270.xml"/><Relationship Id="rId11" Type="http://schemas.openxmlformats.org/officeDocument/2006/relationships/chart" Target="../charts/chart275.xml"/><Relationship Id="rId5" Type="http://schemas.openxmlformats.org/officeDocument/2006/relationships/chart" Target="../charts/chart269.xml"/><Relationship Id="rId10" Type="http://schemas.openxmlformats.org/officeDocument/2006/relationships/chart" Target="../charts/chart274.xml"/><Relationship Id="rId4" Type="http://schemas.openxmlformats.org/officeDocument/2006/relationships/chart" Target="../charts/chart268.xml"/><Relationship Id="rId9" Type="http://schemas.openxmlformats.org/officeDocument/2006/relationships/chart" Target="../charts/chart273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4.xml"/><Relationship Id="rId3" Type="http://schemas.openxmlformats.org/officeDocument/2006/relationships/chart" Target="../charts/chart279.xml"/><Relationship Id="rId7" Type="http://schemas.openxmlformats.org/officeDocument/2006/relationships/chart" Target="../charts/chart283.xml"/><Relationship Id="rId12" Type="http://schemas.openxmlformats.org/officeDocument/2006/relationships/chart" Target="../charts/chart288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Relationship Id="rId6" Type="http://schemas.openxmlformats.org/officeDocument/2006/relationships/chart" Target="../charts/chart282.xml"/><Relationship Id="rId11" Type="http://schemas.openxmlformats.org/officeDocument/2006/relationships/chart" Target="../charts/chart287.xml"/><Relationship Id="rId5" Type="http://schemas.openxmlformats.org/officeDocument/2006/relationships/chart" Target="../charts/chart281.xml"/><Relationship Id="rId10" Type="http://schemas.openxmlformats.org/officeDocument/2006/relationships/chart" Target="../charts/chart286.xml"/><Relationship Id="rId4" Type="http://schemas.openxmlformats.org/officeDocument/2006/relationships/chart" Target="../charts/chart280.xml"/><Relationship Id="rId9" Type="http://schemas.openxmlformats.org/officeDocument/2006/relationships/chart" Target="../charts/chart285.xml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6.xml"/><Relationship Id="rId3" Type="http://schemas.openxmlformats.org/officeDocument/2006/relationships/chart" Target="../charts/chart291.xml"/><Relationship Id="rId7" Type="http://schemas.openxmlformats.org/officeDocument/2006/relationships/chart" Target="../charts/chart295.xml"/><Relationship Id="rId12" Type="http://schemas.openxmlformats.org/officeDocument/2006/relationships/chart" Target="../charts/chart300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Relationship Id="rId6" Type="http://schemas.openxmlformats.org/officeDocument/2006/relationships/chart" Target="../charts/chart294.xml"/><Relationship Id="rId11" Type="http://schemas.openxmlformats.org/officeDocument/2006/relationships/chart" Target="../charts/chart299.xml"/><Relationship Id="rId5" Type="http://schemas.openxmlformats.org/officeDocument/2006/relationships/chart" Target="../charts/chart293.xml"/><Relationship Id="rId10" Type="http://schemas.openxmlformats.org/officeDocument/2006/relationships/chart" Target="../charts/chart298.xml"/><Relationship Id="rId4" Type="http://schemas.openxmlformats.org/officeDocument/2006/relationships/chart" Target="../charts/chart292.xml"/><Relationship Id="rId9" Type="http://schemas.openxmlformats.org/officeDocument/2006/relationships/chart" Target="../charts/chart297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8.xml"/><Relationship Id="rId3" Type="http://schemas.openxmlformats.org/officeDocument/2006/relationships/chart" Target="../charts/chart303.xml"/><Relationship Id="rId7" Type="http://schemas.openxmlformats.org/officeDocument/2006/relationships/chart" Target="../charts/chart307.xml"/><Relationship Id="rId12" Type="http://schemas.openxmlformats.org/officeDocument/2006/relationships/chart" Target="../charts/chart312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Relationship Id="rId6" Type="http://schemas.openxmlformats.org/officeDocument/2006/relationships/chart" Target="../charts/chart306.xml"/><Relationship Id="rId11" Type="http://schemas.openxmlformats.org/officeDocument/2006/relationships/chart" Target="../charts/chart311.xml"/><Relationship Id="rId5" Type="http://schemas.openxmlformats.org/officeDocument/2006/relationships/chart" Target="../charts/chart305.xml"/><Relationship Id="rId10" Type="http://schemas.openxmlformats.org/officeDocument/2006/relationships/chart" Target="../charts/chart310.xml"/><Relationship Id="rId4" Type="http://schemas.openxmlformats.org/officeDocument/2006/relationships/chart" Target="../charts/chart304.xml"/><Relationship Id="rId9" Type="http://schemas.openxmlformats.org/officeDocument/2006/relationships/chart" Target="../charts/chart309.xml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0.xml"/><Relationship Id="rId3" Type="http://schemas.openxmlformats.org/officeDocument/2006/relationships/chart" Target="../charts/chart315.xml"/><Relationship Id="rId7" Type="http://schemas.openxmlformats.org/officeDocument/2006/relationships/chart" Target="../charts/chart319.xml"/><Relationship Id="rId12" Type="http://schemas.openxmlformats.org/officeDocument/2006/relationships/chart" Target="../charts/chart324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Relationship Id="rId6" Type="http://schemas.openxmlformats.org/officeDocument/2006/relationships/chart" Target="../charts/chart318.xml"/><Relationship Id="rId11" Type="http://schemas.openxmlformats.org/officeDocument/2006/relationships/chart" Target="../charts/chart323.xml"/><Relationship Id="rId5" Type="http://schemas.openxmlformats.org/officeDocument/2006/relationships/chart" Target="../charts/chart317.xml"/><Relationship Id="rId10" Type="http://schemas.openxmlformats.org/officeDocument/2006/relationships/chart" Target="../charts/chart322.xml"/><Relationship Id="rId4" Type="http://schemas.openxmlformats.org/officeDocument/2006/relationships/chart" Target="../charts/chart316.xml"/><Relationship Id="rId9" Type="http://schemas.openxmlformats.org/officeDocument/2006/relationships/chart" Target="../charts/chart321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2.xml"/><Relationship Id="rId3" Type="http://schemas.openxmlformats.org/officeDocument/2006/relationships/chart" Target="../charts/chart327.xml"/><Relationship Id="rId7" Type="http://schemas.openxmlformats.org/officeDocument/2006/relationships/chart" Target="../charts/chart331.xml"/><Relationship Id="rId12" Type="http://schemas.openxmlformats.org/officeDocument/2006/relationships/chart" Target="../charts/chart336.xml"/><Relationship Id="rId2" Type="http://schemas.openxmlformats.org/officeDocument/2006/relationships/chart" Target="../charts/chart326.xml"/><Relationship Id="rId1" Type="http://schemas.openxmlformats.org/officeDocument/2006/relationships/chart" Target="../charts/chart325.xml"/><Relationship Id="rId6" Type="http://schemas.openxmlformats.org/officeDocument/2006/relationships/chart" Target="../charts/chart330.xml"/><Relationship Id="rId11" Type="http://schemas.openxmlformats.org/officeDocument/2006/relationships/chart" Target="../charts/chart335.xml"/><Relationship Id="rId5" Type="http://schemas.openxmlformats.org/officeDocument/2006/relationships/chart" Target="../charts/chart329.xml"/><Relationship Id="rId10" Type="http://schemas.openxmlformats.org/officeDocument/2006/relationships/chart" Target="../charts/chart334.xml"/><Relationship Id="rId4" Type="http://schemas.openxmlformats.org/officeDocument/2006/relationships/chart" Target="../charts/chart328.xml"/><Relationship Id="rId9" Type="http://schemas.openxmlformats.org/officeDocument/2006/relationships/chart" Target="../charts/chart333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9.xml"/><Relationship Id="rId2" Type="http://schemas.openxmlformats.org/officeDocument/2006/relationships/chart" Target="../charts/chart338.xml"/><Relationship Id="rId1" Type="http://schemas.openxmlformats.org/officeDocument/2006/relationships/chart" Target="../charts/chart337.xml"/><Relationship Id="rId6" Type="http://schemas.openxmlformats.org/officeDocument/2006/relationships/chart" Target="../charts/chart342.xml"/><Relationship Id="rId5" Type="http://schemas.openxmlformats.org/officeDocument/2006/relationships/chart" Target="../charts/chart341.xml"/><Relationship Id="rId4" Type="http://schemas.openxmlformats.org/officeDocument/2006/relationships/chart" Target="../charts/chart340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5.xml"/><Relationship Id="rId2" Type="http://schemas.openxmlformats.org/officeDocument/2006/relationships/chart" Target="../charts/chart344.xml"/><Relationship Id="rId1" Type="http://schemas.openxmlformats.org/officeDocument/2006/relationships/chart" Target="../charts/chart343.xml"/><Relationship Id="rId6" Type="http://schemas.openxmlformats.org/officeDocument/2006/relationships/chart" Target="../charts/chart348.xml"/><Relationship Id="rId5" Type="http://schemas.openxmlformats.org/officeDocument/2006/relationships/chart" Target="../charts/chart347.xml"/><Relationship Id="rId4" Type="http://schemas.openxmlformats.org/officeDocument/2006/relationships/chart" Target="../charts/chart346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1.xml"/><Relationship Id="rId2" Type="http://schemas.openxmlformats.org/officeDocument/2006/relationships/chart" Target="../charts/chart350.xml"/><Relationship Id="rId1" Type="http://schemas.openxmlformats.org/officeDocument/2006/relationships/chart" Target="../charts/chart349.xml"/><Relationship Id="rId6" Type="http://schemas.openxmlformats.org/officeDocument/2006/relationships/chart" Target="../charts/chart354.xml"/><Relationship Id="rId5" Type="http://schemas.openxmlformats.org/officeDocument/2006/relationships/chart" Target="../charts/chart353.xml"/><Relationship Id="rId4" Type="http://schemas.openxmlformats.org/officeDocument/2006/relationships/chart" Target="../charts/chart352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7.xml"/><Relationship Id="rId2" Type="http://schemas.openxmlformats.org/officeDocument/2006/relationships/chart" Target="../charts/chart356.xml"/><Relationship Id="rId1" Type="http://schemas.openxmlformats.org/officeDocument/2006/relationships/chart" Target="../charts/chart355.xml"/><Relationship Id="rId6" Type="http://schemas.openxmlformats.org/officeDocument/2006/relationships/chart" Target="../charts/chart360.xml"/><Relationship Id="rId5" Type="http://schemas.openxmlformats.org/officeDocument/2006/relationships/chart" Target="../charts/chart359.xml"/><Relationship Id="rId4" Type="http://schemas.openxmlformats.org/officeDocument/2006/relationships/chart" Target="../charts/chart35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3.xml"/><Relationship Id="rId2" Type="http://schemas.openxmlformats.org/officeDocument/2006/relationships/chart" Target="../charts/chart362.xml"/><Relationship Id="rId1" Type="http://schemas.openxmlformats.org/officeDocument/2006/relationships/chart" Target="../charts/chart361.xml"/><Relationship Id="rId6" Type="http://schemas.openxmlformats.org/officeDocument/2006/relationships/chart" Target="../charts/chart366.xml"/><Relationship Id="rId5" Type="http://schemas.openxmlformats.org/officeDocument/2006/relationships/chart" Target="../charts/chart365.xml"/><Relationship Id="rId4" Type="http://schemas.openxmlformats.org/officeDocument/2006/relationships/chart" Target="../charts/chart36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66</xdr:row>
      <xdr:rowOff>9525</xdr:rowOff>
    </xdr:from>
    <xdr:to>
      <xdr:col>3</xdr:col>
      <xdr:colOff>9524</xdr:colOff>
      <xdr:row>74</xdr:row>
      <xdr:rowOff>128587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600075</xdr:colOff>
      <xdr:row>66</xdr:row>
      <xdr:rowOff>0</xdr:rowOff>
    </xdr:from>
    <xdr:to>
      <xdr:col>6</xdr:col>
      <xdr:colOff>0</xdr:colOff>
      <xdr:row>74</xdr:row>
      <xdr:rowOff>119062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600075</xdr:colOff>
      <xdr:row>66</xdr:row>
      <xdr:rowOff>0</xdr:rowOff>
    </xdr:from>
    <xdr:to>
      <xdr:col>9</xdr:col>
      <xdr:colOff>0</xdr:colOff>
      <xdr:row>74</xdr:row>
      <xdr:rowOff>119062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600075</xdr:colOff>
      <xdr:row>65</xdr:row>
      <xdr:rowOff>180975</xdr:rowOff>
    </xdr:from>
    <xdr:to>
      <xdr:col>12</xdr:col>
      <xdr:colOff>0</xdr:colOff>
      <xdr:row>74</xdr:row>
      <xdr:rowOff>109537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9525</xdr:colOff>
      <xdr:row>66</xdr:row>
      <xdr:rowOff>0</xdr:rowOff>
    </xdr:from>
    <xdr:to>
      <xdr:col>15</xdr:col>
      <xdr:colOff>19050</xdr:colOff>
      <xdr:row>74</xdr:row>
      <xdr:rowOff>119062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66</xdr:row>
      <xdr:rowOff>0</xdr:rowOff>
    </xdr:from>
    <xdr:to>
      <xdr:col>18</xdr:col>
      <xdr:colOff>9525</xdr:colOff>
      <xdr:row>74</xdr:row>
      <xdr:rowOff>119062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600075</xdr:colOff>
      <xdr:row>66</xdr:row>
      <xdr:rowOff>0</xdr:rowOff>
    </xdr:from>
    <xdr:to>
      <xdr:col>21</xdr:col>
      <xdr:colOff>0</xdr:colOff>
      <xdr:row>74</xdr:row>
      <xdr:rowOff>119062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66</xdr:row>
      <xdr:rowOff>0</xdr:rowOff>
    </xdr:from>
    <xdr:to>
      <xdr:col>24</xdr:col>
      <xdr:colOff>9525</xdr:colOff>
      <xdr:row>74</xdr:row>
      <xdr:rowOff>119062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66</xdr:row>
      <xdr:rowOff>9525</xdr:rowOff>
    </xdr:from>
    <xdr:to>
      <xdr:col>27</xdr:col>
      <xdr:colOff>9525</xdr:colOff>
      <xdr:row>74</xdr:row>
      <xdr:rowOff>128587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9525</xdr:colOff>
      <xdr:row>66</xdr:row>
      <xdr:rowOff>0</xdr:rowOff>
    </xdr:from>
    <xdr:to>
      <xdr:col>30</xdr:col>
      <xdr:colOff>19050</xdr:colOff>
      <xdr:row>74</xdr:row>
      <xdr:rowOff>119062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9525</xdr:colOff>
      <xdr:row>66</xdr:row>
      <xdr:rowOff>9525</xdr:rowOff>
    </xdr:from>
    <xdr:to>
      <xdr:col>33</xdr:col>
      <xdr:colOff>19050</xdr:colOff>
      <xdr:row>74</xdr:row>
      <xdr:rowOff>128587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9525</xdr:colOff>
      <xdr:row>66</xdr:row>
      <xdr:rowOff>0</xdr:rowOff>
    </xdr:from>
    <xdr:to>
      <xdr:col>36</xdr:col>
      <xdr:colOff>19050</xdr:colOff>
      <xdr:row>74</xdr:row>
      <xdr:rowOff>119062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66</xdr:row>
      <xdr:rowOff>0</xdr:rowOff>
    </xdr:from>
    <xdr:to>
      <xdr:col>3</xdr:col>
      <xdr:colOff>9525</xdr:colOff>
      <xdr:row>74</xdr:row>
      <xdr:rowOff>119062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66</xdr:row>
      <xdr:rowOff>9525</xdr:rowOff>
    </xdr:from>
    <xdr:to>
      <xdr:col>6</xdr:col>
      <xdr:colOff>9525</xdr:colOff>
      <xdr:row>74</xdr:row>
      <xdr:rowOff>128587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66</xdr:row>
      <xdr:rowOff>9525</xdr:rowOff>
    </xdr:from>
    <xdr:to>
      <xdr:col>9</xdr:col>
      <xdr:colOff>9525</xdr:colOff>
      <xdr:row>74</xdr:row>
      <xdr:rowOff>128587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9525</xdr:colOff>
      <xdr:row>66</xdr:row>
      <xdr:rowOff>9525</xdr:rowOff>
    </xdr:from>
    <xdr:to>
      <xdr:col>12</xdr:col>
      <xdr:colOff>19050</xdr:colOff>
      <xdr:row>74</xdr:row>
      <xdr:rowOff>128587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66</xdr:row>
      <xdr:rowOff>0</xdr:rowOff>
    </xdr:from>
    <xdr:to>
      <xdr:col>15</xdr:col>
      <xdr:colOff>9525</xdr:colOff>
      <xdr:row>74</xdr:row>
      <xdr:rowOff>119062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66</xdr:row>
      <xdr:rowOff>0</xdr:rowOff>
    </xdr:from>
    <xdr:to>
      <xdr:col>18</xdr:col>
      <xdr:colOff>9525</xdr:colOff>
      <xdr:row>74</xdr:row>
      <xdr:rowOff>119062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9525</xdr:colOff>
      <xdr:row>66</xdr:row>
      <xdr:rowOff>0</xdr:rowOff>
    </xdr:from>
    <xdr:to>
      <xdr:col>21</xdr:col>
      <xdr:colOff>19050</xdr:colOff>
      <xdr:row>74</xdr:row>
      <xdr:rowOff>119062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66</xdr:row>
      <xdr:rowOff>0</xdr:rowOff>
    </xdr:from>
    <xdr:to>
      <xdr:col>24</xdr:col>
      <xdr:colOff>9525</xdr:colOff>
      <xdr:row>74</xdr:row>
      <xdr:rowOff>119062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66</xdr:row>
      <xdr:rowOff>9525</xdr:rowOff>
    </xdr:from>
    <xdr:to>
      <xdr:col>27</xdr:col>
      <xdr:colOff>9525</xdr:colOff>
      <xdr:row>74</xdr:row>
      <xdr:rowOff>128587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9525</xdr:colOff>
      <xdr:row>66</xdr:row>
      <xdr:rowOff>9525</xdr:rowOff>
    </xdr:from>
    <xdr:to>
      <xdr:col>30</xdr:col>
      <xdr:colOff>19050</xdr:colOff>
      <xdr:row>74</xdr:row>
      <xdr:rowOff>128587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9525</xdr:colOff>
      <xdr:row>66</xdr:row>
      <xdr:rowOff>9525</xdr:rowOff>
    </xdr:from>
    <xdr:to>
      <xdr:col>33</xdr:col>
      <xdr:colOff>19050</xdr:colOff>
      <xdr:row>74</xdr:row>
      <xdr:rowOff>128587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33</xdr:col>
      <xdr:colOff>600075</xdr:colOff>
      <xdr:row>66</xdr:row>
      <xdr:rowOff>0</xdr:rowOff>
    </xdr:from>
    <xdr:to>
      <xdr:col>36</xdr:col>
      <xdr:colOff>0</xdr:colOff>
      <xdr:row>74</xdr:row>
      <xdr:rowOff>119062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66</xdr:row>
      <xdr:rowOff>9525</xdr:rowOff>
    </xdr:from>
    <xdr:to>
      <xdr:col>3</xdr:col>
      <xdr:colOff>9524</xdr:colOff>
      <xdr:row>74</xdr:row>
      <xdr:rowOff>128587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600075</xdr:colOff>
      <xdr:row>66</xdr:row>
      <xdr:rowOff>0</xdr:rowOff>
    </xdr:from>
    <xdr:to>
      <xdr:col>6</xdr:col>
      <xdr:colOff>0</xdr:colOff>
      <xdr:row>74</xdr:row>
      <xdr:rowOff>119062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600075</xdr:colOff>
      <xdr:row>66</xdr:row>
      <xdr:rowOff>0</xdr:rowOff>
    </xdr:from>
    <xdr:to>
      <xdr:col>9</xdr:col>
      <xdr:colOff>0</xdr:colOff>
      <xdr:row>74</xdr:row>
      <xdr:rowOff>119062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600075</xdr:colOff>
      <xdr:row>65</xdr:row>
      <xdr:rowOff>180975</xdr:rowOff>
    </xdr:from>
    <xdr:to>
      <xdr:col>12</xdr:col>
      <xdr:colOff>0</xdr:colOff>
      <xdr:row>74</xdr:row>
      <xdr:rowOff>109537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9525</xdr:colOff>
      <xdr:row>66</xdr:row>
      <xdr:rowOff>0</xdr:rowOff>
    </xdr:from>
    <xdr:to>
      <xdr:col>15</xdr:col>
      <xdr:colOff>19050</xdr:colOff>
      <xdr:row>74</xdr:row>
      <xdr:rowOff>119062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66</xdr:row>
      <xdr:rowOff>0</xdr:rowOff>
    </xdr:from>
    <xdr:to>
      <xdr:col>18</xdr:col>
      <xdr:colOff>9525</xdr:colOff>
      <xdr:row>74</xdr:row>
      <xdr:rowOff>119062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600075</xdr:colOff>
      <xdr:row>66</xdr:row>
      <xdr:rowOff>0</xdr:rowOff>
    </xdr:from>
    <xdr:to>
      <xdr:col>21</xdr:col>
      <xdr:colOff>0</xdr:colOff>
      <xdr:row>74</xdr:row>
      <xdr:rowOff>119062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66</xdr:row>
      <xdr:rowOff>0</xdr:rowOff>
    </xdr:from>
    <xdr:to>
      <xdr:col>24</xdr:col>
      <xdr:colOff>9525</xdr:colOff>
      <xdr:row>74</xdr:row>
      <xdr:rowOff>119062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66</xdr:row>
      <xdr:rowOff>9525</xdr:rowOff>
    </xdr:from>
    <xdr:to>
      <xdr:col>27</xdr:col>
      <xdr:colOff>9525</xdr:colOff>
      <xdr:row>74</xdr:row>
      <xdr:rowOff>128587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9525</xdr:colOff>
      <xdr:row>66</xdr:row>
      <xdr:rowOff>0</xdr:rowOff>
    </xdr:from>
    <xdr:to>
      <xdr:col>30</xdr:col>
      <xdr:colOff>19050</xdr:colOff>
      <xdr:row>74</xdr:row>
      <xdr:rowOff>119062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9525</xdr:colOff>
      <xdr:row>66</xdr:row>
      <xdr:rowOff>9525</xdr:rowOff>
    </xdr:from>
    <xdr:to>
      <xdr:col>33</xdr:col>
      <xdr:colOff>19050</xdr:colOff>
      <xdr:row>74</xdr:row>
      <xdr:rowOff>128587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9525</xdr:colOff>
      <xdr:row>66</xdr:row>
      <xdr:rowOff>0</xdr:rowOff>
    </xdr:from>
    <xdr:to>
      <xdr:col>36</xdr:col>
      <xdr:colOff>19050</xdr:colOff>
      <xdr:row>74</xdr:row>
      <xdr:rowOff>119062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66</xdr:row>
      <xdr:rowOff>0</xdr:rowOff>
    </xdr:from>
    <xdr:to>
      <xdr:col>3</xdr:col>
      <xdr:colOff>9525</xdr:colOff>
      <xdr:row>74</xdr:row>
      <xdr:rowOff>119062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66</xdr:row>
      <xdr:rowOff>9525</xdr:rowOff>
    </xdr:from>
    <xdr:to>
      <xdr:col>6</xdr:col>
      <xdr:colOff>9525</xdr:colOff>
      <xdr:row>74</xdr:row>
      <xdr:rowOff>128587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66</xdr:row>
      <xdr:rowOff>9525</xdr:rowOff>
    </xdr:from>
    <xdr:to>
      <xdr:col>9</xdr:col>
      <xdr:colOff>9525</xdr:colOff>
      <xdr:row>74</xdr:row>
      <xdr:rowOff>128587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9525</xdr:colOff>
      <xdr:row>66</xdr:row>
      <xdr:rowOff>9525</xdr:rowOff>
    </xdr:from>
    <xdr:to>
      <xdr:col>12</xdr:col>
      <xdr:colOff>19050</xdr:colOff>
      <xdr:row>74</xdr:row>
      <xdr:rowOff>128587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66</xdr:row>
      <xdr:rowOff>0</xdr:rowOff>
    </xdr:from>
    <xdr:to>
      <xdr:col>15</xdr:col>
      <xdr:colOff>9525</xdr:colOff>
      <xdr:row>74</xdr:row>
      <xdr:rowOff>119062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66</xdr:row>
      <xdr:rowOff>0</xdr:rowOff>
    </xdr:from>
    <xdr:to>
      <xdr:col>18</xdr:col>
      <xdr:colOff>9525</xdr:colOff>
      <xdr:row>74</xdr:row>
      <xdr:rowOff>119062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9525</xdr:colOff>
      <xdr:row>66</xdr:row>
      <xdr:rowOff>0</xdr:rowOff>
    </xdr:from>
    <xdr:to>
      <xdr:col>21</xdr:col>
      <xdr:colOff>19050</xdr:colOff>
      <xdr:row>74</xdr:row>
      <xdr:rowOff>119062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66</xdr:row>
      <xdr:rowOff>0</xdr:rowOff>
    </xdr:from>
    <xdr:to>
      <xdr:col>24</xdr:col>
      <xdr:colOff>9525</xdr:colOff>
      <xdr:row>74</xdr:row>
      <xdr:rowOff>119062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66</xdr:row>
      <xdr:rowOff>9525</xdr:rowOff>
    </xdr:from>
    <xdr:to>
      <xdr:col>27</xdr:col>
      <xdr:colOff>9525</xdr:colOff>
      <xdr:row>74</xdr:row>
      <xdr:rowOff>128587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9525</xdr:colOff>
      <xdr:row>66</xdr:row>
      <xdr:rowOff>9525</xdr:rowOff>
    </xdr:from>
    <xdr:to>
      <xdr:col>30</xdr:col>
      <xdr:colOff>19050</xdr:colOff>
      <xdr:row>74</xdr:row>
      <xdr:rowOff>128587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9525</xdr:colOff>
      <xdr:row>66</xdr:row>
      <xdr:rowOff>9525</xdr:rowOff>
    </xdr:from>
    <xdr:to>
      <xdr:col>33</xdr:col>
      <xdr:colOff>19050</xdr:colOff>
      <xdr:row>74</xdr:row>
      <xdr:rowOff>128587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33</xdr:col>
      <xdr:colOff>600075</xdr:colOff>
      <xdr:row>66</xdr:row>
      <xdr:rowOff>0</xdr:rowOff>
    </xdr:from>
    <xdr:to>
      <xdr:col>36</xdr:col>
      <xdr:colOff>0</xdr:colOff>
      <xdr:row>74</xdr:row>
      <xdr:rowOff>119062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66</xdr:row>
      <xdr:rowOff>0</xdr:rowOff>
    </xdr:from>
    <xdr:to>
      <xdr:col>3</xdr:col>
      <xdr:colOff>9525</xdr:colOff>
      <xdr:row>74</xdr:row>
      <xdr:rowOff>119062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66</xdr:row>
      <xdr:rowOff>9525</xdr:rowOff>
    </xdr:from>
    <xdr:to>
      <xdr:col>6</xdr:col>
      <xdr:colOff>9525</xdr:colOff>
      <xdr:row>74</xdr:row>
      <xdr:rowOff>128587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66</xdr:row>
      <xdr:rowOff>9525</xdr:rowOff>
    </xdr:from>
    <xdr:to>
      <xdr:col>9</xdr:col>
      <xdr:colOff>9525</xdr:colOff>
      <xdr:row>74</xdr:row>
      <xdr:rowOff>128587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9525</xdr:colOff>
      <xdr:row>66</xdr:row>
      <xdr:rowOff>9525</xdr:rowOff>
    </xdr:from>
    <xdr:to>
      <xdr:col>12</xdr:col>
      <xdr:colOff>19050</xdr:colOff>
      <xdr:row>74</xdr:row>
      <xdr:rowOff>128587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66</xdr:row>
      <xdr:rowOff>0</xdr:rowOff>
    </xdr:from>
    <xdr:to>
      <xdr:col>15</xdr:col>
      <xdr:colOff>9525</xdr:colOff>
      <xdr:row>74</xdr:row>
      <xdr:rowOff>119062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66</xdr:row>
      <xdr:rowOff>0</xdr:rowOff>
    </xdr:from>
    <xdr:to>
      <xdr:col>18</xdr:col>
      <xdr:colOff>9525</xdr:colOff>
      <xdr:row>74</xdr:row>
      <xdr:rowOff>119062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9525</xdr:colOff>
      <xdr:row>66</xdr:row>
      <xdr:rowOff>0</xdr:rowOff>
    </xdr:from>
    <xdr:to>
      <xdr:col>21</xdr:col>
      <xdr:colOff>19050</xdr:colOff>
      <xdr:row>74</xdr:row>
      <xdr:rowOff>119062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66</xdr:row>
      <xdr:rowOff>0</xdr:rowOff>
    </xdr:from>
    <xdr:to>
      <xdr:col>24</xdr:col>
      <xdr:colOff>9525</xdr:colOff>
      <xdr:row>74</xdr:row>
      <xdr:rowOff>119062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66</xdr:row>
      <xdr:rowOff>9525</xdr:rowOff>
    </xdr:from>
    <xdr:to>
      <xdr:col>27</xdr:col>
      <xdr:colOff>9525</xdr:colOff>
      <xdr:row>74</xdr:row>
      <xdr:rowOff>128587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66</xdr:row>
      <xdr:rowOff>0</xdr:rowOff>
    </xdr:from>
    <xdr:to>
      <xdr:col>30</xdr:col>
      <xdr:colOff>9525</xdr:colOff>
      <xdr:row>74</xdr:row>
      <xdr:rowOff>119062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0</xdr:colOff>
      <xdr:row>66</xdr:row>
      <xdr:rowOff>0</xdr:rowOff>
    </xdr:from>
    <xdr:to>
      <xdr:col>33</xdr:col>
      <xdr:colOff>9525</xdr:colOff>
      <xdr:row>74</xdr:row>
      <xdr:rowOff>119062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33</xdr:col>
      <xdr:colOff>590550</xdr:colOff>
      <xdr:row>66</xdr:row>
      <xdr:rowOff>0</xdr:rowOff>
    </xdr:from>
    <xdr:to>
      <xdr:col>35</xdr:col>
      <xdr:colOff>1171575</xdr:colOff>
      <xdr:row>74</xdr:row>
      <xdr:rowOff>119062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66</xdr:row>
      <xdr:rowOff>9525</xdr:rowOff>
    </xdr:from>
    <xdr:to>
      <xdr:col>3</xdr:col>
      <xdr:colOff>9524</xdr:colOff>
      <xdr:row>74</xdr:row>
      <xdr:rowOff>128587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600075</xdr:colOff>
      <xdr:row>66</xdr:row>
      <xdr:rowOff>0</xdr:rowOff>
    </xdr:from>
    <xdr:to>
      <xdr:col>6</xdr:col>
      <xdr:colOff>0</xdr:colOff>
      <xdr:row>74</xdr:row>
      <xdr:rowOff>119062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600075</xdr:colOff>
      <xdr:row>66</xdr:row>
      <xdr:rowOff>0</xdr:rowOff>
    </xdr:from>
    <xdr:to>
      <xdr:col>9</xdr:col>
      <xdr:colOff>0</xdr:colOff>
      <xdr:row>74</xdr:row>
      <xdr:rowOff>119062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600075</xdr:colOff>
      <xdr:row>65</xdr:row>
      <xdr:rowOff>180975</xdr:rowOff>
    </xdr:from>
    <xdr:to>
      <xdr:col>12</xdr:col>
      <xdr:colOff>0</xdr:colOff>
      <xdr:row>74</xdr:row>
      <xdr:rowOff>109537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9525</xdr:colOff>
      <xdr:row>66</xdr:row>
      <xdr:rowOff>0</xdr:rowOff>
    </xdr:from>
    <xdr:to>
      <xdr:col>15</xdr:col>
      <xdr:colOff>19050</xdr:colOff>
      <xdr:row>74</xdr:row>
      <xdr:rowOff>119062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66</xdr:row>
      <xdr:rowOff>0</xdr:rowOff>
    </xdr:from>
    <xdr:to>
      <xdr:col>18</xdr:col>
      <xdr:colOff>9525</xdr:colOff>
      <xdr:row>74</xdr:row>
      <xdr:rowOff>119062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0</xdr:colOff>
      <xdr:row>66</xdr:row>
      <xdr:rowOff>0</xdr:rowOff>
    </xdr:from>
    <xdr:to>
      <xdr:col>24</xdr:col>
      <xdr:colOff>9525</xdr:colOff>
      <xdr:row>74</xdr:row>
      <xdr:rowOff>119062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0</xdr:colOff>
      <xdr:row>66</xdr:row>
      <xdr:rowOff>0</xdr:rowOff>
    </xdr:from>
    <xdr:to>
      <xdr:col>21</xdr:col>
      <xdr:colOff>9525</xdr:colOff>
      <xdr:row>74</xdr:row>
      <xdr:rowOff>119062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9525</xdr:colOff>
      <xdr:row>65</xdr:row>
      <xdr:rowOff>180975</xdr:rowOff>
    </xdr:from>
    <xdr:to>
      <xdr:col>27</xdr:col>
      <xdr:colOff>19050</xdr:colOff>
      <xdr:row>74</xdr:row>
      <xdr:rowOff>109537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66</xdr:row>
      <xdr:rowOff>0</xdr:rowOff>
    </xdr:from>
    <xdr:to>
      <xdr:col>30</xdr:col>
      <xdr:colOff>9525</xdr:colOff>
      <xdr:row>74</xdr:row>
      <xdr:rowOff>119062</xdr:rowOff>
    </xdr:to>
    <xdr:graphicFrame macro="">
      <xdr:nvGraphicFramePr>
        <xdr:cNvPr id="19" name="Диаграмма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0</xdr:colOff>
      <xdr:row>66</xdr:row>
      <xdr:rowOff>0</xdr:rowOff>
    </xdr:from>
    <xdr:to>
      <xdr:col>33</xdr:col>
      <xdr:colOff>9525</xdr:colOff>
      <xdr:row>74</xdr:row>
      <xdr:rowOff>119062</xdr:rowOff>
    </xdr:to>
    <xdr:graphicFrame macro="">
      <xdr:nvGraphicFramePr>
        <xdr:cNvPr id="20" name="Диаграмма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0</xdr:colOff>
      <xdr:row>66</xdr:row>
      <xdr:rowOff>0</xdr:rowOff>
    </xdr:from>
    <xdr:to>
      <xdr:col>36</xdr:col>
      <xdr:colOff>9525</xdr:colOff>
      <xdr:row>74</xdr:row>
      <xdr:rowOff>119062</xdr:rowOff>
    </xdr:to>
    <xdr:graphicFrame macro="">
      <xdr:nvGraphicFramePr>
        <xdr:cNvPr id="21" name="Диаграмма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66</xdr:row>
      <xdr:rowOff>9525</xdr:rowOff>
    </xdr:from>
    <xdr:to>
      <xdr:col>3</xdr:col>
      <xdr:colOff>0</xdr:colOff>
      <xdr:row>74</xdr:row>
      <xdr:rowOff>128587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66</xdr:row>
      <xdr:rowOff>9525</xdr:rowOff>
    </xdr:from>
    <xdr:to>
      <xdr:col>6</xdr:col>
      <xdr:colOff>9525</xdr:colOff>
      <xdr:row>74</xdr:row>
      <xdr:rowOff>128587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9525</xdr:colOff>
      <xdr:row>66</xdr:row>
      <xdr:rowOff>0</xdr:rowOff>
    </xdr:from>
    <xdr:to>
      <xdr:col>9</xdr:col>
      <xdr:colOff>19050</xdr:colOff>
      <xdr:row>74</xdr:row>
      <xdr:rowOff>119062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66</xdr:row>
      <xdr:rowOff>0</xdr:rowOff>
    </xdr:from>
    <xdr:to>
      <xdr:col>12</xdr:col>
      <xdr:colOff>9525</xdr:colOff>
      <xdr:row>74</xdr:row>
      <xdr:rowOff>119062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66</xdr:row>
      <xdr:rowOff>9525</xdr:rowOff>
    </xdr:from>
    <xdr:to>
      <xdr:col>15</xdr:col>
      <xdr:colOff>9525</xdr:colOff>
      <xdr:row>74</xdr:row>
      <xdr:rowOff>128587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9525</xdr:colOff>
      <xdr:row>66</xdr:row>
      <xdr:rowOff>0</xdr:rowOff>
    </xdr:from>
    <xdr:to>
      <xdr:col>18</xdr:col>
      <xdr:colOff>19050</xdr:colOff>
      <xdr:row>74</xdr:row>
      <xdr:rowOff>119062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0</xdr:colOff>
      <xdr:row>66</xdr:row>
      <xdr:rowOff>0</xdr:rowOff>
    </xdr:from>
    <xdr:to>
      <xdr:col>21</xdr:col>
      <xdr:colOff>9525</xdr:colOff>
      <xdr:row>74</xdr:row>
      <xdr:rowOff>119062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600075</xdr:colOff>
      <xdr:row>66</xdr:row>
      <xdr:rowOff>0</xdr:rowOff>
    </xdr:from>
    <xdr:to>
      <xdr:col>24</xdr:col>
      <xdr:colOff>0</xdr:colOff>
      <xdr:row>74</xdr:row>
      <xdr:rowOff>119062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66</xdr:row>
      <xdr:rowOff>0</xdr:rowOff>
    </xdr:from>
    <xdr:to>
      <xdr:col>27</xdr:col>
      <xdr:colOff>9525</xdr:colOff>
      <xdr:row>74</xdr:row>
      <xdr:rowOff>119062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9525</xdr:colOff>
      <xdr:row>66</xdr:row>
      <xdr:rowOff>9525</xdr:rowOff>
    </xdr:from>
    <xdr:to>
      <xdr:col>30</xdr:col>
      <xdr:colOff>19050</xdr:colOff>
      <xdr:row>74</xdr:row>
      <xdr:rowOff>128587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0</xdr:colOff>
      <xdr:row>66</xdr:row>
      <xdr:rowOff>0</xdr:rowOff>
    </xdr:from>
    <xdr:to>
      <xdr:col>33</xdr:col>
      <xdr:colOff>9525</xdr:colOff>
      <xdr:row>74</xdr:row>
      <xdr:rowOff>119062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0</xdr:colOff>
      <xdr:row>66</xdr:row>
      <xdr:rowOff>0</xdr:rowOff>
    </xdr:from>
    <xdr:to>
      <xdr:col>36</xdr:col>
      <xdr:colOff>9525</xdr:colOff>
      <xdr:row>74</xdr:row>
      <xdr:rowOff>119062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66</xdr:row>
      <xdr:rowOff>0</xdr:rowOff>
    </xdr:from>
    <xdr:to>
      <xdr:col>3</xdr:col>
      <xdr:colOff>0</xdr:colOff>
      <xdr:row>74</xdr:row>
      <xdr:rowOff>119062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66</xdr:row>
      <xdr:rowOff>0</xdr:rowOff>
    </xdr:from>
    <xdr:to>
      <xdr:col>6</xdr:col>
      <xdr:colOff>9525</xdr:colOff>
      <xdr:row>74</xdr:row>
      <xdr:rowOff>119062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9525</xdr:colOff>
      <xdr:row>65</xdr:row>
      <xdr:rowOff>180975</xdr:rowOff>
    </xdr:from>
    <xdr:to>
      <xdr:col>9</xdr:col>
      <xdr:colOff>19050</xdr:colOff>
      <xdr:row>74</xdr:row>
      <xdr:rowOff>109537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65</xdr:row>
      <xdr:rowOff>180975</xdr:rowOff>
    </xdr:from>
    <xdr:to>
      <xdr:col>12</xdr:col>
      <xdr:colOff>9525</xdr:colOff>
      <xdr:row>74</xdr:row>
      <xdr:rowOff>109537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66</xdr:row>
      <xdr:rowOff>0</xdr:rowOff>
    </xdr:from>
    <xdr:to>
      <xdr:col>15</xdr:col>
      <xdr:colOff>9525</xdr:colOff>
      <xdr:row>74</xdr:row>
      <xdr:rowOff>119062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9525</xdr:colOff>
      <xdr:row>65</xdr:row>
      <xdr:rowOff>180975</xdr:rowOff>
    </xdr:from>
    <xdr:to>
      <xdr:col>18</xdr:col>
      <xdr:colOff>19050</xdr:colOff>
      <xdr:row>74</xdr:row>
      <xdr:rowOff>109537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0</xdr:colOff>
      <xdr:row>65</xdr:row>
      <xdr:rowOff>180975</xdr:rowOff>
    </xdr:from>
    <xdr:to>
      <xdr:col>21</xdr:col>
      <xdr:colOff>9525</xdr:colOff>
      <xdr:row>74</xdr:row>
      <xdr:rowOff>109537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600075</xdr:colOff>
      <xdr:row>65</xdr:row>
      <xdr:rowOff>180975</xdr:rowOff>
    </xdr:from>
    <xdr:to>
      <xdr:col>24</xdr:col>
      <xdr:colOff>0</xdr:colOff>
      <xdr:row>74</xdr:row>
      <xdr:rowOff>109537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66</xdr:row>
      <xdr:rowOff>9525</xdr:rowOff>
    </xdr:from>
    <xdr:to>
      <xdr:col>27</xdr:col>
      <xdr:colOff>9525</xdr:colOff>
      <xdr:row>74</xdr:row>
      <xdr:rowOff>128587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66</xdr:row>
      <xdr:rowOff>0</xdr:rowOff>
    </xdr:from>
    <xdr:to>
      <xdr:col>30</xdr:col>
      <xdr:colOff>9525</xdr:colOff>
      <xdr:row>74</xdr:row>
      <xdr:rowOff>119062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0</xdr:colOff>
      <xdr:row>66</xdr:row>
      <xdr:rowOff>0</xdr:rowOff>
    </xdr:from>
    <xdr:to>
      <xdr:col>33</xdr:col>
      <xdr:colOff>9525</xdr:colOff>
      <xdr:row>74</xdr:row>
      <xdr:rowOff>119062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19050</xdr:colOff>
      <xdr:row>66</xdr:row>
      <xdr:rowOff>19050</xdr:rowOff>
    </xdr:from>
    <xdr:to>
      <xdr:col>36</xdr:col>
      <xdr:colOff>28575</xdr:colOff>
      <xdr:row>74</xdr:row>
      <xdr:rowOff>138112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66</xdr:row>
      <xdr:rowOff>9525</xdr:rowOff>
    </xdr:from>
    <xdr:to>
      <xdr:col>3</xdr:col>
      <xdr:colOff>9525</xdr:colOff>
      <xdr:row>74</xdr:row>
      <xdr:rowOff>128587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66</xdr:row>
      <xdr:rowOff>9525</xdr:rowOff>
    </xdr:from>
    <xdr:to>
      <xdr:col>6</xdr:col>
      <xdr:colOff>19050</xdr:colOff>
      <xdr:row>74</xdr:row>
      <xdr:rowOff>128587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19050</xdr:colOff>
      <xdr:row>66</xdr:row>
      <xdr:rowOff>0</xdr:rowOff>
    </xdr:from>
    <xdr:to>
      <xdr:col>9</xdr:col>
      <xdr:colOff>28575</xdr:colOff>
      <xdr:row>74</xdr:row>
      <xdr:rowOff>119062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9525</xdr:colOff>
      <xdr:row>66</xdr:row>
      <xdr:rowOff>0</xdr:rowOff>
    </xdr:from>
    <xdr:to>
      <xdr:col>12</xdr:col>
      <xdr:colOff>19050</xdr:colOff>
      <xdr:row>74</xdr:row>
      <xdr:rowOff>119062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9525</xdr:colOff>
      <xdr:row>66</xdr:row>
      <xdr:rowOff>9525</xdr:rowOff>
    </xdr:from>
    <xdr:to>
      <xdr:col>15</xdr:col>
      <xdr:colOff>19050</xdr:colOff>
      <xdr:row>74</xdr:row>
      <xdr:rowOff>128587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19050</xdr:colOff>
      <xdr:row>66</xdr:row>
      <xdr:rowOff>0</xdr:rowOff>
    </xdr:from>
    <xdr:to>
      <xdr:col>18</xdr:col>
      <xdr:colOff>28575</xdr:colOff>
      <xdr:row>74</xdr:row>
      <xdr:rowOff>119062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9525</xdr:colOff>
      <xdr:row>66</xdr:row>
      <xdr:rowOff>0</xdr:rowOff>
    </xdr:from>
    <xdr:to>
      <xdr:col>21</xdr:col>
      <xdr:colOff>19050</xdr:colOff>
      <xdr:row>74</xdr:row>
      <xdr:rowOff>119062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66</xdr:row>
      <xdr:rowOff>0</xdr:rowOff>
    </xdr:from>
    <xdr:to>
      <xdr:col>24</xdr:col>
      <xdr:colOff>9525</xdr:colOff>
      <xdr:row>74</xdr:row>
      <xdr:rowOff>119062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66</xdr:row>
      <xdr:rowOff>0</xdr:rowOff>
    </xdr:from>
    <xdr:to>
      <xdr:col>27</xdr:col>
      <xdr:colOff>9525</xdr:colOff>
      <xdr:row>74</xdr:row>
      <xdr:rowOff>119062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9525</xdr:colOff>
      <xdr:row>66</xdr:row>
      <xdr:rowOff>0</xdr:rowOff>
    </xdr:from>
    <xdr:to>
      <xdr:col>30</xdr:col>
      <xdr:colOff>19050</xdr:colOff>
      <xdr:row>74</xdr:row>
      <xdr:rowOff>119062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0</xdr:colOff>
      <xdr:row>66</xdr:row>
      <xdr:rowOff>0</xdr:rowOff>
    </xdr:from>
    <xdr:to>
      <xdr:col>33</xdr:col>
      <xdr:colOff>9525</xdr:colOff>
      <xdr:row>74</xdr:row>
      <xdr:rowOff>119062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19050</xdr:colOff>
      <xdr:row>66</xdr:row>
      <xdr:rowOff>0</xdr:rowOff>
    </xdr:from>
    <xdr:to>
      <xdr:col>36</xdr:col>
      <xdr:colOff>28575</xdr:colOff>
      <xdr:row>74</xdr:row>
      <xdr:rowOff>119062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66</xdr:row>
      <xdr:rowOff>9525</xdr:rowOff>
    </xdr:from>
    <xdr:to>
      <xdr:col>3</xdr:col>
      <xdr:colOff>9525</xdr:colOff>
      <xdr:row>74</xdr:row>
      <xdr:rowOff>128587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66</xdr:row>
      <xdr:rowOff>9525</xdr:rowOff>
    </xdr:from>
    <xdr:to>
      <xdr:col>6</xdr:col>
      <xdr:colOff>19050</xdr:colOff>
      <xdr:row>74</xdr:row>
      <xdr:rowOff>128587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19050</xdr:colOff>
      <xdr:row>66</xdr:row>
      <xdr:rowOff>0</xdr:rowOff>
    </xdr:from>
    <xdr:to>
      <xdr:col>9</xdr:col>
      <xdr:colOff>28575</xdr:colOff>
      <xdr:row>74</xdr:row>
      <xdr:rowOff>119062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9525</xdr:colOff>
      <xdr:row>66</xdr:row>
      <xdr:rowOff>0</xdr:rowOff>
    </xdr:from>
    <xdr:to>
      <xdr:col>12</xdr:col>
      <xdr:colOff>19050</xdr:colOff>
      <xdr:row>74</xdr:row>
      <xdr:rowOff>119062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9525</xdr:colOff>
      <xdr:row>66</xdr:row>
      <xdr:rowOff>9525</xdr:rowOff>
    </xdr:from>
    <xdr:to>
      <xdr:col>15</xdr:col>
      <xdr:colOff>19050</xdr:colOff>
      <xdr:row>74</xdr:row>
      <xdr:rowOff>128587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19050</xdr:colOff>
      <xdr:row>66</xdr:row>
      <xdr:rowOff>0</xdr:rowOff>
    </xdr:from>
    <xdr:to>
      <xdr:col>18</xdr:col>
      <xdr:colOff>28575</xdr:colOff>
      <xdr:row>74</xdr:row>
      <xdr:rowOff>119062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9525</xdr:colOff>
      <xdr:row>66</xdr:row>
      <xdr:rowOff>0</xdr:rowOff>
    </xdr:from>
    <xdr:to>
      <xdr:col>21</xdr:col>
      <xdr:colOff>19050</xdr:colOff>
      <xdr:row>74</xdr:row>
      <xdr:rowOff>119062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66</xdr:row>
      <xdr:rowOff>0</xdr:rowOff>
    </xdr:from>
    <xdr:to>
      <xdr:col>24</xdr:col>
      <xdr:colOff>9525</xdr:colOff>
      <xdr:row>74</xdr:row>
      <xdr:rowOff>119062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66</xdr:row>
      <xdr:rowOff>0</xdr:rowOff>
    </xdr:from>
    <xdr:to>
      <xdr:col>27</xdr:col>
      <xdr:colOff>9525</xdr:colOff>
      <xdr:row>74</xdr:row>
      <xdr:rowOff>119062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66</xdr:row>
      <xdr:rowOff>0</xdr:rowOff>
    </xdr:from>
    <xdr:to>
      <xdr:col>30</xdr:col>
      <xdr:colOff>9525</xdr:colOff>
      <xdr:row>74</xdr:row>
      <xdr:rowOff>119062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0</xdr:colOff>
      <xdr:row>66</xdr:row>
      <xdr:rowOff>9525</xdr:rowOff>
    </xdr:from>
    <xdr:to>
      <xdr:col>33</xdr:col>
      <xdr:colOff>9525</xdr:colOff>
      <xdr:row>74</xdr:row>
      <xdr:rowOff>128587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0</xdr:colOff>
      <xdr:row>66</xdr:row>
      <xdr:rowOff>28575</xdr:rowOff>
    </xdr:from>
    <xdr:to>
      <xdr:col>36</xdr:col>
      <xdr:colOff>9525</xdr:colOff>
      <xdr:row>74</xdr:row>
      <xdr:rowOff>147637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66</xdr:row>
      <xdr:rowOff>9525</xdr:rowOff>
    </xdr:from>
    <xdr:to>
      <xdr:col>3</xdr:col>
      <xdr:colOff>9525</xdr:colOff>
      <xdr:row>74</xdr:row>
      <xdr:rowOff>128587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66</xdr:row>
      <xdr:rowOff>9525</xdr:rowOff>
    </xdr:from>
    <xdr:to>
      <xdr:col>6</xdr:col>
      <xdr:colOff>19050</xdr:colOff>
      <xdr:row>74</xdr:row>
      <xdr:rowOff>128587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19050</xdr:colOff>
      <xdr:row>66</xdr:row>
      <xdr:rowOff>0</xdr:rowOff>
    </xdr:from>
    <xdr:to>
      <xdr:col>9</xdr:col>
      <xdr:colOff>28575</xdr:colOff>
      <xdr:row>74</xdr:row>
      <xdr:rowOff>119062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9525</xdr:colOff>
      <xdr:row>66</xdr:row>
      <xdr:rowOff>0</xdr:rowOff>
    </xdr:from>
    <xdr:to>
      <xdr:col>12</xdr:col>
      <xdr:colOff>19050</xdr:colOff>
      <xdr:row>74</xdr:row>
      <xdr:rowOff>119062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9525</xdr:colOff>
      <xdr:row>66</xdr:row>
      <xdr:rowOff>9525</xdr:rowOff>
    </xdr:from>
    <xdr:to>
      <xdr:col>15</xdr:col>
      <xdr:colOff>19050</xdr:colOff>
      <xdr:row>74</xdr:row>
      <xdr:rowOff>128587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19050</xdr:colOff>
      <xdr:row>66</xdr:row>
      <xdr:rowOff>0</xdr:rowOff>
    </xdr:from>
    <xdr:to>
      <xdr:col>18</xdr:col>
      <xdr:colOff>28575</xdr:colOff>
      <xdr:row>74</xdr:row>
      <xdr:rowOff>119062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9525</xdr:colOff>
      <xdr:row>66</xdr:row>
      <xdr:rowOff>0</xdr:rowOff>
    </xdr:from>
    <xdr:to>
      <xdr:col>21</xdr:col>
      <xdr:colOff>19050</xdr:colOff>
      <xdr:row>74</xdr:row>
      <xdr:rowOff>119062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66</xdr:row>
      <xdr:rowOff>0</xdr:rowOff>
    </xdr:from>
    <xdr:to>
      <xdr:col>24</xdr:col>
      <xdr:colOff>9525</xdr:colOff>
      <xdr:row>74</xdr:row>
      <xdr:rowOff>119062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66</xdr:row>
      <xdr:rowOff>0</xdr:rowOff>
    </xdr:from>
    <xdr:to>
      <xdr:col>27</xdr:col>
      <xdr:colOff>9525</xdr:colOff>
      <xdr:row>74</xdr:row>
      <xdr:rowOff>119062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66</xdr:row>
      <xdr:rowOff>0</xdr:rowOff>
    </xdr:from>
    <xdr:to>
      <xdr:col>30</xdr:col>
      <xdr:colOff>9525</xdr:colOff>
      <xdr:row>74</xdr:row>
      <xdr:rowOff>119062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0</xdr:colOff>
      <xdr:row>66</xdr:row>
      <xdr:rowOff>9525</xdr:rowOff>
    </xdr:from>
    <xdr:to>
      <xdr:col>33</xdr:col>
      <xdr:colOff>9525</xdr:colOff>
      <xdr:row>74</xdr:row>
      <xdr:rowOff>128587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0</xdr:colOff>
      <xdr:row>66</xdr:row>
      <xdr:rowOff>28575</xdr:rowOff>
    </xdr:from>
    <xdr:to>
      <xdr:col>36</xdr:col>
      <xdr:colOff>9525</xdr:colOff>
      <xdr:row>74</xdr:row>
      <xdr:rowOff>147637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66</xdr:row>
      <xdr:rowOff>9525</xdr:rowOff>
    </xdr:from>
    <xdr:to>
      <xdr:col>3</xdr:col>
      <xdr:colOff>9525</xdr:colOff>
      <xdr:row>74</xdr:row>
      <xdr:rowOff>128587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66</xdr:row>
      <xdr:rowOff>9525</xdr:rowOff>
    </xdr:from>
    <xdr:to>
      <xdr:col>6</xdr:col>
      <xdr:colOff>19050</xdr:colOff>
      <xdr:row>74</xdr:row>
      <xdr:rowOff>128587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19050</xdr:colOff>
      <xdr:row>66</xdr:row>
      <xdr:rowOff>0</xdr:rowOff>
    </xdr:from>
    <xdr:to>
      <xdr:col>9</xdr:col>
      <xdr:colOff>28575</xdr:colOff>
      <xdr:row>74</xdr:row>
      <xdr:rowOff>119062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9525</xdr:colOff>
      <xdr:row>66</xdr:row>
      <xdr:rowOff>0</xdr:rowOff>
    </xdr:from>
    <xdr:to>
      <xdr:col>12</xdr:col>
      <xdr:colOff>19050</xdr:colOff>
      <xdr:row>74</xdr:row>
      <xdr:rowOff>119062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9525</xdr:colOff>
      <xdr:row>66</xdr:row>
      <xdr:rowOff>9525</xdr:rowOff>
    </xdr:from>
    <xdr:to>
      <xdr:col>15</xdr:col>
      <xdr:colOff>19050</xdr:colOff>
      <xdr:row>74</xdr:row>
      <xdr:rowOff>128587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19050</xdr:colOff>
      <xdr:row>66</xdr:row>
      <xdr:rowOff>0</xdr:rowOff>
    </xdr:from>
    <xdr:to>
      <xdr:col>18</xdr:col>
      <xdr:colOff>28575</xdr:colOff>
      <xdr:row>74</xdr:row>
      <xdr:rowOff>119062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9525</xdr:colOff>
      <xdr:row>66</xdr:row>
      <xdr:rowOff>0</xdr:rowOff>
    </xdr:from>
    <xdr:to>
      <xdr:col>21</xdr:col>
      <xdr:colOff>19050</xdr:colOff>
      <xdr:row>74</xdr:row>
      <xdr:rowOff>119062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66</xdr:row>
      <xdr:rowOff>0</xdr:rowOff>
    </xdr:from>
    <xdr:to>
      <xdr:col>24</xdr:col>
      <xdr:colOff>9525</xdr:colOff>
      <xdr:row>74</xdr:row>
      <xdr:rowOff>119062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66</xdr:row>
      <xdr:rowOff>0</xdr:rowOff>
    </xdr:from>
    <xdr:to>
      <xdr:col>27</xdr:col>
      <xdr:colOff>9525</xdr:colOff>
      <xdr:row>74</xdr:row>
      <xdr:rowOff>119062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66</xdr:row>
      <xdr:rowOff>0</xdr:rowOff>
    </xdr:from>
    <xdr:to>
      <xdr:col>30</xdr:col>
      <xdr:colOff>9525</xdr:colOff>
      <xdr:row>74</xdr:row>
      <xdr:rowOff>119062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0</xdr:colOff>
      <xdr:row>66</xdr:row>
      <xdr:rowOff>9525</xdr:rowOff>
    </xdr:from>
    <xdr:to>
      <xdr:col>33</xdr:col>
      <xdr:colOff>9525</xdr:colOff>
      <xdr:row>74</xdr:row>
      <xdr:rowOff>128587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0</xdr:colOff>
      <xdr:row>66</xdr:row>
      <xdr:rowOff>28575</xdr:rowOff>
    </xdr:from>
    <xdr:to>
      <xdr:col>36</xdr:col>
      <xdr:colOff>9525</xdr:colOff>
      <xdr:row>74</xdr:row>
      <xdr:rowOff>147637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66</xdr:row>
      <xdr:rowOff>9525</xdr:rowOff>
    </xdr:from>
    <xdr:to>
      <xdr:col>3</xdr:col>
      <xdr:colOff>9525</xdr:colOff>
      <xdr:row>74</xdr:row>
      <xdr:rowOff>128587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66</xdr:row>
      <xdr:rowOff>9525</xdr:rowOff>
    </xdr:from>
    <xdr:to>
      <xdr:col>6</xdr:col>
      <xdr:colOff>19050</xdr:colOff>
      <xdr:row>74</xdr:row>
      <xdr:rowOff>128587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19050</xdr:colOff>
      <xdr:row>66</xdr:row>
      <xdr:rowOff>0</xdr:rowOff>
    </xdr:from>
    <xdr:to>
      <xdr:col>9</xdr:col>
      <xdr:colOff>28575</xdr:colOff>
      <xdr:row>74</xdr:row>
      <xdr:rowOff>119062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9525</xdr:colOff>
      <xdr:row>66</xdr:row>
      <xdr:rowOff>0</xdr:rowOff>
    </xdr:from>
    <xdr:to>
      <xdr:col>12</xdr:col>
      <xdr:colOff>19050</xdr:colOff>
      <xdr:row>74</xdr:row>
      <xdr:rowOff>119062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9525</xdr:colOff>
      <xdr:row>66</xdr:row>
      <xdr:rowOff>9525</xdr:rowOff>
    </xdr:from>
    <xdr:to>
      <xdr:col>15</xdr:col>
      <xdr:colOff>19050</xdr:colOff>
      <xdr:row>74</xdr:row>
      <xdr:rowOff>128587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19050</xdr:colOff>
      <xdr:row>66</xdr:row>
      <xdr:rowOff>0</xdr:rowOff>
    </xdr:from>
    <xdr:to>
      <xdr:col>18</xdr:col>
      <xdr:colOff>28575</xdr:colOff>
      <xdr:row>74</xdr:row>
      <xdr:rowOff>119062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9525</xdr:colOff>
      <xdr:row>66</xdr:row>
      <xdr:rowOff>0</xdr:rowOff>
    </xdr:from>
    <xdr:to>
      <xdr:col>21</xdr:col>
      <xdr:colOff>19050</xdr:colOff>
      <xdr:row>74</xdr:row>
      <xdr:rowOff>119062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66</xdr:row>
      <xdr:rowOff>0</xdr:rowOff>
    </xdr:from>
    <xdr:to>
      <xdr:col>24</xdr:col>
      <xdr:colOff>9525</xdr:colOff>
      <xdr:row>74</xdr:row>
      <xdr:rowOff>119062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66</xdr:row>
      <xdr:rowOff>0</xdr:rowOff>
    </xdr:from>
    <xdr:to>
      <xdr:col>27</xdr:col>
      <xdr:colOff>9525</xdr:colOff>
      <xdr:row>74</xdr:row>
      <xdr:rowOff>119062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66</xdr:row>
      <xdr:rowOff>0</xdr:rowOff>
    </xdr:from>
    <xdr:to>
      <xdr:col>30</xdr:col>
      <xdr:colOff>9525</xdr:colOff>
      <xdr:row>74</xdr:row>
      <xdr:rowOff>119062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0</xdr:colOff>
      <xdr:row>66</xdr:row>
      <xdr:rowOff>9525</xdr:rowOff>
    </xdr:from>
    <xdr:to>
      <xdr:col>33</xdr:col>
      <xdr:colOff>9525</xdr:colOff>
      <xdr:row>74</xdr:row>
      <xdr:rowOff>128587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0</xdr:colOff>
      <xdr:row>66</xdr:row>
      <xdr:rowOff>28575</xdr:rowOff>
    </xdr:from>
    <xdr:to>
      <xdr:col>36</xdr:col>
      <xdr:colOff>9525</xdr:colOff>
      <xdr:row>74</xdr:row>
      <xdr:rowOff>147637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66</xdr:row>
      <xdr:rowOff>9525</xdr:rowOff>
    </xdr:from>
    <xdr:to>
      <xdr:col>3</xdr:col>
      <xdr:colOff>9525</xdr:colOff>
      <xdr:row>74</xdr:row>
      <xdr:rowOff>128587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66</xdr:row>
      <xdr:rowOff>9525</xdr:rowOff>
    </xdr:from>
    <xdr:to>
      <xdr:col>6</xdr:col>
      <xdr:colOff>19050</xdr:colOff>
      <xdr:row>74</xdr:row>
      <xdr:rowOff>128587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19050</xdr:colOff>
      <xdr:row>66</xdr:row>
      <xdr:rowOff>0</xdr:rowOff>
    </xdr:from>
    <xdr:to>
      <xdr:col>9</xdr:col>
      <xdr:colOff>28575</xdr:colOff>
      <xdr:row>74</xdr:row>
      <xdr:rowOff>119062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9525</xdr:colOff>
      <xdr:row>66</xdr:row>
      <xdr:rowOff>0</xdr:rowOff>
    </xdr:from>
    <xdr:to>
      <xdr:col>12</xdr:col>
      <xdr:colOff>19050</xdr:colOff>
      <xdr:row>74</xdr:row>
      <xdr:rowOff>119062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9525</xdr:colOff>
      <xdr:row>66</xdr:row>
      <xdr:rowOff>9525</xdr:rowOff>
    </xdr:from>
    <xdr:to>
      <xdr:col>15</xdr:col>
      <xdr:colOff>19050</xdr:colOff>
      <xdr:row>74</xdr:row>
      <xdr:rowOff>128587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19050</xdr:colOff>
      <xdr:row>66</xdr:row>
      <xdr:rowOff>0</xdr:rowOff>
    </xdr:from>
    <xdr:to>
      <xdr:col>18</xdr:col>
      <xdr:colOff>28575</xdr:colOff>
      <xdr:row>74</xdr:row>
      <xdr:rowOff>119062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9525</xdr:colOff>
      <xdr:row>66</xdr:row>
      <xdr:rowOff>0</xdr:rowOff>
    </xdr:from>
    <xdr:to>
      <xdr:col>21</xdr:col>
      <xdr:colOff>19050</xdr:colOff>
      <xdr:row>74</xdr:row>
      <xdr:rowOff>119062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66</xdr:row>
      <xdr:rowOff>0</xdr:rowOff>
    </xdr:from>
    <xdr:to>
      <xdr:col>24</xdr:col>
      <xdr:colOff>9525</xdr:colOff>
      <xdr:row>74</xdr:row>
      <xdr:rowOff>119062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66</xdr:row>
      <xdr:rowOff>0</xdr:rowOff>
    </xdr:from>
    <xdr:to>
      <xdr:col>27</xdr:col>
      <xdr:colOff>9525</xdr:colOff>
      <xdr:row>74</xdr:row>
      <xdr:rowOff>119062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66</xdr:row>
      <xdr:rowOff>0</xdr:rowOff>
    </xdr:from>
    <xdr:to>
      <xdr:col>30</xdr:col>
      <xdr:colOff>9525</xdr:colOff>
      <xdr:row>74</xdr:row>
      <xdr:rowOff>119062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0</xdr:colOff>
      <xdr:row>66</xdr:row>
      <xdr:rowOff>9525</xdr:rowOff>
    </xdr:from>
    <xdr:to>
      <xdr:col>33</xdr:col>
      <xdr:colOff>9525</xdr:colOff>
      <xdr:row>74</xdr:row>
      <xdr:rowOff>128587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0</xdr:colOff>
      <xdr:row>66</xdr:row>
      <xdr:rowOff>28575</xdr:rowOff>
    </xdr:from>
    <xdr:to>
      <xdr:col>36</xdr:col>
      <xdr:colOff>9525</xdr:colOff>
      <xdr:row>74</xdr:row>
      <xdr:rowOff>147637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66</xdr:row>
      <xdr:rowOff>9525</xdr:rowOff>
    </xdr:from>
    <xdr:to>
      <xdr:col>3</xdr:col>
      <xdr:colOff>9525</xdr:colOff>
      <xdr:row>74</xdr:row>
      <xdr:rowOff>128587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66</xdr:row>
      <xdr:rowOff>9525</xdr:rowOff>
    </xdr:from>
    <xdr:to>
      <xdr:col>6</xdr:col>
      <xdr:colOff>19050</xdr:colOff>
      <xdr:row>74</xdr:row>
      <xdr:rowOff>128587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19050</xdr:colOff>
      <xdr:row>66</xdr:row>
      <xdr:rowOff>0</xdr:rowOff>
    </xdr:from>
    <xdr:to>
      <xdr:col>9</xdr:col>
      <xdr:colOff>28575</xdr:colOff>
      <xdr:row>74</xdr:row>
      <xdr:rowOff>119062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9525</xdr:colOff>
      <xdr:row>66</xdr:row>
      <xdr:rowOff>0</xdr:rowOff>
    </xdr:from>
    <xdr:to>
      <xdr:col>12</xdr:col>
      <xdr:colOff>19050</xdr:colOff>
      <xdr:row>74</xdr:row>
      <xdr:rowOff>119062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9525</xdr:colOff>
      <xdr:row>66</xdr:row>
      <xdr:rowOff>9525</xdr:rowOff>
    </xdr:from>
    <xdr:to>
      <xdr:col>15</xdr:col>
      <xdr:colOff>19050</xdr:colOff>
      <xdr:row>74</xdr:row>
      <xdr:rowOff>128587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19050</xdr:colOff>
      <xdr:row>66</xdr:row>
      <xdr:rowOff>0</xdr:rowOff>
    </xdr:from>
    <xdr:to>
      <xdr:col>18</xdr:col>
      <xdr:colOff>28575</xdr:colOff>
      <xdr:row>74</xdr:row>
      <xdr:rowOff>119062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9525</xdr:colOff>
      <xdr:row>66</xdr:row>
      <xdr:rowOff>0</xdr:rowOff>
    </xdr:from>
    <xdr:to>
      <xdr:col>21</xdr:col>
      <xdr:colOff>19050</xdr:colOff>
      <xdr:row>74</xdr:row>
      <xdr:rowOff>119062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66</xdr:row>
      <xdr:rowOff>0</xdr:rowOff>
    </xdr:from>
    <xdr:to>
      <xdr:col>24</xdr:col>
      <xdr:colOff>9525</xdr:colOff>
      <xdr:row>74</xdr:row>
      <xdr:rowOff>119062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66</xdr:row>
      <xdr:rowOff>0</xdr:rowOff>
    </xdr:from>
    <xdr:to>
      <xdr:col>27</xdr:col>
      <xdr:colOff>9525</xdr:colOff>
      <xdr:row>74</xdr:row>
      <xdr:rowOff>119062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66</xdr:row>
      <xdr:rowOff>0</xdr:rowOff>
    </xdr:from>
    <xdr:to>
      <xdr:col>30</xdr:col>
      <xdr:colOff>9525</xdr:colOff>
      <xdr:row>74</xdr:row>
      <xdr:rowOff>119062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0</xdr:colOff>
      <xdr:row>66</xdr:row>
      <xdr:rowOff>9525</xdr:rowOff>
    </xdr:from>
    <xdr:to>
      <xdr:col>33</xdr:col>
      <xdr:colOff>9525</xdr:colOff>
      <xdr:row>74</xdr:row>
      <xdr:rowOff>128587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0</xdr:colOff>
      <xdr:row>66</xdr:row>
      <xdr:rowOff>28575</xdr:rowOff>
    </xdr:from>
    <xdr:to>
      <xdr:col>36</xdr:col>
      <xdr:colOff>9525</xdr:colOff>
      <xdr:row>74</xdr:row>
      <xdr:rowOff>147637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66</xdr:row>
      <xdr:rowOff>9525</xdr:rowOff>
    </xdr:from>
    <xdr:to>
      <xdr:col>3</xdr:col>
      <xdr:colOff>0</xdr:colOff>
      <xdr:row>74</xdr:row>
      <xdr:rowOff>128587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66</xdr:row>
      <xdr:rowOff>9525</xdr:rowOff>
    </xdr:from>
    <xdr:to>
      <xdr:col>6</xdr:col>
      <xdr:colOff>9525</xdr:colOff>
      <xdr:row>74</xdr:row>
      <xdr:rowOff>128587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9525</xdr:colOff>
      <xdr:row>66</xdr:row>
      <xdr:rowOff>0</xdr:rowOff>
    </xdr:from>
    <xdr:to>
      <xdr:col>9</xdr:col>
      <xdr:colOff>19050</xdr:colOff>
      <xdr:row>74</xdr:row>
      <xdr:rowOff>119062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66</xdr:row>
      <xdr:rowOff>0</xdr:rowOff>
    </xdr:from>
    <xdr:to>
      <xdr:col>12</xdr:col>
      <xdr:colOff>9525</xdr:colOff>
      <xdr:row>74</xdr:row>
      <xdr:rowOff>119062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66</xdr:row>
      <xdr:rowOff>9525</xdr:rowOff>
    </xdr:from>
    <xdr:to>
      <xdr:col>15</xdr:col>
      <xdr:colOff>9525</xdr:colOff>
      <xdr:row>74</xdr:row>
      <xdr:rowOff>128587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9525</xdr:colOff>
      <xdr:row>66</xdr:row>
      <xdr:rowOff>0</xdr:rowOff>
    </xdr:from>
    <xdr:to>
      <xdr:col>18</xdr:col>
      <xdr:colOff>19050</xdr:colOff>
      <xdr:row>74</xdr:row>
      <xdr:rowOff>119062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0</xdr:colOff>
      <xdr:row>66</xdr:row>
      <xdr:rowOff>0</xdr:rowOff>
    </xdr:from>
    <xdr:to>
      <xdr:col>21</xdr:col>
      <xdr:colOff>9525</xdr:colOff>
      <xdr:row>74</xdr:row>
      <xdr:rowOff>119062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600075</xdr:colOff>
      <xdr:row>66</xdr:row>
      <xdr:rowOff>0</xdr:rowOff>
    </xdr:from>
    <xdr:to>
      <xdr:col>24</xdr:col>
      <xdr:colOff>0</xdr:colOff>
      <xdr:row>74</xdr:row>
      <xdr:rowOff>119062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66</xdr:row>
      <xdr:rowOff>0</xdr:rowOff>
    </xdr:from>
    <xdr:to>
      <xdr:col>27</xdr:col>
      <xdr:colOff>9525</xdr:colOff>
      <xdr:row>74</xdr:row>
      <xdr:rowOff>119062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66</xdr:row>
      <xdr:rowOff>9525</xdr:rowOff>
    </xdr:from>
    <xdr:to>
      <xdr:col>30</xdr:col>
      <xdr:colOff>9525</xdr:colOff>
      <xdr:row>74</xdr:row>
      <xdr:rowOff>128587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0</xdr:colOff>
      <xdr:row>66</xdr:row>
      <xdr:rowOff>0</xdr:rowOff>
    </xdr:from>
    <xdr:to>
      <xdr:col>33</xdr:col>
      <xdr:colOff>9525</xdr:colOff>
      <xdr:row>74</xdr:row>
      <xdr:rowOff>119062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0</xdr:colOff>
      <xdr:row>66</xdr:row>
      <xdr:rowOff>0</xdr:rowOff>
    </xdr:from>
    <xdr:to>
      <xdr:col>36</xdr:col>
      <xdr:colOff>9525</xdr:colOff>
      <xdr:row>74</xdr:row>
      <xdr:rowOff>119062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66</xdr:row>
      <xdr:rowOff>0</xdr:rowOff>
    </xdr:from>
    <xdr:to>
      <xdr:col>3</xdr:col>
      <xdr:colOff>0</xdr:colOff>
      <xdr:row>74</xdr:row>
      <xdr:rowOff>119062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66</xdr:row>
      <xdr:rowOff>0</xdr:rowOff>
    </xdr:from>
    <xdr:to>
      <xdr:col>6</xdr:col>
      <xdr:colOff>9525</xdr:colOff>
      <xdr:row>74</xdr:row>
      <xdr:rowOff>119062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9525</xdr:colOff>
      <xdr:row>65</xdr:row>
      <xdr:rowOff>180975</xdr:rowOff>
    </xdr:from>
    <xdr:to>
      <xdr:col>9</xdr:col>
      <xdr:colOff>19050</xdr:colOff>
      <xdr:row>74</xdr:row>
      <xdr:rowOff>109537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65</xdr:row>
      <xdr:rowOff>180975</xdr:rowOff>
    </xdr:from>
    <xdr:to>
      <xdr:col>12</xdr:col>
      <xdr:colOff>9525</xdr:colOff>
      <xdr:row>74</xdr:row>
      <xdr:rowOff>109537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66</xdr:row>
      <xdr:rowOff>0</xdr:rowOff>
    </xdr:from>
    <xdr:to>
      <xdr:col>15</xdr:col>
      <xdr:colOff>9525</xdr:colOff>
      <xdr:row>74</xdr:row>
      <xdr:rowOff>119062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9525</xdr:colOff>
      <xdr:row>65</xdr:row>
      <xdr:rowOff>180975</xdr:rowOff>
    </xdr:from>
    <xdr:to>
      <xdr:col>18</xdr:col>
      <xdr:colOff>19050</xdr:colOff>
      <xdr:row>74</xdr:row>
      <xdr:rowOff>109537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0</xdr:colOff>
      <xdr:row>65</xdr:row>
      <xdr:rowOff>180975</xdr:rowOff>
    </xdr:from>
    <xdr:to>
      <xdr:col>21</xdr:col>
      <xdr:colOff>9525</xdr:colOff>
      <xdr:row>74</xdr:row>
      <xdr:rowOff>109537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600075</xdr:colOff>
      <xdr:row>65</xdr:row>
      <xdr:rowOff>180975</xdr:rowOff>
    </xdr:from>
    <xdr:to>
      <xdr:col>24</xdr:col>
      <xdr:colOff>0</xdr:colOff>
      <xdr:row>74</xdr:row>
      <xdr:rowOff>109537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65</xdr:row>
      <xdr:rowOff>180975</xdr:rowOff>
    </xdr:from>
    <xdr:to>
      <xdr:col>27</xdr:col>
      <xdr:colOff>9525</xdr:colOff>
      <xdr:row>74</xdr:row>
      <xdr:rowOff>109537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66</xdr:row>
      <xdr:rowOff>0</xdr:rowOff>
    </xdr:from>
    <xdr:to>
      <xdr:col>30</xdr:col>
      <xdr:colOff>9525</xdr:colOff>
      <xdr:row>74</xdr:row>
      <xdr:rowOff>119062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0</xdr:colOff>
      <xdr:row>65</xdr:row>
      <xdr:rowOff>180975</xdr:rowOff>
    </xdr:from>
    <xdr:to>
      <xdr:col>33</xdr:col>
      <xdr:colOff>9525</xdr:colOff>
      <xdr:row>74</xdr:row>
      <xdr:rowOff>109537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0</xdr:colOff>
      <xdr:row>65</xdr:row>
      <xdr:rowOff>180975</xdr:rowOff>
    </xdr:from>
    <xdr:to>
      <xdr:col>36</xdr:col>
      <xdr:colOff>9525</xdr:colOff>
      <xdr:row>74</xdr:row>
      <xdr:rowOff>109537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66</xdr:row>
      <xdr:rowOff>9525</xdr:rowOff>
    </xdr:from>
    <xdr:to>
      <xdr:col>3</xdr:col>
      <xdr:colOff>9525</xdr:colOff>
      <xdr:row>74</xdr:row>
      <xdr:rowOff>128587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66</xdr:row>
      <xdr:rowOff>9525</xdr:rowOff>
    </xdr:from>
    <xdr:to>
      <xdr:col>6</xdr:col>
      <xdr:colOff>19050</xdr:colOff>
      <xdr:row>74</xdr:row>
      <xdr:rowOff>128587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19050</xdr:colOff>
      <xdr:row>66</xdr:row>
      <xdr:rowOff>0</xdr:rowOff>
    </xdr:from>
    <xdr:to>
      <xdr:col>9</xdr:col>
      <xdr:colOff>28575</xdr:colOff>
      <xdr:row>74</xdr:row>
      <xdr:rowOff>119062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9525</xdr:colOff>
      <xdr:row>66</xdr:row>
      <xdr:rowOff>0</xdr:rowOff>
    </xdr:from>
    <xdr:to>
      <xdr:col>12</xdr:col>
      <xdr:colOff>19050</xdr:colOff>
      <xdr:row>74</xdr:row>
      <xdr:rowOff>119062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9525</xdr:colOff>
      <xdr:row>66</xdr:row>
      <xdr:rowOff>9525</xdr:rowOff>
    </xdr:from>
    <xdr:to>
      <xdr:col>15</xdr:col>
      <xdr:colOff>19050</xdr:colOff>
      <xdr:row>74</xdr:row>
      <xdr:rowOff>128587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19050</xdr:colOff>
      <xdr:row>66</xdr:row>
      <xdr:rowOff>0</xdr:rowOff>
    </xdr:from>
    <xdr:to>
      <xdr:col>18</xdr:col>
      <xdr:colOff>28575</xdr:colOff>
      <xdr:row>74</xdr:row>
      <xdr:rowOff>119062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9525</xdr:colOff>
      <xdr:row>66</xdr:row>
      <xdr:rowOff>0</xdr:rowOff>
    </xdr:from>
    <xdr:to>
      <xdr:col>21</xdr:col>
      <xdr:colOff>19050</xdr:colOff>
      <xdr:row>74</xdr:row>
      <xdr:rowOff>119062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66</xdr:row>
      <xdr:rowOff>0</xdr:rowOff>
    </xdr:from>
    <xdr:to>
      <xdr:col>24</xdr:col>
      <xdr:colOff>9525</xdr:colOff>
      <xdr:row>74</xdr:row>
      <xdr:rowOff>119062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9525</xdr:colOff>
      <xdr:row>66</xdr:row>
      <xdr:rowOff>0</xdr:rowOff>
    </xdr:from>
    <xdr:to>
      <xdr:col>27</xdr:col>
      <xdr:colOff>19050</xdr:colOff>
      <xdr:row>74</xdr:row>
      <xdr:rowOff>119062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9525</xdr:colOff>
      <xdr:row>66</xdr:row>
      <xdr:rowOff>9525</xdr:rowOff>
    </xdr:from>
    <xdr:to>
      <xdr:col>30</xdr:col>
      <xdr:colOff>19050</xdr:colOff>
      <xdr:row>74</xdr:row>
      <xdr:rowOff>128587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9525</xdr:colOff>
      <xdr:row>66</xdr:row>
      <xdr:rowOff>0</xdr:rowOff>
    </xdr:from>
    <xdr:to>
      <xdr:col>33</xdr:col>
      <xdr:colOff>19050</xdr:colOff>
      <xdr:row>74</xdr:row>
      <xdr:rowOff>119062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9525</xdr:colOff>
      <xdr:row>66</xdr:row>
      <xdr:rowOff>0</xdr:rowOff>
    </xdr:from>
    <xdr:to>
      <xdr:col>36</xdr:col>
      <xdr:colOff>19050</xdr:colOff>
      <xdr:row>74</xdr:row>
      <xdr:rowOff>119062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66</xdr:row>
      <xdr:rowOff>9525</xdr:rowOff>
    </xdr:from>
    <xdr:to>
      <xdr:col>3</xdr:col>
      <xdr:colOff>9525</xdr:colOff>
      <xdr:row>74</xdr:row>
      <xdr:rowOff>128587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66</xdr:row>
      <xdr:rowOff>9525</xdr:rowOff>
    </xdr:from>
    <xdr:to>
      <xdr:col>6</xdr:col>
      <xdr:colOff>19050</xdr:colOff>
      <xdr:row>74</xdr:row>
      <xdr:rowOff>128587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19050</xdr:colOff>
      <xdr:row>66</xdr:row>
      <xdr:rowOff>0</xdr:rowOff>
    </xdr:from>
    <xdr:to>
      <xdr:col>9</xdr:col>
      <xdr:colOff>28575</xdr:colOff>
      <xdr:row>74</xdr:row>
      <xdr:rowOff>119062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9525</xdr:colOff>
      <xdr:row>66</xdr:row>
      <xdr:rowOff>0</xdr:rowOff>
    </xdr:from>
    <xdr:to>
      <xdr:col>12</xdr:col>
      <xdr:colOff>19050</xdr:colOff>
      <xdr:row>74</xdr:row>
      <xdr:rowOff>119062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9525</xdr:colOff>
      <xdr:row>66</xdr:row>
      <xdr:rowOff>9525</xdr:rowOff>
    </xdr:from>
    <xdr:to>
      <xdr:col>15</xdr:col>
      <xdr:colOff>19050</xdr:colOff>
      <xdr:row>74</xdr:row>
      <xdr:rowOff>128587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19050</xdr:colOff>
      <xdr:row>66</xdr:row>
      <xdr:rowOff>0</xdr:rowOff>
    </xdr:from>
    <xdr:to>
      <xdr:col>18</xdr:col>
      <xdr:colOff>28575</xdr:colOff>
      <xdr:row>74</xdr:row>
      <xdr:rowOff>119062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9525</xdr:colOff>
      <xdr:row>66</xdr:row>
      <xdr:rowOff>0</xdr:rowOff>
    </xdr:from>
    <xdr:to>
      <xdr:col>21</xdr:col>
      <xdr:colOff>19050</xdr:colOff>
      <xdr:row>74</xdr:row>
      <xdr:rowOff>119062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66</xdr:row>
      <xdr:rowOff>0</xdr:rowOff>
    </xdr:from>
    <xdr:to>
      <xdr:col>24</xdr:col>
      <xdr:colOff>9525</xdr:colOff>
      <xdr:row>74</xdr:row>
      <xdr:rowOff>119062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9525</xdr:colOff>
      <xdr:row>66</xdr:row>
      <xdr:rowOff>0</xdr:rowOff>
    </xdr:from>
    <xdr:to>
      <xdr:col>27</xdr:col>
      <xdr:colOff>19050</xdr:colOff>
      <xdr:row>74</xdr:row>
      <xdr:rowOff>119062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9525</xdr:colOff>
      <xdr:row>66</xdr:row>
      <xdr:rowOff>9525</xdr:rowOff>
    </xdr:from>
    <xdr:to>
      <xdr:col>30</xdr:col>
      <xdr:colOff>19050</xdr:colOff>
      <xdr:row>74</xdr:row>
      <xdr:rowOff>128587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9525</xdr:colOff>
      <xdr:row>66</xdr:row>
      <xdr:rowOff>0</xdr:rowOff>
    </xdr:from>
    <xdr:to>
      <xdr:col>33</xdr:col>
      <xdr:colOff>19050</xdr:colOff>
      <xdr:row>74</xdr:row>
      <xdr:rowOff>119062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9525</xdr:colOff>
      <xdr:row>66</xdr:row>
      <xdr:rowOff>0</xdr:rowOff>
    </xdr:from>
    <xdr:to>
      <xdr:col>36</xdr:col>
      <xdr:colOff>19050</xdr:colOff>
      <xdr:row>74</xdr:row>
      <xdr:rowOff>119062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66</xdr:row>
      <xdr:rowOff>9525</xdr:rowOff>
    </xdr:from>
    <xdr:to>
      <xdr:col>3</xdr:col>
      <xdr:colOff>9525</xdr:colOff>
      <xdr:row>74</xdr:row>
      <xdr:rowOff>128587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66</xdr:row>
      <xdr:rowOff>9525</xdr:rowOff>
    </xdr:from>
    <xdr:to>
      <xdr:col>6</xdr:col>
      <xdr:colOff>19050</xdr:colOff>
      <xdr:row>74</xdr:row>
      <xdr:rowOff>128587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19050</xdr:colOff>
      <xdr:row>66</xdr:row>
      <xdr:rowOff>0</xdr:rowOff>
    </xdr:from>
    <xdr:to>
      <xdr:col>9</xdr:col>
      <xdr:colOff>28575</xdr:colOff>
      <xdr:row>74</xdr:row>
      <xdr:rowOff>119062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9525</xdr:colOff>
      <xdr:row>66</xdr:row>
      <xdr:rowOff>0</xdr:rowOff>
    </xdr:from>
    <xdr:to>
      <xdr:col>12</xdr:col>
      <xdr:colOff>19050</xdr:colOff>
      <xdr:row>74</xdr:row>
      <xdr:rowOff>119062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9525</xdr:colOff>
      <xdr:row>66</xdr:row>
      <xdr:rowOff>9525</xdr:rowOff>
    </xdr:from>
    <xdr:to>
      <xdr:col>15</xdr:col>
      <xdr:colOff>19050</xdr:colOff>
      <xdr:row>74</xdr:row>
      <xdr:rowOff>128587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19050</xdr:colOff>
      <xdr:row>66</xdr:row>
      <xdr:rowOff>0</xdr:rowOff>
    </xdr:from>
    <xdr:to>
      <xdr:col>18</xdr:col>
      <xdr:colOff>28575</xdr:colOff>
      <xdr:row>74</xdr:row>
      <xdr:rowOff>119062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9525</xdr:colOff>
      <xdr:row>66</xdr:row>
      <xdr:rowOff>0</xdr:rowOff>
    </xdr:from>
    <xdr:to>
      <xdr:col>21</xdr:col>
      <xdr:colOff>19050</xdr:colOff>
      <xdr:row>74</xdr:row>
      <xdr:rowOff>119062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66</xdr:row>
      <xdr:rowOff>0</xdr:rowOff>
    </xdr:from>
    <xdr:to>
      <xdr:col>24</xdr:col>
      <xdr:colOff>9525</xdr:colOff>
      <xdr:row>74</xdr:row>
      <xdr:rowOff>119062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9525</xdr:colOff>
      <xdr:row>66</xdr:row>
      <xdr:rowOff>0</xdr:rowOff>
    </xdr:from>
    <xdr:to>
      <xdr:col>27</xdr:col>
      <xdr:colOff>19050</xdr:colOff>
      <xdr:row>74</xdr:row>
      <xdr:rowOff>119062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9525</xdr:colOff>
      <xdr:row>66</xdr:row>
      <xdr:rowOff>9525</xdr:rowOff>
    </xdr:from>
    <xdr:to>
      <xdr:col>30</xdr:col>
      <xdr:colOff>19050</xdr:colOff>
      <xdr:row>74</xdr:row>
      <xdr:rowOff>128587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9525</xdr:colOff>
      <xdr:row>66</xdr:row>
      <xdr:rowOff>0</xdr:rowOff>
    </xdr:from>
    <xdr:to>
      <xdr:col>33</xdr:col>
      <xdr:colOff>19050</xdr:colOff>
      <xdr:row>74</xdr:row>
      <xdr:rowOff>119062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9525</xdr:colOff>
      <xdr:row>66</xdr:row>
      <xdr:rowOff>0</xdr:rowOff>
    </xdr:from>
    <xdr:to>
      <xdr:col>36</xdr:col>
      <xdr:colOff>19050</xdr:colOff>
      <xdr:row>74</xdr:row>
      <xdr:rowOff>119062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65</xdr:row>
      <xdr:rowOff>180975</xdr:rowOff>
    </xdr:from>
    <xdr:to>
      <xdr:col>3</xdr:col>
      <xdr:colOff>9525</xdr:colOff>
      <xdr:row>74</xdr:row>
      <xdr:rowOff>109537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65</xdr:row>
      <xdr:rowOff>180975</xdr:rowOff>
    </xdr:from>
    <xdr:to>
      <xdr:col>6</xdr:col>
      <xdr:colOff>19050</xdr:colOff>
      <xdr:row>74</xdr:row>
      <xdr:rowOff>109537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19050</xdr:colOff>
      <xdr:row>65</xdr:row>
      <xdr:rowOff>171450</xdr:rowOff>
    </xdr:from>
    <xdr:to>
      <xdr:col>9</xdr:col>
      <xdr:colOff>28575</xdr:colOff>
      <xdr:row>74</xdr:row>
      <xdr:rowOff>100012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9525</xdr:colOff>
      <xdr:row>65</xdr:row>
      <xdr:rowOff>171450</xdr:rowOff>
    </xdr:from>
    <xdr:to>
      <xdr:col>12</xdr:col>
      <xdr:colOff>19050</xdr:colOff>
      <xdr:row>74</xdr:row>
      <xdr:rowOff>100012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9525</xdr:colOff>
      <xdr:row>65</xdr:row>
      <xdr:rowOff>180975</xdr:rowOff>
    </xdr:from>
    <xdr:to>
      <xdr:col>15</xdr:col>
      <xdr:colOff>19050</xdr:colOff>
      <xdr:row>74</xdr:row>
      <xdr:rowOff>109537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19050</xdr:colOff>
      <xdr:row>65</xdr:row>
      <xdr:rowOff>171450</xdr:rowOff>
    </xdr:from>
    <xdr:to>
      <xdr:col>18</xdr:col>
      <xdr:colOff>28575</xdr:colOff>
      <xdr:row>74</xdr:row>
      <xdr:rowOff>100012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9525</xdr:colOff>
      <xdr:row>65</xdr:row>
      <xdr:rowOff>171450</xdr:rowOff>
    </xdr:from>
    <xdr:to>
      <xdr:col>21</xdr:col>
      <xdr:colOff>19050</xdr:colOff>
      <xdr:row>74</xdr:row>
      <xdr:rowOff>100012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65</xdr:row>
      <xdr:rowOff>171450</xdr:rowOff>
    </xdr:from>
    <xdr:to>
      <xdr:col>24</xdr:col>
      <xdr:colOff>9525</xdr:colOff>
      <xdr:row>74</xdr:row>
      <xdr:rowOff>100012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9525</xdr:colOff>
      <xdr:row>65</xdr:row>
      <xdr:rowOff>171450</xdr:rowOff>
    </xdr:from>
    <xdr:to>
      <xdr:col>27</xdr:col>
      <xdr:colOff>19050</xdr:colOff>
      <xdr:row>74</xdr:row>
      <xdr:rowOff>100012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9525</xdr:colOff>
      <xdr:row>65</xdr:row>
      <xdr:rowOff>180975</xdr:rowOff>
    </xdr:from>
    <xdr:to>
      <xdr:col>30</xdr:col>
      <xdr:colOff>19050</xdr:colOff>
      <xdr:row>74</xdr:row>
      <xdr:rowOff>109537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9525</xdr:colOff>
      <xdr:row>65</xdr:row>
      <xdr:rowOff>171450</xdr:rowOff>
    </xdr:from>
    <xdr:to>
      <xdr:col>33</xdr:col>
      <xdr:colOff>19050</xdr:colOff>
      <xdr:row>74</xdr:row>
      <xdr:rowOff>100012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9525</xdr:colOff>
      <xdr:row>65</xdr:row>
      <xdr:rowOff>171450</xdr:rowOff>
    </xdr:from>
    <xdr:to>
      <xdr:col>36</xdr:col>
      <xdr:colOff>19050</xdr:colOff>
      <xdr:row>74</xdr:row>
      <xdr:rowOff>100012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65</xdr:row>
      <xdr:rowOff>180975</xdr:rowOff>
    </xdr:from>
    <xdr:to>
      <xdr:col>3</xdr:col>
      <xdr:colOff>9525</xdr:colOff>
      <xdr:row>74</xdr:row>
      <xdr:rowOff>109537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65</xdr:row>
      <xdr:rowOff>180975</xdr:rowOff>
    </xdr:from>
    <xdr:to>
      <xdr:col>6</xdr:col>
      <xdr:colOff>19050</xdr:colOff>
      <xdr:row>74</xdr:row>
      <xdr:rowOff>109537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19050</xdr:colOff>
      <xdr:row>65</xdr:row>
      <xdr:rowOff>171450</xdr:rowOff>
    </xdr:from>
    <xdr:to>
      <xdr:col>9</xdr:col>
      <xdr:colOff>28575</xdr:colOff>
      <xdr:row>74</xdr:row>
      <xdr:rowOff>100012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9525</xdr:colOff>
      <xdr:row>65</xdr:row>
      <xdr:rowOff>171450</xdr:rowOff>
    </xdr:from>
    <xdr:to>
      <xdr:col>12</xdr:col>
      <xdr:colOff>19050</xdr:colOff>
      <xdr:row>74</xdr:row>
      <xdr:rowOff>100012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9525</xdr:colOff>
      <xdr:row>65</xdr:row>
      <xdr:rowOff>180975</xdr:rowOff>
    </xdr:from>
    <xdr:to>
      <xdr:col>15</xdr:col>
      <xdr:colOff>19050</xdr:colOff>
      <xdr:row>74</xdr:row>
      <xdr:rowOff>109537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19050</xdr:colOff>
      <xdr:row>65</xdr:row>
      <xdr:rowOff>171450</xdr:rowOff>
    </xdr:from>
    <xdr:to>
      <xdr:col>18</xdr:col>
      <xdr:colOff>28575</xdr:colOff>
      <xdr:row>74</xdr:row>
      <xdr:rowOff>100012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9525</xdr:colOff>
      <xdr:row>65</xdr:row>
      <xdr:rowOff>171450</xdr:rowOff>
    </xdr:from>
    <xdr:to>
      <xdr:col>21</xdr:col>
      <xdr:colOff>19050</xdr:colOff>
      <xdr:row>74</xdr:row>
      <xdr:rowOff>100012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65</xdr:row>
      <xdr:rowOff>171450</xdr:rowOff>
    </xdr:from>
    <xdr:to>
      <xdr:col>24</xdr:col>
      <xdr:colOff>9525</xdr:colOff>
      <xdr:row>74</xdr:row>
      <xdr:rowOff>100012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9525</xdr:colOff>
      <xdr:row>65</xdr:row>
      <xdr:rowOff>171450</xdr:rowOff>
    </xdr:from>
    <xdr:to>
      <xdr:col>27</xdr:col>
      <xdr:colOff>19050</xdr:colOff>
      <xdr:row>74</xdr:row>
      <xdr:rowOff>100012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9525</xdr:colOff>
      <xdr:row>65</xdr:row>
      <xdr:rowOff>180975</xdr:rowOff>
    </xdr:from>
    <xdr:to>
      <xdr:col>30</xdr:col>
      <xdr:colOff>19050</xdr:colOff>
      <xdr:row>74</xdr:row>
      <xdr:rowOff>109537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9525</xdr:colOff>
      <xdr:row>65</xdr:row>
      <xdr:rowOff>171450</xdr:rowOff>
    </xdr:from>
    <xdr:to>
      <xdr:col>33</xdr:col>
      <xdr:colOff>19050</xdr:colOff>
      <xdr:row>74</xdr:row>
      <xdr:rowOff>100012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9525</xdr:colOff>
      <xdr:row>65</xdr:row>
      <xdr:rowOff>171450</xdr:rowOff>
    </xdr:from>
    <xdr:to>
      <xdr:col>36</xdr:col>
      <xdr:colOff>19050</xdr:colOff>
      <xdr:row>74</xdr:row>
      <xdr:rowOff>100012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65</xdr:row>
      <xdr:rowOff>180975</xdr:rowOff>
    </xdr:from>
    <xdr:to>
      <xdr:col>3</xdr:col>
      <xdr:colOff>9525</xdr:colOff>
      <xdr:row>74</xdr:row>
      <xdr:rowOff>109537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65</xdr:row>
      <xdr:rowOff>180975</xdr:rowOff>
    </xdr:from>
    <xdr:to>
      <xdr:col>6</xdr:col>
      <xdr:colOff>19050</xdr:colOff>
      <xdr:row>74</xdr:row>
      <xdr:rowOff>109537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19050</xdr:colOff>
      <xdr:row>65</xdr:row>
      <xdr:rowOff>171450</xdr:rowOff>
    </xdr:from>
    <xdr:to>
      <xdr:col>9</xdr:col>
      <xdr:colOff>28575</xdr:colOff>
      <xdr:row>74</xdr:row>
      <xdr:rowOff>100012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9525</xdr:colOff>
      <xdr:row>65</xdr:row>
      <xdr:rowOff>171450</xdr:rowOff>
    </xdr:from>
    <xdr:to>
      <xdr:col>12</xdr:col>
      <xdr:colOff>19050</xdr:colOff>
      <xdr:row>74</xdr:row>
      <xdr:rowOff>100012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9525</xdr:colOff>
      <xdr:row>65</xdr:row>
      <xdr:rowOff>180975</xdr:rowOff>
    </xdr:from>
    <xdr:to>
      <xdr:col>15</xdr:col>
      <xdr:colOff>19050</xdr:colOff>
      <xdr:row>74</xdr:row>
      <xdr:rowOff>109537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19050</xdr:colOff>
      <xdr:row>65</xdr:row>
      <xdr:rowOff>171450</xdr:rowOff>
    </xdr:from>
    <xdr:to>
      <xdr:col>18</xdr:col>
      <xdr:colOff>28575</xdr:colOff>
      <xdr:row>74</xdr:row>
      <xdr:rowOff>100012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9525</xdr:colOff>
      <xdr:row>65</xdr:row>
      <xdr:rowOff>171450</xdr:rowOff>
    </xdr:from>
    <xdr:to>
      <xdr:col>21</xdr:col>
      <xdr:colOff>19050</xdr:colOff>
      <xdr:row>74</xdr:row>
      <xdr:rowOff>100012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65</xdr:row>
      <xdr:rowOff>171450</xdr:rowOff>
    </xdr:from>
    <xdr:to>
      <xdr:col>24</xdr:col>
      <xdr:colOff>9525</xdr:colOff>
      <xdr:row>74</xdr:row>
      <xdr:rowOff>100012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9525</xdr:colOff>
      <xdr:row>65</xdr:row>
      <xdr:rowOff>171450</xdr:rowOff>
    </xdr:from>
    <xdr:to>
      <xdr:col>27</xdr:col>
      <xdr:colOff>19050</xdr:colOff>
      <xdr:row>74</xdr:row>
      <xdr:rowOff>100012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9525</xdr:colOff>
      <xdr:row>65</xdr:row>
      <xdr:rowOff>180975</xdr:rowOff>
    </xdr:from>
    <xdr:to>
      <xdr:col>30</xdr:col>
      <xdr:colOff>19050</xdr:colOff>
      <xdr:row>74</xdr:row>
      <xdr:rowOff>109537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9525</xdr:colOff>
      <xdr:row>65</xdr:row>
      <xdr:rowOff>171450</xdr:rowOff>
    </xdr:from>
    <xdr:to>
      <xdr:col>33</xdr:col>
      <xdr:colOff>19050</xdr:colOff>
      <xdr:row>74</xdr:row>
      <xdr:rowOff>100012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9525</xdr:colOff>
      <xdr:row>65</xdr:row>
      <xdr:rowOff>171450</xdr:rowOff>
    </xdr:from>
    <xdr:to>
      <xdr:col>36</xdr:col>
      <xdr:colOff>19050</xdr:colOff>
      <xdr:row>74</xdr:row>
      <xdr:rowOff>100012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66</xdr:row>
      <xdr:rowOff>9525</xdr:rowOff>
    </xdr:from>
    <xdr:to>
      <xdr:col>3</xdr:col>
      <xdr:colOff>0</xdr:colOff>
      <xdr:row>74</xdr:row>
      <xdr:rowOff>128587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66</xdr:row>
      <xdr:rowOff>9525</xdr:rowOff>
    </xdr:from>
    <xdr:to>
      <xdr:col>6</xdr:col>
      <xdr:colOff>9525</xdr:colOff>
      <xdr:row>74</xdr:row>
      <xdr:rowOff>128587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9525</xdr:colOff>
      <xdr:row>66</xdr:row>
      <xdr:rowOff>0</xdr:rowOff>
    </xdr:from>
    <xdr:to>
      <xdr:col>9</xdr:col>
      <xdr:colOff>19050</xdr:colOff>
      <xdr:row>74</xdr:row>
      <xdr:rowOff>119062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66</xdr:row>
      <xdr:rowOff>0</xdr:rowOff>
    </xdr:from>
    <xdr:to>
      <xdr:col>12</xdr:col>
      <xdr:colOff>9525</xdr:colOff>
      <xdr:row>74</xdr:row>
      <xdr:rowOff>119062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66</xdr:row>
      <xdr:rowOff>9525</xdr:rowOff>
    </xdr:from>
    <xdr:to>
      <xdr:col>15</xdr:col>
      <xdr:colOff>9525</xdr:colOff>
      <xdr:row>74</xdr:row>
      <xdr:rowOff>128587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9525</xdr:colOff>
      <xdr:row>66</xdr:row>
      <xdr:rowOff>0</xdr:rowOff>
    </xdr:from>
    <xdr:to>
      <xdr:col>18</xdr:col>
      <xdr:colOff>19050</xdr:colOff>
      <xdr:row>74</xdr:row>
      <xdr:rowOff>119062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0</xdr:colOff>
      <xdr:row>66</xdr:row>
      <xdr:rowOff>0</xdr:rowOff>
    </xdr:from>
    <xdr:to>
      <xdr:col>21</xdr:col>
      <xdr:colOff>9525</xdr:colOff>
      <xdr:row>74</xdr:row>
      <xdr:rowOff>119062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600075</xdr:colOff>
      <xdr:row>66</xdr:row>
      <xdr:rowOff>0</xdr:rowOff>
    </xdr:from>
    <xdr:to>
      <xdr:col>24</xdr:col>
      <xdr:colOff>0</xdr:colOff>
      <xdr:row>74</xdr:row>
      <xdr:rowOff>119062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66</xdr:row>
      <xdr:rowOff>0</xdr:rowOff>
    </xdr:from>
    <xdr:to>
      <xdr:col>27</xdr:col>
      <xdr:colOff>9525</xdr:colOff>
      <xdr:row>74</xdr:row>
      <xdr:rowOff>119062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66</xdr:row>
      <xdr:rowOff>9525</xdr:rowOff>
    </xdr:from>
    <xdr:to>
      <xdr:col>30</xdr:col>
      <xdr:colOff>9525</xdr:colOff>
      <xdr:row>74</xdr:row>
      <xdr:rowOff>128587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0</xdr:colOff>
      <xdr:row>66</xdr:row>
      <xdr:rowOff>0</xdr:rowOff>
    </xdr:from>
    <xdr:to>
      <xdr:col>33</xdr:col>
      <xdr:colOff>9525</xdr:colOff>
      <xdr:row>74</xdr:row>
      <xdr:rowOff>119062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0</xdr:colOff>
      <xdr:row>66</xdr:row>
      <xdr:rowOff>0</xdr:rowOff>
    </xdr:from>
    <xdr:to>
      <xdr:col>36</xdr:col>
      <xdr:colOff>9525</xdr:colOff>
      <xdr:row>74</xdr:row>
      <xdr:rowOff>119062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66</xdr:row>
      <xdr:rowOff>0</xdr:rowOff>
    </xdr:from>
    <xdr:to>
      <xdr:col>3</xdr:col>
      <xdr:colOff>9525</xdr:colOff>
      <xdr:row>74</xdr:row>
      <xdr:rowOff>119062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66</xdr:row>
      <xdr:rowOff>0</xdr:rowOff>
    </xdr:from>
    <xdr:to>
      <xdr:col>6</xdr:col>
      <xdr:colOff>19050</xdr:colOff>
      <xdr:row>74</xdr:row>
      <xdr:rowOff>119062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19050</xdr:colOff>
      <xdr:row>65</xdr:row>
      <xdr:rowOff>180975</xdr:rowOff>
    </xdr:from>
    <xdr:to>
      <xdr:col>9</xdr:col>
      <xdr:colOff>28575</xdr:colOff>
      <xdr:row>74</xdr:row>
      <xdr:rowOff>109537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9525</xdr:colOff>
      <xdr:row>65</xdr:row>
      <xdr:rowOff>180975</xdr:rowOff>
    </xdr:from>
    <xdr:to>
      <xdr:col>12</xdr:col>
      <xdr:colOff>19050</xdr:colOff>
      <xdr:row>74</xdr:row>
      <xdr:rowOff>109537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9525</xdr:colOff>
      <xdr:row>66</xdr:row>
      <xdr:rowOff>0</xdr:rowOff>
    </xdr:from>
    <xdr:to>
      <xdr:col>15</xdr:col>
      <xdr:colOff>19050</xdr:colOff>
      <xdr:row>74</xdr:row>
      <xdr:rowOff>119062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19050</xdr:colOff>
      <xdr:row>65</xdr:row>
      <xdr:rowOff>180975</xdr:rowOff>
    </xdr:from>
    <xdr:to>
      <xdr:col>18</xdr:col>
      <xdr:colOff>28575</xdr:colOff>
      <xdr:row>74</xdr:row>
      <xdr:rowOff>109537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9525</xdr:colOff>
      <xdr:row>65</xdr:row>
      <xdr:rowOff>180975</xdr:rowOff>
    </xdr:from>
    <xdr:to>
      <xdr:col>21</xdr:col>
      <xdr:colOff>19050</xdr:colOff>
      <xdr:row>74</xdr:row>
      <xdr:rowOff>109537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65</xdr:row>
      <xdr:rowOff>180975</xdr:rowOff>
    </xdr:from>
    <xdr:to>
      <xdr:col>24</xdr:col>
      <xdr:colOff>9525</xdr:colOff>
      <xdr:row>74</xdr:row>
      <xdr:rowOff>109537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9525</xdr:colOff>
      <xdr:row>65</xdr:row>
      <xdr:rowOff>180975</xdr:rowOff>
    </xdr:from>
    <xdr:to>
      <xdr:col>27</xdr:col>
      <xdr:colOff>19050</xdr:colOff>
      <xdr:row>74</xdr:row>
      <xdr:rowOff>109537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9525</xdr:colOff>
      <xdr:row>66</xdr:row>
      <xdr:rowOff>0</xdr:rowOff>
    </xdr:from>
    <xdr:to>
      <xdr:col>30</xdr:col>
      <xdr:colOff>19050</xdr:colOff>
      <xdr:row>74</xdr:row>
      <xdr:rowOff>119062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9525</xdr:colOff>
      <xdr:row>65</xdr:row>
      <xdr:rowOff>180975</xdr:rowOff>
    </xdr:from>
    <xdr:to>
      <xdr:col>33</xdr:col>
      <xdr:colOff>19050</xdr:colOff>
      <xdr:row>74</xdr:row>
      <xdr:rowOff>109537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9525</xdr:colOff>
      <xdr:row>65</xdr:row>
      <xdr:rowOff>180975</xdr:rowOff>
    </xdr:from>
    <xdr:to>
      <xdr:col>36</xdr:col>
      <xdr:colOff>19050</xdr:colOff>
      <xdr:row>74</xdr:row>
      <xdr:rowOff>109537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66</xdr:row>
      <xdr:rowOff>0</xdr:rowOff>
    </xdr:from>
    <xdr:to>
      <xdr:col>3</xdr:col>
      <xdr:colOff>9525</xdr:colOff>
      <xdr:row>74</xdr:row>
      <xdr:rowOff>119062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66</xdr:row>
      <xdr:rowOff>0</xdr:rowOff>
    </xdr:from>
    <xdr:to>
      <xdr:col>6</xdr:col>
      <xdr:colOff>19050</xdr:colOff>
      <xdr:row>74</xdr:row>
      <xdr:rowOff>119062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19050</xdr:colOff>
      <xdr:row>65</xdr:row>
      <xdr:rowOff>180975</xdr:rowOff>
    </xdr:from>
    <xdr:to>
      <xdr:col>9</xdr:col>
      <xdr:colOff>28575</xdr:colOff>
      <xdr:row>74</xdr:row>
      <xdr:rowOff>109537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9525</xdr:colOff>
      <xdr:row>65</xdr:row>
      <xdr:rowOff>180975</xdr:rowOff>
    </xdr:from>
    <xdr:to>
      <xdr:col>12</xdr:col>
      <xdr:colOff>19050</xdr:colOff>
      <xdr:row>74</xdr:row>
      <xdr:rowOff>109537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9525</xdr:colOff>
      <xdr:row>66</xdr:row>
      <xdr:rowOff>0</xdr:rowOff>
    </xdr:from>
    <xdr:to>
      <xdr:col>15</xdr:col>
      <xdr:colOff>19050</xdr:colOff>
      <xdr:row>74</xdr:row>
      <xdr:rowOff>119062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19050</xdr:colOff>
      <xdr:row>65</xdr:row>
      <xdr:rowOff>180975</xdr:rowOff>
    </xdr:from>
    <xdr:to>
      <xdr:col>18</xdr:col>
      <xdr:colOff>28575</xdr:colOff>
      <xdr:row>74</xdr:row>
      <xdr:rowOff>109537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9525</xdr:colOff>
      <xdr:row>65</xdr:row>
      <xdr:rowOff>180975</xdr:rowOff>
    </xdr:from>
    <xdr:to>
      <xdr:col>21</xdr:col>
      <xdr:colOff>19050</xdr:colOff>
      <xdr:row>74</xdr:row>
      <xdr:rowOff>109537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65</xdr:row>
      <xdr:rowOff>180975</xdr:rowOff>
    </xdr:from>
    <xdr:to>
      <xdr:col>24</xdr:col>
      <xdr:colOff>9525</xdr:colOff>
      <xdr:row>74</xdr:row>
      <xdr:rowOff>109537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9525</xdr:colOff>
      <xdr:row>65</xdr:row>
      <xdr:rowOff>180975</xdr:rowOff>
    </xdr:from>
    <xdr:to>
      <xdr:col>27</xdr:col>
      <xdr:colOff>19050</xdr:colOff>
      <xdr:row>74</xdr:row>
      <xdr:rowOff>109537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9525</xdr:colOff>
      <xdr:row>66</xdr:row>
      <xdr:rowOff>0</xdr:rowOff>
    </xdr:from>
    <xdr:to>
      <xdr:col>30</xdr:col>
      <xdr:colOff>19050</xdr:colOff>
      <xdr:row>74</xdr:row>
      <xdr:rowOff>119062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9525</xdr:colOff>
      <xdr:row>65</xdr:row>
      <xdr:rowOff>180975</xdr:rowOff>
    </xdr:from>
    <xdr:to>
      <xdr:col>33</xdr:col>
      <xdr:colOff>19050</xdr:colOff>
      <xdr:row>74</xdr:row>
      <xdr:rowOff>109537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9525</xdr:colOff>
      <xdr:row>65</xdr:row>
      <xdr:rowOff>180975</xdr:rowOff>
    </xdr:from>
    <xdr:to>
      <xdr:col>36</xdr:col>
      <xdr:colOff>19050</xdr:colOff>
      <xdr:row>74</xdr:row>
      <xdr:rowOff>109537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66</xdr:row>
      <xdr:rowOff>0</xdr:rowOff>
    </xdr:from>
    <xdr:to>
      <xdr:col>3</xdr:col>
      <xdr:colOff>0</xdr:colOff>
      <xdr:row>74</xdr:row>
      <xdr:rowOff>119062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66</xdr:row>
      <xdr:rowOff>0</xdr:rowOff>
    </xdr:from>
    <xdr:to>
      <xdr:col>6</xdr:col>
      <xdr:colOff>9525</xdr:colOff>
      <xdr:row>74</xdr:row>
      <xdr:rowOff>119062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9525</xdr:colOff>
      <xdr:row>65</xdr:row>
      <xdr:rowOff>180975</xdr:rowOff>
    </xdr:from>
    <xdr:to>
      <xdr:col>9</xdr:col>
      <xdr:colOff>19050</xdr:colOff>
      <xdr:row>74</xdr:row>
      <xdr:rowOff>109537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65</xdr:row>
      <xdr:rowOff>180975</xdr:rowOff>
    </xdr:from>
    <xdr:to>
      <xdr:col>12</xdr:col>
      <xdr:colOff>9525</xdr:colOff>
      <xdr:row>74</xdr:row>
      <xdr:rowOff>109537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66</xdr:row>
      <xdr:rowOff>0</xdr:rowOff>
    </xdr:from>
    <xdr:to>
      <xdr:col>15</xdr:col>
      <xdr:colOff>9525</xdr:colOff>
      <xdr:row>74</xdr:row>
      <xdr:rowOff>119062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9525</xdr:colOff>
      <xdr:row>65</xdr:row>
      <xdr:rowOff>180975</xdr:rowOff>
    </xdr:from>
    <xdr:to>
      <xdr:col>18</xdr:col>
      <xdr:colOff>19050</xdr:colOff>
      <xdr:row>74</xdr:row>
      <xdr:rowOff>109537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0</xdr:colOff>
      <xdr:row>65</xdr:row>
      <xdr:rowOff>180975</xdr:rowOff>
    </xdr:from>
    <xdr:to>
      <xdr:col>21</xdr:col>
      <xdr:colOff>9525</xdr:colOff>
      <xdr:row>74</xdr:row>
      <xdr:rowOff>109537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600075</xdr:colOff>
      <xdr:row>65</xdr:row>
      <xdr:rowOff>180975</xdr:rowOff>
    </xdr:from>
    <xdr:to>
      <xdr:col>24</xdr:col>
      <xdr:colOff>0</xdr:colOff>
      <xdr:row>74</xdr:row>
      <xdr:rowOff>109537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65</xdr:row>
      <xdr:rowOff>180975</xdr:rowOff>
    </xdr:from>
    <xdr:to>
      <xdr:col>27</xdr:col>
      <xdr:colOff>9525</xdr:colOff>
      <xdr:row>74</xdr:row>
      <xdr:rowOff>109537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66</xdr:row>
      <xdr:rowOff>0</xdr:rowOff>
    </xdr:from>
    <xdr:to>
      <xdr:col>30</xdr:col>
      <xdr:colOff>9525</xdr:colOff>
      <xdr:row>74</xdr:row>
      <xdr:rowOff>119062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0</xdr:colOff>
      <xdr:row>65</xdr:row>
      <xdr:rowOff>180975</xdr:rowOff>
    </xdr:from>
    <xdr:to>
      <xdr:col>33</xdr:col>
      <xdr:colOff>9525</xdr:colOff>
      <xdr:row>74</xdr:row>
      <xdr:rowOff>109537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0</xdr:colOff>
      <xdr:row>65</xdr:row>
      <xdr:rowOff>180975</xdr:rowOff>
    </xdr:from>
    <xdr:to>
      <xdr:col>36</xdr:col>
      <xdr:colOff>9525</xdr:colOff>
      <xdr:row>74</xdr:row>
      <xdr:rowOff>109537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66</xdr:row>
      <xdr:rowOff>0</xdr:rowOff>
    </xdr:from>
    <xdr:to>
      <xdr:col>3</xdr:col>
      <xdr:colOff>9525</xdr:colOff>
      <xdr:row>74</xdr:row>
      <xdr:rowOff>119062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66</xdr:row>
      <xdr:rowOff>0</xdr:rowOff>
    </xdr:from>
    <xdr:to>
      <xdr:col>6</xdr:col>
      <xdr:colOff>19050</xdr:colOff>
      <xdr:row>74</xdr:row>
      <xdr:rowOff>119062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19050</xdr:colOff>
      <xdr:row>65</xdr:row>
      <xdr:rowOff>180975</xdr:rowOff>
    </xdr:from>
    <xdr:to>
      <xdr:col>9</xdr:col>
      <xdr:colOff>28575</xdr:colOff>
      <xdr:row>74</xdr:row>
      <xdr:rowOff>109537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9525</xdr:colOff>
      <xdr:row>65</xdr:row>
      <xdr:rowOff>180975</xdr:rowOff>
    </xdr:from>
    <xdr:to>
      <xdr:col>12</xdr:col>
      <xdr:colOff>19050</xdr:colOff>
      <xdr:row>74</xdr:row>
      <xdr:rowOff>109537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9525</xdr:colOff>
      <xdr:row>66</xdr:row>
      <xdr:rowOff>0</xdr:rowOff>
    </xdr:from>
    <xdr:to>
      <xdr:col>15</xdr:col>
      <xdr:colOff>19050</xdr:colOff>
      <xdr:row>74</xdr:row>
      <xdr:rowOff>119062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19050</xdr:colOff>
      <xdr:row>65</xdr:row>
      <xdr:rowOff>180975</xdr:rowOff>
    </xdr:from>
    <xdr:to>
      <xdr:col>18</xdr:col>
      <xdr:colOff>28575</xdr:colOff>
      <xdr:row>74</xdr:row>
      <xdr:rowOff>109537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9525</xdr:colOff>
      <xdr:row>65</xdr:row>
      <xdr:rowOff>180975</xdr:rowOff>
    </xdr:from>
    <xdr:to>
      <xdr:col>21</xdr:col>
      <xdr:colOff>19050</xdr:colOff>
      <xdr:row>74</xdr:row>
      <xdr:rowOff>109537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65</xdr:row>
      <xdr:rowOff>180975</xdr:rowOff>
    </xdr:from>
    <xdr:to>
      <xdr:col>24</xdr:col>
      <xdr:colOff>9525</xdr:colOff>
      <xdr:row>74</xdr:row>
      <xdr:rowOff>109537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9525</xdr:colOff>
      <xdr:row>65</xdr:row>
      <xdr:rowOff>180975</xdr:rowOff>
    </xdr:from>
    <xdr:to>
      <xdr:col>27</xdr:col>
      <xdr:colOff>19050</xdr:colOff>
      <xdr:row>74</xdr:row>
      <xdr:rowOff>109537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9525</xdr:colOff>
      <xdr:row>66</xdr:row>
      <xdr:rowOff>0</xdr:rowOff>
    </xdr:from>
    <xdr:to>
      <xdr:col>30</xdr:col>
      <xdr:colOff>19050</xdr:colOff>
      <xdr:row>74</xdr:row>
      <xdr:rowOff>119062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9525</xdr:colOff>
      <xdr:row>65</xdr:row>
      <xdr:rowOff>180975</xdr:rowOff>
    </xdr:from>
    <xdr:to>
      <xdr:col>33</xdr:col>
      <xdr:colOff>19050</xdr:colOff>
      <xdr:row>74</xdr:row>
      <xdr:rowOff>109537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9525</xdr:colOff>
      <xdr:row>65</xdr:row>
      <xdr:rowOff>180975</xdr:rowOff>
    </xdr:from>
    <xdr:to>
      <xdr:col>36</xdr:col>
      <xdr:colOff>19050</xdr:colOff>
      <xdr:row>74</xdr:row>
      <xdr:rowOff>109537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66</xdr:row>
      <xdr:rowOff>9525</xdr:rowOff>
    </xdr:from>
    <xdr:to>
      <xdr:col>3</xdr:col>
      <xdr:colOff>9525</xdr:colOff>
      <xdr:row>74</xdr:row>
      <xdr:rowOff>128587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66</xdr:row>
      <xdr:rowOff>9525</xdr:rowOff>
    </xdr:from>
    <xdr:to>
      <xdr:col>6</xdr:col>
      <xdr:colOff>19050</xdr:colOff>
      <xdr:row>74</xdr:row>
      <xdr:rowOff>128587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19050</xdr:colOff>
      <xdr:row>66</xdr:row>
      <xdr:rowOff>0</xdr:rowOff>
    </xdr:from>
    <xdr:to>
      <xdr:col>9</xdr:col>
      <xdr:colOff>28575</xdr:colOff>
      <xdr:row>74</xdr:row>
      <xdr:rowOff>119062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9525</xdr:colOff>
      <xdr:row>66</xdr:row>
      <xdr:rowOff>0</xdr:rowOff>
    </xdr:from>
    <xdr:to>
      <xdr:col>12</xdr:col>
      <xdr:colOff>19050</xdr:colOff>
      <xdr:row>74</xdr:row>
      <xdr:rowOff>119062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9525</xdr:colOff>
      <xdr:row>66</xdr:row>
      <xdr:rowOff>9525</xdr:rowOff>
    </xdr:from>
    <xdr:to>
      <xdr:col>15</xdr:col>
      <xdr:colOff>19050</xdr:colOff>
      <xdr:row>74</xdr:row>
      <xdr:rowOff>128587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19050</xdr:colOff>
      <xdr:row>66</xdr:row>
      <xdr:rowOff>0</xdr:rowOff>
    </xdr:from>
    <xdr:to>
      <xdr:col>18</xdr:col>
      <xdr:colOff>28575</xdr:colOff>
      <xdr:row>74</xdr:row>
      <xdr:rowOff>119062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65</xdr:row>
      <xdr:rowOff>180975</xdr:rowOff>
    </xdr:from>
    <xdr:to>
      <xdr:col>3</xdr:col>
      <xdr:colOff>9525</xdr:colOff>
      <xdr:row>74</xdr:row>
      <xdr:rowOff>109537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65</xdr:row>
      <xdr:rowOff>180975</xdr:rowOff>
    </xdr:from>
    <xdr:to>
      <xdr:col>6</xdr:col>
      <xdr:colOff>19050</xdr:colOff>
      <xdr:row>74</xdr:row>
      <xdr:rowOff>109537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19050</xdr:colOff>
      <xdr:row>65</xdr:row>
      <xdr:rowOff>171450</xdr:rowOff>
    </xdr:from>
    <xdr:to>
      <xdr:col>9</xdr:col>
      <xdr:colOff>28575</xdr:colOff>
      <xdr:row>74</xdr:row>
      <xdr:rowOff>100012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9525</xdr:colOff>
      <xdr:row>65</xdr:row>
      <xdr:rowOff>171450</xdr:rowOff>
    </xdr:from>
    <xdr:to>
      <xdr:col>12</xdr:col>
      <xdr:colOff>19050</xdr:colOff>
      <xdr:row>74</xdr:row>
      <xdr:rowOff>100012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9525</xdr:colOff>
      <xdr:row>65</xdr:row>
      <xdr:rowOff>180975</xdr:rowOff>
    </xdr:from>
    <xdr:to>
      <xdr:col>15</xdr:col>
      <xdr:colOff>19050</xdr:colOff>
      <xdr:row>74</xdr:row>
      <xdr:rowOff>109537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19050</xdr:colOff>
      <xdr:row>65</xdr:row>
      <xdr:rowOff>171450</xdr:rowOff>
    </xdr:from>
    <xdr:to>
      <xdr:col>18</xdr:col>
      <xdr:colOff>28575</xdr:colOff>
      <xdr:row>74</xdr:row>
      <xdr:rowOff>100012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66</xdr:row>
      <xdr:rowOff>9525</xdr:rowOff>
    </xdr:from>
    <xdr:to>
      <xdr:col>3</xdr:col>
      <xdr:colOff>0</xdr:colOff>
      <xdr:row>74</xdr:row>
      <xdr:rowOff>128587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66</xdr:row>
      <xdr:rowOff>9525</xdr:rowOff>
    </xdr:from>
    <xdr:to>
      <xdr:col>6</xdr:col>
      <xdr:colOff>9525</xdr:colOff>
      <xdr:row>74</xdr:row>
      <xdr:rowOff>128587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9525</xdr:colOff>
      <xdr:row>66</xdr:row>
      <xdr:rowOff>0</xdr:rowOff>
    </xdr:from>
    <xdr:to>
      <xdr:col>9</xdr:col>
      <xdr:colOff>19050</xdr:colOff>
      <xdr:row>74</xdr:row>
      <xdr:rowOff>119062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66</xdr:row>
      <xdr:rowOff>0</xdr:rowOff>
    </xdr:from>
    <xdr:to>
      <xdr:col>12</xdr:col>
      <xdr:colOff>9525</xdr:colOff>
      <xdr:row>74</xdr:row>
      <xdr:rowOff>119062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66</xdr:row>
      <xdr:rowOff>9525</xdr:rowOff>
    </xdr:from>
    <xdr:to>
      <xdr:col>15</xdr:col>
      <xdr:colOff>9525</xdr:colOff>
      <xdr:row>74</xdr:row>
      <xdr:rowOff>128587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9525</xdr:colOff>
      <xdr:row>66</xdr:row>
      <xdr:rowOff>0</xdr:rowOff>
    </xdr:from>
    <xdr:to>
      <xdr:col>18</xdr:col>
      <xdr:colOff>19050</xdr:colOff>
      <xdr:row>74</xdr:row>
      <xdr:rowOff>119062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66</xdr:row>
      <xdr:rowOff>0</xdr:rowOff>
    </xdr:from>
    <xdr:to>
      <xdr:col>3</xdr:col>
      <xdr:colOff>9525</xdr:colOff>
      <xdr:row>74</xdr:row>
      <xdr:rowOff>119062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66</xdr:row>
      <xdr:rowOff>0</xdr:rowOff>
    </xdr:from>
    <xdr:to>
      <xdr:col>6</xdr:col>
      <xdr:colOff>19050</xdr:colOff>
      <xdr:row>74</xdr:row>
      <xdr:rowOff>119062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19050</xdr:colOff>
      <xdr:row>65</xdr:row>
      <xdr:rowOff>180975</xdr:rowOff>
    </xdr:from>
    <xdr:to>
      <xdr:col>9</xdr:col>
      <xdr:colOff>28575</xdr:colOff>
      <xdr:row>74</xdr:row>
      <xdr:rowOff>109537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9525</xdr:colOff>
      <xdr:row>65</xdr:row>
      <xdr:rowOff>180975</xdr:rowOff>
    </xdr:from>
    <xdr:to>
      <xdr:col>12</xdr:col>
      <xdr:colOff>19050</xdr:colOff>
      <xdr:row>74</xdr:row>
      <xdr:rowOff>109537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9525</xdr:colOff>
      <xdr:row>66</xdr:row>
      <xdr:rowOff>0</xdr:rowOff>
    </xdr:from>
    <xdr:to>
      <xdr:col>15</xdr:col>
      <xdr:colOff>19050</xdr:colOff>
      <xdr:row>74</xdr:row>
      <xdr:rowOff>119062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19050</xdr:colOff>
      <xdr:row>65</xdr:row>
      <xdr:rowOff>180975</xdr:rowOff>
    </xdr:from>
    <xdr:to>
      <xdr:col>18</xdr:col>
      <xdr:colOff>28575</xdr:colOff>
      <xdr:row>74</xdr:row>
      <xdr:rowOff>109537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9525</xdr:colOff>
      <xdr:row>38</xdr:row>
      <xdr:rowOff>180975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39</xdr:row>
      <xdr:rowOff>19050</xdr:rowOff>
    </xdr:from>
    <xdr:to>
      <xdr:col>20</xdr:col>
      <xdr:colOff>9525</xdr:colOff>
      <xdr:row>78</xdr:row>
      <xdr:rowOff>9525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78</xdr:row>
      <xdr:rowOff>0</xdr:rowOff>
    </xdr:from>
    <xdr:to>
      <xdr:col>20</xdr:col>
      <xdr:colOff>9525</xdr:colOff>
      <xdr:row>116</xdr:row>
      <xdr:rowOff>180975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9525</xdr:colOff>
      <xdr:row>0</xdr:row>
      <xdr:rowOff>0</xdr:rowOff>
    </xdr:from>
    <xdr:to>
      <xdr:col>25</xdr:col>
      <xdr:colOff>200025</xdr:colOff>
      <xdr:row>11</xdr:row>
      <xdr:rowOff>133350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19050</xdr:colOff>
      <xdr:row>39</xdr:row>
      <xdr:rowOff>28575</xdr:rowOff>
    </xdr:from>
    <xdr:to>
      <xdr:col>25</xdr:col>
      <xdr:colOff>209550</xdr:colOff>
      <xdr:row>50</xdr:row>
      <xdr:rowOff>161925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0</xdr:colOff>
      <xdr:row>78</xdr:row>
      <xdr:rowOff>0</xdr:rowOff>
    </xdr:from>
    <xdr:to>
      <xdr:col>25</xdr:col>
      <xdr:colOff>190500</xdr:colOff>
      <xdr:row>89</xdr:row>
      <xdr:rowOff>133350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Date" tableColumnId="12"/>
      <queryTableField id="2" name="Id" tableColumnId="13"/>
      <queryTableField id="3" name="Nominal" tableColumnId="14"/>
      <queryTableField id="4" name="Value" tableColumnId="15"/>
      <queryTableField id="5" name="Деление" tableColumnId="16"/>
    </queryTableFields>
  </queryTableRefresh>
</queryTable>
</file>

<file path=xl/queryTables/queryTable2.xml><?xml version="1.0" encoding="utf-8"?>
<queryTable xmlns="http://schemas.openxmlformats.org/spreadsheetml/2006/main" name="ExternalData_1" connectionId="7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Текст перед разделителем" tableColumnId="17"/>
      <queryTableField id="2" name="Числовое значение" tableColumnId="18"/>
      <queryTableField id="3" name="ДОЛЛАР США" tableColumnId="19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Date" tableColumnId="1"/>
      <queryTableField id="2" name="Code" tableColumnId="2"/>
      <queryTableField id="3" name="Sell" tableColumnId="3"/>
    </queryTableFields>
  </queryTableRefresh>
</queryTable>
</file>

<file path=xl/queryTables/queryTable4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Date" tableColumnId="1"/>
      <queryTableField id="2" name="Gold" tableColumnId="2"/>
      <queryTableField id="3" name="Silver" tableColumnId="3"/>
      <queryTableField id="4" name="Platinum" tableColumnId="4"/>
      <queryTableField id="5" name="Palladium" tableColumnId="5"/>
    </queryTableFields>
  </queryTableRefresh>
</queryTable>
</file>

<file path=xl/queryTables/queryTable5.xml><?xml version="1.0" encoding="utf-8"?>
<queryTable xmlns="http://schemas.openxmlformats.org/spreadsheetml/2006/main" name="ExternalData_1" connectionId="6" autoFormatId="0" applyNumberFormats="0" applyBorderFormats="0" applyFontFormats="1" applyPatternFormats="1" applyAlignmentFormats="0" applyWidthHeightFormats="0">
  <queryTableRefresh preserveSortFilterLayout="0" nextId="7">
    <queryTableFields count="6">
      <queryTableField id="1" name="date" tableColumnId="1"/>
      <queryTableField id="2" name="aluminium" tableColumnId="2"/>
      <queryTableField id="3" name="copper" tableColumnId="3"/>
      <queryTableField id="4" name="lead" tableColumnId="4"/>
      <queryTableField id="5" name="nikel" tableColumnId="5"/>
      <queryTableField id="6" name="zink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id="15" name="cb_curr" displayName="cb_curr" ref="A1:E33" tableType="queryTable" totalsRowShown="0">
  <autoFilter ref="A1:E33"/>
  <tableColumns count="5">
    <tableColumn id="12" uniqueName="12" name="Date" queryTableFieldId="1" dataDxfId="7"/>
    <tableColumn id="13" uniqueName="13" name="Id" queryTableFieldId="2" dataDxfId="6"/>
    <tableColumn id="14" uniqueName="14" name="Nominal" queryTableFieldId="3" dataDxfId="5"/>
    <tableColumn id="15" uniqueName="15" name="Value" queryTableFieldId="4" dataDxfId="4"/>
    <tableColumn id="16" uniqueName="16" name="Деление" queryTableFieldId="5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nbk_tenge" displayName="nbk_tenge" ref="A1:C10" tableType="queryTable" totalsRowShown="0">
  <autoFilter ref="A1:C10"/>
  <tableColumns count="3">
    <tableColumn id="17" uniqueName="17" name="Текст перед разделителем" queryTableFieldId="1" dataDxfId="21"/>
    <tableColumn id="18" uniqueName="18" name="Числовое значение" queryTableFieldId="2" dataDxfId="20"/>
    <tableColumn id="19" uniqueName="19" name="ДОЛЛАР США" queryTableFieldId="3" dataDxfId="1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17" name="cb_metall" displayName="cb_metall" ref="A1:C17" tableType="queryTable" totalsRowShown="0">
  <autoFilter ref="A1:C17"/>
  <tableColumns count="3">
    <tableColumn id="1" uniqueName="1" name="Date" queryTableFieldId="1" dataDxfId="2"/>
    <tableColumn id="2" uniqueName="2" name="Code" queryTableFieldId="2" dataDxfId="1"/>
    <tableColumn id="3" uniqueName="3" name="Sell" queryTableFieldId="3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3" name="KITCO" displayName="KITCO" ref="A1:E5" tableType="queryTable" totalsRowShown="0">
  <autoFilter ref="A1:E5"/>
  <tableColumns count="5">
    <tableColumn id="1" uniqueName="1" name="Date" queryTableFieldId="1" dataDxfId="18"/>
    <tableColumn id="2" uniqueName="2" name="Gold" queryTableFieldId="2" dataDxfId="17"/>
    <tableColumn id="3" uniqueName="3" name="Silver" queryTableFieldId="3" dataDxfId="16"/>
    <tableColumn id="4" uniqueName="4" name="Platinum" queryTableFieldId="4" dataDxfId="15"/>
    <tableColumn id="5" uniqueName="5" name="Palladium" queryTableFieldId="5" dataDxfId="1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11" name="LME_non_ferrous" displayName="LME_non_ferrous" ref="A1:F256" tableType="queryTable" totalsRowShown="0">
  <autoFilter ref="A1:F256"/>
  <tableColumns count="6">
    <tableColumn id="1" uniqueName="1" name="date" queryTableFieldId="1" dataDxfId="13"/>
    <tableColumn id="2" uniqueName="2" name="aluminium" queryTableFieldId="2" dataDxfId="12"/>
    <tableColumn id="3" uniqueName="3" name="copper" queryTableFieldId="3" dataDxfId="11"/>
    <tableColumn id="4" uniqueName="4" name="lead" queryTableFieldId="4" dataDxfId="10"/>
    <tableColumn id="5" uniqueName="5" name="nikel" queryTableFieldId="5" dataDxfId="9"/>
    <tableColumn id="6" uniqueName="6" name="zink" queryTableFieldId="6" dataDxf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33.bin"/><Relationship Id="rId1" Type="http://schemas.openxmlformats.org/officeDocument/2006/relationships/externalLinkPath" Target="file:///\\192.168.26.15\Users\UB\&#1050;&#1086;&#1090;&#1080;&#1088;&#1086;&#1074;&#1082;&#1080;%20LME\&#1044;&#1080;&#1085;-&#1082;&#1072;%20&#1082;&#1086;&#1090;&#1080;&#1088;.%20&#1082;&#1091;&#1088;&#1089;&#1072;%20&#1076;&#1086;&#1083;.%20&#1080;%20&#1044;&#1052;%202017\&#1050;&#1086;&#1090;&#1080;&#1088;&#1086;&#1074;&#1082;&#1080;%202017.xlsx" TargetMode="External"/><Relationship Id="rId4" Type="http://schemas.openxmlformats.org/officeDocument/2006/relationships/comments" Target="../comments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E33"/>
  <sheetViews>
    <sheetView workbookViewId="0">
      <selection sqref="A1:E33"/>
    </sheetView>
  </sheetViews>
  <sheetFormatPr defaultRowHeight="15" x14ac:dyDescent="0.25"/>
  <cols>
    <col min="1" max="1" width="10.140625" bestFit="1" customWidth="1"/>
    <col min="2" max="2" width="17.5703125" bestFit="1" customWidth="1"/>
    <col min="3" max="3" width="10.85546875" bestFit="1" customWidth="1"/>
    <col min="4" max="4" width="8.42578125" bestFit="1" customWidth="1"/>
    <col min="5" max="5" width="11.5703125" bestFit="1" customWidth="1"/>
  </cols>
  <sheetData>
    <row r="1" spans="1:5" x14ac:dyDescent="0.25">
      <c r="A1" s="169" t="s">
        <v>258</v>
      </c>
      <c r="B1" s="169" t="s">
        <v>521</v>
      </c>
      <c r="C1" s="169" t="s">
        <v>522</v>
      </c>
      <c r="D1" s="169" t="s">
        <v>523</v>
      </c>
      <c r="E1" s="169" t="s">
        <v>538</v>
      </c>
    </row>
    <row r="2" spans="1:5" x14ac:dyDescent="0.25">
      <c r="A2" s="52">
        <v>44923</v>
      </c>
      <c r="B2" s="169" t="s">
        <v>524</v>
      </c>
      <c r="C2" s="169">
        <v>1</v>
      </c>
      <c r="D2" s="169">
        <v>69.934600000000003</v>
      </c>
      <c r="E2" s="169">
        <v>69.934600000000003</v>
      </c>
    </row>
    <row r="3" spans="1:5" x14ac:dyDescent="0.25">
      <c r="A3" s="52">
        <v>44923</v>
      </c>
      <c r="B3" s="169" t="s">
        <v>525</v>
      </c>
      <c r="C3" s="169">
        <v>1</v>
      </c>
      <c r="D3" s="169">
        <v>74.182900000000004</v>
      </c>
      <c r="E3" s="169">
        <v>74.182900000000004</v>
      </c>
    </row>
    <row r="4" spans="1:5" x14ac:dyDescent="0.25">
      <c r="A4" s="52">
        <v>44923</v>
      </c>
      <c r="B4" s="169" t="s">
        <v>526</v>
      </c>
      <c r="C4" s="169">
        <v>1</v>
      </c>
      <c r="D4" s="169">
        <v>46.716299999999997</v>
      </c>
      <c r="E4" s="169">
        <v>46.716299999999997</v>
      </c>
    </row>
    <row r="5" spans="1:5" x14ac:dyDescent="0.25">
      <c r="A5" s="52">
        <v>44923</v>
      </c>
      <c r="B5" s="169" t="s">
        <v>527</v>
      </c>
      <c r="C5" s="169">
        <v>10</v>
      </c>
      <c r="D5" s="169">
        <v>99.457499999999996</v>
      </c>
      <c r="E5" s="169">
        <v>9.9457500000000003</v>
      </c>
    </row>
    <row r="6" spans="1:5" x14ac:dyDescent="0.25">
      <c r="A6" s="52">
        <v>44923</v>
      </c>
      <c r="B6" s="169" t="s">
        <v>528</v>
      </c>
      <c r="C6" s="169">
        <v>1</v>
      </c>
      <c r="D6" s="169">
        <v>84.131299999999996</v>
      </c>
      <c r="E6" s="169">
        <v>84.131299999999996</v>
      </c>
    </row>
    <row r="7" spans="1:5" x14ac:dyDescent="0.25">
      <c r="A7" s="52">
        <v>44923</v>
      </c>
      <c r="B7" s="169" t="s">
        <v>529</v>
      </c>
      <c r="C7" s="169">
        <v>100</v>
      </c>
      <c r="D7" s="169">
        <v>15.1669</v>
      </c>
      <c r="E7" s="169">
        <v>0.151669</v>
      </c>
    </row>
    <row r="8" spans="1:5" x14ac:dyDescent="0.25">
      <c r="A8" s="52">
        <v>44923</v>
      </c>
      <c r="B8" s="169" t="s">
        <v>530</v>
      </c>
      <c r="C8" s="169">
        <v>100</v>
      </c>
      <c r="D8" s="169">
        <v>52.511299999999999</v>
      </c>
      <c r="E8" s="169">
        <v>0.52511299999999994</v>
      </c>
    </row>
    <row r="9" spans="1:5" x14ac:dyDescent="0.25">
      <c r="A9" s="52">
        <v>44923</v>
      </c>
      <c r="B9" s="169" t="s">
        <v>531</v>
      </c>
      <c r="C9" s="169">
        <v>1</v>
      </c>
      <c r="D9" s="169">
        <v>75.311899999999994</v>
      </c>
      <c r="E9" s="169">
        <v>75.311899999999994</v>
      </c>
    </row>
    <row r="10" spans="1:5" x14ac:dyDescent="0.25">
      <c r="A10" s="52">
        <v>44924</v>
      </c>
      <c r="B10" s="169" t="s">
        <v>524</v>
      </c>
      <c r="C10" s="169">
        <v>1</v>
      </c>
      <c r="D10" s="169">
        <v>71.326099999999997</v>
      </c>
      <c r="E10" s="169">
        <v>71.326099999999997</v>
      </c>
    </row>
    <row r="11" spans="1:5" x14ac:dyDescent="0.25">
      <c r="A11" s="52">
        <v>44924</v>
      </c>
      <c r="B11" s="169" t="s">
        <v>525</v>
      </c>
      <c r="C11" s="169">
        <v>1</v>
      </c>
      <c r="D11" s="169">
        <v>75.66</v>
      </c>
      <c r="E11" s="169">
        <v>75.66</v>
      </c>
    </row>
    <row r="12" spans="1:5" x14ac:dyDescent="0.25">
      <c r="A12" s="52">
        <v>44924</v>
      </c>
      <c r="B12" s="169" t="s">
        <v>526</v>
      </c>
      <c r="C12" s="169">
        <v>1</v>
      </c>
      <c r="D12" s="169">
        <v>48.0809</v>
      </c>
      <c r="E12" s="169">
        <v>48.0809</v>
      </c>
    </row>
    <row r="13" spans="1:5" x14ac:dyDescent="0.25">
      <c r="A13" s="52">
        <v>44924</v>
      </c>
      <c r="B13" s="169" t="s">
        <v>527</v>
      </c>
      <c r="C13" s="169">
        <v>1</v>
      </c>
      <c r="D13" s="169">
        <v>10.1469</v>
      </c>
      <c r="E13" s="169">
        <v>10.1469</v>
      </c>
    </row>
    <row r="14" spans="1:5" x14ac:dyDescent="0.25">
      <c r="A14" s="52">
        <v>44924</v>
      </c>
      <c r="B14" s="169" t="s">
        <v>528</v>
      </c>
      <c r="C14" s="169">
        <v>1</v>
      </c>
      <c r="D14" s="169">
        <v>85.805300000000003</v>
      </c>
      <c r="E14" s="169">
        <v>85.805300000000003</v>
      </c>
    </row>
    <row r="15" spans="1:5" x14ac:dyDescent="0.25">
      <c r="A15" s="52">
        <v>44924</v>
      </c>
      <c r="B15" s="169" t="s">
        <v>529</v>
      </c>
      <c r="C15" s="169">
        <v>100</v>
      </c>
      <c r="D15" s="169">
        <v>15.4848</v>
      </c>
      <c r="E15" s="169">
        <v>0.15484799999999999</v>
      </c>
    </row>
    <row r="16" spans="1:5" x14ac:dyDescent="0.25">
      <c r="A16" s="52">
        <v>44924</v>
      </c>
      <c r="B16" s="169" t="s">
        <v>530</v>
      </c>
      <c r="C16" s="169">
        <v>100</v>
      </c>
      <c r="D16" s="169">
        <v>53.2682</v>
      </c>
      <c r="E16" s="169">
        <v>0.53268199999999999</v>
      </c>
    </row>
    <row r="17" spans="1:5" x14ac:dyDescent="0.25">
      <c r="A17" s="52">
        <v>44924</v>
      </c>
      <c r="B17" s="169" t="s">
        <v>531</v>
      </c>
      <c r="C17" s="169">
        <v>1</v>
      </c>
      <c r="D17" s="169">
        <v>76.678200000000004</v>
      </c>
      <c r="E17" s="169">
        <v>76.678200000000004</v>
      </c>
    </row>
    <row r="18" spans="1:5" x14ac:dyDescent="0.25">
      <c r="A18" s="52">
        <v>44925</v>
      </c>
      <c r="B18" s="169" t="s">
        <v>524</v>
      </c>
      <c r="C18" s="169">
        <v>1</v>
      </c>
      <c r="D18" s="169">
        <v>71.977800000000002</v>
      </c>
      <c r="E18" s="169">
        <v>71.977800000000002</v>
      </c>
    </row>
    <row r="19" spans="1:5" x14ac:dyDescent="0.25">
      <c r="A19" s="52">
        <v>44925</v>
      </c>
      <c r="B19" s="169" t="s">
        <v>525</v>
      </c>
      <c r="C19" s="169">
        <v>1</v>
      </c>
      <c r="D19" s="169">
        <v>76.076499999999996</v>
      </c>
      <c r="E19" s="169">
        <v>76.076499999999996</v>
      </c>
    </row>
    <row r="20" spans="1:5" x14ac:dyDescent="0.25">
      <c r="A20" s="52">
        <v>44925</v>
      </c>
      <c r="B20" s="169" t="s">
        <v>526</v>
      </c>
      <c r="C20" s="169">
        <v>1</v>
      </c>
      <c r="D20" s="169">
        <v>48.592199999999998</v>
      </c>
      <c r="E20" s="169">
        <v>48.592199999999998</v>
      </c>
    </row>
    <row r="21" spans="1:5" x14ac:dyDescent="0.25">
      <c r="A21" s="52">
        <v>44925</v>
      </c>
      <c r="B21" s="169" t="s">
        <v>527</v>
      </c>
      <c r="C21" s="169">
        <v>1</v>
      </c>
      <c r="D21" s="169">
        <v>10.130599999999999</v>
      </c>
      <c r="E21" s="169">
        <v>10.130599999999999</v>
      </c>
    </row>
    <row r="22" spans="1:5" x14ac:dyDescent="0.25">
      <c r="A22" s="52">
        <v>44925</v>
      </c>
      <c r="B22" s="169" t="s">
        <v>528</v>
      </c>
      <c r="C22" s="169">
        <v>1</v>
      </c>
      <c r="D22" s="169">
        <v>86.639700000000005</v>
      </c>
      <c r="E22" s="169">
        <v>86.639700000000005</v>
      </c>
    </row>
    <row r="23" spans="1:5" x14ac:dyDescent="0.25">
      <c r="A23" s="52">
        <v>44925</v>
      </c>
      <c r="B23" s="169" t="s">
        <v>529</v>
      </c>
      <c r="C23" s="169">
        <v>100</v>
      </c>
      <c r="D23" s="169">
        <v>15.605600000000001</v>
      </c>
      <c r="E23" s="169">
        <v>0.156056</v>
      </c>
    </row>
    <row r="24" spans="1:5" x14ac:dyDescent="0.25">
      <c r="A24" s="52">
        <v>44925</v>
      </c>
      <c r="B24" s="169" t="s">
        <v>530</v>
      </c>
      <c r="C24" s="169">
        <v>100</v>
      </c>
      <c r="D24" s="169">
        <v>53.702800000000003</v>
      </c>
      <c r="E24" s="169">
        <v>0.53702800000000006</v>
      </c>
    </row>
    <row r="25" spans="1:5" x14ac:dyDescent="0.25">
      <c r="A25" s="52">
        <v>44925</v>
      </c>
      <c r="B25" s="169" t="s">
        <v>531</v>
      </c>
      <c r="C25" s="169">
        <v>1</v>
      </c>
      <c r="D25" s="169">
        <v>77.948700000000002</v>
      </c>
      <c r="E25" s="169">
        <v>77.948700000000002</v>
      </c>
    </row>
    <row r="26" spans="1:5" x14ac:dyDescent="0.25">
      <c r="A26" s="52">
        <v>44926</v>
      </c>
      <c r="B26" s="169" t="s">
        <v>524</v>
      </c>
      <c r="C26" s="169">
        <v>1</v>
      </c>
      <c r="D26" s="169">
        <v>70.337500000000006</v>
      </c>
      <c r="E26" s="169">
        <v>70.337500000000006</v>
      </c>
    </row>
    <row r="27" spans="1:5" x14ac:dyDescent="0.25">
      <c r="A27" s="52">
        <v>44926</v>
      </c>
      <c r="B27" s="169" t="s">
        <v>525</v>
      </c>
      <c r="C27" s="169">
        <v>1</v>
      </c>
      <c r="D27" s="169">
        <v>75.655299999999997</v>
      </c>
      <c r="E27" s="169">
        <v>75.655299999999997</v>
      </c>
    </row>
    <row r="28" spans="1:5" x14ac:dyDescent="0.25">
      <c r="A28" s="52">
        <v>44926</v>
      </c>
      <c r="B28" s="169" t="s">
        <v>526</v>
      </c>
      <c r="C28" s="169">
        <v>1</v>
      </c>
      <c r="D28" s="169">
        <v>47.653700000000001</v>
      </c>
      <c r="E28" s="169">
        <v>47.653700000000001</v>
      </c>
    </row>
    <row r="29" spans="1:5" x14ac:dyDescent="0.25">
      <c r="A29" s="52">
        <v>44926</v>
      </c>
      <c r="B29" s="169" t="s">
        <v>527</v>
      </c>
      <c r="C29" s="169">
        <v>10</v>
      </c>
      <c r="D29" s="169">
        <v>98.949200000000005</v>
      </c>
      <c r="E29" s="169">
        <v>9.8949200000000008</v>
      </c>
    </row>
    <row r="30" spans="1:5" x14ac:dyDescent="0.25">
      <c r="A30" s="52">
        <v>44926</v>
      </c>
      <c r="B30" s="169" t="s">
        <v>528</v>
      </c>
      <c r="C30" s="169">
        <v>1</v>
      </c>
      <c r="D30" s="169">
        <v>84.791899999999998</v>
      </c>
      <c r="E30" s="169">
        <v>84.791899999999998</v>
      </c>
    </row>
    <row r="31" spans="1:5" x14ac:dyDescent="0.25">
      <c r="A31" s="52">
        <v>44926</v>
      </c>
      <c r="B31" s="169" t="s">
        <v>529</v>
      </c>
      <c r="C31" s="169">
        <v>100</v>
      </c>
      <c r="D31" s="169">
        <v>15.2583</v>
      </c>
      <c r="E31" s="169">
        <v>0.152583</v>
      </c>
    </row>
    <row r="32" spans="1:5" x14ac:dyDescent="0.25">
      <c r="A32" s="52">
        <v>44926</v>
      </c>
      <c r="B32" s="169" t="s">
        <v>530</v>
      </c>
      <c r="C32" s="169">
        <v>100</v>
      </c>
      <c r="D32" s="169">
        <v>53.060899999999997</v>
      </c>
      <c r="E32" s="169">
        <v>0.530609</v>
      </c>
    </row>
    <row r="33" spans="1:5" x14ac:dyDescent="0.25">
      <c r="A33" s="52">
        <v>44926</v>
      </c>
      <c r="B33" s="169" t="s">
        <v>531</v>
      </c>
      <c r="C33" s="169">
        <v>1</v>
      </c>
      <c r="D33" s="169">
        <v>76.180499999999995</v>
      </c>
      <c r="E33" s="169">
        <v>76.180499999999995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tabColor rgb="FFC4D79B"/>
  </sheetPr>
  <dimension ref="A1:BB110"/>
  <sheetViews>
    <sheetView topLeftCell="Y13" zoomScale="85" zoomScaleNormal="85" workbookViewId="0">
      <selection activeCell="AJ29" sqref="AJ29"/>
    </sheetView>
  </sheetViews>
  <sheetFormatPr defaultRowHeight="15" outlineLevelRow="1" outlineLevelCol="1" x14ac:dyDescent="0.25"/>
  <cols>
    <col min="1" max="1" width="10.28515625" bestFit="1" customWidth="1"/>
    <col min="2" max="3" width="17.7109375" customWidth="1"/>
    <col min="4" max="4" width="8.140625" customWidth="1"/>
    <col min="5" max="6" width="17.7109375" customWidth="1"/>
    <col min="7" max="7" width="8.140625" customWidth="1"/>
    <col min="8" max="9" width="17.7109375" customWidth="1"/>
    <col min="10" max="10" width="9.140625" customWidth="1"/>
    <col min="11" max="12" width="17.7109375" customWidth="1"/>
    <col min="13" max="13" width="9.140625" customWidth="1"/>
    <col min="14" max="15" width="17.7109375" customWidth="1"/>
    <col min="16" max="16" width="9.140625" customWidth="1"/>
    <col min="17" max="18" width="17.7109375" customWidth="1"/>
    <col min="19" max="19" width="9.140625" customWidth="1"/>
    <col min="20" max="21" width="17.7109375" customWidth="1"/>
    <col min="22" max="22" width="9.140625" style="165" customWidth="1"/>
    <col min="23" max="24" width="17.7109375" customWidth="1"/>
    <col min="25" max="25" width="9.140625" customWidth="1"/>
    <col min="26" max="27" width="17.7109375" customWidth="1"/>
    <col min="28" max="28" width="9.140625" customWidth="1"/>
    <col min="29" max="30" width="17.7109375" customWidth="1"/>
    <col min="31" max="31" width="9.140625" customWidth="1"/>
    <col min="32" max="33" width="17.7109375" customWidth="1"/>
    <col min="34" max="34" width="9.140625" customWidth="1"/>
    <col min="35" max="36" width="17.7109375" customWidth="1"/>
    <col min="37" max="39" width="9.140625" customWidth="1"/>
    <col min="40" max="40" width="22.5703125" customWidth="1" outlineLevel="1" collapsed="1"/>
    <col min="41" max="41" width="9.140625" customWidth="1" outlineLevel="1"/>
    <col min="42" max="42" width="9.140625" customWidth="1"/>
    <col min="43" max="43" width="22.5703125" customWidth="1" outlineLevel="1" collapsed="1"/>
    <col min="44" max="44" width="9.140625" customWidth="1" outlineLevel="1"/>
    <col min="45" max="45" width="9.140625" customWidth="1"/>
    <col min="46" max="46" width="18.28515625" customWidth="1" outlineLevel="1"/>
    <col min="47" max="48" width="9.140625" customWidth="1" outlineLevel="1"/>
    <col min="49" max="49" width="18.28515625" customWidth="1" outlineLevel="1"/>
    <col min="50" max="51" width="9.140625" customWidth="1" outlineLevel="1"/>
    <col min="52" max="52" width="18.28515625" customWidth="1" outlineLevel="1"/>
    <col min="53" max="54" width="9.140625" customWidth="1" outlineLevel="1"/>
  </cols>
  <sheetData>
    <row r="1" spans="1:53" x14ac:dyDescent="0.25">
      <c r="Z1" s="177"/>
      <c r="AK1" s="165"/>
      <c r="AL1" s="165"/>
    </row>
    <row r="2" spans="1:53" x14ac:dyDescent="0.25">
      <c r="B2" s="414" t="s">
        <v>4</v>
      </c>
      <c r="C2" s="414"/>
      <c r="E2" s="414" t="s">
        <v>5</v>
      </c>
      <c r="F2" s="414"/>
      <c r="G2" s="165">
        <f>D33</f>
        <v>0</v>
      </c>
      <c r="H2" s="414" t="s">
        <v>6</v>
      </c>
      <c r="I2" s="414"/>
      <c r="J2" s="165">
        <f>G30</f>
        <v>0</v>
      </c>
      <c r="K2" s="414" t="s">
        <v>7</v>
      </c>
      <c r="L2" s="414"/>
      <c r="M2" s="165">
        <f>J33</f>
        <v>0</v>
      </c>
      <c r="N2" s="414" t="s">
        <v>8</v>
      </c>
      <c r="O2" s="414"/>
      <c r="P2" s="165">
        <f>M32</f>
        <v>0</v>
      </c>
      <c r="Q2" s="414" t="s">
        <v>9</v>
      </c>
      <c r="R2" s="414"/>
      <c r="S2" s="165">
        <f>P33</f>
        <v>0</v>
      </c>
      <c r="T2" s="414" t="s">
        <v>10</v>
      </c>
      <c r="U2" s="414"/>
      <c r="V2" s="165">
        <f>S32</f>
        <v>0</v>
      </c>
      <c r="W2" s="414" t="s">
        <v>11</v>
      </c>
      <c r="X2" s="414"/>
      <c r="Y2" s="165">
        <f>V33</f>
        <v>0</v>
      </c>
      <c r="Z2" s="414" t="s">
        <v>12</v>
      </c>
      <c r="AA2" s="414"/>
      <c r="AB2" s="165">
        <f>Y33</f>
        <v>0</v>
      </c>
      <c r="AC2" s="414" t="s">
        <v>13</v>
      </c>
      <c r="AD2" s="414"/>
      <c r="AE2" s="165">
        <f>AB32</f>
        <v>0</v>
      </c>
      <c r="AF2" s="414" t="s">
        <v>14</v>
      </c>
      <c r="AG2" s="414"/>
      <c r="AH2" s="165">
        <f>AE33</f>
        <v>0</v>
      </c>
      <c r="AI2" s="414" t="s">
        <v>15</v>
      </c>
      <c r="AJ2" s="414"/>
      <c r="AK2" s="165">
        <f>AH32</f>
        <v>0</v>
      </c>
      <c r="AL2" s="165"/>
      <c r="AN2" s="414" t="s">
        <v>510</v>
      </c>
      <c r="AO2" s="414"/>
      <c r="AQ2" s="414" t="s">
        <v>237</v>
      </c>
      <c r="AR2" s="414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1:53" x14ac:dyDescent="0.25">
      <c r="A3" s="175"/>
      <c r="B3" s="1" t="s">
        <v>0</v>
      </c>
      <c r="C3" s="2" t="s">
        <v>1</v>
      </c>
      <c r="E3" s="1" t="s">
        <v>0</v>
      </c>
      <c r="F3" s="2" t="s">
        <v>1</v>
      </c>
      <c r="G3" s="165">
        <f>D34</f>
        <v>0</v>
      </c>
      <c r="H3" s="1" t="s">
        <v>0</v>
      </c>
      <c r="I3" s="2" t="s">
        <v>1</v>
      </c>
      <c r="J3" s="165">
        <f>G31</f>
        <v>0</v>
      </c>
      <c r="K3" s="1" t="s">
        <v>0</v>
      </c>
      <c r="L3" s="2" t="s">
        <v>1</v>
      </c>
      <c r="M3" s="165">
        <f>J34</f>
        <v>0</v>
      </c>
      <c r="N3" s="1" t="s">
        <v>0</v>
      </c>
      <c r="O3" s="2" t="s">
        <v>1</v>
      </c>
      <c r="P3" s="165">
        <f>M33</f>
        <v>0</v>
      </c>
      <c r="Q3" s="1" t="s">
        <v>0</v>
      </c>
      <c r="R3" s="2" t="s">
        <v>1</v>
      </c>
      <c r="S3" s="165">
        <f>P34</f>
        <v>0</v>
      </c>
      <c r="T3" s="1" t="s">
        <v>0</v>
      </c>
      <c r="U3" s="2" t="s">
        <v>1</v>
      </c>
      <c r="V3" s="165">
        <f>S33</f>
        <v>0</v>
      </c>
      <c r="W3" s="1" t="s">
        <v>0</v>
      </c>
      <c r="X3" s="2" t="s">
        <v>1</v>
      </c>
      <c r="Y3" s="165">
        <f>V34</f>
        <v>0</v>
      </c>
      <c r="Z3" s="1" t="s">
        <v>0</v>
      </c>
      <c r="AA3" s="2" t="s">
        <v>1</v>
      </c>
      <c r="AB3" s="165">
        <f>Y34</f>
        <v>0</v>
      </c>
      <c r="AC3" s="1" t="s">
        <v>0</v>
      </c>
      <c r="AD3" s="2" t="s">
        <v>1</v>
      </c>
      <c r="AE3" s="165">
        <f>AB33</f>
        <v>0</v>
      </c>
      <c r="AF3" s="1" t="s">
        <v>0</v>
      </c>
      <c r="AG3" s="2" t="s">
        <v>1</v>
      </c>
      <c r="AH3" s="165">
        <f>AE34</f>
        <v>0</v>
      </c>
      <c r="AI3" s="1" t="s">
        <v>0</v>
      </c>
      <c r="AJ3" s="2" t="s">
        <v>1</v>
      </c>
      <c r="AK3" s="165">
        <f>AH33</f>
        <v>0</v>
      </c>
      <c r="AL3" s="165"/>
      <c r="AN3" s="1" t="s">
        <v>0</v>
      </c>
      <c r="AO3" s="2" t="s">
        <v>1</v>
      </c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1:53" x14ac:dyDescent="0.25">
      <c r="A4" s="165" t="str">
        <f>CONCATENATE(Техничка!BG35,Техничка!BH35,Техничка!$D$1,Техничка!$F$1)</f>
        <v>31.12.2022</v>
      </c>
      <c r="B4" s="3" t="str">
        <f>CONCATENATE(Техничка!B5,Техничка!C5,Техничка!D5)</f>
        <v>01.01.2023</v>
      </c>
      <c r="C4" s="82">
        <f>SUMIFS(cb_curr!$E:$E,cb_curr!$A:$A,A4,cb_curr!$B:$B,"USD")</f>
        <v>70.337500000000006</v>
      </c>
      <c r="D4" s="165">
        <f>SUMIFS(cb_curr!$E:$E,cb_curr!$A:$A,B4,cb_curr!$B:$B,"USD")</f>
        <v>0</v>
      </c>
      <c r="E4" s="3" t="str">
        <f>CONCATENATE(Техничка!O5,Техничка!P5,Техничка!Q5)</f>
        <v>01.02.2023</v>
      </c>
      <c r="F4" s="82" t="str">
        <f>IF(AND((IF(SUMIFS(cb_curr!$E:$E,cb_curr!$A:$A,E4,cb_curr!$B:$B,"USD")&lt;&gt;0,1,0)=0),(OR(WEEKDAY(E4,2)=7,WEEKDAY(E4,2)=1))),C34,((IF(AND(G4=0,G5=0,G6=0,G7=0,G8=0,G9=0,G10=0,G11=0,G12=0,G13=0),"-",(IF((SUMIFS(cb_curr!$E:$E,cb_curr!$A:$A,E4,cb_curr!$B:$B,"USD"))=0,C34,(SUMIFS(cb_curr!$E:$E,cb_curr!$A:$A,E4,cb_curr!$B:$B,"USD"))))))))</f>
        <v>-</v>
      </c>
      <c r="G4" s="165">
        <f>SUMIFS(cb_curr!$E:$E,cb_curr!$A:$A,E4,cb_curr!$B:$B,"USD")</f>
        <v>0</v>
      </c>
      <c r="H4" s="3" t="str">
        <f>CONCATENATE(Техничка!S5,Техничка!T5,Техничка!U5)</f>
        <v>01.03.2023</v>
      </c>
      <c r="I4" s="82" t="str">
        <f>IF(AND((IF(SUMIFS(cb_curr!$E:$E,cb_curr!$A:$A,H4,cb_curr!$B:$B,"USD")&lt;&gt;0,1,0)=0),(OR(WEEKDAY(H4,2)=7,WEEKDAY(H4,2)=1))),F31,((IF(AND(J4=0,J5=0,J6=0,J7=0,J8=0,J9=0,J10=0,J11=0,J12=0,J13=0),"-",(IF((SUMIFS(cb_curr!$E:$E,cb_curr!$A:$A,H4,cb_curr!$B:$B,"USD"))=0,F31,(SUMIFS(cb_curr!$E:$E,cb_curr!$A:$A,H4,cb_curr!$B:$B,"USD"))))))))</f>
        <v>-</v>
      </c>
      <c r="J4" s="165">
        <f>SUMIFS(cb_curr!$E:$E,cb_curr!$A:$A,H4,cb_curr!$B:$B,"USD")</f>
        <v>0</v>
      </c>
      <c r="K4" s="3" t="str">
        <f>CONCATENATE(Техничка!W5,Техничка!X5,Техничка!Y5)</f>
        <v>01.04.2023</v>
      </c>
      <c r="L4" s="82" t="str">
        <f>IF(AND((IF(SUMIFS(cb_curr!$E:$E,cb_curr!$A:$A,K4,cb_curr!$B:$B,"USD")&lt;&gt;0,1,0)=0),(OR(WEEKDAY(K4,2)=7,WEEKDAY(K4,2)=1))),I34,((IF(AND(M4=0,M5=0,M6=0,M7=0,M8=0,M9=0,M10=0,M11=0,M12=0,M13=0),"-",(IF((SUMIFS(cb_curr!$E:$E,cb_curr!$A:$A,K4,cb_curr!$B:$B,"USD"))=0,I34,(SUMIFS(cb_curr!$E:$E,cb_curr!$A:$A,K4,cb_curr!$B:$B,"USD"))))))))</f>
        <v>-</v>
      </c>
      <c r="M4" s="165">
        <f>SUMIFS(cb_curr!$E:$E,cb_curr!$A:$A,K4,cb_curr!$B:$B,"USD")</f>
        <v>0</v>
      </c>
      <c r="N4" s="3" t="str">
        <f>CONCATENATE(Техничка!AA5,Техничка!AB5,Техничка!AC5)</f>
        <v>01.05.2023</v>
      </c>
      <c r="O4" s="82" t="str">
        <f>IF(AND((IF(SUMIFS(cb_curr!$E:$E,cb_curr!$A:$A,N4,cb_curr!$B:$B,"USD")&lt;&gt;0,1,0)=0),(OR(WEEKDAY(N4,2)=7,WEEKDAY(N4,2)=1))),L33,((IF(AND(P4=0,P5=0,P6=0,P7=0,P8=0,P9=0,P10=0,P11=0,P12=0,P13=0),"-",(IF((SUMIFS(cb_curr!$E:$E,cb_curr!$A:$A,N4,cb_curr!$B:$B,"USD"))=0,L33,(SUMIFS(cb_curr!$E:$E,cb_curr!$A:$A,N4,cb_curr!$B:$B,"USD"))))))))</f>
        <v>-</v>
      </c>
      <c r="P4" s="165">
        <f>SUMIFS(cb_curr!$E:$E,cb_curr!$A:$A,N4,cb_curr!$B:$B,"USD")</f>
        <v>0</v>
      </c>
      <c r="Q4" s="3" t="str">
        <f>CONCATENATE(Техничка!AE5,Техничка!AF5,Техничка!AG5)</f>
        <v>01.06.2023</v>
      </c>
      <c r="R4" s="82" t="str">
        <f>IF(AND((IF(SUMIFS(cb_curr!$E:$E,cb_curr!$A:$A,Q4,cb_curr!$B:$B,"USD")&lt;&gt;0,1,0)=0),(OR(WEEKDAY(Q4,2)=7,WEEKDAY(Q4,2)=1))),O34,((IF(AND(S4=0,S5=0,S6=0,S7=0,S8=0,S9=0,S10=0,S11=0,S12=0,S13=0),"-",(IF((SUMIFS(cb_curr!$E:$E,cb_curr!$A:$A,Q4,cb_curr!$B:$B,"USD"))=0,O34,(SUMIFS(cb_curr!$E:$E,cb_curr!$A:$A,Q4,cb_curr!$B:$B,"USD"))))))))</f>
        <v>-</v>
      </c>
      <c r="S4" s="165">
        <f>SUMIFS(cb_curr!$E:$E,cb_curr!$A:$A,Q4,cb_curr!$B:$B,"USD")</f>
        <v>0</v>
      </c>
      <c r="T4" s="3" t="str">
        <f>CONCATENATE(Техничка!AI5,Техничка!AJ5,Техничка!AK5)</f>
        <v>01.07.2023</v>
      </c>
      <c r="U4" s="82" t="str">
        <f>IF(AND((IF(SUMIFS(cb_curr!$E:$E,cb_curr!$A:$A,T4,cb_curr!$B:$B,"USD")&lt;&gt;0,1,0)=0),(OR(WEEKDAY(T4,2)=7,WEEKDAY(T4,2)=1))),R33,((IF(AND(V4=0,V5=0,V6=0,V7=0,V8=0,V9=0,V10=0,V11=0,V12=0,V13=0),"-",(IF((SUMIFS(cb_curr!$E:$E,cb_curr!$A:$A,T4,cb_curr!$B:$B,"USD"))=0,R33,(SUMIFS(cb_curr!$E:$E,cb_curr!$A:$A,T4,cb_curr!$B:$B,"USD"))))))))</f>
        <v>-</v>
      </c>
      <c r="V4" s="165">
        <f>SUMIFS(cb_curr!$E:$E,cb_curr!$A:$A,T4,cb_curr!$B:$B,"USD")</f>
        <v>0</v>
      </c>
      <c r="W4" s="3" t="str">
        <f>CONCATENATE(Техничка!AQ5,Техничка!AR5,Техничка!AS5)</f>
        <v>01.08.2023</v>
      </c>
      <c r="X4" s="82" t="str">
        <f>IF(AND((IF(SUMIFS(cb_curr!$E:$E,cb_curr!$A:$A,W4,cb_curr!$B:$B,"USD")&lt;&gt;0,1,0)=0),(OR(WEEKDAY(W4,2)=7,WEEKDAY(W4,2)=1))),U34,((IF(AND(Y4=0,Y5=0,Y6=0,Y7=0,Y8=0,Y9=0,Y10=0,Y11=0,Y12=0,Y13=0),"-",(IF((SUMIFS(cb_curr!$E:$E,cb_curr!$A:$A,W4,cb_curr!$B:$B,"USD"))=0,U34,(SUMIFS(cb_curr!$E:$E,cb_curr!$A:$A,W4,cb_curr!$B:$B,"USD"))))))))</f>
        <v>-</v>
      </c>
      <c r="Y4" s="165">
        <f>SUMIFS(cb_curr!$E:$E,cb_curr!$A:$A,W4,cb_curr!$B:$B,"USD")</f>
        <v>0</v>
      </c>
      <c r="Z4" s="3" t="str">
        <f>CONCATENATE(Техничка!AU5,Техничка!AV5,Техничка!AW5)</f>
        <v>01.09.2023</v>
      </c>
      <c r="AA4" s="82" t="str">
        <f>IF(AND((IF(SUMIFS(cb_curr!$E:$E,cb_curr!$A:$A,Z4,cb_curr!$B:$B,"USD")&lt;&gt;0,1,0)=0),(OR(WEEKDAY(Z4,2)=7,WEEKDAY(Z4,2)=1))),X34,((IF(AND(AB4=0,AB5=0,AB6=0,AB7=0,AB8=0,AB9=0,AB10=0,AB11=0,AB12=0,AB13=0),"-",(IF((SUMIFS(cb_curr!$E:$E,cb_curr!$A:$A,Z4,cb_curr!$B:$B,"USD"))=0,X34,(SUMIFS(cb_curr!$E:$E,cb_curr!$A:$A,Z4,cb_curr!$B:$B,"USD"))))))))</f>
        <v>-</v>
      </c>
      <c r="AB4" s="165">
        <f>SUMIFS(cb_curr!$E:$E,cb_curr!$A:$A,Z4,cb_curr!$B:$B,"USD")</f>
        <v>0</v>
      </c>
      <c r="AC4" s="3" t="str">
        <f>CONCATENATE(Техничка!AY5,Техничка!AZ5,Техничка!BA5)</f>
        <v>01.10.2023</v>
      </c>
      <c r="AD4" s="82" t="str">
        <f>IF(AND((IF(SUMIFS(cb_curr!$E:$E,cb_curr!$A:$A,AC4,cb_curr!$B:$B,"USD")&lt;&gt;0,1,0)=0),(OR(WEEKDAY(AC4,2)=7,WEEKDAY(AC4,2)=1))),AA33,((IF(AND(AE4=0,AE5=0,AE6=0,AE7=0,AE8=0,AE9=0,AE10=0,AE11=0,AE12=0,AE13=0),"-",(IF((SUMIFS(cb_curr!$E:$E,cb_curr!$A:$A,AC4,cb_curr!$B:$B,"USD"))=0,AA33,(SUMIFS(cb_curr!$E:$E,cb_curr!$A:$A,AC4,cb_curr!$B:$B,"USD"))))))))</f>
        <v>-</v>
      </c>
      <c r="AE4" s="165">
        <f>SUMIFS(cb_curr!$E:$E,cb_curr!$A:$A,AC4,cb_curr!$B:$B,"USD")</f>
        <v>0</v>
      </c>
      <c r="AF4" s="3" t="str">
        <f>CONCATENATE(Техничка!BC5,Техничка!BD5,Техничка!BE5)</f>
        <v>01.11.2023</v>
      </c>
      <c r="AG4" s="82" t="str">
        <f>IF(AND((IF(SUMIFS(cb_curr!$E:$E,cb_curr!$A:$A,AF4,cb_curr!$B:$B,"USD")&lt;&gt;0,1,0)=0),(OR(WEEKDAY(AF4,2)=7,WEEKDAY(AF4,2)=1))),AD34,((IF(AND(AH4=0,AH5=0,AH6=0,AH7=0,AH8=0,AH9=0,AH10=0,AH11=0,AH12=0,AH13=0),"-",(IF((SUMIFS(cb_curr!$E:$E,cb_curr!$A:$A,AF4,cb_curr!$B:$B,"USD"))=0,AD34,(SUMIFS(cb_curr!$E:$E,cb_curr!$A:$A,AF4,cb_curr!$B:$B,"USD"))))))))</f>
        <v>-</v>
      </c>
      <c r="AH4" s="165">
        <f>SUMIFS(cb_curr!$E:$E,cb_curr!$A:$A,AF4,cb_curr!$B:$B,"USD")</f>
        <v>0</v>
      </c>
      <c r="AI4" s="3" t="str">
        <f>CONCATENATE(Техничка!BG5,Техничка!BH5,Техничка!BI5)</f>
        <v>01.12.2023</v>
      </c>
      <c r="AJ4" s="82" t="str">
        <f>IF(AND((IF(SUMIFS(cb_curr!$E:$E,cb_curr!$A:$A,AI4,cb_curr!$B:$B,"USD")&lt;&gt;0,1,0)=0),(OR(WEEKDAY(AI4,2)=7,WEEKDAY(AI4,2)=1))),AG33,((IF(AND(AK4=0,AK5=0,AK6=0,AK7=0,AK8=0,AK9=0,AK10=0,AK11=0,AK12=0,AK13=0),"-",(IF((SUMIFS(cb_curr!$E:$E,cb_curr!$A:$A,AI4,cb_curr!$B:$B,"USD"))=0,AG33,(SUMIFS(cb_curr!$E:$E,cb_curr!$A:$A,AI4,cb_curr!$B:$B,"USD"))))))))</f>
        <v>-</v>
      </c>
      <c r="AK4" s="165">
        <f>SUMIFS(cb_curr!$E:$E,cb_curr!$A:$A,AI4,cb_curr!$B:$B,"USD")</f>
        <v>0</v>
      </c>
      <c r="AL4" s="165"/>
      <c r="AN4" s="153" t="str">
        <f>N4</f>
        <v>01.05.2023</v>
      </c>
      <c r="AO4" s="82">
        <f>$R$40</f>
        <v>0</v>
      </c>
      <c r="AQ4" s="153" t="str">
        <f>Q4</f>
        <v>01.06.2023</v>
      </c>
      <c r="AR4" s="82">
        <f>$R$40</f>
        <v>0</v>
      </c>
      <c r="AT4" s="3" t="str">
        <f t="shared" ref="AT4:AT34" si="0">AC4</f>
        <v>01.10.2023</v>
      </c>
      <c r="AU4" s="82">
        <f>$AJ$40</f>
        <v>0</v>
      </c>
      <c r="AW4" s="3" t="str">
        <f t="shared" ref="AW4:AW34" si="1">AF4</f>
        <v>01.11.2023</v>
      </c>
      <c r="AX4" s="82">
        <f>$AJ$40</f>
        <v>0</v>
      </c>
      <c r="AZ4" s="3" t="str">
        <f t="shared" ref="AZ4:AZ33" si="2">AI4</f>
        <v>01.12.2023</v>
      </c>
      <c r="BA4" s="82">
        <f>$AJ$40</f>
        <v>0</v>
      </c>
    </row>
    <row r="5" spans="1:53" x14ac:dyDescent="0.25">
      <c r="A5" s="165" t="str">
        <f>CONCATENATE(Техничка!BG34,Техничка!BH34,Техничка!$D$1,Техничка!$F$1)</f>
        <v>30.12.2022</v>
      </c>
      <c r="B5" s="3" t="str">
        <f>CONCATENATE(Техничка!B6,Техничка!C6,Техничка!D6)</f>
        <v>02.01.2023</v>
      </c>
      <c r="C5" s="82">
        <f>IF(AND((IF(SUMIFS(cb_curr!$E:$E,cb_curr!$A:$A,B5,cb_curr!$B:$B,"USD")&lt;&gt;0,1,0)=0),(OR(WEEKDAY(B5,2)=7,WEEKDAY(B5,2)=1))),C4,((IF(AND(D5=0,D6=0,D7=0,D8=0,D9=0,D10=0,D11=0,D12=0,D13=0,D14=0),"-",(IF((SUMIFS(cb_curr!$E:$E,cb_curr!$A:$A,B5,cb_curr!$B:$B,"USD"))=0,C4,(SUMIFS(cb_curr!$E:$E,cb_curr!$A:$A,B5,cb_curr!$B:$B,"USD"))))))))</f>
        <v>70.337500000000006</v>
      </c>
      <c r="D5" s="165">
        <f>SUMIFS(cb_curr!$E:$E,cb_curr!$A:$A,B5,cb_curr!$B:$B,"USD")</f>
        <v>0</v>
      </c>
      <c r="E5" s="3" t="str">
        <f>CONCATENATE(Техничка!O6,Техничка!P6,Техничка!Q6)</f>
        <v>02.02.2023</v>
      </c>
      <c r="F5" s="82" t="str">
        <f>IF(AND((IF(SUMIFS(cb_curr!$E:$E,cb_curr!$A:$A,E5,cb_curr!$B:$B,"USD")&lt;&gt;0,1,0)=0),(OR(WEEKDAY(E5,2)=7,WEEKDAY(E5,2)=1))),F4,((IF(AND(G5=0,G6=0,G7=0,G8=0,G9=0,G10=0,G11=0,G12=0,G13=0,G14=0),"-",(IF((SUMIFS(cb_curr!$E:$E,cb_curr!$A:$A,E5,cb_curr!$B:$B,"USD"))=0,F4,(SUMIFS(cb_curr!$E:$E,cb_curr!$A:$A,E5,cb_curr!$B:$B,"USD"))))))))</f>
        <v>-</v>
      </c>
      <c r="G5" s="165">
        <f>SUMIFS(cb_curr!$E:$E,cb_curr!$A:$A,E5,cb_curr!$B:$B,"USD")</f>
        <v>0</v>
      </c>
      <c r="H5" s="3" t="str">
        <f>CONCATENATE(Техничка!S6,Техничка!T6,Техничка!U6)</f>
        <v>02.03.2023</v>
      </c>
      <c r="I5" s="82" t="str">
        <f>IF(AND((IF(SUMIFS(cb_curr!$E:$E,cb_curr!$A:$A,H5,cb_curr!$B:$B,"USD")&lt;&gt;0,1,0)=0),(OR(WEEKDAY(H5,2)=7,WEEKDAY(H5,2)=1))),I4,((IF(AND(J5=0,J6=0,J7=0,J8=0,J9=0,J10=0,J11=0,J12=0,J13=0,J14=0),"-",(IF((SUMIFS(cb_curr!$E:$E,cb_curr!$A:$A,H5,cb_curr!$B:$B,"USD"))=0,I4,(SUMIFS(cb_curr!$E:$E,cb_curr!$A:$A,H5,cb_curr!$B:$B,"USD"))))))))</f>
        <v>-</v>
      </c>
      <c r="J5" s="165">
        <f>SUMIFS(cb_curr!$E:$E,cb_curr!$A:$A,H5,cb_curr!$B:$B,"USD")</f>
        <v>0</v>
      </c>
      <c r="K5" s="3" t="str">
        <f>CONCATENATE(Техничка!W6,Техничка!X6,Техничка!Y6)</f>
        <v>02.04.2023</v>
      </c>
      <c r="L5" s="82" t="str">
        <f>IF(AND((IF(SUMIFS(cb_curr!$E:$E,cb_curr!$A:$A,K5,cb_curr!$B:$B,"USD")&lt;&gt;0,1,0)=0),(OR(WEEKDAY(K5,2)=7,WEEKDAY(K5,2)=1))),L4,((IF(AND(M5=0,M6=0,M7=0,M8=0,M9=0,M10=0,M11=0,M12=0,M13=0,M14=0),"-",(IF((SUMIFS(cb_curr!$E:$E,cb_curr!$A:$A,K5,cb_curr!$B:$B,"USD"))=0,L4,(SUMIFS(cb_curr!$E:$E,cb_curr!$A:$A,K5,cb_curr!$B:$B,"USD"))))))))</f>
        <v>-</v>
      </c>
      <c r="M5" s="165">
        <f>SUMIFS(cb_curr!$E:$E,cb_curr!$A:$A,K5,cb_curr!$B:$B,"USD")</f>
        <v>0</v>
      </c>
      <c r="N5" s="3" t="str">
        <f>CONCATENATE(Техничка!AA6,Техничка!AB6,Техничка!AC6)</f>
        <v>02.05.2023</v>
      </c>
      <c r="O5" s="82" t="str">
        <f>IF(AND((IF(SUMIFS(cb_curr!$E:$E,cb_curr!$A:$A,N5,cb_curr!$B:$B,"USD")&lt;&gt;0,1,0)=0),(OR(WEEKDAY(N5,2)=7,WEEKDAY(N5,2)=1))),O4,((IF(AND(P5=0,P6=0,P7=0,P8=0,P9=0,P10=0,P11=0,P12=0,P13=0,P14=0),"-",(IF((SUMIFS(cb_curr!$E:$E,cb_curr!$A:$A,N5,cb_curr!$B:$B,"USD"))=0,O4,(SUMIFS(cb_curr!$E:$E,cb_curr!$A:$A,N5,cb_curr!$B:$B,"USD"))))))))</f>
        <v>-</v>
      </c>
      <c r="P5" s="165">
        <f>SUMIFS(cb_curr!$E:$E,cb_curr!$A:$A,N5,cb_curr!$B:$B,"USD")</f>
        <v>0</v>
      </c>
      <c r="Q5" s="3" t="str">
        <f>CONCATENATE(Техничка!AE6,Техничка!AF6,Техничка!AG6)</f>
        <v>02.06.2023</v>
      </c>
      <c r="R5" s="82" t="str">
        <f>IF(AND((IF(SUMIFS(cb_curr!$E:$E,cb_curr!$A:$A,Q5,cb_curr!$B:$B,"USD")&lt;&gt;0,1,0)=0),(OR(WEEKDAY(Q5,2)=7,WEEKDAY(Q5,2)=1))),R4,((IF(AND(S5=0,S6=0,S7=0,S8=0,S9=0,S10=0,S11=0,S12=0,S13=0,S14=0),"-",(IF((SUMIFS(cb_curr!$E:$E,cb_curr!$A:$A,Q5,cb_curr!$B:$B,"USD"))=0,R4,(SUMIFS(cb_curr!$E:$E,cb_curr!$A:$A,Q5,cb_curr!$B:$B,"USD"))))))))</f>
        <v>-</v>
      </c>
      <c r="S5" s="165">
        <f>SUMIFS(cb_curr!$E:$E,cb_curr!$A:$A,Q5,cb_curr!$B:$B,"USD")</f>
        <v>0</v>
      </c>
      <c r="T5" s="3" t="str">
        <f>CONCATENATE(Техничка!AI6,Техничка!AJ6,Техничка!AK6)</f>
        <v>02.07.2023</v>
      </c>
      <c r="U5" s="82" t="str">
        <f>IF(AND((IF(SUMIFS(cb_curr!$E:$E,cb_curr!$A:$A,T5,cb_curr!$B:$B,"USD")&lt;&gt;0,1,0)=0),(OR(WEEKDAY(T5,2)=7,WEEKDAY(T5,2)=1))),U4,((IF(AND(V5=0,V6=0,V7=0,V8=0,V9=0,V10=0,V11=0,V12=0,V13=0,V14=0),"-",(IF((SUMIFS(cb_curr!$E:$E,cb_curr!$A:$A,T5,cb_curr!$B:$B,"USD"))=0,U4,(SUMIFS(cb_curr!$E:$E,cb_curr!$A:$A,T5,cb_curr!$B:$B,"USD"))))))))</f>
        <v>-</v>
      </c>
      <c r="V5" s="165">
        <f>SUMIFS(cb_curr!$E:$E,cb_curr!$A:$A,T5,cb_curr!$B:$B,"USD")</f>
        <v>0</v>
      </c>
      <c r="W5" s="3" t="str">
        <f>CONCATENATE(Техничка!AQ6,Техничка!AR6,Техничка!AS6)</f>
        <v>02.08.2023</v>
      </c>
      <c r="X5" s="82" t="str">
        <f>IF(AND((IF(SUMIFS(cb_curr!$E:$E,cb_curr!$A:$A,W5,cb_curr!$B:$B,"USD")&lt;&gt;0,1,0)=0),(OR(WEEKDAY(W5,2)=7,WEEKDAY(W5,2)=1))),X4,((IF(AND(Y5=0,Y6=0,Y7=0,Y8=0,Y9=0,Y10=0,Y11=0,Y12=0,Y13=0,Y14=0),"-",(IF((SUMIFS(cb_curr!$E:$E,cb_curr!$A:$A,W5,cb_curr!$B:$B,"USD"))=0,X4,(SUMIFS(cb_curr!$E:$E,cb_curr!$A:$A,W5,cb_curr!$B:$B,"USD"))))))))</f>
        <v>-</v>
      </c>
      <c r="Y5" s="165">
        <f>SUMIFS(cb_curr!$E:$E,cb_curr!$A:$A,W5,cb_curr!$B:$B,"USD")</f>
        <v>0</v>
      </c>
      <c r="Z5" s="3" t="str">
        <f>CONCATENATE(Техничка!AU6,Техничка!AV6,Техничка!AW6)</f>
        <v>02.09.2023</v>
      </c>
      <c r="AA5" s="82" t="str">
        <f>IF(AND((IF(SUMIFS(cb_curr!$E:$E,cb_curr!$A:$A,Z5,cb_curr!$B:$B,"USD")&lt;&gt;0,1,0)=0),(OR(WEEKDAY(Z5,2)=7,WEEKDAY(Z5,2)=1))),AA4,((IF(AND(AB5=0,AB6=0,AB7=0,AB8=0,AB9=0,AB10=0,AB11=0,AB12=0,AB13=0,AB14=0),"-",(IF((SUMIFS(cb_curr!$E:$E,cb_curr!$A:$A,Z5,cb_curr!$B:$B,"USD"))=0,AA4,(SUMIFS(cb_curr!$E:$E,cb_curr!$A:$A,Z5,cb_curr!$B:$B,"USD"))))))))</f>
        <v>-</v>
      </c>
      <c r="AB5" s="165">
        <f>SUMIFS(cb_curr!$E:$E,cb_curr!$A:$A,Z5,cb_curr!$B:$B,"USD")</f>
        <v>0</v>
      </c>
      <c r="AC5" s="3" t="str">
        <f>CONCATENATE(Техничка!AY6,Техничка!AZ6,Техничка!BA6)</f>
        <v>02.10.2023</v>
      </c>
      <c r="AD5" s="82" t="str">
        <f>IF(AND((IF(SUMIFS(cb_curr!$E:$E,cb_curr!$A:$A,AC5,cb_curr!$B:$B,"USD")&lt;&gt;0,1,0)=0),(OR(WEEKDAY(AC5,2)=7,WEEKDAY(AC5,2)=1))),AD4,((IF(AND(AE5=0,AE6=0,AE7=0,AE8=0,AE9=0,AE10=0,AE11=0,AE12=0,AE13=0,AE14=0),"-",(IF((SUMIFS(cb_curr!$E:$E,cb_curr!$A:$A,AC5,cb_curr!$B:$B,"USD"))=0,AD4,(SUMIFS(cb_curr!$E:$E,cb_curr!$A:$A,AC5,cb_curr!$B:$B,"USD"))))))))</f>
        <v>-</v>
      </c>
      <c r="AE5" s="165">
        <f>SUMIFS(cb_curr!$E:$E,cb_curr!$A:$A,AC5,cb_curr!$B:$B,"USD")</f>
        <v>0</v>
      </c>
      <c r="AF5" s="3" t="str">
        <f>CONCATENATE(Техничка!BC6,Техничка!BD6,Техничка!BE6)</f>
        <v>02.11.2023</v>
      </c>
      <c r="AG5" s="82" t="str">
        <f>IF(AND((IF(SUMIFS(cb_curr!$E:$E,cb_curr!$A:$A,AF5,cb_curr!$B:$B,"USD")&lt;&gt;0,1,0)=0),(OR(WEEKDAY(AF5,2)=7,WEEKDAY(AF5,2)=1))),AG4,((IF(AND(AH5=0,AH6=0,AH7=0,AH8=0,AH9=0,AH10=0,AH11=0,AH12=0,AH13=0,AH14=0),"-",(IF((SUMIFS(cb_curr!$E:$E,cb_curr!$A:$A,AF5,cb_curr!$B:$B,"USD"))=0,AG4,(SUMIFS(cb_curr!$E:$E,cb_curr!$A:$A,AF5,cb_curr!$B:$B,"USD"))))))))</f>
        <v>-</v>
      </c>
      <c r="AH5" s="165">
        <f>SUMIFS(cb_curr!$E:$E,cb_curr!$A:$A,AF5,cb_curr!$B:$B,"USD")</f>
        <v>0</v>
      </c>
      <c r="AI5" s="3" t="str">
        <f>CONCATENATE(Техничка!BG6,Техничка!BH6,Техничка!BI6)</f>
        <v>02.12.2023</v>
      </c>
      <c r="AJ5" s="82" t="str">
        <f>IF(AND((IF(SUMIFS(cb_curr!$E:$E,cb_curr!$A:$A,AI5,cb_curr!$B:$B,"USD")&lt;&gt;0,1,0)=0),(OR(WEEKDAY(AI5,2)=7,WEEKDAY(AI5,2)=1))),AJ4,((IF(AND(AK5=0,AK6=0,AK7=0,AK8=0,AK9=0,AK10=0,AK11=0,AK12=0,AK13=0,AK14=0),"-",(IF((SUMIFS(cb_curr!$E:$E,cb_curr!$A:$A,AI5,cb_curr!$B:$B,"USD"))=0,AJ4,(SUMIFS(cb_curr!$E:$E,cb_curr!$A:$A,AI5,cb_curr!$B:$B,"USD"))))))))</f>
        <v>-</v>
      </c>
      <c r="AK5" s="165">
        <f>SUMIFS(cb_curr!$E:$E,cb_curr!$A:$A,AI5,cb_curr!$B:$B,"USD")</f>
        <v>0</v>
      </c>
      <c r="AL5" s="165"/>
      <c r="AN5" s="153" t="str">
        <f t="shared" ref="AN5:AN34" si="3">N5</f>
        <v>02.05.2023</v>
      </c>
      <c r="AO5" s="82">
        <f t="shared" ref="AO5:AO34" si="4">$R$40</f>
        <v>0</v>
      </c>
      <c r="AQ5" s="153" t="str">
        <f t="shared" ref="AQ5:AQ34" si="5">Q5</f>
        <v>02.06.2023</v>
      </c>
      <c r="AR5" s="82">
        <f t="shared" ref="AR5:AR34" si="6">$R$40</f>
        <v>0</v>
      </c>
      <c r="AT5" s="3" t="str">
        <f t="shared" si="0"/>
        <v>02.10.2023</v>
      </c>
      <c r="AU5" s="82">
        <f t="shared" ref="AU5:AU34" si="7">$AJ$40</f>
        <v>0</v>
      </c>
      <c r="AW5" s="3" t="str">
        <f t="shared" si="1"/>
        <v>02.11.2023</v>
      </c>
      <c r="AX5" s="82">
        <f t="shared" ref="AX5:AX33" si="8">$AJ$40</f>
        <v>0</v>
      </c>
      <c r="AZ5" s="3" t="str">
        <f t="shared" si="2"/>
        <v>02.12.2023</v>
      </c>
      <c r="BA5" s="82">
        <f t="shared" ref="BA5:BA34" si="9">$AJ$40</f>
        <v>0</v>
      </c>
    </row>
    <row r="6" spans="1:53" x14ac:dyDescent="0.25">
      <c r="A6" s="165"/>
      <c r="B6" s="3" t="str">
        <f>CONCATENATE(Техничка!B7,Техничка!C7,Техничка!D7)</f>
        <v>03.01.2023</v>
      </c>
      <c r="C6" s="82" t="str">
        <f>IF(AND((IF(SUMIFS(cb_curr!$E:$E,cb_curr!$A:$A,B6,cb_curr!$B:$B,"USD")&lt;&gt;0,1,0)=0),(OR(WEEKDAY(B6,2)=7,WEEKDAY(B6,2)=1))),C5,((IF(AND(D6=0,D7=0,D8=0,D9=0,D10=0,D11=0,D12=0,D13=0,D14=0,D15=0),"-",(IF((SUMIFS(cb_curr!$E:$E,cb_curr!$A:$A,B6,cb_curr!$B:$B,"USD"))=0,C5,(SUMIFS(cb_curr!$E:$E,cb_curr!$A:$A,B6,cb_curr!$B:$B,"USD"))))))))</f>
        <v>-</v>
      </c>
      <c r="D6" s="165">
        <f>SUMIFS(cb_curr!$E:$E,cb_curr!$A:$A,B6,cb_curr!$B:$B,"USD")</f>
        <v>0</v>
      </c>
      <c r="E6" s="3" t="str">
        <f>CONCATENATE(Техничка!O7,Техничка!P7,Техничка!Q7)</f>
        <v>03.02.2023</v>
      </c>
      <c r="F6" s="82" t="str">
        <f>IF(AND((IF(SUMIFS(cb_curr!$E:$E,cb_curr!$A:$A,E6,cb_curr!$B:$B,"USD")&lt;&gt;0,1,0)=0),(OR(WEEKDAY(E6,2)=7,WEEKDAY(E6,2)=1))),F5,((IF(AND(G6=0,G7=0,G8=0,G9=0,G10=0,G11=0,G12=0,G13=0,G14=0,G15=0),"-",(IF((SUMIFS(cb_curr!$E:$E,cb_curr!$A:$A,E6,cb_curr!$B:$B,"USD"))=0,F5,(SUMIFS(cb_curr!$E:$E,cb_curr!$A:$A,E6,cb_curr!$B:$B,"USD"))))))))</f>
        <v>-</v>
      </c>
      <c r="G6" s="165">
        <f>SUMIFS(cb_curr!$E:$E,cb_curr!$A:$A,E6,cb_curr!$B:$B,"USD")</f>
        <v>0</v>
      </c>
      <c r="H6" s="3" t="str">
        <f>CONCATENATE(Техничка!S7,Техничка!T7,Техничка!U7)</f>
        <v>03.03.2023</v>
      </c>
      <c r="I6" s="82" t="str">
        <f>IF(AND((IF(SUMIFS(cb_curr!$E:$E,cb_curr!$A:$A,H6,cb_curr!$B:$B,"USD")&lt;&gt;0,1,0)=0),(OR(WEEKDAY(H6,2)=7,WEEKDAY(H6,2)=1))),I5,((IF(AND(J6=0,J7=0,J8=0,J9=0,J10=0,J11=0,J12=0,J13=0,J14=0,J15=0),"-",(IF((SUMIFS(cb_curr!$E:$E,cb_curr!$A:$A,H6,cb_curr!$B:$B,"USD"))=0,I5,(SUMIFS(cb_curr!$E:$E,cb_curr!$A:$A,H6,cb_curr!$B:$B,"USD"))))))))</f>
        <v>-</v>
      </c>
      <c r="J6" s="165">
        <f>SUMIFS(cb_curr!$E:$E,cb_curr!$A:$A,H6,cb_curr!$B:$B,"USD")</f>
        <v>0</v>
      </c>
      <c r="K6" s="3" t="str">
        <f>CONCATENATE(Техничка!W7,Техничка!X7,Техничка!Y7)</f>
        <v>03.04.2023</v>
      </c>
      <c r="L6" s="82" t="str">
        <f>IF(AND((IF(SUMIFS(cb_curr!$E:$E,cb_curr!$A:$A,K6,cb_curr!$B:$B,"USD")&lt;&gt;0,1,0)=0),(OR(WEEKDAY(K6,2)=7,WEEKDAY(K6,2)=1))),L5,((IF(AND(M6=0,M7=0,M8=0,M9=0,M10=0,M11=0,M12=0,M13=0,M14=0,M15=0),"-",(IF((SUMIFS(cb_curr!$E:$E,cb_curr!$A:$A,K6,cb_curr!$B:$B,"USD"))=0,L5,(SUMIFS(cb_curr!$E:$E,cb_curr!$A:$A,K6,cb_curr!$B:$B,"USD"))))))))</f>
        <v>-</v>
      </c>
      <c r="M6" s="165">
        <f>SUMIFS(cb_curr!$E:$E,cb_curr!$A:$A,K6,cb_curr!$B:$B,"USD")</f>
        <v>0</v>
      </c>
      <c r="N6" s="3" t="str">
        <f>CONCATENATE(Техничка!AA7,Техничка!AB7,Техничка!AC7)</f>
        <v>03.05.2023</v>
      </c>
      <c r="O6" s="82" t="str">
        <f>IF(AND((IF(SUMIFS(cb_curr!$E:$E,cb_curr!$A:$A,N6,cb_curr!$B:$B,"USD")&lt;&gt;0,1,0)=0),(OR(WEEKDAY(N6,2)=7,WEEKDAY(N6,2)=1))),O5,((IF(AND(P6=0,P7=0,P8=0,P9=0,P10=0,P11=0,P12=0,P13=0,P14=0,P15=0),"-",(IF((SUMIFS(cb_curr!$E:$E,cb_curr!$A:$A,N6,cb_curr!$B:$B,"USD"))=0,O5,(SUMIFS(cb_curr!$E:$E,cb_curr!$A:$A,N6,cb_curr!$B:$B,"USD"))))))))</f>
        <v>-</v>
      </c>
      <c r="P6" s="165">
        <f>SUMIFS(cb_curr!$E:$E,cb_curr!$A:$A,N6,cb_curr!$B:$B,"USD")</f>
        <v>0</v>
      </c>
      <c r="Q6" s="3" t="str">
        <f>CONCATENATE(Техничка!AE7,Техничка!AF7,Техничка!AG7)</f>
        <v>03.06.2023</v>
      </c>
      <c r="R6" s="82" t="str">
        <f>IF(AND((IF(SUMIFS(cb_curr!$E:$E,cb_curr!$A:$A,Q6,cb_curr!$B:$B,"USD")&lt;&gt;0,1,0)=0),(OR(WEEKDAY(Q6,2)=7,WEEKDAY(Q6,2)=1))),R5,((IF(AND(S6=0,S7=0,S8=0,S9=0,S10=0,S11=0,S12=0,S13=0,S14=0,S15=0),"-",(IF((SUMIFS(cb_curr!$E:$E,cb_curr!$A:$A,Q6,cb_curr!$B:$B,"USD"))=0,R5,(SUMIFS(cb_curr!$E:$E,cb_curr!$A:$A,Q6,cb_curr!$B:$B,"USD"))))))))</f>
        <v>-</v>
      </c>
      <c r="S6" s="165">
        <f>SUMIFS(cb_curr!$E:$E,cb_curr!$A:$A,Q6,cb_curr!$B:$B,"USD")</f>
        <v>0</v>
      </c>
      <c r="T6" s="3" t="str">
        <f>CONCATENATE(Техничка!AI7,Техничка!AJ7,Техничка!AK7)</f>
        <v>03.07.2023</v>
      </c>
      <c r="U6" s="82" t="str">
        <f>IF(AND((IF(SUMIFS(cb_curr!$E:$E,cb_curr!$A:$A,T6,cb_curr!$B:$B,"USD")&lt;&gt;0,1,0)=0),(OR(WEEKDAY(T6,2)=7,WEEKDAY(T6,2)=1))),U5,((IF(AND(V6=0,V7=0,V8=0,V9=0,V10=0,V11=0,V12=0,V13=0,V14=0,V15=0),"-",(IF((SUMIFS(cb_curr!$E:$E,cb_curr!$A:$A,T6,cb_curr!$B:$B,"USD"))=0,U5,(SUMIFS(cb_curr!$E:$E,cb_curr!$A:$A,T6,cb_curr!$B:$B,"USD"))))))))</f>
        <v>-</v>
      </c>
      <c r="V6" s="165">
        <f>SUMIFS(cb_curr!$E:$E,cb_curr!$A:$A,T6,cb_curr!$B:$B,"USD")</f>
        <v>0</v>
      </c>
      <c r="W6" s="3" t="str">
        <f>CONCATENATE(Техничка!AQ7,Техничка!AR7,Техничка!AS7)</f>
        <v>03.08.2023</v>
      </c>
      <c r="X6" s="82" t="str">
        <f>IF(AND((IF(SUMIFS(cb_curr!$E:$E,cb_curr!$A:$A,W6,cb_curr!$B:$B,"USD")&lt;&gt;0,1,0)=0),(OR(WEEKDAY(W6,2)=7,WEEKDAY(W6,2)=1))),X5,((IF(AND(Y6=0,Y7=0,Y8=0,Y9=0,Y10=0,Y11=0,Y12=0,Y13=0,Y14=0,Y15=0),"-",(IF((SUMIFS(cb_curr!$E:$E,cb_curr!$A:$A,W6,cb_curr!$B:$B,"USD"))=0,X5,(SUMIFS(cb_curr!$E:$E,cb_curr!$A:$A,W6,cb_curr!$B:$B,"USD"))))))))</f>
        <v>-</v>
      </c>
      <c r="Y6" s="165">
        <f>SUMIFS(cb_curr!$E:$E,cb_curr!$A:$A,W6,cb_curr!$B:$B,"USD")</f>
        <v>0</v>
      </c>
      <c r="Z6" s="3" t="str">
        <f>CONCATENATE(Техничка!AU7,Техничка!AV7,Техничка!AW7)</f>
        <v>03.09.2023</v>
      </c>
      <c r="AA6" s="82" t="str">
        <f>IF(AND((IF(SUMIFS(cb_curr!$E:$E,cb_curr!$A:$A,Z6,cb_curr!$B:$B,"USD")&lt;&gt;0,1,0)=0),(OR(WEEKDAY(Z6,2)=7,WEEKDAY(Z6,2)=1))),AA5,((IF(AND(AB6=0,AB7=0,AB8=0,AB9=0,AB10=0,AB11=0,AB12=0,AB13=0,AB14=0,AB15=0),"-",(IF((SUMIFS(cb_curr!$E:$E,cb_curr!$A:$A,Z6,cb_curr!$B:$B,"USD"))=0,AA5,(SUMIFS(cb_curr!$E:$E,cb_curr!$A:$A,Z6,cb_curr!$B:$B,"USD"))))))))</f>
        <v>-</v>
      </c>
      <c r="AB6" s="165">
        <f>SUMIFS(cb_curr!$E:$E,cb_curr!$A:$A,Z6,cb_curr!$B:$B,"USD")</f>
        <v>0</v>
      </c>
      <c r="AC6" s="3" t="str">
        <f>CONCATENATE(Техничка!AY7,Техничка!AZ7,Техничка!BA7)</f>
        <v>03.10.2023</v>
      </c>
      <c r="AD6" s="82" t="str">
        <f>IF(AND((IF(SUMIFS(cb_curr!$E:$E,cb_curr!$A:$A,AC6,cb_curr!$B:$B,"USD")&lt;&gt;0,1,0)=0),(OR(WEEKDAY(AC6,2)=7,WEEKDAY(AC6,2)=1))),AD5,((IF(AND(AE6=0,AE7=0,AE8=0,AE9=0,AE10=0,AE11=0,AE12=0,AE13=0,AE14=0,AE15=0),"-",(IF((SUMIFS(cb_curr!$E:$E,cb_curr!$A:$A,AC6,cb_curr!$B:$B,"USD"))=0,AD5,(SUMIFS(cb_curr!$E:$E,cb_curr!$A:$A,AC6,cb_curr!$B:$B,"USD"))))))))</f>
        <v>-</v>
      </c>
      <c r="AE6" s="165">
        <f>SUMIFS(cb_curr!$E:$E,cb_curr!$A:$A,AC6,cb_curr!$B:$B,"USD")</f>
        <v>0</v>
      </c>
      <c r="AF6" s="3" t="str">
        <f>CONCATENATE(Техничка!BC7,Техничка!BD7,Техничка!BE7)</f>
        <v>03.11.2023</v>
      </c>
      <c r="AG6" s="82" t="str">
        <f>IF(AND((IF(SUMIFS(cb_curr!$E:$E,cb_curr!$A:$A,AF6,cb_curr!$B:$B,"USD")&lt;&gt;0,1,0)=0),(OR(WEEKDAY(AF6,2)=7,WEEKDAY(AF6,2)=1))),AG5,((IF(AND(AH6=0,AH7=0,AH8=0,AH9=0,AH10=0,AH11=0,AH12=0,AH13=0,AH14=0,AH15=0),"-",(IF((SUMIFS(cb_curr!$E:$E,cb_curr!$A:$A,AF6,cb_curr!$B:$B,"USD"))=0,AG5,(SUMIFS(cb_curr!$E:$E,cb_curr!$A:$A,AF6,cb_curr!$B:$B,"USD"))))))))</f>
        <v>-</v>
      </c>
      <c r="AH6" s="165">
        <f>SUMIFS(cb_curr!$E:$E,cb_curr!$A:$A,AF6,cb_curr!$B:$B,"USD")</f>
        <v>0</v>
      </c>
      <c r="AI6" s="3" t="str">
        <f>CONCATENATE(Техничка!BG7,Техничка!BH7,Техничка!BI7)</f>
        <v>03.12.2023</v>
      </c>
      <c r="AJ6" s="82" t="str">
        <f>IF(AND((IF(SUMIFS(cb_curr!$E:$E,cb_curr!$A:$A,AI6,cb_curr!$B:$B,"USD")&lt;&gt;0,1,0)=0),(OR(WEEKDAY(AI6,2)=7,WEEKDAY(AI6,2)=1))),AJ5,((IF(AND(AK6=0,AK7=0,AK8=0,AK9=0,AK10=0,AK11=0,AK12=0,AK13=0,AK14=0,AK15=0),"-",(IF((SUMIFS(cb_curr!$E:$E,cb_curr!$A:$A,AI6,cb_curr!$B:$B,"USD"))=0,AJ5,(SUMIFS(cb_curr!$E:$E,cb_curr!$A:$A,AI6,cb_curr!$B:$B,"USD"))))))))</f>
        <v>-</v>
      </c>
      <c r="AK6" s="165">
        <f>SUMIFS(cb_curr!$E:$E,cb_curr!$A:$A,AI6,cb_curr!$B:$B,"USD")</f>
        <v>0</v>
      </c>
      <c r="AL6" s="165"/>
      <c r="AN6" s="153" t="str">
        <f t="shared" si="3"/>
        <v>03.05.2023</v>
      </c>
      <c r="AO6" s="82">
        <f t="shared" si="4"/>
        <v>0</v>
      </c>
      <c r="AQ6" s="153" t="str">
        <f t="shared" si="5"/>
        <v>03.06.2023</v>
      </c>
      <c r="AR6" s="82">
        <f t="shared" si="6"/>
        <v>0</v>
      </c>
      <c r="AT6" s="3" t="str">
        <f t="shared" si="0"/>
        <v>03.10.2023</v>
      </c>
      <c r="AU6" s="82">
        <f t="shared" si="7"/>
        <v>0</v>
      </c>
      <c r="AW6" s="3" t="str">
        <f t="shared" si="1"/>
        <v>03.11.2023</v>
      </c>
      <c r="AX6" s="82">
        <f t="shared" si="8"/>
        <v>0</v>
      </c>
      <c r="AZ6" s="3" t="str">
        <f t="shared" si="2"/>
        <v>03.12.2023</v>
      </c>
      <c r="BA6" s="82">
        <f t="shared" si="9"/>
        <v>0</v>
      </c>
    </row>
    <row r="7" spans="1:53" x14ac:dyDescent="0.25">
      <c r="B7" s="3" t="str">
        <f>CONCATENATE(Техничка!B8,Техничка!C8,Техничка!D8)</f>
        <v>04.01.2023</v>
      </c>
      <c r="C7" s="82" t="str">
        <f>IF(AND((IF(SUMIFS(cb_curr!$E:$E,cb_curr!$A:$A,B7,cb_curr!$B:$B,"USD")&lt;&gt;0,1,0)=0),(OR(WEEKDAY(B7,2)=7,WEEKDAY(B7,2)=1))),C6,((IF(AND(D7=0,D8=0,D9=0,D10=0,D11=0,D12=0,D13=0,D14=0,D15=0,D16=0),"-",(IF((SUMIFS(cb_curr!$E:$E,cb_curr!$A:$A,B7,cb_curr!$B:$B,"USD"))=0,C6,(SUMIFS(cb_curr!$E:$E,cb_curr!$A:$A,B7,cb_curr!$B:$B,"USD"))))))))</f>
        <v>-</v>
      </c>
      <c r="D7" s="165">
        <f>SUMIFS(cb_curr!$E:$E,cb_curr!$A:$A,B7,cb_curr!$B:$B,"USD")</f>
        <v>0</v>
      </c>
      <c r="E7" s="3" t="str">
        <f>CONCATENATE(Техничка!O8,Техничка!P8,Техничка!Q8)</f>
        <v>04.02.2023</v>
      </c>
      <c r="F7" s="82" t="str">
        <f>IF(AND((IF(SUMIFS(cb_curr!$E:$E,cb_curr!$A:$A,E7,cb_curr!$B:$B,"USD")&lt;&gt;0,1,0)=0),(OR(WEEKDAY(E7,2)=7,WEEKDAY(E7,2)=1))),F6,((IF(AND(G7=0,G8=0,G9=0,G10=0,G11=0,G12=0,G13=0,G14=0,G15=0,G16=0),"-",(IF((SUMIFS(cb_curr!$E:$E,cb_curr!$A:$A,E7,cb_curr!$B:$B,"USD"))=0,F6,(SUMIFS(cb_curr!$E:$E,cb_curr!$A:$A,E7,cb_curr!$B:$B,"USD"))))))))</f>
        <v>-</v>
      </c>
      <c r="G7" s="165">
        <f>SUMIFS(cb_curr!$E:$E,cb_curr!$A:$A,E7,cb_curr!$B:$B,"USD")</f>
        <v>0</v>
      </c>
      <c r="H7" s="3" t="str">
        <f>CONCATENATE(Техничка!S8,Техничка!T8,Техничка!U8)</f>
        <v>04.03.2023</v>
      </c>
      <c r="I7" s="82" t="str">
        <f>IF(AND((IF(SUMIFS(cb_curr!$E:$E,cb_curr!$A:$A,H7,cb_curr!$B:$B,"USD")&lt;&gt;0,1,0)=0),(OR(WEEKDAY(H7,2)=7,WEEKDAY(H7,2)=1))),I6,((IF(AND(J7=0,J8=0,J9=0,J10=0,J11=0,J12=0,J13=0,J14=0,J15=0,J16=0),"-",(IF((SUMIFS(cb_curr!$E:$E,cb_curr!$A:$A,H7,cb_curr!$B:$B,"USD"))=0,I6,(SUMIFS(cb_curr!$E:$E,cb_curr!$A:$A,H7,cb_curr!$B:$B,"USD"))))))))</f>
        <v>-</v>
      </c>
      <c r="J7" s="165">
        <f>SUMIFS(cb_curr!$E:$E,cb_curr!$A:$A,H7,cb_curr!$B:$B,"USD")</f>
        <v>0</v>
      </c>
      <c r="K7" s="3" t="str">
        <f>CONCATENATE(Техничка!W8,Техничка!X8,Техничка!Y8)</f>
        <v>04.04.2023</v>
      </c>
      <c r="L7" s="82" t="str">
        <f>IF(AND((IF(SUMIFS(cb_curr!$E:$E,cb_curr!$A:$A,K7,cb_curr!$B:$B,"USD")&lt;&gt;0,1,0)=0),(OR(WEEKDAY(K7,2)=7,WEEKDAY(K7,2)=1))),L6,((IF(AND(M7=0,M8=0,M9=0,M10=0,M11=0,M12=0,M13=0,M14=0,M15=0,M16=0),"-",(IF((SUMIFS(cb_curr!$E:$E,cb_curr!$A:$A,K7,cb_curr!$B:$B,"USD"))=0,L6,(SUMIFS(cb_curr!$E:$E,cb_curr!$A:$A,K7,cb_curr!$B:$B,"USD"))))))))</f>
        <v>-</v>
      </c>
      <c r="M7" s="165">
        <f>SUMIFS(cb_curr!$E:$E,cb_curr!$A:$A,K7,cb_curr!$B:$B,"USD")</f>
        <v>0</v>
      </c>
      <c r="N7" s="3" t="str">
        <f>CONCATENATE(Техничка!AA8,Техничка!AB8,Техничка!AC8)</f>
        <v>04.05.2023</v>
      </c>
      <c r="O7" s="82" t="str">
        <f>IF(AND((IF(SUMIFS(cb_curr!$E:$E,cb_curr!$A:$A,N7,cb_curr!$B:$B,"USD")&lt;&gt;0,1,0)=0),(OR(WEEKDAY(N7,2)=7,WEEKDAY(N7,2)=1))),O6,((IF(AND(P7=0,P8=0,P9=0,P10=0,P11=0,P12=0,P13=0,P14=0,P15=0,P16=0),"-",(IF((SUMIFS(cb_curr!$E:$E,cb_curr!$A:$A,N7,cb_curr!$B:$B,"USD"))=0,O6,(SUMIFS(cb_curr!$E:$E,cb_curr!$A:$A,N7,cb_curr!$B:$B,"USD"))))))))</f>
        <v>-</v>
      </c>
      <c r="P7" s="165">
        <f>SUMIFS(cb_curr!$E:$E,cb_curr!$A:$A,N7,cb_curr!$B:$B,"USD")</f>
        <v>0</v>
      </c>
      <c r="Q7" s="3" t="str">
        <f>CONCATENATE(Техничка!AE8,Техничка!AF8,Техничка!AG8)</f>
        <v>04.06.2023</v>
      </c>
      <c r="R7" s="82" t="str">
        <f>IF(AND((IF(SUMIFS(cb_curr!$E:$E,cb_curr!$A:$A,Q7,cb_curr!$B:$B,"USD")&lt;&gt;0,1,0)=0),(OR(WEEKDAY(Q7,2)=7,WEEKDAY(Q7,2)=1))),R6,((IF(AND(S7=0,S8=0,S9=0,S10=0,S11=0,S12=0,S13=0,S14=0,S15=0,S16=0),"-",(IF((SUMIFS(cb_curr!$E:$E,cb_curr!$A:$A,Q7,cb_curr!$B:$B,"USD"))=0,R6,(SUMIFS(cb_curr!$E:$E,cb_curr!$A:$A,Q7,cb_curr!$B:$B,"USD"))))))))</f>
        <v>-</v>
      </c>
      <c r="S7" s="165">
        <f>SUMIFS(cb_curr!$E:$E,cb_curr!$A:$A,Q7,cb_curr!$B:$B,"USD")</f>
        <v>0</v>
      </c>
      <c r="T7" s="3" t="str">
        <f>CONCATENATE(Техничка!AI8,Техничка!AJ8,Техничка!AK8)</f>
        <v>04.07.2023</v>
      </c>
      <c r="U7" s="82" t="str">
        <f>IF(AND((IF(SUMIFS(cb_curr!$E:$E,cb_curr!$A:$A,T7,cb_curr!$B:$B,"USD")&lt;&gt;0,1,0)=0),(OR(WEEKDAY(T7,2)=7,WEEKDAY(T7,2)=1))),U6,((IF(AND(V7=0,V8=0,V9=0,V10=0,V11=0,V12=0,V13=0,V14=0,V15=0,V16=0),"-",(IF((SUMIFS(cb_curr!$E:$E,cb_curr!$A:$A,T7,cb_curr!$B:$B,"USD"))=0,U6,(SUMIFS(cb_curr!$E:$E,cb_curr!$A:$A,T7,cb_curr!$B:$B,"USD"))))))))</f>
        <v>-</v>
      </c>
      <c r="V7" s="165">
        <f>SUMIFS(cb_curr!$E:$E,cb_curr!$A:$A,T7,cb_curr!$B:$B,"USD")</f>
        <v>0</v>
      </c>
      <c r="W7" s="3" t="str">
        <f>CONCATENATE(Техничка!AQ8,Техничка!AR8,Техничка!AS8)</f>
        <v>04.08.2023</v>
      </c>
      <c r="X7" s="82" t="str">
        <f>IF(AND((IF(SUMIFS(cb_curr!$E:$E,cb_curr!$A:$A,W7,cb_curr!$B:$B,"USD")&lt;&gt;0,1,0)=0),(OR(WEEKDAY(W7,2)=7,WEEKDAY(W7,2)=1))),X6,((IF(AND(Y7=0,Y8=0,Y9=0,Y10=0,Y11=0,Y12=0,Y13=0,Y14=0,Y15=0,Y16=0),"-",(IF((SUMIFS(cb_curr!$E:$E,cb_curr!$A:$A,W7,cb_curr!$B:$B,"USD"))=0,X6,(SUMIFS(cb_curr!$E:$E,cb_curr!$A:$A,W7,cb_curr!$B:$B,"USD"))))))))</f>
        <v>-</v>
      </c>
      <c r="Y7" s="165">
        <f>SUMIFS(cb_curr!$E:$E,cb_curr!$A:$A,W7,cb_curr!$B:$B,"USD")</f>
        <v>0</v>
      </c>
      <c r="Z7" s="3" t="str">
        <f>CONCATENATE(Техничка!AU8,Техничка!AV8,Техничка!AW8)</f>
        <v>04.09.2023</v>
      </c>
      <c r="AA7" s="82" t="str">
        <f>IF(AND((IF(SUMIFS(cb_curr!$E:$E,cb_curr!$A:$A,Z7,cb_curr!$B:$B,"USD")&lt;&gt;0,1,0)=0),(OR(WEEKDAY(Z7,2)=7,WEEKDAY(Z7,2)=1))),AA6,((IF(AND(AB7=0,AB8=0,AB9=0,AB10=0,AB11=0,AB12=0,AB13=0,AB14=0,AB15=0,AB16=0),"-",(IF((SUMIFS(cb_curr!$E:$E,cb_curr!$A:$A,Z7,cb_curr!$B:$B,"USD"))=0,AA6,(SUMIFS(cb_curr!$E:$E,cb_curr!$A:$A,Z7,cb_curr!$B:$B,"USD"))))))))</f>
        <v>-</v>
      </c>
      <c r="AB7" s="165">
        <f>SUMIFS(cb_curr!$E:$E,cb_curr!$A:$A,Z7,cb_curr!$B:$B,"USD")</f>
        <v>0</v>
      </c>
      <c r="AC7" s="3" t="str">
        <f>CONCATENATE(Техничка!AY8,Техничка!AZ8,Техничка!BA8)</f>
        <v>04.10.2023</v>
      </c>
      <c r="AD7" s="82" t="str">
        <f>IF(AND((IF(SUMIFS(cb_curr!$E:$E,cb_curr!$A:$A,AC7,cb_curr!$B:$B,"USD")&lt;&gt;0,1,0)=0),(OR(WEEKDAY(AC7,2)=7,WEEKDAY(AC7,2)=1))),AD6,((IF(AND(AE7=0,AE8=0,AE9=0,AE10=0,AE11=0,AE12=0,AE13=0,AE14=0,AE15=0,AE16=0),"-",(IF((SUMIFS(cb_curr!$E:$E,cb_curr!$A:$A,AC7,cb_curr!$B:$B,"USD"))=0,AD6,(SUMIFS(cb_curr!$E:$E,cb_curr!$A:$A,AC7,cb_curr!$B:$B,"USD"))))))))</f>
        <v>-</v>
      </c>
      <c r="AE7" s="165">
        <f>SUMIFS(cb_curr!$E:$E,cb_curr!$A:$A,AC7,cb_curr!$B:$B,"USD")</f>
        <v>0</v>
      </c>
      <c r="AF7" s="3" t="str">
        <f>CONCATENATE(Техничка!BC8,Техничка!BD8,Техничка!BE8)</f>
        <v>04.11.2023</v>
      </c>
      <c r="AG7" s="82" t="str">
        <f>IF(AND((IF(SUMIFS(cb_curr!$E:$E,cb_curr!$A:$A,AF7,cb_curr!$B:$B,"USD")&lt;&gt;0,1,0)=0),(OR(WEEKDAY(AF7,2)=7,WEEKDAY(AF7,2)=1))),AG6,((IF(AND(AH7=0,AH8=0,AH9=0,AH10=0,AH11=0,AH12=0,AH13=0,AH14=0,AH15=0,AH16=0),"-",(IF((SUMIFS(cb_curr!$E:$E,cb_curr!$A:$A,AF7,cb_curr!$B:$B,"USD"))=0,AG6,(SUMIFS(cb_curr!$E:$E,cb_curr!$A:$A,AF7,cb_curr!$B:$B,"USD"))))))))</f>
        <v>-</v>
      </c>
      <c r="AH7" s="165">
        <f>SUMIFS(cb_curr!$E:$E,cb_curr!$A:$A,AF7,cb_curr!$B:$B,"USD")</f>
        <v>0</v>
      </c>
      <c r="AI7" s="3" t="str">
        <f>CONCATENATE(Техничка!BG8,Техничка!BH8,Техничка!BI8)</f>
        <v>04.12.2023</v>
      </c>
      <c r="AJ7" s="82" t="str">
        <f>IF(AND((IF(SUMIFS(cb_curr!$E:$E,cb_curr!$A:$A,AI7,cb_curr!$B:$B,"USD")&lt;&gt;0,1,0)=0),(OR(WEEKDAY(AI7,2)=7,WEEKDAY(AI7,2)=1))),AJ6,((IF(AND(AK7=0,AK8=0,AK9=0,AK10=0,AK11=0,AK12=0,AK13=0,AK14=0,AK15=0,AK16=0),"-",(IF((SUMIFS(cb_curr!$E:$E,cb_curr!$A:$A,AI7,cb_curr!$B:$B,"USD"))=0,AJ6,(SUMIFS(cb_curr!$E:$E,cb_curr!$A:$A,AI7,cb_curr!$B:$B,"USD"))))))))</f>
        <v>-</v>
      </c>
      <c r="AK7" s="165">
        <f>SUMIFS(cb_curr!$E:$E,cb_curr!$A:$A,AI7,cb_curr!$B:$B,"USD")</f>
        <v>0</v>
      </c>
      <c r="AL7" s="165"/>
      <c r="AN7" s="153" t="str">
        <f t="shared" si="3"/>
        <v>04.05.2023</v>
      </c>
      <c r="AO7" s="82">
        <f t="shared" si="4"/>
        <v>0</v>
      </c>
      <c r="AQ7" s="153" t="str">
        <f t="shared" si="5"/>
        <v>04.06.2023</v>
      </c>
      <c r="AR7" s="82">
        <f t="shared" si="6"/>
        <v>0</v>
      </c>
      <c r="AT7" s="3" t="str">
        <f t="shared" si="0"/>
        <v>04.10.2023</v>
      </c>
      <c r="AU7" s="82">
        <f t="shared" si="7"/>
        <v>0</v>
      </c>
      <c r="AW7" s="3" t="str">
        <f t="shared" si="1"/>
        <v>04.11.2023</v>
      </c>
      <c r="AX7" s="82">
        <f t="shared" si="8"/>
        <v>0</v>
      </c>
      <c r="AZ7" s="3" t="str">
        <f t="shared" si="2"/>
        <v>04.12.2023</v>
      </c>
      <c r="BA7" s="82">
        <f t="shared" si="9"/>
        <v>0</v>
      </c>
    </row>
    <row r="8" spans="1:53" x14ac:dyDescent="0.25">
      <c r="B8" s="3" t="str">
        <f>CONCATENATE(Техничка!B9,Техничка!C9,Техничка!D9)</f>
        <v>05.01.2023</v>
      </c>
      <c r="C8" s="82" t="str">
        <f>IF(AND((IF(SUMIFS(cb_curr!$E:$E,cb_curr!$A:$A,B8,cb_curr!$B:$B,"USD")&lt;&gt;0,1,0)=0),(OR(WEEKDAY(B8,2)=7,WEEKDAY(B8,2)=1))),C7,((IF(AND(D8=0,D9=0,D10=0,D11=0,D12=0,D13=0,D14=0,D15=0,D16=0,D17=0),"-",(IF((SUMIFS(cb_curr!$E:$E,cb_curr!$A:$A,B8,cb_curr!$B:$B,"USD"))=0,C7,(SUMIFS(cb_curr!$E:$E,cb_curr!$A:$A,B8,cb_curr!$B:$B,"USD"))))))))</f>
        <v>-</v>
      </c>
      <c r="D8" s="165">
        <f>SUMIFS(cb_curr!$E:$E,cb_curr!$A:$A,B8,cb_curr!$B:$B,"USD")</f>
        <v>0</v>
      </c>
      <c r="E8" s="3" t="str">
        <f>CONCATENATE(Техничка!O9,Техничка!P9,Техничка!Q9)</f>
        <v>05.02.2023</v>
      </c>
      <c r="F8" s="82" t="str">
        <f>IF(AND((IF(SUMIFS(cb_curr!$E:$E,cb_curr!$A:$A,E8,cb_curr!$B:$B,"USD")&lt;&gt;0,1,0)=0),(OR(WEEKDAY(E8,2)=7,WEEKDAY(E8,2)=1))),F7,((IF(AND(G8=0,G9=0,G10=0,G11=0,G12=0,G13=0,G14=0,G15=0,G16=0,G17=0),"-",(IF((SUMIFS(cb_curr!$E:$E,cb_curr!$A:$A,E8,cb_curr!$B:$B,"USD"))=0,F7,(SUMIFS(cb_curr!$E:$E,cb_curr!$A:$A,E8,cb_curr!$B:$B,"USD"))))))))</f>
        <v>-</v>
      </c>
      <c r="G8" s="165">
        <f>SUMIFS(cb_curr!$E:$E,cb_curr!$A:$A,E8,cb_curr!$B:$B,"USD")</f>
        <v>0</v>
      </c>
      <c r="H8" s="3" t="str">
        <f>CONCATENATE(Техничка!S9,Техничка!T9,Техничка!U9)</f>
        <v>05.03.2023</v>
      </c>
      <c r="I8" s="82" t="str">
        <f>IF(AND((IF(SUMIFS(cb_curr!$E:$E,cb_curr!$A:$A,H8,cb_curr!$B:$B,"USD")&lt;&gt;0,1,0)=0),(OR(WEEKDAY(H8,2)=7,WEEKDAY(H8,2)=1))),I7,((IF(AND(J8=0,J9=0,J10=0,J11=0,J12=0,J13=0,J14=0,J15=0,J16=0,J17=0),"-",(IF((SUMIFS(cb_curr!$E:$E,cb_curr!$A:$A,H8,cb_curr!$B:$B,"USD"))=0,I7,(SUMIFS(cb_curr!$E:$E,cb_curr!$A:$A,H8,cb_curr!$B:$B,"USD"))))))))</f>
        <v>-</v>
      </c>
      <c r="J8" s="165">
        <f>SUMIFS(cb_curr!$E:$E,cb_curr!$A:$A,H8,cb_curr!$B:$B,"USD")</f>
        <v>0</v>
      </c>
      <c r="K8" s="3" t="str">
        <f>CONCATENATE(Техничка!W9,Техничка!X9,Техничка!Y9)</f>
        <v>05.04.2023</v>
      </c>
      <c r="L8" s="82" t="str">
        <f>IF(AND((IF(SUMIFS(cb_curr!$E:$E,cb_curr!$A:$A,K8,cb_curr!$B:$B,"USD")&lt;&gt;0,1,0)=0),(OR(WEEKDAY(K8,2)=7,WEEKDAY(K8,2)=1))),L7,((IF(AND(M8=0,M9=0,M10=0,M11=0,M12=0,M13=0,M14=0,M15=0,M16=0,M17=0),"-",(IF((SUMIFS(cb_curr!$E:$E,cb_curr!$A:$A,K8,cb_curr!$B:$B,"USD"))=0,L7,(SUMIFS(cb_curr!$E:$E,cb_curr!$A:$A,K8,cb_curr!$B:$B,"USD"))))))))</f>
        <v>-</v>
      </c>
      <c r="M8" s="165">
        <f>SUMIFS(cb_curr!$E:$E,cb_curr!$A:$A,K8,cb_curr!$B:$B,"USD")</f>
        <v>0</v>
      </c>
      <c r="N8" s="3" t="str">
        <f>CONCATENATE(Техничка!AA9,Техничка!AB9,Техничка!AC9)</f>
        <v>05.05.2023</v>
      </c>
      <c r="O8" s="82" t="str">
        <f>IF(AND((IF(SUMIFS(cb_curr!$E:$E,cb_curr!$A:$A,N8,cb_curr!$B:$B,"USD")&lt;&gt;0,1,0)=0),(OR(WEEKDAY(N8,2)=7,WEEKDAY(N8,2)=1))),O7,((IF(AND(P8=0,P9=0,P10=0,P11=0,P12=0,P13=0,P14=0,P15=0,P16=0,P17=0),"-",(IF((SUMIFS(cb_curr!$E:$E,cb_curr!$A:$A,N8,cb_curr!$B:$B,"USD"))=0,O7,(SUMIFS(cb_curr!$E:$E,cb_curr!$A:$A,N8,cb_curr!$B:$B,"USD"))))))))</f>
        <v>-</v>
      </c>
      <c r="P8" s="165">
        <f>SUMIFS(cb_curr!$E:$E,cb_curr!$A:$A,N8,cb_curr!$B:$B,"USD")</f>
        <v>0</v>
      </c>
      <c r="Q8" s="3" t="str">
        <f>CONCATENATE(Техничка!AE9,Техничка!AF9,Техничка!AG9)</f>
        <v>05.06.2023</v>
      </c>
      <c r="R8" s="82" t="str">
        <f>IF(AND((IF(SUMIFS(cb_curr!$E:$E,cb_curr!$A:$A,Q8,cb_curr!$B:$B,"USD")&lt;&gt;0,1,0)=0),(OR(WEEKDAY(Q8,2)=7,WEEKDAY(Q8,2)=1))),R7,((IF(AND(S8=0,S9=0,S10=0,S11=0,S12=0,S13=0,S14=0,S15=0,S16=0,S17=0),"-",(IF((SUMIFS(cb_curr!$E:$E,cb_curr!$A:$A,Q8,cb_curr!$B:$B,"USD"))=0,R7,(SUMIFS(cb_curr!$E:$E,cb_curr!$A:$A,Q8,cb_curr!$B:$B,"USD"))))))))</f>
        <v>-</v>
      </c>
      <c r="S8" s="165">
        <f>SUMIFS(cb_curr!$E:$E,cb_curr!$A:$A,Q8,cb_curr!$B:$B,"USD")</f>
        <v>0</v>
      </c>
      <c r="T8" s="3" t="str">
        <f>CONCATENATE(Техничка!AI9,Техничка!AJ9,Техничка!AK9)</f>
        <v>05.07.2023</v>
      </c>
      <c r="U8" s="82" t="str">
        <f>IF(AND((IF(SUMIFS(cb_curr!$E:$E,cb_curr!$A:$A,T8,cb_curr!$B:$B,"USD")&lt;&gt;0,1,0)=0),(OR(WEEKDAY(T8,2)=7,WEEKDAY(T8,2)=1))),U7,((IF(AND(V8=0,V9=0,V10=0,V11=0,V12=0,V13=0,V14=0,V15=0,V16=0,V17=0),"-",(IF((SUMIFS(cb_curr!$E:$E,cb_curr!$A:$A,T8,cb_curr!$B:$B,"USD"))=0,U7,(SUMIFS(cb_curr!$E:$E,cb_curr!$A:$A,T8,cb_curr!$B:$B,"USD"))))))))</f>
        <v>-</v>
      </c>
      <c r="V8" s="165">
        <f>SUMIFS(cb_curr!$E:$E,cb_curr!$A:$A,T8,cb_curr!$B:$B,"USD")</f>
        <v>0</v>
      </c>
      <c r="W8" s="3" t="str">
        <f>CONCATENATE(Техничка!AQ9,Техничка!AR9,Техничка!AS9)</f>
        <v>05.08.2023</v>
      </c>
      <c r="X8" s="82" t="str">
        <f>IF(AND((IF(SUMIFS(cb_curr!$E:$E,cb_curr!$A:$A,W8,cb_curr!$B:$B,"USD")&lt;&gt;0,1,0)=0),(OR(WEEKDAY(W8,2)=7,WEEKDAY(W8,2)=1))),X7,((IF(AND(Y8=0,Y9=0,Y10=0,Y11=0,Y12=0,Y13=0,Y14=0,Y15=0,Y16=0,Y17=0),"-",(IF((SUMIFS(cb_curr!$E:$E,cb_curr!$A:$A,W8,cb_curr!$B:$B,"USD"))=0,X7,(SUMIFS(cb_curr!$E:$E,cb_curr!$A:$A,W8,cb_curr!$B:$B,"USD"))))))))</f>
        <v>-</v>
      </c>
      <c r="Y8" s="165">
        <f>SUMIFS(cb_curr!$E:$E,cb_curr!$A:$A,W8,cb_curr!$B:$B,"USD")</f>
        <v>0</v>
      </c>
      <c r="Z8" s="3" t="str">
        <f>CONCATENATE(Техничка!AU9,Техничка!AV9,Техничка!AW9)</f>
        <v>05.09.2023</v>
      </c>
      <c r="AA8" s="82" t="str">
        <f>IF(AND((IF(SUMIFS(cb_curr!$E:$E,cb_curr!$A:$A,Z8,cb_curr!$B:$B,"USD")&lt;&gt;0,1,0)=0),(OR(WEEKDAY(Z8,2)=7,WEEKDAY(Z8,2)=1))),AA7,((IF(AND(AB8=0,AB9=0,AB10=0,AB11=0,AB12=0,AB13=0,AB14=0,AB15=0,AB16=0,AB17=0),"-",(IF((SUMIFS(cb_curr!$E:$E,cb_curr!$A:$A,Z8,cb_curr!$B:$B,"USD"))=0,AA7,(SUMIFS(cb_curr!$E:$E,cb_curr!$A:$A,Z8,cb_curr!$B:$B,"USD"))))))))</f>
        <v>-</v>
      </c>
      <c r="AB8" s="165">
        <f>SUMIFS(cb_curr!$E:$E,cb_curr!$A:$A,Z8,cb_curr!$B:$B,"USD")</f>
        <v>0</v>
      </c>
      <c r="AC8" s="3" t="str">
        <f>CONCATENATE(Техничка!AY9,Техничка!AZ9,Техничка!BA9)</f>
        <v>05.10.2023</v>
      </c>
      <c r="AD8" s="82" t="str">
        <f>IF(AND((IF(SUMIFS(cb_curr!$E:$E,cb_curr!$A:$A,AC8,cb_curr!$B:$B,"USD")&lt;&gt;0,1,0)=0),(OR(WEEKDAY(AC8,2)=7,WEEKDAY(AC8,2)=1))),AD7,((IF(AND(AE8=0,AE9=0,AE10=0,AE11=0,AE12=0,AE13=0,AE14=0,AE15=0,AE16=0,AE17=0),"-",(IF((SUMIFS(cb_curr!$E:$E,cb_curr!$A:$A,AC8,cb_curr!$B:$B,"USD"))=0,AD7,(SUMIFS(cb_curr!$E:$E,cb_curr!$A:$A,AC8,cb_curr!$B:$B,"USD"))))))))</f>
        <v>-</v>
      </c>
      <c r="AE8" s="165">
        <f>SUMIFS(cb_curr!$E:$E,cb_curr!$A:$A,AC8,cb_curr!$B:$B,"USD")</f>
        <v>0</v>
      </c>
      <c r="AF8" s="3" t="str">
        <f>CONCATENATE(Техничка!BC9,Техничка!BD9,Техничка!BE9)</f>
        <v>05.11.2023</v>
      </c>
      <c r="AG8" s="82" t="str">
        <f>IF(AND((IF(SUMIFS(cb_curr!$E:$E,cb_curr!$A:$A,AF8,cb_curr!$B:$B,"USD")&lt;&gt;0,1,0)=0),(OR(WEEKDAY(AF8,2)=7,WEEKDAY(AF8,2)=1))),AG7,((IF(AND(AH8=0,AH9=0,AH10=0,AH11=0,AH12=0,AH13=0,AH14=0,AH15=0,AH16=0,AH17=0),"-",(IF((SUMIFS(cb_curr!$E:$E,cb_curr!$A:$A,AF8,cb_curr!$B:$B,"USD"))=0,AG7,(SUMIFS(cb_curr!$E:$E,cb_curr!$A:$A,AF8,cb_curr!$B:$B,"USD"))))))))</f>
        <v>-</v>
      </c>
      <c r="AH8" s="165">
        <f>SUMIFS(cb_curr!$E:$E,cb_curr!$A:$A,AF8,cb_curr!$B:$B,"USD")</f>
        <v>0</v>
      </c>
      <c r="AI8" s="3" t="str">
        <f>CONCATENATE(Техничка!BG9,Техничка!BH9,Техничка!BI9)</f>
        <v>05.12.2023</v>
      </c>
      <c r="AJ8" s="82" t="str">
        <f>IF(AND((IF(SUMIFS(cb_curr!$E:$E,cb_curr!$A:$A,AI8,cb_curr!$B:$B,"USD")&lt;&gt;0,1,0)=0),(OR(WEEKDAY(AI8,2)=7,WEEKDAY(AI8,2)=1))),AJ7,((IF(AND(AK8=0,AK9=0,AK10=0,AK11=0,AK12=0,AK13=0,AK14=0,AK15=0,AK16=0,AK17=0),"-",(IF((SUMIFS(cb_curr!$E:$E,cb_curr!$A:$A,AI8,cb_curr!$B:$B,"USD"))=0,AJ7,(SUMIFS(cb_curr!$E:$E,cb_curr!$A:$A,AI8,cb_curr!$B:$B,"USD"))))))))</f>
        <v>-</v>
      </c>
      <c r="AK8" s="165">
        <f>SUMIFS(cb_curr!$E:$E,cb_curr!$A:$A,AI8,cb_curr!$B:$B,"USD")</f>
        <v>0</v>
      </c>
      <c r="AL8" s="165"/>
      <c r="AN8" s="153" t="str">
        <f t="shared" si="3"/>
        <v>05.05.2023</v>
      </c>
      <c r="AO8" s="82">
        <f t="shared" si="4"/>
        <v>0</v>
      </c>
      <c r="AQ8" s="153" t="str">
        <f t="shared" si="5"/>
        <v>05.06.2023</v>
      </c>
      <c r="AR8" s="82">
        <f t="shared" si="6"/>
        <v>0</v>
      </c>
      <c r="AT8" s="3" t="str">
        <f t="shared" si="0"/>
        <v>05.10.2023</v>
      </c>
      <c r="AU8" s="82">
        <f t="shared" si="7"/>
        <v>0</v>
      </c>
      <c r="AW8" s="3" t="str">
        <f t="shared" si="1"/>
        <v>05.11.2023</v>
      </c>
      <c r="AX8" s="82">
        <f t="shared" si="8"/>
        <v>0</v>
      </c>
      <c r="AZ8" s="3" t="str">
        <f t="shared" si="2"/>
        <v>05.12.2023</v>
      </c>
      <c r="BA8" s="82">
        <f t="shared" si="9"/>
        <v>0</v>
      </c>
    </row>
    <row r="9" spans="1:53" x14ac:dyDescent="0.25">
      <c r="B9" s="3" t="str">
        <f>CONCATENATE(Техничка!B10,Техничка!C10,Техничка!D10)</f>
        <v>06.01.2023</v>
      </c>
      <c r="C9" s="82" t="str">
        <f>IF(AND((IF(SUMIFS(cb_curr!$E:$E,cb_curr!$A:$A,B9,cb_curr!$B:$B,"USD")&lt;&gt;0,1,0)=0),(OR(WEEKDAY(B9,2)=7,WEEKDAY(B9,2)=1))),C8,((IF(AND(D9=0,D10=0,D11=0,D12=0,D13=0,D14=0,D15=0,D16=0,D17=0,D18=0),"-",(IF((SUMIFS(cb_curr!$E:$E,cb_curr!$A:$A,B9,cb_curr!$B:$B,"USD"))=0,C8,(SUMIFS(cb_curr!$E:$E,cb_curr!$A:$A,B9,cb_curr!$B:$B,"USD"))))))))</f>
        <v>-</v>
      </c>
      <c r="D9" s="165">
        <f>SUMIFS(cb_curr!$E:$E,cb_curr!$A:$A,B9,cb_curr!$B:$B,"USD")</f>
        <v>0</v>
      </c>
      <c r="E9" s="3" t="str">
        <f>CONCATENATE(Техничка!O10,Техничка!P10,Техничка!Q10)</f>
        <v>06.02.2023</v>
      </c>
      <c r="F9" s="82" t="str">
        <f>IF(AND((IF(SUMIFS(cb_curr!$E:$E,cb_curr!$A:$A,E9,cb_curr!$B:$B,"USD")&lt;&gt;0,1,0)=0),(OR(WEEKDAY(E9,2)=7,WEEKDAY(E9,2)=1))),F8,((IF(AND(G9=0,G10=0,G11=0,G12=0,G13=0,G14=0,G15=0,G16=0,G17=0,G18=0),"-",(IF((SUMIFS(cb_curr!$E:$E,cb_curr!$A:$A,E9,cb_curr!$B:$B,"USD"))=0,F8,(SUMIFS(cb_curr!$E:$E,cb_curr!$A:$A,E9,cb_curr!$B:$B,"USD"))))))))</f>
        <v>-</v>
      </c>
      <c r="G9" s="165">
        <f>SUMIFS(cb_curr!$E:$E,cb_curr!$A:$A,E9,cb_curr!$B:$B,"USD")</f>
        <v>0</v>
      </c>
      <c r="H9" s="3" t="str">
        <f>CONCATENATE(Техничка!S10,Техничка!T10,Техничка!U10)</f>
        <v>06.03.2023</v>
      </c>
      <c r="I9" s="82" t="str">
        <f>IF(AND((IF(SUMIFS(cb_curr!$E:$E,cb_curr!$A:$A,H9,cb_curr!$B:$B,"USD")&lt;&gt;0,1,0)=0),(OR(WEEKDAY(H9,2)=7,WEEKDAY(H9,2)=1))),I8,((IF(AND(J9=0,J10=0,J11=0,J12=0,J13=0,J14=0,J15=0,J16=0,J17=0,J18=0),"-",(IF((SUMIFS(cb_curr!$E:$E,cb_curr!$A:$A,H9,cb_curr!$B:$B,"USD"))=0,I8,(SUMIFS(cb_curr!$E:$E,cb_curr!$A:$A,H9,cb_curr!$B:$B,"USD"))))))))</f>
        <v>-</v>
      </c>
      <c r="J9" s="165">
        <f>SUMIFS(cb_curr!$E:$E,cb_curr!$A:$A,H9,cb_curr!$B:$B,"USD")</f>
        <v>0</v>
      </c>
      <c r="K9" s="3" t="str">
        <f>CONCATENATE(Техничка!W10,Техничка!X10,Техничка!Y10)</f>
        <v>06.04.2023</v>
      </c>
      <c r="L9" s="82" t="str">
        <f>IF(AND((IF(SUMIFS(cb_curr!$E:$E,cb_curr!$A:$A,K9,cb_curr!$B:$B,"USD")&lt;&gt;0,1,0)=0),(OR(WEEKDAY(K9,2)=7,WEEKDAY(K9,2)=1))),L8,((IF(AND(M9=0,M10=0,M11=0,M12=0,M13=0,M14=0,M15=0,M16=0,M17=0,M18=0),"-",(IF((SUMIFS(cb_curr!$E:$E,cb_curr!$A:$A,K9,cb_curr!$B:$B,"USD"))=0,L8,(SUMIFS(cb_curr!$E:$E,cb_curr!$A:$A,K9,cb_curr!$B:$B,"USD"))))))))</f>
        <v>-</v>
      </c>
      <c r="M9" s="165">
        <f>SUMIFS(cb_curr!$E:$E,cb_curr!$A:$A,K9,cb_curr!$B:$B,"USD")</f>
        <v>0</v>
      </c>
      <c r="N9" s="3" t="str">
        <f>CONCATENATE(Техничка!AA10,Техничка!AB10,Техничка!AC10)</f>
        <v>06.05.2023</v>
      </c>
      <c r="O9" s="82" t="str">
        <f>IF(AND((IF(SUMIFS(cb_curr!$E:$E,cb_curr!$A:$A,N9,cb_curr!$B:$B,"USD")&lt;&gt;0,1,0)=0),(OR(WEEKDAY(N9,2)=7,WEEKDAY(N9,2)=1))),O8,((IF(AND(P9=0,P10=0,P11=0,P12=0,P13=0,P14=0,P15=0,P16=0,P17=0,P18=0),"-",(IF((SUMIFS(cb_curr!$E:$E,cb_curr!$A:$A,N9,cb_curr!$B:$B,"USD"))=0,O8,(SUMIFS(cb_curr!$E:$E,cb_curr!$A:$A,N9,cb_curr!$B:$B,"USD"))))))))</f>
        <v>-</v>
      </c>
      <c r="P9" s="165">
        <f>SUMIFS(cb_curr!$E:$E,cb_curr!$A:$A,N9,cb_curr!$B:$B,"USD")</f>
        <v>0</v>
      </c>
      <c r="Q9" s="3" t="str">
        <f>CONCATENATE(Техничка!AE10,Техничка!AF10,Техничка!AG10)</f>
        <v>06.06.2023</v>
      </c>
      <c r="R9" s="82" t="str">
        <f>IF(AND((IF(SUMIFS(cb_curr!$E:$E,cb_curr!$A:$A,Q9,cb_curr!$B:$B,"USD")&lt;&gt;0,1,0)=0),(OR(WEEKDAY(Q9,2)=7,WEEKDAY(Q9,2)=1))),R8,((IF(AND(S9=0,S10=0,S11=0,S12=0,S13=0,S14=0,S15=0,S16=0,S17=0,S18=0),"-",(IF((SUMIFS(cb_curr!$E:$E,cb_curr!$A:$A,Q9,cb_curr!$B:$B,"USD"))=0,R8,(SUMIFS(cb_curr!$E:$E,cb_curr!$A:$A,Q9,cb_curr!$B:$B,"USD"))))))))</f>
        <v>-</v>
      </c>
      <c r="S9" s="165">
        <f>SUMIFS(cb_curr!$E:$E,cb_curr!$A:$A,Q9,cb_curr!$B:$B,"USD")</f>
        <v>0</v>
      </c>
      <c r="T9" s="3" t="str">
        <f>CONCATENATE(Техничка!AI10,Техничка!AJ10,Техничка!AK10)</f>
        <v>06.07.2023</v>
      </c>
      <c r="U9" s="82" t="str">
        <f>IF(AND((IF(SUMIFS(cb_curr!$E:$E,cb_curr!$A:$A,T9,cb_curr!$B:$B,"USD")&lt;&gt;0,1,0)=0),(OR(WEEKDAY(T9,2)=7,WEEKDAY(T9,2)=1))),U8,((IF(AND(V9=0,V10=0,V11=0,V12=0,V13=0,V14=0,V15=0,V16=0,V17=0,V18=0),"-",(IF((SUMIFS(cb_curr!$E:$E,cb_curr!$A:$A,T9,cb_curr!$B:$B,"USD"))=0,U8,(SUMIFS(cb_curr!$E:$E,cb_curr!$A:$A,T9,cb_curr!$B:$B,"USD"))))))))</f>
        <v>-</v>
      </c>
      <c r="V9" s="165">
        <f>SUMIFS(cb_curr!$E:$E,cb_curr!$A:$A,T9,cb_curr!$B:$B,"USD")</f>
        <v>0</v>
      </c>
      <c r="W9" s="3" t="str">
        <f>CONCATENATE(Техничка!AQ10,Техничка!AR10,Техничка!AS10)</f>
        <v>06.08.2023</v>
      </c>
      <c r="X9" s="82" t="str">
        <f>IF(AND((IF(SUMIFS(cb_curr!$E:$E,cb_curr!$A:$A,W9,cb_curr!$B:$B,"USD")&lt;&gt;0,1,0)=0),(OR(WEEKDAY(W9,2)=7,WEEKDAY(W9,2)=1))),X8,((IF(AND(Y9=0,Y10=0,Y11=0,Y12=0,Y13=0,Y14=0,Y15=0,Y16=0,Y17=0,Y18=0),"-",(IF((SUMIFS(cb_curr!$E:$E,cb_curr!$A:$A,W9,cb_curr!$B:$B,"USD"))=0,X8,(SUMIFS(cb_curr!$E:$E,cb_curr!$A:$A,W9,cb_curr!$B:$B,"USD"))))))))</f>
        <v>-</v>
      </c>
      <c r="Y9" s="165">
        <f>SUMIFS(cb_curr!$E:$E,cb_curr!$A:$A,W9,cb_curr!$B:$B,"USD")</f>
        <v>0</v>
      </c>
      <c r="Z9" s="3" t="str">
        <f>CONCATENATE(Техничка!AU10,Техничка!AV10,Техничка!AW10)</f>
        <v>06.09.2023</v>
      </c>
      <c r="AA9" s="82" t="str">
        <f>IF(AND((IF(SUMIFS(cb_curr!$E:$E,cb_curr!$A:$A,Z9,cb_curr!$B:$B,"USD")&lt;&gt;0,1,0)=0),(OR(WEEKDAY(Z9,2)=7,WEEKDAY(Z9,2)=1))),AA8,((IF(AND(AB9=0,AB10=0,AB11=0,AB12=0,AB13=0,AB14=0,AB15=0,AB16=0,AB17=0,AB18=0),"-",(IF((SUMIFS(cb_curr!$E:$E,cb_curr!$A:$A,Z9,cb_curr!$B:$B,"USD"))=0,AA8,(SUMIFS(cb_curr!$E:$E,cb_curr!$A:$A,Z9,cb_curr!$B:$B,"USD"))))))))</f>
        <v>-</v>
      </c>
      <c r="AB9" s="165">
        <f>SUMIFS(cb_curr!$E:$E,cb_curr!$A:$A,Z9,cb_curr!$B:$B,"USD")</f>
        <v>0</v>
      </c>
      <c r="AC9" s="3" t="str">
        <f>CONCATENATE(Техничка!AY10,Техничка!AZ10,Техничка!BA10)</f>
        <v>06.10.2023</v>
      </c>
      <c r="AD9" s="82" t="str">
        <f>IF(AND((IF(SUMIFS(cb_curr!$E:$E,cb_curr!$A:$A,AC9,cb_curr!$B:$B,"USD")&lt;&gt;0,1,0)=0),(OR(WEEKDAY(AC9,2)=7,WEEKDAY(AC9,2)=1))),AD8,((IF(AND(AE9=0,AE10=0,AE11=0,AE12=0,AE13=0,AE14=0,AE15=0,AE16=0,AE17=0,AE18=0),"-",(IF((SUMIFS(cb_curr!$E:$E,cb_curr!$A:$A,AC9,cb_curr!$B:$B,"USD"))=0,AD8,(SUMIFS(cb_curr!$E:$E,cb_curr!$A:$A,AC9,cb_curr!$B:$B,"USD"))))))))</f>
        <v>-</v>
      </c>
      <c r="AE9" s="165">
        <f>SUMIFS(cb_curr!$E:$E,cb_curr!$A:$A,AC9,cb_curr!$B:$B,"USD")</f>
        <v>0</v>
      </c>
      <c r="AF9" s="3" t="str">
        <f>CONCATENATE(Техничка!BC10,Техничка!BD10,Техничка!BE10)</f>
        <v>06.11.2023</v>
      </c>
      <c r="AG9" s="82" t="str">
        <f>IF(AND((IF(SUMIFS(cb_curr!$E:$E,cb_curr!$A:$A,AF9,cb_curr!$B:$B,"USD")&lt;&gt;0,1,0)=0),(OR(WEEKDAY(AF9,2)=7,WEEKDAY(AF9,2)=1))),AG8,((IF(AND(AH9=0,AH10=0,AH11=0,AH12=0,AH13=0,AH14=0,AH15=0,AH16=0,AH17=0,AH18=0),"-",(IF((SUMIFS(cb_curr!$E:$E,cb_curr!$A:$A,AF9,cb_curr!$B:$B,"USD"))=0,AG8,(SUMIFS(cb_curr!$E:$E,cb_curr!$A:$A,AF9,cb_curr!$B:$B,"USD"))))))))</f>
        <v>-</v>
      </c>
      <c r="AH9" s="165">
        <f>SUMIFS(cb_curr!$E:$E,cb_curr!$A:$A,AF9,cb_curr!$B:$B,"USD")</f>
        <v>0</v>
      </c>
      <c r="AI9" s="3" t="str">
        <f>CONCATENATE(Техничка!BG10,Техничка!BH10,Техничка!BI10)</f>
        <v>06.12.2023</v>
      </c>
      <c r="AJ9" s="82" t="str">
        <f>IF(AND((IF(SUMIFS(cb_curr!$E:$E,cb_curr!$A:$A,AI9,cb_curr!$B:$B,"USD")&lt;&gt;0,1,0)=0),(OR(WEEKDAY(AI9,2)=7,WEEKDAY(AI9,2)=1))),AJ8,((IF(AND(AK9=0,AK10=0,AK11=0,AK12=0,AK13=0,AK14=0,AK15=0,AK16=0,AK17=0,AK18=0),"-",(IF((SUMIFS(cb_curr!$E:$E,cb_curr!$A:$A,AI9,cb_curr!$B:$B,"USD"))=0,AJ8,(SUMIFS(cb_curr!$E:$E,cb_curr!$A:$A,AI9,cb_curr!$B:$B,"USD"))))))))</f>
        <v>-</v>
      </c>
      <c r="AK9" s="165">
        <f>SUMIFS(cb_curr!$E:$E,cb_curr!$A:$A,AI9,cb_curr!$B:$B,"USD")</f>
        <v>0</v>
      </c>
      <c r="AL9" s="165"/>
      <c r="AN9" s="153" t="str">
        <f t="shared" si="3"/>
        <v>06.05.2023</v>
      </c>
      <c r="AO9" s="82">
        <f t="shared" si="4"/>
        <v>0</v>
      </c>
      <c r="AQ9" s="153" t="str">
        <f t="shared" si="5"/>
        <v>06.06.2023</v>
      </c>
      <c r="AR9" s="82">
        <f t="shared" si="6"/>
        <v>0</v>
      </c>
      <c r="AT9" s="3" t="str">
        <f t="shared" si="0"/>
        <v>06.10.2023</v>
      </c>
      <c r="AU9" s="82">
        <f t="shared" si="7"/>
        <v>0</v>
      </c>
      <c r="AW9" s="3" t="str">
        <f t="shared" si="1"/>
        <v>06.11.2023</v>
      </c>
      <c r="AX9" s="82">
        <f t="shared" si="8"/>
        <v>0</v>
      </c>
      <c r="AZ9" s="3" t="str">
        <f t="shared" si="2"/>
        <v>06.12.2023</v>
      </c>
      <c r="BA9" s="82">
        <f t="shared" si="9"/>
        <v>0</v>
      </c>
    </row>
    <row r="10" spans="1:53" x14ac:dyDescent="0.25">
      <c r="B10" s="3" t="str">
        <f>CONCATENATE(Техничка!B11,Техничка!C11,Техничка!D11)</f>
        <v>07.01.2023</v>
      </c>
      <c r="C10" s="82" t="str">
        <f>IF(AND((IF(SUMIFS(cb_curr!$E:$E,cb_curr!$A:$A,B10,cb_curr!$B:$B,"USD")&lt;&gt;0,1,0)=0),(OR(WEEKDAY(B10,2)=7,WEEKDAY(B10,2)=1))),C9,((IF(AND(D10=0,D11=0,D12=0,D13=0,D14=0,D15=0,D16=0,D17=0,D18=0,D19=0),"-",(IF((SUMIFS(cb_curr!$E:$E,cb_curr!$A:$A,B10,cb_curr!$B:$B,"USD"))=0,C9,(SUMIFS(cb_curr!$E:$E,cb_curr!$A:$A,B10,cb_curr!$B:$B,"USD"))))))))</f>
        <v>-</v>
      </c>
      <c r="D10" s="165">
        <f>SUMIFS(cb_curr!$E:$E,cb_curr!$A:$A,B10,cb_curr!$B:$B,"USD")</f>
        <v>0</v>
      </c>
      <c r="E10" s="3" t="str">
        <f>CONCATENATE(Техничка!O11,Техничка!P11,Техничка!Q11)</f>
        <v>07.02.2023</v>
      </c>
      <c r="F10" s="82" t="str">
        <f>IF(AND((IF(SUMIFS(cb_curr!$E:$E,cb_curr!$A:$A,E10,cb_curr!$B:$B,"USD")&lt;&gt;0,1,0)=0),(OR(WEEKDAY(E10,2)=7,WEEKDAY(E10,2)=1))),F9,((IF(AND(G10=0,G11=0,G12=0,G13=0,G14=0,G15=0,G16=0,G17=0,G18=0,G19=0),"-",(IF((SUMIFS(cb_curr!$E:$E,cb_curr!$A:$A,E10,cb_curr!$B:$B,"USD"))=0,F9,(SUMIFS(cb_curr!$E:$E,cb_curr!$A:$A,E10,cb_curr!$B:$B,"USD"))))))))</f>
        <v>-</v>
      </c>
      <c r="G10" s="165">
        <f>SUMIFS(cb_curr!$E:$E,cb_curr!$A:$A,E10,cb_curr!$B:$B,"USD")</f>
        <v>0</v>
      </c>
      <c r="H10" s="3" t="str">
        <f>CONCATENATE(Техничка!S11,Техничка!T11,Техничка!U11)</f>
        <v>07.03.2023</v>
      </c>
      <c r="I10" s="82" t="str">
        <f>IF(AND((IF(SUMIFS(cb_curr!$E:$E,cb_curr!$A:$A,H10,cb_curr!$B:$B,"USD")&lt;&gt;0,1,0)=0),(OR(WEEKDAY(H10,2)=7,WEEKDAY(H10,2)=1))),I9,((IF(AND(J10=0,J11=0,J12=0,J13=0,J14=0,J15=0,J16=0,J17=0,J18=0,J19=0),"-",(IF((SUMIFS(cb_curr!$E:$E,cb_curr!$A:$A,H10,cb_curr!$B:$B,"USD"))=0,I9,(SUMIFS(cb_curr!$E:$E,cb_curr!$A:$A,H10,cb_curr!$B:$B,"USD"))))))))</f>
        <v>-</v>
      </c>
      <c r="J10" s="165">
        <f>SUMIFS(cb_curr!$E:$E,cb_curr!$A:$A,H10,cb_curr!$B:$B,"USD")</f>
        <v>0</v>
      </c>
      <c r="K10" s="3" t="str">
        <f>CONCATENATE(Техничка!W11,Техничка!X11,Техничка!Y11)</f>
        <v>07.04.2023</v>
      </c>
      <c r="L10" s="82" t="str">
        <f>IF(AND((IF(SUMIFS(cb_curr!$E:$E,cb_curr!$A:$A,K10,cb_curr!$B:$B,"USD")&lt;&gt;0,1,0)=0),(OR(WEEKDAY(K10,2)=7,WEEKDAY(K10,2)=1))),L9,((IF(AND(M10=0,M11=0,M12=0,M13=0,M14=0,M15=0,M16=0,M17=0,M18=0,M19=0),"-",(IF((SUMIFS(cb_curr!$E:$E,cb_curr!$A:$A,K10,cb_curr!$B:$B,"USD"))=0,L9,(SUMIFS(cb_curr!$E:$E,cb_curr!$A:$A,K10,cb_curr!$B:$B,"USD"))))))))</f>
        <v>-</v>
      </c>
      <c r="M10" s="165">
        <f>SUMIFS(cb_curr!$E:$E,cb_curr!$A:$A,K10,cb_curr!$B:$B,"USD")</f>
        <v>0</v>
      </c>
      <c r="N10" s="3" t="str">
        <f>CONCATENATE(Техничка!AA11,Техничка!AB11,Техничка!AC11)</f>
        <v>07.05.2023</v>
      </c>
      <c r="O10" s="82" t="str">
        <f>IF(AND((IF(SUMIFS(cb_curr!$E:$E,cb_curr!$A:$A,N10,cb_curr!$B:$B,"USD")&lt;&gt;0,1,0)=0),(OR(WEEKDAY(N10,2)=7,WEEKDAY(N10,2)=1))),O9,((IF(AND(P10=0,P11=0,P12=0,P13=0,P14=0,P15=0,P16=0,P17=0,P18=0,P19=0),"-",(IF((SUMIFS(cb_curr!$E:$E,cb_curr!$A:$A,N10,cb_curr!$B:$B,"USD"))=0,O9,(SUMIFS(cb_curr!$E:$E,cb_curr!$A:$A,N10,cb_curr!$B:$B,"USD"))))))))</f>
        <v>-</v>
      </c>
      <c r="P10" s="165">
        <f>SUMIFS(cb_curr!$E:$E,cb_curr!$A:$A,N10,cb_curr!$B:$B,"USD")</f>
        <v>0</v>
      </c>
      <c r="Q10" s="3" t="str">
        <f>CONCATENATE(Техничка!AE11,Техничка!AF11,Техничка!AG11)</f>
        <v>07.06.2023</v>
      </c>
      <c r="R10" s="82" t="str">
        <f>IF(AND((IF(SUMIFS(cb_curr!$E:$E,cb_curr!$A:$A,Q10,cb_curr!$B:$B,"USD")&lt;&gt;0,1,0)=0),(OR(WEEKDAY(Q10,2)=7,WEEKDAY(Q10,2)=1))),R9,((IF(AND(S10=0,S11=0,S12=0,S13=0,S14=0,S15=0,S16=0,S17=0,S18=0,S19=0),"-",(IF((SUMIFS(cb_curr!$E:$E,cb_curr!$A:$A,Q10,cb_curr!$B:$B,"USD"))=0,R9,(SUMIFS(cb_curr!$E:$E,cb_curr!$A:$A,Q10,cb_curr!$B:$B,"USD"))))))))</f>
        <v>-</v>
      </c>
      <c r="S10" s="165">
        <f>SUMIFS(cb_curr!$E:$E,cb_curr!$A:$A,Q10,cb_curr!$B:$B,"USD")</f>
        <v>0</v>
      </c>
      <c r="T10" s="3" t="str">
        <f>CONCATENATE(Техничка!AI11,Техничка!AJ11,Техничка!AK11)</f>
        <v>07.07.2023</v>
      </c>
      <c r="U10" s="82" t="str">
        <f>IF(AND((IF(SUMIFS(cb_curr!$E:$E,cb_curr!$A:$A,T10,cb_curr!$B:$B,"USD")&lt;&gt;0,1,0)=0),(OR(WEEKDAY(T10,2)=7,WEEKDAY(T10,2)=1))),U9,((IF(AND(V10=0,V11=0,V12=0,V13=0,V14=0,V15=0,V16=0,V17=0,V18=0,V19=0),"-",(IF((SUMIFS(cb_curr!$E:$E,cb_curr!$A:$A,T10,cb_curr!$B:$B,"USD"))=0,U9,(SUMIFS(cb_curr!$E:$E,cb_curr!$A:$A,T10,cb_curr!$B:$B,"USD"))))))))</f>
        <v>-</v>
      </c>
      <c r="V10" s="165">
        <f>SUMIFS(cb_curr!$E:$E,cb_curr!$A:$A,T10,cb_curr!$B:$B,"USD")</f>
        <v>0</v>
      </c>
      <c r="W10" s="3" t="str">
        <f>CONCATENATE(Техничка!AQ11,Техничка!AR11,Техничка!AS11)</f>
        <v>07.08.2023</v>
      </c>
      <c r="X10" s="82" t="str">
        <f>IF(AND((IF(SUMIFS(cb_curr!$E:$E,cb_curr!$A:$A,W10,cb_curr!$B:$B,"USD")&lt;&gt;0,1,0)=0),(OR(WEEKDAY(W10,2)=7,WEEKDAY(W10,2)=1))),X9,((IF(AND(Y10=0,Y11=0,Y12=0,Y13=0,Y14=0,Y15=0,Y16=0,Y17=0,Y18=0,Y19=0),"-",(IF((SUMIFS(cb_curr!$E:$E,cb_curr!$A:$A,W10,cb_curr!$B:$B,"USD"))=0,X9,(SUMIFS(cb_curr!$E:$E,cb_curr!$A:$A,W10,cb_curr!$B:$B,"USD"))))))))</f>
        <v>-</v>
      </c>
      <c r="Y10" s="165">
        <f>SUMIFS(cb_curr!$E:$E,cb_curr!$A:$A,W10,cb_curr!$B:$B,"USD")</f>
        <v>0</v>
      </c>
      <c r="Z10" s="3" t="str">
        <f>CONCATENATE(Техничка!AU11,Техничка!AV11,Техничка!AW11)</f>
        <v>07.09.2023</v>
      </c>
      <c r="AA10" s="82" t="str">
        <f>IF(AND((IF(SUMIFS(cb_curr!$E:$E,cb_curr!$A:$A,Z10,cb_curr!$B:$B,"USD")&lt;&gt;0,1,0)=0),(OR(WEEKDAY(Z10,2)=7,WEEKDAY(Z10,2)=1))),AA9,((IF(AND(AB10=0,AB11=0,AB12=0,AB13=0,AB14=0,AB15=0,AB16=0,AB17=0,AB18=0,AB19=0),"-",(IF((SUMIFS(cb_curr!$E:$E,cb_curr!$A:$A,Z10,cb_curr!$B:$B,"USD"))=0,AA9,(SUMIFS(cb_curr!$E:$E,cb_curr!$A:$A,Z10,cb_curr!$B:$B,"USD"))))))))</f>
        <v>-</v>
      </c>
      <c r="AB10" s="165">
        <f>SUMIFS(cb_curr!$E:$E,cb_curr!$A:$A,Z10,cb_curr!$B:$B,"USD")</f>
        <v>0</v>
      </c>
      <c r="AC10" s="3" t="str">
        <f>CONCATENATE(Техничка!AY11,Техничка!AZ11,Техничка!BA11)</f>
        <v>07.10.2023</v>
      </c>
      <c r="AD10" s="82" t="str">
        <f>IF(AND((IF(SUMIFS(cb_curr!$E:$E,cb_curr!$A:$A,AC10,cb_curr!$B:$B,"USD")&lt;&gt;0,1,0)=0),(OR(WEEKDAY(AC10,2)=7,WEEKDAY(AC10,2)=1))),AD9,((IF(AND(AE10=0,AE11=0,AE12=0,AE13=0,AE14=0,AE15=0,AE16=0,AE17=0,AE18=0,AE19=0),"-",(IF((SUMIFS(cb_curr!$E:$E,cb_curr!$A:$A,AC10,cb_curr!$B:$B,"USD"))=0,AD9,(SUMIFS(cb_curr!$E:$E,cb_curr!$A:$A,AC10,cb_curr!$B:$B,"USD"))))))))</f>
        <v>-</v>
      </c>
      <c r="AE10" s="165">
        <f>SUMIFS(cb_curr!$E:$E,cb_curr!$A:$A,AC10,cb_curr!$B:$B,"USD")</f>
        <v>0</v>
      </c>
      <c r="AF10" s="3" t="str">
        <f>CONCATENATE(Техничка!BC11,Техничка!BD11,Техничка!BE11)</f>
        <v>07.11.2023</v>
      </c>
      <c r="AG10" s="82" t="str">
        <f>IF(AND((IF(SUMIFS(cb_curr!$E:$E,cb_curr!$A:$A,AF10,cb_curr!$B:$B,"USD")&lt;&gt;0,1,0)=0),(OR(WEEKDAY(AF10,2)=7,WEEKDAY(AF10,2)=1))),AG9,((IF(AND(AH10=0,AH11=0,AH12=0,AH13=0,AH14=0,AH15=0,AH16=0,AH17=0,AH18=0,AH19=0),"-",(IF((SUMIFS(cb_curr!$E:$E,cb_curr!$A:$A,AF10,cb_curr!$B:$B,"USD"))=0,AG9,(SUMIFS(cb_curr!$E:$E,cb_curr!$A:$A,AF10,cb_curr!$B:$B,"USD"))))))))</f>
        <v>-</v>
      </c>
      <c r="AH10" s="165">
        <f>SUMIFS(cb_curr!$E:$E,cb_curr!$A:$A,AF10,cb_curr!$B:$B,"USD")</f>
        <v>0</v>
      </c>
      <c r="AI10" s="3" t="str">
        <f>CONCATENATE(Техничка!BG11,Техничка!BH11,Техничка!BI11)</f>
        <v>07.12.2023</v>
      </c>
      <c r="AJ10" s="82" t="str">
        <f>IF(AND((IF(SUMIFS(cb_curr!$E:$E,cb_curr!$A:$A,AI10,cb_curr!$B:$B,"USD")&lt;&gt;0,1,0)=0),(OR(WEEKDAY(AI10,2)=7,WEEKDAY(AI10,2)=1))),AJ9,((IF(AND(AK10=0,AK11=0,AK12=0,AK13=0,AK14=0,AK15=0,AK16=0,AK17=0,AK18=0,AK19=0),"-",(IF((SUMIFS(cb_curr!$E:$E,cb_curr!$A:$A,AI10,cb_curr!$B:$B,"USD"))=0,AJ9,(SUMIFS(cb_curr!$E:$E,cb_curr!$A:$A,AI10,cb_curr!$B:$B,"USD"))))))))</f>
        <v>-</v>
      </c>
      <c r="AK10" s="165">
        <f>SUMIFS(cb_curr!$E:$E,cb_curr!$A:$A,AI10,cb_curr!$B:$B,"USD")</f>
        <v>0</v>
      </c>
      <c r="AL10" s="165"/>
      <c r="AN10" s="153" t="str">
        <f t="shared" si="3"/>
        <v>07.05.2023</v>
      </c>
      <c r="AO10" s="82">
        <f t="shared" si="4"/>
        <v>0</v>
      </c>
      <c r="AQ10" s="153" t="str">
        <f t="shared" si="5"/>
        <v>07.06.2023</v>
      </c>
      <c r="AR10" s="82">
        <f t="shared" si="6"/>
        <v>0</v>
      </c>
      <c r="AT10" s="3" t="str">
        <f t="shared" si="0"/>
        <v>07.10.2023</v>
      </c>
      <c r="AU10" s="82">
        <f t="shared" si="7"/>
        <v>0</v>
      </c>
      <c r="AW10" s="3" t="str">
        <f t="shared" si="1"/>
        <v>07.11.2023</v>
      </c>
      <c r="AX10" s="82">
        <f t="shared" si="8"/>
        <v>0</v>
      </c>
      <c r="AZ10" s="3" t="str">
        <f t="shared" si="2"/>
        <v>07.12.2023</v>
      </c>
      <c r="BA10" s="82">
        <f t="shared" si="9"/>
        <v>0</v>
      </c>
    </row>
    <row r="11" spans="1:53" x14ac:dyDescent="0.25">
      <c r="B11" s="3" t="str">
        <f>CONCATENATE(Техничка!B12,Техничка!C12,Техничка!D12)</f>
        <v>08.01.2023</v>
      </c>
      <c r="C11" s="82" t="str">
        <f>IF(AND((IF(SUMIFS(cb_curr!$E:$E,cb_curr!$A:$A,B11,cb_curr!$B:$B,"USD")&lt;&gt;0,1,0)=0),(OR(WEEKDAY(B11,2)=7,WEEKDAY(B11,2)=1))),C10,((IF(AND(D11=0,D12=0,D13=0,D14=0,D15=0,D16=0,D17=0,D18=0,D19=0,D20=0),"-",(IF((SUMIFS(cb_curr!$E:$E,cb_curr!$A:$A,B11,cb_curr!$B:$B,"USD"))=0,C10,(SUMIFS(cb_curr!$E:$E,cb_curr!$A:$A,B11,cb_curr!$B:$B,"USD"))))))))</f>
        <v>-</v>
      </c>
      <c r="D11" s="165">
        <f>SUMIFS(cb_curr!$E:$E,cb_curr!$A:$A,B11,cb_curr!$B:$B,"USD")</f>
        <v>0</v>
      </c>
      <c r="E11" s="3" t="str">
        <f>CONCATENATE(Техничка!O12,Техничка!P12,Техничка!Q12)</f>
        <v>08.02.2023</v>
      </c>
      <c r="F11" s="82" t="str">
        <f>IF(AND((IF(SUMIFS(cb_curr!$E:$E,cb_curr!$A:$A,E11,cb_curr!$B:$B,"USD")&lt;&gt;0,1,0)=0),(OR(WEEKDAY(E11,2)=7,WEEKDAY(E11,2)=1))),F10,((IF(AND(G11=0,G12=0,G13=0,G14=0,G15=0,G16=0,G17=0,G18=0,G19=0,G20=0),"-",(IF((SUMIFS(cb_curr!$E:$E,cb_curr!$A:$A,E11,cb_curr!$B:$B,"USD"))=0,F10,(SUMIFS(cb_curr!$E:$E,cb_curr!$A:$A,E11,cb_curr!$B:$B,"USD"))))))))</f>
        <v>-</v>
      </c>
      <c r="G11" s="165">
        <f>SUMIFS(cb_curr!$E:$E,cb_curr!$A:$A,E11,cb_curr!$B:$B,"USD")</f>
        <v>0</v>
      </c>
      <c r="H11" s="3" t="str">
        <f>CONCATENATE(Техничка!S12,Техничка!T12,Техничка!U12)</f>
        <v>08.03.2023</v>
      </c>
      <c r="I11" s="82" t="str">
        <f>IF(AND((IF(SUMIFS(cb_curr!$E:$E,cb_curr!$A:$A,H11,cb_curr!$B:$B,"USD")&lt;&gt;0,1,0)=0),(OR(WEEKDAY(H11,2)=7,WEEKDAY(H11,2)=1))),I10,((IF(AND(J11=0,J12=0,J13=0,J14=0,J15=0,J16=0,J17=0,J18=0,J19=0,J20=0),"-",(IF((SUMIFS(cb_curr!$E:$E,cb_curr!$A:$A,H11,cb_curr!$B:$B,"USD"))=0,I10,(SUMIFS(cb_curr!$E:$E,cb_curr!$A:$A,H11,cb_curr!$B:$B,"USD"))))))))</f>
        <v>-</v>
      </c>
      <c r="J11" s="165">
        <f>SUMIFS(cb_curr!$E:$E,cb_curr!$A:$A,H11,cb_curr!$B:$B,"USD")</f>
        <v>0</v>
      </c>
      <c r="K11" s="3" t="str">
        <f>CONCATENATE(Техничка!W12,Техничка!X12,Техничка!Y12)</f>
        <v>08.04.2023</v>
      </c>
      <c r="L11" s="82" t="str">
        <f>IF(AND((IF(SUMIFS(cb_curr!$E:$E,cb_curr!$A:$A,K11,cb_curr!$B:$B,"USD")&lt;&gt;0,1,0)=0),(OR(WEEKDAY(K11,2)=7,WEEKDAY(K11,2)=1))),L10,((IF(AND(M11=0,M12=0,M13=0,M14=0,M15=0,M16=0,M17=0,M18=0,M19=0,M20=0),"-",(IF((SUMIFS(cb_curr!$E:$E,cb_curr!$A:$A,K11,cb_curr!$B:$B,"USD"))=0,L10,(SUMIFS(cb_curr!$E:$E,cb_curr!$A:$A,K11,cb_curr!$B:$B,"USD"))))))))</f>
        <v>-</v>
      </c>
      <c r="M11" s="165">
        <f>SUMIFS(cb_curr!$E:$E,cb_curr!$A:$A,K11,cb_curr!$B:$B,"USD")</f>
        <v>0</v>
      </c>
      <c r="N11" s="3" t="str">
        <f>CONCATENATE(Техничка!AA12,Техничка!AB12,Техничка!AC12)</f>
        <v>08.05.2023</v>
      </c>
      <c r="O11" s="82" t="str">
        <f>IF(AND((IF(SUMIFS(cb_curr!$E:$E,cb_curr!$A:$A,N11,cb_curr!$B:$B,"USD")&lt;&gt;0,1,0)=0),(OR(WEEKDAY(N11,2)=7,WEEKDAY(N11,2)=1))),O10,((IF(AND(P11=0,P12=0,P13=0,P14=0,P15=0,P16=0,P17=0,P18=0,P19=0,P20=0),"-",(IF((SUMIFS(cb_curr!$E:$E,cb_curr!$A:$A,N11,cb_curr!$B:$B,"USD"))=0,O10,(SUMIFS(cb_curr!$E:$E,cb_curr!$A:$A,N11,cb_curr!$B:$B,"USD"))))))))</f>
        <v>-</v>
      </c>
      <c r="P11" s="165">
        <f>SUMIFS(cb_curr!$E:$E,cb_curr!$A:$A,N11,cb_curr!$B:$B,"USD")</f>
        <v>0</v>
      </c>
      <c r="Q11" s="3" t="str">
        <f>CONCATENATE(Техничка!AE12,Техничка!AF12,Техничка!AG12)</f>
        <v>08.06.2023</v>
      </c>
      <c r="R11" s="82" t="str">
        <f>IF(AND((IF(SUMIFS(cb_curr!$E:$E,cb_curr!$A:$A,Q11,cb_curr!$B:$B,"USD")&lt;&gt;0,1,0)=0),(OR(WEEKDAY(Q11,2)=7,WEEKDAY(Q11,2)=1))),R10,((IF(AND(S11=0,S12=0,S13=0,S14=0,S15=0,S16=0,S17=0,S18=0,S19=0,S20=0),"-",(IF((SUMIFS(cb_curr!$E:$E,cb_curr!$A:$A,Q11,cb_curr!$B:$B,"USD"))=0,R10,(SUMIFS(cb_curr!$E:$E,cb_curr!$A:$A,Q11,cb_curr!$B:$B,"USD"))))))))</f>
        <v>-</v>
      </c>
      <c r="S11" s="165">
        <f>SUMIFS(cb_curr!$E:$E,cb_curr!$A:$A,Q11,cb_curr!$B:$B,"USD")</f>
        <v>0</v>
      </c>
      <c r="T11" s="3" t="str">
        <f>CONCATENATE(Техничка!AI12,Техничка!AJ12,Техничка!AK12)</f>
        <v>08.07.2023</v>
      </c>
      <c r="U11" s="82" t="str">
        <f>IF(AND((IF(SUMIFS(cb_curr!$E:$E,cb_curr!$A:$A,T11,cb_curr!$B:$B,"USD")&lt;&gt;0,1,0)=0),(OR(WEEKDAY(T11,2)=7,WEEKDAY(T11,2)=1))),U10,((IF(AND(V11=0,V12=0,V13=0,V14=0,V15=0,V16=0,V17=0,V18=0,V19=0,V20=0),"-",(IF((SUMIFS(cb_curr!$E:$E,cb_curr!$A:$A,T11,cb_curr!$B:$B,"USD"))=0,U10,(SUMIFS(cb_curr!$E:$E,cb_curr!$A:$A,T11,cb_curr!$B:$B,"USD"))))))))</f>
        <v>-</v>
      </c>
      <c r="V11" s="165">
        <f>SUMIFS(cb_curr!$E:$E,cb_curr!$A:$A,T11,cb_curr!$B:$B,"USD")</f>
        <v>0</v>
      </c>
      <c r="W11" s="3" t="str">
        <f>CONCATENATE(Техничка!AQ12,Техничка!AR12,Техничка!AS12)</f>
        <v>08.08.2023</v>
      </c>
      <c r="X11" s="82" t="str">
        <f>IF(AND((IF(SUMIFS(cb_curr!$E:$E,cb_curr!$A:$A,W11,cb_curr!$B:$B,"USD")&lt;&gt;0,1,0)=0),(OR(WEEKDAY(W11,2)=7,WEEKDAY(W11,2)=1))),X10,((IF(AND(Y11=0,Y12=0,Y13=0,Y14=0,Y15=0,Y16=0,Y17=0,Y18=0,Y19=0,Y20=0),"-",(IF((SUMIFS(cb_curr!$E:$E,cb_curr!$A:$A,W11,cb_curr!$B:$B,"USD"))=0,X10,(SUMIFS(cb_curr!$E:$E,cb_curr!$A:$A,W11,cb_curr!$B:$B,"USD"))))))))</f>
        <v>-</v>
      </c>
      <c r="Y11" s="165">
        <f>SUMIFS(cb_curr!$E:$E,cb_curr!$A:$A,W11,cb_curr!$B:$B,"USD")</f>
        <v>0</v>
      </c>
      <c r="Z11" s="3" t="str">
        <f>CONCATENATE(Техничка!AU12,Техничка!AV12,Техничка!AW12)</f>
        <v>08.09.2023</v>
      </c>
      <c r="AA11" s="82" t="str">
        <f>IF(AND((IF(SUMIFS(cb_curr!$E:$E,cb_curr!$A:$A,Z11,cb_curr!$B:$B,"USD")&lt;&gt;0,1,0)=0),(OR(WEEKDAY(Z11,2)=7,WEEKDAY(Z11,2)=1))),AA10,((IF(AND(AB11=0,AB12=0,AB13=0,AB14=0,AB15=0,AB16=0,AB17=0,AB18=0,AB19=0,AB20=0),"-",(IF((SUMIFS(cb_curr!$E:$E,cb_curr!$A:$A,Z11,cb_curr!$B:$B,"USD"))=0,AA10,(SUMIFS(cb_curr!$E:$E,cb_curr!$A:$A,Z11,cb_curr!$B:$B,"USD"))))))))</f>
        <v>-</v>
      </c>
      <c r="AB11" s="165">
        <f>SUMIFS(cb_curr!$E:$E,cb_curr!$A:$A,Z11,cb_curr!$B:$B,"USD")</f>
        <v>0</v>
      </c>
      <c r="AC11" s="3" t="str">
        <f>CONCATENATE(Техничка!AY12,Техничка!AZ12,Техничка!BA12)</f>
        <v>08.10.2023</v>
      </c>
      <c r="AD11" s="82" t="str">
        <f>IF(AND((IF(SUMIFS(cb_curr!$E:$E,cb_curr!$A:$A,AC11,cb_curr!$B:$B,"USD")&lt;&gt;0,1,0)=0),(OR(WEEKDAY(AC11,2)=7,WEEKDAY(AC11,2)=1))),AD10,((IF(AND(AE11=0,AE12=0,AE13=0,AE14=0,AE15=0,AE16=0,AE17=0,AE18=0,AE19=0,AE20=0),"-",(IF((SUMIFS(cb_curr!$E:$E,cb_curr!$A:$A,AC11,cb_curr!$B:$B,"USD"))=0,AD10,(SUMIFS(cb_curr!$E:$E,cb_curr!$A:$A,AC11,cb_curr!$B:$B,"USD"))))))))</f>
        <v>-</v>
      </c>
      <c r="AE11" s="165">
        <f>SUMIFS(cb_curr!$E:$E,cb_curr!$A:$A,AC11,cb_curr!$B:$B,"USD")</f>
        <v>0</v>
      </c>
      <c r="AF11" s="3" t="str">
        <f>CONCATENATE(Техничка!BC12,Техничка!BD12,Техничка!BE12)</f>
        <v>08.11.2023</v>
      </c>
      <c r="AG11" s="82" t="str">
        <f>IF(AND((IF(SUMIFS(cb_curr!$E:$E,cb_curr!$A:$A,AF11,cb_curr!$B:$B,"USD")&lt;&gt;0,1,0)=0),(OR(WEEKDAY(AF11,2)=7,WEEKDAY(AF11,2)=1))),AG10,((IF(AND(AH11=0,AH12=0,AH13=0,AH14=0,AH15=0,AH16=0,AH17=0,AH18=0,AH19=0,AH20=0),"-",(IF((SUMIFS(cb_curr!$E:$E,cb_curr!$A:$A,AF11,cb_curr!$B:$B,"USD"))=0,AG10,(SUMIFS(cb_curr!$E:$E,cb_curr!$A:$A,AF11,cb_curr!$B:$B,"USD"))))))))</f>
        <v>-</v>
      </c>
      <c r="AH11" s="165">
        <f>SUMIFS(cb_curr!$E:$E,cb_curr!$A:$A,AF11,cb_curr!$B:$B,"USD")</f>
        <v>0</v>
      </c>
      <c r="AI11" s="3" t="str">
        <f>CONCATENATE(Техничка!BG12,Техничка!BH12,Техничка!BI12)</f>
        <v>08.12.2023</v>
      </c>
      <c r="AJ11" s="82" t="str">
        <f>IF(AND((IF(SUMIFS(cb_curr!$E:$E,cb_curr!$A:$A,AI11,cb_curr!$B:$B,"USD")&lt;&gt;0,1,0)=0),(OR(WEEKDAY(AI11,2)=7,WEEKDAY(AI11,2)=1))),AJ10,((IF(AND(AK11=0,AK12=0,AK13=0,AK14=0,AK15=0,AK16=0,AK17=0,AK18=0,AK19=0,AK20=0),"-",(IF((SUMIFS(cb_curr!$E:$E,cb_curr!$A:$A,AI11,cb_curr!$B:$B,"USD"))=0,AJ10,(SUMIFS(cb_curr!$E:$E,cb_curr!$A:$A,AI11,cb_curr!$B:$B,"USD"))))))))</f>
        <v>-</v>
      </c>
      <c r="AK11" s="165">
        <f>SUMIFS(cb_curr!$E:$E,cb_curr!$A:$A,AI11,cb_curr!$B:$B,"USD")</f>
        <v>0</v>
      </c>
      <c r="AL11" s="165"/>
      <c r="AN11" s="153" t="str">
        <f t="shared" si="3"/>
        <v>08.05.2023</v>
      </c>
      <c r="AO11" s="82">
        <f t="shared" si="4"/>
        <v>0</v>
      </c>
      <c r="AQ11" s="153" t="str">
        <f t="shared" si="5"/>
        <v>08.06.2023</v>
      </c>
      <c r="AR11" s="82">
        <f t="shared" si="6"/>
        <v>0</v>
      </c>
      <c r="AT11" s="3" t="str">
        <f t="shared" si="0"/>
        <v>08.10.2023</v>
      </c>
      <c r="AU11" s="82">
        <f t="shared" si="7"/>
        <v>0</v>
      </c>
      <c r="AW11" s="3" t="str">
        <f t="shared" si="1"/>
        <v>08.11.2023</v>
      </c>
      <c r="AX11" s="82">
        <f t="shared" si="8"/>
        <v>0</v>
      </c>
      <c r="AZ11" s="3" t="str">
        <f t="shared" si="2"/>
        <v>08.12.2023</v>
      </c>
      <c r="BA11" s="82">
        <f t="shared" si="9"/>
        <v>0</v>
      </c>
    </row>
    <row r="12" spans="1:53" x14ac:dyDescent="0.25">
      <c r="B12" s="3" t="str">
        <f>CONCATENATE(Техничка!B13,Техничка!C13,Техничка!D13)</f>
        <v>09.01.2023</v>
      </c>
      <c r="C12" s="82" t="str">
        <f>IF(AND((IF(SUMIFS(cb_curr!$E:$E,cb_curr!$A:$A,B12,cb_curr!$B:$B,"USD")&lt;&gt;0,1,0)=0),(OR(WEEKDAY(B12,2)=7,WEEKDAY(B12,2)=1))),C11,((IF(AND(D12=0,D13=0,D14=0,D15=0,D16=0,D17=0,D18=0,D19=0,D20=0,D21=0),"-",(IF((SUMIFS(cb_curr!$E:$E,cb_curr!$A:$A,B12,cb_curr!$B:$B,"USD"))=0,C11,(SUMIFS(cb_curr!$E:$E,cb_curr!$A:$A,B12,cb_curr!$B:$B,"USD"))))))))</f>
        <v>-</v>
      </c>
      <c r="D12" s="165">
        <f>SUMIFS(cb_curr!$E:$E,cb_curr!$A:$A,B12,cb_curr!$B:$B,"USD")</f>
        <v>0</v>
      </c>
      <c r="E12" s="3" t="str">
        <f>CONCATENATE(Техничка!O13,Техничка!P13,Техничка!Q13)</f>
        <v>09.02.2023</v>
      </c>
      <c r="F12" s="82" t="str">
        <f>IF(AND((IF(SUMIFS(cb_curr!$E:$E,cb_curr!$A:$A,E12,cb_curr!$B:$B,"USD")&lt;&gt;0,1,0)=0),(OR(WEEKDAY(E12,2)=7,WEEKDAY(E12,2)=1))),F11,((IF(AND(G12=0,G13=0,G14=0,G15=0,G16=0,G17=0,G18=0,G19=0,G20=0,G21=0),"-",(IF((SUMIFS(cb_curr!$E:$E,cb_curr!$A:$A,E12,cb_curr!$B:$B,"USD"))=0,F11,(SUMIFS(cb_curr!$E:$E,cb_curr!$A:$A,E12,cb_curr!$B:$B,"USD"))))))))</f>
        <v>-</v>
      </c>
      <c r="G12" s="165">
        <f>SUMIFS(cb_curr!$E:$E,cb_curr!$A:$A,E12,cb_curr!$B:$B,"USD")</f>
        <v>0</v>
      </c>
      <c r="H12" s="3" t="str">
        <f>CONCATENATE(Техничка!S13,Техничка!T13,Техничка!U13)</f>
        <v>09.03.2023</v>
      </c>
      <c r="I12" s="82" t="str">
        <f>IF(AND((IF(SUMIFS(cb_curr!$E:$E,cb_curr!$A:$A,H12,cb_curr!$B:$B,"USD")&lt;&gt;0,1,0)=0),(OR(WEEKDAY(H12,2)=7,WEEKDAY(H12,2)=1))),I11,((IF(AND(J12=0,J13=0,J14=0,J15=0,J16=0,J17=0,J18=0,J19=0,J20=0,J21=0),"-",(IF((SUMIFS(cb_curr!$E:$E,cb_curr!$A:$A,H12,cb_curr!$B:$B,"USD"))=0,I11,(SUMIFS(cb_curr!$E:$E,cb_curr!$A:$A,H12,cb_curr!$B:$B,"USD"))))))))</f>
        <v>-</v>
      </c>
      <c r="J12" s="165">
        <f>SUMIFS(cb_curr!$E:$E,cb_curr!$A:$A,H12,cb_curr!$B:$B,"USD")</f>
        <v>0</v>
      </c>
      <c r="K12" s="3" t="str">
        <f>CONCATENATE(Техничка!W13,Техничка!X13,Техничка!Y13)</f>
        <v>09.04.2023</v>
      </c>
      <c r="L12" s="82" t="str">
        <f>IF(AND((IF(SUMIFS(cb_curr!$E:$E,cb_curr!$A:$A,K12,cb_curr!$B:$B,"USD")&lt;&gt;0,1,0)=0),(OR(WEEKDAY(K12,2)=7,WEEKDAY(K12,2)=1))),L11,((IF(AND(M12=0,M13=0,M14=0,M15=0,M16=0,M17=0,M18=0,M19=0,M20=0,M21=0),"-",(IF((SUMIFS(cb_curr!$E:$E,cb_curr!$A:$A,K12,cb_curr!$B:$B,"USD"))=0,L11,(SUMIFS(cb_curr!$E:$E,cb_curr!$A:$A,K12,cb_curr!$B:$B,"USD"))))))))</f>
        <v>-</v>
      </c>
      <c r="M12" s="165">
        <f>SUMIFS(cb_curr!$E:$E,cb_curr!$A:$A,K12,cb_curr!$B:$B,"USD")</f>
        <v>0</v>
      </c>
      <c r="N12" s="3" t="str">
        <f>CONCATENATE(Техничка!AA13,Техничка!AB13,Техничка!AC13)</f>
        <v>09.05.2023</v>
      </c>
      <c r="O12" s="82" t="str">
        <f>IF(AND((IF(SUMIFS(cb_curr!$E:$E,cb_curr!$A:$A,N12,cb_curr!$B:$B,"USD")&lt;&gt;0,1,0)=0),(OR(WEEKDAY(N12,2)=7,WEEKDAY(N12,2)=1))),O11,((IF(AND(P12=0,P13=0,P14=0,P15=0,P16=0,P17=0,P18=0,P19=0,P20=0,P21=0),"-",(IF((SUMIFS(cb_curr!$E:$E,cb_curr!$A:$A,N12,cb_curr!$B:$B,"USD"))=0,O11,(SUMIFS(cb_curr!$E:$E,cb_curr!$A:$A,N12,cb_curr!$B:$B,"USD"))))))))</f>
        <v>-</v>
      </c>
      <c r="P12" s="165">
        <f>SUMIFS(cb_curr!$E:$E,cb_curr!$A:$A,N12,cb_curr!$B:$B,"USD")</f>
        <v>0</v>
      </c>
      <c r="Q12" s="3" t="str">
        <f>CONCATENATE(Техничка!AE13,Техничка!AF13,Техничка!AG13)</f>
        <v>09.06.2023</v>
      </c>
      <c r="R12" s="82" t="str">
        <f>IF(AND((IF(SUMIFS(cb_curr!$E:$E,cb_curr!$A:$A,Q12,cb_curr!$B:$B,"USD")&lt;&gt;0,1,0)=0),(OR(WEEKDAY(Q12,2)=7,WEEKDAY(Q12,2)=1))),R11,((IF(AND(S12=0,S13=0,S14=0,S15=0,S16=0,S17=0,S18=0,S19=0,S20=0,S21=0),"-",(IF((SUMIFS(cb_curr!$E:$E,cb_curr!$A:$A,Q12,cb_curr!$B:$B,"USD"))=0,R11,(SUMIFS(cb_curr!$E:$E,cb_curr!$A:$A,Q12,cb_curr!$B:$B,"USD"))))))))</f>
        <v>-</v>
      </c>
      <c r="S12" s="165">
        <f>SUMIFS(cb_curr!$E:$E,cb_curr!$A:$A,Q12,cb_curr!$B:$B,"USD")</f>
        <v>0</v>
      </c>
      <c r="T12" s="3" t="str">
        <f>CONCATENATE(Техничка!AI13,Техничка!AJ13,Техничка!AK13)</f>
        <v>09.07.2023</v>
      </c>
      <c r="U12" s="82" t="str">
        <f>IF(AND((IF(SUMIFS(cb_curr!$E:$E,cb_curr!$A:$A,T12,cb_curr!$B:$B,"USD")&lt;&gt;0,1,0)=0),(OR(WEEKDAY(T12,2)=7,WEEKDAY(T12,2)=1))),U11,((IF(AND(V12=0,V13=0,V14=0,V15=0,V16=0,V17=0,V18=0,V19=0,V20=0,V21=0),"-",(IF((SUMIFS(cb_curr!$E:$E,cb_curr!$A:$A,T12,cb_curr!$B:$B,"USD"))=0,U11,(SUMIFS(cb_curr!$E:$E,cb_curr!$A:$A,T12,cb_curr!$B:$B,"USD"))))))))</f>
        <v>-</v>
      </c>
      <c r="V12" s="165">
        <f>SUMIFS(cb_curr!$E:$E,cb_curr!$A:$A,T12,cb_curr!$B:$B,"USD")</f>
        <v>0</v>
      </c>
      <c r="W12" s="3" t="str">
        <f>CONCATENATE(Техничка!AQ13,Техничка!AR13,Техничка!AS13)</f>
        <v>09.08.2023</v>
      </c>
      <c r="X12" s="82" t="str">
        <f>IF(AND((IF(SUMIFS(cb_curr!$E:$E,cb_curr!$A:$A,W12,cb_curr!$B:$B,"USD")&lt;&gt;0,1,0)=0),(OR(WEEKDAY(W12,2)=7,WEEKDAY(W12,2)=1))),X11,((IF(AND(Y12=0,Y13=0,Y14=0,Y15=0,Y16=0,Y17=0,Y18=0,Y19=0,Y20=0,Y21=0),"-",(IF((SUMIFS(cb_curr!$E:$E,cb_curr!$A:$A,W12,cb_curr!$B:$B,"USD"))=0,X11,(SUMIFS(cb_curr!$E:$E,cb_curr!$A:$A,W12,cb_curr!$B:$B,"USD"))))))))</f>
        <v>-</v>
      </c>
      <c r="Y12" s="165">
        <f>SUMIFS(cb_curr!$E:$E,cb_curr!$A:$A,W12,cb_curr!$B:$B,"USD")</f>
        <v>0</v>
      </c>
      <c r="Z12" s="3" t="str">
        <f>CONCATENATE(Техничка!AU13,Техничка!AV13,Техничка!AW13)</f>
        <v>09.09.2023</v>
      </c>
      <c r="AA12" s="82" t="str">
        <f>IF(AND((IF(SUMIFS(cb_curr!$E:$E,cb_curr!$A:$A,Z12,cb_curr!$B:$B,"USD")&lt;&gt;0,1,0)=0),(OR(WEEKDAY(Z12,2)=7,WEEKDAY(Z12,2)=1))),AA11,((IF(AND(AB12=0,AB13=0,AB14=0,AB15=0,AB16=0,AB17=0,AB18=0,AB19=0,AB20=0,AB21=0),"-",(IF((SUMIFS(cb_curr!$E:$E,cb_curr!$A:$A,Z12,cb_curr!$B:$B,"USD"))=0,AA11,(SUMIFS(cb_curr!$E:$E,cb_curr!$A:$A,Z12,cb_curr!$B:$B,"USD"))))))))</f>
        <v>-</v>
      </c>
      <c r="AB12" s="165">
        <f>SUMIFS(cb_curr!$E:$E,cb_curr!$A:$A,Z12,cb_curr!$B:$B,"USD")</f>
        <v>0</v>
      </c>
      <c r="AC12" s="3" t="str">
        <f>CONCATENATE(Техничка!AY13,Техничка!AZ13,Техничка!BA13)</f>
        <v>09.10.2023</v>
      </c>
      <c r="AD12" s="82" t="str">
        <f>IF(AND((IF(SUMIFS(cb_curr!$E:$E,cb_curr!$A:$A,AC12,cb_curr!$B:$B,"USD")&lt;&gt;0,1,0)=0),(OR(WEEKDAY(AC12,2)=7,WEEKDAY(AC12,2)=1))),AD11,((IF(AND(AE12=0,AE13=0,AE14=0,AE15=0,AE16=0,AE17=0,AE18=0,AE19=0,AE20=0,AE21=0),"-",(IF((SUMIFS(cb_curr!$E:$E,cb_curr!$A:$A,AC12,cb_curr!$B:$B,"USD"))=0,AD11,(SUMIFS(cb_curr!$E:$E,cb_curr!$A:$A,AC12,cb_curr!$B:$B,"USD"))))))))</f>
        <v>-</v>
      </c>
      <c r="AE12" s="165">
        <f>SUMIFS(cb_curr!$E:$E,cb_curr!$A:$A,AC12,cb_curr!$B:$B,"USD")</f>
        <v>0</v>
      </c>
      <c r="AF12" s="3" t="str">
        <f>CONCATENATE(Техничка!BC13,Техничка!BD13,Техничка!BE13)</f>
        <v>09.11.2023</v>
      </c>
      <c r="AG12" s="82" t="str">
        <f>IF(AND((IF(SUMIFS(cb_curr!$E:$E,cb_curr!$A:$A,AF12,cb_curr!$B:$B,"USD")&lt;&gt;0,1,0)=0),(OR(WEEKDAY(AF12,2)=7,WEEKDAY(AF12,2)=1))),AG11,((IF(AND(AH12=0,AH13=0,AH14=0,AH15=0,AH16=0,AH17=0,AH18=0,AH19=0,AH20=0,AH21=0),"-",(IF((SUMIFS(cb_curr!$E:$E,cb_curr!$A:$A,AF12,cb_curr!$B:$B,"USD"))=0,AG11,(SUMIFS(cb_curr!$E:$E,cb_curr!$A:$A,AF12,cb_curr!$B:$B,"USD"))))))))</f>
        <v>-</v>
      </c>
      <c r="AH12" s="165">
        <f>SUMIFS(cb_curr!$E:$E,cb_curr!$A:$A,AF12,cb_curr!$B:$B,"USD")</f>
        <v>0</v>
      </c>
      <c r="AI12" s="3" t="str">
        <f>CONCATENATE(Техничка!BG13,Техничка!BH13,Техничка!BI13)</f>
        <v>09.12.2023</v>
      </c>
      <c r="AJ12" s="82" t="str">
        <f>IF(AND((IF(SUMIFS(cb_curr!$E:$E,cb_curr!$A:$A,AI12,cb_curr!$B:$B,"USD")&lt;&gt;0,1,0)=0),(OR(WEEKDAY(AI12,2)=7,WEEKDAY(AI12,2)=1))),AJ11,((IF(AND(AK12=0,AK13=0,AK14=0,AK15=0,AK16=0,AK17=0,AK18=0,AK19=0,AK20=0,AK21=0),"-",(IF((SUMIFS(cb_curr!$E:$E,cb_curr!$A:$A,AI12,cb_curr!$B:$B,"USD"))=0,AJ11,(SUMIFS(cb_curr!$E:$E,cb_curr!$A:$A,AI12,cb_curr!$B:$B,"USD"))))))))</f>
        <v>-</v>
      </c>
      <c r="AK12" s="165">
        <f>SUMIFS(cb_curr!$E:$E,cb_curr!$A:$A,AI12,cb_curr!$B:$B,"USD")</f>
        <v>0</v>
      </c>
      <c r="AL12" s="165"/>
      <c r="AN12" s="153" t="str">
        <f t="shared" si="3"/>
        <v>09.05.2023</v>
      </c>
      <c r="AO12" s="82">
        <f t="shared" si="4"/>
        <v>0</v>
      </c>
      <c r="AQ12" s="153" t="str">
        <f t="shared" si="5"/>
        <v>09.06.2023</v>
      </c>
      <c r="AR12" s="82">
        <f t="shared" si="6"/>
        <v>0</v>
      </c>
      <c r="AT12" s="3" t="str">
        <f t="shared" si="0"/>
        <v>09.10.2023</v>
      </c>
      <c r="AU12" s="82">
        <f t="shared" si="7"/>
        <v>0</v>
      </c>
      <c r="AW12" s="3" t="str">
        <f t="shared" si="1"/>
        <v>09.11.2023</v>
      </c>
      <c r="AX12" s="82">
        <f t="shared" si="8"/>
        <v>0</v>
      </c>
      <c r="AZ12" s="3" t="str">
        <f t="shared" si="2"/>
        <v>09.12.2023</v>
      </c>
      <c r="BA12" s="82">
        <f t="shared" si="9"/>
        <v>0</v>
      </c>
    </row>
    <row r="13" spans="1:53" x14ac:dyDescent="0.25">
      <c r="B13" s="3" t="str">
        <f>CONCATENATE(Техничка!B14,Техничка!C14,Техничка!D14)</f>
        <v>10.01.2023</v>
      </c>
      <c r="C13" s="82" t="str">
        <f>IF(AND((IF(SUMIFS(cb_curr!$E:$E,cb_curr!$A:$A,B13,cb_curr!$B:$B,"USD")&lt;&gt;0,1,0)=0),(OR(WEEKDAY(B13,2)=7,WEEKDAY(B13,2)=1))),C12,((IF(AND(D13=0,D14=0,D15=0,D16=0,D17=0,D18=0,D19=0,D20=0,D21=0,D22=0),"-",(IF((SUMIFS(cb_curr!$E:$E,cb_curr!$A:$A,B13,cb_curr!$B:$B,"USD"))=0,C12,(SUMIFS(cb_curr!$E:$E,cb_curr!$A:$A,B13,cb_curr!$B:$B,"USD"))))))))</f>
        <v>-</v>
      </c>
      <c r="D13" s="165">
        <f>SUMIFS(cb_curr!$E:$E,cb_curr!$A:$A,B13,cb_curr!$B:$B,"USD")</f>
        <v>0</v>
      </c>
      <c r="E13" s="3" t="str">
        <f>CONCATENATE(Техничка!O14,Техничка!P14,Техничка!Q14)</f>
        <v>10.02.2023</v>
      </c>
      <c r="F13" s="82" t="str">
        <f>IF(AND((IF(SUMIFS(cb_curr!$E:$E,cb_curr!$A:$A,E13,cb_curr!$B:$B,"USD")&lt;&gt;0,1,0)=0),(OR(WEEKDAY(E13,2)=7,WEEKDAY(E13,2)=1))),F12,((IF(AND(G13=0,G14=0,G15=0,G16=0,G17=0,G18=0,G19=0,G20=0,G21=0,G22=0),"-",(IF((SUMIFS(cb_curr!$E:$E,cb_curr!$A:$A,E13,cb_curr!$B:$B,"USD"))=0,F12,(SUMIFS(cb_curr!$E:$E,cb_curr!$A:$A,E13,cb_curr!$B:$B,"USD"))))))))</f>
        <v>-</v>
      </c>
      <c r="G13" s="165">
        <f>SUMIFS(cb_curr!$E:$E,cb_curr!$A:$A,E13,cb_curr!$B:$B,"USD")</f>
        <v>0</v>
      </c>
      <c r="H13" s="3" t="str">
        <f>CONCATENATE(Техничка!S14,Техничка!T14,Техничка!U14)</f>
        <v>10.03.2023</v>
      </c>
      <c r="I13" s="82" t="str">
        <f>IF(AND((IF(SUMIFS(cb_curr!$E:$E,cb_curr!$A:$A,H13,cb_curr!$B:$B,"USD")&lt;&gt;0,1,0)=0),(OR(WEEKDAY(H13,2)=7,WEEKDAY(H13,2)=1))),I12,((IF(AND(J13=0,J14=0,J15=0,J16=0,J17=0,J18=0,J19=0,J20=0,J21=0,J22=0),"-",(IF((SUMIFS(cb_curr!$E:$E,cb_curr!$A:$A,H13,cb_curr!$B:$B,"USD"))=0,I12,(SUMIFS(cb_curr!$E:$E,cb_curr!$A:$A,H13,cb_curr!$B:$B,"USD"))))))))</f>
        <v>-</v>
      </c>
      <c r="J13" s="165">
        <f>SUMIFS(cb_curr!$E:$E,cb_curr!$A:$A,H13,cb_curr!$B:$B,"USD")</f>
        <v>0</v>
      </c>
      <c r="K13" s="3" t="str">
        <f>CONCATENATE(Техничка!W14,Техничка!X14,Техничка!Y14)</f>
        <v>10.04.2023</v>
      </c>
      <c r="L13" s="82" t="str">
        <f>IF(AND((IF(SUMIFS(cb_curr!$E:$E,cb_curr!$A:$A,K13,cb_curr!$B:$B,"USD")&lt;&gt;0,1,0)=0),(OR(WEEKDAY(K13,2)=7,WEEKDAY(K13,2)=1))),L12,((IF(AND(M13=0,M14=0,M15=0,M16=0,M17=0,M18=0,M19=0,M20=0,M21=0,M22=0),"-",(IF((SUMIFS(cb_curr!$E:$E,cb_curr!$A:$A,K13,cb_curr!$B:$B,"USD"))=0,L12,(SUMIFS(cb_curr!$E:$E,cb_curr!$A:$A,K13,cb_curr!$B:$B,"USD"))))))))</f>
        <v>-</v>
      </c>
      <c r="M13" s="165">
        <f>SUMIFS(cb_curr!$E:$E,cb_curr!$A:$A,K13,cb_curr!$B:$B,"USD")</f>
        <v>0</v>
      </c>
      <c r="N13" s="3" t="str">
        <f>CONCATENATE(Техничка!AA14,Техничка!AB14,Техничка!AC14)</f>
        <v>10.05.2023</v>
      </c>
      <c r="O13" s="82" t="str">
        <f>IF(AND((IF(SUMIFS(cb_curr!$E:$E,cb_curr!$A:$A,N13,cb_curr!$B:$B,"USD")&lt;&gt;0,1,0)=0),(OR(WEEKDAY(N13,2)=7,WEEKDAY(N13,2)=1))),O12,((IF(AND(P13=0,P14=0,P15=0,P16=0,P17=0,P18=0,P19=0,P20=0,P21=0,P22=0),"-",(IF((SUMIFS(cb_curr!$E:$E,cb_curr!$A:$A,N13,cb_curr!$B:$B,"USD"))=0,O12,(SUMIFS(cb_curr!$E:$E,cb_curr!$A:$A,N13,cb_curr!$B:$B,"USD"))))))))</f>
        <v>-</v>
      </c>
      <c r="P13" s="165">
        <f>SUMIFS(cb_curr!$E:$E,cb_curr!$A:$A,N13,cb_curr!$B:$B,"USD")</f>
        <v>0</v>
      </c>
      <c r="Q13" s="3" t="str">
        <f>CONCATENATE(Техничка!AE14,Техничка!AF14,Техничка!AG14)</f>
        <v>10.06.2023</v>
      </c>
      <c r="R13" s="82" t="str">
        <f>IF(AND((IF(SUMIFS(cb_curr!$E:$E,cb_curr!$A:$A,Q13,cb_curr!$B:$B,"USD")&lt;&gt;0,1,0)=0),(OR(WEEKDAY(Q13,2)=7,WEEKDAY(Q13,2)=1))),R12,((IF(AND(S13=0,S14=0,S15=0,S16=0,S17=0,S18=0,S19=0,S20=0,S21=0,S22=0),"-",(IF((SUMIFS(cb_curr!$E:$E,cb_curr!$A:$A,Q13,cb_curr!$B:$B,"USD"))=0,R12,(SUMIFS(cb_curr!$E:$E,cb_curr!$A:$A,Q13,cb_curr!$B:$B,"USD"))))))))</f>
        <v>-</v>
      </c>
      <c r="S13" s="165">
        <f>SUMIFS(cb_curr!$E:$E,cb_curr!$A:$A,Q13,cb_curr!$B:$B,"USD")</f>
        <v>0</v>
      </c>
      <c r="T13" s="3" t="str">
        <f>CONCATENATE(Техничка!AI14,Техничка!AJ14,Техничка!AK14)</f>
        <v>10.07.2023</v>
      </c>
      <c r="U13" s="82" t="str">
        <f>IF(AND((IF(SUMIFS(cb_curr!$E:$E,cb_curr!$A:$A,T13,cb_curr!$B:$B,"USD")&lt;&gt;0,1,0)=0),(OR(WEEKDAY(T13,2)=7,WEEKDAY(T13,2)=1))),U12,((IF(AND(V13=0,V14=0,V15=0,V16=0,V17=0,V18=0,V19=0,V20=0,V21=0,V22=0),"-",(IF((SUMIFS(cb_curr!$E:$E,cb_curr!$A:$A,T13,cb_curr!$B:$B,"USD"))=0,U12,(SUMIFS(cb_curr!$E:$E,cb_curr!$A:$A,T13,cb_curr!$B:$B,"USD"))))))))</f>
        <v>-</v>
      </c>
      <c r="V13" s="165">
        <f>SUMIFS(cb_curr!$E:$E,cb_curr!$A:$A,T13,cb_curr!$B:$B,"USD")</f>
        <v>0</v>
      </c>
      <c r="W13" s="3" t="str">
        <f>CONCATENATE(Техничка!AQ14,Техничка!AR14,Техничка!AS14)</f>
        <v>10.08.2023</v>
      </c>
      <c r="X13" s="82" t="str">
        <f>IF(AND((IF(SUMIFS(cb_curr!$E:$E,cb_curr!$A:$A,W13,cb_curr!$B:$B,"USD")&lt;&gt;0,1,0)=0),(OR(WEEKDAY(W13,2)=7,WEEKDAY(W13,2)=1))),X12,((IF(AND(Y13=0,Y14=0,Y15=0,Y16=0,Y17=0,Y18=0,Y19=0,Y20=0,Y21=0,Y22=0),"-",(IF((SUMIFS(cb_curr!$E:$E,cb_curr!$A:$A,W13,cb_curr!$B:$B,"USD"))=0,X12,(SUMIFS(cb_curr!$E:$E,cb_curr!$A:$A,W13,cb_curr!$B:$B,"USD"))))))))</f>
        <v>-</v>
      </c>
      <c r="Y13" s="165">
        <f>SUMIFS(cb_curr!$E:$E,cb_curr!$A:$A,W13,cb_curr!$B:$B,"USD")</f>
        <v>0</v>
      </c>
      <c r="Z13" s="3" t="str">
        <f>CONCATENATE(Техничка!AU14,Техничка!AV14,Техничка!AW14)</f>
        <v>10.09.2023</v>
      </c>
      <c r="AA13" s="82" t="str">
        <f>IF(AND((IF(SUMIFS(cb_curr!$E:$E,cb_curr!$A:$A,Z13,cb_curr!$B:$B,"USD")&lt;&gt;0,1,0)=0),(OR(WEEKDAY(Z13,2)=7,WEEKDAY(Z13,2)=1))),AA12,((IF(AND(AB13=0,AB14=0,AB15=0,AB16=0,AB17=0,AB18=0,AB19=0,AB20=0,AB21=0,AB22=0),"-",(IF((SUMIFS(cb_curr!$E:$E,cb_curr!$A:$A,Z13,cb_curr!$B:$B,"USD"))=0,AA12,(SUMIFS(cb_curr!$E:$E,cb_curr!$A:$A,Z13,cb_curr!$B:$B,"USD"))))))))</f>
        <v>-</v>
      </c>
      <c r="AB13" s="165">
        <f>SUMIFS(cb_curr!$E:$E,cb_curr!$A:$A,Z13,cb_curr!$B:$B,"USD")</f>
        <v>0</v>
      </c>
      <c r="AC13" s="3" t="str">
        <f>CONCATENATE(Техничка!AY14,Техничка!AZ14,Техничка!BA14)</f>
        <v>10.10.2023</v>
      </c>
      <c r="AD13" s="82" t="str">
        <f>IF(AND((IF(SUMIFS(cb_curr!$E:$E,cb_curr!$A:$A,AC13,cb_curr!$B:$B,"USD")&lt;&gt;0,1,0)=0),(OR(WEEKDAY(AC13,2)=7,WEEKDAY(AC13,2)=1))),AD12,((IF(AND(AE13=0,AE14=0,AE15=0,AE16=0,AE17=0,AE18=0,AE19=0,AE20=0,AE21=0,AE22=0),"-",(IF((SUMIFS(cb_curr!$E:$E,cb_curr!$A:$A,AC13,cb_curr!$B:$B,"USD"))=0,AD12,(SUMIFS(cb_curr!$E:$E,cb_curr!$A:$A,AC13,cb_curr!$B:$B,"USD"))))))))</f>
        <v>-</v>
      </c>
      <c r="AE13" s="165">
        <f>SUMIFS(cb_curr!$E:$E,cb_curr!$A:$A,AC13,cb_curr!$B:$B,"USD")</f>
        <v>0</v>
      </c>
      <c r="AF13" s="3" t="str">
        <f>CONCATENATE(Техничка!BC14,Техничка!BD14,Техничка!BE14)</f>
        <v>10.11.2023</v>
      </c>
      <c r="AG13" s="82" t="str">
        <f>IF(AND((IF(SUMIFS(cb_curr!$E:$E,cb_curr!$A:$A,AF13,cb_curr!$B:$B,"USD")&lt;&gt;0,1,0)=0),(OR(WEEKDAY(AF13,2)=7,WEEKDAY(AF13,2)=1))),AG12,((IF(AND(AH13=0,AH14=0,AH15=0,AH16=0,AH17=0,AH18=0,AH19=0,AH20=0,AH21=0,AH22=0),"-",(IF((SUMIFS(cb_curr!$E:$E,cb_curr!$A:$A,AF13,cb_curr!$B:$B,"USD"))=0,AG12,(SUMIFS(cb_curr!$E:$E,cb_curr!$A:$A,AF13,cb_curr!$B:$B,"USD"))))))))</f>
        <v>-</v>
      </c>
      <c r="AH13" s="165">
        <f>SUMIFS(cb_curr!$E:$E,cb_curr!$A:$A,AF13,cb_curr!$B:$B,"USD")</f>
        <v>0</v>
      </c>
      <c r="AI13" s="3" t="str">
        <f>CONCATENATE(Техничка!BG14,Техничка!BH14,Техничка!BI14)</f>
        <v>10.12.2023</v>
      </c>
      <c r="AJ13" s="82" t="str">
        <f>IF(AND((IF(SUMIFS(cb_curr!$E:$E,cb_curr!$A:$A,AI13,cb_curr!$B:$B,"USD")&lt;&gt;0,1,0)=0),(OR(WEEKDAY(AI13,2)=7,WEEKDAY(AI13,2)=1))),AJ12,((IF(AND(AK13=0,AK14=0,AK15=0,AK16=0,AK17=0,AK18=0,AK19=0,AK20=0,AK21=0,AK22=0),"-",(IF((SUMIFS(cb_curr!$E:$E,cb_curr!$A:$A,AI13,cb_curr!$B:$B,"USD"))=0,AJ12,(SUMIFS(cb_curr!$E:$E,cb_curr!$A:$A,AI13,cb_curr!$B:$B,"USD"))))))))</f>
        <v>-</v>
      </c>
      <c r="AK13" s="165">
        <f>SUMIFS(cb_curr!$E:$E,cb_curr!$A:$A,AI13,cb_curr!$B:$B,"USD")</f>
        <v>0</v>
      </c>
      <c r="AL13" s="165"/>
      <c r="AN13" s="153" t="str">
        <f t="shared" si="3"/>
        <v>10.05.2023</v>
      </c>
      <c r="AO13" s="82">
        <f t="shared" si="4"/>
        <v>0</v>
      </c>
      <c r="AQ13" s="153" t="str">
        <f t="shared" si="5"/>
        <v>10.06.2023</v>
      </c>
      <c r="AR13" s="82">
        <f t="shared" si="6"/>
        <v>0</v>
      </c>
      <c r="AT13" s="3" t="str">
        <f t="shared" si="0"/>
        <v>10.10.2023</v>
      </c>
      <c r="AU13" s="82">
        <f t="shared" si="7"/>
        <v>0</v>
      </c>
      <c r="AW13" s="3" t="str">
        <f t="shared" si="1"/>
        <v>10.11.2023</v>
      </c>
      <c r="AX13" s="82">
        <f t="shared" si="8"/>
        <v>0</v>
      </c>
      <c r="AZ13" s="3" t="str">
        <f t="shared" si="2"/>
        <v>10.12.2023</v>
      </c>
      <c r="BA13" s="82">
        <f t="shared" si="9"/>
        <v>0</v>
      </c>
    </row>
    <row r="14" spans="1:53" x14ac:dyDescent="0.25">
      <c r="B14" s="3" t="str">
        <f>CONCATENATE(Техничка!B15,Техничка!C15,Техничка!D15)</f>
        <v>11.01.2023</v>
      </c>
      <c r="C14" s="82" t="str">
        <f>IF(AND((IF(SUMIFS(cb_curr!$E:$E,cb_curr!$A:$A,B14,cb_curr!$B:$B,"USD")&lt;&gt;0,1,0)=0),(OR(WEEKDAY(B14,2)=7,WEEKDAY(B14,2)=1))),C13,((IF(AND(D14=0,D15=0,D16=0,D17=0,D18=0,D19=0,D20=0,D21=0,D22=0,D23=0),"-",(IF((SUMIFS(cb_curr!$E:$E,cb_curr!$A:$A,B14,cb_curr!$B:$B,"USD"))=0,C13,(SUMIFS(cb_curr!$E:$E,cb_curr!$A:$A,B14,cb_curr!$B:$B,"USD"))))))))</f>
        <v>-</v>
      </c>
      <c r="D14" s="165">
        <f>SUMIFS(cb_curr!$E:$E,cb_curr!$A:$A,B14,cb_curr!$B:$B,"USD")</f>
        <v>0</v>
      </c>
      <c r="E14" s="3" t="str">
        <f>CONCATENATE(Техничка!O15,Техничка!P15,Техничка!Q15)</f>
        <v>11.02.2023</v>
      </c>
      <c r="F14" s="82" t="str">
        <f>IF(AND((IF(SUMIFS(cb_curr!$E:$E,cb_curr!$A:$A,E14,cb_curr!$B:$B,"USD")&lt;&gt;0,1,0)=0),(OR(WEEKDAY(E14,2)=7,WEEKDAY(E14,2)=1))),F13,((IF(AND(G14=0,G15=0,G16=0,G17=0,G18=0,G19=0,G20=0,G21=0,G22=0,G23=0),"-",(IF((SUMIFS(cb_curr!$E:$E,cb_curr!$A:$A,E14,cb_curr!$B:$B,"USD"))=0,F13,(SUMIFS(cb_curr!$E:$E,cb_curr!$A:$A,E14,cb_curr!$B:$B,"USD"))))))))</f>
        <v>-</v>
      </c>
      <c r="G14" s="165">
        <f>SUMIFS(cb_curr!$E:$E,cb_curr!$A:$A,E14,cb_curr!$B:$B,"USD")</f>
        <v>0</v>
      </c>
      <c r="H14" s="3" t="str">
        <f>CONCATENATE(Техничка!S15,Техничка!T15,Техничка!U15)</f>
        <v>11.03.2023</v>
      </c>
      <c r="I14" s="82" t="str">
        <f>IF(AND((IF(SUMIFS(cb_curr!$E:$E,cb_curr!$A:$A,H14,cb_curr!$B:$B,"USD")&lt;&gt;0,1,0)=0),(OR(WEEKDAY(H14,2)=7,WEEKDAY(H14,2)=1))),I13,((IF(AND(J14=0,J15=0,J16=0,J17=0,J18=0,J19=0,J20=0,J21=0,J22=0,J23=0),"-",(IF((SUMIFS(cb_curr!$E:$E,cb_curr!$A:$A,H14,cb_curr!$B:$B,"USD"))=0,I13,(SUMIFS(cb_curr!$E:$E,cb_curr!$A:$A,H14,cb_curr!$B:$B,"USD"))))))))</f>
        <v>-</v>
      </c>
      <c r="J14" s="165">
        <f>SUMIFS(cb_curr!$E:$E,cb_curr!$A:$A,H14,cb_curr!$B:$B,"USD")</f>
        <v>0</v>
      </c>
      <c r="K14" s="3" t="str">
        <f>CONCATENATE(Техничка!W15,Техничка!X15,Техничка!Y15)</f>
        <v>11.04.2023</v>
      </c>
      <c r="L14" s="82" t="str">
        <f>IF(AND((IF(SUMIFS(cb_curr!$E:$E,cb_curr!$A:$A,K14,cb_curr!$B:$B,"USD")&lt;&gt;0,1,0)=0),(OR(WEEKDAY(K14,2)=7,WEEKDAY(K14,2)=1))),L13,((IF(AND(M14=0,M15=0,M16=0,M17=0,M18=0,M19=0,M20=0,M21=0,M22=0,M23=0),"-",(IF((SUMIFS(cb_curr!$E:$E,cb_curr!$A:$A,K14,cb_curr!$B:$B,"USD"))=0,L13,(SUMIFS(cb_curr!$E:$E,cb_curr!$A:$A,K14,cb_curr!$B:$B,"USD"))))))))</f>
        <v>-</v>
      </c>
      <c r="M14" s="165">
        <f>SUMIFS(cb_curr!$E:$E,cb_curr!$A:$A,K14,cb_curr!$B:$B,"USD")</f>
        <v>0</v>
      </c>
      <c r="N14" s="3" t="str">
        <f>CONCATENATE(Техничка!AA15,Техничка!AB15,Техничка!AC15)</f>
        <v>11.05.2023</v>
      </c>
      <c r="O14" s="82" t="str">
        <f>IF(AND((IF(SUMIFS(cb_curr!$E:$E,cb_curr!$A:$A,N14,cb_curr!$B:$B,"USD")&lt;&gt;0,1,0)=0),(OR(WEEKDAY(N14,2)=7,WEEKDAY(N14,2)=1))),O13,((IF(AND(P14=0,P15=0,P16=0,P17=0,P18=0,P19=0,P20=0,P21=0,P22=0,P23=0),"-",(IF((SUMIFS(cb_curr!$E:$E,cb_curr!$A:$A,N14,cb_curr!$B:$B,"USD"))=0,O13,(SUMIFS(cb_curr!$E:$E,cb_curr!$A:$A,N14,cb_curr!$B:$B,"USD"))))))))</f>
        <v>-</v>
      </c>
      <c r="P14" s="165">
        <f>SUMIFS(cb_curr!$E:$E,cb_curr!$A:$A,N14,cb_curr!$B:$B,"USD")</f>
        <v>0</v>
      </c>
      <c r="Q14" s="3" t="str">
        <f>CONCATENATE(Техничка!AE15,Техничка!AF15,Техничка!AG15)</f>
        <v>11.06.2023</v>
      </c>
      <c r="R14" s="82" t="str">
        <f>IF(AND((IF(SUMIFS(cb_curr!$E:$E,cb_curr!$A:$A,Q14,cb_curr!$B:$B,"USD")&lt;&gt;0,1,0)=0),(OR(WEEKDAY(Q14,2)=7,WEEKDAY(Q14,2)=1))),R13,((IF(AND(S14=0,S15=0,S16=0,S17=0,S18=0,S19=0,S20=0,S21=0,S22=0,S23=0),"-",(IF((SUMIFS(cb_curr!$E:$E,cb_curr!$A:$A,Q14,cb_curr!$B:$B,"USD"))=0,R13,(SUMIFS(cb_curr!$E:$E,cb_curr!$A:$A,Q14,cb_curr!$B:$B,"USD"))))))))</f>
        <v>-</v>
      </c>
      <c r="S14" s="165">
        <f>SUMIFS(cb_curr!$E:$E,cb_curr!$A:$A,Q14,cb_curr!$B:$B,"USD")</f>
        <v>0</v>
      </c>
      <c r="T14" s="3" t="str">
        <f>CONCATENATE(Техничка!AI15,Техничка!AJ15,Техничка!AK15)</f>
        <v>11.07.2023</v>
      </c>
      <c r="U14" s="82" t="str">
        <f>IF(AND((IF(SUMIFS(cb_curr!$E:$E,cb_curr!$A:$A,T14,cb_curr!$B:$B,"USD")&lt;&gt;0,1,0)=0),(OR(WEEKDAY(T14,2)=7,WEEKDAY(T14,2)=1))),U13,((IF(AND(V14=0,V15=0,V16=0,V17=0,V18=0,V19=0,V20=0,V21=0,V22=0,V23=0),"-",(IF((SUMIFS(cb_curr!$E:$E,cb_curr!$A:$A,T14,cb_curr!$B:$B,"USD"))=0,U13,(SUMIFS(cb_curr!$E:$E,cb_curr!$A:$A,T14,cb_curr!$B:$B,"USD"))))))))</f>
        <v>-</v>
      </c>
      <c r="V14" s="165">
        <f>SUMIFS(cb_curr!$E:$E,cb_curr!$A:$A,T14,cb_curr!$B:$B,"USD")</f>
        <v>0</v>
      </c>
      <c r="W14" s="3" t="str">
        <f>CONCATENATE(Техничка!AQ15,Техничка!AR15,Техничка!AS15)</f>
        <v>11.08.2023</v>
      </c>
      <c r="X14" s="82" t="str">
        <f>IF(AND((IF(SUMIFS(cb_curr!$E:$E,cb_curr!$A:$A,W14,cb_curr!$B:$B,"USD")&lt;&gt;0,1,0)=0),(OR(WEEKDAY(W14,2)=7,WEEKDAY(W14,2)=1))),X13,((IF(AND(Y14=0,Y15=0,Y16=0,Y17=0,Y18=0,Y19=0,Y20=0,Y21=0,Y22=0,Y23=0),"-",(IF((SUMIFS(cb_curr!$E:$E,cb_curr!$A:$A,W14,cb_curr!$B:$B,"USD"))=0,X13,(SUMIFS(cb_curr!$E:$E,cb_curr!$A:$A,W14,cb_curr!$B:$B,"USD"))))))))</f>
        <v>-</v>
      </c>
      <c r="Y14" s="165">
        <f>SUMIFS(cb_curr!$E:$E,cb_curr!$A:$A,W14,cb_curr!$B:$B,"USD")</f>
        <v>0</v>
      </c>
      <c r="Z14" s="3" t="str">
        <f>CONCATENATE(Техничка!AU15,Техничка!AV15,Техничка!AW15)</f>
        <v>11.09.2023</v>
      </c>
      <c r="AA14" s="82" t="str">
        <f>IF(AND((IF(SUMIFS(cb_curr!$E:$E,cb_curr!$A:$A,Z14,cb_curr!$B:$B,"USD")&lt;&gt;0,1,0)=0),(OR(WEEKDAY(Z14,2)=7,WEEKDAY(Z14,2)=1))),AA13,((IF(AND(AB14=0,AB15=0,AB16=0,AB17=0,AB18=0,AB19=0,AB20=0,AB21=0,AB22=0,AB23=0),"-",(IF((SUMIFS(cb_curr!$E:$E,cb_curr!$A:$A,Z14,cb_curr!$B:$B,"USD"))=0,AA13,(SUMIFS(cb_curr!$E:$E,cb_curr!$A:$A,Z14,cb_curr!$B:$B,"USD"))))))))</f>
        <v>-</v>
      </c>
      <c r="AB14" s="165">
        <f>SUMIFS(cb_curr!$E:$E,cb_curr!$A:$A,Z14,cb_curr!$B:$B,"USD")</f>
        <v>0</v>
      </c>
      <c r="AC14" s="3" t="str">
        <f>CONCATENATE(Техничка!AY15,Техничка!AZ15,Техничка!BA15)</f>
        <v>11.10.2023</v>
      </c>
      <c r="AD14" s="82" t="str">
        <f>IF(AND((IF(SUMIFS(cb_curr!$E:$E,cb_curr!$A:$A,AC14,cb_curr!$B:$B,"USD")&lt;&gt;0,1,0)=0),(OR(WEEKDAY(AC14,2)=7,WEEKDAY(AC14,2)=1))),AD13,((IF(AND(AE14=0,AE15=0,AE16=0,AE17=0,AE18=0,AE19=0,AE20=0,AE21=0,AE22=0,AE23=0),"-",(IF((SUMIFS(cb_curr!$E:$E,cb_curr!$A:$A,AC14,cb_curr!$B:$B,"USD"))=0,AD13,(SUMIFS(cb_curr!$E:$E,cb_curr!$A:$A,AC14,cb_curr!$B:$B,"USD"))))))))</f>
        <v>-</v>
      </c>
      <c r="AE14" s="165">
        <f>SUMIFS(cb_curr!$E:$E,cb_curr!$A:$A,AC14,cb_curr!$B:$B,"USD")</f>
        <v>0</v>
      </c>
      <c r="AF14" s="3" t="str">
        <f>CONCATENATE(Техничка!BC15,Техничка!BD15,Техничка!BE15)</f>
        <v>11.11.2023</v>
      </c>
      <c r="AG14" s="82" t="str">
        <f>IF(AND((IF(SUMIFS(cb_curr!$E:$E,cb_curr!$A:$A,AF14,cb_curr!$B:$B,"USD")&lt;&gt;0,1,0)=0),(OR(WEEKDAY(AF14,2)=7,WEEKDAY(AF14,2)=1))),AG13,((IF(AND(AH14=0,AH15=0,AH16=0,AH17=0,AH18=0,AH19=0,AH20=0,AH21=0,AH22=0,AH23=0),"-",(IF((SUMIFS(cb_curr!$E:$E,cb_curr!$A:$A,AF14,cb_curr!$B:$B,"USD"))=0,AG13,(SUMIFS(cb_curr!$E:$E,cb_curr!$A:$A,AF14,cb_curr!$B:$B,"USD"))))))))</f>
        <v>-</v>
      </c>
      <c r="AH14" s="165">
        <f>SUMIFS(cb_curr!$E:$E,cb_curr!$A:$A,AF14,cb_curr!$B:$B,"USD")</f>
        <v>0</v>
      </c>
      <c r="AI14" s="3" t="str">
        <f>CONCATENATE(Техничка!BG15,Техничка!BH15,Техничка!BI15)</f>
        <v>11.12.2023</v>
      </c>
      <c r="AJ14" s="82" t="str">
        <f>IF(AND((IF(SUMIFS(cb_curr!$E:$E,cb_curr!$A:$A,AI14,cb_curr!$B:$B,"USD")&lt;&gt;0,1,0)=0),(OR(WEEKDAY(AI14,2)=7,WEEKDAY(AI14,2)=1))),AJ13,((IF(AND(AK14=0,AK15=0,AK16=0,AK17=0,AK18=0,AK19=0,AK20=0,AK21=0,AK22=0,AK23=0),"-",(IF((SUMIFS(cb_curr!$E:$E,cb_curr!$A:$A,AI14,cb_curr!$B:$B,"USD"))=0,AJ13,(SUMIFS(cb_curr!$E:$E,cb_curr!$A:$A,AI14,cb_curr!$B:$B,"USD"))))))))</f>
        <v>-</v>
      </c>
      <c r="AK14" s="165">
        <f>SUMIFS(cb_curr!$E:$E,cb_curr!$A:$A,AI14,cb_curr!$B:$B,"USD")</f>
        <v>0</v>
      </c>
      <c r="AL14" s="165"/>
      <c r="AN14" s="153" t="str">
        <f t="shared" si="3"/>
        <v>11.05.2023</v>
      </c>
      <c r="AO14" s="82">
        <f t="shared" si="4"/>
        <v>0</v>
      </c>
      <c r="AQ14" s="153" t="str">
        <f t="shared" si="5"/>
        <v>11.06.2023</v>
      </c>
      <c r="AR14" s="82">
        <f t="shared" si="6"/>
        <v>0</v>
      </c>
      <c r="AT14" s="3" t="str">
        <f t="shared" si="0"/>
        <v>11.10.2023</v>
      </c>
      <c r="AU14" s="82">
        <f t="shared" si="7"/>
        <v>0</v>
      </c>
      <c r="AW14" s="3" t="str">
        <f t="shared" si="1"/>
        <v>11.11.2023</v>
      </c>
      <c r="AX14" s="82">
        <f t="shared" si="8"/>
        <v>0</v>
      </c>
      <c r="AZ14" s="3" t="str">
        <f t="shared" si="2"/>
        <v>11.12.2023</v>
      </c>
      <c r="BA14" s="82">
        <f t="shared" si="9"/>
        <v>0</v>
      </c>
    </row>
    <row r="15" spans="1:53" x14ac:dyDescent="0.25">
      <c r="B15" s="3" t="str">
        <f>CONCATENATE(Техничка!B16,Техничка!C16,Техничка!D16)</f>
        <v>12.01.2023</v>
      </c>
      <c r="C15" s="82" t="str">
        <f>IF(AND((IF(SUMIFS(cb_curr!$E:$E,cb_curr!$A:$A,B15,cb_curr!$B:$B,"USD")&lt;&gt;0,1,0)=0),(OR(WEEKDAY(B15,2)=7,WEEKDAY(B15,2)=1))),C14,((IF(AND(D15=0,D16=0,D17=0,D18=0,D19=0,D20=0,D21=0,D22=0,D23=0,D24=0),"-",(IF((SUMIFS(cb_curr!$E:$E,cb_curr!$A:$A,B15,cb_curr!$B:$B,"USD"))=0,C14,(SUMIFS(cb_curr!$E:$E,cb_curr!$A:$A,B15,cb_curr!$B:$B,"USD"))))))))</f>
        <v>-</v>
      </c>
      <c r="D15" s="165">
        <f>SUMIFS(cb_curr!$E:$E,cb_curr!$A:$A,B15,cb_curr!$B:$B,"USD")</f>
        <v>0</v>
      </c>
      <c r="E15" s="3" t="str">
        <f>CONCATENATE(Техничка!O16,Техничка!P16,Техничка!Q16)</f>
        <v>12.02.2023</v>
      </c>
      <c r="F15" s="82" t="str">
        <f>IF(AND((IF(SUMIFS(cb_curr!$E:$E,cb_curr!$A:$A,E15,cb_curr!$B:$B,"USD")&lt;&gt;0,1,0)=0),(OR(WEEKDAY(E15,2)=7,WEEKDAY(E15,2)=1))),F14,((IF(AND(G15=0,G16=0,G17=0,G18=0,G19=0,G20=0,G21=0,G22=0,G23=0,G24=0),"-",(IF((SUMIFS(cb_curr!$E:$E,cb_curr!$A:$A,E15,cb_curr!$B:$B,"USD"))=0,F14,(SUMIFS(cb_curr!$E:$E,cb_curr!$A:$A,E15,cb_curr!$B:$B,"USD"))))))))</f>
        <v>-</v>
      </c>
      <c r="G15" s="165">
        <f>SUMIFS(cb_curr!$E:$E,cb_curr!$A:$A,E15,cb_curr!$B:$B,"USD")</f>
        <v>0</v>
      </c>
      <c r="H15" s="3" t="str">
        <f>CONCATENATE(Техничка!S16,Техничка!T16,Техничка!U16)</f>
        <v>12.03.2023</v>
      </c>
      <c r="I15" s="82" t="str">
        <f>IF(AND((IF(SUMIFS(cb_curr!$E:$E,cb_curr!$A:$A,H15,cb_curr!$B:$B,"USD")&lt;&gt;0,1,0)=0),(OR(WEEKDAY(H15,2)=7,WEEKDAY(H15,2)=1))),I14,((IF(AND(J15=0,J16=0,J17=0,J18=0,J19=0,J20=0,J21=0,J22=0,J23=0,J24=0),"-",(IF((SUMIFS(cb_curr!$E:$E,cb_curr!$A:$A,H15,cb_curr!$B:$B,"USD"))=0,I14,(SUMIFS(cb_curr!$E:$E,cb_curr!$A:$A,H15,cb_curr!$B:$B,"USD"))))))))</f>
        <v>-</v>
      </c>
      <c r="J15" s="165">
        <f>SUMIFS(cb_curr!$E:$E,cb_curr!$A:$A,H15,cb_curr!$B:$B,"USD")</f>
        <v>0</v>
      </c>
      <c r="K15" s="3" t="str">
        <f>CONCATENATE(Техничка!W16,Техничка!X16,Техничка!Y16)</f>
        <v>12.04.2023</v>
      </c>
      <c r="L15" s="82" t="str">
        <f>IF(AND((IF(SUMIFS(cb_curr!$E:$E,cb_curr!$A:$A,K15,cb_curr!$B:$B,"USD")&lt;&gt;0,1,0)=0),(OR(WEEKDAY(K15,2)=7,WEEKDAY(K15,2)=1))),L14,((IF(AND(M15=0,M16=0,M17=0,M18=0,M19=0,M20=0,M21=0,M22=0,M23=0,M24=0),"-",(IF((SUMIFS(cb_curr!$E:$E,cb_curr!$A:$A,K15,cb_curr!$B:$B,"USD"))=0,L14,(SUMIFS(cb_curr!$E:$E,cb_curr!$A:$A,K15,cb_curr!$B:$B,"USD"))))))))</f>
        <v>-</v>
      </c>
      <c r="M15" s="165">
        <f>SUMIFS(cb_curr!$E:$E,cb_curr!$A:$A,K15,cb_curr!$B:$B,"USD")</f>
        <v>0</v>
      </c>
      <c r="N15" s="3" t="str">
        <f>CONCATENATE(Техничка!AA16,Техничка!AB16,Техничка!AC16)</f>
        <v>12.05.2023</v>
      </c>
      <c r="O15" s="82" t="str">
        <f>IF(AND((IF(SUMIFS(cb_curr!$E:$E,cb_curr!$A:$A,N15,cb_curr!$B:$B,"USD")&lt;&gt;0,1,0)=0),(OR(WEEKDAY(N15,2)=7,WEEKDAY(N15,2)=1))),O14,((IF(AND(P15=0,P16=0,P17=0,P18=0,P19=0,P20=0,P21=0,P22=0,P23=0,P24=0),"-",(IF((SUMIFS(cb_curr!$E:$E,cb_curr!$A:$A,N15,cb_curr!$B:$B,"USD"))=0,O14,(SUMIFS(cb_curr!$E:$E,cb_curr!$A:$A,N15,cb_curr!$B:$B,"USD"))))))))</f>
        <v>-</v>
      </c>
      <c r="P15" s="165">
        <f>SUMIFS(cb_curr!$E:$E,cb_curr!$A:$A,N15,cb_curr!$B:$B,"USD")</f>
        <v>0</v>
      </c>
      <c r="Q15" s="3" t="str">
        <f>CONCATENATE(Техничка!AE16,Техничка!AF16,Техничка!AG16)</f>
        <v>12.06.2023</v>
      </c>
      <c r="R15" s="82" t="str">
        <f>IF(AND((IF(SUMIFS(cb_curr!$E:$E,cb_curr!$A:$A,Q15,cb_curr!$B:$B,"USD")&lt;&gt;0,1,0)=0),(OR(WEEKDAY(Q15,2)=7,WEEKDAY(Q15,2)=1))),R14,((IF(AND(S15=0,S16=0,S17=0,S18=0,S19=0,S20=0,S21=0,S22=0,S23=0,S24=0),"-",(IF((SUMIFS(cb_curr!$E:$E,cb_curr!$A:$A,Q15,cb_curr!$B:$B,"USD"))=0,R14,(SUMIFS(cb_curr!$E:$E,cb_curr!$A:$A,Q15,cb_curr!$B:$B,"USD"))))))))</f>
        <v>-</v>
      </c>
      <c r="S15" s="165">
        <f>SUMIFS(cb_curr!$E:$E,cb_curr!$A:$A,Q15,cb_curr!$B:$B,"USD")</f>
        <v>0</v>
      </c>
      <c r="T15" s="3" t="str">
        <f>CONCATENATE(Техничка!AI16,Техничка!AJ16,Техничка!AK16)</f>
        <v>12.07.2023</v>
      </c>
      <c r="U15" s="82" t="str">
        <f>IF(AND((IF(SUMIFS(cb_curr!$E:$E,cb_curr!$A:$A,T15,cb_curr!$B:$B,"USD")&lt;&gt;0,1,0)=0),(OR(WEEKDAY(T15,2)=7,WEEKDAY(T15,2)=1))),U14,((IF(AND(V15=0,V16=0,V17=0,V18=0,V19=0,V20=0,V21=0,V22=0,V23=0,V24=0),"-",(IF((SUMIFS(cb_curr!$E:$E,cb_curr!$A:$A,T15,cb_curr!$B:$B,"USD"))=0,U14,(SUMIFS(cb_curr!$E:$E,cb_curr!$A:$A,T15,cb_curr!$B:$B,"USD"))))))))</f>
        <v>-</v>
      </c>
      <c r="V15" s="165">
        <f>SUMIFS(cb_curr!$E:$E,cb_curr!$A:$A,T15,cb_curr!$B:$B,"USD")</f>
        <v>0</v>
      </c>
      <c r="W15" s="3" t="str">
        <f>CONCATENATE(Техничка!AQ16,Техничка!AR16,Техничка!AS16)</f>
        <v>12.08.2023</v>
      </c>
      <c r="X15" s="82" t="str">
        <f>IF(AND((IF(SUMIFS(cb_curr!$E:$E,cb_curr!$A:$A,W15,cb_curr!$B:$B,"USD")&lt;&gt;0,1,0)=0),(OR(WEEKDAY(W15,2)=7,WEEKDAY(W15,2)=1))),X14,((IF(AND(Y15=0,Y16=0,Y17=0,Y18=0,Y19=0,Y20=0,Y21=0,Y22=0,Y23=0,Y24=0),"-",(IF((SUMIFS(cb_curr!$E:$E,cb_curr!$A:$A,W15,cb_curr!$B:$B,"USD"))=0,X14,(SUMIFS(cb_curr!$E:$E,cb_curr!$A:$A,W15,cb_curr!$B:$B,"USD"))))))))</f>
        <v>-</v>
      </c>
      <c r="Y15" s="165">
        <f>SUMIFS(cb_curr!$E:$E,cb_curr!$A:$A,W15,cb_curr!$B:$B,"USD")</f>
        <v>0</v>
      </c>
      <c r="Z15" s="3" t="str">
        <f>CONCATENATE(Техничка!AU16,Техничка!AV16,Техничка!AW16)</f>
        <v>12.09.2023</v>
      </c>
      <c r="AA15" s="82" t="str">
        <f>IF(AND((IF(SUMIFS(cb_curr!$E:$E,cb_curr!$A:$A,Z15,cb_curr!$B:$B,"USD")&lt;&gt;0,1,0)=0),(OR(WEEKDAY(Z15,2)=7,WEEKDAY(Z15,2)=1))),AA14,((IF(AND(AB15=0,AB16=0,AB17=0,AB18=0,AB19=0,AB20=0,AB21=0,AB22=0,AB23=0,AB24=0),"-",(IF((SUMIFS(cb_curr!$E:$E,cb_curr!$A:$A,Z15,cb_curr!$B:$B,"USD"))=0,AA14,(SUMIFS(cb_curr!$E:$E,cb_curr!$A:$A,Z15,cb_curr!$B:$B,"USD"))))))))</f>
        <v>-</v>
      </c>
      <c r="AB15" s="165">
        <f>SUMIFS(cb_curr!$E:$E,cb_curr!$A:$A,Z15,cb_curr!$B:$B,"USD")</f>
        <v>0</v>
      </c>
      <c r="AC15" s="3" t="str">
        <f>CONCATENATE(Техничка!AY16,Техничка!AZ16,Техничка!BA16)</f>
        <v>12.10.2023</v>
      </c>
      <c r="AD15" s="82" t="str">
        <f>IF(AND((IF(SUMIFS(cb_curr!$E:$E,cb_curr!$A:$A,AC15,cb_curr!$B:$B,"USD")&lt;&gt;0,1,0)=0),(OR(WEEKDAY(AC15,2)=7,WEEKDAY(AC15,2)=1))),AD14,((IF(AND(AE15=0,AE16=0,AE17=0,AE18=0,AE19=0,AE20=0,AE21=0,AE22=0,AE23=0,AE24=0),"-",(IF((SUMIFS(cb_curr!$E:$E,cb_curr!$A:$A,AC15,cb_curr!$B:$B,"USD"))=0,AD14,(SUMIFS(cb_curr!$E:$E,cb_curr!$A:$A,AC15,cb_curr!$B:$B,"USD"))))))))</f>
        <v>-</v>
      </c>
      <c r="AE15" s="165">
        <f>SUMIFS(cb_curr!$E:$E,cb_curr!$A:$A,AC15,cb_curr!$B:$B,"USD")</f>
        <v>0</v>
      </c>
      <c r="AF15" s="3" t="str">
        <f>CONCATENATE(Техничка!BC16,Техничка!BD16,Техничка!BE16)</f>
        <v>12.11.2023</v>
      </c>
      <c r="AG15" s="82" t="str">
        <f>IF(AND((IF(SUMIFS(cb_curr!$E:$E,cb_curr!$A:$A,AF15,cb_curr!$B:$B,"USD")&lt;&gt;0,1,0)=0),(OR(WEEKDAY(AF15,2)=7,WEEKDAY(AF15,2)=1))),AG14,((IF(AND(AH15=0,AH16=0,AH17=0,AH18=0,AH19=0,AH20=0,AH21=0,AH22=0,AH23=0,AH24=0),"-",(IF((SUMIFS(cb_curr!$E:$E,cb_curr!$A:$A,AF15,cb_curr!$B:$B,"USD"))=0,AG14,(SUMIFS(cb_curr!$E:$E,cb_curr!$A:$A,AF15,cb_curr!$B:$B,"USD"))))))))</f>
        <v>-</v>
      </c>
      <c r="AH15" s="165">
        <f>SUMIFS(cb_curr!$E:$E,cb_curr!$A:$A,AF15,cb_curr!$B:$B,"USD")</f>
        <v>0</v>
      </c>
      <c r="AI15" s="3" t="str">
        <f>CONCATENATE(Техничка!BG16,Техничка!BH16,Техничка!BI16)</f>
        <v>12.12.2023</v>
      </c>
      <c r="AJ15" s="82" t="str">
        <f>IF(AND((IF(SUMIFS(cb_curr!$E:$E,cb_curr!$A:$A,AI15,cb_curr!$B:$B,"USD")&lt;&gt;0,1,0)=0),(OR(WEEKDAY(AI15,2)=7,WEEKDAY(AI15,2)=1))),AJ14,((IF(AND(AK15=0,AK16=0,AK17=0,AK18=0,AK19=0,AK20=0,AK21=0,AK22=0,AK23=0,AK24=0),"-",(IF((SUMIFS(cb_curr!$E:$E,cb_curr!$A:$A,AI15,cb_curr!$B:$B,"USD"))=0,AJ14,(SUMIFS(cb_curr!$E:$E,cb_curr!$A:$A,AI15,cb_curr!$B:$B,"USD"))))))))</f>
        <v>-</v>
      </c>
      <c r="AK15" s="165">
        <f>SUMIFS(cb_curr!$E:$E,cb_curr!$A:$A,AI15,cb_curr!$B:$B,"USD")</f>
        <v>0</v>
      </c>
      <c r="AL15" s="165"/>
      <c r="AN15" s="153" t="str">
        <f t="shared" si="3"/>
        <v>12.05.2023</v>
      </c>
      <c r="AO15" s="82">
        <f t="shared" si="4"/>
        <v>0</v>
      </c>
      <c r="AQ15" s="153" t="str">
        <f t="shared" si="5"/>
        <v>12.06.2023</v>
      </c>
      <c r="AR15" s="82">
        <f t="shared" si="6"/>
        <v>0</v>
      </c>
      <c r="AT15" s="3" t="str">
        <f t="shared" si="0"/>
        <v>12.10.2023</v>
      </c>
      <c r="AU15" s="82">
        <f t="shared" si="7"/>
        <v>0</v>
      </c>
      <c r="AW15" s="3" t="str">
        <f t="shared" si="1"/>
        <v>12.11.2023</v>
      </c>
      <c r="AX15" s="82">
        <f t="shared" si="8"/>
        <v>0</v>
      </c>
      <c r="AZ15" s="3" t="str">
        <f t="shared" si="2"/>
        <v>12.12.2023</v>
      </c>
      <c r="BA15" s="82">
        <f t="shared" si="9"/>
        <v>0</v>
      </c>
    </row>
    <row r="16" spans="1:53" x14ac:dyDescent="0.25">
      <c r="B16" s="3" t="str">
        <f>CONCATENATE(Техничка!B17,Техничка!C17,Техничка!D17)</f>
        <v>13.01.2023</v>
      </c>
      <c r="C16" s="82" t="str">
        <f>IF(AND((IF(SUMIFS(cb_curr!$E:$E,cb_curr!$A:$A,B16,cb_curr!$B:$B,"USD")&lt;&gt;0,1,0)=0),(OR(WEEKDAY(B16,2)=7,WEEKDAY(B16,2)=1))),C15,((IF(AND(D16=0,D17=0,D18=0,D19=0,D20=0,D21=0,D22=0,D23=0,D24=0,D25=0),"-",(IF((SUMIFS(cb_curr!$E:$E,cb_curr!$A:$A,B16,cb_curr!$B:$B,"USD"))=0,C15,(SUMIFS(cb_curr!$E:$E,cb_curr!$A:$A,B16,cb_curr!$B:$B,"USD"))))))))</f>
        <v>-</v>
      </c>
      <c r="D16" s="165">
        <f>SUMIFS(cb_curr!$E:$E,cb_curr!$A:$A,B16,cb_curr!$B:$B,"USD")</f>
        <v>0</v>
      </c>
      <c r="E16" s="3" t="str">
        <f>CONCATENATE(Техничка!O17,Техничка!P17,Техничка!Q17)</f>
        <v>13.02.2023</v>
      </c>
      <c r="F16" s="82" t="str">
        <f>IF(AND((IF(SUMIFS(cb_curr!$E:$E,cb_curr!$A:$A,E16,cb_curr!$B:$B,"USD")&lt;&gt;0,1,0)=0),(OR(WEEKDAY(E16,2)=7,WEEKDAY(E16,2)=1))),F15,((IF(AND(G16=0,G17=0,G18=0,G19=0,G20=0,G21=0,G22=0,G23=0,G24=0,G25=0),"-",(IF((SUMIFS(cb_curr!$E:$E,cb_curr!$A:$A,E16,cb_curr!$B:$B,"USD"))=0,F15,(SUMIFS(cb_curr!$E:$E,cb_curr!$A:$A,E16,cb_curr!$B:$B,"USD"))))))))</f>
        <v>-</v>
      </c>
      <c r="G16" s="165">
        <f>SUMIFS(cb_curr!$E:$E,cb_curr!$A:$A,E16,cb_curr!$B:$B,"USD")</f>
        <v>0</v>
      </c>
      <c r="H16" s="3" t="str">
        <f>CONCATENATE(Техничка!S17,Техничка!T17,Техничка!U17)</f>
        <v>13.03.2023</v>
      </c>
      <c r="I16" s="82" t="str">
        <f>IF(AND((IF(SUMIFS(cb_curr!$E:$E,cb_curr!$A:$A,H16,cb_curr!$B:$B,"USD")&lt;&gt;0,1,0)=0),(OR(WEEKDAY(H16,2)=7,WEEKDAY(H16,2)=1))),I15,((IF(AND(J16=0,J17=0,J18=0,J19=0,J20=0,J21=0,J22=0,J23=0,J24=0,J25=0),"-",(IF((SUMIFS(cb_curr!$E:$E,cb_curr!$A:$A,H16,cb_curr!$B:$B,"USD"))=0,I15,(SUMIFS(cb_curr!$E:$E,cb_curr!$A:$A,H16,cb_curr!$B:$B,"USD"))))))))</f>
        <v>-</v>
      </c>
      <c r="J16" s="165">
        <f>SUMIFS(cb_curr!$E:$E,cb_curr!$A:$A,H16,cb_curr!$B:$B,"USD")</f>
        <v>0</v>
      </c>
      <c r="K16" s="3" t="str">
        <f>CONCATENATE(Техничка!W17,Техничка!X17,Техничка!Y17)</f>
        <v>13.04.2023</v>
      </c>
      <c r="L16" s="82" t="str">
        <f>IF(AND((IF(SUMIFS(cb_curr!$E:$E,cb_curr!$A:$A,K16,cb_curr!$B:$B,"USD")&lt;&gt;0,1,0)=0),(OR(WEEKDAY(K16,2)=7,WEEKDAY(K16,2)=1))),L15,((IF(AND(M16=0,M17=0,M18=0,M19=0,M20=0,M21=0,M22=0,M23=0,M24=0,M25=0),"-",(IF((SUMIFS(cb_curr!$E:$E,cb_curr!$A:$A,K16,cb_curr!$B:$B,"USD"))=0,L15,(SUMIFS(cb_curr!$E:$E,cb_curr!$A:$A,K16,cb_curr!$B:$B,"USD"))))))))</f>
        <v>-</v>
      </c>
      <c r="M16" s="165">
        <f>SUMIFS(cb_curr!$E:$E,cb_curr!$A:$A,K16,cb_curr!$B:$B,"USD")</f>
        <v>0</v>
      </c>
      <c r="N16" s="3" t="str">
        <f>CONCATENATE(Техничка!AA17,Техничка!AB17,Техничка!AC17)</f>
        <v>13.05.2023</v>
      </c>
      <c r="O16" s="82" t="str">
        <f>IF(AND((IF(SUMIFS(cb_curr!$E:$E,cb_curr!$A:$A,N16,cb_curr!$B:$B,"USD")&lt;&gt;0,1,0)=0),(OR(WEEKDAY(N16,2)=7,WEEKDAY(N16,2)=1))),O15,((IF(AND(P16=0,P17=0,P18=0,P19=0,P20=0,P21=0,P22=0,P23=0,P24=0,P25=0),"-",(IF((SUMIFS(cb_curr!$E:$E,cb_curr!$A:$A,N16,cb_curr!$B:$B,"USD"))=0,O15,(SUMIFS(cb_curr!$E:$E,cb_curr!$A:$A,N16,cb_curr!$B:$B,"USD"))))))))</f>
        <v>-</v>
      </c>
      <c r="P16" s="165">
        <f>SUMIFS(cb_curr!$E:$E,cb_curr!$A:$A,N16,cb_curr!$B:$B,"USD")</f>
        <v>0</v>
      </c>
      <c r="Q16" s="3" t="str">
        <f>CONCATENATE(Техничка!AE17,Техничка!AF17,Техничка!AG17)</f>
        <v>13.06.2023</v>
      </c>
      <c r="R16" s="82" t="str">
        <f>IF(AND((IF(SUMIFS(cb_curr!$E:$E,cb_curr!$A:$A,Q16,cb_curr!$B:$B,"USD")&lt;&gt;0,1,0)=0),(OR(WEEKDAY(Q16,2)=7,WEEKDAY(Q16,2)=1))),R15,((IF(AND(S16=0,S17=0,S18=0,S19=0,S20=0,S21=0,S22=0,S23=0,S24=0,S25=0),"-",(IF((SUMIFS(cb_curr!$E:$E,cb_curr!$A:$A,Q16,cb_curr!$B:$B,"USD"))=0,R15,(SUMIFS(cb_curr!$E:$E,cb_curr!$A:$A,Q16,cb_curr!$B:$B,"USD"))))))))</f>
        <v>-</v>
      </c>
      <c r="S16" s="165">
        <f>SUMIFS(cb_curr!$E:$E,cb_curr!$A:$A,Q16,cb_curr!$B:$B,"USD")</f>
        <v>0</v>
      </c>
      <c r="T16" s="3" t="str">
        <f>CONCATENATE(Техничка!AI17,Техничка!AJ17,Техничка!AK17)</f>
        <v>13.07.2023</v>
      </c>
      <c r="U16" s="82" t="str">
        <f>IF(AND((IF(SUMIFS(cb_curr!$E:$E,cb_curr!$A:$A,T16,cb_curr!$B:$B,"USD")&lt;&gt;0,1,0)=0),(OR(WEEKDAY(T16,2)=7,WEEKDAY(T16,2)=1))),U15,((IF(AND(V16=0,V17=0,V18=0,V19=0,V20=0,V21=0,V22=0,V23=0,V24=0,V25=0),"-",(IF((SUMIFS(cb_curr!$E:$E,cb_curr!$A:$A,T16,cb_curr!$B:$B,"USD"))=0,U15,(SUMIFS(cb_curr!$E:$E,cb_curr!$A:$A,T16,cb_curr!$B:$B,"USD"))))))))</f>
        <v>-</v>
      </c>
      <c r="V16" s="165">
        <f>SUMIFS(cb_curr!$E:$E,cb_curr!$A:$A,T16,cb_curr!$B:$B,"USD")</f>
        <v>0</v>
      </c>
      <c r="W16" s="3" t="str">
        <f>CONCATENATE(Техничка!AQ17,Техничка!AR17,Техничка!AS17)</f>
        <v>13.08.2023</v>
      </c>
      <c r="X16" s="82" t="str">
        <f>IF(AND((IF(SUMIFS(cb_curr!$E:$E,cb_curr!$A:$A,W16,cb_curr!$B:$B,"USD")&lt;&gt;0,1,0)=0),(OR(WEEKDAY(W16,2)=7,WEEKDAY(W16,2)=1))),X15,((IF(AND(Y16=0,Y17=0,Y18=0,Y19=0,Y20=0,Y21=0,Y22=0,Y23=0,Y24=0,Y25=0),"-",(IF((SUMIFS(cb_curr!$E:$E,cb_curr!$A:$A,W16,cb_curr!$B:$B,"USD"))=0,X15,(SUMIFS(cb_curr!$E:$E,cb_curr!$A:$A,W16,cb_curr!$B:$B,"USD"))))))))</f>
        <v>-</v>
      </c>
      <c r="Y16" s="165">
        <f>SUMIFS(cb_curr!$E:$E,cb_curr!$A:$A,W16,cb_curr!$B:$B,"USD")</f>
        <v>0</v>
      </c>
      <c r="Z16" s="3" t="str">
        <f>CONCATENATE(Техничка!AU17,Техничка!AV17,Техничка!AW17)</f>
        <v>13.09.2023</v>
      </c>
      <c r="AA16" s="82" t="str">
        <f>IF(AND((IF(SUMIFS(cb_curr!$E:$E,cb_curr!$A:$A,Z16,cb_curr!$B:$B,"USD")&lt;&gt;0,1,0)=0),(OR(WEEKDAY(Z16,2)=7,WEEKDAY(Z16,2)=1))),AA15,((IF(AND(AB16=0,AB17=0,AB18=0,AB19=0,AB20=0,AB21=0,AB22=0,AB23=0,AB24=0,AB25=0),"-",(IF((SUMIFS(cb_curr!$E:$E,cb_curr!$A:$A,Z16,cb_curr!$B:$B,"USD"))=0,AA15,(SUMIFS(cb_curr!$E:$E,cb_curr!$A:$A,Z16,cb_curr!$B:$B,"USD"))))))))</f>
        <v>-</v>
      </c>
      <c r="AB16" s="165">
        <f>SUMIFS(cb_curr!$E:$E,cb_curr!$A:$A,Z16,cb_curr!$B:$B,"USD")</f>
        <v>0</v>
      </c>
      <c r="AC16" s="3" t="str">
        <f>CONCATENATE(Техничка!AY17,Техничка!AZ17,Техничка!BA17)</f>
        <v>13.10.2023</v>
      </c>
      <c r="AD16" s="82" t="str">
        <f>IF(AND((IF(SUMIFS(cb_curr!$E:$E,cb_curr!$A:$A,AC16,cb_curr!$B:$B,"USD")&lt;&gt;0,1,0)=0),(OR(WEEKDAY(AC16,2)=7,WEEKDAY(AC16,2)=1))),AD15,((IF(AND(AE16=0,AE17=0,AE18=0,AE19=0,AE20=0,AE21=0,AE22=0,AE23=0,AE24=0,AE25=0),"-",(IF((SUMIFS(cb_curr!$E:$E,cb_curr!$A:$A,AC16,cb_curr!$B:$B,"USD"))=0,AD15,(SUMIFS(cb_curr!$E:$E,cb_curr!$A:$A,AC16,cb_curr!$B:$B,"USD"))))))))</f>
        <v>-</v>
      </c>
      <c r="AE16" s="165">
        <f>SUMIFS(cb_curr!$E:$E,cb_curr!$A:$A,AC16,cb_curr!$B:$B,"USD")</f>
        <v>0</v>
      </c>
      <c r="AF16" s="3" t="str">
        <f>CONCATENATE(Техничка!BC17,Техничка!BD17,Техничка!BE17)</f>
        <v>13.11.2023</v>
      </c>
      <c r="AG16" s="82" t="str">
        <f>IF(AND((IF(SUMIFS(cb_curr!$E:$E,cb_curr!$A:$A,AF16,cb_curr!$B:$B,"USD")&lt;&gt;0,1,0)=0),(OR(WEEKDAY(AF16,2)=7,WEEKDAY(AF16,2)=1))),AG15,((IF(AND(AH16=0,AH17=0,AH18=0,AH19=0,AH20=0,AH21=0,AH22=0,AH23=0,AH24=0,AH25=0),"-",(IF((SUMIFS(cb_curr!$E:$E,cb_curr!$A:$A,AF16,cb_curr!$B:$B,"USD"))=0,AG15,(SUMIFS(cb_curr!$E:$E,cb_curr!$A:$A,AF16,cb_curr!$B:$B,"USD"))))))))</f>
        <v>-</v>
      </c>
      <c r="AH16" s="165">
        <f>SUMIFS(cb_curr!$E:$E,cb_curr!$A:$A,AF16,cb_curr!$B:$B,"USD")</f>
        <v>0</v>
      </c>
      <c r="AI16" s="3" t="str">
        <f>CONCATENATE(Техничка!BG17,Техничка!BH17,Техничка!BI17)</f>
        <v>13.12.2023</v>
      </c>
      <c r="AJ16" s="82" t="str">
        <f>IF(AND((IF(SUMIFS(cb_curr!$E:$E,cb_curr!$A:$A,AI16,cb_curr!$B:$B,"USD")&lt;&gt;0,1,0)=0),(OR(WEEKDAY(AI16,2)=7,WEEKDAY(AI16,2)=1))),AJ15,((IF(AND(AK16=0,AK17=0,AK18=0,AK19=0,AK20=0,AK21=0,AK22=0,AK23=0,AK24=0,AK25=0),"-",(IF((SUMIFS(cb_curr!$E:$E,cb_curr!$A:$A,AI16,cb_curr!$B:$B,"USD"))=0,AJ15,(SUMIFS(cb_curr!$E:$E,cb_curr!$A:$A,AI16,cb_curr!$B:$B,"USD"))))))))</f>
        <v>-</v>
      </c>
      <c r="AK16" s="165">
        <f>SUMIFS(cb_curr!$E:$E,cb_curr!$A:$A,AI16,cb_curr!$B:$B,"USD")</f>
        <v>0</v>
      </c>
      <c r="AL16" s="165"/>
      <c r="AN16" s="153" t="str">
        <f t="shared" si="3"/>
        <v>13.05.2023</v>
      </c>
      <c r="AO16" s="82">
        <f t="shared" si="4"/>
        <v>0</v>
      </c>
      <c r="AQ16" s="153" t="str">
        <f t="shared" si="5"/>
        <v>13.06.2023</v>
      </c>
      <c r="AR16" s="82">
        <f t="shared" si="6"/>
        <v>0</v>
      </c>
      <c r="AT16" s="3" t="str">
        <f t="shared" si="0"/>
        <v>13.10.2023</v>
      </c>
      <c r="AU16" s="82">
        <f t="shared" si="7"/>
        <v>0</v>
      </c>
      <c r="AW16" s="3" t="str">
        <f t="shared" si="1"/>
        <v>13.11.2023</v>
      </c>
      <c r="AX16" s="82">
        <f t="shared" si="8"/>
        <v>0</v>
      </c>
      <c r="AZ16" s="3" t="str">
        <f t="shared" si="2"/>
        <v>13.12.2023</v>
      </c>
      <c r="BA16" s="82">
        <f t="shared" si="9"/>
        <v>0</v>
      </c>
    </row>
    <row r="17" spans="2:53" x14ac:dyDescent="0.25">
      <c r="B17" s="3" t="str">
        <f>CONCATENATE(Техничка!B18,Техничка!C18,Техничка!D18)</f>
        <v>14.01.2023</v>
      </c>
      <c r="C17" s="82" t="str">
        <f>IF(AND((IF(SUMIFS(cb_curr!$E:$E,cb_curr!$A:$A,B17,cb_curr!$B:$B,"USD")&lt;&gt;0,1,0)=0),(OR(WEEKDAY(B17,2)=7,WEEKDAY(B17,2)=1))),C16,((IF(AND(D17=0,D18=0,D19=0,D20=0,D21=0,D22=0,D23=0,D24=0,D25=0,D26=0),"-",(IF((SUMIFS(cb_curr!$E:$E,cb_curr!$A:$A,B17,cb_curr!$B:$B,"USD"))=0,C16,(SUMIFS(cb_curr!$E:$E,cb_curr!$A:$A,B17,cb_curr!$B:$B,"USD"))))))))</f>
        <v>-</v>
      </c>
      <c r="D17" s="165">
        <f>SUMIFS(cb_curr!$E:$E,cb_curr!$A:$A,B17,cb_curr!$B:$B,"USD")</f>
        <v>0</v>
      </c>
      <c r="E17" s="3" t="str">
        <f>CONCATENATE(Техничка!O18,Техничка!P18,Техничка!Q18)</f>
        <v>14.02.2023</v>
      </c>
      <c r="F17" s="82" t="str">
        <f>IF(AND((IF(SUMIFS(cb_curr!$E:$E,cb_curr!$A:$A,E17,cb_curr!$B:$B,"USD")&lt;&gt;0,1,0)=0),(OR(WEEKDAY(E17,2)=7,WEEKDAY(E17,2)=1))),F16,((IF(AND(G17=0,G18=0,G19=0,G20=0,G21=0,G22=0,G23=0,G24=0,G25=0,G26=0),"-",(IF((SUMIFS(cb_curr!$E:$E,cb_curr!$A:$A,E17,cb_curr!$B:$B,"USD"))=0,F16,(SUMIFS(cb_curr!$E:$E,cb_curr!$A:$A,E17,cb_curr!$B:$B,"USD"))))))))</f>
        <v>-</v>
      </c>
      <c r="G17" s="165">
        <f>SUMIFS(cb_curr!$E:$E,cb_curr!$A:$A,E17,cb_curr!$B:$B,"USD")</f>
        <v>0</v>
      </c>
      <c r="H17" s="3" t="str">
        <f>CONCATENATE(Техничка!S18,Техничка!T18,Техничка!U18)</f>
        <v>14.03.2023</v>
      </c>
      <c r="I17" s="82" t="str">
        <f>IF(AND((IF(SUMIFS(cb_curr!$E:$E,cb_curr!$A:$A,H17,cb_curr!$B:$B,"USD")&lt;&gt;0,1,0)=0),(OR(WEEKDAY(H17,2)=7,WEEKDAY(H17,2)=1))),I16,((IF(AND(J17=0,J18=0,J19=0,J20=0,J21=0,J22=0,J23=0,J24=0,J25=0,J26=0),"-",(IF((SUMIFS(cb_curr!$E:$E,cb_curr!$A:$A,H17,cb_curr!$B:$B,"USD"))=0,I16,(SUMIFS(cb_curr!$E:$E,cb_curr!$A:$A,H17,cb_curr!$B:$B,"USD"))))))))</f>
        <v>-</v>
      </c>
      <c r="J17" s="165">
        <f>SUMIFS(cb_curr!$E:$E,cb_curr!$A:$A,H17,cb_curr!$B:$B,"USD")</f>
        <v>0</v>
      </c>
      <c r="K17" s="3" t="str">
        <f>CONCATENATE(Техничка!W18,Техничка!X18,Техничка!Y18)</f>
        <v>14.04.2023</v>
      </c>
      <c r="L17" s="82" t="str">
        <f>IF(AND((IF(SUMIFS(cb_curr!$E:$E,cb_curr!$A:$A,K17,cb_curr!$B:$B,"USD")&lt;&gt;0,1,0)=0),(OR(WEEKDAY(K17,2)=7,WEEKDAY(K17,2)=1))),L16,((IF(AND(M17=0,M18=0,M19=0,M20=0,M21=0,M22=0,M23=0,M24=0,M25=0,M26=0),"-",(IF((SUMIFS(cb_curr!$E:$E,cb_curr!$A:$A,K17,cb_curr!$B:$B,"USD"))=0,L16,(SUMIFS(cb_curr!$E:$E,cb_curr!$A:$A,K17,cb_curr!$B:$B,"USD"))))))))</f>
        <v>-</v>
      </c>
      <c r="M17" s="165">
        <f>SUMIFS(cb_curr!$E:$E,cb_curr!$A:$A,K17,cb_curr!$B:$B,"USD")</f>
        <v>0</v>
      </c>
      <c r="N17" s="3" t="str">
        <f>CONCATENATE(Техничка!AA18,Техничка!AB18,Техничка!AC18)</f>
        <v>14.05.2023</v>
      </c>
      <c r="O17" s="82" t="str">
        <f>IF(AND((IF(SUMIFS(cb_curr!$E:$E,cb_curr!$A:$A,N17,cb_curr!$B:$B,"USD")&lt;&gt;0,1,0)=0),(OR(WEEKDAY(N17,2)=7,WEEKDAY(N17,2)=1))),O16,((IF(AND(P17=0,P18=0,P19=0,P20=0,P21=0,P22=0,P23=0,P24=0,P25=0,P26=0),"-",(IF((SUMIFS(cb_curr!$E:$E,cb_curr!$A:$A,N17,cb_curr!$B:$B,"USD"))=0,O16,(SUMIFS(cb_curr!$E:$E,cb_curr!$A:$A,N17,cb_curr!$B:$B,"USD"))))))))</f>
        <v>-</v>
      </c>
      <c r="P17" s="165">
        <f>SUMIFS(cb_curr!$E:$E,cb_curr!$A:$A,N17,cb_curr!$B:$B,"USD")</f>
        <v>0</v>
      </c>
      <c r="Q17" s="3" t="str">
        <f>CONCATENATE(Техничка!AE18,Техничка!AF18,Техничка!AG18)</f>
        <v>14.06.2023</v>
      </c>
      <c r="R17" s="82" t="str">
        <f>IF(AND((IF(SUMIFS(cb_curr!$E:$E,cb_curr!$A:$A,Q17,cb_curr!$B:$B,"USD")&lt;&gt;0,1,0)=0),(OR(WEEKDAY(Q17,2)=7,WEEKDAY(Q17,2)=1))),R16,((IF(AND(S17=0,S18=0,S19=0,S20=0,S21=0,S22=0,S23=0,S24=0,S25=0,S26=0),"-",(IF((SUMIFS(cb_curr!$E:$E,cb_curr!$A:$A,Q17,cb_curr!$B:$B,"USD"))=0,R16,(SUMIFS(cb_curr!$E:$E,cb_curr!$A:$A,Q17,cb_curr!$B:$B,"USD"))))))))</f>
        <v>-</v>
      </c>
      <c r="S17" s="165">
        <f>SUMIFS(cb_curr!$E:$E,cb_curr!$A:$A,Q17,cb_curr!$B:$B,"USD")</f>
        <v>0</v>
      </c>
      <c r="T17" s="3" t="str">
        <f>CONCATENATE(Техничка!AI18,Техничка!AJ18,Техничка!AK18)</f>
        <v>14.07.2023</v>
      </c>
      <c r="U17" s="82" t="str">
        <f>IF(AND((IF(SUMIFS(cb_curr!$E:$E,cb_curr!$A:$A,T17,cb_curr!$B:$B,"USD")&lt;&gt;0,1,0)=0),(OR(WEEKDAY(T17,2)=7,WEEKDAY(T17,2)=1))),U16,((IF(AND(V17=0,V18=0,V19=0,V20=0,V21=0,V22=0,V23=0,V24=0,V25=0,V26=0),"-",(IF((SUMIFS(cb_curr!$E:$E,cb_curr!$A:$A,T17,cb_curr!$B:$B,"USD"))=0,U16,(SUMIFS(cb_curr!$E:$E,cb_curr!$A:$A,T17,cb_curr!$B:$B,"USD"))))))))</f>
        <v>-</v>
      </c>
      <c r="V17" s="165">
        <f>SUMIFS(cb_curr!$E:$E,cb_curr!$A:$A,T17,cb_curr!$B:$B,"USD")</f>
        <v>0</v>
      </c>
      <c r="W17" s="3" t="str">
        <f>CONCATENATE(Техничка!AQ18,Техничка!AR18,Техничка!AS18)</f>
        <v>14.08.2023</v>
      </c>
      <c r="X17" s="82" t="str">
        <f>IF(AND((IF(SUMIFS(cb_curr!$E:$E,cb_curr!$A:$A,W17,cb_curr!$B:$B,"USD")&lt;&gt;0,1,0)=0),(OR(WEEKDAY(W17,2)=7,WEEKDAY(W17,2)=1))),X16,((IF(AND(Y17=0,Y18=0,Y19=0,Y20=0,Y21=0,Y22=0,Y23=0,Y24=0,Y25=0,Y26=0),"-",(IF((SUMIFS(cb_curr!$E:$E,cb_curr!$A:$A,W17,cb_curr!$B:$B,"USD"))=0,X16,(SUMIFS(cb_curr!$E:$E,cb_curr!$A:$A,W17,cb_curr!$B:$B,"USD"))))))))</f>
        <v>-</v>
      </c>
      <c r="Y17" s="165">
        <f>SUMIFS(cb_curr!$E:$E,cb_curr!$A:$A,W17,cb_curr!$B:$B,"USD")</f>
        <v>0</v>
      </c>
      <c r="Z17" s="3" t="str">
        <f>CONCATENATE(Техничка!AU18,Техничка!AV18,Техничка!AW18)</f>
        <v>14.09.2023</v>
      </c>
      <c r="AA17" s="82" t="str">
        <f>IF(AND((IF(SUMIFS(cb_curr!$E:$E,cb_curr!$A:$A,Z17,cb_curr!$B:$B,"USD")&lt;&gt;0,1,0)=0),(OR(WEEKDAY(Z17,2)=7,WEEKDAY(Z17,2)=1))),AA16,((IF(AND(AB17=0,AB18=0,AB19=0,AB20=0,AB21=0,AB22=0,AB23=0,AB24=0,AB25=0,AB26=0),"-",(IF((SUMIFS(cb_curr!$E:$E,cb_curr!$A:$A,Z17,cb_curr!$B:$B,"USD"))=0,AA16,(SUMIFS(cb_curr!$E:$E,cb_curr!$A:$A,Z17,cb_curr!$B:$B,"USD"))))))))</f>
        <v>-</v>
      </c>
      <c r="AB17" s="165">
        <f>SUMIFS(cb_curr!$E:$E,cb_curr!$A:$A,Z17,cb_curr!$B:$B,"USD")</f>
        <v>0</v>
      </c>
      <c r="AC17" s="3" t="str">
        <f>CONCATENATE(Техничка!AY18,Техничка!AZ18,Техничка!BA18)</f>
        <v>14.10.2023</v>
      </c>
      <c r="AD17" s="82" t="str">
        <f>IF(AND((IF(SUMIFS(cb_curr!$E:$E,cb_curr!$A:$A,AC17,cb_curr!$B:$B,"USD")&lt;&gt;0,1,0)=0),(OR(WEEKDAY(AC17,2)=7,WEEKDAY(AC17,2)=1))),AD16,((IF(AND(AE17=0,AE18=0,AE19=0,AE20=0,AE21=0,AE22=0,AE23=0,AE24=0,AE25=0,AE26=0),"-",(IF((SUMIFS(cb_curr!$E:$E,cb_curr!$A:$A,AC17,cb_curr!$B:$B,"USD"))=0,AD16,(SUMIFS(cb_curr!$E:$E,cb_curr!$A:$A,AC17,cb_curr!$B:$B,"USD"))))))))</f>
        <v>-</v>
      </c>
      <c r="AE17" s="165">
        <f>SUMIFS(cb_curr!$E:$E,cb_curr!$A:$A,AC17,cb_curr!$B:$B,"USD")</f>
        <v>0</v>
      </c>
      <c r="AF17" s="3" t="str">
        <f>CONCATENATE(Техничка!BC18,Техничка!BD18,Техничка!BE18)</f>
        <v>14.11.2023</v>
      </c>
      <c r="AG17" s="82" t="str">
        <f>IF(AND((IF(SUMIFS(cb_curr!$E:$E,cb_curr!$A:$A,AF17,cb_curr!$B:$B,"USD")&lt;&gt;0,1,0)=0),(OR(WEEKDAY(AF17,2)=7,WEEKDAY(AF17,2)=1))),AG16,((IF(AND(AH17=0,AH18=0,AH19=0,AH20=0,AH21=0,AH22=0,AH23=0,AH24=0,AH25=0,AH26=0),"-",(IF((SUMIFS(cb_curr!$E:$E,cb_curr!$A:$A,AF17,cb_curr!$B:$B,"USD"))=0,AG16,(SUMIFS(cb_curr!$E:$E,cb_curr!$A:$A,AF17,cb_curr!$B:$B,"USD"))))))))</f>
        <v>-</v>
      </c>
      <c r="AH17" s="165">
        <f>SUMIFS(cb_curr!$E:$E,cb_curr!$A:$A,AF17,cb_curr!$B:$B,"USD")</f>
        <v>0</v>
      </c>
      <c r="AI17" s="3" t="str">
        <f>CONCATENATE(Техничка!BG18,Техничка!BH18,Техничка!BI18)</f>
        <v>14.12.2023</v>
      </c>
      <c r="AJ17" s="82" t="str">
        <f>IF(AND((IF(SUMIFS(cb_curr!$E:$E,cb_curr!$A:$A,AI17,cb_curr!$B:$B,"USD")&lt;&gt;0,1,0)=0),(OR(WEEKDAY(AI17,2)=7,WEEKDAY(AI17,2)=1))),AJ16,((IF(AND(AK17=0,AK18=0,AK19=0,AK20=0,AK21=0,AK22=0,AK23=0,AK24=0,AK25=0,AK26=0),"-",(IF((SUMIFS(cb_curr!$E:$E,cb_curr!$A:$A,AI17,cb_curr!$B:$B,"USD"))=0,AJ16,(SUMIFS(cb_curr!$E:$E,cb_curr!$A:$A,AI17,cb_curr!$B:$B,"USD"))))))))</f>
        <v>-</v>
      </c>
      <c r="AK17" s="165">
        <f>SUMIFS(cb_curr!$E:$E,cb_curr!$A:$A,AI17,cb_curr!$B:$B,"USD")</f>
        <v>0</v>
      </c>
      <c r="AL17" s="165"/>
      <c r="AN17" s="153" t="str">
        <f t="shared" si="3"/>
        <v>14.05.2023</v>
      </c>
      <c r="AO17" s="82">
        <f t="shared" si="4"/>
        <v>0</v>
      </c>
      <c r="AQ17" s="153" t="str">
        <f t="shared" si="5"/>
        <v>14.06.2023</v>
      </c>
      <c r="AR17" s="82">
        <f t="shared" si="6"/>
        <v>0</v>
      </c>
      <c r="AT17" s="3" t="str">
        <f t="shared" si="0"/>
        <v>14.10.2023</v>
      </c>
      <c r="AU17" s="82">
        <f t="shared" si="7"/>
        <v>0</v>
      </c>
      <c r="AW17" s="3" t="str">
        <f t="shared" si="1"/>
        <v>14.11.2023</v>
      </c>
      <c r="AX17" s="82">
        <f t="shared" si="8"/>
        <v>0</v>
      </c>
      <c r="AZ17" s="3" t="str">
        <f t="shared" si="2"/>
        <v>14.12.2023</v>
      </c>
      <c r="BA17" s="82">
        <f t="shared" si="9"/>
        <v>0</v>
      </c>
    </row>
    <row r="18" spans="2:53" x14ac:dyDescent="0.25">
      <c r="B18" s="3" t="str">
        <f>CONCATENATE(Техничка!B19,Техничка!C19,Техничка!D19)</f>
        <v>15.01.2023</v>
      </c>
      <c r="C18" s="82" t="str">
        <f>IF(AND((IF(SUMIFS(cb_curr!$E:$E,cb_curr!$A:$A,B18,cb_curr!$B:$B,"USD")&lt;&gt;0,1,0)=0),(OR(WEEKDAY(B18,2)=7,WEEKDAY(B18,2)=1))),C17,((IF(AND(D18=0,D19=0,D20=0,D21=0,D22=0,D23=0,D24=0,D25=0,D26=0,D27=0),"-",(IF((SUMIFS(cb_curr!$E:$E,cb_curr!$A:$A,B18,cb_curr!$B:$B,"USD"))=0,C17,(SUMIFS(cb_curr!$E:$E,cb_curr!$A:$A,B18,cb_curr!$B:$B,"USD"))))))))</f>
        <v>-</v>
      </c>
      <c r="D18" s="165">
        <f>SUMIFS(cb_curr!$E:$E,cb_curr!$A:$A,B18,cb_curr!$B:$B,"USD")</f>
        <v>0</v>
      </c>
      <c r="E18" s="3" t="str">
        <f>CONCATENATE(Техничка!O19,Техничка!P19,Техничка!Q19)</f>
        <v>15.02.2023</v>
      </c>
      <c r="F18" s="82" t="str">
        <f>IF(AND((IF(SUMIFS(cb_curr!$E:$E,cb_curr!$A:$A,E18,cb_curr!$B:$B,"USD")&lt;&gt;0,1,0)=0),(OR(WEEKDAY(E18,2)=7,WEEKDAY(E18,2)=1))),F17,((IF(AND(G18=0,G19=0,G20=0,G21=0,G22=0,G23=0,G24=0,G25=0,G26=0,G27=0),"-",(IF((SUMIFS(cb_curr!$E:$E,cb_curr!$A:$A,E18,cb_curr!$B:$B,"USD"))=0,F17,(SUMIFS(cb_curr!$E:$E,cb_curr!$A:$A,E18,cb_curr!$B:$B,"USD"))))))))</f>
        <v>-</v>
      </c>
      <c r="G18" s="165">
        <f>SUMIFS(cb_curr!$E:$E,cb_curr!$A:$A,E18,cb_curr!$B:$B,"USD")</f>
        <v>0</v>
      </c>
      <c r="H18" s="3" t="str">
        <f>CONCATENATE(Техничка!S19,Техничка!T19,Техничка!U19)</f>
        <v>15.03.2023</v>
      </c>
      <c r="I18" s="82" t="str">
        <f>IF(AND((IF(SUMIFS(cb_curr!$E:$E,cb_curr!$A:$A,H18,cb_curr!$B:$B,"USD")&lt;&gt;0,1,0)=0),(OR(WEEKDAY(H18,2)=7,WEEKDAY(H18,2)=1))),I17,((IF(AND(J18=0,J19=0,J20=0,J21=0,J22=0,J23=0,J24=0,J25=0,J26=0,J27=0),"-",(IF((SUMIFS(cb_curr!$E:$E,cb_curr!$A:$A,H18,cb_curr!$B:$B,"USD"))=0,I17,(SUMIFS(cb_curr!$E:$E,cb_curr!$A:$A,H18,cb_curr!$B:$B,"USD"))))))))</f>
        <v>-</v>
      </c>
      <c r="J18" s="165">
        <f>SUMIFS(cb_curr!$E:$E,cb_curr!$A:$A,H18,cb_curr!$B:$B,"USD")</f>
        <v>0</v>
      </c>
      <c r="K18" s="3" t="str">
        <f>CONCATENATE(Техничка!W19,Техничка!X19,Техничка!Y19)</f>
        <v>15.04.2023</v>
      </c>
      <c r="L18" s="82" t="str">
        <f>IF(AND((IF(SUMIFS(cb_curr!$E:$E,cb_curr!$A:$A,K18,cb_curr!$B:$B,"USD")&lt;&gt;0,1,0)=0),(OR(WEEKDAY(K18,2)=7,WEEKDAY(K18,2)=1))),L17,((IF(AND(M18=0,M19=0,M20=0,M21=0,M22=0,M23=0,M24=0,M25=0,M26=0,M27=0),"-",(IF((SUMIFS(cb_curr!$E:$E,cb_curr!$A:$A,K18,cb_curr!$B:$B,"USD"))=0,L17,(SUMIFS(cb_curr!$E:$E,cb_curr!$A:$A,K18,cb_curr!$B:$B,"USD"))))))))</f>
        <v>-</v>
      </c>
      <c r="M18" s="165">
        <f>SUMIFS(cb_curr!$E:$E,cb_curr!$A:$A,K18,cb_curr!$B:$B,"USD")</f>
        <v>0</v>
      </c>
      <c r="N18" s="3" t="str">
        <f>CONCATENATE(Техничка!AA19,Техничка!AB19,Техничка!AC19)</f>
        <v>15.05.2023</v>
      </c>
      <c r="O18" s="82" t="str">
        <f>IF(AND((IF(SUMIFS(cb_curr!$E:$E,cb_curr!$A:$A,N18,cb_curr!$B:$B,"USD")&lt;&gt;0,1,0)=0),(OR(WEEKDAY(N18,2)=7,WEEKDAY(N18,2)=1))),O17,((IF(AND(P18=0,P19=0,P20=0,P21=0,P22=0,P23=0,P24=0,P25=0,P26=0,P27=0),"-",(IF((SUMIFS(cb_curr!$E:$E,cb_curr!$A:$A,N18,cb_curr!$B:$B,"USD"))=0,O17,(SUMIFS(cb_curr!$E:$E,cb_curr!$A:$A,N18,cb_curr!$B:$B,"USD"))))))))</f>
        <v>-</v>
      </c>
      <c r="P18" s="165">
        <f>SUMIFS(cb_curr!$E:$E,cb_curr!$A:$A,N18,cb_curr!$B:$B,"USD")</f>
        <v>0</v>
      </c>
      <c r="Q18" s="3" t="str">
        <f>CONCATENATE(Техничка!AE19,Техничка!AF19,Техничка!AG19)</f>
        <v>15.06.2023</v>
      </c>
      <c r="R18" s="82" t="str">
        <f>IF(AND((IF(SUMIFS(cb_curr!$E:$E,cb_curr!$A:$A,Q18,cb_curr!$B:$B,"USD")&lt;&gt;0,1,0)=0),(OR(WEEKDAY(Q18,2)=7,WEEKDAY(Q18,2)=1))),R17,((IF(AND(S18=0,S19=0,S20=0,S21=0,S22=0,S23=0,S24=0,S25=0,S26=0,S27=0),"-",(IF((SUMIFS(cb_curr!$E:$E,cb_curr!$A:$A,Q18,cb_curr!$B:$B,"USD"))=0,R17,(SUMIFS(cb_curr!$E:$E,cb_curr!$A:$A,Q18,cb_curr!$B:$B,"USD"))))))))</f>
        <v>-</v>
      </c>
      <c r="S18" s="165">
        <f>SUMIFS(cb_curr!$E:$E,cb_curr!$A:$A,Q18,cb_curr!$B:$B,"USD")</f>
        <v>0</v>
      </c>
      <c r="T18" s="3" t="str">
        <f>CONCATENATE(Техничка!AI19,Техничка!AJ19,Техничка!AK19)</f>
        <v>15.07.2023</v>
      </c>
      <c r="U18" s="82" t="str">
        <f>IF(AND((IF(SUMIFS(cb_curr!$E:$E,cb_curr!$A:$A,T18,cb_curr!$B:$B,"USD")&lt;&gt;0,1,0)=0),(OR(WEEKDAY(T18,2)=7,WEEKDAY(T18,2)=1))),U17,((IF(AND(V18=0,V19=0,V20=0,V21=0,V22=0,V23=0,V24=0,V25=0,V26=0,V27=0),"-",(IF((SUMIFS(cb_curr!$E:$E,cb_curr!$A:$A,T18,cb_curr!$B:$B,"USD"))=0,U17,(SUMIFS(cb_curr!$E:$E,cb_curr!$A:$A,T18,cb_curr!$B:$B,"USD"))))))))</f>
        <v>-</v>
      </c>
      <c r="V18" s="165">
        <f>SUMIFS(cb_curr!$E:$E,cb_curr!$A:$A,T18,cb_curr!$B:$B,"USD")</f>
        <v>0</v>
      </c>
      <c r="W18" s="3" t="str">
        <f>CONCATENATE(Техничка!AQ19,Техничка!AR19,Техничка!AS19)</f>
        <v>15.08.2023</v>
      </c>
      <c r="X18" s="82" t="str">
        <f>IF(AND((IF(SUMIFS(cb_curr!$E:$E,cb_curr!$A:$A,W18,cb_curr!$B:$B,"USD")&lt;&gt;0,1,0)=0),(OR(WEEKDAY(W18,2)=7,WEEKDAY(W18,2)=1))),X17,((IF(AND(Y18=0,Y19=0,Y20=0,Y21=0,Y22=0,Y23=0,Y24=0,Y25=0,Y26=0,Y27=0),"-",(IF((SUMIFS(cb_curr!$E:$E,cb_curr!$A:$A,W18,cb_curr!$B:$B,"USD"))=0,X17,(SUMIFS(cb_curr!$E:$E,cb_curr!$A:$A,W18,cb_curr!$B:$B,"USD"))))))))</f>
        <v>-</v>
      </c>
      <c r="Y18" s="165">
        <f>SUMIFS(cb_curr!$E:$E,cb_curr!$A:$A,W18,cb_curr!$B:$B,"USD")</f>
        <v>0</v>
      </c>
      <c r="Z18" s="3" t="str">
        <f>CONCATENATE(Техничка!AU19,Техничка!AV19,Техничка!AW19)</f>
        <v>15.09.2023</v>
      </c>
      <c r="AA18" s="82" t="str">
        <f>IF(AND((IF(SUMIFS(cb_curr!$E:$E,cb_curr!$A:$A,Z18,cb_curr!$B:$B,"USD")&lt;&gt;0,1,0)=0),(OR(WEEKDAY(Z18,2)=7,WEEKDAY(Z18,2)=1))),AA17,((IF(AND(AB18=0,AB19=0,AB20=0,AB21=0,AB22=0,AB23=0,AB24=0,AB25=0,AB26=0,AB27=0),"-",(IF((SUMIFS(cb_curr!$E:$E,cb_curr!$A:$A,Z18,cb_curr!$B:$B,"USD"))=0,AA17,(SUMIFS(cb_curr!$E:$E,cb_curr!$A:$A,Z18,cb_curr!$B:$B,"USD"))))))))</f>
        <v>-</v>
      </c>
      <c r="AB18" s="165">
        <f>SUMIFS(cb_curr!$E:$E,cb_curr!$A:$A,Z18,cb_curr!$B:$B,"USD")</f>
        <v>0</v>
      </c>
      <c r="AC18" s="3" t="str">
        <f>CONCATENATE(Техничка!AY19,Техничка!AZ19,Техничка!BA19)</f>
        <v>15.10.2023</v>
      </c>
      <c r="AD18" s="82" t="str">
        <f>IF(AND((IF(SUMIFS(cb_curr!$E:$E,cb_curr!$A:$A,AC18,cb_curr!$B:$B,"USD")&lt;&gt;0,1,0)=0),(OR(WEEKDAY(AC18,2)=7,WEEKDAY(AC18,2)=1))),AD17,((IF(AND(AE18=0,AE19=0,AE20=0,AE21=0,AE22=0,AE23=0,AE24=0,AE25=0,AE26=0,AE27=0),"-",(IF((SUMIFS(cb_curr!$E:$E,cb_curr!$A:$A,AC18,cb_curr!$B:$B,"USD"))=0,AD17,(SUMIFS(cb_curr!$E:$E,cb_curr!$A:$A,AC18,cb_curr!$B:$B,"USD"))))))))</f>
        <v>-</v>
      </c>
      <c r="AE18" s="165">
        <f>SUMIFS(cb_curr!$E:$E,cb_curr!$A:$A,AC18,cb_curr!$B:$B,"USD")</f>
        <v>0</v>
      </c>
      <c r="AF18" s="3" t="str">
        <f>CONCATENATE(Техничка!BC19,Техничка!BD19,Техничка!BE19)</f>
        <v>15.11.2023</v>
      </c>
      <c r="AG18" s="82" t="str">
        <f>IF(AND((IF(SUMIFS(cb_curr!$E:$E,cb_curr!$A:$A,AF18,cb_curr!$B:$B,"USD")&lt;&gt;0,1,0)=0),(OR(WEEKDAY(AF18,2)=7,WEEKDAY(AF18,2)=1))),AG17,((IF(AND(AH18=0,AH19=0,AH20=0,AH21=0,AH22=0,AH23=0,AH24=0,AH25=0,AH26=0,AH27=0),"-",(IF((SUMIFS(cb_curr!$E:$E,cb_curr!$A:$A,AF18,cb_curr!$B:$B,"USD"))=0,AG17,(SUMIFS(cb_curr!$E:$E,cb_curr!$A:$A,AF18,cb_curr!$B:$B,"USD"))))))))</f>
        <v>-</v>
      </c>
      <c r="AH18" s="165">
        <f>SUMIFS(cb_curr!$E:$E,cb_curr!$A:$A,AF18,cb_curr!$B:$B,"USD")</f>
        <v>0</v>
      </c>
      <c r="AI18" s="3" t="str">
        <f>CONCATENATE(Техничка!BG19,Техничка!BH19,Техничка!BI19)</f>
        <v>15.12.2023</v>
      </c>
      <c r="AJ18" s="82" t="str">
        <f>IF(AND((IF(SUMIFS(cb_curr!$E:$E,cb_curr!$A:$A,AI18,cb_curr!$B:$B,"USD")&lt;&gt;0,1,0)=0),(OR(WEEKDAY(AI18,2)=7,WEEKDAY(AI18,2)=1))),AJ17,((IF(AND(AK18=0,AK19=0,AK20=0,AK21=0,AK22=0,AK23=0,AK24=0,AK25=0,AK26=0,AK27=0),"-",(IF((SUMIFS(cb_curr!$E:$E,cb_curr!$A:$A,AI18,cb_curr!$B:$B,"USD"))=0,AJ17,(SUMIFS(cb_curr!$E:$E,cb_curr!$A:$A,AI18,cb_curr!$B:$B,"USD"))))))))</f>
        <v>-</v>
      </c>
      <c r="AK18" s="165">
        <f>SUMIFS(cb_curr!$E:$E,cb_curr!$A:$A,AI18,cb_curr!$B:$B,"USD")</f>
        <v>0</v>
      </c>
      <c r="AL18" s="165"/>
      <c r="AN18" s="153" t="str">
        <f t="shared" si="3"/>
        <v>15.05.2023</v>
      </c>
      <c r="AO18" s="82">
        <f t="shared" si="4"/>
        <v>0</v>
      </c>
      <c r="AQ18" s="153" t="str">
        <f t="shared" si="5"/>
        <v>15.06.2023</v>
      </c>
      <c r="AR18" s="82">
        <f t="shared" si="6"/>
        <v>0</v>
      </c>
      <c r="AT18" s="3" t="str">
        <f t="shared" si="0"/>
        <v>15.10.2023</v>
      </c>
      <c r="AU18" s="82">
        <f t="shared" si="7"/>
        <v>0</v>
      </c>
      <c r="AW18" s="3" t="str">
        <f t="shared" si="1"/>
        <v>15.11.2023</v>
      </c>
      <c r="AX18" s="82">
        <f t="shared" si="8"/>
        <v>0</v>
      </c>
      <c r="AZ18" s="3" t="str">
        <f t="shared" si="2"/>
        <v>15.12.2023</v>
      </c>
      <c r="BA18" s="82">
        <f t="shared" si="9"/>
        <v>0</v>
      </c>
    </row>
    <row r="19" spans="2:53" x14ac:dyDescent="0.25">
      <c r="B19" s="3" t="str">
        <f>CONCATENATE(Техничка!B20,Техничка!C20,Техничка!D20)</f>
        <v>16.01.2023</v>
      </c>
      <c r="C19" s="82" t="str">
        <f>IF(AND((IF(SUMIFS(cb_curr!$E:$E,cb_curr!$A:$A,B19,cb_curr!$B:$B,"USD")&lt;&gt;0,1,0)=0),(OR(WEEKDAY(B19,2)=7,WEEKDAY(B19,2)=1))),C18,((IF(AND(D19=0,D20=0,D21=0,D22=0,D23=0,D24=0,D25=0,D26=0,D27=0,D28=0),"-",(IF((SUMIFS(cb_curr!$E:$E,cb_curr!$A:$A,B19,cb_curr!$B:$B,"USD"))=0,C18,(SUMIFS(cb_curr!$E:$E,cb_curr!$A:$A,B19,cb_curr!$B:$B,"USD"))))))))</f>
        <v>-</v>
      </c>
      <c r="D19" s="165">
        <f>SUMIFS(cb_curr!$E:$E,cb_curr!$A:$A,B19,cb_curr!$B:$B,"USD")</f>
        <v>0</v>
      </c>
      <c r="E19" s="3" t="str">
        <f>CONCATENATE(Техничка!O20,Техничка!P20,Техничка!Q20)</f>
        <v>16.02.2023</v>
      </c>
      <c r="F19" s="82" t="str">
        <f>IF(AND((IF(SUMIFS(cb_curr!$E:$E,cb_curr!$A:$A,E19,cb_curr!$B:$B,"USD")&lt;&gt;0,1,0)=0),(OR(WEEKDAY(E19,2)=7,WEEKDAY(E19,2)=1))),F18,((IF(AND(G19=0,G20=0,G21=0,G22=0,G23=0,G24=0,G25=0,G26=0,G27=0,G28=0),"-",(IF((SUMIFS(cb_curr!$E:$E,cb_curr!$A:$A,E19,cb_curr!$B:$B,"USD"))=0,F18,(SUMIFS(cb_curr!$E:$E,cb_curr!$A:$A,E19,cb_curr!$B:$B,"USD"))))))))</f>
        <v>-</v>
      </c>
      <c r="G19" s="165">
        <f>SUMIFS(cb_curr!$E:$E,cb_curr!$A:$A,E19,cb_curr!$B:$B,"USD")</f>
        <v>0</v>
      </c>
      <c r="H19" s="3" t="str">
        <f>CONCATENATE(Техничка!S20,Техничка!T20,Техничка!U20)</f>
        <v>16.03.2023</v>
      </c>
      <c r="I19" s="82" t="str">
        <f>IF(AND((IF(SUMIFS(cb_curr!$E:$E,cb_curr!$A:$A,H19,cb_curr!$B:$B,"USD")&lt;&gt;0,1,0)=0),(OR(WEEKDAY(H19,2)=7,WEEKDAY(H19,2)=1))),I18,((IF(AND(J19=0,J20=0,J21=0,J22=0,J23=0,J24=0,J25=0,J26=0,J27=0,J28=0),"-",(IF((SUMIFS(cb_curr!$E:$E,cb_curr!$A:$A,H19,cb_curr!$B:$B,"USD"))=0,I18,(SUMIFS(cb_curr!$E:$E,cb_curr!$A:$A,H19,cb_curr!$B:$B,"USD"))))))))</f>
        <v>-</v>
      </c>
      <c r="J19" s="165">
        <f>SUMIFS(cb_curr!$E:$E,cb_curr!$A:$A,H19,cb_curr!$B:$B,"USD")</f>
        <v>0</v>
      </c>
      <c r="K19" s="3" t="str">
        <f>CONCATENATE(Техничка!W20,Техничка!X20,Техничка!Y20)</f>
        <v>16.04.2023</v>
      </c>
      <c r="L19" s="82" t="str">
        <f>IF(AND((IF(SUMIFS(cb_curr!$E:$E,cb_curr!$A:$A,K19,cb_curr!$B:$B,"USD")&lt;&gt;0,1,0)=0),(OR(WEEKDAY(K19,2)=7,WEEKDAY(K19,2)=1))),L18,((IF(AND(M19=0,M20=0,M21=0,M22=0,M23=0,M24=0,M25=0,M26=0,M27=0,M28=0),"-",(IF((SUMIFS(cb_curr!$E:$E,cb_curr!$A:$A,K19,cb_curr!$B:$B,"USD"))=0,L18,(SUMIFS(cb_curr!$E:$E,cb_curr!$A:$A,K19,cb_curr!$B:$B,"USD"))))))))</f>
        <v>-</v>
      </c>
      <c r="M19" s="165">
        <f>SUMIFS(cb_curr!$E:$E,cb_curr!$A:$A,K19,cb_curr!$B:$B,"USD")</f>
        <v>0</v>
      </c>
      <c r="N19" s="3" t="str">
        <f>CONCATENATE(Техничка!AA20,Техничка!AB20,Техничка!AC20)</f>
        <v>16.05.2023</v>
      </c>
      <c r="O19" s="82" t="str">
        <f>IF(AND((IF(SUMIFS(cb_curr!$E:$E,cb_curr!$A:$A,N19,cb_curr!$B:$B,"USD")&lt;&gt;0,1,0)=0),(OR(WEEKDAY(N19,2)=7,WEEKDAY(N19,2)=1))),O18,((IF(AND(P19=0,P20=0,P21=0,P22=0,P23=0,P24=0,P25=0,P26=0,P27=0,P28=0),"-",(IF((SUMIFS(cb_curr!$E:$E,cb_curr!$A:$A,N19,cb_curr!$B:$B,"USD"))=0,O18,(SUMIFS(cb_curr!$E:$E,cb_curr!$A:$A,N19,cb_curr!$B:$B,"USD"))))))))</f>
        <v>-</v>
      </c>
      <c r="P19" s="165">
        <f>SUMIFS(cb_curr!$E:$E,cb_curr!$A:$A,N19,cb_curr!$B:$B,"USD")</f>
        <v>0</v>
      </c>
      <c r="Q19" s="3" t="str">
        <f>CONCATENATE(Техничка!AE20,Техничка!AF20,Техничка!AG20)</f>
        <v>16.06.2023</v>
      </c>
      <c r="R19" s="82" t="str">
        <f>IF(AND((IF(SUMIFS(cb_curr!$E:$E,cb_curr!$A:$A,Q19,cb_curr!$B:$B,"USD")&lt;&gt;0,1,0)=0),(OR(WEEKDAY(Q19,2)=7,WEEKDAY(Q19,2)=1))),R18,((IF(AND(S19=0,S20=0,S21=0,S22=0,S23=0,S24=0,S25=0,S26=0,S27=0,S28=0),"-",(IF((SUMIFS(cb_curr!$E:$E,cb_curr!$A:$A,Q19,cb_curr!$B:$B,"USD"))=0,R18,(SUMIFS(cb_curr!$E:$E,cb_curr!$A:$A,Q19,cb_curr!$B:$B,"USD"))))))))</f>
        <v>-</v>
      </c>
      <c r="S19" s="165">
        <f>SUMIFS(cb_curr!$E:$E,cb_curr!$A:$A,Q19,cb_curr!$B:$B,"USD")</f>
        <v>0</v>
      </c>
      <c r="T19" s="3" t="str">
        <f>CONCATENATE(Техничка!AI20,Техничка!AJ20,Техничка!AK20)</f>
        <v>16.07.2023</v>
      </c>
      <c r="U19" s="82" t="str">
        <f>IF(AND((IF(SUMIFS(cb_curr!$E:$E,cb_curr!$A:$A,T19,cb_curr!$B:$B,"USD")&lt;&gt;0,1,0)=0),(OR(WEEKDAY(T19,2)=7,WEEKDAY(T19,2)=1))),U18,((IF(AND(V19=0,V20=0,V21=0,V22=0,V23=0,V24=0,V25=0,V26=0,V27=0,V28=0),"-",(IF((SUMIFS(cb_curr!$E:$E,cb_curr!$A:$A,T19,cb_curr!$B:$B,"USD"))=0,U18,(SUMIFS(cb_curr!$E:$E,cb_curr!$A:$A,T19,cb_curr!$B:$B,"USD"))))))))</f>
        <v>-</v>
      </c>
      <c r="V19" s="165">
        <f>SUMIFS(cb_curr!$E:$E,cb_curr!$A:$A,T19,cb_curr!$B:$B,"USD")</f>
        <v>0</v>
      </c>
      <c r="W19" s="3" t="str">
        <f>CONCATENATE(Техничка!AQ20,Техничка!AR20,Техничка!AS20)</f>
        <v>16.08.2023</v>
      </c>
      <c r="X19" s="82" t="str">
        <f>IF(AND((IF(SUMIFS(cb_curr!$E:$E,cb_curr!$A:$A,W19,cb_curr!$B:$B,"USD")&lt;&gt;0,1,0)=0),(OR(WEEKDAY(W19,2)=7,WEEKDAY(W19,2)=1))),X18,((IF(AND(Y19=0,Y20=0,Y21=0,Y22=0,Y23=0,Y24=0,Y25=0,Y26=0,Y27=0,Y28=0),"-",(IF((SUMIFS(cb_curr!$E:$E,cb_curr!$A:$A,W19,cb_curr!$B:$B,"USD"))=0,X18,(SUMIFS(cb_curr!$E:$E,cb_curr!$A:$A,W19,cb_curr!$B:$B,"USD"))))))))</f>
        <v>-</v>
      </c>
      <c r="Y19" s="165">
        <f>SUMIFS(cb_curr!$E:$E,cb_curr!$A:$A,W19,cb_curr!$B:$B,"USD")</f>
        <v>0</v>
      </c>
      <c r="Z19" s="3" t="str">
        <f>CONCATENATE(Техничка!AU20,Техничка!AV20,Техничка!AW20)</f>
        <v>16.09.2023</v>
      </c>
      <c r="AA19" s="82" t="str">
        <f>IF(AND((IF(SUMIFS(cb_curr!$E:$E,cb_curr!$A:$A,Z19,cb_curr!$B:$B,"USD")&lt;&gt;0,1,0)=0),(OR(WEEKDAY(Z19,2)=7,WEEKDAY(Z19,2)=1))),AA18,((IF(AND(AB19=0,AB20=0,AB21=0,AB22=0,AB23=0,AB24=0,AB25=0,AB26=0,AB27=0,AB28=0),"-",(IF((SUMIFS(cb_curr!$E:$E,cb_curr!$A:$A,Z19,cb_curr!$B:$B,"USD"))=0,AA18,(SUMIFS(cb_curr!$E:$E,cb_curr!$A:$A,Z19,cb_curr!$B:$B,"USD"))))))))</f>
        <v>-</v>
      </c>
      <c r="AB19" s="165">
        <f>SUMIFS(cb_curr!$E:$E,cb_curr!$A:$A,Z19,cb_curr!$B:$B,"USD")</f>
        <v>0</v>
      </c>
      <c r="AC19" s="3" t="str">
        <f>CONCATENATE(Техничка!AY20,Техничка!AZ20,Техничка!BA20)</f>
        <v>16.10.2023</v>
      </c>
      <c r="AD19" s="82" t="str">
        <f>IF(AND((IF(SUMIFS(cb_curr!$E:$E,cb_curr!$A:$A,AC19,cb_curr!$B:$B,"USD")&lt;&gt;0,1,0)=0),(OR(WEEKDAY(AC19,2)=7,WEEKDAY(AC19,2)=1))),AD18,((IF(AND(AE19=0,AE20=0,AE21=0,AE22=0,AE23=0,AE24=0,AE25=0,AE26=0,AE27=0,AE28=0),"-",(IF((SUMIFS(cb_curr!$E:$E,cb_curr!$A:$A,AC19,cb_curr!$B:$B,"USD"))=0,AD18,(SUMIFS(cb_curr!$E:$E,cb_curr!$A:$A,AC19,cb_curr!$B:$B,"USD"))))))))</f>
        <v>-</v>
      </c>
      <c r="AE19" s="165">
        <f>SUMIFS(cb_curr!$E:$E,cb_curr!$A:$A,AC19,cb_curr!$B:$B,"USD")</f>
        <v>0</v>
      </c>
      <c r="AF19" s="3" t="str">
        <f>CONCATENATE(Техничка!BC20,Техничка!BD20,Техничка!BE20)</f>
        <v>16.11.2023</v>
      </c>
      <c r="AG19" s="82" t="str">
        <f>IF(AND((IF(SUMIFS(cb_curr!$E:$E,cb_curr!$A:$A,AF19,cb_curr!$B:$B,"USD")&lt;&gt;0,1,0)=0),(OR(WEEKDAY(AF19,2)=7,WEEKDAY(AF19,2)=1))),AG18,((IF(AND(AH19=0,AH20=0,AH21=0,AH22=0,AH23=0,AH24=0,AH25=0,AH26=0,AH27=0,AH28=0),"-",(IF((SUMIFS(cb_curr!$E:$E,cb_curr!$A:$A,AF19,cb_curr!$B:$B,"USD"))=0,AG18,(SUMIFS(cb_curr!$E:$E,cb_curr!$A:$A,AF19,cb_curr!$B:$B,"USD"))))))))</f>
        <v>-</v>
      </c>
      <c r="AH19" s="165">
        <f>SUMIFS(cb_curr!$E:$E,cb_curr!$A:$A,AF19,cb_curr!$B:$B,"USD")</f>
        <v>0</v>
      </c>
      <c r="AI19" s="3" t="str">
        <f>CONCATENATE(Техничка!BG20,Техничка!BH20,Техничка!BI20)</f>
        <v>16.12.2023</v>
      </c>
      <c r="AJ19" s="82" t="str">
        <f>IF(AND((IF(SUMIFS(cb_curr!$E:$E,cb_curr!$A:$A,AI19,cb_curr!$B:$B,"USD")&lt;&gt;0,1,0)=0),(OR(WEEKDAY(AI19,2)=7,WEEKDAY(AI19,2)=1))),AJ18,((IF(AND(AK19=0,AK20=0,AK21=0,AK22=0,AK23=0,AK24=0,AK25=0,AK26=0,AK27=0,AK28=0),"-",(IF((SUMIFS(cb_curr!$E:$E,cb_curr!$A:$A,AI19,cb_curr!$B:$B,"USD"))=0,AJ18,(SUMIFS(cb_curr!$E:$E,cb_curr!$A:$A,AI19,cb_curr!$B:$B,"USD"))))))))</f>
        <v>-</v>
      </c>
      <c r="AK19" s="165">
        <f>SUMIFS(cb_curr!$E:$E,cb_curr!$A:$A,AI19,cb_curr!$B:$B,"USD")</f>
        <v>0</v>
      </c>
      <c r="AL19" s="165"/>
      <c r="AN19" s="153" t="str">
        <f t="shared" si="3"/>
        <v>16.05.2023</v>
      </c>
      <c r="AO19" s="82">
        <f t="shared" si="4"/>
        <v>0</v>
      </c>
      <c r="AQ19" s="153" t="str">
        <f t="shared" si="5"/>
        <v>16.06.2023</v>
      </c>
      <c r="AR19" s="82">
        <f t="shared" si="6"/>
        <v>0</v>
      </c>
      <c r="AT19" s="3" t="str">
        <f t="shared" si="0"/>
        <v>16.10.2023</v>
      </c>
      <c r="AU19" s="82">
        <f t="shared" si="7"/>
        <v>0</v>
      </c>
      <c r="AW19" s="3" t="str">
        <f t="shared" si="1"/>
        <v>16.11.2023</v>
      </c>
      <c r="AX19" s="82">
        <f t="shared" si="8"/>
        <v>0</v>
      </c>
      <c r="AZ19" s="3" t="str">
        <f t="shared" si="2"/>
        <v>16.12.2023</v>
      </c>
      <c r="BA19" s="82">
        <f t="shared" si="9"/>
        <v>0</v>
      </c>
    </row>
    <row r="20" spans="2:53" x14ac:dyDescent="0.25">
      <c r="B20" s="3" t="str">
        <f>CONCATENATE(Техничка!B21,Техничка!C21,Техничка!D21)</f>
        <v>17.01.2023</v>
      </c>
      <c r="C20" s="82" t="str">
        <f>IF(AND((IF(SUMIFS(cb_curr!$E:$E,cb_curr!$A:$A,B20,cb_curr!$B:$B,"USD")&lt;&gt;0,1,0)=0),(OR(WEEKDAY(B20,2)=7,WEEKDAY(B20,2)=1))),C19,((IF(AND(D20=0,D21=0,D22=0,D23=0,D24=0,D25=0,D26=0,D27=0,D28=0,D29=0),"-",(IF((SUMIFS(cb_curr!$E:$E,cb_curr!$A:$A,B20,cb_curr!$B:$B,"USD"))=0,C19,(SUMIFS(cb_curr!$E:$E,cb_curr!$A:$A,B20,cb_curr!$B:$B,"USD"))))))))</f>
        <v>-</v>
      </c>
      <c r="D20" s="165">
        <f>SUMIFS(cb_curr!$E:$E,cb_curr!$A:$A,B20,cb_curr!$B:$B,"USD")</f>
        <v>0</v>
      </c>
      <c r="E20" s="3" t="str">
        <f>CONCATENATE(Техничка!O21,Техничка!P21,Техничка!Q21)</f>
        <v>17.02.2023</v>
      </c>
      <c r="F20" s="82" t="str">
        <f>IF(AND((IF(SUMIFS(cb_curr!$E:$E,cb_curr!$A:$A,E20,cb_curr!$B:$B,"USD")&lt;&gt;0,1,0)=0),(OR(WEEKDAY(E20,2)=7,WEEKDAY(E20,2)=1))),F19,((IF(AND(G20=0,G21=0,G22=0,G23=0,G24=0,G25=0,G26=0,G27=0,G28=0,G29=0),"-",(IF((SUMIFS(cb_curr!$E:$E,cb_curr!$A:$A,E20,cb_curr!$B:$B,"USD"))=0,F19,(SUMIFS(cb_curr!$E:$E,cb_curr!$A:$A,E20,cb_curr!$B:$B,"USD"))))))))</f>
        <v>-</v>
      </c>
      <c r="G20" s="165">
        <f>SUMIFS(cb_curr!$E:$E,cb_curr!$A:$A,E20,cb_curr!$B:$B,"USD")</f>
        <v>0</v>
      </c>
      <c r="H20" s="3" t="str">
        <f>CONCATENATE(Техничка!S21,Техничка!T21,Техничка!U21)</f>
        <v>17.03.2023</v>
      </c>
      <c r="I20" s="82" t="str">
        <f>IF(AND((IF(SUMIFS(cb_curr!$E:$E,cb_curr!$A:$A,H20,cb_curr!$B:$B,"USD")&lt;&gt;0,1,0)=0),(OR(WEEKDAY(H20,2)=7,WEEKDAY(H20,2)=1))),I19,((IF(AND(J20=0,J21=0,J22=0,J23=0,J24=0,J25=0,J26=0,J27=0,J28=0,J29=0),"-",(IF((SUMIFS(cb_curr!$E:$E,cb_curr!$A:$A,H20,cb_curr!$B:$B,"USD"))=0,I19,(SUMIFS(cb_curr!$E:$E,cb_curr!$A:$A,H20,cb_curr!$B:$B,"USD"))))))))</f>
        <v>-</v>
      </c>
      <c r="J20" s="165">
        <f>SUMIFS(cb_curr!$E:$E,cb_curr!$A:$A,H20,cb_curr!$B:$B,"USD")</f>
        <v>0</v>
      </c>
      <c r="K20" s="3" t="str">
        <f>CONCATENATE(Техничка!W21,Техничка!X21,Техничка!Y21)</f>
        <v>17.04.2023</v>
      </c>
      <c r="L20" s="82" t="str">
        <f>IF(AND((IF(SUMIFS(cb_curr!$E:$E,cb_curr!$A:$A,K20,cb_curr!$B:$B,"USD")&lt;&gt;0,1,0)=0),(OR(WEEKDAY(K20,2)=7,WEEKDAY(K20,2)=1))),L19,((IF(AND(M20=0,M21=0,M22=0,M23=0,M24=0,M25=0,M26=0,M27=0,M28=0,M29=0),"-",(IF((SUMIFS(cb_curr!$E:$E,cb_curr!$A:$A,K20,cb_curr!$B:$B,"USD"))=0,L19,(SUMIFS(cb_curr!$E:$E,cb_curr!$A:$A,K20,cb_curr!$B:$B,"USD"))))))))</f>
        <v>-</v>
      </c>
      <c r="M20" s="165">
        <f>SUMIFS(cb_curr!$E:$E,cb_curr!$A:$A,K20,cb_curr!$B:$B,"USD")</f>
        <v>0</v>
      </c>
      <c r="N20" s="3" t="str">
        <f>CONCATENATE(Техничка!AA21,Техничка!AB21,Техничка!AC21)</f>
        <v>17.05.2023</v>
      </c>
      <c r="O20" s="82" t="str">
        <f>IF(AND((IF(SUMIFS(cb_curr!$E:$E,cb_curr!$A:$A,N20,cb_curr!$B:$B,"USD")&lt;&gt;0,1,0)=0),(OR(WEEKDAY(N20,2)=7,WEEKDAY(N20,2)=1))),O19,((IF(AND(P20=0,P21=0,P22=0,P23=0,P24=0,P25=0,P26=0,P27=0,P28=0,P29=0),"-",(IF((SUMIFS(cb_curr!$E:$E,cb_curr!$A:$A,N20,cb_curr!$B:$B,"USD"))=0,O19,(SUMIFS(cb_curr!$E:$E,cb_curr!$A:$A,N20,cb_curr!$B:$B,"USD"))))))))</f>
        <v>-</v>
      </c>
      <c r="P20" s="165">
        <f>SUMIFS(cb_curr!$E:$E,cb_curr!$A:$A,N20,cb_curr!$B:$B,"USD")</f>
        <v>0</v>
      </c>
      <c r="Q20" s="3" t="str">
        <f>CONCATENATE(Техничка!AE21,Техничка!AF21,Техничка!AG21)</f>
        <v>17.06.2023</v>
      </c>
      <c r="R20" s="82" t="str">
        <f>IF(AND((IF(SUMIFS(cb_curr!$E:$E,cb_curr!$A:$A,Q20,cb_curr!$B:$B,"USD")&lt;&gt;0,1,0)=0),(OR(WEEKDAY(Q20,2)=7,WEEKDAY(Q20,2)=1))),R19,((IF(AND(S20=0,S21=0,S22=0,S23=0,S24=0,S25=0,S26=0,S27=0,S28=0,S29=0),"-",(IF((SUMIFS(cb_curr!$E:$E,cb_curr!$A:$A,Q20,cb_curr!$B:$B,"USD"))=0,R19,(SUMIFS(cb_curr!$E:$E,cb_curr!$A:$A,Q20,cb_curr!$B:$B,"USD"))))))))</f>
        <v>-</v>
      </c>
      <c r="S20" s="165">
        <f>SUMIFS(cb_curr!$E:$E,cb_curr!$A:$A,Q20,cb_curr!$B:$B,"USD")</f>
        <v>0</v>
      </c>
      <c r="T20" s="3" t="str">
        <f>CONCATENATE(Техничка!AI21,Техничка!AJ21,Техничка!AK21)</f>
        <v>17.07.2023</v>
      </c>
      <c r="U20" s="82" t="str">
        <f>IF(AND((IF(SUMIFS(cb_curr!$E:$E,cb_curr!$A:$A,T20,cb_curr!$B:$B,"USD")&lt;&gt;0,1,0)=0),(OR(WEEKDAY(T20,2)=7,WEEKDAY(T20,2)=1))),U19,((IF(AND(V20=0,V21=0,V22=0,V23=0,V24=0,V25=0,V26=0,V27=0,V28=0,V29=0),"-",(IF((SUMIFS(cb_curr!$E:$E,cb_curr!$A:$A,T20,cb_curr!$B:$B,"USD"))=0,U19,(SUMIFS(cb_curr!$E:$E,cb_curr!$A:$A,T20,cb_curr!$B:$B,"USD"))))))))</f>
        <v>-</v>
      </c>
      <c r="V20" s="165">
        <f>SUMIFS(cb_curr!$E:$E,cb_curr!$A:$A,T20,cb_curr!$B:$B,"USD")</f>
        <v>0</v>
      </c>
      <c r="W20" s="3" t="str">
        <f>CONCATENATE(Техничка!AQ21,Техничка!AR21,Техничка!AS21)</f>
        <v>17.08.2023</v>
      </c>
      <c r="X20" s="82" t="str">
        <f>IF(AND((IF(SUMIFS(cb_curr!$E:$E,cb_curr!$A:$A,W20,cb_curr!$B:$B,"USD")&lt;&gt;0,1,0)=0),(OR(WEEKDAY(W20,2)=7,WEEKDAY(W20,2)=1))),X19,((IF(AND(Y20=0,Y21=0,Y22=0,Y23=0,Y24=0,Y25=0,Y26=0,Y27=0,Y28=0,Y29=0),"-",(IF((SUMIFS(cb_curr!$E:$E,cb_curr!$A:$A,W20,cb_curr!$B:$B,"USD"))=0,X19,(SUMIFS(cb_curr!$E:$E,cb_curr!$A:$A,W20,cb_curr!$B:$B,"USD"))))))))</f>
        <v>-</v>
      </c>
      <c r="Y20" s="165">
        <f>SUMIFS(cb_curr!$E:$E,cb_curr!$A:$A,W20,cb_curr!$B:$B,"USD")</f>
        <v>0</v>
      </c>
      <c r="Z20" s="3" t="str">
        <f>CONCATENATE(Техничка!AU21,Техничка!AV21,Техничка!AW21)</f>
        <v>17.09.2023</v>
      </c>
      <c r="AA20" s="82" t="str">
        <f>IF(AND((IF(SUMIFS(cb_curr!$E:$E,cb_curr!$A:$A,Z20,cb_curr!$B:$B,"USD")&lt;&gt;0,1,0)=0),(OR(WEEKDAY(Z20,2)=7,WEEKDAY(Z20,2)=1))),AA19,((IF(AND(AB20=0,AB21=0,AB22=0,AB23=0,AB24=0,AB25=0,AB26=0,AB27=0,AB28=0,AB29=0),"-",(IF((SUMIFS(cb_curr!$E:$E,cb_curr!$A:$A,Z20,cb_curr!$B:$B,"USD"))=0,AA19,(SUMIFS(cb_curr!$E:$E,cb_curr!$A:$A,Z20,cb_curr!$B:$B,"USD"))))))))</f>
        <v>-</v>
      </c>
      <c r="AB20" s="165">
        <f>SUMIFS(cb_curr!$E:$E,cb_curr!$A:$A,Z20,cb_curr!$B:$B,"USD")</f>
        <v>0</v>
      </c>
      <c r="AC20" s="3" t="str">
        <f>CONCATENATE(Техничка!AY21,Техничка!AZ21,Техничка!BA21)</f>
        <v>17.10.2023</v>
      </c>
      <c r="AD20" s="82" t="str">
        <f>IF(AND((IF(SUMIFS(cb_curr!$E:$E,cb_curr!$A:$A,AC20,cb_curr!$B:$B,"USD")&lt;&gt;0,1,0)=0),(OR(WEEKDAY(AC20,2)=7,WEEKDAY(AC20,2)=1))),AD19,((IF(AND(AE20=0,AE21=0,AE22=0,AE23=0,AE24=0,AE25=0,AE26=0,AE27=0,AE28=0,AE29=0),"-",(IF((SUMIFS(cb_curr!$E:$E,cb_curr!$A:$A,AC20,cb_curr!$B:$B,"USD"))=0,AD19,(SUMIFS(cb_curr!$E:$E,cb_curr!$A:$A,AC20,cb_curr!$B:$B,"USD"))))))))</f>
        <v>-</v>
      </c>
      <c r="AE20" s="165">
        <f>SUMIFS(cb_curr!$E:$E,cb_curr!$A:$A,AC20,cb_curr!$B:$B,"USD")</f>
        <v>0</v>
      </c>
      <c r="AF20" s="3" t="str">
        <f>CONCATENATE(Техничка!BC21,Техничка!BD21,Техничка!BE21)</f>
        <v>17.11.2023</v>
      </c>
      <c r="AG20" s="82" t="str">
        <f>IF(AND((IF(SUMIFS(cb_curr!$E:$E,cb_curr!$A:$A,AF20,cb_curr!$B:$B,"USD")&lt;&gt;0,1,0)=0),(OR(WEEKDAY(AF20,2)=7,WEEKDAY(AF20,2)=1))),AG19,((IF(AND(AH20=0,AH21=0,AH22=0,AH23=0,AH24=0,AH25=0,AH26=0,AH27=0,AH28=0,AH29=0),"-",(IF((SUMIFS(cb_curr!$E:$E,cb_curr!$A:$A,AF20,cb_curr!$B:$B,"USD"))=0,AG19,(SUMIFS(cb_curr!$E:$E,cb_curr!$A:$A,AF20,cb_curr!$B:$B,"USD"))))))))</f>
        <v>-</v>
      </c>
      <c r="AH20" s="165">
        <f>SUMIFS(cb_curr!$E:$E,cb_curr!$A:$A,AF20,cb_curr!$B:$B,"USD")</f>
        <v>0</v>
      </c>
      <c r="AI20" s="3" t="str">
        <f>CONCATENATE(Техничка!BG21,Техничка!BH21,Техничка!BI21)</f>
        <v>17.12.2023</v>
      </c>
      <c r="AJ20" s="82" t="str">
        <f>IF(AND((IF(SUMIFS(cb_curr!$E:$E,cb_curr!$A:$A,AI20,cb_curr!$B:$B,"USD")&lt;&gt;0,1,0)=0),(OR(WEEKDAY(AI20,2)=7,WEEKDAY(AI20,2)=1))),AJ19,((IF(AND(AK20=0,AK21=0,AK22=0,AK23=0,AK24=0,AK25=0,AK26=0,AK27=0,AK28=0,AK29=0),"-",(IF((SUMIFS(cb_curr!$E:$E,cb_curr!$A:$A,AI20,cb_curr!$B:$B,"USD"))=0,AJ19,(SUMIFS(cb_curr!$E:$E,cb_curr!$A:$A,AI20,cb_curr!$B:$B,"USD"))))))))</f>
        <v>-</v>
      </c>
      <c r="AK20" s="165">
        <f>SUMIFS(cb_curr!$E:$E,cb_curr!$A:$A,AI20,cb_curr!$B:$B,"USD")</f>
        <v>0</v>
      </c>
      <c r="AL20" s="165"/>
      <c r="AN20" s="153" t="str">
        <f t="shared" si="3"/>
        <v>17.05.2023</v>
      </c>
      <c r="AO20" s="82">
        <f t="shared" si="4"/>
        <v>0</v>
      </c>
      <c r="AQ20" s="153" t="str">
        <f t="shared" si="5"/>
        <v>17.06.2023</v>
      </c>
      <c r="AR20" s="82">
        <f t="shared" si="6"/>
        <v>0</v>
      </c>
      <c r="AT20" s="3" t="str">
        <f t="shared" si="0"/>
        <v>17.10.2023</v>
      </c>
      <c r="AU20" s="82">
        <f t="shared" si="7"/>
        <v>0</v>
      </c>
      <c r="AW20" s="3" t="str">
        <f t="shared" si="1"/>
        <v>17.11.2023</v>
      </c>
      <c r="AX20" s="82">
        <f t="shared" si="8"/>
        <v>0</v>
      </c>
      <c r="AZ20" s="3" t="str">
        <f t="shared" si="2"/>
        <v>17.12.2023</v>
      </c>
      <c r="BA20" s="82">
        <f t="shared" si="9"/>
        <v>0</v>
      </c>
    </row>
    <row r="21" spans="2:53" x14ac:dyDescent="0.25">
      <c r="B21" s="3" t="str">
        <f>CONCATENATE(Техничка!B22,Техничка!C22,Техничка!D22)</f>
        <v>18.01.2023</v>
      </c>
      <c r="C21" s="82" t="str">
        <f>IF(AND((IF(SUMIFS(cb_curr!$E:$E,cb_curr!$A:$A,B21,cb_curr!$B:$B,"USD")&lt;&gt;0,1,0)=0),(OR(WEEKDAY(B21,2)=7,WEEKDAY(B21,2)=1))),C20,((IF(AND(D21=0,D22=0,D23=0,D24=0,D25=0,D26=0,D27=0,D28=0,D29=0,D30=0),"-",(IF((SUMIFS(cb_curr!$E:$E,cb_curr!$A:$A,B21,cb_curr!$B:$B,"USD"))=0,C20,(SUMIFS(cb_curr!$E:$E,cb_curr!$A:$A,B21,cb_curr!$B:$B,"USD"))))))))</f>
        <v>-</v>
      </c>
      <c r="D21" s="165">
        <f>SUMIFS(cb_curr!$E:$E,cb_curr!$A:$A,B21,cb_curr!$B:$B,"USD")</f>
        <v>0</v>
      </c>
      <c r="E21" s="3" t="str">
        <f>CONCATENATE(Техничка!O22,Техничка!P22,Техничка!Q22)</f>
        <v>18.02.2023</v>
      </c>
      <c r="F21" s="82" t="str">
        <f>IF(AND((IF(SUMIFS(cb_curr!$E:$E,cb_curr!$A:$A,E21,cb_curr!$B:$B,"USD")&lt;&gt;0,1,0)=0),(OR(WEEKDAY(E21,2)=7,WEEKDAY(E21,2)=1))),F20,((IF(AND(G21=0,G22=0,G23=0,G24=0,G25=0,G26=0,G27=0,G28=0,G29=0,G30=0),"-",(IF((SUMIFS(cb_curr!$E:$E,cb_curr!$A:$A,E21,cb_curr!$B:$B,"USD"))=0,F20,(SUMIFS(cb_curr!$E:$E,cb_curr!$A:$A,E21,cb_curr!$B:$B,"USD"))))))))</f>
        <v>-</v>
      </c>
      <c r="G21" s="165">
        <f>SUMIFS(cb_curr!$E:$E,cb_curr!$A:$A,E21,cb_curr!$B:$B,"USD")</f>
        <v>0</v>
      </c>
      <c r="H21" s="3" t="str">
        <f>CONCATENATE(Техничка!S22,Техничка!T22,Техничка!U22)</f>
        <v>18.03.2023</v>
      </c>
      <c r="I21" s="82" t="str">
        <f>IF(AND((IF(SUMIFS(cb_curr!$E:$E,cb_curr!$A:$A,H21,cb_curr!$B:$B,"USD")&lt;&gt;0,1,0)=0),(OR(WEEKDAY(H21,2)=7,WEEKDAY(H21,2)=1))),I20,((IF(AND(J21=0,J22=0,J23=0,J24=0,J25=0,J26=0,J27=0,J28=0,J29=0,J30=0),"-",(IF((SUMIFS(cb_curr!$E:$E,cb_curr!$A:$A,H21,cb_curr!$B:$B,"USD"))=0,I20,(SUMIFS(cb_curr!$E:$E,cb_curr!$A:$A,H21,cb_curr!$B:$B,"USD"))))))))</f>
        <v>-</v>
      </c>
      <c r="J21" s="165">
        <f>SUMIFS(cb_curr!$E:$E,cb_curr!$A:$A,H21,cb_curr!$B:$B,"USD")</f>
        <v>0</v>
      </c>
      <c r="K21" s="3" t="str">
        <f>CONCATENATE(Техничка!W22,Техничка!X22,Техничка!Y22)</f>
        <v>18.04.2023</v>
      </c>
      <c r="L21" s="82" t="str">
        <f>IF(AND((IF(SUMIFS(cb_curr!$E:$E,cb_curr!$A:$A,K21,cb_curr!$B:$B,"USD")&lt;&gt;0,1,0)=0),(OR(WEEKDAY(K21,2)=7,WEEKDAY(K21,2)=1))),L20,((IF(AND(M21=0,M22=0,M23=0,M24=0,M25=0,M26=0,M27=0,M28=0,M29=0,M30=0),"-",(IF((SUMIFS(cb_curr!$E:$E,cb_curr!$A:$A,K21,cb_curr!$B:$B,"USD"))=0,L20,(SUMIFS(cb_curr!$E:$E,cb_curr!$A:$A,K21,cb_curr!$B:$B,"USD"))))))))</f>
        <v>-</v>
      </c>
      <c r="M21" s="165">
        <f>SUMIFS(cb_curr!$E:$E,cb_curr!$A:$A,K21,cb_curr!$B:$B,"USD")</f>
        <v>0</v>
      </c>
      <c r="N21" s="3" t="str">
        <f>CONCATENATE(Техничка!AA22,Техничка!AB22,Техничка!AC22)</f>
        <v>18.05.2023</v>
      </c>
      <c r="O21" s="82" t="str">
        <f>IF(AND((IF(SUMIFS(cb_curr!$E:$E,cb_curr!$A:$A,N21,cb_curr!$B:$B,"USD")&lt;&gt;0,1,0)=0),(OR(WEEKDAY(N21,2)=7,WEEKDAY(N21,2)=1))),O20,((IF(AND(P21=0,P22=0,P23=0,P24=0,P25=0,P26=0,P27=0,P28=0,P29=0,P30=0),"-",(IF((SUMIFS(cb_curr!$E:$E,cb_curr!$A:$A,N21,cb_curr!$B:$B,"USD"))=0,O20,(SUMIFS(cb_curr!$E:$E,cb_curr!$A:$A,N21,cb_curr!$B:$B,"USD"))))))))</f>
        <v>-</v>
      </c>
      <c r="P21" s="165">
        <f>SUMIFS(cb_curr!$E:$E,cb_curr!$A:$A,N21,cb_curr!$B:$B,"USD")</f>
        <v>0</v>
      </c>
      <c r="Q21" s="3" t="str">
        <f>CONCATENATE(Техничка!AE22,Техничка!AF22,Техничка!AG22)</f>
        <v>18.06.2023</v>
      </c>
      <c r="R21" s="82" t="str">
        <f>IF(AND((IF(SUMIFS(cb_curr!$E:$E,cb_curr!$A:$A,Q21,cb_curr!$B:$B,"USD")&lt;&gt;0,1,0)=0),(OR(WEEKDAY(Q21,2)=7,WEEKDAY(Q21,2)=1))),R20,((IF(AND(S21=0,S22=0,S23=0,S24=0,S25=0,S26=0,S27=0,S28=0,S29=0,S30=0),"-",(IF((SUMIFS(cb_curr!$E:$E,cb_curr!$A:$A,Q21,cb_curr!$B:$B,"USD"))=0,R20,(SUMIFS(cb_curr!$E:$E,cb_curr!$A:$A,Q21,cb_curr!$B:$B,"USD"))))))))</f>
        <v>-</v>
      </c>
      <c r="S21" s="165">
        <f>SUMIFS(cb_curr!$E:$E,cb_curr!$A:$A,Q21,cb_curr!$B:$B,"USD")</f>
        <v>0</v>
      </c>
      <c r="T21" s="3" t="str">
        <f>CONCATENATE(Техничка!AI22,Техничка!AJ22,Техничка!AK22)</f>
        <v>18.07.2023</v>
      </c>
      <c r="U21" s="82" t="str">
        <f>IF(AND((IF(SUMIFS(cb_curr!$E:$E,cb_curr!$A:$A,T21,cb_curr!$B:$B,"USD")&lt;&gt;0,1,0)=0),(OR(WEEKDAY(T21,2)=7,WEEKDAY(T21,2)=1))),U20,((IF(AND(V21=0,V22=0,V23=0,V24=0,V25=0,V26=0,V27=0,V28=0,V29=0,V30=0),"-",(IF((SUMIFS(cb_curr!$E:$E,cb_curr!$A:$A,T21,cb_curr!$B:$B,"USD"))=0,U20,(SUMIFS(cb_curr!$E:$E,cb_curr!$A:$A,T21,cb_curr!$B:$B,"USD"))))))))</f>
        <v>-</v>
      </c>
      <c r="V21" s="165">
        <f>SUMIFS(cb_curr!$E:$E,cb_curr!$A:$A,T21,cb_curr!$B:$B,"USD")</f>
        <v>0</v>
      </c>
      <c r="W21" s="3" t="str">
        <f>CONCATENATE(Техничка!AQ22,Техничка!AR22,Техничка!AS22)</f>
        <v>18.08.2023</v>
      </c>
      <c r="X21" s="82" t="str">
        <f>IF(AND((IF(SUMIFS(cb_curr!$E:$E,cb_curr!$A:$A,W21,cb_curr!$B:$B,"USD")&lt;&gt;0,1,0)=0),(OR(WEEKDAY(W21,2)=7,WEEKDAY(W21,2)=1))),X20,((IF(AND(Y21=0,Y22=0,Y23=0,Y24=0,Y25=0,Y26=0,Y27=0,Y28=0,Y29=0,Y30=0),"-",(IF((SUMIFS(cb_curr!$E:$E,cb_curr!$A:$A,W21,cb_curr!$B:$B,"USD"))=0,X20,(SUMIFS(cb_curr!$E:$E,cb_curr!$A:$A,W21,cb_curr!$B:$B,"USD"))))))))</f>
        <v>-</v>
      </c>
      <c r="Y21" s="165">
        <f>SUMIFS(cb_curr!$E:$E,cb_curr!$A:$A,W21,cb_curr!$B:$B,"USD")</f>
        <v>0</v>
      </c>
      <c r="Z21" s="3" t="str">
        <f>CONCATENATE(Техничка!AU22,Техничка!AV22,Техничка!AW22)</f>
        <v>18.09.2023</v>
      </c>
      <c r="AA21" s="82" t="str">
        <f>IF(AND((IF(SUMIFS(cb_curr!$E:$E,cb_curr!$A:$A,Z21,cb_curr!$B:$B,"USD")&lt;&gt;0,1,0)=0),(OR(WEEKDAY(Z21,2)=7,WEEKDAY(Z21,2)=1))),AA20,((IF(AND(AB21=0,AB22=0,AB23=0,AB24=0,AB25=0,AB26=0,AB27=0,AB28=0,AB29=0,AB30=0),"-",(IF((SUMIFS(cb_curr!$E:$E,cb_curr!$A:$A,Z21,cb_curr!$B:$B,"USD"))=0,AA20,(SUMIFS(cb_curr!$E:$E,cb_curr!$A:$A,Z21,cb_curr!$B:$B,"USD"))))))))</f>
        <v>-</v>
      </c>
      <c r="AB21" s="165">
        <f>SUMIFS(cb_curr!$E:$E,cb_curr!$A:$A,Z21,cb_curr!$B:$B,"USD")</f>
        <v>0</v>
      </c>
      <c r="AC21" s="3" t="str">
        <f>CONCATENATE(Техничка!AY22,Техничка!AZ22,Техничка!BA22)</f>
        <v>18.10.2023</v>
      </c>
      <c r="AD21" s="82" t="str">
        <f>IF(AND((IF(SUMIFS(cb_curr!$E:$E,cb_curr!$A:$A,AC21,cb_curr!$B:$B,"USD")&lt;&gt;0,1,0)=0),(OR(WEEKDAY(AC21,2)=7,WEEKDAY(AC21,2)=1))),AD20,((IF(AND(AE21=0,AE22=0,AE23=0,AE24=0,AE25=0,AE26=0,AE27=0,AE28=0,AE29=0,AE30=0),"-",(IF((SUMIFS(cb_curr!$E:$E,cb_curr!$A:$A,AC21,cb_curr!$B:$B,"USD"))=0,AD20,(SUMIFS(cb_curr!$E:$E,cb_curr!$A:$A,AC21,cb_curr!$B:$B,"USD"))))))))</f>
        <v>-</v>
      </c>
      <c r="AE21" s="165">
        <f>SUMIFS(cb_curr!$E:$E,cb_curr!$A:$A,AC21,cb_curr!$B:$B,"USD")</f>
        <v>0</v>
      </c>
      <c r="AF21" s="3" t="str">
        <f>CONCATENATE(Техничка!BC22,Техничка!BD22,Техничка!BE22)</f>
        <v>18.11.2023</v>
      </c>
      <c r="AG21" s="82" t="str">
        <f>IF(AND((IF(SUMIFS(cb_curr!$E:$E,cb_curr!$A:$A,AF21,cb_curr!$B:$B,"USD")&lt;&gt;0,1,0)=0),(OR(WEEKDAY(AF21,2)=7,WEEKDAY(AF21,2)=1))),AG20,((IF(AND(AH21=0,AH22=0,AH23=0,AH24=0,AH25=0,AH26=0,AH27=0,AH28=0,AH29=0,AH30=0),"-",(IF((SUMIFS(cb_curr!$E:$E,cb_curr!$A:$A,AF21,cb_curr!$B:$B,"USD"))=0,AG20,(SUMIFS(cb_curr!$E:$E,cb_curr!$A:$A,AF21,cb_curr!$B:$B,"USD"))))))))</f>
        <v>-</v>
      </c>
      <c r="AH21" s="165">
        <f>SUMIFS(cb_curr!$E:$E,cb_curr!$A:$A,AF21,cb_curr!$B:$B,"USD")</f>
        <v>0</v>
      </c>
      <c r="AI21" s="3" t="str">
        <f>CONCATENATE(Техничка!BG22,Техничка!BH22,Техничка!BI22)</f>
        <v>18.12.2023</v>
      </c>
      <c r="AJ21" s="82" t="str">
        <f>IF(AND((IF(SUMIFS(cb_curr!$E:$E,cb_curr!$A:$A,AI21,cb_curr!$B:$B,"USD")&lt;&gt;0,1,0)=0),(OR(WEEKDAY(AI21,2)=7,WEEKDAY(AI21,2)=1))),AJ20,((IF(AND(AK21=0,AK22=0,AK23=0,AK24=0,AK25=0,AK26=0,AK27=0,AK28=0,AK29=0,AK30=0),"-",(IF((SUMIFS(cb_curr!$E:$E,cb_curr!$A:$A,AI21,cb_curr!$B:$B,"USD"))=0,AJ20,(SUMIFS(cb_curr!$E:$E,cb_curr!$A:$A,AI21,cb_curr!$B:$B,"USD"))))))))</f>
        <v>-</v>
      </c>
      <c r="AK21" s="165">
        <f>SUMIFS(cb_curr!$E:$E,cb_curr!$A:$A,AI21,cb_curr!$B:$B,"USD")</f>
        <v>0</v>
      </c>
      <c r="AL21" s="165"/>
      <c r="AN21" s="153" t="str">
        <f t="shared" si="3"/>
        <v>18.05.2023</v>
      </c>
      <c r="AO21" s="82">
        <f t="shared" si="4"/>
        <v>0</v>
      </c>
      <c r="AQ21" s="153" t="str">
        <f t="shared" si="5"/>
        <v>18.06.2023</v>
      </c>
      <c r="AR21" s="82">
        <f t="shared" si="6"/>
        <v>0</v>
      </c>
      <c r="AT21" s="3" t="str">
        <f t="shared" si="0"/>
        <v>18.10.2023</v>
      </c>
      <c r="AU21" s="82">
        <f t="shared" si="7"/>
        <v>0</v>
      </c>
      <c r="AW21" s="3" t="str">
        <f t="shared" si="1"/>
        <v>18.11.2023</v>
      </c>
      <c r="AX21" s="82">
        <f t="shared" si="8"/>
        <v>0</v>
      </c>
      <c r="AZ21" s="3" t="str">
        <f t="shared" si="2"/>
        <v>18.12.2023</v>
      </c>
      <c r="BA21" s="82">
        <f t="shared" si="9"/>
        <v>0</v>
      </c>
    </row>
    <row r="22" spans="2:53" x14ac:dyDescent="0.25">
      <c r="B22" s="3" t="str">
        <f>CONCATENATE(Техничка!B23,Техничка!C23,Техничка!D23)</f>
        <v>19.01.2023</v>
      </c>
      <c r="C22" s="82" t="str">
        <f>IF(AND((IF(SUMIFS(cb_curr!$E:$E,cb_curr!$A:$A,B22,cb_curr!$B:$B,"USD")&lt;&gt;0,1,0)=0),(OR(WEEKDAY(B22,2)=7,WEEKDAY(B22,2)=1))),C21,((IF(AND(D22=0,D23=0,D24=0,D25=0,D26=0,D27=0,D28=0,D29=0,D30=0,D31=0),"-",(IF((SUMIFS(cb_curr!$E:$E,cb_curr!$A:$A,B22,cb_curr!$B:$B,"USD"))=0,C21,(SUMIFS(cb_curr!$E:$E,cb_curr!$A:$A,B22,cb_curr!$B:$B,"USD"))))))))</f>
        <v>-</v>
      </c>
      <c r="D22" s="165">
        <f>SUMIFS(cb_curr!$E:$E,cb_curr!$A:$A,B22,cb_curr!$B:$B,"USD")</f>
        <v>0</v>
      </c>
      <c r="E22" s="3" t="str">
        <f>CONCATENATE(Техничка!O23,Техничка!P23,Техничка!Q23)</f>
        <v>19.02.2023</v>
      </c>
      <c r="F22" s="82" t="str">
        <f>IF(AND((IF(SUMIFS(cb_curr!$E:$E,cb_curr!$A:$A,E22,cb_curr!$B:$B,"USD")&lt;&gt;0,1,0)=0),(OR(WEEKDAY(E22,2)=7,WEEKDAY(E22,2)=1))),F21,((IF(AND(G22=0,G23=0,G24=0,G25=0,G26=0,G27=0,G28=0,G29=0,G30=0,G31=0),"-",(IF((SUMIFS(cb_curr!$E:$E,cb_curr!$A:$A,E22,cb_curr!$B:$B,"USD"))=0,F21,(SUMIFS(cb_curr!$E:$E,cb_curr!$A:$A,E22,cb_curr!$B:$B,"USD"))))))))</f>
        <v>-</v>
      </c>
      <c r="G22" s="165">
        <f>SUMIFS(cb_curr!$E:$E,cb_curr!$A:$A,E22,cb_curr!$B:$B,"USD")</f>
        <v>0</v>
      </c>
      <c r="H22" s="3" t="str">
        <f>CONCATENATE(Техничка!S23,Техничка!T23,Техничка!U23)</f>
        <v>19.03.2023</v>
      </c>
      <c r="I22" s="82" t="str">
        <f>IF(AND((IF(SUMIFS(cb_curr!$E:$E,cb_curr!$A:$A,H22,cb_curr!$B:$B,"USD")&lt;&gt;0,1,0)=0),(OR(WEEKDAY(H22,2)=7,WEEKDAY(H22,2)=1))),I21,((IF(AND(J22=0,J23=0,J24=0,J25=0,J26=0,J27=0,J28=0,J29=0,J30=0,J31=0),"-",(IF((SUMIFS(cb_curr!$E:$E,cb_curr!$A:$A,H22,cb_curr!$B:$B,"USD"))=0,I21,(SUMIFS(cb_curr!$E:$E,cb_curr!$A:$A,H22,cb_curr!$B:$B,"USD"))))))))</f>
        <v>-</v>
      </c>
      <c r="J22" s="165">
        <f>SUMIFS(cb_curr!$E:$E,cb_curr!$A:$A,H22,cb_curr!$B:$B,"USD")</f>
        <v>0</v>
      </c>
      <c r="K22" s="3" t="str">
        <f>CONCATENATE(Техничка!W23,Техничка!X23,Техничка!Y23)</f>
        <v>19.04.2023</v>
      </c>
      <c r="L22" s="82" t="str">
        <f>IF(AND((IF(SUMIFS(cb_curr!$E:$E,cb_curr!$A:$A,K22,cb_curr!$B:$B,"USD")&lt;&gt;0,1,0)=0),(OR(WEEKDAY(K22,2)=7,WEEKDAY(K22,2)=1))),L21,((IF(AND(M22=0,M23=0,M24=0,M25=0,M26=0,M27=0,M28=0,M29=0,M30=0,M31=0),"-",(IF((SUMIFS(cb_curr!$E:$E,cb_curr!$A:$A,K22,cb_curr!$B:$B,"USD"))=0,L21,(SUMIFS(cb_curr!$E:$E,cb_curr!$A:$A,K22,cb_curr!$B:$B,"USD"))))))))</f>
        <v>-</v>
      </c>
      <c r="M22" s="165">
        <f>SUMIFS(cb_curr!$E:$E,cb_curr!$A:$A,K22,cb_curr!$B:$B,"USD")</f>
        <v>0</v>
      </c>
      <c r="N22" s="3" t="str">
        <f>CONCATENATE(Техничка!AA23,Техничка!AB23,Техничка!AC23)</f>
        <v>19.05.2023</v>
      </c>
      <c r="O22" s="82" t="str">
        <f>IF(AND((IF(SUMIFS(cb_curr!$E:$E,cb_curr!$A:$A,N22,cb_curr!$B:$B,"USD")&lt;&gt;0,1,0)=0),(OR(WEEKDAY(N22,2)=7,WEEKDAY(N22,2)=1))),O21,((IF(AND(P22=0,P23=0,P24=0,P25=0,P26=0,P27=0,P28=0,P29=0,P30=0,P31=0),"-",(IF((SUMIFS(cb_curr!$E:$E,cb_curr!$A:$A,N22,cb_curr!$B:$B,"USD"))=0,O21,(SUMIFS(cb_curr!$E:$E,cb_curr!$A:$A,N22,cb_curr!$B:$B,"USD"))))))))</f>
        <v>-</v>
      </c>
      <c r="P22" s="165">
        <f>SUMIFS(cb_curr!$E:$E,cb_curr!$A:$A,N22,cb_curr!$B:$B,"USD")</f>
        <v>0</v>
      </c>
      <c r="Q22" s="3" t="str">
        <f>CONCATENATE(Техничка!AE23,Техничка!AF23,Техничка!AG23)</f>
        <v>19.06.2023</v>
      </c>
      <c r="R22" s="82" t="str">
        <f>IF(AND((IF(SUMIFS(cb_curr!$E:$E,cb_curr!$A:$A,Q22,cb_curr!$B:$B,"USD")&lt;&gt;0,1,0)=0),(OR(WEEKDAY(Q22,2)=7,WEEKDAY(Q22,2)=1))),R21,((IF(AND(S22=0,S23=0,S24=0,S25=0,S26=0,S27=0,S28=0,S29=0,S30=0,S31=0),"-",(IF((SUMIFS(cb_curr!$E:$E,cb_curr!$A:$A,Q22,cb_curr!$B:$B,"USD"))=0,R21,(SUMIFS(cb_curr!$E:$E,cb_curr!$A:$A,Q22,cb_curr!$B:$B,"USD"))))))))</f>
        <v>-</v>
      </c>
      <c r="S22" s="165">
        <f>SUMIFS(cb_curr!$E:$E,cb_curr!$A:$A,Q22,cb_curr!$B:$B,"USD")</f>
        <v>0</v>
      </c>
      <c r="T22" s="3" t="str">
        <f>CONCATENATE(Техничка!AI23,Техничка!AJ23,Техничка!AK23)</f>
        <v>19.07.2023</v>
      </c>
      <c r="U22" s="82" t="str">
        <f>IF(AND((IF(SUMIFS(cb_curr!$E:$E,cb_curr!$A:$A,T22,cb_curr!$B:$B,"USD")&lt;&gt;0,1,0)=0),(OR(WEEKDAY(T22,2)=7,WEEKDAY(T22,2)=1))),U21,((IF(AND(V22=0,V23=0,V24=0,V25=0,V26=0,V27=0,V28=0,V29=0,V30=0,V31=0),"-",(IF((SUMIFS(cb_curr!$E:$E,cb_curr!$A:$A,T22,cb_curr!$B:$B,"USD"))=0,U21,(SUMIFS(cb_curr!$E:$E,cb_curr!$A:$A,T22,cb_curr!$B:$B,"USD"))))))))</f>
        <v>-</v>
      </c>
      <c r="V22" s="165">
        <f>SUMIFS(cb_curr!$E:$E,cb_curr!$A:$A,T22,cb_curr!$B:$B,"USD")</f>
        <v>0</v>
      </c>
      <c r="W22" s="3" t="str">
        <f>CONCATENATE(Техничка!AQ23,Техничка!AR23,Техничка!AS23)</f>
        <v>19.08.2023</v>
      </c>
      <c r="X22" s="82" t="str">
        <f>IF(AND((IF(SUMIFS(cb_curr!$E:$E,cb_curr!$A:$A,W22,cb_curr!$B:$B,"USD")&lt;&gt;0,1,0)=0),(OR(WEEKDAY(W22,2)=7,WEEKDAY(W22,2)=1))),X21,((IF(AND(Y22=0,Y23=0,Y24=0,Y25=0,Y26=0,Y27=0,Y28=0,Y29=0,Y30=0,Y31=0),"-",(IF((SUMIFS(cb_curr!$E:$E,cb_curr!$A:$A,W22,cb_curr!$B:$B,"USD"))=0,X21,(SUMIFS(cb_curr!$E:$E,cb_curr!$A:$A,W22,cb_curr!$B:$B,"USD"))))))))</f>
        <v>-</v>
      </c>
      <c r="Y22" s="165">
        <f>SUMIFS(cb_curr!$E:$E,cb_curr!$A:$A,W22,cb_curr!$B:$B,"USD")</f>
        <v>0</v>
      </c>
      <c r="Z22" s="3" t="str">
        <f>CONCATENATE(Техничка!AU23,Техничка!AV23,Техничка!AW23)</f>
        <v>19.09.2023</v>
      </c>
      <c r="AA22" s="82" t="str">
        <f>IF(AND((IF(SUMIFS(cb_curr!$E:$E,cb_curr!$A:$A,Z22,cb_curr!$B:$B,"USD")&lt;&gt;0,1,0)=0),(OR(WEEKDAY(Z22,2)=7,WEEKDAY(Z22,2)=1))),AA21,((IF(AND(AB22=0,AB23=0,AB24=0,AB25=0,AB26=0,AB27=0,AB28=0,AB29=0,AB30=0,AB31=0),"-",(IF((SUMIFS(cb_curr!$E:$E,cb_curr!$A:$A,Z22,cb_curr!$B:$B,"USD"))=0,AA21,(SUMIFS(cb_curr!$E:$E,cb_curr!$A:$A,Z22,cb_curr!$B:$B,"USD"))))))))</f>
        <v>-</v>
      </c>
      <c r="AB22" s="165">
        <f>SUMIFS(cb_curr!$E:$E,cb_curr!$A:$A,Z22,cb_curr!$B:$B,"USD")</f>
        <v>0</v>
      </c>
      <c r="AC22" s="3" t="str">
        <f>CONCATENATE(Техничка!AY23,Техничка!AZ23,Техничка!BA23)</f>
        <v>19.10.2023</v>
      </c>
      <c r="AD22" s="82" t="str">
        <f>IF(AND((IF(SUMIFS(cb_curr!$E:$E,cb_curr!$A:$A,AC22,cb_curr!$B:$B,"USD")&lt;&gt;0,1,0)=0),(OR(WEEKDAY(AC22,2)=7,WEEKDAY(AC22,2)=1))),AD21,((IF(AND(AE22=0,AE23=0,AE24=0,AE25=0,AE26=0,AE27=0,AE28=0,AE29=0,AE30=0,AE31=0),"-",(IF((SUMIFS(cb_curr!$E:$E,cb_curr!$A:$A,AC22,cb_curr!$B:$B,"USD"))=0,AD21,(SUMIFS(cb_curr!$E:$E,cb_curr!$A:$A,AC22,cb_curr!$B:$B,"USD"))))))))</f>
        <v>-</v>
      </c>
      <c r="AE22" s="165">
        <f>SUMIFS(cb_curr!$E:$E,cb_curr!$A:$A,AC22,cb_curr!$B:$B,"USD")</f>
        <v>0</v>
      </c>
      <c r="AF22" s="3" t="str">
        <f>CONCATENATE(Техничка!BC23,Техничка!BD23,Техничка!BE23)</f>
        <v>19.11.2023</v>
      </c>
      <c r="AG22" s="82" t="str">
        <f>IF(AND((IF(SUMIFS(cb_curr!$E:$E,cb_curr!$A:$A,AF22,cb_curr!$B:$B,"USD")&lt;&gt;0,1,0)=0),(OR(WEEKDAY(AF22,2)=7,WEEKDAY(AF22,2)=1))),AG21,((IF(AND(AH22=0,AH23=0,AH24=0,AH25=0,AH26=0,AH27=0,AH28=0,AH29=0,AH30=0,AH31=0),"-",(IF((SUMIFS(cb_curr!$E:$E,cb_curr!$A:$A,AF22,cb_curr!$B:$B,"USD"))=0,AG21,(SUMIFS(cb_curr!$E:$E,cb_curr!$A:$A,AF22,cb_curr!$B:$B,"USD"))))))))</f>
        <v>-</v>
      </c>
      <c r="AH22" s="165">
        <f>SUMIFS(cb_curr!$E:$E,cb_curr!$A:$A,AF22,cb_curr!$B:$B,"USD")</f>
        <v>0</v>
      </c>
      <c r="AI22" s="3" t="str">
        <f>CONCATENATE(Техничка!BG23,Техничка!BH23,Техничка!BI23)</f>
        <v>19.12.2023</v>
      </c>
      <c r="AJ22" s="82" t="str">
        <f>IF(AND((IF(SUMIFS(cb_curr!$E:$E,cb_curr!$A:$A,AI22,cb_curr!$B:$B,"USD")&lt;&gt;0,1,0)=0),(OR(WEEKDAY(AI22,2)=7,WEEKDAY(AI22,2)=1))),AJ21,((IF(AND(AK22=0,AK23=0,AK24=0,AK25=0,AK26=0,AK27=0,AK28=0,AK29=0,AK30=0,AK31=0),"-",(IF((SUMIFS(cb_curr!$E:$E,cb_curr!$A:$A,AI22,cb_curr!$B:$B,"USD"))=0,AJ21,(SUMIFS(cb_curr!$E:$E,cb_curr!$A:$A,AI22,cb_curr!$B:$B,"USD"))))))))</f>
        <v>-</v>
      </c>
      <c r="AK22" s="165">
        <f>SUMIFS(cb_curr!$E:$E,cb_curr!$A:$A,AI22,cb_curr!$B:$B,"USD")</f>
        <v>0</v>
      </c>
      <c r="AL22" s="165"/>
      <c r="AN22" s="153" t="str">
        <f t="shared" si="3"/>
        <v>19.05.2023</v>
      </c>
      <c r="AO22" s="82">
        <f t="shared" si="4"/>
        <v>0</v>
      </c>
      <c r="AQ22" s="153" t="str">
        <f t="shared" si="5"/>
        <v>19.06.2023</v>
      </c>
      <c r="AR22" s="82">
        <f t="shared" si="6"/>
        <v>0</v>
      </c>
      <c r="AT22" s="3" t="str">
        <f t="shared" si="0"/>
        <v>19.10.2023</v>
      </c>
      <c r="AU22" s="82">
        <f t="shared" si="7"/>
        <v>0</v>
      </c>
      <c r="AW22" s="3" t="str">
        <f t="shared" si="1"/>
        <v>19.11.2023</v>
      </c>
      <c r="AX22" s="82">
        <f t="shared" si="8"/>
        <v>0</v>
      </c>
      <c r="AZ22" s="3" t="str">
        <f t="shared" si="2"/>
        <v>19.12.2023</v>
      </c>
      <c r="BA22" s="82">
        <f t="shared" si="9"/>
        <v>0</v>
      </c>
    </row>
    <row r="23" spans="2:53" x14ac:dyDescent="0.25">
      <c r="B23" s="3" t="str">
        <f>CONCATENATE(Техничка!B24,Техничка!C24,Техничка!D24)</f>
        <v>20.01.2023</v>
      </c>
      <c r="C23" s="82" t="str">
        <f>IF(AND((IF(SUMIFS(cb_curr!$E:$E,cb_curr!$A:$A,B23,cb_curr!$B:$B,"USD")&lt;&gt;0,1,0)=0),(OR(WEEKDAY(B23,2)=7,WEEKDAY(B23,2)=1))),C22,((IF(AND(D23=0,D24=0,D25=0,D26=0,D27=0,D28=0,D29=0,D30=0,D31=0,D32=0),"-",(IF((SUMIFS(cb_curr!$E:$E,cb_curr!$A:$A,B23,cb_curr!$B:$B,"USD"))=0,C22,(SUMIFS(cb_curr!$E:$E,cb_curr!$A:$A,B23,cb_curr!$B:$B,"USD"))))))))</f>
        <v>-</v>
      </c>
      <c r="D23" s="165">
        <f>SUMIFS(cb_curr!$E:$E,cb_curr!$A:$A,B23,cb_curr!$B:$B,"USD")</f>
        <v>0</v>
      </c>
      <c r="E23" s="3" t="str">
        <f>CONCATENATE(Техничка!O24,Техничка!P24,Техничка!Q24)</f>
        <v>20.02.2023</v>
      </c>
      <c r="F23" s="82" t="str">
        <f>IF(AND((IF(SUMIFS(cb_curr!$E:$E,cb_curr!$A:$A,E23,cb_curr!$B:$B,"USD")&lt;&gt;0,1,0)=0),(OR(WEEKDAY(E23,2)=7,WEEKDAY(E23,2)=1))),F22,((IF(AND(G23=0,G24=0,G25=0,G26=0,G27=0,G28=0,G29=0,G30=0,G31=0,G32=0),"-",(IF((SUMIFS(cb_curr!$E:$E,cb_curr!$A:$A,E23,cb_curr!$B:$B,"USD"))=0,F22,(SUMIFS(cb_curr!$E:$E,cb_curr!$A:$A,E23,cb_curr!$B:$B,"USD"))))))))</f>
        <v>-</v>
      </c>
      <c r="G23" s="165">
        <f>SUMIFS(cb_curr!$E:$E,cb_curr!$A:$A,E23,cb_curr!$B:$B,"USD")</f>
        <v>0</v>
      </c>
      <c r="H23" s="3" t="str">
        <f>CONCATENATE(Техничка!S24,Техничка!T24,Техничка!U24)</f>
        <v>20.03.2023</v>
      </c>
      <c r="I23" s="82" t="str">
        <f>IF(AND((IF(SUMIFS(cb_curr!$E:$E,cb_curr!$A:$A,H23,cb_curr!$B:$B,"USD")&lt;&gt;0,1,0)=0),(OR(WEEKDAY(H23,2)=7,WEEKDAY(H23,2)=1))),I22,((IF(AND(J23=0,J24=0,J25=0,J26=0,J27=0,J28=0,J29=0,J30=0,J31=0,J32=0),"-",(IF((SUMIFS(cb_curr!$E:$E,cb_curr!$A:$A,H23,cb_curr!$B:$B,"USD"))=0,I22,(SUMIFS(cb_curr!$E:$E,cb_curr!$A:$A,H23,cb_curr!$B:$B,"USD"))))))))</f>
        <v>-</v>
      </c>
      <c r="J23" s="165">
        <f>SUMIFS(cb_curr!$E:$E,cb_curr!$A:$A,H23,cb_curr!$B:$B,"USD")</f>
        <v>0</v>
      </c>
      <c r="K23" s="3" t="str">
        <f>CONCATENATE(Техничка!W24,Техничка!X24,Техничка!Y24)</f>
        <v>20.04.2023</v>
      </c>
      <c r="L23" s="82" t="str">
        <f>IF(AND((IF(SUMIFS(cb_curr!$E:$E,cb_curr!$A:$A,K23,cb_curr!$B:$B,"USD")&lt;&gt;0,1,0)=0),(OR(WEEKDAY(K23,2)=7,WEEKDAY(K23,2)=1))),L22,((IF(AND(M23=0,M24=0,M25=0,M26=0,M27=0,M28=0,M29=0,M30=0,M31=0,M32=0),"-",(IF((SUMIFS(cb_curr!$E:$E,cb_curr!$A:$A,K23,cb_curr!$B:$B,"USD"))=0,L22,(SUMIFS(cb_curr!$E:$E,cb_curr!$A:$A,K23,cb_curr!$B:$B,"USD"))))))))</f>
        <v>-</v>
      </c>
      <c r="M23" s="165">
        <f>SUMIFS(cb_curr!$E:$E,cb_curr!$A:$A,K23,cb_curr!$B:$B,"USD")</f>
        <v>0</v>
      </c>
      <c r="N23" s="3" t="str">
        <f>CONCATENATE(Техничка!AA24,Техничка!AB24,Техничка!AC24)</f>
        <v>20.05.2023</v>
      </c>
      <c r="O23" s="82" t="str">
        <f>IF(AND((IF(SUMIFS(cb_curr!$E:$E,cb_curr!$A:$A,N23,cb_curr!$B:$B,"USD")&lt;&gt;0,1,0)=0),(OR(WEEKDAY(N23,2)=7,WEEKDAY(N23,2)=1))),O22,((IF(AND(P23=0,P24=0,P25=0,P26=0,P27=0,P28=0,P29=0,P30=0,P31=0,P32=0),"-",(IF((SUMIFS(cb_curr!$E:$E,cb_curr!$A:$A,N23,cb_curr!$B:$B,"USD"))=0,O22,(SUMIFS(cb_curr!$E:$E,cb_curr!$A:$A,N23,cb_curr!$B:$B,"USD"))))))))</f>
        <v>-</v>
      </c>
      <c r="P23" s="165">
        <f>SUMIFS(cb_curr!$E:$E,cb_curr!$A:$A,N23,cb_curr!$B:$B,"USD")</f>
        <v>0</v>
      </c>
      <c r="Q23" s="3" t="str">
        <f>CONCATENATE(Техничка!AE24,Техничка!AF24,Техничка!AG24)</f>
        <v>20.06.2023</v>
      </c>
      <c r="R23" s="82" t="str">
        <f>IF(AND((IF(SUMIFS(cb_curr!$E:$E,cb_curr!$A:$A,Q23,cb_curr!$B:$B,"USD")&lt;&gt;0,1,0)=0),(OR(WEEKDAY(Q23,2)=7,WEEKDAY(Q23,2)=1))),R22,((IF(AND(S23=0,S24=0,S25=0,S26=0,S27=0,S28=0,S29=0,S30=0,S31=0,S32=0),"-",(IF((SUMIFS(cb_curr!$E:$E,cb_curr!$A:$A,Q23,cb_curr!$B:$B,"USD"))=0,R22,(SUMIFS(cb_curr!$E:$E,cb_curr!$A:$A,Q23,cb_curr!$B:$B,"USD"))))))))</f>
        <v>-</v>
      </c>
      <c r="S23" s="165">
        <f>SUMIFS(cb_curr!$E:$E,cb_curr!$A:$A,Q23,cb_curr!$B:$B,"USD")</f>
        <v>0</v>
      </c>
      <c r="T23" s="3" t="str">
        <f>CONCATENATE(Техничка!AI24,Техничка!AJ24,Техничка!AK24)</f>
        <v>20.07.2023</v>
      </c>
      <c r="U23" s="82" t="str">
        <f>IF(AND((IF(SUMIFS(cb_curr!$E:$E,cb_curr!$A:$A,T23,cb_curr!$B:$B,"USD")&lt;&gt;0,1,0)=0),(OR(WEEKDAY(T23,2)=7,WEEKDAY(T23,2)=1))),U22,((IF(AND(V23=0,V24=0,V25=0,V26=0,V27=0,V28=0,V29=0,V30=0,V31=0,V32=0),"-",(IF((SUMIFS(cb_curr!$E:$E,cb_curr!$A:$A,T23,cb_curr!$B:$B,"USD"))=0,U22,(SUMIFS(cb_curr!$E:$E,cb_curr!$A:$A,T23,cb_curr!$B:$B,"USD"))))))))</f>
        <v>-</v>
      </c>
      <c r="V23" s="165">
        <f>SUMIFS(cb_curr!$E:$E,cb_curr!$A:$A,T23,cb_curr!$B:$B,"USD")</f>
        <v>0</v>
      </c>
      <c r="W23" s="3" t="str">
        <f>CONCATENATE(Техничка!AQ24,Техничка!AR24,Техничка!AS24)</f>
        <v>20.08.2023</v>
      </c>
      <c r="X23" s="82" t="str">
        <f>IF(AND((IF(SUMIFS(cb_curr!$E:$E,cb_curr!$A:$A,W23,cb_curr!$B:$B,"USD")&lt;&gt;0,1,0)=0),(OR(WEEKDAY(W23,2)=7,WEEKDAY(W23,2)=1))),X22,((IF(AND(Y23=0,Y24=0,Y25=0,Y26=0,Y27=0,Y28=0,Y29=0,Y30=0,Y31=0,Y32=0),"-",(IF((SUMIFS(cb_curr!$E:$E,cb_curr!$A:$A,W23,cb_curr!$B:$B,"USD"))=0,X22,(SUMIFS(cb_curr!$E:$E,cb_curr!$A:$A,W23,cb_curr!$B:$B,"USD"))))))))</f>
        <v>-</v>
      </c>
      <c r="Y23" s="165">
        <f>SUMIFS(cb_curr!$E:$E,cb_curr!$A:$A,W23,cb_curr!$B:$B,"USD")</f>
        <v>0</v>
      </c>
      <c r="Z23" s="3" t="str">
        <f>CONCATENATE(Техничка!AU24,Техничка!AV24,Техничка!AW24)</f>
        <v>20.09.2023</v>
      </c>
      <c r="AA23" s="82" t="str">
        <f>IF(AND((IF(SUMIFS(cb_curr!$E:$E,cb_curr!$A:$A,Z23,cb_curr!$B:$B,"USD")&lt;&gt;0,1,0)=0),(OR(WEEKDAY(Z23,2)=7,WEEKDAY(Z23,2)=1))),AA22,((IF(AND(AB23=0,AB24=0,AB25=0,AB26=0,AB27=0,AB28=0,AB29=0,AB30=0,AB31=0,AB32=0),"-",(IF((SUMIFS(cb_curr!$E:$E,cb_curr!$A:$A,Z23,cb_curr!$B:$B,"USD"))=0,AA22,(SUMIFS(cb_curr!$E:$E,cb_curr!$A:$A,Z23,cb_curr!$B:$B,"USD"))))))))</f>
        <v>-</v>
      </c>
      <c r="AB23" s="165">
        <f>SUMIFS(cb_curr!$E:$E,cb_curr!$A:$A,Z23,cb_curr!$B:$B,"USD")</f>
        <v>0</v>
      </c>
      <c r="AC23" s="3" t="str">
        <f>CONCATENATE(Техничка!AY24,Техничка!AZ24,Техничка!BA24)</f>
        <v>20.10.2023</v>
      </c>
      <c r="AD23" s="82" t="str">
        <f>IF(AND((IF(SUMIFS(cb_curr!$E:$E,cb_curr!$A:$A,AC23,cb_curr!$B:$B,"USD")&lt;&gt;0,1,0)=0),(OR(WEEKDAY(AC23,2)=7,WEEKDAY(AC23,2)=1))),AD22,((IF(AND(AE23=0,AE24=0,AE25=0,AE26=0,AE27=0,AE28=0,AE29=0,AE30=0,AE31=0,AE32=0),"-",(IF((SUMIFS(cb_curr!$E:$E,cb_curr!$A:$A,AC23,cb_curr!$B:$B,"USD"))=0,AD22,(SUMIFS(cb_curr!$E:$E,cb_curr!$A:$A,AC23,cb_curr!$B:$B,"USD"))))))))</f>
        <v>-</v>
      </c>
      <c r="AE23" s="165">
        <f>SUMIFS(cb_curr!$E:$E,cb_curr!$A:$A,AC23,cb_curr!$B:$B,"USD")</f>
        <v>0</v>
      </c>
      <c r="AF23" s="3" t="str">
        <f>CONCATENATE(Техничка!BC24,Техничка!BD24,Техничка!BE24)</f>
        <v>20.11.2023</v>
      </c>
      <c r="AG23" s="82" t="str">
        <f>IF(AND((IF(SUMIFS(cb_curr!$E:$E,cb_curr!$A:$A,AF23,cb_curr!$B:$B,"USD")&lt;&gt;0,1,0)=0),(OR(WEEKDAY(AF23,2)=7,WEEKDAY(AF23,2)=1))),AG22,((IF(AND(AH23=0,AH24=0,AH25=0,AH26=0,AH27=0,AH28=0,AH29=0,AH30=0,AH31=0,AH32=0),"-",(IF((SUMIFS(cb_curr!$E:$E,cb_curr!$A:$A,AF23,cb_curr!$B:$B,"USD"))=0,AG22,(SUMIFS(cb_curr!$E:$E,cb_curr!$A:$A,AF23,cb_curr!$B:$B,"USD"))))))))</f>
        <v>-</v>
      </c>
      <c r="AH23" s="165">
        <f>SUMIFS(cb_curr!$E:$E,cb_curr!$A:$A,AF23,cb_curr!$B:$B,"USD")</f>
        <v>0</v>
      </c>
      <c r="AI23" s="3" t="str">
        <f>CONCATENATE(Техничка!BG24,Техничка!BH24,Техничка!BI24)</f>
        <v>20.12.2023</v>
      </c>
      <c r="AJ23" s="82" t="str">
        <f>IF(AND((IF(SUMIFS(cb_curr!$E:$E,cb_curr!$A:$A,AI23,cb_curr!$B:$B,"USD")&lt;&gt;0,1,0)=0),(OR(WEEKDAY(AI23,2)=7,WEEKDAY(AI23,2)=1))),AJ22,((IF(AND(AK23=0,AK24=0,AK25=0,AK26=0,AK27=0,AK28=0,AK29=0,AK30=0,AK31=0,AK32=0),"-",(IF((SUMIFS(cb_curr!$E:$E,cb_curr!$A:$A,AI23,cb_curr!$B:$B,"USD"))=0,AJ22,(SUMIFS(cb_curr!$E:$E,cb_curr!$A:$A,AI23,cb_curr!$B:$B,"USD"))))))))</f>
        <v>-</v>
      </c>
      <c r="AK23" s="165">
        <f>SUMIFS(cb_curr!$E:$E,cb_curr!$A:$A,AI23,cb_curr!$B:$B,"USD")</f>
        <v>0</v>
      </c>
      <c r="AL23" s="165"/>
      <c r="AN23" s="153" t="str">
        <f t="shared" si="3"/>
        <v>20.05.2023</v>
      </c>
      <c r="AO23" s="82">
        <f t="shared" si="4"/>
        <v>0</v>
      </c>
      <c r="AQ23" s="153" t="str">
        <f t="shared" si="5"/>
        <v>20.06.2023</v>
      </c>
      <c r="AR23" s="82">
        <f t="shared" si="6"/>
        <v>0</v>
      </c>
      <c r="AT23" s="3" t="str">
        <f t="shared" si="0"/>
        <v>20.10.2023</v>
      </c>
      <c r="AU23" s="82">
        <f t="shared" si="7"/>
        <v>0</v>
      </c>
      <c r="AW23" s="3" t="str">
        <f t="shared" si="1"/>
        <v>20.11.2023</v>
      </c>
      <c r="AX23" s="82">
        <f t="shared" si="8"/>
        <v>0</v>
      </c>
      <c r="AZ23" s="3" t="str">
        <f t="shared" si="2"/>
        <v>20.12.2023</v>
      </c>
      <c r="BA23" s="82">
        <f t="shared" si="9"/>
        <v>0</v>
      </c>
    </row>
    <row r="24" spans="2:53" x14ac:dyDescent="0.25">
      <c r="B24" s="3" t="str">
        <f>CONCATENATE(Техничка!B25,Техничка!C25,Техничка!D25)</f>
        <v>21.01.2023</v>
      </c>
      <c r="C24" s="82" t="str">
        <f>IF(AND((IF(SUMIFS(cb_curr!$E:$E,cb_curr!$A:$A,B24,cb_curr!$B:$B,"USD")&lt;&gt;0,1,0)=0),(OR(WEEKDAY(B24,2)=7,WEEKDAY(B24,2)=1))),C23,((IF(AND(D24=0,D25=0,D26=0,D27=0,D28=0,D29=0,D30=0,D31=0,D32=0,D33=0),"-",(IF((SUMIFS(cb_curr!$E:$E,cb_curr!$A:$A,B24,cb_curr!$B:$B,"USD"))=0,C23,(SUMIFS(cb_curr!$E:$E,cb_curr!$A:$A,B24,cb_curr!$B:$B,"USD"))))))))</f>
        <v>-</v>
      </c>
      <c r="D24" s="165">
        <f>SUMIFS(cb_curr!$E:$E,cb_curr!$A:$A,B24,cb_curr!$B:$B,"USD")</f>
        <v>0</v>
      </c>
      <c r="E24" s="3" t="str">
        <f>CONCATENATE(Техничка!O25,Техничка!P25,Техничка!Q25)</f>
        <v>21.02.2023</v>
      </c>
      <c r="F24" s="82" t="str">
        <f>IF(AND((IF(SUMIFS(cb_curr!$E:$E,cb_curr!$A:$A,E24,cb_curr!$B:$B,"USD")&lt;&gt;0,1,0)=0),(OR(WEEKDAY(E24,2)=7,WEEKDAY(E24,2)=1))),F23,((IF(AND(G24=0,G25=0,G26=0,G27=0,G28=0,G29=0,G30=0,G31=0,G32=0,G33=0),"-",(IF((SUMIFS(cb_curr!$E:$E,cb_curr!$A:$A,E24,cb_curr!$B:$B,"USD"))=0,F23,(SUMIFS(cb_curr!$E:$E,cb_curr!$A:$A,E24,cb_curr!$B:$B,"USD"))))))))</f>
        <v>-</v>
      </c>
      <c r="G24" s="165">
        <f>SUMIFS(cb_curr!$E:$E,cb_curr!$A:$A,E24,cb_curr!$B:$B,"USD")</f>
        <v>0</v>
      </c>
      <c r="H24" s="3" t="str">
        <f>CONCATENATE(Техничка!S25,Техничка!T25,Техничка!U25)</f>
        <v>21.03.2023</v>
      </c>
      <c r="I24" s="82" t="str">
        <f>IF(AND((IF(SUMIFS(cb_curr!$E:$E,cb_curr!$A:$A,H24,cb_curr!$B:$B,"USD")&lt;&gt;0,1,0)=0),(OR(WEEKDAY(H24,2)=7,WEEKDAY(H24,2)=1))),I23,((IF(AND(J24=0,J25=0,J26=0,J27=0,J28=0,J29=0,J30=0,J31=0,J32=0,J33=0),"-",(IF((SUMIFS(cb_curr!$E:$E,cb_curr!$A:$A,H24,cb_curr!$B:$B,"USD"))=0,I23,(SUMIFS(cb_curr!$E:$E,cb_curr!$A:$A,H24,cb_curr!$B:$B,"USD"))))))))</f>
        <v>-</v>
      </c>
      <c r="J24" s="165">
        <f>SUMIFS(cb_curr!$E:$E,cb_curr!$A:$A,H24,cb_curr!$B:$B,"USD")</f>
        <v>0</v>
      </c>
      <c r="K24" s="3" t="str">
        <f>CONCATENATE(Техничка!W25,Техничка!X25,Техничка!Y25)</f>
        <v>21.04.2023</v>
      </c>
      <c r="L24" s="82" t="str">
        <f>IF(AND((IF(SUMIFS(cb_curr!$E:$E,cb_curr!$A:$A,K24,cb_curr!$B:$B,"USD")&lt;&gt;0,1,0)=0),(OR(WEEKDAY(K24,2)=7,WEEKDAY(K24,2)=1))),L23,((IF(AND(M24=0,M25=0,M26=0,M27=0,M28=0,M29=0,M30=0,M31=0,M32=0,M33=0),"-",(IF((SUMIFS(cb_curr!$E:$E,cb_curr!$A:$A,K24,cb_curr!$B:$B,"USD"))=0,L23,(SUMIFS(cb_curr!$E:$E,cb_curr!$A:$A,K24,cb_curr!$B:$B,"USD"))))))))</f>
        <v>-</v>
      </c>
      <c r="M24" s="165">
        <f>SUMIFS(cb_curr!$E:$E,cb_curr!$A:$A,K24,cb_curr!$B:$B,"USD")</f>
        <v>0</v>
      </c>
      <c r="N24" s="3" t="str">
        <f>CONCATENATE(Техничка!AA25,Техничка!AB25,Техничка!AC25)</f>
        <v>21.05.2023</v>
      </c>
      <c r="O24" s="82" t="str">
        <f>IF(AND((IF(SUMIFS(cb_curr!$E:$E,cb_curr!$A:$A,N24,cb_curr!$B:$B,"USD")&lt;&gt;0,1,0)=0),(OR(WEEKDAY(N24,2)=7,WEEKDAY(N24,2)=1))),O23,((IF(AND(P24=0,P25=0,P26=0,P27=0,P28=0,P29=0,P30=0,P31=0,P32=0,P33=0),"-",(IF((SUMIFS(cb_curr!$E:$E,cb_curr!$A:$A,N24,cb_curr!$B:$B,"USD"))=0,O23,(SUMIFS(cb_curr!$E:$E,cb_curr!$A:$A,N24,cb_curr!$B:$B,"USD"))))))))</f>
        <v>-</v>
      </c>
      <c r="P24" s="165">
        <f>SUMIFS(cb_curr!$E:$E,cb_curr!$A:$A,N24,cb_curr!$B:$B,"USD")</f>
        <v>0</v>
      </c>
      <c r="Q24" s="3" t="str">
        <f>CONCATENATE(Техничка!AE25,Техничка!AF25,Техничка!AG25)</f>
        <v>21.06.2023</v>
      </c>
      <c r="R24" s="82" t="str">
        <f>IF(AND((IF(SUMIFS(cb_curr!$E:$E,cb_curr!$A:$A,Q24,cb_curr!$B:$B,"USD")&lt;&gt;0,1,0)=0),(OR(WEEKDAY(Q24,2)=7,WEEKDAY(Q24,2)=1))),R23,((IF(AND(S24=0,S25=0,S26=0,S27=0,S28=0,S29=0,S30=0,S31=0,S32=0,S33=0),"-",(IF((SUMIFS(cb_curr!$E:$E,cb_curr!$A:$A,Q24,cb_curr!$B:$B,"USD"))=0,R23,(SUMIFS(cb_curr!$E:$E,cb_curr!$A:$A,Q24,cb_curr!$B:$B,"USD"))))))))</f>
        <v>-</v>
      </c>
      <c r="S24" s="165">
        <f>SUMIFS(cb_curr!$E:$E,cb_curr!$A:$A,Q24,cb_curr!$B:$B,"USD")</f>
        <v>0</v>
      </c>
      <c r="T24" s="3" t="str">
        <f>CONCATENATE(Техничка!AI25,Техничка!AJ25,Техничка!AK25)</f>
        <v>21.07.2023</v>
      </c>
      <c r="U24" s="82" t="str">
        <f>IF(AND((IF(SUMIFS(cb_curr!$E:$E,cb_curr!$A:$A,T24,cb_curr!$B:$B,"USD")&lt;&gt;0,1,0)=0),(OR(WEEKDAY(T24,2)=7,WEEKDAY(T24,2)=1))),U23,((IF(AND(V24=0,V25=0,V26=0,V27=0,V28=0,V29=0,V30=0,V31=0,V32=0,V33=0),"-",(IF((SUMIFS(cb_curr!$E:$E,cb_curr!$A:$A,T24,cb_curr!$B:$B,"USD"))=0,U23,(SUMIFS(cb_curr!$E:$E,cb_curr!$A:$A,T24,cb_curr!$B:$B,"USD"))))))))</f>
        <v>-</v>
      </c>
      <c r="V24" s="165">
        <f>SUMIFS(cb_curr!$E:$E,cb_curr!$A:$A,T24,cb_curr!$B:$B,"USD")</f>
        <v>0</v>
      </c>
      <c r="W24" s="3" t="str">
        <f>CONCATENATE(Техничка!AQ25,Техничка!AR25,Техничка!AS25)</f>
        <v>21.08.2023</v>
      </c>
      <c r="X24" s="82" t="str">
        <f>IF(AND((IF(SUMIFS(cb_curr!$E:$E,cb_curr!$A:$A,W24,cb_curr!$B:$B,"USD")&lt;&gt;0,1,0)=0),(OR(WEEKDAY(W24,2)=7,WEEKDAY(W24,2)=1))),X23,((IF(AND(Y24=0,Y25=0,Y26=0,Y27=0,Y28=0,Y29=0,Y30=0,Y31=0,Y32=0,Y33=0),"-",(IF((SUMIFS(cb_curr!$E:$E,cb_curr!$A:$A,W24,cb_curr!$B:$B,"USD"))=0,X23,(SUMIFS(cb_curr!$E:$E,cb_curr!$A:$A,W24,cb_curr!$B:$B,"USD"))))))))</f>
        <v>-</v>
      </c>
      <c r="Y24" s="165">
        <f>SUMIFS(cb_curr!$E:$E,cb_curr!$A:$A,W24,cb_curr!$B:$B,"USD")</f>
        <v>0</v>
      </c>
      <c r="Z24" s="3" t="str">
        <f>CONCATENATE(Техничка!AU25,Техничка!AV25,Техничка!AW25)</f>
        <v>21.09.2023</v>
      </c>
      <c r="AA24" s="82" t="str">
        <f>IF(AND((IF(SUMIFS(cb_curr!$E:$E,cb_curr!$A:$A,Z24,cb_curr!$B:$B,"USD")&lt;&gt;0,1,0)=0),(OR(WEEKDAY(Z24,2)=7,WEEKDAY(Z24,2)=1))),AA23,((IF(AND(AB24=0,AB25=0,AB26=0,AB27=0,AB28=0,AB29=0,AB30=0,AB31=0,AB32=0,AB33=0),"-",(IF((SUMIFS(cb_curr!$E:$E,cb_curr!$A:$A,Z24,cb_curr!$B:$B,"USD"))=0,AA23,(SUMIFS(cb_curr!$E:$E,cb_curr!$A:$A,Z24,cb_curr!$B:$B,"USD"))))))))</f>
        <v>-</v>
      </c>
      <c r="AB24" s="165">
        <f>SUMIFS(cb_curr!$E:$E,cb_curr!$A:$A,Z24,cb_curr!$B:$B,"USD")</f>
        <v>0</v>
      </c>
      <c r="AC24" s="3" t="str">
        <f>CONCATENATE(Техничка!AY25,Техничка!AZ25,Техничка!BA25)</f>
        <v>21.10.2023</v>
      </c>
      <c r="AD24" s="82" t="str">
        <f>IF(AND((IF(SUMIFS(cb_curr!$E:$E,cb_curr!$A:$A,AC24,cb_curr!$B:$B,"USD")&lt;&gt;0,1,0)=0),(OR(WEEKDAY(AC24,2)=7,WEEKDAY(AC24,2)=1))),AD23,((IF(AND(AE24=0,AE25=0,AE26=0,AE27=0,AE28=0,AE29=0,AE30=0,AE31=0,AE32=0,AE33=0),"-",(IF((SUMIFS(cb_curr!$E:$E,cb_curr!$A:$A,AC24,cb_curr!$B:$B,"USD"))=0,AD23,(SUMIFS(cb_curr!$E:$E,cb_curr!$A:$A,AC24,cb_curr!$B:$B,"USD"))))))))</f>
        <v>-</v>
      </c>
      <c r="AE24" s="165">
        <f>SUMIFS(cb_curr!$E:$E,cb_curr!$A:$A,AC24,cb_curr!$B:$B,"USD")</f>
        <v>0</v>
      </c>
      <c r="AF24" s="3" t="str">
        <f>CONCATENATE(Техничка!BC25,Техничка!BD25,Техничка!BE25)</f>
        <v>21.11.2023</v>
      </c>
      <c r="AG24" s="82" t="str">
        <f>IF(AND((IF(SUMIFS(cb_curr!$E:$E,cb_curr!$A:$A,AF24,cb_curr!$B:$B,"USD")&lt;&gt;0,1,0)=0),(OR(WEEKDAY(AF24,2)=7,WEEKDAY(AF24,2)=1))),AG23,((IF(AND(AH24=0,AH25=0,AH26=0,AH27=0,AH28=0,AH29=0,AH30=0,AH31=0,AH32=0,AH33=0),"-",(IF((SUMIFS(cb_curr!$E:$E,cb_curr!$A:$A,AF24,cb_curr!$B:$B,"USD"))=0,AG23,(SUMIFS(cb_curr!$E:$E,cb_curr!$A:$A,AF24,cb_curr!$B:$B,"USD"))))))))</f>
        <v>-</v>
      </c>
      <c r="AH24" s="165">
        <f>SUMIFS(cb_curr!$E:$E,cb_curr!$A:$A,AF24,cb_curr!$B:$B,"USD")</f>
        <v>0</v>
      </c>
      <c r="AI24" s="3" t="str">
        <f>CONCATENATE(Техничка!BG25,Техничка!BH25,Техничка!BI25)</f>
        <v>21.12.2023</v>
      </c>
      <c r="AJ24" s="82" t="str">
        <f>IF(AND((IF(SUMIFS(cb_curr!$E:$E,cb_curr!$A:$A,AI24,cb_curr!$B:$B,"USD")&lt;&gt;0,1,0)=0),(OR(WEEKDAY(AI24,2)=7,WEEKDAY(AI24,2)=1))),AJ23,((IF(AND(AK24=0,AK25=0,AK26=0,AK27=0,AK28=0,AK29=0,AK30=0,AK31=0,AK32=0,AK33=0),"-",(IF((SUMIFS(cb_curr!$E:$E,cb_curr!$A:$A,AI24,cb_curr!$B:$B,"USD"))=0,AJ23,(SUMIFS(cb_curr!$E:$E,cb_curr!$A:$A,AI24,cb_curr!$B:$B,"USD"))))))))</f>
        <v>-</v>
      </c>
      <c r="AK24" s="165">
        <f>SUMIFS(cb_curr!$E:$E,cb_curr!$A:$A,AI24,cb_curr!$B:$B,"USD")</f>
        <v>0</v>
      </c>
      <c r="AL24" s="165"/>
      <c r="AN24" s="153" t="str">
        <f t="shared" si="3"/>
        <v>21.05.2023</v>
      </c>
      <c r="AO24" s="82">
        <f t="shared" si="4"/>
        <v>0</v>
      </c>
      <c r="AQ24" s="153" t="str">
        <f t="shared" si="5"/>
        <v>21.06.2023</v>
      </c>
      <c r="AR24" s="82">
        <f t="shared" si="6"/>
        <v>0</v>
      </c>
      <c r="AT24" s="3" t="str">
        <f t="shared" si="0"/>
        <v>21.10.2023</v>
      </c>
      <c r="AU24" s="82">
        <f t="shared" si="7"/>
        <v>0</v>
      </c>
      <c r="AW24" s="3" t="str">
        <f t="shared" si="1"/>
        <v>21.11.2023</v>
      </c>
      <c r="AX24" s="82">
        <f t="shared" si="8"/>
        <v>0</v>
      </c>
      <c r="AZ24" s="3" t="str">
        <f t="shared" si="2"/>
        <v>21.12.2023</v>
      </c>
      <c r="BA24" s="82">
        <f t="shared" si="9"/>
        <v>0</v>
      </c>
    </row>
    <row r="25" spans="2:53" x14ac:dyDescent="0.25">
      <c r="B25" s="3" t="str">
        <f>CONCATENATE(Техничка!B26,Техничка!C26,Техничка!D26)</f>
        <v>22.01.2023</v>
      </c>
      <c r="C25" s="82" t="str">
        <f>IF(AND((IF(SUMIFS(cb_curr!$E:$E,cb_curr!$A:$A,B25,cb_curr!$B:$B,"USD")&lt;&gt;0,1,0)=0),(OR(WEEKDAY(B25,2)=7,WEEKDAY(B25,2)=1))),C24,((IF(AND(D25=0,D26=0,D27=0,D28=0,D29=0,D30=0,D31=0,D32=0,D33=0,D34=0),"-",(IF((SUMIFS(cb_curr!$E:$E,cb_curr!$A:$A,B25,cb_curr!$B:$B,"USD"))=0,C24,(SUMIFS(cb_curr!$E:$E,cb_curr!$A:$A,B25,cb_curr!$B:$B,"USD"))))))))</f>
        <v>-</v>
      </c>
      <c r="D25" s="165">
        <f>SUMIFS(cb_curr!$E:$E,cb_curr!$A:$A,B25,cb_curr!$B:$B,"USD")</f>
        <v>0</v>
      </c>
      <c r="E25" s="3" t="str">
        <f>CONCATENATE(Техничка!O26,Техничка!P26,Техничка!Q26)</f>
        <v>22.02.2023</v>
      </c>
      <c r="F25" s="82" t="str">
        <f>IF(AND((IF(SUMIFS(cb_curr!$E:$E,cb_curr!$A:$A,E25,cb_curr!$B:$B,"USD")&lt;&gt;0,1,0)=0),(OR(WEEKDAY(E25,2)=7,WEEKDAY(E25,2)=1))),F24,((IF(AND(G25=0,G26=0,G27=0,G28=0,G29=0,G30=0,G31=0,G32=0,G33=0,G34=0),"-",(IF((SUMIFS(cb_curr!$E:$E,cb_curr!$A:$A,E25,cb_curr!$B:$B,"USD"))=0,F24,(SUMIFS(cb_curr!$E:$E,cb_curr!$A:$A,E25,cb_curr!$B:$B,"USD"))))))))</f>
        <v>-</v>
      </c>
      <c r="G25" s="165">
        <f>SUMIFS(cb_curr!$E:$E,cb_curr!$A:$A,E25,cb_curr!$B:$B,"USD")</f>
        <v>0</v>
      </c>
      <c r="H25" s="3" t="str">
        <f>CONCATENATE(Техничка!S26,Техничка!T26,Техничка!U26)</f>
        <v>22.03.2023</v>
      </c>
      <c r="I25" s="82" t="str">
        <f>IF(AND((IF(SUMIFS(cb_curr!$E:$E,cb_curr!$A:$A,H25,cb_curr!$B:$B,"USD")&lt;&gt;0,1,0)=0),(OR(WEEKDAY(H25,2)=7,WEEKDAY(H25,2)=1))),I24,((IF(AND(J25=0,J26=0,J27=0,J28=0,J29=0,J30=0,J31=0,J32=0,J33=0,J34=0),"-",(IF((SUMIFS(cb_curr!$E:$E,cb_curr!$A:$A,H25,cb_curr!$B:$B,"USD"))=0,I24,(SUMIFS(cb_curr!$E:$E,cb_curr!$A:$A,H25,cb_curr!$B:$B,"USD"))))))))</f>
        <v>-</v>
      </c>
      <c r="J25" s="165">
        <f>SUMIFS(cb_curr!$E:$E,cb_curr!$A:$A,H25,cb_curr!$B:$B,"USD")</f>
        <v>0</v>
      </c>
      <c r="K25" s="3" t="str">
        <f>CONCATENATE(Техничка!W26,Техничка!X26,Техничка!Y26)</f>
        <v>22.04.2023</v>
      </c>
      <c r="L25" s="82" t="str">
        <f>IF(AND((IF(SUMIFS(cb_curr!$E:$E,cb_curr!$A:$A,K25,cb_curr!$B:$B,"USD")&lt;&gt;0,1,0)=0),(OR(WEEKDAY(K25,2)=7,WEEKDAY(K25,2)=1))),L24,((IF(AND(M25=0,M26=0,M27=0,M28=0,M29=0,M30=0,M31=0,M32=0,M33=0,M34=0),"-",(IF((SUMIFS(cb_curr!$E:$E,cb_curr!$A:$A,K25,cb_curr!$B:$B,"USD"))=0,L24,(SUMIFS(cb_curr!$E:$E,cb_curr!$A:$A,K25,cb_curr!$B:$B,"USD"))))))))</f>
        <v>-</v>
      </c>
      <c r="M25" s="165">
        <f>SUMIFS(cb_curr!$E:$E,cb_curr!$A:$A,K25,cb_curr!$B:$B,"USD")</f>
        <v>0</v>
      </c>
      <c r="N25" s="3" t="str">
        <f>CONCATENATE(Техничка!AA26,Техничка!AB26,Техничка!AC26)</f>
        <v>22.05.2023</v>
      </c>
      <c r="O25" s="82" t="str">
        <f>IF(AND((IF(SUMIFS(cb_curr!$E:$E,cb_curr!$A:$A,N25,cb_curr!$B:$B,"USD")&lt;&gt;0,1,0)=0),(OR(WEEKDAY(N25,2)=7,WEEKDAY(N25,2)=1))),O24,((IF(AND(P25=0,P26=0,P27=0,P28=0,P29=0,P30=0,P31=0,P32=0,P33=0,P34=0),"-",(IF((SUMIFS(cb_curr!$E:$E,cb_curr!$A:$A,N25,cb_curr!$B:$B,"USD"))=0,O24,(SUMIFS(cb_curr!$E:$E,cb_curr!$A:$A,N25,cb_curr!$B:$B,"USD"))))))))</f>
        <v>-</v>
      </c>
      <c r="P25" s="165">
        <f>SUMIFS(cb_curr!$E:$E,cb_curr!$A:$A,N25,cb_curr!$B:$B,"USD")</f>
        <v>0</v>
      </c>
      <c r="Q25" s="3" t="str">
        <f>CONCATENATE(Техничка!AE26,Техничка!AF26,Техничка!AG26)</f>
        <v>22.06.2023</v>
      </c>
      <c r="R25" s="82" t="str">
        <f>IF(AND((IF(SUMIFS(cb_curr!$E:$E,cb_curr!$A:$A,Q25,cb_curr!$B:$B,"USD")&lt;&gt;0,1,0)=0),(OR(WEEKDAY(Q25,2)=7,WEEKDAY(Q25,2)=1))),R24,((IF(AND(S25=0,S26=0,S27=0,S28=0,S29=0,S30=0,S31=0,S32=0,S33=0,S34=0),"-",(IF((SUMIFS(cb_curr!$E:$E,cb_curr!$A:$A,Q25,cb_curr!$B:$B,"USD"))=0,R24,(SUMIFS(cb_curr!$E:$E,cb_curr!$A:$A,Q25,cb_curr!$B:$B,"USD"))))))))</f>
        <v>-</v>
      </c>
      <c r="S25" s="165">
        <f>SUMIFS(cb_curr!$E:$E,cb_curr!$A:$A,Q25,cb_curr!$B:$B,"USD")</f>
        <v>0</v>
      </c>
      <c r="T25" s="3" t="str">
        <f>CONCATENATE(Техничка!AI26,Техничка!AJ26,Техничка!AK26)</f>
        <v>22.07.2023</v>
      </c>
      <c r="U25" s="82" t="str">
        <f>IF(AND((IF(SUMIFS(cb_curr!$E:$E,cb_curr!$A:$A,T25,cb_curr!$B:$B,"USD")&lt;&gt;0,1,0)=0),(OR(WEEKDAY(T25,2)=7,WEEKDAY(T25,2)=1))),U24,((IF(AND(V25=0,V26=0,V27=0,V28=0,V29=0,V30=0,V31=0,V32=0,V33=0,V34=0),"-",(IF((SUMIFS(cb_curr!$E:$E,cb_curr!$A:$A,T25,cb_curr!$B:$B,"USD"))=0,U24,(SUMIFS(cb_curr!$E:$E,cb_curr!$A:$A,T25,cb_curr!$B:$B,"USD"))))))))</f>
        <v>-</v>
      </c>
      <c r="V25" s="165">
        <f>SUMIFS(cb_curr!$E:$E,cb_curr!$A:$A,T25,cb_curr!$B:$B,"USD")</f>
        <v>0</v>
      </c>
      <c r="W25" s="3" t="str">
        <f>CONCATENATE(Техничка!AQ26,Техничка!AR26,Техничка!AS26)</f>
        <v>22.08.2023</v>
      </c>
      <c r="X25" s="82" t="str">
        <f>IF(AND((IF(SUMIFS(cb_curr!$E:$E,cb_curr!$A:$A,W25,cb_curr!$B:$B,"USD")&lt;&gt;0,1,0)=0),(OR(WEEKDAY(W25,2)=7,WEEKDAY(W25,2)=1))),X24,((IF(AND(Y25=0,Y26=0,Y27=0,Y28=0,Y29=0,Y30=0,Y31=0,Y32=0,Y33=0,Y34=0),"-",(IF((SUMIFS(cb_curr!$E:$E,cb_curr!$A:$A,W25,cb_curr!$B:$B,"USD"))=0,X24,(SUMIFS(cb_curr!$E:$E,cb_curr!$A:$A,W25,cb_curr!$B:$B,"USD"))))))))</f>
        <v>-</v>
      </c>
      <c r="Y25" s="165">
        <f>SUMIFS(cb_curr!$E:$E,cb_curr!$A:$A,W25,cb_curr!$B:$B,"USD")</f>
        <v>0</v>
      </c>
      <c r="Z25" s="3" t="str">
        <f>CONCATENATE(Техничка!AU26,Техничка!AV26,Техничка!AW26)</f>
        <v>22.09.2023</v>
      </c>
      <c r="AA25" s="82" t="str">
        <f>IF(AND((IF(SUMIFS(cb_curr!$E:$E,cb_curr!$A:$A,Z25,cb_curr!$B:$B,"USD")&lt;&gt;0,1,0)=0),(OR(WEEKDAY(Z25,2)=7,WEEKDAY(Z25,2)=1))),AA24,((IF(AND(AB25=0,AB26=0,AB27=0,AB28=0,AB29=0,AB30=0,AB31=0,AB32=0,AB33=0,AB34=0),"-",(IF((SUMIFS(cb_curr!$E:$E,cb_curr!$A:$A,Z25,cb_curr!$B:$B,"USD"))=0,AA24,(SUMIFS(cb_curr!$E:$E,cb_curr!$A:$A,Z25,cb_curr!$B:$B,"USD"))))))))</f>
        <v>-</v>
      </c>
      <c r="AB25" s="165">
        <f>SUMIFS(cb_curr!$E:$E,cb_curr!$A:$A,Z25,cb_curr!$B:$B,"USD")</f>
        <v>0</v>
      </c>
      <c r="AC25" s="3" t="str">
        <f>CONCATENATE(Техничка!AY26,Техничка!AZ26,Техничка!BA26)</f>
        <v>22.10.2023</v>
      </c>
      <c r="AD25" s="82" t="str">
        <f>IF(AND((IF(SUMIFS(cb_curr!$E:$E,cb_curr!$A:$A,AC25,cb_curr!$B:$B,"USD")&lt;&gt;0,1,0)=0),(OR(WEEKDAY(AC25,2)=7,WEEKDAY(AC25,2)=1))),AD24,((IF(AND(AE25=0,AE26=0,AE27=0,AE28=0,AE29=0,AE30=0,AE31=0,AE32=0,AE33=0,AE34=0),"-",(IF((SUMIFS(cb_curr!$E:$E,cb_curr!$A:$A,AC25,cb_curr!$B:$B,"USD"))=0,AD24,(SUMIFS(cb_curr!$E:$E,cb_curr!$A:$A,AC25,cb_curr!$B:$B,"USD"))))))))</f>
        <v>-</v>
      </c>
      <c r="AE25" s="165">
        <f>SUMIFS(cb_curr!$E:$E,cb_curr!$A:$A,AC25,cb_curr!$B:$B,"USD")</f>
        <v>0</v>
      </c>
      <c r="AF25" s="3" t="str">
        <f>CONCATENATE(Техничка!BC26,Техничка!BD26,Техничка!BE26)</f>
        <v>22.11.2023</v>
      </c>
      <c r="AG25" s="82" t="str">
        <f>IF(AND((IF(SUMIFS(cb_curr!$E:$E,cb_curr!$A:$A,AF25,cb_curr!$B:$B,"USD")&lt;&gt;0,1,0)=0),(OR(WEEKDAY(AF25,2)=7,WEEKDAY(AF25,2)=1))),AG24,((IF(AND(AH25=0,AH26=0,AH27=0,AH28=0,AH29=0,AH30=0,AH31=0,AH32=0,AH33=0,AH34=0),"-",(IF((SUMIFS(cb_curr!$E:$E,cb_curr!$A:$A,AF25,cb_curr!$B:$B,"USD"))=0,AG24,(SUMIFS(cb_curr!$E:$E,cb_curr!$A:$A,AF25,cb_curr!$B:$B,"USD"))))))))</f>
        <v>-</v>
      </c>
      <c r="AH25" s="165">
        <f>SUMIFS(cb_curr!$E:$E,cb_curr!$A:$A,AF25,cb_curr!$B:$B,"USD")</f>
        <v>0</v>
      </c>
      <c r="AI25" s="3" t="str">
        <f>CONCATENATE(Техничка!BG26,Техничка!BH26,Техничка!BI26)</f>
        <v>22.12.2023</v>
      </c>
      <c r="AJ25" s="82" t="str">
        <f>IF(AND((IF(SUMIFS(cb_curr!$E:$E,cb_curr!$A:$A,AI25,cb_curr!$B:$B,"USD")&lt;&gt;0,1,0)=0),(OR(WEEKDAY(AI25,2)=7,WEEKDAY(AI25,2)=1))),AJ24,((IF(AND(AK25=0,AK26=0,AK27=0,AK28=0,AK29=0,AK30=0,AK31=0,AK32=0,AK33=0,AK34=0),"-",(IF((SUMIFS(cb_curr!$E:$E,cb_curr!$A:$A,AI25,cb_curr!$B:$B,"USD"))=0,AJ24,(SUMIFS(cb_curr!$E:$E,cb_curr!$A:$A,AI25,cb_curr!$B:$B,"USD"))))))))</f>
        <v>-</v>
      </c>
      <c r="AK25" s="165">
        <f>SUMIFS(cb_curr!$E:$E,cb_curr!$A:$A,AI25,cb_curr!$B:$B,"USD")</f>
        <v>0</v>
      </c>
      <c r="AL25" s="165"/>
      <c r="AN25" s="153" t="str">
        <f t="shared" si="3"/>
        <v>22.05.2023</v>
      </c>
      <c r="AO25" s="82">
        <f t="shared" si="4"/>
        <v>0</v>
      </c>
      <c r="AQ25" s="153" t="str">
        <f t="shared" si="5"/>
        <v>22.06.2023</v>
      </c>
      <c r="AR25" s="82">
        <f t="shared" si="6"/>
        <v>0</v>
      </c>
      <c r="AT25" s="3" t="str">
        <f t="shared" si="0"/>
        <v>22.10.2023</v>
      </c>
      <c r="AU25" s="82">
        <f t="shared" si="7"/>
        <v>0</v>
      </c>
      <c r="AW25" s="3" t="str">
        <f t="shared" si="1"/>
        <v>22.11.2023</v>
      </c>
      <c r="AX25" s="82">
        <f t="shared" si="8"/>
        <v>0</v>
      </c>
      <c r="AZ25" s="3" t="str">
        <f t="shared" si="2"/>
        <v>22.12.2023</v>
      </c>
      <c r="BA25" s="82">
        <f t="shared" si="9"/>
        <v>0</v>
      </c>
    </row>
    <row r="26" spans="2:53" x14ac:dyDescent="0.25">
      <c r="B26" s="3" t="str">
        <f>CONCATENATE(Техничка!B27,Техничка!C27,Техничка!D27)</f>
        <v>23.01.2023</v>
      </c>
      <c r="C26" s="82" t="str">
        <f>IF(AND((IF(SUMIFS(cb_curr!$E:$E,cb_curr!$A:$A,B26,cb_curr!$B:$B,"USD")&lt;&gt;0,1,0)=0),(OR(WEEKDAY(B26,2)=7,WEEKDAY(B26,2)=1))),C25,((IF(AND(D26=0,D27=0,D28=0,D29=0,D30=0,D31=0,D32=0,D33=0,D34=0,D35=0),"-",(IF((SUMIFS(cb_curr!$E:$E,cb_curr!$A:$A,B26,cb_curr!$B:$B,"USD"))=0,C25,(SUMIFS(cb_curr!$E:$E,cb_curr!$A:$A,B26,cb_curr!$B:$B,"USD"))))))))</f>
        <v>-</v>
      </c>
      <c r="D26" s="165">
        <f>SUMIFS(cb_curr!$E:$E,cb_curr!$A:$A,B26,cb_curr!$B:$B,"USD")</f>
        <v>0</v>
      </c>
      <c r="E26" s="3" t="str">
        <f>CONCATENATE(Техничка!O27,Техничка!P27,Техничка!Q27)</f>
        <v>23.02.2023</v>
      </c>
      <c r="F26" s="82" t="str">
        <f>IF(AND((IF(SUMIFS(cb_curr!$E:$E,cb_curr!$A:$A,E26,cb_curr!$B:$B,"USD")&lt;&gt;0,1,0)=0),(OR(WEEKDAY(E26,2)=7,WEEKDAY(E26,2)=1))),F25,((IF(AND(G26=0,G27=0,G28=0,G29=0,G30=0,G31=0,G32=0,G33=0,G34=0,G35=0),"-",(IF((SUMIFS(cb_curr!$E:$E,cb_curr!$A:$A,E26,cb_curr!$B:$B,"USD"))=0,F25,(SUMIFS(cb_curr!$E:$E,cb_curr!$A:$A,E26,cb_curr!$B:$B,"USD"))))))))</f>
        <v>-</v>
      </c>
      <c r="G26" s="165">
        <f>SUMIFS(cb_curr!$E:$E,cb_curr!$A:$A,E26,cb_curr!$B:$B,"USD")</f>
        <v>0</v>
      </c>
      <c r="H26" s="3" t="str">
        <f>CONCATENATE(Техничка!S27,Техничка!T27,Техничка!U27)</f>
        <v>23.03.2023</v>
      </c>
      <c r="I26" s="82" t="str">
        <f>IF(AND((IF(SUMIFS(cb_curr!$E:$E,cb_curr!$A:$A,H26,cb_curr!$B:$B,"USD")&lt;&gt;0,1,0)=0),(OR(WEEKDAY(H26,2)=7,WEEKDAY(H26,2)=1))),I25,((IF(AND(J26=0,J27=0,J28=0,J29=0,J30=0,J31=0,J32=0,J33=0,J34=0,J35=0),"-",(IF((SUMIFS(cb_curr!$E:$E,cb_curr!$A:$A,H26,cb_curr!$B:$B,"USD"))=0,I25,(SUMIFS(cb_curr!$E:$E,cb_curr!$A:$A,H26,cb_curr!$B:$B,"USD"))))))))</f>
        <v>-</v>
      </c>
      <c r="J26" s="165">
        <f>SUMIFS(cb_curr!$E:$E,cb_curr!$A:$A,H26,cb_curr!$B:$B,"USD")</f>
        <v>0</v>
      </c>
      <c r="K26" s="3" t="str">
        <f>CONCATENATE(Техничка!W27,Техничка!X27,Техничка!Y27)</f>
        <v>23.04.2023</v>
      </c>
      <c r="L26" s="82" t="str">
        <f>IF(AND((IF(SUMIFS(cb_curr!$E:$E,cb_curr!$A:$A,K26,cb_curr!$B:$B,"USD")&lt;&gt;0,1,0)=0),(OR(WEEKDAY(K26,2)=7,WEEKDAY(K26,2)=1))),L25,((IF(AND(M26=0,M27=0,M28=0,M29=0,M30=0,M31=0,M32=0,M33=0,M34=0,M35=0),"-",(IF((SUMIFS(cb_curr!$E:$E,cb_curr!$A:$A,K26,cb_curr!$B:$B,"USD"))=0,L25,(SUMIFS(cb_curr!$E:$E,cb_curr!$A:$A,K26,cb_curr!$B:$B,"USD"))))))))</f>
        <v>-</v>
      </c>
      <c r="M26" s="165">
        <f>SUMIFS(cb_curr!$E:$E,cb_curr!$A:$A,K26,cb_curr!$B:$B,"USD")</f>
        <v>0</v>
      </c>
      <c r="N26" s="3" t="str">
        <f>CONCATENATE(Техничка!AA27,Техничка!AB27,Техничка!AC27)</f>
        <v>23.05.2023</v>
      </c>
      <c r="O26" s="82" t="str">
        <f>IF(AND((IF(SUMIFS(cb_curr!$E:$E,cb_curr!$A:$A,N26,cb_curr!$B:$B,"USD")&lt;&gt;0,1,0)=0),(OR(WEEKDAY(N26,2)=7,WEEKDAY(N26,2)=1))),O25,((IF(AND(P26=0,P27=0,P28=0,P29=0,P30=0,P31=0,P32=0,P33=0,P34=0,P35=0),"-",(IF((SUMIFS(cb_curr!$E:$E,cb_curr!$A:$A,N26,cb_curr!$B:$B,"USD"))=0,O25,(SUMIFS(cb_curr!$E:$E,cb_curr!$A:$A,N26,cb_curr!$B:$B,"USD"))))))))</f>
        <v>-</v>
      </c>
      <c r="P26" s="165">
        <f>SUMIFS(cb_curr!$E:$E,cb_curr!$A:$A,N26,cb_curr!$B:$B,"USD")</f>
        <v>0</v>
      </c>
      <c r="Q26" s="3" t="str">
        <f>CONCATENATE(Техничка!AE27,Техничка!AF27,Техничка!AG27)</f>
        <v>23.06.2023</v>
      </c>
      <c r="R26" s="82" t="str">
        <f>IF(AND((IF(SUMIFS(cb_curr!$E:$E,cb_curr!$A:$A,Q26,cb_curr!$B:$B,"USD")&lt;&gt;0,1,0)=0),(OR(WEEKDAY(Q26,2)=7,WEEKDAY(Q26,2)=1))),R25,((IF(AND(S26=0,S27=0,S28=0,S29=0,S30=0,S31=0,S32=0,S33=0,S34=0,S35=0),"-",(IF((SUMIFS(cb_curr!$E:$E,cb_curr!$A:$A,Q26,cb_curr!$B:$B,"USD"))=0,R25,(SUMIFS(cb_curr!$E:$E,cb_curr!$A:$A,Q26,cb_curr!$B:$B,"USD"))))))))</f>
        <v>-</v>
      </c>
      <c r="S26" s="165">
        <f>SUMIFS(cb_curr!$E:$E,cb_curr!$A:$A,Q26,cb_curr!$B:$B,"USD")</f>
        <v>0</v>
      </c>
      <c r="T26" s="3" t="str">
        <f>CONCATENATE(Техничка!AI27,Техничка!AJ27,Техничка!AK27)</f>
        <v>23.07.2023</v>
      </c>
      <c r="U26" s="82" t="str">
        <f>IF(AND((IF(SUMIFS(cb_curr!$E:$E,cb_curr!$A:$A,T26,cb_curr!$B:$B,"USD")&lt;&gt;0,1,0)=0),(OR(WEEKDAY(T26,2)=7,WEEKDAY(T26,2)=1))),U25,((IF(AND(V26=0,V27=0,V28=0,V29=0,V30=0,V31=0,V32=0,V33=0,V34=0,V35=0),"-",(IF((SUMIFS(cb_curr!$E:$E,cb_curr!$A:$A,T26,cb_curr!$B:$B,"USD"))=0,U25,(SUMIFS(cb_curr!$E:$E,cb_curr!$A:$A,T26,cb_curr!$B:$B,"USD"))))))))</f>
        <v>-</v>
      </c>
      <c r="V26" s="165">
        <f>SUMIFS(cb_curr!$E:$E,cb_curr!$A:$A,T26,cb_curr!$B:$B,"USD")</f>
        <v>0</v>
      </c>
      <c r="W26" s="3" t="str">
        <f>CONCATENATE(Техничка!AQ27,Техничка!AR27,Техничка!AS27)</f>
        <v>23.08.2023</v>
      </c>
      <c r="X26" s="82" t="str">
        <f>IF(AND((IF(SUMIFS(cb_curr!$E:$E,cb_curr!$A:$A,W26,cb_curr!$B:$B,"USD")&lt;&gt;0,1,0)=0),(OR(WEEKDAY(W26,2)=7,WEEKDAY(W26,2)=1))),X25,((IF(AND(Y26=0,Y27=0,Y28=0,Y29=0,Y30=0,Y31=0,Y32=0,Y33=0,Y34=0,Y35=0),"-",(IF((SUMIFS(cb_curr!$E:$E,cb_curr!$A:$A,W26,cb_curr!$B:$B,"USD"))=0,X25,(SUMIFS(cb_curr!$E:$E,cb_curr!$A:$A,W26,cb_curr!$B:$B,"USD"))))))))</f>
        <v>-</v>
      </c>
      <c r="Y26" s="165">
        <f>SUMIFS(cb_curr!$E:$E,cb_curr!$A:$A,W26,cb_curr!$B:$B,"USD")</f>
        <v>0</v>
      </c>
      <c r="Z26" s="3" t="str">
        <f>CONCATENATE(Техничка!AU27,Техничка!AV27,Техничка!AW27)</f>
        <v>23.09.2023</v>
      </c>
      <c r="AA26" s="82" t="str">
        <f>IF(AND((IF(SUMIFS(cb_curr!$E:$E,cb_curr!$A:$A,Z26,cb_curr!$B:$B,"USD")&lt;&gt;0,1,0)=0),(OR(WEEKDAY(Z26,2)=7,WEEKDAY(Z26,2)=1))),AA25,((IF(AND(AB26=0,AB27=0,AB28=0,AB29=0,AB30=0,AB31=0,AB32=0,AB33=0,AB34=0,AB35=0),"-",(IF((SUMIFS(cb_curr!$E:$E,cb_curr!$A:$A,Z26,cb_curr!$B:$B,"USD"))=0,AA25,(SUMIFS(cb_curr!$E:$E,cb_curr!$A:$A,Z26,cb_curr!$B:$B,"USD"))))))))</f>
        <v>-</v>
      </c>
      <c r="AB26" s="165">
        <f>SUMIFS(cb_curr!$E:$E,cb_curr!$A:$A,Z26,cb_curr!$B:$B,"USD")</f>
        <v>0</v>
      </c>
      <c r="AC26" s="3" t="str">
        <f>CONCATENATE(Техничка!AY27,Техничка!AZ27,Техничка!BA27)</f>
        <v>23.10.2023</v>
      </c>
      <c r="AD26" s="82" t="str">
        <f>IF(AND((IF(SUMIFS(cb_curr!$E:$E,cb_curr!$A:$A,AC26,cb_curr!$B:$B,"USD")&lt;&gt;0,1,0)=0),(OR(WEEKDAY(AC26,2)=7,WEEKDAY(AC26,2)=1))),AD25,((IF(AND(AE26=0,AE27=0,AE28=0,AE29=0,AE30=0,AE31=0,AE32=0,AE33=0,AE34=0,AE35=0),"-",(IF((SUMIFS(cb_curr!$E:$E,cb_curr!$A:$A,AC26,cb_curr!$B:$B,"USD"))=0,AD25,(SUMIFS(cb_curr!$E:$E,cb_curr!$A:$A,AC26,cb_curr!$B:$B,"USD"))))))))</f>
        <v>-</v>
      </c>
      <c r="AE26" s="165">
        <f>SUMIFS(cb_curr!$E:$E,cb_curr!$A:$A,AC26,cb_curr!$B:$B,"USD")</f>
        <v>0</v>
      </c>
      <c r="AF26" s="3" t="str">
        <f>CONCATENATE(Техничка!BC27,Техничка!BD27,Техничка!BE27)</f>
        <v>23.11.2023</v>
      </c>
      <c r="AG26" s="82" t="str">
        <f>IF(AND((IF(SUMIFS(cb_curr!$E:$E,cb_curr!$A:$A,AF26,cb_curr!$B:$B,"USD")&lt;&gt;0,1,0)=0),(OR(WEEKDAY(AF26,2)=7,WEEKDAY(AF26,2)=1))),AG25,((IF(AND(AH26=0,AH27=0,AH28=0,AH29=0,AH30=0,AH31=0,AH32=0,AH33=0,AH34=0,AH35=0),"-",(IF((SUMIFS(cb_curr!$E:$E,cb_curr!$A:$A,AF26,cb_curr!$B:$B,"USD"))=0,AG25,(SUMIFS(cb_curr!$E:$E,cb_curr!$A:$A,AF26,cb_curr!$B:$B,"USD"))))))))</f>
        <v>-</v>
      </c>
      <c r="AH26" s="165">
        <f>SUMIFS(cb_curr!$E:$E,cb_curr!$A:$A,AF26,cb_curr!$B:$B,"USD")</f>
        <v>0</v>
      </c>
      <c r="AI26" s="3" t="str">
        <f>CONCATENATE(Техничка!BG27,Техничка!BH27,Техничка!BI27)</f>
        <v>23.12.2023</v>
      </c>
      <c r="AJ26" s="82" t="str">
        <f>IF(AND((IF(SUMIFS(cb_curr!$E:$E,cb_curr!$A:$A,AI26,cb_curr!$B:$B,"USD")&lt;&gt;0,1,0)=0),(OR(WEEKDAY(AI26,2)=7,WEEKDAY(AI26,2)=1))),AJ25,((IF(AND(AK26=0,AK27=0,AK28=0,AK29=0,AK30=0,AK31=0,AK32=0,AK33=0,AK34=0,AK35=0),"-",(IF((SUMIFS(cb_curr!$E:$E,cb_curr!$A:$A,AI26,cb_curr!$B:$B,"USD"))=0,AJ25,(SUMIFS(cb_curr!$E:$E,cb_curr!$A:$A,AI26,cb_curr!$B:$B,"USD"))))))))</f>
        <v>-</v>
      </c>
      <c r="AK26" s="165">
        <f>SUMIFS(cb_curr!$E:$E,cb_curr!$A:$A,AI26,cb_curr!$B:$B,"USD")</f>
        <v>0</v>
      </c>
      <c r="AL26" s="165"/>
      <c r="AN26" s="153" t="str">
        <f t="shared" si="3"/>
        <v>23.05.2023</v>
      </c>
      <c r="AO26" s="82">
        <f t="shared" si="4"/>
        <v>0</v>
      </c>
      <c r="AQ26" s="153" t="str">
        <f t="shared" si="5"/>
        <v>23.06.2023</v>
      </c>
      <c r="AR26" s="82">
        <f t="shared" si="6"/>
        <v>0</v>
      </c>
      <c r="AT26" s="3" t="str">
        <f t="shared" si="0"/>
        <v>23.10.2023</v>
      </c>
      <c r="AU26" s="82">
        <f t="shared" si="7"/>
        <v>0</v>
      </c>
      <c r="AW26" s="3" t="str">
        <f t="shared" si="1"/>
        <v>23.11.2023</v>
      </c>
      <c r="AX26" s="85">
        <f t="shared" si="8"/>
        <v>0</v>
      </c>
      <c r="AZ26" s="3" t="str">
        <f t="shared" si="2"/>
        <v>23.12.2023</v>
      </c>
      <c r="BA26" s="82">
        <f t="shared" si="9"/>
        <v>0</v>
      </c>
    </row>
    <row r="27" spans="2:53" x14ac:dyDescent="0.25">
      <c r="B27" s="3" t="str">
        <f>CONCATENATE(Техничка!B28,Техничка!C28,Техничка!D28)</f>
        <v>24.01.2023</v>
      </c>
      <c r="C27" s="82" t="str">
        <f>IF(AND((IF(SUMIFS(cb_curr!$E:$E,cb_curr!$A:$A,B27,cb_curr!$B:$B,"USD")&lt;&gt;0,1,0)=0),(OR(WEEKDAY(B27,2)=7,WEEKDAY(B27,2)=1))),C26,((IF(AND(D27=0,D28=0,D29=0,D30=0,D31=0,D32=0,D33=0,D34=0,D35=0,D36=0),"-",(IF((SUMIFS(cb_curr!$E:$E,cb_curr!$A:$A,B27,cb_curr!$B:$B,"USD"))=0,C26,(SUMIFS(cb_curr!$E:$E,cb_curr!$A:$A,B27,cb_curr!$B:$B,"USD"))))))))</f>
        <v>-</v>
      </c>
      <c r="D27" s="165">
        <f>SUMIFS(cb_curr!$E:$E,cb_curr!$A:$A,B27,cb_curr!$B:$B,"USD")</f>
        <v>0</v>
      </c>
      <c r="E27" s="3" t="str">
        <f>CONCATENATE(Техничка!O28,Техничка!P28,Техничка!Q28)</f>
        <v>24.02.2023</v>
      </c>
      <c r="F27" s="82" t="str">
        <f>IF(AND((IF(SUMIFS(cb_curr!$E:$E,cb_curr!$A:$A,E27,cb_curr!$B:$B,"USD")&lt;&gt;0,1,0)=0),(OR(WEEKDAY(E27,2)=7,WEEKDAY(E27,2)=1))),F26,((IF(AND(G27=0,G28=0,G29=0,G30=0,G31=0,G32=0,G33=0,G34=0,G35=0,G36=0),"-",(IF((SUMIFS(cb_curr!$E:$E,cb_curr!$A:$A,E27,cb_curr!$B:$B,"USD"))=0,F26,(SUMIFS(cb_curr!$E:$E,cb_curr!$A:$A,E27,cb_curr!$B:$B,"USD"))))))))</f>
        <v>-</v>
      </c>
      <c r="G27" s="165">
        <f>SUMIFS(cb_curr!$E:$E,cb_curr!$A:$A,E27,cb_curr!$B:$B,"USD")</f>
        <v>0</v>
      </c>
      <c r="H27" s="3" t="str">
        <f>CONCATENATE(Техничка!S28,Техничка!T28,Техничка!U28)</f>
        <v>24.03.2023</v>
      </c>
      <c r="I27" s="82" t="str">
        <f>IF(AND((IF(SUMIFS(cb_curr!$E:$E,cb_curr!$A:$A,H27,cb_curr!$B:$B,"USD")&lt;&gt;0,1,0)=0),(OR(WEEKDAY(H27,2)=7,WEEKDAY(H27,2)=1))),I26,((IF(AND(J27=0,J28=0,J29=0,J30=0,J31=0,J32=0,J33=0,J34=0,J35=0,J36=0),"-",(IF((SUMIFS(cb_curr!$E:$E,cb_curr!$A:$A,H27,cb_curr!$B:$B,"USD"))=0,I26,(SUMIFS(cb_curr!$E:$E,cb_curr!$A:$A,H27,cb_curr!$B:$B,"USD"))))))))</f>
        <v>-</v>
      </c>
      <c r="J27" s="165">
        <f>SUMIFS(cb_curr!$E:$E,cb_curr!$A:$A,H27,cb_curr!$B:$B,"USD")</f>
        <v>0</v>
      </c>
      <c r="K27" s="3" t="str">
        <f>CONCATENATE(Техничка!W28,Техничка!X28,Техничка!Y28)</f>
        <v>24.04.2023</v>
      </c>
      <c r="L27" s="82" t="str">
        <f>IF(AND((IF(SUMIFS(cb_curr!$E:$E,cb_curr!$A:$A,K27,cb_curr!$B:$B,"USD")&lt;&gt;0,1,0)=0),(OR(WEEKDAY(K27,2)=7,WEEKDAY(K27,2)=1))),L26,((IF(AND(M27=0,M28=0,M29=0,M30=0,M31=0,M32=0,M33=0,M34=0,M35=0,M36=0),"-",(IF((SUMIFS(cb_curr!$E:$E,cb_curr!$A:$A,K27,cb_curr!$B:$B,"USD"))=0,L26,(SUMIFS(cb_curr!$E:$E,cb_curr!$A:$A,K27,cb_curr!$B:$B,"USD"))))))))</f>
        <v>-</v>
      </c>
      <c r="M27" s="165">
        <f>SUMIFS(cb_curr!$E:$E,cb_curr!$A:$A,K27,cb_curr!$B:$B,"USD")</f>
        <v>0</v>
      </c>
      <c r="N27" s="3" t="str">
        <f>CONCATENATE(Техничка!AA28,Техничка!AB28,Техничка!AC28)</f>
        <v>24.05.2023</v>
      </c>
      <c r="O27" s="82" t="str">
        <f>IF(AND((IF(SUMIFS(cb_curr!$E:$E,cb_curr!$A:$A,N27,cb_curr!$B:$B,"USD")&lt;&gt;0,1,0)=0),(OR(WEEKDAY(N27,2)=7,WEEKDAY(N27,2)=1))),O26,((IF(AND(P27=0,P28=0,P29=0,P30=0,P31=0,P32=0,P33=0,P34=0,P35=0,P36=0),"-",(IF((SUMIFS(cb_curr!$E:$E,cb_curr!$A:$A,N27,cb_curr!$B:$B,"USD"))=0,O26,(SUMIFS(cb_curr!$E:$E,cb_curr!$A:$A,N27,cb_curr!$B:$B,"USD"))))))))</f>
        <v>-</v>
      </c>
      <c r="P27" s="165">
        <f>SUMIFS(cb_curr!$E:$E,cb_curr!$A:$A,N27,cb_curr!$B:$B,"USD")</f>
        <v>0</v>
      </c>
      <c r="Q27" s="3" t="str">
        <f>CONCATENATE(Техничка!AE28,Техничка!AF28,Техничка!AG28)</f>
        <v>24.06.2023</v>
      </c>
      <c r="R27" s="82" t="str">
        <f>IF(AND((IF(SUMIFS(cb_curr!$E:$E,cb_curr!$A:$A,Q27,cb_curr!$B:$B,"USD")&lt;&gt;0,1,0)=0),(OR(WEEKDAY(Q27,2)=7,WEEKDAY(Q27,2)=1))),R26,((IF(AND(S27=0,S28=0,S29=0,S30=0,S31=0,S32=0,S33=0,S34=0,S35=0,S36=0),"-",(IF((SUMIFS(cb_curr!$E:$E,cb_curr!$A:$A,Q27,cb_curr!$B:$B,"USD"))=0,R26,(SUMIFS(cb_curr!$E:$E,cb_curr!$A:$A,Q27,cb_curr!$B:$B,"USD"))))))))</f>
        <v>-</v>
      </c>
      <c r="S27" s="165">
        <f>SUMIFS(cb_curr!$E:$E,cb_curr!$A:$A,Q27,cb_curr!$B:$B,"USD")</f>
        <v>0</v>
      </c>
      <c r="T27" s="3" t="str">
        <f>CONCATENATE(Техничка!AI28,Техничка!AJ28,Техничка!AK28)</f>
        <v>24.07.2023</v>
      </c>
      <c r="U27" s="82" t="str">
        <f>IF(AND((IF(SUMIFS(cb_curr!$E:$E,cb_curr!$A:$A,T27,cb_curr!$B:$B,"USD")&lt;&gt;0,1,0)=0),(OR(WEEKDAY(T27,2)=7,WEEKDAY(T27,2)=1))),U26,((IF(AND(V27=0,V28=0,V29=0,V30=0,V31=0,V32=0,V33=0,V34=0,V35=0,V36=0),"-",(IF((SUMIFS(cb_curr!$E:$E,cb_curr!$A:$A,T27,cb_curr!$B:$B,"USD"))=0,U26,(SUMIFS(cb_curr!$E:$E,cb_curr!$A:$A,T27,cb_curr!$B:$B,"USD"))))))))</f>
        <v>-</v>
      </c>
      <c r="V27" s="165">
        <f>SUMIFS(cb_curr!$E:$E,cb_curr!$A:$A,T27,cb_curr!$B:$B,"USD")</f>
        <v>0</v>
      </c>
      <c r="W27" s="3" t="str">
        <f>CONCATENATE(Техничка!AQ28,Техничка!AR28,Техничка!AS28)</f>
        <v>24.08.2023</v>
      </c>
      <c r="X27" s="82" t="str">
        <f>IF(AND((IF(SUMIFS(cb_curr!$E:$E,cb_curr!$A:$A,W27,cb_curr!$B:$B,"USD")&lt;&gt;0,1,0)=0),(OR(WEEKDAY(W27,2)=7,WEEKDAY(W27,2)=1))),X26,((IF(AND(Y27=0,Y28=0,Y29=0,Y30=0,Y31=0,Y32=0,Y33=0,Y34=0,Y35=0,Y36=0),"-",(IF((SUMIFS(cb_curr!$E:$E,cb_curr!$A:$A,W27,cb_curr!$B:$B,"USD"))=0,X26,(SUMIFS(cb_curr!$E:$E,cb_curr!$A:$A,W27,cb_curr!$B:$B,"USD"))))))))</f>
        <v>-</v>
      </c>
      <c r="Y27" s="165">
        <f>SUMIFS(cb_curr!$E:$E,cb_curr!$A:$A,W27,cb_curr!$B:$B,"USD")</f>
        <v>0</v>
      </c>
      <c r="Z27" s="3" t="str">
        <f>CONCATENATE(Техничка!AU28,Техничка!AV28,Техничка!AW28)</f>
        <v>24.09.2023</v>
      </c>
      <c r="AA27" s="82" t="str">
        <f>IF(AND((IF(SUMIFS(cb_curr!$E:$E,cb_curr!$A:$A,Z27,cb_curr!$B:$B,"USD")&lt;&gt;0,1,0)=0),(OR(WEEKDAY(Z27,2)=7,WEEKDAY(Z27,2)=1))),AA26,((IF(AND(AB27=0,AB28=0,AB29=0,AB30=0,AB31=0,AB32=0,AB33=0,AB34=0,AB35=0,AB36=0),"-",(IF((SUMIFS(cb_curr!$E:$E,cb_curr!$A:$A,Z27,cb_curr!$B:$B,"USD"))=0,AA26,(SUMIFS(cb_curr!$E:$E,cb_curr!$A:$A,Z27,cb_curr!$B:$B,"USD"))))))))</f>
        <v>-</v>
      </c>
      <c r="AB27" s="165">
        <f>SUMIFS(cb_curr!$E:$E,cb_curr!$A:$A,Z27,cb_curr!$B:$B,"USD")</f>
        <v>0</v>
      </c>
      <c r="AC27" s="3" t="str">
        <f>CONCATENATE(Техничка!AY28,Техничка!AZ28,Техничка!BA28)</f>
        <v>24.10.2023</v>
      </c>
      <c r="AD27" s="82" t="str">
        <f>IF(AND((IF(SUMIFS(cb_curr!$E:$E,cb_curr!$A:$A,AC27,cb_curr!$B:$B,"USD")&lt;&gt;0,1,0)=0),(OR(WEEKDAY(AC27,2)=7,WEEKDAY(AC27,2)=1))),AD26,((IF(AND(AE27=0,AE28=0,AE29=0,AE30=0,AE31=0,AE32=0,AE33=0,AE34=0,AE35=0,AE36=0),"-",(IF((SUMIFS(cb_curr!$E:$E,cb_curr!$A:$A,AC27,cb_curr!$B:$B,"USD"))=0,AD26,(SUMIFS(cb_curr!$E:$E,cb_curr!$A:$A,AC27,cb_curr!$B:$B,"USD"))))))))</f>
        <v>-</v>
      </c>
      <c r="AE27" s="165">
        <f>SUMIFS(cb_curr!$E:$E,cb_curr!$A:$A,AC27,cb_curr!$B:$B,"USD")</f>
        <v>0</v>
      </c>
      <c r="AF27" s="3" t="str">
        <f>CONCATENATE(Техничка!BC28,Техничка!BD28,Техничка!BE28)</f>
        <v>24.11.2023</v>
      </c>
      <c r="AG27" s="82" t="str">
        <f>IF(AND((IF(SUMIFS(cb_curr!$E:$E,cb_curr!$A:$A,AF27,cb_curr!$B:$B,"USD")&lt;&gt;0,1,0)=0),(OR(WEEKDAY(AF27,2)=7,WEEKDAY(AF27,2)=1))),AG26,((IF(AND(AH27=0,AH28=0,AH29=0,AH30=0,AH31=0,AH32=0,AH33=0,AH34=0,AH35=0,AH36=0),"-",(IF((SUMIFS(cb_curr!$E:$E,cb_curr!$A:$A,AF27,cb_curr!$B:$B,"USD"))=0,AG26,(SUMIFS(cb_curr!$E:$E,cb_curr!$A:$A,AF27,cb_curr!$B:$B,"USD"))))))))</f>
        <v>-</v>
      </c>
      <c r="AH27" s="165">
        <f>SUMIFS(cb_curr!$E:$E,cb_curr!$A:$A,AF27,cb_curr!$B:$B,"USD")</f>
        <v>0</v>
      </c>
      <c r="AI27" s="3" t="str">
        <f>CONCATENATE(Техничка!BG28,Техничка!BH28,Техничка!BI28)</f>
        <v>24.12.2023</v>
      </c>
      <c r="AJ27" s="82" t="str">
        <f>IF(AND((IF(SUMIFS(cb_curr!$E:$E,cb_curr!$A:$A,AI27,cb_curr!$B:$B,"USD")&lt;&gt;0,1,0)=0),(OR(WEEKDAY(AI27,2)=7,WEEKDAY(AI27,2)=1))),AJ26,((IF(AND(AK27=0,AK28=0,AK29=0,AK30=0,AK31=0,AK32=0,AK33=0,AK34=0,AK35=0,AK36=0),"-",(IF((SUMIFS(cb_curr!$E:$E,cb_curr!$A:$A,AI27,cb_curr!$B:$B,"USD"))=0,AJ26,(SUMIFS(cb_curr!$E:$E,cb_curr!$A:$A,AI27,cb_curr!$B:$B,"USD"))))))))</f>
        <v>-</v>
      </c>
      <c r="AK27" s="165">
        <f>SUMIFS(cb_curr!$E:$E,cb_curr!$A:$A,AI27,cb_curr!$B:$B,"USD")</f>
        <v>0</v>
      </c>
      <c r="AL27" s="165"/>
      <c r="AN27" s="153" t="str">
        <f t="shared" si="3"/>
        <v>24.05.2023</v>
      </c>
      <c r="AO27" s="85">
        <f t="shared" si="4"/>
        <v>0</v>
      </c>
      <c r="AQ27" s="153" t="str">
        <f t="shared" si="5"/>
        <v>24.06.2023</v>
      </c>
      <c r="AR27" s="85">
        <f t="shared" si="6"/>
        <v>0</v>
      </c>
      <c r="AT27" s="3" t="str">
        <f t="shared" si="0"/>
        <v>24.10.2023</v>
      </c>
      <c r="AU27" s="85">
        <f t="shared" si="7"/>
        <v>0</v>
      </c>
      <c r="AW27" s="3" t="str">
        <f t="shared" si="1"/>
        <v>24.11.2023</v>
      </c>
      <c r="AX27" s="85">
        <f t="shared" si="8"/>
        <v>0</v>
      </c>
      <c r="AZ27" s="3" t="str">
        <f t="shared" si="2"/>
        <v>24.12.2023</v>
      </c>
      <c r="BA27" s="85">
        <f t="shared" si="9"/>
        <v>0</v>
      </c>
    </row>
    <row r="28" spans="2:53" x14ac:dyDescent="0.25">
      <c r="B28" s="3" t="str">
        <f>CONCATENATE(Техничка!B29,Техничка!C29,Техничка!D29)</f>
        <v>25.01.2023</v>
      </c>
      <c r="C28" s="82" t="str">
        <f>IF(AND((IF(SUMIFS(cb_curr!$E:$E,cb_curr!$A:$A,B28,cb_curr!$B:$B,"USD")&lt;&gt;0,1,0)=0),(OR(WEEKDAY(B28,2)=7,WEEKDAY(B28,2)=1))),C27,((IF(AND(D28=0,D29=0,D30=0,D31=0,D32=0,D33=0,D34=0,D35=0,D36=0,D37=0),"-",(IF((SUMIFS(cb_curr!$E:$E,cb_curr!$A:$A,B28,cb_curr!$B:$B,"USD"))=0,C27,(SUMIFS(cb_curr!$E:$E,cb_curr!$A:$A,B28,cb_curr!$B:$B,"USD"))))))))</f>
        <v>-</v>
      </c>
      <c r="D28" s="165">
        <f>SUMIFS(cb_curr!$E:$E,cb_curr!$A:$A,B28,cb_curr!$B:$B,"USD")</f>
        <v>0</v>
      </c>
      <c r="E28" s="3" t="str">
        <f>CONCATENATE(Техничка!O29,Техничка!P29,Техничка!Q29)</f>
        <v>25.02.2023</v>
      </c>
      <c r="F28" s="82" t="str">
        <f>IF(AND((IF(SUMIFS(cb_curr!$E:$E,cb_curr!$A:$A,E28,cb_curr!$B:$B,"USD")&lt;&gt;0,1,0)=0),(OR(WEEKDAY(E28,2)=7,WEEKDAY(E28,2)=1))),F27,((IF(AND(G28=0,G29=0,G30=0,G31=0,G32=0,G33=0,G34=0,G35=0,G36=0,G37=0),"-",(IF((SUMIFS(cb_curr!$E:$E,cb_curr!$A:$A,E28,cb_curr!$B:$B,"USD"))=0,F27,(SUMIFS(cb_curr!$E:$E,cb_curr!$A:$A,E28,cb_curr!$B:$B,"USD"))))))))</f>
        <v>-</v>
      </c>
      <c r="G28" s="165">
        <f>SUMIFS(cb_curr!$E:$E,cb_curr!$A:$A,E28,cb_curr!$B:$B,"USD")</f>
        <v>0</v>
      </c>
      <c r="H28" s="3" t="str">
        <f>CONCATENATE(Техничка!S29,Техничка!T29,Техничка!U29)</f>
        <v>25.03.2023</v>
      </c>
      <c r="I28" s="82" t="str">
        <f>IF(AND((IF(SUMIFS(cb_curr!$E:$E,cb_curr!$A:$A,H28,cb_curr!$B:$B,"USD")&lt;&gt;0,1,0)=0),(OR(WEEKDAY(H28,2)=7,WEEKDAY(H28,2)=1))),I27,((IF(AND(J28=0,J29=0,J30=0,J31=0,J32=0,J33=0,J34=0,J35=0,J36=0,J37=0),"-",(IF((SUMIFS(cb_curr!$E:$E,cb_curr!$A:$A,H28,cb_curr!$B:$B,"USD"))=0,I27,(SUMIFS(cb_curr!$E:$E,cb_curr!$A:$A,H28,cb_curr!$B:$B,"USD"))))))))</f>
        <v>-</v>
      </c>
      <c r="J28" s="165">
        <f>SUMIFS(cb_curr!$E:$E,cb_curr!$A:$A,H28,cb_curr!$B:$B,"USD")</f>
        <v>0</v>
      </c>
      <c r="K28" s="3" t="str">
        <f>CONCATENATE(Техничка!W29,Техничка!X29,Техничка!Y29)</f>
        <v>25.04.2023</v>
      </c>
      <c r="L28" s="82" t="str">
        <f>IF(AND((IF(SUMIFS(cb_curr!$E:$E,cb_curr!$A:$A,K28,cb_curr!$B:$B,"USD")&lt;&gt;0,1,0)=0),(OR(WEEKDAY(K28,2)=7,WEEKDAY(K28,2)=1))),L27,((IF(AND(M28=0,M29=0,M30=0,M31=0,M32=0,M33=0,M34=0,M35=0,M36=0,M37=0),"-",(IF((SUMIFS(cb_curr!$E:$E,cb_curr!$A:$A,K28,cb_curr!$B:$B,"USD"))=0,L27,(SUMIFS(cb_curr!$E:$E,cb_curr!$A:$A,K28,cb_curr!$B:$B,"USD"))))))))</f>
        <v>-</v>
      </c>
      <c r="M28" s="165">
        <f>SUMIFS(cb_curr!$E:$E,cb_curr!$A:$A,K28,cb_curr!$B:$B,"USD")</f>
        <v>0</v>
      </c>
      <c r="N28" s="3" t="str">
        <f>CONCATENATE(Техничка!AA29,Техничка!AB29,Техничка!AC29)</f>
        <v>25.05.2023</v>
      </c>
      <c r="O28" s="82" t="str">
        <f>IF(AND((IF(SUMIFS(cb_curr!$E:$E,cb_curr!$A:$A,N28,cb_curr!$B:$B,"USD")&lt;&gt;0,1,0)=0),(OR(WEEKDAY(N28,2)=7,WEEKDAY(N28,2)=1))),O27,((IF(AND(P28=0,P29=0,P30=0,P31=0,P32=0,P33=0,P34=0,P35=0,P36=0,P37=0),"-",(IF((SUMIFS(cb_curr!$E:$E,cb_curr!$A:$A,N28,cb_curr!$B:$B,"USD"))=0,O27,(SUMIFS(cb_curr!$E:$E,cb_curr!$A:$A,N28,cb_curr!$B:$B,"USD"))))))))</f>
        <v>-</v>
      </c>
      <c r="P28" s="165">
        <f>SUMIFS(cb_curr!$E:$E,cb_curr!$A:$A,N28,cb_curr!$B:$B,"USD")</f>
        <v>0</v>
      </c>
      <c r="Q28" s="3" t="str">
        <f>CONCATENATE(Техничка!AE29,Техничка!AF29,Техничка!AG29)</f>
        <v>25.06.2023</v>
      </c>
      <c r="R28" s="82" t="str">
        <f>IF(AND((IF(SUMIFS(cb_curr!$E:$E,cb_curr!$A:$A,Q28,cb_curr!$B:$B,"USD")&lt;&gt;0,1,0)=0),(OR(WEEKDAY(Q28,2)=7,WEEKDAY(Q28,2)=1))),R27,((IF(AND(S28=0,S29=0,S30=0,S31=0,S32=0,S33=0,S34=0,S35=0,S36=0,S37=0),"-",(IF((SUMIFS(cb_curr!$E:$E,cb_curr!$A:$A,Q28,cb_curr!$B:$B,"USD"))=0,R27,(SUMIFS(cb_curr!$E:$E,cb_curr!$A:$A,Q28,cb_curr!$B:$B,"USD"))))))))</f>
        <v>-</v>
      </c>
      <c r="S28" s="165">
        <f>SUMIFS(cb_curr!$E:$E,cb_curr!$A:$A,Q28,cb_curr!$B:$B,"USD")</f>
        <v>0</v>
      </c>
      <c r="T28" s="3" t="str">
        <f>CONCATENATE(Техничка!AI29,Техничка!AJ29,Техничка!AK29)</f>
        <v>25.07.2023</v>
      </c>
      <c r="U28" s="82" t="str">
        <f>IF(AND((IF(SUMIFS(cb_curr!$E:$E,cb_curr!$A:$A,T28,cb_curr!$B:$B,"USD")&lt;&gt;0,1,0)=0),(OR(WEEKDAY(T28,2)=7,WEEKDAY(T28,2)=1))),U27,((IF(AND(V28=0,V29=0,V30=0,V31=0,V32=0,V33=0,V34=0,V35=0,V36=0,V37=0),"-",(IF((SUMIFS(cb_curr!$E:$E,cb_curr!$A:$A,T28,cb_curr!$B:$B,"USD"))=0,U27,(SUMIFS(cb_curr!$E:$E,cb_curr!$A:$A,T28,cb_curr!$B:$B,"USD"))))))))</f>
        <v>-</v>
      </c>
      <c r="V28" s="165">
        <f>SUMIFS(cb_curr!$E:$E,cb_curr!$A:$A,T28,cb_curr!$B:$B,"USD")</f>
        <v>0</v>
      </c>
      <c r="W28" s="3" t="str">
        <f>CONCATENATE(Техничка!AQ29,Техничка!AR29,Техничка!AS29)</f>
        <v>25.08.2023</v>
      </c>
      <c r="X28" s="82" t="str">
        <f>IF(AND((IF(SUMIFS(cb_curr!$E:$E,cb_curr!$A:$A,W28,cb_curr!$B:$B,"USD")&lt;&gt;0,1,0)=0),(OR(WEEKDAY(W28,2)=7,WEEKDAY(W28,2)=1))),X27,((IF(AND(Y28=0,Y29=0,Y30=0,Y31=0,Y32=0,Y33=0,Y34=0,Y35=0,Y36=0,Y37=0),"-",(IF((SUMIFS(cb_curr!$E:$E,cb_curr!$A:$A,W28,cb_curr!$B:$B,"USD"))=0,X27,(SUMIFS(cb_curr!$E:$E,cb_curr!$A:$A,W28,cb_curr!$B:$B,"USD"))))))))</f>
        <v>-</v>
      </c>
      <c r="Y28" s="165">
        <f>SUMIFS(cb_curr!$E:$E,cb_curr!$A:$A,W28,cb_curr!$B:$B,"USD")</f>
        <v>0</v>
      </c>
      <c r="Z28" s="3" t="str">
        <f>CONCATENATE(Техничка!AU29,Техничка!AV29,Техничка!AW29)</f>
        <v>25.09.2023</v>
      </c>
      <c r="AA28" s="82" t="str">
        <f>IF(AND((IF(SUMIFS(cb_curr!$E:$E,cb_curr!$A:$A,Z28,cb_curr!$B:$B,"USD")&lt;&gt;0,1,0)=0),(OR(WEEKDAY(Z28,2)=7,WEEKDAY(Z28,2)=1))),AA27,((IF(AND(AB28=0,AB29=0,AB30=0,AB31=0,AB32=0,AB33=0,AB34=0,AB35=0,AB36=0,AB37=0),"-",(IF((SUMIFS(cb_curr!$E:$E,cb_curr!$A:$A,Z28,cb_curr!$B:$B,"USD"))=0,AA27,(SUMIFS(cb_curr!$E:$E,cb_curr!$A:$A,Z28,cb_curr!$B:$B,"USD"))))))))</f>
        <v>-</v>
      </c>
      <c r="AB28" s="165">
        <f>SUMIFS(cb_curr!$E:$E,cb_curr!$A:$A,Z28,cb_curr!$B:$B,"USD")</f>
        <v>0</v>
      </c>
      <c r="AC28" s="3" t="str">
        <f>CONCATENATE(Техничка!AY29,Техничка!AZ29,Техничка!BA29)</f>
        <v>25.10.2023</v>
      </c>
      <c r="AD28" s="82" t="str">
        <f>IF(AND((IF(SUMIFS(cb_curr!$E:$E,cb_curr!$A:$A,AC28,cb_curr!$B:$B,"USD")&lt;&gt;0,1,0)=0),(OR(WEEKDAY(AC28,2)=7,WEEKDAY(AC28,2)=1))),AD27,((IF(AND(AE28=0,AE29=0,AE30=0,AE31=0,AE32=0,AE33=0,AE34=0,AE35=0,AE36=0,AE37=0),"-",(IF((SUMIFS(cb_curr!$E:$E,cb_curr!$A:$A,AC28,cb_curr!$B:$B,"USD"))=0,AD27,(SUMIFS(cb_curr!$E:$E,cb_curr!$A:$A,AC28,cb_curr!$B:$B,"USD"))))))))</f>
        <v>-</v>
      </c>
      <c r="AE28" s="165">
        <f>SUMIFS(cb_curr!$E:$E,cb_curr!$A:$A,AC28,cb_curr!$B:$B,"USD")</f>
        <v>0</v>
      </c>
      <c r="AF28" s="3" t="str">
        <f>CONCATENATE(Техничка!BC29,Техничка!BD29,Техничка!BE29)</f>
        <v>25.11.2023</v>
      </c>
      <c r="AG28" s="82" t="str">
        <f>IF(AND((IF(SUMIFS(cb_curr!$E:$E,cb_curr!$A:$A,AF28,cb_curr!$B:$B,"USD")&lt;&gt;0,1,0)=0),(OR(WEEKDAY(AF28,2)=7,WEEKDAY(AF28,2)=1))),AG27,((IF(AND(AH28=0,AH29=0,AH30=0,AH31=0,AH32=0,AH33=0,AH34=0,AH35=0,AH36=0,AH37=0),"-",(IF((SUMIFS(cb_curr!$E:$E,cb_curr!$A:$A,AF28,cb_curr!$B:$B,"USD"))=0,AG27,(SUMIFS(cb_curr!$E:$E,cb_curr!$A:$A,AF28,cb_curr!$B:$B,"USD"))))))))</f>
        <v>-</v>
      </c>
      <c r="AH28" s="165">
        <f>SUMIFS(cb_curr!$E:$E,cb_curr!$A:$A,AF28,cb_curr!$B:$B,"USD")</f>
        <v>0</v>
      </c>
      <c r="AI28" s="3" t="str">
        <f>CONCATENATE(Техничка!BG29,Техничка!BH29,Техничка!BI29)</f>
        <v>25.12.2023</v>
      </c>
      <c r="AJ28" s="82" t="str">
        <f>IF(AND((IF(SUMIFS(cb_curr!$E:$E,cb_curr!$A:$A,AI28,cb_curr!$B:$B,"USD")&lt;&gt;0,1,0)=0),(OR(WEEKDAY(AI28,2)=7,WEEKDAY(AI28,2)=1))),AJ27,((IF(AND(AK28=0,AK29=0,AK30=0,AK31=0,AK32=0,AK33=0,AK34=0,AK35=0,AK36=0,AK37=0),"-",(IF((SUMIFS(cb_curr!$E:$E,cb_curr!$A:$A,AI28,cb_curr!$B:$B,"USD"))=0,AJ27,(SUMIFS(cb_curr!$E:$E,cb_curr!$A:$A,AI28,cb_curr!$B:$B,"USD"))))))))</f>
        <v>-</v>
      </c>
      <c r="AK28" s="165">
        <f>SUMIFS(cb_curr!$E:$E,cb_curr!$A:$A,AI28,cb_curr!$B:$B,"USD")</f>
        <v>0</v>
      </c>
      <c r="AL28" s="165"/>
      <c r="AN28" s="153" t="str">
        <f t="shared" si="3"/>
        <v>25.05.2023</v>
      </c>
      <c r="AO28" s="85">
        <f t="shared" si="4"/>
        <v>0</v>
      </c>
      <c r="AQ28" s="153" t="str">
        <f t="shared" si="5"/>
        <v>25.06.2023</v>
      </c>
      <c r="AR28" s="85">
        <f t="shared" si="6"/>
        <v>0</v>
      </c>
      <c r="AT28" s="3" t="str">
        <f t="shared" si="0"/>
        <v>25.10.2023</v>
      </c>
      <c r="AU28" s="85">
        <f t="shared" si="7"/>
        <v>0</v>
      </c>
      <c r="AW28" s="3" t="str">
        <f t="shared" si="1"/>
        <v>25.11.2023</v>
      </c>
      <c r="AX28" s="85">
        <f t="shared" si="8"/>
        <v>0</v>
      </c>
      <c r="AZ28" s="3" t="str">
        <f t="shared" si="2"/>
        <v>25.12.2023</v>
      </c>
      <c r="BA28" s="85">
        <f t="shared" si="9"/>
        <v>0</v>
      </c>
    </row>
    <row r="29" spans="2:53" x14ac:dyDescent="0.25">
      <c r="B29" s="3" t="str">
        <f>CONCATENATE(Техничка!B30,Техничка!C30,Техничка!D30)</f>
        <v>26.01.2023</v>
      </c>
      <c r="C29" s="82" t="str">
        <f>IF(AND((IF(SUMIFS(cb_curr!$E:$E,cb_curr!$A:$A,B29,cb_curr!$B:$B,"USD")&lt;&gt;0,1,0)=0),(OR(WEEKDAY(B29,2)=7,WEEKDAY(B29,2)=1))),C28,((IF(AND(D29=0,D30=0,D31=0,D32=0,D33=0,D34=0,D35=0,D36=0,D37=0,D38=0),"-",(IF((SUMIFS(cb_curr!$E:$E,cb_curr!$A:$A,B29,cb_curr!$B:$B,"USD"))=0,C28,(SUMIFS(cb_curr!$E:$E,cb_curr!$A:$A,B29,cb_curr!$B:$B,"USD"))))))))</f>
        <v>-</v>
      </c>
      <c r="D29" s="165">
        <f>SUMIFS(cb_curr!$E:$E,cb_curr!$A:$A,B29,cb_curr!$B:$B,"USD")</f>
        <v>0</v>
      </c>
      <c r="E29" s="3" t="str">
        <f>CONCATENATE(Техничка!O30,Техничка!P30,Техничка!Q30)</f>
        <v>26.02.2023</v>
      </c>
      <c r="F29" s="82" t="str">
        <f>IF(AND((IF(SUMIFS(cb_curr!$E:$E,cb_curr!$A:$A,E29,cb_curr!$B:$B,"USD")&lt;&gt;0,1,0)=0),(OR(WEEKDAY(E29,2)=7,WEEKDAY(E29,2)=1))),F28,((IF(AND(G29=0,G30=0,G31=0,G32=0,G33=0,G34=0,G35=0,G36=0,G37=0,G38=0),"-",(IF((SUMIFS(cb_curr!$E:$E,cb_curr!$A:$A,E29,cb_curr!$B:$B,"USD"))=0,F28,(SUMIFS(cb_curr!$E:$E,cb_curr!$A:$A,E29,cb_curr!$B:$B,"USD"))))))))</f>
        <v>-</v>
      </c>
      <c r="G29" s="165">
        <f>SUMIFS(cb_curr!$E:$E,cb_curr!$A:$A,E29,cb_curr!$B:$B,"USD")</f>
        <v>0</v>
      </c>
      <c r="H29" s="3" t="str">
        <f>CONCATENATE(Техничка!S30,Техничка!T30,Техничка!U30)</f>
        <v>26.03.2023</v>
      </c>
      <c r="I29" s="82" t="str">
        <f>IF(AND((IF(SUMIFS(cb_curr!$E:$E,cb_curr!$A:$A,H29,cb_curr!$B:$B,"USD")&lt;&gt;0,1,0)=0),(OR(WEEKDAY(H29,2)=7,WEEKDAY(H29,2)=1))),I28,((IF(AND(J29=0,J30=0,J31=0,J32=0,J33=0,J34=0,J35=0,J36=0,J37=0,J38=0),"-",(IF((SUMIFS(cb_curr!$E:$E,cb_curr!$A:$A,H29,cb_curr!$B:$B,"USD"))=0,I28,(SUMIFS(cb_curr!$E:$E,cb_curr!$A:$A,H29,cb_curr!$B:$B,"USD"))))))))</f>
        <v>-</v>
      </c>
      <c r="J29" s="165">
        <f>SUMIFS(cb_curr!$E:$E,cb_curr!$A:$A,H29,cb_curr!$B:$B,"USD")</f>
        <v>0</v>
      </c>
      <c r="K29" s="3" t="str">
        <f>CONCATENATE(Техничка!W30,Техничка!X30,Техничка!Y30)</f>
        <v>26.04.2023</v>
      </c>
      <c r="L29" s="82" t="str">
        <f>IF(AND((IF(SUMIFS(cb_curr!$E:$E,cb_curr!$A:$A,K29,cb_curr!$B:$B,"USD")&lt;&gt;0,1,0)=0),(OR(WEEKDAY(K29,2)=7,WEEKDAY(K29,2)=1))),L28,((IF(AND(M29=0,M30=0,M31=0,M32=0,M33=0,M34=0,M35=0,M36=0,M37=0,M38=0),"-",(IF((SUMIFS(cb_curr!$E:$E,cb_curr!$A:$A,K29,cb_curr!$B:$B,"USD"))=0,L28,(SUMIFS(cb_curr!$E:$E,cb_curr!$A:$A,K29,cb_curr!$B:$B,"USD"))))))))</f>
        <v>-</v>
      </c>
      <c r="M29" s="165">
        <f>SUMIFS(cb_curr!$E:$E,cb_curr!$A:$A,K29,cb_curr!$B:$B,"USD")</f>
        <v>0</v>
      </c>
      <c r="N29" s="3" t="str">
        <f>CONCATENATE(Техничка!AA30,Техничка!AB30,Техничка!AC30)</f>
        <v>26.05.2023</v>
      </c>
      <c r="O29" s="82" t="str">
        <f>IF(AND((IF(SUMIFS(cb_curr!$E:$E,cb_curr!$A:$A,N29,cb_curr!$B:$B,"USD")&lt;&gt;0,1,0)=0),(OR(WEEKDAY(N29,2)=7,WEEKDAY(N29,2)=1))),O28,((IF(AND(P29=0,P30=0,P31=0,P32=0,P33=0,P34=0,P35=0,P36=0,P37=0,P38=0),"-",(IF((SUMIFS(cb_curr!$E:$E,cb_curr!$A:$A,N29,cb_curr!$B:$B,"USD"))=0,O28,(SUMIFS(cb_curr!$E:$E,cb_curr!$A:$A,N29,cb_curr!$B:$B,"USD"))))))))</f>
        <v>-</v>
      </c>
      <c r="P29" s="165">
        <f>SUMIFS(cb_curr!$E:$E,cb_curr!$A:$A,N29,cb_curr!$B:$B,"USD")</f>
        <v>0</v>
      </c>
      <c r="Q29" s="3" t="str">
        <f>CONCATENATE(Техничка!AE30,Техничка!AF30,Техничка!AG30)</f>
        <v>26.06.2023</v>
      </c>
      <c r="R29" s="82" t="str">
        <f>IF(AND((IF(SUMIFS(cb_curr!$E:$E,cb_curr!$A:$A,Q29,cb_curr!$B:$B,"USD")&lt;&gt;0,1,0)=0),(OR(WEEKDAY(Q29,2)=7,WEEKDAY(Q29,2)=1))),R28,((IF(AND(S29=0,S30=0,S31=0,S32=0,S33=0,S34=0,S35=0,S36=0,S37=0,S38=0),"-",(IF((SUMIFS(cb_curr!$E:$E,cb_curr!$A:$A,Q29,cb_curr!$B:$B,"USD"))=0,R28,(SUMIFS(cb_curr!$E:$E,cb_curr!$A:$A,Q29,cb_curr!$B:$B,"USD"))))))))</f>
        <v>-</v>
      </c>
      <c r="S29" s="165">
        <f>SUMIFS(cb_curr!$E:$E,cb_curr!$A:$A,Q29,cb_curr!$B:$B,"USD")</f>
        <v>0</v>
      </c>
      <c r="T29" s="3" t="str">
        <f>CONCATENATE(Техничка!AI30,Техничка!AJ30,Техничка!AK30)</f>
        <v>26.07.2023</v>
      </c>
      <c r="U29" s="82" t="str">
        <f>IF(AND((IF(SUMIFS(cb_curr!$E:$E,cb_curr!$A:$A,T29,cb_curr!$B:$B,"USD")&lt;&gt;0,1,0)=0),(OR(WEEKDAY(T29,2)=7,WEEKDAY(T29,2)=1))),U28,((IF(AND(V29=0,V30=0,V31=0,V32=0,V33=0,V34=0,V35=0,V36=0,V37=0,V38=0),"-",(IF((SUMIFS(cb_curr!$E:$E,cb_curr!$A:$A,T29,cb_curr!$B:$B,"USD"))=0,U28,(SUMIFS(cb_curr!$E:$E,cb_curr!$A:$A,T29,cb_curr!$B:$B,"USD"))))))))</f>
        <v>-</v>
      </c>
      <c r="V29" s="165">
        <f>SUMIFS(cb_curr!$E:$E,cb_curr!$A:$A,T29,cb_curr!$B:$B,"USD")</f>
        <v>0</v>
      </c>
      <c r="W29" s="3" t="str">
        <f>CONCATENATE(Техничка!AQ30,Техничка!AR30,Техничка!AS30)</f>
        <v>26.08.2023</v>
      </c>
      <c r="X29" s="82" t="str">
        <f>IF(AND((IF(SUMIFS(cb_curr!$E:$E,cb_curr!$A:$A,W29,cb_curr!$B:$B,"USD")&lt;&gt;0,1,0)=0),(OR(WEEKDAY(W29,2)=7,WEEKDAY(W29,2)=1))),X28,((IF(AND(Y29=0,Y30=0,Y31=0,Y32=0,Y33=0,Y34=0,Y35=0,Y36=0,Y37=0,Y38=0),"-",(IF((SUMIFS(cb_curr!$E:$E,cb_curr!$A:$A,W29,cb_curr!$B:$B,"USD"))=0,X28,(SUMIFS(cb_curr!$E:$E,cb_curr!$A:$A,W29,cb_curr!$B:$B,"USD"))))))))</f>
        <v>-</v>
      </c>
      <c r="Y29" s="165">
        <f>SUMIFS(cb_curr!$E:$E,cb_curr!$A:$A,W29,cb_curr!$B:$B,"USD")</f>
        <v>0</v>
      </c>
      <c r="Z29" s="3" t="str">
        <f>CONCATENATE(Техничка!AU30,Техничка!AV30,Техничка!AW30)</f>
        <v>26.09.2023</v>
      </c>
      <c r="AA29" s="82" t="str">
        <f>IF(AND((IF(SUMIFS(cb_curr!$E:$E,cb_curr!$A:$A,Z29,cb_curr!$B:$B,"USD")&lt;&gt;0,1,0)=0),(OR(WEEKDAY(Z29,2)=7,WEEKDAY(Z29,2)=1))),AA28,((IF(AND(AB29=0,AB30=0,AB31=0,AB32=0,AB33=0,AB34=0,AB35=0,AB36=0,AB37=0,AB38=0),"-",(IF((SUMIFS(cb_curr!$E:$E,cb_curr!$A:$A,Z29,cb_curr!$B:$B,"USD"))=0,AA28,(SUMIFS(cb_curr!$E:$E,cb_curr!$A:$A,Z29,cb_curr!$B:$B,"USD"))))))))</f>
        <v>-</v>
      </c>
      <c r="AB29" s="165">
        <f>SUMIFS(cb_curr!$E:$E,cb_curr!$A:$A,Z29,cb_curr!$B:$B,"USD")</f>
        <v>0</v>
      </c>
      <c r="AC29" s="3" t="str">
        <f>CONCATENATE(Техничка!AY30,Техничка!AZ30,Техничка!BA30)</f>
        <v>26.10.2023</v>
      </c>
      <c r="AD29" s="82" t="str">
        <f>IF(AND((IF(SUMIFS(cb_curr!$E:$E,cb_curr!$A:$A,AC29,cb_curr!$B:$B,"USD")&lt;&gt;0,1,0)=0),(OR(WEEKDAY(AC29,2)=7,WEEKDAY(AC29,2)=1))),AD28,((IF(AND(AE29=0,AE30=0,AE31=0,AE32=0,AE33=0,AE34=0,AE35=0,AE36=0,AE37=0,AE38=0),"-",(IF((SUMIFS(cb_curr!$E:$E,cb_curr!$A:$A,AC29,cb_curr!$B:$B,"USD"))=0,AD28,(SUMIFS(cb_curr!$E:$E,cb_curr!$A:$A,AC29,cb_curr!$B:$B,"USD"))))))))</f>
        <v>-</v>
      </c>
      <c r="AE29" s="165">
        <f>SUMIFS(cb_curr!$E:$E,cb_curr!$A:$A,AC29,cb_curr!$B:$B,"USD")</f>
        <v>0</v>
      </c>
      <c r="AF29" s="3" t="str">
        <f>CONCATENATE(Техничка!BC30,Техничка!BD30,Техничка!BE30)</f>
        <v>26.11.2023</v>
      </c>
      <c r="AG29" s="82" t="str">
        <f>IF(AND((IF(SUMIFS(cb_curr!$E:$E,cb_curr!$A:$A,AF29,cb_curr!$B:$B,"USD")&lt;&gt;0,1,0)=0),(OR(WEEKDAY(AF29,2)=7,WEEKDAY(AF29,2)=1))),AG28,((IF(AND(AH29=0,AH30=0,AH31=0,AH32=0,AH33=0,AH34=0,AH35=0,AH36=0,AH37=0,AH38=0),"-",(IF((SUMIFS(cb_curr!$E:$E,cb_curr!$A:$A,AF29,cb_curr!$B:$B,"USD"))=0,AG28,(SUMIFS(cb_curr!$E:$E,cb_curr!$A:$A,AF29,cb_curr!$B:$B,"USD"))))))))</f>
        <v>-</v>
      </c>
      <c r="AH29" s="165">
        <f>SUMIFS(cb_curr!$E:$E,cb_curr!$A:$A,AF29,cb_curr!$B:$B,"USD")</f>
        <v>0</v>
      </c>
      <c r="AI29" s="3" t="str">
        <f>CONCATENATE(Техничка!BG30,Техничка!BH30,Техничка!BI30)</f>
        <v>26.12.2023</v>
      </c>
      <c r="AJ29" s="82" t="str">
        <f>IF(AND((IF(SUMIFS(cb_curr!$E:$E,cb_curr!$A:$A,AI29,cb_curr!$B:$B,"USD")&lt;&gt;0,1,0)=0),(OR(WEEKDAY(AI29,2)=7,WEEKDAY(AI29,2)=1))),AJ28,((IF(AND(AK29=0,AK30=0,AK31=0,AK32=0,AK33=0,AK34=0,AK35=0,AK36=0,AK37=0,AK38=0),"-",(IF((SUMIFS(cb_curr!$E:$E,cb_curr!$A:$A,AI29,cb_curr!$B:$B,"USD"))=0,AJ28,(SUMIFS(cb_curr!$E:$E,cb_curr!$A:$A,AI29,cb_curr!$B:$B,"USD"))))))))</f>
        <v>-</v>
      </c>
      <c r="AK29" s="165">
        <f>SUMIFS(cb_curr!$E:$E,cb_curr!$A:$A,AI29,cb_curr!$B:$B,"USD")</f>
        <v>0</v>
      </c>
      <c r="AL29" s="165"/>
      <c r="AN29" s="153" t="str">
        <f t="shared" si="3"/>
        <v>26.05.2023</v>
      </c>
      <c r="AO29" s="85">
        <f t="shared" si="4"/>
        <v>0</v>
      </c>
      <c r="AQ29" s="153" t="str">
        <f t="shared" si="5"/>
        <v>26.06.2023</v>
      </c>
      <c r="AR29" s="85">
        <f t="shared" si="6"/>
        <v>0</v>
      </c>
      <c r="AT29" s="3" t="str">
        <f t="shared" si="0"/>
        <v>26.10.2023</v>
      </c>
      <c r="AU29" s="85">
        <f t="shared" si="7"/>
        <v>0</v>
      </c>
      <c r="AW29" s="3" t="str">
        <f t="shared" si="1"/>
        <v>26.11.2023</v>
      </c>
      <c r="AX29" s="85">
        <f t="shared" si="8"/>
        <v>0</v>
      </c>
      <c r="AZ29" s="3" t="str">
        <f t="shared" si="2"/>
        <v>26.12.2023</v>
      </c>
      <c r="BA29" s="85">
        <f t="shared" si="9"/>
        <v>0</v>
      </c>
    </row>
    <row r="30" spans="2:53" x14ac:dyDescent="0.25">
      <c r="B30" s="3" t="str">
        <f>CONCATENATE(Техничка!B31,Техничка!C31,Техничка!D31)</f>
        <v>27.01.2023</v>
      </c>
      <c r="C30" s="82" t="str">
        <f>IF(AND((IF(SUMIFS(cb_curr!$E:$E,cb_curr!$A:$A,B30,cb_curr!$B:$B,"USD")&lt;&gt;0,1,0)=0),(OR(WEEKDAY(B30,2)=7,WEEKDAY(B30,2)=1))),C29,((IF(AND(D30=0,D31=0,D32=0,D33=0,D34=0,D35=0,D36=0,D37=0,D38=0,D39=0),"-",(IF((SUMIFS(cb_curr!$E:$E,cb_curr!$A:$A,B30,cb_curr!$B:$B,"USD"))=0,C29,(SUMIFS(cb_curr!$E:$E,cb_curr!$A:$A,B30,cb_curr!$B:$B,"USD"))))))))</f>
        <v>-</v>
      </c>
      <c r="D30" s="165">
        <f>SUMIFS(cb_curr!$E:$E,cb_curr!$A:$A,B30,cb_curr!$B:$B,"USD")</f>
        <v>0</v>
      </c>
      <c r="E30" s="3" t="str">
        <f>CONCATENATE(Техничка!O31,Техничка!P31,Техничка!Q31)</f>
        <v>27.02.2023</v>
      </c>
      <c r="F30" s="82" t="str">
        <f>IF(AND((IF(SUMIFS(cb_curr!$E:$E,cb_curr!$A:$A,E30,cb_curr!$B:$B,"USD")&lt;&gt;0,1,0)=0),(OR(WEEKDAY(E30,2)=7,WEEKDAY(E30,2)=1))),F29,((IF(AND(G30=0,G31=0,G32=0,G33=0,G34=0,G35=0,G36=0,G37=0,G38=0,G39=0),"-",(IF((SUMIFS(cb_curr!$E:$E,cb_curr!$A:$A,E30,cb_curr!$B:$B,"USD"))=0,F29,(SUMIFS(cb_curr!$E:$E,cb_curr!$A:$A,E30,cb_curr!$B:$B,"USD"))))))))</f>
        <v>-</v>
      </c>
      <c r="G30" s="165">
        <f>SUMIFS(cb_curr!$E:$E,cb_curr!$A:$A,E30,cb_curr!$B:$B,"USD")</f>
        <v>0</v>
      </c>
      <c r="H30" s="3" t="str">
        <f>CONCATENATE(Техничка!S31,Техничка!T31,Техничка!U31)</f>
        <v>27.03.2023</v>
      </c>
      <c r="I30" s="82" t="str">
        <f>IF(AND((IF(SUMIFS(cb_curr!$E:$E,cb_curr!$A:$A,H30,cb_curr!$B:$B,"USD")&lt;&gt;0,1,0)=0),(OR(WEEKDAY(H30,2)=7,WEEKDAY(H30,2)=1))),I29,((IF(AND(J30=0,J31=0,J32=0,J33=0,J34=0,J35=0,J36=0,J37=0,J38=0,J39=0),"-",(IF((SUMIFS(cb_curr!$E:$E,cb_curr!$A:$A,H30,cb_curr!$B:$B,"USD"))=0,I29,(SUMIFS(cb_curr!$E:$E,cb_curr!$A:$A,H30,cb_curr!$B:$B,"USD"))))))))</f>
        <v>-</v>
      </c>
      <c r="J30" s="165">
        <f>SUMIFS(cb_curr!$E:$E,cb_curr!$A:$A,H30,cb_curr!$B:$B,"USD")</f>
        <v>0</v>
      </c>
      <c r="K30" s="3" t="str">
        <f>CONCATENATE(Техничка!W31,Техничка!X31,Техничка!Y31)</f>
        <v>27.04.2023</v>
      </c>
      <c r="L30" s="82" t="str">
        <f>IF(AND((IF(SUMIFS(cb_curr!$E:$E,cb_curr!$A:$A,K30,cb_curr!$B:$B,"USD")&lt;&gt;0,1,0)=0),(OR(WEEKDAY(K30,2)=7,WEEKDAY(K30,2)=1))),L29,((IF(AND(M30=0,M31=0,M32=0,M33=0,M34=0,M35=0,M36=0,M37=0,M38=0,M39=0),"-",(IF((SUMIFS(cb_curr!$E:$E,cb_curr!$A:$A,K30,cb_curr!$B:$B,"USD"))=0,L29,(SUMIFS(cb_curr!$E:$E,cb_curr!$A:$A,K30,cb_curr!$B:$B,"USD"))))))))</f>
        <v>-</v>
      </c>
      <c r="M30" s="165">
        <f>SUMIFS(cb_curr!$E:$E,cb_curr!$A:$A,K30,cb_curr!$B:$B,"USD")</f>
        <v>0</v>
      </c>
      <c r="N30" s="3" t="str">
        <f>CONCATENATE(Техничка!AA31,Техничка!AB31,Техничка!AC31)</f>
        <v>27.05.2023</v>
      </c>
      <c r="O30" s="82" t="str">
        <f>IF(AND((IF(SUMIFS(cb_curr!$E:$E,cb_curr!$A:$A,N30,cb_curr!$B:$B,"USD")&lt;&gt;0,1,0)=0),(OR(WEEKDAY(N30,2)=7,WEEKDAY(N30,2)=1))),O29,((IF(AND(P30=0,P31=0,P32=0,P33=0,P34=0,P35=0,P36=0,P37=0,P38=0,P39=0),"-",(IF((SUMIFS(cb_curr!$E:$E,cb_curr!$A:$A,N30,cb_curr!$B:$B,"USD"))=0,O29,(SUMIFS(cb_curr!$E:$E,cb_curr!$A:$A,N30,cb_curr!$B:$B,"USD"))))))))</f>
        <v>-</v>
      </c>
      <c r="P30" s="165">
        <f>SUMIFS(cb_curr!$E:$E,cb_curr!$A:$A,N30,cb_curr!$B:$B,"USD")</f>
        <v>0</v>
      </c>
      <c r="Q30" s="3" t="str">
        <f>CONCATENATE(Техничка!AE31,Техничка!AF31,Техничка!AG31)</f>
        <v>27.06.2023</v>
      </c>
      <c r="R30" s="82" t="str">
        <f>IF(AND((IF(SUMIFS(cb_curr!$E:$E,cb_curr!$A:$A,Q30,cb_curr!$B:$B,"USD")&lt;&gt;0,1,0)=0),(OR(WEEKDAY(Q30,2)=7,WEEKDAY(Q30,2)=1))),R29,((IF(AND(S30=0,S31=0,S32=0,S33=0,S34=0,S35=0,S36=0,S37=0,S38=0,S39=0),"-",(IF((SUMIFS(cb_curr!$E:$E,cb_curr!$A:$A,Q30,cb_curr!$B:$B,"USD"))=0,R29,(SUMIFS(cb_curr!$E:$E,cb_curr!$A:$A,Q30,cb_curr!$B:$B,"USD"))))))))</f>
        <v>-</v>
      </c>
      <c r="S30" s="165">
        <f>SUMIFS(cb_curr!$E:$E,cb_curr!$A:$A,Q30,cb_curr!$B:$B,"USD")</f>
        <v>0</v>
      </c>
      <c r="T30" s="3" t="str">
        <f>CONCATENATE(Техничка!AI31,Техничка!AJ31,Техничка!AK31)</f>
        <v>27.07.2023</v>
      </c>
      <c r="U30" s="82" t="str">
        <f>IF(AND((IF(SUMIFS(cb_curr!$E:$E,cb_curr!$A:$A,T30,cb_curr!$B:$B,"USD")&lt;&gt;0,1,0)=0),(OR(WEEKDAY(T30,2)=7,WEEKDAY(T30,2)=1))),U29,((IF(AND(V30=0,V31=0,V32=0,V33=0,V34=0,V35=0,V36=0,V37=0,V38=0,V39=0),"-",(IF((SUMIFS(cb_curr!$E:$E,cb_curr!$A:$A,T30,cb_curr!$B:$B,"USD"))=0,U29,(SUMIFS(cb_curr!$E:$E,cb_curr!$A:$A,T30,cb_curr!$B:$B,"USD"))))))))</f>
        <v>-</v>
      </c>
      <c r="V30" s="165">
        <f>SUMIFS(cb_curr!$E:$E,cb_curr!$A:$A,T30,cb_curr!$B:$B,"USD")</f>
        <v>0</v>
      </c>
      <c r="W30" s="3" t="str">
        <f>CONCATENATE(Техничка!AQ31,Техничка!AR31,Техничка!AS31)</f>
        <v>27.08.2023</v>
      </c>
      <c r="X30" s="82" t="str">
        <f>IF(AND((IF(SUMIFS(cb_curr!$E:$E,cb_curr!$A:$A,W30,cb_curr!$B:$B,"USD")&lt;&gt;0,1,0)=0),(OR(WEEKDAY(W30,2)=7,WEEKDAY(W30,2)=1))),X29,((IF(AND(Y30=0,Y31=0,Y32=0,Y33=0,Y34=0,Y35=0,Y36=0,Y37=0,Y38=0,Y39=0),"-",(IF((SUMIFS(cb_curr!$E:$E,cb_curr!$A:$A,W30,cb_curr!$B:$B,"USD"))=0,X29,(SUMIFS(cb_curr!$E:$E,cb_curr!$A:$A,W30,cb_curr!$B:$B,"USD"))))))))</f>
        <v>-</v>
      </c>
      <c r="Y30" s="165">
        <f>SUMIFS(cb_curr!$E:$E,cb_curr!$A:$A,W30,cb_curr!$B:$B,"USD")</f>
        <v>0</v>
      </c>
      <c r="Z30" s="3" t="str">
        <f>CONCATENATE(Техничка!AU31,Техничка!AV31,Техничка!AW31)</f>
        <v>27.09.2023</v>
      </c>
      <c r="AA30" s="82" t="str">
        <f>IF(AND((IF(SUMIFS(cb_curr!$E:$E,cb_curr!$A:$A,Z30,cb_curr!$B:$B,"USD")&lt;&gt;0,1,0)=0),(OR(WEEKDAY(Z30,2)=7,WEEKDAY(Z30,2)=1))),AA29,((IF(AND(AB30=0,AB31=0,AB32=0,AB33=0,AB34=0,AB35=0,AB36=0,AB37=0,AB38=0,AB39=0),"-",(IF((SUMIFS(cb_curr!$E:$E,cb_curr!$A:$A,Z30,cb_curr!$B:$B,"USD"))=0,AA29,(SUMIFS(cb_curr!$E:$E,cb_curr!$A:$A,Z30,cb_curr!$B:$B,"USD"))))))))</f>
        <v>-</v>
      </c>
      <c r="AB30" s="165">
        <f>SUMIFS(cb_curr!$E:$E,cb_curr!$A:$A,Z30,cb_curr!$B:$B,"USD")</f>
        <v>0</v>
      </c>
      <c r="AC30" s="3" t="str">
        <f>CONCATENATE(Техничка!AY31,Техничка!AZ31,Техничка!BA31)</f>
        <v>27.10.2023</v>
      </c>
      <c r="AD30" s="82" t="str">
        <f>IF(AND((IF(SUMIFS(cb_curr!$E:$E,cb_curr!$A:$A,AC30,cb_curr!$B:$B,"USD")&lt;&gt;0,1,0)=0),(OR(WEEKDAY(AC30,2)=7,WEEKDAY(AC30,2)=1))),AD29,((IF(AND(AE30=0,AE31=0,AE32=0,AE33=0,AE34=0,AE35=0,AE36=0,AE37=0,AE38=0,AE39=0),"-",(IF((SUMIFS(cb_curr!$E:$E,cb_curr!$A:$A,AC30,cb_curr!$B:$B,"USD"))=0,AD29,(SUMIFS(cb_curr!$E:$E,cb_curr!$A:$A,AC30,cb_curr!$B:$B,"USD"))))))))</f>
        <v>-</v>
      </c>
      <c r="AE30" s="165">
        <f>SUMIFS(cb_curr!$E:$E,cb_curr!$A:$A,AC30,cb_curr!$B:$B,"USD")</f>
        <v>0</v>
      </c>
      <c r="AF30" s="3" t="str">
        <f>CONCATENATE(Техничка!BC31,Техничка!BD31,Техничка!BE31)</f>
        <v>27.11.2023</v>
      </c>
      <c r="AG30" s="82" t="str">
        <f>IF(AND((IF(SUMIFS(cb_curr!$E:$E,cb_curr!$A:$A,AF30,cb_curr!$B:$B,"USD")&lt;&gt;0,1,0)=0),(OR(WEEKDAY(AF30,2)=7,WEEKDAY(AF30,2)=1))),AG29,((IF(AND(AH30=0,AH31=0,AH32=0,AH33=0,AH34=0,AH35=0,AH36=0,AH37=0,AH38=0,AH39=0),"-",(IF((SUMIFS(cb_curr!$E:$E,cb_curr!$A:$A,AF30,cb_curr!$B:$B,"USD"))=0,AG29,(SUMIFS(cb_curr!$E:$E,cb_curr!$A:$A,AF30,cb_curr!$B:$B,"USD"))))))))</f>
        <v>-</v>
      </c>
      <c r="AH30" s="165">
        <f>SUMIFS(cb_curr!$E:$E,cb_curr!$A:$A,AF30,cb_curr!$B:$B,"USD")</f>
        <v>0</v>
      </c>
      <c r="AI30" s="3" t="str">
        <f>CONCATENATE(Техничка!BG31,Техничка!BH31,Техничка!BI31)</f>
        <v>27.12.2023</v>
      </c>
      <c r="AJ30" s="82" t="str">
        <f>IF(AND((IF(SUMIFS(cb_curr!$E:$E,cb_curr!$A:$A,AI30,cb_curr!$B:$B,"USD")&lt;&gt;0,1,0)=0),(OR(WEEKDAY(AI30,2)=7,WEEKDAY(AI30,2)=1))),AJ29,((IF(AND(AK30=0,AK31=0,AK32=0,AK33=0,AK34=0,AK35=0,AK36=0,AK37=0,AK38=0,AK39=0),"-",(IF((SUMIFS(cb_curr!$E:$E,cb_curr!$A:$A,AI30,cb_curr!$B:$B,"USD"))=0,AJ29,(SUMIFS(cb_curr!$E:$E,cb_curr!$A:$A,AI30,cb_curr!$B:$B,"USD"))))))))</f>
        <v>-</v>
      </c>
      <c r="AK30" s="165">
        <f>SUMIFS(cb_curr!$E:$E,cb_curr!$A:$A,AI30,cb_curr!$B:$B,"USD")</f>
        <v>0</v>
      </c>
      <c r="AL30" s="165"/>
      <c r="AN30" s="153" t="str">
        <f t="shared" si="3"/>
        <v>27.05.2023</v>
      </c>
      <c r="AO30" s="85">
        <f t="shared" si="4"/>
        <v>0</v>
      </c>
      <c r="AQ30" s="153" t="str">
        <f t="shared" si="5"/>
        <v>27.06.2023</v>
      </c>
      <c r="AR30" s="85">
        <f t="shared" si="6"/>
        <v>0</v>
      </c>
      <c r="AT30" s="3" t="str">
        <f t="shared" si="0"/>
        <v>27.10.2023</v>
      </c>
      <c r="AU30" s="85">
        <f t="shared" si="7"/>
        <v>0</v>
      </c>
      <c r="AW30" s="3" t="str">
        <f t="shared" si="1"/>
        <v>27.11.2023</v>
      </c>
      <c r="AX30" s="85">
        <f t="shared" si="8"/>
        <v>0</v>
      </c>
      <c r="AZ30" s="3" t="str">
        <f t="shared" si="2"/>
        <v>27.12.2023</v>
      </c>
      <c r="BA30" s="85">
        <f t="shared" si="9"/>
        <v>0</v>
      </c>
    </row>
    <row r="31" spans="2:53" x14ac:dyDescent="0.25">
      <c r="B31" s="3" t="str">
        <f>CONCATENATE(Техничка!B32,Техничка!C32,Техничка!D32)</f>
        <v>28.01.2023</v>
      </c>
      <c r="C31" s="82" t="str">
        <f>IF(AND((IF(SUMIFS(cb_curr!$E:$E,cb_curr!$A:$A,B31,cb_curr!$B:$B,"USD")&lt;&gt;0,1,0)=0),(OR(WEEKDAY(B31,2)=7,WEEKDAY(B31,2)=1))),C30,((IF(AND(D31=0,D32=0,D33=0,D34=0,D35=0,D36=0,D37=0,D38=0,D39=0,D40=0),"-",(IF((SUMIFS(cb_curr!$E:$E,cb_curr!$A:$A,B31,cb_curr!$B:$B,"USD"))=0,C30,(SUMIFS(cb_curr!$E:$E,cb_curr!$A:$A,B31,cb_curr!$B:$B,"USD"))))))))</f>
        <v>-</v>
      </c>
      <c r="D31" s="165">
        <f>SUMIFS(cb_curr!$E:$E,cb_curr!$A:$A,B31,cb_curr!$B:$B,"USD")</f>
        <v>0</v>
      </c>
      <c r="E31" s="3" t="str">
        <f>CONCATENATE(Техничка!O32,Техничка!P32,Техничка!Q32)</f>
        <v>28.02.2023</v>
      </c>
      <c r="F31" s="82" t="str">
        <f>IF(AND((IF(SUMIFS(cb_curr!$E:$E,cb_curr!$A:$A,E31,cb_curr!$B:$B,"USD")&lt;&gt;0,1,0)=0),(OR(WEEKDAY(E31,2)=7,WEEKDAY(E31,2)=1))),F30,((IF(AND(G31=0,G32=0,G33=0,G34=0,G35=0,G36=0,G37=0,G38=0,G39=0,G40=0),"-",(IF((SUMIFS(cb_curr!$E:$E,cb_curr!$A:$A,E31,cb_curr!$B:$B,"USD"))=0,F30,(SUMIFS(cb_curr!$E:$E,cb_curr!$A:$A,E31,cb_curr!$B:$B,"USD"))))))))</f>
        <v>-</v>
      </c>
      <c r="G31" s="165">
        <f>SUMIFS(cb_curr!$E:$E,cb_curr!$A:$A,E31,cb_curr!$B:$B,"USD")</f>
        <v>0</v>
      </c>
      <c r="H31" s="3" t="str">
        <f>CONCATENATE(Техничка!S32,Техничка!T32,Техничка!U32)</f>
        <v>28.03.2023</v>
      </c>
      <c r="I31" s="82" t="str">
        <f>IF(AND((IF(SUMIFS(cb_curr!$E:$E,cb_curr!$A:$A,H31,cb_curr!$B:$B,"USD")&lt;&gt;0,1,0)=0),(OR(WEEKDAY(H31,2)=7,WEEKDAY(H31,2)=1))),I30,((IF(AND(J31=0,J32=0,J33=0,J34=0,J35=0,J36=0,J37=0,J38=0,J39=0,J40=0),"-",(IF((SUMIFS(cb_curr!$E:$E,cb_curr!$A:$A,H31,cb_curr!$B:$B,"USD"))=0,I30,(SUMIFS(cb_curr!$E:$E,cb_curr!$A:$A,H31,cb_curr!$B:$B,"USD"))))))))</f>
        <v>-</v>
      </c>
      <c r="J31" s="165">
        <f>SUMIFS(cb_curr!$E:$E,cb_curr!$A:$A,H31,cb_curr!$B:$B,"USD")</f>
        <v>0</v>
      </c>
      <c r="K31" s="3" t="str">
        <f>CONCATENATE(Техничка!W32,Техничка!X32,Техничка!Y32)</f>
        <v>28.04.2023</v>
      </c>
      <c r="L31" s="82" t="str">
        <f>IF(AND((IF(SUMIFS(cb_curr!$E:$E,cb_curr!$A:$A,K31,cb_curr!$B:$B,"USD")&lt;&gt;0,1,0)=0),(OR(WEEKDAY(K31,2)=7,WEEKDAY(K31,2)=1))),L30,((IF(AND(M31=0,M32=0,M33=0,M34=0,M35=0,M36=0,M37=0,M38=0,M39=0,M40=0),"-",(IF((SUMIFS(cb_curr!$E:$E,cb_curr!$A:$A,K31,cb_curr!$B:$B,"USD"))=0,L30,(SUMIFS(cb_curr!$E:$E,cb_curr!$A:$A,K31,cb_curr!$B:$B,"USD"))))))))</f>
        <v>-</v>
      </c>
      <c r="M31" s="165">
        <f>SUMIFS(cb_curr!$E:$E,cb_curr!$A:$A,K31,cb_curr!$B:$B,"USD")</f>
        <v>0</v>
      </c>
      <c r="N31" s="3" t="str">
        <f>CONCATENATE(Техничка!AA32,Техничка!AB32,Техничка!AC32)</f>
        <v>28.05.2023</v>
      </c>
      <c r="O31" s="82" t="str">
        <f>IF(AND((IF(SUMIFS(cb_curr!$E:$E,cb_curr!$A:$A,N31,cb_curr!$B:$B,"USD")&lt;&gt;0,1,0)=0),(OR(WEEKDAY(N31,2)=7,WEEKDAY(N31,2)=1))),O30,((IF(AND(P31=0,P32=0,P33=0,P34=0,P35=0,P36=0,P37=0,P38=0,P39=0,P40=0),"-",(IF((SUMIFS(cb_curr!$E:$E,cb_curr!$A:$A,N31,cb_curr!$B:$B,"USD"))=0,O30,(SUMIFS(cb_curr!$E:$E,cb_curr!$A:$A,N31,cb_curr!$B:$B,"USD"))))))))</f>
        <v>-</v>
      </c>
      <c r="P31" s="165">
        <f>SUMIFS(cb_curr!$E:$E,cb_curr!$A:$A,N31,cb_curr!$B:$B,"USD")</f>
        <v>0</v>
      </c>
      <c r="Q31" s="3" t="str">
        <f>CONCATENATE(Техничка!AE32,Техничка!AF32,Техничка!AG32)</f>
        <v>28.06.2023</v>
      </c>
      <c r="R31" s="82" t="str">
        <f>IF(AND((IF(SUMIFS(cb_curr!$E:$E,cb_curr!$A:$A,Q31,cb_curr!$B:$B,"USD")&lt;&gt;0,1,0)=0),(OR(WEEKDAY(Q31,2)=7,WEEKDAY(Q31,2)=1))),R30,((IF(AND(S31=0,S32=0,S33=0,S34=0,S35=0,S36=0,S37=0,S38=0,S39=0,S40=0),"-",(IF((SUMIFS(cb_curr!$E:$E,cb_curr!$A:$A,Q31,cb_curr!$B:$B,"USD"))=0,R30,(SUMIFS(cb_curr!$E:$E,cb_curr!$A:$A,Q31,cb_curr!$B:$B,"USD"))))))))</f>
        <v>-</v>
      </c>
      <c r="S31" s="165">
        <f>SUMIFS(cb_curr!$E:$E,cb_curr!$A:$A,Q31,cb_curr!$B:$B,"USD")</f>
        <v>0</v>
      </c>
      <c r="T31" s="3" t="str">
        <f>CONCATENATE(Техничка!AI32,Техничка!AJ32,Техничка!AK32)</f>
        <v>28.07.2023</v>
      </c>
      <c r="U31" s="82" t="str">
        <f>IF(AND((IF(SUMIFS(cb_curr!$E:$E,cb_curr!$A:$A,T31,cb_curr!$B:$B,"USD")&lt;&gt;0,1,0)=0),(OR(WEEKDAY(T31,2)=7,WEEKDAY(T31,2)=1))),U30,((IF(AND(V31=0,V32=0,V33=0,V34=0,V35=0,V36=0,V37=0,V38=0,V39=0,V40=0),"-",(IF((SUMIFS(cb_curr!$E:$E,cb_curr!$A:$A,T31,cb_curr!$B:$B,"USD"))=0,U30,(SUMIFS(cb_curr!$E:$E,cb_curr!$A:$A,T31,cb_curr!$B:$B,"USD"))))))))</f>
        <v>-</v>
      </c>
      <c r="V31" s="165">
        <f>SUMIFS(cb_curr!$E:$E,cb_curr!$A:$A,T31,cb_curr!$B:$B,"USD")</f>
        <v>0</v>
      </c>
      <c r="W31" s="3" t="str">
        <f>CONCATENATE(Техничка!AQ32,Техничка!AR32,Техничка!AS32)</f>
        <v>28.08.2023</v>
      </c>
      <c r="X31" s="82" t="str">
        <f>IF(AND((IF(SUMIFS(cb_curr!$E:$E,cb_curr!$A:$A,W31,cb_curr!$B:$B,"USD")&lt;&gt;0,1,0)=0),(OR(WEEKDAY(W31,2)=7,WEEKDAY(W31,2)=1))),X30,((IF(AND(Y31=0,Y32=0,Y33=0,Y34=0,Y35=0,Y36=0,Y37=0,Y38=0,Y39=0,Y40=0),"-",(IF((SUMIFS(cb_curr!$E:$E,cb_curr!$A:$A,W31,cb_curr!$B:$B,"USD"))=0,X30,(SUMIFS(cb_curr!$E:$E,cb_curr!$A:$A,W31,cb_curr!$B:$B,"USD"))))))))</f>
        <v>-</v>
      </c>
      <c r="Y31" s="165">
        <f>SUMIFS(cb_curr!$E:$E,cb_curr!$A:$A,W31,cb_curr!$B:$B,"USD")</f>
        <v>0</v>
      </c>
      <c r="Z31" s="3" t="str">
        <f>CONCATENATE(Техничка!AU32,Техничка!AV32,Техничка!AW32)</f>
        <v>28.09.2023</v>
      </c>
      <c r="AA31" s="82" t="str">
        <f>IF(AND((IF(SUMIFS(cb_curr!$E:$E,cb_curr!$A:$A,Z31,cb_curr!$B:$B,"USD")&lt;&gt;0,1,0)=0),(OR(WEEKDAY(Z31,2)=7,WEEKDAY(Z31,2)=1))),AA30,((IF(AND(AB31=0,AB32=0,AB33=0,AB34=0,AB35=0,AB36=0,AB37=0,AB38=0,AB39=0,AB40=0),"-",(IF((SUMIFS(cb_curr!$E:$E,cb_curr!$A:$A,Z31,cb_curr!$B:$B,"USD"))=0,AA30,(SUMIFS(cb_curr!$E:$E,cb_curr!$A:$A,Z31,cb_curr!$B:$B,"USD"))))))))</f>
        <v>-</v>
      </c>
      <c r="AB31" s="165">
        <f>SUMIFS(cb_curr!$E:$E,cb_curr!$A:$A,Z31,cb_curr!$B:$B,"USD")</f>
        <v>0</v>
      </c>
      <c r="AC31" s="3" t="str">
        <f>CONCATENATE(Техничка!AY32,Техничка!AZ32,Техничка!BA32)</f>
        <v>28.10.2023</v>
      </c>
      <c r="AD31" s="82" t="str">
        <f>IF(AND((IF(SUMIFS(cb_curr!$E:$E,cb_curr!$A:$A,AC31,cb_curr!$B:$B,"USD")&lt;&gt;0,1,0)=0),(OR(WEEKDAY(AC31,2)=7,WEEKDAY(AC31,2)=1))),AD30,((IF(AND(AE31=0,AE32=0,AE33=0,AE34=0,AE35=0,AE36=0,AE37=0,AE38=0,AE39=0,AE40=0),"-",(IF((SUMIFS(cb_curr!$E:$E,cb_curr!$A:$A,AC31,cb_curr!$B:$B,"USD"))=0,AD30,(SUMIFS(cb_curr!$E:$E,cb_curr!$A:$A,AC31,cb_curr!$B:$B,"USD"))))))))</f>
        <v>-</v>
      </c>
      <c r="AE31" s="165">
        <f>SUMIFS(cb_curr!$E:$E,cb_curr!$A:$A,AC31,cb_curr!$B:$B,"USD")</f>
        <v>0</v>
      </c>
      <c r="AF31" s="3" t="str">
        <f>CONCATENATE(Техничка!BC32,Техничка!BD32,Техничка!BE32)</f>
        <v>28.11.2023</v>
      </c>
      <c r="AG31" s="82" t="str">
        <f>IF(AND((IF(SUMIFS(cb_curr!$E:$E,cb_curr!$A:$A,AF31,cb_curr!$B:$B,"USD")&lt;&gt;0,1,0)=0),(OR(WEEKDAY(AF31,2)=7,WEEKDAY(AF31,2)=1))),AG30,((IF(AND(AH31=0,AH32=0,AH33=0,AH34=0,AH35=0,AH36=0,AH37=0,AH38=0,AH39=0,AH40=0),"-",(IF((SUMIFS(cb_curr!$E:$E,cb_curr!$A:$A,AF31,cb_curr!$B:$B,"USD"))=0,AG30,(SUMIFS(cb_curr!$E:$E,cb_curr!$A:$A,AF31,cb_curr!$B:$B,"USD"))))))))</f>
        <v>-</v>
      </c>
      <c r="AH31" s="165">
        <f>SUMIFS(cb_curr!$E:$E,cb_curr!$A:$A,AF31,cb_curr!$B:$B,"USD")</f>
        <v>0</v>
      </c>
      <c r="AI31" s="3" t="str">
        <f>CONCATENATE(Техничка!BG32,Техничка!BH32,Техничка!BI32)</f>
        <v>28.12.2023</v>
      </c>
      <c r="AJ31" s="82" t="str">
        <f>IF(AND((IF(SUMIFS(cb_curr!$E:$E,cb_curr!$A:$A,AI31,cb_curr!$B:$B,"USD")&lt;&gt;0,1,0)=0),(OR(WEEKDAY(AI31,2)=7,WEEKDAY(AI31,2)=1))),AJ30,((IF(AND(AK31=0,AK32=0,AK33=0,AK34=0,AK35=0,AK36=0,AK37=0,AK38=0,AK39=0,AK40=0),"-",(IF((SUMIFS(cb_curr!$E:$E,cb_curr!$A:$A,AI31,cb_curr!$B:$B,"USD"))=0,AJ30,(SUMIFS(cb_curr!$E:$E,cb_curr!$A:$A,AI31,cb_curr!$B:$B,"USD"))))))))</f>
        <v>-</v>
      </c>
      <c r="AK31" s="165">
        <f>SUMIFS(cb_curr!$E:$E,cb_curr!$A:$A,AI31,cb_curr!$B:$B,"USD")</f>
        <v>0</v>
      </c>
      <c r="AL31" s="165"/>
      <c r="AN31" s="153" t="str">
        <f t="shared" si="3"/>
        <v>28.05.2023</v>
      </c>
      <c r="AO31" s="85">
        <f t="shared" si="4"/>
        <v>0</v>
      </c>
      <c r="AQ31" s="153" t="str">
        <f t="shared" si="5"/>
        <v>28.06.2023</v>
      </c>
      <c r="AR31" s="85">
        <f t="shared" si="6"/>
        <v>0</v>
      </c>
      <c r="AT31" s="3" t="str">
        <f t="shared" si="0"/>
        <v>28.10.2023</v>
      </c>
      <c r="AU31" s="85">
        <f t="shared" si="7"/>
        <v>0</v>
      </c>
      <c r="AW31" s="3" t="str">
        <f t="shared" si="1"/>
        <v>28.11.2023</v>
      </c>
      <c r="AX31" s="85">
        <f t="shared" si="8"/>
        <v>0</v>
      </c>
      <c r="AZ31" s="3" t="str">
        <f t="shared" si="2"/>
        <v>28.12.2023</v>
      </c>
      <c r="BA31" s="85">
        <f t="shared" si="9"/>
        <v>0</v>
      </c>
    </row>
    <row r="32" spans="2:53" x14ac:dyDescent="0.25">
      <c r="B32" s="3" t="str">
        <f>CONCATENATE(Техничка!B33,Техничка!C33,Техничка!D33)</f>
        <v>29.01.2023</v>
      </c>
      <c r="C32" s="82" t="str">
        <f>IF(AND((IF(SUMIFS(cb_curr!$E:$E,cb_curr!$A:$A,B32,cb_curr!$B:$B,"USD")&lt;&gt;0,1,0)=0),(OR(WEEKDAY(B32,2)=7,WEEKDAY(B32,2)=1))),C31,((IF(AND(D32=0,D33=0,D34=0,D35=0,D36=0,D37=0,D38=0,D39=0,D40=0,D41=0),"-",(IF((SUMIFS(cb_curr!$E:$E,cb_curr!$A:$A,B32,cb_curr!$B:$B,"USD"))=0,C31,(SUMIFS(cb_curr!$E:$E,cb_curr!$A:$A,B32,cb_curr!$B:$B,"USD"))))))))</f>
        <v>-</v>
      </c>
      <c r="D32" s="165">
        <f>SUMIFS(cb_curr!$E:$E,cb_curr!$A:$A,B32,cb_curr!$B:$B,"USD")</f>
        <v>0</v>
      </c>
      <c r="E32" s="83" t="str">
        <f>CONCATENATE(Техничка!O33,Техничка!P33,Техничка!Q33)</f>
        <v>29.02.2023</v>
      </c>
      <c r="F32" s="6"/>
      <c r="G32" s="165">
        <f>SUMIFS(cb_curr!$E:$E,cb_curr!$A:$A,E32,cb_curr!$B:$B,"USD")</f>
        <v>0</v>
      </c>
      <c r="H32" s="3" t="str">
        <f>CONCATENATE(Техничка!S33,Техничка!T33,Техничка!U33)</f>
        <v>29.03.2023</v>
      </c>
      <c r="I32" s="82" t="str">
        <f>IF(AND((IF(SUMIFS(cb_curr!$E:$E,cb_curr!$A:$A,H32,cb_curr!$B:$B,"USD")&lt;&gt;0,1,0)=0),(OR(WEEKDAY(H32,2)=7,WEEKDAY(H32,2)=1))),I31,((IF(AND(J32=0,J33=0,J34=0,J35=0,J36=0,J37=0,J38=0,J39=0,J40=0,J41=0),"-",(IF((SUMIFS(cb_curr!$E:$E,cb_curr!$A:$A,H32,cb_curr!$B:$B,"USD"))=0,I31,(SUMIFS(cb_curr!$E:$E,cb_curr!$A:$A,H32,cb_curr!$B:$B,"USD"))))))))</f>
        <v>-</v>
      </c>
      <c r="J32" s="165">
        <f>SUMIFS(cb_curr!$E:$E,cb_curr!$A:$A,H32,cb_curr!$B:$B,"USD")</f>
        <v>0</v>
      </c>
      <c r="K32" s="3" t="str">
        <f>CONCATENATE(Техничка!W33,Техничка!X33,Техничка!Y33)</f>
        <v>29.04.2023</v>
      </c>
      <c r="L32" s="82" t="str">
        <f>IF(AND((IF(SUMIFS(cb_curr!$E:$E,cb_curr!$A:$A,K32,cb_curr!$B:$B,"USD")&lt;&gt;0,1,0)=0),(OR(WEEKDAY(K32,2)=7,WEEKDAY(K32,2)=1))),L31,((IF(AND(M32=0,M33=0,M34=0,M35=0,M36=0,M37=0,M38=0,M39=0,M40=0,M41=0),"-",(IF((SUMIFS(cb_curr!$E:$E,cb_curr!$A:$A,K32,cb_curr!$B:$B,"USD"))=0,L31,(SUMIFS(cb_curr!$E:$E,cb_curr!$A:$A,K32,cb_curr!$B:$B,"USD"))))))))</f>
        <v>-</v>
      </c>
      <c r="M32" s="165">
        <f>SUMIFS(cb_curr!$E:$E,cb_curr!$A:$A,K32,cb_curr!$B:$B,"USD")</f>
        <v>0</v>
      </c>
      <c r="N32" s="3" t="str">
        <f>CONCATENATE(Техничка!AA33,Техничка!AB33,Техничка!AC33)</f>
        <v>29.05.2023</v>
      </c>
      <c r="O32" s="82" t="str">
        <f>IF(AND((IF(SUMIFS(cb_curr!$E:$E,cb_curr!$A:$A,N32,cb_curr!$B:$B,"USD")&lt;&gt;0,1,0)=0),(OR(WEEKDAY(N32,2)=7,WEEKDAY(N32,2)=1))),O31,((IF(AND(P32=0,P33=0,P34=0,P35=0,P36=0,P37=0,P38=0,P39=0,P40=0,P41=0),"-",(IF((SUMIFS(cb_curr!$E:$E,cb_curr!$A:$A,N32,cb_curr!$B:$B,"USD"))=0,O31,(SUMIFS(cb_curr!$E:$E,cb_curr!$A:$A,N32,cb_curr!$B:$B,"USD"))))))))</f>
        <v>-</v>
      </c>
      <c r="P32" s="165">
        <f>SUMIFS(cb_curr!$E:$E,cb_curr!$A:$A,N32,cb_curr!$B:$B,"USD")</f>
        <v>0</v>
      </c>
      <c r="Q32" s="3" t="str">
        <f>CONCATENATE(Техничка!AE33,Техничка!AF33,Техничка!AG33)</f>
        <v>29.06.2023</v>
      </c>
      <c r="R32" s="82" t="str">
        <f>IF(AND((IF(SUMIFS(cb_curr!$E:$E,cb_curr!$A:$A,Q32,cb_curr!$B:$B,"USD")&lt;&gt;0,1,0)=0),(OR(WEEKDAY(Q32,2)=7,WEEKDAY(Q32,2)=1))),R31,((IF(AND(S32=0,S33=0,S34=0,S35=0,S36=0,S37=0,S38=0,S39=0,S40=0,S41=0),"-",(IF((SUMIFS(cb_curr!$E:$E,cb_curr!$A:$A,Q32,cb_curr!$B:$B,"USD"))=0,R31,(SUMIFS(cb_curr!$E:$E,cb_curr!$A:$A,Q32,cb_curr!$B:$B,"USD"))))))))</f>
        <v>-</v>
      </c>
      <c r="S32" s="165">
        <f>SUMIFS(cb_curr!$E:$E,cb_curr!$A:$A,Q32,cb_curr!$B:$B,"USD")</f>
        <v>0</v>
      </c>
      <c r="T32" s="3" t="str">
        <f>CONCATENATE(Техничка!AI33,Техничка!AJ33,Техничка!AK33)</f>
        <v>29.07.2023</v>
      </c>
      <c r="U32" s="82" t="str">
        <f>IF(AND((IF(SUMIFS(cb_curr!$E:$E,cb_curr!$A:$A,T32,cb_curr!$B:$B,"USD")&lt;&gt;0,1,0)=0),(OR(WEEKDAY(T32,2)=7,WEEKDAY(T32,2)=1))),U31,((IF(AND(V32=0,V33=0,V34=0,V35=0,V36=0,V37=0,V38=0,V39=0,V40=0,V41=0),"-",(IF((SUMIFS(cb_curr!$E:$E,cb_curr!$A:$A,T32,cb_curr!$B:$B,"USD"))=0,U31,(SUMIFS(cb_curr!$E:$E,cb_curr!$A:$A,T32,cb_curr!$B:$B,"USD"))))))))</f>
        <v>-</v>
      </c>
      <c r="V32" s="165">
        <f>SUMIFS(cb_curr!$E:$E,cb_curr!$A:$A,T32,cb_curr!$B:$B,"USD")</f>
        <v>0</v>
      </c>
      <c r="W32" s="3" t="str">
        <f>CONCATENATE(Техничка!AQ33,Техничка!AR33,Техничка!AS33)</f>
        <v>29.08.2023</v>
      </c>
      <c r="X32" s="82" t="str">
        <f>IF(AND((IF(SUMIFS(cb_curr!$E:$E,cb_curr!$A:$A,W32,cb_curr!$B:$B,"USD")&lt;&gt;0,1,0)=0),(OR(WEEKDAY(W32,2)=7,WEEKDAY(W32,2)=1))),X31,((IF(AND(Y32=0,Y33=0,Y34=0,Y35=0,Y36=0,Y37=0,Y38=0,Y39=0,Y40=0,Y41=0),"-",(IF((SUMIFS(cb_curr!$E:$E,cb_curr!$A:$A,W32,cb_curr!$B:$B,"USD"))=0,X31,(SUMIFS(cb_curr!$E:$E,cb_curr!$A:$A,W32,cb_curr!$B:$B,"USD"))))))))</f>
        <v>-</v>
      </c>
      <c r="Y32" s="165">
        <f>SUMIFS(cb_curr!$E:$E,cb_curr!$A:$A,W32,cb_curr!$B:$B,"USD")</f>
        <v>0</v>
      </c>
      <c r="Z32" s="3" t="str">
        <f>CONCATENATE(Техничка!AU33,Техничка!AV33,Техничка!AW33)</f>
        <v>29.09.2023</v>
      </c>
      <c r="AA32" s="82" t="str">
        <f>IF(AND((IF(SUMIFS(cb_curr!$E:$E,cb_curr!$A:$A,Z32,cb_curr!$B:$B,"USD")&lt;&gt;0,1,0)=0),(OR(WEEKDAY(Z32,2)=7,WEEKDAY(Z32,2)=1))),AA31,((IF(AND(AB32=0,AB33=0,AB34=0,AB35=0,AB36=0,AB37=0,AB38=0,AB39=0,AB40=0,AB41=0),"-",(IF((SUMIFS(cb_curr!$E:$E,cb_curr!$A:$A,Z32,cb_curr!$B:$B,"USD"))=0,AA31,(SUMIFS(cb_curr!$E:$E,cb_curr!$A:$A,Z32,cb_curr!$B:$B,"USD"))))))))</f>
        <v>-</v>
      </c>
      <c r="AB32" s="165">
        <f>SUMIFS(cb_curr!$E:$E,cb_curr!$A:$A,Z32,cb_curr!$B:$B,"USD")</f>
        <v>0</v>
      </c>
      <c r="AC32" s="3" t="str">
        <f>CONCATENATE(Техничка!AY33,Техничка!AZ33,Техничка!BA33)</f>
        <v>29.10.2023</v>
      </c>
      <c r="AD32" s="82" t="str">
        <f>IF(AND((IF(SUMIFS(cb_curr!$E:$E,cb_curr!$A:$A,AC32,cb_curr!$B:$B,"USD")&lt;&gt;0,1,0)=0),(OR(WEEKDAY(AC32,2)=7,WEEKDAY(AC32,2)=1))),AD31,((IF(AND(AE32=0,AE33=0,AE34=0,AE35=0,AE36=0,AE37=0,AE38=0,AE39=0,AE40=0,AE41=0),"-",(IF((SUMIFS(cb_curr!$E:$E,cb_curr!$A:$A,AC32,cb_curr!$B:$B,"USD"))=0,AD31,(SUMIFS(cb_curr!$E:$E,cb_curr!$A:$A,AC32,cb_curr!$B:$B,"USD"))))))))</f>
        <v>-</v>
      </c>
      <c r="AE32" s="165">
        <f>SUMIFS(cb_curr!$E:$E,cb_curr!$A:$A,AC32,cb_curr!$B:$B,"USD")</f>
        <v>0</v>
      </c>
      <c r="AF32" s="3" t="str">
        <f>CONCATENATE(Техничка!BC33,Техничка!BD33,Техничка!BE33)</f>
        <v>29.11.2023</v>
      </c>
      <c r="AG32" s="82" t="str">
        <f>IF(AND((IF(SUMIFS(cb_curr!$E:$E,cb_curr!$A:$A,AF32,cb_curr!$B:$B,"USD")&lt;&gt;0,1,0)=0),(OR(WEEKDAY(AF32,2)=7,WEEKDAY(AF32,2)=1))),AG31,((IF(AND(AH32=0,AH33=0,AH34=0,AH35=0,AH36=0,AH37=0,AH38=0,AH39=0,AH40=0,AH41=0),"-",(IF((SUMIFS(cb_curr!$E:$E,cb_curr!$A:$A,AF32,cb_curr!$B:$B,"USD"))=0,AG31,(SUMIFS(cb_curr!$E:$E,cb_curr!$A:$A,AF32,cb_curr!$B:$B,"USD"))))))))</f>
        <v>-</v>
      </c>
      <c r="AH32" s="165">
        <f>SUMIFS(cb_curr!$E:$E,cb_curr!$A:$A,AF32,cb_curr!$B:$B,"USD")</f>
        <v>0</v>
      </c>
      <c r="AI32" s="3" t="str">
        <f>CONCATENATE(Техничка!BG33,Техничка!BH33,Техничка!BI33)</f>
        <v>29.12.2023</v>
      </c>
      <c r="AJ32" s="82" t="str">
        <f>IF(AND((IF(SUMIFS(cb_curr!$E:$E,cb_curr!$A:$A,AI32,cb_curr!$B:$B,"USD")&lt;&gt;0,1,0)=0),(OR(WEEKDAY(AI32,2)=7,WEEKDAY(AI32,2)=1))),AJ31,((IF(AND(AK32=0,AK33=0,AK34=0,AK35=0,AK36=0,AK37=0,AK38=0,AK39=0,AK40=0,AK41=0),"-",(IF((SUMIFS(cb_curr!$E:$E,cb_curr!$A:$A,AI32,cb_curr!$B:$B,"USD"))=0,AJ31,(SUMIFS(cb_curr!$E:$E,cb_curr!$A:$A,AI32,cb_curr!$B:$B,"USD"))))))))</f>
        <v>-</v>
      </c>
      <c r="AK32" s="165">
        <f>SUMIFS(cb_curr!$E:$E,cb_curr!$A:$A,AI32,cb_curr!$B:$B,"USD")</f>
        <v>0</v>
      </c>
      <c r="AL32" s="165"/>
      <c r="AN32" s="153" t="str">
        <f t="shared" si="3"/>
        <v>29.05.2023</v>
      </c>
      <c r="AO32" s="85">
        <f t="shared" si="4"/>
        <v>0</v>
      </c>
      <c r="AQ32" s="153" t="str">
        <f t="shared" si="5"/>
        <v>29.06.2023</v>
      </c>
      <c r="AR32" s="85">
        <f t="shared" si="6"/>
        <v>0</v>
      </c>
      <c r="AT32" s="3" t="str">
        <f t="shared" si="0"/>
        <v>29.10.2023</v>
      </c>
      <c r="AU32" s="85">
        <f t="shared" si="7"/>
        <v>0</v>
      </c>
      <c r="AW32" s="3" t="str">
        <f t="shared" si="1"/>
        <v>29.11.2023</v>
      </c>
      <c r="AX32" s="85">
        <f t="shared" si="8"/>
        <v>0</v>
      </c>
      <c r="AZ32" s="3" t="str">
        <f t="shared" si="2"/>
        <v>29.12.2023</v>
      </c>
      <c r="BA32" s="85">
        <f t="shared" si="9"/>
        <v>0</v>
      </c>
    </row>
    <row r="33" spans="1:54" x14ac:dyDescent="0.25">
      <c r="B33" s="3" t="str">
        <f>CONCATENATE(Техничка!B34,Техничка!C34,Техничка!D34)</f>
        <v>30.01.2023</v>
      </c>
      <c r="C33" s="82" t="str">
        <f>IF(AND((IF(SUMIFS(cb_curr!$E:$E,cb_curr!$A:$A,B33,cb_curr!$B:$B,"USD")&lt;&gt;0,1,0)=0),(OR(WEEKDAY(B33,2)=7,WEEKDAY(B33,2)=1))),C32,((IF(AND(D33=0,D34=0,D35=0,D36=0,D37=0,D38=0,D39=0,D40=0,D41=0,D42=0),"-",(IF((SUMIFS(cb_curr!$E:$E,cb_curr!$A:$A,B33,cb_curr!$B:$B,"USD"))=0,C32,(SUMIFS(cb_curr!$E:$E,cb_curr!$A:$A,B33,cb_curr!$B:$B,"USD"))))))))</f>
        <v>-</v>
      </c>
      <c r="D33" s="165">
        <f>SUMIFS(cb_curr!$E:$E,cb_curr!$A:$A,B33,cb_curr!$B:$B,"USD")</f>
        <v>0</v>
      </c>
      <c r="E33" s="4" t="str">
        <f>CONCATENATE(Техничка!O34,Техничка!P34,Техничка!Q34)</f>
        <v>30.02.2023</v>
      </c>
      <c r="F33" s="6"/>
      <c r="G33" s="178">
        <f t="shared" ref="G33:G34" si="10">J4</f>
        <v>0</v>
      </c>
      <c r="H33" s="3" t="str">
        <f>CONCATENATE(Техничка!S34,Техничка!T34,Техничка!U34)</f>
        <v>30.03.2023</v>
      </c>
      <c r="I33" s="82" t="str">
        <f>IF(AND((IF(SUMIFS(cb_curr!$E:$E,cb_curr!$A:$A,H33,cb_curr!$B:$B,"USD")&lt;&gt;0,1,0)=0),(OR(WEEKDAY(H33,2)=7,WEEKDAY(H33,2)=1))),I32,((IF(AND(J33=0,J34=0,J35=0,J36=0,J37=0,J38=0,J39=0,J40=0,J41=0,J42=0),"-",(IF((SUMIFS(cb_curr!$E:$E,cb_curr!$A:$A,H33,cb_curr!$B:$B,"USD"))=0,I32,(SUMIFS(cb_curr!$E:$E,cb_curr!$A:$A,H33,cb_curr!$B:$B,"USD"))))))))</f>
        <v>-</v>
      </c>
      <c r="J33" s="165">
        <f>SUMIFS(cb_curr!$E:$E,cb_curr!$A:$A,H33,cb_curr!$B:$B,"USD")</f>
        <v>0</v>
      </c>
      <c r="K33" s="3" t="str">
        <f>CONCATENATE(Техничка!W34,Техничка!X34,Техничка!Y34)</f>
        <v>30.04.2023</v>
      </c>
      <c r="L33" s="82" t="str">
        <f>IF(AND((IF(SUMIFS(cb_curr!$E:$E,cb_curr!$A:$A,K33,cb_curr!$B:$B,"USD")&lt;&gt;0,1,0)=0),(OR(WEEKDAY(K33,2)=7,WEEKDAY(K33,2)=1))),L32,((IF(AND(M33=0,M34=0,M35=0,M36=0,M37=0,M38=0,M39=0,M40=0,M41=0,M42=0),"-",(IF((SUMIFS(cb_curr!$E:$E,cb_curr!$A:$A,K33,cb_curr!$B:$B,"USD"))=0,L32,(SUMIFS(cb_curr!$E:$E,cb_curr!$A:$A,K33,cb_curr!$B:$B,"USD"))))))))</f>
        <v>-</v>
      </c>
      <c r="M33" s="165">
        <f>SUMIFS(cb_curr!$E:$E,cb_curr!$A:$A,K33,cb_curr!$B:$B,"USD")</f>
        <v>0</v>
      </c>
      <c r="N33" s="3" t="str">
        <f>CONCATENATE(Техничка!AA34,Техничка!AB34,Техничка!AC34)</f>
        <v>30.05.2023</v>
      </c>
      <c r="O33" s="82" t="str">
        <f>IF(AND((IF(SUMIFS(cb_curr!$E:$E,cb_curr!$A:$A,N33,cb_curr!$B:$B,"USD")&lt;&gt;0,1,0)=0),(OR(WEEKDAY(N33,2)=7,WEEKDAY(N33,2)=1))),O32,((IF(AND(P33=0,P34=0,P35=0,P36=0,P37=0,P38=0,P39=0,P40=0,P41=0,P42=0),"-",(IF((SUMIFS(cb_curr!$E:$E,cb_curr!$A:$A,N33,cb_curr!$B:$B,"USD"))=0,O32,(SUMIFS(cb_curr!$E:$E,cb_curr!$A:$A,N33,cb_curr!$B:$B,"USD"))))))))</f>
        <v>-</v>
      </c>
      <c r="P33" s="165">
        <f>SUMIFS(cb_curr!$E:$E,cb_curr!$A:$A,N33,cb_curr!$B:$B,"USD")</f>
        <v>0</v>
      </c>
      <c r="Q33" s="3" t="str">
        <f>CONCATENATE(Техничка!AE34,Техничка!AF34,Техничка!AG34)</f>
        <v>30.06.2023</v>
      </c>
      <c r="R33" s="82" t="str">
        <f>IF(AND((IF(SUMIFS(cb_curr!$E:$E,cb_curr!$A:$A,Q33,cb_curr!$B:$B,"USD")&lt;&gt;0,1,0)=0),(OR(WEEKDAY(Q33,2)=7,WEEKDAY(Q33,2)=1))),R32,((IF(AND(S33=0,S34=0,S35=0,S36=0,S37=0,S38=0,S39=0,S40=0,S41=0,S42=0),"-",(IF((SUMIFS(cb_curr!$E:$E,cb_curr!$A:$A,Q33,cb_curr!$B:$B,"USD"))=0,R32,(SUMIFS(cb_curr!$E:$E,cb_curr!$A:$A,Q33,cb_curr!$B:$B,"USD"))))))))</f>
        <v>-</v>
      </c>
      <c r="S33" s="165">
        <f>SUMIFS(cb_curr!$E:$E,cb_curr!$A:$A,Q33,cb_curr!$B:$B,"USD")</f>
        <v>0</v>
      </c>
      <c r="T33" s="3" t="str">
        <f>CONCATENATE(Техничка!AI34,Техничка!AJ34,Техничка!AK34)</f>
        <v>30.07.2023</v>
      </c>
      <c r="U33" s="82" t="str">
        <f>IF(AND((IF(SUMIFS(cb_curr!$E:$E,cb_curr!$A:$A,T33,cb_curr!$B:$B,"USD")&lt;&gt;0,1,0)=0),(OR(WEEKDAY(T33,2)=7,WEEKDAY(T33,2)=1))),U32,((IF(AND(V33=0,V34=0,V35=0,V36=0,V37=0,V38=0,V39=0,V40=0,V41=0,V42=0),"-",(IF((SUMIFS(cb_curr!$E:$E,cb_curr!$A:$A,T33,cb_curr!$B:$B,"USD"))=0,U32,(SUMIFS(cb_curr!$E:$E,cb_curr!$A:$A,T33,cb_curr!$B:$B,"USD"))))))))</f>
        <v>-</v>
      </c>
      <c r="V33" s="165">
        <f>SUMIFS(cb_curr!$E:$E,cb_curr!$A:$A,T33,cb_curr!$B:$B,"USD")</f>
        <v>0</v>
      </c>
      <c r="W33" s="3" t="str">
        <f>CONCATENATE(Техничка!AQ34,Техничка!AR34,Техничка!AS34)</f>
        <v>30.08.2023</v>
      </c>
      <c r="X33" s="82" t="str">
        <f>IF(AND((IF(SUMIFS(cb_curr!$E:$E,cb_curr!$A:$A,W33,cb_curr!$B:$B,"USD")&lt;&gt;0,1,0)=0),(OR(WEEKDAY(W33,2)=7,WEEKDAY(W33,2)=1))),X32,((IF(AND(Y33=0,Y34=0,Y35=0,Y36=0,Y37=0,Y38=0,Y39=0,Y40=0,Y41=0,Y42=0),"-",(IF((SUMIFS(cb_curr!$E:$E,cb_curr!$A:$A,W33,cb_curr!$B:$B,"USD"))=0,X32,(SUMIFS(cb_curr!$E:$E,cb_curr!$A:$A,W33,cb_curr!$B:$B,"USD"))))))))</f>
        <v>-</v>
      </c>
      <c r="Y33" s="165">
        <f>SUMIFS(cb_curr!$E:$E,cb_curr!$A:$A,W33,cb_curr!$B:$B,"USD")</f>
        <v>0</v>
      </c>
      <c r="Z33" s="3" t="str">
        <f>CONCATENATE(Техничка!AU34,Техничка!AV34,Техничка!AW34)</f>
        <v>30.09.2023</v>
      </c>
      <c r="AA33" s="82" t="str">
        <f>IF(AND((IF(SUMIFS(cb_curr!$E:$E,cb_curr!$A:$A,Z33,cb_curr!$B:$B,"USD")&lt;&gt;0,1,0)=0),(OR(WEEKDAY(Z33,2)=7,WEEKDAY(Z33,2)=1))),AA32,((IF(AND(AB33=0,AB34=0,AB35=0,AB36=0,AB37=0,AB38=0,AB39=0,AB40=0,AB41=0,AB42=0),"-",(IF((SUMIFS(cb_curr!$E:$E,cb_curr!$A:$A,Z33,cb_curr!$B:$B,"USD"))=0,AA32,(SUMIFS(cb_curr!$E:$E,cb_curr!$A:$A,Z33,cb_curr!$B:$B,"USD"))))))))</f>
        <v>-</v>
      </c>
      <c r="AB33" s="165">
        <f>SUMIFS(cb_curr!$E:$E,cb_curr!$A:$A,Z33,cb_curr!$B:$B,"USD")</f>
        <v>0</v>
      </c>
      <c r="AC33" s="3" t="str">
        <f>CONCATENATE(Техничка!AY34,Техничка!AZ34,Техничка!BA34)</f>
        <v>30.10.2023</v>
      </c>
      <c r="AD33" s="82" t="str">
        <f>IF(AND((IF(SUMIFS(cb_curr!$E:$E,cb_curr!$A:$A,AC33,cb_curr!$B:$B,"USD")&lt;&gt;0,1,0)=0),(OR(WEEKDAY(AC33,2)=7,WEEKDAY(AC33,2)=1))),AD32,((IF(AND(AE33=0,AE34=0,AE35=0,AE36=0,AE37=0,AE38=0,AE39=0,AE40=0,AE41=0,AE42=0),"-",(IF((SUMIFS(cb_curr!$E:$E,cb_curr!$A:$A,AC33,cb_curr!$B:$B,"USD"))=0,AD32,(SUMIFS(cb_curr!$E:$E,cb_curr!$A:$A,AC33,cb_curr!$B:$B,"USD"))))))))</f>
        <v>-</v>
      </c>
      <c r="AE33" s="165">
        <f>SUMIFS(cb_curr!$E:$E,cb_curr!$A:$A,AC33,cb_curr!$B:$B,"USD")</f>
        <v>0</v>
      </c>
      <c r="AF33" s="3" t="str">
        <f>CONCATENATE(Техничка!BC34,Техничка!BD34,Техничка!BE34)</f>
        <v>30.11.2023</v>
      </c>
      <c r="AG33" s="82" t="str">
        <f>IF(AND((IF(SUMIFS(cb_curr!$E:$E,cb_curr!$A:$A,AF33,cb_curr!$B:$B,"USD")&lt;&gt;0,1,0)=0),(OR(WEEKDAY(AF33,2)=7,WEEKDAY(AF33,2)=1))),AG32,((IF(AND(AH33=0,AH34=0,AH35=0,AH36=0,AH37=0,AH38=0,AH39=0,AH40=0,AH41=0,AH42=0),"-",(IF((SUMIFS(cb_curr!$E:$E,cb_curr!$A:$A,AF33,cb_curr!$B:$B,"USD"))=0,AG32,(SUMIFS(cb_curr!$E:$E,cb_curr!$A:$A,AF33,cb_curr!$B:$B,"USD"))))))))</f>
        <v>-</v>
      </c>
      <c r="AH33" s="165">
        <f>SUMIFS(cb_curr!$E:$E,cb_curr!$A:$A,AF33,cb_curr!$B:$B,"USD")</f>
        <v>0</v>
      </c>
      <c r="AI33" s="3" t="str">
        <f>CONCATENATE(Техничка!BG34,Техничка!BH34,Техничка!BI34)</f>
        <v>30.12.2023</v>
      </c>
      <c r="AJ33" s="82" t="str">
        <f>IF(AND((IF(SUMIFS(cb_curr!$E:$E,cb_curr!$A:$A,AI33,cb_curr!$B:$B,"USD")&lt;&gt;0,1,0)=0),(OR(WEEKDAY(AI33,2)=7,WEEKDAY(AI33,2)=1))),AJ32,((IF(AND(AK33=0,AK34=0,AK35=0,AK36=0,AK37=0,AK38=0,AK39=0,AK40=0,AK41=0,AK42=0),"-",(IF((SUMIFS(cb_curr!$E:$E,cb_curr!$A:$A,AI33,cb_curr!$B:$B,"USD"))=0,AJ32,(SUMIFS(cb_curr!$E:$E,cb_curr!$A:$A,AI33,cb_curr!$B:$B,"USD"))))))))</f>
        <v>-</v>
      </c>
      <c r="AK33" s="165">
        <f>SUMIFS(cb_curr!$E:$E,cb_curr!$A:$A,AI33,cb_curr!$B:$B,"USD")</f>
        <v>0</v>
      </c>
      <c r="AL33" s="165"/>
      <c r="AN33" s="153" t="str">
        <f t="shared" si="3"/>
        <v>30.05.2023</v>
      </c>
      <c r="AO33" s="85">
        <f t="shared" si="4"/>
        <v>0</v>
      </c>
      <c r="AQ33" s="153" t="str">
        <f t="shared" si="5"/>
        <v>30.06.2023</v>
      </c>
      <c r="AR33" s="85">
        <f t="shared" si="6"/>
        <v>0</v>
      </c>
      <c r="AT33" s="3" t="str">
        <f t="shared" si="0"/>
        <v>30.10.2023</v>
      </c>
      <c r="AU33" s="85">
        <f t="shared" si="7"/>
        <v>0</v>
      </c>
      <c r="AW33" s="3" t="str">
        <f t="shared" si="1"/>
        <v>30.11.2023</v>
      </c>
      <c r="AX33" s="85">
        <f t="shared" si="8"/>
        <v>0</v>
      </c>
      <c r="AZ33" s="3" t="str">
        <f t="shared" si="2"/>
        <v>30.12.2023</v>
      </c>
      <c r="BA33" s="85">
        <f t="shared" si="9"/>
        <v>0</v>
      </c>
    </row>
    <row r="34" spans="1:54" x14ac:dyDescent="0.25">
      <c r="B34" s="3" t="str">
        <f>CONCATENATE(Техничка!B35,Техничка!C35,Техничка!D35)</f>
        <v>31.01.2023</v>
      </c>
      <c r="C34" s="82" t="str">
        <f>IF(AND((IF(SUMIFS(cb_curr!$E:$E,cb_curr!$A:$A,B34,cb_curr!$B:$B,"USD")&lt;&gt;0,1,0)=0),(OR(WEEKDAY(B34,2)=7,WEEKDAY(B34,2)=1))),C33,((IF(AND(D34=0,D35=0,D36=0,D37=0,D38=0,D39=0,D40=0,D41=0,D42=0,D43=0),"-",(IF((SUMIFS(cb_curr!$E:$E,cb_curr!$A:$A,B34,cb_curr!$B:$B,"USD"))=0,C33,(SUMIFS(cb_curr!$E:$E,cb_curr!$A:$A,B34,cb_curr!$B:$B,"USD"))))))))</f>
        <v>-</v>
      </c>
      <c r="D34" s="165">
        <f>SUMIFS(cb_curr!$E:$E,cb_curr!$A:$A,B34,cb_curr!$B:$B,"USD")</f>
        <v>0</v>
      </c>
      <c r="E34" s="4" t="str">
        <f>CONCATENATE(Техничка!O35,Техничка!P35,Техничка!Q35)</f>
        <v>31.02.2023</v>
      </c>
      <c r="F34" s="6"/>
      <c r="G34" s="178">
        <f t="shared" si="10"/>
        <v>0</v>
      </c>
      <c r="H34" s="3" t="str">
        <f>CONCATENATE(Техничка!S35,Техничка!T35,Техничка!U35)</f>
        <v>31.03.2023</v>
      </c>
      <c r="I34" s="82" t="str">
        <f>IF(AND((IF(SUMIFS(cb_curr!$E:$E,cb_curr!$A:$A,H34,cb_curr!$B:$B,"USD")&lt;&gt;0,1,0)=0),(OR(WEEKDAY(H34,2)=7,WEEKDAY(H34,2)=1))),I33,((IF(AND(J34=0,J35=0,J36=0,J37=0,J38=0,J39=0,J40=0,J41=0,J42=0,J43=0),"-",(IF((SUMIFS(cb_curr!$E:$E,cb_curr!$A:$A,H34,cb_curr!$B:$B,"USD"))=0,I33,(SUMIFS(cb_curr!$E:$E,cb_curr!$A:$A,H34,cb_curr!$B:$B,"USD"))))))))</f>
        <v>-</v>
      </c>
      <c r="J34" s="165">
        <f>SUMIFS(cb_curr!$E:$E,cb_curr!$A:$A,H34,cb_curr!$B:$B,"USD")</f>
        <v>0</v>
      </c>
      <c r="K34" s="4" t="str">
        <f>CONCATENATE(Техничка!W35,Техничка!X35,Техничка!Y35)</f>
        <v>31.04.2023</v>
      </c>
      <c r="L34" s="6"/>
      <c r="M34" s="178">
        <f t="shared" ref="M34" si="11">P4</f>
        <v>0</v>
      </c>
      <c r="N34" s="3" t="str">
        <f>CONCATENATE(Техничка!AA35,Техничка!AB35,Техничка!AC35)</f>
        <v>31.05.2023</v>
      </c>
      <c r="O34" s="82" t="str">
        <f>IF(AND((IF(SUMIFS(cb_curr!$E:$E,cb_curr!$A:$A,N34,cb_curr!$B:$B,"USD")&lt;&gt;0,1,0)=0),(OR(WEEKDAY(N34,2)=7,WEEKDAY(N34,2)=1))),O33,((IF(AND(P34=0,P35=0,P36=0,P37=0,P38=0,P39=0,P40=0,P41=0,P42=0,P43=0),"-",(IF((SUMIFS(cb_curr!$E:$E,cb_curr!$A:$A,N34,cb_curr!$B:$B,"USD"))=0,O33,(SUMIFS(cb_curr!$E:$E,cb_curr!$A:$A,N34,cb_curr!$B:$B,"USD"))))))))</f>
        <v>-</v>
      </c>
      <c r="P34" s="165">
        <f>SUMIFS(cb_curr!$E:$E,cb_curr!$A:$A,N34,cb_curr!$B:$B,"USD")</f>
        <v>0</v>
      </c>
      <c r="Q34" s="4" t="str">
        <f>CONCATENATE(Техничка!AE35,Техничка!AF35,Техничка!AG35)</f>
        <v>31.06.2023</v>
      </c>
      <c r="R34" s="6"/>
      <c r="S34" s="178">
        <f t="shared" ref="S34" si="12">V4</f>
        <v>0</v>
      </c>
      <c r="T34" s="3" t="str">
        <f>CONCATENATE(Техничка!AI35,Техничка!AJ35,Техничка!AK35)</f>
        <v>31.07.2023</v>
      </c>
      <c r="U34" s="82" t="str">
        <f>IF(AND((IF(SUMIFS(cb_curr!$E:$E,cb_curr!$A:$A,T34,cb_curr!$B:$B,"USD")&lt;&gt;0,1,0)=0),(OR(WEEKDAY(T34,2)=7,WEEKDAY(T34,2)=1))),U33,((IF(AND(V34=0,V35=0,V36=0,V37=0,V38=0,V39=0,V40=0,V41=0,V42=0,V43=0),"-",(IF((SUMIFS(cb_curr!$E:$E,cb_curr!$A:$A,T34,cb_curr!$B:$B,"USD"))=0,U33,(SUMIFS(cb_curr!$E:$E,cb_curr!$A:$A,T34,cb_curr!$B:$B,"USD"))))))))</f>
        <v>-</v>
      </c>
      <c r="V34" s="165">
        <f>SUMIFS(cb_curr!$E:$E,cb_curr!$A:$A,T34,cb_curr!$B:$B,"USD")</f>
        <v>0</v>
      </c>
      <c r="W34" s="3" t="str">
        <f>CONCATENATE(Техничка!AQ35,Техничка!AR35,Техничка!AS35)</f>
        <v>31.08.2023</v>
      </c>
      <c r="X34" s="82" t="str">
        <f>IF(AND((IF(SUMIFS(cb_curr!$E:$E,cb_curr!$A:$A,W34,cb_curr!$B:$B,"USD")&lt;&gt;0,1,0)=0),(OR(WEEKDAY(W34,2)=7,WEEKDAY(W34,2)=1))),X33,((IF(AND(Y34=0,Y35=0,Y36=0,Y37=0,Y38=0,Y39=0,Y40=0,Y41=0,Y42=0,Y43=0),"-",(IF((SUMIFS(cb_curr!$E:$E,cb_curr!$A:$A,W34,cb_curr!$B:$B,"USD"))=0,X33,(SUMIFS(cb_curr!$E:$E,cb_curr!$A:$A,W34,cb_curr!$B:$B,"USD"))))))))</f>
        <v>-</v>
      </c>
      <c r="Y34" s="165">
        <f>SUMIFS(cb_curr!$E:$E,cb_curr!$A:$A,W34,cb_curr!$B:$B,"USD")</f>
        <v>0</v>
      </c>
      <c r="Z34" s="4" t="str">
        <f>CONCATENATE(Техничка!AU35,Техничка!AV35,Техничка!AW35)</f>
        <v>31.09.2023</v>
      </c>
      <c r="AA34" s="4"/>
      <c r="AB34" s="178">
        <f>AE4</f>
        <v>0</v>
      </c>
      <c r="AC34" s="3" t="str">
        <f>CONCATENATE(Техничка!AY35,Техничка!AZ35,Техничка!BA35)</f>
        <v>31.10.2023</v>
      </c>
      <c r="AD34" s="82" t="str">
        <f>IF(AND((IF(SUMIFS(cb_curr!$E:$E,cb_curr!$A:$A,AC34,cb_curr!$B:$B,"USD")&lt;&gt;0,1,0)=0),(OR(WEEKDAY(AC34,2)=7,WEEKDAY(AC34,2)=1))),AD33,((IF(AND(AE34=0,AE35=0,AE36=0,AE37=0,AE38=0,AE39=0,AE40=0,AE41=0,AE42=0,AE43=0),"-",(IF((SUMIFS(cb_curr!$E:$E,cb_curr!$A:$A,AC34,cb_curr!$B:$B,"USD"))=0,AD33,(SUMIFS(cb_curr!$E:$E,cb_curr!$A:$A,AC34,cb_curr!$B:$B,"USD"))))))))</f>
        <v>-</v>
      </c>
      <c r="AE34" s="165">
        <f>SUMIFS(cb_curr!$E:$E,cb_curr!$A:$A,AC34,cb_curr!$B:$B,"USD")</f>
        <v>0</v>
      </c>
      <c r="AF34" s="4" t="str">
        <f>CONCATENATE(Техничка!BC35,Техничка!BD35,Техничка!BE35)</f>
        <v>31.11.2023</v>
      </c>
      <c r="AG34" s="6"/>
      <c r="AH34" s="178">
        <f>AK4</f>
        <v>0</v>
      </c>
      <c r="AI34" s="3" t="str">
        <f>CONCATENATE(Техничка!BG35,Техничка!BH35,Техничка!BI35)</f>
        <v>31.12.2023</v>
      </c>
      <c r="AJ34" s="82" t="str">
        <f>IF(AND((IF(SUMIFS(cb_curr!$E:$E,cb_curr!$A:$A,AI34,cb_curr!$B:$B,"USD")&lt;&gt;0,1,0)=0),(OR(WEEKDAY(AI34,2)=7,WEEKDAY(AI34,2)=1))),AJ33,((IF(AND(AK34=0,AK35=0,AK36=0,AK37=0,AK38=0,AK39=0,AK40=0,AK41=0,AK42=0,AK43=0),"-",(IF((SUMIFS(cb_curr!$E:$E,cb_curr!$A:$A,AI34,cb_curr!$B:$B,"USD"))=0,AJ33,(SUMIFS(cb_curr!$E:$E,cb_curr!$A:$A,AI34,cb_curr!$B:$B,"USD"))))))))</f>
        <v>-</v>
      </c>
      <c r="AK34" s="165">
        <f>SUMIFS(cb_curr!$E:$E,cb_curr!$A:$A,AI34,cb_curr!$B:$B,"USD")</f>
        <v>0</v>
      </c>
      <c r="AL34" s="165"/>
      <c r="AN34" s="153" t="str">
        <f t="shared" si="3"/>
        <v>31.05.2023</v>
      </c>
      <c r="AO34" s="85">
        <f t="shared" si="4"/>
        <v>0</v>
      </c>
      <c r="AQ34" s="153" t="str">
        <f t="shared" si="5"/>
        <v>31.06.2023</v>
      </c>
      <c r="AR34" s="85">
        <f t="shared" si="6"/>
        <v>0</v>
      </c>
      <c r="AT34" s="3" t="str">
        <f t="shared" si="0"/>
        <v>31.10.2023</v>
      </c>
      <c r="AU34" s="85">
        <f t="shared" si="7"/>
        <v>0</v>
      </c>
      <c r="AW34" s="3" t="str">
        <f t="shared" si="1"/>
        <v>31.11.2023</v>
      </c>
      <c r="AX34" s="82"/>
      <c r="AY34" t="s">
        <v>163</v>
      </c>
      <c r="AZ34" s="3" t="str">
        <f>AI34</f>
        <v>31.12.2023</v>
      </c>
      <c r="BA34" s="85">
        <f t="shared" si="9"/>
        <v>0</v>
      </c>
    </row>
    <row r="35" spans="1:54" x14ac:dyDescent="0.25">
      <c r="B35" s="9" t="s">
        <v>2</v>
      </c>
      <c r="C35" s="10">
        <f>AVERAGE(C4:C34)</f>
        <v>70.337500000000006</v>
      </c>
      <c r="D35" s="178">
        <f t="shared" ref="D35:D43" si="13">G4</f>
        <v>0</v>
      </c>
      <c r="E35" s="9" t="s">
        <v>2</v>
      </c>
      <c r="F35" s="10" t="e">
        <f>AVERAGE(F4:F34)</f>
        <v>#DIV/0!</v>
      </c>
      <c r="G35" s="178">
        <f t="shared" ref="G35:G40" si="14">J6</f>
        <v>0</v>
      </c>
      <c r="H35" s="9" t="s">
        <v>2</v>
      </c>
      <c r="I35" s="10" t="e">
        <f>AVERAGE(I4:I34)</f>
        <v>#DIV/0!</v>
      </c>
      <c r="J35" s="178">
        <f t="shared" ref="J35:J43" si="15">M4</f>
        <v>0</v>
      </c>
      <c r="K35" s="9" t="s">
        <v>2</v>
      </c>
      <c r="L35" s="10" t="e">
        <f>AVERAGE(L4:L34)</f>
        <v>#DIV/0!</v>
      </c>
      <c r="M35" s="178">
        <f t="shared" ref="M35:M42" si="16">P5</f>
        <v>0</v>
      </c>
      <c r="N35" s="9" t="s">
        <v>2</v>
      </c>
      <c r="O35" s="10" t="e">
        <f>AVERAGE(O4:O34)</f>
        <v>#DIV/0!</v>
      </c>
      <c r="P35" s="178">
        <f t="shared" ref="P35:P43" si="17">S4</f>
        <v>0</v>
      </c>
      <c r="Q35" s="9" t="s">
        <v>2</v>
      </c>
      <c r="R35" s="10" t="e">
        <f>AVERAGE(R4:R34)</f>
        <v>#DIV/0!</v>
      </c>
      <c r="S35" s="178">
        <f t="shared" ref="S35:S42" si="18">V5</f>
        <v>0</v>
      </c>
      <c r="T35" s="9" t="s">
        <v>2</v>
      </c>
      <c r="U35" s="10" t="e">
        <f>AVERAGE(U4:U34)</f>
        <v>#DIV/0!</v>
      </c>
      <c r="V35" s="165">
        <f t="shared" ref="V35:V43" si="19">Y4</f>
        <v>0</v>
      </c>
      <c r="W35" s="9" t="s">
        <v>2</v>
      </c>
      <c r="X35" s="10" t="e">
        <f>AVERAGE(X4:X34)</f>
        <v>#DIV/0!</v>
      </c>
      <c r="Y35" s="178">
        <f>AB4</f>
        <v>0</v>
      </c>
      <c r="Z35" s="9" t="s">
        <v>2</v>
      </c>
      <c r="AA35" s="10" t="e">
        <f>AVERAGE(AA4:AA34)</f>
        <v>#DIV/0!</v>
      </c>
      <c r="AB35" s="178">
        <f t="shared" ref="AB35:AB42" si="20">AE5</f>
        <v>0</v>
      </c>
      <c r="AC35" s="9" t="s">
        <v>2</v>
      </c>
      <c r="AD35" s="10" t="e">
        <f>AVERAGE(AD4:AD34)</f>
        <v>#DIV/0!</v>
      </c>
      <c r="AE35" s="178">
        <f>AH4</f>
        <v>0</v>
      </c>
      <c r="AF35" s="9" t="s">
        <v>2</v>
      </c>
      <c r="AG35" s="10" t="e">
        <f>AVERAGE(AG4:AG34)</f>
        <v>#DIV/0!</v>
      </c>
      <c r="AH35" s="178">
        <f t="shared" ref="AH35:AH42" si="21">AK5</f>
        <v>0</v>
      </c>
      <c r="AI35" s="9" t="s">
        <v>2</v>
      </c>
      <c r="AJ35" s="10" t="e">
        <f>AVERAGE(AJ4:AJ34)</f>
        <v>#DIV/0!</v>
      </c>
      <c r="AK35" s="178"/>
      <c r="AL35" s="178"/>
      <c r="AN35" s="9" t="s">
        <v>2</v>
      </c>
      <c r="AO35" s="10"/>
      <c r="AQ35" s="9" t="s">
        <v>2</v>
      </c>
      <c r="AR35" s="10"/>
      <c r="AT35" s="9" t="s">
        <v>2</v>
      </c>
      <c r="AU35" s="10">
        <f>AVERAGE(AU4:AU34)</f>
        <v>0</v>
      </c>
      <c r="AW35" s="9" t="s">
        <v>2</v>
      </c>
      <c r="AX35" s="10">
        <f>AVERAGE(AX4:AX34)</f>
        <v>0</v>
      </c>
      <c r="AZ35" s="9" t="s">
        <v>2</v>
      </c>
      <c r="BA35" s="10">
        <f>AVERAGE(BA4:BA34)</f>
        <v>0</v>
      </c>
    </row>
    <row r="36" spans="1:54" outlineLevel="1" x14ac:dyDescent="0.25">
      <c r="B36" s="9" t="s">
        <v>188</v>
      </c>
      <c r="C36" s="10">
        <f>IFERROR((MEDIAN(C4:C34)),0)</f>
        <v>70.337500000000006</v>
      </c>
      <c r="D36" s="178">
        <f t="shared" si="13"/>
        <v>0</v>
      </c>
      <c r="E36" s="9" t="s">
        <v>188</v>
      </c>
      <c r="F36" s="10">
        <f>IFERROR((MEDIAN(F4:F34)),0)</f>
        <v>0</v>
      </c>
      <c r="G36" s="178">
        <f t="shared" si="14"/>
        <v>0</v>
      </c>
      <c r="H36" s="9" t="s">
        <v>188</v>
      </c>
      <c r="I36" s="10">
        <f>IFERROR((MEDIAN(I4:I34)),0)</f>
        <v>0</v>
      </c>
      <c r="J36" s="178">
        <f t="shared" si="15"/>
        <v>0</v>
      </c>
      <c r="K36" s="9" t="s">
        <v>188</v>
      </c>
      <c r="L36" s="10">
        <f>IFERROR((MEDIAN(L4:L34)),0)</f>
        <v>0</v>
      </c>
      <c r="M36" s="178">
        <f t="shared" si="16"/>
        <v>0</v>
      </c>
      <c r="N36" s="9" t="s">
        <v>188</v>
      </c>
      <c r="O36" s="10">
        <f>IFERROR((MEDIAN(O4:O34)),0)</f>
        <v>0</v>
      </c>
      <c r="P36" s="178">
        <f t="shared" si="17"/>
        <v>0</v>
      </c>
      <c r="Q36" s="9" t="s">
        <v>188</v>
      </c>
      <c r="R36" s="10">
        <f>IFERROR((MEDIAN(R4:R34)),0)</f>
        <v>0</v>
      </c>
      <c r="S36" s="178">
        <f t="shared" si="18"/>
        <v>0</v>
      </c>
      <c r="T36" s="9" t="s">
        <v>188</v>
      </c>
      <c r="U36" s="10">
        <f>IFERROR((MEDIAN(U4:U34)),0)</f>
        <v>0</v>
      </c>
      <c r="V36" s="165">
        <f t="shared" si="19"/>
        <v>0</v>
      </c>
      <c r="W36" s="9" t="s">
        <v>188</v>
      </c>
      <c r="X36" s="10">
        <f>IFERROR((MEDIAN(X4:X34)),0)</f>
        <v>0</v>
      </c>
      <c r="Y36" s="178">
        <f t="shared" ref="Y36:Y42" si="22">AB5</f>
        <v>0</v>
      </c>
      <c r="Z36" s="9" t="s">
        <v>188</v>
      </c>
      <c r="AA36" s="10">
        <f>IFERROR((MEDIAN(AA4:AA34)),0)</f>
        <v>0</v>
      </c>
      <c r="AB36" s="178">
        <f t="shared" si="20"/>
        <v>0</v>
      </c>
      <c r="AC36" s="9" t="s">
        <v>188</v>
      </c>
      <c r="AD36" s="10">
        <f>IFERROR((MEDIAN(AD4:AD34)),0)</f>
        <v>0</v>
      </c>
      <c r="AE36" s="178">
        <f t="shared" ref="AE36:AE43" si="23">AH5</f>
        <v>0</v>
      </c>
      <c r="AF36" s="9" t="s">
        <v>188</v>
      </c>
      <c r="AG36" s="10">
        <f>IFERROR((MEDIAN(AG4:AG34)),0)</f>
        <v>0</v>
      </c>
      <c r="AH36" s="178">
        <f t="shared" si="21"/>
        <v>0</v>
      </c>
      <c r="AI36" s="9" t="s">
        <v>188</v>
      </c>
      <c r="AJ36" s="10">
        <f>IFERROR((MEDIAN(AJ4:AJ34)),0)</f>
        <v>0</v>
      </c>
      <c r="AK36" s="178"/>
      <c r="AL36" s="178"/>
      <c r="AN36" s="9" t="s">
        <v>188</v>
      </c>
      <c r="AO36" s="10"/>
      <c r="AQ36" s="9" t="s">
        <v>188</v>
      </c>
      <c r="AR36" s="10"/>
      <c r="AT36" s="9" t="s">
        <v>188</v>
      </c>
      <c r="AU36" s="10"/>
      <c r="AV36" t="s">
        <v>163</v>
      </c>
      <c r="AW36" s="9" t="s">
        <v>188</v>
      </c>
      <c r="AX36" s="10"/>
      <c r="AY36" t="s">
        <v>163</v>
      </c>
      <c r="AZ36" s="9" t="s">
        <v>188</v>
      </c>
      <c r="BA36" s="10"/>
      <c r="BB36" t="s">
        <v>163</v>
      </c>
    </row>
    <row r="37" spans="1:54" outlineLevel="1" x14ac:dyDescent="0.25">
      <c r="B37" s="9" t="s">
        <v>189</v>
      </c>
      <c r="C37" s="10">
        <f>IFERROR(MEDIAN(C4:C34),0)</f>
        <v>70.337500000000006</v>
      </c>
      <c r="D37" s="178">
        <f t="shared" si="13"/>
        <v>0</v>
      </c>
      <c r="E37" s="9" t="s">
        <v>189</v>
      </c>
      <c r="F37" s="10">
        <f>IFERROR(MEDIAN(C4:C34,F4:F34),0)</f>
        <v>70.337500000000006</v>
      </c>
      <c r="G37" s="178">
        <f t="shared" si="14"/>
        <v>0</v>
      </c>
      <c r="H37" s="9" t="s">
        <v>189</v>
      </c>
      <c r="I37" s="10">
        <f>IFERROR(MEDIAN(F4:F34,I4:I34,C4:C34),0)</f>
        <v>70.337500000000006</v>
      </c>
      <c r="J37" s="178">
        <f t="shared" si="15"/>
        <v>0</v>
      </c>
      <c r="K37" s="9" t="s">
        <v>189</v>
      </c>
      <c r="L37" s="10">
        <f>IFERROR(MEDIAN(I4:I34,L4:L34,F4:F34,C4:C34),0)</f>
        <v>70.337500000000006</v>
      </c>
      <c r="M37" s="178">
        <f t="shared" si="16"/>
        <v>0</v>
      </c>
      <c r="N37" s="9" t="s">
        <v>189</v>
      </c>
      <c r="O37" s="10">
        <f>IFERROR(MEDIAN(L4:L34,O4:O34,I4:I34,F4:F34,C4:C34),0)</f>
        <v>70.337500000000006</v>
      </c>
      <c r="P37" s="178">
        <f t="shared" si="17"/>
        <v>0</v>
      </c>
      <c r="Q37" s="9" t="s">
        <v>189</v>
      </c>
      <c r="R37" s="10">
        <f>IFERROR(MEDIAN(O4:O34,R4:R34,L4:L34,I4:I34,F4:F34,C4:C34),0)</f>
        <v>70.337500000000006</v>
      </c>
      <c r="S37" s="178">
        <f t="shared" si="18"/>
        <v>0</v>
      </c>
      <c r="T37" s="9" t="s">
        <v>189</v>
      </c>
      <c r="U37" s="10">
        <f>IFERROR(MEDIAN(R4:R34,U4:U34,O4:O34,L4:L34,I4:I34,F4:F34,C4:C34),0)</f>
        <v>70.337500000000006</v>
      </c>
      <c r="V37" s="165">
        <f t="shared" si="19"/>
        <v>0</v>
      </c>
      <c r="W37" s="9" t="s">
        <v>189</v>
      </c>
      <c r="X37" s="10">
        <f>IFERROR(MEDIAN(U4:U34,X4:X34,R4:R34,O4:O34,L4:L34,I4:I34,F4:F34,C4:C34),0)</f>
        <v>70.337500000000006</v>
      </c>
      <c r="Y37" s="178">
        <f t="shared" si="22"/>
        <v>0</v>
      </c>
      <c r="Z37" s="9" t="s">
        <v>189</v>
      </c>
      <c r="AA37" s="10">
        <f>IFERROR(MEDIAN(X4:X34,AA4:AA34,U4:U34,R4:R34,O4:O34,L4:L34,I4:I34,F4:F34,C4:C34),0)</f>
        <v>70.337500000000006</v>
      </c>
      <c r="AB37" s="178">
        <f t="shared" si="20"/>
        <v>0</v>
      </c>
      <c r="AC37" s="9" t="s">
        <v>189</v>
      </c>
      <c r="AD37" s="10">
        <f>IFERROR(MEDIAN(AA4:AA34,AD4:AD34,X4:X34,U4:U34,R4:R34,O4:O34,L4:L34,I4:I34,F4:F34,C4:C34),0)</f>
        <v>70.337500000000006</v>
      </c>
      <c r="AE37" s="178">
        <f t="shared" si="23"/>
        <v>0</v>
      </c>
      <c r="AF37" s="9" t="s">
        <v>189</v>
      </c>
      <c r="AG37" s="10">
        <f>IFERROR(MEDIAN(AD4:AD34,AG4:AG34,AA4:AA34,X4:X34,U4:U34,R4:R34,O4:O34,L4:L34,I4:I34,F4:F34,C4:C34),0)</f>
        <v>70.337500000000006</v>
      </c>
      <c r="AH37" s="178">
        <f t="shared" si="21"/>
        <v>0</v>
      </c>
      <c r="AI37" s="9" t="s">
        <v>189</v>
      </c>
      <c r="AJ37" s="10">
        <f>IFERROR(MEDIAN(AG4:AG34,AJ4:AJ34,AD4:AD34,AA4:AA34,X4:X34,U4:U34,R4:R34,O4:O34,L4:L34,I4:I34,F4:F34,C4:C34),0)</f>
        <v>70.337500000000006</v>
      </c>
      <c r="AK37" s="178"/>
      <c r="AL37" s="178"/>
      <c r="AN37" s="9" t="s">
        <v>189</v>
      </c>
      <c r="AO37" s="10"/>
      <c r="AQ37" s="9" t="s">
        <v>189</v>
      </c>
      <c r="AR37" s="10"/>
      <c r="AT37" s="9" t="s">
        <v>189</v>
      </c>
      <c r="AU37" s="10"/>
      <c r="AV37" t="s">
        <v>163</v>
      </c>
      <c r="AW37" s="9" t="s">
        <v>189</v>
      </c>
      <c r="AX37" s="10"/>
      <c r="AY37" t="s">
        <v>163</v>
      </c>
      <c r="AZ37" s="9" t="s">
        <v>189</v>
      </c>
      <c r="BA37" s="10"/>
      <c r="BB37" t="s">
        <v>163</v>
      </c>
    </row>
    <row r="38" spans="1:54" x14ac:dyDescent="0.25">
      <c r="B38" s="13" t="s">
        <v>3</v>
      </c>
      <c r="C38" s="12">
        <f>C35</f>
        <v>70.337500000000006</v>
      </c>
      <c r="D38" s="178">
        <f t="shared" si="13"/>
        <v>0</v>
      </c>
      <c r="E38" s="11" t="s">
        <v>3</v>
      </c>
      <c r="F38" s="12">
        <f>AVERAGE(C4:C34,F4:F34)</f>
        <v>70.337500000000006</v>
      </c>
      <c r="G38" s="178">
        <f t="shared" si="14"/>
        <v>0</v>
      </c>
      <c r="H38" s="11" t="s">
        <v>3</v>
      </c>
      <c r="I38" s="12">
        <f>AVERAGE((C4:C34,F4:F34,I4:I34))</f>
        <v>70.337500000000006</v>
      </c>
      <c r="J38" s="178">
        <f t="shared" si="15"/>
        <v>0</v>
      </c>
      <c r="K38" s="11" t="s">
        <v>3</v>
      </c>
      <c r="L38" s="12">
        <f>AVERAGE(C4:C34,F4:F34,I4:I34,L4:L34)</f>
        <v>70.337500000000006</v>
      </c>
      <c r="M38" s="178">
        <f t="shared" si="16"/>
        <v>0</v>
      </c>
      <c r="N38" s="11" t="s">
        <v>3</v>
      </c>
      <c r="O38" s="12">
        <f>AVERAGE($C$4:$C$34,$F$4:$F$34,$I$4:$I$34,$L$4:$L$34,$O$4:$O$34)</f>
        <v>70.337500000000006</v>
      </c>
      <c r="P38" s="178">
        <f t="shared" si="17"/>
        <v>0</v>
      </c>
      <c r="Q38" s="11" t="s">
        <v>3</v>
      </c>
      <c r="R38" s="12">
        <f>AVERAGE($C$4:$C$34,$F$4:$F$34,$I$4:$I$34,$L$4:$L$34,$O$4:$O$34,$R$4:$R$34)</f>
        <v>70.337500000000006</v>
      </c>
      <c r="S38" s="178">
        <f t="shared" si="18"/>
        <v>0</v>
      </c>
      <c r="T38" s="11" t="s">
        <v>3</v>
      </c>
      <c r="U38" s="12">
        <f>AVERAGE($C$4:$C$34,$F$4:$F$34,$I$4:$I$34,$L$4:$L$34,$O$4:$O$34,$R$4:$R$34,$U$4:$U$34)</f>
        <v>70.337500000000006</v>
      </c>
      <c r="V38" s="165">
        <f t="shared" si="19"/>
        <v>0</v>
      </c>
      <c r="W38" s="11" t="s">
        <v>3</v>
      </c>
      <c r="X38" s="12">
        <f>AVERAGE($C$4:$C$34,$F$4:$F$34,$I$4:$I$34,$L$4:$L$34,$O$4:$O$34,$R$4:$R$34,$U$4:$U$34,$X$4:$X$34)</f>
        <v>70.337500000000006</v>
      </c>
      <c r="Y38" s="178">
        <f t="shared" si="22"/>
        <v>0</v>
      </c>
      <c r="Z38" s="11" t="s">
        <v>3</v>
      </c>
      <c r="AA38" s="12">
        <f>AVERAGE($C$4:$C$34,$F$4:$F$34,$I$4:$I$34,$L$4:$L$34,$O$4:$O$34,$R$4:$R$34,$U$4:$U$34,$X$4:$X$34,$AA$4:$AA$34)</f>
        <v>70.337500000000006</v>
      </c>
      <c r="AB38" s="178">
        <f t="shared" si="20"/>
        <v>0</v>
      </c>
      <c r="AC38" s="11" t="s">
        <v>3</v>
      </c>
      <c r="AD38" s="12">
        <f>AVERAGE($C$4:$C$34,$F$4:$F$34,$I$4:$I$34,$L$4:$L$34,$O$4:$O$34,$R$4:$R$34,$U$4:$U$34,$X$4:$X$34,$AA$4:$AA$34,$AD$4:$AD$34)</f>
        <v>70.337500000000006</v>
      </c>
      <c r="AE38" s="178">
        <f t="shared" si="23"/>
        <v>0</v>
      </c>
      <c r="AF38" s="11" t="s">
        <v>3</v>
      </c>
      <c r="AG38" s="12">
        <f>AVERAGE($C$4:$C$34,$F$4:$F$34,$I$4:$I$34,$L$4:$L$34,$O$4:$O$34,$R$4:$R$34,$U$4:$U$34,$X$4:$X$34,$AA$4:$AA$34,$AD$4:$AD$34,$AG$4:$AG$34)</f>
        <v>70.337500000000006</v>
      </c>
      <c r="AH38" s="178">
        <f t="shared" si="21"/>
        <v>0</v>
      </c>
      <c r="AI38" s="11" t="s">
        <v>3</v>
      </c>
      <c r="AJ38" s="12">
        <f>AVERAGE($C$4:$C$34,$F$4:$F$34,$I$4:$I$34,$L$4:$L$34,$O$4:$O$34,$R$4:$R$34,$U$4:$U$34,$X$4:$X$34,$AA$4:$AA$34,$AD$4:$AD$34,$AG$4:$AG$34,$AJ$4:$AJ$34)</f>
        <v>70.337500000000006</v>
      </c>
      <c r="AK38" s="178"/>
      <c r="AL38" s="178"/>
      <c r="AN38" s="11" t="s">
        <v>3</v>
      </c>
      <c r="AO38" s="12"/>
      <c r="AQ38" s="11" t="s">
        <v>3</v>
      </c>
      <c r="AR38" s="12"/>
      <c r="AT38" s="11" t="s">
        <v>3</v>
      </c>
      <c r="AU38" s="12">
        <f>AVERAGE($C$4:$C$34,$F$4:$F$34,$I$4:$I$34,$L$4:$L$34,$O$4:$O$34,$R$4:$R$34,$U$4:$U$34,$X$4:$X$34,$AA$4:$AA$34,$AU$4:$AU$34)</f>
        <v>4.2628787878787886</v>
      </c>
      <c r="AW38" s="11" t="s">
        <v>3</v>
      </c>
      <c r="AX38" s="12">
        <f>AVERAGE($C$4:$C$34,$F$4:$F$34,$I$4:$I$34,$L$4:$L$34,$O$4:$O$34,$R$4:$R$34,$U$4:$U$34,$X$4:$X$34,$AA$4:$AA$34,$AX$4:$AX$34,$AU$4:$AU$34)</f>
        <v>2.232936507936508</v>
      </c>
      <c r="AZ38" s="11" t="s">
        <v>3</v>
      </c>
      <c r="BA38" s="12">
        <f>AVERAGE($C$4:$C$34,$F$4:$F$34,$I$4:$I$34,$L$4:$L$34,$O$4:$O$34,$R$4:$R$34,$U$4:$U$34,$X$4:$X$34,$AA$4:$AA$34,$AU$4:$AU$34,$AX$4:$AX$34,$BA$4:$BA$34)</f>
        <v>1.4965425531914895</v>
      </c>
    </row>
    <row r="39" spans="1:54" x14ac:dyDescent="0.25">
      <c r="D39" s="178">
        <f t="shared" si="13"/>
        <v>0</v>
      </c>
      <c r="G39" s="178">
        <f t="shared" si="14"/>
        <v>0</v>
      </c>
      <c r="J39" s="178">
        <f t="shared" si="15"/>
        <v>0</v>
      </c>
      <c r="M39" s="178">
        <f t="shared" si="16"/>
        <v>0</v>
      </c>
      <c r="P39" s="178">
        <f t="shared" si="17"/>
        <v>0</v>
      </c>
      <c r="S39" s="178">
        <f t="shared" si="18"/>
        <v>0</v>
      </c>
      <c r="V39" s="165">
        <f t="shared" si="19"/>
        <v>0</v>
      </c>
      <c r="Y39" s="178">
        <f t="shared" si="22"/>
        <v>0</v>
      </c>
      <c r="AB39" s="178">
        <f t="shared" si="20"/>
        <v>0</v>
      </c>
      <c r="AE39" s="178">
        <f t="shared" si="23"/>
        <v>0</v>
      </c>
      <c r="AH39" s="178">
        <f t="shared" si="21"/>
        <v>0</v>
      </c>
      <c r="AK39" s="178"/>
      <c r="AL39" s="178"/>
    </row>
    <row r="40" spans="1:54" x14ac:dyDescent="0.25">
      <c r="D40" s="178">
        <f t="shared" si="13"/>
        <v>0</v>
      </c>
      <c r="G40" s="178">
        <f t="shared" si="14"/>
        <v>0</v>
      </c>
      <c r="J40" s="178">
        <f t="shared" si="15"/>
        <v>0</v>
      </c>
      <c r="M40" s="178">
        <f t="shared" si="16"/>
        <v>0</v>
      </c>
      <c r="P40" s="178">
        <f t="shared" si="17"/>
        <v>0</v>
      </c>
      <c r="Q40" s="11" t="s">
        <v>225</v>
      </c>
      <c r="R40" s="12"/>
      <c r="S40" s="178">
        <f t="shared" si="18"/>
        <v>0</v>
      </c>
      <c r="V40" s="165">
        <f t="shared" si="19"/>
        <v>0</v>
      </c>
      <c r="Y40" s="178">
        <f t="shared" si="22"/>
        <v>0</v>
      </c>
      <c r="AB40" s="178">
        <f t="shared" si="20"/>
        <v>0</v>
      </c>
      <c r="AE40" s="178">
        <f t="shared" si="23"/>
        <v>0</v>
      </c>
      <c r="AH40" s="178">
        <f t="shared" si="21"/>
        <v>0</v>
      </c>
      <c r="AI40" s="11" t="s">
        <v>229</v>
      </c>
      <c r="AJ40" s="12"/>
      <c r="AK40" s="178"/>
      <c r="AL40" s="178"/>
      <c r="AQ40" s="11" t="s">
        <v>238</v>
      </c>
      <c r="AR40" s="12">
        <f>AVERAGE(L4:L33,O4:O34,AR4:AR34)</f>
        <v>0</v>
      </c>
    </row>
    <row r="41" spans="1:54" x14ac:dyDescent="0.25">
      <c r="D41" s="178">
        <f t="shared" si="13"/>
        <v>0</v>
      </c>
      <c r="G41" s="178"/>
      <c r="J41" s="178">
        <f t="shared" si="15"/>
        <v>0</v>
      </c>
      <c r="M41" s="178">
        <f t="shared" si="16"/>
        <v>0</v>
      </c>
      <c r="P41" s="178">
        <f t="shared" si="17"/>
        <v>0</v>
      </c>
      <c r="S41" s="178">
        <f t="shared" si="18"/>
        <v>0</v>
      </c>
      <c r="V41" s="165">
        <f t="shared" si="19"/>
        <v>0</v>
      </c>
      <c r="Y41" s="178">
        <f t="shared" si="22"/>
        <v>0</v>
      </c>
      <c r="AB41" s="178">
        <f t="shared" si="20"/>
        <v>0</v>
      </c>
      <c r="AE41" s="178">
        <f t="shared" si="23"/>
        <v>0</v>
      </c>
      <c r="AH41" s="178">
        <f t="shared" si="21"/>
        <v>0</v>
      </c>
      <c r="AI41" s="11" t="s">
        <v>232</v>
      </c>
      <c r="AJ41" s="12">
        <f>IF(AJ40&gt;0,(AVERAGE(C4:C34,F4:F34,I4:I34,L4:L34,O4:O34,R4:R34,U4:U34,X4:X34,AA4:AA34,AU4:AU34,AX4:AX34,BA4:BA34)),(AVERAGE(C4:C34,F4:F34,I4:I34,L4:L34,O4:O34,R4:R34,U4:U34,X4:X34,AA4:AA34,AD4:AD34,AG4:AG34,AJ4:AJ34)))</f>
        <v>70.337500000000006</v>
      </c>
      <c r="AK41" s="178"/>
      <c r="AL41" s="178"/>
      <c r="AQ41" s="11" t="s">
        <v>239</v>
      </c>
      <c r="AR41" s="12">
        <f>AVERAGE(C4:C34,F4:F34,I4:I34,L4:L34,AO4:AO34,AR4:AR34)</f>
        <v>2.1980468750000002</v>
      </c>
    </row>
    <row r="42" spans="1:54" outlineLevel="1" x14ac:dyDescent="0.25">
      <c r="B42" s="170" t="s">
        <v>16</v>
      </c>
      <c r="D42" s="178">
        <f t="shared" si="13"/>
        <v>0</v>
      </c>
      <c r="G42" s="165"/>
      <c r="J42" s="178">
        <f t="shared" si="15"/>
        <v>0</v>
      </c>
      <c r="M42" s="178">
        <f t="shared" si="16"/>
        <v>0</v>
      </c>
      <c r="P42" s="178">
        <f t="shared" si="17"/>
        <v>0</v>
      </c>
      <c r="S42" s="178">
        <f t="shared" si="18"/>
        <v>0</v>
      </c>
      <c r="V42" s="165">
        <f t="shared" si="19"/>
        <v>0</v>
      </c>
      <c r="Y42" s="178">
        <f t="shared" si="22"/>
        <v>0</v>
      </c>
      <c r="AB42" s="178">
        <f t="shared" si="20"/>
        <v>0</v>
      </c>
      <c r="AE42" s="178">
        <f t="shared" si="23"/>
        <v>0</v>
      </c>
      <c r="AH42" s="178">
        <f t="shared" si="21"/>
        <v>0</v>
      </c>
      <c r="AK42" s="31"/>
      <c r="AL42" s="31"/>
    </row>
    <row r="43" spans="1:54" outlineLevel="1" x14ac:dyDescent="0.25">
      <c r="B43" s="170">
        <f>AVERAGE(C4:C34,F4:F34,I4:I34)</f>
        <v>70.337500000000006</v>
      </c>
      <c r="D43" s="178">
        <f t="shared" si="13"/>
        <v>0</v>
      </c>
      <c r="J43" s="178">
        <f t="shared" si="15"/>
        <v>0</v>
      </c>
      <c r="P43" s="178">
        <f t="shared" si="17"/>
        <v>0</v>
      </c>
      <c r="V43" s="165">
        <f t="shared" si="19"/>
        <v>0</v>
      </c>
      <c r="Y43" s="178">
        <f>AB12</f>
        <v>0</v>
      </c>
      <c r="AE43" s="178">
        <f t="shared" si="23"/>
        <v>0</v>
      </c>
      <c r="AK43" s="31"/>
      <c r="AL43" s="31"/>
    </row>
    <row r="44" spans="1:54" ht="15.75" outlineLevel="1" thickBot="1" x14ac:dyDescent="0.3"/>
    <row r="45" spans="1:54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54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54" ht="15.75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54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outlineLevel="1" x14ac:dyDescent="0.25">
      <c r="B49" s="424">
        <f>AVERAGE(C4:C34,F4:F34,I4:I34,L4:L34,O4:O34,R4:R33)</f>
        <v>70.337500000000006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t="15.75" outlineLevel="1" thickBot="1" x14ac:dyDescent="0.3"/>
    <row r="51" spans="1:36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</row>
    <row r="55" spans="1:36" outlineLevel="1" x14ac:dyDescent="0.25">
      <c r="B55" s="427">
        <f>AVERAGE(C4:C34,F4:F34,I4:I34,L4:L34,O4:O34,R4:R34,U4:U34,X4:X34,AA4:AA34)</f>
        <v>70.337500000000006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</row>
    <row r="56" spans="1:36" ht="15.75" outlineLevel="1" thickBot="1" x14ac:dyDescent="0.3"/>
    <row r="57" spans="1:36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t="15.75" outlineLevel="1" thickBot="1" x14ac:dyDescent="0.3"/>
    <row r="61" spans="1:36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</row>
    <row r="65" spans="2:36" outlineLevel="1" x14ac:dyDescent="0.25">
      <c r="B65" s="424">
        <f>AVERAGE($C$4:$C$34,$F$4:$F$34,$I$4:$I$34,$L$4:$L$34,$O$4:$O$34,$R$4:$R$34,$U$4:$U$34,$X$4:$X$34,$AA$4:$AA$34,$AD$4:$AD$34,$AG$4:$AG$34,$AJ$4:$AJ$34)</f>
        <v>70.337500000000006</v>
      </c>
      <c r="C65" s="425">
        <f t="shared" ref="C65:AJ65" si="24">AVERAGE($C$4:$C$34,$F$4:$F$34,$I$4:$I$34,$L$4:$L$34,$O$4:$O$34,$R$4:$R$34,$U$4:$U$34,$X$4:$X$34,$AA$4:$AA$34,$AD$4:$AD$34,$AG$4:$AG$34,$AJ$4:$AJ$34)</f>
        <v>70.337500000000006</v>
      </c>
      <c r="D65" s="425">
        <f t="shared" si="24"/>
        <v>70.337500000000006</v>
      </c>
      <c r="E65" s="425">
        <f t="shared" si="24"/>
        <v>70.337500000000006</v>
      </c>
      <c r="F65" s="425">
        <f t="shared" si="24"/>
        <v>70.337500000000006</v>
      </c>
      <c r="G65" s="425">
        <f t="shared" si="24"/>
        <v>70.337500000000006</v>
      </c>
      <c r="H65" s="425">
        <f t="shared" si="24"/>
        <v>70.337500000000006</v>
      </c>
      <c r="I65" s="425">
        <f t="shared" si="24"/>
        <v>70.337500000000006</v>
      </c>
      <c r="J65" s="425">
        <f t="shared" si="24"/>
        <v>70.337500000000006</v>
      </c>
      <c r="K65" s="425">
        <f t="shared" si="24"/>
        <v>70.337500000000006</v>
      </c>
      <c r="L65" s="425">
        <f t="shared" si="24"/>
        <v>70.337500000000006</v>
      </c>
      <c r="M65" s="425">
        <f t="shared" si="24"/>
        <v>70.337500000000006</v>
      </c>
      <c r="N65" s="425">
        <f t="shared" si="24"/>
        <v>70.337500000000006</v>
      </c>
      <c r="O65" s="425">
        <f t="shared" si="24"/>
        <v>70.337500000000006</v>
      </c>
      <c r="P65" s="425">
        <f t="shared" si="24"/>
        <v>70.337500000000006</v>
      </c>
      <c r="Q65" s="425">
        <f t="shared" si="24"/>
        <v>70.337500000000006</v>
      </c>
      <c r="R65" s="425">
        <f t="shared" si="24"/>
        <v>70.337500000000006</v>
      </c>
      <c r="S65" s="425">
        <f t="shared" si="24"/>
        <v>70.337500000000006</v>
      </c>
      <c r="T65" s="425">
        <f t="shared" si="24"/>
        <v>70.337500000000006</v>
      </c>
      <c r="U65" s="425">
        <f t="shared" si="24"/>
        <v>70.337500000000006</v>
      </c>
      <c r="V65" s="425">
        <f t="shared" si="24"/>
        <v>70.337500000000006</v>
      </c>
      <c r="W65" s="425">
        <f t="shared" si="24"/>
        <v>70.337500000000006</v>
      </c>
      <c r="X65" s="425">
        <f t="shared" si="24"/>
        <v>70.337500000000006</v>
      </c>
      <c r="Y65" s="425">
        <f t="shared" si="24"/>
        <v>70.337500000000006</v>
      </c>
      <c r="Z65" s="425">
        <f t="shared" si="24"/>
        <v>70.337500000000006</v>
      </c>
      <c r="AA65" s="425">
        <f t="shared" si="24"/>
        <v>70.337500000000006</v>
      </c>
      <c r="AB65" s="425">
        <f t="shared" si="24"/>
        <v>70.337500000000006</v>
      </c>
      <c r="AC65" s="425">
        <f t="shared" si="24"/>
        <v>70.337500000000006</v>
      </c>
      <c r="AD65" s="425">
        <f t="shared" si="24"/>
        <v>70.337500000000006</v>
      </c>
      <c r="AE65" s="425">
        <f t="shared" si="24"/>
        <v>70.337500000000006</v>
      </c>
      <c r="AF65" s="425">
        <f t="shared" si="24"/>
        <v>70.337500000000006</v>
      </c>
      <c r="AG65" s="425">
        <f t="shared" si="24"/>
        <v>70.337500000000006</v>
      </c>
      <c r="AH65" s="425">
        <f t="shared" si="24"/>
        <v>70.337500000000006</v>
      </c>
      <c r="AI65" s="425">
        <f t="shared" si="24"/>
        <v>70.337500000000006</v>
      </c>
      <c r="AJ65" s="425">
        <f t="shared" si="24"/>
        <v>70.337500000000006</v>
      </c>
    </row>
    <row r="80" spans="2:36" x14ac:dyDescent="0.25">
      <c r="H80" s="58" t="str">
        <f>I4</f>
        <v>-</v>
      </c>
      <c r="I80">
        <v>74.437299999999993</v>
      </c>
      <c r="K80" s="58" t="e">
        <f>H80-I80</f>
        <v>#VALUE!</v>
      </c>
    </row>
    <row r="81" spans="8:11" x14ac:dyDescent="0.25">
      <c r="H81" t="str">
        <f t="shared" ref="H81:H110" si="25">I5</f>
        <v>-</v>
      </c>
      <c r="I81">
        <v>74.044799999999995</v>
      </c>
      <c r="K81" s="58" t="e">
        <f t="shared" ref="K81:K110" si="26">H81-I81</f>
        <v>#VALUE!</v>
      </c>
    </row>
    <row r="82" spans="8:11" x14ac:dyDescent="0.25">
      <c r="H82" t="str">
        <f t="shared" si="25"/>
        <v>-</v>
      </c>
      <c r="I82">
        <v>75.575500000000005</v>
      </c>
      <c r="K82" s="58" t="e">
        <f t="shared" si="26"/>
        <v>#VALUE!</v>
      </c>
    </row>
    <row r="83" spans="8:11" x14ac:dyDescent="0.25">
      <c r="H83" t="str">
        <f t="shared" si="25"/>
        <v>-</v>
      </c>
      <c r="I83">
        <v>73.518699999999995</v>
      </c>
      <c r="K83" s="58" t="e">
        <f t="shared" si="26"/>
        <v>#VALUE!</v>
      </c>
    </row>
    <row r="84" spans="8:11" x14ac:dyDescent="0.25">
      <c r="H84" t="str">
        <f t="shared" si="25"/>
        <v>-</v>
      </c>
      <c r="I84">
        <v>73.7864</v>
      </c>
      <c r="K84" s="58" t="e">
        <f t="shared" si="26"/>
        <v>#VALUE!</v>
      </c>
    </row>
    <row r="85" spans="8:11" x14ac:dyDescent="0.25">
      <c r="H85" t="str">
        <f t="shared" si="25"/>
        <v>-</v>
      </c>
      <c r="I85">
        <v>74.427499999999995</v>
      </c>
      <c r="K85" s="58" t="e">
        <f t="shared" si="26"/>
        <v>#VALUE!</v>
      </c>
    </row>
    <row r="86" spans="8:11" x14ac:dyDescent="0.25">
      <c r="H86" t="str">
        <f t="shared" si="25"/>
        <v>-</v>
      </c>
      <c r="I86">
        <v>74.427499999999995</v>
      </c>
      <c r="K86" s="58" t="e">
        <f t="shared" si="26"/>
        <v>#VALUE!</v>
      </c>
    </row>
    <row r="87" spans="8:11" x14ac:dyDescent="0.25">
      <c r="H87" t="str">
        <f t="shared" si="25"/>
        <v>-</v>
      </c>
      <c r="I87">
        <v>74.427499999999995</v>
      </c>
      <c r="K87" s="58" t="e">
        <f t="shared" si="26"/>
        <v>#VALUE!</v>
      </c>
    </row>
    <row r="88" spans="8:11" x14ac:dyDescent="0.25">
      <c r="H88" t="str">
        <f t="shared" si="25"/>
        <v>-</v>
      </c>
      <c r="I88">
        <v>74.427499999999995</v>
      </c>
      <c r="K88" s="58" t="e">
        <f t="shared" si="26"/>
        <v>#VALUE!</v>
      </c>
    </row>
    <row r="89" spans="8:11" x14ac:dyDescent="0.25">
      <c r="H89" t="str">
        <f t="shared" si="25"/>
        <v>-</v>
      </c>
      <c r="I89">
        <v>74.263999999999996</v>
      </c>
      <c r="K89" s="58" t="e">
        <f t="shared" si="26"/>
        <v>#VALUE!</v>
      </c>
    </row>
    <row r="90" spans="8:11" x14ac:dyDescent="0.25">
      <c r="H90" t="str">
        <f t="shared" si="25"/>
        <v>-</v>
      </c>
      <c r="I90">
        <v>74.039299999999997</v>
      </c>
      <c r="K90" s="58" t="e">
        <f t="shared" si="26"/>
        <v>#VALUE!</v>
      </c>
    </row>
    <row r="91" spans="8:11" x14ac:dyDescent="0.25">
      <c r="H91" t="str">
        <f t="shared" si="25"/>
        <v>-</v>
      </c>
      <c r="I91">
        <v>73.499600000000001</v>
      </c>
      <c r="K91" s="58" t="e">
        <f t="shared" si="26"/>
        <v>#VALUE!</v>
      </c>
    </row>
    <row r="92" spans="8:11" x14ac:dyDescent="0.25">
      <c r="H92" t="str">
        <f t="shared" si="25"/>
        <v>-</v>
      </c>
      <c r="I92">
        <v>73.508099999999999</v>
      </c>
      <c r="K92" s="58" t="e">
        <f t="shared" si="26"/>
        <v>#VALUE!</v>
      </c>
    </row>
    <row r="93" spans="8:11" x14ac:dyDescent="0.25">
      <c r="H93" t="str">
        <f t="shared" si="25"/>
        <v>-</v>
      </c>
      <c r="I93">
        <v>73.508099999999999</v>
      </c>
      <c r="K93" s="58" t="e">
        <f t="shared" si="26"/>
        <v>#VALUE!</v>
      </c>
    </row>
    <row r="94" spans="8:11" x14ac:dyDescent="0.25">
      <c r="H94" t="str">
        <f t="shared" si="25"/>
        <v>-</v>
      </c>
      <c r="I94">
        <v>73.508099999999999</v>
      </c>
      <c r="K94" s="58" t="e">
        <f t="shared" si="26"/>
        <v>#VALUE!</v>
      </c>
    </row>
    <row r="95" spans="8:11" x14ac:dyDescent="0.25">
      <c r="H95" t="str">
        <f t="shared" si="25"/>
        <v>-</v>
      </c>
      <c r="I95">
        <v>73.231700000000004</v>
      </c>
      <c r="K95" s="58" t="e">
        <f t="shared" si="26"/>
        <v>#VALUE!</v>
      </c>
    </row>
    <row r="96" spans="8:11" x14ac:dyDescent="0.25">
      <c r="H96" t="str">
        <f t="shared" si="25"/>
        <v>-</v>
      </c>
      <c r="I96">
        <v>72.9619</v>
      </c>
      <c r="K96" s="58" t="e">
        <f t="shared" si="26"/>
        <v>#VALUE!</v>
      </c>
    </row>
    <row r="97" spans="8:11" x14ac:dyDescent="0.25">
      <c r="H97" t="str">
        <f t="shared" si="25"/>
        <v>-</v>
      </c>
      <c r="I97">
        <v>73.101900000000001</v>
      </c>
      <c r="K97" s="58" t="e">
        <f t="shared" si="26"/>
        <v>#VALUE!</v>
      </c>
    </row>
    <row r="98" spans="8:11" x14ac:dyDescent="0.25">
      <c r="H98" t="str">
        <f t="shared" si="25"/>
        <v>-</v>
      </c>
      <c r="I98">
        <v>73.658199999999994</v>
      </c>
      <c r="K98" s="58" t="e">
        <f t="shared" si="26"/>
        <v>#VALUE!</v>
      </c>
    </row>
    <row r="99" spans="8:11" x14ac:dyDescent="0.25">
      <c r="H99" t="str">
        <f t="shared" si="25"/>
        <v>-</v>
      </c>
      <c r="I99">
        <v>74.138999999999996</v>
      </c>
      <c r="K99" s="58" t="e">
        <f t="shared" si="26"/>
        <v>#VALUE!</v>
      </c>
    </row>
    <row r="100" spans="8:11" x14ac:dyDescent="0.25">
      <c r="H100" t="str">
        <f t="shared" si="25"/>
        <v>-</v>
      </c>
      <c r="I100">
        <v>74.138999999999996</v>
      </c>
      <c r="K100" s="58" t="e">
        <f t="shared" si="26"/>
        <v>#VALUE!</v>
      </c>
    </row>
    <row r="101" spans="8:11" x14ac:dyDescent="0.25">
      <c r="H101" t="str">
        <f t="shared" si="25"/>
        <v>-</v>
      </c>
      <c r="I101">
        <v>74.138999999999996</v>
      </c>
      <c r="K101" s="58" t="e">
        <f t="shared" si="26"/>
        <v>#VALUE!</v>
      </c>
    </row>
    <row r="102" spans="8:11" x14ac:dyDescent="0.25">
      <c r="H102" t="str">
        <f t="shared" si="25"/>
        <v>-</v>
      </c>
      <c r="I102">
        <v>74.608500000000006</v>
      </c>
      <c r="K102" s="58" t="e">
        <f t="shared" si="26"/>
        <v>#VALUE!</v>
      </c>
    </row>
    <row r="103" spans="8:11" x14ac:dyDescent="0.25">
      <c r="H103" t="str">
        <f t="shared" si="25"/>
        <v>-</v>
      </c>
      <c r="I103">
        <v>75.358500000000006</v>
      </c>
      <c r="K103" s="58" t="e">
        <f t="shared" si="26"/>
        <v>#VALUE!</v>
      </c>
    </row>
    <row r="104" spans="8:11" x14ac:dyDescent="0.25">
      <c r="H104" t="str">
        <f t="shared" si="25"/>
        <v>-</v>
      </c>
      <c r="I104">
        <v>76.153499999999994</v>
      </c>
      <c r="K104" s="58" t="e">
        <f t="shared" si="26"/>
        <v>#VALUE!</v>
      </c>
    </row>
    <row r="105" spans="8:11" x14ac:dyDescent="0.25">
      <c r="H105" t="str">
        <f t="shared" si="25"/>
        <v>-</v>
      </c>
      <c r="I105">
        <v>76.174099999999996</v>
      </c>
      <c r="K105" s="58" t="e">
        <f t="shared" si="26"/>
        <v>#VALUE!</v>
      </c>
    </row>
    <row r="106" spans="8:11" x14ac:dyDescent="0.25">
      <c r="H106" t="str">
        <f t="shared" si="25"/>
        <v>-</v>
      </c>
      <c r="I106">
        <v>75.757599999999996</v>
      </c>
      <c r="K106" s="58" t="e">
        <f t="shared" si="26"/>
        <v>#VALUE!</v>
      </c>
    </row>
    <row r="107" spans="8:11" x14ac:dyDescent="0.25">
      <c r="H107" t="str">
        <f t="shared" si="25"/>
        <v>-</v>
      </c>
      <c r="I107">
        <v>75.757599999999996</v>
      </c>
      <c r="K107" s="58" t="e">
        <f t="shared" si="26"/>
        <v>#VALUE!</v>
      </c>
    </row>
    <row r="108" spans="8:11" x14ac:dyDescent="0.25">
      <c r="H108" t="str">
        <f t="shared" si="25"/>
        <v>-</v>
      </c>
      <c r="I108">
        <v>75.757599999999996</v>
      </c>
      <c r="K108" s="58" t="e">
        <f t="shared" si="26"/>
        <v>#VALUE!</v>
      </c>
    </row>
    <row r="109" spans="8:11" x14ac:dyDescent="0.25">
      <c r="H109" t="str">
        <f t="shared" si="25"/>
        <v>-</v>
      </c>
      <c r="I109">
        <v>75.828699999999998</v>
      </c>
      <c r="K109" s="58" t="e">
        <f t="shared" si="26"/>
        <v>#VALUE!</v>
      </c>
    </row>
    <row r="110" spans="8:11" x14ac:dyDescent="0.25">
      <c r="H110" t="str">
        <f t="shared" si="25"/>
        <v>-</v>
      </c>
      <c r="I110">
        <v>75.702299999999994</v>
      </c>
      <c r="K110" s="58" t="e">
        <f t="shared" si="26"/>
        <v>#VALUE!</v>
      </c>
    </row>
  </sheetData>
  <autoFilter ref="B31:AK43"/>
  <mergeCells count="35">
    <mergeCell ref="B53:I53"/>
    <mergeCell ref="B59:I59"/>
    <mergeCell ref="B65:AJ65"/>
    <mergeCell ref="B48:R48"/>
    <mergeCell ref="B49:R49"/>
    <mergeCell ref="B54:AA54"/>
    <mergeCell ref="B55:AA55"/>
    <mergeCell ref="B64:AJ64"/>
    <mergeCell ref="B57:I57"/>
    <mergeCell ref="B58:I58"/>
    <mergeCell ref="B61:I61"/>
    <mergeCell ref="B62:I62"/>
    <mergeCell ref="B51:I51"/>
    <mergeCell ref="B52:I52"/>
    <mergeCell ref="B63:I63"/>
    <mergeCell ref="AF2:AG2"/>
    <mergeCell ref="AI2:AJ2"/>
    <mergeCell ref="T2:U2"/>
    <mergeCell ref="W2:X2"/>
    <mergeCell ref="E2:F2"/>
    <mergeCell ref="Z2:AA2"/>
    <mergeCell ref="AC2:AD2"/>
    <mergeCell ref="K2:L2"/>
    <mergeCell ref="N2:O2"/>
    <mergeCell ref="Q2:R2"/>
    <mergeCell ref="B2:C2"/>
    <mergeCell ref="B45:I45"/>
    <mergeCell ref="B46:I46"/>
    <mergeCell ref="H2:I2"/>
    <mergeCell ref="B47:I47"/>
    <mergeCell ref="AN2:AO2"/>
    <mergeCell ref="AQ2:AR2"/>
    <mergeCell ref="AT2:AU2"/>
    <mergeCell ref="AW2:AX2"/>
    <mergeCell ref="AZ2:BA2"/>
  </mergeCells>
  <conditionalFormatting sqref="C4">
    <cfRule type="expression" dxfId="853" priority="108">
      <formula>D4:D34=0</formula>
    </cfRule>
  </conditionalFormatting>
  <conditionalFormatting sqref="C5:C34">
    <cfRule type="expression" dxfId="852" priority="107">
      <formula>D5:D35=0</formula>
    </cfRule>
  </conditionalFormatting>
  <conditionalFormatting sqref="F6:F31">
    <cfRule type="expression" dxfId="851" priority="106">
      <formula>G6:G36=0</formula>
    </cfRule>
  </conditionalFormatting>
  <conditionalFormatting sqref="O7">
    <cfRule type="expression" dxfId="850" priority="76">
      <formula>P7:P37=0</formula>
    </cfRule>
  </conditionalFormatting>
  <conditionalFormatting sqref="F5:F31">
    <cfRule type="expression" dxfId="849" priority="103">
      <formula>G5:G35=0</formula>
    </cfRule>
  </conditionalFormatting>
  <conditionalFormatting sqref="I5:I34">
    <cfRule type="expression" dxfId="848" priority="102">
      <formula>J5:J35=0</formula>
    </cfRule>
  </conditionalFormatting>
  <conditionalFormatting sqref="L5:L33">
    <cfRule type="expression" dxfId="847" priority="101">
      <formula>M5:M35=0</formula>
    </cfRule>
  </conditionalFormatting>
  <conditionalFormatting sqref="O5:O6 O8:O34">
    <cfRule type="expression" dxfId="846" priority="100">
      <formula>P5:P35=0</formula>
    </cfRule>
  </conditionalFormatting>
  <conditionalFormatting sqref="R5:R33">
    <cfRule type="expression" dxfId="845" priority="99">
      <formula>S5:S35=0</formula>
    </cfRule>
  </conditionalFormatting>
  <conditionalFormatting sqref="U5:U34">
    <cfRule type="expression" dxfId="844" priority="98">
      <formula>V5:V35=0</formula>
    </cfRule>
  </conditionalFormatting>
  <conditionalFormatting sqref="X5:X34">
    <cfRule type="expression" dxfId="843" priority="97">
      <formula>Y5:Y35=0</formula>
    </cfRule>
  </conditionalFormatting>
  <conditionalFormatting sqref="AA5:AA33">
    <cfRule type="expression" dxfId="842" priority="96">
      <formula>AB5:AB35=0</formula>
    </cfRule>
  </conditionalFormatting>
  <conditionalFormatting sqref="AD5:AD34">
    <cfRule type="expression" dxfId="841" priority="95">
      <formula>AE5:AE35=0</formula>
    </cfRule>
  </conditionalFormatting>
  <conditionalFormatting sqref="AG5:AG33">
    <cfRule type="expression" dxfId="840" priority="94">
      <formula>AH5:AH35=0</formula>
    </cfRule>
  </conditionalFormatting>
  <conditionalFormatting sqref="AJ5:AJ34">
    <cfRule type="expression" dxfId="839" priority="93">
      <formula>AK5:AK35=0</formula>
    </cfRule>
  </conditionalFormatting>
  <conditionalFormatting sqref="I4">
    <cfRule type="expression" dxfId="838" priority="25">
      <formula>J4:J34=0</formula>
    </cfRule>
  </conditionalFormatting>
  <conditionalFormatting sqref="L4">
    <cfRule type="expression" dxfId="837" priority="24">
      <formula>M4:M34=0</formula>
    </cfRule>
  </conditionalFormatting>
  <conditionalFormatting sqref="F4">
    <cfRule type="expression" dxfId="836" priority="27">
      <formula>G4:G34=0</formula>
    </cfRule>
  </conditionalFormatting>
  <conditionalFormatting sqref="I4">
    <cfRule type="expression" dxfId="835" priority="26">
      <formula>J4:J34=0</formula>
    </cfRule>
  </conditionalFormatting>
  <conditionalFormatting sqref="F4">
    <cfRule type="expression" dxfId="834" priority="28">
      <formula>G4:G34=0</formula>
    </cfRule>
  </conditionalFormatting>
  <conditionalFormatting sqref="AG4">
    <cfRule type="expression" dxfId="833" priority="4">
      <formula>AH4:AH34=0</formula>
    </cfRule>
  </conditionalFormatting>
  <conditionalFormatting sqref="AG4">
    <cfRule type="expression" dxfId="832" priority="3">
      <formula>AH4:AH34=0</formula>
    </cfRule>
  </conditionalFormatting>
  <conditionalFormatting sqref="O4">
    <cfRule type="expression" dxfId="831" priority="22">
      <formula>P4:P34=0</formula>
    </cfRule>
  </conditionalFormatting>
  <conditionalFormatting sqref="O4">
    <cfRule type="expression" dxfId="830" priority="21">
      <formula>P4:P34=0</formula>
    </cfRule>
  </conditionalFormatting>
  <conditionalFormatting sqref="AJ4">
    <cfRule type="expression" dxfId="829" priority="2">
      <formula>AK4:AK34=0</formula>
    </cfRule>
  </conditionalFormatting>
  <conditionalFormatting sqref="AJ4">
    <cfRule type="expression" dxfId="828" priority="1">
      <formula>AK4:AK34=0</formula>
    </cfRule>
  </conditionalFormatting>
  <conditionalFormatting sqref="U4">
    <cfRule type="expression" dxfId="827" priority="18">
      <formula>V4:V34=0</formula>
    </cfRule>
  </conditionalFormatting>
  <conditionalFormatting sqref="U4">
    <cfRule type="expression" dxfId="826" priority="17">
      <formula>V4:V34=0</formula>
    </cfRule>
  </conditionalFormatting>
  <conditionalFormatting sqref="L4">
    <cfRule type="expression" dxfId="825" priority="23">
      <formula>M4:M34=0</formula>
    </cfRule>
  </conditionalFormatting>
  <conditionalFormatting sqref="R4">
    <cfRule type="expression" dxfId="824" priority="16">
      <formula>S4:S34=0</formula>
    </cfRule>
  </conditionalFormatting>
  <conditionalFormatting sqref="R4">
    <cfRule type="expression" dxfId="823" priority="15">
      <formula>S4:S34=0</formula>
    </cfRule>
  </conditionalFormatting>
  <conditionalFormatting sqref="X4">
    <cfRule type="expression" dxfId="822" priority="14">
      <formula>Y4:Y34=0</formula>
    </cfRule>
  </conditionalFormatting>
  <conditionalFormatting sqref="X4">
    <cfRule type="expression" dxfId="821" priority="13">
      <formula>Y4:Y34=0</formula>
    </cfRule>
  </conditionalFormatting>
  <conditionalFormatting sqref="AA4">
    <cfRule type="expression" dxfId="820" priority="8">
      <formula>AB4:AB34=0</formula>
    </cfRule>
  </conditionalFormatting>
  <conditionalFormatting sqref="AA4">
    <cfRule type="expression" dxfId="819" priority="7">
      <formula>AB4:AB34=0</formula>
    </cfRule>
  </conditionalFormatting>
  <conditionalFormatting sqref="AD4">
    <cfRule type="expression" dxfId="818" priority="6">
      <formula>AE4:AE34=0</formula>
    </cfRule>
  </conditionalFormatting>
  <conditionalFormatting sqref="AD4">
    <cfRule type="expression" dxfId="817" priority="5">
      <formula>AE4:AE34=0</formula>
    </cfRule>
  </conditionalFormatting>
  <printOptions horizontalCentered="1"/>
  <pageMargins left="0.70866141732283472" right="0.70866141732283472" top="0.74803149606299213" bottom="3.3464566929133861" header="0.39370078740157483" footer="2.3622047244094491"/>
  <pageSetup paperSize="9" orientation="portrait" r:id="rId1"/>
  <headerFooter>
    <oddHeader>&amp;C&amp;14Курс доллара 2023 год</oddHeader>
    <oddFooter>&amp;L&amp;14Начальник 
Управления Бюджетирования
ОАО "УГМК"&amp;R&amp;14Киташева А.Л.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tabColor rgb="FFC4D79B"/>
  </sheetPr>
  <dimension ref="A2:BB72"/>
  <sheetViews>
    <sheetView topLeftCell="Y1" zoomScale="85" zoomScaleNormal="85" workbookViewId="0">
      <selection activeCell="AM17" sqref="AM17"/>
    </sheetView>
  </sheetViews>
  <sheetFormatPr defaultRowHeight="15" outlineLevelRow="1" outlineLevelCol="1" x14ac:dyDescent="0.25"/>
  <cols>
    <col min="1" max="1" width="10.140625" bestFit="1" customWidth="1"/>
    <col min="2" max="3" width="17.7109375" customWidth="1"/>
    <col min="4" max="4" width="9.140625" style="165" customWidth="1"/>
    <col min="5" max="6" width="17.7109375" customWidth="1"/>
    <col min="7" max="7" width="9.140625" style="165" customWidth="1"/>
    <col min="8" max="9" width="17.7109375" customWidth="1"/>
    <col min="10" max="10" width="9.140625" style="165" customWidth="1"/>
    <col min="11" max="12" width="17.7109375" customWidth="1"/>
    <col min="13" max="13" width="9.140625" style="165" customWidth="1"/>
    <col min="14" max="15" width="17.7109375" customWidth="1"/>
    <col min="16" max="16" width="9.140625" style="165" customWidth="1"/>
    <col min="17" max="18" width="17.7109375" customWidth="1"/>
    <col min="19" max="19" width="9.140625" style="165" customWidth="1"/>
    <col min="20" max="21" width="17.7109375" customWidth="1"/>
    <col min="22" max="22" width="9.140625" style="165" customWidth="1"/>
    <col min="23" max="24" width="17.7109375" customWidth="1"/>
    <col min="25" max="25" width="9.140625" style="165" customWidth="1"/>
    <col min="26" max="27" width="17.7109375" customWidth="1"/>
    <col min="28" max="28" width="9.140625" style="165" customWidth="1"/>
    <col min="29" max="30" width="17.7109375" customWidth="1"/>
    <col min="31" max="31" width="9.140625" style="165" customWidth="1"/>
    <col min="32" max="33" width="17.7109375" customWidth="1"/>
    <col min="34" max="34" width="9.140625" style="165" customWidth="1"/>
    <col min="35" max="36" width="17.7109375" customWidth="1"/>
    <col min="37" max="41" width="9.140625" style="165" customWidth="1"/>
    <col min="42" max="42" width="9.140625" customWidth="1" outlineLevel="1"/>
    <col min="43" max="43" width="18.28515625" customWidth="1" outlineLevel="1" collapsed="1"/>
    <col min="44" max="45" width="9.140625" customWidth="1" outlineLevel="1"/>
    <col min="46" max="46" width="18.28515625" customWidth="1" outlineLevel="1"/>
    <col min="47" max="48" width="9.140625" customWidth="1" outlineLevel="1"/>
    <col min="49" max="49" width="18.28515625" customWidth="1" outlineLevel="1"/>
    <col min="50" max="51" width="9.140625" customWidth="1" outlineLevel="1"/>
    <col min="52" max="52" width="18.28515625" customWidth="1" outlineLevel="1"/>
    <col min="53" max="54" width="9.140625" customWidth="1" outlineLevel="1"/>
  </cols>
  <sheetData>
    <row r="2" spans="1:53" x14ac:dyDescent="0.25">
      <c r="B2" s="414" t="s">
        <v>4</v>
      </c>
      <c r="C2" s="414"/>
      <c r="D2"/>
      <c r="E2" s="414" t="s">
        <v>5</v>
      </c>
      <c r="F2" s="414"/>
      <c r="G2" s="165">
        <f>D33</f>
        <v>0</v>
      </c>
      <c r="H2" s="414" t="s">
        <v>6</v>
      </c>
      <c r="I2" s="414"/>
      <c r="J2" s="165">
        <f>G30</f>
        <v>0</v>
      </c>
      <c r="K2" s="414" t="s">
        <v>7</v>
      </c>
      <c r="L2" s="414"/>
      <c r="M2" s="165">
        <f>J33</f>
        <v>0</v>
      </c>
      <c r="N2" s="414" t="s">
        <v>8</v>
      </c>
      <c r="O2" s="414"/>
      <c r="P2" s="165">
        <f>M32</f>
        <v>0</v>
      </c>
      <c r="Q2" s="414" t="s">
        <v>9</v>
      </c>
      <c r="R2" s="414"/>
      <c r="S2" s="165">
        <f>P33</f>
        <v>0</v>
      </c>
      <c r="T2" s="414" t="s">
        <v>10</v>
      </c>
      <c r="U2" s="414"/>
      <c r="V2" s="165">
        <f>S32</f>
        <v>0</v>
      </c>
      <c r="W2" s="414" t="s">
        <v>11</v>
      </c>
      <c r="X2" s="414"/>
      <c r="Y2" s="165">
        <f>V33</f>
        <v>0</v>
      </c>
      <c r="Z2" s="414" t="s">
        <v>12</v>
      </c>
      <c r="AA2" s="414"/>
      <c r="AB2" s="165">
        <f>Y33</f>
        <v>0</v>
      </c>
      <c r="AC2" s="414" t="s">
        <v>13</v>
      </c>
      <c r="AD2" s="414"/>
      <c r="AE2" s="165">
        <f>AB32</f>
        <v>0</v>
      </c>
      <c r="AF2" s="414" t="s">
        <v>14</v>
      </c>
      <c r="AG2" s="414"/>
      <c r="AH2" s="165">
        <f>AE33</f>
        <v>0</v>
      </c>
      <c r="AI2" s="414" t="s">
        <v>15</v>
      </c>
      <c r="AJ2" s="414"/>
      <c r="AK2" s="165">
        <f>AH32</f>
        <v>0</v>
      </c>
      <c r="AQ2" s="414" t="s">
        <v>237</v>
      </c>
      <c r="AR2" s="414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1:53" x14ac:dyDescent="0.25">
      <c r="A3" s="175"/>
      <c r="B3" s="1" t="s">
        <v>0</v>
      </c>
      <c r="C3" s="2" t="s">
        <v>1</v>
      </c>
      <c r="D3"/>
      <c r="E3" s="1" t="s">
        <v>0</v>
      </c>
      <c r="F3" s="2" t="s">
        <v>1</v>
      </c>
      <c r="G3" s="165">
        <f>D34</f>
        <v>0</v>
      </c>
      <c r="H3" s="1" t="s">
        <v>0</v>
      </c>
      <c r="I3" s="2" t="s">
        <v>1</v>
      </c>
      <c r="J3" s="165">
        <f>G31</f>
        <v>0</v>
      </c>
      <c r="K3" s="1" t="s">
        <v>0</v>
      </c>
      <c r="L3" s="2" t="s">
        <v>1</v>
      </c>
      <c r="M3" s="165">
        <f>J34</f>
        <v>0</v>
      </c>
      <c r="N3" s="1" t="s">
        <v>0</v>
      </c>
      <c r="O3" s="2" t="s">
        <v>1</v>
      </c>
      <c r="P3" s="165">
        <f>M33</f>
        <v>0</v>
      </c>
      <c r="Q3" s="1" t="s">
        <v>0</v>
      </c>
      <c r="R3" s="2" t="s">
        <v>1</v>
      </c>
      <c r="S3" s="165">
        <f>P34</f>
        <v>0</v>
      </c>
      <c r="T3" s="1" t="s">
        <v>0</v>
      </c>
      <c r="U3" s="2" t="s">
        <v>1</v>
      </c>
      <c r="V3" s="165">
        <f>S33</f>
        <v>0</v>
      </c>
      <c r="W3" s="1" t="s">
        <v>0</v>
      </c>
      <c r="X3" s="2" t="s">
        <v>1</v>
      </c>
      <c r="Y3" s="165">
        <f>V34</f>
        <v>0</v>
      </c>
      <c r="Z3" s="1" t="s">
        <v>0</v>
      </c>
      <c r="AA3" s="2" t="s">
        <v>1</v>
      </c>
      <c r="AB3" s="165">
        <f>Y34</f>
        <v>0</v>
      </c>
      <c r="AC3" s="1" t="s">
        <v>0</v>
      </c>
      <c r="AD3" s="2" t="s">
        <v>1</v>
      </c>
      <c r="AE3" s="165">
        <f>AB33</f>
        <v>0</v>
      </c>
      <c r="AF3" s="1" t="s">
        <v>0</v>
      </c>
      <c r="AG3" s="2" t="s">
        <v>1</v>
      </c>
      <c r="AH3" s="165">
        <f>AE34</f>
        <v>0</v>
      </c>
      <c r="AI3" s="1" t="s">
        <v>0</v>
      </c>
      <c r="AJ3" s="2" t="s">
        <v>1</v>
      </c>
      <c r="AK3" s="165">
        <f>AH33</f>
        <v>0</v>
      </c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1:53" x14ac:dyDescent="0.25">
      <c r="A4" s="165" t="str">
        <f>CONCATENATE(Техничка!BG35,Техничка!BH35,Техничка!$D$1,Техничка!$F$1)</f>
        <v>31.12.2022</v>
      </c>
      <c r="B4" s="3" t="str">
        <f>CONCATENATE(Техничка!B5,Техничка!C5,Техничка!D5)</f>
        <v>01.01.2023</v>
      </c>
      <c r="C4" s="82">
        <f>SUMIFS(cb_curr!$E:$E,cb_curr!$A:$A,A4,cb_curr!$B:$B,"EUR")</f>
        <v>75.655299999999997</v>
      </c>
      <c r="D4" s="165">
        <f>SUMIFS(cb_curr!$E:$E,cb_curr!$A:$A,B4,cb_curr!$B:$B,"EUR")</f>
        <v>0</v>
      </c>
      <c r="E4" s="3" t="str">
        <f>CONCATENATE(Техничка!O5,Техничка!P5,Техничка!Q5)</f>
        <v>01.02.2023</v>
      </c>
      <c r="F4" s="82" t="str">
        <f>IF(AND((IF(SUMIFS(cb_curr!$E:$E,cb_curr!$A:$A,E4,cb_curr!$B:$B,"EUR")&lt;&gt;0,1,0)=0),(OR(WEEKDAY(E4,2)=7,WEEKDAY(E4,2)=1))),C34,((IF(AND(G4=0,G5=0,G6=0,G7=0,G8=0,G9=0,G10=0,G11=0,G12=0,G13=0),"-",(IF((SUMIFS(cb_curr!$E:$E,cb_curr!$A:$A,E4,cb_curr!$B:$B,"EUR"))=0,C34,(SUMIFS(cb_curr!$E:$E,cb_curr!$A:$A,E4,cb_curr!$B:$B,"EUR"))))))))</f>
        <v>-</v>
      </c>
      <c r="G4" s="165">
        <f>SUMIFS(cb_curr!$E:$E,cb_curr!$A:$A,E4,cb_curr!$B:$B,"EUR")</f>
        <v>0</v>
      </c>
      <c r="H4" s="3" t="str">
        <f>CONCATENATE(Техничка!S5,Техничка!T5,Техничка!U5)</f>
        <v>01.03.2023</v>
      </c>
      <c r="I4" s="82" t="str">
        <f>IF(AND((IF(SUMIFS(cb_curr!$E:$E,cb_curr!$A:$A,H4,cb_curr!$B:$B,"EUR")&lt;&gt;0,1,0)=0),(OR(WEEKDAY(H4,2)=7,WEEKDAY(H4,2)=1))),F31,((IF(AND(J4=0,J5=0,J6=0,J7=0,J8=0,J9=0,J10=0,J11=0,J12=0,J13=0),"-",(IF((SUMIFS(cb_curr!$E:$E,cb_curr!$A:$A,H4,cb_curr!$B:$B,"EUR"))=0,F31,(SUMIFS(cb_curr!$E:$E,cb_curr!$A:$A,H4,cb_curr!$B:$B,"EUR"))))))))</f>
        <v>-</v>
      </c>
      <c r="J4" s="165">
        <f>SUMIFS(cb_curr!$E:$E,cb_curr!$A:$A,H4,cb_curr!$B:$B,"EUR")</f>
        <v>0</v>
      </c>
      <c r="K4" s="3" t="str">
        <f>CONCATENATE(Техничка!W5,Техничка!X5,Техничка!Y5)</f>
        <v>01.04.2023</v>
      </c>
      <c r="L4" s="82" t="str">
        <f>IF(AND((IF(SUMIFS(cb_curr!$E:$E,cb_curr!$A:$A,K4,cb_curr!$B:$B,"EUR")&lt;&gt;0,1,0)=0),(OR(WEEKDAY(K4,2)=7,WEEKDAY(K4,2)=1))),I34,((IF(AND(M4=0,M5=0,M6=0,M7=0,M8=0,M9=0,M10=0,M11=0,M12=0,M13=0),"-",(IF((SUMIFS(cb_curr!$E:$E,cb_curr!$A:$A,K4,cb_curr!$B:$B,"EUR"))=0,I34,(SUMIFS(cb_curr!$E:$E,cb_curr!$A:$A,K4,cb_curr!$B:$B,"EUR"))))))))</f>
        <v>-</v>
      </c>
      <c r="M4" s="165">
        <f>SUMIFS(cb_curr!$E:$E,cb_curr!$A:$A,K4,cb_curr!$B:$B,"EUR")</f>
        <v>0</v>
      </c>
      <c r="N4" s="3" t="str">
        <f>CONCATENATE(Техничка!AA5,Техничка!AB5,Техничка!AC5)</f>
        <v>01.05.2023</v>
      </c>
      <c r="O4" s="82" t="str">
        <f>IF(AND((IF(SUMIFS(cb_curr!$E:$E,cb_curr!$A:$A,N4,cb_curr!$B:$B,"EUR")&lt;&gt;0,1,0)=0),(OR(WEEKDAY(N4,2)=7,WEEKDAY(N4,2)=1))),L33,((IF(AND(P4=0,P5=0,P6=0,P7=0,P8=0,P9=0,P10=0,P11=0,P12=0,P13=0),"-",(IF((SUMIFS(cb_curr!$E:$E,cb_curr!$A:$A,N4,cb_curr!$B:$B,"EUR"))=0,L33,(SUMIFS(cb_curr!$E:$E,cb_curr!$A:$A,N4,cb_curr!$B:$B,"EUR"))))))))</f>
        <v>-</v>
      </c>
      <c r="P4" s="165">
        <f>SUMIFS(cb_curr!$E:$E,cb_curr!$A:$A,N4,cb_curr!$B:$B,"EUR")</f>
        <v>0</v>
      </c>
      <c r="Q4" s="3" t="str">
        <f>CONCATENATE(Техничка!AE5,Техничка!AF5,Техничка!AG5)</f>
        <v>01.06.2023</v>
      </c>
      <c r="R4" s="82" t="str">
        <f>IF(AND((IF(SUMIFS(cb_curr!$E:$E,cb_curr!$A:$A,Q4,cb_curr!$B:$B,"EUR")&lt;&gt;0,1,0)=0),(OR(WEEKDAY(Q4,2)=7,WEEKDAY(Q4,2)=1))),O34,((IF(AND(S4=0,S5=0,S6=0,S7=0,S8=0,S9=0,S10=0,S11=0,S12=0,S13=0),"-",(IF((SUMIFS(cb_curr!$E:$E,cb_curr!$A:$A,Q4,cb_curr!$B:$B,"EUR"))=0,O34,(SUMIFS(cb_curr!$E:$E,cb_curr!$A:$A,Q4,cb_curr!$B:$B,"EUR"))))))))</f>
        <v>-</v>
      </c>
      <c r="S4" s="165">
        <f>SUMIFS(cb_curr!$E:$E,cb_curr!$A:$A,Q4,cb_curr!$B:$B,"EUR")</f>
        <v>0</v>
      </c>
      <c r="T4" s="3" t="str">
        <f>CONCATENATE(Техничка!AI5,Техничка!AJ5,Техничка!AK5)</f>
        <v>01.07.2023</v>
      </c>
      <c r="U4" s="82" t="str">
        <f>IF(AND((IF(SUMIFS(cb_curr!$E:$E,cb_curr!$A:$A,T4,cb_curr!$B:$B,"EUR")&lt;&gt;0,1,0)=0),(OR(WEEKDAY(T4,2)=7,WEEKDAY(T4,2)=1))),R33,((IF(AND(V4=0,V5=0,V6=0,V7=0,V8=0,V9=0,V10=0,V11=0,V12=0,V13=0),"-",(IF((SUMIFS(cb_curr!$E:$E,cb_curr!$A:$A,T4,cb_curr!$B:$B,"EUR"))=0,R33,(SUMIFS(cb_curr!$E:$E,cb_curr!$A:$A,T4,cb_curr!$B:$B,"EUR"))))))))</f>
        <v>-</v>
      </c>
      <c r="V4" s="165">
        <f>SUMIFS(cb_curr!$E:$E,cb_curr!$A:$A,T4,cb_curr!$B:$B,"EUR")</f>
        <v>0</v>
      </c>
      <c r="W4" s="3" t="str">
        <f>CONCATENATE(Техничка!AQ5,Техничка!AR5,Техничка!AS5)</f>
        <v>01.08.2023</v>
      </c>
      <c r="X4" s="82" t="str">
        <f>IF(AND((IF(SUMIFS(cb_curr!$E:$E,cb_curr!$A:$A,W4,cb_curr!$B:$B,"EUR")&lt;&gt;0,1,0)=0),(OR(WEEKDAY(W4,2)=7,WEEKDAY(W4,2)=1))),U34,((IF(AND(Y4=0,Y5=0,Y6=0,Y7=0,Y8=0,Y9=0,Y10=0,Y11=0,Y12=0,Y13=0),"-",(IF((SUMIFS(cb_curr!$E:$E,cb_curr!$A:$A,W4,cb_curr!$B:$B,"EUR"))=0,U34,(SUMIFS(cb_curr!$E:$E,cb_curr!$A:$A,W4,cb_curr!$B:$B,"EUR"))))))))</f>
        <v>-</v>
      </c>
      <c r="Y4" s="165">
        <f>SUMIFS(cb_curr!$E:$E,cb_curr!$A:$A,W4,cb_curr!$B:$B,"EUR")</f>
        <v>0</v>
      </c>
      <c r="Z4" s="3" t="str">
        <f>CONCATENATE(Техничка!AU5,Техничка!AV5,Техничка!AW5)</f>
        <v>01.09.2023</v>
      </c>
      <c r="AA4" s="82" t="str">
        <f>IF(AND((IF(SUMIFS(cb_curr!$E:$E,cb_curr!$A:$A,Z4,cb_curr!$B:$B,"EUR")&lt;&gt;0,1,0)=0),(OR(WEEKDAY(Z4,2)=7,WEEKDAY(Z4,2)=1))),X34,((IF(AND(AB4=0,AB5=0,AB6=0,AB7=0,AB8=0,AB9=0,AB10=0,AB11=0,AB12=0,AB13=0),"-",(IF((SUMIFS(cb_curr!$E:$E,cb_curr!$A:$A,Z4,cb_curr!$B:$B,"EUR"))=0,X34,(SUMIFS(cb_curr!$E:$E,cb_curr!$A:$A,Z4,cb_curr!$B:$B,"EUR"))))))))</f>
        <v>-</v>
      </c>
      <c r="AB4" s="165">
        <f>SUMIFS(cb_curr!$E:$E,cb_curr!$A:$A,Z4,cb_curr!$B:$B,"EUR")</f>
        <v>0</v>
      </c>
      <c r="AC4" s="3" t="str">
        <f>CONCATENATE(Техничка!AY5,Техничка!AZ5,Техничка!BA5)</f>
        <v>01.10.2023</v>
      </c>
      <c r="AD4" s="82" t="str">
        <f>IF(AND((IF(SUMIFS(cb_curr!$E:$E,cb_curr!$A:$A,AC4,cb_curr!$B:$B,"EUR")&lt;&gt;0,1,0)=0),(OR(WEEKDAY(AC4,2)=7,WEEKDAY(AC4,2)=1))),AA33,((IF(AND(AE4=0,AE5=0,AE6=0,AE7=0,AE8=0,AE9=0,AE10=0,AE11=0,AE12=0,AE13=0),"-",(IF((SUMIFS(cb_curr!$E:$E,cb_curr!$A:$A,AC4,cb_curr!$B:$B,"EUR"))=0,AA33,(SUMIFS(cb_curr!$E:$E,cb_curr!$A:$A,AC4,cb_curr!$B:$B,"EUR"))))))))</f>
        <v>-</v>
      </c>
      <c r="AE4" s="165">
        <f>SUMIFS(cb_curr!$E:$E,cb_curr!$A:$A,AC4,cb_curr!$B:$B,"EUR")</f>
        <v>0</v>
      </c>
      <c r="AF4" s="3" t="str">
        <f>CONCATENATE(Техничка!BC5,Техничка!BD5,Техничка!BE5)</f>
        <v>01.11.2023</v>
      </c>
      <c r="AG4" s="82" t="str">
        <f>IF(AND((IF(SUMIFS(cb_curr!$E:$E,cb_curr!$A:$A,AF4,cb_curr!$B:$B,"EUR")&lt;&gt;0,1,0)=0),(OR(WEEKDAY(AF4,2)=7,WEEKDAY(AF4,2)=1))),AD34,((IF(AND(AH4=0,AH5=0,AH6=0,AH7=0,AH8=0,AH9=0,AH10=0,AH11=0,AH12=0,AH13=0),"-",(IF((SUMIFS(cb_curr!$E:$E,cb_curr!$A:$A,AF4,cb_curr!$B:$B,"EUR"))=0,AD34,(SUMIFS(cb_curr!$E:$E,cb_curr!$A:$A,AF4,cb_curr!$B:$B,"EUR"))))))))</f>
        <v>-</v>
      </c>
      <c r="AH4" s="165">
        <f>SUMIFS(cb_curr!$E:$E,cb_curr!$A:$A,AF4,cb_curr!$B:$B,"EUR")</f>
        <v>0</v>
      </c>
      <c r="AI4" s="3" t="str">
        <f>CONCATENATE(Техничка!BG5,Техничка!BH5,Техничка!BI5)</f>
        <v>01.12.2023</v>
      </c>
      <c r="AJ4" s="82" t="str">
        <f>IF(AND((IF(SUMIFS(cb_curr!$E:$E,cb_curr!$A:$A,AI4,cb_curr!$B:$B,"EUR")&lt;&gt;0,1,0)=0),(OR(WEEKDAY(AI4,2)=7,WEEKDAY(AI4,2)=1))),AG33,((IF(AND(AK4=0,AK5=0,AK6=0,AK7=0,AK8=0,AK9=0,AK10=0,AK11=0,AK12=0,AK13=0),"-",(IF((SUMIFS(cb_curr!$E:$E,cb_curr!$A:$A,AI4,cb_curr!$B:$B,"EUR"))=0,AG33,(SUMIFS(cb_curr!$E:$E,cb_curr!$A:$A,AI4,cb_curr!$B:$B,"EUR"))))))))</f>
        <v>-</v>
      </c>
      <c r="AK4" s="165">
        <f>SUMIFS(cb_curr!$E:$E,cb_curr!$A:$A,AI4,cb_curr!$B:$B,"EUR")</f>
        <v>0</v>
      </c>
      <c r="AQ4" s="153" t="str">
        <f>Q4</f>
        <v>01.06.2023</v>
      </c>
      <c r="AR4" s="82">
        <f>$R$40</f>
        <v>0</v>
      </c>
      <c r="AT4" s="3" t="str">
        <f>AC4</f>
        <v>01.10.2023</v>
      </c>
      <c r="AU4" s="82">
        <f>$AJ$40</f>
        <v>0</v>
      </c>
      <c r="AW4" s="3" t="str">
        <f>AF4</f>
        <v>01.11.2023</v>
      </c>
      <c r="AX4" s="82">
        <f>$AJ$40</f>
        <v>0</v>
      </c>
      <c r="AZ4" s="3" t="str">
        <f>AI4</f>
        <v>01.12.2023</v>
      </c>
      <c r="BA4" s="82">
        <f>$AJ$40</f>
        <v>0</v>
      </c>
    </row>
    <row r="5" spans="1:53" x14ac:dyDescent="0.25">
      <c r="A5" s="165" t="str">
        <f>CONCATENATE(Техничка!BG34,Техничка!BH34,Техничка!$D$1,Техничка!$F$1)</f>
        <v>30.12.2022</v>
      </c>
      <c r="B5" s="3" t="str">
        <f>CONCATENATE(Техничка!B6,Техничка!C6,Техничка!D6)</f>
        <v>02.01.2023</v>
      </c>
      <c r="C5" s="82">
        <f>IF(AND((IF(SUMIFS(cb_curr!$E:$E,cb_curr!$A:$A,B5,cb_curr!$B:$B,"EUR")&lt;&gt;0,1,0)=0),(OR(WEEKDAY(B5,2)=7,WEEKDAY(B5,2)=1))),C4,((IF(AND(D5=0,D6=0,D7=0,D8=0,D9=0,D10=0,D11=0,D12=0,D13=0,D14=0),"-",(IF((SUMIFS(cb_curr!$E:$E,cb_curr!$A:$A,B5,cb_curr!$B:$B,"EUR"))=0,C4,(SUMIFS(cb_curr!$E:$E,cb_curr!$A:$A,B5,cb_curr!$B:$B,"EUR"))))))))</f>
        <v>75.655299999999997</v>
      </c>
      <c r="D5" s="165">
        <f>SUMIFS(cb_curr!$E:$E,cb_curr!$A:$A,B5,cb_curr!$B:$B,"EUR")</f>
        <v>0</v>
      </c>
      <c r="E5" s="3" t="str">
        <f>CONCATENATE(Техничка!O6,Техничка!P6,Техничка!Q6)</f>
        <v>02.02.2023</v>
      </c>
      <c r="F5" s="82" t="str">
        <f>IF(AND((IF(SUMIFS(cb_curr!$E:$E,cb_curr!$A:$A,E5,cb_curr!$B:$B,"EUR")&lt;&gt;0,1,0)=0),(OR(WEEKDAY(E5,2)=7,WEEKDAY(E5,2)=1))),F4,((IF(AND(G5=0,G6=0,G7=0,G8=0,G9=0,G10=0,G11=0,G12=0,G13=0,G14=0),"-",(IF((SUMIFS(cb_curr!$E:$E,cb_curr!$A:$A,E5,cb_curr!$B:$B,"EUR"))=0,F4,(SUMIFS(cb_curr!$E:$E,cb_curr!$A:$A,E5,cb_curr!$B:$B,"EUR"))))))))</f>
        <v>-</v>
      </c>
      <c r="G5" s="165">
        <f>SUMIFS(cb_curr!$E:$E,cb_curr!$A:$A,E5,cb_curr!$B:$B,"EUR")</f>
        <v>0</v>
      </c>
      <c r="H5" s="3" t="str">
        <f>CONCATENATE(Техничка!S6,Техничка!T6,Техничка!U6)</f>
        <v>02.03.2023</v>
      </c>
      <c r="I5" s="82" t="str">
        <f>IF(AND((IF(SUMIFS(cb_curr!$E:$E,cb_curr!$A:$A,H5,cb_curr!$B:$B,"EUR")&lt;&gt;0,1,0)=0),(OR(WEEKDAY(H5,2)=7,WEEKDAY(H5,2)=1))),I4,((IF(AND(J5=0,J6=0,J7=0,J8=0,J9=0,J10=0,J11=0,J12=0,J13=0,J14=0),"-",(IF((SUMIFS(cb_curr!$E:$E,cb_curr!$A:$A,H5,cb_curr!$B:$B,"EUR"))=0,I4,(SUMIFS(cb_curr!$E:$E,cb_curr!$A:$A,H5,cb_curr!$B:$B,"EUR"))))))))</f>
        <v>-</v>
      </c>
      <c r="J5" s="165">
        <f>SUMIFS(cb_curr!$E:$E,cb_curr!$A:$A,H5,cb_curr!$B:$B,"EUR")</f>
        <v>0</v>
      </c>
      <c r="K5" s="3" t="str">
        <f>CONCATENATE(Техничка!W6,Техничка!X6,Техничка!Y6)</f>
        <v>02.04.2023</v>
      </c>
      <c r="L5" s="82" t="str">
        <f>IF(AND((IF(SUMIFS(cb_curr!$E:$E,cb_curr!$A:$A,K5,cb_curr!$B:$B,"EUR")&lt;&gt;0,1,0)=0),(OR(WEEKDAY(K5,2)=7,WEEKDAY(K5,2)=1))),L4,((IF(AND(M5=0,M6=0,M7=0,M8=0,M9=0,M10=0,M11=0,M12=0,M13=0,M14=0),"-",(IF((SUMIFS(cb_curr!$E:$E,cb_curr!$A:$A,K5,cb_curr!$B:$B,"EUR"))=0,L4,(SUMIFS(cb_curr!$E:$E,cb_curr!$A:$A,K5,cb_curr!$B:$B,"EUR"))))))))</f>
        <v>-</v>
      </c>
      <c r="M5" s="165">
        <f>SUMIFS(cb_curr!$E:$E,cb_curr!$A:$A,K5,cb_curr!$B:$B,"EUR")</f>
        <v>0</v>
      </c>
      <c r="N5" s="3" t="str">
        <f>CONCATENATE(Техничка!AA6,Техничка!AB6,Техничка!AC6)</f>
        <v>02.05.2023</v>
      </c>
      <c r="O5" s="82" t="str">
        <f>IF(AND((IF(SUMIFS(cb_curr!$E:$E,cb_curr!$A:$A,N5,cb_curr!$B:$B,"EUR")&lt;&gt;0,1,0)=0),(OR(WEEKDAY(N5,2)=7,WEEKDAY(N5,2)=1))),O4,((IF(AND(P5=0,P6=0,P7=0,P8=0,P9=0,P10=0,P11=0,P12=0,P13=0,P14=0),"-",(IF((SUMIFS(cb_curr!$E:$E,cb_curr!$A:$A,N5,cb_curr!$B:$B,"EUR"))=0,O4,(SUMIFS(cb_curr!$E:$E,cb_curr!$A:$A,N5,cb_curr!$B:$B,"EUR"))))))))</f>
        <v>-</v>
      </c>
      <c r="P5" s="165">
        <f>SUMIFS(cb_curr!$E:$E,cb_curr!$A:$A,N5,cb_curr!$B:$B,"EUR")</f>
        <v>0</v>
      </c>
      <c r="Q5" s="3" t="str">
        <f>CONCATENATE(Техничка!AE6,Техничка!AF6,Техничка!AG6)</f>
        <v>02.06.2023</v>
      </c>
      <c r="R5" s="82" t="str">
        <f>IF(AND((IF(SUMIFS(cb_curr!$E:$E,cb_curr!$A:$A,Q5,cb_curr!$B:$B,"EUR")&lt;&gt;0,1,0)=0),(OR(WEEKDAY(Q5,2)=7,WEEKDAY(Q5,2)=1))),R4,((IF(AND(S5=0,S6=0,S7=0,S8=0,S9=0,S10=0,S11=0,S12=0,S13=0,S14=0),"-",(IF((SUMIFS(cb_curr!$E:$E,cb_curr!$A:$A,Q5,cb_curr!$B:$B,"EUR"))=0,R4,(SUMIFS(cb_curr!$E:$E,cb_curr!$A:$A,Q5,cb_curr!$B:$B,"EUR"))))))))</f>
        <v>-</v>
      </c>
      <c r="S5" s="165">
        <f>SUMIFS(cb_curr!$E:$E,cb_curr!$A:$A,Q5,cb_curr!$B:$B,"EUR")</f>
        <v>0</v>
      </c>
      <c r="T5" s="3" t="str">
        <f>CONCATENATE(Техничка!AI6,Техничка!AJ6,Техничка!AK6)</f>
        <v>02.07.2023</v>
      </c>
      <c r="U5" s="82" t="str">
        <f>IF(AND((IF(SUMIFS(cb_curr!$E:$E,cb_curr!$A:$A,T5,cb_curr!$B:$B,"EUR")&lt;&gt;0,1,0)=0),(OR(WEEKDAY(T5,2)=7,WEEKDAY(T5,2)=1))),U4,((IF(AND(V5=0,V6=0,V7=0,V8=0,V9=0,V10=0,V11=0,V12=0,V13=0,V14=0),"-",(IF((SUMIFS(cb_curr!$E:$E,cb_curr!$A:$A,T5,cb_curr!$B:$B,"EUR"))=0,U4,(SUMIFS(cb_curr!$E:$E,cb_curr!$A:$A,T5,cb_curr!$B:$B,"EUR"))))))))</f>
        <v>-</v>
      </c>
      <c r="V5" s="165">
        <f>SUMIFS(cb_curr!$E:$E,cb_curr!$A:$A,T5,cb_curr!$B:$B,"EUR")</f>
        <v>0</v>
      </c>
      <c r="W5" s="3" t="str">
        <f>CONCATENATE(Техничка!AQ6,Техничка!AR6,Техничка!AS6)</f>
        <v>02.08.2023</v>
      </c>
      <c r="X5" s="82" t="str">
        <f>IF(AND((IF(SUMIFS(cb_curr!$E:$E,cb_curr!$A:$A,W5,cb_curr!$B:$B,"EUR")&lt;&gt;0,1,0)=0),(OR(WEEKDAY(W5,2)=7,WEEKDAY(W5,2)=1))),X4,((IF(AND(Y5=0,Y6=0,Y7=0,Y8=0,Y9=0,Y10=0,Y11=0,Y12=0,Y13=0,Y14=0),"-",(IF((SUMIFS(cb_curr!$E:$E,cb_curr!$A:$A,W5,cb_curr!$B:$B,"EUR"))=0,X4,(SUMIFS(cb_curr!$E:$E,cb_curr!$A:$A,W5,cb_curr!$B:$B,"EUR"))))))))</f>
        <v>-</v>
      </c>
      <c r="Y5" s="165">
        <f>SUMIFS(cb_curr!$E:$E,cb_curr!$A:$A,W5,cb_curr!$B:$B,"EUR")</f>
        <v>0</v>
      </c>
      <c r="Z5" s="3" t="str">
        <f>CONCATENATE(Техничка!AU6,Техничка!AV6,Техничка!AW6)</f>
        <v>02.09.2023</v>
      </c>
      <c r="AA5" s="82" t="str">
        <f>IF(AND((IF(SUMIFS(cb_curr!$E:$E,cb_curr!$A:$A,Z5,cb_curr!$B:$B,"EUR")&lt;&gt;0,1,0)=0),(OR(WEEKDAY(Z5,2)=7,WEEKDAY(Z5,2)=1))),AA4,((IF(AND(AB5=0,AB6=0,AB7=0,AB8=0,AB9=0,AB10=0,AB11=0,AB12=0,AB13=0,AB14=0),"-",(IF((SUMIFS(cb_curr!$E:$E,cb_curr!$A:$A,Z5,cb_curr!$B:$B,"EUR"))=0,AA4,(SUMIFS(cb_curr!$E:$E,cb_curr!$A:$A,Z5,cb_curr!$B:$B,"EUR"))))))))</f>
        <v>-</v>
      </c>
      <c r="AB5" s="165">
        <f>SUMIFS(cb_curr!$E:$E,cb_curr!$A:$A,Z5,cb_curr!$B:$B,"EUR")</f>
        <v>0</v>
      </c>
      <c r="AC5" s="3" t="str">
        <f>CONCATENATE(Техничка!AY6,Техничка!AZ6,Техничка!BA6)</f>
        <v>02.10.2023</v>
      </c>
      <c r="AD5" s="82" t="str">
        <f>IF(AND((IF(SUMIFS(cb_curr!$E:$E,cb_curr!$A:$A,AC5,cb_curr!$B:$B,"EUR")&lt;&gt;0,1,0)=0),(OR(WEEKDAY(AC5,2)=7,WEEKDAY(AC5,2)=1))),AD4,((IF(AND(AE5=0,AE6=0,AE7=0,AE8=0,AE9=0,AE10=0,AE11=0,AE12=0,AE13=0,AE14=0),"-",(IF((SUMIFS(cb_curr!$E:$E,cb_curr!$A:$A,AC5,cb_curr!$B:$B,"EUR"))=0,AD4,(SUMIFS(cb_curr!$E:$E,cb_curr!$A:$A,AC5,cb_curr!$B:$B,"EUR"))))))))</f>
        <v>-</v>
      </c>
      <c r="AE5" s="165">
        <f>SUMIFS(cb_curr!$E:$E,cb_curr!$A:$A,AC5,cb_curr!$B:$B,"EUR")</f>
        <v>0</v>
      </c>
      <c r="AF5" s="3" t="str">
        <f>CONCATENATE(Техничка!BC6,Техничка!BD6,Техничка!BE6)</f>
        <v>02.11.2023</v>
      </c>
      <c r="AG5" s="82" t="str">
        <f>IF(AND((IF(SUMIFS(cb_curr!$E:$E,cb_curr!$A:$A,AF5,cb_curr!$B:$B,"EUR")&lt;&gt;0,1,0)=0),(OR(WEEKDAY(AF5,2)=7,WEEKDAY(AF5,2)=1))),AG4,((IF(AND(AH5=0,AH6=0,AH7=0,AH8=0,AH9=0,AH10=0,AH11=0,AH12=0,AH13=0,AH14=0),"-",(IF((SUMIFS(cb_curr!$E:$E,cb_curr!$A:$A,AF5,cb_curr!$B:$B,"EUR"))=0,AG4,(SUMIFS(cb_curr!$E:$E,cb_curr!$A:$A,AF5,cb_curr!$B:$B,"EUR"))))))))</f>
        <v>-</v>
      </c>
      <c r="AH5" s="165">
        <f>SUMIFS(cb_curr!$E:$E,cb_curr!$A:$A,AF5,cb_curr!$B:$B,"EUR")</f>
        <v>0</v>
      </c>
      <c r="AI5" s="3" t="str">
        <f>CONCATENATE(Техничка!BG6,Техничка!BH6,Техничка!BI6)</f>
        <v>02.12.2023</v>
      </c>
      <c r="AJ5" s="82" t="str">
        <f>IF(AND((IF(SUMIFS(cb_curr!$E:$E,cb_curr!$A:$A,AI5,cb_curr!$B:$B,"EUR")&lt;&gt;0,1,0)=0),(OR(WEEKDAY(AI5,2)=7,WEEKDAY(AI5,2)=1))),AJ4,((IF(AND(AK5=0,AK6=0,AK7=0,AK8=0,AK9=0,AK10=0,AK11=0,AK12=0,AK13=0,AK14=0),"-",(IF((SUMIFS(cb_curr!$E:$E,cb_curr!$A:$A,AI5,cb_curr!$B:$B,"EUR"))=0,AJ4,(SUMIFS(cb_curr!$E:$E,cb_curr!$A:$A,AI5,cb_curr!$B:$B,"EUR"))))))))</f>
        <v>-</v>
      </c>
      <c r="AK5" s="165">
        <f>SUMIFS(cb_curr!$E:$E,cb_curr!$A:$A,AI5,cb_curr!$B:$B,"EUR")</f>
        <v>0</v>
      </c>
      <c r="AQ5" s="153" t="str">
        <f t="shared" ref="AQ5:AQ34" si="0">Q5</f>
        <v>02.06.2023</v>
      </c>
      <c r="AR5" s="82">
        <f t="shared" ref="AR5:AR34" si="1">$R$40</f>
        <v>0</v>
      </c>
      <c r="AT5" s="3" t="str">
        <f t="shared" ref="AT5:AT34" si="2">AC5</f>
        <v>02.10.2023</v>
      </c>
      <c r="AU5" s="82">
        <f t="shared" ref="AU5:AU34" si="3">$AJ$40</f>
        <v>0</v>
      </c>
      <c r="AW5" s="3" t="str">
        <f t="shared" ref="AW5:AW34" si="4">AF5</f>
        <v>02.11.2023</v>
      </c>
      <c r="AX5" s="82">
        <f t="shared" ref="AX5:AX33" si="5">$AJ$40</f>
        <v>0</v>
      </c>
      <c r="AZ5" s="3" t="str">
        <f t="shared" ref="AZ5:AZ34" si="6">AI5</f>
        <v>02.12.2023</v>
      </c>
      <c r="BA5" s="82">
        <f t="shared" ref="BA5:BA34" si="7">$AJ$40</f>
        <v>0</v>
      </c>
    </row>
    <row r="6" spans="1:53" x14ac:dyDescent="0.25">
      <c r="A6" s="165"/>
      <c r="B6" s="3" t="str">
        <f>CONCATENATE(Техничка!B7,Техничка!C7,Техничка!D7)</f>
        <v>03.01.2023</v>
      </c>
      <c r="C6" s="82" t="str">
        <f>IF(AND((IF(SUMIFS(cb_curr!$E:$E,cb_curr!$A:$A,B6,cb_curr!$B:$B,"EUR")&lt;&gt;0,1,0)=0),(OR(WEEKDAY(B6,2)=7,WEEKDAY(B6,2)=1))),C5,((IF(AND(D6=0,D7=0,D8=0,D9=0,D10=0,D11=0,D12=0,D13=0,D14=0,D15=0),"-",(IF((SUMIFS(cb_curr!$E:$E,cb_curr!$A:$A,B6,cb_curr!$B:$B,"EUR"))=0,C5,(SUMIFS(cb_curr!$E:$E,cb_curr!$A:$A,B6,cb_curr!$B:$B,"EUR"))))))))</f>
        <v>-</v>
      </c>
      <c r="D6" s="165">
        <f>SUMIFS(cb_curr!$E:$E,cb_curr!$A:$A,B6,cb_curr!$B:$B,"EUR")</f>
        <v>0</v>
      </c>
      <c r="E6" s="3" t="str">
        <f>CONCATENATE(Техничка!O7,Техничка!P7,Техничка!Q7)</f>
        <v>03.02.2023</v>
      </c>
      <c r="F6" s="82" t="str">
        <f>IF(AND((IF(SUMIFS(cb_curr!$E:$E,cb_curr!$A:$A,E6,cb_curr!$B:$B,"EUR")&lt;&gt;0,1,0)=0),(OR(WEEKDAY(E6,2)=7,WEEKDAY(E6,2)=1))),F5,((IF(AND(G6=0,G7=0,G8=0,G9=0,G10=0,G11=0,G12=0,G13=0,G14=0,G15=0),"-",(IF((SUMIFS(cb_curr!$E:$E,cb_curr!$A:$A,E6,cb_curr!$B:$B,"EUR"))=0,F5,(SUMIFS(cb_curr!$E:$E,cb_curr!$A:$A,E6,cb_curr!$B:$B,"EUR"))))))))</f>
        <v>-</v>
      </c>
      <c r="G6" s="165">
        <f>SUMIFS(cb_curr!$E:$E,cb_curr!$A:$A,E6,cb_curr!$B:$B,"EUR")</f>
        <v>0</v>
      </c>
      <c r="H6" s="3" t="str">
        <f>CONCATENATE(Техничка!S7,Техничка!T7,Техничка!U7)</f>
        <v>03.03.2023</v>
      </c>
      <c r="I6" s="82" t="str">
        <f>IF(AND((IF(SUMIFS(cb_curr!$E:$E,cb_curr!$A:$A,H6,cb_curr!$B:$B,"EUR")&lt;&gt;0,1,0)=0),(OR(WEEKDAY(H6,2)=7,WEEKDAY(H6,2)=1))),I5,((IF(AND(J6=0,J7=0,J8=0,J9=0,J10=0,J11=0,J12=0,J13=0,J14=0,J15=0),"-",(IF((SUMIFS(cb_curr!$E:$E,cb_curr!$A:$A,H6,cb_curr!$B:$B,"EUR"))=0,I5,(SUMIFS(cb_curr!$E:$E,cb_curr!$A:$A,H6,cb_curr!$B:$B,"EUR"))))))))</f>
        <v>-</v>
      </c>
      <c r="J6" s="165">
        <f>SUMIFS(cb_curr!$E:$E,cb_curr!$A:$A,H6,cb_curr!$B:$B,"EUR")</f>
        <v>0</v>
      </c>
      <c r="K6" s="3" t="str">
        <f>CONCATENATE(Техничка!W7,Техничка!X7,Техничка!Y7)</f>
        <v>03.04.2023</v>
      </c>
      <c r="L6" s="82" t="str">
        <f>IF(AND((IF(SUMIFS(cb_curr!$E:$E,cb_curr!$A:$A,K6,cb_curr!$B:$B,"EUR")&lt;&gt;0,1,0)=0),(OR(WEEKDAY(K6,2)=7,WEEKDAY(K6,2)=1))),L5,((IF(AND(M6=0,M7=0,M8=0,M9=0,M10=0,M11=0,M12=0,M13=0,M14=0,M15=0),"-",(IF((SUMIFS(cb_curr!$E:$E,cb_curr!$A:$A,K6,cb_curr!$B:$B,"EUR"))=0,L5,(SUMIFS(cb_curr!$E:$E,cb_curr!$A:$A,K6,cb_curr!$B:$B,"EUR"))))))))</f>
        <v>-</v>
      </c>
      <c r="M6" s="165">
        <f>SUMIFS(cb_curr!$E:$E,cb_curr!$A:$A,K6,cb_curr!$B:$B,"EUR")</f>
        <v>0</v>
      </c>
      <c r="N6" s="3" t="str">
        <f>CONCATENATE(Техничка!AA7,Техничка!AB7,Техничка!AC7)</f>
        <v>03.05.2023</v>
      </c>
      <c r="O6" s="82" t="str">
        <f>IF(AND((IF(SUMIFS(cb_curr!$E:$E,cb_curr!$A:$A,N6,cb_curr!$B:$B,"EUR")&lt;&gt;0,1,0)=0),(OR(WEEKDAY(N6,2)=7,WEEKDAY(N6,2)=1))),O5,((IF(AND(P6=0,P7=0,P8=0,P9=0,P10=0,P11=0,P12=0,P13=0,P14=0,P15=0),"-",(IF((SUMIFS(cb_curr!$E:$E,cb_curr!$A:$A,N6,cb_curr!$B:$B,"EUR"))=0,O5,(SUMIFS(cb_curr!$E:$E,cb_curr!$A:$A,N6,cb_curr!$B:$B,"EUR"))))))))</f>
        <v>-</v>
      </c>
      <c r="P6" s="165">
        <f>SUMIFS(cb_curr!$E:$E,cb_curr!$A:$A,N6,cb_curr!$B:$B,"EUR")</f>
        <v>0</v>
      </c>
      <c r="Q6" s="3" t="str">
        <f>CONCATENATE(Техничка!AE7,Техничка!AF7,Техничка!AG7)</f>
        <v>03.06.2023</v>
      </c>
      <c r="R6" s="82" t="str">
        <f>IF(AND((IF(SUMIFS(cb_curr!$E:$E,cb_curr!$A:$A,Q6,cb_curr!$B:$B,"EUR")&lt;&gt;0,1,0)=0),(OR(WEEKDAY(Q6,2)=7,WEEKDAY(Q6,2)=1))),R5,((IF(AND(S6=0,S7=0,S8=0,S9=0,S10=0,S11=0,S12=0,S13=0,S14=0,S15=0),"-",(IF((SUMIFS(cb_curr!$E:$E,cb_curr!$A:$A,Q6,cb_curr!$B:$B,"EUR"))=0,R5,(SUMIFS(cb_curr!$E:$E,cb_curr!$A:$A,Q6,cb_curr!$B:$B,"EUR"))))))))</f>
        <v>-</v>
      </c>
      <c r="S6" s="165">
        <f>SUMIFS(cb_curr!$E:$E,cb_curr!$A:$A,Q6,cb_curr!$B:$B,"EUR")</f>
        <v>0</v>
      </c>
      <c r="T6" s="3" t="str">
        <f>CONCATENATE(Техничка!AI7,Техничка!AJ7,Техничка!AK7)</f>
        <v>03.07.2023</v>
      </c>
      <c r="U6" s="82" t="str">
        <f>IF(AND((IF(SUMIFS(cb_curr!$E:$E,cb_curr!$A:$A,T6,cb_curr!$B:$B,"EUR")&lt;&gt;0,1,0)=0),(OR(WEEKDAY(T6,2)=7,WEEKDAY(T6,2)=1))),U5,((IF(AND(V6=0,V7=0,V8=0,V9=0,V10=0,V11=0,V12=0,V13=0,V14=0,V15=0),"-",(IF((SUMIFS(cb_curr!$E:$E,cb_curr!$A:$A,T6,cb_curr!$B:$B,"EUR"))=0,U5,(SUMIFS(cb_curr!$E:$E,cb_curr!$A:$A,T6,cb_curr!$B:$B,"EUR"))))))))</f>
        <v>-</v>
      </c>
      <c r="V6" s="165">
        <f>SUMIFS(cb_curr!$E:$E,cb_curr!$A:$A,T6,cb_curr!$B:$B,"EUR")</f>
        <v>0</v>
      </c>
      <c r="W6" s="3" t="str">
        <f>CONCATENATE(Техничка!AQ7,Техничка!AR7,Техничка!AS7)</f>
        <v>03.08.2023</v>
      </c>
      <c r="X6" s="82" t="str">
        <f>IF(AND((IF(SUMIFS(cb_curr!$E:$E,cb_curr!$A:$A,W6,cb_curr!$B:$B,"EUR")&lt;&gt;0,1,0)=0),(OR(WEEKDAY(W6,2)=7,WEEKDAY(W6,2)=1))),X5,((IF(AND(Y6=0,Y7=0,Y8=0,Y9=0,Y10=0,Y11=0,Y12=0,Y13=0,Y14=0,Y15=0),"-",(IF((SUMIFS(cb_curr!$E:$E,cb_curr!$A:$A,W6,cb_curr!$B:$B,"EUR"))=0,X5,(SUMIFS(cb_curr!$E:$E,cb_curr!$A:$A,W6,cb_curr!$B:$B,"EUR"))))))))</f>
        <v>-</v>
      </c>
      <c r="Y6" s="165">
        <f>SUMIFS(cb_curr!$E:$E,cb_curr!$A:$A,W6,cb_curr!$B:$B,"EUR")</f>
        <v>0</v>
      </c>
      <c r="Z6" s="3" t="str">
        <f>CONCATENATE(Техничка!AU7,Техничка!AV7,Техничка!AW7)</f>
        <v>03.09.2023</v>
      </c>
      <c r="AA6" s="82" t="str">
        <f>IF(AND((IF(SUMIFS(cb_curr!$E:$E,cb_curr!$A:$A,Z6,cb_curr!$B:$B,"EUR")&lt;&gt;0,1,0)=0),(OR(WEEKDAY(Z6,2)=7,WEEKDAY(Z6,2)=1))),AA5,((IF(AND(AB6=0,AB7=0,AB8=0,AB9=0,AB10=0,AB11=0,AB12=0,AB13=0,AB14=0,AB15=0),"-",(IF((SUMIFS(cb_curr!$E:$E,cb_curr!$A:$A,Z6,cb_curr!$B:$B,"EUR"))=0,AA5,(SUMIFS(cb_curr!$E:$E,cb_curr!$A:$A,Z6,cb_curr!$B:$B,"EUR"))))))))</f>
        <v>-</v>
      </c>
      <c r="AB6" s="165">
        <f>SUMIFS(cb_curr!$E:$E,cb_curr!$A:$A,Z6,cb_curr!$B:$B,"EUR")</f>
        <v>0</v>
      </c>
      <c r="AC6" s="3" t="str">
        <f>CONCATENATE(Техничка!AY7,Техничка!AZ7,Техничка!BA7)</f>
        <v>03.10.2023</v>
      </c>
      <c r="AD6" s="82" t="str">
        <f>IF(AND((IF(SUMIFS(cb_curr!$E:$E,cb_curr!$A:$A,AC6,cb_curr!$B:$B,"EUR")&lt;&gt;0,1,0)=0),(OR(WEEKDAY(AC6,2)=7,WEEKDAY(AC6,2)=1))),AD5,((IF(AND(AE6=0,AE7=0,AE8=0,AE9=0,AE10=0,AE11=0,AE12=0,AE13=0,AE14=0,AE15=0),"-",(IF((SUMIFS(cb_curr!$E:$E,cb_curr!$A:$A,AC6,cb_curr!$B:$B,"EUR"))=0,AD5,(SUMIFS(cb_curr!$E:$E,cb_curr!$A:$A,AC6,cb_curr!$B:$B,"EUR"))))))))</f>
        <v>-</v>
      </c>
      <c r="AE6" s="165">
        <f>SUMIFS(cb_curr!$E:$E,cb_curr!$A:$A,AC6,cb_curr!$B:$B,"EUR")</f>
        <v>0</v>
      </c>
      <c r="AF6" s="3" t="str">
        <f>CONCATENATE(Техничка!BC7,Техничка!BD7,Техничка!BE7)</f>
        <v>03.11.2023</v>
      </c>
      <c r="AG6" s="82" t="str">
        <f>IF(AND((IF(SUMIFS(cb_curr!$E:$E,cb_curr!$A:$A,AF6,cb_curr!$B:$B,"EUR")&lt;&gt;0,1,0)=0),(OR(WEEKDAY(AF6,2)=7,WEEKDAY(AF6,2)=1))),AG5,((IF(AND(AH6=0,AH7=0,AH8=0,AH9=0,AH10=0,AH11=0,AH12=0,AH13=0,AH14=0,AH15=0),"-",(IF((SUMIFS(cb_curr!$E:$E,cb_curr!$A:$A,AF6,cb_curr!$B:$B,"EUR"))=0,AG5,(SUMIFS(cb_curr!$E:$E,cb_curr!$A:$A,AF6,cb_curr!$B:$B,"EUR"))))))))</f>
        <v>-</v>
      </c>
      <c r="AH6" s="165">
        <f>SUMIFS(cb_curr!$E:$E,cb_curr!$A:$A,AF6,cb_curr!$B:$B,"EUR")</f>
        <v>0</v>
      </c>
      <c r="AI6" s="3" t="str">
        <f>CONCATENATE(Техничка!BG7,Техничка!BH7,Техничка!BI7)</f>
        <v>03.12.2023</v>
      </c>
      <c r="AJ6" s="82" t="str">
        <f>IF(AND((IF(SUMIFS(cb_curr!$E:$E,cb_curr!$A:$A,AI6,cb_curr!$B:$B,"EUR")&lt;&gt;0,1,0)=0),(OR(WEEKDAY(AI6,2)=7,WEEKDAY(AI6,2)=1))),AJ5,((IF(AND(AK6=0,AK7=0,AK8=0,AK9=0,AK10=0,AK11=0,AK12=0,AK13=0,AK14=0,AK15=0),"-",(IF((SUMIFS(cb_curr!$E:$E,cb_curr!$A:$A,AI6,cb_curr!$B:$B,"EUR"))=0,AJ5,(SUMIFS(cb_curr!$E:$E,cb_curr!$A:$A,AI6,cb_curr!$B:$B,"EUR"))))))))</f>
        <v>-</v>
      </c>
      <c r="AK6" s="165">
        <f>SUMIFS(cb_curr!$E:$E,cb_curr!$A:$A,AI6,cb_curr!$B:$B,"EUR")</f>
        <v>0</v>
      </c>
      <c r="AQ6" s="153" t="str">
        <f t="shared" si="0"/>
        <v>03.06.2023</v>
      </c>
      <c r="AR6" s="82">
        <f t="shared" si="1"/>
        <v>0</v>
      </c>
      <c r="AT6" s="3" t="str">
        <f t="shared" si="2"/>
        <v>03.10.2023</v>
      </c>
      <c r="AU6" s="82">
        <f t="shared" si="3"/>
        <v>0</v>
      </c>
      <c r="AW6" s="3" t="str">
        <f t="shared" si="4"/>
        <v>03.11.2023</v>
      </c>
      <c r="AX6" s="82">
        <f t="shared" si="5"/>
        <v>0</v>
      </c>
      <c r="AZ6" s="3" t="str">
        <f t="shared" si="6"/>
        <v>03.12.2023</v>
      </c>
      <c r="BA6" s="82">
        <f t="shared" si="7"/>
        <v>0</v>
      </c>
    </row>
    <row r="7" spans="1:53" x14ac:dyDescent="0.25">
      <c r="B7" s="3" t="str">
        <f>CONCATENATE(Техничка!B8,Техничка!C8,Техничка!D8)</f>
        <v>04.01.2023</v>
      </c>
      <c r="C7" s="82" t="str">
        <f>IF(AND((IF(SUMIFS(cb_curr!$E:$E,cb_curr!$A:$A,B7,cb_curr!$B:$B,"EUR")&lt;&gt;0,1,0)=0),(OR(WEEKDAY(B7,2)=7,WEEKDAY(B7,2)=1))),C6,((IF(AND(D7=0,D8=0,D9=0,D10=0,D11=0,D12=0,D13=0,D14=0,D15=0,D16=0),"-",(IF((SUMIFS(cb_curr!$E:$E,cb_curr!$A:$A,B7,cb_curr!$B:$B,"EUR"))=0,C6,(SUMIFS(cb_curr!$E:$E,cb_curr!$A:$A,B7,cb_curr!$B:$B,"EUR"))))))))</f>
        <v>-</v>
      </c>
      <c r="D7" s="165">
        <f>SUMIFS(cb_curr!$E:$E,cb_curr!$A:$A,B7,cb_curr!$B:$B,"EUR")</f>
        <v>0</v>
      </c>
      <c r="E7" s="3" t="str">
        <f>CONCATENATE(Техничка!O8,Техничка!P8,Техничка!Q8)</f>
        <v>04.02.2023</v>
      </c>
      <c r="F7" s="82" t="str">
        <f>IF(AND((IF(SUMIFS(cb_curr!$E:$E,cb_curr!$A:$A,E7,cb_curr!$B:$B,"EUR")&lt;&gt;0,1,0)=0),(OR(WEEKDAY(E7,2)=7,WEEKDAY(E7,2)=1))),F6,((IF(AND(G7=0,G8=0,G9=0,G10=0,G11=0,G12=0,G13=0,G14=0,G15=0,G16=0),"-",(IF((SUMIFS(cb_curr!$E:$E,cb_curr!$A:$A,E7,cb_curr!$B:$B,"EUR"))=0,F6,(SUMIFS(cb_curr!$E:$E,cb_curr!$A:$A,E7,cb_curr!$B:$B,"EUR"))))))))</f>
        <v>-</v>
      </c>
      <c r="G7" s="165">
        <f>SUMIFS(cb_curr!$E:$E,cb_curr!$A:$A,E7,cb_curr!$B:$B,"EUR")</f>
        <v>0</v>
      </c>
      <c r="H7" s="3" t="str">
        <f>CONCATENATE(Техничка!S8,Техничка!T8,Техничка!U8)</f>
        <v>04.03.2023</v>
      </c>
      <c r="I7" s="82" t="str">
        <f>IF(AND((IF(SUMIFS(cb_curr!$E:$E,cb_curr!$A:$A,H7,cb_curr!$B:$B,"EUR")&lt;&gt;0,1,0)=0),(OR(WEEKDAY(H7,2)=7,WEEKDAY(H7,2)=1))),I6,((IF(AND(J7=0,J8=0,J9=0,J10=0,J11=0,J12=0,J13=0,J14=0,J15=0,J16=0),"-",(IF((SUMIFS(cb_curr!$E:$E,cb_curr!$A:$A,H7,cb_curr!$B:$B,"EUR"))=0,I6,(SUMIFS(cb_curr!$E:$E,cb_curr!$A:$A,H7,cb_curr!$B:$B,"EUR"))))))))</f>
        <v>-</v>
      </c>
      <c r="J7" s="165">
        <f>SUMIFS(cb_curr!$E:$E,cb_curr!$A:$A,H7,cb_curr!$B:$B,"EUR")</f>
        <v>0</v>
      </c>
      <c r="K7" s="3" t="str">
        <f>CONCATENATE(Техничка!W8,Техничка!X8,Техничка!Y8)</f>
        <v>04.04.2023</v>
      </c>
      <c r="L7" s="82" t="str">
        <f>IF(AND((IF(SUMIFS(cb_curr!$E:$E,cb_curr!$A:$A,K7,cb_curr!$B:$B,"EUR")&lt;&gt;0,1,0)=0),(OR(WEEKDAY(K7,2)=7,WEEKDAY(K7,2)=1))),L6,((IF(AND(M7=0,M8=0,M9=0,M10=0,M11=0,M12=0,M13=0,M14=0,M15=0,M16=0),"-",(IF((SUMIFS(cb_curr!$E:$E,cb_curr!$A:$A,K7,cb_curr!$B:$B,"EUR"))=0,L6,(SUMIFS(cb_curr!$E:$E,cb_curr!$A:$A,K7,cb_curr!$B:$B,"EUR"))))))))</f>
        <v>-</v>
      </c>
      <c r="M7" s="165">
        <f>SUMIFS(cb_curr!$E:$E,cb_curr!$A:$A,K7,cb_curr!$B:$B,"EUR")</f>
        <v>0</v>
      </c>
      <c r="N7" s="3" t="str">
        <f>CONCATENATE(Техничка!AA8,Техничка!AB8,Техничка!AC8)</f>
        <v>04.05.2023</v>
      </c>
      <c r="O7" s="82" t="str">
        <f>IF(AND((IF(SUMIFS(cb_curr!$E:$E,cb_curr!$A:$A,N7,cb_curr!$B:$B,"EUR")&lt;&gt;0,1,0)=0),(OR(WEEKDAY(N7,2)=7,WEEKDAY(N7,2)=1))),O6,((IF(AND(P7=0,P8=0,P9=0,P10=0,P11=0,P12=0,P13=0,P14=0,P15=0,P16=0),"-",(IF((SUMIFS(cb_curr!$E:$E,cb_curr!$A:$A,N7,cb_curr!$B:$B,"EUR"))=0,O6,(SUMIFS(cb_curr!$E:$E,cb_curr!$A:$A,N7,cb_curr!$B:$B,"EUR"))))))))</f>
        <v>-</v>
      </c>
      <c r="P7" s="165">
        <f>SUMIFS(cb_curr!$E:$E,cb_curr!$A:$A,N7,cb_curr!$B:$B,"EUR")</f>
        <v>0</v>
      </c>
      <c r="Q7" s="3" t="str">
        <f>CONCATENATE(Техничка!AE8,Техничка!AF8,Техничка!AG8)</f>
        <v>04.06.2023</v>
      </c>
      <c r="R7" s="82" t="str">
        <f>IF(AND((IF(SUMIFS(cb_curr!$E:$E,cb_curr!$A:$A,Q7,cb_curr!$B:$B,"EUR")&lt;&gt;0,1,0)=0),(OR(WEEKDAY(Q7,2)=7,WEEKDAY(Q7,2)=1))),R6,((IF(AND(S7=0,S8=0,S9=0,S10=0,S11=0,S12=0,S13=0,S14=0,S15=0,S16=0),"-",(IF((SUMIFS(cb_curr!$E:$E,cb_curr!$A:$A,Q7,cb_curr!$B:$B,"EUR"))=0,R6,(SUMIFS(cb_curr!$E:$E,cb_curr!$A:$A,Q7,cb_curr!$B:$B,"EUR"))))))))</f>
        <v>-</v>
      </c>
      <c r="S7" s="165">
        <f>SUMIFS(cb_curr!$E:$E,cb_curr!$A:$A,Q7,cb_curr!$B:$B,"EUR")</f>
        <v>0</v>
      </c>
      <c r="T7" s="3" t="str">
        <f>CONCATENATE(Техничка!AI8,Техничка!AJ8,Техничка!AK8)</f>
        <v>04.07.2023</v>
      </c>
      <c r="U7" s="82" t="str">
        <f>IF(AND((IF(SUMIFS(cb_curr!$E:$E,cb_curr!$A:$A,T7,cb_curr!$B:$B,"EUR")&lt;&gt;0,1,0)=0),(OR(WEEKDAY(T7,2)=7,WEEKDAY(T7,2)=1))),U6,((IF(AND(V7=0,V8=0,V9=0,V10=0,V11=0,V12=0,V13=0,V14=0,V15=0,V16=0),"-",(IF((SUMIFS(cb_curr!$E:$E,cb_curr!$A:$A,T7,cb_curr!$B:$B,"EUR"))=0,U6,(SUMIFS(cb_curr!$E:$E,cb_curr!$A:$A,T7,cb_curr!$B:$B,"EUR"))))))))</f>
        <v>-</v>
      </c>
      <c r="V7" s="165">
        <f>SUMIFS(cb_curr!$E:$E,cb_curr!$A:$A,T7,cb_curr!$B:$B,"EUR")</f>
        <v>0</v>
      </c>
      <c r="W7" s="3" t="str">
        <f>CONCATENATE(Техничка!AQ8,Техничка!AR8,Техничка!AS8)</f>
        <v>04.08.2023</v>
      </c>
      <c r="X7" s="82" t="str">
        <f>IF(AND((IF(SUMIFS(cb_curr!$E:$E,cb_curr!$A:$A,W7,cb_curr!$B:$B,"EUR")&lt;&gt;0,1,0)=0),(OR(WEEKDAY(W7,2)=7,WEEKDAY(W7,2)=1))),X6,((IF(AND(Y7=0,Y8=0,Y9=0,Y10=0,Y11=0,Y12=0,Y13=0,Y14=0,Y15=0,Y16=0),"-",(IF((SUMIFS(cb_curr!$E:$E,cb_curr!$A:$A,W7,cb_curr!$B:$B,"EUR"))=0,X6,(SUMIFS(cb_curr!$E:$E,cb_curr!$A:$A,W7,cb_curr!$B:$B,"EUR"))))))))</f>
        <v>-</v>
      </c>
      <c r="Y7" s="165">
        <f>SUMIFS(cb_curr!$E:$E,cb_curr!$A:$A,W7,cb_curr!$B:$B,"EUR")</f>
        <v>0</v>
      </c>
      <c r="Z7" s="3" t="str">
        <f>CONCATENATE(Техничка!AU8,Техничка!AV8,Техничка!AW8)</f>
        <v>04.09.2023</v>
      </c>
      <c r="AA7" s="82" t="str">
        <f>IF(AND((IF(SUMIFS(cb_curr!$E:$E,cb_curr!$A:$A,Z7,cb_curr!$B:$B,"EUR")&lt;&gt;0,1,0)=0),(OR(WEEKDAY(Z7,2)=7,WEEKDAY(Z7,2)=1))),AA6,((IF(AND(AB7=0,AB8=0,AB9=0,AB10=0,AB11=0,AB12=0,AB13=0,AB14=0,AB15=0,AB16=0),"-",(IF((SUMIFS(cb_curr!$E:$E,cb_curr!$A:$A,Z7,cb_curr!$B:$B,"EUR"))=0,AA6,(SUMIFS(cb_curr!$E:$E,cb_curr!$A:$A,Z7,cb_curr!$B:$B,"EUR"))))))))</f>
        <v>-</v>
      </c>
      <c r="AB7" s="165">
        <f>SUMIFS(cb_curr!$E:$E,cb_curr!$A:$A,Z7,cb_curr!$B:$B,"EUR")</f>
        <v>0</v>
      </c>
      <c r="AC7" s="3" t="str">
        <f>CONCATENATE(Техничка!AY8,Техничка!AZ8,Техничка!BA8)</f>
        <v>04.10.2023</v>
      </c>
      <c r="AD7" s="82" t="str">
        <f>IF(AND((IF(SUMIFS(cb_curr!$E:$E,cb_curr!$A:$A,AC7,cb_curr!$B:$B,"EUR")&lt;&gt;0,1,0)=0),(OR(WEEKDAY(AC7,2)=7,WEEKDAY(AC7,2)=1))),AD6,((IF(AND(AE7=0,AE8=0,AE9=0,AE10=0,AE11=0,AE12=0,AE13=0,AE14=0,AE15=0,AE16=0),"-",(IF((SUMIFS(cb_curr!$E:$E,cb_curr!$A:$A,AC7,cb_curr!$B:$B,"EUR"))=0,AD6,(SUMIFS(cb_curr!$E:$E,cb_curr!$A:$A,AC7,cb_curr!$B:$B,"EUR"))))))))</f>
        <v>-</v>
      </c>
      <c r="AE7" s="165">
        <f>SUMIFS(cb_curr!$E:$E,cb_curr!$A:$A,AC7,cb_curr!$B:$B,"EUR")</f>
        <v>0</v>
      </c>
      <c r="AF7" s="3" t="str">
        <f>CONCATENATE(Техничка!BC8,Техничка!BD8,Техничка!BE8)</f>
        <v>04.11.2023</v>
      </c>
      <c r="AG7" s="82" t="str">
        <f>IF(AND((IF(SUMIFS(cb_curr!$E:$E,cb_curr!$A:$A,AF7,cb_curr!$B:$B,"EUR")&lt;&gt;0,1,0)=0),(OR(WEEKDAY(AF7,2)=7,WEEKDAY(AF7,2)=1))),AG6,((IF(AND(AH7=0,AH8=0,AH9=0,AH10=0,AH11=0,AH12=0,AH13=0,AH14=0,AH15=0,AH16=0),"-",(IF((SUMIFS(cb_curr!$E:$E,cb_curr!$A:$A,AF7,cb_curr!$B:$B,"EUR"))=0,AG6,(SUMIFS(cb_curr!$E:$E,cb_curr!$A:$A,AF7,cb_curr!$B:$B,"EUR"))))))))</f>
        <v>-</v>
      </c>
      <c r="AH7" s="165">
        <f>SUMIFS(cb_curr!$E:$E,cb_curr!$A:$A,AF7,cb_curr!$B:$B,"EUR")</f>
        <v>0</v>
      </c>
      <c r="AI7" s="3" t="str">
        <f>CONCATENATE(Техничка!BG8,Техничка!BH8,Техничка!BI8)</f>
        <v>04.12.2023</v>
      </c>
      <c r="AJ7" s="82" t="str">
        <f>IF(AND((IF(SUMIFS(cb_curr!$E:$E,cb_curr!$A:$A,AI7,cb_curr!$B:$B,"EUR")&lt;&gt;0,1,0)=0),(OR(WEEKDAY(AI7,2)=7,WEEKDAY(AI7,2)=1))),AJ6,((IF(AND(AK7=0,AK8=0,AK9=0,AK10=0,AK11=0,AK12=0,AK13=0,AK14=0,AK15=0,AK16=0),"-",(IF((SUMIFS(cb_curr!$E:$E,cb_curr!$A:$A,AI7,cb_curr!$B:$B,"EUR"))=0,AJ6,(SUMIFS(cb_curr!$E:$E,cb_curr!$A:$A,AI7,cb_curr!$B:$B,"EUR"))))))))</f>
        <v>-</v>
      </c>
      <c r="AK7" s="165">
        <f>SUMIFS(cb_curr!$E:$E,cb_curr!$A:$A,AI7,cb_curr!$B:$B,"EUR")</f>
        <v>0</v>
      </c>
      <c r="AQ7" s="153" t="str">
        <f t="shared" si="0"/>
        <v>04.06.2023</v>
      </c>
      <c r="AR7" s="82">
        <f t="shared" si="1"/>
        <v>0</v>
      </c>
      <c r="AT7" s="3" t="str">
        <f t="shared" si="2"/>
        <v>04.10.2023</v>
      </c>
      <c r="AU7" s="82">
        <f t="shared" si="3"/>
        <v>0</v>
      </c>
      <c r="AW7" s="3" t="str">
        <f t="shared" si="4"/>
        <v>04.11.2023</v>
      </c>
      <c r="AX7" s="82">
        <f t="shared" si="5"/>
        <v>0</v>
      </c>
      <c r="AZ7" s="3" t="str">
        <f t="shared" si="6"/>
        <v>04.12.2023</v>
      </c>
      <c r="BA7" s="82">
        <f t="shared" si="7"/>
        <v>0</v>
      </c>
    </row>
    <row r="8" spans="1:53" x14ac:dyDescent="0.25">
      <c r="B8" s="3" t="str">
        <f>CONCATENATE(Техничка!B9,Техничка!C9,Техничка!D9)</f>
        <v>05.01.2023</v>
      </c>
      <c r="C8" s="82" t="str">
        <f>IF(AND((IF(SUMIFS(cb_curr!$E:$E,cb_curr!$A:$A,B8,cb_curr!$B:$B,"EUR")&lt;&gt;0,1,0)=0),(OR(WEEKDAY(B8,2)=7,WEEKDAY(B8,2)=1))),C7,((IF(AND(D8=0,D9=0,D10=0,D11=0,D12=0,D13=0,D14=0,D15=0,D16=0,D17=0),"-",(IF((SUMIFS(cb_curr!$E:$E,cb_curr!$A:$A,B8,cb_curr!$B:$B,"EUR"))=0,C7,(SUMIFS(cb_curr!$E:$E,cb_curr!$A:$A,B8,cb_curr!$B:$B,"EUR"))))))))</f>
        <v>-</v>
      </c>
      <c r="D8" s="165">
        <f>SUMIFS(cb_curr!$E:$E,cb_curr!$A:$A,B8,cb_curr!$B:$B,"EUR")</f>
        <v>0</v>
      </c>
      <c r="E8" s="3" t="str">
        <f>CONCATENATE(Техничка!O9,Техничка!P9,Техничка!Q9)</f>
        <v>05.02.2023</v>
      </c>
      <c r="F8" s="82" t="str">
        <f>IF(AND((IF(SUMIFS(cb_curr!$E:$E,cb_curr!$A:$A,E8,cb_curr!$B:$B,"EUR")&lt;&gt;0,1,0)=0),(OR(WEEKDAY(E8,2)=7,WEEKDAY(E8,2)=1))),F7,((IF(AND(G8=0,G9=0,G10=0,G11=0,G12=0,G13=0,G14=0,G15=0,G16=0,G17=0),"-",(IF((SUMIFS(cb_curr!$E:$E,cb_curr!$A:$A,E8,cb_curr!$B:$B,"EUR"))=0,F7,(SUMIFS(cb_curr!$E:$E,cb_curr!$A:$A,E8,cb_curr!$B:$B,"EUR"))))))))</f>
        <v>-</v>
      </c>
      <c r="G8" s="165">
        <f>SUMIFS(cb_curr!$E:$E,cb_curr!$A:$A,E8,cb_curr!$B:$B,"EUR")</f>
        <v>0</v>
      </c>
      <c r="H8" s="3" t="str">
        <f>CONCATENATE(Техничка!S9,Техничка!T9,Техничка!U9)</f>
        <v>05.03.2023</v>
      </c>
      <c r="I8" s="82" t="str">
        <f>IF(AND((IF(SUMIFS(cb_curr!$E:$E,cb_curr!$A:$A,H8,cb_curr!$B:$B,"EUR")&lt;&gt;0,1,0)=0),(OR(WEEKDAY(H8,2)=7,WEEKDAY(H8,2)=1))),I7,((IF(AND(J8=0,J9=0,J10=0,J11=0,J12=0,J13=0,J14=0,J15=0,J16=0,J17=0),"-",(IF((SUMIFS(cb_curr!$E:$E,cb_curr!$A:$A,H8,cb_curr!$B:$B,"EUR"))=0,I7,(SUMIFS(cb_curr!$E:$E,cb_curr!$A:$A,H8,cb_curr!$B:$B,"EUR"))))))))</f>
        <v>-</v>
      </c>
      <c r="J8" s="165">
        <f>SUMIFS(cb_curr!$E:$E,cb_curr!$A:$A,H8,cb_curr!$B:$B,"EUR")</f>
        <v>0</v>
      </c>
      <c r="K8" s="3" t="str">
        <f>CONCATENATE(Техничка!W9,Техничка!X9,Техничка!Y9)</f>
        <v>05.04.2023</v>
      </c>
      <c r="L8" s="82" t="str">
        <f>IF(AND((IF(SUMIFS(cb_curr!$E:$E,cb_curr!$A:$A,K8,cb_curr!$B:$B,"EUR")&lt;&gt;0,1,0)=0),(OR(WEEKDAY(K8,2)=7,WEEKDAY(K8,2)=1))),L7,((IF(AND(M8=0,M9=0,M10=0,M11=0,M12=0,M13=0,M14=0,M15=0,M16=0,M17=0),"-",(IF((SUMIFS(cb_curr!$E:$E,cb_curr!$A:$A,K8,cb_curr!$B:$B,"EUR"))=0,L7,(SUMIFS(cb_curr!$E:$E,cb_curr!$A:$A,K8,cb_curr!$B:$B,"EUR"))))))))</f>
        <v>-</v>
      </c>
      <c r="M8" s="165">
        <f>SUMIFS(cb_curr!$E:$E,cb_curr!$A:$A,K8,cb_curr!$B:$B,"EUR")</f>
        <v>0</v>
      </c>
      <c r="N8" s="3" t="str">
        <f>CONCATENATE(Техничка!AA9,Техничка!AB9,Техничка!AC9)</f>
        <v>05.05.2023</v>
      </c>
      <c r="O8" s="82" t="str">
        <f>IF(AND((IF(SUMIFS(cb_curr!$E:$E,cb_curr!$A:$A,N8,cb_curr!$B:$B,"EUR")&lt;&gt;0,1,0)=0),(OR(WEEKDAY(N8,2)=7,WEEKDAY(N8,2)=1))),O7,((IF(AND(P8=0,P9=0,P10=0,P11=0,P12=0,P13=0,P14=0,P15=0,P16=0,P17=0),"-",(IF((SUMIFS(cb_curr!$E:$E,cb_curr!$A:$A,N8,cb_curr!$B:$B,"EUR"))=0,O7,(SUMIFS(cb_curr!$E:$E,cb_curr!$A:$A,N8,cb_curr!$B:$B,"EUR"))))))))</f>
        <v>-</v>
      </c>
      <c r="P8" s="165">
        <f>SUMIFS(cb_curr!$E:$E,cb_curr!$A:$A,N8,cb_curr!$B:$B,"EUR")</f>
        <v>0</v>
      </c>
      <c r="Q8" s="3" t="str">
        <f>CONCATENATE(Техничка!AE9,Техничка!AF9,Техничка!AG9)</f>
        <v>05.06.2023</v>
      </c>
      <c r="R8" s="82" t="str">
        <f>IF(AND((IF(SUMIFS(cb_curr!$E:$E,cb_curr!$A:$A,Q8,cb_curr!$B:$B,"EUR")&lt;&gt;0,1,0)=0),(OR(WEEKDAY(Q8,2)=7,WEEKDAY(Q8,2)=1))),R7,((IF(AND(S8=0,S9=0,S10=0,S11=0,S12=0,S13=0,S14=0,S15=0,S16=0,S17=0),"-",(IF((SUMIFS(cb_curr!$E:$E,cb_curr!$A:$A,Q8,cb_curr!$B:$B,"EUR"))=0,R7,(SUMIFS(cb_curr!$E:$E,cb_curr!$A:$A,Q8,cb_curr!$B:$B,"EUR"))))))))</f>
        <v>-</v>
      </c>
      <c r="S8" s="165">
        <f>SUMIFS(cb_curr!$E:$E,cb_curr!$A:$A,Q8,cb_curr!$B:$B,"EUR")</f>
        <v>0</v>
      </c>
      <c r="T8" s="3" t="str">
        <f>CONCATENATE(Техничка!AI9,Техничка!AJ9,Техничка!AK9)</f>
        <v>05.07.2023</v>
      </c>
      <c r="U8" s="82" t="str">
        <f>IF(AND((IF(SUMIFS(cb_curr!$E:$E,cb_curr!$A:$A,T8,cb_curr!$B:$B,"EUR")&lt;&gt;0,1,0)=0),(OR(WEEKDAY(T8,2)=7,WEEKDAY(T8,2)=1))),U7,((IF(AND(V8=0,V9=0,V10=0,V11=0,V12=0,V13=0,V14=0,V15=0,V16=0,V17=0),"-",(IF((SUMIFS(cb_curr!$E:$E,cb_curr!$A:$A,T8,cb_curr!$B:$B,"EUR"))=0,U7,(SUMIFS(cb_curr!$E:$E,cb_curr!$A:$A,T8,cb_curr!$B:$B,"EUR"))))))))</f>
        <v>-</v>
      </c>
      <c r="V8" s="165">
        <f>SUMIFS(cb_curr!$E:$E,cb_curr!$A:$A,T8,cb_curr!$B:$B,"EUR")</f>
        <v>0</v>
      </c>
      <c r="W8" s="3" t="str">
        <f>CONCATENATE(Техничка!AQ9,Техничка!AR9,Техничка!AS9)</f>
        <v>05.08.2023</v>
      </c>
      <c r="X8" s="82" t="str">
        <f>IF(AND((IF(SUMIFS(cb_curr!$E:$E,cb_curr!$A:$A,W8,cb_curr!$B:$B,"EUR")&lt;&gt;0,1,0)=0),(OR(WEEKDAY(W8,2)=7,WEEKDAY(W8,2)=1))),X7,((IF(AND(Y8=0,Y9=0,Y10=0,Y11=0,Y12=0,Y13=0,Y14=0,Y15=0,Y16=0,Y17=0),"-",(IF((SUMIFS(cb_curr!$E:$E,cb_curr!$A:$A,W8,cb_curr!$B:$B,"EUR"))=0,X7,(SUMIFS(cb_curr!$E:$E,cb_curr!$A:$A,W8,cb_curr!$B:$B,"EUR"))))))))</f>
        <v>-</v>
      </c>
      <c r="Y8" s="165">
        <f>SUMIFS(cb_curr!$E:$E,cb_curr!$A:$A,W8,cb_curr!$B:$B,"EUR")</f>
        <v>0</v>
      </c>
      <c r="Z8" s="3" t="str">
        <f>CONCATENATE(Техничка!AU9,Техничка!AV9,Техничка!AW9)</f>
        <v>05.09.2023</v>
      </c>
      <c r="AA8" s="82" t="str">
        <f>IF(AND((IF(SUMIFS(cb_curr!$E:$E,cb_curr!$A:$A,Z8,cb_curr!$B:$B,"EUR")&lt;&gt;0,1,0)=0),(OR(WEEKDAY(Z8,2)=7,WEEKDAY(Z8,2)=1))),AA7,((IF(AND(AB8=0,AB9=0,AB10=0,AB11=0,AB12=0,AB13=0,AB14=0,AB15=0,AB16=0,AB17=0),"-",(IF((SUMIFS(cb_curr!$E:$E,cb_curr!$A:$A,Z8,cb_curr!$B:$B,"EUR"))=0,AA7,(SUMIFS(cb_curr!$E:$E,cb_curr!$A:$A,Z8,cb_curr!$B:$B,"EUR"))))))))</f>
        <v>-</v>
      </c>
      <c r="AB8" s="165">
        <f>SUMIFS(cb_curr!$E:$E,cb_curr!$A:$A,Z8,cb_curr!$B:$B,"EUR")</f>
        <v>0</v>
      </c>
      <c r="AC8" s="3" t="str">
        <f>CONCATENATE(Техничка!AY9,Техничка!AZ9,Техничка!BA9)</f>
        <v>05.10.2023</v>
      </c>
      <c r="AD8" s="82" t="str">
        <f>IF(AND((IF(SUMIFS(cb_curr!$E:$E,cb_curr!$A:$A,AC8,cb_curr!$B:$B,"EUR")&lt;&gt;0,1,0)=0),(OR(WEEKDAY(AC8,2)=7,WEEKDAY(AC8,2)=1))),AD7,((IF(AND(AE8=0,AE9=0,AE10=0,AE11=0,AE12=0,AE13=0,AE14=0,AE15=0,AE16=0,AE17=0),"-",(IF((SUMIFS(cb_curr!$E:$E,cb_curr!$A:$A,AC8,cb_curr!$B:$B,"EUR"))=0,AD7,(SUMIFS(cb_curr!$E:$E,cb_curr!$A:$A,AC8,cb_curr!$B:$B,"EUR"))))))))</f>
        <v>-</v>
      </c>
      <c r="AE8" s="165">
        <f>SUMIFS(cb_curr!$E:$E,cb_curr!$A:$A,AC8,cb_curr!$B:$B,"EUR")</f>
        <v>0</v>
      </c>
      <c r="AF8" s="3" t="str">
        <f>CONCATENATE(Техничка!BC9,Техничка!BD9,Техничка!BE9)</f>
        <v>05.11.2023</v>
      </c>
      <c r="AG8" s="82" t="str">
        <f>IF(AND((IF(SUMIFS(cb_curr!$E:$E,cb_curr!$A:$A,AF8,cb_curr!$B:$B,"EUR")&lt;&gt;0,1,0)=0),(OR(WEEKDAY(AF8,2)=7,WEEKDAY(AF8,2)=1))),AG7,((IF(AND(AH8=0,AH9=0,AH10=0,AH11=0,AH12=0,AH13=0,AH14=0,AH15=0,AH16=0,AH17=0),"-",(IF((SUMIFS(cb_curr!$E:$E,cb_curr!$A:$A,AF8,cb_curr!$B:$B,"EUR"))=0,AG7,(SUMIFS(cb_curr!$E:$E,cb_curr!$A:$A,AF8,cb_curr!$B:$B,"EUR"))))))))</f>
        <v>-</v>
      </c>
      <c r="AH8" s="165">
        <f>SUMIFS(cb_curr!$E:$E,cb_curr!$A:$A,AF8,cb_curr!$B:$B,"EUR")</f>
        <v>0</v>
      </c>
      <c r="AI8" s="3" t="str">
        <f>CONCATENATE(Техничка!BG9,Техничка!BH9,Техничка!BI9)</f>
        <v>05.12.2023</v>
      </c>
      <c r="AJ8" s="82" t="str">
        <f>IF(AND((IF(SUMIFS(cb_curr!$E:$E,cb_curr!$A:$A,AI8,cb_curr!$B:$B,"EUR")&lt;&gt;0,1,0)=0),(OR(WEEKDAY(AI8,2)=7,WEEKDAY(AI8,2)=1))),AJ7,((IF(AND(AK8=0,AK9=0,AK10=0,AK11=0,AK12=0,AK13=0,AK14=0,AK15=0,AK16=0,AK17=0),"-",(IF((SUMIFS(cb_curr!$E:$E,cb_curr!$A:$A,AI8,cb_curr!$B:$B,"EUR"))=0,AJ7,(SUMIFS(cb_curr!$E:$E,cb_curr!$A:$A,AI8,cb_curr!$B:$B,"EUR"))))))))</f>
        <v>-</v>
      </c>
      <c r="AK8" s="165">
        <f>SUMIFS(cb_curr!$E:$E,cb_curr!$A:$A,AI8,cb_curr!$B:$B,"EUR")</f>
        <v>0</v>
      </c>
      <c r="AQ8" s="153" t="str">
        <f t="shared" si="0"/>
        <v>05.06.2023</v>
      </c>
      <c r="AR8" s="82">
        <f t="shared" si="1"/>
        <v>0</v>
      </c>
      <c r="AT8" s="3" t="str">
        <f t="shared" si="2"/>
        <v>05.10.2023</v>
      </c>
      <c r="AU8" s="82">
        <f t="shared" si="3"/>
        <v>0</v>
      </c>
      <c r="AW8" s="3" t="str">
        <f t="shared" si="4"/>
        <v>05.11.2023</v>
      </c>
      <c r="AX8" s="82">
        <f t="shared" si="5"/>
        <v>0</v>
      </c>
      <c r="AZ8" s="3" t="str">
        <f t="shared" si="6"/>
        <v>05.12.2023</v>
      </c>
      <c r="BA8" s="82">
        <f t="shared" si="7"/>
        <v>0</v>
      </c>
    </row>
    <row r="9" spans="1:53" x14ac:dyDescent="0.25">
      <c r="B9" s="3" t="str">
        <f>CONCATENATE(Техничка!B10,Техничка!C10,Техничка!D10)</f>
        <v>06.01.2023</v>
      </c>
      <c r="C9" s="82" t="str">
        <f>IF(AND((IF(SUMIFS(cb_curr!$E:$E,cb_curr!$A:$A,B9,cb_curr!$B:$B,"EUR")&lt;&gt;0,1,0)=0),(OR(WEEKDAY(B9,2)=7,WEEKDAY(B9,2)=1))),C8,((IF(AND(D9=0,D10=0,D11=0,D12=0,D13=0,D14=0,D15=0,D16=0,D17=0,D18=0),"-",(IF((SUMIFS(cb_curr!$E:$E,cb_curr!$A:$A,B9,cb_curr!$B:$B,"EUR"))=0,C8,(SUMIFS(cb_curr!$E:$E,cb_curr!$A:$A,B9,cb_curr!$B:$B,"EUR"))))))))</f>
        <v>-</v>
      </c>
      <c r="D9" s="165">
        <f>SUMIFS(cb_curr!$E:$E,cb_curr!$A:$A,B9,cb_curr!$B:$B,"EUR")</f>
        <v>0</v>
      </c>
      <c r="E9" s="3" t="str">
        <f>CONCATENATE(Техничка!O10,Техничка!P10,Техничка!Q10)</f>
        <v>06.02.2023</v>
      </c>
      <c r="F9" s="82" t="str">
        <f>IF(AND((IF(SUMIFS(cb_curr!$E:$E,cb_curr!$A:$A,E9,cb_curr!$B:$B,"EUR")&lt;&gt;0,1,0)=0),(OR(WEEKDAY(E9,2)=7,WEEKDAY(E9,2)=1))),F8,((IF(AND(G9=0,G10=0,G11=0,G12=0,G13=0,G14=0,G15=0,G16=0,G17=0,G18=0),"-",(IF((SUMIFS(cb_curr!$E:$E,cb_curr!$A:$A,E9,cb_curr!$B:$B,"EUR"))=0,F8,(SUMIFS(cb_curr!$E:$E,cb_curr!$A:$A,E9,cb_curr!$B:$B,"EUR"))))))))</f>
        <v>-</v>
      </c>
      <c r="G9" s="165">
        <f>SUMIFS(cb_curr!$E:$E,cb_curr!$A:$A,E9,cb_curr!$B:$B,"EUR")</f>
        <v>0</v>
      </c>
      <c r="H9" s="3" t="str">
        <f>CONCATENATE(Техничка!S10,Техничка!T10,Техничка!U10)</f>
        <v>06.03.2023</v>
      </c>
      <c r="I9" s="82" t="str">
        <f>IF(AND((IF(SUMIFS(cb_curr!$E:$E,cb_curr!$A:$A,H9,cb_curr!$B:$B,"EUR")&lt;&gt;0,1,0)=0),(OR(WEEKDAY(H9,2)=7,WEEKDAY(H9,2)=1))),I8,((IF(AND(J9=0,J10=0,J11=0,J12=0,J13=0,J14=0,J15=0,J16=0,J17=0,J18=0),"-",(IF((SUMIFS(cb_curr!$E:$E,cb_curr!$A:$A,H9,cb_curr!$B:$B,"EUR"))=0,I8,(SUMIFS(cb_curr!$E:$E,cb_curr!$A:$A,H9,cb_curr!$B:$B,"EUR"))))))))</f>
        <v>-</v>
      </c>
      <c r="J9" s="165">
        <f>SUMIFS(cb_curr!$E:$E,cb_curr!$A:$A,H9,cb_curr!$B:$B,"EUR")</f>
        <v>0</v>
      </c>
      <c r="K9" s="3" t="str">
        <f>CONCATENATE(Техничка!W10,Техничка!X10,Техничка!Y10)</f>
        <v>06.04.2023</v>
      </c>
      <c r="L9" s="82" t="str">
        <f>IF(AND((IF(SUMIFS(cb_curr!$E:$E,cb_curr!$A:$A,K9,cb_curr!$B:$B,"EUR")&lt;&gt;0,1,0)=0),(OR(WEEKDAY(K9,2)=7,WEEKDAY(K9,2)=1))),L8,((IF(AND(M9=0,M10=0,M11=0,M12=0,M13=0,M14=0,M15=0,M16=0,M17=0,M18=0),"-",(IF((SUMIFS(cb_curr!$E:$E,cb_curr!$A:$A,K9,cb_curr!$B:$B,"EUR"))=0,L8,(SUMIFS(cb_curr!$E:$E,cb_curr!$A:$A,K9,cb_curr!$B:$B,"EUR"))))))))</f>
        <v>-</v>
      </c>
      <c r="M9" s="165">
        <f>SUMIFS(cb_curr!$E:$E,cb_curr!$A:$A,K9,cb_curr!$B:$B,"EUR")</f>
        <v>0</v>
      </c>
      <c r="N9" s="3" t="str">
        <f>CONCATENATE(Техничка!AA10,Техничка!AB10,Техничка!AC10)</f>
        <v>06.05.2023</v>
      </c>
      <c r="O9" s="82" t="str">
        <f>IF(AND((IF(SUMIFS(cb_curr!$E:$E,cb_curr!$A:$A,N9,cb_curr!$B:$B,"EUR")&lt;&gt;0,1,0)=0),(OR(WEEKDAY(N9,2)=7,WEEKDAY(N9,2)=1))),O8,((IF(AND(P9=0,P10=0,P11=0,P12=0,P13=0,P14=0,P15=0,P16=0,P17=0,P18=0),"-",(IF((SUMIFS(cb_curr!$E:$E,cb_curr!$A:$A,N9,cb_curr!$B:$B,"EUR"))=0,O8,(SUMIFS(cb_curr!$E:$E,cb_curr!$A:$A,N9,cb_curr!$B:$B,"EUR"))))))))</f>
        <v>-</v>
      </c>
      <c r="P9" s="165">
        <f>SUMIFS(cb_curr!$E:$E,cb_curr!$A:$A,N9,cb_curr!$B:$B,"EUR")</f>
        <v>0</v>
      </c>
      <c r="Q9" s="3" t="str">
        <f>CONCATENATE(Техничка!AE10,Техничка!AF10,Техничка!AG10)</f>
        <v>06.06.2023</v>
      </c>
      <c r="R9" s="82" t="str">
        <f>IF(AND((IF(SUMIFS(cb_curr!$E:$E,cb_curr!$A:$A,Q9,cb_curr!$B:$B,"EUR")&lt;&gt;0,1,0)=0),(OR(WEEKDAY(Q9,2)=7,WEEKDAY(Q9,2)=1))),R8,((IF(AND(S9=0,S10=0,S11=0,S12=0,S13=0,S14=0,S15=0,S16=0,S17=0,S18=0),"-",(IF((SUMIFS(cb_curr!$E:$E,cb_curr!$A:$A,Q9,cb_curr!$B:$B,"EUR"))=0,R8,(SUMIFS(cb_curr!$E:$E,cb_curr!$A:$A,Q9,cb_curr!$B:$B,"EUR"))))))))</f>
        <v>-</v>
      </c>
      <c r="S9" s="165">
        <f>SUMIFS(cb_curr!$E:$E,cb_curr!$A:$A,Q9,cb_curr!$B:$B,"EUR")</f>
        <v>0</v>
      </c>
      <c r="T9" s="3" t="str">
        <f>CONCATENATE(Техничка!AI10,Техничка!AJ10,Техничка!AK10)</f>
        <v>06.07.2023</v>
      </c>
      <c r="U9" s="82" t="str">
        <f>IF(AND((IF(SUMIFS(cb_curr!$E:$E,cb_curr!$A:$A,T9,cb_curr!$B:$B,"EUR")&lt;&gt;0,1,0)=0),(OR(WEEKDAY(T9,2)=7,WEEKDAY(T9,2)=1))),U8,((IF(AND(V9=0,V10=0,V11=0,V12=0,V13=0,V14=0,V15=0,V16=0,V17=0,V18=0),"-",(IF((SUMIFS(cb_curr!$E:$E,cb_curr!$A:$A,T9,cb_curr!$B:$B,"EUR"))=0,U8,(SUMIFS(cb_curr!$E:$E,cb_curr!$A:$A,T9,cb_curr!$B:$B,"EUR"))))))))</f>
        <v>-</v>
      </c>
      <c r="V9" s="165">
        <f>SUMIFS(cb_curr!$E:$E,cb_curr!$A:$A,T9,cb_curr!$B:$B,"EUR")</f>
        <v>0</v>
      </c>
      <c r="W9" s="3" t="str">
        <f>CONCATENATE(Техничка!AQ10,Техничка!AR10,Техничка!AS10)</f>
        <v>06.08.2023</v>
      </c>
      <c r="X9" s="82" t="str">
        <f>IF(AND((IF(SUMIFS(cb_curr!$E:$E,cb_curr!$A:$A,W9,cb_curr!$B:$B,"EUR")&lt;&gt;0,1,0)=0),(OR(WEEKDAY(W9,2)=7,WEEKDAY(W9,2)=1))),X8,((IF(AND(Y9=0,Y10=0,Y11=0,Y12=0,Y13=0,Y14=0,Y15=0,Y16=0,Y17=0,Y18=0),"-",(IF((SUMIFS(cb_curr!$E:$E,cb_curr!$A:$A,W9,cb_curr!$B:$B,"EUR"))=0,X8,(SUMIFS(cb_curr!$E:$E,cb_curr!$A:$A,W9,cb_curr!$B:$B,"EUR"))))))))</f>
        <v>-</v>
      </c>
      <c r="Y9" s="165">
        <f>SUMIFS(cb_curr!$E:$E,cb_curr!$A:$A,W9,cb_curr!$B:$B,"EUR")</f>
        <v>0</v>
      </c>
      <c r="Z9" s="3" t="str">
        <f>CONCATENATE(Техничка!AU10,Техничка!AV10,Техничка!AW10)</f>
        <v>06.09.2023</v>
      </c>
      <c r="AA9" s="82" t="str">
        <f>IF(AND((IF(SUMIFS(cb_curr!$E:$E,cb_curr!$A:$A,Z9,cb_curr!$B:$B,"EUR")&lt;&gt;0,1,0)=0),(OR(WEEKDAY(Z9,2)=7,WEEKDAY(Z9,2)=1))),AA8,((IF(AND(AB9=0,AB10=0,AB11=0,AB12=0,AB13=0,AB14=0,AB15=0,AB16=0,AB17=0,AB18=0),"-",(IF((SUMIFS(cb_curr!$E:$E,cb_curr!$A:$A,Z9,cb_curr!$B:$B,"EUR"))=0,AA8,(SUMIFS(cb_curr!$E:$E,cb_curr!$A:$A,Z9,cb_curr!$B:$B,"EUR"))))))))</f>
        <v>-</v>
      </c>
      <c r="AB9" s="165">
        <f>SUMIFS(cb_curr!$E:$E,cb_curr!$A:$A,Z9,cb_curr!$B:$B,"EUR")</f>
        <v>0</v>
      </c>
      <c r="AC9" s="3" t="str">
        <f>CONCATENATE(Техничка!AY10,Техничка!AZ10,Техничка!BA10)</f>
        <v>06.10.2023</v>
      </c>
      <c r="AD9" s="82" t="str">
        <f>IF(AND((IF(SUMIFS(cb_curr!$E:$E,cb_curr!$A:$A,AC9,cb_curr!$B:$B,"EUR")&lt;&gt;0,1,0)=0),(OR(WEEKDAY(AC9,2)=7,WEEKDAY(AC9,2)=1))),AD8,((IF(AND(AE9=0,AE10=0,AE11=0,AE12=0,AE13=0,AE14=0,AE15=0,AE16=0,AE17=0,AE18=0),"-",(IF((SUMIFS(cb_curr!$E:$E,cb_curr!$A:$A,AC9,cb_curr!$B:$B,"EUR"))=0,AD8,(SUMIFS(cb_curr!$E:$E,cb_curr!$A:$A,AC9,cb_curr!$B:$B,"EUR"))))))))</f>
        <v>-</v>
      </c>
      <c r="AE9" s="165">
        <f>SUMIFS(cb_curr!$E:$E,cb_curr!$A:$A,AC9,cb_curr!$B:$B,"EUR")</f>
        <v>0</v>
      </c>
      <c r="AF9" s="3" t="str">
        <f>CONCATENATE(Техничка!BC10,Техничка!BD10,Техничка!BE10)</f>
        <v>06.11.2023</v>
      </c>
      <c r="AG9" s="82" t="str">
        <f>IF(AND((IF(SUMIFS(cb_curr!$E:$E,cb_curr!$A:$A,AF9,cb_curr!$B:$B,"EUR")&lt;&gt;0,1,0)=0),(OR(WEEKDAY(AF9,2)=7,WEEKDAY(AF9,2)=1))),AG8,((IF(AND(AH9=0,AH10=0,AH11=0,AH12=0,AH13=0,AH14=0,AH15=0,AH16=0,AH17=0,AH18=0),"-",(IF((SUMIFS(cb_curr!$E:$E,cb_curr!$A:$A,AF9,cb_curr!$B:$B,"EUR"))=0,AG8,(SUMIFS(cb_curr!$E:$E,cb_curr!$A:$A,AF9,cb_curr!$B:$B,"EUR"))))))))</f>
        <v>-</v>
      </c>
      <c r="AH9" s="165">
        <f>SUMIFS(cb_curr!$E:$E,cb_curr!$A:$A,AF9,cb_curr!$B:$B,"EUR")</f>
        <v>0</v>
      </c>
      <c r="AI9" s="3" t="str">
        <f>CONCATENATE(Техничка!BG10,Техничка!BH10,Техничка!BI10)</f>
        <v>06.12.2023</v>
      </c>
      <c r="AJ9" s="82" t="str">
        <f>IF(AND((IF(SUMIFS(cb_curr!$E:$E,cb_curr!$A:$A,AI9,cb_curr!$B:$B,"EUR")&lt;&gt;0,1,0)=0),(OR(WEEKDAY(AI9,2)=7,WEEKDAY(AI9,2)=1))),AJ8,((IF(AND(AK9=0,AK10=0,AK11=0,AK12=0,AK13=0,AK14=0,AK15=0,AK16=0,AK17=0,AK18=0),"-",(IF((SUMIFS(cb_curr!$E:$E,cb_curr!$A:$A,AI9,cb_curr!$B:$B,"EUR"))=0,AJ8,(SUMIFS(cb_curr!$E:$E,cb_curr!$A:$A,AI9,cb_curr!$B:$B,"EUR"))))))))</f>
        <v>-</v>
      </c>
      <c r="AK9" s="165">
        <f>SUMIFS(cb_curr!$E:$E,cb_curr!$A:$A,AI9,cb_curr!$B:$B,"EUR")</f>
        <v>0</v>
      </c>
      <c r="AQ9" s="153" t="str">
        <f t="shared" si="0"/>
        <v>06.06.2023</v>
      </c>
      <c r="AR9" s="82">
        <f t="shared" si="1"/>
        <v>0</v>
      </c>
      <c r="AT9" s="3" t="str">
        <f t="shared" si="2"/>
        <v>06.10.2023</v>
      </c>
      <c r="AU9" s="82">
        <f t="shared" si="3"/>
        <v>0</v>
      </c>
      <c r="AW9" s="3" t="str">
        <f t="shared" si="4"/>
        <v>06.11.2023</v>
      </c>
      <c r="AX9" s="82">
        <f t="shared" si="5"/>
        <v>0</v>
      </c>
      <c r="AZ9" s="3" t="str">
        <f t="shared" si="6"/>
        <v>06.12.2023</v>
      </c>
      <c r="BA9" s="82">
        <f t="shared" si="7"/>
        <v>0</v>
      </c>
    </row>
    <row r="10" spans="1:53" x14ac:dyDescent="0.25">
      <c r="B10" s="3" t="str">
        <f>CONCATENATE(Техничка!B11,Техничка!C11,Техничка!D11)</f>
        <v>07.01.2023</v>
      </c>
      <c r="C10" s="82" t="str">
        <f>IF(AND((IF(SUMIFS(cb_curr!$E:$E,cb_curr!$A:$A,B10,cb_curr!$B:$B,"EUR")&lt;&gt;0,1,0)=0),(OR(WEEKDAY(B10,2)=7,WEEKDAY(B10,2)=1))),C9,((IF(AND(D10=0,D11=0,D12=0,D13=0,D14=0,D15=0,D16=0,D17=0,D18=0,D19=0),"-",(IF((SUMIFS(cb_curr!$E:$E,cb_curr!$A:$A,B10,cb_curr!$B:$B,"EUR"))=0,C9,(SUMIFS(cb_curr!$E:$E,cb_curr!$A:$A,B10,cb_curr!$B:$B,"EUR"))))))))</f>
        <v>-</v>
      </c>
      <c r="D10" s="165">
        <f>SUMIFS(cb_curr!$E:$E,cb_curr!$A:$A,B10,cb_curr!$B:$B,"EUR")</f>
        <v>0</v>
      </c>
      <c r="E10" s="3" t="str">
        <f>CONCATENATE(Техничка!O11,Техничка!P11,Техничка!Q11)</f>
        <v>07.02.2023</v>
      </c>
      <c r="F10" s="82" t="str">
        <f>IF(AND((IF(SUMIFS(cb_curr!$E:$E,cb_curr!$A:$A,E10,cb_curr!$B:$B,"EUR")&lt;&gt;0,1,0)=0),(OR(WEEKDAY(E10,2)=7,WEEKDAY(E10,2)=1))),F9,((IF(AND(G10=0,G11=0,G12=0,G13=0,G14=0,G15=0,G16=0,G17=0,G18=0,G19=0),"-",(IF((SUMIFS(cb_curr!$E:$E,cb_curr!$A:$A,E10,cb_curr!$B:$B,"EUR"))=0,F9,(SUMIFS(cb_curr!$E:$E,cb_curr!$A:$A,E10,cb_curr!$B:$B,"EUR"))))))))</f>
        <v>-</v>
      </c>
      <c r="G10" s="165">
        <f>SUMIFS(cb_curr!$E:$E,cb_curr!$A:$A,E10,cb_curr!$B:$B,"EUR")</f>
        <v>0</v>
      </c>
      <c r="H10" s="3" t="str">
        <f>CONCATENATE(Техничка!S11,Техничка!T11,Техничка!U11)</f>
        <v>07.03.2023</v>
      </c>
      <c r="I10" s="82" t="str">
        <f>IF(AND((IF(SUMIFS(cb_curr!$E:$E,cb_curr!$A:$A,H10,cb_curr!$B:$B,"EUR")&lt;&gt;0,1,0)=0),(OR(WEEKDAY(H10,2)=7,WEEKDAY(H10,2)=1))),I9,((IF(AND(J10=0,J11=0,J12=0,J13=0,J14=0,J15=0,J16=0,J17=0,J18=0,J19=0),"-",(IF((SUMIFS(cb_curr!$E:$E,cb_curr!$A:$A,H10,cb_curr!$B:$B,"EUR"))=0,I9,(SUMIFS(cb_curr!$E:$E,cb_curr!$A:$A,H10,cb_curr!$B:$B,"EUR"))))))))</f>
        <v>-</v>
      </c>
      <c r="J10" s="165">
        <f>SUMIFS(cb_curr!$E:$E,cb_curr!$A:$A,H10,cb_curr!$B:$B,"EUR")</f>
        <v>0</v>
      </c>
      <c r="K10" s="3" t="str">
        <f>CONCATENATE(Техничка!W11,Техничка!X11,Техничка!Y11)</f>
        <v>07.04.2023</v>
      </c>
      <c r="L10" s="82" t="str">
        <f>IF(AND((IF(SUMIFS(cb_curr!$E:$E,cb_curr!$A:$A,K10,cb_curr!$B:$B,"EUR")&lt;&gt;0,1,0)=0),(OR(WEEKDAY(K10,2)=7,WEEKDAY(K10,2)=1))),L9,((IF(AND(M10=0,M11=0,M12=0,M13=0,M14=0,M15=0,M16=0,M17=0,M18=0,M19=0),"-",(IF((SUMIFS(cb_curr!$E:$E,cb_curr!$A:$A,K10,cb_curr!$B:$B,"EUR"))=0,L9,(SUMIFS(cb_curr!$E:$E,cb_curr!$A:$A,K10,cb_curr!$B:$B,"EUR"))))))))</f>
        <v>-</v>
      </c>
      <c r="M10" s="165">
        <f>SUMIFS(cb_curr!$E:$E,cb_curr!$A:$A,K10,cb_curr!$B:$B,"EUR")</f>
        <v>0</v>
      </c>
      <c r="N10" s="3" t="str">
        <f>CONCATENATE(Техничка!AA11,Техничка!AB11,Техничка!AC11)</f>
        <v>07.05.2023</v>
      </c>
      <c r="O10" s="82" t="str">
        <f>IF(AND((IF(SUMIFS(cb_curr!$E:$E,cb_curr!$A:$A,N10,cb_curr!$B:$B,"EUR")&lt;&gt;0,1,0)=0),(OR(WEEKDAY(N10,2)=7,WEEKDAY(N10,2)=1))),O9,((IF(AND(P10=0,P11=0,P12=0,P13=0,P14=0,P15=0,P16=0,P17=0,P18=0,P19=0),"-",(IF((SUMIFS(cb_curr!$E:$E,cb_curr!$A:$A,N10,cb_curr!$B:$B,"EUR"))=0,O9,(SUMIFS(cb_curr!$E:$E,cb_curr!$A:$A,N10,cb_curr!$B:$B,"EUR"))))))))</f>
        <v>-</v>
      </c>
      <c r="P10" s="165">
        <f>SUMIFS(cb_curr!$E:$E,cb_curr!$A:$A,N10,cb_curr!$B:$B,"EUR")</f>
        <v>0</v>
      </c>
      <c r="Q10" s="3" t="str">
        <f>CONCATENATE(Техничка!AE11,Техничка!AF11,Техничка!AG11)</f>
        <v>07.06.2023</v>
      </c>
      <c r="R10" s="82" t="str">
        <f>IF(AND((IF(SUMIFS(cb_curr!$E:$E,cb_curr!$A:$A,Q10,cb_curr!$B:$B,"EUR")&lt;&gt;0,1,0)=0),(OR(WEEKDAY(Q10,2)=7,WEEKDAY(Q10,2)=1))),R9,((IF(AND(S10=0,S11=0,S12=0,S13=0,S14=0,S15=0,S16=0,S17=0,S18=0,S19=0),"-",(IF((SUMIFS(cb_curr!$E:$E,cb_curr!$A:$A,Q10,cb_curr!$B:$B,"EUR"))=0,R9,(SUMIFS(cb_curr!$E:$E,cb_curr!$A:$A,Q10,cb_curr!$B:$B,"EUR"))))))))</f>
        <v>-</v>
      </c>
      <c r="S10" s="165">
        <f>SUMIFS(cb_curr!$E:$E,cb_curr!$A:$A,Q10,cb_curr!$B:$B,"EUR")</f>
        <v>0</v>
      </c>
      <c r="T10" s="3" t="str">
        <f>CONCATENATE(Техничка!AI11,Техничка!AJ11,Техничка!AK11)</f>
        <v>07.07.2023</v>
      </c>
      <c r="U10" s="82" t="str">
        <f>IF(AND((IF(SUMIFS(cb_curr!$E:$E,cb_curr!$A:$A,T10,cb_curr!$B:$B,"EUR")&lt;&gt;0,1,0)=0),(OR(WEEKDAY(T10,2)=7,WEEKDAY(T10,2)=1))),U9,((IF(AND(V10=0,V11=0,V12=0,V13=0,V14=0,V15=0,V16=0,V17=0,V18=0,V19=0),"-",(IF((SUMIFS(cb_curr!$E:$E,cb_curr!$A:$A,T10,cb_curr!$B:$B,"EUR"))=0,U9,(SUMIFS(cb_curr!$E:$E,cb_curr!$A:$A,T10,cb_curr!$B:$B,"EUR"))))))))</f>
        <v>-</v>
      </c>
      <c r="V10" s="165">
        <f>SUMIFS(cb_curr!$E:$E,cb_curr!$A:$A,T10,cb_curr!$B:$B,"EUR")</f>
        <v>0</v>
      </c>
      <c r="W10" s="3" t="str">
        <f>CONCATENATE(Техничка!AQ11,Техничка!AR11,Техничка!AS11)</f>
        <v>07.08.2023</v>
      </c>
      <c r="X10" s="82" t="str">
        <f>IF(AND((IF(SUMIFS(cb_curr!$E:$E,cb_curr!$A:$A,W10,cb_curr!$B:$B,"EUR")&lt;&gt;0,1,0)=0),(OR(WEEKDAY(W10,2)=7,WEEKDAY(W10,2)=1))),X9,((IF(AND(Y10=0,Y11=0,Y12=0,Y13=0,Y14=0,Y15=0,Y16=0,Y17=0,Y18=0,Y19=0),"-",(IF((SUMIFS(cb_curr!$E:$E,cb_curr!$A:$A,W10,cb_curr!$B:$B,"EUR"))=0,X9,(SUMIFS(cb_curr!$E:$E,cb_curr!$A:$A,W10,cb_curr!$B:$B,"EUR"))))))))</f>
        <v>-</v>
      </c>
      <c r="Y10" s="165">
        <f>SUMIFS(cb_curr!$E:$E,cb_curr!$A:$A,W10,cb_curr!$B:$B,"EUR")</f>
        <v>0</v>
      </c>
      <c r="Z10" s="3" t="str">
        <f>CONCATENATE(Техничка!AU11,Техничка!AV11,Техничка!AW11)</f>
        <v>07.09.2023</v>
      </c>
      <c r="AA10" s="82" t="str">
        <f>IF(AND((IF(SUMIFS(cb_curr!$E:$E,cb_curr!$A:$A,Z10,cb_curr!$B:$B,"EUR")&lt;&gt;0,1,0)=0),(OR(WEEKDAY(Z10,2)=7,WEEKDAY(Z10,2)=1))),AA9,((IF(AND(AB10=0,AB11=0,AB12=0,AB13=0,AB14=0,AB15=0,AB16=0,AB17=0,AB18=0,AB19=0),"-",(IF((SUMIFS(cb_curr!$E:$E,cb_curr!$A:$A,Z10,cb_curr!$B:$B,"EUR"))=0,AA9,(SUMIFS(cb_curr!$E:$E,cb_curr!$A:$A,Z10,cb_curr!$B:$B,"EUR"))))))))</f>
        <v>-</v>
      </c>
      <c r="AB10" s="165">
        <f>SUMIFS(cb_curr!$E:$E,cb_curr!$A:$A,Z10,cb_curr!$B:$B,"EUR")</f>
        <v>0</v>
      </c>
      <c r="AC10" s="3" t="str">
        <f>CONCATENATE(Техничка!AY11,Техничка!AZ11,Техничка!BA11)</f>
        <v>07.10.2023</v>
      </c>
      <c r="AD10" s="82" t="str">
        <f>IF(AND((IF(SUMIFS(cb_curr!$E:$E,cb_curr!$A:$A,AC10,cb_curr!$B:$B,"EUR")&lt;&gt;0,1,0)=0),(OR(WEEKDAY(AC10,2)=7,WEEKDAY(AC10,2)=1))),AD9,((IF(AND(AE10=0,AE11=0,AE12=0,AE13=0,AE14=0,AE15=0,AE16=0,AE17=0,AE18=0,AE19=0),"-",(IF((SUMIFS(cb_curr!$E:$E,cb_curr!$A:$A,AC10,cb_curr!$B:$B,"EUR"))=0,AD9,(SUMIFS(cb_curr!$E:$E,cb_curr!$A:$A,AC10,cb_curr!$B:$B,"EUR"))))))))</f>
        <v>-</v>
      </c>
      <c r="AE10" s="165">
        <f>SUMIFS(cb_curr!$E:$E,cb_curr!$A:$A,AC10,cb_curr!$B:$B,"EUR")</f>
        <v>0</v>
      </c>
      <c r="AF10" s="3" t="str">
        <f>CONCATENATE(Техничка!BC11,Техничка!BD11,Техничка!BE11)</f>
        <v>07.11.2023</v>
      </c>
      <c r="AG10" s="82" t="str">
        <f>IF(AND((IF(SUMIFS(cb_curr!$E:$E,cb_curr!$A:$A,AF10,cb_curr!$B:$B,"EUR")&lt;&gt;0,1,0)=0),(OR(WEEKDAY(AF10,2)=7,WEEKDAY(AF10,2)=1))),AG9,((IF(AND(AH10=0,AH11=0,AH12=0,AH13=0,AH14=0,AH15=0,AH16=0,AH17=0,AH18=0,AH19=0),"-",(IF((SUMIFS(cb_curr!$E:$E,cb_curr!$A:$A,AF10,cb_curr!$B:$B,"EUR"))=0,AG9,(SUMIFS(cb_curr!$E:$E,cb_curr!$A:$A,AF10,cb_curr!$B:$B,"EUR"))))))))</f>
        <v>-</v>
      </c>
      <c r="AH10" s="165">
        <f>SUMIFS(cb_curr!$E:$E,cb_curr!$A:$A,AF10,cb_curr!$B:$B,"EUR")</f>
        <v>0</v>
      </c>
      <c r="AI10" s="3" t="str">
        <f>CONCATENATE(Техничка!BG11,Техничка!BH11,Техничка!BI11)</f>
        <v>07.12.2023</v>
      </c>
      <c r="AJ10" s="82" t="str">
        <f>IF(AND((IF(SUMIFS(cb_curr!$E:$E,cb_curr!$A:$A,AI10,cb_curr!$B:$B,"EUR")&lt;&gt;0,1,0)=0),(OR(WEEKDAY(AI10,2)=7,WEEKDAY(AI10,2)=1))),AJ9,((IF(AND(AK10=0,AK11=0,AK12=0,AK13=0,AK14=0,AK15=0,AK16=0,AK17=0,AK18=0,AK19=0),"-",(IF((SUMIFS(cb_curr!$E:$E,cb_curr!$A:$A,AI10,cb_curr!$B:$B,"EUR"))=0,AJ9,(SUMIFS(cb_curr!$E:$E,cb_curr!$A:$A,AI10,cb_curr!$B:$B,"EUR"))))))))</f>
        <v>-</v>
      </c>
      <c r="AK10" s="165">
        <f>SUMIFS(cb_curr!$E:$E,cb_curr!$A:$A,AI10,cb_curr!$B:$B,"EUR")</f>
        <v>0</v>
      </c>
      <c r="AQ10" s="153" t="str">
        <f t="shared" si="0"/>
        <v>07.06.2023</v>
      </c>
      <c r="AR10" s="82">
        <f t="shared" si="1"/>
        <v>0</v>
      </c>
      <c r="AT10" s="3" t="str">
        <f t="shared" si="2"/>
        <v>07.10.2023</v>
      </c>
      <c r="AU10" s="82">
        <f t="shared" si="3"/>
        <v>0</v>
      </c>
      <c r="AW10" s="3" t="str">
        <f t="shared" si="4"/>
        <v>07.11.2023</v>
      </c>
      <c r="AX10" s="82">
        <f t="shared" si="5"/>
        <v>0</v>
      </c>
      <c r="AZ10" s="3" t="str">
        <f t="shared" si="6"/>
        <v>07.12.2023</v>
      </c>
      <c r="BA10" s="82">
        <f t="shared" si="7"/>
        <v>0</v>
      </c>
    </row>
    <row r="11" spans="1:53" x14ac:dyDescent="0.25">
      <c r="B11" s="3" t="str">
        <f>CONCATENATE(Техничка!B12,Техничка!C12,Техничка!D12)</f>
        <v>08.01.2023</v>
      </c>
      <c r="C11" s="82" t="str">
        <f>IF(AND((IF(SUMIFS(cb_curr!$E:$E,cb_curr!$A:$A,B11,cb_curr!$B:$B,"EUR")&lt;&gt;0,1,0)=0),(OR(WEEKDAY(B11,2)=7,WEEKDAY(B11,2)=1))),C10,((IF(AND(D11=0,D12=0,D13=0,D14=0,D15=0,D16=0,D17=0,D18=0,D19=0,D20=0),"-",(IF((SUMIFS(cb_curr!$E:$E,cb_curr!$A:$A,B11,cb_curr!$B:$B,"EUR"))=0,C10,(SUMIFS(cb_curr!$E:$E,cb_curr!$A:$A,B11,cb_curr!$B:$B,"EUR"))))))))</f>
        <v>-</v>
      </c>
      <c r="D11" s="165">
        <f>SUMIFS(cb_curr!$E:$E,cb_curr!$A:$A,B11,cb_curr!$B:$B,"EUR")</f>
        <v>0</v>
      </c>
      <c r="E11" s="3" t="str">
        <f>CONCATENATE(Техничка!O12,Техничка!P12,Техничка!Q12)</f>
        <v>08.02.2023</v>
      </c>
      <c r="F11" s="82" t="str">
        <f>IF(AND((IF(SUMIFS(cb_curr!$E:$E,cb_curr!$A:$A,E11,cb_curr!$B:$B,"EUR")&lt;&gt;0,1,0)=0),(OR(WEEKDAY(E11,2)=7,WEEKDAY(E11,2)=1))),F10,((IF(AND(G11=0,G12=0,G13=0,G14=0,G15=0,G16=0,G17=0,G18=0,G19=0,G20=0),"-",(IF((SUMIFS(cb_curr!$E:$E,cb_curr!$A:$A,E11,cb_curr!$B:$B,"EUR"))=0,F10,(SUMIFS(cb_curr!$E:$E,cb_curr!$A:$A,E11,cb_curr!$B:$B,"EUR"))))))))</f>
        <v>-</v>
      </c>
      <c r="G11" s="165">
        <f>SUMIFS(cb_curr!$E:$E,cb_curr!$A:$A,E11,cb_curr!$B:$B,"EUR")</f>
        <v>0</v>
      </c>
      <c r="H11" s="3" t="str">
        <f>CONCATENATE(Техничка!S12,Техничка!T12,Техничка!U12)</f>
        <v>08.03.2023</v>
      </c>
      <c r="I11" s="82" t="str">
        <f>IF(AND((IF(SUMIFS(cb_curr!$E:$E,cb_curr!$A:$A,H11,cb_curr!$B:$B,"EUR")&lt;&gt;0,1,0)=0),(OR(WEEKDAY(H11,2)=7,WEEKDAY(H11,2)=1))),I10,((IF(AND(J11=0,J12=0,J13=0,J14=0,J15=0,J16=0,J17=0,J18=0,J19=0,J20=0),"-",(IF((SUMIFS(cb_curr!$E:$E,cb_curr!$A:$A,H11,cb_curr!$B:$B,"EUR"))=0,I10,(SUMIFS(cb_curr!$E:$E,cb_curr!$A:$A,H11,cb_curr!$B:$B,"EUR"))))))))</f>
        <v>-</v>
      </c>
      <c r="J11" s="165">
        <f>SUMIFS(cb_curr!$E:$E,cb_curr!$A:$A,H11,cb_curr!$B:$B,"EUR")</f>
        <v>0</v>
      </c>
      <c r="K11" s="3" t="str">
        <f>CONCATENATE(Техничка!W12,Техничка!X12,Техничка!Y12)</f>
        <v>08.04.2023</v>
      </c>
      <c r="L11" s="82" t="str">
        <f>IF(AND((IF(SUMIFS(cb_curr!$E:$E,cb_curr!$A:$A,K11,cb_curr!$B:$B,"EUR")&lt;&gt;0,1,0)=0),(OR(WEEKDAY(K11,2)=7,WEEKDAY(K11,2)=1))),L10,((IF(AND(M11=0,M12=0,M13=0,M14=0,M15=0,M16=0,M17=0,M18=0,M19=0,M20=0),"-",(IF((SUMIFS(cb_curr!$E:$E,cb_curr!$A:$A,K11,cb_curr!$B:$B,"EUR"))=0,L10,(SUMIFS(cb_curr!$E:$E,cb_curr!$A:$A,K11,cb_curr!$B:$B,"EUR"))))))))</f>
        <v>-</v>
      </c>
      <c r="M11" s="165">
        <f>SUMIFS(cb_curr!$E:$E,cb_curr!$A:$A,K11,cb_curr!$B:$B,"EUR")</f>
        <v>0</v>
      </c>
      <c r="N11" s="3" t="str">
        <f>CONCATENATE(Техничка!AA12,Техничка!AB12,Техничка!AC12)</f>
        <v>08.05.2023</v>
      </c>
      <c r="O11" s="82" t="str">
        <f>IF(AND((IF(SUMIFS(cb_curr!$E:$E,cb_curr!$A:$A,N11,cb_curr!$B:$B,"EUR")&lt;&gt;0,1,0)=0),(OR(WEEKDAY(N11,2)=7,WEEKDAY(N11,2)=1))),O10,((IF(AND(P11=0,P12=0,P13=0,P14=0,P15=0,P16=0,P17=0,P18=0,P19=0,P20=0),"-",(IF((SUMIFS(cb_curr!$E:$E,cb_curr!$A:$A,N11,cb_curr!$B:$B,"EUR"))=0,O10,(SUMIFS(cb_curr!$E:$E,cb_curr!$A:$A,N11,cb_curr!$B:$B,"EUR"))))))))</f>
        <v>-</v>
      </c>
      <c r="P11" s="165">
        <f>SUMIFS(cb_curr!$E:$E,cb_curr!$A:$A,N11,cb_curr!$B:$B,"EUR")</f>
        <v>0</v>
      </c>
      <c r="Q11" s="3" t="str">
        <f>CONCATENATE(Техничка!AE12,Техничка!AF12,Техничка!AG12)</f>
        <v>08.06.2023</v>
      </c>
      <c r="R11" s="82" t="str">
        <f>IF(AND((IF(SUMIFS(cb_curr!$E:$E,cb_curr!$A:$A,Q11,cb_curr!$B:$B,"EUR")&lt;&gt;0,1,0)=0),(OR(WEEKDAY(Q11,2)=7,WEEKDAY(Q11,2)=1))),R10,((IF(AND(S11=0,S12=0,S13=0,S14=0,S15=0,S16=0,S17=0,S18=0,S19=0,S20=0),"-",(IF((SUMIFS(cb_curr!$E:$E,cb_curr!$A:$A,Q11,cb_curr!$B:$B,"EUR"))=0,R10,(SUMIFS(cb_curr!$E:$E,cb_curr!$A:$A,Q11,cb_curr!$B:$B,"EUR"))))))))</f>
        <v>-</v>
      </c>
      <c r="S11" s="165">
        <f>SUMIFS(cb_curr!$E:$E,cb_curr!$A:$A,Q11,cb_curr!$B:$B,"EUR")</f>
        <v>0</v>
      </c>
      <c r="T11" s="3" t="str">
        <f>CONCATENATE(Техничка!AI12,Техничка!AJ12,Техничка!AK12)</f>
        <v>08.07.2023</v>
      </c>
      <c r="U11" s="82" t="str">
        <f>IF(AND((IF(SUMIFS(cb_curr!$E:$E,cb_curr!$A:$A,T11,cb_curr!$B:$B,"EUR")&lt;&gt;0,1,0)=0),(OR(WEEKDAY(T11,2)=7,WEEKDAY(T11,2)=1))),U10,((IF(AND(V11=0,V12=0,V13=0,V14=0,V15=0,V16=0,V17=0,V18=0,V19=0,V20=0),"-",(IF((SUMIFS(cb_curr!$E:$E,cb_curr!$A:$A,T11,cb_curr!$B:$B,"EUR"))=0,U10,(SUMIFS(cb_curr!$E:$E,cb_curr!$A:$A,T11,cb_curr!$B:$B,"EUR"))))))))</f>
        <v>-</v>
      </c>
      <c r="V11" s="165">
        <f>SUMIFS(cb_curr!$E:$E,cb_curr!$A:$A,T11,cb_curr!$B:$B,"EUR")</f>
        <v>0</v>
      </c>
      <c r="W11" s="3" t="str">
        <f>CONCATENATE(Техничка!AQ12,Техничка!AR12,Техничка!AS12)</f>
        <v>08.08.2023</v>
      </c>
      <c r="X11" s="82" t="str">
        <f>IF(AND((IF(SUMIFS(cb_curr!$E:$E,cb_curr!$A:$A,W11,cb_curr!$B:$B,"EUR")&lt;&gt;0,1,0)=0),(OR(WEEKDAY(W11,2)=7,WEEKDAY(W11,2)=1))),X10,((IF(AND(Y11=0,Y12=0,Y13=0,Y14=0,Y15=0,Y16=0,Y17=0,Y18=0,Y19=0,Y20=0),"-",(IF((SUMIFS(cb_curr!$E:$E,cb_curr!$A:$A,W11,cb_curr!$B:$B,"EUR"))=0,X10,(SUMIFS(cb_curr!$E:$E,cb_curr!$A:$A,W11,cb_curr!$B:$B,"EUR"))))))))</f>
        <v>-</v>
      </c>
      <c r="Y11" s="165">
        <f>SUMIFS(cb_curr!$E:$E,cb_curr!$A:$A,W11,cb_curr!$B:$B,"EUR")</f>
        <v>0</v>
      </c>
      <c r="Z11" s="3" t="str">
        <f>CONCATENATE(Техничка!AU12,Техничка!AV12,Техничка!AW12)</f>
        <v>08.09.2023</v>
      </c>
      <c r="AA11" s="82" t="str">
        <f>IF(AND((IF(SUMIFS(cb_curr!$E:$E,cb_curr!$A:$A,Z11,cb_curr!$B:$B,"EUR")&lt;&gt;0,1,0)=0),(OR(WEEKDAY(Z11,2)=7,WEEKDAY(Z11,2)=1))),AA10,((IF(AND(AB11=0,AB12=0,AB13=0,AB14=0,AB15=0,AB16=0,AB17=0,AB18=0,AB19=0,AB20=0),"-",(IF((SUMIFS(cb_curr!$E:$E,cb_curr!$A:$A,Z11,cb_curr!$B:$B,"EUR"))=0,AA10,(SUMIFS(cb_curr!$E:$E,cb_curr!$A:$A,Z11,cb_curr!$B:$B,"EUR"))))))))</f>
        <v>-</v>
      </c>
      <c r="AB11" s="165">
        <f>SUMIFS(cb_curr!$E:$E,cb_curr!$A:$A,Z11,cb_curr!$B:$B,"EUR")</f>
        <v>0</v>
      </c>
      <c r="AC11" s="3" t="str">
        <f>CONCATENATE(Техничка!AY12,Техничка!AZ12,Техничка!BA12)</f>
        <v>08.10.2023</v>
      </c>
      <c r="AD11" s="82" t="str">
        <f>IF(AND((IF(SUMIFS(cb_curr!$E:$E,cb_curr!$A:$A,AC11,cb_curr!$B:$B,"EUR")&lt;&gt;0,1,0)=0),(OR(WEEKDAY(AC11,2)=7,WEEKDAY(AC11,2)=1))),AD10,((IF(AND(AE11=0,AE12=0,AE13=0,AE14=0,AE15=0,AE16=0,AE17=0,AE18=0,AE19=0,AE20=0),"-",(IF((SUMIFS(cb_curr!$E:$E,cb_curr!$A:$A,AC11,cb_curr!$B:$B,"EUR"))=0,AD10,(SUMIFS(cb_curr!$E:$E,cb_curr!$A:$A,AC11,cb_curr!$B:$B,"EUR"))))))))</f>
        <v>-</v>
      </c>
      <c r="AE11" s="165">
        <f>SUMIFS(cb_curr!$E:$E,cb_curr!$A:$A,AC11,cb_curr!$B:$B,"EUR")</f>
        <v>0</v>
      </c>
      <c r="AF11" s="3" t="str">
        <f>CONCATENATE(Техничка!BC12,Техничка!BD12,Техничка!BE12)</f>
        <v>08.11.2023</v>
      </c>
      <c r="AG11" s="82" t="str">
        <f>IF(AND((IF(SUMIFS(cb_curr!$E:$E,cb_curr!$A:$A,AF11,cb_curr!$B:$B,"EUR")&lt;&gt;0,1,0)=0),(OR(WEEKDAY(AF11,2)=7,WEEKDAY(AF11,2)=1))),AG10,((IF(AND(AH11=0,AH12=0,AH13=0,AH14=0,AH15=0,AH16=0,AH17=0,AH18=0,AH19=0,AH20=0),"-",(IF((SUMIFS(cb_curr!$E:$E,cb_curr!$A:$A,AF11,cb_curr!$B:$B,"EUR"))=0,AG10,(SUMIFS(cb_curr!$E:$E,cb_curr!$A:$A,AF11,cb_curr!$B:$B,"EUR"))))))))</f>
        <v>-</v>
      </c>
      <c r="AH11" s="165">
        <f>SUMIFS(cb_curr!$E:$E,cb_curr!$A:$A,AF11,cb_curr!$B:$B,"EUR")</f>
        <v>0</v>
      </c>
      <c r="AI11" s="3" t="str">
        <f>CONCATENATE(Техничка!BG12,Техничка!BH12,Техничка!BI12)</f>
        <v>08.12.2023</v>
      </c>
      <c r="AJ11" s="82" t="str">
        <f>IF(AND((IF(SUMIFS(cb_curr!$E:$E,cb_curr!$A:$A,AI11,cb_curr!$B:$B,"EUR")&lt;&gt;0,1,0)=0),(OR(WEEKDAY(AI11,2)=7,WEEKDAY(AI11,2)=1))),AJ10,((IF(AND(AK11=0,AK12=0,AK13=0,AK14=0,AK15=0,AK16=0,AK17=0,AK18=0,AK19=0,AK20=0),"-",(IF((SUMIFS(cb_curr!$E:$E,cb_curr!$A:$A,AI11,cb_curr!$B:$B,"EUR"))=0,AJ10,(SUMIFS(cb_curr!$E:$E,cb_curr!$A:$A,AI11,cb_curr!$B:$B,"EUR"))))))))</f>
        <v>-</v>
      </c>
      <c r="AK11" s="165">
        <f>SUMIFS(cb_curr!$E:$E,cb_curr!$A:$A,AI11,cb_curr!$B:$B,"EUR")</f>
        <v>0</v>
      </c>
      <c r="AQ11" s="153" t="str">
        <f t="shared" si="0"/>
        <v>08.06.2023</v>
      </c>
      <c r="AR11" s="82">
        <f t="shared" si="1"/>
        <v>0</v>
      </c>
      <c r="AT11" s="3" t="str">
        <f t="shared" si="2"/>
        <v>08.10.2023</v>
      </c>
      <c r="AU11" s="82">
        <f t="shared" si="3"/>
        <v>0</v>
      </c>
      <c r="AW11" s="3" t="str">
        <f t="shared" si="4"/>
        <v>08.11.2023</v>
      </c>
      <c r="AX11" s="82">
        <f t="shared" si="5"/>
        <v>0</v>
      </c>
      <c r="AZ11" s="3" t="str">
        <f t="shared" si="6"/>
        <v>08.12.2023</v>
      </c>
      <c r="BA11" s="82">
        <f t="shared" si="7"/>
        <v>0</v>
      </c>
    </row>
    <row r="12" spans="1:53" x14ac:dyDescent="0.25">
      <c r="B12" s="3" t="str">
        <f>CONCATENATE(Техничка!B13,Техничка!C13,Техничка!D13)</f>
        <v>09.01.2023</v>
      </c>
      <c r="C12" s="82" t="str">
        <f>IF(AND((IF(SUMIFS(cb_curr!$E:$E,cb_curr!$A:$A,B12,cb_curr!$B:$B,"EUR")&lt;&gt;0,1,0)=0),(OR(WEEKDAY(B12,2)=7,WEEKDAY(B12,2)=1))),C11,((IF(AND(D12=0,D13=0,D14=0,D15=0,D16=0,D17=0,D18=0,D19=0,D20=0,D21=0),"-",(IF((SUMIFS(cb_curr!$E:$E,cb_curr!$A:$A,B12,cb_curr!$B:$B,"EUR"))=0,C11,(SUMIFS(cb_curr!$E:$E,cb_curr!$A:$A,B12,cb_curr!$B:$B,"EUR"))))))))</f>
        <v>-</v>
      </c>
      <c r="D12" s="165">
        <f>SUMIFS(cb_curr!$E:$E,cb_curr!$A:$A,B12,cb_curr!$B:$B,"EUR")</f>
        <v>0</v>
      </c>
      <c r="E12" s="3" t="str">
        <f>CONCATENATE(Техничка!O13,Техничка!P13,Техничка!Q13)</f>
        <v>09.02.2023</v>
      </c>
      <c r="F12" s="82" t="str">
        <f>IF(AND((IF(SUMIFS(cb_curr!$E:$E,cb_curr!$A:$A,E12,cb_curr!$B:$B,"EUR")&lt;&gt;0,1,0)=0),(OR(WEEKDAY(E12,2)=7,WEEKDAY(E12,2)=1))),F11,((IF(AND(G12=0,G13=0,G14=0,G15=0,G16=0,G17=0,G18=0,G19=0,G20=0,G21=0),"-",(IF((SUMIFS(cb_curr!$E:$E,cb_curr!$A:$A,E12,cb_curr!$B:$B,"EUR"))=0,F11,(SUMIFS(cb_curr!$E:$E,cb_curr!$A:$A,E12,cb_curr!$B:$B,"EUR"))))))))</f>
        <v>-</v>
      </c>
      <c r="G12" s="165">
        <f>SUMIFS(cb_curr!$E:$E,cb_curr!$A:$A,E12,cb_curr!$B:$B,"EUR")</f>
        <v>0</v>
      </c>
      <c r="H12" s="3" t="str">
        <f>CONCATENATE(Техничка!S13,Техничка!T13,Техничка!U13)</f>
        <v>09.03.2023</v>
      </c>
      <c r="I12" s="82" t="str">
        <f>IF(AND((IF(SUMIFS(cb_curr!$E:$E,cb_curr!$A:$A,H12,cb_curr!$B:$B,"EUR")&lt;&gt;0,1,0)=0),(OR(WEEKDAY(H12,2)=7,WEEKDAY(H12,2)=1))),I11,((IF(AND(J12=0,J13=0,J14=0,J15=0,J16=0,J17=0,J18=0,J19=0,J20=0,J21=0),"-",(IF((SUMIFS(cb_curr!$E:$E,cb_curr!$A:$A,H12,cb_curr!$B:$B,"EUR"))=0,I11,(SUMIFS(cb_curr!$E:$E,cb_curr!$A:$A,H12,cb_curr!$B:$B,"EUR"))))))))</f>
        <v>-</v>
      </c>
      <c r="J12" s="165">
        <f>SUMIFS(cb_curr!$E:$E,cb_curr!$A:$A,H12,cb_curr!$B:$B,"EUR")</f>
        <v>0</v>
      </c>
      <c r="K12" s="3" t="str">
        <f>CONCATENATE(Техничка!W13,Техничка!X13,Техничка!Y13)</f>
        <v>09.04.2023</v>
      </c>
      <c r="L12" s="82" t="str">
        <f>IF(AND((IF(SUMIFS(cb_curr!$E:$E,cb_curr!$A:$A,K12,cb_curr!$B:$B,"EUR")&lt;&gt;0,1,0)=0),(OR(WEEKDAY(K12,2)=7,WEEKDAY(K12,2)=1))),L11,((IF(AND(M12=0,M13=0,M14=0,M15=0,M16=0,M17=0,M18=0,M19=0,M20=0,M21=0),"-",(IF((SUMIFS(cb_curr!$E:$E,cb_curr!$A:$A,K12,cb_curr!$B:$B,"EUR"))=0,L11,(SUMIFS(cb_curr!$E:$E,cb_curr!$A:$A,K12,cb_curr!$B:$B,"EUR"))))))))</f>
        <v>-</v>
      </c>
      <c r="M12" s="165">
        <f>SUMIFS(cb_curr!$E:$E,cb_curr!$A:$A,K12,cb_curr!$B:$B,"EUR")</f>
        <v>0</v>
      </c>
      <c r="N12" s="3" t="str">
        <f>CONCATENATE(Техничка!AA13,Техничка!AB13,Техничка!AC13)</f>
        <v>09.05.2023</v>
      </c>
      <c r="O12" s="82" t="str">
        <f>IF(AND((IF(SUMIFS(cb_curr!$E:$E,cb_curr!$A:$A,N12,cb_curr!$B:$B,"EUR")&lt;&gt;0,1,0)=0),(OR(WEEKDAY(N12,2)=7,WEEKDAY(N12,2)=1))),O11,((IF(AND(P12=0,P13=0,P14=0,P15=0,P16=0,P17=0,P18=0,P19=0,P20=0,P21=0),"-",(IF((SUMIFS(cb_curr!$E:$E,cb_curr!$A:$A,N12,cb_curr!$B:$B,"EUR"))=0,O11,(SUMIFS(cb_curr!$E:$E,cb_curr!$A:$A,N12,cb_curr!$B:$B,"EUR"))))))))</f>
        <v>-</v>
      </c>
      <c r="P12" s="165">
        <f>SUMIFS(cb_curr!$E:$E,cb_curr!$A:$A,N12,cb_curr!$B:$B,"EUR")</f>
        <v>0</v>
      </c>
      <c r="Q12" s="3" t="str">
        <f>CONCATENATE(Техничка!AE13,Техничка!AF13,Техничка!AG13)</f>
        <v>09.06.2023</v>
      </c>
      <c r="R12" s="82" t="str">
        <f>IF(AND((IF(SUMIFS(cb_curr!$E:$E,cb_curr!$A:$A,Q12,cb_curr!$B:$B,"EUR")&lt;&gt;0,1,0)=0),(OR(WEEKDAY(Q12,2)=7,WEEKDAY(Q12,2)=1))),R11,((IF(AND(S12=0,S13=0,S14=0,S15=0,S16=0,S17=0,S18=0,S19=0,S20=0,S21=0),"-",(IF((SUMIFS(cb_curr!$E:$E,cb_curr!$A:$A,Q12,cb_curr!$B:$B,"EUR"))=0,R11,(SUMIFS(cb_curr!$E:$E,cb_curr!$A:$A,Q12,cb_curr!$B:$B,"EUR"))))))))</f>
        <v>-</v>
      </c>
      <c r="S12" s="165">
        <f>SUMIFS(cb_curr!$E:$E,cb_curr!$A:$A,Q12,cb_curr!$B:$B,"EUR")</f>
        <v>0</v>
      </c>
      <c r="T12" s="3" t="str">
        <f>CONCATENATE(Техничка!AI13,Техничка!AJ13,Техничка!AK13)</f>
        <v>09.07.2023</v>
      </c>
      <c r="U12" s="82" t="str">
        <f>IF(AND((IF(SUMIFS(cb_curr!$E:$E,cb_curr!$A:$A,T12,cb_curr!$B:$B,"EUR")&lt;&gt;0,1,0)=0),(OR(WEEKDAY(T12,2)=7,WEEKDAY(T12,2)=1))),U11,((IF(AND(V12=0,V13=0,V14=0,V15=0,V16=0,V17=0,V18=0,V19=0,V20=0,V21=0),"-",(IF((SUMIFS(cb_curr!$E:$E,cb_curr!$A:$A,T12,cb_curr!$B:$B,"EUR"))=0,U11,(SUMIFS(cb_curr!$E:$E,cb_curr!$A:$A,T12,cb_curr!$B:$B,"EUR"))))))))</f>
        <v>-</v>
      </c>
      <c r="V12" s="165">
        <f>SUMIFS(cb_curr!$E:$E,cb_curr!$A:$A,T12,cb_curr!$B:$B,"EUR")</f>
        <v>0</v>
      </c>
      <c r="W12" s="3" t="str">
        <f>CONCATENATE(Техничка!AQ13,Техничка!AR13,Техничка!AS13)</f>
        <v>09.08.2023</v>
      </c>
      <c r="X12" s="82" t="str">
        <f>IF(AND((IF(SUMIFS(cb_curr!$E:$E,cb_curr!$A:$A,W12,cb_curr!$B:$B,"EUR")&lt;&gt;0,1,0)=0),(OR(WEEKDAY(W12,2)=7,WEEKDAY(W12,2)=1))),X11,((IF(AND(Y12=0,Y13=0,Y14=0,Y15=0,Y16=0,Y17=0,Y18=0,Y19=0,Y20=0,Y21=0),"-",(IF((SUMIFS(cb_curr!$E:$E,cb_curr!$A:$A,W12,cb_curr!$B:$B,"EUR"))=0,X11,(SUMIFS(cb_curr!$E:$E,cb_curr!$A:$A,W12,cb_curr!$B:$B,"EUR"))))))))</f>
        <v>-</v>
      </c>
      <c r="Y12" s="165">
        <f>SUMIFS(cb_curr!$E:$E,cb_curr!$A:$A,W12,cb_curr!$B:$B,"EUR")</f>
        <v>0</v>
      </c>
      <c r="Z12" s="3" t="str">
        <f>CONCATENATE(Техничка!AU13,Техничка!AV13,Техничка!AW13)</f>
        <v>09.09.2023</v>
      </c>
      <c r="AA12" s="82" t="str">
        <f>IF(AND((IF(SUMIFS(cb_curr!$E:$E,cb_curr!$A:$A,Z12,cb_curr!$B:$B,"EUR")&lt;&gt;0,1,0)=0),(OR(WEEKDAY(Z12,2)=7,WEEKDAY(Z12,2)=1))),AA11,((IF(AND(AB12=0,AB13=0,AB14=0,AB15=0,AB16=0,AB17=0,AB18=0,AB19=0,AB20=0,AB21=0),"-",(IF((SUMIFS(cb_curr!$E:$E,cb_curr!$A:$A,Z12,cb_curr!$B:$B,"EUR"))=0,AA11,(SUMIFS(cb_curr!$E:$E,cb_curr!$A:$A,Z12,cb_curr!$B:$B,"EUR"))))))))</f>
        <v>-</v>
      </c>
      <c r="AB12" s="165">
        <f>SUMIFS(cb_curr!$E:$E,cb_curr!$A:$A,Z12,cb_curr!$B:$B,"EUR")</f>
        <v>0</v>
      </c>
      <c r="AC12" s="3" t="str">
        <f>CONCATENATE(Техничка!AY13,Техничка!AZ13,Техничка!BA13)</f>
        <v>09.10.2023</v>
      </c>
      <c r="AD12" s="82" t="str">
        <f>IF(AND((IF(SUMIFS(cb_curr!$E:$E,cb_curr!$A:$A,AC12,cb_curr!$B:$B,"EUR")&lt;&gt;0,1,0)=0),(OR(WEEKDAY(AC12,2)=7,WEEKDAY(AC12,2)=1))),AD11,((IF(AND(AE12=0,AE13=0,AE14=0,AE15=0,AE16=0,AE17=0,AE18=0,AE19=0,AE20=0,AE21=0),"-",(IF((SUMIFS(cb_curr!$E:$E,cb_curr!$A:$A,AC12,cb_curr!$B:$B,"EUR"))=0,AD11,(SUMIFS(cb_curr!$E:$E,cb_curr!$A:$A,AC12,cb_curr!$B:$B,"EUR"))))))))</f>
        <v>-</v>
      </c>
      <c r="AE12" s="165">
        <f>SUMIFS(cb_curr!$E:$E,cb_curr!$A:$A,AC12,cb_curr!$B:$B,"EUR")</f>
        <v>0</v>
      </c>
      <c r="AF12" s="3" t="str">
        <f>CONCATENATE(Техничка!BC13,Техничка!BD13,Техничка!BE13)</f>
        <v>09.11.2023</v>
      </c>
      <c r="AG12" s="82" t="str">
        <f>IF(AND((IF(SUMIFS(cb_curr!$E:$E,cb_curr!$A:$A,AF12,cb_curr!$B:$B,"EUR")&lt;&gt;0,1,0)=0),(OR(WEEKDAY(AF12,2)=7,WEEKDAY(AF12,2)=1))),AG11,((IF(AND(AH12=0,AH13=0,AH14=0,AH15=0,AH16=0,AH17=0,AH18=0,AH19=0,AH20=0,AH21=0),"-",(IF((SUMIFS(cb_curr!$E:$E,cb_curr!$A:$A,AF12,cb_curr!$B:$B,"EUR"))=0,AG11,(SUMIFS(cb_curr!$E:$E,cb_curr!$A:$A,AF12,cb_curr!$B:$B,"EUR"))))))))</f>
        <v>-</v>
      </c>
      <c r="AH12" s="165">
        <f>SUMIFS(cb_curr!$E:$E,cb_curr!$A:$A,AF12,cb_curr!$B:$B,"EUR")</f>
        <v>0</v>
      </c>
      <c r="AI12" s="3" t="str">
        <f>CONCATENATE(Техничка!BG13,Техничка!BH13,Техничка!BI13)</f>
        <v>09.12.2023</v>
      </c>
      <c r="AJ12" s="82" t="str">
        <f>IF(AND((IF(SUMIFS(cb_curr!$E:$E,cb_curr!$A:$A,AI12,cb_curr!$B:$B,"EUR")&lt;&gt;0,1,0)=0),(OR(WEEKDAY(AI12,2)=7,WEEKDAY(AI12,2)=1))),AJ11,((IF(AND(AK12=0,AK13=0,AK14=0,AK15=0,AK16=0,AK17=0,AK18=0,AK19=0,AK20=0,AK21=0),"-",(IF((SUMIFS(cb_curr!$E:$E,cb_curr!$A:$A,AI12,cb_curr!$B:$B,"EUR"))=0,AJ11,(SUMIFS(cb_curr!$E:$E,cb_curr!$A:$A,AI12,cb_curr!$B:$B,"EUR"))))))))</f>
        <v>-</v>
      </c>
      <c r="AK12" s="165">
        <f>SUMIFS(cb_curr!$E:$E,cb_curr!$A:$A,AI12,cb_curr!$B:$B,"EUR")</f>
        <v>0</v>
      </c>
      <c r="AQ12" s="153" t="str">
        <f t="shared" si="0"/>
        <v>09.06.2023</v>
      </c>
      <c r="AR12" s="82">
        <f t="shared" si="1"/>
        <v>0</v>
      </c>
      <c r="AT12" s="3" t="str">
        <f t="shared" si="2"/>
        <v>09.10.2023</v>
      </c>
      <c r="AU12" s="82">
        <f t="shared" si="3"/>
        <v>0</v>
      </c>
      <c r="AW12" s="3" t="str">
        <f t="shared" si="4"/>
        <v>09.11.2023</v>
      </c>
      <c r="AX12" s="82">
        <f t="shared" si="5"/>
        <v>0</v>
      </c>
      <c r="AZ12" s="3" t="str">
        <f t="shared" si="6"/>
        <v>09.12.2023</v>
      </c>
      <c r="BA12" s="82">
        <f t="shared" si="7"/>
        <v>0</v>
      </c>
    </row>
    <row r="13" spans="1:53" x14ac:dyDescent="0.25">
      <c r="B13" s="3" t="str">
        <f>CONCATENATE(Техничка!B14,Техничка!C14,Техничка!D14)</f>
        <v>10.01.2023</v>
      </c>
      <c r="C13" s="82" t="str">
        <f>IF(AND((IF(SUMIFS(cb_curr!$E:$E,cb_curr!$A:$A,B13,cb_curr!$B:$B,"EUR")&lt;&gt;0,1,0)=0),(OR(WEEKDAY(B13,2)=7,WEEKDAY(B13,2)=1))),C12,((IF(AND(D13=0,D14=0,D15=0,D16=0,D17=0,D18=0,D19=0,D20=0,D21=0,D22=0),"-",(IF((SUMIFS(cb_curr!$E:$E,cb_curr!$A:$A,B13,cb_curr!$B:$B,"EUR"))=0,C12,(SUMIFS(cb_curr!$E:$E,cb_curr!$A:$A,B13,cb_curr!$B:$B,"EUR"))))))))</f>
        <v>-</v>
      </c>
      <c r="D13" s="165">
        <f>SUMIFS(cb_curr!$E:$E,cb_curr!$A:$A,B13,cb_curr!$B:$B,"EUR")</f>
        <v>0</v>
      </c>
      <c r="E13" s="3" t="str">
        <f>CONCATENATE(Техничка!O14,Техничка!P14,Техничка!Q14)</f>
        <v>10.02.2023</v>
      </c>
      <c r="F13" s="82" t="str">
        <f>IF(AND((IF(SUMIFS(cb_curr!$E:$E,cb_curr!$A:$A,E13,cb_curr!$B:$B,"EUR")&lt;&gt;0,1,0)=0),(OR(WEEKDAY(E13,2)=7,WEEKDAY(E13,2)=1))),F12,((IF(AND(G13=0,G14=0,G15=0,G16=0,G17=0,G18=0,G19=0,G20=0,G21=0,G22=0),"-",(IF((SUMIFS(cb_curr!$E:$E,cb_curr!$A:$A,E13,cb_curr!$B:$B,"EUR"))=0,F12,(SUMIFS(cb_curr!$E:$E,cb_curr!$A:$A,E13,cb_curr!$B:$B,"EUR"))))))))</f>
        <v>-</v>
      </c>
      <c r="G13" s="165">
        <f>SUMIFS(cb_curr!$E:$E,cb_curr!$A:$A,E13,cb_curr!$B:$B,"EUR")</f>
        <v>0</v>
      </c>
      <c r="H13" s="3" t="str">
        <f>CONCATENATE(Техничка!S14,Техничка!T14,Техничка!U14)</f>
        <v>10.03.2023</v>
      </c>
      <c r="I13" s="82" t="str">
        <f>IF(AND((IF(SUMIFS(cb_curr!$E:$E,cb_curr!$A:$A,H13,cb_curr!$B:$B,"EUR")&lt;&gt;0,1,0)=0),(OR(WEEKDAY(H13,2)=7,WEEKDAY(H13,2)=1))),I12,((IF(AND(J13=0,J14=0,J15=0,J16=0,J17=0,J18=0,J19=0,J20=0,J21=0,J22=0),"-",(IF((SUMIFS(cb_curr!$E:$E,cb_curr!$A:$A,H13,cb_curr!$B:$B,"EUR"))=0,I12,(SUMIFS(cb_curr!$E:$E,cb_curr!$A:$A,H13,cb_curr!$B:$B,"EUR"))))))))</f>
        <v>-</v>
      </c>
      <c r="J13" s="165">
        <f>SUMIFS(cb_curr!$E:$E,cb_curr!$A:$A,H13,cb_curr!$B:$B,"EUR")</f>
        <v>0</v>
      </c>
      <c r="K13" s="3" t="str">
        <f>CONCATENATE(Техничка!W14,Техничка!X14,Техничка!Y14)</f>
        <v>10.04.2023</v>
      </c>
      <c r="L13" s="82" t="str">
        <f>IF(AND((IF(SUMIFS(cb_curr!$E:$E,cb_curr!$A:$A,K13,cb_curr!$B:$B,"EUR")&lt;&gt;0,1,0)=0),(OR(WEEKDAY(K13,2)=7,WEEKDAY(K13,2)=1))),L12,((IF(AND(M13=0,M14=0,M15=0,M16=0,M17=0,M18=0,M19=0,M20=0,M21=0,M22=0),"-",(IF((SUMIFS(cb_curr!$E:$E,cb_curr!$A:$A,K13,cb_curr!$B:$B,"EUR"))=0,L12,(SUMIFS(cb_curr!$E:$E,cb_curr!$A:$A,K13,cb_curr!$B:$B,"EUR"))))))))</f>
        <v>-</v>
      </c>
      <c r="M13" s="165">
        <f>SUMIFS(cb_curr!$E:$E,cb_curr!$A:$A,K13,cb_curr!$B:$B,"EUR")</f>
        <v>0</v>
      </c>
      <c r="N13" s="3" t="str">
        <f>CONCATENATE(Техничка!AA14,Техничка!AB14,Техничка!AC14)</f>
        <v>10.05.2023</v>
      </c>
      <c r="O13" s="82" t="str">
        <f>IF(AND((IF(SUMIFS(cb_curr!$E:$E,cb_curr!$A:$A,N13,cb_curr!$B:$B,"EUR")&lt;&gt;0,1,0)=0),(OR(WEEKDAY(N13,2)=7,WEEKDAY(N13,2)=1))),O12,((IF(AND(P13=0,P14=0,P15=0,P16=0,P17=0,P18=0,P19=0,P20=0,P21=0,P22=0),"-",(IF((SUMIFS(cb_curr!$E:$E,cb_curr!$A:$A,N13,cb_curr!$B:$B,"EUR"))=0,O12,(SUMIFS(cb_curr!$E:$E,cb_curr!$A:$A,N13,cb_curr!$B:$B,"EUR"))))))))</f>
        <v>-</v>
      </c>
      <c r="P13" s="165">
        <f>SUMIFS(cb_curr!$E:$E,cb_curr!$A:$A,N13,cb_curr!$B:$B,"EUR")</f>
        <v>0</v>
      </c>
      <c r="Q13" s="3" t="str">
        <f>CONCATENATE(Техничка!AE14,Техничка!AF14,Техничка!AG14)</f>
        <v>10.06.2023</v>
      </c>
      <c r="R13" s="82" t="str">
        <f>IF(AND((IF(SUMIFS(cb_curr!$E:$E,cb_curr!$A:$A,Q13,cb_curr!$B:$B,"EUR")&lt;&gt;0,1,0)=0),(OR(WEEKDAY(Q13,2)=7,WEEKDAY(Q13,2)=1))),R12,((IF(AND(S13=0,S14=0,S15=0,S16=0,S17=0,S18=0,S19=0,S20=0,S21=0,S22=0),"-",(IF((SUMIFS(cb_curr!$E:$E,cb_curr!$A:$A,Q13,cb_curr!$B:$B,"EUR"))=0,R12,(SUMIFS(cb_curr!$E:$E,cb_curr!$A:$A,Q13,cb_curr!$B:$B,"EUR"))))))))</f>
        <v>-</v>
      </c>
      <c r="S13" s="165">
        <f>SUMIFS(cb_curr!$E:$E,cb_curr!$A:$A,Q13,cb_curr!$B:$B,"EUR")</f>
        <v>0</v>
      </c>
      <c r="T13" s="3" t="str">
        <f>CONCATENATE(Техничка!AI14,Техничка!AJ14,Техничка!AK14)</f>
        <v>10.07.2023</v>
      </c>
      <c r="U13" s="82" t="str">
        <f>IF(AND((IF(SUMIFS(cb_curr!$E:$E,cb_curr!$A:$A,T13,cb_curr!$B:$B,"EUR")&lt;&gt;0,1,0)=0),(OR(WEEKDAY(T13,2)=7,WEEKDAY(T13,2)=1))),U12,((IF(AND(V13=0,V14=0,V15=0,V16=0,V17=0,V18=0,V19=0,V20=0,V21=0,V22=0),"-",(IF((SUMIFS(cb_curr!$E:$E,cb_curr!$A:$A,T13,cb_curr!$B:$B,"EUR"))=0,U12,(SUMIFS(cb_curr!$E:$E,cb_curr!$A:$A,T13,cb_curr!$B:$B,"EUR"))))))))</f>
        <v>-</v>
      </c>
      <c r="V13" s="165">
        <f>SUMIFS(cb_curr!$E:$E,cb_curr!$A:$A,T13,cb_curr!$B:$B,"EUR")</f>
        <v>0</v>
      </c>
      <c r="W13" s="3" t="str">
        <f>CONCATENATE(Техничка!AQ14,Техничка!AR14,Техничка!AS14)</f>
        <v>10.08.2023</v>
      </c>
      <c r="X13" s="82" t="str">
        <f>IF(AND((IF(SUMIFS(cb_curr!$E:$E,cb_curr!$A:$A,W13,cb_curr!$B:$B,"EUR")&lt;&gt;0,1,0)=0),(OR(WEEKDAY(W13,2)=7,WEEKDAY(W13,2)=1))),X12,((IF(AND(Y13=0,Y14=0,Y15=0,Y16=0,Y17=0,Y18=0,Y19=0,Y20=0,Y21=0,Y22=0),"-",(IF((SUMIFS(cb_curr!$E:$E,cb_curr!$A:$A,W13,cb_curr!$B:$B,"EUR"))=0,X12,(SUMIFS(cb_curr!$E:$E,cb_curr!$A:$A,W13,cb_curr!$B:$B,"EUR"))))))))</f>
        <v>-</v>
      </c>
      <c r="Y13" s="165">
        <f>SUMIFS(cb_curr!$E:$E,cb_curr!$A:$A,W13,cb_curr!$B:$B,"EUR")</f>
        <v>0</v>
      </c>
      <c r="Z13" s="3" t="str">
        <f>CONCATENATE(Техничка!AU14,Техничка!AV14,Техничка!AW14)</f>
        <v>10.09.2023</v>
      </c>
      <c r="AA13" s="82" t="str">
        <f>IF(AND((IF(SUMIFS(cb_curr!$E:$E,cb_curr!$A:$A,Z13,cb_curr!$B:$B,"EUR")&lt;&gt;0,1,0)=0),(OR(WEEKDAY(Z13,2)=7,WEEKDAY(Z13,2)=1))),AA12,((IF(AND(AB13=0,AB14=0,AB15=0,AB16=0,AB17=0,AB18=0,AB19=0,AB20=0,AB21=0,AB22=0),"-",(IF((SUMIFS(cb_curr!$E:$E,cb_curr!$A:$A,Z13,cb_curr!$B:$B,"EUR"))=0,AA12,(SUMIFS(cb_curr!$E:$E,cb_curr!$A:$A,Z13,cb_curr!$B:$B,"EUR"))))))))</f>
        <v>-</v>
      </c>
      <c r="AB13" s="165">
        <f>SUMIFS(cb_curr!$E:$E,cb_curr!$A:$A,Z13,cb_curr!$B:$B,"EUR")</f>
        <v>0</v>
      </c>
      <c r="AC13" s="3" t="str">
        <f>CONCATENATE(Техничка!AY14,Техничка!AZ14,Техничка!BA14)</f>
        <v>10.10.2023</v>
      </c>
      <c r="AD13" s="82" t="str">
        <f>IF(AND((IF(SUMIFS(cb_curr!$E:$E,cb_curr!$A:$A,AC13,cb_curr!$B:$B,"EUR")&lt;&gt;0,1,0)=0),(OR(WEEKDAY(AC13,2)=7,WEEKDAY(AC13,2)=1))),AD12,((IF(AND(AE13=0,AE14=0,AE15=0,AE16=0,AE17=0,AE18=0,AE19=0,AE20=0,AE21=0,AE22=0),"-",(IF((SUMIFS(cb_curr!$E:$E,cb_curr!$A:$A,AC13,cb_curr!$B:$B,"EUR"))=0,AD12,(SUMIFS(cb_curr!$E:$E,cb_curr!$A:$A,AC13,cb_curr!$B:$B,"EUR"))))))))</f>
        <v>-</v>
      </c>
      <c r="AE13" s="165">
        <f>SUMIFS(cb_curr!$E:$E,cb_curr!$A:$A,AC13,cb_curr!$B:$B,"EUR")</f>
        <v>0</v>
      </c>
      <c r="AF13" s="3" t="str">
        <f>CONCATENATE(Техничка!BC14,Техничка!BD14,Техничка!BE14)</f>
        <v>10.11.2023</v>
      </c>
      <c r="AG13" s="82" t="str">
        <f>IF(AND((IF(SUMIFS(cb_curr!$E:$E,cb_curr!$A:$A,AF13,cb_curr!$B:$B,"EUR")&lt;&gt;0,1,0)=0),(OR(WEEKDAY(AF13,2)=7,WEEKDAY(AF13,2)=1))),AG12,((IF(AND(AH13=0,AH14=0,AH15=0,AH16=0,AH17=0,AH18=0,AH19=0,AH20=0,AH21=0,AH22=0),"-",(IF((SUMIFS(cb_curr!$E:$E,cb_curr!$A:$A,AF13,cb_curr!$B:$B,"EUR"))=0,AG12,(SUMIFS(cb_curr!$E:$E,cb_curr!$A:$A,AF13,cb_curr!$B:$B,"EUR"))))))))</f>
        <v>-</v>
      </c>
      <c r="AH13" s="165">
        <f>SUMIFS(cb_curr!$E:$E,cb_curr!$A:$A,AF13,cb_curr!$B:$B,"EUR")</f>
        <v>0</v>
      </c>
      <c r="AI13" s="3" t="str">
        <f>CONCATENATE(Техничка!BG14,Техничка!BH14,Техничка!BI14)</f>
        <v>10.12.2023</v>
      </c>
      <c r="AJ13" s="82" t="str">
        <f>IF(AND((IF(SUMIFS(cb_curr!$E:$E,cb_curr!$A:$A,AI13,cb_curr!$B:$B,"EUR")&lt;&gt;0,1,0)=0),(OR(WEEKDAY(AI13,2)=7,WEEKDAY(AI13,2)=1))),AJ12,((IF(AND(AK13=0,AK14=0,AK15=0,AK16=0,AK17=0,AK18=0,AK19=0,AK20=0,AK21=0,AK22=0),"-",(IF((SUMIFS(cb_curr!$E:$E,cb_curr!$A:$A,AI13,cb_curr!$B:$B,"EUR"))=0,AJ12,(SUMIFS(cb_curr!$E:$E,cb_curr!$A:$A,AI13,cb_curr!$B:$B,"EUR"))))))))</f>
        <v>-</v>
      </c>
      <c r="AK13" s="165">
        <f>SUMIFS(cb_curr!$E:$E,cb_curr!$A:$A,AI13,cb_curr!$B:$B,"EUR")</f>
        <v>0</v>
      </c>
      <c r="AQ13" s="153" t="str">
        <f t="shared" si="0"/>
        <v>10.06.2023</v>
      </c>
      <c r="AR13" s="82">
        <f t="shared" si="1"/>
        <v>0</v>
      </c>
      <c r="AT13" s="3" t="str">
        <f t="shared" si="2"/>
        <v>10.10.2023</v>
      </c>
      <c r="AU13" s="82">
        <f t="shared" si="3"/>
        <v>0</v>
      </c>
      <c r="AW13" s="3" t="str">
        <f t="shared" si="4"/>
        <v>10.11.2023</v>
      </c>
      <c r="AX13" s="82">
        <f t="shared" si="5"/>
        <v>0</v>
      </c>
      <c r="AZ13" s="3" t="str">
        <f t="shared" si="6"/>
        <v>10.12.2023</v>
      </c>
      <c r="BA13" s="82">
        <f t="shared" si="7"/>
        <v>0</v>
      </c>
    </row>
    <row r="14" spans="1:53" x14ac:dyDescent="0.25">
      <c r="B14" s="3" t="str">
        <f>CONCATENATE(Техничка!B15,Техничка!C15,Техничка!D15)</f>
        <v>11.01.2023</v>
      </c>
      <c r="C14" s="82" t="str">
        <f>IF(AND((IF(SUMIFS(cb_curr!$E:$E,cb_curr!$A:$A,B14,cb_curr!$B:$B,"EUR")&lt;&gt;0,1,0)=0),(OR(WEEKDAY(B14,2)=7,WEEKDAY(B14,2)=1))),C13,((IF(AND(D14=0,D15=0,D16=0,D17=0,D18=0,D19=0,D20=0,D21=0,D22=0,D23=0),"-",(IF((SUMIFS(cb_curr!$E:$E,cb_curr!$A:$A,B14,cb_curr!$B:$B,"EUR"))=0,C13,(SUMIFS(cb_curr!$E:$E,cb_curr!$A:$A,B14,cb_curr!$B:$B,"EUR"))))))))</f>
        <v>-</v>
      </c>
      <c r="D14" s="165">
        <f>SUMIFS(cb_curr!$E:$E,cb_curr!$A:$A,B14,cb_curr!$B:$B,"EUR")</f>
        <v>0</v>
      </c>
      <c r="E14" s="3" t="str">
        <f>CONCATENATE(Техничка!O15,Техничка!P15,Техничка!Q15)</f>
        <v>11.02.2023</v>
      </c>
      <c r="F14" s="82" t="str">
        <f>IF(AND((IF(SUMIFS(cb_curr!$E:$E,cb_curr!$A:$A,E14,cb_curr!$B:$B,"EUR")&lt;&gt;0,1,0)=0),(OR(WEEKDAY(E14,2)=7,WEEKDAY(E14,2)=1))),F13,((IF(AND(G14=0,G15=0,G16=0,G17=0,G18=0,G19=0,G20=0,G21=0,G22=0,G23=0),"-",(IF((SUMIFS(cb_curr!$E:$E,cb_curr!$A:$A,E14,cb_curr!$B:$B,"EUR"))=0,F13,(SUMIFS(cb_curr!$E:$E,cb_curr!$A:$A,E14,cb_curr!$B:$B,"EUR"))))))))</f>
        <v>-</v>
      </c>
      <c r="G14" s="165">
        <f>SUMIFS(cb_curr!$E:$E,cb_curr!$A:$A,E14,cb_curr!$B:$B,"EUR")</f>
        <v>0</v>
      </c>
      <c r="H14" s="3" t="str">
        <f>CONCATENATE(Техничка!S15,Техничка!T15,Техничка!U15)</f>
        <v>11.03.2023</v>
      </c>
      <c r="I14" s="82" t="str">
        <f>IF(AND((IF(SUMIFS(cb_curr!$E:$E,cb_curr!$A:$A,H14,cb_curr!$B:$B,"EUR")&lt;&gt;0,1,0)=0),(OR(WEEKDAY(H14,2)=7,WEEKDAY(H14,2)=1))),I13,((IF(AND(J14=0,J15=0,J16=0,J17=0,J18=0,J19=0,J20=0,J21=0,J22=0,J23=0),"-",(IF((SUMIFS(cb_curr!$E:$E,cb_curr!$A:$A,H14,cb_curr!$B:$B,"EUR"))=0,I13,(SUMIFS(cb_curr!$E:$E,cb_curr!$A:$A,H14,cb_curr!$B:$B,"EUR"))))))))</f>
        <v>-</v>
      </c>
      <c r="J14" s="165">
        <f>SUMIFS(cb_curr!$E:$E,cb_curr!$A:$A,H14,cb_curr!$B:$B,"EUR")</f>
        <v>0</v>
      </c>
      <c r="K14" s="3" t="str">
        <f>CONCATENATE(Техничка!W15,Техничка!X15,Техничка!Y15)</f>
        <v>11.04.2023</v>
      </c>
      <c r="L14" s="82" t="str">
        <f>IF(AND((IF(SUMIFS(cb_curr!$E:$E,cb_curr!$A:$A,K14,cb_curr!$B:$B,"EUR")&lt;&gt;0,1,0)=0),(OR(WEEKDAY(K14,2)=7,WEEKDAY(K14,2)=1))),L13,((IF(AND(M14=0,M15=0,M16=0,M17=0,M18=0,M19=0,M20=0,M21=0,M22=0,M23=0),"-",(IF((SUMIFS(cb_curr!$E:$E,cb_curr!$A:$A,K14,cb_curr!$B:$B,"EUR"))=0,L13,(SUMIFS(cb_curr!$E:$E,cb_curr!$A:$A,K14,cb_curr!$B:$B,"EUR"))))))))</f>
        <v>-</v>
      </c>
      <c r="M14" s="165">
        <f>SUMIFS(cb_curr!$E:$E,cb_curr!$A:$A,K14,cb_curr!$B:$B,"EUR")</f>
        <v>0</v>
      </c>
      <c r="N14" s="3" t="str">
        <f>CONCATENATE(Техничка!AA15,Техничка!AB15,Техничка!AC15)</f>
        <v>11.05.2023</v>
      </c>
      <c r="O14" s="82" t="str">
        <f>IF(AND((IF(SUMIFS(cb_curr!$E:$E,cb_curr!$A:$A,N14,cb_curr!$B:$B,"EUR")&lt;&gt;0,1,0)=0),(OR(WEEKDAY(N14,2)=7,WEEKDAY(N14,2)=1))),O13,((IF(AND(P14=0,P15=0,P16=0,P17=0,P18=0,P19=0,P20=0,P21=0,P22=0,P23=0),"-",(IF((SUMIFS(cb_curr!$E:$E,cb_curr!$A:$A,N14,cb_curr!$B:$B,"EUR"))=0,O13,(SUMIFS(cb_curr!$E:$E,cb_curr!$A:$A,N14,cb_curr!$B:$B,"EUR"))))))))</f>
        <v>-</v>
      </c>
      <c r="P14" s="165">
        <f>SUMIFS(cb_curr!$E:$E,cb_curr!$A:$A,N14,cb_curr!$B:$B,"EUR")</f>
        <v>0</v>
      </c>
      <c r="Q14" s="3" t="str">
        <f>CONCATENATE(Техничка!AE15,Техничка!AF15,Техничка!AG15)</f>
        <v>11.06.2023</v>
      </c>
      <c r="R14" s="82" t="str">
        <f>IF(AND((IF(SUMIFS(cb_curr!$E:$E,cb_curr!$A:$A,Q14,cb_curr!$B:$B,"EUR")&lt;&gt;0,1,0)=0),(OR(WEEKDAY(Q14,2)=7,WEEKDAY(Q14,2)=1))),R13,((IF(AND(S14=0,S15=0,S16=0,S17=0,S18=0,S19=0,S20=0,S21=0,S22=0,S23=0),"-",(IF((SUMIFS(cb_curr!$E:$E,cb_curr!$A:$A,Q14,cb_curr!$B:$B,"EUR"))=0,R13,(SUMIFS(cb_curr!$E:$E,cb_curr!$A:$A,Q14,cb_curr!$B:$B,"EUR"))))))))</f>
        <v>-</v>
      </c>
      <c r="S14" s="165">
        <f>SUMIFS(cb_curr!$E:$E,cb_curr!$A:$A,Q14,cb_curr!$B:$B,"EUR")</f>
        <v>0</v>
      </c>
      <c r="T14" s="3" t="str">
        <f>CONCATENATE(Техничка!AI15,Техничка!AJ15,Техничка!AK15)</f>
        <v>11.07.2023</v>
      </c>
      <c r="U14" s="82" t="str">
        <f>IF(AND((IF(SUMIFS(cb_curr!$E:$E,cb_curr!$A:$A,T14,cb_curr!$B:$B,"EUR")&lt;&gt;0,1,0)=0),(OR(WEEKDAY(T14,2)=7,WEEKDAY(T14,2)=1))),U13,((IF(AND(V14=0,V15=0,V16=0,V17=0,V18=0,V19=0,V20=0,V21=0,V22=0,V23=0),"-",(IF((SUMIFS(cb_curr!$E:$E,cb_curr!$A:$A,T14,cb_curr!$B:$B,"EUR"))=0,U13,(SUMIFS(cb_curr!$E:$E,cb_curr!$A:$A,T14,cb_curr!$B:$B,"EUR"))))))))</f>
        <v>-</v>
      </c>
      <c r="V14" s="165">
        <f>SUMIFS(cb_curr!$E:$E,cb_curr!$A:$A,T14,cb_curr!$B:$B,"EUR")</f>
        <v>0</v>
      </c>
      <c r="W14" s="3" t="str">
        <f>CONCATENATE(Техничка!AQ15,Техничка!AR15,Техничка!AS15)</f>
        <v>11.08.2023</v>
      </c>
      <c r="X14" s="82" t="str">
        <f>IF(AND((IF(SUMIFS(cb_curr!$E:$E,cb_curr!$A:$A,W14,cb_curr!$B:$B,"EUR")&lt;&gt;0,1,0)=0),(OR(WEEKDAY(W14,2)=7,WEEKDAY(W14,2)=1))),X13,((IF(AND(Y14=0,Y15=0,Y16=0,Y17=0,Y18=0,Y19=0,Y20=0,Y21=0,Y22=0,Y23=0),"-",(IF((SUMIFS(cb_curr!$E:$E,cb_curr!$A:$A,W14,cb_curr!$B:$B,"EUR"))=0,X13,(SUMIFS(cb_curr!$E:$E,cb_curr!$A:$A,W14,cb_curr!$B:$B,"EUR"))))))))</f>
        <v>-</v>
      </c>
      <c r="Y14" s="165">
        <f>SUMIFS(cb_curr!$E:$E,cb_curr!$A:$A,W14,cb_curr!$B:$B,"EUR")</f>
        <v>0</v>
      </c>
      <c r="Z14" s="3" t="str">
        <f>CONCATENATE(Техничка!AU15,Техничка!AV15,Техничка!AW15)</f>
        <v>11.09.2023</v>
      </c>
      <c r="AA14" s="82" t="str">
        <f>IF(AND((IF(SUMIFS(cb_curr!$E:$E,cb_curr!$A:$A,Z14,cb_curr!$B:$B,"EUR")&lt;&gt;0,1,0)=0),(OR(WEEKDAY(Z14,2)=7,WEEKDAY(Z14,2)=1))),AA13,((IF(AND(AB14=0,AB15=0,AB16=0,AB17=0,AB18=0,AB19=0,AB20=0,AB21=0,AB22=0,AB23=0),"-",(IF((SUMIFS(cb_curr!$E:$E,cb_curr!$A:$A,Z14,cb_curr!$B:$B,"EUR"))=0,AA13,(SUMIFS(cb_curr!$E:$E,cb_curr!$A:$A,Z14,cb_curr!$B:$B,"EUR"))))))))</f>
        <v>-</v>
      </c>
      <c r="AB14" s="165">
        <f>SUMIFS(cb_curr!$E:$E,cb_curr!$A:$A,Z14,cb_curr!$B:$B,"EUR")</f>
        <v>0</v>
      </c>
      <c r="AC14" s="3" t="str">
        <f>CONCATENATE(Техничка!AY15,Техничка!AZ15,Техничка!BA15)</f>
        <v>11.10.2023</v>
      </c>
      <c r="AD14" s="82" t="str">
        <f>IF(AND((IF(SUMIFS(cb_curr!$E:$E,cb_curr!$A:$A,AC14,cb_curr!$B:$B,"EUR")&lt;&gt;0,1,0)=0),(OR(WEEKDAY(AC14,2)=7,WEEKDAY(AC14,2)=1))),AD13,((IF(AND(AE14=0,AE15=0,AE16=0,AE17=0,AE18=0,AE19=0,AE20=0,AE21=0,AE22=0,AE23=0),"-",(IF((SUMIFS(cb_curr!$E:$E,cb_curr!$A:$A,AC14,cb_curr!$B:$B,"EUR"))=0,AD13,(SUMIFS(cb_curr!$E:$E,cb_curr!$A:$A,AC14,cb_curr!$B:$B,"EUR"))))))))</f>
        <v>-</v>
      </c>
      <c r="AE14" s="165">
        <f>SUMIFS(cb_curr!$E:$E,cb_curr!$A:$A,AC14,cb_curr!$B:$B,"EUR")</f>
        <v>0</v>
      </c>
      <c r="AF14" s="3" t="str">
        <f>CONCATENATE(Техничка!BC15,Техничка!BD15,Техничка!BE15)</f>
        <v>11.11.2023</v>
      </c>
      <c r="AG14" s="82" t="str">
        <f>IF(AND((IF(SUMIFS(cb_curr!$E:$E,cb_curr!$A:$A,AF14,cb_curr!$B:$B,"EUR")&lt;&gt;0,1,0)=0),(OR(WEEKDAY(AF14,2)=7,WEEKDAY(AF14,2)=1))),AG13,((IF(AND(AH14=0,AH15=0,AH16=0,AH17=0,AH18=0,AH19=0,AH20=0,AH21=0,AH22=0,AH23=0),"-",(IF((SUMIFS(cb_curr!$E:$E,cb_curr!$A:$A,AF14,cb_curr!$B:$B,"EUR"))=0,AG13,(SUMIFS(cb_curr!$E:$E,cb_curr!$A:$A,AF14,cb_curr!$B:$B,"EUR"))))))))</f>
        <v>-</v>
      </c>
      <c r="AH14" s="165">
        <f>SUMIFS(cb_curr!$E:$E,cb_curr!$A:$A,AF14,cb_curr!$B:$B,"EUR")</f>
        <v>0</v>
      </c>
      <c r="AI14" s="3" t="str">
        <f>CONCATENATE(Техничка!BG15,Техничка!BH15,Техничка!BI15)</f>
        <v>11.12.2023</v>
      </c>
      <c r="AJ14" s="82" t="str">
        <f>IF(AND((IF(SUMIFS(cb_curr!$E:$E,cb_curr!$A:$A,AI14,cb_curr!$B:$B,"EUR")&lt;&gt;0,1,0)=0),(OR(WEEKDAY(AI14,2)=7,WEEKDAY(AI14,2)=1))),AJ13,((IF(AND(AK14=0,AK15=0,AK16=0,AK17=0,AK18=0,AK19=0,AK20=0,AK21=0,AK22=0,AK23=0),"-",(IF((SUMIFS(cb_curr!$E:$E,cb_curr!$A:$A,AI14,cb_curr!$B:$B,"EUR"))=0,AJ13,(SUMIFS(cb_curr!$E:$E,cb_curr!$A:$A,AI14,cb_curr!$B:$B,"EUR"))))))))</f>
        <v>-</v>
      </c>
      <c r="AK14" s="165">
        <f>SUMIFS(cb_curr!$E:$E,cb_curr!$A:$A,AI14,cb_curr!$B:$B,"EUR")</f>
        <v>0</v>
      </c>
      <c r="AQ14" s="153" t="str">
        <f t="shared" si="0"/>
        <v>11.06.2023</v>
      </c>
      <c r="AR14" s="82">
        <f t="shared" si="1"/>
        <v>0</v>
      </c>
      <c r="AT14" s="3" t="str">
        <f t="shared" si="2"/>
        <v>11.10.2023</v>
      </c>
      <c r="AU14" s="82">
        <f t="shared" si="3"/>
        <v>0</v>
      </c>
      <c r="AW14" s="3" t="str">
        <f t="shared" si="4"/>
        <v>11.11.2023</v>
      </c>
      <c r="AX14" s="82">
        <f t="shared" si="5"/>
        <v>0</v>
      </c>
      <c r="AZ14" s="3" t="str">
        <f t="shared" si="6"/>
        <v>11.12.2023</v>
      </c>
      <c r="BA14" s="82">
        <f t="shared" si="7"/>
        <v>0</v>
      </c>
    </row>
    <row r="15" spans="1:53" x14ac:dyDescent="0.25">
      <c r="B15" s="3" t="str">
        <f>CONCATENATE(Техничка!B16,Техничка!C16,Техничка!D16)</f>
        <v>12.01.2023</v>
      </c>
      <c r="C15" s="82" t="str">
        <f>IF(AND((IF(SUMIFS(cb_curr!$E:$E,cb_curr!$A:$A,B15,cb_curr!$B:$B,"EUR")&lt;&gt;0,1,0)=0),(OR(WEEKDAY(B15,2)=7,WEEKDAY(B15,2)=1))),C14,((IF(AND(D15=0,D16=0,D17=0,D18=0,D19=0,D20=0,D21=0,D22=0,D23=0,D24=0),"-",(IF((SUMIFS(cb_curr!$E:$E,cb_curr!$A:$A,B15,cb_curr!$B:$B,"EUR"))=0,C14,(SUMIFS(cb_curr!$E:$E,cb_curr!$A:$A,B15,cb_curr!$B:$B,"EUR"))))))))</f>
        <v>-</v>
      </c>
      <c r="D15" s="165">
        <f>SUMIFS(cb_curr!$E:$E,cb_curr!$A:$A,B15,cb_curr!$B:$B,"EUR")</f>
        <v>0</v>
      </c>
      <c r="E15" s="3" t="str">
        <f>CONCATENATE(Техничка!O16,Техничка!P16,Техничка!Q16)</f>
        <v>12.02.2023</v>
      </c>
      <c r="F15" s="82" t="str">
        <f>IF(AND((IF(SUMIFS(cb_curr!$E:$E,cb_curr!$A:$A,E15,cb_curr!$B:$B,"EUR")&lt;&gt;0,1,0)=0),(OR(WEEKDAY(E15,2)=7,WEEKDAY(E15,2)=1))),F14,((IF(AND(G15=0,G16=0,G17=0,G18=0,G19=0,G20=0,G21=0,G22=0,G23=0,G24=0),"-",(IF((SUMIFS(cb_curr!$E:$E,cb_curr!$A:$A,E15,cb_curr!$B:$B,"EUR"))=0,F14,(SUMIFS(cb_curr!$E:$E,cb_curr!$A:$A,E15,cb_curr!$B:$B,"EUR"))))))))</f>
        <v>-</v>
      </c>
      <c r="G15" s="165">
        <f>SUMIFS(cb_curr!$E:$E,cb_curr!$A:$A,E15,cb_curr!$B:$B,"EUR")</f>
        <v>0</v>
      </c>
      <c r="H15" s="3" t="str">
        <f>CONCATENATE(Техничка!S16,Техничка!T16,Техничка!U16)</f>
        <v>12.03.2023</v>
      </c>
      <c r="I15" s="82" t="str">
        <f>IF(AND((IF(SUMIFS(cb_curr!$E:$E,cb_curr!$A:$A,H15,cb_curr!$B:$B,"EUR")&lt;&gt;0,1,0)=0),(OR(WEEKDAY(H15,2)=7,WEEKDAY(H15,2)=1))),I14,((IF(AND(J15=0,J16=0,J17=0,J18=0,J19=0,J20=0,J21=0,J22=0,J23=0,J24=0),"-",(IF((SUMIFS(cb_curr!$E:$E,cb_curr!$A:$A,H15,cb_curr!$B:$B,"EUR"))=0,I14,(SUMIFS(cb_curr!$E:$E,cb_curr!$A:$A,H15,cb_curr!$B:$B,"EUR"))))))))</f>
        <v>-</v>
      </c>
      <c r="J15" s="165">
        <f>SUMIFS(cb_curr!$E:$E,cb_curr!$A:$A,H15,cb_curr!$B:$B,"EUR")</f>
        <v>0</v>
      </c>
      <c r="K15" s="3" t="str">
        <f>CONCATENATE(Техничка!W16,Техничка!X16,Техничка!Y16)</f>
        <v>12.04.2023</v>
      </c>
      <c r="L15" s="82" t="str">
        <f>IF(AND((IF(SUMIFS(cb_curr!$E:$E,cb_curr!$A:$A,K15,cb_curr!$B:$B,"EUR")&lt;&gt;0,1,0)=0),(OR(WEEKDAY(K15,2)=7,WEEKDAY(K15,2)=1))),L14,((IF(AND(M15=0,M16=0,M17=0,M18=0,M19=0,M20=0,M21=0,M22=0,M23=0,M24=0),"-",(IF((SUMIFS(cb_curr!$E:$E,cb_curr!$A:$A,K15,cb_curr!$B:$B,"EUR"))=0,L14,(SUMIFS(cb_curr!$E:$E,cb_curr!$A:$A,K15,cb_curr!$B:$B,"EUR"))))))))</f>
        <v>-</v>
      </c>
      <c r="M15" s="165">
        <f>SUMIFS(cb_curr!$E:$E,cb_curr!$A:$A,K15,cb_curr!$B:$B,"EUR")</f>
        <v>0</v>
      </c>
      <c r="N15" s="3" t="str">
        <f>CONCATENATE(Техничка!AA16,Техничка!AB16,Техничка!AC16)</f>
        <v>12.05.2023</v>
      </c>
      <c r="O15" s="82" t="str">
        <f>IF(AND((IF(SUMIFS(cb_curr!$E:$E,cb_curr!$A:$A,N15,cb_curr!$B:$B,"EUR")&lt;&gt;0,1,0)=0),(OR(WEEKDAY(N15,2)=7,WEEKDAY(N15,2)=1))),O14,((IF(AND(P15=0,P16=0,P17=0,P18=0,P19=0,P20=0,P21=0,P22=0,P23=0,P24=0),"-",(IF((SUMIFS(cb_curr!$E:$E,cb_curr!$A:$A,N15,cb_curr!$B:$B,"EUR"))=0,O14,(SUMIFS(cb_curr!$E:$E,cb_curr!$A:$A,N15,cb_curr!$B:$B,"EUR"))))))))</f>
        <v>-</v>
      </c>
      <c r="P15" s="165">
        <f>SUMIFS(cb_curr!$E:$E,cb_curr!$A:$A,N15,cb_curr!$B:$B,"EUR")</f>
        <v>0</v>
      </c>
      <c r="Q15" s="3" t="str">
        <f>CONCATENATE(Техничка!AE16,Техничка!AF16,Техничка!AG16)</f>
        <v>12.06.2023</v>
      </c>
      <c r="R15" s="82" t="str">
        <f>IF(AND((IF(SUMIFS(cb_curr!$E:$E,cb_curr!$A:$A,Q15,cb_curr!$B:$B,"EUR")&lt;&gt;0,1,0)=0),(OR(WEEKDAY(Q15,2)=7,WEEKDAY(Q15,2)=1))),R14,((IF(AND(S15=0,S16=0,S17=0,S18=0,S19=0,S20=0,S21=0,S22=0,S23=0,S24=0),"-",(IF((SUMIFS(cb_curr!$E:$E,cb_curr!$A:$A,Q15,cb_curr!$B:$B,"EUR"))=0,R14,(SUMIFS(cb_curr!$E:$E,cb_curr!$A:$A,Q15,cb_curr!$B:$B,"EUR"))))))))</f>
        <v>-</v>
      </c>
      <c r="S15" s="165">
        <f>SUMIFS(cb_curr!$E:$E,cb_curr!$A:$A,Q15,cb_curr!$B:$B,"EUR")</f>
        <v>0</v>
      </c>
      <c r="T15" s="3" t="str">
        <f>CONCATENATE(Техничка!AI16,Техничка!AJ16,Техничка!AK16)</f>
        <v>12.07.2023</v>
      </c>
      <c r="U15" s="82" t="str">
        <f>IF(AND((IF(SUMIFS(cb_curr!$E:$E,cb_curr!$A:$A,T15,cb_curr!$B:$B,"EUR")&lt;&gt;0,1,0)=0),(OR(WEEKDAY(T15,2)=7,WEEKDAY(T15,2)=1))),U14,((IF(AND(V15=0,V16=0,V17=0,V18=0,V19=0,V20=0,V21=0,V22=0,V23=0,V24=0),"-",(IF((SUMIFS(cb_curr!$E:$E,cb_curr!$A:$A,T15,cb_curr!$B:$B,"EUR"))=0,U14,(SUMIFS(cb_curr!$E:$E,cb_curr!$A:$A,T15,cb_curr!$B:$B,"EUR"))))))))</f>
        <v>-</v>
      </c>
      <c r="V15" s="165">
        <f>SUMIFS(cb_curr!$E:$E,cb_curr!$A:$A,T15,cb_curr!$B:$B,"EUR")</f>
        <v>0</v>
      </c>
      <c r="W15" s="3" t="str">
        <f>CONCATENATE(Техничка!AQ16,Техничка!AR16,Техничка!AS16)</f>
        <v>12.08.2023</v>
      </c>
      <c r="X15" s="82" t="str">
        <f>IF(AND((IF(SUMIFS(cb_curr!$E:$E,cb_curr!$A:$A,W15,cb_curr!$B:$B,"EUR")&lt;&gt;0,1,0)=0),(OR(WEEKDAY(W15,2)=7,WEEKDAY(W15,2)=1))),X14,((IF(AND(Y15=0,Y16=0,Y17=0,Y18=0,Y19=0,Y20=0,Y21=0,Y22=0,Y23=0,Y24=0),"-",(IF((SUMIFS(cb_curr!$E:$E,cb_curr!$A:$A,W15,cb_curr!$B:$B,"EUR"))=0,X14,(SUMIFS(cb_curr!$E:$E,cb_curr!$A:$A,W15,cb_curr!$B:$B,"EUR"))))))))</f>
        <v>-</v>
      </c>
      <c r="Y15" s="165">
        <f>SUMIFS(cb_curr!$E:$E,cb_curr!$A:$A,W15,cb_curr!$B:$B,"EUR")</f>
        <v>0</v>
      </c>
      <c r="Z15" s="3" t="str">
        <f>CONCATENATE(Техничка!AU16,Техничка!AV16,Техничка!AW16)</f>
        <v>12.09.2023</v>
      </c>
      <c r="AA15" s="82" t="str">
        <f>IF(AND((IF(SUMIFS(cb_curr!$E:$E,cb_curr!$A:$A,Z15,cb_curr!$B:$B,"EUR")&lt;&gt;0,1,0)=0),(OR(WEEKDAY(Z15,2)=7,WEEKDAY(Z15,2)=1))),AA14,((IF(AND(AB15=0,AB16=0,AB17=0,AB18=0,AB19=0,AB20=0,AB21=0,AB22=0,AB23=0,AB24=0),"-",(IF((SUMIFS(cb_curr!$E:$E,cb_curr!$A:$A,Z15,cb_curr!$B:$B,"EUR"))=0,AA14,(SUMIFS(cb_curr!$E:$E,cb_curr!$A:$A,Z15,cb_curr!$B:$B,"EUR"))))))))</f>
        <v>-</v>
      </c>
      <c r="AB15" s="165">
        <f>SUMIFS(cb_curr!$E:$E,cb_curr!$A:$A,Z15,cb_curr!$B:$B,"EUR")</f>
        <v>0</v>
      </c>
      <c r="AC15" s="3" t="str">
        <f>CONCATENATE(Техничка!AY16,Техничка!AZ16,Техничка!BA16)</f>
        <v>12.10.2023</v>
      </c>
      <c r="AD15" s="82" t="str">
        <f>IF(AND((IF(SUMIFS(cb_curr!$E:$E,cb_curr!$A:$A,AC15,cb_curr!$B:$B,"EUR")&lt;&gt;0,1,0)=0),(OR(WEEKDAY(AC15,2)=7,WEEKDAY(AC15,2)=1))),AD14,((IF(AND(AE15=0,AE16=0,AE17=0,AE18=0,AE19=0,AE20=0,AE21=0,AE22=0,AE23=0,AE24=0),"-",(IF((SUMIFS(cb_curr!$E:$E,cb_curr!$A:$A,AC15,cb_curr!$B:$B,"EUR"))=0,AD14,(SUMIFS(cb_curr!$E:$E,cb_curr!$A:$A,AC15,cb_curr!$B:$B,"EUR"))))))))</f>
        <v>-</v>
      </c>
      <c r="AE15" s="165">
        <f>SUMIFS(cb_curr!$E:$E,cb_curr!$A:$A,AC15,cb_curr!$B:$B,"EUR")</f>
        <v>0</v>
      </c>
      <c r="AF15" s="3" t="str">
        <f>CONCATENATE(Техничка!BC16,Техничка!BD16,Техничка!BE16)</f>
        <v>12.11.2023</v>
      </c>
      <c r="AG15" s="82" t="str">
        <f>IF(AND((IF(SUMIFS(cb_curr!$E:$E,cb_curr!$A:$A,AF15,cb_curr!$B:$B,"EUR")&lt;&gt;0,1,0)=0),(OR(WEEKDAY(AF15,2)=7,WEEKDAY(AF15,2)=1))),AG14,((IF(AND(AH15=0,AH16=0,AH17=0,AH18=0,AH19=0,AH20=0,AH21=0,AH22=0,AH23=0,AH24=0),"-",(IF((SUMIFS(cb_curr!$E:$E,cb_curr!$A:$A,AF15,cb_curr!$B:$B,"EUR"))=0,AG14,(SUMIFS(cb_curr!$E:$E,cb_curr!$A:$A,AF15,cb_curr!$B:$B,"EUR"))))))))</f>
        <v>-</v>
      </c>
      <c r="AH15" s="165">
        <f>SUMIFS(cb_curr!$E:$E,cb_curr!$A:$A,AF15,cb_curr!$B:$B,"EUR")</f>
        <v>0</v>
      </c>
      <c r="AI15" s="3" t="str">
        <f>CONCATENATE(Техничка!BG16,Техничка!BH16,Техничка!BI16)</f>
        <v>12.12.2023</v>
      </c>
      <c r="AJ15" s="82" t="str">
        <f>IF(AND((IF(SUMIFS(cb_curr!$E:$E,cb_curr!$A:$A,AI15,cb_curr!$B:$B,"EUR")&lt;&gt;0,1,0)=0),(OR(WEEKDAY(AI15,2)=7,WEEKDAY(AI15,2)=1))),AJ14,((IF(AND(AK15=0,AK16=0,AK17=0,AK18=0,AK19=0,AK20=0,AK21=0,AK22=0,AK23=0,AK24=0),"-",(IF((SUMIFS(cb_curr!$E:$E,cb_curr!$A:$A,AI15,cb_curr!$B:$B,"EUR"))=0,AJ14,(SUMIFS(cb_curr!$E:$E,cb_curr!$A:$A,AI15,cb_curr!$B:$B,"EUR"))))))))</f>
        <v>-</v>
      </c>
      <c r="AK15" s="165">
        <f>SUMIFS(cb_curr!$E:$E,cb_curr!$A:$A,AI15,cb_curr!$B:$B,"EUR")</f>
        <v>0</v>
      </c>
      <c r="AQ15" s="153" t="str">
        <f t="shared" si="0"/>
        <v>12.06.2023</v>
      </c>
      <c r="AR15" s="82">
        <f t="shared" si="1"/>
        <v>0</v>
      </c>
      <c r="AT15" s="3" t="str">
        <f t="shared" si="2"/>
        <v>12.10.2023</v>
      </c>
      <c r="AU15" s="82">
        <f t="shared" si="3"/>
        <v>0</v>
      </c>
      <c r="AW15" s="3" t="str">
        <f t="shared" si="4"/>
        <v>12.11.2023</v>
      </c>
      <c r="AX15" s="82">
        <f t="shared" si="5"/>
        <v>0</v>
      </c>
      <c r="AZ15" s="3" t="str">
        <f t="shared" si="6"/>
        <v>12.12.2023</v>
      </c>
      <c r="BA15" s="82">
        <f t="shared" si="7"/>
        <v>0</v>
      </c>
    </row>
    <row r="16" spans="1:53" x14ac:dyDescent="0.25">
      <c r="B16" s="3" t="str">
        <f>CONCATENATE(Техничка!B17,Техничка!C17,Техничка!D17)</f>
        <v>13.01.2023</v>
      </c>
      <c r="C16" s="82" t="str">
        <f>IF(AND((IF(SUMIFS(cb_curr!$E:$E,cb_curr!$A:$A,B16,cb_curr!$B:$B,"EUR")&lt;&gt;0,1,0)=0),(OR(WEEKDAY(B16,2)=7,WEEKDAY(B16,2)=1))),C15,((IF(AND(D16=0,D17=0,D18=0,D19=0,D20=0,D21=0,D22=0,D23=0,D24=0,D25=0),"-",(IF((SUMIFS(cb_curr!$E:$E,cb_curr!$A:$A,B16,cb_curr!$B:$B,"EUR"))=0,C15,(SUMIFS(cb_curr!$E:$E,cb_curr!$A:$A,B16,cb_curr!$B:$B,"EUR"))))))))</f>
        <v>-</v>
      </c>
      <c r="D16" s="165">
        <f>SUMIFS(cb_curr!$E:$E,cb_curr!$A:$A,B16,cb_curr!$B:$B,"EUR")</f>
        <v>0</v>
      </c>
      <c r="E16" s="3" t="str">
        <f>CONCATENATE(Техничка!O17,Техничка!P17,Техничка!Q17)</f>
        <v>13.02.2023</v>
      </c>
      <c r="F16" s="82" t="str">
        <f>IF(AND((IF(SUMIFS(cb_curr!$E:$E,cb_curr!$A:$A,E16,cb_curr!$B:$B,"EUR")&lt;&gt;0,1,0)=0),(OR(WEEKDAY(E16,2)=7,WEEKDAY(E16,2)=1))),F15,((IF(AND(G16=0,G17=0,G18=0,G19=0,G20=0,G21=0,G22=0,G23=0,G24=0,G25=0),"-",(IF((SUMIFS(cb_curr!$E:$E,cb_curr!$A:$A,E16,cb_curr!$B:$B,"EUR"))=0,F15,(SUMIFS(cb_curr!$E:$E,cb_curr!$A:$A,E16,cb_curr!$B:$B,"EUR"))))))))</f>
        <v>-</v>
      </c>
      <c r="G16" s="165">
        <f>SUMIFS(cb_curr!$E:$E,cb_curr!$A:$A,E16,cb_curr!$B:$B,"EUR")</f>
        <v>0</v>
      </c>
      <c r="H16" s="3" t="str">
        <f>CONCATENATE(Техничка!S17,Техничка!T17,Техничка!U17)</f>
        <v>13.03.2023</v>
      </c>
      <c r="I16" s="82" t="str">
        <f>IF(AND((IF(SUMIFS(cb_curr!$E:$E,cb_curr!$A:$A,H16,cb_curr!$B:$B,"EUR")&lt;&gt;0,1,0)=0),(OR(WEEKDAY(H16,2)=7,WEEKDAY(H16,2)=1))),I15,((IF(AND(J16=0,J17=0,J18=0,J19=0,J20=0,J21=0,J22=0,J23=0,J24=0,J25=0),"-",(IF((SUMIFS(cb_curr!$E:$E,cb_curr!$A:$A,H16,cb_curr!$B:$B,"EUR"))=0,I15,(SUMIFS(cb_curr!$E:$E,cb_curr!$A:$A,H16,cb_curr!$B:$B,"EUR"))))))))</f>
        <v>-</v>
      </c>
      <c r="J16" s="165">
        <f>SUMIFS(cb_curr!$E:$E,cb_curr!$A:$A,H16,cb_curr!$B:$B,"EUR")</f>
        <v>0</v>
      </c>
      <c r="K16" s="3" t="str">
        <f>CONCATENATE(Техничка!W17,Техничка!X17,Техничка!Y17)</f>
        <v>13.04.2023</v>
      </c>
      <c r="L16" s="82" t="str">
        <f>IF(AND((IF(SUMIFS(cb_curr!$E:$E,cb_curr!$A:$A,K16,cb_curr!$B:$B,"EUR")&lt;&gt;0,1,0)=0),(OR(WEEKDAY(K16,2)=7,WEEKDAY(K16,2)=1))),L15,((IF(AND(M16=0,M17=0,M18=0,M19=0,M20=0,M21=0,M22=0,M23=0,M24=0,M25=0),"-",(IF((SUMIFS(cb_curr!$E:$E,cb_curr!$A:$A,K16,cb_curr!$B:$B,"EUR"))=0,L15,(SUMIFS(cb_curr!$E:$E,cb_curr!$A:$A,K16,cb_curr!$B:$B,"EUR"))))))))</f>
        <v>-</v>
      </c>
      <c r="M16" s="165">
        <f>SUMIFS(cb_curr!$E:$E,cb_curr!$A:$A,K16,cb_curr!$B:$B,"EUR")</f>
        <v>0</v>
      </c>
      <c r="N16" s="3" t="str">
        <f>CONCATENATE(Техничка!AA17,Техничка!AB17,Техничка!AC17)</f>
        <v>13.05.2023</v>
      </c>
      <c r="O16" s="82" t="str">
        <f>IF(AND((IF(SUMIFS(cb_curr!$E:$E,cb_curr!$A:$A,N16,cb_curr!$B:$B,"EUR")&lt;&gt;0,1,0)=0),(OR(WEEKDAY(N16,2)=7,WEEKDAY(N16,2)=1))),O15,((IF(AND(P16=0,P17=0,P18=0,P19=0,P20=0,P21=0,P22=0,P23=0,P24=0,P25=0),"-",(IF((SUMIFS(cb_curr!$E:$E,cb_curr!$A:$A,N16,cb_curr!$B:$B,"EUR"))=0,O15,(SUMIFS(cb_curr!$E:$E,cb_curr!$A:$A,N16,cb_curr!$B:$B,"EUR"))))))))</f>
        <v>-</v>
      </c>
      <c r="P16" s="165">
        <f>SUMIFS(cb_curr!$E:$E,cb_curr!$A:$A,N16,cb_curr!$B:$B,"EUR")</f>
        <v>0</v>
      </c>
      <c r="Q16" s="3" t="str">
        <f>CONCATENATE(Техничка!AE17,Техничка!AF17,Техничка!AG17)</f>
        <v>13.06.2023</v>
      </c>
      <c r="R16" s="82" t="str">
        <f>IF(AND((IF(SUMIFS(cb_curr!$E:$E,cb_curr!$A:$A,Q16,cb_curr!$B:$B,"EUR")&lt;&gt;0,1,0)=0),(OR(WEEKDAY(Q16,2)=7,WEEKDAY(Q16,2)=1))),R15,((IF(AND(S16=0,S17=0,S18=0,S19=0,S20=0,S21=0,S22=0,S23=0,S24=0,S25=0),"-",(IF((SUMIFS(cb_curr!$E:$E,cb_curr!$A:$A,Q16,cb_curr!$B:$B,"EUR"))=0,R15,(SUMIFS(cb_curr!$E:$E,cb_curr!$A:$A,Q16,cb_curr!$B:$B,"EUR"))))))))</f>
        <v>-</v>
      </c>
      <c r="S16" s="165">
        <f>SUMIFS(cb_curr!$E:$E,cb_curr!$A:$A,Q16,cb_curr!$B:$B,"EUR")</f>
        <v>0</v>
      </c>
      <c r="T16" s="3" t="str">
        <f>CONCATENATE(Техничка!AI17,Техничка!AJ17,Техничка!AK17)</f>
        <v>13.07.2023</v>
      </c>
      <c r="U16" s="82" t="str">
        <f>IF(AND((IF(SUMIFS(cb_curr!$E:$E,cb_curr!$A:$A,T16,cb_curr!$B:$B,"EUR")&lt;&gt;0,1,0)=0),(OR(WEEKDAY(T16,2)=7,WEEKDAY(T16,2)=1))),U15,((IF(AND(V16=0,V17=0,V18=0,V19=0,V20=0,V21=0,V22=0,V23=0,V24=0,V25=0),"-",(IF((SUMIFS(cb_curr!$E:$E,cb_curr!$A:$A,T16,cb_curr!$B:$B,"EUR"))=0,U15,(SUMIFS(cb_curr!$E:$E,cb_curr!$A:$A,T16,cb_curr!$B:$B,"EUR"))))))))</f>
        <v>-</v>
      </c>
      <c r="V16" s="165">
        <f>SUMIFS(cb_curr!$E:$E,cb_curr!$A:$A,T16,cb_curr!$B:$B,"EUR")</f>
        <v>0</v>
      </c>
      <c r="W16" s="3" t="str">
        <f>CONCATENATE(Техничка!AQ17,Техничка!AR17,Техничка!AS17)</f>
        <v>13.08.2023</v>
      </c>
      <c r="X16" s="82" t="str">
        <f>IF(AND((IF(SUMIFS(cb_curr!$E:$E,cb_curr!$A:$A,W16,cb_curr!$B:$B,"EUR")&lt;&gt;0,1,0)=0),(OR(WEEKDAY(W16,2)=7,WEEKDAY(W16,2)=1))),X15,((IF(AND(Y16=0,Y17=0,Y18=0,Y19=0,Y20=0,Y21=0,Y22=0,Y23=0,Y24=0,Y25=0),"-",(IF((SUMIFS(cb_curr!$E:$E,cb_curr!$A:$A,W16,cb_curr!$B:$B,"EUR"))=0,X15,(SUMIFS(cb_curr!$E:$E,cb_curr!$A:$A,W16,cb_curr!$B:$B,"EUR"))))))))</f>
        <v>-</v>
      </c>
      <c r="Y16" s="165">
        <f>SUMIFS(cb_curr!$E:$E,cb_curr!$A:$A,W16,cb_curr!$B:$B,"EUR")</f>
        <v>0</v>
      </c>
      <c r="Z16" s="3" t="str">
        <f>CONCATENATE(Техничка!AU17,Техничка!AV17,Техничка!AW17)</f>
        <v>13.09.2023</v>
      </c>
      <c r="AA16" s="82" t="str">
        <f>IF(AND((IF(SUMIFS(cb_curr!$E:$E,cb_curr!$A:$A,Z16,cb_curr!$B:$B,"EUR")&lt;&gt;0,1,0)=0),(OR(WEEKDAY(Z16,2)=7,WEEKDAY(Z16,2)=1))),AA15,((IF(AND(AB16=0,AB17=0,AB18=0,AB19=0,AB20=0,AB21=0,AB22=0,AB23=0,AB24=0,AB25=0),"-",(IF((SUMIFS(cb_curr!$E:$E,cb_curr!$A:$A,Z16,cb_curr!$B:$B,"EUR"))=0,AA15,(SUMIFS(cb_curr!$E:$E,cb_curr!$A:$A,Z16,cb_curr!$B:$B,"EUR"))))))))</f>
        <v>-</v>
      </c>
      <c r="AB16" s="165">
        <f>SUMIFS(cb_curr!$E:$E,cb_curr!$A:$A,Z16,cb_curr!$B:$B,"EUR")</f>
        <v>0</v>
      </c>
      <c r="AC16" s="3" t="str">
        <f>CONCATENATE(Техничка!AY17,Техничка!AZ17,Техничка!BA17)</f>
        <v>13.10.2023</v>
      </c>
      <c r="AD16" s="82" t="str">
        <f>IF(AND((IF(SUMIFS(cb_curr!$E:$E,cb_curr!$A:$A,AC16,cb_curr!$B:$B,"EUR")&lt;&gt;0,1,0)=0),(OR(WEEKDAY(AC16,2)=7,WEEKDAY(AC16,2)=1))),AD15,((IF(AND(AE16=0,AE17=0,AE18=0,AE19=0,AE20=0,AE21=0,AE22=0,AE23=0,AE24=0,AE25=0),"-",(IF((SUMIFS(cb_curr!$E:$E,cb_curr!$A:$A,AC16,cb_curr!$B:$B,"EUR"))=0,AD15,(SUMIFS(cb_curr!$E:$E,cb_curr!$A:$A,AC16,cb_curr!$B:$B,"EUR"))))))))</f>
        <v>-</v>
      </c>
      <c r="AE16" s="165">
        <f>SUMIFS(cb_curr!$E:$E,cb_curr!$A:$A,AC16,cb_curr!$B:$B,"EUR")</f>
        <v>0</v>
      </c>
      <c r="AF16" s="3" t="str">
        <f>CONCATENATE(Техничка!BC17,Техничка!BD17,Техничка!BE17)</f>
        <v>13.11.2023</v>
      </c>
      <c r="AG16" s="82" t="str">
        <f>IF(AND((IF(SUMIFS(cb_curr!$E:$E,cb_curr!$A:$A,AF16,cb_curr!$B:$B,"EUR")&lt;&gt;0,1,0)=0),(OR(WEEKDAY(AF16,2)=7,WEEKDAY(AF16,2)=1))),AG15,((IF(AND(AH16=0,AH17=0,AH18=0,AH19=0,AH20=0,AH21=0,AH22=0,AH23=0,AH24=0,AH25=0),"-",(IF((SUMIFS(cb_curr!$E:$E,cb_curr!$A:$A,AF16,cb_curr!$B:$B,"EUR"))=0,AG15,(SUMIFS(cb_curr!$E:$E,cb_curr!$A:$A,AF16,cb_curr!$B:$B,"EUR"))))))))</f>
        <v>-</v>
      </c>
      <c r="AH16" s="165">
        <f>SUMIFS(cb_curr!$E:$E,cb_curr!$A:$A,AF16,cb_curr!$B:$B,"EUR")</f>
        <v>0</v>
      </c>
      <c r="AI16" s="3" t="str">
        <f>CONCATENATE(Техничка!BG17,Техничка!BH17,Техничка!BI17)</f>
        <v>13.12.2023</v>
      </c>
      <c r="AJ16" s="82" t="str">
        <f>IF(AND((IF(SUMIFS(cb_curr!$E:$E,cb_curr!$A:$A,AI16,cb_curr!$B:$B,"EUR")&lt;&gt;0,1,0)=0),(OR(WEEKDAY(AI16,2)=7,WEEKDAY(AI16,2)=1))),AJ15,((IF(AND(AK16=0,AK17=0,AK18=0,AK19=0,AK20=0,AK21=0,AK22=0,AK23=0,AK24=0,AK25=0),"-",(IF((SUMIFS(cb_curr!$E:$E,cb_curr!$A:$A,AI16,cb_curr!$B:$B,"EUR"))=0,AJ15,(SUMIFS(cb_curr!$E:$E,cb_curr!$A:$A,AI16,cb_curr!$B:$B,"EUR"))))))))</f>
        <v>-</v>
      </c>
      <c r="AK16" s="165">
        <f>SUMIFS(cb_curr!$E:$E,cb_curr!$A:$A,AI16,cb_curr!$B:$B,"EUR")</f>
        <v>0</v>
      </c>
      <c r="AQ16" s="153" t="str">
        <f t="shared" si="0"/>
        <v>13.06.2023</v>
      </c>
      <c r="AR16" s="82">
        <f t="shared" si="1"/>
        <v>0</v>
      </c>
      <c r="AT16" s="3" t="str">
        <f t="shared" si="2"/>
        <v>13.10.2023</v>
      </c>
      <c r="AU16" s="82">
        <f t="shared" si="3"/>
        <v>0</v>
      </c>
      <c r="AW16" s="3" t="str">
        <f t="shared" si="4"/>
        <v>13.11.2023</v>
      </c>
      <c r="AX16" s="82">
        <f t="shared" si="5"/>
        <v>0</v>
      </c>
      <c r="AZ16" s="3" t="str">
        <f t="shared" si="6"/>
        <v>13.12.2023</v>
      </c>
      <c r="BA16" s="82">
        <f t="shared" si="7"/>
        <v>0</v>
      </c>
    </row>
    <row r="17" spans="2:53" x14ac:dyDescent="0.25">
      <c r="B17" s="3" t="str">
        <f>CONCATENATE(Техничка!B18,Техничка!C18,Техничка!D18)</f>
        <v>14.01.2023</v>
      </c>
      <c r="C17" s="82" t="str">
        <f>IF(AND((IF(SUMIFS(cb_curr!$E:$E,cb_curr!$A:$A,B17,cb_curr!$B:$B,"EUR")&lt;&gt;0,1,0)=0),(OR(WEEKDAY(B17,2)=7,WEEKDAY(B17,2)=1))),C16,((IF(AND(D17=0,D18=0,D19=0,D20=0,D21=0,D22=0,D23=0,D24=0,D25=0,D26=0),"-",(IF((SUMIFS(cb_curr!$E:$E,cb_curr!$A:$A,B17,cb_curr!$B:$B,"EUR"))=0,C16,(SUMIFS(cb_curr!$E:$E,cb_curr!$A:$A,B17,cb_curr!$B:$B,"EUR"))))))))</f>
        <v>-</v>
      </c>
      <c r="D17" s="165">
        <f>SUMIFS(cb_curr!$E:$E,cb_curr!$A:$A,B17,cb_curr!$B:$B,"EUR")</f>
        <v>0</v>
      </c>
      <c r="E17" s="3" t="str">
        <f>CONCATENATE(Техничка!O18,Техничка!P18,Техничка!Q18)</f>
        <v>14.02.2023</v>
      </c>
      <c r="F17" s="82" t="str">
        <f>IF(AND((IF(SUMIFS(cb_curr!$E:$E,cb_curr!$A:$A,E17,cb_curr!$B:$B,"EUR")&lt;&gt;0,1,0)=0),(OR(WEEKDAY(E17,2)=7,WEEKDAY(E17,2)=1))),F16,((IF(AND(G17=0,G18=0,G19=0,G20=0,G21=0,G22=0,G23=0,G24=0,G25=0,G26=0),"-",(IF((SUMIFS(cb_curr!$E:$E,cb_curr!$A:$A,E17,cb_curr!$B:$B,"EUR"))=0,F16,(SUMIFS(cb_curr!$E:$E,cb_curr!$A:$A,E17,cb_curr!$B:$B,"EUR"))))))))</f>
        <v>-</v>
      </c>
      <c r="G17" s="165">
        <f>SUMIFS(cb_curr!$E:$E,cb_curr!$A:$A,E17,cb_curr!$B:$B,"EUR")</f>
        <v>0</v>
      </c>
      <c r="H17" s="3" t="str">
        <f>CONCATENATE(Техничка!S18,Техничка!T18,Техничка!U18)</f>
        <v>14.03.2023</v>
      </c>
      <c r="I17" s="82" t="str">
        <f>IF(AND((IF(SUMIFS(cb_curr!$E:$E,cb_curr!$A:$A,H17,cb_curr!$B:$B,"EUR")&lt;&gt;0,1,0)=0),(OR(WEEKDAY(H17,2)=7,WEEKDAY(H17,2)=1))),I16,((IF(AND(J17=0,J18=0,J19=0,J20=0,J21=0,J22=0,J23=0,J24=0,J25=0,J26=0),"-",(IF((SUMIFS(cb_curr!$E:$E,cb_curr!$A:$A,H17,cb_curr!$B:$B,"EUR"))=0,I16,(SUMIFS(cb_curr!$E:$E,cb_curr!$A:$A,H17,cb_curr!$B:$B,"EUR"))))))))</f>
        <v>-</v>
      </c>
      <c r="J17" s="165">
        <f>SUMIFS(cb_curr!$E:$E,cb_curr!$A:$A,H17,cb_curr!$B:$B,"EUR")</f>
        <v>0</v>
      </c>
      <c r="K17" s="3" t="str">
        <f>CONCATENATE(Техничка!W18,Техничка!X18,Техничка!Y18)</f>
        <v>14.04.2023</v>
      </c>
      <c r="L17" s="82" t="str">
        <f>IF(AND((IF(SUMIFS(cb_curr!$E:$E,cb_curr!$A:$A,K17,cb_curr!$B:$B,"EUR")&lt;&gt;0,1,0)=0),(OR(WEEKDAY(K17,2)=7,WEEKDAY(K17,2)=1))),L16,((IF(AND(M17=0,M18=0,M19=0,M20=0,M21=0,M22=0,M23=0,M24=0,M25=0,M26=0),"-",(IF((SUMIFS(cb_curr!$E:$E,cb_curr!$A:$A,K17,cb_curr!$B:$B,"EUR"))=0,L16,(SUMIFS(cb_curr!$E:$E,cb_curr!$A:$A,K17,cb_curr!$B:$B,"EUR"))))))))</f>
        <v>-</v>
      </c>
      <c r="M17" s="165">
        <f>SUMIFS(cb_curr!$E:$E,cb_curr!$A:$A,K17,cb_curr!$B:$B,"EUR")</f>
        <v>0</v>
      </c>
      <c r="N17" s="3" t="str">
        <f>CONCATENATE(Техничка!AA18,Техничка!AB18,Техничка!AC18)</f>
        <v>14.05.2023</v>
      </c>
      <c r="O17" s="82" t="str">
        <f>IF(AND((IF(SUMIFS(cb_curr!$E:$E,cb_curr!$A:$A,N17,cb_curr!$B:$B,"EUR")&lt;&gt;0,1,0)=0),(OR(WEEKDAY(N17,2)=7,WEEKDAY(N17,2)=1))),O16,((IF(AND(P17=0,P18=0,P19=0,P20=0,P21=0,P22=0,P23=0,P24=0,P25=0,P26=0),"-",(IF((SUMIFS(cb_curr!$E:$E,cb_curr!$A:$A,N17,cb_curr!$B:$B,"EUR"))=0,O16,(SUMIFS(cb_curr!$E:$E,cb_curr!$A:$A,N17,cb_curr!$B:$B,"EUR"))))))))</f>
        <v>-</v>
      </c>
      <c r="P17" s="165">
        <f>SUMIFS(cb_curr!$E:$E,cb_curr!$A:$A,N17,cb_curr!$B:$B,"EUR")</f>
        <v>0</v>
      </c>
      <c r="Q17" s="3" t="str">
        <f>CONCATENATE(Техничка!AE18,Техничка!AF18,Техничка!AG18)</f>
        <v>14.06.2023</v>
      </c>
      <c r="R17" s="82" t="str">
        <f>IF(AND((IF(SUMIFS(cb_curr!$E:$E,cb_curr!$A:$A,Q17,cb_curr!$B:$B,"EUR")&lt;&gt;0,1,0)=0),(OR(WEEKDAY(Q17,2)=7,WEEKDAY(Q17,2)=1))),R16,((IF(AND(S17=0,S18=0,S19=0,S20=0,S21=0,S22=0,S23=0,S24=0,S25=0,S26=0),"-",(IF((SUMIFS(cb_curr!$E:$E,cb_curr!$A:$A,Q17,cb_curr!$B:$B,"EUR"))=0,R16,(SUMIFS(cb_curr!$E:$E,cb_curr!$A:$A,Q17,cb_curr!$B:$B,"EUR"))))))))</f>
        <v>-</v>
      </c>
      <c r="S17" s="165">
        <f>SUMIFS(cb_curr!$E:$E,cb_curr!$A:$A,Q17,cb_curr!$B:$B,"EUR")</f>
        <v>0</v>
      </c>
      <c r="T17" s="3" t="str">
        <f>CONCATENATE(Техничка!AI18,Техничка!AJ18,Техничка!AK18)</f>
        <v>14.07.2023</v>
      </c>
      <c r="U17" s="82" t="str">
        <f>IF(AND((IF(SUMIFS(cb_curr!$E:$E,cb_curr!$A:$A,T17,cb_curr!$B:$B,"EUR")&lt;&gt;0,1,0)=0),(OR(WEEKDAY(T17,2)=7,WEEKDAY(T17,2)=1))),U16,((IF(AND(V17=0,V18=0,V19=0,V20=0,V21=0,V22=0,V23=0,V24=0,V25=0,V26=0),"-",(IF((SUMIFS(cb_curr!$E:$E,cb_curr!$A:$A,T17,cb_curr!$B:$B,"EUR"))=0,U16,(SUMIFS(cb_curr!$E:$E,cb_curr!$A:$A,T17,cb_curr!$B:$B,"EUR"))))))))</f>
        <v>-</v>
      </c>
      <c r="V17" s="165">
        <f>SUMIFS(cb_curr!$E:$E,cb_curr!$A:$A,T17,cb_curr!$B:$B,"EUR")</f>
        <v>0</v>
      </c>
      <c r="W17" s="3" t="str">
        <f>CONCATENATE(Техничка!AQ18,Техничка!AR18,Техничка!AS18)</f>
        <v>14.08.2023</v>
      </c>
      <c r="X17" s="82" t="str">
        <f>IF(AND((IF(SUMIFS(cb_curr!$E:$E,cb_curr!$A:$A,W17,cb_curr!$B:$B,"EUR")&lt;&gt;0,1,0)=0),(OR(WEEKDAY(W17,2)=7,WEEKDAY(W17,2)=1))),X16,((IF(AND(Y17=0,Y18=0,Y19=0,Y20=0,Y21=0,Y22=0,Y23=0,Y24=0,Y25=0,Y26=0),"-",(IF((SUMIFS(cb_curr!$E:$E,cb_curr!$A:$A,W17,cb_curr!$B:$B,"EUR"))=0,X16,(SUMIFS(cb_curr!$E:$E,cb_curr!$A:$A,W17,cb_curr!$B:$B,"EUR"))))))))</f>
        <v>-</v>
      </c>
      <c r="Y17" s="165">
        <f>SUMIFS(cb_curr!$E:$E,cb_curr!$A:$A,W17,cb_curr!$B:$B,"EUR")</f>
        <v>0</v>
      </c>
      <c r="Z17" s="3" t="str">
        <f>CONCATENATE(Техничка!AU18,Техничка!AV18,Техничка!AW18)</f>
        <v>14.09.2023</v>
      </c>
      <c r="AA17" s="82" t="str">
        <f>IF(AND((IF(SUMIFS(cb_curr!$E:$E,cb_curr!$A:$A,Z17,cb_curr!$B:$B,"EUR")&lt;&gt;0,1,0)=0),(OR(WEEKDAY(Z17,2)=7,WEEKDAY(Z17,2)=1))),AA16,((IF(AND(AB17=0,AB18=0,AB19=0,AB20=0,AB21=0,AB22=0,AB23=0,AB24=0,AB25=0,AB26=0),"-",(IF((SUMIFS(cb_curr!$E:$E,cb_curr!$A:$A,Z17,cb_curr!$B:$B,"EUR"))=0,AA16,(SUMIFS(cb_curr!$E:$E,cb_curr!$A:$A,Z17,cb_curr!$B:$B,"EUR"))))))))</f>
        <v>-</v>
      </c>
      <c r="AB17" s="165">
        <f>SUMIFS(cb_curr!$E:$E,cb_curr!$A:$A,Z17,cb_curr!$B:$B,"EUR")</f>
        <v>0</v>
      </c>
      <c r="AC17" s="3" t="str">
        <f>CONCATENATE(Техничка!AY18,Техничка!AZ18,Техничка!BA18)</f>
        <v>14.10.2023</v>
      </c>
      <c r="AD17" s="82" t="str">
        <f>IF(AND((IF(SUMIFS(cb_curr!$E:$E,cb_curr!$A:$A,AC17,cb_curr!$B:$B,"EUR")&lt;&gt;0,1,0)=0),(OR(WEEKDAY(AC17,2)=7,WEEKDAY(AC17,2)=1))),AD16,((IF(AND(AE17=0,AE18=0,AE19=0,AE20=0,AE21=0,AE22=0,AE23=0,AE24=0,AE25=0,AE26=0),"-",(IF((SUMIFS(cb_curr!$E:$E,cb_curr!$A:$A,AC17,cb_curr!$B:$B,"EUR"))=0,AD16,(SUMIFS(cb_curr!$E:$E,cb_curr!$A:$A,AC17,cb_curr!$B:$B,"EUR"))))))))</f>
        <v>-</v>
      </c>
      <c r="AE17" s="165">
        <f>SUMIFS(cb_curr!$E:$E,cb_curr!$A:$A,AC17,cb_curr!$B:$B,"EUR")</f>
        <v>0</v>
      </c>
      <c r="AF17" s="3" t="str">
        <f>CONCATENATE(Техничка!BC18,Техничка!BD18,Техничка!BE18)</f>
        <v>14.11.2023</v>
      </c>
      <c r="AG17" s="82" t="str">
        <f>IF(AND((IF(SUMIFS(cb_curr!$E:$E,cb_curr!$A:$A,AF17,cb_curr!$B:$B,"EUR")&lt;&gt;0,1,0)=0),(OR(WEEKDAY(AF17,2)=7,WEEKDAY(AF17,2)=1))),AG16,((IF(AND(AH17=0,AH18=0,AH19=0,AH20=0,AH21=0,AH22=0,AH23=0,AH24=0,AH25=0,AH26=0),"-",(IF((SUMIFS(cb_curr!$E:$E,cb_curr!$A:$A,AF17,cb_curr!$B:$B,"EUR"))=0,AG16,(SUMIFS(cb_curr!$E:$E,cb_curr!$A:$A,AF17,cb_curr!$B:$B,"EUR"))))))))</f>
        <v>-</v>
      </c>
      <c r="AH17" s="165">
        <f>SUMIFS(cb_curr!$E:$E,cb_curr!$A:$A,AF17,cb_curr!$B:$B,"EUR")</f>
        <v>0</v>
      </c>
      <c r="AI17" s="3" t="str">
        <f>CONCATENATE(Техничка!BG18,Техничка!BH18,Техничка!BI18)</f>
        <v>14.12.2023</v>
      </c>
      <c r="AJ17" s="82" t="str">
        <f>IF(AND((IF(SUMIFS(cb_curr!$E:$E,cb_curr!$A:$A,AI17,cb_curr!$B:$B,"EUR")&lt;&gt;0,1,0)=0),(OR(WEEKDAY(AI17,2)=7,WEEKDAY(AI17,2)=1))),AJ16,((IF(AND(AK17=0,AK18=0,AK19=0,AK20=0,AK21=0,AK22=0,AK23=0,AK24=0,AK25=0,AK26=0),"-",(IF((SUMIFS(cb_curr!$E:$E,cb_curr!$A:$A,AI17,cb_curr!$B:$B,"EUR"))=0,AJ16,(SUMIFS(cb_curr!$E:$E,cb_curr!$A:$A,AI17,cb_curr!$B:$B,"EUR"))))))))</f>
        <v>-</v>
      </c>
      <c r="AK17" s="165">
        <f>SUMIFS(cb_curr!$E:$E,cb_curr!$A:$A,AI17,cb_curr!$B:$B,"EUR")</f>
        <v>0</v>
      </c>
      <c r="AQ17" s="153" t="str">
        <f t="shared" si="0"/>
        <v>14.06.2023</v>
      </c>
      <c r="AR17" s="82">
        <f t="shared" si="1"/>
        <v>0</v>
      </c>
      <c r="AT17" s="3" t="str">
        <f t="shared" si="2"/>
        <v>14.10.2023</v>
      </c>
      <c r="AU17" s="82">
        <f t="shared" si="3"/>
        <v>0</v>
      </c>
      <c r="AW17" s="3" t="str">
        <f t="shared" si="4"/>
        <v>14.11.2023</v>
      </c>
      <c r="AX17" s="82">
        <f t="shared" si="5"/>
        <v>0</v>
      </c>
      <c r="AZ17" s="3" t="str">
        <f t="shared" si="6"/>
        <v>14.12.2023</v>
      </c>
      <c r="BA17" s="82">
        <f t="shared" si="7"/>
        <v>0</v>
      </c>
    </row>
    <row r="18" spans="2:53" x14ac:dyDescent="0.25">
      <c r="B18" s="3" t="str">
        <f>CONCATENATE(Техничка!B19,Техничка!C19,Техничка!D19)</f>
        <v>15.01.2023</v>
      </c>
      <c r="C18" s="82" t="str">
        <f>IF(AND((IF(SUMIFS(cb_curr!$E:$E,cb_curr!$A:$A,B18,cb_curr!$B:$B,"EUR")&lt;&gt;0,1,0)=0),(OR(WEEKDAY(B18,2)=7,WEEKDAY(B18,2)=1))),C17,((IF(AND(D18=0,D19=0,D20=0,D21=0,D22=0,D23=0,D24=0,D25=0,D26=0,D27=0),"-",(IF((SUMIFS(cb_curr!$E:$E,cb_curr!$A:$A,B18,cb_curr!$B:$B,"EUR"))=0,C17,(SUMIFS(cb_curr!$E:$E,cb_curr!$A:$A,B18,cb_curr!$B:$B,"EUR"))))))))</f>
        <v>-</v>
      </c>
      <c r="D18" s="165">
        <f>SUMIFS(cb_curr!$E:$E,cb_curr!$A:$A,B18,cb_curr!$B:$B,"EUR")</f>
        <v>0</v>
      </c>
      <c r="E18" s="3" t="str">
        <f>CONCATENATE(Техничка!O19,Техничка!P19,Техничка!Q19)</f>
        <v>15.02.2023</v>
      </c>
      <c r="F18" s="82" t="str">
        <f>IF(AND((IF(SUMIFS(cb_curr!$E:$E,cb_curr!$A:$A,E18,cb_curr!$B:$B,"EUR")&lt;&gt;0,1,0)=0),(OR(WEEKDAY(E18,2)=7,WEEKDAY(E18,2)=1))),F17,((IF(AND(G18=0,G19=0,G20=0,G21=0,G22=0,G23=0,G24=0,G25=0,G26=0,G27=0),"-",(IF((SUMIFS(cb_curr!$E:$E,cb_curr!$A:$A,E18,cb_curr!$B:$B,"EUR"))=0,F17,(SUMIFS(cb_curr!$E:$E,cb_curr!$A:$A,E18,cb_curr!$B:$B,"EUR"))))))))</f>
        <v>-</v>
      </c>
      <c r="G18" s="165">
        <f>SUMIFS(cb_curr!$E:$E,cb_curr!$A:$A,E18,cb_curr!$B:$B,"EUR")</f>
        <v>0</v>
      </c>
      <c r="H18" s="3" t="str">
        <f>CONCATENATE(Техничка!S19,Техничка!T19,Техничка!U19)</f>
        <v>15.03.2023</v>
      </c>
      <c r="I18" s="82" t="str">
        <f>IF(AND((IF(SUMIFS(cb_curr!$E:$E,cb_curr!$A:$A,H18,cb_curr!$B:$B,"EUR")&lt;&gt;0,1,0)=0),(OR(WEEKDAY(H18,2)=7,WEEKDAY(H18,2)=1))),I17,((IF(AND(J18=0,J19=0,J20=0,J21=0,J22=0,J23=0,J24=0,J25=0,J26=0,J27=0),"-",(IF((SUMIFS(cb_curr!$E:$E,cb_curr!$A:$A,H18,cb_curr!$B:$B,"EUR"))=0,I17,(SUMIFS(cb_curr!$E:$E,cb_curr!$A:$A,H18,cb_curr!$B:$B,"EUR"))))))))</f>
        <v>-</v>
      </c>
      <c r="J18" s="165">
        <f>SUMIFS(cb_curr!$E:$E,cb_curr!$A:$A,H18,cb_curr!$B:$B,"EUR")</f>
        <v>0</v>
      </c>
      <c r="K18" s="3" t="str">
        <f>CONCATENATE(Техничка!W19,Техничка!X19,Техничка!Y19)</f>
        <v>15.04.2023</v>
      </c>
      <c r="L18" s="82" t="str">
        <f>IF(AND((IF(SUMIFS(cb_curr!$E:$E,cb_curr!$A:$A,K18,cb_curr!$B:$B,"EUR")&lt;&gt;0,1,0)=0),(OR(WEEKDAY(K18,2)=7,WEEKDAY(K18,2)=1))),L17,((IF(AND(M18=0,M19=0,M20=0,M21=0,M22=0,M23=0,M24=0,M25=0,M26=0,M27=0),"-",(IF((SUMIFS(cb_curr!$E:$E,cb_curr!$A:$A,K18,cb_curr!$B:$B,"EUR"))=0,L17,(SUMIFS(cb_curr!$E:$E,cb_curr!$A:$A,K18,cb_curr!$B:$B,"EUR"))))))))</f>
        <v>-</v>
      </c>
      <c r="M18" s="165">
        <f>SUMIFS(cb_curr!$E:$E,cb_curr!$A:$A,K18,cb_curr!$B:$B,"EUR")</f>
        <v>0</v>
      </c>
      <c r="N18" s="3" t="str">
        <f>CONCATENATE(Техничка!AA19,Техничка!AB19,Техничка!AC19)</f>
        <v>15.05.2023</v>
      </c>
      <c r="O18" s="82" t="str">
        <f>IF(AND((IF(SUMIFS(cb_curr!$E:$E,cb_curr!$A:$A,N18,cb_curr!$B:$B,"EUR")&lt;&gt;0,1,0)=0),(OR(WEEKDAY(N18,2)=7,WEEKDAY(N18,2)=1))),O17,((IF(AND(P18=0,P19=0,P20=0,P21=0,P22=0,P23=0,P24=0,P25=0,P26=0,P27=0),"-",(IF((SUMIFS(cb_curr!$E:$E,cb_curr!$A:$A,N18,cb_curr!$B:$B,"EUR"))=0,O17,(SUMIFS(cb_curr!$E:$E,cb_curr!$A:$A,N18,cb_curr!$B:$B,"EUR"))))))))</f>
        <v>-</v>
      </c>
      <c r="P18" s="165">
        <f>SUMIFS(cb_curr!$E:$E,cb_curr!$A:$A,N18,cb_curr!$B:$B,"EUR")</f>
        <v>0</v>
      </c>
      <c r="Q18" s="3" t="str">
        <f>CONCATENATE(Техничка!AE19,Техничка!AF19,Техничка!AG19)</f>
        <v>15.06.2023</v>
      </c>
      <c r="R18" s="82" t="str">
        <f>IF(AND((IF(SUMIFS(cb_curr!$E:$E,cb_curr!$A:$A,Q18,cb_curr!$B:$B,"EUR")&lt;&gt;0,1,0)=0),(OR(WEEKDAY(Q18,2)=7,WEEKDAY(Q18,2)=1))),R17,((IF(AND(S18=0,S19=0,S20=0,S21=0,S22=0,S23=0,S24=0,S25=0,S26=0,S27=0),"-",(IF((SUMIFS(cb_curr!$E:$E,cb_curr!$A:$A,Q18,cb_curr!$B:$B,"EUR"))=0,R17,(SUMIFS(cb_curr!$E:$E,cb_curr!$A:$A,Q18,cb_curr!$B:$B,"EUR"))))))))</f>
        <v>-</v>
      </c>
      <c r="S18" s="165">
        <f>SUMIFS(cb_curr!$E:$E,cb_curr!$A:$A,Q18,cb_curr!$B:$B,"EUR")</f>
        <v>0</v>
      </c>
      <c r="T18" s="3" t="str">
        <f>CONCATENATE(Техничка!AI19,Техничка!AJ19,Техничка!AK19)</f>
        <v>15.07.2023</v>
      </c>
      <c r="U18" s="82" t="str">
        <f>IF(AND((IF(SUMIFS(cb_curr!$E:$E,cb_curr!$A:$A,T18,cb_curr!$B:$B,"EUR")&lt;&gt;0,1,0)=0),(OR(WEEKDAY(T18,2)=7,WEEKDAY(T18,2)=1))),U17,((IF(AND(V18=0,V19=0,V20=0,V21=0,V22=0,V23=0,V24=0,V25=0,V26=0,V27=0),"-",(IF((SUMIFS(cb_curr!$E:$E,cb_curr!$A:$A,T18,cb_curr!$B:$B,"EUR"))=0,U17,(SUMIFS(cb_curr!$E:$E,cb_curr!$A:$A,T18,cb_curr!$B:$B,"EUR"))))))))</f>
        <v>-</v>
      </c>
      <c r="V18" s="165">
        <f>SUMIFS(cb_curr!$E:$E,cb_curr!$A:$A,T18,cb_curr!$B:$B,"EUR")</f>
        <v>0</v>
      </c>
      <c r="W18" s="3" t="str">
        <f>CONCATENATE(Техничка!AQ19,Техничка!AR19,Техничка!AS19)</f>
        <v>15.08.2023</v>
      </c>
      <c r="X18" s="82" t="str">
        <f>IF(AND((IF(SUMIFS(cb_curr!$E:$E,cb_curr!$A:$A,W18,cb_curr!$B:$B,"EUR")&lt;&gt;0,1,0)=0),(OR(WEEKDAY(W18,2)=7,WEEKDAY(W18,2)=1))),X17,((IF(AND(Y18=0,Y19=0,Y20=0,Y21=0,Y22=0,Y23=0,Y24=0,Y25=0,Y26=0,Y27=0),"-",(IF((SUMIFS(cb_curr!$E:$E,cb_curr!$A:$A,W18,cb_curr!$B:$B,"EUR"))=0,X17,(SUMIFS(cb_curr!$E:$E,cb_curr!$A:$A,W18,cb_curr!$B:$B,"EUR"))))))))</f>
        <v>-</v>
      </c>
      <c r="Y18" s="165">
        <f>SUMIFS(cb_curr!$E:$E,cb_curr!$A:$A,W18,cb_curr!$B:$B,"EUR")</f>
        <v>0</v>
      </c>
      <c r="Z18" s="3" t="str">
        <f>CONCATENATE(Техничка!AU19,Техничка!AV19,Техничка!AW19)</f>
        <v>15.09.2023</v>
      </c>
      <c r="AA18" s="82" t="str">
        <f>IF(AND((IF(SUMIFS(cb_curr!$E:$E,cb_curr!$A:$A,Z18,cb_curr!$B:$B,"EUR")&lt;&gt;0,1,0)=0),(OR(WEEKDAY(Z18,2)=7,WEEKDAY(Z18,2)=1))),AA17,((IF(AND(AB18=0,AB19=0,AB20=0,AB21=0,AB22=0,AB23=0,AB24=0,AB25=0,AB26=0,AB27=0),"-",(IF((SUMIFS(cb_curr!$E:$E,cb_curr!$A:$A,Z18,cb_curr!$B:$B,"EUR"))=0,AA17,(SUMIFS(cb_curr!$E:$E,cb_curr!$A:$A,Z18,cb_curr!$B:$B,"EUR"))))))))</f>
        <v>-</v>
      </c>
      <c r="AB18" s="165">
        <f>SUMIFS(cb_curr!$E:$E,cb_curr!$A:$A,Z18,cb_curr!$B:$B,"EUR")</f>
        <v>0</v>
      </c>
      <c r="AC18" s="3" t="str">
        <f>CONCATENATE(Техничка!AY19,Техничка!AZ19,Техничка!BA19)</f>
        <v>15.10.2023</v>
      </c>
      <c r="AD18" s="82" t="str">
        <f>IF(AND((IF(SUMIFS(cb_curr!$E:$E,cb_curr!$A:$A,AC18,cb_curr!$B:$B,"EUR")&lt;&gt;0,1,0)=0),(OR(WEEKDAY(AC18,2)=7,WEEKDAY(AC18,2)=1))),AD17,((IF(AND(AE18=0,AE19=0,AE20=0,AE21=0,AE22=0,AE23=0,AE24=0,AE25=0,AE26=0,AE27=0),"-",(IF((SUMIFS(cb_curr!$E:$E,cb_curr!$A:$A,AC18,cb_curr!$B:$B,"EUR"))=0,AD17,(SUMIFS(cb_curr!$E:$E,cb_curr!$A:$A,AC18,cb_curr!$B:$B,"EUR"))))))))</f>
        <v>-</v>
      </c>
      <c r="AE18" s="165">
        <f>SUMIFS(cb_curr!$E:$E,cb_curr!$A:$A,AC18,cb_curr!$B:$B,"EUR")</f>
        <v>0</v>
      </c>
      <c r="AF18" s="3" t="str">
        <f>CONCATENATE(Техничка!BC19,Техничка!BD19,Техничка!BE19)</f>
        <v>15.11.2023</v>
      </c>
      <c r="AG18" s="82" t="str">
        <f>IF(AND((IF(SUMIFS(cb_curr!$E:$E,cb_curr!$A:$A,AF18,cb_curr!$B:$B,"EUR")&lt;&gt;0,1,0)=0),(OR(WEEKDAY(AF18,2)=7,WEEKDAY(AF18,2)=1))),AG17,((IF(AND(AH18=0,AH19=0,AH20=0,AH21=0,AH22=0,AH23=0,AH24=0,AH25=0,AH26=0,AH27=0),"-",(IF((SUMIFS(cb_curr!$E:$E,cb_curr!$A:$A,AF18,cb_curr!$B:$B,"EUR"))=0,AG17,(SUMIFS(cb_curr!$E:$E,cb_curr!$A:$A,AF18,cb_curr!$B:$B,"EUR"))))))))</f>
        <v>-</v>
      </c>
      <c r="AH18" s="165">
        <f>SUMIFS(cb_curr!$E:$E,cb_curr!$A:$A,AF18,cb_curr!$B:$B,"EUR")</f>
        <v>0</v>
      </c>
      <c r="AI18" s="3" t="str">
        <f>CONCATENATE(Техничка!BG19,Техничка!BH19,Техничка!BI19)</f>
        <v>15.12.2023</v>
      </c>
      <c r="AJ18" s="82" t="str">
        <f>IF(AND((IF(SUMIFS(cb_curr!$E:$E,cb_curr!$A:$A,AI18,cb_curr!$B:$B,"EUR")&lt;&gt;0,1,0)=0),(OR(WEEKDAY(AI18,2)=7,WEEKDAY(AI18,2)=1))),AJ17,((IF(AND(AK18=0,AK19=0,AK20=0,AK21=0,AK22=0,AK23=0,AK24=0,AK25=0,AK26=0,AK27=0),"-",(IF((SUMIFS(cb_curr!$E:$E,cb_curr!$A:$A,AI18,cb_curr!$B:$B,"EUR"))=0,AJ17,(SUMIFS(cb_curr!$E:$E,cb_curr!$A:$A,AI18,cb_curr!$B:$B,"EUR"))))))))</f>
        <v>-</v>
      </c>
      <c r="AK18" s="165">
        <f>SUMIFS(cb_curr!$E:$E,cb_curr!$A:$A,AI18,cb_curr!$B:$B,"EUR")</f>
        <v>0</v>
      </c>
      <c r="AQ18" s="153" t="str">
        <f t="shared" si="0"/>
        <v>15.06.2023</v>
      </c>
      <c r="AR18" s="82">
        <f t="shared" si="1"/>
        <v>0</v>
      </c>
      <c r="AT18" s="3" t="str">
        <f t="shared" si="2"/>
        <v>15.10.2023</v>
      </c>
      <c r="AU18" s="82">
        <f t="shared" si="3"/>
        <v>0</v>
      </c>
      <c r="AW18" s="3" t="str">
        <f t="shared" si="4"/>
        <v>15.11.2023</v>
      </c>
      <c r="AX18" s="82">
        <f t="shared" si="5"/>
        <v>0</v>
      </c>
      <c r="AZ18" s="3" t="str">
        <f t="shared" si="6"/>
        <v>15.12.2023</v>
      </c>
      <c r="BA18" s="82">
        <f t="shared" si="7"/>
        <v>0</v>
      </c>
    </row>
    <row r="19" spans="2:53" x14ac:dyDescent="0.25">
      <c r="B19" s="3" t="str">
        <f>CONCATENATE(Техничка!B20,Техничка!C20,Техничка!D20)</f>
        <v>16.01.2023</v>
      </c>
      <c r="C19" s="82" t="str">
        <f>IF(AND((IF(SUMIFS(cb_curr!$E:$E,cb_curr!$A:$A,B19,cb_curr!$B:$B,"EUR")&lt;&gt;0,1,0)=0),(OR(WEEKDAY(B19,2)=7,WEEKDAY(B19,2)=1))),C18,((IF(AND(D19=0,D20=0,D21=0,D22=0,D23=0,D24=0,D25=0,D26=0,D27=0,D28=0),"-",(IF((SUMIFS(cb_curr!$E:$E,cb_curr!$A:$A,B19,cb_curr!$B:$B,"EUR"))=0,C18,(SUMIFS(cb_curr!$E:$E,cb_curr!$A:$A,B19,cb_curr!$B:$B,"EUR"))))))))</f>
        <v>-</v>
      </c>
      <c r="D19" s="165">
        <f>SUMIFS(cb_curr!$E:$E,cb_curr!$A:$A,B19,cb_curr!$B:$B,"EUR")</f>
        <v>0</v>
      </c>
      <c r="E19" s="3" t="str">
        <f>CONCATENATE(Техничка!O20,Техничка!P20,Техничка!Q20)</f>
        <v>16.02.2023</v>
      </c>
      <c r="F19" s="82" t="str">
        <f>IF(AND((IF(SUMIFS(cb_curr!$E:$E,cb_curr!$A:$A,E19,cb_curr!$B:$B,"EUR")&lt;&gt;0,1,0)=0),(OR(WEEKDAY(E19,2)=7,WEEKDAY(E19,2)=1))),F18,((IF(AND(G19=0,G20=0,G21=0,G22=0,G23=0,G24=0,G25=0,G26=0,G27=0,G28=0),"-",(IF((SUMIFS(cb_curr!$E:$E,cb_curr!$A:$A,E19,cb_curr!$B:$B,"EUR"))=0,F18,(SUMIFS(cb_curr!$E:$E,cb_curr!$A:$A,E19,cb_curr!$B:$B,"EUR"))))))))</f>
        <v>-</v>
      </c>
      <c r="G19" s="165">
        <f>SUMIFS(cb_curr!$E:$E,cb_curr!$A:$A,E19,cb_curr!$B:$B,"EUR")</f>
        <v>0</v>
      </c>
      <c r="H19" s="3" t="str">
        <f>CONCATENATE(Техничка!S20,Техничка!T20,Техничка!U20)</f>
        <v>16.03.2023</v>
      </c>
      <c r="I19" s="82" t="str">
        <f>IF(AND((IF(SUMIFS(cb_curr!$E:$E,cb_curr!$A:$A,H19,cb_curr!$B:$B,"EUR")&lt;&gt;0,1,0)=0),(OR(WEEKDAY(H19,2)=7,WEEKDAY(H19,2)=1))),I18,((IF(AND(J19=0,J20=0,J21=0,J22=0,J23=0,J24=0,J25=0,J26=0,J27=0,J28=0),"-",(IF((SUMIFS(cb_curr!$E:$E,cb_curr!$A:$A,H19,cb_curr!$B:$B,"EUR"))=0,I18,(SUMIFS(cb_curr!$E:$E,cb_curr!$A:$A,H19,cb_curr!$B:$B,"EUR"))))))))</f>
        <v>-</v>
      </c>
      <c r="J19" s="165">
        <f>SUMIFS(cb_curr!$E:$E,cb_curr!$A:$A,H19,cb_curr!$B:$B,"EUR")</f>
        <v>0</v>
      </c>
      <c r="K19" s="3" t="str">
        <f>CONCATENATE(Техничка!W20,Техничка!X20,Техничка!Y20)</f>
        <v>16.04.2023</v>
      </c>
      <c r="L19" s="82" t="str">
        <f>IF(AND((IF(SUMIFS(cb_curr!$E:$E,cb_curr!$A:$A,K19,cb_curr!$B:$B,"EUR")&lt;&gt;0,1,0)=0),(OR(WEEKDAY(K19,2)=7,WEEKDAY(K19,2)=1))),L18,((IF(AND(M19=0,M20=0,M21=0,M22=0,M23=0,M24=0,M25=0,M26=0,M27=0,M28=0),"-",(IF((SUMIFS(cb_curr!$E:$E,cb_curr!$A:$A,K19,cb_curr!$B:$B,"EUR"))=0,L18,(SUMIFS(cb_curr!$E:$E,cb_curr!$A:$A,K19,cb_curr!$B:$B,"EUR"))))))))</f>
        <v>-</v>
      </c>
      <c r="M19" s="165">
        <f>SUMIFS(cb_curr!$E:$E,cb_curr!$A:$A,K19,cb_curr!$B:$B,"EUR")</f>
        <v>0</v>
      </c>
      <c r="N19" s="3" t="str">
        <f>CONCATENATE(Техничка!AA20,Техничка!AB20,Техничка!AC20)</f>
        <v>16.05.2023</v>
      </c>
      <c r="O19" s="82" t="str">
        <f>IF(AND((IF(SUMIFS(cb_curr!$E:$E,cb_curr!$A:$A,N19,cb_curr!$B:$B,"EUR")&lt;&gt;0,1,0)=0),(OR(WEEKDAY(N19,2)=7,WEEKDAY(N19,2)=1))),O18,((IF(AND(P19=0,P20=0,P21=0,P22=0,P23=0,P24=0,P25=0,P26=0,P27=0,P28=0),"-",(IF((SUMIFS(cb_curr!$E:$E,cb_curr!$A:$A,N19,cb_curr!$B:$B,"EUR"))=0,O18,(SUMIFS(cb_curr!$E:$E,cb_curr!$A:$A,N19,cb_curr!$B:$B,"EUR"))))))))</f>
        <v>-</v>
      </c>
      <c r="P19" s="165">
        <f>SUMIFS(cb_curr!$E:$E,cb_curr!$A:$A,N19,cb_curr!$B:$B,"EUR")</f>
        <v>0</v>
      </c>
      <c r="Q19" s="3" t="str">
        <f>CONCATENATE(Техничка!AE20,Техничка!AF20,Техничка!AG20)</f>
        <v>16.06.2023</v>
      </c>
      <c r="R19" s="82" t="str">
        <f>IF(AND((IF(SUMIFS(cb_curr!$E:$E,cb_curr!$A:$A,Q19,cb_curr!$B:$B,"EUR")&lt;&gt;0,1,0)=0),(OR(WEEKDAY(Q19,2)=7,WEEKDAY(Q19,2)=1))),R18,((IF(AND(S19=0,S20=0,S21=0,S22=0,S23=0,S24=0,S25=0,S26=0,S27=0,S28=0),"-",(IF((SUMIFS(cb_curr!$E:$E,cb_curr!$A:$A,Q19,cb_curr!$B:$B,"EUR"))=0,R18,(SUMIFS(cb_curr!$E:$E,cb_curr!$A:$A,Q19,cb_curr!$B:$B,"EUR"))))))))</f>
        <v>-</v>
      </c>
      <c r="S19" s="165">
        <f>SUMIFS(cb_curr!$E:$E,cb_curr!$A:$A,Q19,cb_curr!$B:$B,"EUR")</f>
        <v>0</v>
      </c>
      <c r="T19" s="3" t="str">
        <f>CONCATENATE(Техничка!AI20,Техничка!AJ20,Техничка!AK20)</f>
        <v>16.07.2023</v>
      </c>
      <c r="U19" s="82" t="str">
        <f>IF(AND((IF(SUMIFS(cb_curr!$E:$E,cb_curr!$A:$A,T19,cb_curr!$B:$B,"EUR")&lt;&gt;0,1,0)=0),(OR(WEEKDAY(T19,2)=7,WEEKDAY(T19,2)=1))),U18,((IF(AND(V19=0,V20=0,V21=0,V22=0,V23=0,V24=0,V25=0,V26=0,V27=0,V28=0),"-",(IF((SUMIFS(cb_curr!$E:$E,cb_curr!$A:$A,T19,cb_curr!$B:$B,"EUR"))=0,U18,(SUMIFS(cb_curr!$E:$E,cb_curr!$A:$A,T19,cb_curr!$B:$B,"EUR"))))))))</f>
        <v>-</v>
      </c>
      <c r="V19" s="165">
        <f>SUMIFS(cb_curr!$E:$E,cb_curr!$A:$A,T19,cb_curr!$B:$B,"EUR")</f>
        <v>0</v>
      </c>
      <c r="W19" s="3" t="str">
        <f>CONCATENATE(Техничка!AQ20,Техничка!AR20,Техничка!AS20)</f>
        <v>16.08.2023</v>
      </c>
      <c r="X19" s="82" t="str">
        <f>IF(AND((IF(SUMIFS(cb_curr!$E:$E,cb_curr!$A:$A,W19,cb_curr!$B:$B,"EUR")&lt;&gt;0,1,0)=0),(OR(WEEKDAY(W19,2)=7,WEEKDAY(W19,2)=1))),X18,((IF(AND(Y19=0,Y20=0,Y21=0,Y22=0,Y23=0,Y24=0,Y25=0,Y26=0,Y27=0,Y28=0),"-",(IF((SUMIFS(cb_curr!$E:$E,cb_curr!$A:$A,W19,cb_curr!$B:$B,"EUR"))=0,X18,(SUMIFS(cb_curr!$E:$E,cb_curr!$A:$A,W19,cb_curr!$B:$B,"EUR"))))))))</f>
        <v>-</v>
      </c>
      <c r="Y19" s="165">
        <f>SUMIFS(cb_curr!$E:$E,cb_curr!$A:$A,W19,cb_curr!$B:$B,"EUR")</f>
        <v>0</v>
      </c>
      <c r="Z19" s="3" t="str">
        <f>CONCATENATE(Техничка!AU20,Техничка!AV20,Техничка!AW20)</f>
        <v>16.09.2023</v>
      </c>
      <c r="AA19" s="82" t="str">
        <f>IF(AND((IF(SUMIFS(cb_curr!$E:$E,cb_curr!$A:$A,Z19,cb_curr!$B:$B,"EUR")&lt;&gt;0,1,0)=0),(OR(WEEKDAY(Z19,2)=7,WEEKDAY(Z19,2)=1))),AA18,((IF(AND(AB19=0,AB20=0,AB21=0,AB22=0,AB23=0,AB24=0,AB25=0,AB26=0,AB27=0,AB28=0),"-",(IF((SUMIFS(cb_curr!$E:$E,cb_curr!$A:$A,Z19,cb_curr!$B:$B,"EUR"))=0,AA18,(SUMIFS(cb_curr!$E:$E,cb_curr!$A:$A,Z19,cb_curr!$B:$B,"EUR"))))))))</f>
        <v>-</v>
      </c>
      <c r="AB19" s="165">
        <f>SUMIFS(cb_curr!$E:$E,cb_curr!$A:$A,Z19,cb_curr!$B:$B,"EUR")</f>
        <v>0</v>
      </c>
      <c r="AC19" s="3" t="str">
        <f>CONCATENATE(Техничка!AY20,Техничка!AZ20,Техничка!BA20)</f>
        <v>16.10.2023</v>
      </c>
      <c r="AD19" s="82" t="str">
        <f>IF(AND((IF(SUMIFS(cb_curr!$E:$E,cb_curr!$A:$A,AC19,cb_curr!$B:$B,"EUR")&lt;&gt;0,1,0)=0),(OR(WEEKDAY(AC19,2)=7,WEEKDAY(AC19,2)=1))),AD18,((IF(AND(AE19=0,AE20=0,AE21=0,AE22=0,AE23=0,AE24=0,AE25=0,AE26=0,AE27=0,AE28=0),"-",(IF((SUMIFS(cb_curr!$E:$E,cb_curr!$A:$A,AC19,cb_curr!$B:$B,"EUR"))=0,AD18,(SUMIFS(cb_curr!$E:$E,cb_curr!$A:$A,AC19,cb_curr!$B:$B,"EUR"))))))))</f>
        <v>-</v>
      </c>
      <c r="AE19" s="165">
        <f>SUMIFS(cb_curr!$E:$E,cb_curr!$A:$A,AC19,cb_curr!$B:$B,"EUR")</f>
        <v>0</v>
      </c>
      <c r="AF19" s="3" t="str">
        <f>CONCATENATE(Техничка!BC20,Техничка!BD20,Техничка!BE20)</f>
        <v>16.11.2023</v>
      </c>
      <c r="AG19" s="82" t="str">
        <f>IF(AND((IF(SUMIFS(cb_curr!$E:$E,cb_curr!$A:$A,AF19,cb_curr!$B:$B,"EUR")&lt;&gt;0,1,0)=0),(OR(WEEKDAY(AF19,2)=7,WEEKDAY(AF19,2)=1))),AG18,((IF(AND(AH19=0,AH20=0,AH21=0,AH22=0,AH23=0,AH24=0,AH25=0,AH26=0,AH27=0,AH28=0),"-",(IF((SUMIFS(cb_curr!$E:$E,cb_curr!$A:$A,AF19,cb_curr!$B:$B,"EUR"))=0,AG18,(SUMIFS(cb_curr!$E:$E,cb_curr!$A:$A,AF19,cb_curr!$B:$B,"EUR"))))))))</f>
        <v>-</v>
      </c>
      <c r="AH19" s="165">
        <f>SUMIFS(cb_curr!$E:$E,cb_curr!$A:$A,AF19,cb_curr!$B:$B,"EUR")</f>
        <v>0</v>
      </c>
      <c r="AI19" s="3" t="str">
        <f>CONCATENATE(Техничка!BG20,Техничка!BH20,Техничка!BI20)</f>
        <v>16.12.2023</v>
      </c>
      <c r="AJ19" s="82" t="str">
        <f>IF(AND((IF(SUMIFS(cb_curr!$E:$E,cb_curr!$A:$A,AI19,cb_curr!$B:$B,"EUR")&lt;&gt;0,1,0)=0),(OR(WEEKDAY(AI19,2)=7,WEEKDAY(AI19,2)=1))),AJ18,((IF(AND(AK19=0,AK20=0,AK21=0,AK22=0,AK23=0,AK24=0,AK25=0,AK26=0,AK27=0,AK28=0),"-",(IF((SUMIFS(cb_curr!$E:$E,cb_curr!$A:$A,AI19,cb_curr!$B:$B,"EUR"))=0,AJ18,(SUMIFS(cb_curr!$E:$E,cb_curr!$A:$A,AI19,cb_curr!$B:$B,"EUR"))))))))</f>
        <v>-</v>
      </c>
      <c r="AK19" s="165">
        <f>SUMIFS(cb_curr!$E:$E,cb_curr!$A:$A,AI19,cb_curr!$B:$B,"EUR")</f>
        <v>0</v>
      </c>
      <c r="AQ19" s="153" t="str">
        <f t="shared" si="0"/>
        <v>16.06.2023</v>
      </c>
      <c r="AR19" s="82">
        <f t="shared" si="1"/>
        <v>0</v>
      </c>
      <c r="AT19" s="3" t="str">
        <f t="shared" si="2"/>
        <v>16.10.2023</v>
      </c>
      <c r="AU19" s="82">
        <f t="shared" si="3"/>
        <v>0</v>
      </c>
      <c r="AW19" s="3" t="str">
        <f t="shared" si="4"/>
        <v>16.11.2023</v>
      </c>
      <c r="AX19" s="82">
        <f t="shared" si="5"/>
        <v>0</v>
      </c>
      <c r="AZ19" s="3" t="str">
        <f t="shared" si="6"/>
        <v>16.12.2023</v>
      </c>
      <c r="BA19" s="82">
        <f t="shared" si="7"/>
        <v>0</v>
      </c>
    </row>
    <row r="20" spans="2:53" x14ac:dyDescent="0.25">
      <c r="B20" s="3" t="str">
        <f>CONCATENATE(Техничка!B21,Техничка!C21,Техничка!D21)</f>
        <v>17.01.2023</v>
      </c>
      <c r="C20" s="82" t="str">
        <f>IF(AND((IF(SUMIFS(cb_curr!$E:$E,cb_curr!$A:$A,B20,cb_curr!$B:$B,"EUR")&lt;&gt;0,1,0)=0),(OR(WEEKDAY(B20,2)=7,WEEKDAY(B20,2)=1))),C19,((IF(AND(D20=0,D21=0,D22=0,D23=0,D24=0,D25=0,D26=0,D27=0,D28=0,D29=0),"-",(IF((SUMIFS(cb_curr!$E:$E,cb_curr!$A:$A,B20,cb_curr!$B:$B,"EUR"))=0,C19,(SUMIFS(cb_curr!$E:$E,cb_curr!$A:$A,B20,cb_curr!$B:$B,"EUR"))))))))</f>
        <v>-</v>
      </c>
      <c r="D20" s="165">
        <f>SUMIFS(cb_curr!$E:$E,cb_curr!$A:$A,B20,cb_curr!$B:$B,"EUR")</f>
        <v>0</v>
      </c>
      <c r="E20" s="3" t="str">
        <f>CONCATENATE(Техничка!O21,Техничка!P21,Техничка!Q21)</f>
        <v>17.02.2023</v>
      </c>
      <c r="F20" s="82" t="str">
        <f>IF(AND((IF(SUMIFS(cb_curr!$E:$E,cb_curr!$A:$A,E20,cb_curr!$B:$B,"EUR")&lt;&gt;0,1,0)=0),(OR(WEEKDAY(E20,2)=7,WEEKDAY(E20,2)=1))),F19,((IF(AND(G20=0,G21=0,G22=0,G23=0,G24=0,G25=0,G26=0,G27=0,G28=0,G29=0),"-",(IF((SUMIFS(cb_curr!$E:$E,cb_curr!$A:$A,E20,cb_curr!$B:$B,"EUR"))=0,F19,(SUMIFS(cb_curr!$E:$E,cb_curr!$A:$A,E20,cb_curr!$B:$B,"EUR"))))))))</f>
        <v>-</v>
      </c>
      <c r="G20" s="165">
        <f>SUMIFS(cb_curr!$E:$E,cb_curr!$A:$A,E20,cb_curr!$B:$B,"EUR")</f>
        <v>0</v>
      </c>
      <c r="H20" s="3" t="str">
        <f>CONCATENATE(Техничка!S21,Техничка!T21,Техничка!U21)</f>
        <v>17.03.2023</v>
      </c>
      <c r="I20" s="82" t="str">
        <f>IF(AND((IF(SUMIFS(cb_curr!$E:$E,cb_curr!$A:$A,H20,cb_curr!$B:$B,"EUR")&lt;&gt;0,1,0)=0),(OR(WEEKDAY(H20,2)=7,WEEKDAY(H20,2)=1))),I19,((IF(AND(J20=0,J21=0,J22=0,J23=0,J24=0,J25=0,J26=0,J27=0,J28=0,J29=0),"-",(IF((SUMIFS(cb_curr!$E:$E,cb_curr!$A:$A,H20,cb_curr!$B:$B,"EUR"))=0,I19,(SUMIFS(cb_curr!$E:$E,cb_curr!$A:$A,H20,cb_curr!$B:$B,"EUR"))))))))</f>
        <v>-</v>
      </c>
      <c r="J20" s="165">
        <f>SUMIFS(cb_curr!$E:$E,cb_curr!$A:$A,H20,cb_curr!$B:$B,"EUR")</f>
        <v>0</v>
      </c>
      <c r="K20" s="3" t="str">
        <f>CONCATENATE(Техничка!W21,Техничка!X21,Техничка!Y21)</f>
        <v>17.04.2023</v>
      </c>
      <c r="L20" s="82" t="str">
        <f>IF(AND((IF(SUMIFS(cb_curr!$E:$E,cb_curr!$A:$A,K20,cb_curr!$B:$B,"EUR")&lt;&gt;0,1,0)=0),(OR(WEEKDAY(K20,2)=7,WEEKDAY(K20,2)=1))),L19,((IF(AND(M20=0,M21=0,M22=0,M23=0,M24=0,M25=0,M26=0,M27=0,M28=0,M29=0),"-",(IF((SUMIFS(cb_curr!$E:$E,cb_curr!$A:$A,K20,cb_curr!$B:$B,"EUR"))=0,L19,(SUMIFS(cb_curr!$E:$E,cb_curr!$A:$A,K20,cb_curr!$B:$B,"EUR"))))))))</f>
        <v>-</v>
      </c>
      <c r="M20" s="165">
        <f>SUMIFS(cb_curr!$E:$E,cb_curr!$A:$A,K20,cb_curr!$B:$B,"EUR")</f>
        <v>0</v>
      </c>
      <c r="N20" s="3" t="str">
        <f>CONCATENATE(Техничка!AA21,Техничка!AB21,Техничка!AC21)</f>
        <v>17.05.2023</v>
      </c>
      <c r="O20" s="82" t="str">
        <f>IF(AND((IF(SUMIFS(cb_curr!$E:$E,cb_curr!$A:$A,N20,cb_curr!$B:$B,"EUR")&lt;&gt;0,1,0)=0),(OR(WEEKDAY(N20,2)=7,WEEKDAY(N20,2)=1))),O19,((IF(AND(P20=0,P21=0,P22=0,P23=0,P24=0,P25=0,P26=0,P27=0,P28=0,P29=0),"-",(IF((SUMIFS(cb_curr!$E:$E,cb_curr!$A:$A,N20,cb_curr!$B:$B,"EUR"))=0,O19,(SUMIFS(cb_curr!$E:$E,cb_curr!$A:$A,N20,cb_curr!$B:$B,"EUR"))))))))</f>
        <v>-</v>
      </c>
      <c r="P20" s="165">
        <f>SUMIFS(cb_curr!$E:$E,cb_curr!$A:$A,N20,cb_curr!$B:$B,"EUR")</f>
        <v>0</v>
      </c>
      <c r="Q20" s="3" t="str">
        <f>CONCATENATE(Техничка!AE21,Техничка!AF21,Техничка!AG21)</f>
        <v>17.06.2023</v>
      </c>
      <c r="R20" s="82" t="str">
        <f>IF(AND((IF(SUMIFS(cb_curr!$E:$E,cb_curr!$A:$A,Q20,cb_curr!$B:$B,"EUR")&lt;&gt;0,1,0)=0),(OR(WEEKDAY(Q20,2)=7,WEEKDAY(Q20,2)=1))),R19,((IF(AND(S20=0,S21=0,S22=0,S23=0,S24=0,S25=0,S26=0,S27=0,S28=0,S29=0),"-",(IF((SUMIFS(cb_curr!$E:$E,cb_curr!$A:$A,Q20,cb_curr!$B:$B,"EUR"))=0,R19,(SUMIFS(cb_curr!$E:$E,cb_curr!$A:$A,Q20,cb_curr!$B:$B,"EUR"))))))))</f>
        <v>-</v>
      </c>
      <c r="S20" s="165">
        <f>SUMIFS(cb_curr!$E:$E,cb_curr!$A:$A,Q20,cb_curr!$B:$B,"EUR")</f>
        <v>0</v>
      </c>
      <c r="T20" s="3" t="str">
        <f>CONCATENATE(Техничка!AI21,Техничка!AJ21,Техничка!AK21)</f>
        <v>17.07.2023</v>
      </c>
      <c r="U20" s="82" t="str">
        <f>IF(AND((IF(SUMIFS(cb_curr!$E:$E,cb_curr!$A:$A,T20,cb_curr!$B:$B,"EUR")&lt;&gt;0,1,0)=0),(OR(WEEKDAY(T20,2)=7,WEEKDAY(T20,2)=1))),U19,((IF(AND(V20=0,V21=0,V22=0,V23=0,V24=0,V25=0,V26=0,V27=0,V28=0,V29=0),"-",(IF((SUMIFS(cb_curr!$E:$E,cb_curr!$A:$A,T20,cb_curr!$B:$B,"EUR"))=0,U19,(SUMIFS(cb_curr!$E:$E,cb_curr!$A:$A,T20,cb_curr!$B:$B,"EUR"))))))))</f>
        <v>-</v>
      </c>
      <c r="V20" s="165">
        <f>SUMIFS(cb_curr!$E:$E,cb_curr!$A:$A,T20,cb_curr!$B:$B,"EUR")</f>
        <v>0</v>
      </c>
      <c r="W20" s="3" t="str">
        <f>CONCATENATE(Техничка!AQ21,Техничка!AR21,Техничка!AS21)</f>
        <v>17.08.2023</v>
      </c>
      <c r="X20" s="82" t="str">
        <f>IF(AND((IF(SUMIFS(cb_curr!$E:$E,cb_curr!$A:$A,W20,cb_curr!$B:$B,"EUR")&lt;&gt;0,1,0)=0),(OR(WEEKDAY(W20,2)=7,WEEKDAY(W20,2)=1))),X19,((IF(AND(Y20=0,Y21=0,Y22=0,Y23=0,Y24=0,Y25=0,Y26=0,Y27=0,Y28=0,Y29=0),"-",(IF((SUMIFS(cb_curr!$E:$E,cb_curr!$A:$A,W20,cb_curr!$B:$B,"EUR"))=0,X19,(SUMIFS(cb_curr!$E:$E,cb_curr!$A:$A,W20,cb_curr!$B:$B,"EUR"))))))))</f>
        <v>-</v>
      </c>
      <c r="Y20" s="165">
        <f>SUMIFS(cb_curr!$E:$E,cb_curr!$A:$A,W20,cb_curr!$B:$B,"EUR")</f>
        <v>0</v>
      </c>
      <c r="Z20" s="3" t="str">
        <f>CONCATENATE(Техничка!AU21,Техничка!AV21,Техничка!AW21)</f>
        <v>17.09.2023</v>
      </c>
      <c r="AA20" s="82" t="str">
        <f>IF(AND((IF(SUMIFS(cb_curr!$E:$E,cb_curr!$A:$A,Z20,cb_curr!$B:$B,"EUR")&lt;&gt;0,1,0)=0),(OR(WEEKDAY(Z20,2)=7,WEEKDAY(Z20,2)=1))),AA19,((IF(AND(AB20=0,AB21=0,AB22=0,AB23=0,AB24=0,AB25=0,AB26=0,AB27=0,AB28=0,AB29=0),"-",(IF((SUMIFS(cb_curr!$E:$E,cb_curr!$A:$A,Z20,cb_curr!$B:$B,"EUR"))=0,AA19,(SUMIFS(cb_curr!$E:$E,cb_curr!$A:$A,Z20,cb_curr!$B:$B,"EUR"))))))))</f>
        <v>-</v>
      </c>
      <c r="AB20" s="165">
        <f>SUMIFS(cb_curr!$E:$E,cb_curr!$A:$A,Z20,cb_curr!$B:$B,"EUR")</f>
        <v>0</v>
      </c>
      <c r="AC20" s="3" t="str">
        <f>CONCATENATE(Техничка!AY21,Техничка!AZ21,Техничка!BA21)</f>
        <v>17.10.2023</v>
      </c>
      <c r="AD20" s="82" t="str">
        <f>IF(AND((IF(SUMIFS(cb_curr!$E:$E,cb_curr!$A:$A,AC20,cb_curr!$B:$B,"EUR")&lt;&gt;0,1,0)=0),(OR(WEEKDAY(AC20,2)=7,WEEKDAY(AC20,2)=1))),AD19,((IF(AND(AE20=0,AE21=0,AE22=0,AE23=0,AE24=0,AE25=0,AE26=0,AE27=0,AE28=0,AE29=0),"-",(IF((SUMIFS(cb_curr!$E:$E,cb_curr!$A:$A,AC20,cb_curr!$B:$B,"EUR"))=0,AD19,(SUMIFS(cb_curr!$E:$E,cb_curr!$A:$A,AC20,cb_curr!$B:$B,"EUR"))))))))</f>
        <v>-</v>
      </c>
      <c r="AE20" s="165">
        <f>SUMIFS(cb_curr!$E:$E,cb_curr!$A:$A,AC20,cb_curr!$B:$B,"EUR")</f>
        <v>0</v>
      </c>
      <c r="AF20" s="3" t="str">
        <f>CONCATENATE(Техничка!BC21,Техничка!BD21,Техничка!BE21)</f>
        <v>17.11.2023</v>
      </c>
      <c r="AG20" s="82" t="str">
        <f>IF(AND((IF(SUMIFS(cb_curr!$E:$E,cb_curr!$A:$A,AF20,cb_curr!$B:$B,"EUR")&lt;&gt;0,1,0)=0),(OR(WEEKDAY(AF20,2)=7,WEEKDAY(AF20,2)=1))),AG19,((IF(AND(AH20=0,AH21=0,AH22=0,AH23=0,AH24=0,AH25=0,AH26=0,AH27=0,AH28=0,AH29=0),"-",(IF((SUMIFS(cb_curr!$E:$E,cb_curr!$A:$A,AF20,cb_curr!$B:$B,"EUR"))=0,AG19,(SUMIFS(cb_curr!$E:$E,cb_curr!$A:$A,AF20,cb_curr!$B:$B,"EUR"))))))))</f>
        <v>-</v>
      </c>
      <c r="AH20" s="165">
        <f>SUMIFS(cb_curr!$E:$E,cb_curr!$A:$A,AF20,cb_curr!$B:$B,"EUR")</f>
        <v>0</v>
      </c>
      <c r="AI20" s="3" t="str">
        <f>CONCATENATE(Техничка!BG21,Техничка!BH21,Техничка!BI21)</f>
        <v>17.12.2023</v>
      </c>
      <c r="AJ20" s="82" t="str">
        <f>IF(AND((IF(SUMIFS(cb_curr!$E:$E,cb_curr!$A:$A,AI20,cb_curr!$B:$B,"EUR")&lt;&gt;0,1,0)=0),(OR(WEEKDAY(AI20,2)=7,WEEKDAY(AI20,2)=1))),AJ19,((IF(AND(AK20=0,AK21=0,AK22=0,AK23=0,AK24=0,AK25=0,AK26=0,AK27=0,AK28=0,AK29=0),"-",(IF((SUMIFS(cb_curr!$E:$E,cb_curr!$A:$A,AI20,cb_curr!$B:$B,"EUR"))=0,AJ19,(SUMIFS(cb_curr!$E:$E,cb_curr!$A:$A,AI20,cb_curr!$B:$B,"EUR"))))))))</f>
        <v>-</v>
      </c>
      <c r="AK20" s="165">
        <f>SUMIFS(cb_curr!$E:$E,cb_curr!$A:$A,AI20,cb_curr!$B:$B,"EUR")</f>
        <v>0</v>
      </c>
      <c r="AQ20" s="153" t="str">
        <f t="shared" si="0"/>
        <v>17.06.2023</v>
      </c>
      <c r="AR20" s="82">
        <f t="shared" si="1"/>
        <v>0</v>
      </c>
      <c r="AT20" s="3" t="str">
        <f t="shared" si="2"/>
        <v>17.10.2023</v>
      </c>
      <c r="AU20" s="82">
        <f t="shared" si="3"/>
        <v>0</v>
      </c>
      <c r="AW20" s="3" t="str">
        <f t="shared" si="4"/>
        <v>17.11.2023</v>
      </c>
      <c r="AX20" s="82">
        <f t="shared" si="5"/>
        <v>0</v>
      </c>
      <c r="AZ20" s="3" t="str">
        <f t="shared" si="6"/>
        <v>17.12.2023</v>
      </c>
      <c r="BA20" s="82">
        <f t="shared" si="7"/>
        <v>0</v>
      </c>
    </row>
    <row r="21" spans="2:53" x14ac:dyDescent="0.25">
      <c r="B21" s="3" t="str">
        <f>CONCATENATE(Техничка!B22,Техничка!C22,Техничка!D22)</f>
        <v>18.01.2023</v>
      </c>
      <c r="C21" s="82" t="str">
        <f>IF(AND((IF(SUMIFS(cb_curr!$E:$E,cb_curr!$A:$A,B21,cb_curr!$B:$B,"EUR")&lt;&gt;0,1,0)=0),(OR(WEEKDAY(B21,2)=7,WEEKDAY(B21,2)=1))),C20,((IF(AND(D21=0,D22=0,D23=0,D24=0,D25=0,D26=0,D27=0,D28=0,D29=0,D30=0),"-",(IF((SUMIFS(cb_curr!$E:$E,cb_curr!$A:$A,B21,cb_curr!$B:$B,"EUR"))=0,C20,(SUMIFS(cb_curr!$E:$E,cb_curr!$A:$A,B21,cb_curr!$B:$B,"EUR"))))))))</f>
        <v>-</v>
      </c>
      <c r="D21" s="165">
        <f>SUMIFS(cb_curr!$E:$E,cb_curr!$A:$A,B21,cb_curr!$B:$B,"EUR")</f>
        <v>0</v>
      </c>
      <c r="E21" s="3" t="str">
        <f>CONCATENATE(Техничка!O22,Техничка!P22,Техничка!Q22)</f>
        <v>18.02.2023</v>
      </c>
      <c r="F21" s="82" t="str">
        <f>IF(AND((IF(SUMIFS(cb_curr!$E:$E,cb_curr!$A:$A,E21,cb_curr!$B:$B,"EUR")&lt;&gt;0,1,0)=0),(OR(WEEKDAY(E21,2)=7,WEEKDAY(E21,2)=1))),F20,((IF(AND(G21=0,G22=0,G23=0,G24=0,G25=0,G26=0,G27=0,G28=0,G29=0,G30=0),"-",(IF((SUMIFS(cb_curr!$E:$E,cb_curr!$A:$A,E21,cb_curr!$B:$B,"EUR"))=0,F20,(SUMIFS(cb_curr!$E:$E,cb_curr!$A:$A,E21,cb_curr!$B:$B,"EUR"))))))))</f>
        <v>-</v>
      </c>
      <c r="G21" s="165">
        <f>SUMIFS(cb_curr!$E:$E,cb_curr!$A:$A,E21,cb_curr!$B:$B,"EUR")</f>
        <v>0</v>
      </c>
      <c r="H21" s="3" t="str">
        <f>CONCATENATE(Техничка!S22,Техничка!T22,Техничка!U22)</f>
        <v>18.03.2023</v>
      </c>
      <c r="I21" s="82" t="str">
        <f>IF(AND((IF(SUMIFS(cb_curr!$E:$E,cb_curr!$A:$A,H21,cb_curr!$B:$B,"EUR")&lt;&gt;0,1,0)=0),(OR(WEEKDAY(H21,2)=7,WEEKDAY(H21,2)=1))),I20,((IF(AND(J21=0,J22=0,J23=0,J24=0,J25=0,J26=0,J27=0,J28=0,J29=0,J30=0),"-",(IF((SUMIFS(cb_curr!$E:$E,cb_curr!$A:$A,H21,cb_curr!$B:$B,"EUR"))=0,I20,(SUMIFS(cb_curr!$E:$E,cb_curr!$A:$A,H21,cb_curr!$B:$B,"EUR"))))))))</f>
        <v>-</v>
      </c>
      <c r="J21" s="165">
        <f>SUMIFS(cb_curr!$E:$E,cb_curr!$A:$A,H21,cb_curr!$B:$B,"EUR")</f>
        <v>0</v>
      </c>
      <c r="K21" s="3" t="str">
        <f>CONCATENATE(Техничка!W22,Техничка!X22,Техничка!Y22)</f>
        <v>18.04.2023</v>
      </c>
      <c r="L21" s="82" t="str">
        <f>IF(AND((IF(SUMIFS(cb_curr!$E:$E,cb_curr!$A:$A,K21,cb_curr!$B:$B,"EUR")&lt;&gt;0,1,0)=0),(OR(WEEKDAY(K21,2)=7,WEEKDAY(K21,2)=1))),L20,((IF(AND(M21=0,M22=0,M23=0,M24=0,M25=0,M26=0,M27=0,M28=0,M29=0,M30=0),"-",(IF((SUMIFS(cb_curr!$E:$E,cb_curr!$A:$A,K21,cb_curr!$B:$B,"EUR"))=0,L20,(SUMIFS(cb_curr!$E:$E,cb_curr!$A:$A,K21,cb_curr!$B:$B,"EUR"))))))))</f>
        <v>-</v>
      </c>
      <c r="M21" s="165">
        <f>SUMIFS(cb_curr!$E:$E,cb_curr!$A:$A,K21,cb_curr!$B:$B,"EUR")</f>
        <v>0</v>
      </c>
      <c r="N21" s="3" t="str">
        <f>CONCATENATE(Техничка!AA22,Техничка!AB22,Техничка!AC22)</f>
        <v>18.05.2023</v>
      </c>
      <c r="O21" s="82" t="str">
        <f>IF(AND((IF(SUMIFS(cb_curr!$E:$E,cb_curr!$A:$A,N21,cb_curr!$B:$B,"EUR")&lt;&gt;0,1,0)=0),(OR(WEEKDAY(N21,2)=7,WEEKDAY(N21,2)=1))),O20,((IF(AND(P21=0,P22=0,P23=0,P24=0,P25=0,P26=0,P27=0,P28=0,P29=0,P30=0),"-",(IF((SUMIFS(cb_curr!$E:$E,cb_curr!$A:$A,N21,cb_curr!$B:$B,"EUR"))=0,O20,(SUMIFS(cb_curr!$E:$E,cb_curr!$A:$A,N21,cb_curr!$B:$B,"EUR"))))))))</f>
        <v>-</v>
      </c>
      <c r="P21" s="165">
        <f>SUMIFS(cb_curr!$E:$E,cb_curr!$A:$A,N21,cb_curr!$B:$B,"EUR")</f>
        <v>0</v>
      </c>
      <c r="Q21" s="3" t="str">
        <f>CONCATENATE(Техничка!AE22,Техничка!AF22,Техничка!AG22)</f>
        <v>18.06.2023</v>
      </c>
      <c r="R21" s="82" t="str">
        <f>IF(AND((IF(SUMIFS(cb_curr!$E:$E,cb_curr!$A:$A,Q21,cb_curr!$B:$B,"EUR")&lt;&gt;0,1,0)=0),(OR(WEEKDAY(Q21,2)=7,WEEKDAY(Q21,2)=1))),R20,((IF(AND(S21=0,S22=0,S23=0,S24=0,S25=0,S26=0,S27=0,S28=0,S29=0,S30=0),"-",(IF((SUMIFS(cb_curr!$E:$E,cb_curr!$A:$A,Q21,cb_curr!$B:$B,"EUR"))=0,R20,(SUMIFS(cb_curr!$E:$E,cb_curr!$A:$A,Q21,cb_curr!$B:$B,"EUR"))))))))</f>
        <v>-</v>
      </c>
      <c r="S21" s="165">
        <f>SUMIFS(cb_curr!$E:$E,cb_curr!$A:$A,Q21,cb_curr!$B:$B,"EUR")</f>
        <v>0</v>
      </c>
      <c r="T21" s="3" t="str">
        <f>CONCATENATE(Техничка!AI22,Техничка!AJ22,Техничка!AK22)</f>
        <v>18.07.2023</v>
      </c>
      <c r="U21" s="82" t="str">
        <f>IF(AND((IF(SUMIFS(cb_curr!$E:$E,cb_curr!$A:$A,T21,cb_curr!$B:$B,"EUR")&lt;&gt;0,1,0)=0),(OR(WEEKDAY(T21,2)=7,WEEKDAY(T21,2)=1))),U20,((IF(AND(V21=0,V22=0,V23=0,V24=0,V25=0,V26=0,V27=0,V28=0,V29=0,V30=0),"-",(IF((SUMIFS(cb_curr!$E:$E,cb_curr!$A:$A,T21,cb_curr!$B:$B,"EUR"))=0,U20,(SUMIFS(cb_curr!$E:$E,cb_curr!$A:$A,T21,cb_curr!$B:$B,"EUR"))))))))</f>
        <v>-</v>
      </c>
      <c r="V21" s="165">
        <f>SUMIFS(cb_curr!$E:$E,cb_curr!$A:$A,T21,cb_curr!$B:$B,"EUR")</f>
        <v>0</v>
      </c>
      <c r="W21" s="3" t="str">
        <f>CONCATENATE(Техничка!AQ22,Техничка!AR22,Техничка!AS22)</f>
        <v>18.08.2023</v>
      </c>
      <c r="X21" s="82" t="str">
        <f>IF(AND((IF(SUMIFS(cb_curr!$E:$E,cb_curr!$A:$A,W21,cb_curr!$B:$B,"EUR")&lt;&gt;0,1,0)=0),(OR(WEEKDAY(W21,2)=7,WEEKDAY(W21,2)=1))),X20,((IF(AND(Y21=0,Y22=0,Y23=0,Y24=0,Y25=0,Y26=0,Y27=0,Y28=0,Y29=0,Y30=0),"-",(IF((SUMIFS(cb_curr!$E:$E,cb_curr!$A:$A,W21,cb_curr!$B:$B,"EUR"))=0,X20,(SUMIFS(cb_curr!$E:$E,cb_curr!$A:$A,W21,cb_curr!$B:$B,"EUR"))))))))</f>
        <v>-</v>
      </c>
      <c r="Y21" s="165">
        <f>SUMIFS(cb_curr!$E:$E,cb_curr!$A:$A,W21,cb_curr!$B:$B,"EUR")</f>
        <v>0</v>
      </c>
      <c r="Z21" s="3" t="str">
        <f>CONCATENATE(Техничка!AU22,Техничка!AV22,Техничка!AW22)</f>
        <v>18.09.2023</v>
      </c>
      <c r="AA21" s="82" t="str">
        <f>IF(AND((IF(SUMIFS(cb_curr!$E:$E,cb_curr!$A:$A,Z21,cb_curr!$B:$B,"EUR")&lt;&gt;0,1,0)=0),(OR(WEEKDAY(Z21,2)=7,WEEKDAY(Z21,2)=1))),AA20,((IF(AND(AB21=0,AB22=0,AB23=0,AB24=0,AB25=0,AB26=0,AB27=0,AB28=0,AB29=0,AB30=0),"-",(IF((SUMIFS(cb_curr!$E:$E,cb_curr!$A:$A,Z21,cb_curr!$B:$B,"EUR"))=0,AA20,(SUMIFS(cb_curr!$E:$E,cb_curr!$A:$A,Z21,cb_curr!$B:$B,"EUR"))))))))</f>
        <v>-</v>
      </c>
      <c r="AB21" s="165">
        <f>SUMIFS(cb_curr!$E:$E,cb_curr!$A:$A,Z21,cb_curr!$B:$B,"EUR")</f>
        <v>0</v>
      </c>
      <c r="AC21" s="3" t="str">
        <f>CONCATENATE(Техничка!AY22,Техничка!AZ22,Техничка!BA22)</f>
        <v>18.10.2023</v>
      </c>
      <c r="AD21" s="82" t="str">
        <f>IF(AND((IF(SUMIFS(cb_curr!$E:$E,cb_curr!$A:$A,AC21,cb_curr!$B:$B,"EUR")&lt;&gt;0,1,0)=0),(OR(WEEKDAY(AC21,2)=7,WEEKDAY(AC21,2)=1))),AD20,((IF(AND(AE21=0,AE22=0,AE23=0,AE24=0,AE25=0,AE26=0,AE27=0,AE28=0,AE29=0,AE30=0),"-",(IF((SUMIFS(cb_curr!$E:$E,cb_curr!$A:$A,AC21,cb_curr!$B:$B,"EUR"))=0,AD20,(SUMIFS(cb_curr!$E:$E,cb_curr!$A:$A,AC21,cb_curr!$B:$B,"EUR"))))))))</f>
        <v>-</v>
      </c>
      <c r="AE21" s="165">
        <f>SUMIFS(cb_curr!$E:$E,cb_curr!$A:$A,AC21,cb_curr!$B:$B,"EUR")</f>
        <v>0</v>
      </c>
      <c r="AF21" s="3" t="str">
        <f>CONCATENATE(Техничка!BC22,Техничка!BD22,Техничка!BE22)</f>
        <v>18.11.2023</v>
      </c>
      <c r="AG21" s="82" t="str">
        <f>IF(AND((IF(SUMIFS(cb_curr!$E:$E,cb_curr!$A:$A,AF21,cb_curr!$B:$B,"EUR")&lt;&gt;0,1,0)=0),(OR(WEEKDAY(AF21,2)=7,WEEKDAY(AF21,2)=1))),AG20,((IF(AND(AH21=0,AH22=0,AH23=0,AH24=0,AH25=0,AH26=0,AH27=0,AH28=0,AH29=0,AH30=0),"-",(IF((SUMIFS(cb_curr!$E:$E,cb_curr!$A:$A,AF21,cb_curr!$B:$B,"EUR"))=0,AG20,(SUMIFS(cb_curr!$E:$E,cb_curr!$A:$A,AF21,cb_curr!$B:$B,"EUR"))))))))</f>
        <v>-</v>
      </c>
      <c r="AH21" s="165">
        <f>SUMIFS(cb_curr!$E:$E,cb_curr!$A:$A,AF21,cb_curr!$B:$B,"EUR")</f>
        <v>0</v>
      </c>
      <c r="AI21" s="3" t="str">
        <f>CONCATENATE(Техничка!BG22,Техничка!BH22,Техничка!BI22)</f>
        <v>18.12.2023</v>
      </c>
      <c r="AJ21" s="82" t="str">
        <f>IF(AND((IF(SUMIFS(cb_curr!$E:$E,cb_curr!$A:$A,AI21,cb_curr!$B:$B,"EUR")&lt;&gt;0,1,0)=0),(OR(WEEKDAY(AI21,2)=7,WEEKDAY(AI21,2)=1))),AJ20,((IF(AND(AK21=0,AK22=0,AK23=0,AK24=0,AK25=0,AK26=0,AK27=0,AK28=0,AK29=0,AK30=0),"-",(IF((SUMIFS(cb_curr!$E:$E,cb_curr!$A:$A,AI21,cb_curr!$B:$B,"EUR"))=0,AJ20,(SUMIFS(cb_curr!$E:$E,cb_curr!$A:$A,AI21,cb_curr!$B:$B,"EUR"))))))))</f>
        <v>-</v>
      </c>
      <c r="AK21" s="165">
        <f>SUMIFS(cb_curr!$E:$E,cb_curr!$A:$A,AI21,cb_curr!$B:$B,"EUR")</f>
        <v>0</v>
      </c>
      <c r="AQ21" s="153" t="str">
        <f t="shared" si="0"/>
        <v>18.06.2023</v>
      </c>
      <c r="AR21" s="82">
        <f t="shared" si="1"/>
        <v>0</v>
      </c>
      <c r="AT21" s="3" t="str">
        <f t="shared" si="2"/>
        <v>18.10.2023</v>
      </c>
      <c r="AU21" s="82">
        <f t="shared" si="3"/>
        <v>0</v>
      </c>
      <c r="AW21" s="3" t="str">
        <f t="shared" si="4"/>
        <v>18.11.2023</v>
      </c>
      <c r="AX21" s="82">
        <f t="shared" si="5"/>
        <v>0</v>
      </c>
      <c r="AZ21" s="3" t="str">
        <f t="shared" si="6"/>
        <v>18.12.2023</v>
      </c>
      <c r="BA21" s="82">
        <f t="shared" si="7"/>
        <v>0</v>
      </c>
    </row>
    <row r="22" spans="2:53" x14ac:dyDescent="0.25">
      <c r="B22" s="3" t="str">
        <f>CONCATENATE(Техничка!B23,Техничка!C23,Техничка!D23)</f>
        <v>19.01.2023</v>
      </c>
      <c r="C22" s="82" t="str">
        <f>IF(AND((IF(SUMIFS(cb_curr!$E:$E,cb_curr!$A:$A,B22,cb_curr!$B:$B,"EUR")&lt;&gt;0,1,0)=0),(OR(WEEKDAY(B22,2)=7,WEEKDAY(B22,2)=1))),C21,((IF(AND(D22=0,D23=0,D24=0,D25=0,D26=0,D27=0,D28=0,D29=0,D30=0,D31=0),"-",(IF((SUMIFS(cb_curr!$E:$E,cb_curr!$A:$A,B22,cb_curr!$B:$B,"EUR"))=0,C21,(SUMIFS(cb_curr!$E:$E,cb_curr!$A:$A,B22,cb_curr!$B:$B,"EUR"))))))))</f>
        <v>-</v>
      </c>
      <c r="D22" s="165">
        <f>SUMIFS(cb_curr!$E:$E,cb_curr!$A:$A,B22,cb_curr!$B:$B,"EUR")</f>
        <v>0</v>
      </c>
      <c r="E22" s="3" t="str">
        <f>CONCATENATE(Техничка!O23,Техничка!P23,Техничка!Q23)</f>
        <v>19.02.2023</v>
      </c>
      <c r="F22" s="82" t="str">
        <f>IF(AND((IF(SUMIFS(cb_curr!$E:$E,cb_curr!$A:$A,E22,cb_curr!$B:$B,"EUR")&lt;&gt;0,1,0)=0),(OR(WEEKDAY(E22,2)=7,WEEKDAY(E22,2)=1))),F21,((IF(AND(G22=0,G23=0,G24=0,G25=0,G26=0,G27=0,G28=0,G29=0,G30=0,G31=0),"-",(IF((SUMIFS(cb_curr!$E:$E,cb_curr!$A:$A,E22,cb_curr!$B:$B,"EUR"))=0,F21,(SUMIFS(cb_curr!$E:$E,cb_curr!$A:$A,E22,cb_curr!$B:$B,"EUR"))))))))</f>
        <v>-</v>
      </c>
      <c r="G22" s="165">
        <f>SUMIFS(cb_curr!$E:$E,cb_curr!$A:$A,E22,cb_curr!$B:$B,"EUR")</f>
        <v>0</v>
      </c>
      <c r="H22" s="3" t="str">
        <f>CONCATENATE(Техничка!S23,Техничка!T23,Техничка!U23)</f>
        <v>19.03.2023</v>
      </c>
      <c r="I22" s="82" t="str">
        <f>IF(AND((IF(SUMIFS(cb_curr!$E:$E,cb_curr!$A:$A,H22,cb_curr!$B:$B,"EUR")&lt;&gt;0,1,0)=0),(OR(WEEKDAY(H22,2)=7,WEEKDAY(H22,2)=1))),I21,((IF(AND(J22=0,J23=0,J24=0,J25=0,J26=0,J27=0,J28=0,J29=0,J30=0,J31=0),"-",(IF((SUMIFS(cb_curr!$E:$E,cb_curr!$A:$A,H22,cb_curr!$B:$B,"EUR"))=0,I21,(SUMIFS(cb_curr!$E:$E,cb_curr!$A:$A,H22,cb_curr!$B:$B,"EUR"))))))))</f>
        <v>-</v>
      </c>
      <c r="J22" s="165">
        <f>SUMIFS(cb_curr!$E:$E,cb_curr!$A:$A,H22,cb_curr!$B:$B,"EUR")</f>
        <v>0</v>
      </c>
      <c r="K22" s="3" t="str">
        <f>CONCATENATE(Техничка!W23,Техничка!X23,Техничка!Y23)</f>
        <v>19.04.2023</v>
      </c>
      <c r="L22" s="82" t="str">
        <f>IF(AND((IF(SUMIFS(cb_curr!$E:$E,cb_curr!$A:$A,K22,cb_curr!$B:$B,"EUR")&lt;&gt;0,1,0)=0),(OR(WEEKDAY(K22,2)=7,WEEKDAY(K22,2)=1))),L21,((IF(AND(M22=0,M23=0,M24=0,M25=0,M26=0,M27=0,M28=0,M29=0,M30=0,M31=0),"-",(IF((SUMIFS(cb_curr!$E:$E,cb_curr!$A:$A,K22,cb_curr!$B:$B,"EUR"))=0,L21,(SUMIFS(cb_curr!$E:$E,cb_curr!$A:$A,K22,cb_curr!$B:$B,"EUR"))))))))</f>
        <v>-</v>
      </c>
      <c r="M22" s="165">
        <f>SUMIFS(cb_curr!$E:$E,cb_curr!$A:$A,K22,cb_curr!$B:$B,"EUR")</f>
        <v>0</v>
      </c>
      <c r="N22" s="3" t="str">
        <f>CONCATENATE(Техничка!AA23,Техничка!AB23,Техничка!AC23)</f>
        <v>19.05.2023</v>
      </c>
      <c r="O22" s="82" t="str">
        <f>IF(AND((IF(SUMIFS(cb_curr!$E:$E,cb_curr!$A:$A,N22,cb_curr!$B:$B,"EUR")&lt;&gt;0,1,0)=0),(OR(WEEKDAY(N22,2)=7,WEEKDAY(N22,2)=1))),O21,((IF(AND(P22=0,P23=0,P24=0,P25=0,P26=0,P27=0,P28=0,P29=0,P30=0,P31=0),"-",(IF((SUMIFS(cb_curr!$E:$E,cb_curr!$A:$A,N22,cb_curr!$B:$B,"EUR"))=0,O21,(SUMIFS(cb_curr!$E:$E,cb_curr!$A:$A,N22,cb_curr!$B:$B,"EUR"))))))))</f>
        <v>-</v>
      </c>
      <c r="P22" s="165">
        <f>SUMIFS(cb_curr!$E:$E,cb_curr!$A:$A,N22,cb_curr!$B:$B,"EUR")</f>
        <v>0</v>
      </c>
      <c r="Q22" s="3" t="str">
        <f>CONCATENATE(Техничка!AE23,Техничка!AF23,Техничка!AG23)</f>
        <v>19.06.2023</v>
      </c>
      <c r="R22" s="82" t="str">
        <f>IF(AND((IF(SUMIFS(cb_curr!$E:$E,cb_curr!$A:$A,Q22,cb_curr!$B:$B,"EUR")&lt;&gt;0,1,0)=0),(OR(WEEKDAY(Q22,2)=7,WEEKDAY(Q22,2)=1))),R21,((IF(AND(S22=0,S23=0,S24=0,S25=0,S26=0,S27=0,S28=0,S29=0,S30=0,S31=0),"-",(IF((SUMIFS(cb_curr!$E:$E,cb_curr!$A:$A,Q22,cb_curr!$B:$B,"EUR"))=0,R21,(SUMIFS(cb_curr!$E:$E,cb_curr!$A:$A,Q22,cb_curr!$B:$B,"EUR"))))))))</f>
        <v>-</v>
      </c>
      <c r="S22" s="165">
        <f>SUMIFS(cb_curr!$E:$E,cb_curr!$A:$A,Q22,cb_curr!$B:$B,"EUR")</f>
        <v>0</v>
      </c>
      <c r="T22" s="3" t="str">
        <f>CONCATENATE(Техничка!AI23,Техничка!AJ23,Техничка!AK23)</f>
        <v>19.07.2023</v>
      </c>
      <c r="U22" s="82" t="str">
        <f>IF(AND((IF(SUMIFS(cb_curr!$E:$E,cb_curr!$A:$A,T22,cb_curr!$B:$B,"EUR")&lt;&gt;0,1,0)=0),(OR(WEEKDAY(T22,2)=7,WEEKDAY(T22,2)=1))),U21,((IF(AND(V22=0,V23=0,V24=0,V25=0,V26=0,V27=0,V28=0,V29=0,V30=0,V31=0),"-",(IF((SUMIFS(cb_curr!$E:$E,cb_curr!$A:$A,T22,cb_curr!$B:$B,"EUR"))=0,U21,(SUMIFS(cb_curr!$E:$E,cb_curr!$A:$A,T22,cb_curr!$B:$B,"EUR"))))))))</f>
        <v>-</v>
      </c>
      <c r="V22" s="165">
        <f>SUMIFS(cb_curr!$E:$E,cb_curr!$A:$A,T22,cb_curr!$B:$B,"EUR")</f>
        <v>0</v>
      </c>
      <c r="W22" s="3" t="str">
        <f>CONCATENATE(Техничка!AQ23,Техничка!AR23,Техничка!AS23)</f>
        <v>19.08.2023</v>
      </c>
      <c r="X22" s="82" t="str">
        <f>IF(AND((IF(SUMIFS(cb_curr!$E:$E,cb_curr!$A:$A,W22,cb_curr!$B:$B,"EUR")&lt;&gt;0,1,0)=0),(OR(WEEKDAY(W22,2)=7,WEEKDAY(W22,2)=1))),X21,((IF(AND(Y22=0,Y23=0,Y24=0,Y25=0,Y26=0,Y27=0,Y28=0,Y29=0,Y30=0,Y31=0),"-",(IF((SUMIFS(cb_curr!$E:$E,cb_curr!$A:$A,W22,cb_curr!$B:$B,"EUR"))=0,X21,(SUMIFS(cb_curr!$E:$E,cb_curr!$A:$A,W22,cb_curr!$B:$B,"EUR"))))))))</f>
        <v>-</v>
      </c>
      <c r="Y22" s="165">
        <f>SUMIFS(cb_curr!$E:$E,cb_curr!$A:$A,W22,cb_curr!$B:$B,"EUR")</f>
        <v>0</v>
      </c>
      <c r="Z22" s="3" t="str">
        <f>CONCATENATE(Техничка!AU23,Техничка!AV23,Техничка!AW23)</f>
        <v>19.09.2023</v>
      </c>
      <c r="AA22" s="82" t="str">
        <f>IF(AND((IF(SUMIFS(cb_curr!$E:$E,cb_curr!$A:$A,Z22,cb_curr!$B:$B,"EUR")&lt;&gt;0,1,0)=0),(OR(WEEKDAY(Z22,2)=7,WEEKDAY(Z22,2)=1))),AA21,((IF(AND(AB22=0,AB23=0,AB24=0,AB25=0,AB26=0,AB27=0,AB28=0,AB29=0,AB30=0,AB31=0),"-",(IF((SUMIFS(cb_curr!$E:$E,cb_curr!$A:$A,Z22,cb_curr!$B:$B,"EUR"))=0,AA21,(SUMIFS(cb_curr!$E:$E,cb_curr!$A:$A,Z22,cb_curr!$B:$B,"EUR"))))))))</f>
        <v>-</v>
      </c>
      <c r="AB22" s="165">
        <f>SUMIFS(cb_curr!$E:$E,cb_curr!$A:$A,Z22,cb_curr!$B:$B,"EUR")</f>
        <v>0</v>
      </c>
      <c r="AC22" s="3" t="str">
        <f>CONCATENATE(Техничка!AY23,Техничка!AZ23,Техничка!BA23)</f>
        <v>19.10.2023</v>
      </c>
      <c r="AD22" s="82" t="str">
        <f>IF(AND((IF(SUMIFS(cb_curr!$E:$E,cb_curr!$A:$A,AC22,cb_curr!$B:$B,"EUR")&lt;&gt;0,1,0)=0),(OR(WEEKDAY(AC22,2)=7,WEEKDAY(AC22,2)=1))),AD21,((IF(AND(AE22=0,AE23=0,AE24=0,AE25=0,AE26=0,AE27=0,AE28=0,AE29=0,AE30=0,AE31=0),"-",(IF((SUMIFS(cb_curr!$E:$E,cb_curr!$A:$A,AC22,cb_curr!$B:$B,"EUR"))=0,AD21,(SUMIFS(cb_curr!$E:$E,cb_curr!$A:$A,AC22,cb_curr!$B:$B,"EUR"))))))))</f>
        <v>-</v>
      </c>
      <c r="AE22" s="165">
        <f>SUMIFS(cb_curr!$E:$E,cb_curr!$A:$A,AC22,cb_curr!$B:$B,"EUR")</f>
        <v>0</v>
      </c>
      <c r="AF22" s="3" t="str">
        <f>CONCATENATE(Техничка!BC23,Техничка!BD23,Техничка!BE23)</f>
        <v>19.11.2023</v>
      </c>
      <c r="AG22" s="82" t="str">
        <f>IF(AND((IF(SUMIFS(cb_curr!$E:$E,cb_curr!$A:$A,AF22,cb_curr!$B:$B,"EUR")&lt;&gt;0,1,0)=0),(OR(WEEKDAY(AF22,2)=7,WEEKDAY(AF22,2)=1))),AG21,((IF(AND(AH22=0,AH23=0,AH24=0,AH25=0,AH26=0,AH27=0,AH28=0,AH29=0,AH30=0,AH31=0),"-",(IF((SUMIFS(cb_curr!$E:$E,cb_curr!$A:$A,AF22,cb_curr!$B:$B,"EUR"))=0,AG21,(SUMIFS(cb_curr!$E:$E,cb_curr!$A:$A,AF22,cb_curr!$B:$B,"EUR"))))))))</f>
        <v>-</v>
      </c>
      <c r="AH22" s="165">
        <f>SUMIFS(cb_curr!$E:$E,cb_curr!$A:$A,AF22,cb_curr!$B:$B,"EUR")</f>
        <v>0</v>
      </c>
      <c r="AI22" s="3" t="str">
        <f>CONCATENATE(Техничка!BG23,Техничка!BH23,Техничка!BI23)</f>
        <v>19.12.2023</v>
      </c>
      <c r="AJ22" s="82" t="str">
        <f>IF(AND((IF(SUMIFS(cb_curr!$E:$E,cb_curr!$A:$A,AI22,cb_curr!$B:$B,"EUR")&lt;&gt;0,1,0)=0),(OR(WEEKDAY(AI22,2)=7,WEEKDAY(AI22,2)=1))),AJ21,((IF(AND(AK22=0,AK23=0,AK24=0,AK25=0,AK26=0,AK27=0,AK28=0,AK29=0,AK30=0,AK31=0),"-",(IF((SUMIFS(cb_curr!$E:$E,cb_curr!$A:$A,AI22,cb_curr!$B:$B,"EUR"))=0,AJ21,(SUMIFS(cb_curr!$E:$E,cb_curr!$A:$A,AI22,cb_curr!$B:$B,"EUR"))))))))</f>
        <v>-</v>
      </c>
      <c r="AK22" s="165">
        <f>SUMIFS(cb_curr!$E:$E,cb_curr!$A:$A,AI22,cb_curr!$B:$B,"EUR")</f>
        <v>0</v>
      </c>
      <c r="AQ22" s="153" t="str">
        <f t="shared" si="0"/>
        <v>19.06.2023</v>
      </c>
      <c r="AR22" s="82">
        <f t="shared" si="1"/>
        <v>0</v>
      </c>
      <c r="AT22" s="3" t="str">
        <f t="shared" si="2"/>
        <v>19.10.2023</v>
      </c>
      <c r="AU22" s="82">
        <f t="shared" si="3"/>
        <v>0</v>
      </c>
      <c r="AW22" s="3" t="str">
        <f t="shared" si="4"/>
        <v>19.11.2023</v>
      </c>
      <c r="AX22" s="82">
        <f t="shared" si="5"/>
        <v>0</v>
      </c>
      <c r="AZ22" s="3" t="str">
        <f t="shared" si="6"/>
        <v>19.12.2023</v>
      </c>
      <c r="BA22" s="82">
        <f t="shared" si="7"/>
        <v>0</v>
      </c>
    </row>
    <row r="23" spans="2:53" x14ac:dyDescent="0.25">
      <c r="B23" s="3" t="str">
        <f>CONCATENATE(Техничка!B24,Техничка!C24,Техничка!D24)</f>
        <v>20.01.2023</v>
      </c>
      <c r="C23" s="82" t="str">
        <f>IF(AND((IF(SUMIFS(cb_curr!$E:$E,cb_curr!$A:$A,B23,cb_curr!$B:$B,"EUR")&lt;&gt;0,1,0)=0),(OR(WEEKDAY(B23,2)=7,WEEKDAY(B23,2)=1))),C22,((IF(AND(D23=0,D24=0,D25=0,D26=0,D27=0,D28=0,D29=0,D30=0,D31=0,D32=0),"-",(IF((SUMIFS(cb_curr!$E:$E,cb_curr!$A:$A,B23,cb_curr!$B:$B,"EUR"))=0,C22,(SUMIFS(cb_curr!$E:$E,cb_curr!$A:$A,B23,cb_curr!$B:$B,"EUR"))))))))</f>
        <v>-</v>
      </c>
      <c r="D23" s="165">
        <f>SUMIFS(cb_curr!$E:$E,cb_curr!$A:$A,B23,cb_curr!$B:$B,"EUR")</f>
        <v>0</v>
      </c>
      <c r="E23" s="3" t="str">
        <f>CONCATENATE(Техничка!O24,Техничка!P24,Техничка!Q24)</f>
        <v>20.02.2023</v>
      </c>
      <c r="F23" s="82" t="str">
        <f>IF(AND((IF(SUMIFS(cb_curr!$E:$E,cb_curr!$A:$A,E23,cb_curr!$B:$B,"EUR")&lt;&gt;0,1,0)=0),(OR(WEEKDAY(E23,2)=7,WEEKDAY(E23,2)=1))),F22,((IF(AND(G23=0,G24=0,G25=0,G26=0,G27=0,G28=0,G29=0,G30=0,G31=0,G32=0),"-",(IF((SUMIFS(cb_curr!$E:$E,cb_curr!$A:$A,E23,cb_curr!$B:$B,"EUR"))=0,F22,(SUMIFS(cb_curr!$E:$E,cb_curr!$A:$A,E23,cb_curr!$B:$B,"EUR"))))))))</f>
        <v>-</v>
      </c>
      <c r="G23" s="165">
        <f>SUMIFS(cb_curr!$E:$E,cb_curr!$A:$A,E23,cb_curr!$B:$B,"EUR")</f>
        <v>0</v>
      </c>
      <c r="H23" s="3" t="str">
        <f>CONCATENATE(Техничка!S24,Техничка!T24,Техничка!U24)</f>
        <v>20.03.2023</v>
      </c>
      <c r="I23" s="82" t="str">
        <f>IF(AND((IF(SUMIFS(cb_curr!$E:$E,cb_curr!$A:$A,H23,cb_curr!$B:$B,"EUR")&lt;&gt;0,1,0)=0),(OR(WEEKDAY(H23,2)=7,WEEKDAY(H23,2)=1))),I22,((IF(AND(J23=0,J24=0,J25=0,J26=0,J27=0,J28=0,J29=0,J30=0,J31=0,J32=0),"-",(IF((SUMIFS(cb_curr!$E:$E,cb_curr!$A:$A,H23,cb_curr!$B:$B,"EUR"))=0,I22,(SUMIFS(cb_curr!$E:$E,cb_curr!$A:$A,H23,cb_curr!$B:$B,"EUR"))))))))</f>
        <v>-</v>
      </c>
      <c r="J23" s="165">
        <f>SUMIFS(cb_curr!$E:$E,cb_curr!$A:$A,H23,cb_curr!$B:$B,"EUR")</f>
        <v>0</v>
      </c>
      <c r="K23" s="3" t="str">
        <f>CONCATENATE(Техничка!W24,Техничка!X24,Техничка!Y24)</f>
        <v>20.04.2023</v>
      </c>
      <c r="L23" s="82" t="str">
        <f>IF(AND((IF(SUMIFS(cb_curr!$E:$E,cb_curr!$A:$A,K23,cb_curr!$B:$B,"EUR")&lt;&gt;0,1,0)=0),(OR(WEEKDAY(K23,2)=7,WEEKDAY(K23,2)=1))),L22,((IF(AND(M23=0,M24=0,M25=0,M26=0,M27=0,M28=0,M29=0,M30=0,M31=0,M32=0),"-",(IF((SUMIFS(cb_curr!$E:$E,cb_curr!$A:$A,K23,cb_curr!$B:$B,"EUR"))=0,L22,(SUMIFS(cb_curr!$E:$E,cb_curr!$A:$A,K23,cb_curr!$B:$B,"EUR"))))))))</f>
        <v>-</v>
      </c>
      <c r="M23" s="165">
        <f>SUMIFS(cb_curr!$E:$E,cb_curr!$A:$A,K23,cb_curr!$B:$B,"EUR")</f>
        <v>0</v>
      </c>
      <c r="N23" s="3" t="str">
        <f>CONCATENATE(Техничка!AA24,Техничка!AB24,Техничка!AC24)</f>
        <v>20.05.2023</v>
      </c>
      <c r="O23" s="82" t="str">
        <f>IF(AND((IF(SUMIFS(cb_curr!$E:$E,cb_curr!$A:$A,N23,cb_curr!$B:$B,"EUR")&lt;&gt;0,1,0)=0),(OR(WEEKDAY(N23,2)=7,WEEKDAY(N23,2)=1))),O22,((IF(AND(P23=0,P24=0,P25=0,P26=0,P27=0,P28=0,P29=0,P30=0,P31=0,P32=0),"-",(IF((SUMIFS(cb_curr!$E:$E,cb_curr!$A:$A,N23,cb_curr!$B:$B,"EUR"))=0,O22,(SUMIFS(cb_curr!$E:$E,cb_curr!$A:$A,N23,cb_curr!$B:$B,"EUR"))))))))</f>
        <v>-</v>
      </c>
      <c r="P23" s="165">
        <f>SUMIFS(cb_curr!$E:$E,cb_curr!$A:$A,N23,cb_curr!$B:$B,"EUR")</f>
        <v>0</v>
      </c>
      <c r="Q23" s="3" t="str">
        <f>CONCATENATE(Техничка!AE24,Техничка!AF24,Техничка!AG24)</f>
        <v>20.06.2023</v>
      </c>
      <c r="R23" s="82" t="str">
        <f>IF(AND((IF(SUMIFS(cb_curr!$E:$E,cb_curr!$A:$A,Q23,cb_curr!$B:$B,"EUR")&lt;&gt;0,1,0)=0),(OR(WEEKDAY(Q23,2)=7,WEEKDAY(Q23,2)=1))),R22,((IF(AND(S23=0,S24=0,S25=0,S26=0,S27=0,S28=0,S29=0,S30=0,S31=0,S32=0),"-",(IF((SUMIFS(cb_curr!$E:$E,cb_curr!$A:$A,Q23,cb_curr!$B:$B,"EUR"))=0,R22,(SUMIFS(cb_curr!$E:$E,cb_curr!$A:$A,Q23,cb_curr!$B:$B,"EUR"))))))))</f>
        <v>-</v>
      </c>
      <c r="S23" s="165">
        <f>SUMIFS(cb_curr!$E:$E,cb_curr!$A:$A,Q23,cb_curr!$B:$B,"EUR")</f>
        <v>0</v>
      </c>
      <c r="T23" s="3" t="str">
        <f>CONCATENATE(Техничка!AI24,Техничка!AJ24,Техничка!AK24)</f>
        <v>20.07.2023</v>
      </c>
      <c r="U23" s="82" t="str">
        <f>IF(AND((IF(SUMIFS(cb_curr!$E:$E,cb_curr!$A:$A,T23,cb_curr!$B:$B,"EUR")&lt;&gt;0,1,0)=0),(OR(WEEKDAY(T23,2)=7,WEEKDAY(T23,2)=1))),U22,((IF(AND(V23=0,V24=0,V25=0,V26=0,V27=0,V28=0,V29=0,V30=0,V31=0,V32=0),"-",(IF((SUMIFS(cb_curr!$E:$E,cb_curr!$A:$A,T23,cb_curr!$B:$B,"EUR"))=0,U22,(SUMIFS(cb_curr!$E:$E,cb_curr!$A:$A,T23,cb_curr!$B:$B,"EUR"))))))))</f>
        <v>-</v>
      </c>
      <c r="V23" s="165">
        <f>SUMIFS(cb_curr!$E:$E,cb_curr!$A:$A,T23,cb_curr!$B:$B,"EUR")</f>
        <v>0</v>
      </c>
      <c r="W23" s="3" t="str">
        <f>CONCATENATE(Техничка!AQ24,Техничка!AR24,Техничка!AS24)</f>
        <v>20.08.2023</v>
      </c>
      <c r="X23" s="82" t="str">
        <f>IF(AND((IF(SUMIFS(cb_curr!$E:$E,cb_curr!$A:$A,W23,cb_curr!$B:$B,"EUR")&lt;&gt;0,1,0)=0),(OR(WEEKDAY(W23,2)=7,WEEKDAY(W23,2)=1))),X22,((IF(AND(Y23=0,Y24=0,Y25=0,Y26=0,Y27=0,Y28=0,Y29=0,Y30=0,Y31=0,Y32=0),"-",(IF((SUMIFS(cb_curr!$E:$E,cb_curr!$A:$A,W23,cb_curr!$B:$B,"EUR"))=0,X22,(SUMIFS(cb_curr!$E:$E,cb_curr!$A:$A,W23,cb_curr!$B:$B,"EUR"))))))))</f>
        <v>-</v>
      </c>
      <c r="Y23" s="165">
        <f>SUMIFS(cb_curr!$E:$E,cb_curr!$A:$A,W23,cb_curr!$B:$B,"EUR")</f>
        <v>0</v>
      </c>
      <c r="Z23" s="3" t="str">
        <f>CONCATENATE(Техничка!AU24,Техничка!AV24,Техничка!AW24)</f>
        <v>20.09.2023</v>
      </c>
      <c r="AA23" s="82" t="str">
        <f>IF(AND((IF(SUMIFS(cb_curr!$E:$E,cb_curr!$A:$A,Z23,cb_curr!$B:$B,"EUR")&lt;&gt;0,1,0)=0),(OR(WEEKDAY(Z23,2)=7,WEEKDAY(Z23,2)=1))),AA22,((IF(AND(AB23=0,AB24=0,AB25=0,AB26=0,AB27=0,AB28=0,AB29=0,AB30=0,AB31=0,AB32=0),"-",(IF((SUMIFS(cb_curr!$E:$E,cb_curr!$A:$A,Z23,cb_curr!$B:$B,"EUR"))=0,AA22,(SUMIFS(cb_curr!$E:$E,cb_curr!$A:$A,Z23,cb_curr!$B:$B,"EUR"))))))))</f>
        <v>-</v>
      </c>
      <c r="AB23" s="165">
        <f>SUMIFS(cb_curr!$E:$E,cb_curr!$A:$A,Z23,cb_curr!$B:$B,"EUR")</f>
        <v>0</v>
      </c>
      <c r="AC23" s="3" t="str">
        <f>CONCATENATE(Техничка!AY24,Техничка!AZ24,Техничка!BA24)</f>
        <v>20.10.2023</v>
      </c>
      <c r="AD23" s="82" t="str">
        <f>IF(AND((IF(SUMIFS(cb_curr!$E:$E,cb_curr!$A:$A,AC23,cb_curr!$B:$B,"EUR")&lt;&gt;0,1,0)=0),(OR(WEEKDAY(AC23,2)=7,WEEKDAY(AC23,2)=1))),AD22,((IF(AND(AE23=0,AE24=0,AE25=0,AE26=0,AE27=0,AE28=0,AE29=0,AE30=0,AE31=0,AE32=0),"-",(IF((SUMIFS(cb_curr!$E:$E,cb_curr!$A:$A,AC23,cb_curr!$B:$B,"EUR"))=0,AD22,(SUMIFS(cb_curr!$E:$E,cb_curr!$A:$A,AC23,cb_curr!$B:$B,"EUR"))))))))</f>
        <v>-</v>
      </c>
      <c r="AE23" s="165">
        <f>SUMIFS(cb_curr!$E:$E,cb_curr!$A:$A,AC23,cb_curr!$B:$B,"EUR")</f>
        <v>0</v>
      </c>
      <c r="AF23" s="3" t="str">
        <f>CONCATENATE(Техничка!BC24,Техничка!BD24,Техничка!BE24)</f>
        <v>20.11.2023</v>
      </c>
      <c r="AG23" s="82" t="str">
        <f>IF(AND((IF(SUMIFS(cb_curr!$E:$E,cb_curr!$A:$A,AF23,cb_curr!$B:$B,"EUR")&lt;&gt;0,1,0)=0),(OR(WEEKDAY(AF23,2)=7,WEEKDAY(AF23,2)=1))),AG22,((IF(AND(AH23=0,AH24=0,AH25=0,AH26=0,AH27=0,AH28=0,AH29=0,AH30=0,AH31=0,AH32=0),"-",(IF((SUMIFS(cb_curr!$E:$E,cb_curr!$A:$A,AF23,cb_curr!$B:$B,"EUR"))=0,AG22,(SUMIFS(cb_curr!$E:$E,cb_curr!$A:$A,AF23,cb_curr!$B:$B,"EUR"))))))))</f>
        <v>-</v>
      </c>
      <c r="AH23" s="165">
        <f>SUMIFS(cb_curr!$E:$E,cb_curr!$A:$A,AF23,cb_curr!$B:$B,"EUR")</f>
        <v>0</v>
      </c>
      <c r="AI23" s="3" t="str">
        <f>CONCATENATE(Техничка!BG24,Техничка!BH24,Техничка!BI24)</f>
        <v>20.12.2023</v>
      </c>
      <c r="AJ23" s="82" t="str">
        <f>IF(AND((IF(SUMIFS(cb_curr!$E:$E,cb_curr!$A:$A,AI23,cb_curr!$B:$B,"EUR")&lt;&gt;0,1,0)=0),(OR(WEEKDAY(AI23,2)=7,WEEKDAY(AI23,2)=1))),AJ22,((IF(AND(AK23=0,AK24=0,AK25=0,AK26=0,AK27=0,AK28=0,AK29=0,AK30=0,AK31=0,AK32=0),"-",(IF((SUMIFS(cb_curr!$E:$E,cb_curr!$A:$A,AI23,cb_curr!$B:$B,"EUR"))=0,AJ22,(SUMIFS(cb_curr!$E:$E,cb_curr!$A:$A,AI23,cb_curr!$B:$B,"EUR"))))))))</f>
        <v>-</v>
      </c>
      <c r="AK23" s="165">
        <f>SUMIFS(cb_curr!$E:$E,cb_curr!$A:$A,AI23,cb_curr!$B:$B,"EUR")</f>
        <v>0</v>
      </c>
      <c r="AQ23" s="153" t="str">
        <f t="shared" si="0"/>
        <v>20.06.2023</v>
      </c>
      <c r="AR23" s="82">
        <f t="shared" si="1"/>
        <v>0</v>
      </c>
      <c r="AT23" s="3" t="str">
        <f t="shared" si="2"/>
        <v>20.10.2023</v>
      </c>
      <c r="AU23" s="82">
        <f t="shared" si="3"/>
        <v>0</v>
      </c>
      <c r="AW23" s="3" t="str">
        <f t="shared" si="4"/>
        <v>20.11.2023</v>
      </c>
      <c r="AX23" s="82">
        <f t="shared" si="5"/>
        <v>0</v>
      </c>
      <c r="AZ23" s="3" t="str">
        <f t="shared" si="6"/>
        <v>20.12.2023</v>
      </c>
      <c r="BA23" s="82">
        <f t="shared" si="7"/>
        <v>0</v>
      </c>
    </row>
    <row r="24" spans="2:53" x14ac:dyDescent="0.25">
      <c r="B24" s="3" t="str">
        <f>CONCATENATE(Техничка!B25,Техничка!C25,Техничка!D25)</f>
        <v>21.01.2023</v>
      </c>
      <c r="C24" s="82" t="str">
        <f>IF(AND((IF(SUMIFS(cb_curr!$E:$E,cb_curr!$A:$A,B24,cb_curr!$B:$B,"EUR")&lt;&gt;0,1,0)=0),(OR(WEEKDAY(B24,2)=7,WEEKDAY(B24,2)=1))),C23,((IF(AND(D24=0,D25=0,D26=0,D27=0,D28=0,D29=0,D30=0,D31=0,D32=0,D33=0),"-",(IF((SUMIFS(cb_curr!$E:$E,cb_curr!$A:$A,B24,cb_curr!$B:$B,"EUR"))=0,C23,(SUMIFS(cb_curr!$E:$E,cb_curr!$A:$A,B24,cb_curr!$B:$B,"EUR"))))))))</f>
        <v>-</v>
      </c>
      <c r="D24" s="165">
        <f>SUMIFS(cb_curr!$E:$E,cb_curr!$A:$A,B24,cb_curr!$B:$B,"EUR")</f>
        <v>0</v>
      </c>
      <c r="E24" s="3" t="str">
        <f>CONCATENATE(Техничка!O25,Техничка!P25,Техничка!Q25)</f>
        <v>21.02.2023</v>
      </c>
      <c r="F24" s="82" t="str">
        <f>IF(AND((IF(SUMIFS(cb_curr!$E:$E,cb_curr!$A:$A,E24,cb_curr!$B:$B,"EUR")&lt;&gt;0,1,0)=0),(OR(WEEKDAY(E24,2)=7,WEEKDAY(E24,2)=1))),F23,((IF(AND(G24=0,G25=0,G26=0,G27=0,G28=0,G29=0,G30=0,G31=0,G32=0,G33=0),"-",(IF((SUMIFS(cb_curr!$E:$E,cb_curr!$A:$A,E24,cb_curr!$B:$B,"EUR"))=0,F23,(SUMIFS(cb_curr!$E:$E,cb_curr!$A:$A,E24,cb_curr!$B:$B,"EUR"))))))))</f>
        <v>-</v>
      </c>
      <c r="G24" s="165">
        <f>SUMIFS(cb_curr!$E:$E,cb_curr!$A:$A,E24,cb_curr!$B:$B,"EUR")</f>
        <v>0</v>
      </c>
      <c r="H24" s="3" t="str">
        <f>CONCATENATE(Техничка!S25,Техничка!T25,Техничка!U25)</f>
        <v>21.03.2023</v>
      </c>
      <c r="I24" s="82" t="str">
        <f>IF(AND((IF(SUMIFS(cb_curr!$E:$E,cb_curr!$A:$A,H24,cb_curr!$B:$B,"EUR")&lt;&gt;0,1,0)=0),(OR(WEEKDAY(H24,2)=7,WEEKDAY(H24,2)=1))),I23,((IF(AND(J24=0,J25=0,J26=0,J27=0,J28=0,J29=0,J30=0,J31=0,J32=0,J33=0),"-",(IF((SUMIFS(cb_curr!$E:$E,cb_curr!$A:$A,H24,cb_curr!$B:$B,"EUR"))=0,I23,(SUMIFS(cb_curr!$E:$E,cb_curr!$A:$A,H24,cb_curr!$B:$B,"EUR"))))))))</f>
        <v>-</v>
      </c>
      <c r="J24" s="165">
        <f>SUMIFS(cb_curr!$E:$E,cb_curr!$A:$A,H24,cb_curr!$B:$B,"EUR")</f>
        <v>0</v>
      </c>
      <c r="K24" s="3" t="str">
        <f>CONCATENATE(Техничка!W25,Техничка!X25,Техничка!Y25)</f>
        <v>21.04.2023</v>
      </c>
      <c r="L24" s="82" t="str">
        <f>IF(AND((IF(SUMIFS(cb_curr!$E:$E,cb_curr!$A:$A,K24,cb_curr!$B:$B,"EUR")&lt;&gt;0,1,0)=0),(OR(WEEKDAY(K24,2)=7,WEEKDAY(K24,2)=1))),L23,((IF(AND(M24=0,M25=0,M26=0,M27=0,M28=0,M29=0,M30=0,M31=0,M32=0,M33=0),"-",(IF((SUMIFS(cb_curr!$E:$E,cb_curr!$A:$A,K24,cb_curr!$B:$B,"EUR"))=0,L23,(SUMIFS(cb_curr!$E:$E,cb_curr!$A:$A,K24,cb_curr!$B:$B,"EUR"))))))))</f>
        <v>-</v>
      </c>
      <c r="M24" s="165">
        <f>SUMIFS(cb_curr!$E:$E,cb_curr!$A:$A,K24,cb_curr!$B:$B,"EUR")</f>
        <v>0</v>
      </c>
      <c r="N24" s="3" t="str">
        <f>CONCATENATE(Техничка!AA25,Техничка!AB25,Техничка!AC25)</f>
        <v>21.05.2023</v>
      </c>
      <c r="O24" s="82" t="str">
        <f>IF(AND((IF(SUMIFS(cb_curr!$E:$E,cb_curr!$A:$A,N24,cb_curr!$B:$B,"EUR")&lt;&gt;0,1,0)=0),(OR(WEEKDAY(N24,2)=7,WEEKDAY(N24,2)=1))),O23,((IF(AND(P24=0,P25=0,P26=0,P27=0,P28=0,P29=0,P30=0,P31=0,P32=0,P33=0),"-",(IF((SUMIFS(cb_curr!$E:$E,cb_curr!$A:$A,N24,cb_curr!$B:$B,"EUR"))=0,O23,(SUMIFS(cb_curr!$E:$E,cb_curr!$A:$A,N24,cb_curr!$B:$B,"EUR"))))))))</f>
        <v>-</v>
      </c>
      <c r="P24" s="165">
        <f>SUMIFS(cb_curr!$E:$E,cb_curr!$A:$A,N24,cb_curr!$B:$B,"EUR")</f>
        <v>0</v>
      </c>
      <c r="Q24" s="3" t="str">
        <f>CONCATENATE(Техничка!AE25,Техничка!AF25,Техничка!AG25)</f>
        <v>21.06.2023</v>
      </c>
      <c r="R24" s="82" t="str">
        <f>IF(AND((IF(SUMIFS(cb_curr!$E:$E,cb_curr!$A:$A,Q24,cb_curr!$B:$B,"EUR")&lt;&gt;0,1,0)=0),(OR(WEEKDAY(Q24,2)=7,WEEKDAY(Q24,2)=1))),R23,((IF(AND(S24=0,S25=0,S26=0,S27=0,S28=0,S29=0,S30=0,S31=0,S32=0,S33=0),"-",(IF((SUMIFS(cb_curr!$E:$E,cb_curr!$A:$A,Q24,cb_curr!$B:$B,"EUR"))=0,R23,(SUMIFS(cb_curr!$E:$E,cb_curr!$A:$A,Q24,cb_curr!$B:$B,"EUR"))))))))</f>
        <v>-</v>
      </c>
      <c r="S24" s="165">
        <f>SUMIFS(cb_curr!$E:$E,cb_curr!$A:$A,Q24,cb_curr!$B:$B,"EUR")</f>
        <v>0</v>
      </c>
      <c r="T24" s="3" t="str">
        <f>CONCATENATE(Техничка!AI25,Техничка!AJ25,Техничка!AK25)</f>
        <v>21.07.2023</v>
      </c>
      <c r="U24" s="82" t="str">
        <f>IF(AND((IF(SUMIFS(cb_curr!$E:$E,cb_curr!$A:$A,T24,cb_curr!$B:$B,"EUR")&lt;&gt;0,1,0)=0),(OR(WEEKDAY(T24,2)=7,WEEKDAY(T24,2)=1))),U23,((IF(AND(V24=0,V25=0,V26=0,V27=0,V28=0,V29=0,V30=0,V31=0,V32=0,V33=0),"-",(IF((SUMIFS(cb_curr!$E:$E,cb_curr!$A:$A,T24,cb_curr!$B:$B,"EUR"))=0,U23,(SUMIFS(cb_curr!$E:$E,cb_curr!$A:$A,T24,cb_curr!$B:$B,"EUR"))))))))</f>
        <v>-</v>
      </c>
      <c r="V24" s="165">
        <f>SUMIFS(cb_curr!$E:$E,cb_curr!$A:$A,T24,cb_curr!$B:$B,"EUR")</f>
        <v>0</v>
      </c>
      <c r="W24" s="3" t="str">
        <f>CONCATENATE(Техничка!AQ25,Техничка!AR25,Техничка!AS25)</f>
        <v>21.08.2023</v>
      </c>
      <c r="X24" s="82" t="str">
        <f>IF(AND((IF(SUMIFS(cb_curr!$E:$E,cb_curr!$A:$A,W24,cb_curr!$B:$B,"EUR")&lt;&gt;0,1,0)=0),(OR(WEEKDAY(W24,2)=7,WEEKDAY(W24,2)=1))),X23,((IF(AND(Y24=0,Y25=0,Y26=0,Y27=0,Y28=0,Y29=0,Y30=0,Y31=0,Y32=0,Y33=0),"-",(IF((SUMIFS(cb_curr!$E:$E,cb_curr!$A:$A,W24,cb_curr!$B:$B,"EUR"))=0,X23,(SUMIFS(cb_curr!$E:$E,cb_curr!$A:$A,W24,cb_curr!$B:$B,"EUR"))))))))</f>
        <v>-</v>
      </c>
      <c r="Y24" s="165">
        <f>SUMIFS(cb_curr!$E:$E,cb_curr!$A:$A,W24,cb_curr!$B:$B,"EUR")</f>
        <v>0</v>
      </c>
      <c r="Z24" s="3" t="str">
        <f>CONCATENATE(Техничка!AU25,Техничка!AV25,Техничка!AW25)</f>
        <v>21.09.2023</v>
      </c>
      <c r="AA24" s="82" t="str">
        <f>IF(AND((IF(SUMIFS(cb_curr!$E:$E,cb_curr!$A:$A,Z24,cb_curr!$B:$B,"EUR")&lt;&gt;0,1,0)=0),(OR(WEEKDAY(Z24,2)=7,WEEKDAY(Z24,2)=1))),AA23,((IF(AND(AB24=0,AB25=0,AB26=0,AB27=0,AB28=0,AB29=0,AB30=0,AB31=0,AB32=0,AB33=0),"-",(IF((SUMIFS(cb_curr!$E:$E,cb_curr!$A:$A,Z24,cb_curr!$B:$B,"EUR"))=0,AA23,(SUMIFS(cb_curr!$E:$E,cb_curr!$A:$A,Z24,cb_curr!$B:$B,"EUR"))))))))</f>
        <v>-</v>
      </c>
      <c r="AB24" s="165">
        <f>SUMIFS(cb_curr!$E:$E,cb_curr!$A:$A,Z24,cb_curr!$B:$B,"EUR")</f>
        <v>0</v>
      </c>
      <c r="AC24" s="3" t="str">
        <f>CONCATENATE(Техничка!AY25,Техничка!AZ25,Техничка!BA25)</f>
        <v>21.10.2023</v>
      </c>
      <c r="AD24" s="82" t="str">
        <f>IF(AND((IF(SUMIFS(cb_curr!$E:$E,cb_curr!$A:$A,AC24,cb_curr!$B:$B,"EUR")&lt;&gt;0,1,0)=0),(OR(WEEKDAY(AC24,2)=7,WEEKDAY(AC24,2)=1))),AD23,((IF(AND(AE24=0,AE25=0,AE26=0,AE27=0,AE28=0,AE29=0,AE30=0,AE31=0,AE32=0,AE33=0),"-",(IF((SUMIFS(cb_curr!$E:$E,cb_curr!$A:$A,AC24,cb_curr!$B:$B,"EUR"))=0,AD23,(SUMIFS(cb_curr!$E:$E,cb_curr!$A:$A,AC24,cb_curr!$B:$B,"EUR"))))))))</f>
        <v>-</v>
      </c>
      <c r="AE24" s="165">
        <f>SUMIFS(cb_curr!$E:$E,cb_curr!$A:$A,AC24,cb_curr!$B:$B,"EUR")</f>
        <v>0</v>
      </c>
      <c r="AF24" s="3" t="str">
        <f>CONCATENATE(Техничка!BC25,Техничка!BD25,Техничка!BE25)</f>
        <v>21.11.2023</v>
      </c>
      <c r="AG24" s="82" t="str">
        <f>IF(AND((IF(SUMIFS(cb_curr!$E:$E,cb_curr!$A:$A,AF24,cb_curr!$B:$B,"EUR")&lt;&gt;0,1,0)=0),(OR(WEEKDAY(AF24,2)=7,WEEKDAY(AF24,2)=1))),AG23,((IF(AND(AH24=0,AH25=0,AH26=0,AH27=0,AH28=0,AH29=0,AH30=0,AH31=0,AH32=0,AH33=0),"-",(IF((SUMIFS(cb_curr!$E:$E,cb_curr!$A:$A,AF24,cb_curr!$B:$B,"EUR"))=0,AG23,(SUMIFS(cb_curr!$E:$E,cb_curr!$A:$A,AF24,cb_curr!$B:$B,"EUR"))))))))</f>
        <v>-</v>
      </c>
      <c r="AH24" s="165">
        <f>SUMIFS(cb_curr!$E:$E,cb_curr!$A:$A,AF24,cb_curr!$B:$B,"EUR")</f>
        <v>0</v>
      </c>
      <c r="AI24" s="3" t="str">
        <f>CONCATENATE(Техничка!BG25,Техничка!BH25,Техничка!BI25)</f>
        <v>21.12.2023</v>
      </c>
      <c r="AJ24" s="82" t="str">
        <f>IF(AND((IF(SUMIFS(cb_curr!$E:$E,cb_curr!$A:$A,AI24,cb_curr!$B:$B,"EUR")&lt;&gt;0,1,0)=0),(OR(WEEKDAY(AI24,2)=7,WEEKDAY(AI24,2)=1))),AJ23,((IF(AND(AK24=0,AK25=0,AK26=0,AK27=0,AK28=0,AK29=0,AK30=0,AK31=0,AK32=0,AK33=0),"-",(IF((SUMIFS(cb_curr!$E:$E,cb_curr!$A:$A,AI24,cb_curr!$B:$B,"EUR"))=0,AJ23,(SUMIFS(cb_curr!$E:$E,cb_curr!$A:$A,AI24,cb_curr!$B:$B,"EUR"))))))))</f>
        <v>-</v>
      </c>
      <c r="AK24" s="165">
        <f>SUMIFS(cb_curr!$E:$E,cb_curr!$A:$A,AI24,cb_curr!$B:$B,"EUR")</f>
        <v>0</v>
      </c>
      <c r="AQ24" s="153" t="str">
        <f t="shared" si="0"/>
        <v>21.06.2023</v>
      </c>
      <c r="AR24" s="82">
        <f t="shared" si="1"/>
        <v>0</v>
      </c>
      <c r="AT24" s="3" t="str">
        <f t="shared" si="2"/>
        <v>21.10.2023</v>
      </c>
      <c r="AU24" s="82">
        <f t="shared" si="3"/>
        <v>0</v>
      </c>
      <c r="AW24" s="3" t="str">
        <f t="shared" si="4"/>
        <v>21.11.2023</v>
      </c>
      <c r="AX24" s="82">
        <f t="shared" si="5"/>
        <v>0</v>
      </c>
      <c r="AZ24" s="3" t="str">
        <f t="shared" si="6"/>
        <v>21.12.2023</v>
      </c>
      <c r="BA24" s="82">
        <f t="shared" si="7"/>
        <v>0</v>
      </c>
    </row>
    <row r="25" spans="2:53" x14ac:dyDescent="0.25">
      <c r="B25" s="3" t="str">
        <f>CONCATENATE(Техничка!B26,Техничка!C26,Техничка!D26)</f>
        <v>22.01.2023</v>
      </c>
      <c r="C25" s="82" t="str">
        <f>IF(AND((IF(SUMIFS(cb_curr!$E:$E,cb_curr!$A:$A,B25,cb_curr!$B:$B,"EUR")&lt;&gt;0,1,0)=0),(OR(WEEKDAY(B25,2)=7,WEEKDAY(B25,2)=1))),C24,((IF(AND(D25=0,D26=0,D27=0,D28=0,D29=0,D30=0,D31=0,D32=0,D33=0,D34=0),"-",(IF((SUMIFS(cb_curr!$E:$E,cb_curr!$A:$A,B25,cb_curr!$B:$B,"EUR"))=0,C24,(SUMIFS(cb_curr!$E:$E,cb_curr!$A:$A,B25,cb_curr!$B:$B,"EUR"))))))))</f>
        <v>-</v>
      </c>
      <c r="D25" s="165">
        <f>SUMIFS(cb_curr!$E:$E,cb_curr!$A:$A,B25,cb_curr!$B:$B,"EUR")</f>
        <v>0</v>
      </c>
      <c r="E25" s="3" t="str">
        <f>CONCATENATE(Техничка!O26,Техничка!P26,Техничка!Q26)</f>
        <v>22.02.2023</v>
      </c>
      <c r="F25" s="82" t="str">
        <f>IF(AND((IF(SUMIFS(cb_curr!$E:$E,cb_curr!$A:$A,E25,cb_curr!$B:$B,"EUR")&lt;&gt;0,1,0)=0),(OR(WEEKDAY(E25,2)=7,WEEKDAY(E25,2)=1))),F24,((IF(AND(G25=0,G26=0,G27=0,G28=0,G29=0,G30=0,G31=0,G32=0,G33=0,G34=0),"-",(IF((SUMIFS(cb_curr!$E:$E,cb_curr!$A:$A,E25,cb_curr!$B:$B,"EUR"))=0,F24,(SUMIFS(cb_curr!$E:$E,cb_curr!$A:$A,E25,cb_curr!$B:$B,"EUR"))))))))</f>
        <v>-</v>
      </c>
      <c r="G25" s="165">
        <f>SUMIFS(cb_curr!$E:$E,cb_curr!$A:$A,E25,cb_curr!$B:$B,"EUR")</f>
        <v>0</v>
      </c>
      <c r="H25" s="3" t="str">
        <f>CONCATENATE(Техничка!S26,Техничка!T26,Техничка!U26)</f>
        <v>22.03.2023</v>
      </c>
      <c r="I25" s="82" t="str">
        <f>IF(AND((IF(SUMIFS(cb_curr!$E:$E,cb_curr!$A:$A,H25,cb_curr!$B:$B,"EUR")&lt;&gt;0,1,0)=0),(OR(WEEKDAY(H25,2)=7,WEEKDAY(H25,2)=1))),I24,((IF(AND(J25=0,J26=0,J27=0,J28=0,J29=0,J30=0,J31=0,J32=0,J33=0,J34=0),"-",(IF((SUMIFS(cb_curr!$E:$E,cb_curr!$A:$A,H25,cb_curr!$B:$B,"EUR"))=0,I24,(SUMIFS(cb_curr!$E:$E,cb_curr!$A:$A,H25,cb_curr!$B:$B,"EUR"))))))))</f>
        <v>-</v>
      </c>
      <c r="J25" s="165">
        <f>SUMIFS(cb_curr!$E:$E,cb_curr!$A:$A,H25,cb_curr!$B:$B,"EUR")</f>
        <v>0</v>
      </c>
      <c r="K25" s="3" t="str">
        <f>CONCATENATE(Техничка!W26,Техничка!X26,Техничка!Y26)</f>
        <v>22.04.2023</v>
      </c>
      <c r="L25" s="82" t="str">
        <f>IF(AND((IF(SUMIFS(cb_curr!$E:$E,cb_curr!$A:$A,K25,cb_curr!$B:$B,"EUR")&lt;&gt;0,1,0)=0),(OR(WEEKDAY(K25,2)=7,WEEKDAY(K25,2)=1))),L24,((IF(AND(M25=0,M26=0,M27=0,M28=0,M29=0,M30=0,M31=0,M32=0,M33=0,M34=0),"-",(IF((SUMIFS(cb_curr!$E:$E,cb_curr!$A:$A,K25,cb_curr!$B:$B,"EUR"))=0,L24,(SUMIFS(cb_curr!$E:$E,cb_curr!$A:$A,K25,cb_curr!$B:$B,"EUR"))))))))</f>
        <v>-</v>
      </c>
      <c r="M25" s="165">
        <f>SUMIFS(cb_curr!$E:$E,cb_curr!$A:$A,K25,cb_curr!$B:$B,"EUR")</f>
        <v>0</v>
      </c>
      <c r="N25" s="3" t="str">
        <f>CONCATENATE(Техничка!AA26,Техничка!AB26,Техничка!AC26)</f>
        <v>22.05.2023</v>
      </c>
      <c r="O25" s="82" t="str">
        <f>IF(AND((IF(SUMIFS(cb_curr!$E:$E,cb_curr!$A:$A,N25,cb_curr!$B:$B,"EUR")&lt;&gt;0,1,0)=0),(OR(WEEKDAY(N25,2)=7,WEEKDAY(N25,2)=1))),O24,((IF(AND(P25=0,P26=0,P27=0,P28=0,P29=0,P30=0,P31=0,P32=0,P33=0,P34=0),"-",(IF((SUMIFS(cb_curr!$E:$E,cb_curr!$A:$A,N25,cb_curr!$B:$B,"EUR"))=0,O24,(SUMIFS(cb_curr!$E:$E,cb_curr!$A:$A,N25,cb_curr!$B:$B,"EUR"))))))))</f>
        <v>-</v>
      </c>
      <c r="P25" s="165">
        <f>SUMIFS(cb_curr!$E:$E,cb_curr!$A:$A,N25,cb_curr!$B:$B,"EUR")</f>
        <v>0</v>
      </c>
      <c r="Q25" s="3" t="str">
        <f>CONCATENATE(Техничка!AE26,Техничка!AF26,Техничка!AG26)</f>
        <v>22.06.2023</v>
      </c>
      <c r="R25" s="82" t="str">
        <f>IF(AND((IF(SUMIFS(cb_curr!$E:$E,cb_curr!$A:$A,Q25,cb_curr!$B:$B,"EUR")&lt;&gt;0,1,0)=0),(OR(WEEKDAY(Q25,2)=7,WEEKDAY(Q25,2)=1))),R24,((IF(AND(S25=0,S26=0,S27=0,S28=0,S29=0,S30=0,S31=0,S32=0,S33=0,S34=0),"-",(IF((SUMIFS(cb_curr!$E:$E,cb_curr!$A:$A,Q25,cb_curr!$B:$B,"EUR"))=0,R24,(SUMIFS(cb_curr!$E:$E,cb_curr!$A:$A,Q25,cb_curr!$B:$B,"EUR"))))))))</f>
        <v>-</v>
      </c>
      <c r="S25" s="165">
        <f>SUMIFS(cb_curr!$E:$E,cb_curr!$A:$A,Q25,cb_curr!$B:$B,"EUR")</f>
        <v>0</v>
      </c>
      <c r="T25" s="3" t="str">
        <f>CONCATENATE(Техничка!AI26,Техничка!AJ26,Техничка!AK26)</f>
        <v>22.07.2023</v>
      </c>
      <c r="U25" s="82" t="str">
        <f>IF(AND((IF(SUMIFS(cb_curr!$E:$E,cb_curr!$A:$A,T25,cb_curr!$B:$B,"EUR")&lt;&gt;0,1,0)=0),(OR(WEEKDAY(T25,2)=7,WEEKDAY(T25,2)=1))),U24,((IF(AND(V25=0,V26=0,V27=0,V28=0,V29=0,V30=0,V31=0,V32=0,V33=0,V34=0),"-",(IF((SUMIFS(cb_curr!$E:$E,cb_curr!$A:$A,T25,cb_curr!$B:$B,"EUR"))=0,U24,(SUMIFS(cb_curr!$E:$E,cb_curr!$A:$A,T25,cb_curr!$B:$B,"EUR"))))))))</f>
        <v>-</v>
      </c>
      <c r="V25" s="165">
        <f>SUMIFS(cb_curr!$E:$E,cb_curr!$A:$A,T25,cb_curr!$B:$B,"EUR")</f>
        <v>0</v>
      </c>
      <c r="W25" s="3" t="str">
        <f>CONCATENATE(Техничка!AQ26,Техничка!AR26,Техничка!AS26)</f>
        <v>22.08.2023</v>
      </c>
      <c r="X25" s="82" t="str">
        <f>IF(AND((IF(SUMIFS(cb_curr!$E:$E,cb_curr!$A:$A,W25,cb_curr!$B:$B,"EUR")&lt;&gt;0,1,0)=0),(OR(WEEKDAY(W25,2)=7,WEEKDAY(W25,2)=1))),X24,((IF(AND(Y25=0,Y26=0,Y27=0,Y28=0,Y29=0,Y30=0,Y31=0,Y32=0,Y33=0,Y34=0),"-",(IF((SUMIFS(cb_curr!$E:$E,cb_curr!$A:$A,W25,cb_curr!$B:$B,"EUR"))=0,X24,(SUMIFS(cb_curr!$E:$E,cb_curr!$A:$A,W25,cb_curr!$B:$B,"EUR"))))))))</f>
        <v>-</v>
      </c>
      <c r="Y25" s="165">
        <f>SUMIFS(cb_curr!$E:$E,cb_curr!$A:$A,W25,cb_curr!$B:$B,"EUR")</f>
        <v>0</v>
      </c>
      <c r="Z25" s="3" t="str">
        <f>CONCATENATE(Техничка!AU26,Техничка!AV26,Техничка!AW26)</f>
        <v>22.09.2023</v>
      </c>
      <c r="AA25" s="82" t="str">
        <f>IF(AND((IF(SUMIFS(cb_curr!$E:$E,cb_curr!$A:$A,Z25,cb_curr!$B:$B,"EUR")&lt;&gt;0,1,0)=0),(OR(WEEKDAY(Z25,2)=7,WEEKDAY(Z25,2)=1))),AA24,((IF(AND(AB25=0,AB26=0,AB27=0,AB28=0,AB29=0,AB30=0,AB31=0,AB32=0,AB33=0,AB34=0),"-",(IF((SUMIFS(cb_curr!$E:$E,cb_curr!$A:$A,Z25,cb_curr!$B:$B,"EUR"))=0,AA24,(SUMIFS(cb_curr!$E:$E,cb_curr!$A:$A,Z25,cb_curr!$B:$B,"EUR"))))))))</f>
        <v>-</v>
      </c>
      <c r="AB25" s="165">
        <f>SUMIFS(cb_curr!$E:$E,cb_curr!$A:$A,Z25,cb_curr!$B:$B,"EUR")</f>
        <v>0</v>
      </c>
      <c r="AC25" s="3" t="str">
        <f>CONCATENATE(Техничка!AY26,Техничка!AZ26,Техничка!BA26)</f>
        <v>22.10.2023</v>
      </c>
      <c r="AD25" s="82" t="str">
        <f>IF(AND((IF(SUMIFS(cb_curr!$E:$E,cb_curr!$A:$A,AC25,cb_curr!$B:$B,"EUR")&lt;&gt;0,1,0)=0),(OR(WEEKDAY(AC25,2)=7,WEEKDAY(AC25,2)=1))),AD24,((IF(AND(AE25=0,AE26=0,AE27=0,AE28=0,AE29=0,AE30=0,AE31=0,AE32=0,AE33=0,AE34=0),"-",(IF((SUMIFS(cb_curr!$E:$E,cb_curr!$A:$A,AC25,cb_curr!$B:$B,"EUR"))=0,AD24,(SUMIFS(cb_curr!$E:$E,cb_curr!$A:$A,AC25,cb_curr!$B:$B,"EUR"))))))))</f>
        <v>-</v>
      </c>
      <c r="AE25" s="165">
        <f>SUMIFS(cb_curr!$E:$E,cb_curr!$A:$A,AC25,cb_curr!$B:$B,"EUR")</f>
        <v>0</v>
      </c>
      <c r="AF25" s="3" t="str">
        <f>CONCATENATE(Техничка!BC26,Техничка!BD26,Техничка!BE26)</f>
        <v>22.11.2023</v>
      </c>
      <c r="AG25" s="82" t="str">
        <f>IF(AND((IF(SUMIFS(cb_curr!$E:$E,cb_curr!$A:$A,AF25,cb_curr!$B:$B,"EUR")&lt;&gt;0,1,0)=0),(OR(WEEKDAY(AF25,2)=7,WEEKDAY(AF25,2)=1))),AG24,((IF(AND(AH25=0,AH26=0,AH27=0,AH28=0,AH29=0,AH30=0,AH31=0,AH32=0,AH33=0,AH34=0),"-",(IF((SUMIFS(cb_curr!$E:$E,cb_curr!$A:$A,AF25,cb_curr!$B:$B,"EUR"))=0,AG24,(SUMIFS(cb_curr!$E:$E,cb_curr!$A:$A,AF25,cb_curr!$B:$B,"EUR"))))))))</f>
        <v>-</v>
      </c>
      <c r="AH25" s="165">
        <f>SUMIFS(cb_curr!$E:$E,cb_curr!$A:$A,AF25,cb_curr!$B:$B,"EUR")</f>
        <v>0</v>
      </c>
      <c r="AI25" s="3" t="str">
        <f>CONCATENATE(Техничка!BG26,Техничка!BH26,Техничка!BI26)</f>
        <v>22.12.2023</v>
      </c>
      <c r="AJ25" s="82" t="str">
        <f>IF(AND((IF(SUMIFS(cb_curr!$E:$E,cb_curr!$A:$A,AI25,cb_curr!$B:$B,"EUR")&lt;&gt;0,1,0)=0),(OR(WEEKDAY(AI25,2)=7,WEEKDAY(AI25,2)=1))),AJ24,((IF(AND(AK25=0,AK26=0,AK27=0,AK28=0,AK29=0,AK30=0,AK31=0,AK32=0,AK33=0,AK34=0),"-",(IF((SUMIFS(cb_curr!$E:$E,cb_curr!$A:$A,AI25,cb_curr!$B:$B,"EUR"))=0,AJ24,(SUMIFS(cb_curr!$E:$E,cb_curr!$A:$A,AI25,cb_curr!$B:$B,"EUR"))))))))</f>
        <v>-</v>
      </c>
      <c r="AK25" s="165">
        <f>SUMIFS(cb_curr!$E:$E,cb_curr!$A:$A,AI25,cb_curr!$B:$B,"EUR")</f>
        <v>0</v>
      </c>
      <c r="AQ25" s="153" t="str">
        <f t="shared" si="0"/>
        <v>22.06.2023</v>
      </c>
      <c r="AR25" s="82">
        <f t="shared" si="1"/>
        <v>0</v>
      </c>
      <c r="AT25" s="3" t="str">
        <f t="shared" si="2"/>
        <v>22.10.2023</v>
      </c>
      <c r="AU25" s="82">
        <f t="shared" si="3"/>
        <v>0</v>
      </c>
      <c r="AW25" s="3" t="str">
        <f t="shared" si="4"/>
        <v>22.11.2023</v>
      </c>
      <c r="AX25" s="82">
        <f t="shared" si="5"/>
        <v>0</v>
      </c>
      <c r="AZ25" s="3" t="str">
        <f t="shared" si="6"/>
        <v>22.12.2023</v>
      </c>
      <c r="BA25" s="82">
        <f t="shared" si="7"/>
        <v>0</v>
      </c>
    </row>
    <row r="26" spans="2:53" x14ac:dyDescent="0.25">
      <c r="B26" s="3" t="str">
        <f>CONCATENATE(Техничка!B27,Техничка!C27,Техничка!D27)</f>
        <v>23.01.2023</v>
      </c>
      <c r="C26" s="82" t="str">
        <f>IF(AND((IF(SUMIFS(cb_curr!$E:$E,cb_curr!$A:$A,B26,cb_curr!$B:$B,"EUR")&lt;&gt;0,1,0)=0),(OR(WEEKDAY(B26,2)=7,WEEKDAY(B26,2)=1))),C25,((IF(AND(D26=0,D27=0,D28=0,D29=0,D30=0,D31=0,D32=0,D33=0,D34=0,D35=0),"-",(IF((SUMIFS(cb_curr!$E:$E,cb_curr!$A:$A,B26,cb_curr!$B:$B,"EUR"))=0,C25,(SUMIFS(cb_curr!$E:$E,cb_curr!$A:$A,B26,cb_curr!$B:$B,"EUR"))))))))</f>
        <v>-</v>
      </c>
      <c r="D26" s="165">
        <f>SUMIFS(cb_curr!$E:$E,cb_curr!$A:$A,B26,cb_curr!$B:$B,"EUR")</f>
        <v>0</v>
      </c>
      <c r="E26" s="3" t="str">
        <f>CONCATENATE(Техничка!O27,Техничка!P27,Техничка!Q27)</f>
        <v>23.02.2023</v>
      </c>
      <c r="F26" s="82" t="str">
        <f>IF(AND((IF(SUMIFS(cb_curr!$E:$E,cb_curr!$A:$A,E26,cb_curr!$B:$B,"EUR")&lt;&gt;0,1,0)=0),(OR(WEEKDAY(E26,2)=7,WEEKDAY(E26,2)=1))),F25,((IF(AND(G26=0,G27=0,G28=0,G29=0,G30=0,G31=0,G32=0,G33=0,G34=0,G35=0),"-",(IF((SUMIFS(cb_curr!$E:$E,cb_curr!$A:$A,E26,cb_curr!$B:$B,"EUR"))=0,F25,(SUMIFS(cb_curr!$E:$E,cb_curr!$A:$A,E26,cb_curr!$B:$B,"EUR"))))))))</f>
        <v>-</v>
      </c>
      <c r="G26" s="165">
        <f>SUMIFS(cb_curr!$E:$E,cb_curr!$A:$A,E26,cb_curr!$B:$B,"EUR")</f>
        <v>0</v>
      </c>
      <c r="H26" s="3" t="str">
        <f>CONCATENATE(Техничка!S27,Техничка!T27,Техничка!U27)</f>
        <v>23.03.2023</v>
      </c>
      <c r="I26" s="82" t="str">
        <f>IF(AND((IF(SUMIFS(cb_curr!$E:$E,cb_curr!$A:$A,H26,cb_curr!$B:$B,"EUR")&lt;&gt;0,1,0)=0),(OR(WEEKDAY(H26,2)=7,WEEKDAY(H26,2)=1))),I25,((IF(AND(J26=0,J27=0,J28=0,J29=0,J30=0,J31=0,J32=0,J33=0,J34=0,J35=0),"-",(IF((SUMIFS(cb_curr!$E:$E,cb_curr!$A:$A,H26,cb_curr!$B:$B,"EUR"))=0,I25,(SUMIFS(cb_curr!$E:$E,cb_curr!$A:$A,H26,cb_curr!$B:$B,"EUR"))))))))</f>
        <v>-</v>
      </c>
      <c r="J26" s="165">
        <f>SUMIFS(cb_curr!$E:$E,cb_curr!$A:$A,H26,cb_curr!$B:$B,"EUR")</f>
        <v>0</v>
      </c>
      <c r="K26" s="3" t="str">
        <f>CONCATENATE(Техничка!W27,Техничка!X27,Техничка!Y27)</f>
        <v>23.04.2023</v>
      </c>
      <c r="L26" s="82" t="str">
        <f>IF(AND((IF(SUMIFS(cb_curr!$E:$E,cb_curr!$A:$A,K26,cb_curr!$B:$B,"EUR")&lt;&gt;0,1,0)=0),(OR(WEEKDAY(K26,2)=7,WEEKDAY(K26,2)=1))),L25,((IF(AND(M26=0,M27=0,M28=0,M29=0,M30=0,M31=0,M32=0,M33=0,M34=0,M35=0),"-",(IF((SUMIFS(cb_curr!$E:$E,cb_curr!$A:$A,K26,cb_curr!$B:$B,"EUR"))=0,L25,(SUMIFS(cb_curr!$E:$E,cb_curr!$A:$A,K26,cb_curr!$B:$B,"EUR"))))))))</f>
        <v>-</v>
      </c>
      <c r="M26" s="165">
        <f>SUMIFS(cb_curr!$E:$E,cb_curr!$A:$A,K26,cb_curr!$B:$B,"EUR")</f>
        <v>0</v>
      </c>
      <c r="N26" s="3" t="str">
        <f>CONCATENATE(Техничка!AA27,Техничка!AB27,Техничка!AC27)</f>
        <v>23.05.2023</v>
      </c>
      <c r="O26" s="82" t="str">
        <f>IF(AND((IF(SUMIFS(cb_curr!$E:$E,cb_curr!$A:$A,N26,cb_curr!$B:$B,"EUR")&lt;&gt;0,1,0)=0),(OR(WEEKDAY(N26,2)=7,WEEKDAY(N26,2)=1))),O25,((IF(AND(P26=0,P27=0,P28=0,P29=0,P30=0,P31=0,P32=0,P33=0,P34=0,P35=0),"-",(IF((SUMIFS(cb_curr!$E:$E,cb_curr!$A:$A,N26,cb_curr!$B:$B,"EUR"))=0,O25,(SUMIFS(cb_curr!$E:$E,cb_curr!$A:$A,N26,cb_curr!$B:$B,"EUR"))))))))</f>
        <v>-</v>
      </c>
      <c r="P26" s="165">
        <f>SUMIFS(cb_curr!$E:$E,cb_curr!$A:$A,N26,cb_curr!$B:$B,"EUR")</f>
        <v>0</v>
      </c>
      <c r="Q26" s="3" t="str">
        <f>CONCATENATE(Техничка!AE27,Техничка!AF27,Техничка!AG27)</f>
        <v>23.06.2023</v>
      </c>
      <c r="R26" s="82" t="str">
        <f>IF(AND((IF(SUMIFS(cb_curr!$E:$E,cb_curr!$A:$A,Q26,cb_curr!$B:$B,"EUR")&lt;&gt;0,1,0)=0),(OR(WEEKDAY(Q26,2)=7,WEEKDAY(Q26,2)=1))),R25,((IF(AND(S26=0,S27=0,S28=0,S29=0,S30=0,S31=0,S32=0,S33=0,S34=0,S35=0),"-",(IF((SUMIFS(cb_curr!$E:$E,cb_curr!$A:$A,Q26,cb_curr!$B:$B,"EUR"))=0,R25,(SUMIFS(cb_curr!$E:$E,cb_curr!$A:$A,Q26,cb_curr!$B:$B,"EUR"))))))))</f>
        <v>-</v>
      </c>
      <c r="S26" s="165">
        <f>SUMIFS(cb_curr!$E:$E,cb_curr!$A:$A,Q26,cb_curr!$B:$B,"EUR")</f>
        <v>0</v>
      </c>
      <c r="T26" s="3" t="str">
        <f>CONCATENATE(Техничка!AI27,Техничка!AJ27,Техничка!AK27)</f>
        <v>23.07.2023</v>
      </c>
      <c r="U26" s="82" t="str">
        <f>IF(AND((IF(SUMIFS(cb_curr!$E:$E,cb_curr!$A:$A,T26,cb_curr!$B:$B,"EUR")&lt;&gt;0,1,0)=0),(OR(WEEKDAY(T26,2)=7,WEEKDAY(T26,2)=1))),U25,((IF(AND(V26=0,V27=0,V28=0,V29=0,V30=0,V31=0,V32=0,V33=0,V34=0,V35=0),"-",(IF((SUMIFS(cb_curr!$E:$E,cb_curr!$A:$A,T26,cb_curr!$B:$B,"EUR"))=0,U25,(SUMIFS(cb_curr!$E:$E,cb_curr!$A:$A,T26,cb_curr!$B:$B,"EUR"))))))))</f>
        <v>-</v>
      </c>
      <c r="V26" s="165">
        <f>SUMIFS(cb_curr!$E:$E,cb_curr!$A:$A,T26,cb_curr!$B:$B,"EUR")</f>
        <v>0</v>
      </c>
      <c r="W26" s="3" t="str">
        <f>CONCATENATE(Техничка!AQ27,Техничка!AR27,Техничка!AS27)</f>
        <v>23.08.2023</v>
      </c>
      <c r="X26" s="82" t="str">
        <f>IF(AND((IF(SUMIFS(cb_curr!$E:$E,cb_curr!$A:$A,W26,cb_curr!$B:$B,"EUR")&lt;&gt;0,1,0)=0),(OR(WEEKDAY(W26,2)=7,WEEKDAY(W26,2)=1))),X25,((IF(AND(Y26=0,Y27=0,Y28=0,Y29=0,Y30=0,Y31=0,Y32=0,Y33=0,Y34=0,Y35=0),"-",(IF((SUMIFS(cb_curr!$E:$E,cb_curr!$A:$A,W26,cb_curr!$B:$B,"EUR"))=0,X25,(SUMIFS(cb_curr!$E:$E,cb_curr!$A:$A,W26,cb_curr!$B:$B,"EUR"))))))))</f>
        <v>-</v>
      </c>
      <c r="Y26" s="165">
        <f>SUMIFS(cb_curr!$E:$E,cb_curr!$A:$A,W26,cb_curr!$B:$B,"EUR")</f>
        <v>0</v>
      </c>
      <c r="Z26" s="3" t="str">
        <f>CONCATENATE(Техничка!AU27,Техничка!AV27,Техничка!AW27)</f>
        <v>23.09.2023</v>
      </c>
      <c r="AA26" s="82" t="str">
        <f>IF(AND((IF(SUMIFS(cb_curr!$E:$E,cb_curr!$A:$A,Z26,cb_curr!$B:$B,"EUR")&lt;&gt;0,1,0)=0),(OR(WEEKDAY(Z26,2)=7,WEEKDAY(Z26,2)=1))),AA25,((IF(AND(AB26=0,AB27=0,AB28=0,AB29=0,AB30=0,AB31=0,AB32=0,AB33=0,AB34=0,AB35=0),"-",(IF((SUMIFS(cb_curr!$E:$E,cb_curr!$A:$A,Z26,cb_curr!$B:$B,"EUR"))=0,AA25,(SUMIFS(cb_curr!$E:$E,cb_curr!$A:$A,Z26,cb_curr!$B:$B,"EUR"))))))))</f>
        <v>-</v>
      </c>
      <c r="AB26" s="165">
        <f>SUMIFS(cb_curr!$E:$E,cb_curr!$A:$A,Z26,cb_curr!$B:$B,"EUR")</f>
        <v>0</v>
      </c>
      <c r="AC26" s="3" t="str">
        <f>CONCATENATE(Техничка!AY27,Техничка!AZ27,Техничка!BA27)</f>
        <v>23.10.2023</v>
      </c>
      <c r="AD26" s="82" t="str">
        <f>IF(AND((IF(SUMIFS(cb_curr!$E:$E,cb_curr!$A:$A,AC26,cb_curr!$B:$B,"EUR")&lt;&gt;0,1,0)=0),(OR(WEEKDAY(AC26,2)=7,WEEKDAY(AC26,2)=1))),AD25,((IF(AND(AE26=0,AE27=0,AE28=0,AE29=0,AE30=0,AE31=0,AE32=0,AE33=0,AE34=0,AE35=0),"-",(IF((SUMIFS(cb_curr!$E:$E,cb_curr!$A:$A,AC26,cb_curr!$B:$B,"EUR"))=0,AD25,(SUMIFS(cb_curr!$E:$E,cb_curr!$A:$A,AC26,cb_curr!$B:$B,"EUR"))))))))</f>
        <v>-</v>
      </c>
      <c r="AE26" s="165">
        <f>SUMIFS(cb_curr!$E:$E,cb_curr!$A:$A,AC26,cb_curr!$B:$B,"EUR")</f>
        <v>0</v>
      </c>
      <c r="AF26" s="3" t="str">
        <f>CONCATENATE(Техничка!BC27,Техничка!BD27,Техничка!BE27)</f>
        <v>23.11.2023</v>
      </c>
      <c r="AG26" s="82" t="str">
        <f>IF(AND((IF(SUMIFS(cb_curr!$E:$E,cb_curr!$A:$A,AF26,cb_curr!$B:$B,"EUR")&lt;&gt;0,1,0)=0),(OR(WEEKDAY(AF26,2)=7,WEEKDAY(AF26,2)=1))),AG25,((IF(AND(AH26=0,AH27=0,AH28=0,AH29=0,AH30=0,AH31=0,AH32=0,AH33=0,AH34=0,AH35=0),"-",(IF((SUMIFS(cb_curr!$E:$E,cb_curr!$A:$A,AF26,cb_curr!$B:$B,"EUR"))=0,AG25,(SUMIFS(cb_curr!$E:$E,cb_curr!$A:$A,AF26,cb_curr!$B:$B,"EUR"))))))))</f>
        <v>-</v>
      </c>
      <c r="AH26" s="165">
        <f>SUMIFS(cb_curr!$E:$E,cb_curr!$A:$A,AF26,cb_curr!$B:$B,"EUR")</f>
        <v>0</v>
      </c>
      <c r="AI26" s="3" t="str">
        <f>CONCATENATE(Техничка!BG27,Техничка!BH27,Техничка!BI27)</f>
        <v>23.12.2023</v>
      </c>
      <c r="AJ26" s="82" t="str">
        <f>IF(AND((IF(SUMIFS(cb_curr!$E:$E,cb_curr!$A:$A,AI26,cb_curr!$B:$B,"EUR")&lt;&gt;0,1,0)=0),(OR(WEEKDAY(AI26,2)=7,WEEKDAY(AI26,2)=1))),AJ25,((IF(AND(AK26=0,AK27=0,AK28=0,AK29=0,AK30=0,AK31=0,AK32=0,AK33=0,AK34=0,AK35=0),"-",(IF((SUMIFS(cb_curr!$E:$E,cb_curr!$A:$A,AI26,cb_curr!$B:$B,"EUR"))=0,AJ25,(SUMIFS(cb_curr!$E:$E,cb_curr!$A:$A,AI26,cb_curr!$B:$B,"EUR"))))))))</f>
        <v>-</v>
      </c>
      <c r="AK26" s="165">
        <f>SUMIFS(cb_curr!$E:$E,cb_curr!$A:$A,AI26,cb_curr!$B:$B,"EUR")</f>
        <v>0</v>
      </c>
      <c r="AQ26" s="153" t="str">
        <f t="shared" si="0"/>
        <v>23.06.2023</v>
      </c>
      <c r="AR26" s="82">
        <f t="shared" si="1"/>
        <v>0</v>
      </c>
      <c r="AT26" s="3" t="str">
        <f t="shared" si="2"/>
        <v>23.10.2023</v>
      </c>
      <c r="AU26" s="82">
        <f t="shared" si="3"/>
        <v>0</v>
      </c>
      <c r="AW26" s="3" t="str">
        <f t="shared" si="4"/>
        <v>23.11.2023</v>
      </c>
      <c r="AX26" s="85">
        <f t="shared" si="5"/>
        <v>0</v>
      </c>
      <c r="AZ26" s="3" t="str">
        <f t="shared" si="6"/>
        <v>23.12.2023</v>
      </c>
      <c r="BA26" s="82">
        <f t="shared" si="7"/>
        <v>0</v>
      </c>
    </row>
    <row r="27" spans="2:53" x14ac:dyDescent="0.25">
      <c r="B27" s="3" t="str">
        <f>CONCATENATE(Техничка!B28,Техничка!C28,Техничка!D28)</f>
        <v>24.01.2023</v>
      </c>
      <c r="C27" s="82" t="str">
        <f>IF(AND((IF(SUMIFS(cb_curr!$E:$E,cb_curr!$A:$A,B27,cb_curr!$B:$B,"EUR")&lt;&gt;0,1,0)=0),(OR(WEEKDAY(B27,2)=7,WEEKDAY(B27,2)=1))),C26,((IF(AND(D27=0,D28=0,D29=0,D30=0,D31=0,D32=0,D33=0,D34=0,D35=0,D36=0),"-",(IF((SUMIFS(cb_curr!$E:$E,cb_curr!$A:$A,B27,cb_curr!$B:$B,"EUR"))=0,C26,(SUMIFS(cb_curr!$E:$E,cb_curr!$A:$A,B27,cb_curr!$B:$B,"EUR"))))))))</f>
        <v>-</v>
      </c>
      <c r="D27" s="165">
        <f>SUMIFS(cb_curr!$E:$E,cb_curr!$A:$A,B27,cb_curr!$B:$B,"EUR")</f>
        <v>0</v>
      </c>
      <c r="E27" s="3" t="str">
        <f>CONCATENATE(Техничка!O28,Техничка!P28,Техничка!Q28)</f>
        <v>24.02.2023</v>
      </c>
      <c r="F27" s="82" t="str">
        <f>IF(AND((IF(SUMIFS(cb_curr!$E:$E,cb_curr!$A:$A,E27,cb_curr!$B:$B,"EUR")&lt;&gt;0,1,0)=0),(OR(WEEKDAY(E27,2)=7,WEEKDAY(E27,2)=1))),F26,((IF(AND(G27=0,G28=0,G29=0,G30=0,G31=0,G32=0,G33=0,G34=0,G35=0,G36=0),"-",(IF((SUMIFS(cb_curr!$E:$E,cb_curr!$A:$A,E27,cb_curr!$B:$B,"EUR"))=0,F26,(SUMIFS(cb_curr!$E:$E,cb_curr!$A:$A,E27,cb_curr!$B:$B,"EUR"))))))))</f>
        <v>-</v>
      </c>
      <c r="G27" s="165">
        <f>SUMIFS(cb_curr!$E:$E,cb_curr!$A:$A,E27,cb_curr!$B:$B,"EUR")</f>
        <v>0</v>
      </c>
      <c r="H27" s="3" t="str">
        <f>CONCATENATE(Техничка!S28,Техничка!T28,Техничка!U28)</f>
        <v>24.03.2023</v>
      </c>
      <c r="I27" s="82" t="str">
        <f>IF(AND((IF(SUMIFS(cb_curr!$E:$E,cb_curr!$A:$A,H27,cb_curr!$B:$B,"EUR")&lt;&gt;0,1,0)=0),(OR(WEEKDAY(H27,2)=7,WEEKDAY(H27,2)=1))),I26,((IF(AND(J27=0,J28=0,J29=0,J30=0,J31=0,J32=0,J33=0,J34=0,J35=0,J36=0),"-",(IF((SUMIFS(cb_curr!$E:$E,cb_curr!$A:$A,H27,cb_curr!$B:$B,"EUR"))=0,I26,(SUMIFS(cb_curr!$E:$E,cb_curr!$A:$A,H27,cb_curr!$B:$B,"EUR"))))))))</f>
        <v>-</v>
      </c>
      <c r="J27" s="165">
        <f>SUMIFS(cb_curr!$E:$E,cb_curr!$A:$A,H27,cb_curr!$B:$B,"EUR")</f>
        <v>0</v>
      </c>
      <c r="K27" s="3" t="str">
        <f>CONCATENATE(Техничка!W28,Техничка!X28,Техничка!Y28)</f>
        <v>24.04.2023</v>
      </c>
      <c r="L27" s="82" t="str">
        <f>IF(AND((IF(SUMIFS(cb_curr!$E:$E,cb_curr!$A:$A,K27,cb_curr!$B:$B,"EUR")&lt;&gt;0,1,0)=0),(OR(WEEKDAY(K27,2)=7,WEEKDAY(K27,2)=1))),L26,((IF(AND(M27=0,M28=0,M29=0,M30=0,M31=0,M32=0,M33=0,M34=0,M35=0,M36=0),"-",(IF((SUMIFS(cb_curr!$E:$E,cb_curr!$A:$A,K27,cb_curr!$B:$B,"EUR"))=0,L26,(SUMIFS(cb_curr!$E:$E,cb_curr!$A:$A,K27,cb_curr!$B:$B,"EUR"))))))))</f>
        <v>-</v>
      </c>
      <c r="M27" s="165">
        <f>SUMIFS(cb_curr!$E:$E,cb_curr!$A:$A,K27,cb_curr!$B:$B,"EUR")</f>
        <v>0</v>
      </c>
      <c r="N27" s="3" t="str">
        <f>CONCATENATE(Техничка!AA28,Техничка!AB28,Техничка!AC28)</f>
        <v>24.05.2023</v>
      </c>
      <c r="O27" s="82" t="str">
        <f>IF(AND((IF(SUMIFS(cb_curr!$E:$E,cb_curr!$A:$A,N27,cb_curr!$B:$B,"EUR")&lt;&gt;0,1,0)=0),(OR(WEEKDAY(N27,2)=7,WEEKDAY(N27,2)=1))),O26,((IF(AND(P27=0,P28=0,P29=0,P30=0,P31=0,P32=0,P33=0,P34=0,P35=0,P36=0),"-",(IF((SUMIFS(cb_curr!$E:$E,cb_curr!$A:$A,N27,cb_curr!$B:$B,"EUR"))=0,O26,(SUMIFS(cb_curr!$E:$E,cb_curr!$A:$A,N27,cb_curr!$B:$B,"EUR"))))))))</f>
        <v>-</v>
      </c>
      <c r="P27" s="165">
        <f>SUMIFS(cb_curr!$E:$E,cb_curr!$A:$A,N27,cb_curr!$B:$B,"EUR")</f>
        <v>0</v>
      </c>
      <c r="Q27" s="3" t="str">
        <f>CONCATENATE(Техничка!AE28,Техничка!AF28,Техничка!AG28)</f>
        <v>24.06.2023</v>
      </c>
      <c r="R27" s="82" t="str">
        <f>IF(AND((IF(SUMIFS(cb_curr!$E:$E,cb_curr!$A:$A,Q27,cb_curr!$B:$B,"EUR")&lt;&gt;0,1,0)=0),(OR(WEEKDAY(Q27,2)=7,WEEKDAY(Q27,2)=1))),R26,((IF(AND(S27=0,S28=0,S29=0,S30=0,S31=0,S32=0,S33=0,S34=0,S35=0,S36=0),"-",(IF((SUMIFS(cb_curr!$E:$E,cb_curr!$A:$A,Q27,cb_curr!$B:$B,"EUR"))=0,R26,(SUMIFS(cb_curr!$E:$E,cb_curr!$A:$A,Q27,cb_curr!$B:$B,"EUR"))))))))</f>
        <v>-</v>
      </c>
      <c r="S27" s="165">
        <f>SUMIFS(cb_curr!$E:$E,cb_curr!$A:$A,Q27,cb_curr!$B:$B,"EUR")</f>
        <v>0</v>
      </c>
      <c r="T27" s="3" t="str">
        <f>CONCATENATE(Техничка!AI28,Техничка!AJ28,Техничка!AK28)</f>
        <v>24.07.2023</v>
      </c>
      <c r="U27" s="82" t="str">
        <f>IF(AND((IF(SUMIFS(cb_curr!$E:$E,cb_curr!$A:$A,T27,cb_curr!$B:$B,"EUR")&lt;&gt;0,1,0)=0),(OR(WEEKDAY(T27,2)=7,WEEKDAY(T27,2)=1))),U26,((IF(AND(V27=0,V28=0,V29=0,V30=0,V31=0,V32=0,V33=0,V34=0,V35=0,V36=0),"-",(IF((SUMIFS(cb_curr!$E:$E,cb_curr!$A:$A,T27,cb_curr!$B:$B,"EUR"))=0,U26,(SUMIFS(cb_curr!$E:$E,cb_curr!$A:$A,T27,cb_curr!$B:$B,"EUR"))))))))</f>
        <v>-</v>
      </c>
      <c r="V27" s="165">
        <f>SUMIFS(cb_curr!$E:$E,cb_curr!$A:$A,T27,cb_curr!$B:$B,"EUR")</f>
        <v>0</v>
      </c>
      <c r="W27" s="3" t="str">
        <f>CONCATENATE(Техничка!AQ28,Техничка!AR28,Техничка!AS28)</f>
        <v>24.08.2023</v>
      </c>
      <c r="X27" s="82" t="str">
        <f>IF(AND((IF(SUMIFS(cb_curr!$E:$E,cb_curr!$A:$A,W27,cb_curr!$B:$B,"EUR")&lt;&gt;0,1,0)=0),(OR(WEEKDAY(W27,2)=7,WEEKDAY(W27,2)=1))),X26,((IF(AND(Y27=0,Y28=0,Y29=0,Y30=0,Y31=0,Y32=0,Y33=0,Y34=0,Y35=0,Y36=0),"-",(IF((SUMIFS(cb_curr!$E:$E,cb_curr!$A:$A,W27,cb_curr!$B:$B,"EUR"))=0,X26,(SUMIFS(cb_curr!$E:$E,cb_curr!$A:$A,W27,cb_curr!$B:$B,"EUR"))))))))</f>
        <v>-</v>
      </c>
      <c r="Y27" s="165">
        <f>SUMIFS(cb_curr!$E:$E,cb_curr!$A:$A,W27,cb_curr!$B:$B,"EUR")</f>
        <v>0</v>
      </c>
      <c r="Z27" s="3" t="str">
        <f>CONCATENATE(Техничка!AU28,Техничка!AV28,Техничка!AW28)</f>
        <v>24.09.2023</v>
      </c>
      <c r="AA27" s="82" t="str">
        <f>IF(AND((IF(SUMIFS(cb_curr!$E:$E,cb_curr!$A:$A,Z27,cb_curr!$B:$B,"EUR")&lt;&gt;0,1,0)=0),(OR(WEEKDAY(Z27,2)=7,WEEKDAY(Z27,2)=1))),AA26,((IF(AND(AB27=0,AB28=0,AB29=0,AB30=0,AB31=0,AB32=0,AB33=0,AB34=0,AB35=0,AB36=0),"-",(IF((SUMIFS(cb_curr!$E:$E,cb_curr!$A:$A,Z27,cb_curr!$B:$B,"EUR"))=0,AA26,(SUMIFS(cb_curr!$E:$E,cb_curr!$A:$A,Z27,cb_curr!$B:$B,"EUR"))))))))</f>
        <v>-</v>
      </c>
      <c r="AB27" s="165">
        <f>SUMIFS(cb_curr!$E:$E,cb_curr!$A:$A,Z27,cb_curr!$B:$B,"EUR")</f>
        <v>0</v>
      </c>
      <c r="AC27" s="3" t="str">
        <f>CONCATENATE(Техничка!AY28,Техничка!AZ28,Техничка!BA28)</f>
        <v>24.10.2023</v>
      </c>
      <c r="AD27" s="82" t="str">
        <f>IF(AND((IF(SUMIFS(cb_curr!$E:$E,cb_curr!$A:$A,AC27,cb_curr!$B:$B,"EUR")&lt;&gt;0,1,0)=0),(OR(WEEKDAY(AC27,2)=7,WEEKDAY(AC27,2)=1))),AD26,((IF(AND(AE27=0,AE28=0,AE29=0,AE30=0,AE31=0,AE32=0,AE33=0,AE34=0,AE35=0,AE36=0),"-",(IF((SUMIFS(cb_curr!$E:$E,cb_curr!$A:$A,AC27,cb_curr!$B:$B,"EUR"))=0,AD26,(SUMIFS(cb_curr!$E:$E,cb_curr!$A:$A,AC27,cb_curr!$B:$B,"EUR"))))))))</f>
        <v>-</v>
      </c>
      <c r="AE27" s="165">
        <f>SUMIFS(cb_curr!$E:$E,cb_curr!$A:$A,AC27,cb_curr!$B:$B,"EUR")</f>
        <v>0</v>
      </c>
      <c r="AF27" s="3" t="str">
        <f>CONCATENATE(Техничка!BC28,Техничка!BD28,Техничка!BE28)</f>
        <v>24.11.2023</v>
      </c>
      <c r="AG27" s="82" t="str">
        <f>IF(AND((IF(SUMIFS(cb_curr!$E:$E,cb_curr!$A:$A,AF27,cb_curr!$B:$B,"EUR")&lt;&gt;0,1,0)=0),(OR(WEEKDAY(AF27,2)=7,WEEKDAY(AF27,2)=1))),AG26,((IF(AND(AH27=0,AH28=0,AH29=0,AH30=0,AH31=0,AH32=0,AH33=0,AH34=0,AH35=0,AH36=0),"-",(IF((SUMIFS(cb_curr!$E:$E,cb_curr!$A:$A,AF27,cb_curr!$B:$B,"EUR"))=0,AG26,(SUMIFS(cb_curr!$E:$E,cb_curr!$A:$A,AF27,cb_curr!$B:$B,"EUR"))))))))</f>
        <v>-</v>
      </c>
      <c r="AH27" s="165">
        <f>SUMIFS(cb_curr!$E:$E,cb_curr!$A:$A,AF27,cb_curr!$B:$B,"EUR")</f>
        <v>0</v>
      </c>
      <c r="AI27" s="3" t="str">
        <f>CONCATENATE(Техничка!BG28,Техничка!BH28,Техничка!BI28)</f>
        <v>24.12.2023</v>
      </c>
      <c r="AJ27" s="82" t="str">
        <f>IF(AND((IF(SUMIFS(cb_curr!$E:$E,cb_curr!$A:$A,AI27,cb_curr!$B:$B,"EUR")&lt;&gt;0,1,0)=0),(OR(WEEKDAY(AI27,2)=7,WEEKDAY(AI27,2)=1))),AJ26,((IF(AND(AK27=0,AK28=0,AK29=0,AK30=0,AK31=0,AK32=0,AK33=0,AK34=0,AK35=0,AK36=0),"-",(IF((SUMIFS(cb_curr!$E:$E,cb_curr!$A:$A,AI27,cb_curr!$B:$B,"EUR"))=0,AJ26,(SUMIFS(cb_curr!$E:$E,cb_curr!$A:$A,AI27,cb_curr!$B:$B,"EUR"))))))))</f>
        <v>-</v>
      </c>
      <c r="AK27" s="165">
        <f>SUMIFS(cb_curr!$E:$E,cb_curr!$A:$A,AI27,cb_curr!$B:$B,"EUR")</f>
        <v>0</v>
      </c>
      <c r="AQ27" s="153" t="str">
        <f t="shared" si="0"/>
        <v>24.06.2023</v>
      </c>
      <c r="AR27" s="85">
        <f t="shared" si="1"/>
        <v>0</v>
      </c>
      <c r="AT27" s="3" t="str">
        <f t="shared" si="2"/>
        <v>24.10.2023</v>
      </c>
      <c r="AU27" s="85">
        <f t="shared" si="3"/>
        <v>0</v>
      </c>
      <c r="AW27" s="3" t="str">
        <f t="shared" si="4"/>
        <v>24.11.2023</v>
      </c>
      <c r="AX27" s="85">
        <f t="shared" si="5"/>
        <v>0</v>
      </c>
      <c r="AZ27" s="3" t="str">
        <f t="shared" si="6"/>
        <v>24.12.2023</v>
      </c>
      <c r="BA27" s="85">
        <f t="shared" si="7"/>
        <v>0</v>
      </c>
    </row>
    <row r="28" spans="2:53" x14ac:dyDescent="0.25">
      <c r="B28" s="3" t="str">
        <f>CONCATENATE(Техничка!B29,Техничка!C29,Техничка!D29)</f>
        <v>25.01.2023</v>
      </c>
      <c r="C28" s="82" t="str">
        <f>IF(AND((IF(SUMIFS(cb_curr!$E:$E,cb_curr!$A:$A,B28,cb_curr!$B:$B,"EUR")&lt;&gt;0,1,0)=0),(OR(WEEKDAY(B28,2)=7,WEEKDAY(B28,2)=1))),C27,((IF(AND(D28=0,D29=0,D30=0,D31=0,D32=0,D33=0,D34=0,D35=0,D36=0,D37=0),"-",(IF((SUMIFS(cb_curr!$E:$E,cb_curr!$A:$A,B28,cb_curr!$B:$B,"EUR"))=0,C27,(SUMIFS(cb_curr!$E:$E,cb_curr!$A:$A,B28,cb_curr!$B:$B,"EUR"))))))))</f>
        <v>-</v>
      </c>
      <c r="D28" s="165">
        <f>SUMIFS(cb_curr!$E:$E,cb_curr!$A:$A,B28,cb_curr!$B:$B,"EUR")</f>
        <v>0</v>
      </c>
      <c r="E28" s="3" t="str">
        <f>CONCATENATE(Техничка!O29,Техничка!P29,Техничка!Q29)</f>
        <v>25.02.2023</v>
      </c>
      <c r="F28" s="82" t="str">
        <f>IF(AND((IF(SUMIFS(cb_curr!$E:$E,cb_curr!$A:$A,E28,cb_curr!$B:$B,"EUR")&lt;&gt;0,1,0)=0),(OR(WEEKDAY(E28,2)=7,WEEKDAY(E28,2)=1))),F27,((IF(AND(G28=0,G29=0,G30=0,G31=0,G32=0,G33=0,G34=0,G35=0,G36=0,G37=0),"-",(IF((SUMIFS(cb_curr!$E:$E,cb_curr!$A:$A,E28,cb_curr!$B:$B,"EUR"))=0,F27,(SUMIFS(cb_curr!$E:$E,cb_curr!$A:$A,E28,cb_curr!$B:$B,"EUR"))))))))</f>
        <v>-</v>
      </c>
      <c r="G28" s="165">
        <f>SUMIFS(cb_curr!$E:$E,cb_curr!$A:$A,E28,cb_curr!$B:$B,"EUR")</f>
        <v>0</v>
      </c>
      <c r="H28" s="3" t="str">
        <f>CONCATENATE(Техничка!S29,Техничка!T29,Техничка!U29)</f>
        <v>25.03.2023</v>
      </c>
      <c r="I28" s="82" t="str">
        <f>IF(AND((IF(SUMIFS(cb_curr!$E:$E,cb_curr!$A:$A,H28,cb_curr!$B:$B,"EUR")&lt;&gt;0,1,0)=0),(OR(WEEKDAY(H28,2)=7,WEEKDAY(H28,2)=1))),I27,((IF(AND(J28=0,J29=0,J30=0,J31=0,J32=0,J33=0,J34=0,J35=0,J36=0,J37=0),"-",(IF((SUMIFS(cb_curr!$E:$E,cb_curr!$A:$A,H28,cb_curr!$B:$B,"EUR"))=0,I27,(SUMIFS(cb_curr!$E:$E,cb_curr!$A:$A,H28,cb_curr!$B:$B,"EUR"))))))))</f>
        <v>-</v>
      </c>
      <c r="J28" s="165">
        <f>SUMIFS(cb_curr!$E:$E,cb_curr!$A:$A,H28,cb_curr!$B:$B,"EUR")</f>
        <v>0</v>
      </c>
      <c r="K28" s="3" t="str">
        <f>CONCATENATE(Техничка!W29,Техничка!X29,Техничка!Y29)</f>
        <v>25.04.2023</v>
      </c>
      <c r="L28" s="82" t="str">
        <f>IF(AND((IF(SUMIFS(cb_curr!$E:$E,cb_curr!$A:$A,K28,cb_curr!$B:$B,"EUR")&lt;&gt;0,1,0)=0),(OR(WEEKDAY(K28,2)=7,WEEKDAY(K28,2)=1))),L27,((IF(AND(M28=0,M29=0,M30=0,M31=0,M32=0,M33=0,M34=0,M35=0,M36=0,M37=0),"-",(IF((SUMIFS(cb_curr!$E:$E,cb_curr!$A:$A,K28,cb_curr!$B:$B,"EUR"))=0,L27,(SUMIFS(cb_curr!$E:$E,cb_curr!$A:$A,K28,cb_curr!$B:$B,"EUR"))))))))</f>
        <v>-</v>
      </c>
      <c r="M28" s="165">
        <f>SUMIFS(cb_curr!$E:$E,cb_curr!$A:$A,K28,cb_curr!$B:$B,"EUR")</f>
        <v>0</v>
      </c>
      <c r="N28" s="3" t="str">
        <f>CONCATENATE(Техничка!AA29,Техничка!AB29,Техничка!AC29)</f>
        <v>25.05.2023</v>
      </c>
      <c r="O28" s="82" t="str">
        <f>IF(AND((IF(SUMIFS(cb_curr!$E:$E,cb_curr!$A:$A,N28,cb_curr!$B:$B,"EUR")&lt;&gt;0,1,0)=0),(OR(WEEKDAY(N28,2)=7,WEEKDAY(N28,2)=1))),O27,((IF(AND(P28=0,P29=0,P30=0,P31=0,P32=0,P33=0,P34=0,P35=0,P36=0,P37=0),"-",(IF((SUMIFS(cb_curr!$E:$E,cb_curr!$A:$A,N28,cb_curr!$B:$B,"EUR"))=0,O27,(SUMIFS(cb_curr!$E:$E,cb_curr!$A:$A,N28,cb_curr!$B:$B,"EUR"))))))))</f>
        <v>-</v>
      </c>
      <c r="P28" s="165">
        <f>SUMIFS(cb_curr!$E:$E,cb_curr!$A:$A,N28,cb_curr!$B:$B,"EUR")</f>
        <v>0</v>
      </c>
      <c r="Q28" s="3" t="str">
        <f>CONCATENATE(Техничка!AE29,Техничка!AF29,Техничка!AG29)</f>
        <v>25.06.2023</v>
      </c>
      <c r="R28" s="82" t="str">
        <f>IF(AND((IF(SUMIFS(cb_curr!$E:$E,cb_curr!$A:$A,Q28,cb_curr!$B:$B,"EUR")&lt;&gt;0,1,0)=0),(OR(WEEKDAY(Q28,2)=7,WEEKDAY(Q28,2)=1))),R27,((IF(AND(S28=0,S29=0,S30=0,S31=0,S32=0,S33=0,S34=0,S35=0,S36=0,S37=0),"-",(IF((SUMIFS(cb_curr!$E:$E,cb_curr!$A:$A,Q28,cb_curr!$B:$B,"EUR"))=0,R27,(SUMIFS(cb_curr!$E:$E,cb_curr!$A:$A,Q28,cb_curr!$B:$B,"EUR"))))))))</f>
        <v>-</v>
      </c>
      <c r="S28" s="165">
        <f>SUMIFS(cb_curr!$E:$E,cb_curr!$A:$A,Q28,cb_curr!$B:$B,"EUR")</f>
        <v>0</v>
      </c>
      <c r="T28" s="3" t="str">
        <f>CONCATENATE(Техничка!AI29,Техничка!AJ29,Техничка!AK29)</f>
        <v>25.07.2023</v>
      </c>
      <c r="U28" s="82" t="str">
        <f>IF(AND((IF(SUMIFS(cb_curr!$E:$E,cb_curr!$A:$A,T28,cb_curr!$B:$B,"EUR")&lt;&gt;0,1,0)=0),(OR(WEEKDAY(T28,2)=7,WEEKDAY(T28,2)=1))),U27,((IF(AND(V28=0,V29=0,V30=0,V31=0,V32=0,V33=0,V34=0,V35=0,V36=0,V37=0),"-",(IF((SUMIFS(cb_curr!$E:$E,cb_curr!$A:$A,T28,cb_curr!$B:$B,"EUR"))=0,U27,(SUMIFS(cb_curr!$E:$E,cb_curr!$A:$A,T28,cb_curr!$B:$B,"EUR"))))))))</f>
        <v>-</v>
      </c>
      <c r="V28" s="165">
        <f>SUMIFS(cb_curr!$E:$E,cb_curr!$A:$A,T28,cb_curr!$B:$B,"EUR")</f>
        <v>0</v>
      </c>
      <c r="W28" s="3" t="str">
        <f>CONCATENATE(Техничка!AQ29,Техничка!AR29,Техничка!AS29)</f>
        <v>25.08.2023</v>
      </c>
      <c r="X28" s="82" t="str">
        <f>IF(AND((IF(SUMIFS(cb_curr!$E:$E,cb_curr!$A:$A,W28,cb_curr!$B:$B,"EUR")&lt;&gt;0,1,0)=0),(OR(WEEKDAY(W28,2)=7,WEEKDAY(W28,2)=1))),X27,((IF(AND(Y28=0,Y29=0,Y30=0,Y31=0,Y32=0,Y33=0,Y34=0,Y35=0,Y36=0,Y37=0),"-",(IF((SUMIFS(cb_curr!$E:$E,cb_curr!$A:$A,W28,cb_curr!$B:$B,"EUR"))=0,X27,(SUMIFS(cb_curr!$E:$E,cb_curr!$A:$A,W28,cb_curr!$B:$B,"EUR"))))))))</f>
        <v>-</v>
      </c>
      <c r="Y28" s="165">
        <f>SUMIFS(cb_curr!$E:$E,cb_curr!$A:$A,W28,cb_curr!$B:$B,"EUR")</f>
        <v>0</v>
      </c>
      <c r="Z28" s="3" t="str">
        <f>CONCATENATE(Техничка!AU29,Техничка!AV29,Техничка!AW29)</f>
        <v>25.09.2023</v>
      </c>
      <c r="AA28" s="82" t="str">
        <f>IF(AND((IF(SUMIFS(cb_curr!$E:$E,cb_curr!$A:$A,Z28,cb_curr!$B:$B,"EUR")&lt;&gt;0,1,0)=0),(OR(WEEKDAY(Z28,2)=7,WEEKDAY(Z28,2)=1))),AA27,((IF(AND(AB28=0,AB29=0,AB30=0,AB31=0,AB32=0,AB33=0,AB34=0,AB35=0,AB36=0,AB37=0),"-",(IF((SUMIFS(cb_curr!$E:$E,cb_curr!$A:$A,Z28,cb_curr!$B:$B,"EUR"))=0,AA27,(SUMIFS(cb_curr!$E:$E,cb_curr!$A:$A,Z28,cb_curr!$B:$B,"EUR"))))))))</f>
        <v>-</v>
      </c>
      <c r="AB28" s="165">
        <f>SUMIFS(cb_curr!$E:$E,cb_curr!$A:$A,Z28,cb_curr!$B:$B,"EUR")</f>
        <v>0</v>
      </c>
      <c r="AC28" s="3" t="str">
        <f>CONCATENATE(Техничка!AY29,Техничка!AZ29,Техничка!BA29)</f>
        <v>25.10.2023</v>
      </c>
      <c r="AD28" s="82" t="str">
        <f>IF(AND((IF(SUMIFS(cb_curr!$E:$E,cb_curr!$A:$A,AC28,cb_curr!$B:$B,"EUR")&lt;&gt;0,1,0)=0),(OR(WEEKDAY(AC28,2)=7,WEEKDAY(AC28,2)=1))),AD27,((IF(AND(AE28=0,AE29=0,AE30=0,AE31=0,AE32=0,AE33=0,AE34=0,AE35=0,AE36=0,AE37=0),"-",(IF((SUMIFS(cb_curr!$E:$E,cb_curr!$A:$A,AC28,cb_curr!$B:$B,"EUR"))=0,AD27,(SUMIFS(cb_curr!$E:$E,cb_curr!$A:$A,AC28,cb_curr!$B:$B,"EUR"))))))))</f>
        <v>-</v>
      </c>
      <c r="AE28" s="165">
        <f>SUMIFS(cb_curr!$E:$E,cb_curr!$A:$A,AC28,cb_curr!$B:$B,"EUR")</f>
        <v>0</v>
      </c>
      <c r="AF28" s="3" t="str">
        <f>CONCATENATE(Техничка!BC29,Техничка!BD29,Техничка!BE29)</f>
        <v>25.11.2023</v>
      </c>
      <c r="AG28" s="82" t="str">
        <f>IF(AND((IF(SUMIFS(cb_curr!$E:$E,cb_curr!$A:$A,AF28,cb_curr!$B:$B,"EUR")&lt;&gt;0,1,0)=0),(OR(WEEKDAY(AF28,2)=7,WEEKDAY(AF28,2)=1))),AG27,((IF(AND(AH28=0,AH29=0,AH30=0,AH31=0,AH32=0,AH33=0,AH34=0,AH35=0,AH36=0,AH37=0),"-",(IF((SUMIFS(cb_curr!$E:$E,cb_curr!$A:$A,AF28,cb_curr!$B:$B,"EUR"))=0,AG27,(SUMIFS(cb_curr!$E:$E,cb_curr!$A:$A,AF28,cb_curr!$B:$B,"EUR"))))))))</f>
        <v>-</v>
      </c>
      <c r="AH28" s="165">
        <f>SUMIFS(cb_curr!$E:$E,cb_curr!$A:$A,AF28,cb_curr!$B:$B,"EUR")</f>
        <v>0</v>
      </c>
      <c r="AI28" s="3" t="str">
        <f>CONCATENATE(Техничка!BG29,Техничка!BH29,Техничка!BI29)</f>
        <v>25.12.2023</v>
      </c>
      <c r="AJ28" s="82" t="str">
        <f>IF(AND((IF(SUMIFS(cb_curr!$E:$E,cb_curr!$A:$A,AI28,cb_curr!$B:$B,"EUR")&lt;&gt;0,1,0)=0),(OR(WEEKDAY(AI28,2)=7,WEEKDAY(AI28,2)=1))),AJ27,((IF(AND(AK28=0,AK29=0,AK30=0,AK31=0,AK32=0,AK33=0,AK34=0,AK35=0,AK36=0,AK37=0),"-",(IF((SUMIFS(cb_curr!$E:$E,cb_curr!$A:$A,AI28,cb_curr!$B:$B,"EUR"))=0,AJ27,(SUMIFS(cb_curr!$E:$E,cb_curr!$A:$A,AI28,cb_curr!$B:$B,"EUR"))))))))</f>
        <v>-</v>
      </c>
      <c r="AK28" s="165">
        <f>SUMIFS(cb_curr!$E:$E,cb_curr!$A:$A,AI28,cb_curr!$B:$B,"EUR")</f>
        <v>0</v>
      </c>
      <c r="AQ28" s="153" t="str">
        <f t="shared" si="0"/>
        <v>25.06.2023</v>
      </c>
      <c r="AR28" s="85">
        <f t="shared" si="1"/>
        <v>0</v>
      </c>
      <c r="AT28" s="3" t="str">
        <f t="shared" si="2"/>
        <v>25.10.2023</v>
      </c>
      <c r="AU28" s="85">
        <f t="shared" si="3"/>
        <v>0</v>
      </c>
      <c r="AW28" s="3" t="str">
        <f t="shared" si="4"/>
        <v>25.11.2023</v>
      </c>
      <c r="AX28" s="85">
        <f t="shared" si="5"/>
        <v>0</v>
      </c>
      <c r="AZ28" s="3" t="str">
        <f t="shared" si="6"/>
        <v>25.12.2023</v>
      </c>
      <c r="BA28" s="85">
        <f t="shared" si="7"/>
        <v>0</v>
      </c>
    </row>
    <row r="29" spans="2:53" x14ac:dyDescent="0.25">
      <c r="B29" s="3" t="str">
        <f>CONCATENATE(Техничка!B30,Техничка!C30,Техничка!D30)</f>
        <v>26.01.2023</v>
      </c>
      <c r="C29" s="82" t="str">
        <f>IF(AND((IF(SUMIFS(cb_curr!$E:$E,cb_curr!$A:$A,B29,cb_curr!$B:$B,"EUR")&lt;&gt;0,1,0)=0),(OR(WEEKDAY(B29,2)=7,WEEKDAY(B29,2)=1))),C28,((IF(AND(D29=0,D30=0,D31=0,D32=0,D33=0,D34=0,D35=0,D36=0,D37=0,D38=0),"-",(IF((SUMIFS(cb_curr!$E:$E,cb_curr!$A:$A,B29,cb_curr!$B:$B,"EUR"))=0,C28,(SUMIFS(cb_curr!$E:$E,cb_curr!$A:$A,B29,cb_curr!$B:$B,"EUR"))))))))</f>
        <v>-</v>
      </c>
      <c r="D29" s="165">
        <f>SUMIFS(cb_curr!$E:$E,cb_curr!$A:$A,B29,cb_curr!$B:$B,"EUR")</f>
        <v>0</v>
      </c>
      <c r="E29" s="3" t="str">
        <f>CONCATENATE(Техничка!O30,Техничка!P30,Техничка!Q30)</f>
        <v>26.02.2023</v>
      </c>
      <c r="F29" s="82" t="str">
        <f>IF(AND((IF(SUMIFS(cb_curr!$E:$E,cb_curr!$A:$A,E29,cb_curr!$B:$B,"EUR")&lt;&gt;0,1,0)=0),(OR(WEEKDAY(E29,2)=7,WEEKDAY(E29,2)=1))),F28,((IF(AND(G29=0,G30=0,G31=0,G32=0,G33=0,G34=0,G35=0,G36=0,G37=0,G38=0),"-",(IF((SUMIFS(cb_curr!$E:$E,cb_curr!$A:$A,E29,cb_curr!$B:$B,"EUR"))=0,F28,(SUMIFS(cb_curr!$E:$E,cb_curr!$A:$A,E29,cb_curr!$B:$B,"EUR"))))))))</f>
        <v>-</v>
      </c>
      <c r="G29" s="165">
        <f>SUMIFS(cb_curr!$E:$E,cb_curr!$A:$A,E29,cb_curr!$B:$B,"EUR")</f>
        <v>0</v>
      </c>
      <c r="H29" s="3" t="str">
        <f>CONCATENATE(Техничка!S30,Техничка!T30,Техничка!U30)</f>
        <v>26.03.2023</v>
      </c>
      <c r="I29" s="82" t="str">
        <f>IF(AND((IF(SUMIFS(cb_curr!$E:$E,cb_curr!$A:$A,H29,cb_curr!$B:$B,"EUR")&lt;&gt;0,1,0)=0),(OR(WEEKDAY(H29,2)=7,WEEKDAY(H29,2)=1))),I28,((IF(AND(J29=0,J30=0,J31=0,J32=0,J33=0,J34=0,J35=0,J36=0,J37=0,J38=0),"-",(IF((SUMIFS(cb_curr!$E:$E,cb_curr!$A:$A,H29,cb_curr!$B:$B,"EUR"))=0,I28,(SUMIFS(cb_curr!$E:$E,cb_curr!$A:$A,H29,cb_curr!$B:$B,"EUR"))))))))</f>
        <v>-</v>
      </c>
      <c r="J29" s="165">
        <f>SUMIFS(cb_curr!$E:$E,cb_curr!$A:$A,H29,cb_curr!$B:$B,"EUR")</f>
        <v>0</v>
      </c>
      <c r="K29" s="3" t="str">
        <f>CONCATENATE(Техничка!W30,Техничка!X30,Техничка!Y30)</f>
        <v>26.04.2023</v>
      </c>
      <c r="L29" s="82" t="str">
        <f>IF(AND((IF(SUMIFS(cb_curr!$E:$E,cb_curr!$A:$A,K29,cb_curr!$B:$B,"EUR")&lt;&gt;0,1,0)=0),(OR(WEEKDAY(K29,2)=7,WEEKDAY(K29,2)=1))),L28,((IF(AND(M29=0,M30=0,M31=0,M32=0,M33=0,M34=0,M35=0,M36=0,M37=0,M38=0),"-",(IF((SUMIFS(cb_curr!$E:$E,cb_curr!$A:$A,K29,cb_curr!$B:$B,"EUR"))=0,L28,(SUMIFS(cb_curr!$E:$E,cb_curr!$A:$A,K29,cb_curr!$B:$B,"EUR"))))))))</f>
        <v>-</v>
      </c>
      <c r="M29" s="165">
        <f>SUMIFS(cb_curr!$E:$E,cb_curr!$A:$A,K29,cb_curr!$B:$B,"EUR")</f>
        <v>0</v>
      </c>
      <c r="N29" s="3" t="str">
        <f>CONCATENATE(Техничка!AA30,Техничка!AB30,Техничка!AC30)</f>
        <v>26.05.2023</v>
      </c>
      <c r="O29" s="82" t="str">
        <f>IF(AND((IF(SUMIFS(cb_curr!$E:$E,cb_curr!$A:$A,N29,cb_curr!$B:$B,"EUR")&lt;&gt;0,1,0)=0),(OR(WEEKDAY(N29,2)=7,WEEKDAY(N29,2)=1))),O28,((IF(AND(P29=0,P30=0,P31=0,P32=0,P33=0,P34=0,P35=0,P36=0,P37=0,P38=0),"-",(IF((SUMIFS(cb_curr!$E:$E,cb_curr!$A:$A,N29,cb_curr!$B:$B,"EUR"))=0,O28,(SUMIFS(cb_curr!$E:$E,cb_curr!$A:$A,N29,cb_curr!$B:$B,"EUR"))))))))</f>
        <v>-</v>
      </c>
      <c r="P29" s="165">
        <f>SUMIFS(cb_curr!$E:$E,cb_curr!$A:$A,N29,cb_curr!$B:$B,"EUR")</f>
        <v>0</v>
      </c>
      <c r="Q29" s="3" t="str">
        <f>CONCATENATE(Техничка!AE30,Техничка!AF30,Техничка!AG30)</f>
        <v>26.06.2023</v>
      </c>
      <c r="R29" s="82" t="str">
        <f>IF(AND((IF(SUMIFS(cb_curr!$E:$E,cb_curr!$A:$A,Q29,cb_curr!$B:$B,"EUR")&lt;&gt;0,1,0)=0),(OR(WEEKDAY(Q29,2)=7,WEEKDAY(Q29,2)=1))),R28,((IF(AND(S29=0,S30=0,S31=0,S32=0,S33=0,S34=0,S35=0,S36=0,S37=0,S38=0),"-",(IF((SUMIFS(cb_curr!$E:$E,cb_curr!$A:$A,Q29,cb_curr!$B:$B,"EUR"))=0,R28,(SUMIFS(cb_curr!$E:$E,cb_curr!$A:$A,Q29,cb_curr!$B:$B,"EUR"))))))))</f>
        <v>-</v>
      </c>
      <c r="S29" s="165">
        <f>SUMIFS(cb_curr!$E:$E,cb_curr!$A:$A,Q29,cb_curr!$B:$B,"EUR")</f>
        <v>0</v>
      </c>
      <c r="T29" s="3" t="str">
        <f>CONCATENATE(Техничка!AI30,Техничка!AJ30,Техничка!AK30)</f>
        <v>26.07.2023</v>
      </c>
      <c r="U29" s="82" t="str">
        <f>IF(AND((IF(SUMIFS(cb_curr!$E:$E,cb_curr!$A:$A,T29,cb_curr!$B:$B,"EUR")&lt;&gt;0,1,0)=0),(OR(WEEKDAY(T29,2)=7,WEEKDAY(T29,2)=1))),U28,((IF(AND(V29=0,V30=0,V31=0,V32=0,V33=0,V34=0,V35=0,V36=0,V37=0,V38=0),"-",(IF((SUMIFS(cb_curr!$E:$E,cb_curr!$A:$A,T29,cb_curr!$B:$B,"EUR"))=0,U28,(SUMIFS(cb_curr!$E:$E,cb_curr!$A:$A,T29,cb_curr!$B:$B,"EUR"))))))))</f>
        <v>-</v>
      </c>
      <c r="V29" s="165">
        <f>SUMIFS(cb_curr!$E:$E,cb_curr!$A:$A,T29,cb_curr!$B:$B,"EUR")</f>
        <v>0</v>
      </c>
      <c r="W29" s="3" t="str">
        <f>CONCATENATE(Техничка!AQ30,Техничка!AR30,Техничка!AS30)</f>
        <v>26.08.2023</v>
      </c>
      <c r="X29" s="82" t="str">
        <f>IF(AND((IF(SUMIFS(cb_curr!$E:$E,cb_curr!$A:$A,W29,cb_curr!$B:$B,"EUR")&lt;&gt;0,1,0)=0),(OR(WEEKDAY(W29,2)=7,WEEKDAY(W29,2)=1))),X28,((IF(AND(Y29=0,Y30=0,Y31=0,Y32=0,Y33=0,Y34=0,Y35=0,Y36=0,Y37=0,Y38=0),"-",(IF((SUMIFS(cb_curr!$E:$E,cb_curr!$A:$A,W29,cb_curr!$B:$B,"EUR"))=0,X28,(SUMIFS(cb_curr!$E:$E,cb_curr!$A:$A,W29,cb_curr!$B:$B,"EUR"))))))))</f>
        <v>-</v>
      </c>
      <c r="Y29" s="165">
        <f>SUMIFS(cb_curr!$E:$E,cb_curr!$A:$A,W29,cb_curr!$B:$B,"EUR")</f>
        <v>0</v>
      </c>
      <c r="Z29" s="3" t="str">
        <f>CONCATENATE(Техничка!AU30,Техничка!AV30,Техничка!AW30)</f>
        <v>26.09.2023</v>
      </c>
      <c r="AA29" s="82" t="str">
        <f>IF(AND((IF(SUMIFS(cb_curr!$E:$E,cb_curr!$A:$A,Z29,cb_curr!$B:$B,"EUR")&lt;&gt;0,1,0)=0),(OR(WEEKDAY(Z29,2)=7,WEEKDAY(Z29,2)=1))),AA28,((IF(AND(AB29=0,AB30=0,AB31=0,AB32=0,AB33=0,AB34=0,AB35=0,AB36=0,AB37=0,AB38=0),"-",(IF((SUMIFS(cb_curr!$E:$E,cb_curr!$A:$A,Z29,cb_curr!$B:$B,"EUR"))=0,AA28,(SUMIFS(cb_curr!$E:$E,cb_curr!$A:$A,Z29,cb_curr!$B:$B,"EUR"))))))))</f>
        <v>-</v>
      </c>
      <c r="AB29" s="165">
        <f>SUMIFS(cb_curr!$E:$E,cb_curr!$A:$A,Z29,cb_curr!$B:$B,"EUR")</f>
        <v>0</v>
      </c>
      <c r="AC29" s="3" t="str">
        <f>CONCATENATE(Техничка!AY30,Техничка!AZ30,Техничка!BA30)</f>
        <v>26.10.2023</v>
      </c>
      <c r="AD29" s="82" t="str">
        <f>IF(AND((IF(SUMIFS(cb_curr!$E:$E,cb_curr!$A:$A,AC29,cb_curr!$B:$B,"EUR")&lt;&gt;0,1,0)=0),(OR(WEEKDAY(AC29,2)=7,WEEKDAY(AC29,2)=1))),AD28,((IF(AND(AE29=0,AE30=0,AE31=0,AE32=0,AE33=0,AE34=0,AE35=0,AE36=0,AE37=0,AE38=0),"-",(IF((SUMIFS(cb_curr!$E:$E,cb_curr!$A:$A,AC29,cb_curr!$B:$B,"EUR"))=0,AD28,(SUMIFS(cb_curr!$E:$E,cb_curr!$A:$A,AC29,cb_curr!$B:$B,"EUR"))))))))</f>
        <v>-</v>
      </c>
      <c r="AE29" s="165">
        <f>SUMIFS(cb_curr!$E:$E,cb_curr!$A:$A,AC29,cb_curr!$B:$B,"EUR")</f>
        <v>0</v>
      </c>
      <c r="AF29" s="3" t="str">
        <f>CONCATENATE(Техничка!BC30,Техничка!BD30,Техничка!BE30)</f>
        <v>26.11.2023</v>
      </c>
      <c r="AG29" s="82" t="str">
        <f>IF(AND((IF(SUMIFS(cb_curr!$E:$E,cb_curr!$A:$A,AF29,cb_curr!$B:$B,"EUR")&lt;&gt;0,1,0)=0),(OR(WEEKDAY(AF29,2)=7,WEEKDAY(AF29,2)=1))),AG28,((IF(AND(AH29=0,AH30=0,AH31=0,AH32=0,AH33=0,AH34=0,AH35=0,AH36=0,AH37=0,AH38=0),"-",(IF((SUMIFS(cb_curr!$E:$E,cb_curr!$A:$A,AF29,cb_curr!$B:$B,"EUR"))=0,AG28,(SUMIFS(cb_curr!$E:$E,cb_curr!$A:$A,AF29,cb_curr!$B:$B,"EUR"))))))))</f>
        <v>-</v>
      </c>
      <c r="AH29" s="165">
        <f>SUMIFS(cb_curr!$E:$E,cb_curr!$A:$A,AF29,cb_curr!$B:$B,"EUR")</f>
        <v>0</v>
      </c>
      <c r="AI29" s="3" t="str">
        <f>CONCATENATE(Техничка!BG30,Техничка!BH30,Техничка!BI30)</f>
        <v>26.12.2023</v>
      </c>
      <c r="AJ29" s="82" t="str">
        <f>IF(AND((IF(SUMIFS(cb_curr!$E:$E,cb_curr!$A:$A,AI29,cb_curr!$B:$B,"EUR")&lt;&gt;0,1,0)=0),(OR(WEEKDAY(AI29,2)=7,WEEKDAY(AI29,2)=1))),AJ28,((IF(AND(AK29=0,AK30=0,AK31=0,AK32=0,AK33=0,AK34=0,AK35=0,AK36=0,AK37=0,AK38=0),"-",(IF((SUMIFS(cb_curr!$E:$E,cb_curr!$A:$A,AI29,cb_curr!$B:$B,"EUR"))=0,AJ28,(SUMIFS(cb_curr!$E:$E,cb_curr!$A:$A,AI29,cb_curr!$B:$B,"EUR"))))))))</f>
        <v>-</v>
      </c>
      <c r="AK29" s="165">
        <f>SUMIFS(cb_curr!$E:$E,cb_curr!$A:$A,AI29,cb_curr!$B:$B,"EUR")</f>
        <v>0</v>
      </c>
      <c r="AQ29" s="153" t="str">
        <f t="shared" si="0"/>
        <v>26.06.2023</v>
      </c>
      <c r="AR29" s="85">
        <f t="shared" si="1"/>
        <v>0</v>
      </c>
      <c r="AT29" s="3" t="str">
        <f t="shared" si="2"/>
        <v>26.10.2023</v>
      </c>
      <c r="AU29" s="85">
        <f t="shared" si="3"/>
        <v>0</v>
      </c>
      <c r="AW29" s="3" t="str">
        <f t="shared" si="4"/>
        <v>26.11.2023</v>
      </c>
      <c r="AX29" s="85">
        <f t="shared" si="5"/>
        <v>0</v>
      </c>
      <c r="AZ29" s="3" t="str">
        <f t="shared" si="6"/>
        <v>26.12.2023</v>
      </c>
      <c r="BA29" s="85">
        <f t="shared" si="7"/>
        <v>0</v>
      </c>
    </row>
    <row r="30" spans="2:53" x14ac:dyDescent="0.25">
      <c r="B30" s="3" t="str">
        <f>CONCATENATE(Техничка!B31,Техничка!C31,Техничка!D31)</f>
        <v>27.01.2023</v>
      </c>
      <c r="C30" s="82" t="str">
        <f>IF(AND((IF(SUMIFS(cb_curr!$E:$E,cb_curr!$A:$A,B30,cb_curr!$B:$B,"EUR")&lt;&gt;0,1,0)=0),(OR(WEEKDAY(B30,2)=7,WEEKDAY(B30,2)=1))),C29,((IF(AND(D30=0,D31=0,D32=0,D33=0,D34=0,D35=0,D36=0,D37=0,D38=0,D39=0),"-",(IF((SUMIFS(cb_curr!$E:$E,cb_curr!$A:$A,B30,cb_curr!$B:$B,"EUR"))=0,C29,(SUMIFS(cb_curr!$E:$E,cb_curr!$A:$A,B30,cb_curr!$B:$B,"EUR"))))))))</f>
        <v>-</v>
      </c>
      <c r="D30" s="165">
        <f>SUMIFS(cb_curr!$E:$E,cb_curr!$A:$A,B30,cb_curr!$B:$B,"EUR")</f>
        <v>0</v>
      </c>
      <c r="E30" s="3" t="str">
        <f>CONCATENATE(Техничка!O31,Техничка!P31,Техничка!Q31)</f>
        <v>27.02.2023</v>
      </c>
      <c r="F30" s="82" t="str">
        <f>IF(AND((IF(SUMIFS(cb_curr!$E:$E,cb_curr!$A:$A,E30,cb_curr!$B:$B,"EUR")&lt;&gt;0,1,0)=0),(OR(WEEKDAY(E30,2)=7,WEEKDAY(E30,2)=1))),F29,((IF(AND(G30=0,G31=0,G32=0,G33=0,G34=0,G35=0,G36=0,G37=0,G38=0,G39=0),"-",(IF((SUMIFS(cb_curr!$E:$E,cb_curr!$A:$A,E30,cb_curr!$B:$B,"EUR"))=0,F29,(SUMIFS(cb_curr!$E:$E,cb_curr!$A:$A,E30,cb_curr!$B:$B,"EUR"))))))))</f>
        <v>-</v>
      </c>
      <c r="G30" s="165">
        <f>SUMIFS(cb_curr!$E:$E,cb_curr!$A:$A,E30,cb_curr!$B:$B,"EUR")</f>
        <v>0</v>
      </c>
      <c r="H30" s="3" t="str">
        <f>CONCATENATE(Техничка!S31,Техничка!T31,Техничка!U31)</f>
        <v>27.03.2023</v>
      </c>
      <c r="I30" s="82" t="str">
        <f>IF(AND((IF(SUMIFS(cb_curr!$E:$E,cb_curr!$A:$A,H30,cb_curr!$B:$B,"EUR")&lt;&gt;0,1,0)=0),(OR(WEEKDAY(H30,2)=7,WEEKDAY(H30,2)=1))),I29,((IF(AND(J30=0,J31=0,J32=0,J33=0,J34=0,J35=0,J36=0,J37=0,J38=0,J39=0),"-",(IF((SUMIFS(cb_curr!$E:$E,cb_curr!$A:$A,H30,cb_curr!$B:$B,"EUR"))=0,I29,(SUMIFS(cb_curr!$E:$E,cb_curr!$A:$A,H30,cb_curr!$B:$B,"EUR"))))))))</f>
        <v>-</v>
      </c>
      <c r="J30" s="165">
        <f>SUMIFS(cb_curr!$E:$E,cb_curr!$A:$A,H30,cb_curr!$B:$B,"EUR")</f>
        <v>0</v>
      </c>
      <c r="K30" s="3" t="str">
        <f>CONCATENATE(Техничка!W31,Техничка!X31,Техничка!Y31)</f>
        <v>27.04.2023</v>
      </c>
      <c r="L30" s="82" t="str">
        <f>IF(AND((IF(SUMIFS(cb_curr!$E:$E,cb_curr!$A:$A,K30,cb_curr!$B:$B,"EUR")&lt;&gt;0,1,0)=0),(OR(WEEKDAY(K30,2)=7,WEEKDAY(K30,2)=1))),L29,((IF(AND(M30=0,M31=0,M32=0,M33=0,M34=0,M35=0,M36=0,M37=0,M38=0,M39=0),"-",(IF((SUMIFS(cb_curr!$E:$E,cb_curr!$A:$A,K30,cb_curr!$B:$B,"EUR"))=0,L29,(SUMIFS(cb_curr!$E:$E,cb_curr!$A:$A,K30,cb_curr!$B:$B,"EUR"))))))))</f>
        <v>-</v>
      </c>
      <c r="M30" s="165">
        <f>SUMIFS(cb_curr!$E:$E,cb_curr!$A:$A,K30,cb_curr!$B:$B,"EUR")</f>
        <v>0</v>
      </c>
      <c r="N30" s="3" t="str">
        <f>CONCATENATE(Техничка!AA31,Техничка!AB31,Техничка!AC31)</f>
        <v>27.05.2023</v>
      </c>
      <c r="O30" s="82" t="str">
        <f>IF(AND((IF(SUMIFS(cb_curr!$E:$E,cb_curr!$A:$A,N30,cb_curr!$B:$B,"EUR")&lt;&gt;0,1,0)=0),(OR(WEEKDAY(N30,2)=7,WEEKDAY(N30,2)=1))),O29,((IF(AND(P30=0,P31=0,P32=0,P33=0,P34=0,P35=0,P36=0,P37=0,P38=0,P39=0),"-",(IF((SUMIFS(cb_curr!$E:$E,cb_curr!$A:$A,N30,cb_curr!$B:$B,"EUR"))=0,O29,(SUMIFS(cb_curr!$E:$E,cb_curr!$A:$A,N30,cb_curr!$B:$B,"EUR"))))))))</f>
        <v>-</v>
      </c>
      <c r="P30" s="165">
        <f>SUMIFS(cb_curr!$E:$E,cb_curr!$A:$A,N30,cb_curr!$B:$B,"EUR")</f>
        <v>0</v>
      </c>
      <c r="Q30" s="3" t="str">
        <f>CONCATENATE(Техничка!AE31,Техничка!AF31,Техничка!AG31)</f>
        <v>27.06.2023</v>
      </c>
      <c r="R30" s="82" t="str">
        <f>IF(AND((IF(SUMIFS(cb_curr!$E:$E,cb_curr!$A:$A,Q30,cb_curr!$B:$B,"EUR")&lt;&gt;0,1,0)=0),(OR(WEEKDAY(Q30,2)=7,WEEKDAY(Q30,2)=1))),R29,((IF(AND(S30=0,S31=0,S32=0,S33=0,S34=0,S35=0,S36=0,S37=0,S38=0,S39=0),"-",(IF((SUMIFS(cb_curr!$E:$E,cb_curr!$A:$A,Q30,cb_curr!$B:$B,"EUR"))=0,R29,(SUMIFS(cb_curr!$E:$E,cb_curr!$A:$A,Q30,cb_curr!$B:$B,"EUR"))))))))</f>
        <v>-</v>
      </c>
      <c r="S30" s="165">
        <f>SUMIFS(cb_curr!$E:$E,cb_curr!$A:$A,Q30,cb_curr!$B:$B,"EUR")</f>
        <v>0</v>
      </c>
      <c r="T30" s="3" t="str">
        <f>CONCATENATE(Техничка!AI31,Техничка!AJ31,Техничка!AK31)</f>
        <v>27.07.2023</v>
      </c>
      <c r="U30" s="82" t="str">
        <f>IF(AND((IF(SUMIFS(cb_curr!$E:$E,cb_curr!$A:$A,T30,cb_curr!$B:$B,"EUR")&lt;&gt;0,1,0)=0),(OR(WEEKDAY(T30,2)=7,WEEKDAY(T30,2)=1))),U29,((IF(AND(V30=0,V31=0,V32=0,V33=0,V34=0,V35=0,V36=0,V37=0,V38=0,V39=0),"-",(IF((SUMIFS(cb_curr!$E:$E,cb_curr!$A:$A,T30,cb_curr!$B:$B,"EUR"))=0,U29,(SUMIFS(cb_curr!$E:$E,cb_curr!$A:$A,T30,cb_curr!$B:$B,"EUR"))))))))</f>
        <v>-</v>
      </c>
      <c r="V30" s="165">
        <f>SUMIFS(cb_curr!$E:$E,cb_curr!$A:$A,T30,cb_curr!$B:$B,"EUR")</f>
        <v>0</v>
      </c>
      <c r="W30" s="3" t="str">
        <f>CONCATENATE(Техничка!AQ31,Техничка!AR31,Техничка!AS31)</f>
        <v>27.08.2023</v>
      </c>
      <c r="X30" s="82" t="str">
        <f>IF(AND((IF(SUMIFS(cb_curr!$E:$E,cb_curr!$A:$A,W30,cb_curr!$B:$B,"EUR")&lt;&gt;0,1,0)=0),(OR(WEEKDAY(W30,2)=7,WEEKDAY(W30,2)=1))),X29,((IF(AND(Y30=0,Y31=0,Y32=0,Y33=0,Y34=0,Y35=0,Y36=0,Y37=0,Y38=0,Y39=0),"-",(IF((SUMIFS(cb_curr!$E:$E,cb_curr!$A:$A,W30,cb_curr!$B:$B,"EUR"))=0,X29,(SUMIFS(cb_curr!$E:$E,cb_curr!$A:$A,W30,cb_curr!$B:$B,"EUR"))))))))</f>
        <v>-</v>
      </c>
      <c r="Y30" s="165">
        <f>SUMIFS(cb_curr!$E:$E,cb_curr!$A:$A,W30,cb_curr!$B:$B,"EUR")</f>
        <v>0</v>
      </c>
      <c r="Z30" s="3" t="str">
        <f>CONCATENATE(Техничка!AU31,Техничка!AV31,Техничка!AW31)</f>
        <v>27.09.2023</v>
      </c>
      <c r="AA30" s="82" t="str">
        <f>IF(AND((IF(SUMIFS(cb_curr!$E:$E,cb_curr!$A:$A,Z30,cb_curr!$B:$B,"EUR")&lt;&gt;0,1,0)=0),(OR(WEEKDAY(Z30,2)=7,WEEKDAY(Z30,2)=1))),AA29,((IF(AND(AB30=0,AB31=0,AB32=0,AB33=0,AB34=0,AB35=0,AB36=0,AB37=0,AB38=0,AB39=0),"-",(IF((SUMIFS(cb_curr!$E:$E,cb_curr!$A:$A,Z30,cb_curr!$B:$B,"EUR"))=0,AA29,(SUMIFS(cb_curr!$E:$E,cb_curr!$A:$A,Z30,cb_curr!$B:$B,"EUR"))))))))</f>
        <v>-</v>
      </c>
      <c r="AB30" s="165">
        <f>SUMIFS(cb_curr!$E:$E,cb_curr!$A:$A,Z30,cb_curr!$B:$B,"EUR")</f>
        <v>0</v>
      </c>
      <c r="AC30" s="3" t="str">
        <f>CONCATENATE(Техничка!AY31,Техничка!AZ31,Техничка!BA31)</f>
        <v>27.10.2023</v>
      </c>
      <c r="AD30" s="82" t="str">
        <f>IF(AND((IF(SUMIFS(cb_curr!$E:$E,cb_curr!$A:$A,AC30,cb_curr!$B:$B,"EUR")&lt;&gt;0,1,0)=0),(OR(WEEKDAY(AC30,2)=7,WEEKDAY(AC30,2)=1))),AD29,((IF(AND(AE30=0,AE31=0,AE32=0,AE33=0,AE34=0,AE35=0,AE36=0,AE37=0,AE38=0,AE39=0),"-",(IF((SUMIFS(cb_curr!$E:$E,cb_curr!$A:$A,AC30,cb_curr!$B:$B,"EUR"))=0,AD29,(SUMIFS(cb_curr!$E:$E,cb_curr!$A:$A,AC30,cb_curr!$B:$B,"EUR"))))))))</f>
        <v>-</v>
      </c>
      <c r="AE30" s="165">
        <f>SUMIFS(cb_curr!$E:$E,cb_curr!$A:$A,AC30,cb_curr!$B:$B,"EUR")</f>
        <v>0</v>
      </c>
      <c r="AF30" s="3" t="str">
        <f>CONCATENATE(Техничка!BC31,Техничка!BD31,Техничка!BE31)</f>
        <v>27.11.2023</v>
      </c>
      <c r="AG30" s="82" t="str">
        <f>IF(AND((IF(SUMIFS(cb_curr!$E:$E,cb_curr!$A:$A,AF30,cb_curr!$B:$B,"EUR")&lt;&gt;0,1,0)=0),(OR(WEEKDAY(AF30,2)=7,WEEKDAY(AF30,2)=1))),AG29,((IF(AND(AH30=0,AH31=0,AH32=0,AH33=0,AH34=0,AH35=0,AH36=0,AH37=0,AH38=0,AH39=0),"-",(IF((SUMIFS(cb_curr!$E:$E,cb_curr!$A:$A,AF30,cb_curr!$B:$B,"EUR"))=0,AG29,(SUMIFS(cb_curr!$E:$E,cb_curr!$A:$A,AF30,cb_curr!$B:$B,"EUR"))))))))</f>
        <v>-</v>
      </c>
      <c r="AH30" s="165">
        <f>SUMIFS(cb_curr!$E:$E,cb_curr!$A:$A,AF30,cb_curr!$B:$B,"EUR")</f>
        <v>0</v>
      </c>
      <c r="AI30" s="3" t="str">
        <f>CONCATENATE(Техничка!BG31,Техничка!BH31,Техничка!BI31)</f>
        <v>27.12.2023</v>
      </c>
      <c r="AJ30" s="82" t="str">
        <f>IF(AND((IF(SUMIFS(cb_curr!$E:$E,cb_curr!$A:$A,AI30,cb_curr!$B:$B,"EUR")&lt;&gt;0,1,0)=0),(OR(WEEKDAY(AI30,2)=7,WEEKDAY(AI30,2)=1))),AJ29,((IF(AND(AK30=0,AK31=0,AK32=0,AK33=0,AK34=0,AK35=0,AK36=0,AK37=0,AK38=0,AK39=0),"-",(IF((SUMIFS(cb_curr!$E:$E,cb_curr!$A:$A,AI30,cb_curr!$B:$B,"EUR"))=0,AJ29,(SUMIFS(cb_curr!$E:$E,cb_curr!$A:$A,AI30,cb_curr!$B:$B,"EUR"))))))))</f>
        <v>-</v>
      </c>
      <c r="AK30" s="165">
        <f>SUMIFS(cb_curr!$E:$E,cb_curr!$A:$A,AI30,cb_curr!$B:$B,"EUR")</f>
        <v>0</v>
      </c>
      <c r="AQ30" s="153" t="str">
        <f t="shared" si="0"/>
        <v>27.06.2023</v>
      </c>
      <c r="AR30" s="85">
        <f t="shared" si="1"/>
        <v>0</v>
      </c>
      <c r="AT30" s="3" t="str">
        <f t="shared" si="2"/>
        <v>27.10.2023</v>
      </c>
      <c r="AU30" s="85">
        <f t="shared" si="3"/>
        <v>0</v>
      </c>
      <c r="AW30" s="3" t="str">
        <f t="shared" si="4"/>
        <v>27.11.2023</v>
      </c>
      <c r="AX30" s="85">
        <f t="shared" si="5"/>
        <v>0</v>
      </c>
      <c r="AZ30" s="3" t="str">
        <f t="shared" si="6"/>
        <v>27.12.2023</v>
      </c>
      <c r="BA30" s="85">
        <f t="shared" si="7"/>
        <v>0</v>
      </c>
    </row>
    <row r="31" spans="2:53" x14ac:dyDescent="0.25">
      <c r="B31" s="3" t="str">
        <f>CONCATENATE(Техничка!B32,Техничка!C32,Техничка!D32)</f>
        <v>28.01.2023</v>
      </c>
      <c r="C31" s="82" t="str">
        <f>IF(AND((IF(SUMIFS(cb_curr!$E:$E,cb_curr!$A:$A,B31,cb_curr!$B:$B,"EUR")&lt;&gt;0,1,0)=0),(OR(WEEKDAY(B31,2)=7,WEEKDAY(B31,2)=1))),C30,((IF(AND(D31=0,D32=0,D33=0,D34=0,D35=0,D36=0,D37=0,D38=0,D39=0,D40=0),"-",(IF((SUMIFS(cb_curr!$E:$E,cb_curr!$A:$A,B31,cb_curr!$B:$B,"EUR"))=0,C30,(SUMIFS(cb_curr!$E:$E,cb_curr!$A:$A,B31,cb_curr!$B:$B,"EUR"))))))))</f>
        <v>-</v>
      </c>
      <c r="D31" s="165">
        <f>SUMIFS(cb_curr!$E:$E,cb_curr!$A:$A,B31,cb_curr!$B:$B,"EUR")</f>
        <v>0</v>
      </c>
      <c r="E31" s="3" t="str">
        <f>CONCATENATE(Техничка!O32,Техничка!P32,Техничка!Q32)</f>
        <v>28.02.2023</v>
      </c>
      <c r="F31" s="82" t="str">
        <f>IF(AND((IF(SUMIFS(cb_curr!$E:$E,cb_curr!$A:$A,E31,cb_curr!$B:$B,"EUR")&lt;&gt;0,1,0)=0),(OR(WEEKDAY(E31,2)=7,WEEKDAY(E31,2)=1))),F30,((IF(AND(G31=0,G32=0,G33=0,G34=0,G35=0,G36=0,G37=0,G38=0,G39=0,G40=0),"-",(IF((SUMIFS(cb_curr!$E:$E,cb_curr!$A:$A,E31,cb_curr!$B:$B,"EUR"))=0,F30,(SUMIFS(cb_curr!$E:$E,cb_curr!$A:$A,E31,cb_curr!$B:$B,"EUR"))))))))</f>
        <v>-</v>
      </c>
      <c r="G31" s="165">
        <f>SUMIFS(cb_curr!$E:$E,cb_curr!$A:$A,E31,cb_curr!$B:$B,"EUR")</f>
        <v>0</v>
      </c>
      <c r="H31" s="3" t="str">
        <f>CONCATENATE(Техничка!S32,Техничка!T32,Техничка!U32)</f>
        <v>28.03.2023</v>
      </c>
      <c r="I31" s="82" t="str">
        <f>IF(AND((IF(SUMIFS(cb_curr!$E:$E,cb_curr!$A:$A,H31,cb_curr!$B:$B,"EUR")&lt;&gt;0,1,0)=0),(OR(WEEKDAY(H31,2)=7,WEEKDAY(H31,2)=1))),I30,((IF(AND(J31=0,J32=0,J33=0,J34=0,J35=0,J36=0,J37=0,J38=0,J39=0,J40=0),"-",(IF((SUMIFS(cb_curr!$E:$E,cb_curr!$A:$A,H31,cb_curr!$B:$B,"EUR"))=0,I30,(SUMIFS(cb_curr!$E:$E,cb_curr!$A:$A,H31,cb_curr!$B:$B,"EUR"))))))))</f>
        <v>-</v>
      </c>
      <c r="J31" s="165">
        <f>SUMIFS(cb_curr!$E:$E,cb_curr!$A:$A,H31,cb_curr!$B:$B,"EUR")</f>
        <v>0</v>
      </c>
      <c r="K31" s="3" t="str">
        <f>CONCATENATE(Техничка!W32,Техничка!X32,Техничка!Y32)</f>
        <v>28.04.2023</v>
      </c>
      <c r="L31" s="82" t="str">
        <f>IF(AND((IF(SUMIFS(cb_curr!$E:$E,cb_curr!$A:$A,K31,cb_curr!$B:$B,"EUR")&lt;&gt;0,1,0)=0),(OR(WEEKDAY(K31,2)=7,WEEKDAY(K31,2)=1))),L30,((IF(AND(M31=0,M32=0,M33=0,M34=0,M35=0,M36=0,M37=0,M38=0,M39=0,M40=0),"-",(IF((SUMIFS(cb_curr!$E:$E,cb_curr!$A:$A,K31,cb_curr!$B:$B,"EUR"))=0,L30,(SUMIFS(cb_curr!$E:$E,cb_curr!$A:$A,K31,cb_curr!$B:$B,"EUR"))))))))</f>
        <v>-</v>
      </c>
      <c r="M31" s="165">
        <f>SUMIFS(cb_curr!$E:$E,cb_curr!$A:$A,K31,cb_curr!$B:$B,"EUR")</f>
        <v>0</v>
      </c>
      <c r="N31" s="3" t="str">
        <f>CONCATENATE(Техничка!AA32,Техничка!AB32,Техничка!AC32)</f>
        <v>28.05.2023</v>
      </c>
      <c r="O31" s="82" t="str">
        <f>IF(AND((IF(SUMIFS(cb_curr!$E:$E,cb_curr!$A:$A,N31,cb_curr!$B:$B,"EUR")&lt;&gt;0,1,0)=0),(OR(WEEKDAY(N31,2)=7,WEEKDAY(N31,2)=1))),O30,((IF(AND(P31=0,P32=0,P33=0,P34=0,P35=0,P36=0,P37=0,P38=0,P39=0,P40=0),"-",(IF((SUMIFS(cb_curr!$E:$E,cb_curr!$A:$A,N31,cb_curr!$B:$B,"EUR"))=0,O30,(SUMIFS(cb_curr!$E:$E,cb_curr!$A:$A,N31,cb_curr!$B:$B,"EUR"))))))))</f>
        <v>-</v>
      </c>
      <c r="P31" s="165">
        <f>SUMIFS(cb_curr!$E:$E,cb_curr!$A:$A,N31,cb_curr!$B:$B,"EUR")</f>
        <v>0</v>
      </c>
      <c r="Q31" s="3" t="str">
        <f>CONCATENATE(Техничка!AE32,Техничка!AF32,Техничка!AG32)</f>
        <v>28.06.2023</v>
      </c>
      <c r="R31" s="82" t="str">
        <f>IF(AND((IF(SUMIFS(cb_curr!$E:$E,cb_curr!$A:$A,Q31,cb_curr!$B:$B,"EUR")&lt;&gt;0,1,0)=0),(OR(WEEKDAY(Q31,2)=7,WEEKDAY(Q31,2)=1))),R30,((IF(AND(S31=0,S32=0,S33=0,S34=0,S35=0,S36=0,S37=0,S38=0,S39=0,S40=0),"-",(IF((SUMIFS(cb_curr!$E:$E,cb_curr!$A:$A,Q31,cb_curr!$B:$B,"EUR"))=0,R30,(SUMIFS(cb_curr!$E:$E,cb_curr!$A:$A,Q31,cb_curr!$B:$B,"EUR"))))))))</f>
        <v>-</v>
      </c>
      <c r="S31" s="165">
        <f>SUMIFS(cb_curr!$E:$E,cb_curr!$A:$A,Q31,cb_curr!$B:$B,"EUR")</f>
        <v>0</v>
      </c>
      <c r="T31" s="3" t="str">
        <f>CONCATENATE(Техничка!AI32,Техничка!AJ32,Техничка!AK32)</f>
        <v>28.07.2023</v>
      </c>
      <c r="U31" s="82" t="str">
        <f>IF(AND((IF(SUMIFS(cb_curr!$E:$E,cb_curr!$A:$A,T31,cb_curr!$B:$B,"EUR")&lt;&gt;0,1,0)=0),(OR(WEEKDAY(T31,2)=7,WEEKDAY(T31,2)=1))),U30,((IF(AND(V31=0,V32=0,V33=0,V34=0,V35=0,V36=0,V37=0,V38=0,V39=0,V40=0),"-",(IF((SUMIFS(cb_curr!$E:$E,cb_curr!$A:$A,T31,cb_curr!$B:$B,"EUR"))=0,U30,(SUMIFS(cb_curr!$E:$E,cb_curr!$A:$A,T31,cb_curr!$B:$B,"EUR"))))))))</f>
        <v>-</v>
      </c>
      <c r="V31" s="165">
        <f>SUMIFS(cb_curr!$E:$E,cb_curr!$A:$A,T31,cb_curr!$B:$B,"EUR")</f>
        <v>0</v>
      </c>
      <c r="W31" s="3" t="str">
        <f>CONCATENATE(Техничка!AQ32,Техничка!AR32,Техничка!AS32)</f>
        <v>28.08.2023</v>
      </c>
      <c r="X31" s="82" t="str">
        <f>IF(AND((IF(SUMIFS(cb_curr!$E:$E,cb_curr!$A:$A,W31,cb_curr!$B:$B,"EUR")&lt;&gt;0,1,0)=0),(OR(WEEKDAY(W31,2)=7,WEEKDAY(W31,2)=1))),X30,((IF(AND(Y31=0,Y32=0,Y33=0,Y34=0,Y35=0,Y36=0,Y37=0,Y38=0,Y39=0,Y40=0),"-",(IF((SUMIFS(cb_curr!$E:$E,cb_curr!$A:$A,W31,cb_curr!$B:$B,"EUR"))=0,X30,(SUMIFS(cb_curr!$E:$E,cb_curr!$A:$A,W31,cb_curr!$B:$B,"EUR"))))))))</f>
        <v>-</v>
      </c>
      <c r="Y31" s="165">
        <f>SUMIFS(cb_curr!$E:$E,cb_curr!$A:$A,W31,cb_curr!$B:$B,"EUR")</f>
        <v>0</v>
      </c>
      <c r="Z31" s="3" t="str">
        <f>CONCATENATE(Техничка!AU32,Техничка!AV32,Техничка!AW32)</f>
        <v>28.09.2023</v>
      </c>
      <c r="AA31" s="82" t="str">
        <f>IF(AND((IF(SUMIFS(cb_curr!$E:$E,cb_curr!$A:$A,Z31,cb_curr!$B:$B,"EUR")&lt;&gt;0,1,0)=0),(OR(WEEKDAY(Z31,2)=7,WEEKDAY(Z31,2)=1))),AA30,((IF(AND(AB31=0,AB32=0,AB33=0,AB34=0,AB35=0,AB36=0,AB37=0,AB38=0,AB39=0,AB40=0),"-",(IF((SUMIFS(cb_curr!$E:$E,cb_curr!$A:$A,Z31,cb_curr!$B:$B,"EUR"))=0,AA30,(SUMIFS(cb_curr!$E:$E,cb_curr!$A:$A,Z31,cb_curr!$B:$B,"EUR"))))))))</f>
        <v>-</v>
      </c>
      <c r="AB31" s="165">
        <f>SUMIFS(cb_curr!$E:$E,cb_curr!$A:$A,Z31,cb_curr!$B:$B,"EUR")</f>
        <v>0</v>
      </c>
      <c r="AC31" s="3" t="str">
        <f>CONCATENATE(Техничка!AY32,Техничка!AZ32,Техничка!BA32)</f>
        <v>28.10.2023</v>
      </c>
      <c r="AD31" s="82" t="str">
        <f>IF(AND((IF(SUMIFS(cb_curr!$E:$E,cb_curr!$A:$A,AC31,cb_curr!$B:$B,"EUR")&lt;&gt;0,1,0)=0),(OR(WEEKDAY(AC31,2)=7,WEEKDAY(AC31,2)=1))),AD30,((IF(AND(AE31=0,AE32=0,AE33=0,AE34=0,AE35=0,AE36=0,AE37=0,AE38=0,AE39=0,AE40=0),"-",(IF((SUMIFS(cb_curr!$E:$E,cb_curr!$A:$A,AC31,cb_curr!$B:$B,"EUR"))=0,AD30,(SUMIFS(cb_curr!$E:$E,cb_curr!$A:$A,AC31,cb_curr!$B:$B,"EUR"))))))))</f>
        <v>-</v>
      </c>
      <c r="AE31" s="165">
        <f>SUMIFS(cb_curr!$E:$E,cb_curr!$A:$A,AC31,cb_curr!$B:$B,"EUR")</f>
        <v>0</v>
      </c>
      <c r="AF31" s="3" t="str">
        <f>CONCATENATE(Техничка!BC32,Техничка!BD32,Техничка!BE32)</f>
        <v>28.11.2023</v>
      </c>
      <c r="AG31" s="82" t="str">
        <f>IF(AND((IF(SUMIFS(cb_curr!$E:$E,cb_curr!$A:$A,AF31,cb_curr!$B:$B,"EUR")&lt;&gt;0,1,0)=0),(OR(WEEKDAY(AF31,2)=7,WEEKDAY(AF31,2)=1))),AG30,((IF(AND(AH31=0,AH32=0,AH33=0,AH34=0,AH35=0,AH36=0,AH37=0,AH38=0,AH39=0,AH40=0),"-",(IF((SUMIFS(cb_curr!$E:$E,cb_curr!$A:$A,AF31,cb_curr!$B:$B,"EUR"))=0,AG30,(SUMIFS(cb_curr!$E:$E,cb_curr!$A:$A,AF31,cb_curr!$B:$B,"EUR"))))))))</f>
        <v>-</v>
      </c>
      <c r="AH31" s="165">
        <f>SUMIFS(cb_curr!$E:$E,cb_curr!$A:$A,AF31,cb_curr!$B:$B,"EUR")</f>
        <v>0</v>
      </c>
      <c r="AI31" s="3" t="str">
        <f>CONCATENATE(Техничка!BG32,Техничка!BH32,Техничка!BI32)</f>
        <v>28.12.2023</v>
      </c>
      <c r="AJ31" s="82" t="str">
        <f>IF(AND((IF(SUMIFS(cb_curr!$E:$E,cb_curr!$A:$A,AI31,cb_curr!$B:$B,"EUR")&lt;&gt;0,1,0)=0),(OR(WEEKDAY(AI31,2)=7,WEEKDAY(AI31,2)=1))),AJ30,((IF(AND(AK31=0,AK32=0,AK33=0,AK34=0,AK35=0,AK36=0,AK37=0,AK38=0,AK39=0,AK40=0),"-",(IF((SUMIFS(cb_curr!$E:$E,cb_curr!$A:$A,AI31,cb_curr!$B:$B,"EUR"))=0,AJ30,(SUMIFS(cb_curr!$E:$E,cb_curr!$A:$A,AI31,cb_curr!$B:$B,"EUR"))))))))</f>
        <v>-</v>
      </c>
      <c r="AK31" s="165">
        <f>SUMIFS(cb_curr!$E:$E,cb_curr!$A:$A,AI31,cb_curr!$B:$B,"EUR")</f>
        <v>0</v>
      </c>
      <c r="AQ31" s="153" t="str">
        <f t="shared" si="0"/>
        <v>28.06.2023</v>
      </c>
      <c r="AR31" s="85">
        <f t="shared" si="1"/>
        <v>0</v>
      </c>
      <c r="AT31" s="3" t="str">
        <f t="shared" si="2"/>
        <v>28.10.2023</v>
      </c>
      <c r="AU31" s="85">
        <f t="shared" si="3"/>
        <v>0</v>
      </c>
      <c r="AW31" s="3" t="str">
        <f t="shared" si="4"/>
        <v>28.11.2023</v>
      </c>
      <c r="AX31" s="85">
        <f t="shared" si="5"/>
        <v>0</v>
      </c>
      <c r="AZ31" s="3" t="str">
        <f t="shared" si="6"/>
        <v>28.12.2023</v>
      </c>
      <c r="BA31" s="85">
        <f t="shared" si="7"/>
        <v>0</v>
      </c>
    </row>
    <row r="32" spans="2:53" x14ac:dyDescent="0.25">
      <c r="B32" s="3" t="str">
        <f>CONCATENATE(Техничка!B33,Техничка!C33,Техничка!D33)</f>
        <v>29.01.2023</v>
      </c>
      <c r="C32" s="82" t="str">
        <f>IF(AND((IF(SUMIFS(cb_curr!$E:$E,cb_curr!$A:$A,B32,cb_curr!$B:$B,"EUR")&lt;&gt;0,1,0)=0),(OR(WEEKDAY(B32,2)=7,WEEKDAY(B32,2)=1))),C31,((IF(AND(D32=0,D33=0,D34=0,D35=0,D36=0,D37=0,D38=0,D39=0,D40=0,D41=0),"-",(IF((SUMIFS(cb_curr!$E:$E,cb_curr!$A:$A,B32,cb_curr!$B:$B,"EUR"))=0,C31,(SUMIFS(cb_curr!$E:$E,cb_curr!$A:$A,B32,cb_curr!$B:$B,"EUR"))))))))</f>
        <v>-</v>
      </c>
      <c r="D32" s="165">
        <f>SUMIFS(cb_curr!$E:$E,cb_curr!$A:$A,B32,cb_curr!$B:$B,"EUR")</f>
        <v>0</v>
      </c>
      <c r="E32" s="83" t="str">
        <f>CONCATENATE(Техничка!O33,Техничка!P33,Техничка!Q33)</f>
        <v>29.02.2023</v>
      </c>
      <c r="F32" s="6"/>
      <c r="G32" s="165">
        <f>SUMIFS(cb_curr!$E:$E,cb_curr!$A:$A,E32,cb_curr!$B:$B,"EUR")</f>
        <v>0</v>
      </c>
      <c r="H32" s="3" t="str">
        <f>CONCATENATE(Техничка!S33,Техничка!T33,Техничка!U33)</f>
        <v>29.03.2023</v>
      </c>
      <c r="I32" s="82" t="str">
        <f>IF(AND((IF(SUMIFS(cb_curr!$E:$E,cb_curr!$A:$A,H32,cb_curr!$B:$B,"EUR")&lt;&gt;0,1,0)=0),(OR(WEEKDAY(H32,2)=7,WEEKDAY(H32,2)=1))),I31,((IF(AND(J32=0,J33=0,J34=0,J35=0,J36=0,J37=0,J38=0,J39=0,J40=0,J41=0),"-",(IF((SUMIFS(cb_curr!$E:$E,cb_curr!$A:$A,H32,cb_curr!$B:$B,"EUR"))=0,I31,(SUMIFS(cb_curr!$E:$E,cb_curr!$A:$A,H32,cb_curr!$B:$B,"EUR"))))))))</f>
        <v>-</v>
      </c>
      <c r="J32" s="165">
        <f>SUMIFS(cb_curr!$E:$E,cb_curr!$A:$A,H32,cb_curr!$B:$B,"EUR")</f>
        <v>0</v>
      </c>
      <c r="K32" s="3" t="str">
        <f>CONCATENATE(Техничка!W33,Техничка!X33,Техничка!Y33)</f>
        <v>29.04.2023</v>
      </c>
      <c r="L32" s="82" t="str">
        <f>IF(AND((IF(SUMIFS(cb_curr!$E:$E,cb_curr!$A:$A,K32,cb_curr!$B:$B,"EUR")&lt;&gt;0,1,0)=0),(OR(WEEKDAY(K32,2)=7,WEEKDAY(K32,2)=1))),L31,((IF(AND(M32=0,M33=0,M34=0,M35=0,M36=0,M37=0,M38=0,M39=0,M40=0,M41=0),"-",(IF((SUMIFS(cb_curr!$E:$E,cb_curr!$A:$A,K32,cb_curr!$B:$B,"EUR"))=0,L31,(SUMIFS(cb_curr!$E:$E,cb_curr!$A:$A,K32,cb_curr!$B:$B,"EUR"))))))))</f>
        <v>-</v>
      </c>
      <c r="M32" s="165">
        <f>SUMIFS(cb_curr!$E:$E,cb_curr!$A:$A,K32,cb_curr!$B:$B,"EUR")</f>
        <v>0</v>
      </c>
      <c r="N32" s="3" t="str">
        <f>CONCATENATE(Техничка!AA33,Техничка!AB33,Техничка!AC33)</f>
        <v>29.05.2023</v>
      </c>
      <c r="O32" s="82" t="str">
        <f>IF(AND((IF(SUMIFS(cb_curr!$E:$E,cb_curr!$A:$A,N32,cb_curr!$B:$B,"EUR")&lt;&gt;0,1,0)=0),(OR(WEEKDAY(N32,2)=7,WEEKDAY(N32,2)=1))),O31,((IF(AND(P32=0,P33=0,P34=0,P35=0,P36=0,P37=0,P38=0,P39=0,P40=0,P41=0),"-",(IF((SUMIFS(cb_curr!$E:$E,cb_curr!$A:$A,N32,cb_curr!$B:$B,"EUR"))=0,O31,(SUMIFS(cb_curr!$E:$E,cb_curr!$A:$A,N32,cb_curr!$B:$B,"EUR"))))))))</f>
        <v>-</v>
      </c>
      <c r="P32" s="165">
        <f>SUMIFS(cb_curr!$E:$E,cb_curr!$A:$A,N32,cb_curr!$B:$B,"EUR")</f>
        <v>0</v>
      </c>
      <c r="Q32" s="3" t="str">
        <f>CONCATENATE(Техничка!AE33,Техничка!AF33,Техничка!AG33)</f>
        <v>29.06.2023</v>
      </c>
      <c r="R32" s="82" t="str">
        <f>IF(AND((IF(SUMIFS(cb_curr!$E:$E,cb_curr!$A:$A,Q32,cb_curr!$B:$B,"EUR")&lt;&gt;0,1,0)=0),(OR(WEEKDAY(Q32,2)=7,WEEKDAY(Q32,2)=1))),R31,((IF(AND(S32=0,S33=0,S34=0,S35=0,S36=0,S37=0,S38=0,S39=0,S40=0,S41=0),"-",(IF((SUMIFS(cb_curr!$E:$E,cb_curr!$A:$A,Q32,cb_curr!$B:$B,"EUR"))=0,R31,(SUMIFS(cb_curr!$E:$E,cb_curr!$A:$A,Q32,cb_curr!$B:$B,"EUR"))))))))</f>
        <v>-</v>
      </c>
      <c r="S32" s="165">
        <f>SUMIFS(cb_curr!$E:$E,cb_curr!$A:$A,Q32,cb_curr!$B:$B,"EUR")</f>
        <v>0</v>
      </c>
      <c r="T32" s="3" t="str">
        <f>CONCATENATE(Техничка!AI33,Техничка!AJ33,Техничка!AK33)</f>
        <v>29.07.2023</v>
      </c>
      <c r="U32" s="82" t="str">
        <f>IF(AND((IF(SUMIFS(cb_curr!$E:$E,cb_curr!$A:$A,T32,cb_curr!$B:$B,"EUR")&lt;&gt;0,1,0)=0),(OR(WEEKDAY(T32,2)=7,WEEKDAY(T32,2)=1))),U31,((IF(AND(V32=0,V33=0,V34=0,V35=0,V36=0,V37=0,V38=0,V39=0,V40=0,V41=0),"-",(IF((SUMIFS(cb_curr!$E:$E,cb_curr!$A:$A,T32,cb_curr!$B:$B,"EUR"))=0,U31,(SUMIFS(cb_curr!$E:$E,cb_curr!$A:$A,T32,cb_curr!$B:$B,"EUR"))))))))</f>
        <v>-</v>
      </c>
      <c r="V32" s="165">
        <f>SUMIFS(cb_curr!$E:$E,cb_curr!$A:$A,T32,cb_curr!$B:$B,"EUR")</f>
        <v>0</v>
      </c>
      <c r="W32" s="3" t="str">
        <f>CONCATENATE(Техничка!AQ33,Техничка!AR33,Техничка!AS33)</f>
        <v>29.08.2023</v>
      </c>
      <c r="X32" s="82" t="str">
        <f>IF(AND((IF(SUMIFS(cb_curr!$E:$E,cb_curr!$A:$A,W32,cb_curr!$B:$B,"EUR")&lt;&gt;0,1,0)=0),(OR(WEEKDAY(W32,2)=7,WEEKDAY(W32,2)=1))),X31,((IF(AND(Y32=0,Y33=0,Y34=0,Y35=0,Y36=0,Y37=0,Y38=0,Y39=0,Y40=0,Y41=0),"-",(IF((SUMIFS(cb_curr!$E:$E,cb_curr!$A:$A,W32,cb_curr!$B:$B,"EUR"))=0,X31,(SUMIFS(cb_curr!$E:$E,cb_curr!$A:$A,W32,cb_curr!$B:$B,"EUR"))))))))</f>
        <v>-</v>
      </c>
      <c r="Y32" s="165">
        <f>SUMIFS(cb_curr!$E:$E,cb_curr!$A:$A,W32,cb_curr!$B:$B,"EUR")</f>
        <v>0</v>
      </c>
      <c r="Z32" s="3" t="str">
        <f>CONCATENATE(Техничка!AU33,Техничка!AV33,Техничка!AW33)</f>
        <v>29.09.2023</v>
      </c>
      <c r="AA32" s="82" t="str">
        <f>IF(AND((IF(SUMIFS(cb_curr!$E:$E,cb_curr!$A:$A,Z32,cb_curr!$B:$B,"EUR")&lt;&gt;0,1,0)=0),(OR(WEEKDAY(Z32,2)=7,WEEKDAY(Z32,2)=1))),AA31,((IF(AND(AB32=0,AB33=0,AB34=0,AB35=0,AB36=0,AB37=0,AB38=0,AB39=0,AB40=0,AB41=0),"-",(IF((SUMIFS(cb_curr!$E:$E,cb_curr!$A:$A,Z32,cb_curr!$B:$B,"EUR"))=0,AA31,(SUMIFS(cb_curr!$E:$E,cb_curr!$A:$A,Z32,cb_curr!$B:$B,"EUR"))))))))</f>
        <v>-</v>
      </c>
      <c r="AB32" s="165">
        <f>SUMIFS(cb_curr!$E:$E,cb_curr!$A:$A,Z32,cb_curr!$B:$B,"EUR")</f>
        <v>0</v>
      </c>
      <c r="AC32" s="3" t="str">
        <f>CONCATENATE(Техничка!AY33,Техничка!AZ33,Техничка!BA33)</f>
        <v>29.10.2023</v>
      </c>
      <c r="AD32" s="82" t="str">
        <f>IF(AND((IF(SUMIFS(cb_curr!$E:$E,cb_curr!$A:$A,AC32,cb_curr!$B:$B,"EUR")&lt;&gt;0,1,0)=0),(OR(WEEKDAY(AC32,2)=7,WEEKDAY(AC32,2)=1))),AD31,((IF(AND(AE32=0,AE33=0,AE34=0,AE35=0,AE36=0,AE37=0,AE38=0,AE39=0,AE40=0,AE41=0),"-",(IF((SUMIFS(cb_curr!$E:$E,cb_curr!$A:$A,AC32,cb_curr!$B:$B,"EUR"))=0,AD31,(SUMIFS(cb_curr!$E:$E,cb_curr!$A:$A,AC32,cb_curr!$B:$B,"EUR"))))))))</f>
        <v>-</v>
      </c>
      <c r="AE32" s="165">
        <f>SUMIFS(cb_curr!$E:$E,cb_curr!$A:$A,AC32,cb_curr!$B:$B,"EUR")</f>
        <v>0</v>
      </c>
      <c r="AF32" s="3" t="str">
        <f>CONCATENATE(Техничка!BC33,Техничка!BD33,Техничка!BE33)</f>
        <v>29.11.2023</v>
      </c>
      <c r="AG32" s="82" t="str">
        <f>IF(AND((IF(SUMIFS(cb_curr!$E:$E,cb_curr!$A:$A,AF32,cb_curr!$B:$B,"EUR")&lt;&gt;0,1,0)=0),(OR(WEEKDAY(AF32,2)=7,WEEKDAY(AF32,2)=1))),AG31,((IF(AND(AH32=0,AH33=0,AH34=0,AH35=0,AH36=0,AH37=0,AH38=0,AH39=0,AH40=0,AH41=0),"-",(IF((SUMIFS(cb_curr!$E:$E,cb_curr!$A:$A,AF32,cb_curr!$B:$B,"EUR"))=0,AG31,(SUMIFS(cb_curr!$E:$E,cb_curr!$A:$A,AF32,cb_curr!$B:$B,"EUR"))))))))</f>
        <v>-</v>
      </c>
      <c r="AH32" s="165">
        <f>SUMIFS(cb_curr!$E:$E,cb_curr!$A:$A,AF32,cb_curr!$B:$B,"EUR")</f>
        <v>0</v>
      </c>
      <c r="AI32" s="3" t="str">
        <f>CONCATENATE(Техничка!BG33,Техничка!BH33,Техничка!BI33)</f>
        <v>29.12.2023</v>
      </c>
      <c r="AJ32" s="82" t="str">
        <f>IF(AND((IF(SUMIFS(cb_curr!$E:$E,cb_curr!$A:$A,AI32,cb_curr!$B:$B,"EUR")&lt;&gt;0,1,0)=0),(OR(WEEKDAY(AI32,2)=7,WEEKDAY(AI32,2)=1))),AJ31,((IF(AND(AK32=0,AK33=0,AK34=0,AK35=0,AK36=0,AK37=0,AK38=0,AK39=0,AK40=0,AK41=0),"-",(IF((SUMIFS(cb_curr!$E:$E,cb_curr!$A:$A,AI32,cb_curr!$B:$B,"EUR"))=0,AJ31,(SUMIFS(cb_curr!$E:$E,cb_curr!$A:$A,AI32,cb_curr!$B:$B,"EUR"))))))))</f>
        <v>-</v>
      </c>
      <c r="AK32" s="165">
        <f>SUMIFS(cb_curr!$E:$E,cb_curr!$A:$A,AI32,cb_curr!$B:$B,"EUR")</f>
        <v>0</v>
      </c>
      <c r="AQ32" s="153" t="str">
        <f t="shared" si="0"/>
        <v>29.06.2023</v>
      </c>
      <c r="AR32" s="85">
        <f t="shared" si="1"/>
        <v>0</v>
      </c>
      <c r="AT32" s="3" t="str">
        <f t="shared" si="2"/>
        <v>29.10.2023</v>
      </c>
      <c r="AU32" s="85">
        <f t="shared" si="3"/>
        <v>0</v>
      </c>
      <c r="AW32" s="3" t="str">
        <f t="shared" si="4"/>
        <v>29.11.2023</v>
      </c>
      <c r="AX32" s="85">
        <f t="shared" si="5"/>
        <v>0</v>
      </c>
      <c r="AZ32" s="3" t="str">
        <f t="shared" si="6"/>
        <v>29.12.2023</v>
      </c>
      <c r="BA32" s="85">
        <f t="shared" si="7"/>
        <v>0</v>
      </c>
    </row>
    <row r="33" spans="1:53" x14ac:dyDescent="0.25">
      <c r="B33" s="3" t="str">
        <f>CONCATENATE(Техничка!B34,Техничка!C34,Техничка!D34)</f>
        <v>30.01.2023</v>
      </c>
      <c r="C33" s="82" t="str">
        <f>IF(AND((IF(SUMIFS(cb_curr!$E:$E,cb_curr!$A:$A,B33,cb_curr!$B:$B,"EUR")&lt;&gt;0,1,0)=0),(OR(WEEKDAY(B33,2)=7,WEEKDAY(B33,2)=1))),C32,((IF(AND(D33=0,D34=0,D35=0,D36=0,D37=0,D38=0,D39=0,D40=0,D41=0,D42=0),"-",(IF((SUMIFS(cb_curr!$E:$E,cb_curr!$A:$A,B33,cb_curr!$B:$B,"EUR"))=0,C32,(SUMIFS(cb_curr!$E:$E,cb_curr!$A:$A,B33,cb_curr!$B:$B,"EUR"))))))))</f>
        <v>-</v>
      </c>
      <c r="D33" s="165">
        <f>SUMIFS(cb_curr!$E:$E,cb_curr!$A:$A,B33,cb_curr!$B:$B,"EUR")</f>
        <v>0</v>
      </c>
      <c r="E33" s="4" t="str">
        <f>CONCATENATE(Техничка!O34,Техничка!P34,Техничка!Q34)</f>
        <v>30.02.2023</v>
      </c>
      <c r="F33" s="6"/>
      <c r="G33" s="178">
        <f t="shared" ref="G33:G38" si="8">J4</f>
        <v>0</v>
      </c>
      <c r="H33" s="3" t="str">
        <f>CONCATENATE(Техничка!S34,Техничка!T34,Техничка!U34)</f>
        <v>30.03.2023</v>
      </c>
      <c r="I33" s="82" t="str">
        <f>IF(AND((IF(SUMIFS(cb_curr!$E:$E,cb_curr!$A:$A,H33,cb_curr!$B:$B,"EUR")&lt;&gt;0,1,0)=0),(OR(WEEKDAY(H33,2)=7,WEEKDAY(H33,2)=1))),I32,((IF(AND(J33=0,J34=0,J35=0,J36=0,J37=0,J38=0,J39=0,J40=0,J41=0,J42=0),"-",(IF((SUMIFS(cb_curr!$E:$E,cb_curr!$A:$A,H33,cb_curr!$B:$B,"EUR"))=0,I32,(SUMIFS(cb_curr!$E:$E,cb_curr!$A:$A,H33,cb_curr!$B:$B,"EUR"))))))))</f>
        <v>-</v>
      </c>
      <c r="J33" s="165">
        <f>SUMIFS(cb_curr!$E:$E,cb_curr!$A:$A,H33,cb_curr!$B:$B,"EUR")</f>
        <v>0</v>
      </c>
      <c r="K33" s="3" t="str">
        <f>CONCATENATE(Техничка!W34,Техничка!X34,Техничка!Y34)</f>
        <v>30.04.2023</v>
      </c>
      <c r="L33" s="82" t="str">
        <f>IF(AND((IF(SUMIFS(cb_curr!$E:$E,cb_curr!$A:$A,K33,cb_curr!$B:$B,"EUR")&lt;&gt;0,1,0)=0),(OR(WEEKDAY(K33,2)=7,WEEKDAY(K33,2)=1))),L32,((IF(AND(M33=0,M34=0,M35=0,M36=0,M37=0,M38=0,M39=0,M40=0,M41=0,M42=0),"-",(IF((SUMIFS(cb_curr!$E:$E,cb_curr!$A:$A,K33,cb_curr!$B:$B,"EUR"))=0,L32,(SUMIFS(cb_curr!$E:$E,cb_curr!$A:$A,K33,cb_curr!$B:$B,"EUR"))))))))</f>
        <v>-</v>
      </c>
      <c r="M33" s="165">
        <f>SUMIFS(cb_curr!$E:$E,cb_curr!$A:$A,K33,cb_curr!$B:$B,"EUR")</f>
        <v>0</v>
      </c>
      <c r="N33" s="3" t="str">
        <f>CONCATENATE(Техничка!AA34,Техничка!AB34,Техничка!AC34)</f>
        <v>30.05.2023</v>
      </c>
      <c r="O33" s="82" t="str">
        <f>IF(AND((IF(SUMIFS(cb_curr!$E:$E,cb_curr!$A:$A,N33,cb_curr!$B:$B,"EUR")&lt;&gt;0,1,0)=0),(OR(WEEKDAY(N33,2)=7,WEEKDAY(N33,2)=1))),O32,((IF(AND(P33=0,P34=0,P35=0,P36=0,P37=0,P38=0,P39=0,P40=0,P41=0,P42=0),"-",(IF((SUMIFS(cb_curr!$E:$E,cb_curr!$A:$A,N33,cb_curr!$B:$B,"EUR"))=0,O32,(SUMIFS(cb_curr!$E:$E,cb_curr!$A:$A,N33,cb_curr!$B:$B,"EUR"))))))))</f>
        <v>-</v>
      </c>
      <c r="P33" s="165">
        <f>SUMIFS(cb_curr!$E:$E,cb_curr!$A:$A,N33,cb_curr!$B:$B,"EUR")</f>
        <v>0</v>
      </c>
      <c r="Q33" s="3" t="str">
        <f>CONCATENATE(Техничка!AE34,Техничка!AF34,Техничка!AG34)</f>
        <v>30.06.2023</v>
      </c>
      <c r="R33" s="82" t="str">
        <f>IF(AND((IF(SUMIFS(cb_curr!$E:$E,cb_curr!$A:$A,Q33,cb_curr!$B:$B,"EUR")&lt;&gt;0,1,0)=0),(OR(WEEKDAY(Q33,2)=7,WEEKDAY(Q33,2)=1))),R32,((IF(AND(S33=0,S34=0,S35=0,S36=0,S37=0,S38=0,S39=0,S40=0,S41=0,S42=0),"-",(IF((SUMIFS(cb_curr!$E:$E,cb_curr!$A:$A,Q33,cb_curr!$B:$B,"EUR"))=0,R32,(SUMIFS(cb_curr!$E:$E,cb_curr!$A:$A,Q33,cb_curr!$B:$B,"EUR"))))))))</f>
        <v>-</v>
      </c>
      <c r="S33" s="165">
        <f>SUMIFS(cb_curr!$E:$E,cb_curr!$A:$A,Q33,cb_curr!$B:$B,"EUR")</f>
        <v>0</v>
      </c>
      <c r="T33" s="3" t="str">
        <f>CONCATENATE(Техничка!AI34,Техничка!AJ34,Техничка!AK34)</f>
        <v>30.07.2023</v>
      </c>
      <c r="U33" s="82" t="str">
        <f>IF(AND((IF(SUMIFS(cb_curr!$E:$E,cb_curr!$A:$A,T33,cb_curr!$B:$B,"EUR")&lt;&gt;0,1,0)=0),(OR(WEEKDAY(T33,2)=7,WEEKDAY(T33,2)=1))),U32,((IF(AND(V33=0,V34=0,V35=0,V36=0,V37=0,V38=0,V39=0,V40=0,V41=0,V42=0),"-",(IF((SUMIFS(cb_curr!$E:$E,cb_curr!$A:$A,T33,cb_curr!$B:$B,"EUR"))=0,U32,(SUMIFS(cb_curr!$E:$E,cb_curr!$A:$A,T33,cb_curr!$B:$B,"EUR"))))))))</f>
        <v>-</v>
      </c>
      <c r="V33" s="165">
        <f>SUMIFS(cb_curr!$E:$E,cb_curr!$A:$A,T33,cb_curr!$B:$B,"EUR")</f>
        <v>0</v>
      </c>
      <c r="W33" s="3" t="str">
        <f>CONCATENATE(Техничка!AQ34,Техничка!AR34,Техничка!AS34)</f>
        <v>30.08.2023</v>
      </c>
      <c r="X33" s="82" t="str">
        <f>IF(AND((IF(SUMIFS(cb_curr!$E:$E,cb_curr!$A:$A,W33,cb_curr!$B:$B,"EUR")&lt;&gt;0,1,0)=0),(OR(WEEKDAY(W33,2)=7,WEEKDAY(W33,2)=1))),X32,((IF(AND(Y33=0,Y34=0,Y35=0,Y36=0,Y37=0,Y38=0,Y39=0,Y40=0,Y41=0,Y42=0),"-",(IF((SUMIFS(cb_curr!$E:$E,cb_curr!$A:$A,W33,cb_curr!$B:$B,"EUR"))=0,X32,(SUMIFS(cb_curr!$E:$E,cb_curr!$A:$A,W33,cb_curr!$B:$B,"EUR"))))))))</f>
        <v>-</v>
      </c>
      <c r="Y33" s="165">
        <f>SUMIFS(cb_curr!$E:$E,cb_curr!$A:$A,W33,cb_curr!$B:$B,"EUR")</f>
        <v>0</v>
      </c>
      <c r="Z33" s="3" t="str">
        <f>CONCATENATE(Техничка!AU34,Техничка!AV34,Техничка!AW34)</f>
        <v>30.09.2023</v>
      </c>
      <c r="AA33" s="82" t="str">
        <f>IF(AND((IF(SUMIFS(cb_curr!$E:$E,cb_curr!$A:$A,Z33,cb_curr!$B:$B,"EUR")&lt;&gt;0,1,0)=0),(OR(WEEKDAY(Z33,2)=7,WEEKDAY(Z33,2)=1))),AA32,((IF(AND(AB33=0,AB34=0,AB35=0,AB36=0,AB37=0,AB38=0,AB39=0,AB40=0,AB41=0,AB42=0),"-",(IF((SUMIFS(cb_curr!$E:$E,cb_curr!$A:$A,Z33,cb_curr!$B:$B,"EUR"))=0,AA32,(SUMIFS(cb_curr!$E:$E,cb_curr!$A:$A,Z33,cb_curr!$B:$B,"EUR"))))))))</f>
        <v>-</v>
      </c>
      <c r="AB33" s="165">
        <f>SUMIFS(cb_curr!$E:$E,cb_curr!$A:$A,Z33,cb_curr!$B:$B,"EUR")</f>
        <v>0</v>
      </c>
      <c r="AC33" s="3" t="str">
        <f>CONCATENATE(Техничка!AY34,Техничка!AZ34,Техничка!BA34)</f>
        <v>30.10.2023</v>
      </c>
      <c r="AD33" s="82" t="str">
        <f>IF(AND((IF(SUMIFS(cb_curr!$E:$E,cb_curr!$A:$A,AC33,cb_curr!$B:$B,"EUR")&lt;&gt;0,1,0)=0),(OR(WEEKDAY(AC33,2)=7,WEEKDAY(AC33,2)=1))),AD32,((IF(AND(AE33=0,AE34=0,AE35=0,AE36=0,AE37=0,AE38=0,AE39=0,AE40=0,AE41=0,AE42=0),"-",(IF((SUMIFS(cb_curr!$E:$E,cb_curr!$A:$A,AC33,cb_curr!$B:$B,"EUR"))=0,AD32,(SUMIFS(cb_curr!$E:$E,cb_curr!$A:$A,AC33,cb_curr!$B:$B,"EUR"))))))))</f>
        <v>-</v>
      </c>
      <c r="AE33" s="165">
        <f>SUMIFS(cb_curr!$E:$E,cb_curr!$A:$A,AC33,cb_curr!$B:$B,"EUR")</f>
        <v>0</v>
      </c>
      <c r="AF33" s="3" t="str">
        <f>CONCATENATE(Техничка!BC34,Техничка!BD34,Техничка!BE34)</f>
        <v>30.11.2023</v>
      </c>
      <c r="AG33" s="82" t="str">
        <f>IF(AND((IF(SUMIFS(cb_curr!$E:$E,cb_curr!$A:$A,AF33,cb_curr!$B:$B,"EUR")&lt;&gt;0,1,0)=0),(OR(WEEKDAY(AF33,2)=7,WEEKDAY(AF33,2)=1))),AG32,((IF(AND(AH33=0,AH34=0,AH35=0,AH36=0,AH37=0,AH38=0,AH39=0,AH40=0,AH41=0,AH42=0),"-",(IF((SUMIFS(cb_curr!$E:$E,cb_curr!$A:$A,AF33,cb_curr!$B:$B,"EUR"))=0,AG32,(SUMIFS(cb_curr!$E:$E,cb_curr!$A:$A,AF33,cb_curr!$B:$B,"EUR"))))))))</f>
        <v>-</v>
      </c>
      <c r="AH33" s="165">
        <f>SUMIFS(cb_curr!$E:$E,cb_curr!$A:$A,AF33,cb_curr!$B:$B,"EUR")</f>
        <v>0</v>
      </c>
      <c r="AI33" s="3" t="str">
        <f>CONCATENATE(Техничка!BG34,Техничка!BH34,Техничка!BI34)</f>
        <v>30.12.2023</v>
      </c>
      <c r="AJ33" s="82" t="str">
        <f>IF(AND((IF(SUMIFS(cb_curr!$E:$E,cb_curr!$A:$A,AI33,cb_curr!$B:$B,"EUR")&lt;&gt;0,1,0)=0),(OR(WEEKDAY(AI33,2)=7,WEEKDAY(AI33,2)=1))),AJ32,((IF(AND(AK33=0,AK34=0,AK35=0,AK36=0,AK37=0,AK38=0,AK39=0,AK40=0,AK41=0,AK42=0),"-",(IF((SUMIFS(cb_curr!$E:$E,cb_curr!$A:$A,AI33,cb_curr!$B:$B,"EUR"))=0,AJ32,(SUMIFS(cb_curr!$E:$E,cb_curr!$A:$A,AI33,cb_curr!$B:$B,"EUR"))))))))</f>
        <v>-</v>
      </c>
      <c r="AK33" s="165">
        <f>SUMIFS(cb_curr!$E:$E,cb_curr!$A:$A,AI33,cb_curr!$B:$B,"EUR")</f>
        <v>0</v>
      </c>
      <c r="AQ33" s="153" t="str">
        <f t="shared" si="0"/>
        <v>30.06.2023</v>
      </c>
      <c r="AR33" s="85">
        <f t="shared" si="1"/>
        <v>0</v>
      </c>
      <c r="AT33" s="3" t="str">
        <f t="shared" si="2"/>
        <v>30.10.2023</v>
      </c>
      <c r="AU33" s="85">
        <f t="shared" si="3"/>
        <v>0</v>
      </c>
      <c r="AW33" s="3" t="str">
        <f t="shared" si="4"/>
        <v>30.11.2023</v>
      </c>
      <c r="AX33" s="85">
        <f t="shared" si="5"/>
        <v>0</v>
      </c>
      <c r="AZ33" s="3" t="str">
        <f t="shared" si="6"/>
        <v>30.12.2023</v>
      </c>
      <c r="BA33" s="85">
        <f t="shared" si="7"/>
        <v>0</v>
      </c>
    </row>
    <row r="34" spans="1:53" x14ac:dyDescent="0.25">
      <c r="B34" s="3" t="str">
        <f>CONCATENATE(Техничка!B35,Техничка!C35,Техничка!D35)</f>
        <v>31.01.2023</v>
      </c>
      <c r="C34" s="82" t="str">
        <f>IF(AND((IF(SUMIFS(cb_curr!$E:$E,cb_curr!$A:$A,B34,cb_curr!$B:$B,"EUR")&lt;&gt;0,1,0)=0),(OR(WEEKDAY(B34,2)=7,WEEKDAY(B34,2)=1))),C33,((IF(AND(D34=0,D35=0,D36=0,D37=0,D38=0,D39=0,D40=0,D41=0,D42=0,D43=0),"-",(IF((SUMIFS(cb_curr!$E:$E,cb_curr!$A:$A,B34,cb_curr!$B:$B,"EUR"))=0,C33,(SUMIFS(cb_curr!$E:$E,cb_curr!$A:$A,B34,cb_curr!$B:$B,"EUR"))))))))</f>
        <v>-</v>
      </c>
      <c r="D34" s="165">
        <f>SUMIFS(cb_curr!$E:$E,cb_curr!$A:$A,B34,cb_curr!$B:$B,"EUR")</f>
        <v>0</v>
      </c>
      <c r="E34" s="4" t="str">
        <f>CONCATENATE(Техничка!O35,Техничка!P35,Техничка!Q35)</f>
        <v>31.02.2023</v>
      </c>
      <c r="F34" s="6"/>
      <c r="G34" s="178">
        <f t="shared" si="8"/>
        <v>0</v>
      </c>
      <c r="H34" s="3" t="str">
        <f>CONCATENATE(Техничка!S35,Техничка!T35,Техничка!U35)</f>
        <v>31.03.2023</v>
      </c>
      <c r="I34" s="82" t="str">
        <f>IF(AND((IF(SUMIFS(cb_curr!$E:$E,cb_curr!$A:$A,H34,cb_curr!$B:$B,"EUR")&lt;&gt;0,1,0)=0),(OR(WEEKDAY(H34,2)=7,WEEKDAY(H34,2)=1))),I33,((IF(AND(J34=0,J35=0,J36=0,J37=0,J38=0,J39=0,J40=0,J41=0,J42=0,J43=0),"-",(IF((SUMIFS(cb_curr!$E:$E,cb_curr!$A:$A,H34,cb_curr!$B:$B,"EUR"))=0,I33,(SUMIFS(cb_curr!$E:$E,cb_curr!$A:$A,H34,cb_curr!$B:$B,"EUR"))))))))</f>
        <v>-</v>
      </c>
      <c r="J34" s="165">
        <f>SUMIFS(cb_curr!$E:$E,cb_curr!$A:$A,H34,cb_curr!$B:$B,"EUR")</f>
        <v>0</v>
      </c>
      <c r="K34" s="4" t="str">
        <f>CONCATENATE(Техничка!W35,Техничка!X35,Техничка!Y35)</f>
        <v>31.04.2023</v>
      </c>
      <c r="L34" s="6"/>
      <c r="M34" s="178">
        <f t="shared" ref="M34:M38" si="9">P4</f>
        <v>0</v>
      </c>
      <c r="N34" s="3" t="str">
        <f>CONCATENATE(Техничка!AA35,Техничка!AB35,Техничка!AC35)</f>
        <v>31.05.2023</v>
      </c>
      <c r="O34" s="82" t="str">
        <f>IF(AND((IF(SUMIFS(cb_curr!$E:$E,cb_curr!$A:$A,N34,cb_curr!$B:$B,"EUR")&lt;&gt;0,1,0)=0),(OR(WEEKDAY(N34,2)=7,WEEKDAY(N34,2)=1))),O33,((IF(AND(P34=0,P35=0,P36=0,P37=0,P38=0,P39=0,P40=0,P41=0,P42=0,P43=0),"-",(IF((SUMIFS(cb_curr!$E:$E,cb_curr!$A:$A,N34,cb_curr!$B:$B,"EUR"))=0,O33,(SUMIFS(cb_curr!$E:$E,cb_curr!$A:$A,N34,cb_curr!$B:$B,"EUR"))))))))</f>
        <v>-</v>
      </c>
      <c r="P34" s="165">
        <f>SUMIFS(cb_curr!$E:$E,cb_curr!$A:$A,N34,cb_curr!$B:$B,"EUR")</f>
        <v>0</v>
      </c>
      <c r="Q34" s="4" t="str">
        <f>CONCATENATE(Техничка!AE35,Техничка!AF35,Техничка!AG35)</f>
        <v>31.06.2023</v>
      </c>
      <c r="R34" s="6"/>
      <c r="S34" s="178">
        <f t="shared" ref="S34:S38" si="10">V4</f>
        <v>0</v>
      </c>
      <c r="T34" s="3" t="str">
        <f>CONCATENATE(Техничка!AI35,Техничка!AJ35,Техничка!AK35)</f>
        <v>31.07.2023</v>
      </c>
      <c r="U34" s="82" t="str">
        <f>IF(AND((IF(SUMIFS(cb_curr!$E:$E,cb_curr!$A:$A,T34,cb_curr!$B:$B,"EUR")&lt;&gt;0,1,0)=0),(OR(WEEKDAY(T34,2)=7,WEEKDAY(T34,2)=1))),U33,((IF(AND(V34=0,V35=0,V36=0,V37=0,V38=0,V39=0,V40=0,V41=0,V42=0,V43=0),"-",(IF((SUMIFS(cb_curr!$E:$E,cb_curr!$A:$A,T34,cb_curr!$B:$B,"EUR"))=0,U33,(SUMIFS(cb_curr!$E:$E,cb_curr!$A:$A,T34,cb_curr!$B:$B,"EUR"))))))))</f>
        <v>-</v>
      </c>
      <c r="V34" s="165">
        <f>SUMIFS(cb_curr!$E:$E,cb_curr!$A:$A,T34,cb_curr!$B:$B,"EUR")</f>
        <v>0</v>
      </c>
      <c r="W34" s="3" t="str">
        <f>CONCATENATE(Техничка!AQ35,Техничка!AR35,Техничка!AS35)</f>
        <v>31.08.2023</v>
      </c>
      <c r="X34" s="82" t="str">
        <f>IF(AND((IF(SUMIFS(cb_curr!$E:$E,cb_curr!$A:$A,W34,cb_curr!$B:$B,"EUR")&lt;&gt;0,1,0)=0),(OR(WEEKDAY(W34,2)=7,WEEKDAY(W34,2)=1))),X33,((IF(AND(Y34=0,Y35=0,Y36=0,Y37=0,Y38=0,Y39=0,Y40=0,Y41=0,Y42=0,Y43=0),"-",(IF((SUMIFS(cb_curr!$E:$E,cb_curr!$A:$A,W34,cb_curr!$B:$B,"EUR"))=0,X33,(SUMIFS(cb_curr!$E:$E,cb_curr!$A:$A,W34,cb_curr!$B:$B,"EUR"))))))))</f>
        <v>-</v>
      </c>
      <c r="Y34" s="165">
        <f>SUMIFS(cb_curr!$E:$E,cb_curr!$A:$A,W34,cb_curr!$B:$B,"EUR")</f>
        <v>0</v>
      </c>
      <c r="Z34" s="4" t="str">
        <f>CONCATENATE(Техничка!AU35,Техничка!AV35,Техничка!AW35)</f>
        <v>31.09.2023</v>
      </c>
      <c r="AA34" s="4"/>
      <c r="AB34" s="178">
        <f>AE4</f>
        <v>0</v>
      </c>
      <c r="AC34" s="3" t="str">
        <f>CONCATENATE(Техничка!AY35,Техничка!AZ35,Техничка!BA35)</f>
        <v>31.10.2023</v>
      </c>
      <c r="AD34" s="82" t="str">
        <f>IF(AND((IF(SUMIFS(cb_curr!$E:$E,cb_curr!$A:$A,AC34,cb_curr!$B:$B,"EUR")&lt;&gt;0,1,0)=0),(OR(WEEKDAY(AC34,2)=7,WEEKDAY(AC34,2)=1))),AD33,((IF(AND(AE34=0,AE35=0,AE36=0,AE37=0,AE38=0,AE39=0,AE40=0,AE41=0,AE42=0,AE43=0),"-",(IF((SUMIFS(cb_curr!$E:$E,cb_curr!$A:$A,AC34,cb_curr!$B:$B,"EUR"))=0,AD33,(SUMIFS(cb_curr!$E:$E,cb_curr!$A:$A,AC34,cb_curr!$B:$B,"EUR"))))))))</f>
        <v>-</v>
      </c>
      <c r="AE34" s="165">
        <f>SUMIFS(cb_curr!$E:$E,cb_curr!$A:$A,AC34,cb_curr!$B:$B,"EUR")</f>
        <v>0</v>
      </c>
      <c r="AF34" s="4" t="str">
        <f>CONCATENATE(Техничка!BC35,Техничка!BD35,Техничка!BE35)</f>
        <v>31.11.2023</v>
      </c>
      <c r="AG34" s="6"/>
      <c r="AH34" s="178">
        <f>AK4</f>
        <v>0</v>
      </c>
      <c r="AI34" s="3" t="str">
        <f>CONCATENATE(Техничка!BG35,Техничка!BH35,Техничка!BI35)</f>
        <v>31.12.2023</v>
      </c>
      <c r="AJ34" s="82" t="str">
        <f>IF(AND((IF(SUMIFS(cb_curr!$E:$E,cb_curr!$A:$A,AI34,cb_curr!$B:$B,"EUR")&lt;&gt;0,1,0)=0),(OR(WEEKDAY(AI34,2)=7,WEEKDAY(AI34,2)=1))),AJ33,((IF(AND(AK34=0,AK35=0,AK36=0,AK37=0,AK38=0,AK39=0,AK40=0,AK41=0,AK42=0,AK43=0),"-",(IF((SUMIFS(cb_curr!$E:$E,cb_curr!$A:$A,AI34,cb_curr!$B:$B,"EUR"))=0,AJ33,(SUMIFS(cb_curr!$E:$E,cb_curr!$A:$A,AI34,cb_curr!$B:$B,"EUR"))))))))</f>
        <v>-</v>
      </c>
      <c r="AK34" s="165">
        <f>SUMIFS(cb_curr!$E:$E,cb_curr!$A:$A,AI34,cb_curr!$B:$B,"EUR")</f>
        <v>0</v>
      </c>
      <c r="AQ34" s="153" t="str">
        <f t="shared" si="0"/>
        <v>31.06.2023</v>
      </c>
      <c r="AR34" s="85">
        <f t="shared" si="1"/>
        <v>0</v>
      </c>
      <c r="AT34" s="3" t="str">
        <f t="shared" si="2"/>
        <v>31.10.2023</v>
      </c>
      <c r="AU34" s="85">
        <f t="shared" si="3"/>
        <v>0</v>
      </c>
      <c r="AW34" s="3" t="str">
        <f t="shared" si="4"/>
        <v>31.11.2023</v>
      </c>
      <c r="AX34" s="82"/>
      <c r="AY34" t="s">
        <v>163</v>
      </c>
      <c r="AZ34" s="3" t="str">
        <f t="shared" si="6"/>
        <v>31.12.2023</v>
      </c>
      <c r="BA34" s="85">
        <f t="shared" si="7"/>
        <v>0</v>
      </c>
    </row>
    <row r="35" spans="1:53" x14ac:dyDescent="0.25">
      <c r="B35" s="9" t="s">
        <v>2</v>
      </c>
      <c r="C35" s="10">
        <f>AVERAGE(C4:C34)</f>
        <v>75.655299999999997</v>
      </c>
      <c r="D35" s="178">
        <f t="shared" ref="D35:D38" si="11">G4</f>
        <v>0</v>
      </c>
      <c r="E35" s="9" t="s">
        <v>2</v>
      </c>
      <c r="F35" s="10" t="e">
        <f>AVERAGE(F4:F34)</f>
        <v>#DIV/0!</v>
      </c>
      <c r="G35" s="178">
        <f t="shared" si="8"/>
        <v>0</v>
      </c>
      <c r="H35" s="9" t="s">
        <v>2</v>
      </c>
      <c r="I35" s="10" t="e">
        <f>AVERAGE(I4:I34)</f>
        <v>#DIV/0!</v>
      </c>
      <c r="J35" s="178">
        <f t="shared" ref="J35:J38" si="12">M4</f>
        <v>0</v>
      </c>
      <c r="K35" s="9" t="s">
        <v>2</v>
      </c>
      <c r="L35" s="10" t="e">
        <f>AVERAGE(L4:L34)</f>
        <v>#DIV/0!</v>
      </c>
      <c r="M35" s="178">
        <f t="shared" si="9"/>
        <v>0</v>
      </c>
      <c r="N35" s="9" t="s">
        <v>2</v>
      </c>
      <c r="O35" s="10" t="e">
        <f>AVERAGE(O4:O34)</f>
        <v>#DIV/0!</v>
      </c>
      <c r="P35" s="178">
        <f t="shared" ref="P35:P38" si="13">S4</f>
        <v>0</v>
      </c>
      <c r="Q35" s="9" t="s">
        <v>2</v>
      </c>
      <c r="R35" s="10" t="e">
        <f>AVERAGE(R4:R34)</f>
        <v>#DIV/0!</v>
      </c>
      <c r="S35" s="178">
        <f t="shared" si="10"/>
        <v>0</v>
      </c>
      <c r="T35" s="9" t="s">
        <v>2</v>
      </c>
      <c r="U35" s="10" t="e">
        <f>AVERAGE(U4:U34)</f>
        <v>#DIV/0!</v>
      </c>
      <c r="V35" s="165">
        <f t="shared" ref="V35:V38" si="14">Y4</f>
        <v>0</v>
      </c>
      <c r="W35" s="9" t="s">
        <v>2</v>
      </c>
      <c r="X35" s="10" t="e">
        <f>AVERAGE(X4:X34)</f>
        <v>#DIV/0!</v>
      </c>
      <c r="Y35" s="178">
        <f>AB4</f>
        <v>0</v>
      </c>
      <c r="Z35" s="9" t="s">
        <v>2</v>
      </c>
      <c r="AA35" s="10" t="e">
        <f>AVERAGE(AA4:AA34)</f>
        <v>#DIV/0!</v>
      </c>
      <c r="AB35" s="178">
        <f t="shared" ref="AB35:AB38" si="15">AE5</f>
        <v>0</v>
      </c>
      <c r="AC35" s="9" t="s">
        <v>2</v>
      </c>
      <c r="AD35" s="10" t="e">
        <f>AVERAGE(AD4:AD34)</f>
        <v>#DIV/0!</v>
      </c>
      <c r="AE35" s="178">
        <f>AH4</f>
        <v>0</v>
      </c>
      <c r="AF35" s="9" t="s">
        <v>2</v>
      </c>
      <c r="AG35" s="10" t="e">
        <f>AVERAGE(AG4:AG34)</f>
        <v>#DIV/0!</v>
      </c>
      <c r="AH35" s="178">
        <f t="shared" ref="AH35:AH38" si="16">AK5</f>
        <v>0</v>
      </c>
      <c r="AI35" s="9" t="s">
        <v>2</v>
      </c>
      <c r="AJ35" s="10" t="e">
        <f>AVERAGE(AJ4:AJ34)</f>
        <v>#DIV/0!</v>
      </c>
      <c r="AK35" s="178"/>
      <c r="AL35" s="178"/>
      <c r="AM35" s="178"/>
      <c r="AN35" s="178"/>
      <c r="AO35" s="178"/>
      <c r="AQ35" s="9" t="s">
        <v>2</v>
      </c>
      <c r="AR35" s="10"/>
      <c r="AT35" s="9" t="s">
        <v>2</v>
      </c>
      <c r="AU35" s="10">
        <f>AVERAGE(AU4:AU34)</f>
        <v>0</v>
      </c>
      <c r="AW35" s="9" t="s">
        <v>2</v>
      </c>
      <c r="AX35" s="10">
        <f>AVERAGE(AX4:AX34)</f>
        <v>0</v>
      </c>
      <c r="AZ35" s="9" t="s">
        <v>2</v>
      </c>
      <c r="BA35" s="10">
        <f>AVERAGE(BA4:BA34)</f>
        <v>0</v>
      </c>
    </row>
    <row r="36" spans="1:53" ht="15" customHeight="1" outlineLevel="1" x14ac:dyDescent="0.25">
      <c r="B36" s="9" t="s">
        <v>188</v>
      </c>
      <c r="C36" s="10">
        <f>IFERROR((MEDIAN(C4:C34)),0)</f>
        <v>75.655299999999997</v>
      </c>
      <c r="D36" s="178">
        <f t="shared" si="11"/>
        <v>0</v>
      </c>
      <c r="E36" s="9" t="s">
        <v>188</v>
      </c>
      <c r="F36" s="10">
        <f>IFERROR((MEDIAN(F4:F34)),0)</f>
        <v>0</v>
      </c>
      <c r="G36" s="178">
        <f t="shared" si="8"/>
        <v>0</v>
      </c>
      <c r="H36" s="9" t="s">
        <v>188</v>
      </c>
      <c r="I36" s="10">
        <f>IFERROR((MEDIAN(I4:I34)),0)</f>
        <v>0</v>
      </c>
      <c r="J36" s="178">
        <f t="shared" si="12"/>
        <v>0</v>
      </c>
      <c r="K36" s="9" t="s">
        <v>188</v>
      </c>
      <c r="L36" s="10">
        <f>IFERROR((MEDIAN(L4:L34)),0)</f>
        <v>0</v>
      </c>
      <c r="M36" s="178">
        <f t="shared" si="9"/>
        <v>0</v>
      </c>
      <c r="N36" s="9" t="s">
        <v>188</v>
      </c>
      <c r="O36" s="10">
        <f>IFERROR((MEDIAN(O4:O34)),0)</f>
        <v>0</v>
      </c>
      <c r="P36" s="178">
        <f t="shared" si="13"/>
        <v>0</v>
      </c>
      <c r="Q36" s="9" t="s">
        <v>188</v>
      </c>
      <c r="R36" s="10">
        <f>IFERROR((MEDIAN(R4:R34)),0)</f>
        <v>0</v>
      </c>
      <c r="S36" s="178">
        <f t="shared" si="10"/>
        <v>0</v>
      </c>
      <c r="T36" s="9" t="s">
        <v>188</v>
      </c>
      <c r="U36" s="10">
        <f>IFERROR((MEDIAN(U4:U34)),0)</f>
        <v>0</v>
      </c>
      <c r="V36" s="165">
        <f t="shared" si="14"/>
        <v>0</v>
      </c>
      <c r="W36" s="9" t="s">
        <v>188</v>
      </c>
      <c r="X36" s="10">
        <f>IFERROR((MEDIAN(X4:X34)),0)</f>
        <v>0</v>
      </c>
      <c r="Y36" s="178">
        <f t="shared" ref="Y36:Y38" si="17">AB5</f>
        <v>0</v>
      </c>
      <c r="Z36" s="9" t="s">
        <v>188</v>
      </c>
      <c r="AA36" s="10">
        <f>IFERROR((MEDIAN(AA4:AA34)),0)</f>
        <v>0</v>
      </c>
      <c r="AB36" s="178">
        <f t="shared" si="15"/>
        <v>0</v>
      </c>
      <c r="AC36" s="9" t="s">
        <v>188</v>
      </c>
      <c r="AD36" s="10">
        <f>IFERROR((MEDIAN(AD4:AD34)),0)</f>
        <v>0</v>
      </c>
      <c r="AE36" s="178">
        <f t="shared" ref="AE36:AE38" si="18">AH5</f>
        <v>0</v>
      </c>
      <c r="AF36" s="9" t="s">
        <v>188</v>
      </c>
      <c r="AG36" s="10">
        <f>IFERROR((MEDIAN(AG4:AG34)),0)</f>
        <v>0</v>
      </c>
      <c r="AH36" s="178">
        <f t="shared" si="16"/>
        <v>0</v>
      </c>
      <c r="AI36" s="9" t="s">
        <v>188</v>
      </c>
      <c r="AJ36" s="10">
        <f>IFERROR((MEDIAN(AJ4:AJ34)),0)</f>
        <v>0</v>
      </c>
      <c r="AK36" s="178"/>
      <c r="AL36" s="178"/>
      <c r="AM36" s="178"/>
      <c r="AN36" s="178"/>
      <c r="AO36" s="178"/>
      <c r="AQ36" s="9" t="s">
        <v>188</v>
      </c>
      <c r="AR36" s="10"/>
      <c r="AT36" s="9" t="s">
        <v>188</v>
      </c>
      <c r="AU36" s="10"/>
      <c r="AV36" t="s">
        <v>163</v>
      </c>
      <c r="AW36" s="9" t="s">
        <v>188</v>
      </c>
      <c r="AX36" s="10"/>
      <c r="AY36" t="s">
        <v>163</v>
      </c>
      <c r="AZ36" s="9" t="s">
        <v>188</v>
      </c>
      <c r="BA36" s="10"/>
    </row>
    <row r="37" spans="1:53" ht="15" customHeight="1" outlineLevel="1" x14ac:dyDescent="0.25">
      <c r="B37" s="9" t="s">
        <v>189</v>
      </c>
      <c r="C37" s="10">
        <f>IFERROR(MEDIAN(C4:C34),0)</f>
        <v>75.655299999999997</v>
      </c>
      <c r="D37" s="178">
        <f t="shared" si="11"/>
        <v>0</v>
      </c>
      <c r="E37" s="9" t="s">
        <v>189</v>
      </c>
      <c r="F37" s="10">
        <f>IFERROR(MEDIAN(C4:C34,F4:F34),0)</f>
        <v>75.655299999999997</v>
      </c>
      <c r="G37" s="178">
        <f t="shared" si="8"/>
        <v>0</v>
      </c>
      <c r="H37" s="9" t="s">
        <v>189</v>
      </c>
      <c r="I37" s="10">
        <f>IFERROR(MEDIAN(F4:F34,I4:I34,C4:C34),0)</f>
        <v>75.655299999999997</v>
      </c>
      <c r="J37" s="178">
        <f t="shared" si="12"/>
        <v>0</v>
      </c>
      <c r="K37" s="9" t="s">
        <v>189</v>
      </c>
      <c r="L37" s="10">
        <f>IFERROR(MEDIAN(I4:I34,L4:L34,F4:F34,C4:C34),0)</f>
        <v>75.655299999999997</v>
      </c>
      <c r="M37" s="178">
        <f t="shared" si="9"/>
        <v>0</v>
      </c>
      <c r="N37" s="9" t="s">
        <v>189</v>
      </c>
      <c r="O37" s="10">
        <f>IFERROR(MEDIAN(L4:L34,O4:O34,I4:I34,F4:F34,C4:C34),0)</f>
        <v>75.655299999999997</v>
      </c>
      <c r="P37" s="178">
        <f t="shared" si="13"/>
        <v>0</v>
      </c>
      <c r="Q37" s="9" t="s">
        <v>189</v>
      </c>
      <c r="R37" s="10">
        <f>IFERROR(MEDIAN(O4:O34,R4:R34,L4:L34,I4:I34,F4:F34,C4:C34),0)</f>
        <v>75.655299999999997</v>
      </c>
      <c r="S37" s="178">
        <f t="shared" si="10"/>
        <v>0</v>
      </c>
      <c r="T37" s="9" t="s">
        <v>189</v>
      </c>
      <c r="U37" s="10">
        <f>IFERROR(MEDIAN(R4:R34,U4:U34,O4:O34,L4:L34,I4:I34,F4:F34,C4:C34),0)</f>
        <v>75.655299999999997</v>
      </c>
      <c r="V37" s="165">
        <f t="shared" si="14"/>
        <v>0</v>
      </c>
      <c r="W37" s="9" t="s">
        <v>189</v>
      </c>
      <c r="X37" s="10">
        <f>IFERROR(MEDIAN(U4:U34,X4:X34,R4:R34,O4:O34,L4:L34,I4:I34,F4:F34,C4:C34),0)</f>
        <v>75.655299999999997</v>
      </c>
      <c r="Y37" s="178">
        <f t="shared" si="17"/>
        <v>0</v>
      </c>
      <c r="Z37" s="9" t="s">
        <v>189</v>
      </c>
      <c r="AA37" s="10">
        <f>IFERROR(MEDIAN(X4:X34,AA4:AA34,U4:U34,R4:R34,O4:O34,L4:L34,I4:I34,F4:F34,C4:C34),0)</f>
        <v>75.655299999999997</v>
      </c>
      <c r="AB37" s="178">
        <f t="shared" si="15"/>
        <v>0</v>
      </c>
      <c r="AC37" s="9" t="s">
        <v>189</v>
      </c>
      <c r="AD37" s="10">
        <f>IFERROR(MEDIAN(AA4:AA34,AD4:AD34,X4:X34,U4:U34,R4:R34,O4:O34,L4:L34,I4:I34,F4:F34,C4:C34),0)</f>
        <v>75.655299999999997</v>
      </c>
      <c r="AE37" s="178">
        <f t="shared" si="18"/>
        <v>0</v>
      </c>
      <c r="AF37" s="9" t="s">
        <v>189</v>
      </c>
      <c r="AG37" s="10">
        <f>IFERROR(MEDIAN(AD4:AD34,AG4:AG34,AA4:AA34,X4:X34,U4:U34,R4:R34,O4:O34,L4:L34,I4:I34,F4:F34,C4:C34),0)</f>
        <v>75.655299999999997</v>
      </c>
      <c r="AH37" s="178">
        <f t="shared" si="16"/>
        <v>0</v>
      </c>
      <c r="AI37" s="9" t="s">
        <v>189</v>
      </c>
      <c r="AJ37" s="10">
        <f>IFERROR(MEDIAN(AG4:AG34,AJ4:AJ34,AD4:AD34,AA4:AA34,X4:X34,U4:U34,R4:R34,O4:O34,L4:L34,I4:I34,F4:F34,C4:C34),0)</f>
        <v>75.655299999999997</v>
      </c>
      <c r="AK37" s="178"/>
      <c r="AL37" s="178"/>
      <c r="AM37" s="178"/>
      <c r="AN37" s="178"/>
      <c r="AO37" s="178"/>
      <c r="AQ37" s="9" t="s">
        <v>189</v>
      </c>
      <c r="AR37" s="10"/>
      <c r="AT37" s="9" t="s">
        <v>189</v>
      </c>
      <c r="AU37" s="10"/>
      <c r="AV37" t="s">
        <v>163</v>
      </c>
      <c r="AW37" s="9" t="s">
        <v>189</v>
      </c>
      <c r="AX37" s="10"/>
      <c r="AY37" t="s">
        <v>163</v>
      </c>
      <c r="AZ37" s="9" t="s">
        <v>189</v>
      </c>
      <c r="BA37" s="10"/>
    </row>
    <row r="38" spans="1:53" x14ac:dyDescent="0.25">
      <c r="B38" s="13" t="s">
        <v>3</v>
      </c>
      <c r="C38" s="12">
        <f>C35</f>
        <v>75.655299999999997</v>
      </c>
      <c r="D38" s="178">
        <f t="shared" si="11"/>
        <v>0</v>
      </c>
      <c r="E38" s="11" t="s">
        <v>3</v>
      </c>
      <c r="F38" s="12">
        <f>AVERAGE(C4:C34,F4:F34)</f>
        <v>75.655299999999997</v>
      </c>
      <c r="G38" s="178">
        <f t="shared" si="8"/>
        <v>0</v>
      </c>
      <c r="H38" s="11" t="s">
        <v>3</v>
      </c>
      <c r="I38" s="12">
        <f>AVERAGE((C4:C34,F4:F34,I4:I34))</f>
        <v>75.655299999999997</v>
      </c>
      <c r="J38" s="178">
        <f t="shared" si="12"/>
        <v>0</v>
      </c>
      <c r="K38" s="11" t="s">
        <v>3</v>
      </c>
      <c r="L38" s="12">
        <f>AVERAGE(C4:C34,F4:F34,I4:I34,L4:L34)</f>
        <v>75.655299999999997</v>
      </c>
      <c r="M38" s="178">
        <f t="shared" si="9"/>
        <v>0</v>
      </c>
      <c r="N38" s="11" t="s">
        <v>3</v>
      </c>
      <c r="O38" s="12">
        <f>AVERAGE($C$4:$C$34,$F$4:$F$34,$I$4:$I$34,$L$4:$L$34,$O$4:$O$34)</f>
        <v>75.655299999999997</v>
      </c>
      <c r="P38" s="178">
        <f t="shared" si="13"/>
        <v>0</v>
      </c>
      <c r="Q38" s="11" t="s">
        <v>3</v>
      </c>
      <c r="R38" s="12">
        <f>AVERAGE($C$4:$C$34,$F$4:$F$34,$I$4:$I$34,$L$4:$L$34,$O$4:$O$34,$R$4:$R$34)</f>
        <v>75.655299999999997</v>
      </c>
      <c r="S38" s="178">
        <f t="shared" si="10"/>
        <v>0</v>
      </c>
      <c r="T38" s="11" t="s">
        <v>3</v>
      </c>
      <c r="U38" s="12">
        <f>AVERAGE($C$4:$C$34,$F$4:$F$34,$I$4:$I$34,$L$4:$L$34,$O$4:$O$34,$R$4:$R$34,$U$4:$U$34)</f>
        <v>75.655299999999997</v>
      </c>
      <c r="V38" s="165">
        <f t="shared" si="14"/>
        <v>0</v>
      </c>
      <c r="W38" s="11" t="s">
        <v>3</v>
      </c>
      <c r="X38" s="12">
        <f>AVERAGE($C$4:$C$34,$F$4:$F$34,$I$4:$I$34,$L$4:$L$34,$O$4:$O$34,$R$4:$R$34,$U$4:$U$34,$X$4:$X$34)</f>
        <v>75.655299999999997</v>
      </c>
      <c r="Y38" s="178">
        <f t="shared" si="17"/>
        <v>0</v>
      </c>
      <c r="Z38" s="11" t="s">
        <v>3</v>
      </c>
      <c r="AA38" s="12">
        <f>AVERAGE($C$4:$C$34,$F$4:$F$34,$I$4:$I$34,$L$4:$L$34,$O$4:$O$34,$R$4:$R$34,$U$4:$U$34,$X$4:$X$34,$AA$4:$AA$34)</f>
        <v>75.655299999999997</v>
      </c>
      <c r="AB38" s="178">
        <f t="shared" si="15"/>
        <v>0</v>
      </c>
      <c r="AC38" s="11" t="s">
        <v>3</v>
      </c>
      <c r="AD38" s="12">
        <f>AVERAGE($C$4:$C$34,$F$4:$F$34,$I$4:$I$34,$L$4:$L$34,$O$4:$O$34,$R$4:$R$34,$U$4:$U$34,$X$4:$X$34,$AA$4:$AA$34,$AD$4:$AD$34)</f>
        <v>75.655299999999997</v>
      </c>
      <c r="AE38" s="178">
        <f t="shared" si="18"/>
        <v>0</v>
      </c>
      <c r="AF38" s="11" t="s">
        <v>3</v>
      </c>
      <c r="AG38" s="12">
        <f>AVERAGE($C$4:$C$34,$F$4:$F$34,$I$4:$I$34,$L$4:$L$34,$O$4:$O$34,$R$4:$R$34,$U$4:$U$34,$X$4:$X$34,$AA$4:$AA$34,$AD$4:$AD$34,$AG$4:$AG$34)</f>
        <v>75.655299999999997</v>
      </c>
      <c r="AH38" s="178">
        <f t="shared" si="16"/>
        <v>0</v>
      </c>
      <c r="AI38" s="11" t="s">
        <v>3</v>
      </c>
      <c r="AJ38" s="12">
        <f>AVERAGE($C$4:$C$34,$F$4:$F$34,$I$4:$I$34,$L$4:$L$34,$O$4:$O$34,$R$4:$R$34,$U$4:$U$34,$X$4:$X$34,$AA$4:$AA$34,$AD$4:$AD$34,$AG$4:$AG$34,$AJ$4:$AJ$34)</f>
        <v>75.655299999999997</v>
      </c>
      <c r="AK38" s="178"/>
      <c r="AL38" s="178"/>
      <c r="AM38" s="178"/>
      <c r="AN38" s="178"/>
      <c r="AO38" s="178"/>
      <c r="AQ38" s="11" t="s">
        <v>3</v>
      </c>
      <c r="AR38" s="12"/>
      <c r="AT38" s="11" t="s">
        <v>3</v>
      </c>
      <c r="AU38" s="12">
        <f>AVERAGE($C$4:$C$34,$F$4:$F$34,$I$4:$I$34,$L$4:$L$34,$O$4:$O$34,$R$4:$R$34,$U$4:$U$34,$X$4:$X$34,$AA$4:$AA$34,$AU$4:$AU$34)</f>
        <v>4.5851696969696967</v>
      </c>
      <c r="AW38" s="11" t="s">
        <v>3</v>
      </c>
      <c r="AX38" s="12">
        <f>AVERAGE($C$4:$C$34,$F$4:$F$34,$I$4:$I$34,$L$4:$L$34,$O$4:$O$34,$R$4:$R$34,$U$4:$U$34,$X$4:$X$34,$AA$4:$AA$34,$AX$4:$AX$34,$AU$4:$AU$34)</f>
        <v>2.4017555555555554</v>
      </c>
      <c r="AZ38" s="11" t="s">
        <v>3</v>
      </c>
      <c r="BA38" s="12">
        <f>AVERAGE($C$4:$C$34,$F$4:$F$34,$I$4:$I$34,$L$4:$L$34,$O$4:$O$34,$R$4:$R$34,$U$4:$U$34,$X$4:$X$34,$AA$4:$AA$34,$AU$4:$AU$34,$AX$4:$AX$34,$BA$4:$BA$34)</f>
        <v>1.6096872340425532</v>
      </c>
    </row>
    <row r="39" spans="1:53" x14ac:dyDescent="0.25">
      <c r="D39" s="178">
        <f t="shared" ref="D35:D43" si="19">G8</f>
        <v>0</v>
      </c>
      <c r="G39" s="178">
        <f t="shared" ref="G35:G40" si="20">J10</f>
        <v>0</v>
      </c>
      <c r="J39" s="178">
        <f t="shared" ref="J35:J43" si="21">M8</f>
        <v>0</v>
      </c>
      <c r="M39" s="178">
        <f t="shared" ref="M35:M42" si="22">P9</f>
        <v>0</v>
      </c>
      <c r="P39" s="178">
        <f t="shared" ref="P35:P43" si="23">S8</f>
        <v>0</v>
      </c>
      <c r="S39" s="178">
        <f t="shared" ref="S35:S42" si="24">V9</f>
        <v>0</v>
      </c>
      <c r="V39" s="165">
        <f t="shared" ref="V35:V43" si="25">Y8</f>
        <v>0</v>
      </c>
      <c r="Y39" s="178">
        <f t="shared" ref="Y36:Y42" si="26">AB8</f>
        <v>0</v>
      </c>
      <c r="AB39" s="178">
        <f t="shared" ref="AB35:AB42" si="27">AE9</f>
        <v>0</v>
      </c>
      <c r="AE39" s="178">
        <f t="shared" ref="AE36:AE43" si="28">AH8</f>
        <v>0</v>
      </c>
      <c r="AH39" s="178">
        <f t="shared" ref="AH35:AH42" si="29">AK9</f>
        <v>0</v>
      </c>
      <c r="AK39" s="178"/>
      <c r="AL39" s="178"/>
      <c r="AM39" s="178"/>
      <c r="AN39" s="178"/>
      <c r="AO39" s="178"/>
    </row>
    <row r="40" spans="1:53" x14ac:dyDescent="0.25">
      <c r="D40" s="178">
        <f t="shared" si="19"/>
        <v>0</v>
      </c>
      <c r="G40" s="178">
        <f t="shared" si="20"/>
        <v>0</v>
      </c>
      <c r="J40" s="178">
        <f t="shared" si="21"/>
        <v>0</v>
      </c>
      <c r="M40" s="178">
        <f t="shared" si="22"/>
        <v>0</v>
      </c>
      <c r="P40" s="178">
        <f t="shared" si="23"/>
        <v>0</v>
      </c>
      <c r="Q40" s="11" t="s">
        <v>225</v>
      </c>
      <c r="R40" s="12"/>
      <c r="S40" s="178">
        <f t="shared" si="24"/>
        <v>0</v>
      </c>
      <c r="V40" s="165">
        <f t="shared" si="25"/>
        <v>0</v>
      </c>
      <c r="Y40" s="178">
        <f t="shared" si="26"/>
        <v>0</v>
      </c>
      <c r="AB40" s="178">
        <f t="shared" si="27"/>
        <v>0</v>
      </c>
      <c r="AE40" s="178">
        <f t="shared" si="28"/>
        <v>0</v>
      </c>
      <c r="AH40" s="178">
        <f t="shared" si="29"/>
        <v>0</v>
      </c>
      <c r="AI40" s="11" t="s">
        <v>229</v>
      </c>
      <c r="AJ40" s="12"/>
      <c r="AK40" s="178"/>
      <c r="AL40" s="178"/>
      <c r="AM40" s="178"/>
      <c r="AN40" s="178"/>
      <c r="AO40" s="178"/>
      <c r="AQ40" s="11" t="s">
        <v>238</v>
      </c>
      <c r="AR40" s="12">
        <f>AVERAGE(L4:L33,O4:O34,AR4:AR34)</f>
        <v>0</v>
      </c>
    </row>
    <row r="41" spans="1:53" x14ac:dyDescent="0.25">
      <c r="D41" s="178">
        <f t="shared" si="19"/>
        <v>0</v>
      </c>
      <c r="J41" s="178">
        <f t="shared" si="21"/>
        <v>0</v>
      </c>
      <c r="M41" s="178">
        <f t="shared" si="22"/>
        <v>0</v>
      </c>
      <c r="P41" s="178">
        <f t="shared" si="23"/>
        <v>0</v>
      </c>
      <c r="S41" s="178">
        <f t="shared" si="24"/>
        <v>0</v>
      </c>
      <c r="V41" s="165">
        <f t="shared" si="25"/>
        <v>0</v>
      </c>
      <c r="Y41" s="178">
        <f t="shared" si="26"/>
        <v>0</v>
      </c>
      <c r="AB41" s="178">
        <f t="shared" si="27"/>
        <v>0</v>
      </c>
      <c r="AE41" s="178">
        <f t="shared" si="28"/>
        <v>0</v>
      </c>
      <c r="AH41" s="178">
        <f t="shared" si="29"/>
        <v>0</v>
      </c>
      <c r="AI41" s="11" t="s">
        <v>232</v>
      </c>
      <c r="AJ41" s="12">
        <f>IF(AJ40&gt;0,(AVERAGE(C4:C34,F4:F34,I4:I34,L4:L34,O4:O34,R4:R34,U4:U34,X4:X34,AA4:AA34,AU4:AU34,AX4:AX34,BA4:BA34)),(AVERAGE(C4:C34,F4:F34,I4:I34,L4:L34,O4:O34,R4:R34,U4:U34,X4:X34,AA4:AA34,AD4:AD34,AG4:AG34,AJ4:AJ34)))</f>
        <v>75.655299999999997</v>
      </c>
      <c r="AK41" s="178"/>
      <c r="AL41" s="178"/>
      <c r="AM41" s="178"/>
      <c r="AN41" s="178"/>
      <c r="AO41" s="178"/>
      <c r="AQ41" s="11" t="s">
        <v>239</v>
      </c>
      <c r="AR41" s="12">
        <f>AVERAGE(C4:C34,F4:F34,I4:I34,L4:L34,O4:O34,AR4:AR34)</f>
        <v>4.5851696969696967</v>
      </c>
    </row>
    <row r="42" spans="1:53" outlineLevel="1" x14ac:dyDescent="0.25">
      <c r="B42" s="188" t="s">
        <v>16</v>
      </c>
      <c r="D42" s="178">
        <f t="shared" si="19"/>
        <v>0</v>
      </c>
      <c r="J42" s="178">
        <f t="shared" si="21"/>
        <v>0</v>
      </c>
      <c r="M42" s="178">
        <f t="shared" si="22"/>
        <v>0</v>
      </c>
      <c r="P42" s="178">
        <f t="shared" si="23"/>
        <v>0</v>
      </c>
      <c r="S42" s="178">
        <f t="shared" si="24"/>
        <v>0</v>
      </c>
      <c r="V42" s="165">
        <f t="shared" si="25"/>
        <v>0</v>
      </c>
      <c r="Y42" s="178">
        <f t="shared" si="26"/>
        <v>0</v>
      </c>
      <c r="AB42" s="178">
        <f t="shared" si="27"/>
        <v>0</v>
      </c>
      <c r="AE42" s="178">
        <f t="shared" si="28"/>
        <v>0</v>
      </c>
      <c r="AH42" s="178">
        <f t="shared" si="29"/>
        <v>0</v>
      </c>
      <c r="AK42" s="31"/>
      <c r="AL42" s="31"/>
      <c r="AM42" s="31"/>
      <c r="AN42" s="31"/>
      <c r="AO42" s="31"/>
    </row>
    <row r="43" spans="1:53" outlineLevel="1" x14ac:dyDescent="0.25">
      <c r="B43" s="188">
        <f>AVERAGE(C4:C34,F4:F34,I4:I34)</f>
        <v>75.655299999999997</v>
      </c>
      <c r="D43" s="178">
        <f t="shared" si="19"/>
        <v>0</v>
      </c>
      <c r="G43"/>
      <c r="J43" s="178">
        <f t="shared" si="21"/>
        <v>0</v>
      </c>
      <c r="M43"/>
      <c r="P43" s="178">
        <f t="shared" si="23"/>
        <v>0</v>
      </c>
      <c r="S43"/>
      <c r="V43" s="165">
        <f t="shared" si="25"/>
        <v>0</v>
      </c>
      <c r="Y43" s="178">
        <f>AB12</f>
        <v>0</v>
      </c>
      <c r="AB43"/>
      <c r="AE43" s="178">
        <f t="shared" si="28"/>
        <v>0</v>
      </c>
      <c r="AH43"/>
      <c r="AK43" s="31"/>
      <c r="AL43" s="31"/>
      <c r="AM43" s="31"/>
      <c r="AN43" s="31"/>
      <c r="AO43" s="31"/>
    </row>
    <row r="44" spans="1:53" ht="15.75" outlineLevel="1" thickBot="1" x14ac:dyDescent="0.3">
      <c r="D44"/>
      <c r="G44"/>
      <c r="J44"/>
      <c r="M44"/>
      <c r="P44"/>
      <c r="S44"/>
      <c r="V44"/>
      <c r="Y44"/>
      <c r="AB44"/>
      <c r="AE44"/>
      <c r="AH44"/>
      <c r="AK44"/>
      <c r="AL44"/>
      <c r="AM44"/>
      <c r="AN44"/>
      <c r="AO44"/>
    </row>
    <row r="45" spans="1:53" outlineLevel="1" x14ac:dyDescent="0.25">
      <c r="B45" s="415" t="s">
        <v>17</v>
      </c>
      <c r="C45" s="416"/>
      <c r="D45" s="430"/>
      <c r="E45" s="416"/>
      <c r="F45" s="416"/>
      <c r="G45" s="430"/>
      <c r="H45" s="416"/>
      <c r="I45" s="417"/>
    </row>
    <row r="46" spans="1:53" outlineLevel="1" x14ac:dyDescent="0.25">
      <c r="A46" t="s">
        <v>190</v>
      </c>
      <c r="B46" s="418" t="e">
        <f>AVERAGE(L4:L34,O4:O34,R4:R34)</f>
        <v>#DIV/0!</v>
      </c>
      <c r="C46" s="419"/>
      <c r="D46" s="431"/>
      <c r="E46" s="419"/>
      <c r="F46" s="419"/>
      <c r="G46" s="431"/>
      <c r="H46" s="419"/>
      <c r="I46" s="420"/>
    </row>
    <row r="47" spans="1:53" ht="15.75" outlineLevel="1" thickBot="1" x14ac:dyDescent="0.3">
      <c r="A47" t="s">
        <v>191</v>
      </c>
      <c r="B47" s="421">
        <f>IFERROR(MEDIAN(L4:L34,O4:O34,R4:R34),0)</f>
        <v>0</v>
      </c>
      <c r="C47" s="422"/>
      <c r="D47" s="434"/>
      <c r="E47" s="422"/>
      <c r="F47" s="422"/>
      <c r="G47" s="434"/>
      <c r="H47" s="422"/>
      <c r="I47" s="423"/>
    </row>
    <row r="48" spans="1:53" outlineLevel="1" x14ac:dyDescent="0.25">
      <c r="B48" s="426" t="s">
        <v>20</v>
      </c>
      <c r="C48" s="426"/>
      <c r="D48" s="433"/>
      <c r="E48" s="426"/>
      <c r="F48" s="426"/>
      <c r="G48" s="433"/>
      <c r="H48" s="426"/>
      <c r="I48" s="426"/>
      <c r="J48" s="431"/>
      <c r="K48" s="419"/>
      <c r="L48" s="419"/>
      <c r="M48" s="431"/>
      <c r="N48" s="419"/>
      <c r="O48" s="419"/>
      <c r="P48" s="431"/>
      <c r="Q48" s="419"/>
      <c r="R48" s="419"/>
    </row>
    <row r="49" spans="1:36" outlineLevel="1" x14ac:dyDescent="0.25">
      <c r="B49" s="424">
        <f>AVERAGE(C4:C34,F4:F34,I4:I34,L4:L34,O4:O34,R4:R33)</f>
        <v>75.655299999999997</v>
      </c>
      <c r="C49" s="425"/>
      <c r="D49" s="432"/>
      <c r="E49" s="425"/>
      <c r="F49" s="425"/>
      <c r="G49" s="432"/>
      <c r="H49" s="425"/>
      <c r="I49" s="425"/>
      <c r="J49" s="432"/>
      <c r="K49" s="425"/>
      <c r="L49" s="425"/>
      <c r="M49" s="432"/>
      <c r="N49" s="425"/>
      <c r="O49" s="425"/>
      <c r="P49" s="432"/>
      <c r="Q49" s="425"/>
      <c r="R49" s="425"/>
    </row>
    <row r="50" spans="1:36" ht="15.75" outlineLevel="1" thickBot="1" x14ac:dyDescent="0.3"/>
    <row r="51" spans="1:36" outlineLevel="1" x14ac:dyDescent="0.25">
      <c r="B51" s="415" t="s">
        <v>18</v>
      </c>
      <c r="C51" s="416"/>
      <c r="D51" s="430"/>
      <c r="E51" s="416"/>
      <c r="F51" s="416"/>
      <c r="G51" s="430"/>
      <c r="H51" s="416"/>
      <c r="I51" s="417"/>
    </row>
    <row r="52" spans="1:36" outlineLevel="1" x14ac:dyDescent="0.25">
      <c r="A52" t="s">
        <v>190</v>
      </c>
      <c r="B52" s="418" t="e">
        <f>AVERAGE(U4:U34,X4:X34,AA4:AA34)</f>
        <v>#DIV/0!</v>
      </c>
      <c r="C52" s="419"/>
      <c r="D52" s="431"/>
      <c r="E52" s="419"/>
      <c r="F52" s="419"/>
      <c r="G52" s="431"/>
      <c r="H52" s="419"/>
      <c r="I52" s="420"/>
    </row>
    <row r="53" spans="1:36" ht="15.75" outlineLevel="1" thickBot="1" x14ac:dyDescent="0.3">
      <c r="A53" t="s">
        <v>191</v>
      </c>
      <c r="B53" s="421">
        <f>IFERROR(MEDIAN(U4:U34,X4:X34,AA4:AA34),0)</f>
        <v>0</v>
      </c>
      <c r="C53" s="422"/>
      <c r="D53" s="434"/>
      <c r="E53" s="422"/>
      <c r="F53" s="422"/>
      <c r="G53" s="434"/>
      <c r="H53" s="422"/>
      <c r="I53" s="423"/>
    </row>
    <row r="54" spans="1:36" outlineLevel="1" x14ac:dyDescent="0.25">
      <c r="B54" s="426" t="s">
        <v>21</v>
      </c>
      <c r="C54" s="426"/>
      <c r="D54" s="433"/>
      <c r="E54" s="426"/>
      <c r="F54" s="426"/>
      <c r="G54" s="433"/>
      <c r="H54" s="426"/>
      <c r="I54" s="426"/>
      <c r="J54" s="431"/>
      <c r="K54" s="419"/>
      <c r="L54" s="419"/>
      <c r="M54" s="431"/>
      <c r="N54" s="419"/>
      <c r="O54" s="419"/>
      <c r="P54" s="431"/>
      <c r="Q54" s="419"/>
      <c r="R54" s="419"/>
      <c r="S54" s="431"/>
      <c r="T54" s="419"/>
      <c r="U54" s="419"/>
      <c r="V54" s="431"/>
      <c r="W54" s="419"/>
      <c r="X54" s="419"/>
      <c r="Y54" s="431"/>
      <c r="Z54" s="419"/>
      <c r="AA54" s="419"/>
    </row>
    <row r="55" spans="1:36" outlineLevel="1" x14ac:dyDescent="0.25">
      <c r="B55" s="427">
        <f>AVERAGE(C4:C34,F4:F34,I4:I34,L4:L34,O4:O34,R4:R34,U4:U34,X4:X34,AA4:AA34)</f>
        <v>75.655299999999997</v>
      </c>
      <c r="C55" s="419"/>
      <c r="D55" s="431"/>
      <c r="E55" s="419"/>
      <c r="F55" s="419"/>
      <c r="G55" s="431"/>
      <c r="H55" s="419"/>
      <c r="I55" s="419"/>
      <c r="J55" s="431"/>
      <c r="K55" s="419"/>
      <c r="L55" s="419"/>
      <c r="M55" s="431"/>
      <c r="N55" s="419"/>
      <c r="O55" s="419"/>
      <c r="P55" s="431"/>
      <c r="Q55" s="419"/>
      <c r="R55" s="419"/>
      <c r="S55" s="431"/>
      <c r="T55" s="419"/>
      <c r="U55" s="419"/>
      <c r="V55" s="431"/>
      <c r="W55" s="419"/>
      <c r="X55" s="419"/>
      <c r="Y55" s="431"/>
      <c r="Z55" s="419"/>
      <c r="AA55" s="419"/>
    </row>
    <row r="56" spans="1:36" ht="15.75" outlineLevel="1" thickBot="1" x14ac:dyDescent="0.3"/>
    <row r="57" spans="1:36" outlineLevel="1" x14ac:dyDescent="0.25">
      <c r="B57" s="415" t="s">
        <v>19</v>
      </c>
      <c r="C57" s="416"/>
      <c r="D57" s="430"/>
      <c r="E57" s="416"/>
      <c r="F57" s="416"/>
      <c r="G57" s="430"/>
      <c r="H57" s="416"/>
      <c r="I57" s="417"/>
    </row>
    <row r="58" spans="1:36" outlineLevel="1" x14ac:dyDescent="0.25">
      <c r="A58" t="s">
        <v>190</v>
      </c>
      <c r="B58" s="418" t="e">
        <f>AVERAGE(AD4:AD34,AG4:AG34,AJ4:AJ34)</f>
        <v>#DIV/0!</v>
      </c>
      <c r="C58" s="419"/>
      <c r="D58" s="431"/>
      <c r="E58" s="419"/>
      <c r="F58" s="419"/>
      <c r="G58" s="431"/>
      <c r="H58" s="419"/>
      <c r="I58" s="420"/>
    </row>
    <row r="59" spans="1:36" ht="15.75" outlineLevel="1" thickBot="1" x14ac:dyDescent="0.3">
      <c r="A59" t="s">
        <v>191</v>
      </c>
      <c r="B59" s="421">
        <f>IFERROR(MEDIAN(AD4:AD34,AG4:AG34,AJ4:AJ34),0)</f>
        <v>0</v>
      </c>
      <c r="C59" s="422"/>
      <c r="D59" s="434"/>
      <c r="E59" s="422"/>
      <c r="F59" s="422"/>
      <c r="G59" s="434"/>
      <c r="H59" s="422"/>
      <c r="I59" s="423"/>
    </row>
    <row r="60" spans="1:36" ht="15.75" outlineLevel="1" thickBot="1" x14ac:dyDescent="0.3"/>
    <row r="61" spans="1:36" outlineLevel="1" x14ac:dyDescent="0.25">
      <c r="B61" s="415" t="s">
        <v>53</v>
      </c>
      <c r="C61" s="416"/>
      <c r="D61" s="430"/>
      <c r="E61" s="416"/>
      <c r="F61" s="416"/>
      <c r="G61" s="430"/>
      <c r="H61" s="416"/>
      <c r="I61" s="417"/>
    </row>
    <row r="62" spans="1:36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31"/>
      <c r="E62" s="419"/>
      <c r="F62" s="419"/>
      <c r="G62" s="431"/>
      <c r="H62" s="419"/>
      <c r="I62" s="420"/>
    </row>
    <row r="63" spans="1:36" ht="15.75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34"/>
      <c r="E63" s="422"/>
      <c r="F63" s="422"/>
      <c r="G63" s="434"/>
      <c r="H63" s="422"/>
      <c r="I63" s="423"/>
    </row>
    <row r="64" spans="1:36" outlineLevel="1" x14ac:dyDescent="0.25">
      <c r="B64" s="426" t="s">
        <v>22</v>
      </c>
      <c r="C64" s="426"/>
      <c r="D64" s="433"/>
      <c r="E64" s="426"/>
      <c r="F64" s="426"/>
      <c r="G64" s="433"/>
      <c r="H64" s="426"/>
      <c r="I64" s="426"/>
      <c r="J64" s="431"/>
      <c r="K64" s="419"/>
      <c r="L64" s="419"/>
      <c r="M64" s="431"/>
      <c r="N64" s="419"/>
      <c r="O64" s="419"/>
      <c r="P64" s="431"/>
      <c r="Q64" s="419"/>
      <c r="R64" s="419"/>
      <c r="S64" s="431"/>
      <c r="T64" s="419"/>
      <c r="U64" s="419"/>
      <c r="V64" s="431"/>
      <c r="W64" s="419"/>
      <c r="X64" s="419"/>
      <c r="Y64" s="431"/>
      <c r="Z64" s="419"/>
      <c r="AA64" s="419"/>
      <c r="AB64" s="431"/>
      <c r="AC64" s="419"/>
      <c r="AD64" s="419"/>
      <c r="AE64" s="431"/>
      <c r="AF64" s="419"/>
      <c r="AG64" s="419"/>
      <c r="AH64" s="431"/>
      <c r="AI64" s="419"/>
      <c r="AJ64" s="419"/>
    </row>
    <row r="65" spans="2:36" outlineLevel="1" x14ac:dyDescent="0.25">
      <c r="B65" s="424">
        <f>AVERAGE($C$4:$C$34,$F$4:$F$34,$I$4:$I$34,$L$4:$L$34,$O$4:$O$34,$R$4:$R$34,$U$4:$U$34,$X$4:$X$34,$AA$4:$AA$34,$AD$4:$AD$34,$AG$4:$AG$34,$AJ$4:$AJ$34)</f>
        <v>75.655299999999997</v>
      </c>
      <c r="C65" s="425">
        <f t="shared" ref="C65:AJ65" si="30">AVERAGE($C$4:$C$34,$F$4:$F$34,$I$4:$I$34,$L$4:$L$34,$O$4:$O$34,$R$4:$R$34,$U$4:$U$34,$X$4:$X$34,$AA$4:$AA$34,$AD$4:$AD$34,$AG$4:$AG$34,$AJ$4:$AJ$34)</f>
        <v>75.655299999999997</v>
      </c>
      <c r="D65" s="425">
        <f t="shared" si="30"/>
        <v>75.655299999999997</v>
      </c>
      <c r="E65" s="425">
        <f t="shared" si="30"/>
        <v>75.655299999999997</v>
      </c>
      <c r="F65" s="425">
        <f t="shared" si="30"/>
        <v>75.655299999999997</v>
      </c>
      <c r="G65" s="425">
        <f t="shared" si="30"/>
        <v>75.655299999999997</v>
      </c>
      <c r="H65" s="425">
        <f t="shared" si="30"/>
        <v>75.655299999999997</v>
      </c>
      <c r="I65" s="425">
        <f t="shared" si="30"/>
        <v>75.655299999999997</v>
      </c>
      <c r="J65" s="425">
        <f t="shared" si="30"/>
        <v>75.655299999999997</v>
      </c>
      <c r="K65" s="425">
        <f t="shared" si="30"/>
        <v>75.655299999999997</v>
      </c>
      <c r="L65" s="425">
        <f t="shared" si="30"/>
        <v>75.655299999999997</v>
      </c>
      <c r="M65" s="425">
        <f t="shared" si="30"/>
        <v>75.655299999999997</v>
      </c>
      <c r="N65" s="425">
        <f t="shared" si="30"/>
        <v>75.655299999999997</v>
      </c>
      <c r="O65" s="425">
        <f t="shared" si="30"/>
        <v>75.655299999999997</v>
      </c>
      <c r="P65" s="425">
        <f t="shared" si="30"/>
        <v>75.655299999999997</v>
      </c>
      <c r="Q65" s="425">
        <f t="shared" si="30"/>
        <v>75.655299999999997</v>
      </c>
      <c r="R65" s="425">
        <f t="shared" si="30"/>
        <v>75.655299999999997</v>
      </c>
      <c r="S65" s="425">
        <f t="shared" si="30"/>
        <v>75.655299999999997</v>
      </c>
      <c r="T65" s="425">
        <f t="shared" si="30"/>
        <v>75.655299999999997</v>
      </c>
      <c r="U65" s="425">
        <f t="shared" si="30"/>
        <v>75.655299999999997</v>
      </c>
      <c r="V65" s="425">
        <f t="shared" si="30"/>
        <v>75.655299999999997</v>
      </c>
      <c r="W65" s="425">
        <f t="shared" si="30"/>
        <v>75.655299999999997</v>
      </c>
      <c r="X65" s="425">
        <f t="shared" si="30"/>
        <v>75.655299999999997</v>
      </c>
      <c r="Y65" s="425">
        <f t="shared" si="30"/>
        <v>75.655299999999997</v>
      </c>
      <c r="Z65" s="425">
        <f t="shared" si="30"/>
        <v>75.655299999999997</v>
      </c>
      <c r="AA65" s="425">
        <f t="shared" si="30"/>
        <v>75.655299999999997</v>
      </c>
      <c r="AB65" s="425">
        <f t="shared" si="30"/>
        <v>75.655299999999997</v>
      </c>
      <c r="AC65" s="425">
        <f t="shared" si="30"/>
        <v>75.655299999999997</v>
      </c>
      <c r="AD65" s="425">
        <f t="shared" si="30"/>
        <v>75.655299999999997</v>
      </c>
      <c r="AE65" s="425">
        <f t="shared" si="30"/>
        <v>75.655299999999997</v>
      </c>
      <c r="AF65" s="425">
        <f t="shared" si="30"/>
        <v>75.655299999999997</v>
      </c>
      <c r="AG65" s="425">
        <f t="shared" si="30"/>
        <v>75.655299999999997</v>
      </c>
      <c r="AH65" s="425">
        <f t="shared" si="30"/>
        <v>75.655299999999997</v>
      </c>
      <c r="AI65" s="425">
        <f t="shared" si="30"/>
        <v>75.655299999999997</v>
      </c>
      <c r="AJ65" s="425">
        <f t="shared" si="30"/>
        <v>75.655299999999997</v>
      </c>
    </row>
    <row r="72" spans="2:36" x14ac:dyDescent="0.25">
      <c r="D72" s="179"/>
    </row>
  </sheetData>
  <autoFilter ref="B31:AK38"/>
  <mergeCells count="34">
    <mergeCell ref="B64:AJ64"/>
    <mergeCell ref="B65:AJ65"/>
    <mergeCell ref="B51:I51"/>
    <mergeCell ref="B52:I52"/>
    <mergeCell ref="B54:AA54"/>
    <mergeCell ref="B55:AA55"/>
    <mergeCell ref="B57:I57"/>
    <mergeCell ref="B58:I58"/>
    <mergeCell ref="B61:I61"/>
    <mergeCell ref="B62:I62"/>
    <mergeCell ref="B53:I53"/>
    <mergeCell ref="B59:I59"/>
    <mergeCell ref="B63:I63"/>
    <mergeCell ref="AC2:AD2"/>
    <mergeCell ref="B45:I45"/>
    <mergeCell ref="B46:I46"/>
    <mergeCell ref="Q2:R2"/>
    <mergeCell ref="B49:R49"/>
    <mergeCell ref="T2:U2"/>
    <mergeCell ref="W2:X2"/>
    <mergeCell ref="Z2:AA2"/>
    <mergeCell ref="B48:R48"/>
    <mergeCell ref="B47:I47"/>
    <mergeCell ref="B2:C2"/>
    <mergeCell ref="E2:F2"/>
    <mergeCell ref="H2:I2"/>
    <mergeCell ref="K2:L2"/>
    <mergeCell ref="N2:O2"/>
    <mergeCell ref="AT2:AU2"/>
    <mergeCell ref="AW2:AX2"/>
    <mergeCell ref="AZ2:BA2"/>
    <mergeCell ref="AF2:AG2"/>
    <mergeCell ref="AI2:AJ2"/>
    <mergeCell ref="AQ2:AR2"/>
  </mergeCells>
  <conditionalFormatting sqref="C4">
    <cfRule type="expression" dxfId="280" priority="37">
      <formula>D4:D34=0</formula>
    </cfRule>
  </conditionalFormatting>
  <conditionalFormatting sqref="C5:C34">
    <cfRule type="expression" dxfId="279" priority="36">
      <formula>D5:D35=0</formula>
    </cfRule>
  </conditionalFormatting>
  <conditionalFormatting sqref="F6:F31">
    <cfRule type="expression" dxfId="278" priority="35">
      <formula>G6:G36=0</formula>
    </cfRule>
  </conditionalFormatting>
  <conditionalFormatting sqref="O7">
    <cfRule type="expression" dxfId="277" priority="23">
      <formula>P7:P37=0</formula>
    </cfRule>
  </conditionalFormatting>
  <conditionalFormatting sqref="F5:F31">
    <cfRule type="expression" dxfId="276" priority="34">
      <formula>G5:G35=0</formula>
    </cfRule>
  </conditionalFormatting>
  <conditionalFormatting sqref="I5:I34">
    <cfRule type="expression" dxfId="275" priority="33">
      <formula>J5:J35=0</formula>
    </cfRule>
  </conditionalFormatting>
  <conditionalFormatting sqref="L5:L33">
    <cfRule type="expression" dxfId="274" priority="32">
      <formula>M5:M35=0</formula>
    </cfRule>
  </conditionalFormatting>
  <conditionalFormatting sqref="O5:O6 O8:O34">
    <cfRule type="expression" dxfId="273" priority="31">
      <formula>P5:P35=0</formula>
    </cfRule>
  </conditionalFormatting>
  <conditionalFormatting sqref="R5:R33">
    <cfRule type="expression" dxfId="272" priority="30">
      <formula>S5:S35=0</formula>
    </cfRule>
  </conditionalFormatting>
  <conditionalFormatting sqref="U5:U34">
    <cfRule type="expression" dxfId="271" priority="29">
      <formula>V5:V35=0</formula>
    </cfRule>
  </conditionalFormatting>
  <conditionalFormatting sqref="X5:X34">
    <cfRule type="expression" dxfId="270" priority="28">
      <formula>Y5:Y35=0</formula>
    </cfRule>
  </conditionalFormatting>
  <conditionalFormatting sqref="AA5:AA33">
    <cfRule type="expression" dxfId="269" priority="27">
      <formula>AB5:AB35=0</formula>
    </cfRule>
  </conditionalFormatting>
  <conditionalFormatting sqref="AD5:AD34">
    <cfRule type="expression" dxfId="268" priority="26">
      <formula>AE5:AE35=0</formula>
    </cfRule>
  </conditionalFormatting>
  <conditionalFormatting sqref="AG5:AG33">
    <cfRule type="expression" dxfId="267" priority="25">
      <formula>AH5:AH35=0</formula>
    </cfRule>
  </conditionalFormatting>
  <conditionalFormatting sqref="AJ5:AJ34">
    <cfRule type="expression" dxfId="266" priority="24">
      <formula>AK5:AK35=0</formula>
    </cfRule>
  </conditionalFormatting>
  <conditionalFormatting sqref="I4">
    <cfRule type="expression" dxfId="265" priority="19">
      <formula>J4:J34=0</formula>
    </cfRule>
  </conditionalFormatting>
  <conditionalFormatting sqref="L4">
    <cfRule type="expression" dxfId="264" priority="18">
      <formula>M4:M34=0</formula>
    </cfRule>
  </conditionalFormatting>
  <conditionalFormatting sqref="F4">
    <cfRule type="expression" dxfId="263" priority="21">
      <formula>G4:G34=0</formula>
    </cfRule>
  </conditionalFormatting>
  <conditionalFormatting sqref="I4">
    <cfRule type="expression" dxfId="262" priority="20">
      <formula>J4:J34=0</formula>
    </cfRule>
  </conditionalFormatting>
  <conditionalFormatting sqref="F4">
    <cfRule type="expression" dxfId="261" priority="22">
      <formula>G4:G34=0</formula>
    </cfRule>
  </conditionalFormatting>
  <conditionalFormatting sqref="AG4">
    <cfRule type="expression" dxfId="260" priority="4">
      <formula>AH4:AH34=0</formula>
    </cfRule>
  </conditionalFormatting>
  <conditionalFormatting sqref="AG4">
    <cfRule type="expression" dxfId="259" priority="3">
      <formula>AH4:AH34=0</formula>
    </cfRule>
  </conditionalFormatting>
  <conditionalFormatting sqref="O4">
    <cfRule type="expression" dxfId="258" priority="16">
      <formula>P4:P34=0</formula>
    </cfRule>
  </conditionalFormatting>
  <conditionalFormatting sqref="O4">
    <cfRule type="expression" dxfId="257" priority="15">
      <formula>P4:P34=0</formula>
    </cfRule>
  </conditionalFormatting>
  <conditionalFormatting sqref="AJ4">
    <cfRule type="expression" dxfId="256" priority="2">
      <formula>AK4:AK34=0</formula>
    </cfRule>
  </conditionalFormatting>
  <conditionalFormatting sqref="AJ4">
    <cfRule type="expression" dxfId="255" priority="1">
      <formula>AK4:AK34=0</formula>
    </cfRule>
  </conditionalFormatting>
  <conditionalFormatting sqref="U4">
    <cfRule type="expression" dxfId="254" priority="14">
      <formula>V4:V34=0</formula>
    </cfRule>
  </conditionalFormatting>
  <conditionalFormatting sqref="U4">
    <cfRule type="expression" dxfId="253" priority="13">
      <formula>V4:V34=0</formula>
    </cfRule>
  </conditionalFormatting>
  <conditionalFormatting sqref="L4">
    <cfRule type="expression" dxfId="252" priority="17">
      <formula>M4:M34=0</formula>
    </cfRule>
  </conditionalFormatting>
  <conditionalFormatting sqref="R4">
    <cfRule type="expression" dxfId="251" priority="12">
      <formula>S4:S34=0</formula>
    </cfRule>
  </conditionalFormatting>
  <conditionalFormatting sqref="R4">
    <cfRule type="expression" dxfId="250" priority="11">
      <formula>S4:S34=0</formula>
    </cfRule>
  </conditionalFormatting>
  <conditionalFormatting sqref="X4">
    <cfRule type="expression" dxfId="249" priority="10">
      <formula>Y4:Y34=0</formula>
    </cfRule>
  </conditionalFormatting>
  <conditionalFormatting sqref="X4">
    <cfRule type="expression" dxfId="248" priority="9">
      <formula>Y4:Y34=0</formula>
    </cfRule>
  </conditionalFormatting>
  <conditionalFormatting sqref="AA4">
    <cfRule type="expression" dxfId="247" priority="8">
      <formula>AB4:AB34=0</formula>
    </cfRule>
  </conditionalFormatting>
  <conditionalFormatting sqref="AA4">
    <cfRule type="expression" dxfId="246" priority="7">
      <formula>AB4:AB34=0</formula>
    </cfRule>
  </conditionalFormatting>
  <conditionalFormatting sqref="AD4">
    <cfRule type="expression" dxfId="245" priority="6">
      <formula>AE4:AE34=0</formula>
    </cfRule>
  </conditionalFormatting>
  <conditionalFormatting sqref="AD4">
    <cfRule type="expression" dxfId="244" priority="5">
      <formula>AE4:AE34=0</formula>
    </cfRule>
  </conditionalFormatting>
  <printOptions horizontalCentered="1"/>
  <pageMargins left="0.70866141732283472" right="0.70866141732283472" top="0.74803149606299213" bottom="3.5039370078740157" header="0.39370078740157483" footer="2.3622047244094491"/>
  <pageSetup paperSize="9" orientation="portrait" r:id="rId1"/>
  <headerFooter>
    <oddHeader>&amp;C&amp;14Курс евро 2023 год</oddHeader>
    <oddFooter>&amp;L&amp;14Начальник 
Управления Бюджетирования
ОАО "УГМК"&amp;R&amp;14Киташева А.Л.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BB110"/>
  <sheetViews>
    <sheetView topLeftCell="AE1" zoomScale="85" zoomScaleNormal="85" workbookViewId="0">
      <selection activeCell="AH6" sqref="AH6"/>
    </sheetView>
  </sheetViews>
  <sheetFormatPr defaultRowHeight="15" outlineLevelRow="1" outlineLevelCol="1" x14ac:dyDescent="0.25"/>
  <cols>
    <col min="1" max="1" width="10.28515625" bestFit="1" customWidth="1"/>
    <col min="2" max="3" width="17.7109375" customWidth="1"/>
    <col min="4" max="4" width="8.140625" customWidth="1"/>
    <col min="5" max="6" width="17.7109375" customWidth="1"/>
    <col min="7" max="7" width="8.140625" customWidth="1"/>
    <col min="8" max="9" width="17.7109375" customWidth="1"/>
    <col min="10" max="10" width="9.140625" customWidth="1"/>
    <col min="11" max="12" width="17.7109375" customWidth="1"/>
    <col min="13" max="13" width="9.140625" customWidth="1"/>
    <col min="14" max="15" width="17.7109375" customWidth="1"/>
    <col min="16" max="16" width="9.140625" customWidth="1"/>
    <col min="17" max="18" width="17.7109375" customWidth="1"/>
    <col min="19" max="19" width="9.140625" customWidth="1"/>
    <col min="20" max="21" width="17.7109375" customWidth="1"/>
    <col min="22" max="22" width="9.140625" style="165" customWidth="1"/>
    <col min="23" max="24" width="17.7109375" customWidth="1"/>
    <col min="25" max="25" width="9.140625" customWidth="1"/>
    <col min="26" max="27" width="17.7109375" customWidth="1"/>
    <col min="28" max="28" width="9.140625" customWidth="1"/>
    <col min="29" max="30" width="17.7109375" customWidth="1"/>
    <col min="31" max="31" width="9.140625" customWidth="1"/>
    <col min="32" max="33" width="17.7109375" customWidth="1"/>
    <col min="34" max="34" width="9.140625" customWidth="1"/>
    <col min="35" max="36" width="17.7109375" customWidth="1"/>
    <col min="37" max="39" width="9.140625" customWidth="1"/>
    <col min="40" max="40" width="22.5703125" customWidth="1" outlineLevel="1" collapsed="1"/>
    <col min="41" max="41" width="9.140625" customWidth="1" outlineLevel="1"/>
    <col min="42" max="42" width="9.140625" customWidth="1"/>
    <col min="43" max="43" width="22.5703125" customWidth="1" outlineLevel="1" collapsed="1"/>
    <col min="44" max="44" width="9.140625" customWidth="1" outlineLevel="1"/>
    <col min="45" max="45" width="9.140625" customWidth="1"/>
    <col min="46" max="46" width="18.28515625" customWidth="1" outlineLevel="1"/>
    <col min="47" max="48" width="9.140625" customWidth="1" outlineLevel="1"/>
    <col min="49" max="49" width="18.28515625" customWidth="1" outlineLevel="1"/>
    <col min="50" max="51" width="9.140625" customWidth="1" outlineLevel="1"/>
    <col min="52" max="52" width="18.28515625" customWidth="1" outlineLevel="1"/>
    <col min="53" max="54" width="9.140625" customWidth="1" outlineLevel="1"/>
  </cols>
  <sheetData>
    <row r="1" spans="1:53" x14ac:dyDescent="0.25">
      <c r="Z1" s="177"/>
      <c r="AK1" s="165"/>
      <c r="AL1" s="165"/>
    </row>
    <row r="2" spans="1:53" x14ac:dyDescent="0.25">
      <c r="B2" s="414" t="s">
        <v>4</v>
      </c>
      <c r="C2" s="414"/>
      <c r="E2" s="414" t="s">
        <v>5</v>
      </c>
      <c r="F2" s="414"/>
      <c r="G2" s="165">
        <f>D33</f>
        <v>0</v>
      </c>
      <c r="H2" s="414" t="s">
        <v>6</v>
      </c>
      <c r="I2" s="414"/>
      <c r="J2" s="165">
        <f>G30</f>
        <v>0</v>
      </c>
      <c r="K2" s="414" t="s">
        <v>7</v>
      </c>
      <c r="L2" s="414"/>
      <c r="M2" s="165">
        <f>J33</f>
        <v>0</v>
      </c>
      <c r="N2" s="414" t="s">
        <v>8</v>
      </c>
      <c r="O2" s="414"/>
      <c r="P2" s="165">
        <f>M32</f>
        <v>0</v>
      </c>
      <c r="Q2" s="414" t="s">
        <v>9</v>
      </c>
      <c r="R2" s="414"/>
      <c r="S2" s="165">
        <f>P33</f>
        <v>0</v>
      </c>
      <c r="T2" s="414" t="s">
        <v>10</v>
      </c>
      <c r="U2" s="414"/>
      <c r="V2" s="165">
        <f>S32</f>
        <v>0</v>
      </c>
      <c r="W2" s="414" t="s">
        <v>11</v>
      </c>
      <c r="X2" s="414"/>
      <c r="Y2" s="165">
        <f>V33</f>
        <v>0</v>
      </c>
      <c r="Z2" s="414" t="s">
        <v>12</v>
      </c>
      <c r="AA2" s="414"/>
      <c r="AB2" s="165">
        <f>Y33</f>
        <v>0</v>
      </c>
      <c r="AC2" s="414" t="s">
        <v>13</v>
      </c>
      <c r="AD2" s="414"/>
      <c r="AE2" s="165">
        <f>AB32</f>
        <v>0</v>
      </c>
      <c r="AF2" s="414" t="s">
        <v>14</v>
      </c>
      <c r="AG2" s="414"/>
      <c r="AH2" s="165">
        <f>AE33</f>
        <v>0</v>
      </c>
      <c r="AI2" s="414" t="s">
        <v>15</v>
      </c>
      <c r="AJ2" s="414"/>
      <c r="AK2" s="165">
        <f>AH32</f>
        <v>0</v>
      </c>
      <c r="AL2" s="165"/>
      <c r="AN2" s="414" t="s">
        <v>510</v>
      </c>
      <c r="AO2" s="414"/>
      <c r="AQ2" s="414" t="s">
        <v>237</v>
      </c>
      <c r="AR2" s="414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1:53" x14ac:dyDescent="0.25">
      <c r="A3" s="175"/>
      <c r="B3" s="1" t="s">
        <v>0</v>
      </c>
      <c r="C3" s="2" t="s">
        <v>1</v>
      </c>
      <c r="E3" s="1" t="s">
        <v>0</v>
      </c>
      <c r="F3" s="2" t="s">
        <v>1</v>
      </c>
      <c r="G3" s="165">
        <f>D34</f>
        <v>0</v>
      </c>
      <c r="H3" s="1" t="s">
        <v>0</v>
      </c>
      <c r="I3" s="2" t="s">
        <v>1</v>
      </c>
      <c r="J3" s="165">
        <f>G31</f>
        <v>0</v>
      </c>
      <c r="K3" s="1" t="s">
        <v>0</v>
      </c>
      <c r="L3" s="2" t="s">
        <v>1</v>
      </c>
      <c r="M3" s="165">
        <f>J34</f>
        <v>0</v>
      </c>
      <c r="N3" s="1" t="s">
        <v>0</v>
      </c>
      <c r="O3" s="2" t="s">
        <v>1</v>
      </c>
      <c r="P3" s="165">
        <f>M33</f>
        <v>0</v>
      </c>
      <c r="Q3" s="1" t="s">
        <v>0</v>
      </c>
      <c r="R3" s="2" t="s">
        <v>1</v>
      </c>
      <c r="S3" s="165">
        <f>P34</f>
        <v>0</v>
      </c>
      <c r="T3" s="1" t="s">
        <v>0</v>
      </c>
      <c r="U3" s="2" t="s">
        <v>1</v>
      </c>
      <c r="V3" s="165">
        <f>S33</f>
        <v>0</v>
      </c>
      <c r="W3" s="1" t="s">
        <v>0</v>
      </c>
      <c r="X3" s="2" t="s">
        <v>1</v>
      </c>
      <c r="Y3" s="165">
        <f>V34</f>
        <v>0</v>
      </c>
      <c r="Z3" s="1" t="s">
        <v>0</v>
      </c>
      <c r="AA3" s="2" t="s">
        <v>1</v>
      </c>
      <c r="AB3" s="165">
        <f>Y34</f>
        <v>0</v>
      </c>
      <c r="AC3" s="1" t="s">
        <v>0</v>
      </c>
      <c r="AD3" s="2" t="s">
        <v>1</v>
      </c>
      <c r="AE3" s="165">
        <f>AB33</f>
        <v>0</v>
      </c>
      <c r="AF3" s="1" t="s">
        <v>0</v>
      </c>
      <c r="AG3" s="2" t="s">
        <v>1</v>
      </c>
      <c r="AH3" s="165">
        <f>AE34</f>
        <v>0</v>
      </c>
      <c r="AI3" s="1" t="s">
        <v>0</v>
      </c>
      <c r="AJ3" s="2" t="s">
        <v>1</v>
      </c>
      <c r="AK3" s="165">
        <f>AH33</f>
        <v>0</v>
      </c>
      <c r="AL3" s="165"/>
      <c r="AN3" s="1" t="s">
        <v>0</v>
      </c>
      <c r="AO3" s="2" t="s">
        <v>1</v>
      </c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1:53" x14ac:dyDescent="0.25">
      <c r="A4" s="165" t="str">
        <f>CONCATENATE(Техничка!BG35,Техничка!BH35,Техничка!$D$1,Техничка!$F$1)</f>
        <v>31.12.2022</v>
      </c>
      <c r="B4" s="3" t="str">
        <f>CONCATENATE(Техничка!B5,Техничка!C5,Техничка!D5)</f>
        <v>01.01.2023</v>
      </c>
      <c r="C4" s="82" t="str">
        <f>IF(SUMIFS(cb_curr!$E:$E,cb_curr!$A:$A,B4,cb_curr!$B:$B,"USD")=0,"-",SUMIFS(cb_curr!$E:$E,cb_curr!$A:$A,B4,cb_curr!$B:$B,"USD"))</f>
        <v>-</v>
      </c>
      <c r="D4" s="165"/>
      <c r="E4" s="3" t="str">
        <f>CONCATENATE(Техничка!O5,Техничка!P5,Техничка!Q5)</f>
        <v>01.02.2023</v>
      </c>
      <c r="F4" s="82" t="str">
        <f>IF(SUMIFS(cb_curr!$E:$E,cb_curr!$A:$A,E4,cb_curr!$B:$B,"USD")=0,"-",SUMIFS(cb_curr!$E:$E,cb_curr!$A:$A,E4,cb_curr!$B:$B,"USD"))</f>
        <v>-</v>
      </c>
      <c r="G4" s="165"/>
      <c r="H4" s="3" t="str">
        <f>CONCATENATE(Техничка!S5,Техничка!T5,Техничка!U5)</f>
        <v>01.03.2023</v>
      </c>
      <c r="I4" s="82" t="str">
        <f>IF(SUMIFS(cb_curr!$E:$E,cb_curr!$A:$A,H4,cb_curr!$B:$B,"USD")=0,"-",SUMIFS(cb_curr!$E:$E,cb_curr!$A:$A,H4,cb_curr!$B:$B,"USD"))</f>
        <v>-</v>
      </c>
      <c r="J4" s="165"/>
      <c r="K4" s="3" t="str">
        <f>CONCATENATE(Техничка!W5,Техничка!X5,Техничка!Y5)</f>
        <v>01.04.2023</v>
      </c>
      <c r="L4" s="82" t="str">
        <f>IF(SUMIFS(cb_curr!$E:$E,cb_curr!$A:$A,K4,cb_curr!$B:$B,"USD")=0,"-",SUMIFS(cb_curr!$E:$E,cb_curr!$A:$A,K4,cb_curr!$B:$B,"USD"))</f>
        <v>-</v>
      </c>
      <c r="M4" s="165"/>
      <c r="N4" s="3" t="str">
        <f>CONCATENATE(Техничка!AA5,Техничка!AB5,Техничка!AC5)</f>
        <v>01.05.2023</v>
      </c>
      <c r="O4" s="82" t="str">
        <f>IF(SUMIFS(cb_curr!$E:$E,cb_curr!$A:$A,N4,cb_curr!$B:$B,"USD")=0,"-",SUMIFS(cb_curr!$E:$E,cb_curr!$A:$A,N4,cb_curr!$B:$B,"USD"))</f>
        <v>-</v>
      </c>
      <c r="P4" s="165"/>
      <c r="Q4" s="3" t="str">
        <f>CONCATENATE(Техничка!AE5,Техничка!AF5,Техничка!AG5)</f>
        <v>01.06.2023</v>
      </c>
      <c r="R4" s="82" t="str">
        <f>IF(SUMIFS(cb_curr!$E:$E,cb_curr!$A:$A,Q4,cb_curr!$B:$B,"USD")=0,"-",SUMIFS(cb_curr!$E:$E,cb_curr!$A:$A,Q4,cb_curr!$B:$B,"USD"))</f>
        <v>-</v>
      </c>
      <c r="S4" s="165"/>
      <c r="T4" s="3" t="str">
        <f>CONCATENATE(Техничка!AI5,Техничка!AJ5,Техничка!AK5)</f>
        <v>01.07.2023</v>
      </c>
      <c r="U4" s="82" t="str">
        <f>IF(SUMIFS(cb_curr!$E:$E,cb_curr!$A:$A,T4,cb_curr!$B:$B,"USD")=0,"-",SUMIFS(cb_curr!$E:$E,cb_curr!$A:$A,T4,cb_curr!$B:$B,"USD"))</f>
        <v>-</v>
      </c>
      <c r="W4" s="3" t="str">
        <f>CONCATENATE(Техничка!AQ5,Техничка!AR5,Техничка!AS5)</f>
        <v>01.08.2023</v>
      </c>
      <c r="X4" s="82" t="str">
        <f>IF(SUMIFS(cb_curr!$E:$E,cb_curr!$A:$A,W4,cb_curr!$B:$B,"USD")=0,"-",SUMIFS(cb_curr!$E:$E,cb_curr!$A:$A,W4,cb_curr!$B:$B,"USD"))</f>
        <v>-</v>
      </c>
      <c r="Y4" s="165"/>
      <c r="Z4" s="3" t="str">
        <f>CONCATENATE(Техничка!AU5,Техничка!AV5,Техничка!AW5)</f>
        <v>01.09.2023</v>
      </c>
      <c r="AA4" s="82" t="str">
        <f>IF(SUMIFS(cb_curr!$E:$E,cb_curr!$A:$A,Z4,cb_curr!$B:$B,"USD")=0,"-",SUMIFS(cb_curr!$E:$E,cb_curr!$A:$A,Z4,cb_curr!$B:$B,"USD"))</f>
        <v>-</v>
      </c>
      <c r="AB4" s="165"/>
      <c r="AC4" s="3" t="str">
        <f>CONCATENATE(Техничка!AY5,Техничка!AZ5,Техничка!BA5)</f>
        <v>01.10.2023</v>
      </c>
      <c r="AD4" s="82" t="str">
        <f>IF(SUMIFS(cb_curr!$E:$E,cb_curr!$A:$A,AC4,cb_curr!$B:$B,"USD")=0,"-",SUMIFS(cb_curr!$E:$E,cb_curr!$A:$A,AC4,cb_curr!$B:$B,"USD"))</f>
        <v>-</v>
      </c>
      <c r="AE4" s="165"/>
      <c r="AF4" s="3" t="str">
        <f>CONCATENATE(Техничка!BC5,Техничка!BD5,Техничка!BE5)</f>
        <v>01.11.2023</v>
      </c>
      <c r="AG4" s="82" t="str">
        <f>IF(SUMIFS(cb_curr!$E:$E,cb_curr!$A:$A,AF4,cb_curr!$B:$B,"USD")=0,"-",SUMIFS(cb_curr!$E:$E,cb_curr!$A:$A,AF4,cb_curr!$B:$B,"USD"))</f>
        <v>-</v>
      </c>
      <c r="AH4" s="165"/>
      <c r="AI4" s="3" t="str">
        <f>CONCATENATE(Техничка!BG5,Техничка!BH5,Техничка!BI5)</f>
        <v>01.12.2023</v>
      </c>
      <c r="AJ4" s="82" t="str">
        <f>IF(SUMIFS(cb_curr!$E:$E,cb_curr!$A:$A,AI4,cb_curr!$B:$B,"USD")=0,"-",SUMIFS(cb_curr!$E:$E,cb_curr!$A:$A,AI4,cb_curr!$B:$B,"USD"))</f>
        <v>-</v>
      </c>
      <c r="AK4" s="165"/>
      <c r="AL4" s="165"/>
      <c r="AN4" s="153" t="str">
        <f>N4</f>
        <v>01.05.2023</v>
      </c>
      <c r="AO4" s="82">
        <f>$R$40</f>
        <v>0</v>
      </c>
      <c r="AQ4" s="153" t="str">
        <f>Q4</f>
        <v>01.06.2023</v>
      </c>
      <c r="AR4" s="82">
        <f>$R$40</f>
        <v>0</v>
      </c>
      <c r="AT4" s="3" t="str">
        <f t="shared" ref="AT4:AT34" si="0">AC4</f>
        <v>01.10.2023</v>
      </c>
      <c r="AU4" s="82">
        <f>$AJ$40</f>
        <v>0</v>
      </c>
      <c r="AW4" s="3" t="str">
        <f t="shared" ref="AW4:AW34" si="1">AF4</f>
        <v>01.11.2023</v>
      </c>
      <c r="AX4" s="82">
        <f>$AJ$40</f>
        <v>0</v>
      </c>
      <c r="AZ4" s="3" t="str">
        <f t="shared" ref="AZ4:AZ33" si="2">AI4</f>
        <v>01.12.2023</v>
      </c>
      <c r="BA4" s="82">
        <f>$AJ$40</f>
        <v>0</v>
      </c>
    </row>
    <row r="5" spans="1:53" x14ac:dyDescent="0.25">
      <c r="A5" s="165" t="str">
        <f>CONCATENATE(Техничка!BG34,Техничка!BH34,Техничка!$D$1,Техничка!$F$1)</f>
        <v>30.12.2022</v>
      </c>
      <c r="B5" s="3" t="str">
        <f>CONCATENATE(Техничка!B6,Техничка!C6,Техничка!D6)</f>
        <v>02.01.2023</v>
      </c>
      <c r="C5" s="82" t="str">
        <f>IF(SUMIFS(cb_curr!$E:$E,cb_curr!$A:$A,B5,cb_curr!$B:$B,"USD")=0,"-",SUMIFS(cb_curr!$E:$E,cb_curr!$A:$A,B5,cb_curr!$B:$B,"USD"))</f>
        <v>-</v>
      </c>
      <c r="D5" s="165"/>
      <c r="E5" s="3" t="str">
        <f>CONCATENATE(Техничка!O6,Техничка!P6,Техничка!Q6)</f>
        <v>02.02.2023</v>
      </c>
      <c r="F5" s="82" t="str">
        <f>IF(SUMIFS(cb_curr!$E:$E,cb_curr!$A:$A,E5,cb_curr!$B:$B,"USD")=0,"-",SUMIFS(cb_curr!$E:$E,cb_curr!$A:$A,E5,cb_curr!$B:$B,"USD"))</f>
        <v>-</v>
      </c>
      <c r="G5" s="165"/>
      <c r="H5" s="3" t="str">
        <f>CONCATENATE(Техничка!S6,Техничка!T6,Техничка!U6)</f>
        <v>02.03.2023</v>
      </c>
      <c r="I5" s="82" t="str">
        <f>IF(SUMIFS(cb_curr!$E:$E,cb_curr!$A:$A,H5,cb_curr!$B:$B,"USD")=0,"-",SUMIFS(cb_curr!$E:$E,cb_curr!$A:$A,H5,cb_curr!$B:$B,"USD"))</f>
        <v>-</v>
      </c>
      <c r="J5" s="165"/>
      <c r="K5" s="3" t="str">
        <f>CONCATENATE(Техничка!W6,Техничка!X6,Техничка!Y6)</f>
        <v>02.04.2023</v>
      </c>
      <c r="L5" s="82" t="str">
        <f>IF(SUMIFS(cb_curr!$E:$E,cb_curr!$A:$A,K5,cb_curr!$B:$B,"USD")=0,"-",SUMIFS(cb_curr!$E:$E,cb_curr!$A:$A,K5,cb_curr!$B:$B,"USD"))</f>
        <v>-</v>
      </c>
      <c r="M5" s="165"/>
      <c r="N5" s="3" t="str">
        <f>CONCATENATE(Техничка!AA6,Техничка!AB6,Техничка!AC6)</f>
        <v>02.05.2023</v>
      </c>
      <c r="O5" s="82" t="str">
        <f>IF(SUMIFS(cb_curr!$E:$E,cb_curr!$A:$A,N5,cb_curr!$B:$B,"USD")=0,"-",SUMIFS(cb_curr!$E:$E,cb_curr!$A:$A,N5,cb_curr!$B:$B,"USD"))</f>
        <v>-</v>
      </c>
      <c r="P5" s="165"/>
      <c r="Q5" s="3" t="str">
        <f>CONCATENATE(Техничка!AE6,Техничка!AF6,Техничка!AG6)</f>
        <v>02.06.2023</v>
      </c>
      <c r="R5" s="82" t="str">
        <f>IF(SUMIFS(cb_curr!$E:$E,cb_curr!$A:$A,Q5,cb_curr!$B:$B,"USD")=0,"-",SUMIFS(cb_curr!$E:$E,cb_curr!$A:$A,Q5,cb_curr!$B:$B,"USD"))</f>
        <v>-</v>
      </c>
      <c r="S5" s="165"/>
      <c r="T5" s="3" t="str">
        <f>CONCATENATE(Техничка!AI6,Техничка!AJ6,Техничка!AK6)</f>
        <v>02.07.2023</v>
      </c>
      <c r="U5" s="82" t="str">
        <f>IF(SUMIFS(cb_curr!$E:$E,cb_curr!$A:$A,T5,cb_curr!$B:$B,"USD")=0,"-",SUMIFS(cb_curr!$E:$E,cb_curr!$A:$A,T5,cb_curr!$B:$B,"USD"))</f>
        <v>-</v>
      </c>
      <c r="W5" s="3" t="str">
        <f>CONCATENATE(Техничка!AQ6,Техничка!AR6,Техничка!AS6)</f>
        <v>02.08.2023</v>
      </c>
      <c r="X5" s="82" t="str">
        <f>IF(SUMIFS(cb_curr!$E:$E,cb_curr!$A:$A,W5,cb_curr!$B:$B,"USD")=0,"-",SUMIFS(cb_curr!$E:$E,cb_curr!$A:$A,W5,cb_curr!$B:$B,"USD"))</f>
        <v>-</v>
      </c>
      <c r="Y5" s="165"/>
      <c r="Z5" s="3" t="str">
        <f>CONCATENATE(Техничка!AU6,Техничка!AV6,Техничка!AW6)</f>
        <v>02.09.2023</v>
      </c>
      <c r="AA5" s="82" t="str">
        <f>IF(SUMIFS(cb_curr!$E:$E,cb_curr!$A:$A,Z5,cb_curr!$B:$B,"USD")=0,"-",SUMIFS(cb_curr!$E:$E,cb_curr!$A:$A,Z5,cb_curr!$B:$B,"USD"))</f>
        <v>-</v>
      </c>
      <c r="AB5" s="165"/>
      <c r="AC5" s="3" t="str">
        <f>CONCATENATE(Техничка!AY6,Техничка!AZ6,Техничка!BA6)</f>
        <v>02.10.2023</v>
      </c>
      <c r="AD5" s="82" t="str">
        <f>IF(SUMIFS(cb_curr!$E:$E,cb_curr!$A:$A,AC5,cb_curr!$B:$B,"USD")=0,"-",SUMIFS(cb_curr!$E:$E,cb_curr!$A:$A,AC5,cb_curr!$B:$B,"USD"))</f>
        <v>-</v>
      </c>
      <c r="AE5" s="165"/>
      <c r="AF5" s="3" t="str">
        <f>CONCATENATE(Техничка!BC6,Техничка!BD6,Техничка!BE6)</f>
        <v>02.11.2023</v>
      </c>
      <c r="AG5" s="82" t="str">
        <f>IF(SUMIFS(cb_curr!$E:$E,cb_curr!$A:$A,AF5,cb_curr!$B:$B,"USD")=0,"-",SUMIFS(cb_curr!$E:$E,cb_curr!$A:$A,AF5,cb_curr!$B:$B,"USD"))</f>
        <v>-</v>
      </c>
      <c r="AH5" s="165"/>
      <c r="AI5" s="3" t="str">
        <f>CONCATENATE(Техничка!BG6,Техничка!BH6,Техничка!BI6)</f>
        <v>02.12.2023</v>
      </c>
      <c r="AJ5" s="82" t="str">
        <f>IF(SUMIFS(cb_curr!$E:$E,cb_curr!$A:$A,AI5,cb_curr!$B:$B,"USD")=0,"-",SUMIFS(cb_curr!$E:$E,cb_curr!$A:$A,AI5,cb_curr!$B:$B,"USD"))</f>
        <v>-</v>
      </c>
      <c r="AK5" s="165"/>
      <c r="AL5" s="165"/>
      <c r="AN5" s="153" t="str">
        <f t="shared" ref="AN5:AN34" si="3">N5</f>
        <v>02.05.2023</v>
      </c>
      <c r="AO5" s="82">
        <f t="shared" ref="AO5:AO34" si="4">$R$40</f>
        <v>0</v>
      </c>
      <c r="AQ5" s="153" t="str">
        <f t="shared" ref="AQ5:AQ34" si="5">Q5</f>
        <v>02.06.2023</v>
      </c>
      <c r="AR5" s="82">
        <f t="shared" ref="AR5:AR34" si="6">$R$40</f>
        <v>0</v>
      </c>
      <c r="AT5" s="3" t="str">
        <f t="shared" si="0"/>
        <v>02.10.2023</v>
      </c>
      <c r="AU5" s="82">
        <f t="shared" ref="AU5:AU34" si="7">$AJ$40</f>
        <v>0</v>
      </c>
      <c r="AW5" s="3" t="str">
        <f t="shared" si="1"/>
        <v>02.11.2023</v>
      </c>
      <c r="AX5" s="82">
        <f t="shared" ref="AX5:AX33" si="8">$AJ$40</f>
        <v>0</v>
      </c>
      <c r="AZ5" s="3" t="str">
        <f t="shared" si="2"/>
        <v>02.12.2023</v>
      </c>
      <c r="BA5" s="82">
        <f t="shared" ref="BA5:BA34" si="9">$AJ$40</f>
        <v>0</v>
      </c>
    </row>
    <row r="6" spans="1:53" x14ac:dyDescent="0.25">
      <c r="A6" s="165"/>
      <c r="B6" s="3" t="str">
        <f>CONCATENATE(Техничка!B7,Техничка!C7,Техничка!D7)</f>
        <v>03.01.2023</v>
      </c>
      <c r="C6" s="82" t="str">
        <f>IF(SUMIFS(cb_curr!$E:$E,cb_curr!$A:$A,B6,cb_curr!$B:$B,"USD")=0,"-",SUMIFS(cb_curr!$E:$E,cb_curr!$A:$A,B6,cb_curr!$B:$B,"USD"))</f>
        <v>-</v>
      </c>
      <c r="D6" s="165"/>
      <c r="E6" s="3" t="str">
        <f>CONCATENATE(Техничка!O7,Техничка!P7,Техничка!Q7)</f>
        <v>03.02.2023</v>
      </c>
      <c r="F6" s="82" t="str">
        <f>IF(SUMIFS(cb_curr!$E:$E,cb_curr!$A:$A,E6,cb_curr!$B:$B,"USD")=0,"-",SUMIFS(cb_curr!$E:$E,cb_curr!$A:$A,E6,cb_curr!$B:$B,"USD"))</f>
        <v>-</v>
      </c>
      <c r="G6" s="165"/>
      <c r="H6" s="3" t="str">
        <f>CONCATENATE(Техничка!S7,Техничка!T7,Техничка!U7)</f>
        <v>03.03.2023</v>
      </c>
      <c r="I6" s="82" t="str">
        <f>IF(SUMIFS(cb_curr!$E:$E,cb_curr!$A:$A,H6,cb_curr!$B:$B,"USD")=0,"-",SUMIFS(cb_curr!$E:$E,cb_curr!$A:$A,H6,cb_curr!$B:$B,"USD"))</f>
        <v>-</v>
      </c>
      <c r="J6" s="165"/>
      <c r="K6" s="3" t="str">
        <f>CONCATENATE(Техничка!W7,Техничка!X7,Техничка!Y7)</f>
        <v>03.04.2023</v>
      </c>
      <c r="L6" s="82" t="str">
        <f>IF(SUMIFS(cb_curr!$E:$E,cb_curr!$A:$A,K6,cb_curr!$B:$B,"USD")=0,"-",SUMIFS(cb_curr!$E:$E,cb_curr!$A:$A,K6,cb_curr!$B:$B,"USD"))</f>
        <v>-</v>
      </c>
      <c r="M6" s="165"/>
      <c r="N6" s="3" t="str">
        <f>CONCATENATE(Техничка!AA7,Техничка!AB7,Техничка!AC7)</f>
        <v>03.05.2023</v>
      </c>
      <c r="O6" s="82" t="str">
        <f>IF(SUMIFS(cb_curr!$E:$E,cb_curr!$A:$A,N6,cb_curr!$B:$B,"USD")=0,"-",SUMIFS(cb_curr!$E:$E,cb_curr!$A:$A,N6,cb_curr!$B:$B,"USD"))</f>
        <v>-</v>
      </c>
      <c r="P6" s="165"/>
      <c r="Q6" s="3" t="str">
        <f>CONCATENATE(Техничка!AE7,Техничка!AF7,Техничка!AG7)</f>
        <v>03.06.2023</v>
      </c>
      <c r="R6" s="82" t="str">
        <f>IF(SUMIFS(cb_curr!$E:$E,cb_curr!$A:$A,Q6,cb_curr!$B:$B,"USD")=0,"-",SUMIFS(cb_curr!$E:$E,cb_curr!$A:$A,Q6,cb_curr!$B:$B,"USD"))</f>
        <v>-</v>
      </c>
      <c r="S6" s="165"/>
      <c r="T6" s="3" t="str">
        <f>CONCATENATE(Техничка!AI7,Техничка!AJ7,Техничка!AK7)</f>
        <v>03.07.2023</v>
      </c>
      <c r="U6" s="82" t="str">
        <f>IF(SUMIFS(cb_curr!$E:$E,cb_curr!$A:$A,T6,cb_curr!$B:$B,"USD")=0,"-",SUMIFS(cb_curr!$E:$E,cb_curr!$A:$A,T6,cb_curr!$B:$B,"USD"))</f>
        <v>-</v>
      </c>
      <c r="W6" s="3" t="str">
        <f>CONCATENATE(Техничка!AQ7,Техничка!AR7,Техничка!AS7)</f>
        <v>03.08.2023</v>
      </c>
      <c r="X6" s="82" t="str">
        <f>IF(SUMIFS(cb_curr!$E:$E,cb_curr!$A:$A,W6,cb_curr!$B:$B,"USD")=0,"-",SUMIFS(cb_curr!$E:$E,cb_curr!$A:$A,W6,cb_curr!$B:$B,"USD"))</f>
        <v>-</v>
      </c>
      <c r="Y6" s="165"/>
      <c r="Z6" s="3" t="str">
        <f>CONCATENATE(Техничка!AU7,Техничка!AV7,Техничка!AW7)</f>
        <v>03.09.2023</v>
      </c>
      <c r="AA6" s="82" t="str">
        <f>IF(SUMIFS(cb_curr!$E:$E,cb_curr!$A:$A,Z6,cb_curr!$B:$B,"USD")=0,"-",SUMIFS(cb_curr!$E:$E,cb_curr!$A:$A,Z6,cb_curr!$B:$B,"USD"))</f>
        <v>-</v>
      </c>
      <c r="AB6" s="165"/>
      <c r="AC6" s="3" t="str">
        <f>CONCATENATE(Техничка!AY7,Техничка!AZ7,Техничка!BA7)</f>
        <v>03.10.2023</v>
      </c>
      <c r="AD6" s="82" t="str">
        <f>IF(SUMIFS(cb_curr!$E:$E,cb_curr!$A:$A,AC6,cb_curr!$B:$B,"USD")=0,"-",SUMIFS(cb_curr!$E:$E,cb_curr!$A:$A,AC6,cb_curr!$B:$B,"USD"))</f>
        <v>-</v>
      </c>
      <c r="AE6" s="165"/>
      <c r="AF6" s="3" t="str">
        <f>CONCATENATE(Техничка!BC7,Техничка!BD7,Техничка!BE7)</f>
        <v>03.11.2023</v>
      </c>
      <c r="AG6" s="82" t="str">
        <f>IF(SUMIFS(cb_curr!$E:$E,cb_curr!$A:$A,AF6,cb_curr!$B:$B,"USD")=0,"-",SUMIFS(cb_curr!$E:$E,cb_curr!$A:$A,AF6,cb_curr!$B:$B,"USD"))</f>
        <v>-</v>
      </c>
      <c r="AH6" s="165"/>
      <c r="AI6" s="3" t="str">
        <f>CONCATENATE(Техничка!BG7,Техничка!BH7,Техничка!BI7)</f>
        <v>03.12.2023</v>
      </c>
      <c r="AJ6" s="82" t="str">
        <f>IF(SUMIFS(cb_curr!$E:$E,cb_curr!$A:$A,AI6,cb_curr!$B:$B,"USD")=0,"-",SUMIFS(cb_curr!$E:$E,cb_curr!$A:$A,AI6,cb_curr!$B:$B,"USD"))</f>
        <v>-</v>
      </c>
      <c r="AK6" s="165"/>
      <c r="AL6" s="165"/>
      <c r="AN6" s="153" t="str">
        <f t="shared" si="3"/>
        <v>03.05.2023</v>
      </c>
      <c r="AO6" s="82">
        <f t="shared" si="4"/>
        <v>0</v>
      </c>
      <c r="AQ6" s="153" t="str">
        <f t="shared" si="5"/>
        <v>03.06.2023</v>
      </c>
      <c r="AR6" s="82">
        <f t="shared" si="6"/>
        <v>0</v>
      </c>
      <c r="AT6" s="3" t="str">
        <f t="shared" si="0"/>
        <v>03.10.2023</v>
      </c>
      <c r="AU6" s="82">
        <f t="shared" si="7"/>
        <v>0</v>
      </c>
      <c r="AW6" s="3" t="str">
        <f t="shared" si="1"/>
        <v>03.11.2023</v>
      </c>
      <c r="AX6" s="82">
        <f t="shared" si="8"/>
        <v>0</v>
      </c>
      <c r="AZ6" s="3" t="str">
        <f t="shared" si="2"/>
        <v>03.12.2023</v>
      </c>
      <c r="BA6" s="82">
        <f t="shared" si="9"/>
        <v>0</v>
      </c>
    </row>
    <row r="7" spans="1:53" x14ac:dyDescent="0.25">
      <c r="B7" s="3" t="str">
        <f>CONCATENATE(Техничка!B8,Техничка!C8,Техничка!D8)</f>
        <v>04.01.2023</v>
      </c>
      <c r="C7" s="82" t="str">
        <f>IF(SUMIFS(cb_curr!$E:$E,cb_curr!$A:$A,B7,cb_curr!$B:$B,"USD")=0,"-",SUMIFS(cb_curr!$E:$E,cb_curr!$A:$A,B7,cb_curr!$B:$B,"USD"))</f>
        <v>-</v>
      </c>
      <c r="D7" s="165"/>
      <c r="E7" s="3" t="str">
        <f>CONCATENATE(Техничка!O8,Техничка!P8,Техничка!Q8)</f>
        <v>04.02.2023</v>
      </c>
      <c r="F7" s="82" t="str">
        <f>IF(SUMIFS(cb_curr!$E:$E,cb_curr!$A:$A,E7,cb_curr!$B:$B,"USD")=0,"-",SUMIFS(cb_curr!$E:$E,cb_curr!$A:$A,E7,cb_curr!$B:$B,"USD"))</f>
        <v>-</v>
      </c>
      <c r="G7" s="165"/>
      <c r="H7" s="3" t="str">
        <f>CONCATENATE(Техничка!S8,Техничка!T8,Техничка!U8)</f>
        <v>04.03.2023</v>
      </c>
      <c r="I7" s="82" t="str">
        <f>IF(SUMIFS(cb_curr!$E:$E,cb_curr!$A:$A,H7,cb_curr!$B:$B,"USD")=0,"-",SUMIFS(cb_curr!$E:$E,cb_curr!$A:$A,H7,cb_curr!$B:$B,"USD"))</f>
        <v>-</v>
      </c>
      <c r="J7" s="165"/>
      <c r="K7" s="3" t="str">
        <f>CONCATENATE(Техничка!W8,Техничка!X8,Техничка!Y8)</f>
        <v>04.04.2023</v>
      </c>
      <c r="L7" s="82" t="str">
        <f>IF(SUMIFS(cb_curr!$E:$E,cb_curr!$A:$A,K7,cb_curr!$B:$B,"USD")=0,"-",SUMIFS(cb_curr!$E:$E,cb_curr!$A:$A,K7,cb_curr!$B:$B,"USD"))</f>
        <v>-</v>
      </c>
      <c r="M7" s="165"/>
      <c r="N7" s="3" t="str">
        <f>CONCATENATE(Техничка!AA8,Техничка!AB8,Техничка!AC8)</f>
        <v>04.05.2023</v>
      </c>
      <c r="O7" s="82" t="str">
        <f>IF(SUMIFS(cb_curr!$E:$E,cb_curr!$A:$A,N7,cb_curr!$B:$B,"USD")=0,"-",SUMIFS(cb_curr!$E:$E,cb_curr!$A:$A,N7,cb_curr!$B:$B,"USD"))</f>
        <v>-</v>
      </c>
      <c r="P7" s="165"/>
      <c r="Q7" s="3" t="str">
        <f>CONCATENATE(Техничка!AE8,Техничка!AF8,Техничка!AG8)</f>
        <v>04.06.2023</v>
      </c>
      <c r="R7" s="82" t="str">
        <f>IF(SUMIFS(cb_curr!$E:$E,cb_curr!$A:$A,Q7,cb_curr!$B:$B,"USD")=0,"-",SUMIFS(cb_curr!$E:$E,cb_curr!$A:$A,Q7,cb_curr!$B:$B,"USD"))</f>
        <v>-</v>
      </c>
      <c r="S7" s="165"/>
      <c r="T7" s="3" t="str">
        <f>CONCATENATE(Техничка!AI8,Техничка!AJ8,Техничка!AK8)</f>
        <v>04.07.2023</v>
      </c>
      <c r="U7" s="82" t="str">
        <f>IF(SUMIFS(cb_curr!$E:$E,cb_curr!$A:$A,T7,cb_curr!$B:$B,"USD")=0,"-",SUMIFS(cb_curr!$E:$E,cb_curr!$A:$A,T7,cb_curr!$B:$B,"USD"))</f>
        <v>-</v>
      </c>
      <c r="W7" s="3" t="str">
        <f>CONCATENATE(Техничка!AQ8,Техничка!AR8,Техничка!AS8)</f>
        <v>04.08.2023</v>
      </c>
      <c r="X7" s="82" t="str">
        <f>IF(SUMIFS(cb_curr!$E:$E,cb_curr!$A:$A,W7,cb_curr!$B:$B,"USD")=0,"-",SUMIFS(cb_curr!$E:$E,cb_curr!$A:$A,W7,cb_curr!$B:$B,"USD"))</f>
        <v>-</v>
      </c>
      <c r="Y7" s="165"/>
      <c r="Z7" s="3" t="str">
        <f>CONCATENATE(Техничка!AU8,Техничка!AV8,Техничка!AW8)</f>
        <v>04.09.2023</v>
      </c>
      <c r="AA7" s="82" t="str">
        <f>IF(SUMIFS(cb_curr!$E:$E,cb_curr!$A:$A,Z7,cb_curr!$B:$B,"USD")=0,"-",SUMIFS(cb_curr!$E:$E,cb_curr!$A:$A,Z7,cb_curr!$B:$B,"USD"))</f>
        <v>-</v>
      </c>
      <c r="AB7" s="165"/>
      <c r="AC7" s="3" t="str">
        <f>CONCATENATE(Техничка!AY8,Техничка!AZ8,Техничка!BA8)</f>
        <v>04.10.2023</v>
      </c>
      <c r="AD7" s="82" t="str">
        <f>IF(SUMIFS(cb_curr!$E:$E,cb_curr!$A:$A,AC7,cb_curr!$B:$B,"USD")=0,"-",SUMIFS(cb_curr!$E:$E,cb_curr!$A:$A,AC7,cb_curr!$B:$B,"USD"))</f>
        <v>-</v>
      </c>
      <c r="AE7" s="165"/>
      <c r="AF7" s="3" t="str">
        <f>CONCATENATE(Техничка!BC8,Техничка!BD8,Техничка!BE8)</f>
        <v>04.11.2023</v>
      </c>
      <c r="AG7" s="82" t="str">
        <f>IF(SUMIFS(cb_curr!$E:$E,cb_curr!$A:$A,AF7,cb_curr!$B:$B,"USD")=0,"-",SUMIFS(cb_curr!$E:$E,cb_curr!$A:$A,AF7,cb_curr!$B:$B,"USD"))</f>
        <v>-</v>
      </c>
      <c r="AH7" s="165"/>
      <c r="AI7" s="3" t="str">
        <f>CONCATENATE(Техничка!BG8,Техничка!BH8,Техничка!BI8)</f>
        <v>04.12.2023</v>
      </c>
      <c r="AJ7" s="82" t="str">
        <f>IF(SUMIFS(cb_curr!$E:$E,cb_curr!$A:$A,AI7,cb_curr!$B:$B,"USD")=0,"-",SUMIFS(cb_curr!$E:$E,cb_curr!$A:$A,AI7,cb_curr!$B:$B,"USD"))</f>
        <v>-</v>
      </c>
      <c r="AK7" s="165"/>
      <c r="AL7" s="165"/>
      <c r="AN7" s="153" t="str">
        <f t="shared" si="3"/>
        <v>04.05.2023</v>
      </c>
      <c r="AO7" s="82">
        <f t="shared" si="4"/>
        <v>0</v>
      </c>
      <c r="AQ7" s="153" t="str">
        <f t="shared" si="5"/>
        <v>04.06.2023</v>
      </c>
      <c r="AR7" s="82">
        <f t="shared" si="6"/>
        <v>0</v>
      </c>
      <c r="AT7" s="3" t="str">
        <f t="shared" si="0"/>
        <v>04.10.2023</v>
      </c>
      <c r="AU7" s="82">
        <f t="shared" si="7"/>
        <v>0</v>
      </c>
      <c r="AW7" s="3" t="str">
        <f t="shared" si="1"/>
        <v>04.11.2023</v>
      </c>
      <c r="AX7" s="82">
        <f t="shared" si="8"/>
        <v>0</v>
      </c>
      <c r="AZ7" s="3" t="str">
        <f t="shared" si="2"/>
        <v>04.12.2023</v>
      </c>
      <c r="BA7" s="82">
        <f t="shared" si="9"/>
        <v>0</v>
      </c>
    </row>
    <row r="8" spans="1:53" x14ac:dyDescent="0.25">
      <c r="B8" s="3" t="str">
        <f>CONCATENATE(Техничка!B9,Техничка!C9,Техничка!D9)</f>
        <v>05.01.2023</v>
      </c>
      <c r="C8" s="82" t="str">
        <f>IF(SUMIFS(cb_curr!$E:$E,cb_curr!$A:$A,B8,cb_curr!$B:$B,"USD")=0,"-",SUMIFS(cb_curr!$E:$E,cb_curr!$A:$A,B8,cb_curr!$B:$B,"USD"))</f>
        <v>-</v>
      </c>
      <c r="D8" s="165"/>
      <c r="E8" s="3" t="str">
        <f>CONCATENATE(Техничка!O9,Техничка!P9,Техничка!Q9)</f>
        <v>05.02.2023</v>
      </c>
      <c r="F8" s="82" t="str">
        <f>IF(SUMIFS(cb_curr!$E:$E,cb_curr!$A:$A,E8,cb_curr!$B:$B,"USD")=0,"-",SUMIFS(cb_curr!$E:$E,cb_curr!$A:$A,E8,cb_curr!$B:$B,"USD"))</f>
        <v>-</v>
      </c>
      <c r="G8" s="165"/>
      <c r="H8" s="3" t="str">
        <f>CONCATENATE(Техничка!S9,Техничка!T9,Техничка!U9)</f>
        <v>05.03.2023</v>
      </c>
      <c r="I8" s="82" t="str">
        <f>IF(SUMIFS(cb_curr!$E:$E,cb_curr!$A:$A,H8,cb_curr!$B:$B,"USD")=0,"-",SUMIFS(cb_curr!$E:$E,cb_curr!$A:$A,H8,cb_curr!$B:$B,"USD"))</f>
        <v>-</v>
      </c>
      <c r="J8" s="165"/>
      <c r="K8" s="3" t="str">
        <f>CONCATENATE(Техничка!W9,Техничка!X9,Техничка!Y9)</f>
        <v>05.04.2023</v>
      </c>
      <c r="L8" s="82" t="str">
        <f>IF(SUMIFS(cb_curr!$E:$E,cb_curr!$A:$A,K8,cb_curr!$B:$B,"USD")=0,"-",SUMIFS(cb_curr!$E:$E,cb_curr!$A:$A,K8,cb_curr!$B:$B,"USD"))</f>
        <v>-</v>
      </c>
      <c r="M8" s="165"/>
      <c r="N8" s="3" t="str">
        <f>CONCATENATE(Техничка!AA9,Техничка!AB9,Техничка!AC9)</f>
        <v>05.05.2023</v>
      </c>
      <c r="O8" s="82" t="str">
        <f>IF(SUMIFS(cb_curr!$E:$E,cb_curr!$A:$A,N8,cb_curr!$B:$B,"USD")=0,"-",SUMIFS(cb_curr!$E:$E,cb_curr!$A:$A,N8,cb_curr!$B:$B,"USD"))</f>
        <v>-</v>
      </c>
      <c r="P8" s="165"/>
      <c r="Q8" s="3" t="str">
        <f>CONCATENATE(Техничка!AE9,Техничка!AF9,Техничка!AG9)</f>
        <v>05.06.2023</v>
      </c>
      <c r="R8" s="82" t="str">
        <f>IF(SUMIFS(cb_curr!$E:$E,cb_curr!$A:$A,Q8,cb_curr!$B:$B,"USD")=0,"-",SUMIFS(cb_curr!$E:$E,cb_curr!$A:$A,Q8,cb_curr!$B:$B,"USD"))</f>
        <v>-</v>
      </c>
      <c r="S8" s="165"/>
      <c r="T8" s="3" t="str">
        <f>CONCATENATE(Техничка!AI9,Техничка!AJ9,Техничка!AK9)</f>
        <v>05.07.2023</v>
      </c>
      <c r="U8" s="82" t="str">
        <f>IF(SUMIFS(cb_curr!$E:$E,cb_curr!$A:$A,T8,cb_curr!$B:$B,"USD")=0,"-",SUMIFS(cb_curr!$E:$E,cb_curr!$A:$A,T8,cb_curr!$B:$B,"USD"))</f>
        <v>-</v>
      </c>
      <c r="W8" s="3" t="str">
        <f>CONCATENATE(Техничка!AQ9,Техничка!AR9,Техничка!AS9)</f>
        <v>05.08.2023</v>
      </c>
      <c r="X8" s="82" t="str">
        <f>IF(SUMIFS(cb_curr!$E:$E,cb_curr!$A:$A,W8,cb_curr!$B:$B,"USD")=0,"-",SUMIFS(cb_curr!$E:$E,cb_curr!$A:$A,W8,cb_curr!$B:$B,"USD"))</f>
        <v>-</v>
      </c>
      <c r="Y8" s="165"/>
      <c r="Z8" s="3" t="str">
        <f>CONCATENATE(Техничка!AU9,Техничка!AV9,Техничка!AW9)</f>
        <v>05.09.2023</v>
      </c>
      <c r="AA8" s="82" t="str">
        <f>IF(SUMIFS(cb_curr!$E:$E,cb_curr!$A:$A,Z8,cb_curr!$B:$B,"USD")=0,"-",SUMIFS(cb_curr!$E:$E,cb_curr!$A:$A,Z8,cb_curr!$B:$B,"USD"))</f>
        <v>-</v>
      </c>
      <c r="AB8" s="165"/>
      <c r="AC8" s="3" t="str">
        <f>CONCATENATE(Техничка!AY9,Техничка!AZ9,Техничка!BA9)</f>
        <v>05.10.2023</v>
      </c>
      <c r="AD8" s="82" t="str">
        <f>IF(SUMIFS(cb_curr!$E:$E,cb_curr!$A:$A,AC8,cb_curr!$B:$B,"USD")=0,"-",SUMIFS(cb_curr!$E:$E,cb_curr!$A:$A,AC8,cb_curr!$B:$B,"USD"))</f>
        <v>-</v>
      </c>
      <c r="AE8" s="165"/>
      <c r="AF8" s="3" t="str">
        <f>CONCATENATE(Техничка!BC9,Техничка!BD9,Техничка!BE9)</f>
        <v>05.11.2023</v>
      </c>
      <c r="AG8" s="82" t="str">
        <f>IF(SUMIFS(cb_curr!$E:$E,cb_curr!$A:$A,AF8,cb_curr!$B:$B,"USD")=0,"-",SUMIFS(cb_curr!$E:$E,cb_curr!$A:$A,AF8,cb_curr!$B:$B,"USD"))</f>
        <v>-</v>
      </c>
      <c r="AH8" s="165"/>
      <c r="AI8" s="3" t="str">
        <f>CONCATENATE(Техничка!BG9,Техничка!BH9,Техничка!BI9)</f>
        <v>05.12.2023</v>
      </c>
      <c r="AJ8" s="82" t="str">
        <f>IF(SUMIFS(cb_curr!$E:$E,cb_curr!$A:$A,AI8,cb_curr!$B:$B,"USD")=0,"-",SUMIFS(cb_curr!$E:$E,cb_curr!$A:$A,AI8,cb_curr!$B:$B,"USD"))</f>
        <v>-</v>
      </c>
      <c r="AK8" s="165"/>
      <c r="AL8" s="165"/>
      <c r="AN8" s="153" t="str">
        <f t="shared" si="3"/>
        <v>05.05.2023</v>
      </c>
      <c r="AO8" s="82">
        <f t="shared" si="4"/>
        <v>0</v>
      </c>
      <c r="AQ8" s="153" t="str">
        <f t="shared" si="5"/>
        <v>05.06.2023</v>
      </c>
      <c r="AR8" s="82">
        <f t="shared" si="6"/>
        <v>0</v>
      </c>
      <c r="AT8" s="3" t="str">
        <f t="shared" si="0"/>
        <v>05.10.2023</v>
      </c>
      <c r="AU8" s="82">
        <f t="shared" si="7"/>
        <v>0</v>
      </c>
      <c r="AW8" s="3" t="str">
        <f t="shared" si="1"/>
        <v>05.11.2023</v>
      </c>
      <c r="AX8" s="82">
        <f t="shared" si="8"/>
        <v>0</v>
      </c>
      <c r="AZ8" s="3" t="str">
        <f t="shared" si="2"/>
        <v>05.12.2023</v>
      </c>
      <c r="BA8" s="82">
        <f t="shared" si="9"/>
        <v>0</v>
      </c>
    </row>
    <row r="9" spans="1:53" x14ac:dyDescent="0.25">
      <c r="B9" s="3" t="str">
        <f>CONCATENATE(Техничка!B10,Техничка!C10,Техничка!D10)</f>
        <v>06.01.2023</v>
      </c>
      <c r="C9" s="82" t="str">
        <f>IF(SUMIFS(cb_curr!$E:$E,cb_curr!$A:$A,B9,cb_curr!$B:$B,"USD")=0,"-",SUMIFS(cb_curr!$E:$E,cb_curr!$A:$A,B9,cb_curr!$B:$B,"USD"))</f>
        <v>-</v>
      </c>
      <c r="D9" s="165"/>
      <c r="E9" s="3" t="str">
        <f>CONCATENATE(Техничка!O10,Техничка!P10,Техничка!Q10)</f>
        <v>06.02.2023</v>
      </c>
      <c r="F9" s="82" t="str">
        <f>IF(SUMIFS(cb_curr!$E:$E,cb_curr!$A:$A,E9,cb_curr!$B:$B,"USD")=0,"-",SUMIFS(cb_curr!$E:$E,cb_curr!$A:$A,E9,cb_curr!$B:$B,"USD"))</f>
        <v>-</v>
      </c>
      <c r="G9" s="165"/>
      <c r="H9" s="3" t="str">
        <f>CONCATENATE(Техничка!S10,Техничка!T10,Техничка!U10)</f>
        <v>06.03.2023</v>
      </c>
      <c r="I9" s="82" t="str">
        <f>IF(SUMIFS(cb_curr!$E:$E,cb_curr!$A:$A,H9,cb_curr!$B:$B,"USD")=0,"-",SUMIFS(cb_curr!$E:$E,cb_curr!$A:$A,H9,cb_curr!$B:$B,"USD"))</f>
        <v>-</v>
      </c>
      <c r="J9" s="165"/>
      <c r="K9" s="3" t="str">
        <f>CONCATENATE(Техничка!W10,Техничка!X10,Техничка!Y10)</f>
        <v>06.04.2023</v>
      </c>
      <c r="L9" s="82" t="str">
        <f>IF(SUMIFS(cb_curr!$E:$E,cb_curr!$A:$A,K9,cb_curr!$B:$B,"USD")=0,"-",SUMIFS(cb_curr!$E:$E,cb_curr!$A:$A,K9,cb_curr!$B:$B,"USD"))</f>
        <v>-</v>
      </c>
      <c r="M9" s="165"/>
      <c r="N9" s="3" t="str">
        <f>CONCATENATE(Техничка!AA10,Техничка!AB10,Техничка!AC10)</f>
        <v>06.05.2023</v>
      </c>
      <c r="O9" s="82" t="str">
        <f>IF(SUMIFS(cb_curr!$E:$E,cb_curr!$A:$A,N9,cb_curr!$B:$B,"USD")=0,"-",SUMIFS(cb_curr!$E:$E,cb_curr!$A:$A,N9,cb_curr!$B:$B,"USD"))</f>
        <v>-</v>
      </c>
      <c r="P9" s="165"/>
      <c r="Q9" s="3" t="str">
        <f>CONCATENATE(Техничка!AE10,Техничка!AF10,Техничка!AG10)</f>
        <v>06.06.2023</v>
      </c>
      <c r="R9" s="82" t="str">
        <f>IF(SUMIFS(cb_curr!$E:$E,cb_curr!$A:$A,Q9,cb_curr!$B:$B,"USD")=0,"-",SUMIFS(cb_curr!$E:$E,cb_curr!$A:$A,Q9,cb_curr!$B:$B,"USD"))</f>
        <v>-</v>
      </c>
      <c r="S9" s="165"/>
      <c r="T9" s="3" t="str">
        <f>CONCATENATE(Техничка!AI10,Техничка!AJ10,Техничка!AK10)</f>
        <v>06.07.2023</v>
      </c>
      <c r="U9" s="82" t="str">
        <f>IF(SUMIFS(cb_curr!$E:$E,cb_curr!$A:$A,T9,cb_curr!$B:$B,"USD")=0,"-",SUMIFS(cb_curr!$E:$E,cb_curr!$A:$A,T9,cb_curr!$B:$B,"USD"))</f>
        <v>-</v>
      </c>
      <c r="W9" s="3" t="str">
        <f>CONCATENATE(Техничка!AQ10,Техничка!AR10,Техничка!AS10)</f>
        <v>06.08.2023</v>
      </c>
      <c r="X9" s="82" t="str">
        <f>IF(SUMIFS(cb_curr!$E:$E,cb_curr!$A:$A,W9,cb_curr!$B:$B,"USD")=0,"-",SUMIFS(cb_curr!$E:$E,cb_curr!$A:$A,W9,cb_curr!$B:$B,"USD"))</f>
        <v>-</v>
      </c>
      <c r="Y9" s="165"/>
      <c r="Z9" s="3" t="str">
        <f>CONCATENATE(Техничка!AU10,Техничка!AV10,Техничка!AW10)</f>
        <v>06.09.2023</v>
      </c>
      <c r="AA9" s="82" t="str">
        <f>IF(SUMIFS(cb_curr!$E:$E,cb_curr!$A:$A,Z9,cb_curr!$B:$B,"USD")=0,"-",SUMIFS(cb_curr!$E:$E,cb_curr!$A:$A,Z9,cb_curr!$B:$B,"USD"))</f>
        <v>-</v>
      </c>
      <c r="AB9" s="165"/>
      <c r="AC9" s="3" t="str">
        <f>CONCATENATE(Техничка!AY10,Техничка!AZ10,Техничка!BA10)</f>
        <v>06.10.2023</v>
      </c>
      <c r="AD9" s="82" t="str">
        <f>IF(SUMIFS(cb_curr!$E:$E,cb_curr!$A:$A,AC9,cb_curr!$B:$B,"USD")=0,"-",SUMIFS(cb_curr!$E:$E,cb_curr!$A:$A,AC9,cb_curr!$B:$B,"USD"))</f>
        <v>-</v>
      </c>
      <c r="AE9" s="165"/>
      <c r="AF9" s="3" t="str">
        <f>CONCATENATE(Техничка!BC10,Техничка!BD10,Техничка!BE10)</f>
        <v>06.11.2023</v>
      </c>
      <c r="AG9" s="82" t="str">
        <f>IF(SUMIFS(cb_curr!$E:$E,cb_curr!$A:$A,AF9,cb_curr!$B:$B,"USD")=0,"-",SUMIFS(cb_curr!$E:$E,cb_curr!$A:$A,AF9,cb_curr!$B:$B,"USD"))</f>
        <v>-</v>
      </c>
      <c r="AH9" s="165"/>
      <c r="AI9" s="3" t="str">
        <f>CONCATENATE(Техничка!BG10,Техничка!BH10,Техничка!BI10)</f>
        <v>06.12.2023</v>
      </c>
      <c r="AJ9" s="82" t="str">
        <f>IF(SUMIFS(cb_curr!$E:$E,cb_curr!$A:$A,AI9,cb_curr!$B:$B,"USD")=0,"-",SUMIFS(cb_curr!$E:$E,cb_curr!$A:$A,AI9,cb_curr!$B:$B,"USD"))</f>
        <v>-</v>
      </c>
      <c r="AK9" s="165"/>
      <c r="AL9" s="165"/>
      <c r="AN9" s="153" t="str">
        <f t="shared" si="3"/>
        <v>06.05.2023</v>
      </c>
      <c r="AO9" s="82">
        <f t="shared" si="4"/>
        <v>0</v>
      </c>
      <c r="AQ9" s="153" t="str">
        <f t="shared" si="5"/>
        <v>06.06.2023</v>
      </c>
      <c r="AR9" s="82">
        <f t="shared" si="6"/>
        <v>0</v>
      </c>
      <c r="AT9" s="3" t="str">
        <f t="shared" si="0"/>
        <v>06.10.2023</v>
      </c>
      <c r="AU9" s="82">
        <f t="shared" si="7"/>
        <v>0</v>
      </c>
      <c r="AW9" s="3" t="str">
        <f t="shared" si="1"/>
        <v>06.11.2023</v>
      </c>
      <c r="AX9" s="82">
        <f t="shared" si="8"/>
        <v>0</v>
      </c>
      <c r="AZ9" s="3" t="str">
        <f t="shared" si="2"/>
        <v>06.12.2023</v>
      </c>
      <c r="BA9" s="82">
        <f t="shared" si="9"/>
        <v>0</v>
      </c>
    </row>
    <row r="10" spans="1:53" x14ac:dyDescent="0.25">
      <c r="B10" s="3" t="str">
        <f>CONCATENATE(Техничка!B11,Техничка!C11,Техничка!D11)</f>
        <v>07.01.2023</v>
      </c>
      <c r="C10" s="82" t="str">
        <f>IF(SUMIFS(cb_curr!$E:$E,cb_curr!$A:$A,B10,cb_curr!$B:$B,"USD")=0,"-",SUMIFS(cb_curr!$E:$E,cb_curr!$A:$A,B10,cb_curr!$B:$B,"USD"))</f>
        <v>-</v>
      </c>
      <c r="D10" s="165"/>
      <c r="E10" s="3" t="str">
        <f>CONCATENATE(Техничка!O11,Техничка!P11,Техничка!Q11)</f>
        <v>07.02.2023</v>
      </c>
      <c r="F10" s="82" t="str">
        <f>IF(SUMIFS(cb_curr!$E:$E,cb_curr!$A:$A,E10,cb_curr!$B:$B,"USD")=0,"-",SUMIFS(cb_curr!$E:$E,cb_curr!$A:$A,E10,cb_curr!$B:$B,"USD"))</f>
        <v>-</v>
      </c>
      <c r="G10" s="165"/>
      <c r="H10" s="3" t="str">
        <f>CONCATENATE(Техничка!S11,Техничка!T11,Техничка!U11)</f>
        <v>07.03.2023</v>
      </c>
      <c r="I10" s="82" t="str">
        <f>IF(SUMIFS(cb_curr!$E:$E,cb_curr!$A:$A,H10,cb_curr!$B:$B,"USD")=0,"-",SUMIFS(cb_curr!$E:$E,cb_curr!$A:$A,H10,cb_curr!$B:$B,"USD"))</f>
        <v>-</v>
      </c>
      <c r="J10" s="165"/>
      <c r="K10" s="3" t="str">
        <f>CONCATENATE(Техничка!W11,Техничка!X11,Техничка!Y11)</f>
        <v>07.04.2023</v>
      </c>
      <c r="L10" s="82" t="str">
        <f>IF(SUMIFS(cb_curr!$E:$E,cb_curr!$A:$A,K10,cb_curr!$B:$B,"USD")=0,"-",SUMIFS(cb_curr!$E:$E,cb_curr!$A:$A,K10,cb_curr!$B:$B,"USD"))</f>
        <v>-</v>
      </c>
      <c r="M10" s="165"/>
      <c r="N10" s="3" t="str">
        <f>CONCATENATE(Техничка!AA11,Техничка!AB11,Техничка!AC11)</f>
        <v>07.05.2023</v>
      </c>
      <c r="O10" s="82" t="str">
        <f>IF(SUMIFS(cb_curr!$E:$E,cb_curr!$A:$A,N10,cb_curr!$B:$B,"USD")=0,"-",SUMIFS(cb_curr!$E:$E,cb_curr!$A:$A,N10,cb_curr!$B:$B,"USD"))</f>
        <v>-</v>
      </c>
      <c r="P10" s="165"/>
      <c r="Q10" s="3" t="str">
        <f>CONCATENATE(Техничка!AE11,Техничка!AF11,Техничка!AG11)</f>
        <v>07.06.2023</v>
      </c>
      <c r="R10" s="82" t="str">
        <f>IF(SUMIFS(cb_curr!$E:$E,cb_curr!$A:$A,Q10,cb_curr!$B:$B,"USD")=0,"-",SUMIFS(cb_curr!$E:$E,cb_curr!$A:$A,Q10,cb_curr!$B:$B,"USD"))</f>
        <v>-</v>
      </c>
      <c r="S10" s="165"/>
      <c r="T10" s="3" t="str">
        <f>CONCATENATE(Техничка!AI11,Техничка!AJ11,Техничка!AK11)</f>
        <v>07.07.2023</v>
      </c>
      <c r="U10" s="82" t="str">
        <f>IF(SUMIFS(cb_curr!$E:$E,cb_curr!$A:$A,T10,cb_curr!$B:$B,"USD")=0,"-",SUMIFS(cb_curr!$E:$E,cb_curr!$A:$A,T10,cb_curr!$B:$B,"USD"))</f>
        <v>-</v>
      </c>
      <c r="W10" s="3" t="str">
        <f>CONCATENATE(Техничка!AQ11,Техничка!AR11,Техничка!AS11)</f>
        <v>07.08.2023</v>
      </c>
      <c r="X10" s="82" t="str">
        <f>IF(SUMIFS(cb_curr!$E:$E,cb_curr!$A:$A,W10,cb_curr!$B:$B,"USD")=0,"-",SUMIFS(cb_curr!$E:$E,cb_curr!$A:$A,W10,cb_curr!$B:$B,"USD"))</f>
        <v>-</v>
      </c>
      <c r="Y10" s="165"/>
      <c r="Z10" s="3" t="str">
        <f>CONCATENATE(Техничка!AU11,Техничка!AV11,Техничка!AW11)</f>
        <v>07.09.2023</v>
      </c>
      <c r="AA10" s="82" t="str">
        <f>IF(SUMIFS(cb_curr!$E:$E,cb_curr!$A:$A,Z10,cb_curr!$B:$B,"USD")=0,"-",SUMIFS(cb_curr!$E:$E,cb_curr!$A:$A,Z10,cb_curr!$B:$B,"USD"))</f>
        <v>-</v>
      </c>
      <c r="AB10" s="165"/>
      <c r="AC10" s="3" t="str">
        <f>CONCATENATE(Техничка!AY11,Техничка!AZ11,Техничка!BA11)</f>
        <v>07.10.2023</v>
      </c>
      <c r="AD10" s="82" t="str">
        <f>IF(SUMIFS(cb_curr!$E:$E,cb_curr!$A:$A,AC10,cb_curr!$B:$B,"USD")=0,"-",SUMIFS(cb_curr!$E:$E,cb_curr!$A:$A,AC10,cb_curr!$B:$B,"USD"))</f>
        <v>-</v>
      </c>
      <c r="AE10" s="165"/>
      <c r="AF10" s="3" t="str">
        <f>CONCATENATE(Техничка!BC11,Техничка!BD11,Техничка!BE11)</f>
        <v>07.11.2023</v>
      </c>
      <c r="AG10" s="82" t="str">
        <f>IF(SUMIFS(cb_curr!$E:$E,cb_curr!$A:$A,AF10,cb_curr!$B:$B,"USD")=0,"-",SUMIFS(cb_curr!$E:$E,cb_curr!$A:$A,AF10,cb_curr!$B:$B,"USD"))</f>
        <v>-</v>
      </c>
      <c r="AH10" s="165"/>
      <c r="AI10" s="3" t="str">
        <f>CONCATENATE(Техничка!BG11,Техничка!BH11,Техничка!BI11)</f>
        <v>07.12.2023</v>
      </c>
      <c r="AJ10" s="82" t="str">
        <f>IF(SUMIFS(cb_curr!$E:$E,cb_curr!$A:$A,AI10,cb_curr!$B:$B,"USD")=0,"-",SUMIFS(cb_curr!$E:$E,cb_curr!$A:$A,AI10,cb_curr!$B:$B,"USD"))</f>
        <v>-</v>
      </c>
      <c r="AK10" s="165"/>
      <c r="AL10" s="165"/>
      <c r="AN10" s="153" t="str">
        <f t="shared" si="3"/>
        <v>07.05.2023</v>
      </c>
      <c r="AO10" s="82">
        <f t="shared" si="4"/>
        <v>0</v>
      </c>
      <c r="AQ10" s="153" t="str">
        <f t="shared" si="5"/>
        <v>07.06.2023</v>
      </c>
      <c r="AR10" s="82">
        <f t="shared" si="6"/>
        <v>0</v>
      </c>
      <c r="AT10" s="3" t="str">
        <f t="shared" si="0"/>
        <v>07.10.2023</v>
      </c>
      <c r="AU10" s="82">
        <f t="shared" si="7"/>
        <v>0</v>
      </c>
      <c r="AW10" s="3" t="str">
        <f t="shared" si="1"/>
        <v>07.11.2023</v>
      </c>
      <c r="AX10" s="82">
        <f t="shared" si="8"/>
        <v>0</v>
      </c>
      <c r="AZ10" s="3" t="str">
        <f t="shared" si="2"/>
        <v>07.12.2023</v>
      </c>
      <c r="BA10" s="82">
        <f t="shared" si="9"/>
        <v>0</v>
      </c>
    </row>
    <row r="11" spans="1:53" x14ac:dyDescent="0.25">
      <c r="B11" s="3" t="str">
        <f>CONCATENATE(Техничка!B12,Техничка!C12,Техничка!D12)</f>
        <v>08.01.2023</v>
      </c>
      <c r="C11" s="82" t="str">
        <f>IF(SUMIFS(cb_curr!$E:$E,cb_curr!$A:$A,B11,cb_curr!$B:$B,"USD")=0,"-",SUMIFS(cb_curr!$E:$E,cb_curr!$A:$A,B11,cb_curr!$B:$B,"USD"))</f>
        <v>-</v>
      </c>
      <c r="D11" s="165"/>
      <c r="E11" s="3" t="str">
        <f>CONCATENATE(Техничка!O12,Техничка!P12,Техничка!Q12)</f>
        <v>08.02.2023</v>
      </c>
      <c r="F11" s="82" t="str">
        <f>IF(SUMIFS(cb_curr!$E:$E,cb_curr!$A:$A,E11,cb_curr!$B:$B,"USD")=0,"-",SUMIFS(cb_curr!$E:$E,cb_curr!$A:$A,E11,cb_curr!$B:$B,"USD"))</f>
        <v>-</v>
      </c>
      <c r="G11" s="165"/>
      <c r="H11" s="3" t="str">
        <f>CONCATENATE(Техничка!S12,Техничка!T12,Техничка!U12)</f>
        <v>08.03.2023</v>
      </c>
      <c r="I11" s="82" t="str">
        <f>IF(SUMIFS(cb_curr!$E:$E,cb_curr!$A:$A,H11,cb_curr!$B:$B,"USD")=0,"-",SUMIFS(cb_curr!$E:$E,cb_curr!$A:$A,H11,cb_curr!$B:$B,"USD"))</f>
        <v>-</v>
      </c>
      <c r="J11" s="165"/>
      <c r="K11" s="3" t="str">
        <f>CONCATENATE(Техничка!W12,Техничка!X12,Техничка!Y12)</f>
        <v>08.04.2023</v>
      </c>
      <c r="L11" s="82" t="str">
        <f>IF(SUMIFS(cb_curr!$E:$E,cb_curr!$A:$A,K11,cb_curr!$B:$B,"USD")=0,"-",SUMIFS(cb_curr!$E:$E,cb_curr!$A:$A,K11,cb_curr!$B:$B,"USD"))</f>
        <v>-</v>
      </c>
      <c r="M11" s="165"/>
      <c r="N11" s="3" t="str">
        <f>CONCATENATE(Техничка!AA12,Техничка!AB12,Техничка!AC12)</f>
        <v>08.05.2023</v>
      </c>
      <c r="O11" s="82" t="str">
        <f>IF(SUMIFS(cb_curr!$E:$E,cb_curr!$A:$A,N11,cb_curr!$B:$B,"USD")=0,"-",SUMIFS(cb_curr!$E:$E,cb_curr!$A:$A,N11,cb_curr!$B:$B,"USD"))</f>
        <v>-</v>
      </c>
      <c r="P11" s="165"/>
      <c r="Q11" s="3" t="str">
        <f>CONCATENATE(Техничка!AE12,Техничка!AF12,Техничка!AG12)</f>
        <v>08.06.2023</v>
      </c>
      <c r="R11" s="82" t="str">
        <f>IF(SUMIFS(cb_curr!$E:$E,cb_curr!$A:$A,Q11,cb_curr!$B:$B,"USD")=0,"-",SUMIFS(cb_curr!$E:$E,cb_curr!$A:$A,Q11,cb_curr!$B:$B,"USD"))</f>
        <v>-</v>
      </c>
      <c r="S11" s="165"/>
      <c r="T11" s="3" t="str">
        <f>CONCATENATE(Техничка!AI12,Техничка!AJ12,Техничка!AK12)</f>
        <v>08.07.2023</v>
      </c>
      <c r="U11" s="82" t="str">
        <f>IF(SUMIFS(cb_curr!$E:$E,cb_curr!$A:$A,T11,cb_curr!$B:$B,"USD")=0,"-",SUMIFS(cb_curr!$E:$E,cb_curr!$A:$A,T11,cb_curr!$B:$B,"USD"))</f>
        <v>-</v>
      </c>
      <c r="W11" s="3" t="str">
        <f>CONCATENATE(Техничка!AQ12,Техничка!AR12,Техничка!AS12)</f>
        <v>08.08.2023</v>
      </c>
      <c r="X11" s="82" t="str">
        <f>IF(SUMIFS(cb_curr!$E:$E,cb_curr!$A:$A,W11,cb_curr!$B:$B,"USD")=0,"-",SUMIFS(cb_curr!$E:$E,cb_curr!$A:$A,W11,cb_curr!$B:$B,"USD"))</f>
        <v>-</v>
      </c>
      <c r="Y11" s="165"/>
      <c r="Z11" s="3" t="str">
        <f>CONCATENATE(Техничка!AU12,Техничка!AV12,Техничка!AW12)</f>
        <v>08.09.2023</v>
      </c>
      <c r="AA11" s="82" t="str">
        <f>IF(SUMIFS(cb_curr!$E:$E,cb_curr!$A:$A,Z11,cb_curr!$B:$B,"USD")=0,"-",SUMIFS(cb_curr!$E:$E,cb_curr!$A:$A,Z11,cb_curr!$B:$B,"USD"))</f>
        <v>-</v>
      </c>
      <c r="AB11" s="165"/>
      <c r="AC11" s="3" t="str">
        <f>CONCATENATE(Техничка!AY12,Техничка!AZ12,Техничка!BA12)</f>
        <v>08.10.2023</v>
      </c>
      <c r="AD11" s="82" t="str">
        <f>IF(SUMIFS(cb_curr!$E:$E,cb_curr!$A:$A,AC11,cb_curr!$B:$B,"USD")=0,"-",SUMIFS(cb_curr!$E:$E,cb_curr!$A:$A,AC11,cb_curr!$B:$B,"USD"))</f>
        <v>-</v>
      </c>
      <c r="AE11" s="165"/>
      <c r="AF11" s="3" t="str">
        <f>CONCATENATE(Техничка!BC12,Техничка!BD12,Техничка!BE12)</f>
        <v>08.11.2023</v>
      </c>
      <c r="AG11" s="82" t="str">
        <f>IF(SUMIFS(cb_curr!$E:$E,cb_curr!$A:$A,AF11,cb_curr!$B:$B,"USD")=0,"-",SUMIFS(cb_curr!$E:$E,cb_curr!$A:$A,AF11,cb_curr!$B:$B,"USD"))</f>
        <v>-</v>
      </c>
      <c r="AH11" s="165"/>
      <c r="AI11" s="3" t="str">
        <f>CONCATENATE(Техничка!BG12,Техничка!BH12,Техничка!BI12)</f>
        <v>08.12.2023</v>
      </c>
      <c r="AJ11" s="82" t="str">
        <f>IF(SUMIFS(cb_curr!$E:$E,cb_curr!$A:$A,AI11,cb_curr!$B:$B,"USD")=0,"-",SUMIFS(cb_curr!$E:$E,cb_curr!$A:$A,AI11,cb_curr!$B:$B,"USD"))</f>
        <v>-</v>
      </c>
      <c r="AK11" s="165"/>
      <c r="AL11" s="165"/>
      <c r="AN11" s="153" t="str">
        <f t="shared" si="3"/>
        <v>08.05.2023</v>
      </c>
      <c r="AO11" s="82">
        <f t="shared" si="4"/>
        <v>0</v>
      </c>
      <c r="AQ11" s="153" t="str">
        <f t="shared" si="5"/>
        <v>08.06.2023</v>
      </c>
      <c r="AR11" s="82">
        <f t="shared" si="6"/>
        <v>0</v>
      </c>
      <c r="AT11" s="3" t="str">
        <f t="shared" si="0"/>
        <v>08.10.2023</v>
      </c>
      <c r="AU11" s="82">
        <f t="shared" si="7"/>
        <v>0</v>
      </c>
      <c r="AW11" s="3" t="str">
        <f t="shared" si="1"/>
        <v>08.11.2023</v>
      </c>
      <c r="AX11" s="82">
        <f t="shared" si="8"/>
        <v>0</v>
      </c>
      <c r="AZ11" s="3" t="str">
        <f t="shared" si="2"/>
        <v>08.12.2023</v>
      </c>
      <c r="BA11" s="82">
        <f t="shared" si="9"/>
        <v>0</v>
      </c>
    </row>
    <row r="12" spans="1:53" x14ac:dyDescent="0.25">
      <c r="B12" s="3" t="str">
        <f>CONCATENATE(Техничка!B13,Техничка!C13,Техничка!D13)</f>
        <v>09.01.2023</v>
      </c>
      <c r="C12" s="82" t="str">
        <f>IF(SUMIFS(cb_curr!$E:$E,cb_curr!$A:$A,B12,cb_curr!$B:$B,"USD")=0,"-",SUMIFS(cb_curr!$E:$E,cb_curr!$A:$A,B12,cb_curr!$B:$B,"USD"))</f>
        <v>-</v>
      </c>
      <c r="D12" s="165"/>
      <c r="E12" s="3" t="str">
        <f>CONCATENATE(Техничка!O13,Техничка!P13,Техничка!Q13)</f>
        <v>09.02.2023</v>
      </c>
      <c r="F12" s="82" t="str">
        <f>IF(SUMIFS(cb_curr!$E:$E,cb_curr!$A:$A,E12,cb_curr!$B:$B,"USD")=0,"-",SUMIFS(cb_curr!$E:$E,cb_curr!$A:$A,E12,cb_curr!$B:$B,"USD"))</f>
        <v>-</v>
      </c>
      <c r="G12" s="165"/>
      <c r="H12" s="3" t="str">
        <f>CONCATENATE(Техничка!S13,Техничка!T13,Техничка!U13)</f>
        <v>09.03.2023</v>
      </c>
      <c r="I12" s="82" t="str">
        <f>IF(SUMIFS(cb_curr!$E:$E,cb_curr!$A:$A,H12,cb_curr!$B:$B,"USD")=0,"-",SUMIFS(cb_curr!$E:$E,cb_curr!$A:$A,H12,cb_curr!$B:$B,"USD"))</f>
        <v>-</v>
      </c>
      <c r="J12" s="165"/>
      <c r="K12" s="3" t="str">
        <f>CONCATENATE(Техничка!W13,Техничка!X13,Техничка!Y13)</f>
        <v>09.04.2023</v>
      </c>
      <c r="L12" s="82" t="str">
        <f>IF(SUMIFS(cb_curr!$E:$E,cb_curr!$A:$A,K12,cb_curr!$B:$B,"USD")=0,"-",SUMIFS(cb_curr!$E:$E,cb_curr!$A:$A,K12,cb_curr!$B:$B,"USD"))</f>
        <v>-</v>
      </c>
      <c r="M12" s="165"/>
      <c r="N12" s="3" t="str">
        <f>CONCATENATE(Техничка!AA13,Техничка!AB13,Техничка!AC13)</f>
        <v>09.05.2023</v>
      </c>
      <c r="O12" s="82" t="str">
        <f>IF(SUMIFS(cb_curr!$E:$E,cb_curr!$A:$A,N12,cb_curr!$B:$B,"USD")=0,"-",SUMIFS(cb_curr!$E:$E,cb_curr!$A:$A,N12,cb_curr!$B:$B,"USD"))</f>
        <v>-</v>
      </c>
      <c r="P12" s="165"/>
      <c r="Q12" s="3" t="str">
        <f>CONCATENATE(Техничка!AE13,Техничка!AF13,Техничка!AG13)</f>
        <v>09.06.2023</v>
      </c>
      <c r="R12" s="82" t="str">
        <f>IF(SUMIFS(cb_curr!$E:$E,cb_curr!$A:$A,Q12,cb_curr!$B:$B,"USD")=0,"-",SUMIFS(cb_curr!$E:$E,cb_curr!$A:$A,Q12,cb_curr!$B:$B,"USD"))</f>
        <v>-</v>
      </c>
      <c r="S12" s="165"/>
      <c r="T12" s="3" t="str">
        <f>CONCATENATE(Техничка!AI13,Техничка!AJ13,Техничка!AK13)</f>
        <v>09.07.2023</v>
      </c>
      <c r="U12" s="82" t="str">
        <f>IF(SUMIFS(cb_curr!$E:$E,cb_curr!$A:$A,T12,cb_curr!$B:$B,"USD")=0,"-",SUMIFS(cb_curr!$E:$E,cb_curr!$A:$A,T12,cb_curr!$B:$B,"USD"))</f>
        <v>-</v>
      </c>
      <c r="W12" s="3" t="str">
        <f>CONCATENATE(Техничка!AQ13,Техничка!AR13,Техничка!AS13)</f>
        <v>09.08.2023</v>
      </c>
      <c r="X12" s="82" t="str">
        <f>IF(SUMIFS(cb_curr!$E:$E,cb_curr!$A:$A,W12,cb_curr!$B:$B,"USD")=0,"-",SUMIFS(cb_curr!$E:$E,cb_curr!$A:$A,W12,cb_curr!$B:$B,"USD"))</f>
        <v>-</v>
      </c>
      <c r="Y12" s="165"/>
      <c r="Z12" s="3" t="str">
        <f>CONCATENATE(Техничка!AU13,Техничка!AV13,Техничка!AW13)</f>
        <v>09.09.2023</v>
      </c>
      <c r="AA12" s="82" t="str">
        <f>IF(SUMIFS(cb_curr!$E:$E,cb_curr!$A:$A,Z12,cb_curr!$B:$B,"USD")=0,"-",SUMIFS(cb_curr!$E:$E,cb_curr!$A:$A,Z12,cb_curr!$B:$B,"USD"))</f>
        <v>-</v>
      </c>
      <c r="AB12" s="165"/>
      <c r="AC12" s="3" t="str">
        <f>CONCATENATE(Техничка!AY13,Техничка!AZ13,Техничка!BA13)</f>
        <v>09.10.2023</v>
      </c>
      <c r="AD12" s="82" t="str">
        <f>IF(SUMIFS(cb_curr!$E:$E,cb_curr!$A:$A,AC12,cb_curr!$B:$B,"USD")=0,"-",SUMIFS(cb_curr!$E:$E,cb_curr!$A:$A,AC12,cb_curr!$B:$B,"USD"))</f>
        <v>-</v>
      </c>
      <c r="AE12" s="165"/>
      <c r="AF12" s="3" t="str">
        <f>CONCATENATE(Техничка!BC13,Техничка!BD13,Техничка!BE13)</f>
        <v>09.11.2023</v>
      </c>
      <c r="AG12" s="82" t="str">
        <f>IF(SUMIFS(cb_curr!$E:$E,cb_curr!$A:$A,AF12,cb_curr!$B:$B,"USD")=0,"-",SUMIFS(cb_curr!$E:$E,cb_curr!$A:$A,AF12,cb_curr!$B:$B,"USD"))</f>
        <v>-</v>
      </c>
      <c r="AH12" s="165"/>
      <c r="AI12" s="3" t="str">
        <f>CONCATENATE(Техничка!BG13,Техничка!BH13,Техничка!BI13)</f>
        <v>09.12.2023</v>
      </c>
      <c r="AJ12" s="82" t="str">
        <f>IF(SUMIFS(cb_curr!$E:$E,cb_curr!$A:$A,AI12,cb_curr!$B:$B,"USD")=0,"-",SUMIFS(cb_curr!$E:$E,cb_curr!$A:$A,AI12,cb_curr!$B:$B,"USD"))</f>
        <v>-</v>
      </c>
      <c r="AK12" s="165"/>
      <c r="AL12" s="165"/>
      <c r="AN12" s="153" t="str">
        <f t="shared" si="3"/>
        <v>09.05.2023</v>
      </c>
      <c r="AO12" s="82">
        <f t="shared" si="4"/>
        <v>0</v>
      </c>
      <c r="AQ12" s="153" t="str">
        <f t="shared" si="5"/>
        <v>09.06.2023</v>
      </c>
      <c r="AR12" s="82">
        <f t="shared" si="6"/>
        <v>0</v>
      </c>
      <c r="AT12" s="3" t="str">
        <f t="shared" si="0"/>
        <v>09.10.2023</v>
      </c>
      <c r="AU12" s="82">
        <f t="shared" si="7"/>
        <v>0</v>
      </c>
      <c r="AW12" s="3" t="str">
        <f t="shared" si="1"/>
        <v>09.11.2023</v>
      </c>
      <c r="AX12" s="82">
        <f t="shared" si="8"/>
        <v>0</v>
      </c>
      <c r="AZ12" s="3" t="str">
        <f t="shared" si="2"/>
        <v>09.12.2023</v>
      </c>
      <c r="BA12" s="82">
        <f t="shared" si="9"/>
        <v>0</v>
      </c>
    </row>
    <row r="13" spans="1:53" x14ac:dyDescent="0.25">
      <c r="B13" s="3" t="str">
        <f>CONCATENATE(Техничка!B14,Техничка!C14,Техничка!D14)</f>
        <v>10.01.2023</v>
      </c>
      <c r="C13" s="82" t="str">
        <f>IF(SUMIFS(cb_curr!$E:$E,cb_curr!$A:$A,B13,cb_curr!$B:$B,"USD")=0,"-",SUMIFS(cb_curr!$E:$E,cb_curr!$A:$A,B13,cb_curr!$B:$B,"USD"))</f>
        <v>-</v>
      </c>
      <c r="D13" s="165"/>
      <c r="E13" s="3" t="str">
        <f>CONCATENATE(Техничка!O14,Техничка!P14,Техничка!Q14)</f>
        <v>10.02.2023</v>
      </c>
      <c r="F13" s="82" t="str">
        <f>IF(SUMIFS(cb_curr!$E:$E,cb_curr!$A:$A,E13,cb_curr!$B:$B,"USD")=0,"-",SUMIFS(cb_curr!$E:$E,cb_curr!$A:$A,E13,cb_curr!$B:$B,"USD"))</f>
        <v>-</v>
      </c>
      <c r="G13" s="165"/>
      <c r="H13" s="3" t="str">
        <f>CONCATENATE(Техничка!S14,Техничка!T14,Техничка!U14)</f>
        <v>10.03.2023</v>
      </c>
      <c r="I13" s="82" t="str">
        <f>IF(SUMIFS(cb_curr!$E:$E,cb_curr!$A:$A,H13,cb_curr!$B:$B,"USD")=0,"-",SUMIFS(cb_curr!$E:$E,cb_curr!$A:$A,H13,cb_curr!$B:$B,"USD"))</f>
        <v>-</v>
      </c>
      <c r="J13" s="165"/>
      <c r="K13" s="3" t="str">
        <f>CONCATENATE(Техничка!W14,Техничка!X14,Техничка!Y14)</f>
        <v>10.04.2023</v>
      </c>
      <c r="L13" s="82" t="str">
        <f>IF(SUMIFS(cb_curr!$E:$E,cb_curr!$A:$A,K13,cb_curr!$B:$B,"USD")=0,"-",SUMIFS(cb_curr!$E:$E,cb_curr!$A:$A,K13,cb_curr!$B:$B,"USD"))</f>
        <v>-</v>
      </c>
      <c r="M13" s="165"/>
      <c r="N13" s="3" t="str">
        <f>CONCATENATE(Техничка!AA14,Техничка!AB14,Техничка!AC14)</f>
        <v>10.05.2023</v>
      </c>
      <c r="O13" s="82" t="str">
        <f>IF(SUMIFS(cb_curr!$E:$E,cb_curr!$A:$A,N13,cb_curr!$B:$B,"USD")=0,"-",SUMIFS(cb_curr!$E:$E,cb_curr!$A:$A,N13,cb_curr!$B:$B,"USD"))</f>
        <v>-</v>
      </c>
      <c r="P13" s="165"/>
      <c r="Q13" s="3" t="str">
        <f>CONCATENATE(Техничка!AE14,Техничка!AF14,Техничка!AG14)</f>
        <v>10.06.2023</v>
      </c>
      <c r="R13" s="82" t="str">
        <f>IF(SUMIFS(cb_curr!$E:$E,cb_curr!$A:$A,Q13,cb_curr!$B:$B,"USD")=0,"-",SUMIFS(cb_curr!$E:$E,cb_curr!$A:$A,Q13,cb_curr!$B:$B,"USD"))</f>
        <v>-</v>
      </c>
      <c r="S13" s="165"/>
      <c r="T13" s="3" t="str">
        <f>CONCATENATE(Техничка!AI14,Техничка!AJ14,Техничка!AK14)</f>
        <v>10.07.2023</v>
      </c>
      <c r="U13" s="82" t="str">
        <f>IF(SUMIFS(cb_curr!$E:$E,cb_curr!$A:$A,T13,cb_curr!$B:$B,"USD")=0,"-",SUMIFS(cb_curr!$E:$E,cb_curr!$A:$A,T13,cb_curr!$B:$B,"USD"))</f>
        <v>-</v>
      </c>
      <c r="W13" s="3" t="str">
        <f>CONCATENATE(Техничка!AQ14,Техничка!AR14,Техничка!AS14)</f>
        <v>10.08.2023</v>
      </c>
      <c r="X13" s="82" t="str">
        <f>IF(SUMIFS(cb_curr!$E:$E,cb_curr!$A:$A,W13,cb_curr!$B:$B,"USD")=0,"-",SUMIFS(cb_curr!$E:$E,cb_curr!$A:$A,W13,cb_curr!$B:$B,"USD"))</f>
        <v>-</v>
      </c>
      <c r="Y13" s="165"/>
      <c r="Z13" s="3" t="str">
        <f>CONCATENATE(Техничка!AU14,Техничка!AV14,Техничка!AW14)</f>
        <v>10.09.2023</v>
      </c>
      <c r="AA13" s="82" t="str">
        <f>IF(SUMIFS(cb_curr!$E:$E,cb_curr!$A:$A,Z13,cb_curr!$B:$B,"USD")=0,"-",SUMIFS(cb_curr!$E:$E,cb_curr!$A:$A,Z13,cb_curr!$B:$B,"USD"))</f>
        <v>-</v>
      </c>
      <c r="AB13" s="165"/>
      <c r="AC13" s="3" t="str">
        <f>CONCATENATE(Техничка!AY14,Техничка!AZ14,Техничка!BA14)</f>
        <v>10.10.2023</v>
      </c>
      <c r="AD13" s="82" t="str">
        <f>IF(SUMIFS(cb_curr!$E:$E,cb_curr!$A:$A,AC13,cb_curr!$B:$B,"USD")=0,"-",SUMIFS(cb_curr!$E:$E,cb_curr!$A:$A,AC13,cb_curr!$B:$B,"USD"))</f>
        <v>-</v>
      </c>
      <c r="AE13" s="165"/>
      <c r="AF13" s="3" t="str">
        <f>CONCATENATE(Техничка!BC14,Техничка!BD14,Техничка!BE14)</f>
        <v>10.11.2023</v>
      </c>
      <c r="AG13" s="82" t="str">
        <f>IF(SUMIFS(cb_curr!$E:$E,cb_curr!$A:$A,AF13,cb_curr!$B:$B,"USD")=0,"-",SUMIFS(cb_curr!$E:$E,cb_curr!$A:$A,AF13,cb_curr!$B:$B,"USD"))</f>
        <v>-</v>
      </c>
      <c r="AH13" s="165"/>
      <c r="AI13" s="3" t="str">
        <f>CONCATENATE(Техничка!BG14,Техничка!BH14,Техничка!BI14)</f>
        <v>10.12.2023</v>
      </c>
      <c r="AJ13" s="82" t="str">
        <f>IF(SUMIFS(cb_curr!$E:$E,cb_curr!$A:$A,AI13,cb_curr!$B:$B,"USD")=0,"-",SUMIFS(cb_curr!$E:$E,cb_curr!$A:$A,AI13,cb_curr!$B:$B,"USD"))</f>
        <v>-</v>
      </c>
      <c r="AK13" s="165"/>
      <c r="AL13" s="165"/>
      <c r="AN13" s="153" t="str">
        <f t="shared" si="3"/>
        <v>10.05.2023</v>
      </c>
      <c r="AO13" s="82">
        <f t="shared" si="4"/>
        <v>0</v>
      </c>
      <c r="AQ13" s="153" t="str">
        <f t="shared" si="5"/>
        <v>10.06.2023</v>
      </c>
      <c r="AR13" s="82">
        <f t="shared" si="6"/>
        <v>0</v>
      </c>
      <c r="AT13" s="3" t="str">
        <f t="shared" si="0"/>
        <v>10.10.2023</v>
      </c>
      <c r="AU13" s="82">
        <f t="shared" si="7"/>
        <v>0</v>
      </c>
      <c r="AW13" s="3" t="str">
        <f t="shared" si="1"/>
        <v>10.11.2023</v>
      </c>
      <c r="AX13" s="82">
        <f t="shared" si="8"/>
        <v>0</v>
      </c>
      <c r="AZ13" s="3" t="str">
        <f t="shared" si="2"/>
        <v>10.12.2023</v>
      </c>
      <c r="BA13" s="82">
        <f t="shared" si="9"/>
        <v>0</v>
      </c>
    </row>
    <row r="14" spans="1:53" x14ac:dyDescent="0.25">
      <c r="B14" s="3" t="str">
        <f>CONCATENATE(Техничка!B15,Техничка!C15,Техничка!D15)</f>
        <v>11.01.2023</v>
      </c>
      <c r="C14" s="82" t="str">
        <f>IF(SUMIFS(cb_curr!$E:$E,cb_curr!$A:$A,B14,cb_curr!$B:$B,"USD")=0,"-",SUMIFS(cb_curr!$E:$E,cb_curr!$A:$A,B14,cb_curr!$B:$B,"USD"))</f>
        <v>-</v>
      </c>
      <c r="D14" s="165"/>
      <c r="E14" s="3" t="str">
        <f>CONCATENATE(Техничка!O15,Техничка!P15,Техничка!Q15)</f>
        <v>11.02.2023</v>
      </c>
      <c r="F14" s="82" t="str">
        <f>IF(SUMIFS(cb_curr!$E:$E,cb_curr!$A:$A,E14,cb_curr!$B:$B,"USD")=0,"-",SUMIFS(cb_curr!$E:$E,cb_curr!$A:$A,E14,cb_curr!$B:$B,"USD"))</f>
        <v>-</v>
      </c>
      <c r="G14" s="165"/>
      <c r="H14" s="3" t="str">
        <f>CONCATENATE(Техничка!S15,Техничка!T15,Техничка!U15)</f>
        <v>11.03.2023</v>
      </c>
      <c r="I14" s="82" t="str">
        <f>IF(SUMIFS(cb_curr!$E:$E,cb_curr!$A:$A,H14,cb_curr!$B:$B,"USD")=0,"-",SUMIFS(cb_curr!$E:$E,cb_curr!$A:$A,H14,cb_curr!$B:$B,"USD"))</f>
        <v>-</v>
      </c>
      <c r="J14" s="165"/>
      <c r="K14" s="3" t="str">
        <f>CONCATENATE(Техничка!W15,Техничка!X15,Техничка!Y15)</f>
        <v>11.04.2023</v>
      </c>
      <c r="L14" s="82" t="str">
        <f>IF(SUMIFS(cb_curr!$E:$E,cb_curr!$A:$A,K14,cb_curr!$B:$B,"USD")=0,"-",SUMIFS(cb_curr!$E:$E,cb_curr!$A:$A,K14,cb_curr!$B:$B,"USD"))</f>
        <v>-</v>
      </c>
      <c r="M14" s="165"/>
      <c r="N14" s="3" t="str">
        <f>CONCATENATE(Техничка!AA15,Техничка!AB15,Техничка!AC15)</f>
        <v>11.05.2023</v>
      </c>
      <c r="O14" s="82" t="str">
        <f>IF(SUMIFS(cb_curr!$E:$E,cb_curr!$A:$A,N14,cb_curr!$B:$B,"USD")=0,"-",SUMIFS(cb_curr!$E:$E,cb_curr!$A:$A,N14,cb_curr!$B:$B,"USD"))</f>
        <v>-</v>
      </c>
      <c r="P14" s="165"/>
      <c r="Q14" s="3" t="str">
        <f>CONCATENATE(Техничка!AE15,Техничка!AF15,Техничка!AG15)</f>
        <v>11.06.2023</v>
      </c>
      <c r="R14" s="82" t="str">
        <f>IF(SUMIFS(cb_curr!$E:$E,cb_curr!$A:$A,Q14,cb_curr!$B:$B,"USD")=0,"-",SUMIFS(cb_curr!$E:$E,cb_curr!$A:$A,Q14,cb_curr!$B:$B,"USD"))</f>
        <v>-</v>
      </c>
      <c r="S14" s="165"/>
      <c r="T14" s="3" t="str">
        <f>CONCATENATE(Техничка!AI15,Техничка!AJ15,Техничка!AK15)</f>
        <v>11.07.2023</v>
      </c>
      <c r="U14" s="82" t="str">
        <f>IF(SUMIFS(cb_curr!$E:$E,cb_curr!$A:$A,T14,cb_curr!$B:$B,"USD")=0,"-",SUMIFS(cb_curr!$E:$E,cb_curr!$A:$A,T14,cb_curr!$B:$B,"USD"))</f>
        <v>-</v>
      </c>
      <c r="W14" s="3" t="str">
        <f>CONCATENATE(Техничка!AQ15,Техничка!AR15,Техничка!AS15)</f>
        <v>11.08.2023</v>
      </c>
      <c r="X14" s="82" t="str">
        <f>IF(SUMIFS(cb_curr!$E:$E,cb_curr!$A:$A,W14,cb_curr!$B:$B,"USD")=0,"-",SUMIFS(cb_curr!$E:$E,cb_curr!$A:$A,W14,cb_curr!$B:$B,"USD"))</f>
        <v>-</v>
      </c>
      <c r="Y14" s="165"/>
      <c r="Z14" s="3" t="str">
        <f>CONCATENATE(Техничка!AU15,Техничка!AV15,Техничка!AW15)</f>
        <v>11.09.2023</v>
      </c>
      <c r="AA14" s="82" t="str">
        <f>IF(SUMIFS(cb_curr!$E:$E,cb_curr!$A:$A,Z14,cb_curr!$B:$B,"USD")=0,"-",SUMIFS(cb_curr!$E:$E,cb_curr!$A:$A,Z14,cb_curr!$B:$B,"USD"))</f>
        <v>-</v>
      </c>
      <c r="AB14" s="165"/>
      <c r="AC14" s="3" t="str">
        <f>CONCATENATE(Техничка!AY15,Техничка!AZ15,Техничка!BA15)</f>
        <v>11.10.2023</v>
      </c>
      <c r="AD14" s="82" t="str">
        <f>IF(SUMIFS(cb_curr!$E:$E,cb_curr!$A:$A,AC14,cb_curr!$B:$B,"USD")=0,"-",SUMIFS(cb_curr!$E:$E,cb_curr!$A:$A,AC14,cb_curr!$B:$B,"USD"))</f>
        <v>-</v>
      </c>
      <c r="AE14" s="165"/>
      <c r="AF14" s="3" t="str">
        <f>CONCATENATE(Техничка!BC15,Техничка!BD15,Техничка!BE15)</f>
        <v>11.11.2023</v>
      </c>
      <c r="AG14" s="82" t="str">
        <f>IF(SUMIFS(cb_curr!$E:$E,cb_curr!$A:$A,AF14,cb_curr!$B:$B,"USD")=0,"-",SUMIFS(cb_curr!$E:$E,cb_curr!$A:$A,AF14,cb_curr!$B:$B,"USD"))</f>
        <v>-</v>
      </c>
      <c r="AH14" s="165"/>
      <c r="AI14" s="3" t="str">
        <f>CONCATENATE(Техничка!BG15,Техничка!BH15,Техничка!BI15)</f>
        <v>11.12.2023</v>
      </c>
      <c r="AJ14" s="82" t="str">
        <f>IF(SUMIFS(cb_curr!$E:$E,cb_curr!$A:$A,AI14,cb_curr!$B:$B,"USD")=0,"-",SUMIFS(cb_curr!$E:$E,cb_curr!$A:$A,AI14,cb_curr!$B:$B,"USD"))</f>
        <v>-</v>
      </c>
      <c r="AK14" s="165"/>
      <c r="AL14" s="165"/>
      <c r="AN14" s="153" t="str">
        <f t="shared" si="3"/>
        <v>11.05.2023</v>
      </c>
      <c r="AO14" s="82">
        <f t="shared" si="4"/>
        <v>0</v>
      </c>
      <c r="AQ14" s="153" t="str">
        <f t="shared" si="5"/>
        <v>11.06.2023</v>
      </c>
      <c r="AR14" s="82">
        <f t="shared" si="6"/>
        <v>0</v>
      </c>
      <c r="AT14" s="3" t="str">
        <f t="shared" si="0"/>
        <v>11.10.2023</v>
      </c>
      <c r="AU14" s="82">
        <f t="shared" si="7"/>
        <v>0</v>
      </c>
      <c r="AW14" s="3" t="str">
        <f t="shared" si="1"/>
        <v>11.11.2023</v>
      </c>
      <c r="AX14" s="82">
        <f t="shared" si="8"/>
        <v>0</v>
      </c>
      <c r="AZ14" s="3" t="str">
        <f t="shared" si="2"/>
        <v>11.12.2023</v>
      </c>
      <c r="BA14" s="82">
        <f t="shared" si="9"/>
        <v>0</v>
      </c>
    </row>
    <row r="15" spans="1:53" x14ac:dyDescent="0.25">
      <c r="B15" s="3" t="str">
        <f>CONCATENATE(Техничка!B16,Техничка!C16,Техничка!D16)</f>
        <v>12.01.2023</v>
      </c>
      <c r="C15" s="82" t="str">
        <f>IF(SUMIFS(cb_curr!$E:$E,cb_curr!$A:$A,B15,cb_curr!$B:$B,"USD")=0,"-",SUMIFS(cb_curr!$E:$E,cb_curr!$A:$A,B15,cb_curr!$B:$B,"USD"))</f>
        <v>-</v>
      </c>
      <c r="D15" s="165"/>
      <c r="E15" s="3" t="str">
        <f>CONCATENATE(Техничка!O16,Техничка!P16,Техничка!Q16)</f>
        <v>12.02.2023</v>
      </c>
      <c r="F15" s="82" t="str">
        <f>IF(SUMIFS(cb_curr!$E:$E,cb_curr!$A:$A,E15,cb_curr!$B:$B,"USD")=0,"-",SUMIFS(cb_curr!$E:$E,cb_curr!$A:$A,E15,cb_curr!$B:$B,"USD"))</f>
        <v>-</v>
      </c>
      <c r="G15" s="165"/>
      <c r="H15" s="3" t="str">
        <f>CONCATENATE(Техничка!S16,Техничка!T16,Техничка!U16)</f>
        <v>12.03.2023</v>
      </c>
      <c r="I15" s="82" t="str">
        <f>IF(SUMIFS(cb_curr!$E:$E,cb_curr!$A:$A,H15,cb_curr!$B:$B,"USD")=0,"-",SUMIFS(cb_curr!$E:$E,cb_curr!$A:$A,H15,cb_curr!$B:$B,"USD"))</f>
        <v>-</v>
      </c>
      <c r="J15" s="165"/>
      <c r="K15" s="3" t="str">
        <f>CONCATENATE(Техничка!W16,Техничка!X16,Техничка!Y16)</f>
        <v>12.04.2023</v>
      </c>
      <c r="L15" s="82" t="str">
        <f>IF(SUMIFS(cb_curr!$E:$E,cb_curr!$A:$A,K15,cb_curr!$B:$B,"USD")=0,"-",SUMIFS(cb_curr!$E:$E,cb_curr!$A:$A,K15,cb_curr!$B:$B,"USD"))</f>
        <v>-</v>
      </c>
      <c r="M15" s="165"/>
      <c r="N15" s="3" t="str">
        <f>CONCATENATE(Техничка!AA16,Техничка!AB16,Техничка!AC16)</f>
        <v>12.05.2023</v>
      </c>
      <c r="O15" s="82" t="str">
        <f>IF(SUMIFS(cb_curr!$E:$E,cb_curr!$A:$A,N15,cb_curr!$B:$B,"USD")=0,"-",SUMIFS(cb_curr!$E:$E,cb_curr!$A:$A,N15,cb_curr!$B:$B,"USD"))</f>
        <v>-</v>
      </c>
      <c r="P15" s="165"/>
      <c r="Q15" s="3" t="str">
        <f>CONCATENATE(Техничка!AE16,Техничка!AF16,Техничка!AG16)</f>
        <v>12.06.2023</v>
      </c>
      <c r="R15" s="82" t="str">
        <f>IF(SUMIFS(cb_curr!$E:$E,cb_curr!$A:$A,Q15,cb_curr!$B:$B,"USD")=0,"-",SUMIFS(cb_curr!$E:$E,cb_curr!$A:$A,Q15,cb_curr!$B:$B,"USD"))</f>
        <v>-</v>
      </c>
      <c r="S15" s="165"/>
      <c r="T15" s="3" t="str">
        <f>CONCATENATE(Техничка!AI16,Техничка!AJ16,Техничка!AK16)</f>
        <v>12.07.2023</v>
      </c>
      <c r="U15" s="82" t="str">
        <f>IF(SUMIFS(cb_curr!$E:$E,cb_curr!$A:$A,T15,cb_curr!$B:$B,"USD")=0,"-",SUMIFS(cb_curr!$E:$E,cb_curr!$A:$A,T15,cb_curr!$B:$B,"USD"))</f>
        <v>-</v>
      </c>
      <c r="W15" s="3" t="str">
        <f>CONCATENATE(Техничка!AQ16,Техничка!AR16,Техничка!AS16)</f>
        <v>12.08.2023</v>
      </c>
      <c r="X15" s="82" t="str">
        <f>IF(SUMIFS(cb_curr!$E:$E,cb_curr!$A:$A,W15,cb_curr!$B:$B,"USD")=0,"-",SUMIFS(cb_curr!$E:$E,cb_curr!$A:$A,W15,cb_curr!$B:$B,"USD"))</f>
        <v>-</v>
      </c>
      <c r="Y15" s="165"/>
      <c r="Z15" s="3" t="str">
        <f>CONCATENATE(Техничка!AU16,Техничка!AV16,Техничка!AW16)</f>
        <v>12.09.2023</v>
      </c>
      <c r="AA15" s="82" t="str">
        <f>IF(SUMIFS(cb_curr!$E:$E,cb_curr!$A:$A,Z15,cb_curr!$B:$B,"USD")=0,"-",SUMIFS(cb_curr!$E:$E,cb_curr!$A:$A,Z15,cb_curr!$B:$B,"USD"))</f>
        <v>-</v>
      </c>
      <c r="AB15" s="165"/>
      <c r="AC15" s="3" t="str">
        <f>CONCATENATE(Техничка!AY16,Техничка!AZ16,Техничка!BA16)</f>
        <v>12.10.2023</v>
      </c>
      <c r="AD15" s="82" t="str">
        <f>IF(SUMIFS(cb_curr!$E:$E,cb_curr!$A:$A,AC15,cb_curr!$B:$B,"USD")=0,"-",SUMIFS(cb_curr!$E:$E,cb_curr!$A:$A,AC15,cb_curr!$B:$B,"USD"))</f>
        <v>-</v>
      </c>
      <c r="AE15" s="165"/>
      <c r="AF15" s="3" t="str">
        <f>CONCATENATE(Техничка!BC16,Техничка!BD16,Техничка!BE16)</f>
        <v>12.11.2023</v>
      </c>
      <c r="AG15" s="82" t="str">
        <f>IF(SUMIFS(cb_curr!$E:$E,cb_curr!$A:$A,AF15,cb_curr!$B:$B,"USD")=0,"-",SUMIFS(cb_curr!$E:$E,cb_curr!$A:$A,AF15,cb_curr!$B:$B,"USD"))</f>
        <v>-</v>
      </c>
      <c r="AH15" s="165"/>
      <c r="AI15" s="3" t="str">
        <f>CONCATENATE(Техничка!BG16,Техничка!BH16,Техничка!BI16)</f>
        <v>12.12.2023</v>
      </c>
      <c r="AJ15" s="82" t="str">
        <f>IF(SUMIFS(cb_curr!$E:$E,cb_curr!$A:$A,AI15,cb_curr!$B:$B,"USD")=0,"-",SUMIFS(cb_curr!$E:$E,cb_curr!$A:$A,AI15,cb_curr!$B:$B,"USD"))</f>
        <v>-</v>
      </c>
      <c r="AK15" s="165"/>
      <c r="AL15" s="165"/>
      <c r="AN15" s="153" t="str">
        <f t="shared" si="3"/>
        <v>12.05.2023</v>
      </c>
      <c r="AO15" s="82">
        <f t="shared" si="4"/>
        <v>0</v>
      </c>
      <c r="AQ15" s="153" t="str">
        <f t="shared" si="5"/>
        <v>12.06.2023</v>
      </c>
      <c r="AR15" s="82">
        <f t="shared" si="6"/>
        <v>0</v>
      </c>
      <c r="AT15" s="3" t="str">
        <f t="shared" si="0"/>
        <v>12.10.2023</v>
      </c>
      <c r="AU15" s="82">
        <f t="shared" si="7"/>
        <v>0</v>
      </c>
      <c r="AW15" s="3" t="str">
        <f t="shared" si="1"/>
        <v>12.11.2023</v>
      </c>
      <c r="AX15" s="82">
        <f t="shared" si="8"/>
        <v>0</v>
      </c>
      <c r="AZ15" s="3" t="str">
        <f t="shared" si="2"/>
        <v>12.12.2023</v>
      </c>
      <c r="BA15" s="82">
        <f t="shared" si="9"/>
        <v>0</v>
      </c>
    </row>
    <row r="16" spans="1:53" x14ac:dyDescent="0.25">
      <c r="B16" s="3" t="str">
        <f>CONCATENATE(Техничка!B17,Техничка!C17,Техничка!D17)</f>
        <v>13.01.2023</v>
      </c>
      <c r="C16" s="82" t="str">
        <f>IF(SUMIFS(cb_curr!$E:$E,cb_curr!$A:$A,B16,cb_curr!$B:$B,"USD")=0,"-",SUMIFS(cb_curr!$E:$E,cb_curr!$A:$A,B16,cb_curr!$B:$B,"USD"))</f>
        <v>-</v>
      </c>
      <c r="D16" s="165"/>
      <c r="E16" s="3" t="str">
        <f>CONCATENATE(Техничка!O17,Техничка!P17,Техничка!Q17)</f>
        <v>13.02.2023</v>
      </c>
      <c r="F16" s="82" t="str">
        <f>IF(SUMIFS(cb_curr!$E:$E,cb_curr!$A:$A,E16,cb_curr!$B:$B,"USD")=0,"-",SUMIFS(cb_curr!$E:$E,cb_curr!$A:$A,E16,cb_curr!$B:$B,"USD"))</f>
        <v>-</v>
      </c>
      <c r="G16" s="165"/>
      <c r="H16" s="3" t="str">
        <f>CONCATENATE(Техничка!S17,Техничка!T17,Техничка!U17)</f>
        <v>13.03.2023</v>
      </c>
      <c r="I16" s="82" t="str">
        <f>IF(SUMIFS(cb_curr!$E:$E,cb_curr!$A:$A,H16,cb_curr!$B:$B,"USD")=0,"-",SUMIFS(cb_curr!$E:$E,cb_curr!$A:$A,H16,cb_curr!$B:$B,"USD"))</f>
        <v>-</v>
      </c>
      <c r="J16" s="165"/>
      <c r="K16" s="3" t="str">
        <f>CONCATENATE(Техничка!W17,Техничка!X17,Техничка!Y17)</f>
        <v>13.04.2023</v>
      </c>
      <c r="L16" s="82" t="str">
        <f>IF(SUMIFS(cb_curr!$E:$E,cb_curr!$A:$A,K16,cb_curr!$B:$B,"USD")=0,"-",SUMIFS(cb_curr!$E:$E,cb_curr!$A:$A,K16,cb_curr!$B:$B,"USD"))</f>
        <v>-</v>
      </c>
      <c r="M16" s="165"/>
      <c r="N16" s="3" t="str">
        <f>CONCATENATE(Техничка!AA17,Техничка!AB17,Техничка!AC17)</f>
        <v>13.05.2023</v>
      </c>
      <c r="O16" s="82" t="str">
        <f>IF(SUMIFS(cb_curr!$E:$E,cb_curr!$A:$A,N16,cb_curr!$B:$B,"USD")=0,"-",SUMIFS(cb_curr!$E:$E,cb_curr!$A:$A,N16,cb_curr!$B:$B,"USD"))</f>
        <v>-</v>
      </c>
      <c r="P16" s="165"/>
      <c r="Q16" s="3" t="str">
        <f>CONCATENATE(Техничка!AE17,Техничка!AF17,Техничка!AG17)</f>
        <v>13.06.2023</v>
      </c>
      <c r="R16" s="82" t="str">
        <f>IF(SUMIFS(cb_curr!$E:$E,cb_curr!$A:$A,Q16,cb_curr!$B:$B,"USD")=0,"-",SUMIFS(cb_curr!$E:$E,cb_curr!$A:$A,Q16,cb_curr!$B:$B,"USD"))</f>
        <v>-</v>
      </c>
      <c r="S16" s="165"/>
      <c r="T16" s="3" t="str">
        <f>CONCATENATE(Техничка!AI17,Техничка!AJ17,Техничка!AK17)</f>
        <v>13.07.2023</v>
      </c>
      <c r="U16" s="82" t="str">
        <f>IF(SUMIFS(cb_curr!$E:$E,cb_curr!$A:$A,T16,cb_curr!$B:$B,"USD")=0,"-",SUMIFS(cb_curr!$E:$E,cb_curr!$A:$A,T16,cb_curr!$B:$B,"USD"))</f>
        <v>-</v>
      </c>
      <c r="W16" s="3" t="str">
        <f>CONCATENATE(Техничка!AQ17,Техничка!AR17,Техничка!AS17)</f>
        <v>13.08.2023</v>
      </c>
      <c r="X16" s="82" t="str">
        <f>IF(SUMIFS(cb_curr!$E:$E,cb_curr!$A:$A,W16,cb_curr!$B:$B,"USD")=0,"-",SUMIFS(cb_curr!$E:$E,cb_curr!$A:$A,W16,cb_curr!$B:$B,"USD"))</f>
        <v>-</v>
      </c>
      <c r="Y16" s="165"/>
      <c r="Z16" s="3" t="str">
        <f>CONCATENATE(Техничка!AU17,Техничка!AV17,Техничка!AW17)</f>
        <v>13.09.2023</v>
      </c>
      <c r="AA16" s="82" t="str">
        <f>IF(SUMIFS(cb_curr!$E:$E,cb_curr!$A:$A,Z16,cb_curr!$B:$B,"USD")=0,"-",SUMIFS(cb_curr!$E:$E,cb_curr!$A:$A,Z16,cb_curr!$B:$B,"USD"))</f>
        <v>-</v>
      </c>
      <c r="AB16" s="165"/>
      <c r="AC16" s="3" t="str">
        <f>CONCATENATE(Техничка!AY17,Техничка!AZ17,Техничка!BA17)</f>
        <v>13.10.2023</v>
      </c>
      <c r="AD16" s="82" t="str">
        <f>IF(SUMIFS(cb_curr!$E:$E,cb_curr!$A:$A,AC16,cb_curr!$B:$B,"USD")=0,"-",SUMIFS(cb_curr!$E:$E,cb_curr!$A:$A,AC16,cb_curr!$B:$B,"USD"))</f>
        <v>-</v>
      </c>
      <c r="AE16" s="165"/>
      <c r="AF16" s="3" t="str">
        <f>CONCATENATE(Техничка!BC17,Техничка!BD17,Техничка!BE17)</f>
        <v>13.11.2023</v>
      </c>
      <c r="AG16" s="82" t="str">
        <f>IF(SUMIFS(cb_curr!$E:$E,cb_curr!$A:$A,AF16,cb_curr!$B:$B,"USD")=0,"-",SUMIFS(cb_curr!$E:$E,cb_curr!$A:$A,AF16,cb_curr!$B:$B,"USD"))</f>
        <v>-</v>
      </c>
      <c r="AH16" s="165"/>
      <c r="AI16" s="3" t="str">
        <f>CONCATENATE(Техничка!BG17,Техничка!BH17,Техничка!BI17)</f>
        <v>13.12.2023</v>
      </c>
      <c r="AJ16" s="82" t="str">
        <f>IF(SUMIFS(cb_curr!$E:$E,cb_curr!$A:$A,AI16,cb_curr!$B:$B,"USD")=0,"-",SUMIFS(cb_curr!$E:$E,cb_curr!$A:$A,AI16,cb_curr!$B:$B,"USD"))</f>
        <v>-</v>
      </c>
      <c r="AK16" s="165"/>
      <c r="AL16" s="165"/>
      <c r="AN16" s="153" t="str">
        <f t="shared" si="3"/>
        <v>13.05.2023</v>
      </c>
      <c r="AO16" s="82">
        <f t="shared" si="4"/>
        <v>0</v>
      </c>
      <c r="AQ16" s="153" t="str">
        <f t="shared" si="5"/>
        <v>13.06.2023</v>
      </c>
      <c r="AR16" s="82">
        <f t="shared" si="6"/>
        <v>0</v>
      </c>
      <c r="AT16" s="3" t="str">
        <f t="shared" si="0"/>
        <v>13.10.2023</v>
      </c>
      <c r="AU16" s="82">
        <f t="shared" si="7"/>
        <v>0</v>
      </c>
      <c r="AW16" s="3" t="str">
        <f t="shared" si="1"/>
        <v>13.11.2023</v>
      </c>
      <c r="AX16" s="82">
        <f t="shared" si="8"/>
        <v>0</v>
      </c>
      <c r="AZ16" s="3" t="str">
        <f t="shared" si="2"/>
        <v>13.12.2023</v>
      </c>
      <c r="BA16" s="82">
        <f t="shared" si="9"/>
        <v>0</v>
      </c>
    </row>
    <row r="17" spans="2:53" x14ac:dyDescent="0.25">
      <c r="B17" s="3" t="str">
        <f>CONCATENATE(Техничка!B18,Техничка!C18,Техничка!D18)</f>
        <v>14.01.2023</v>
      </c>
      <c r="C17" s="82" t="str">
        <f>IF(SUMIFS(cb_curr!$E:$E,cb_curr!$A:$A,B17,cb_curr!$B:$B,"USD")=0,"-",SUMIFS(cb_curr!$E:$E,cb_curr!$A:$A,B17,cb_curr!$B:$B,"USD"))</f>
        <v>-</v>
      </c>
      <c r="D17" s="165"/>
      <c r="E17" s="3" t="str">
        <f>CONCATENATE(Техничка!O18,Техничка!P18,Техничка!Q18)</f>
        <v>14.02.2023</v>
      </c>
      <c r="F17" s="82" t="str">
        <f>IF(SUMIFS(cb_curr!$E:$E,cb_curr!$A:$A,E17,cb_curr!$B:$B,"USD")=0,"-",SUMIFS(cb_curr!$E:$E,cb_curr!$A:$A,E17,cb_curr!$B:$B,"USD"))</f>
        <v>-</v>
      </c>
      <c r="G17" s="165"/>
      <c r="H17" s="3" t="str">
        <f>CONCATENATE(Техничка!S18,Техничка!T18,Техничка!U18)</f>
        <v>14.03.2023</v>
      </c>
      <c r="I17" s="82" t="str">
        <f>IF(SUMIFS(cb_curr!$E:$E,cb_curr!$A:$A,H17,cb_curr!$B:$B,"USD")=0,"-",SUMIFS(cb_curr!$E:$E,cb_curr!$A:$A,H17,cb_curr!$B:$B,"USD"))</f>
        <v>-</v>
      </c>
      <c r="J17" s="165"/>
      <c r="K17" s="3" t="str">
        <f>CONCATENATE(Техничка!W18,Техничка!X18,Техничка!Y18)</f>
        <v>14.04.2023</v>
      </c>
      <c r="L17" s="82" t="str">
        <f>IF(SUMIFS(cb_curr!$E:$E,cb_curr!$A:$A,K17,cb_curr!$B:$B,"USD")=0,"-",SUMIFS(cb_curr!$E:$E,cb_curr!$A:$A,K17,cb_curr!$B:$B,"USD"))</f>
        <v>-</v>
      </c>
      <c r="M17" s="165"/>
      <c r="N17" s="3" t="str">
        <f>CONCATENATE(Техничка!AA18,Техничка!AB18,Техничка!AC18)</f>
        <v>14.05.2023</v>
      </c>
      <c r="O17" s="82" t="str">
        <f>IF(SUMIFS(cb_curr!$E:$E,cb_curr!$A:$A,N17,cb_curr!$B:$B,"USD")=0,"-",SUMIFS(cb_curr!$E:$E,cb_curr!$A:$A,N17,cb_curr!$B:$B,"USD"))</f>
        <v>-</v>
      </c>
      <c r="P17" s="165"/>
      <c r="Q17" s="3" t="str">
        <f>CONCATENATE(Техничка!AE18,Техничка!AF18,Техничка!AG18)</f>
        <v>14.06.2023</v>
      </c>
      <c r="R17" s="82" t="str">
        <f>IF(SUMIFS(cb_curr!$E:$E,cb_curr!$A:$A,Q17,cb_curr!$B:$B,"USD")=0,"-",SUMIFS(cb_curr!$E:$E,cb_curr!$A:$A,Q17,cb_curr!$B:$B,"USD"))</f>
        <v>-</v>
      </c>
      <c r="S17" s="165"/>
      <c r="T17" s="3" t="str">
        <f>CONCATENATE(Техничка!AI18,Техничка!AJ18,Техничка!AK18)</f>
        <v>14.07.2023</v>
      </c>
      <c r="U17" s="82" t="str">
        <f>IF(SUMIFS(cb_curr!$E:$E,cb_curr!$A:$A,T17,cb_curr!$B:$B,"USD")=0,"-",SUMIFS(cb_curr!$E:$E,cb_curr!$A:$A,T17,cb_curr!$B:$B,"USD"))</f>
        <v>-</v>
      </c>
      <c r="W17" s="3" t="str">
        <f>CONCATENATE(Техничка!AQ18,Техничка!AR18,Техничка!AS18)</f>
        <v>14.08.2023</v>
      </c>
      <c r="X17" s="82" t="str">
        <f>IF(SUMIFS(cb_curr!$E:$E,cb_curr!$A:$A,W17,cb_curr!$B:$B,"USD")=0,"-",SUMIFS(cb_curr!$E:$E,cb_curr!$A:$A,W17,cb_curr!$B:$B,"USD"))</f>
        <v>-</v>
      </c>
      <c r="Y17" s="165"/>
      <c r="Z17" s="3" t="str">
        <f>CONCATENATE(Техничка!AU18,Техничка!AV18,Техничка!AW18)</f>
        <v>14.09.2023</v>
      </c>
      <c r="AA17" s="82" t="str">
        <f>IF(SUMIFS(cb_curr!$E:$E,cb_curr!$A:$A,Z17,cb_curr!$B:$B,"USD")=0,"-",SUMIFS(cb_curr!$E:$E,cb_curr!$A:$A,Z17,cb_curr!$B:$B,"USD"))</f>
        <v>-</v>
      </c>
      <c r="AB17" s="165"/>
      <c r="AC17" s="3" t="str">
        <f>CONCATENATE(Техничка!AY18,Техничка!AZ18,Техничка!BA18)</f>
        <v>14.10.2023</v>
      </c>
      <c r="AD17" s="82" t="str">
        <f>IF(SUMIFS(cb_curr!$E:$E,cb_curr!$A:$A,AC17,cb_curr!$B:$B,"USD")=0,"-",SUMIFS(cb_curr!$E:$E,cb_curr!$A:$A,AC17,cb_curr!$B:$B,"USD"))</f>
        <v>-</v>
      </c>
      <c r="AE17" s="165"/>
      <c r="AF17" s="3" t="str">
        <f>CONCATENATE(Техничка!BC18,Техничка!BD18,Техничка!BE18)</f>
        <v>14.11.2023</v>
      </c>
      <c r="AG17" s="82" t="str">
        <f>IF(SUMIFS(cb_curr!$E:$E,cb_curr!$A:$A,AF17,cb_curr!$B:$B,"USD")=0,"-",SUMIFS(cb_curr!$E:$E,cb_curr!$A:$A,AF17,cb_curr!$B:$B,"USD"))</f>
        <v>-</v>
      </c>
      <c r="AH17" s="165"/>
      <c r="AI17" s="3" t="str">
        <f>CONCATENATE(Техничка!BG18,Техничка!BH18,Техничка!BI18)</f>
        <v>14.12.2023</v>
      </c>
      <c r="AJ17" s="82" t="str">
        <f>IF(SUMIFS(cb_curr!$E:$E,cb_curr!$A:$A,AI17,cb_curr!$B:$B,"USD")=0,"-",SUMIFS(cb_curr!$E:$E,cb_curr!$A:$A,AI17,cb_curr!$B:$B,"USD"))</f>
        <v>-</v>
      </c>
      <c r="AK17" s="165"/>
      <c r="AL17" s="165"/>
      <c r="AN17" s="153" t="str">
        <f t="shared" si="3"/>
        <v>14.05.2023</v>
      </c>
      <c r="AO17" s="82">
        <f t="shared" si="4"/>
        <v>0</v>
      </c>
      <c r="AQ17" s="153" t="str">
        <f t="shared" si="5"/>
        <v>14.06.2023</v>
      </c>
      <c r="AR17" s="82">
        <f t="shared" si="6"/>
        <v>0</v>
      </c>
      <c r="AT17" s="3" t="str">
        <f t="shared" si="0"/>
        <v>14.10.2023</v>
      </c>
      <c r="AU17" s="82">
        <f t="shared" si="7"/>
        <v>0</v>
      </c>
      <c r="AW17" s="3" t="str">
        <f t="shared" si="1"/>
        <v>14.11.2023</v>
      </c>
      <c r="AX17" s="82">
        <f t="shared" si="8"/>
        <v>0</v>
      </c>
      <c r="AZ17" s="3" t="str">
        <f t="shared" si="2"/>
        <v>14.12.2023</v>
      </c>
      <c r="BA17" s="82">
        <f t="shared" si="9"/>
        <v>0</v>
      </c>
    </row>
    <row r="18" spans="2:53" x14ac:dyDescent="0.25">
      <c r="B18" s="3" t="str">
        <f>CONCATENATE(Техничка!B19,Техничка!C19,Техничка!D19)</f>
        <v>15.01.2023</v>
      </c>
      <c r="C18" s="82" t="str">
        <f>IF(SUMIFS(cb_curr!$E:$E,cb_curr!$A:$A,B18,cb_curr!$B:$B,"USD")=0,"-",SUMIFS(cb_curr!$E:$E,cb_curr!$A:$A,B18,cb_curr!$B:$B,"USD"))</f>
        <v>-</v>
      </c>
      <c r="D18" s="165"/>
      <c r="E18" s="3" t="str">
        <f>CONCATENATE(Техничка!O19,Техничка!P19,Техничка!Q19)</f>
        <v>15.02.2023</v>
      </c>
      <c r="F18" s="82" t="str">
        <f>IF(SUMIFS(cb_curr!$E:$E,cb_curr!$A:$A,E18,cb_curr!$B:$B,"USD")=0,"-",SUMIFS(cb_curr!$E:$E,cb_curr!$A:$A,E18,cb_curr!$B:$B,"USD"))</f>
        <v>-</v>
      </c>
      <c r="G18" s="165"/>
      <c r="H18" s="3" t="str">
        <f>CONCATENATE(Техничка!S19,Техничка!T19,Техничка!U19)</f>
        <v>15.03.2023</v>
      </c>
      <c r="I18" s="82" t="str">
        <f>IF(SUMIFS(cb_curr!$E:$E,cb_curr!$A:$A,H18,cb_curr!$B:$B,"USD")=0,"-",SUMIFS(cb_curr!$E:$E,cb_curr!$A:$A,H18,cb_curr!$B:$B,"USD"))</f>
        <v>-</v>
      </c>
      <c r="J18" s="165"/>
      <c r="K18" s="3" t="str">
        <f>CONCATENATE(Техничка!W19,Техничка!X19,Техничка!Y19)</f>
        <v>15.04.2023</v>
      </c>
      <c r="L18" s="82" t="str">
        <f>IF(SUMIFS(cb_curr!$E:$E,cb_curr!$A:$A,K18,cb_curr!$B:$B,"USD")=0,"-",SUMIFS(cb_curr!$E:$E,cb_curr!$A:$A,K18,cb_curr!$B:$B,"USD"))</f>
        <v>-</v>
      </c>
      <c r="M18" s="165"/>
      <c r="N18" s="3" t="str">
        <f>CONCATENATE(Техничка!AA19,Техничка!AB19,Техничка!AC19)</f>
        <v>15.05.2023</v>
      </c>
      <c r="O18" s="82" t="str">
        <f>IF(SUMIFS(cb_curr!$E:$E,cb_curr!$A:$A,N18,cb_curr!$B:$B,"USD")=0,"-",SUMIFS(cb_curr!$E:$E,cb_curr!$A:$A,N18,cb_curr!$B:$B,"USD"))</f>
        <v>-</v>
      </c>
      <c r="P18" s="165"/>
      <c r="Q18" s="3" t="str">
        <f>CONCATENATE(Техничка!AE19,Техничка!AF19,Техничка!AG19)</f>
        <v>15.06.2023</v>
      </c>
      <c r="R18" s="82" t="str">
        <f>IF(SUMIFS(cb_curr!$E:$E,cb_curr!$A:$A,Q18,cb_curr!$B:$B,"USD")=0,"-",SUMIFS(cb_curr!$E:$E,cb_curr!$A:$A,Q18,cb_curr!$B:$B,"USD"))</f>
        <v>-</v>
      </c>
      <c r="S18" s="165"/>
      <c r="T18" s="3" t="str">
        <f>CONCATENATE(Техничка!AI19,Техничка!AJ19,Техничка!AK19)</f>
        <v>15.07.2023</v>
      </c>
      <c r="U18" s="82" t="str">
        <f>IF(SUMIFS(cb_curr!$E:$E,cb_curr!$A:$A,T18,cb_curr!$B:$B,"USD")=0,"-",SUMIFS(cb_curr!$E:$E,cb_curr!$A:$A,T18,cb_curr!$B:$B,"USD"))</f>
        <v>-</v>
      </c>
      <c r="W18" s="3" t="str">
        <f>CONCATENATE(Техничка!AQ19,Техничка!AR19,Техничка!AS19)</f>
        <v>15.08.2023</v>
      </c>
      <c r="X18" s="82" t="str">
        <f>IF(SUMIFS(cb_curr!$E:$E,cb_curr!$A:$A,W18,cb_curr!$B:$B,"USD")=0,"-",SUMIFS(cb_curr!$E:$E,cb_curr!$A:$A,W18,cb_curr!$B:$B,"USD"))</f>
        <v>-</v>
      </c>
      <c r="Y18" s="165"/>
      <c r="Z18" s="3" t="str">
        <f>CONCATENATE(Техничка!AU19,Техничка!AV19,Техничка!AW19)</f>
        <v>15.09.2023</v>
      </c>
      <c r="AA18" s="82" t="str">
        <f>IF(SUMIFS(cb_curr!$E:$E,cb_curr!$A:$A,Z18,cb_curr!$B:$B,"USD")=0,"-",SUMIFS(cb_curr!$E:$E,cb_curr!$A:$A,Z18,cb_curr!$B:$B,"USD"))</f>
        <v>-</v>
      </c>
      <c r="AB18" s="165"/>
      <c r="AC18" s="3" t="str">
        <f>CONCATENATE(Техничка!AY19,Техничка!AZ19,Техничка!BA19)</f>
        <v>15.10.2023</v>
      </c>
      <c r="AD18" s="82" t="str">
        <f>IF(SUMIFS(cb_curr!$E:$E,cb_curr!$A:$A,AC18,cb_curr!$B:$B,"USD")=0,"-",SUMIFS(cb_curr!$E:$E,cb_curr!$A:$A,AC18,cb_curr!$B:$B,"USD"))</f>
        <v>-</v>
      </c>
      <c r="AE18" s="165"/>
      <c r="AF18" s="3" t="str">
        <f>CONCATENATE(Техничка!BC19,Техничка!BD19,Техничка!BE19)</f>
        <v>15.11.2023</v>
      </c>
      <c r="AG18" s="82" t="str">
        <f>IF(SUMIFS(cb_curr!$E:$E,cb_curr!$A:$A,AF18,cb_curr!$B:$B,"USD")=0,"-",SUMIFS(cb_curr!$E:$E,cb_curr!$A:$A,AF18,cb_curr!$B:$B,"USD"))</f>
        <v>-</v>
      </c>
      <c r="AH18" s="165"/>
      <c r="AI18" s="3" t="str">
        <f>CONCATENATE(Техничка!BG19,Техничка!BH19,Техничка!BI19)</f>
        <v>15.12.2023</v>
      </c>
      <c r="AJ18" s="82" t="str">
        <f>IF(SUMIFS(cb_curr!$E:$E,cb_curr!$A:$A,AI18,cb_curr!$B:$B,"USD")=0,"-",SUMIFS(cb_curr!$E:$E,cb_curr!$A:$A,AI18,cb_curr!$B:$B,"USD"))</f>
        <v>-</v>
      </c>
      <c r="AK18" s="165"/>
      <c r="AL18" s="165"/>
      <c r="AN18" s="153" t="str">
        <f t="shared" si="3"/>
        <v>15.05.2023</v>
      </c>
      <c r="AO18" s="82">
        <f t="shared" si="4"/>
        <v>0</v>
      </c>
      <c r="AQ18" s="153" t="str">
        <f t="shared" si="5"/>
        <v>15.06.2023</v>
      </c>
      <c r="AR18" s="82">
        <f t="shared" si="6"/>
        <v>0</v>
      </c>
      <c r="AT18" s="3" t="str">
        <f t="shared" si="0"/>
        <v>15.10.2023</v>
      </c>
      <c r="AU18" s="82">
        <f t="shared" si="7"/>
        <v>0</v>
      </c>
      <c r="AW18" s="3" t="str">
        <f t="shared" si="1"/>
        <v>15.11.2023</v>
      </c>
      <c r="AX18" s="82">
        <f t="shared" si="8"/>
        <v>0</v>
      </c>
      <c r="AZ18" s="3" t="str">
        <f t="shared" si="2"/>
        <v>15.12.2023</v>
      </c>
      <c r="BA18" s="82">
        <f t="shared" si="9"/>
        <v>0</v>
      </c>
    </row>
    <row r="19" spans="2:53" x14ac:dyDescent="0.25">
      <c r="B19" s="3" t="str">
        <f>CONCATENATE(Техничка!B20,Техничка!C20,Техничка!D20)</f>
        <v>16.01.2023</v>
      </c>
      <c r="C19" s="82" t="str">
        <f>IF(SUMIFS(cb_curr!$E:$E,cb_curr!$A:$A,B19,cb_curr!$B:$B,"USD")=0,"-",SUMIFS(cb_curr!$E:$E,cb_curr!$A:$A,B19,cb_curr!$B:$B,"USD"))</f>
        <v>-</v>
      </c>
      <c r="D19" s="165"/>
      <c r="E19" s="3" t="str">
        <f>CONCATENATE(Техничка!O20,Техничка!P20,Техничка!Q20)</f>
        <v>16.02.2023</v>
      </c>
      <c r="F19" s="82" t="str">
        <f>IF(SUMIFS(cb_curr!$E:$E,cb_curr!$A:$A,E19,cb_curr!$B:$B,"USD")=0,"-",SUMIFS(cb_curr!$E:$E,cb_curr!$A:$A,E19,cb_curr!$B:$B,"USD"))</f>
        <v>-</v>
      </c>
      <c r="G19" s="165"/>
      <c r="H19" s="3" t="str">
        <f>CONCATENATE(Техничка!S20,Техничка!T20,Техничка!U20)</f>
        <v>16.03.2023</v>
      </c>
      <c r="I19" s="82" t="str">
        <f>IF(SUMIFS(cb_curr!$E:$E,cb_curr!$A:$A,H19,cb_curr!$B:$B,"USD")=0,"-",SUMIFS(cb_curr!$E:$E,cb_curr!$A:$A,H19,cb_curr!$B:$B,"USD"))</f>
        <v>-</v>
      </c>
      <c r="J19" s="165"/>
      <c r="K19" s="3" t="str">
        <f>CONCATENATE(Техничка!W20,Техничка!X20,Техничка!Y20)</f>
        <v>16.04.2023</v>
      </c>
      <c r="L19" s="82" t="str">
        <f>IF(SUMIFS(cb_curr!$E:$E,cb_curr!$A:$A,K19,cb_curr!$B:$B,"USD")=0,"-",SUMIFS(cb_curr!$E:$E,cb_curr!$A:$A,K19,cb_curr!$B:$B,"USD"))</f>
        <v>-</v>
      </c>
      <c r="M19" s="165"/>
      <c r="N19" s="3" t="str">
        <f>CONCATENATE(Техничка!AA20,Техничка!AB20,Техничка!AC20)</f>
        <v>16.05.2023</v>
      </c>
      <c r="O19" s="82" t="str">
        <f>IF(SUMIFS(cb_curr!$E:$E,cb_curr!$A:$A,N19,cb_curr!$B:$B,"USD")=0,"-",SUMIFS(cb_curr!$E:$E,cb_curr!$A:$A,N19,cb_curr!$B:$B,"USD"))</f>
        <v>-</v>
      </c>
      <c r="P19" s="165"/>
      <c r="Q19" s="3" t="str">
        <f>CONCATENATE(Техничка!AE20,Техничка!AF20,Техничка!AG20)</f>
        <v>16.06.2023</v>
      </c>
      <c r="R19" s="82" t="str">
        <f>IF(SUMIFS(cb_curr!$E:$E,cb_curr!$A:$A,Q19,cb_curr!$B:$B,"USD")=0,"-",SUMIFS(cb_curr!$E:$E,cb_curr!$A:$A,Q19,cb_curr!$B:$B,"USD"))</f>
        <v>-</v>
      </c>
      <c r="S19" s="165"/>
      <c r="T19" s="3" t="str">
        <f>CONCATENATE(Техничка!AI20,Техничка!AJ20,Техничка!AK20)</f>
        <v>16.07.2023</v>
      </c>
      <c r="U19" s="82" t="str">
        <f>IF(SUMIFS(cb_curr!$E:$E,cb_curr!$A:$A,T19,cb_curr!$B:$B,"USD")=0,"-",SUMIFS(cb_curr!$E:$E,cb_curr!$A:$A,T19,cb_curr!$B:$B,"USD"))</f>
        <v>-</v>
      </c>
      <c r="W19" s="3" t="str">
        <f>CONCATENATE(Техничка!AQ20,Техничка!AR20,Техничка!AS20)</f>
        <v>16.08.2023</v>
      </c>
      <c r="X19" s="82" t="str">
        <f>IF(SUMIFS(cb_curr!$E:$E,cb_curr!$A:$A,W19,cb_curr!$B:$B,"USD")=0,"-",SUMIFS(cb_curr!$E:$E,cb_curr!$A:$A,W19,cb_curr!$B:$B,"USD"))</f>
        <v>-</v>
      </c>
      <c r="Y19" s="165"/>
      <c r="Z19" s="3" t="str">
        <f>CONCATENATE(Техничка!AU20,Техничка!AV20,Техничка!AW20)</f>
        <v>16.09.2023</v>
      </c>
      <c r="AA19" s="82" t="str">
        <f>IF(SUMIFS(cb_curr!$E:$E,cb_curr!$A:$A,Z19,cb_curr!$B:$B,"USD")=0,"-",SUMIFS(cb_curr!$E:$E,cb_curr!$A:$A,Z19,cb_curr!$B:$B,"USD"))</f>
        <v>-</v>
      </c>
      <c r="AB19" s="165"/>
      <c r="AC19" s="3" t="str">
        <f>CONCATENATE(Техничка!AY20,Техничка!AZ20,Техничка!BA20)</f>
        <v>16.10.2023</v>
      </c>
      <c r="AD19" s="82" t="str">
        <f>IF(SUMIFS(cb_curr!$E:$E,cb_curr!$A:$A,AC19,cb_curr!$B:$B,"USD")=0,"-",SUMIFS(cb_curr!$E:$E,cb_curr!$A:$A,AC19,cb_curr!$B:$B,"USD"))</f>
        <v>-</v>
      </c>
      <c r="AE19" s="165"/>
      <c r="AF19" s="3" t="str">
        <f>CONCATENATE(Техничка!BC20,Техничка!BD20,Техничка!BE20)</f>
        <v>16.11.2023</v>
      </c>
      <c r="AG19" s="82" t="str">
        <f>IF(SUMIFS(cb_curr!$E:$E,cb_curr!$A:$A,AF19,cb_curr!$B:$B,"USD")=0,"-",SUMIFS(cb_curr!$E:$E,cb_curr!$A:$A,AF19,cb_curr!$B:$B,"USD"))</f>
        <v>-</v>
      </c>
      <c r="AH19" s="165"/>
      <c r="AI19" s="3" t="str">
        <f>CONCATENATE(Техничка!BG20,Техничка!BH20,Техничка!BI20)</f>
        <v>16.12.2023</v>
      </c>
      <c r="AJ19" s="82" t="str">
        <f>IF(SUMIFS(cb_curr!$E:$E,cb_curr!$A:$A,AI19,cb_curr!$B:$B,"USD")=0,"-",SUMIFS(cb_curr!$E:$E,cb_curr!$A:$A,AI19,cb_curr!$B:$B,"USD"))</f>
        <v>-</v>
      </c>
      <c r="AK19" s="165"/>
      <c r="AL19" s="165"/>
      <c r="AN19" s="153" t="str">
        <f t="shared" si="3"/>
        <v>16.05.2023</v>
      </c>
      <c r="AO19" s="82">
        <f t="shared" si="4"/>
        <v>0</v>
      </c>
      <c r="AQ19" s="153" t="str">
        <f t="shared" si="5"/>
        <v>16.06.2023</v>
      </c>
      <c r="AR19" s="82">
        <f t="shared" si="6"/>
        <v>0</v>
      </c>
      <c r="AT19" s="3" t="str">
        <f t="shared" si="0"/>
        <v>16.10.2023</v>
      </c>
      <c r="AU19" s="82">
        <f t="shared" si="7"/>
        <v>0</v>
      </c>
      <c r="AW19" s="3" t="str">
        <f t="shared" si="1"/>
        <v>16.11.2023</v>
      </c>
      <c r="AX19" s="82">
        <f t="shared" si="8"/>
        <v>0</v>
      </c>
      <c r="AZ19" s="3" t="str">
        <f t="shared" si="2"/>
        <v>16.12.2023</v>
      </c>
      <c r="BA19" s="82">
        <f t="shared" si="9"/>
        <v>0</v>
      </c>
    </row>
    <row r="20" spans="2:53" x14ac:dyDescent="0.25">
      <c r="B20" s="3" t="str">
        <f>CONCATENATE(Техничка!B21,Техничка!C21,Техничка!D21)</f>
        <v>17.01.2023</v>
      </c>
      <c r="C20" s="82" t="str">
        <f>IF(SUMIFS(cb_curr!$E:$E,cb_curr!$A:$A,B20,cb_curr!$B:$B,"USD")=0,"-",SUMIFS(cb_curr!$E:$E,cb_curr!$A:$A,B20,cb_curr!$B:$B,"USD"))</f>
        <v>-</v>
      </c>
      <c r="D20" s="165"/>
      <c r="E20" s="3" t="str">
        <f>CONCATENATE(Техничка!O21,Техничка!P21,Техничка!Q21)</f>
        <v>17.02.2023</v>
      </c>
      <c r="F20" s="82" t="str">
        <f>IF(SUMIFS(cb_curr!$E:$E,cb_curr!$A:$A,E20,cb_curr!$B:$B,"USD")=0,"-",SUMIFS(cb_curr!$E:$E,cb_curr!$A:$A,E20,cb_curr!$B:$B,"USD"))</f>
        <v>-</v>
      </c>
      <c r="G20" s="165"/>
      <c r="H20" s="3" t="str">
        <f>CONCATENATE(Техничка!S21,Техничка!T21,Техничка!U21)</f>
        <v>17.03.2023</v>
      </c>
      <c r="I20" s="82" t="str">
        <f>IF(SUMIFS(cb_curr!$E:$E,cb_curr!$A:$A,H20,cb_curr!$B:$B,"USD")=0,"-",SUMIFS(cb_curr!$E:$E,cb_curr!$A:$A,H20,cb_curr!$B:$B,"USD"))</f>
        <v>-</v>
      </c>
      <c r="J20" s="165"/>
      <c r="K20" s="3" t="str">
        <f>CONCATENATE(Техничка!W21,Техничка!X21,Техничка!Y21)</f>
        <v>17.04.2023</v>
      </c>
      <c r="L20" s="82" t="str">
        <f>IF(SUMIFS(cb_curr!$E:$E,cb_curr!$A:$A,K20,cb_curr!$B:$B,"USD")=0,"-",SUMIFS(cb_curr!$E:$E,cb_curr!$A:$A,K20,cb_curr!$B:$B,"USD"))</f>
        <v>-</v>
      </c>
      <c r="M20" s="165"/>
      <c r="N20" s="3" t="str">
        <f>CONCATENATE(Техничка!AA21,Техничка!AB21,Техничка!AC21)</f>
        <v>17.05.2023</v>
      </c>
      <c r="O20" s="82" t="str">
        <f>IF(SUMIFS(cb_curr!$E:$E,cb_curr!$A:$A,N20,cb_curr!$B:$B,"USD")=0,"-",SUMIFS(cb_curr!$E:$E,cb_curr!$A:$A,N20,cb_curr!$B:$B,"USD"))</f>
        <v>-</v>
      </c>
      <c r="P20" s="165"/>
      <c r="Q20" s="3" t="str">
        <f>CONCATENATE(Техничка!AE21,Техничка!AF21,Техничка!AG21)</f>
        <v>17.06.2023</v>
      </c>
      <c r="R20" s="82" t="str">
        <f>IF(SUMIFS(cb_curr!$E:$E,cb_curr!$A:$A,Q20,cb_curr!$B:$B,"USD")=0,"-",SUMIFS(cb_curr!$E:$E,cb_curr!$A:$A,Q20,cb_curr!$B:$B,"USD"))</f>
        <v>-</v>
      </c>
      <c r="S20" s="165"/>
      <c r="T20" s="3" t="str">
        <f>CONCATENATE(Техничка!AI21,Техничка!AJ21,Техничка!AK21)</f>
        <v>17.07.2023</v>
      </c>
      <c r="U20" s="82" t="str">
        <f>IF(SUMIFS(cb_curr!$E:$E,cb_curr!$A:$A,T20,cb_curr!$B:$B,"USD")=0,"-",SUMIFS(cb_curr!$E:$E,cb_curr!$A:$A,T20,cb_curr!$B:$B,"USD"))</f>
        <v>-</v>
      </c>
      <c r="W20" s="3" t="str">
        <f>CONCATENATE(Техничка!AQ21,Техничка!AR21,Техничка!AS21)</f>
        <v>17.08.2023</v>
      </c>
      <c r="X20" s="82" t="str">
        <f>IF(SUMIFS(cb_curr!$E:$E,cb_curr!$A:$A,W20,cb_curr!$B:$B,"USD")=0,"-",SUMIFS(cb_curr!$E:$E,cb_curr!$A:$A,W20,cb_curr!$B:$B,"USD"))</f>
        <v>-</v>
      </c>
      <c r="Y20" s="165"/>
      <c r="Z20" s="3" t="str">
        <f>CONCATENATE(Техничка!AU21,Техничка!AV21,Техничка!AW21)</f>
        <v>17.09.2023</v>
      </c>
      <c r="AA20" s="82" t="str">
        <f>IF(SUMIFS(cb_curr!$E:$E,cb_curr!$A:$A,Z20,cb_curr!$B:$B,"USD")=0,"-",SUMIFS(cb_curr!$E:$E,cb_curr!$A:$A,Z20,cb_curr!$B:$B,"USD"))</f>
        <v>-</v>
      </c>
      <c r="AB20" s="165"/>
      <c r="AC20" s="3" t="str">
        <f>CONCATENATE(Техничка!AY21,Техничка!AZ21,Техничка!BA21)</f>
        <v>17.10.2023</v>
      </c>
      <c r="AD20" s="82" t="str">
        <f>IF(SUMIFS(cb_curr!$E:$E,cb_curr!$A:$A,AC20,cb_curr!$B:$B,"USD")=0,"-",SUMIFS(cb_curr!$E:$E,cb_curr!$A:$A,AC20,cb_curr!$B:$B,"USD"))</f>
        <v>-</v>
      </c>
      <c r="AE20" s="165"/>
      <c r="AF20" s="3" t="str">
        <f>CONCATENATE(Техничка!BC21,Техничка!BD21,Техничка!BE21)</f>
        <v>17.11.2023</v>
      </c>
      <c r="AG20" s="82" t="str">
        <f>IF(SUMIFS(cb_curr!$E:$E,cb_curr!$A:$A,AF20,cb_curr!$B:$B,"USD")=0,"-",SUMIFS(cb_curr!$E:$E,cb_curr!$A:$A,AF20,cb_curr!$B:$B,"USD"))</f>
        <v>-</v>
      </c>
      <c r="AH20" s="165"/>
      <c r="AI20" s="3" t="str">
        <f>CONCATENATE(Техничка!BG21,Техничка!BH21,Техничка!BI21)</f>
        <v>17.12.2023</v>
      </c>
      <c r="AJ20" s="82" t="str">
        <f>IF(SUMIFS(cb_curr!$E:$E,cb_curr!$A:$A,AI20,cb_curr!$B:$B,"USD")=0,"-",SUMIFS(cb_curr!$E:$E,cb_curr!$A:$A,AI20,cb_curr!$B:$B,"USD"))</f>
        <v>-</v>
      </c>
      <c r="AK20" s="165"/>
      <c r="AL20" s="165"/>
      <c r="AN20" s="153" t="str">
        <f t="shared" si="3"/>
        <v>17.05.2023</v>
      </c>
      <c r="AO20" s="82">
        <f t="shared" si="4"/>
        <v>0</v>
      </c>
      <c r="AQ20" s="153" t="str">
        <f t="shared" si="5"/>
        <v>17.06.2023</v>
      </c>
      <c r="AR20" s="82">
        <f t="shared" si="6"/>
        <v>0</v>
      </c>
      <c r="AT20" s="3" t="str">
        <f t="shared" si="0"/>
        <v>17.10.2023</v>
      </c>
      <c r="AU20" s="82">
        <f t="shared" si="7"/>
        <v>0</v>
      </c>
      <c r="AW20" s="3" t="str">
        <f t="shared" si="1"/>
        <v>17.11.2023</v>
      </c>
      <c r="AX20" s="82">
        <f t="shared" si="8"/>
        <v>0</v>
      </c>
      <c r="AZ20" s="3" t="str">
        <f t="shared" si="2"/>
        <v>17.12.2023</v>
      </c>
      <c r="BA20" s="82">
        <f t="shared" si="9"/>
        <v>0</v>
      </c>
    </row>
    <row r="21" spans="2:53" x14ac:dyDescent="0.25">
      <c r="B21" s="3" t="str">
        <f>CONCATENATE(Техничка!B22,Техничка!C22,Техничка!D22)</f>
        <v>18.01.2023</v>
      </c>
      <c r="C21" s="82" t="str">
        <f>IF(SUMIFS(cb_curr!$E:$E,cb_curr!$A:$A,B21,cb_curr!$B:$B,"USD")=0,"-",SUMIFS(cb_curr!$E:$E,cb_curr!$A:$A,B21,cb_curr!$B:$B,"USD"))</f>
        <v>-</v>
      </c>
      <c r="D21" s="165"/>
      <c r="E21" s="3" t="str">
        <f>CONCATENATE(Техничка!O22,Техничка!P22,Техничка!Q22)</f>
        <v>18.02.2023</v>
      </c>
      <c r="F21" s="82" t="str">
        <f>IF(SUMIFS(cb_curr!$E:$E,cb_curr!$A:$A,E21,cb_curr!$B:$B,"USD")=0,"-",SUMIFS(cb_curr!$E:$E,cb_curr!$A:$A,E21,cb_curr!$B:$B,"USD"))</f>
        <v>-</v>
      </c>
      <c r="G21" s="165"/>
      <c r="H21" s="3" t="str">
        <f>CONCATENATE(Техничка!S22,Техничка!T22,Техничка!U22)</f>
        <v>18.03.2023</v>
      </c>
      <c r="I21" s="82" t="str">
        <f>IF(SUMIFS(cb_curr!$E:$E,cb_curr!$A:$A,H21,cb_curr!$B:$B,"USD")=0,"-",SUMIFS(cb_curr!$E:$E,cb_curr!$A:$A,H21,cb_curr!$B:$B,"USD"))</f>
        <v>-</v>
      </c>
      <c r="J21" s="165"/>
      <c r="K21" s="3" t="str">
        <f>CONCATENATE(Техничка!W22,Техничка!X22,Техничка!Y22)</f>
        <v>18.04.2023</v>
      </c>
      <c r="L21" s="82" t="str">
        <f>IF(SUMIFS(cb_curr!$E:$E,cb_curr!$A:$A,K21,cb_curr!$B:$B,"USD")=0,"-",SUMIFS(cb_curr!$E:$E,cb_curr!$A:$A,K21,cb_curr!$B:$B,"USD"))</f>
        <v>-</v>
      </c>
      <c r="M21" s="165"/>
      <c r="N21" s="3" t="str">
        <f>CONCATENATE(Техничка!AA22,Техничка!AB22,Техничка!AC22)</f>
        <v>18.05.2023</v>
      </c>
      <c r="O21" s="82" t="str">
        <f>IF(SUMIFS(cb_curr!$E:$E,cb_curr!$A:$A,N21,cb_curr!$B:$B,"USD")=0,"-",SUMIFS(cb_curr!$E:$E,cb_curr!$A:$A,N21,cb_curr!$B:$B,"USD"))</f>
        <v>-</v>
      </c>
      <c r="P21" s="165"/>
      <c r="Q21" s="3" t="str">
        <f>CONCATENATE(Техничка!AE22,Техничка!AF22,Техничка!AG22)</f>
        <v>18.06.2023</v>
      </c>
      <c r="R21" s="82" t="str">
        <f>IF(SUMIFS(cb_curr!$E:$E,cb_curr!$A:$A,Q21,cb_curr!$B:$B,"USD")=0,"-",SUMIFS(cb_curr!$E:$E,cb_curr!$A:$A,Q21,cb_curr!$B:$B,"USD"))</f>
        <v>-</v>
      </c>
      <c r="S21" s="165"/>
      <c r="T21" s="3" t="str">
        <f>CONCATENATE(Техничка!AI22,Техничка!AJ22,Техничка!AK22)</f>
        <v>18.07.2023</v>
      </c>
      <c r="U21" s="82" t="str">
        <f>IF(SUMIFS(cb_curr!$E:$E,cb_curr!$A:$A,T21,cb_curr!$B:$B,"USD")=0,"-",SUMIFS(cb_curr!$E:$E,cb_curr!$A:$A,T21,cb_curr!$B:$B,"USD"))</f>
        <v>-</v>
      </c>
      <c r="W21" s="3" t="str">
        <f>CONCATENATE(Техничка!AQ22,Техничка!AR22,Техничка!AS22)</f>
        <v>18.08.2023</v>
      </c>
      <c r="X21" s="82" t="str">
        <f>IF(SUMIFS(cb_curr!$E:$E,cb_curr!$A:$A,W21,cb_curr!$B:$B,"USD")=0,"-",SUMIFS(cb_curr!$E:$E,cb_curr!$A:$A,W21,cb_curr!$B:$B,"USD"))</f>
        <v>-</v>
      </c>
      <c r="Y21" s="165"/>
      <c r="Z21" s="3" t="str">
        <f>CONCATENATE(Техничка!AU22,Техничка!AV22,Техничка!AW22)</f>
        <v>18.09.2023</v>
      </c>
      <c r="AA21" s="82" t="str">
        <f>IF(SUMIFS(cb_curr!$E:$E,cb_curr!$A:$A,Z21,cb_curr!$B:$B,"USD")=0,"-",SUMIFS(cb_curr!$E:$E,cb_curr!$A:$A,Z21,cb_curr!$B:$B,"USD"))</f>
        <v>-</v>
      </c>
      <c r="AB21" s="165"/>
      <c r="AC21" s="3" t="str">
        <f>CONCATENATE(Техничка!AY22,Техничка!AZ22,Техничка!BA22)</f>
        <v>18.10.2023</v>
      </c>
      <c r="AD21" s="82" t="str">
        <f>IF(SUMIFS(cb_curr!$E:$E,cb_curr!$A:$A,AC21,cb_curr!$B:$B,"USD")=0,"-",SUMIFS(cb_curr!$E:$E,cb_curr!$A:$A,AC21,cb_curr!$B:$B,"USD"))</f>
        <v>-</v>
      </c>
      <c r="AE21" s="165"/>
      <c r="AF21" s="3" t="str">
        <f>CONCATENATE(Техничка!BC22,Техничка!BD22,Техничка!BE22)</f>
        <v>18.11.2023</v>
      </c>
      <c r="AG21" s="82" t="str">
        <f>IF(SUMIFS(cb_curr!$E:$E,cb_curr!$A:$A,AF21,cb_curr!$B:$B,"USD")=0,"-",SUMIFS(cb_curr!$E:$E,cb_curr!$A:$A,AF21,cb_curr!$B:$B,"USD"))</f>
        <v>-</v>
      </c>
      <c r="AH21" s="165"/>
      <c r="AI21" s="3" t="str">
        <f>CONCATENATE(Техничка!BG22,Техничка!BH22,Техничка!BI22)</f>
        <v>18.12.2023</v>
      </c>
      <c r="AJ21" s="82" t="str">
        <f>IF(SUMIFS(cb_curr!$E:$E,cb_curr!$A:$A,AI21,cb_curr!$B:$B,"USD")=0,"-",SUMIFS(cb_curr!$E:$E,cb_curr!$A:$A,AI21,cb_curr!$B:$B,"USD"))</f>
        <v>-</v>
      </c>
      <c r="AK21" s="165"/>
      <c r="AL21" s="165"/>
      <c r="AN21" s="153" t="str">
        <f t="shared" si="3"/>
        <v>18.05.2023</v>
      </c>
      <c r="AO21" s="82">
        <f t="shared" si="4"/>
        <v>0</v>
      </c>
      <c r="AQ21" s="153" t="str">
        <f t="shared" si="5"/>
        <v>18.06.2023</v>
      </c>
      <c r="AR21" s="82">
        <f t="shared" si="6"/>
        <v>0</v>
      </c>
      <c r="AT21" s="3" t="str">
        <f t="shared" si="0"/>
        <v>18.10.2023</v>
      </c>
      <c r="AU21" s="82">
        <f t="shared" si="7"/>
        <v>0</v>
      </c>
      <c r="AW21" s="3" t="str">
        <f t="shared" si="1"/>
        <v>18.11.2023</v>
      </c>
      <c r="AX21" s="82">
        <f t="shared" si="8"/>
        <v>0</v>
      </c>
      <c r="AZ21" s="3" t="str">
        <f t="shared" si="2"/>
        <v>18.12.2023</v>
      </c>
      <c r="BA21" s="82">
        <f t="shared" si="9"/>
        <v>0</v>
      </c>
    </row>
    <row r="22" spans="2:53" x14ac:dyDescent="0.25">
      <c r="B22" s="3" t="str">
        <f>CONCATENATE(Техничка!B23,Техничка!C23,Техничка!D23)</f>
        <v>19.01.2023</v>
      </c>
      <c r="C22" s="82" t="str">
        <f>IF(SUMIFS(cb_curr!$E:$E,cb_curr!$A:$A,B22,cb_curr!$B:$B,"USD")=0,"-",SUMIFS(cb_curr!$E:$E,cb_curr!$A:$A,B22,cb_curr!$B:$B,"USD"))</f>
        <v>-</v>
      </c>
      <c r="D22" s="165"/>
      <c r="E22" s="3" t="str">
        <f>CONCATENATE(Техничка!O23,Техничка!P23,Техничка!Q23)</f>
        <v>19.02.2023</v>
      </c>
      <c r="F22" s="82" t="str">
        <f>IF(SUMIFS(cb_curr!$E:$E,cb_curr!$A:$A,E22,cb_curr!$B:$B,"USD")=0,"-",SUMIFS(cb_curr!$E:$E,cb_curr!$A:$A,E22,cb_curr!$B:$B,"USD"))</f>
        <v>-</v>
      </c>
      <c r="G22" s="165"/>
      <c r="H22" s="3" t="str">
        <f>CONCATENATE(Техничка!S23,Техничка!T23,Техничка!U23)</f>
        <v>19.03.2023</v>
      </c>
      <c r="I22" s="82" t="str">
        <f>IF(SUMIFS(cb_curr!$E:$E,cb_curr!$A:$A,H22,cb_curr!$B:$B,"USD")=0,"-",SUMIFS(cb_curr!$E:$E,cb_curr!$A:$A,H22,cb_curr!$B:$B,"USD"))</f>
        <v>-</v>
      </c>
      <c r="J22" s="165"/>
      <c r="K22" s="3" t="str">
        <f>CONCATENATE(Техничка!W23,Техничка!X23,Техничка!Y23)</f>
        <v>19.04.2023</v>
      </c>
      <c r="L22" s="82" t="str">
        <f>IF(SUMIFS(cb_curr!$E:$E,cb_curr!$A:$A,K22,cb_curr!$B:$B,"USD")=0,"-",SUMIFS(cb_curr!$E:$E,cb_curr!$A:$A,K22,cb_curr!$B:$B,"USD"))</f>
        <v>-</v>
      </c>
      <c r="M22" s="165"/>
      <c r="N22" s="3" t="str">
        <f>CONCATENATE(Техничка!AA23,Техничка!AB23,Техничка!AC23)</f>
        <v>19.05.2023</v>
      </c>
      <c r="O22" s="82" t="str">
        <f>IF(SUMIFS(cb_curr!$E:$E,cb_curr!$A:$A,N22,cb_curr!$B:$B,"USD")=0,"-",SUMIFS(cb_curr!$E:$E,cb_curr!$A:$A,N22,cb_curr!$B:$B,"USD"))</f>
        <v>-</v>
      </c>
      <c r="P22" s="165"/>
      <c r="Q22" s="3" t="str">
        <f>CONCATENATE(Техничка!AE23,Техничка!AF23,Техничка!AG23)</f>
        <v>19.06.2023</v>
      </c>
      <c r="R22" s="82" t="str">
        <f>IF(SUMIFS(cb_curr!$E:$E,cb_curr!$A:$A,Q22,cb_curr!$B:$B,"USD")=0,"-",SUMIFS(cb_curr!$E:$E,cb_curr!$A:$A,Q22,cb_curr!$B:$B,"USD"))</f>
        <v>-</v>
      </c>
      <c r="S22" s="165"/>
      <c r="T22" s="3" t="str">
        <f>CONCATENATE(Техничка!AI23,Техничка!AJ23,Техничка!AK23)</f>
        <v>19.07.2023</v>
      </c>
      <c r="U22" s="82" t="str">
        <f>IF(SUMIFS(cb_curr!$E:$E,cb_curr!$A:$A,T22,cb_curr!$B:$B,"USD")=0,"-",SUMIFS(cb_curr!$E:$E,cb_curr!$A:$A,T22,cb_curr!$B:$B,"USD"))</f>
        <v>-</v>
      </c>
      <c r="W22" s="3" t="str">
        <f>CONCATENATE(Техничка!AQ23,Техничка!AR23,Техничка!AS23)</f>
        <v>19.08.2023</v>
      </c>
      <c r="X22" s="82" t="str">
        <f>IF(SUMIFS(cb_curr!$E:$E,cb_curr!$A:$A,W22,cb_curr!$B:$B,"USD")=0,"-",SUMIFS(cb_curr!$E:$E,cb_curr!$A:$A,W22,cb_curr!$B:$B,"USD"))</f>
        <v>-</v>
      </c>
      <c r="Y22" s="165"/>
      <c r="Z22" s="3" t="str">
        <f>CONCATENATE(Техничка!AU23,Техничка!AV23,Техничка!AW23)</f>
        <v>19.09.2023</v>
      </c>
      <c r="AA22" s="82" t="str">
        <f>IF(SUMIFS(cb_curr!$E:$E,cb_curr!$A:$A,Z22,cb_curr!$B:$B,"USD")=0,"-",SUMIFS(cb_curr!$E:$E,cb_curr!$A:$A,Z22,cb_curr!$B:$B,"USD"))</f>
        <v>-</v>
      </c>
      <c r="AB22" s="165"/>
      <c r="AC22" s="3" t="str">
        <f>CONCATENATE(Техничка!AY23,Техничка!AZ23,Техничка!BA23)</f>
        <v>19.10.2023</v>
      </c>
      <c r="AD22" s="82" t="str">
        <f>IF(SUMIFS(cb_curr!$E:$E,cb_curr!$A:$A,AC22,cb_curr!$B:$B,"USD")=0,"-",SUMIFS(cb_curr!$E:$E,cb_curr!$A:$A,AC22,cb_curr!$B:$B,"USD"))</f>
        <v>-</v>
      </c>
      <c r="AE22" s="165"/>
      <c r="AF22" s="3" t="str">
        <f>CONCATENATE(Техничка!BC23,Техничка!BD23,Техничка!BE23)</f>
        <v>19.11.2023</v>
      </c>
      <c r="AG22" s="82" t="str">
        <f>IF(SUMIFS(cb_curr!$E:$E,cb_curr!$A:$A,AF22,cb_curr!$B:$B,"USD")=0,"-",SUMIFS(cb_curr!$E:$E,cb_curr!$A:$A,AF22,cb_curr!$B:$B,"USD"))</f>
        <v>-</v>
      </c>
      <c r="AH22" s="165"/>
      <c r="AI22" s="3" t="str">
        <f>CONCATENATE(Техничка!BG23,Техничка!BH23,Техничка!BI23)</f>
        <v>19.12.2023</v>
      </c>
      <c r="AJ22" s="82" t="str">
        <f>IF(SUMIFS(cb_curr!$E:$E,cb_curr!$A:$A,AI22,cb_curr!$B:$B,"USD")=0,"-",SUMIFS(cb_curr!$E:$E,cb_curr!$A:$A,AI22,cb_curr!$B:$B,"USD"))</f>
        <v>-</v>
      </c>
      <c r="AK22" s="165"/>
      <c r="AL22" s="165"/>
      <c r="AN22" s="153" t="str">
        <f t="shared" si="3"/>
        <v>19.05.2023</v>
      </c>
      <c r="AO22" s="82">
        <f t="shared" si="4"/>
        <v>0</v>
      </c>
      <c r="AQ22" s="153" t="str">
        <f t="shared" si="5"/>
        <v>19.06.2023</v>
      </c>
      <c r="AR22" s="82">
        <f t="shared" si="6"/>
        <v>0</v>
      </c>
      <c r="AT22" s="3" t="str">
        <f t="shared" si="0"/>
        <v>19.10.2023</v>
      </c>
      <c r="AU22" s="82">
        <f t="shared" si="7"/>
        <v>0</v>
      </c>
      <c r="AW22" s="3" t="str">
        <f t="shared" si="1"/>
        <v>19.11.2023</v>
      </c>
      <c r="AX22" s="82">
        <f t="shared" si="8"/>
        <v>0</v>
      </c>
      <c r="AZ22" s="3" t="str">
        <f t="shared" si="2"/>
        <v>19.12.2023</v>
      </c>
      <c r="BA22" s="82">
        <f t="shared" si="9"/>
        <v>0</v>
      </c>
    </row>
    <row r="23" spans="2:53" x14ac:dyDescent="0.25">
      <c r="B23" s="3" t="str">
        <f>CONCATENATE(Техничка!B24,Техничка!C24,Техничка!D24)</f>
        <v>20.01.2023</v>
      </c>
      <c r="C23" s="82" t="str">
        <f>IF(SUMIFS(cb_curr!$E:$E,cb_curr!$A:$A,B23,cb_curr!$B:$B,"USD")=0,"-",SUMIFS(cb_curr!$E:$E,cb_curr!$A:$A,B23,cb_curr!$B:$B,"USD"))</f>
        <v>-</v>
      </c>
      <c r="D23" s="165"/>
      <c r="E23" s="3" t="str">
        <f>CONCATENATE(Техничка!O24,Техничка!P24,Техничка!Q24)</f>
        <v>20.02.2023</v>
      </c>
      <c r="F23" s="82" t="str">
        <f>IF(SUMIFS(cb_curr!$E:$E,cb_curr!$A:$A,E23,cb_curr!$B:$B,"USD")=0,"-",SUMIFS(cb_curr!$E:$E,cb_curr!$A:$A,E23,cb_curr!$B:$B,"USD"))</f>
        <v>-</v>
      </c>
      <c r="G23" s="165"/>
      <c r="H23" s="3" t="str">
        <f>CONCATENATE(Техничка!S24,Техничка!T24,Техничка!U24)</f>
        <v>20.03.2023</v>
      </c>
      <c r="I23" s="82" t="str">
        <f>IF(SUMIFS(cb_curr!$E:$E,cb_curr!$A:$A,H23,cb_curr!$B:$B,"USD")=0,"-",SUMIFS(cb_curr!$E:$E,cb_curr!$A:$A,H23,cb_curr!$B:$B,"USD"))</f>
        <v>-</v>
      </c>
      <c r="J23" s="165"/>
      <c r="K23" s="3" t="str">
        <f>CONCATENATE(Техничка!W24,Техничка!X24,Техничка!Y24)</f>
        <v>20.04.2023</v>
      </c>
      <c r="L23" s="82" t="str">
        <f>IF(SUMIFS(cb_curr!$E:$E,cb_curr!$A:$A,K23,cb_curr!$B:$B,"USD")=0,"-",SUMIFS(cb_curr!$E:$E,cb_curr!$A:$A,K23,cb_curr!$B:$B,"USD"))</f>
        <v>-</v>
      </c>
      <c r="M23" s="165"/>
      <c r="N23" s="3" t="str">
        <f>CONCATENATE(Техничка!AA24,Техничка!AB24,Техничка!AC24)</f>
        <v>20.05.2023</v>
      </c>
      <c r="O23" s="82" t="str">
        <f>IF(SUMIFS(cb_curr!$E:$E,cb_curr!$A:$A,N23,cb_curr!$B:$B,"USD")=0,"-",SUMIFS(cb_curr!$E:$E,cb_curr!$A:$A,N23,cb_curr!$B:$B,"USD"))</f>
        <v>-</v>
      </c>
      <c r="P23" s="165"/>
      <c r="Q23" s="3" t="str">
        <f>CONCATENATE(Техничка!AE24,Техничка!AF24,Техничка!AG24)</f>
        <v>20.06.2023</v>
      </c>
      <c r="R23" s="82" t="str">
        <f>IF(SUMIFS(cb_curr!$E:$E,cb_curr!$A:$A,Q23,cb_curr!$B:$B,"USD")=0,"-",SUMIFS(cb_curr!$E:$E,cb_curr!$A:$A,Q23,cb_curr!$B:$B,"USD"))</f>
        <v>-</v>
      </c>
      <c r="S23" s="165"/>
      <c r="T23" s="3" t="str">
        <f>CONCATENATE(Техничка!AI24,Техничка!AJ24,Техничка!AK24)</f>
        <v>20.07.2023</v>
      </c>
      <c r="U23" s="82" t="str">
        <f>IF(SUMIFS(cb_curr!$E:$E,cb_curr!$A:$A,T23,cb_curr!$B:$B,"USD")=0,"-",SUMIFS(cb_curr!$E:$E,cb_curr!$A:$A,T23,cb_curr!$B:$B,"USD"))</f>
        <v>-</v>
      </c>
      <c r="W23" s="3" t="str">
        <f>CONCATENATE(Техничка!AQ24,Техничка!AR24,Техничка!AS24)</f>
        <v>20.08.2023</v>
      </c>
      <c r="X23" s="82" t="str">
        <f>IF(SUMIFS(cb_curr!$E:$E,cb_curr!$A:$A,W23,cb_curr!$B:$B,"USD")=0,"-",SUMIFS(cb_curr!$E:$E,cb_curr!$A:$A,W23,cb_curr!$B:$B,"USD"))</f>
        <v>-</v>
      </c>
      <c r="Y23" s="165"/>
      <c r="Z23" s="3" t="str">
        <f>CONCATENATE(Техничка!AU24,Техничка!AV24,Техничка!AW24)</f>
        <v>20.09.2023</v>
      </c>
      <c r="AA23" s="82" t="str">
        <f>IF(SUMIFS(cb_curr!$E:$E,cb_curr!$A:$A,Z23,cb_curr!$B:$B,"USD")=0,"-",SUMIFS(cb_curr!$E:$E,cb_curr!$A:$A,Z23,cb_curr!$B:$B,"USD"))</f>
        <v>-</v>
      </c>
      <c r="AB23" s="165"/>
      <c r="AC23" s="3" t="str">
        <f>CONCATENATE(Техничка!AY24,Техничка!AZ24,Техничка!BA24)</f>
        <v>20.10.2023</v>
      </c>
      <c r="AD23" s="82" t="str">
        <f>IF(SUMIFS(cb_curr!$E:$E,cb_curr!$A:$A,AC23,cb_curr!$B:$B,"USD")=0,"-",SUMIFS(cb_curr!$E:$E,cb_curr!$A:$A,AC23,cb_curr!$B:$B,"USD"))</f>
        <v>-</v>
      </c>
      <c r="AE23" s="165"/>
      <c r="AF23" s="3" t="str">
        <f>CONCATENATE(Техничка!BC24,Техничка!BD24,Техничка!BE24)</f>
        <v>20.11.2023</v>
      </c>
      <c r="AG23" s="82" t="str">
        <f>IF(SUMIFS(cb_curr!$E:$E,cb_curr!$A:$A,AF23,cb_curr!$B:$B,"USD")=0,"-",SUMIFS(cb_curr!$E:$E,cb_curr!$A:$A,AF23,cb_curr!$B:$B,"USD"))</f>
        <v>-</v>
      </c>
      <c r="AH23" s="165"/>
      <c r="AI23" s="3" t="str">
        <f>CONCATENATE(Техничка!BG24,Техничка!BH24,Техничка!BI24)</f>
        <v>20.12.2023</v>
      </c>
      <c r="AJ23" s="82" t="str">
        <f>IF(SUMIFS(cb_curr!$E:$E,cb_curr!$A:$A,AI23,cb_curr!$B:$B,"USD")=0,"-",SUMIFS(cb_curr!$E:$E,cb_curr!$A:$A,AI23,cb_curr!$B:$B,"USD"))</f>
        <v>-</v>
      </c>
      <c r="AK23" s="165"/>
      <c r="AL23" s="165"/>
      <c r="AN23" s="153" t="str">
        <f t="shared" si="3"/>
        <v>20.05.2023</v>
      </c>
      <c r="AO23" s="82">
        <f t="shared" si="4"/>
        <v>0</v>
      </c>
      <c r="AQ23" s="153" t="str">
        <f t="shared" si="5"/>
        <v>20.06.2023</v>
      </c>
      <c r="AR23" s="82">
        <f t="shared" si="6"/>
        <v>0</v>
      </c>
      <c r="AT23" s="3" t="str">
        <f t="shared" si="0"/>
        <v>20.10.2023</v>
      </c>
      <c r="AU23" s="82">
        <f t="shared" si="7"/>
        <v>0</v>
      </c>
      <c r="AW23" s="3" t="str">
        <f t="shared" si="1"/>
        <v>20.11.2023</v>
      </c>
      <c r="AX23" s="82">
        <f t="shared" si="8"/>
        <v>0</v>
      </c>
      <c r="AZ23" s="3" t="str">
        <f t="shared" si="2"/>
        <v>20.12.2023</v>
      </c>
      <c r="BA23" s="82">
        <f t="shared" si="9"/>
        <v>0</v>
      </c>
    </row>
    <row r="24" spans="2:53" x14ac:dyDescent="0.25">
      <c r="B24" s="3" t="str">
        <f>CONCATENATE(Техничка!B25,Техничка!C25,Техничка!D25)</f>
        <v>21.01.2023</v>
      </c>
      <c r="C24" s="82" t="str">
        <f>IF(SUMIFS(cb_curr!$E:$E,cb_curr!$A:$A,B24,cb_curr!$B:$B,"USD")=0,"-",SUMIFS(cb_curr!$E:$E,cb_curr!$A:$A,B24,cb_curr!$B:$B,"USD"))</f>
        <v>-</v>
      </c>
      <c r="D24" s="165"/>
      <c r="E24" s="3" t="str">
        <f>CONCATENATE(Техничка!O25,Техничка!P25,Техничка!Q25)</f>
        <v>21.02.2023</v>
      </c>
      <c r="F24" s="82" t="str">
        <f>IF(SUMIFS(cb_curr!$E:$E,cb_curr!$A:$A,E24,cb_curr!$B:$B,"USD")=0,"-",SUMIFS(cb_curr!$E:$E,cb_curr!$A:$A,E24,cb_curr!$B:$B,"USD"))</f>
        <v>-</v>
      </c>
      <c r="G24" s="165"/>
      <c r="H24" s="3" t="str">
        <f>CONCATENATE(Техничка!S25,Техничка!T25,Техничка!U25)</f>
        <v>21.03.2023</v>
      </c>
      <c r="I24" s="82" t="str">
        <f>IF(SUMIFS(cb_curr!$E:$E,cb_curr!$A:$A,H24,cb_curr!$B:$B,"USD")=0,"-",SUMIFS(cb_curr!$E:$E,cb_curr!$A:$A,H24,cb_curr!$B:$B,"USD"))</f>
        <v>-</v>
      </c>
      <c r="J24" s="165"/>
      <c r="K24" s="3" t="str">
        <f>CONCATENATE(Техничка!W25,Техничка!X25,Техничка!Y25)</f>
        <v>21.04.2023</v>
      </c>
      <c r="L24" s="82" t="str">
        <f>IF(SUMIFS(cb_curr!$E:$E,cb_curr!$A:$A,K24,cb_curr!$B:$B,"USD")=0,"-",SUMIFS(cb_curr!$E:$E,cb_curr!$A:$A,K24,cb_curr!$B:$B,"USD"))</f>
        <v>-</v>
      </c>
      <c r="M24" s="165"/>
      <c r="N24" s="3" t="str">
        <f>CONCATENATE(Техничка!AA25,Техничка!AB25,Техничка!AC25)</f>
        <v>21.05.2023</v>
      </c>
      <c r="O24" s="82" t="str">
        <f>IF(SUMIFS(cb_curr!$E:$E,cb_curr!$A:$A,N24,cb_curr!$B:$B,"USD")=0,"-",SUMIFS(cb_curr!$E:$E,cb_curr!$A:$A,N24,cb_curr!$B:$B,"USD"))</f>
        <v>-</v>
      </c>
      <c r="P24" s="165"/>
      <c r="Q24" s="3" t="str">
        <f>CONCATENATE(Техничка!AE25,Техничка!AF25,Техничка!AG25)</f>
        <v>21.06.2023</v>
      </c>
      <c r="R24" s="82" t="str">
        <f>IF(SUMIFS(cb_curr!$E:$E,cb_curr!$A:$A,Q24,cb_curr!$B:$B,"USD")=0,"-",SUMIFS(cb_curr!$E:$E,cb_curr!$A:$A,Q24,cb_curr!$B:$B,"USD"))</f>
        <v>-</v>
      </c>
      <c r="S24" s="165"/>
      <c r="T24" s="3" t="str">
        <f>CONCATENATE(Техничка!AI25,Техничка!AJ25,Техничка!AK25)</f>
        <v>21.07.2023</v>
      </c>
      <c r="U24" s="82" t="str">
        <f>IF(SUMIFS(cb_curr!$E:$E,cb_curr!$A:$A,T24,cb_curr!$B:$B,"USD")=0,"-",SUMIFS(cb_curr!$E:$E,cb_curr!$A:$A,T24,cb_curr!$B:$B,"USD"))</f>
        <v>-</v>
      </c>
      <c r="W24" s="3" t="str">
        <f>CONCATENATE(Техничка!AQ25,Техничка!AR25,Техничка!AS25)</f>
        <v>21.08.2023</v>
      </c>
      <c r="X24" s="82" t="str">
        <f>IF(SUMIFS(cb_curr!$E:$E,cb_curr!$A:$A,W24,cb_curr!$B:$B,"USD")=0,"-",SUMIFS(cb_curr!$E:$E,cb_curr!$A:$A,W24,cb_curr!$B:$B,"USD"))</f>
        <v>-</v>
      </c>
      <c r="Y24" s="165"/>
      <c r="Z24" s="3" t="str">
        <f>CONCATENATE(Техничка!AU25,Техничка!AV25,Техничка!AW25)</f>
        <v>21.09.2023</v>
      </c>
      <c r="AA24" s="82" t="str">
        <f>IF(SUMIFS(cb_curr!$E:$E,cb_curr!$A:$A,Z24,cb_curr!$B:$B,"USD")=0,"-",SUMIFS(cb_curr!$E:$E,cb_curr!$A:$A,Z24,cb_curr!$B:$B,"USD"))</f>
        <v>-</v>
      </c>
      <c r="AB24" s="165"/>
      <c r="AC24" s="3" t="str">
        <f>CONCATENATE(Техничка!AY25,Техничка!AZ25,Техничка!BA25)</f>
        <v>21.10.2023</v>
      </c>
      <c r="AD24" s="82" t="str">
        <f>IF(SUMIFS(cb_curr!$E:$E,cb_curr!$A:$A,AC24,cb_curr!$B:$B,"USD")=0,"-",SUMIFS(cb_curr!$E:$E,cb_curr!$A:$A,AC24,cb_curr!$B:$B,"USD"))</f>
        <v>-</v>
      </c>
      <c r="AE24" s="165"/>
      <c r="AF24" s="3" t="str">
        <f>CONCATENATE(Техничка!BC25,Техничка!BD25,Техничка!BE25)</f>
        <v>21.11.2023</v>
      </c>
      <c r="AG24" s="82" t="str">
        <f>IF(SUMIFS(cb_curr!$E:$E,cb_curr!$A:$A,AF24,cb_curr!$B:$B,"USD")=0,"-",SUMIFS(cb_curr!$E:$E,cb_curr!$A:$A,AF24,cb_curr!$B:$B,"USD"))</f>
        <v>-</v>
      </c>
      <c r="AH24" s="165"/>
      <c r="AI24" s="3" t="str">
        <f>CONCATENATE(Техничка!BG25,Техничка!BH25,Техничка!BI25)</f>
        <v>21.12.2023</v>
      </c>
      <c r="AJ24" s="82" t="str">
        <f>IF(SUMIFS(cb_curr!$E:$E,cb_curr!$A:$A,AI24,cb_curr!$B:$B,"USD")=0,"-",SUMIFS(cb_curr!$E:$E,cb_curr!$A:$A,AI24,cb_curr!$B:$B,"USD"))</f>
        <v>-</v>
      </c>
      <c r="AK24" s="165"/>
      <c r="AL24" s="165"/>
      <c r="AN24" s="153" t="str">
        <f t="shared" si="3"/>
        <v>21.05.2023</v>
      </c>
      <c r="AO24" s="82">
        <f t="shared" si="4"/>
        <v>0</v>
      </c>
      <c r="AQ24" s="153" t="str">
        <f t="shared" si="5"/>
        <v>21.06.2023</v>
      </c>
      <c r="AR24" s="82">
        <f t="shared" si="6"/>
        <v>0</v>
      </c>
      <c r="AT24" s="3" t="str">
        <f t="shared" si="0"/>
        <v>21.10.2023</v>
      </c>
      <c r="AU24" s="82">
        <f t="shared" si="7"/>
        <v>0</v>
      </c>
      <c r="AW24" s="3" t="str">
        <f t="shared" si="1"/>
        <v>21.11.2023</v>
      </c>
      <c r="AX24" s="82">
        <f t="shared" si="8"/>
        <v>0</v>
      </c>
      <c r="AZ24" s="3" t="str">
        <f t="shared" si="2"/>
        <v>21.12.2023</v>
      </c>
      <c r="BA24" s="82">
        <f t="shared" si="9"/>
        <v>0</v>
      </c>
    </row>
    <row r="25" spans="2:53" x14ac:dyDescent="0.25">
      <c r="B25" s="3" t="str">
        <f>CONCATENATE(Техничка!B26,Техничка!C26,Техничка!D26)</f>
        <v>22.01.2023</v>
      </c>
      <c r="C25" s="82" t="str">
        <f>IF(SUMIFS(cb_curr!$E:$E,cb_curr!$A:$A,B25,cb_curr!$B:$B,"USD")=0,"-",SUMIFS(cb_curr!$E:$E,cb_curr!$A:$A,B25,cb_curr!$B:$B,"USD"))</f>
        <v>-</v>
      </c>
      <c r="D25" s="165"/>
      <c r="E25" s="3" t="str">
        <f>CONCATENATE(Техничка!O26,Техничка!P26,Техничка!Q26)</f>
        <v>22.02.2023</v>
      </c>
      <c r="F25" s="82" t="str">
        <f>IF(SUMIFS(cb_curr!$E:$E,cb_curr!$A:$A,E25,cb_curr!$B:$B,"USD")=0,"-",SUMIFS(cb_curr!$E:$E,cb_curr!$A:$A,E25,cb_curr!$B:$B,"USD"))</f>
        <v>-</v>
      </c>
      <c r="G25" s="165"/>
      <c r="H25" s="3" t="str">
        <f>CONCATENATE(Техничка!S26,Техничка!T26,Техничка!U26)</f>
        <v>22.03.2023</v>
      </c>
      <c r="I25" s="82" t="str">
        <f>IF(SUMIFS(cb_curr!$E:$E,cb_curr!$A:$A,H25,cb_curr!$B:$B,"USD")=0,"-",SUMIFS(cb_curr!$E:$E,cb_curr!$A:$A,H25,cb_curr!$B:$B,"USD"))</f>
        <v>-</v>
      </c>
      <c r="J25" s="165"/>
      <c r="K25" s="3" t="str">
        <f>CONCATENATE(Техничка!W26,Техничка!X26,Техничка!Y26)</f>
        <v>22.04.2023</v>
      </c>
      <c r="L25" s="82" t="str">
        <f>IF(SUMIFS(cb_curr!$E:$E,cb_curr!$A:$A,K25,cb_curr!$B:$B,"USD")=0,"-",SUMIFS(cb_curr!$E:$E,cb_curr!$A:$A,K25,cb_curr!$B:$B,"USD"))</f>
        <v>-</v>
      </c>
      <c r="M25" s="165"/>
      <c r="N25" s="3" t="str">
        <f>CONCATENATE(Техничка!AA26,Техничка!AB26,Техничка!AC26)</f>
        <v>22.05.2023</v>
      </c>
      <c r="O25" s="82" t="str">
        <f>IF(SUMIFS(cb_curr!$E:$E,cb_curr!$A:$A,N25,cb_curr!$B:$B,"USD")=0,"-",SUMIFS(cb_curr!$E:$E,cb_curr!$A:$A,N25,cb_curr!$B:$B,"USD"))</f>
        <v>-</v>
      </c>
      <c r="P25" s="165"/>
      <c r="Q25" s="3" t="str">
        <f>CONCATENATE(Техничка!AE26,Техничка!AF26,Техничка!AG26)</f>
        <v>22.06.2023</v>
      </c>
      <c r="R25" s="82" t="str">
        <f>IF(SUMIFS(cb_curr!$E:$E,cb_curr!$A:$A,Q25,cb_curr!$B:$B,"USD")=0,"-",SUMIFS(cb_curr!$E:$E,cb_curr!$A:$A,Q25,cb_curr!$B:$B,"USD"))</f>
        <v>-</v>
      </c>
      <c r="S25" s="165"/>
      <c r="T25" s="3" t="str">
        <f>CONCATENATE(Техничка!AI26,Техничка!AJ26,Техничка!AK26)</f>
        <v>22.07.2023</v>
      </c>
      <c r="U25" s="82" t="str">
        <f>IF(SUMIFS(cb_curr!$E:$E,cb_curr!$A:$A,T25,cb_curr!$B:$B,"USD")=0,"-",SUMIFS(cb_curr!$E:$E,cb_curr!$A:$A,T25,cb_curr!$B:$B,"USD"))</f>
        <v>-</v>
      </c>
      <c r="W25" s="3" t="str">
        <f>CONCATENATE(Техничка!AQ26,Техничка!AR26,Техничка!AS26)</f>
        <v>22.08.2023</v>
      </c>
      <c r="X25" s="82" t="str">
        <f>IF(SUMIFS(cb_curr!$E:$E,cb_curr!$A:$A,W25,cb_curr!$B:$B,"USD")=0,"-",SUMIFS(cb_curr!$E:$E,cb_curr!$A:$A,W25,cb_curr!$B:$B,"USD"))</f>
        <v>-</v>
      </c>
      <c r="Y25" s="165"/>
      <c r="Z25" s="3" t="str">
        <f>CONCATENATE(Техничка!AU26,Техничка!AV26,Техничка!AW26)</f>
        <v>22.09.2023</v>
      </c>
      <c r="AA25" s="82" t="str">
        <f>IF(SUMIFS(cb_curr!$E:$E,cb_curr!$A:$A,Z25,cb_curr!$B:$B,"USD")=0,"-",SUMIFS(cb_curr!$E:$E,cb_curr!$A:$A,Z25,cb_curr!$B:$B,"USD"))</f>
        <v>-</v>
      </c>
      <c r="AB25" s="165"/>
      <c r="AC25" s="3" t="str">
        <f>CONCATENATE(Техничка!AY26,Техничка!AZ26,Техничка!BA26)</f>
        <v>22.10.2023</v>
      </c>
      <c r="AD25" s="82" t="str">
        <f>IF(SUMIFS(cb_curr!$E:$E,cb_curr!$A:$A,AC25,cb_curr!$B:$B,"USD")=0,"-",SUMIFS(cb_curr!$E:$E,cb_curr!$A:$A,AC25,cb_curr!$B:$B,"USD"))</f>
        <v>-</v>
      </c>
      <c r="AE25" s="165"/>
      <c r="AF25" s="3" t="str">
        <f>CONCATENATE(Техничка!BC26,Техничка!BD26,Техничка!BE26)</f>
        <v>22.11.2023</v>
      </c>
      <c r="AG25" s="82" t="str">
        <f>IF(SUMIFS(cb_curr!$E:$E,cb_curr!$A:$A,AF25,cb_curr!$B:$B,"USD")=0,"-",SUMIFS(cb_curr!$E:$E,cb_curr!$A:$A,AF25,cb_curr!$B:$B,"USD"))</f>
        <v>-</v>
      </c>
      <c r="AH25" s="165"/>
      <c r="AI25" s="3" t="str">
        <f>CONCATENATE(Техничка!BG26,Техничка!BH26,Техничка!BI26)</f>
        <v>22.12.2023</v>
      </c>
      <c r="AJ25" s="82" t="str">
        <f>IF(SUMIFS(cb_curr!$E:$E,cb_curr!$A:$A,AI25,cb_curr!$B:$B,"USD")=0,"-",SUMIFS(cb_curr!$E:$E,cb_curr!$A:$A,AI25,cb_curr!$B:$B,"USD"))</f>
        <v>-</v>
      </c>
      <c r="AK25" s="165"/>
      <c r="AL25" s="165"/>
      <c r="AN25" s="153" t="str">
        <f t="shared" si="3"/>
        <v>22.05.2023</v>
      </c>
      <c r="AO25" s="82">
        <f t="shared" si="4"/>
        <v>0</v>
      </c>
      <c r="AQ25" s="153" t="str">
        <f t="shared" si="5"/>
        <v>22.06.2023</v>
      </c>
      <c r="AR25" s="82">
        <f t="shared" si="6"/>
        <v>0</v>
      </c>
      <c r="AT25" s="3" t="str">
        <f t="shared" si="0"/>
        <v>22.10.2023</v>
      </c>
      <c r="AU25" s="82">
        <f t="shared" si="7"/>
        <v>0</v>
      </c>
      <c r="AW25" s="3" t="str">
        <f t="shared" si="1"/>
        <v>22.11.2023</v>
      </c>
      <c r="AX25" s="82">
        <f t="shared" si="8"/>
        <v>0</v>
      </c>
      <c r="AZ25" s="3" t="str">
        <f t="shared" si="2"/>
        <v>22.12.2023</v>
      </c>
      <c r="BA25" s="82">
        <f t="shared" si="9"/>
        <v>0</v>
      </c>
    </row>
    <row r="26" spans="2:53" x14ac:dyDescent="0.25">
      <c r="B26" s="3" t="str">
        <f>CONCATENATE(Техничка!B27,Техничка!C27,Техничка!D27)</f>
        <v>23.01.2023</v>
      </c>
      <c r="C26" s="82" t="str">
        <f>IF(SUMIFS(cb_curr!$E:$E,cb_curr!$A:$A,B26,cb_curr!$B:$B,"USD")=0,"-",SUMIFS(cb_curr!$E:$E,cb_curr!$A:$A,B26,cb_curr!$B:$B,"USD"))</f>
        <v>-</v>
      </c>
      <c r="D26" s="165"/>
      <c r="E26" s="3" t="str">
        <f>CONCATENATE(Техничка!O27,Техничка!P27,Техничка!Q27)</f>
        <v>23.02.2023</v>
      </c>
      <c r="F26" s="82" t="str">
        <f>IF(SUMIFS(cb_curr!$E:$E,cb_curr!$A:$A,E26,cb_curr!$B:$B,"USD")=0,"-",SUMIFS(cb_curr!$E:$E,cb_curr!$A:$A,E26,cb_curr!$B:$B,"USD"))</f>
        <v>-</v>
      </c>
      <c r="G26" s="165"/>
      <c r="H26" s="3" t="str">
        <f>CONCATENATE(Техничка!S27,Техничка!T27,Техничка!U27)</f>
        <v>23.03.2023</v>
      </c>
      <c r="I26" s="82" t="str">
        <f>IF(SUMIFS(cb_curr!$E:$E,cb_curr!$A:$A,H26,cb_curr!$B:$B,"USD")=0,"-",SUMIFS(cb_curr!$E:$E,cb_curr!$A:$A,H26,cb_curr!$B:$B,"USD"))</f>
        <v>-</v>
      </c>
      <c r="J26" s="165"/>
      <c r="K26" s="3" t="str">
        <f>CONCATENATE(Техничка!W27,Техничка!X27,Техничка!Y27)</f>
        <v>23.04.2023</v>
      </c>
      <c r="L26" s="82" t="str">
        <f>IF(SUMIFS(cb_curr!$E:$E,cb_curr!$A:$A,K26,cb_curr!$B:$B,"USD")=0,"-",SUMIFS(cb_curr!$E:$E,cb_curr!$A:$A,K26,cb_curr!$B:$B,"USD"))</f>
        <v>-</v>
      </c>
      <c r="M26" s="165"/>
      <c r="N26" s="3" t="str">
        <f>CONCATENATE(Техничка!AA27,Техничка!AB27,Техничка!AC27)</f>
        <v>23.05.2023</v>
      </c>
      <c r="O26" s="82" t="str">
        <f>IF(SUMIFS(cb_curr!$E:$E,cb_curr!$A:$A,N26,cb_curr!$B:$B,"USD")=0,"-",SUMIFS(cb_curr!$E:$E,cb_curr!$A:$A,N26,cb_curr!$B:$B,"USD"))</f>
        <v>-</v>
      </c>
      <c r="P26" s="165"/>
      <c r="Q26" s="3" t="str">
        <f>CONCATENATE(Техничка!AE27,Техничка!AF27,Техничка!AG27)</f>
        <v>23.06.2023</v>
      </c>
      <c r="R26" s="82" t="str">
        <f>IF(SUMIFS(cb_curr!$E:$E,cb_curr!$A:$A,Q26,cb_curr!$B:$B,"USD")=0,"-",SUMIFS(cb_curr!$E:$E,cb_curr!$A:$A,Q26,cb_curr!$B:$B,"USD"))</f>
        <v>-</v>
      </c>
      <c r="S26" s="165"/>
      <c r="T26" s="3" t="str">
        <f>CONCATENATE(Техничка!AI27,Техничка!AJ27,Техничка!AK27)</f>
        <v>23.07.2023</v>
      </c>
      <c r="U26" s="82" t="str">
        <f>IF(SUMIFS(cb_curr!$E:$E,cb_curr!$A:$A,T26,cb_curr!$B:$B,"USD")=0,"-",SUMIFS(cb_curr!$E:$E,cb_curr!$A:$A,T26,cb_curr!$B:$B,"USD"))</f>
        <v>-</v>
      </c>
      <c r="W26" s="3" t="str">
        <f>CONCATENATE(Техничка!AQ27,Техничка!AR27,Техничка!AS27)</f>
        <v>23.08.2023</v>
      </c>
      <c r="X26" s="82" t="str">
        <f>IF(SUMIFS(cb_curr!$E:$E,cb_curr!$A:$A,W26,cb_curr!$B:$B,"USD")=0,"-",SUMIFS(cb_curr!$E:$E,cb_curr!$A:$A,W26,cb_curr!$B:$B,"USD"))</f>
        <v>-</v>
      </c>
      <c r="Y26" s="165"/>
      <c r="Z26" s="3" t="str">
        <f>CONCATENATE(Техничка!AU27,Техничка!AV27,Техничка!AW27)</f>
        <v>23.09.2023</v>
      </c>
      <c r="AA26" s="82" t="str">
        <f>IF(SUMIFS(cb_curr!$E:$E,cb_curr!$A:$A,Z26,cb_curr!$B:$B,"USD")=0,"-",SUMIFS(cb_curr!$E:$E,cb_curr!$A:$A,Z26,cb_curr!$B:$B,"USD"))</f>
        <v>-</v>
      </c>
      <c r="AB26" s="165"/>
      <c r="AC26" s="3" t="str">
        <f>CONCATENATE(Техничка!AY27,Техничка!AZ27,Техничка!BA27)</f>
        <v>23.10.2023</v>
      </c>
      <c r="AD26" s="82" t="str">
        <f>IF(SUMIFS(cb_curr!$E:$E,cb_curr!$A:$A,AC26,cb_curr!$B:$B,"USD")=0,"-",SUMIFS(cb_curr!$E:$E,cb_curr!$A:$A,AC26,cb_curr!$B:$B,"USD"))</f>
        <v>-</v>
      </c>
      <c r="AE26" s="165"/>
      <c r="AF26" s="3" t="str">
        <f>CONCATENATE(Техничка!BC27,Техничка!BD27,Техничка!BE27)</f>
        <v>23.11.2023</v>
      </c>
      <c r="AG26" s="82" t="str">
        <f>IF(SUMIFS(cb_curr!$E:$E,cb_curr!$A:$A,AF26,cb_curr!$B:$B,"USD")=0,"-",SUMIFS(cb_curr!$E:$E,cb_curr!$A:$A,AF26,cb_curr!$B:$B,"USD"))</f>
        <v>-</v>
      </c>
      <c r="AH26" s="165"/>
      <c r="AI26" s="3" t="str">
        <f>CONCATENATE(Техничка!BG27,Техничка!BH27,Техничка!BI27)</f>
        <v>23.12.2023</v>
      </c>
      <c r="AJ26" s="82" t="str">
        <f>IF(SUMIFS(cb_curr!$E:$E,cb_curr!$A:$A,AI26,cb_curr!$B:$B,"USD")=0,"-",SUMIFS(cb_curr!$E:$E,cb_curr!$A:$A,AI26,cb_curr!$B:$B,"USD"))</f>
        <v>-</v>
      </c>
      <c r="AK26" s="165"/>
      <c r="AL26" s="165"/>
      <c r="AN26" s="153" t="str">
        <f t="shared" si="3"/>
        <v>23.05.2023</v>
      </c>
      <c r="AO26" s="82">
        <f t="shared" si="4"/>
        <v>0</v>
      </c>
      <c r="AQ26" s="153" t="str">
        <f t="shared" si="5"/>
        <v>23.06.2023</v>
      </c>
      <c r="AR26" s="82">
        <f t="shared" si="6"/>
        <v>0</v>
      </c>
      <c r="AT26" s="3" t="str">
        <f t="shared" si="0"/>
        <v>23.10.2023</v>
      </c>
      <c r="AU26" s="82">
        <f t="shared" si="7"/>
        <v>0</v>
      </c>
      <c r="AW26" s="3" t="str">
        <f t="shared" si="1"/>
        <v>23.11.2023</v>
      </c>
      <c r="AX26" s="85">
        <f t="shared" si="8"/>
        <v>0</v>
      </c>
      <c r="AZ26" s="3" t="str">
        <f t="shared" si="2"/>
        <v>23.12.2023</v>
      </c>
      <c r="BA26" s="82">
        <f t="shared" si="9"/>
        <v>0</v>
      </c>
    </row>
    <row r="27" spans="2:53" x14ac:dyDescent="0.25">
      <c r="B27" s="3" t="str">
        <f>CONCATENATE(Техничка!B28,Техничка!C28,Техничка!D28)</f>
        <v>24.01.2023</v>
      </c>
      <c r="C27" s="82" t="str">
        <f>IF(SUMIFS(cb_curr!$E:$E,cb_curr!$A:$A,B27,cb_curr!$B:$B,"USD")=0,"-",SUMIFS(cb_curr!$E:$E,cb_curr!$A:$A,B27,cb_curr!$B:$B,"USD"))</f>
        <v>-</v>
      </c>
      <c r="D27" s="165"/>
      <c r="E27" s="3" t="str">
        <f>CONCATENATE(Техничка!O28,Техничка!P28,Техничка!Q28)</f>
        <v>24.02.2023</v>
      </c>
      <c r="F27" s="82" t="str">
        <f>IF(SUMIFS(cb_curr!$E:$E,cb_curr!$A:$A,E27,cb_curr!$B:$B,"USD")=0,"-",SUMIFS(cb_curr!$E:$E,cb_curr!$A:$A,E27,cb_curr!$B:$B,"USD"))</f>
        <v>-</v>
      </c>
      <c r="G27" s="165"/>
      <c r="H27" s="3" t="str">
        <f>CONCATENATE(Техничка!S28,Техничка!T28,Техничка!U28)</f>
        <v>24.03.2023</v>
      </c>
      <c r="I27" s="82" t="str">
        <f>IF(SUMIFS(cb_curr!$E:$E,cb_curr!$A:$A,H27,cb_curr!$B:$B,"USD")=0,"-",SUMIFS(cb_curr!$E:$E,cb_curr!$A:$A,H27,cb_curr!$B:$B,"USD"))</f>
        <v>-</v>
      </c>
      <c r="J27" s="165"/>
      <c r="K27" s="3" t="str">
        <f>CONCATENATE(Техничка!W28,Техничка!X28,Техничка!Y28)</f>
        <v>24.04.2023</v>
      </c>
      <c r="L27" s="82" t="str">
        <f>IF(SUMIFS(cb_curr!$E:$E,cb_curr!$A:$A,K27,cb_curr!$B:$B,"USD")=0,"-",SUMIFS(cb_curr!$E:$E,cb_curr!$A:$A,K27,cb_curr!$B:$B,"USD"))</f>
        <v>-</v>
      </c>
      <c r="M27" s="165"/>
      <c r="N27" s="3" t="str">
        <f>CONCATENATE(Техничка!AA28,Техничка!AB28,Техничка!AC28)</f>
        <v>24.05.2023</v>
      </c>
      <c r="O27" s="82" t="str">
        <f>IF(SUMIFS(cb_curr!$E:$E,cb_curr!$A:$A,N27,cb_curr!$B:$B,"USD")=0,"-",SUMIFS(cb_curr!$E:$E,cb_curr!$A:$A,N27,cb_curr!$B:$B,"USD"))</f>
        <v>-</v>
      </c>
      <c r="P27" s="165"/>
      <c r="Q27" s="3" t="str">
        <f>CONCATENATE(Техничка!AE28,Техничка!AF28,Техничка!AG28)</f>
        <v>24.06.2023</v>
      </c>
      <c r="R27" s="82" t="str">
        <f>IF(SUMIFS(cb_curr!$E:$E,cb_curr!$A:$A,Q27,cb_curr!$B:$B,"USD")=0,"-",SUMIFS(cb_curr!$E:$E,cb_curr!$A:$A,Q27,cb_curr!$B:$B,"USD"))</f>
        <v>-</v>
      </c>
      <c r="S27" s="165"/>
      <c r="T27" s="3" t="str">
        <f>CONCATENATE(Техничка!AI28,Техничка!AJ28,Техничка!AK28)</f>
        <v>24.07.2023</v>
      </c>
      <c r="U27" s="82" t="str">
        <f>IF(SUMIFS(cb_curr!$E:$E,cb_curr!$A:$A,T27,cb_curr!$B:$B,"USD")=0,"-",SUMIFS(cb_curr!$E:$E,cb_curr!$A:$A,T27,cb_curr!$B:$B,"USD"))</f>
        <v>-</v>
      </c>
      <c r="W27" s="3" t="str">
        <f>CONCATENATE(Техничка!AQ28,Техничка!AR28,Техничка!AS28)</f>
        <v>24.08.2023</v>
      </c>
      <c r="X27" s="82" t="str">
        <f>IF(SUMIFS(cb_curr!$E:$E,cb_curr!$A:$A,W27,cb_curr!$B:$B,"USD")=0,"-",SUMIFS(cb_curr!$E:$E,cb_curr!$A:$A,W27,cb_curr!$B:$B,"USD"))</f>
        <v>-</v>
      </c>
      <c r="Y27" s="165"/>
      <c r="Z27" s="3" t="str">
        <f>CONCATENATE(Техничка!AU28,Техничка!AV28,Техничка!AW28)</f>
        <v>24.09.2023</v>
      </c>
      <c r="AA27" s="82" t="str">
        <f>IF(SUMIFS(cb_curr!$E:$E,cb_curr!$A:$A,Z27,cb_curr!$B:$B,"USD")=0,"-",SUMIFS(cb_curr!$E:$E,cb_curr!$A:$A,Z27,cb_curr!$B:$B,"USD"))</f>
        <v>-</v>
      </c>
      <c r="AB27" s="165"/>
      <c r="AC27" s="3" t="str">
        <f>CONCATENATE(Техничка!AY28,Техничка!AZ28,Техничка!BA28)</f>
        <v>24.10.2023</v>
      </c>
      <c r="AD27" s="82" t="str">
        <f>IF(SUMIFS(cb_curr!$E:$E,cb_curr!$A:$A,AC27,cb_curr!$B:$B,"USD")=0,"-",SUMIFS(cb_curr!$E:$E,cb_curr!$A:$A,AC27,cb_curr!$B:$B,"USD"))</f>
        <v>-</v>
      </c>
      <c r="AE27" s="165"/>
      <c r="AF27" s="3" t="str">
        <f>CONCATENATE(Техничка!BC28,Техничка!BD28,Техничка!BE28)</f>
        <v>24.11.2023</v>
      </c>
      <c r="AG27" s="82" t="str">
        <f>IF(SUMIFS(cb_curr!$E:$E,cb_curr!$A:$A,AF27,cb_curr!$B:$B,"USD")=0,"-",SUMIFS(cb_curr!$E:$E,cb_curr!$A:$A,AF27,cb_curr!$B:$B,"USD"))</f>
        <v>-</v>
      </c>
      <c r="AH27" s="165"/>
      <c r="AI27" s="3" t="str">
        <f>CONCATENATE(Техничка!BG28,Техничка!BH28,Техничка!BI28)</f>
        <v>24.12.2023</v>
      </c>
      <c r="AJ27" s="82" t="str">
        <f>IF(SUMIFS(cb_curr!$E:$E,cb_curr!$A:$A,AI27,cb_curr!$B:$B,"USD")=0,"-",SUMIFS(cb_curr!$E:$E,cb_curr!$A:$A,AI27,cb_curr!$B:$B,"USD"))</f>
        <v>-</v>
      </c>
      <c r="AK27" s="165"/>
      <c r="AL27" s="165"/>
      <c r="AN27" s="153" t="str">
        <f t="shared" si="3"/>
        <v>24.05.2023</v>
      </c>
      <c r="AO27" s="85">
        <f t="shared" si="4"/>
        <v>0</v>
      </c>
      <c r="AQ27" s="153" t="str">
        <f t="shared" si="5"/>
        <v>24.06.2023</v>
      </c>
      <c r="AR27" s="85">
        <f t="shared" si="6"/>
        <v>0</v>
      </c>
      <c r="AT27" s="3" t="str">
        <f t="shared" si="0"/>
        <v>24.10.2023</v>
      </c>
      <c r="AU27" s="85">
        <f t="shared" si="7"/>
        <v>0</v>
      </c>
      <c r="AW27" s="3" t="str">
        <f t="shared" si="1"/>
        <v>24.11.2023</v>
      </c>
      <c r="AX27" s="85">
        <f t="shared" si="8"/>
        <v>0</v>
      </c>
      <c r="AZ27" s="3" t="str">
        <f t="shared" si="2"/>
        <v>24.12.2023</v>
      </c>
      <c r="BA27" s="85">
        <f t="shared" si="9"/>
        <v>0</v>
      </c>
    </row>
    <row r="28" spans="2:53" x14ac:dyDescent="0.25">
      <c r="B28" s="3" t="str">
        <f>CONCATENATE(Техничка!B29,Техничка!C29,Техничка!D29)</f>
        <v>25.01.2023</v>
      </c>
      <c r="C28" s="82" t="str">
        <f>IF(SUMIFS(cb_curr!$E:$E,cb_curr!$A:$A,B28,cb_curr!$B:$B,"USD")=0,"-",SUMIFS(cb_curr!$E:$E,cb_curr!$A:$A,B28,cb_curr!$B:$B,"USD"))</f>
        <v>-</v>
      </c>
      <c r="D28" s="165"/>
      <c r="E28" s="3" t="str">
        <f>CONCATENATE(Техничка!O29,Техничка!P29,Техничка!Q29)</f>
        <v>25.02.2023</v>
      </c>
      <c r="F28" s="82" t="str">
        <f>IF(SUMIFS(cb_curr!$E:$E,cb_curr!$A:$A,E28,cb_curr!$B:$B,"USD")=0,"-",SUMIFS(cb_curr!$E:$E,cb_curr!$A:$A,E28,cb_curr!$B:$B,"USD"))</f>
        <v>-</v>
      </c>
      <c r="G28" s="165"/>
      <c r="H28" s="3" t="str">
        <f>CONCATENATE(Техничка!S29,Техничка!T29,Техничка!U29)</f>
        <v>25.03.2023</v>
      </c>
      <c r="I28" s="82" t="str">
        <f>IF(SUMIFS(cb_curr!$E:$E,cb_curr!$A:$A,H28,cb_curr!$B:$B,"USD")=0,"-",SUMIFS(cb_curr!$E:$E,cb_curr!$A:$A,H28,cb_curr!$B:$B,"USD"))</f>
        <v>-</v>
      </c>
      <c r="J28" s="165"/>
      <c r="K28" s="3" t="str">
        <f>CONCATENATE(Техничка!W29,Техничка!X29,Техничка!Y29)</f>
        <v>25.04.2023</v>
      </c>
      <c r="L28" s="82" t="str">
        <f>IF(SUMIFS(cb_curr!$E:$E,cb_curr!$A:$A,K28,cb_curr!$B:$B,"USD")=0,"-",SUMIFS(cb_curr!$E:$E,cb_curr!$A:$A,K28,cb_curr!$B:$B,"USD"))</f>
        <v>-</v>
      </c>
      <c r="M28" s="165"/>
      <c r="N28" s="3" t="str">
        <f>CONCATENATE(Техничка!AA29,Техничка!AB29,Техничка!AC29)</f>
        <v>25.05.2023</v>
      </c>
      <c r="O28" s="82" t="str">
        <f>IF(SUMIFS(cb_curr!$E:$E,cb_curr!$A:$A,N28,cb_curr!$B:$B,"USD")=0,"-",SUMIFS(cb_curr!$E:$E,cb_curr!$A:$A,N28,cb_curr!$B:$B,"USD"))</f>
        <v>-</v>
      </c>
      <c r="P28" s="165"/>
      <c r="Q28" s="3" t="str">
        <f>CONCATENATE(Техничка!AE29,Техничка!AF29,Техничка!AG29)</f>
        <v>25.06.2023</v>
      </c>
      <c r="R28" s="82" t="str">
        <f>IF(SUMIFS(cb_curr!$E:$E,cb_curr!$A:$A,Q28,cb_curr!$B:$B,"USD")=0,"-",SUMIFS(cb_curr!$E:$E,cb_curr!$A:$A,Q28,cb_curr!$B:$B,"USD"))</f>
        <v>-</v>
      </c>
      <c r="S28" s="165"/>
      <c r="T28" s="3" t="str">
        <f>CONCATENATE(Техничка!AI29,Техничка!AJ29,Техничка!AK29)</f>
        <v>25.07.2023</v>
      </c>
      <c r="U28" s="82" t="str">
        <f>IF(SUMIFS(cb_curr!$E:$E,cb_curr!$A:$A,T28,cb_curr!$B:$B,"USD")=0,"-",SUMIFS(cb_curr!$E:$E,cb_curr!$A:$A,T28,cb_curr!$B:$B,"USD"))</f>
        <v>-</v>
      </c>
      <c r="W28" s="3" t="str">
        <f>CONCATENATE(Техничка!AQ29,Техничка!AR29,Техничка!AS29)</f>
        <v>25.08.2023</v>
      </c>
      <c r="X28" s="82" t="str">
        <f>IF(SUMIFS(cb_curr!$E:$E,cb_curr!$A:$A,W28,cb_curr!$B:$B,"USD")=0,"-",SUMIFS(cb_curr!$E:$E,cb_curr!$A:$A,W28,cb_curr!$B:$B,"USD"))</f>
        <v>-</v>
      </c>
      <c r="Y28" s="165"/>
      <c r="Z28" s="3" t="str">
        <f>CONCATENATE(Техничка!AU29,Техничка!AV29,Техничка!AW29)</f>
        <v>25.09.2023</v>
      </c>
      <c r="AA28" s="82" t="str">
        <f>IF(SUMIFS(cb_curr!$E:$E,cb_curr!$A:$A,Z28,cb_curr!$B:$B,"USD")=0,"-",SUMIFS(cb_curr!$E:$E,cb_curr!$A:$A,Z28,cb_curr!$B:$B,"USD"))</f>
        <v>-</v>
      </c>
      <c r="AB28" s="165"/>
      <c r="AC28" s="3" t="str">
        <f>CONCATENATE(Техничка!AY29,Техничка!AZ29,Техничка!BA29)</f>
        <v>25.10.2023</v>
      </c>
      <c r="AD28" s="82" t="str">
        <f>IF(SUMIFS(cb_curr!$E:$E,cb_curr!$A:$A,AC28,cb_curr!$B:$B,"USD")=0,"-",SUMIFS(cb_curr!$E:$E,cb_curr!$A:$A,AC28,cb_curr!$B:$B,"USD"))</f>
        <v>-</v>
      </c>
      <c r="AE28" s="165"/>
      <c r="AF28" s="3" t="str">
        <f>CONCATENATE(Техничка!BC29,Техничка!BD29,Техничка!BE29)</f>
        <v>25.11.2023</v>
      </c>
      <c r="AG28" s="82" t="str">
        <f>IF(SUMIFS(cb_curr!$E:$E,cb_curr!$A:$A,AF28,cb_curr!$B:$B,"USD")=0,"-",SUMIFS(cb_curr!$E:$E,cb_curr!$A:$A,AF28,cb_curr!$B:$B,"USD"))</f>
        <v>-</v>
      </c>
      <c r="AH28" s="165"/>
      <c r="AI28" s="3" t="str">
        <f>CONCATENATE(Техничка!BG29,Техничка!BH29,Техничка!BI29)</f>
        <v>25.12.2023</v>
      </c>
      <c r="AJ28" s="82" t="str">
        <f>IF(SUMIFS(cb_curr!$E:$E,cb_curr!$A:$A,AI28,cb_curr!$B:$B,"USD")=0,"-",SUMIFS(cb_curr!$E:$E,cb_curr!$A:$A,AI28,cb_curr!$B:$B,"USD"))</f>
        <v>-</v>
      </c>
      <c r="AK28" s="165"/>
      <c r="AL28" s="165"/>
      <c r="AN28" s="153" t="str">
        <f t="shared" si="3"/>
        <v>25.05.2023</v>
      </c>
      <c r="AO28" s="85">
        <f t="shared" si="4"/>
        <v>0</v>
      </c>
      <c r="AQ28" s="153" t="str">
        <f t="shared" si="5"/>
        <v>25.06.2023</v>
      </c>
      <c r="AR28" s="85">
        <f t="shared" si="6"/>
        <v>0</v>
      </c>
      <c r="AT28" s="3" t="str">
        <f t="shared" si="0"/>
        <v>25.10.2023</v>
      </c>
      <c r="AU28" s="85">
        <f t="shared" si="7"/>
        <v>0</v>
      </c>
      <c r="AW28" s="3" t="str">
        <f t="shared" si="1"/>
        <v>25.11.2023</v>
      </c>
      <c r="AX28" s="85">
        <f t="shared" si="8"/>
        <v>0</v>
      </c>
      <c r="AZ28" s="3" t="str">
        <f t="shared" si="2"/>
        <v>25.12.2023</v>
      </c>
      <c r="BA28" s="85">
        <f t="shared" si="9"/>
        <v>0</v>
      </c>
    </row>
    <row r="29" spans="2:53" x14ac:dyDescent="0.25">
      <c r="B29" s="3" t="str">
        <f>CONCATENATE(Техничка!B30,Техничка!C30,Техничка!D30)</f>
        <v>26.01.2023</v>
      </c>
      <c r="C29" s="82" t="str">
        <f>IF(SUMIFS(cb_curr!$E:$E,cb_curr!$A:$A,B29,cb_curr!$B:$B,"USD")=0,"-",SUMIFS(cb_curr!$E:$E,cb_curr!$A:$A,B29,cb_curr!$B:$B,"USD"))</f>
        <v>-</v>
      </c>
      <c r="D29" s="165"/>
      <c r="E29" s="3" t="str">
        <f>CONCATENATE(Техничка!O30,Техничка!P30,Техничка!Q30)</f>
        <v>26.02.2023</v>
      </c>
      <c r="F29" s="82" t="str">
        <f>IF(SUMIFS(cb_curr!$E:$E,cb_curr!$A:$A,E29,cb_curr!$B:$B,"USD")=0,"-",SUMIFS(cb_curr!$E:$E,cb_curr!$A:$A,E29,cb_curr!$B:$B,"USD"))</f>
        <v>-</v>
      </c>
      <c r="G29" s="165"/>
      <c r="H29" s="3" t="str">
        <f>CONCATENATE(Техничка!S30,Техничка!T30,Техничка!U30)</f>
        <v>26.03.2023</v>
      </c>
      <c r="I29" s="82" t="str">
        <f>IF(SUMIFS(cb_curr!$E:$E,cb_curr!$A:$A,H29,cb_curr!$B:$B,"USD")=0,"-",SUMIFS(cb_curr!$E:$E,cb_curr!$A:$A,H29,cb_curr!$B:$B,"USD"))</f>
        <v>-</v>
      </c>
      <c r="J29" s="165"/>
      <c r="K29" s="3" t="str">
        <f>CONCATENATE(Техничка!W30,Техничка!X30,Техничка!Y30)</f>
        <v>26.04.2023</v>
      </c>
      <c r="L29" s="82" t="str">
        <f>IF(SUMIFS(cb_curr!$E:$E,cb_curr!$A:$A,K29,cb_curr!$B:$B,"USD")=0,"-",SUMIFS(cb_curr!$E:$E,cb_curr!$A:$A,K29,cb_curr!$B:$B,"USD"))</f>
        <v>-</v>
      </c>
      <c r="M29" s="165"/>
      <c r="N29" s="3" t="str">
        <f>CONCATENATE(Техничка!AA30,Техничка!AB30,Техничка!AC30)</f>
        <v>26.05.2023</v>
      </c>
      <c r="O29" s="82" t="str">
        <f>IF(SUMIFS(cb_curr!$E:$E,cb_curr!$A:$A,N29,cb_curr!$B:$B,"USD")=0,"-",SUMIFS(cb_curr!$E:$E,cb_curr!$A:$A,N29,cb_curr!$B:$B,"USD"))</f>
        <v>-</v>
      </c>
      <c r="P29" s="165"/>
      <c r="Q29" s="3" t="str">
        <f>CONCATENATE(Техничка!AE30,Техничка!AF30,Техничка!AG30)</f>
        <v>26.06.2023</v>
      </c>
      <c r="R29" s="82" t="str">
        <f>IF(SUMIFS(cb_curr!$E:$E,cb_curr!$A:$A,Q29,cb_curr!$B:$B,"USD")=0,"-",SUMIFS(cb_curr!$E:$E,cb_curr!$A:$A,Q29,cb_curr!$B:$B,"USD"))</f>
        <v>-</v>
      </c>
      <c r="S29" s="165"/>
      <c r="T29" s="3" t="str">
        <f>CONCATENATE(Техничка!AI30,Техничка!AJ30,Техничка!AK30)</f>
        <v>26.07.2023</v>
      </c>
      <c r="U29" s="82" t="str">
        <f>IF(SUMIFS(cb_curr!$E:$E,cb_curr!$A:$A,T29,cb_curr!$B:$B,"USD")=0,"-",SUMIFS(cb_curr!$E:$E,cb_curr!$A:$A,T29,cb_curr!$B:$B,"USD"))</f>
        <v>-</v>
      </c>
      <c r="W29" s="3" t="str">
        <f>CONCATENATE(Техничка!AQ30,Техничка!AR30,Техничка!AS30)</f>
        <v>26.08.2023</v>
      </c>
      <c r="X29" s="82" t="str">
        <f>IF(SUMIFS(cb_curr!$E:$E,cb_curr!$A:$A,W29,cb_curr!$B:$B,"USD")=0,"-",SUMIFS(cb_curr!$E:$E,cb_curr!$A:$A,W29,cb_curr!$B:$B,"USD"))</f>
        <v>-</v>
      </c>
      <c r="Y29" s="165"/>
      <c r="Z29" s="3" t="str">
        <f>CONCATENATE(Техничка!AU30,Техничка!AV30,Техничка!AW30)</f>
        <v>26.09.2023</v>
      </c>
      <c r="AA29" s="82" t="str">
        <f>IF(SUMIFS(cb_curr!$E:$E,cb_curr!$A:$A,Z29,cb_curr!$B:$B,"USD")=0,"-",SUMIFS(cb_curr!$E:$E,cb_curr!$A:$A,Z29,cb_curr!$B:$B,"USD"))</f>
        <v>-</v>
      </c>
      <c r="AB29" s="165"/>
      <c r="AC29" s="3" t="str">
        <f>CONCATENATE(Техничка!AY30,Техничка!AZ30,Техничка!BA30)</f>
        <v>26.10.2023</v>
      </c>
      <c r="AD29" s="82" t="str">
        <f>IF(SUMIFS(cb_curr!$E:$E,cb_curr!$A:$A,AC29,cb_curr!$B:$B,"USD")=0,"-",SUMIFS(cb_curr!$E:$E,cb_curr!$A:$A,AC29,cb_curr!$B:$B,"USD"))</f>
        <v>-</v>
      </c>
      <c r="AE29" s="165"/>
      <c r="AF29" s="3" t="str">
        <f>CONCATENATE(Техничка!BC30,Техничка!BD30,Техничка!BE30)</f>
        <v>26.11.2023</v>
      </c>
      <c r="AG29" s="82" t="str">
        <f>IF(SUMIFS(cb_curr!$E:$E,cb_curr!$A:$A,AF29,cb_curr!$B:$B,"USD")=0,"-",SUMIFS(cb_curr!$E:$E,cb_curr!$A:$A,AF29,cb_curr!$B:$B,"USD"))</f>
        <v>-</v>
      </c>
      <c r="AH29" s="165"/>
      <c r="AI29" s="3" t="str">
        <f>CONCATENATE(Техничка!BG30,Техничка!BH30,Техничка!BI30)</f>
        <v>26.12.2023</v>
      </c>
      <c r="AJ29" s="82" t="str">
        <f>IF(SUMIFS(cb_curr!$E:$E,cb_curr!$A:$A,AI29,cb_curr!$B:$B,"USD")=0,"-",SUMIFS(cb_curr!$E:$E,cb_curr!$A:$A,AI29,cb_curr!$B:$B,"USD"))</f>
        <v>-</v>
      </c>
      <c r="AK29" s="165"/>
      <c r="AL29" s="165"/>
      <c r="AN29" s="153" t="str">
        <f t="shared" si="3"/>
        <v>26.05.2023</v>
      </c>
      <c r="AO29" s="85">
        <f t="shared" si="4"/>
        <v>0</v>
      </c>
      <c r="AQ29" s="153" t="str">
        <f t="shared" si="5"/>
        <v>26.06.2023</v>
      </c>
      <c r="AR29" s="85">
        <f t="shared" si="6"/>
        <v>0</v>
      </c>
      <c r="AT29" s="3" t="str">
        <f t="shared" si="0"/>
        <v>26.10.2023</v>
      </c>
      <c r="AU29" s="85">
        <f t="shared" si="7"/>
        <v>0</v>
      </c>
      <c r="AW29" s="3" t="str">
        <f t="shared" si="1"/>
        <v>26.11.2023</v>
      </c>
      <c r="AX29" s="85">
        <f t="shared" si="8"/>
        <v>0</v>
      </c>
      <c r="AZ29" s="3" t="str">
        <f t="shared" si="2"/>
        <v>26.12.2023</v>
      </c>
      <c r="BA29" s="85">
        <f t="shared" si="9"/>
        <v>0</v>
      </c>
    </row>
    <row r="30" spans="2:53" x14ac:dyDescent="0.25">
      <c r="B30" s="3" t="str">
        <f>CONCATENATE(Техничка!B31,Техничка!C31,Техничка!D31)</f>
        <v>27.01.2023</v>
      </c>
      <c r="C30" s="82" t="str">
        <f>IF(SUMIFS(cb_curr!$E:$E,cb_curr!$A:$A,B30,cb_curr!$B:$B,"USD")=0,"-",SUMIFS(cb_curr!$E:$E,cb_curr!$A:$A,B30,cb_curr!$B:$B,"USD"))</f>
        <v>-</v>
      </c>
      <c r="D30" s="165"/>
      <c r="E30" s="3" t="str">
        <f>CONCATENATE(Техничка!O31,Техничка!P31,Техничка!Q31)</f>
        <v>27.02.2023</v>
      </c>
      <c r="F30" s="82" t="str">
        <f>IF(SUMIFS(cb_curr!$E:$E,cb_curr!$A:$A,E30,cb_curr!$B:$B,"USD")=0,"-",SUMIFS(cb_curr!$E:$E,cb_curr!$A:$A,E30,cb_curr!$B:$B,"USD"))</f>
        <v>-</v>
      </c>
      <c r="G30" s="165"/>
      <c r="H30" s="3" t="str">
        <f>CONCATENATE(Техничка!S31,Техничка!T31,Техничка!U31)</f>
        <v>27.03.2023</v>
      </c>
      <c r="I30" s="82" t="str">
        <f>IF(SUMIFS(cb_curr!$E:$E,cb_curr!$A:$A,H30,cb_curr!$B:$B,"USD")=0,"-",SUMIFS(cb_curr!$E:$E,cb_curr!$A:$A,H30,cb_curr!$B:$B,"USD"))</f>
        <v>-</v>
      </c>
      <c r="J30" s="165"/>
      <c r="K30" s="3" t="str">
        <f>CONCATENATE(Техничка!W31,Техничка!X31,Техничка!Y31)</f>
        <v>27.04.2023</v>
      </c>
      <c r="L30" s="82" t="str">
        <f>IF(SUMIFS(cb_curr!$E:$E,cb_curr!$A:$A,K30,cb_curr!$B:$B,"USD")=0,"-",SUMIFS(cb_curr!$E:$E,cb_curr!$A:$A,K30,cb_curr!$B:$B,"USD"))</f>
        <v>-</v>
      </c>
      <c r="M30" s="165"/>
      <c r="N30" s="3" t="str">
        <f>CONCATENATE(Техничка!AA31,Техничка!AB31,Техничка!AC31)</f>
        <v>27.05.2023</v>
      </c>
      <c r="O30" s="82" t="str">
        <f>IF(SUMIFS(cb_curr!$E:$E,cb_curr!$A:$A,N30,cb_curr!$B:$B,"USD")=0,"-",SUMIFS(cb_curr!$E:$E,cb_curr!$A:$A,N30,cb_curr!$B:$B,"USD"))</f>
        <v>-</v>
      </c>
      <c r="P30" s="165"/>
      <c r="Q30" s="3" t="str">
        <f>CONCATENATE(Техничка!AE31,Техничка!AF31,Техничка!AG31)</f>
        <v>27.06.2023</v>
      </c>
      <c r="R30" s="82" t="str">
        <f>IF(SUMIFS(cb_curr!$E:$E,cb_curr!$A:$A,Q30,cb_curr!$B:$B,"USD")=0,"-",SUMIFS(cb_curr!$E:$E,cb_curr!$A:$A,Q30,cb_curr!$B:$B,"USD"))</f>
        <v>-</v>
      </c>
      <c r="S30" s="165"/>
      <c r="T30" s="3" t="str">
        <f>CONCATENATE(Техничка!AI31,Техничка!AJ31,Техничка!AK31)</f>
        <v>27.07.2023</v>
      </c>
      <c r="U30" s="82" t="str">
        <f>IF(SUMIFS(cb_curr!$E:$E,cb_curr!$A:$A,T30,cb_curr!$B:$B,"USD")=0,"-",SUMIFS(cb_curr!$E:$E,cb_curr!$A:$A,T30,cb_curr!$B:$B,"USD"))</f>
        <v>-</v>
      </c>
      <c r="W30" s="3" t="str">
        <f>CONCATENATE(Техничка!AQ31,Техничка!AR31,Техничка!AS31)</f>
        <v>27.08.2023</v>
      </c>
      <c r="X30" s="82" t="str">
        <f>IF(SUMIFS(cb_curr!$E:$E,cb_curr!$A:$A,W30,cb_curr!$B:$B,"USD")=0,"-",SUMIFS(cb_curr!$E:$E,cb_curr!$A:$A,W30,cb_curr!$B:$B,"USD"))</f>
        <v>-</v>
      </c>
      <c r="Y30" s="165"/>
      <c r="Z30" s="3" t="str">
        <f>CONCATENATE(Техничка!AU31,Техничка!AV31,Техничка!AW31)</f>
        <v>27.09.2023</v>
      </c>
      <c r="AA30" s="82" t="str">
        <f>IF(SUMIFS(cb_curr!$E:$E,cb_curr!$A:$A,Z30,cb_curr!$B:$B,"USD")=0,"-",SUMIFS(cb_curr!$E:$E,cb_curr!$A:$A,Z30,cb_curr!$B:$B,"USD"))</f>
        <v>-</v>
      </c>
      <c r="AB30" s="165"/>
      <c r="AC30" s="3" t="str">
        <f>CONCATENATE(Техничка!AY31,Техничка!AZ31,Техничка!BA31)</f>
        <v>27.10.2023</v>
      </c>
      <c r="AD30" s="82" t="str">
        <f>IF(SUMIFS(cb_curr!$E:$E,cb_curr!$A:$A,AC30,cb_curr!$B:$B,"USD")=0,"-",SUMIFS(cb_curr!$E:$E,cb_curr!$A:$A,AC30,cb_curr!$B:$B,"USD"))</f>
        <v>-</v>
      </c>
      <c r="AE30" s="165"/>
      <c r="AF30" s="3" t="str">
        <f>CONCATENATE(Техничка!BC31,Техничка!BD31,Техничка!BE31)</f>
        <v>27.11.2023</v>
      </c>
      <c r="AG30" s="82" t="str">
        <f>IF(SUMIFS(cb_curr!$E:$E,cb_curr!$A:$A,AF30,cb_curr!$B:$B,"USD")=0,"-",SUMIFS(cb_curr!$E:$E,cb_curr!$A:$A,AF30,cb_curr!$B:$B,"USD"))</f>
        <v>-</v>
      </c>
      <c r="AH30" s="165"/>
      <c r="AI30" s="3" t="str">
        <f>CONCATENATE(Техничка!BG31,Техничка!BH31,Техничка!BI31)</f>
        <v>27.12.2023</v>
      </c>
      <c r="AJ30" s="82" t="str">
        <f>IF(SUMIFS(cb_curr!$E:$E,cb_curr!$A:$A,AI30,cb_curr!$B:$B,"USD")=0,"-",SUMIFS(cb_curr!$E:$E,cb_curr!$A:$A,AI30,cb_curr!$B:$B,"USD"))</f>
        <v>-</v>
      </c>
      <c r="AK30" s="165"/>
      <c r="AL30" s="165"/>
      <c r="AN30" s="153" t="str">
        <f t="shared" si="3"/>
        <v>27.05.2023</v>
      </c>
      <c r="AO30" s="85">
        <f t="shared" si="4"/>
        <v>0</v>
      </c>
      <c r="AQ30" s="153" t="str">
        <f t="shared" si="5"/>
        <v>27.06.2023</v>
      </c>
      <c r="AR30" s="85">
        <f t="shared" si="6"/>
        <v>0</v>
      </c>
      <c r="AT30" s="3" t="str">
        <f t="shared" si="0"/>
        <v>27.10.2023</v>
      </c>
      <c r="AU30" s="85">
        <f t="shared" si="7"/>
        <v>0</v>
      </c>
      <c r="AW30" s="3" t="str">
        <f t="shared" si="1"/>
        <v>27.11.2023</v>
      </c>
      <c r="AX30" s="85">
        <f t="shared" si="8"/>
        <v>0</v>
      </c>
      <c r="AZ30" s="3" t="str">
        <f t="shared" si="2"/>
        <v>27.12.2023</v>
      </c>
      <c r="BA30" s="85">
        <f t="shared" si="9"/>
        <v>0</v>
      </c>
    </row>
    <row r="31" spans="2:53" x14ac:dyDescent="0.25">
      <c r="B31" s="3" t="str">
        <f>CONCATENATE(Техничка!B32,Техничка!C32,Техничка!D32)</f>
        <v>28.01.2023</v>
      </c>
      <c r="C31" s="82" t="str">
        <f>IF(SUMIFS(cb_curr!$E:$E,cb_curr!$A:$A,B31,cb_curr!$B:$B,"USD")=0,"-",SUMIFS(cb_curr!$E:$E,cb_curr!$A:$A,B31,cb_curr!$B:$B,"USD"))</f>
        <v>-</v>
      </c>
      <c r="D31" s="165"/>
      <c r="E31" s="3" t="str">
        <f>CONCATENATE(Техничка!O32,Техничка!P32,Техничка!Q32)</f>
        <v>28.02.2023</v>
      </c>
      <c r="F31" s="82" t="str">
        <f>IF(SUMIFS(cb_curr!$E:$E,cb_curr!$A:$A,E31,cb_curr!$B:$B,"USD")=0,"-",SUMIFS(cb_curr!$E:$E,cb_curr!$A:$A,E31,cb_curr!$B:$B,"USD"))</f>
        <v>-</v>
      </c>
      <c r="G31" s="165"/>
      <c r="H31" s="3" t="str">
        <f>CONCATENATE(Техничка!S32,Техничка!T32,Техничка!U32)</f>
        <v>28.03.2023</v>
      </c>
      <c r="I31" s="82" t="str">
        <f>IF(SUMIFS(cb_curr!$E:$E,cb_curr!$A:$A,H31,cb_curr!$B:$B,"USD")=0,"-",SUMIFS(cb_curr!$E:$E,cb_curr!$A:$A,H31,cb_curr!$B:$B,"USD"))</f>
        <v>-</v>
      </c>
      <c r="J31" s="165"/>
      <c r="K31" s="3" t="str">
        <f>CONCATENATE(Техничка!W32,Техничка!X32,Техничка!Y32)</f>
        <v>28.04.2023</v>
      </c>
      <c r="L31" s="82" t="str">
        <f>IF(SUMIFS(cb_curr!$E:$E,cb_curr!$A:$A,K31,cb_curr!$B:$B,"USD")=0,"-",SUMIFS(cb_curr!$E:$E,cb_curr!$A:$A,K31,cb_curr!$B:$B,"USD"))</f>
        <v>-</v>
      </c>
      <c r="M31" s="165"/>
      <c r="N31" s="3" t="str">
        <f>CONCATENATE(Техничка!AA32,Техничка!AB32,Техничка!AC32)</f>
        <v>28.05.2023</v>
      </c>
      <c r="O31" s="82" t="str">
        <f>IF(SUMIFS(cb_curr!$E:$E,cb_curr!$A:$A,N31,cb_curr!$B:$B,"USD")=0,"-",SUMIFS(cb_curr!$E:$E,cb_curr!$A:$A,N31,cb_curr!$B:$B,"USD"))</f>
        <v>-</v>
      </c>
      <c r="P31" s="165"/>
      <c r="Q31" s="3" t="str">
        <f>CONCATENATE(Техничка!AE32,Техничка!AF32,Техничка!AG32)</f>
        <v>28.06.2023</v>
      </c>
      <c r="R31" s="82" t="str">
        <f>IF(SUMIFS(cb_curr!$E:$E,cb_curr!$A:$A,Q31,cb_curr!$B:$B,"USD")=0,"-",SUMIFS(cb_curr!$E:$E,cb_curr!$A:$A,Q31,cb_curr!$B:$B,"USD"))</f>
        <v>-</v>
      </c>
      <c r="S31" s="165"/>
      <c r="T31" s="3" t="str">
        <f>CONCATENATE(Техничка!AI32,Техничка!AJ32,Техничка!AK32)</f>
        <v>28.07.2023</v>
      </c>
      <c r="U31" s="82" t="str">
        <f>IF(SUMIFS(cb_curr!$E:$E,cb_curr!$A:$A,T31,cb_curr!$B:$B,"USD")=0,"-",SUMIFS(cb_curr!$E:$E,cb_curr!$A:$A,T31,cb_curr!$B:$B,"USD"))</f>
        <v>-</v>
      </c>
      <c r="W31" s="3" t="str">
        <f>CONCATENATE(Техничка!AQ32,Техничка!AR32,Техничка!AS32)</f>
        <v>28.08.2023</v>
      </c>
      <c r="X31" s="82" t="str">
        <f>IF(SUMIFS(cb_curr!$E:$E,cb_curr!$A:$A,W31,cb_curr!$B:$B,"USD")=0,"-",SUMIFS(cb_curr!$E:$E,cb_curr!$A:$A,W31,cb_curr!$B:$B,"USD"))</f>
        <v>-</v>
      </c>
      <c r="Y31" s="165"/>
      <c r="Z31" s="3" t="str">
        <f>CONCATENATE(Техничка!AU32,Техничка!AV32,Техничка!AW32)</f>
        <v>28.09.2023</v>
      </c>
      <c r="AA31" s="82" t="str">
        <f>IF(SUMIFS(cb_curr!$E:$E,cb_curr!$A:$A,Z31,cb_curr!$B:$B,"USD")=0,"-",SUMIFS(cb_curr!$E:$E,cb_curr!$A:$A,Z31,cb_curr!$B:$B,"USD"))</f>
        <v>-</v>
      </c>
      <c r="AB31" s="165"/>
      <c r="AC31" s="3" t="str">
        <f>CONCATENATE(Техничка!AY32,Техничка!AZ32,Техничка!BA32)</f>
        <v>28.10.2023</v>
      </c>
      <c r="AD31" s="82" t="str">
        <f>IF(SUMIFS(cb_curr!$E:$E,cb_curr!$A:$A,AC31,cb_curr!$B:$B,"USD")=0,"-",SUMIFS(cb_curr!$E:$E,cb_curr!$A:$A,AC31,cb_curr!$B:$B,"USD"))</f>
        <v>-</v>
      </c>
      <c r="AE31" s="165"/>
      <c r="AF31" s="3" t="str">
        <f>CONCATENATE(Техничка!BC32,Техничка!BD32,Техничка!BE32)</f>
        <v>28.11.2023</v>
      </c>
      <c r="AG31" s="82" t="str">
        <f>IF(SUMIFS(cb_curr!$E:$E,cb_curr!$A:$A,AF31,cb_curr!$B:$B,"USD")=0,"-",SUMIFS(cb_curr!$E:$E,cb_curr!$A:$A,AF31,cb_curr!$B:$B,"USD"))</f>
        <v>-</v>
      </c>
      <c r="AH31" s="165"/>
      <c r="AI31" s="3" t="str">
        <f>CONCATENATE(Техничка!BG32,Техничка!BH32,Техничка!BI32)</f>
        <v>28.12.2023</v>
      </c>
      <c r="AJ31" s="82" t="str">
        <f>IF(SUMIFS(cb_curr!$E:$E,cb_curr!$A:$A,AI31,cb_curr!$B:$B,"USD")=0,"-",SUMIFS(cb_curr!$E:$E,cb_curr!$A:$A,AI31,cb_curr!$B:$B,"USD"))</f>
        <v>-</v>
      </c>
      <c r="AK31" s="165"/>
      <c r="AL31" s="165"/>
      <c r="AN31" s="153" t="str">
        <f t="shared" si="3"/>
        <v>28.05.2023</v>
      </c>
      <c r="AO31" s="85">
        <f t="shared" si="4"/>
        <v>0</v>
      </c>
      <c r="AQ31" s="153" t="str">
        <f t="shared" si="5"/>
        <v>28.06.2023</v>
      </c>
      <c r="AR31" s="85">
        <f t="shared" si="6"/>
        <v>0</v>
      </c>
      <c r="AT31" s="3" t="str">
        <f t="shared" si="0"/>
        <v>28.10.2023</v>
      </c>
      <c r="AU31" s="85">
        <f t="shared" si="7"/>
        <v>0</v>
      </c>
      <c r="AW31" s="3" t="str">
        <f t="shared" si="1"/>
        <v>28.11.2023</v>
      </c>
      <c r="AX31" s="85">
        <f t="shared" si="8"/>
        <v>0</v>
      </c>
      <c r="AZ31" s="3" t="str">
        <f t="shared" si="2"/>
        <v>28.12.2023</v>
      </c>
      <c r="BA31" s="85">
        <f t="shared" si="9"/>
        <v>0</v>
      </c>
    </row>
    <row r="32" spans="2:53" x14ac:dyDescent="0.25">
      <c r="B32" s="3" t="str">
        <f>CONCATENATE(Техничка!B33,Техничка!C33,Техничка!D33)</f>
        <v>29.01.2023</v>
      </c>
      <c r="C32" s="82" t="str">
        <f>IF(SUMIFS(cb_curr!$E:$E,cb_curr!$A:$A,B32,cb_curr!$B:$B,"USD")=0,"-",SUMIFS(cb_curr!$E:$E,cb_curr!$A:$A,B32,cb_curr!$B:$B,"USD"))</f>
        <v>-</v>
      </c>
      <c r="D32" s="165"/>
      <c r="E32" s="83" t="str">
        <f>CONCATENATE(Техничка!O33,Техничка!P33,Техничка!Q33)</f>
        <v>29.02.2023</v>
      </c>
      <c r="F32" s="6"/>
      <c r="G32" s="165"/>
      <c r="H32" s="3" t="str">
        <f>CONCATENATE(Техничка!S33,Техничка!T33,Техничка!U33)</f>
        <v>29.03.2023</v>
      </c>
      <c r="I32" s="82" t="str">
        <f>IF(SUMIFS(cb_curr!$E:$E,cb_curr!$A:$A,H32,cb_curr!$B:$B,"USD")=0,"-",SUMIFS(cb_curr!$E:$E,cb_curr!$A:$A,H32,cb_curr!$B:$B,"USD"))</f>
        <v>-</v>
      </c>
      <c r="J32" s="165"/>
      <c r="K32" s="3" t="str">
        <f>CONCATENATE(Техничка!W33,Техничка!X33,Техничка!Y33)</f>
        <v>29.04.2023</v>
      </c>
      <c r="L32" s="82" t="str">
        <f>IF(SUMIFS(cb_curr!$E:$E,cb_curr!$A:$A,K32,cb_curr!$B:$B,"USD")=0,"-",SUMIFS(cb_curr!$E:$E,cb_curr!$A:$A,K32,cb_curr!$B:$B,"USD"))</f>
        <v>-</v>
      </c>
      <c r="M32" s="165"/>
      <c r="N32" s="3" t="str">
        <f>CONCATENATE(Техничка!AA33,Техничка!AB33,Техничка!AC33)</f>
        <v>29.05.2023</v>
      </c>
      <c r="O32" s="82" t="str">
        <f>IF(SUMIFS(cb_curr!$E:$E,cb_curr!$A:$A,N32,cb_curr!$B:$B,"USD")=0,"-",SUMIFS(cb_curr!$E:$E,cb_curr!$A:$A,N32,cb_curr!$B:$B,"USD"))</f>
        <v>-</v>
      </c>
      <c r="P32" s="165"/>
      <c r="Q32" s="3" t="str">
        <f>CONCATENATE(Техничка!AE33,Техничка!AF33,Техничка!AG33)</f>
        <v>29.06.2023</v>
      </c>
      <c r="R32" s="82" t="str">
        <f>IF(SUMIFS(cb_curr!$E:$E,cb_curr!$A:$A,Q32,cb_curr!$B:$B,"USD")=0,"-",SUMIFS(cb_curr!$E:$E,cb_curr!$A:$A,Q32,cb_curr!$B:$B,"USD"))</f>
        <v>-</v>
      </c>
      <c r="S32" s="165"/>
      <c r="T32" s="3" t="str">
        <f>CONCATENATE(Техничка!AI33,Техничка!AJ33,Техничка!AK33)</f>
        <v>29.07.2023</v>
      </c>
      <c r="U32" s="82" t="str">
        <f>IF(SUMIFS(cb_curr!$E:$E,cb_curr!$A:$A,T32,cb_curr!$B:$B,"USD")=0,"-",SUMIFS(cb_curr!$E:$E,cb_curr!$A:$A,T32,cb_curr!$B:$B,"USD"))</f>
        <v>-</v>
      </c>
      <c r="W32" s="3" t="str">
        <f>CONCATENATE(Техничка!AQ33,Техничка!AR33,Техничка!AS33)</f>
        <v>29.08.2023</v>
      </c>
      <c r="X32" s="82" t="str">
        <f>IF(SUMIFS(cb_curr!$E:$E,cb_curr!$A:$A,W32,cb_curr!$B:$B,"USD")=0,"-",SUMIFS(cb_curr!$E:$E,cb_curr!$A:$A,W32,cb_curr!$B:$B,"USD"))</f>
        <v>-</v>
      </c>
      <c r="Y32" s="165"/>
      <c r="Z32" s="3" t="str">
        <f>CONCATENATE(Техничка!AU33,Техничка!AV33,Техничка!AW33)</f>
        <v>29.09.2023</v>
      </c>
      <c r="AA32" s="82" t="str">
        <f>IF(SUMIFS(cb_curr!$E:$E,cb_curr!$A:$A,Z32,cb_curr!$B:$B,"USD")=0,"-",SUMIFS(cb_curr!$E:$E,cb_curr!$A:$A,Z32,cb_curr!$B:$B,"USD"))</f>
        <v>-</v>
      </c>
      <c r="AB32" s="165"/>
      <c r="AC32" s="3" t="str">
        <f>CONCATENATE(Техничка!AY33,Техничка!AZ33,Техничка!BA33)</f>
        <v>29.10.2023</v>
      </c>
      <c r="AD32" s="82" t="str">
        <f>IF(SUMIFS(cb_curr!$E:$E,cb_curr!$A:$A,AC32,cb_curr!$B:$B,"USD")=0,"-",SUMIFS(cb_curr!$E:$E,cb_curr!$A:$A,AC32,cb_curr!$B:$B,"USD"))</f>
        <v>-</v>
      </c>
      <c r="AE32" s="165"/>
      <c r="AF32" s="3" t="str">
        <f>CONCATENATE(Техничка!BC33,Техничка!BD33,Техничка!BE33)</f>
        <v>29.11.2023</v>
      </c>
      <c r="AG32" s="82" t="str">
        <f>IF(SUMIFS(cb_curr!$E:$E,cb_curr!$A:$A,AF32,cb_curr!$B:$B,"USD")=0,"-",SUMIFS(cb_curr!$E:$E,cb_curr!$A:$A,AF32,cb_curr!$B:$B,"USD"))</f>
        <v>-</v>
      </c>
      <c r="AH32" s="165"/>
      <c r="AI32" s="3" t="str">
        <f>CONCATENATE(Техничка!BG33,Техничка!BH33,Техничка!BI33)</f>
        <v>29.12.2023</v>
      </c>
      <c r="AJ32" s="82" t="str">
        <f>IF(SUMIFS(cb_curr!$E:$E,cb_curr!$A:$A,AI32,cb_curr!$B:$B,"USD")=0,"-",SUMIFS(cb_curr!$E:$E,cb_curr!$A:$A,AI32,cb_curr!$B:$B,"USD"))</f>
        <v>-</v>
      </c>
      <c r="AK32" s="165"/>
      <c r="AL32" s="165"/>
      <c r="AN32" s="153" t="str">
        <f t="shared" si="3"/>
        <v>29.05.2023</v>
      </c>
      <c r="AO32" s="85">
        <f t="shared" si="4"/>
        <v>0</v>
      </c>
      <c r="AQ32" s="153" t="str">
        <f t="shared" si="5"/>
        <v>29.06.2023</v>
      </c>
      <c r="AR32" s="85">
        <f t="shared" si="6"/>
        <v>0</v>
      </c>
      <c r="AT32" s="3" t="str">
        <f t="shared" si="0"/>
        <v>29.10.2023</v>
      </c>
      <c r="AU32" s="85">
        <f t="shared" si="7"/>
        <v>0</v>
      </c>
      <c r="AW32" s="3" t="str">
        <f t="shared" si="1"/>
        <v>29.11.2023</v>
      </c>
      <c r="AX32" s="85">
        <f t="shared" si="8"/>
        <v>0</v>
      </c>
      <c r="AZ32" s="3" t="str">
        <f t="shared" si="2"/>
        <v>29.12.2023</v>
      </c>
      <c r="BA32" s="85">
        <f t="shared" si="9"/>
        <v>0</v>
      </c>
    </row>
    <row r="33" spans="1:54" x14ac:dyDescent="0.25">
      <c r="B33" s="3" t="str">
        <f>CONCATENATE(Техничка!B34,Техничка!C34,Техничка!D34)</f>
        <v>30.01.2023</v>
      </c>
      <c r="C33" s="82" t="str">
        <f>IF(SUMIFS(cb_curr!$E:$E,cb_curr!$A:$A,B33,cb_curr!$B:$B,"USD")=0,"-",SUMIFS(cb_curr!$E:$E,cb_curr!$A:$A,B33,cb_curr!$B:$B,"USD"))</f>
        <v>-</v>
      </c>
      <c r="D33" s="165"/>
      <c r="E33" s="4" t="str">
        <f>CONCATENATE(Техничка!O34,Техничка!P34,Техничка!Q34)</f>
        <v>30.02.2023</v>
      </c>
      <c r="F33" s="6"/>
      <c r="G33" s="178"/>
      <c r="H33" s="3" t="str">
        <f>CONCATENATE(Техничка!S34,Техничка!T34,Техничка!U34)</f>
        <v>30.03.2023</v>
      </c>
      <c r="I33" s="82" t="str">
        <f>IF(SUMIFS(cb_curr!$E:$E,cb_curr!$A:$A,H33,cb_curr!$B:$B,"USD")=0,"-",SUMIFS(cb_curr!$E:$E,cb_curr!$A:$A,H33,cb_curr!$B:$B,"USD"))</f>
        <v>-</v>
      </c>
      <c r="J33" s="165"/>
      <c r="K33" s="3" t="str">
        <f>CONCATENATE(Техничка!W34,Техничка!X34,Техничка!Y34)</f>
        <v>30.04.2023</v>
      </c>
      <c r="L33" s="82" t="str">
        <f>IF(SUMIFS(cb_curr!$E:$E,cb_curr!$A:$A,K33,cb_curr!$B:$B,"USD")=0,"-",SUMIFS(cb_curr!$E:$E,cb_curr!$A:$A,K33,cb_curr!$B:$B,"USD"))</f>
        <v>-</v>
      </c>
      <c r="M33" s="165"/>
      <c r="N33" s="3" t="str">
        <f>CONCATENATE(Техничка!AA34,Техничка!AB34,Техничка!AC34)</f>
        <v>30.05.2023</v>
      </c>
      <c r="O33" s="82" t="str">
        <f>IF(SUMIFS(cb_curr!$E:$E,cb_curr!$A:$A,N33,cb_curr!$B:$B,"USD")=0,"-",SUMIFS(cb_curr!$E:$E,cb_curr!$A:$A,N33,cb_curr!$B:$B,"USD"))</f>
        <v>-</v>
      </c>
      <c r="P33" s="165"/>
      <c r="Q33" s="3" t="str">
        <f>CONCATENATE(Техничка!AE34,Техничка!AF34,Техничка!AG34)</f>
        <v>30.06.2023</v>
      </c>
      <c r="R33" s="82" t="str">
        <f>IF(SUMIFS(cb_curr!$E:$E,cb_curr!$A:$A,Q33,cb_curr!$B:$B,"USD")=0,"-",SUMIFS(cb_curr!$E:$E,cb_curr!$A:$A,Q33,cb_curr!$B:$B,"USD"))</f>
        <v>-</v>
      </c>
      <c r="S33" s="165"/>
      <c r="T33" s="3" t="str">
        <f>CONCATENATE(Техничка!AI34,Техничка!AJ34,Техничка!AK34)</f>
        <v>30.07.2023</v>
      </c>
      <c r="U33" s="82" t="str">
        <f>IF(SUMIFS(cb_curr!$E:$E,cb_curr!$A:$A,T33,cb_curr!$B:$B,"USD")=0,"-",SUMIFS(cb_curr!$E:$E,cb_curr!$A:$A,T33,cb_curr!$B:$B,"USD"))</f>
        <v>-</v>
      </c>
      <c r="W33" s="3" t="str">
        <f>CONCATENATE(Техничка!AQ34,Техничка!AR34,Техничка!AS34)</f>
        <v>30.08.2023</v>
      </c>
      <c r="X33" s="82" t="str">
        <f>IF(SUMIFS(cb_curr!$E:$E,cb_curr!$A:$A,W33,cb_curr!$B:$B,"USD")=0,"-",SUMIFS(cb_curr!$E:$E,cb_curr!$A:$A,W33,cb_curr!$B:$B,"USD"))</f>
        <v>-</v>
      </c>
      <c r="Y33" s="165"/>
      <c r="Z33" s="3" t="str">
        <f>CONCATENATE(Техничка!AU34,Техничка!AV34,Техничка!AW34)</f>
        <v>30.09.2023</v>
      </c>
      <c r="AA33" s="82" t="str">
        <f>IF(SUMIFS(cb_curr!$E:$E,cb_curr!$A:$A,Z33,cb_curr!$B:$B,"USD")=0,"-",SUMIFS(cb_curr!$E:$E,cb_curr!$A:$A,Z33,cb_curr!$B:$B,"USD"))</f>
        <v>-</v>
      </c>
      <c r="AB33" s="165"/>
      <c r="AC33" s="3" t="str">
        <f>CONCATENATE(Техничка!AY34,Техничка!AZ34,Техничка!BA34)</f>
        <v>30.10.2023</v>
      </c>
      <c r="AD33" s="82" t="str">
        <f>IF(SUMIFS(cb_curr!$E:$E,cb_curr!$A:$A,AC33,cb_curr!$B:$B,"USD")=0,"-",SUMIFS(cb_curr!$E:$E,cb_curr!$A:$A,AC33,cb_curr!$B:$B,"USD"))</f>
        <v>-</v>
      </c>
      <c r="AE33" s="165"/>
      <c r="AF33" s="3" t="str">
        <f>CONCATENATE(Техничка!BC34,Техничка!BD34,Техничка!BE34)</f>
        <v>30.11.2023</v>
      </c>
      <c r="AG33" s="82" t="str">
        <f>IF(SUMIFS(cb_curr!$E:$E,cb_curr!$A:$A,AF33,cb_curr!$B:$B,"USD")=0,"-",SUMIFS(cb_curr!$E:$E,cb_curr!$A:$A,AF33,cb_curr!$B:$B,"USD"))</f>
        <v>-</v>
      </c>
      <c r="AH33" s="165"/>
      <c r="AI33" s="3" t="str">
        <f>CONCATENATE(Техничка!BG34,Техничка!BH34,Техничка!BI34)</f>
        <v>30.12.2023</v>
      </c>
      <c r="AJ33" s="82" t="str">
        <f>IF(SUMIFS(cb_curr!$E:$E,cb_curr!$A:$A,AI33,cb_curr!$B:$B,"USD")=0,"-",SUMIFS(cb_curr!$E:$E,cb_curr!$A:$A,AI33,cb_curr!$B:$B,"USD"))</f>
        <v>-</v>
      </c>
      <c r="AK33" s="165"/>
      <c r="AL33" s="165"/>
      <c r="AN33" s="153" t="str">
        <f t="shared" si="3"/>
        <v>30.05.2023</v>
      </c>
      <c r="AO33" s="85">
        <f t="shared" si="4"/>
        <v>0</v>
      </c>
      <c r="AQ33" s="153" t="str">
        <f t="shared" si="5"/>
        <v>30.06.2023</v>
      </c>
      <c r="AR33" s="85">
        <f t="shared" si="6"/>
        <v>0</v>
      </c>
      <c r="AT33" s="3" t="str">
        <f t="shared" si="0"/>
        <v>30.10.2023</v>
      </c>
      <c r="AU33" s="85">
        <f t="shared" si="7"/>
        <v>0</v>
      </c>
      <c r="AW33" s="3" t="str">
        <f t="shared" si="1"/>
        <v>30.11.2023</v>
      </c>
      <c r="AX33" s="85">
        <f t="shared" si="8"/>
        <v>0</v>
      </c>
      <c r="AZ33" s="3" t="str">
        <f t="shared" si="2"/>
        <v>30.12.2023</v>
      </c>
      <c r="BA33" s="85">
        <f t="shared" si="9"/>
        <v>0</v>
      </c>
    </row>
    <row r="34" spans="1:54" x14ac:dyDescent="0.25">
      <c r="B34" s="3" t="str">
        <f>CONCATENATE(Техничка!B35,Техничка!C35,Техничка!D35)</f>
        <v>31.01.2023</v>
      </c>
      <c r="C34" s="82" t="str">
        <f>IF(SUMIFS(cb_curr!$E:$E,cb_curr!$A:$A,B34,cb_curr!$B:$B,"USD")=0,"-",SUMIFS(cb_curr!$E:$E,cb_curr!$A:$A,B34,cb_curr!$B:$B,"USD"))</f>
        <v>-</v>
      </c>
      <c r="D34" s="165"/>
      <c r="E34" s="4" t="str">
        <f>CONCATENATE(Техничка!O35,Техничка!P35,Техничка!Q35)</f>
        <v>31.02.2023</v>
      </c>
      <c r="F34" s="6"/>
      <c r="G34" s="178"/>
      <c r="H34" s="3" t="str">
        <f>CONCATENATE(Техничка!S35,Техничка!T35,Техничка!U35)</f>
        <v>31.03.2023</v>
      </c>
      <c r="I34" s="82" t="str">
        <f>IF(SUMIFS(cb_curr!$E:$E,cb_curr!$A:$A,H34,cb_curr!$B:$B,"USD")=0,"-",SUMIFS(cb_curr!$E:$E,cb_curr!$A:$A,H34,cb_curr!$B:$B,"USD"))</f>
        <v>-</v>
      </c>
      <c r="J34" s="165"/>
      <c r="K34" s="4" t="str">
        <f>CONCATENATE(Техничка!W35,Техничка!X35,Техничка!Y35)</f>
        <v>31.04.2023</v>
      </c>
      <c r="L34" s="6"/>
      <c r="M34" s="178"/>
      <c r="N34" s="3" t="str">
        <f>CONCATENATE(Техничка!AA35,Техничка!AB35,Техничка!AC35)</f>
        <v>31.05.2023</v>
      </c>
      <c r="O34" s="82" t="str">
        <f>IF(SUMIFS(cb_curr!$E:$E,cb_curr!$A:$A,N34,cb_curr!$B:$B,"USD")=0,"-",SUMIFS(cb_curr!$E:$E,cb_curr!$A:$A,N34,cb_curr!$B:$B,"USD"))</f>
        <v>-</v>
      </c>
      <c r="P34" s="165"/>
      <c r="Q34" s="4" t="str">
        <f>CONCATENATE(Техничка!AE35,Техничка!AF35,Техничка!AG35)</f>
        <v>31.06.2023</v>
      </c>
      <c r="R34" s="6"/>
      <c r="S34" s="178"/>
      <c r="T34" s="3" t="str">
        <f>CONCATENATE(Техничка!AI35,Техничка!AJ35,Техничка!AK35)</f>
        <v>31.07.2023</v>
      </c>
      <c r="U34" s="82" t="str">
        <f>IF(SUMIFS(cb_curr!$E:$E,cb_curr!$A:$A,T34,cb_curr!$B:$B,"USD")=0,"-",SUMIFS(cb_curr!$E:$E,cb_curr!$A:$A,T34,cb_curr!$B:$B,"USD"))</f>
        <v>-</v>
      </c>
      <c r="W34" s="3" t="str">
        <f>CONCATENATE(Техничка!AQ35,Техничка!AR35,Техничка!AS35)</f>
        <v>31.08.2023</v>
      </c>
      <c r="X34" s="82" t="str">
        <f>IF(SUMIFS(cb_curr!$E:$E,cb_curr!$A:$A,W34,cb_curr!$B:$B,"USD")=0,"-",SUMIFS(cb_curr!$E:$E,cb_curr!$A:$A,W34,cb_curr!$B:$B,"USD"))</f>
        <v>-</v>
      </c>
      <c r="Y34" s="165"/>
      <c r="Z34" s="4" t="str">
        <f>CONCATENATE(Техничка!AU35,Техничка!AV35,Техничка!AW35)</f>
        <v>31.09.2023</v>
      </c>
      <c r="AA34" s="4"/>
      <c r="AB34" s="178"/>
      <c r="AC34" s="3" t="str">
        <f>CONCATENATE(Техничка!AY35,Техничка!AZ35,Техничка!BA35)</f>
        <v>31.10.2023</v>
      </c>
      <c r="AD34" s="82" t="str">
        <f>IF(SUMIFS(cb_curr!$E:$E,cb_curr!$A:$A,AC34,cb_curr!$B:$B,"USD")=0,"-",SUMIFS(cb_curr!$E:$E,cb_curr!$A:$A,AC34,cb_curr!$B:$B,"USD"))</f>
        <v>-</v>
      </c>
      <c r="AE34" s="165"/>
      <c r="AF34" s="4" t="str">
        <f>CONCATENATE(Техничка!BC35,Техничка!BD35,Техничка!BE35)</f>
        <v>31.11.2023</v>
      </c>
      <c r="AG34" s="6"/>
      <c r="AH34" s="178"/>
      <c r="AI34" s="3" t="str">
        <f>CONCATENATE(Техничка!BG35,Техничка!BH35,Техничка!BI35)</f>
        <v>31.12.2023</v>
      </c>
      <c r="AJ34" s="82" t="str">
        <f>IF(SUMIFS(cb_curr!$E:$E,cb_curr!$A:$A,AI34,cb_curr!$B:$B,"USD")=0,"-",SUMIFS(cb_curr!$E:$E,cb_curr!$A:$A,AI34,cb_curr!$B:$B,"USD"))</f>
        <v>-</v>
      </c>
      <c r="AK34" s="165"/>
      <c r="AL34" s="165"/>
      <c r="AN34" s="153" t="str">
        <f t="shared" si="3"/>
        <v>31.05.2023</v>
      </c>
      <c r="AO34" s="85">
        <f t="shared" si="4"/>
        <v>0</v>
      </c>
      <c r="AQ34" s="153" t="str">
        <f t="shared" si="5"/>
        <v>31.06.2023</v>
      </c>
      <c r="AR34" s="85">
        <f t="shared" si="6"/>
        <v>0</v>
      </c>
      <c r="AT34" s="3" t="str">
        <f t="shared" si="0"/>
        <v>31.10.2023</v>
      </c>
      <c r="AU34" s="85">
        <f t="shared" si="7"/>
        <v>0</v>
      </c>
      <c r="AW34" s="3" t="str">
        <f t="shared" si="1"/>
        <v>31.11.2023</v>
      </c>
      <c r="AX34" s="82"/>
      <c r="AY34" t="s">
        <v>163</v>
      </c>
      <c r="AZ34" s="3" t="str">
        <f>AI34</f>
        <v>31.12.2023</v>
      </c>
      <c r="BA34" s="85">
        <f t="shared" si="9"/>
        <v>0</v>
      </c>
    </row>
    <row r="35" spans="1:54" x14ac:dyDescent="0.25">
      <c r="B35" s="9" t="s">
        <v>2</v>
      </c>
      <c r="C35" s="10" t="e">
        <f>AVERAGE(C4:C34)</f>
        <v>#DIV/0!</v>
      </c>
      <c r="D35" s="178"/>
      <c r="E35" s="9" t="s">
        <v>2</v>
      </c>
      <c r="F35" s="10" t="e">
        <f>AVERAGE(F4:F34)</f>
        <v>#DIV/0!</v>
      </c>
      <c r="G35" s="178"/>
      <c r="H35" s="9" t="s">
        <v>2</v>
      </c>
      <c r="I35" s="10" t="e">
        <f>AVERAGE(I4:I34)</f>
        <v>#DIV/0!</v>
      </c>
      <c r="J35" s="178">
        <f t="shared" ref="J35:J43" si="10">M4</f>
        <v>0</v>
      </c>
      <c r="K35" s="9" t="s">
        <v>2</v>
      </c>
      <c r="L35" s="10" t="e">
        <f>AVERAGE(L4:L34)</f>
        <v>#DIV/0!</v>
      </c>
      <c r="M35" s="178"/>
      <c r="N35" s="9" t="s">
        <v>2</v>
      </c>
      <c r="O35" s="10" t="e">
        <f>AVERAGE(O4:O34)</f>
        <v>#DIV/0!</v>
      </c>
      <c r="P35" s="178"/>
      <c r="Q35" s="9" t="s">
        <v>2</v>
      </c>
      <c r="R35" s="10" t="e">
        <f>AVERAGE(R4:R34)</f>
        <v>#DIV/0!</v>
      </c>
      <c r="S35" s="178">
        <f t="shared" ref="S34:S42" si="11">V5</f>
        <v>0</v>
      </c>
      <c r="T35" s="9" t="s">
        <v>2</v>
      </c>
      <c r="U35" s="10" t="e">
        <f>AVERAGE(U4:U34)</f>
        <v>#DIV/0!</v>
      </c>
      <c r="W35" s="9" t="s">
        <v>2</v>
      </c>
      <c r="X35" s="10" t="e">
        <f>AVERAGE(X4:X34)</f>
        <v>#DIV/0!</v>
      </c>
      <c r="Y35" s="178">
        <f>AB4</f>
        <v>0</v>
      </c>
      <c r="Z35" s="9" t="s">
        <v>2</v>
      </c>
      <c r="AA35" s="10" t="e">
        <f>AVERAGE(AA4:AA34)</f>
        <v>#DIV/0!</v>
      </c>
      <c r="AB35" s="178">
        <f t="shared" ref="AB35:AB42" si="12">AE5</f>
        <v>0</v>
      </c>
      <c r="AC35" s="9" t="s">
        <v>2</v>
      </c>
      <c r="AD35" s="10" t="e">
        <f>AVERAGE(AD4:AD34)</f>
        <v>#DIV/0!</v>
      </c>
      <c r="AE35" s="178">
        <f>AH4</f>
        <v>0</v>
      </c>
      <c r="AF35" s="9" t="s">
        <v>2</v>
      </c>
      <c r="AG35" s="10" t="e">
        <f>AVERAGE(AG4:AG34)</f>
        <v>#DIV/0!</v>
      </c>
      <c r="AH35" s="178">
        <f t="shared" ref="AH35:AH42" si="13">AK5</f>
        <v>0</v>
      </c>
      <c r="AI35" s="9" t="s">
        <v>2</v>
      </c>
      <c r="AJ35" s="10" t="e">
        <f>AVERAGE(AJ4:AJ34)</f>
        <v>#DIV/0!</v>
      </c>
      <c r="AK35" s="178"/>
      <c r="AL35" s="178"/>
      <c r="AN35" s="9" t="s">
        <v>2</v>
      </c>
      <c r="AO35" s="10"/>
      <c r="AQ35" s="9" t="s">
        <v>2</v>
      </c>
      <c r="AR35" s="10"/>
      <c r="AT35" s="9" t="s">
        <v>2</v>
      </c>
      <c r="AU35" s="10">
        <f>AVERAGE(AU4:AU34)</f>
        <v>0</v>
      </c>
      <c r="AW35" s="9" t="s">
        <v>2</v>
      </c>
      <c r="AX35" s="10">
        <f>AVERAGE(AX4:AX34)</f>
        <v>0</v>
      </c>
      <c r="AZ35" s="9" t="s">
        <v>2</v>
      </c>
      <c r="BA35" s="10">
        <f>AVERAGE(BA4:BA34)</f>
        <v>0</v>
      </c>
    </row>
    <row r="36" spans="1:54" hidden="1" outlineLevel="1" x14ac:dyDescent="0.25">
      <c r="B36" s="9" t="s">
        <v>188</v>
      </c>
      <c r="C36" s="10">
        <f>IFERROR((MEDIAN(C4:C34)),0)</f>
        <v>0</v>
      </c>
      <c r="D36" s="178"/>
      <c r="E36" s="9" t="s">
        <v>188</v>
      </c>
      <c r="F36" s="10">
        <f>IFERROR((MEDIAN(F4:F34)),0)</f>
        <v>0</v>
      </c>
      <c r="G36" s="178"/>
      <c r="H36" s="9" t="s">
        <v>188</v>
      </c>
      <c r="I36" s="10">
        <f>IFERROR((MEDIAN(I4:I34)),0)</f>
        <v>0</v>
      </c>
      <c r="J36" s="178">
        <f t="shared" si="10"/>
        <v>0</v>
      </c>
      <c r="K36" s="9" t="s">
        <v>188</v>
      </c>
      <c r="L36" s="10">
        <f>IFERROR((MEDIAN(L4:L34)),0)</f>
        <v>0</v>
      </c>
      <c r="M36" s="178"/>
      <c r="N36" s="9" t="s">
        <v>188</v>
      </c>
      <c r="O36" s="10">
        <f>IFERROR((MEDIAN(O4:O34)),0)</f>
        <v>0</v>
      </c>
      <c r="P36" s="178">
        <f t="shared" ref="P35:P43" si="14">S5</f>
        <v>0</v>
      </c>
      <c r="Q36" s="9" t="s">
        <v>188</v>
      </c>
      <c r="R36" s="10">
        <f>IFERROR((MEDIAN(R4:R34)),0)</f>
        <v>0</v>
      </c>
      <c r="S36" s="178">
        <f t="shared" si="11"/>
        <v>0</v>
      </c>
      <c r="T36" s="9" t="s">
        <v>188</v>
      </c>
      <c r="U36" s="10">
        <f>IFERROR((MEDIAN(U4:U34)),0)</f>
        <v>0</v>
      </c>
      <c r="V36" s="165">
        <f t="shared" ref="V35:V43" si="15">Y5</f>
        <v>0</v>
      </c>
      <c r="W36" s="9" t="s">
        <v>188</v>
      </c>
      <c r="X36" s="10">
        <f>IFERROR((MEDIAN(X4:X34)),0)</f>
        <v>0</v>
      </c>
      <c r="Y36" s="178">
        <f t="shared" ref="Y36:Y42" si="16">AB5</f>
        <v>0</v>
      </c>
      <c r="Z36" s="9" t="s">
        <v>188</v>
      </c>
      <c r="AA36" s="10">
        <f>IFERROR((MEDIAN(AA4:AA34)),0)</f>
        <v>0</v>
      </c>
      <c r="AB36" s="178">
        <f t="shared" si="12"/>
        <v>0</v>
      </c>
      <c r="AC36" s="9" t="s">
        <v>188</v>
      </c>
      <c r="AD36" s="10">
        <f>IFERROR((MEDIAN(AD4:AD34)),0)</f>
        <v>0</v>
      </c>
      <c r="AE36" s="178">
        <f t="shared" ref="AE36:AE43" si="17">AH5</f>
        <v>0</v>
      </c>
      <c r="AF36" s="9" t="s">
        <v>188</v>
      </c>
      <c r="AG36" s="10">
        <f>IFERROR((MEDIAN(AG4:AG34)),0)</f>
        <v>0</v>
      </c>
      <c r="AH36" s="178">
        <f t="shared" si="13"/>
        <v>0</v>
      </c>
      <c r="AI36" s="9" t="s">
        <v>188</v>
      </c>
      <c r="AJ36" s="10">
        <f>IFERROR((MEDIAN(AJ4:AJ34)),0)</f>
        <v>0</v>
      </c>
      <c r="AK36" s="178"/>
      <c r="AL36" s="178"/>
      <c r="AN36" s="9" t="s">
        <v>188</v>
      </c>
      <c r="AO36" s="10"/>
      <c r="AQ36" s="9" t="s">
        <v>188</v>
      </c>
      <c r="AR36" s="10"/>
      <c r="AT36" s="9" t="s">
        <v>188</v>
      </c>
      <c r="AU36" s="10"/>
      <c r="AV36" t="s">
        <v>163</v>
      </c>
      <c r="AW36" s="9" t="s">
        <v>188</v>
      </c>
      <c r="AX36" s="10"/>
      <c r="AY36" t="s">
        <v>163</v>
      </c>
      <c r="AZ36" s="9" t="s">
        <v>188</v>
      </c>
      <c r="BA36" s="10"/>
      <c r="BB36" t="s">
        <v>163</v>
      </c>
    </row>
    <row r="37" spans="1:54" hidden="1" outlineLevel="1" x14ac:dyDescent="0.25">
      <c r="B37" s="9" t="s">
        <v>189</v>
      </c>
      <c r="C37" s="10">
        <f>IFERROR(MEDIAN(C4:C34),0)</f>
        <v>0</v>
      </c>
      <c r="D37" s="178"/>
      <c r="E37" s="9" t="s">
        <v>189</v>
      </c>
      <c r="F37" s="10">
        <f>IFERROR(MEDIAN(C4:C34,F4:F34),0)</f>
        <v>0</v>
      </c>
      <c r="G37" s="178"/>
      <c r="H37" s="9" t="s">
        <v>189</v>
      </c>
      <c r="I37" s="10">
        <f>IFERROR(MEDIAN(F4:F34,I4:I34,C4:C34),0)</f>
        <v>0</v>
      </c>
      <c r="J37" s="178">
        <f t="shared" si="10"/>
        <v>0</v>
      </c>
      <c r="K37" s="9" t="s">
        <v>189</v>
      </c>
      <c r="L37" s="10">
        <f>IFERROR(MEDIAN(I4:I34,L4:L34,F4:F34,C4:C34),0)</f>
        <v>0</v>
      </c>
      <c r="M37" s="178"/>
      <c r="N37" s="9" t="s">
        <v>189</v>
      </c>
      <c r="O37" s="10">
        <f>IFERROR(MEDIAN(L4:L34,O4:O34,I4:I34,F4:F34,C4:C34),0)</f>
        <v>0</v>
      </c>
      <c r="P37" s="178">
        <f t="shared" si="14"/>
        <v>0</v>
      </c>
      <c r="Q37" s="9" t="s">
        <v>189</v>
      </c>
      <c r="R37" s="10">
        <f>IFERROR(MEDIAN(O4:O34,R4:R34,L4:L34,I4:I34,F4:F34,C4:C34),0)</f>
        <v>0</v>
      </c>
      <c r="S37" s="178">
        <f t="shared" si="11"/>
        <v>0</v>
      </c>
      <c r="T37" s="9" t="s">
        <v>189</v>
      </c>
      <c r="U37" s="10">
        <f>IFERROR(MEDIAN(R4:R34,U4:U34,O4:O34,L4:L34,I4:I34,F4:F34,C4:C34),0)</f>
        <v>0</v>
      </c>
      <c r="V37" s="165">
        <f t="shared" si="15"/>
        <v>0</v>
      </c>
      <c r="W37" s="9" t="s">
        <v>189</v>
      </c>
      <c r="X37" s="10">
        <f>IFERROR(MEDIAN(U4:U34,X4:X34,R4:R34,O4:O34,L4:L34,I4:I34,F4:F34,C4:C34),0)</f>
        <v>0</v>
      </c>
      <c r="Y37" s="178">
        <f t="shared" si="16"/>
        <v>0</v>
      </c>
      <c r="Z37" s="9" t="s">
        <v>189</v>
      </c>
      <c r="AA37" s="10">
        <f>IFERROR(MEDIAN(X4:X34,AA4:AA34,U4:U34,R4:R34,O4:O34,L4:L34,I4:I34,F4:F34,C4:C34),0)</f>
        <v>0</v>
      </c>
      <c r="AB37" s="178">
        <f t="shared" si="12"/>
        <v>0</v>
      </c>
      <c r="AC37" s="9" t="s">
        <v>189</v>
      </c>
      <c r="AD37" s="10">
        <f>IFERROR(MEDIAN(AA4:AA34,AD4:AD34,X4:X34,U4:U34,R4:R34,O4:O34,L4:L34,I4:I34,F4:F34,C4:C34),0)</f>
        <v>0</v>
      </c>
      <c r="AE37" s="178">
        <f t="shared" si="17"/>
        <v>0</v>
      </c>
      <c r="AF37" s="9" t="s">
        <v>189</v>
      </c>
      <c r="AG37" s="10">
        <f>IFERROR(MEDIAN(AD4:AD34,AG4:AG34,AA4:AA34,X4:X34,U4:U34,R4:R34,O4:O34,L4:L34,I4:I34,F4:F34,C4:C34),0)</f>
        <v>0</v>
      </c>
      <c r="AH37" s="178">
        <f t="shared" si="13"/>
        <v>0</v>
      </c>
      <c r="AI37" s="9" t="s">
        <v>189</v>
      </c>
      <c r="AJ37" s="10">
        <f>IFERROR(MEDIAN(AG4:AG34,AJ4:AJ34,AD4:AD34,AA4:AA34,X4:X34,U4:U34,R4:R34,O4:O34,L4:L34,I4:I34,F4:F34,C4:C34),0)</f>
        <v>0</v>
      </c>
      <c r="AK37" s="178"/>
      <c r="AL37" s="178"/>
      <c r="AN37" s="9" t="s">
        <v>189</v>
      </c>
      <c r="AO37" s="10"/>
      <c r="AQ37" s="9" t="s">
        <v>189</v>
      </c>
      <c r="AR37" s="10"/>
      <c r="AT37" s="9" t="s">
        <v>189</v>
      </c>
      <c r="AU37" s="10"/>
      <c r="AV37" t="s">
        <v>163</v>
      </c>
      <c r="AW37" s="9" t="s">
        <v>189</v>
      </c>
      <c r="AX37" s="10"/>
      <c r="AY37" t="s">
        <v>163</v>
      </c>
      <c r="AZ37" s="9" t="s">
        <v>189</v>
      </c>
      <c r="BA37" s="10"/>
      <c r="BB37" t="s">
        <v>163</v>
      </c>
    </row>
    <row r="38" spans="1:54" collapsed="1" x14ac:dyDescent="0.25">
      <c r="B38" s="13" t="s">
        <v>3</v>
      </c>
      <c r="C38" s="12" t="e">
        <f>C35</f>
        <v>#DIV/0!</v>
      </c>
      <c r="D38" s="178"/>
      <c r="E38" s="11" t="s">
        <v>3</v>
      </c>
      <c r="F38" s="12" t="e">
        <f>AVERAGE(C4:C34,F4:F34)</f>
        <v>#DIV/0!</v>
      </c>
      <c r="G38" s="178"/>
      <c r="H38" s="11" t="s">
        <v>3</v>
      </c>
      <c r="I38" s="12" t="e">
        <f>AVERAGE((C4:C34,F4:F34,I4:I34))</f>
        <v>#DIV/0!</v>
      </c>
      <c r="J38" s="178">
        <f t="shared" si="10"/>
        <v>0</v>
      </c>
      <c r="K38" s="11" t="s">
        <v>3</v>
      </c>
      <c r="L38" s="12" t="e">
        <f>AVERAGE(C4:C34,F4:F34,I4:I34,L4:L34)</f>
        <v>#DIV/0!</v>
      </c>
      <c r="M38" s="178"/>
      <c r="N38" s="11" t="s">
        <v>3</v>
      </c>
      <c r="O38" s="12" t="e">
        <f>AVERAGE($C$4:$C$34,$F$4:$F$34,$I$4:$I$34,$L$4:$L$34,$O$4:$O$34)</f>
        <v>#DIV/0!</v>
      </c>
      <c r="P38" s="178">
        <f t="shared" si="14"/>
        <v>0</v>
      </c>
      <c r="Q38" s="11" t="s">
        <v>3</v>
      </c>
      <c r="R38" s="12" t="e">
        <f>AVERAGE($C$4:$C$34,$F$4:$F$34,$I$4:$I$34,$L$4:$L$34,$O$4:$O$34,$R$4:$R$34)</f>
        <v>#DIV/0!</v>
      </c>
      <c r="S38" s="178">
        <f t="shared" si="11"/>
        <v>0</v>
      </c>
      <c r="T38" s="11" t="s">
        <v>3</v>
      </c>
      <c r="U38" s="12" t="e">
        <f>AVERAGE($C$4:$C$34,$F$4:$F$34,$I$4:$I$34,$L$4:$L$34,$O$4:$O$34,$R$4:$R$34,$U$4:$U$34)</f>
        <v>#DIV/0!</v>
      </c>
      <c r="V38" s="165">
        <f t="shared" si="15"/>
        <v>0</v>
      </c>
      <c r="W38" s="11" t="s">
        <v>3</v>
      </c>
      <c r="X38" s="12" t="e">
        <f>AVERAGE($C$4:$C$34,$F$4:$F$34,$I$4:$I$34,$L$4:$L$34,$O$4:$O$34,$R$4:$R$34,$U$4:$U$34,$X$4:$X$34)</f>
        <v>#DIV/0!</v>
      </c>
      <c r="Y38" s="178">
        <f t="shared" si="16"/>
        <v>0</v>
      </c>
      <c r="Z38" s="11" t="s">
        <v>3</v>
      </c>
      <c r="AA38" s="12" t="e">
        <f>AVERAGE($C$4:$C$34,$F$4:$F$34,$I$4:$I$34,$L$4:$L$34,$O$4:$O$34,$R$4:$R$34,$U$4:$U$34,$X$4:$X$34,$AA$4:$AA$34)</f>
        <v>#DIV/0!</v>
      </c>
      <c r="AB38" s="178">
        <f t="shared" si="12"/>
        <v>0</v>
      </c>
      <c r="AC38" s="11" t="s">
        <v>3</v>
      </c>
      <c r="AD38" s="12" t="e">
        <f>AVERAGE($C$4:$C$34,$F$4:$F$34,$I$4:$I$34,$L$4:$L$34,$O$4:$O$34,$R$4:$R$34,$U$4:$U$34,$X$4:$X$34,$AA$4:$AA$34,$AD$4:$AD$34)</f>
        <v>#DIV/0!</v>
      </c>
      <c r="AE38" s="178">
        <f t="shared" si="17"/>
        <v>0</v>
      </c>
      <c r="AF38" s="11" t="s">
        <v>3</v>
      </c>
      <c r="AG38" s="12" t="e">
        <f>AVERAGE($C$4:$C$34,$F$4:$F$34,$I$4:$I$34,$L$4:$L$34,$O$4:$O$34,$R$4:$R$34,$U$4:$U$34,$X$4:$X$34,$AA$4:$AA$34,$AD$4:$AD$34,$AG$4:$AG$34)</f>
        <v>#DIV/0!</v>
      </c>
      <c r="AH38" s="178">
        <f t="shared" si="13"/>
        <v>0</v>
      </c>
      <c r="AI38" s="11" t="s">
        <v>3</v>
      </c>
      <c r="AJ38" s="12" t="e">
        <f>AVERAGE($C$4:$C$34,$F$4:$F$34,$I$4:$I$34,$L$4:$L$34,$O$4:$O$34,$R$4:$R$34,$U$4:$U$34,$X$4:$X$34,$AA$4:$AA$34,$AD$4:$AD$34,$AG$4:$AG$34,$AJ$4:$AJ$34)</f>
        <v>#DIV/0!</v>
      </c>
      <c r="AK38" s="178"/>
      <c r="AL38" s="178"/>
      <c r="AN38" s="11" t="s">
        <v>3</v>
      </c>
      <c r="AO38" s="12"/>
      <c r="AQ38" s="11" t="s">
        <v>3</v>
      </c>
      <c r="AR38" s="12"/>
      <c r="AT38" s="11" t="s">
        <v>3</v>
      </c>
      <c r="AU38" s="12">
        <f>AVERAGE($C$4:$C$34,$F$4:$F$34,$I$4:$I$34,$L$4:$L$34,$O$4:$O$34,$R$4:$R$34,$U$4:$U$34,$X$4:$X$34,$AA$4:$AA$34,$AU$4:$AU$34)</f>
        <v>0</v>
      </c>
      <c r="AW38" s="11" t="s">
        <v>3</v>
      </c>
      <c r="AX38" s="12">
        <f>AVERAGE($C$4:$C$34,$F$4:$F$34,$I$4:$I$34,$L$4:$L$34,$O$4:$O$34,$R$4:$R$34,$U$4:$U$34,$X$4:$X$34,$AA$4:$AA$34,$AX$4:$AX$34,$AU$4:$AU$34)</f>
        <v>0</v>
      </c>
      <c r="AZ38" s="11" t="s">
        <v>3</v>
      </c>
      <c r="BA38" s="12">
        <f>AVERAGE($C$4:$C$34,$F$4:$F$34,$I$4:$I$34,$L$4:$L$34,$O$4:$O$34,$R$4:$R$34,$U$4:$U$34,$X$4:$X$34,$AA$4:$AA$34,$AU$4:$AU$34,$AX$4:$AX$34,$BA$4:$BA$34)</f>
        <v>0</v>
      </c>
    </row>
    <row r="39" spans="1:54" x14ac:dyDescent="0.25">
      <c r="D39" s="178">
        <f t="shared" ref="D35:D43" si="18">G8</f>
        <v>0</v>
      </c>
      <c r="G39" s="178">
        <f t="shared" ref="G33:G40" si="19">J10</f>
        <v>0</v>
      </c>
      <c r="J39" s="178">
        <f t="shared" si="10"/>
        <v>0</v>
      </c>
      <c r="M39" s="178">
        <f t="shared" ref="M34:M42" si="20">P9</f>
        <v>0</v>
      </c>
      <c r="P39" s="178">
        <f t="shared" si="14"/>
        <v>0</v>
      </c>
      <c r="S39" s="178">
        <f t="shared" si="11"/>
        <v>0</v>
      </c>
      <c r="V39" s="165">
        <f t="shared" si="15"/>
        <v>0</v>
      </c>
      <c r="Y39" s="178">
        <f t="shared" si="16"/>
        <v>0</v>
      </c>
      <c r="AB39" s="178">
        <f t="shared" si="12"/>
        <v>0</v>
      </c>
      <c r="AE39" s="178">
        <f t="shared" si="17"/>
        <v>0</v>
      </c>
      <c r="AH39" s="178">
        <f t="shared" si="13"/>
        <v>0</v>
      </c>
      <c r="AK39" s="178"/>
      <c r="AL39" s="178"/>
    </row>
    <row r="40" spans="1:54" x14ac:dyDescent="0.25">
      <c r="D40" s="178">
        <f t="shared" si="18"/>
        <v>0</v>
      </c>
      <c r="G40" s="178">
        <f t="shared" si="19"/>
        <v>0</v>
      </c>
      <c r="J40" s="178">
        <f t="shared" si="10"/>
        <v>0</v>
      </c>
      <c r="M40" s="178">
        <f t="shared" si="20"/>
        <v>0</v>
      </c>
      <c r="P40" s="178">
        <f t="shared" si="14"/>
        <v>0</v>
      </c>
      <c r="Q40" s="11" t="s">
        <v>225</v>
      </c>
      <c r="R40" s="12"/>
      <c r="S40" s="178">
        <f t="shared" si="11"/>
        <v>0</v>
      </c>
      <c r="V40" s="165">
        <f t="shared" si="15"/>
        <v>0</v>
      </c>
      <c r="Y40" s="178">
        <f t="shared" si="16"/>
        <v>0</v>
      </c>
      <c r="AB40" s="178">
        <f t="shared" si="12"/>
        <v>0</v>
      </c>
      <c r="AE40" s="178">
        <f t="shared" si="17"/>
        <v>0</v>
      </c>
      <c r="AH40" s="178">
        <f t="shared" si="13"/>
        <v>0</v>
      </c>
      <c r="AI40" s="11" t="s">
        <v>229</v>
      </c>
      <c r="AJ40" s="12"/>
      <c r="AK40" s="178"/>
      <c r="AL40" s="178"/>
      <c r="AQ40" s="11" t="s">
        <v>238</v>
      </c>
      <c r="AR40" s="12">
        <f>AVERAGE(L4:L33,O4:O34,AR4:AR34)</f>
        <v>0</v>
      </c>
    </row>
    <row r="41" spans="1:54" x14ac:dyDescent="0.25">
      <c r="D41" s="178">
        <f t="shared" si="18"/>
        <v>0</v>
      </c>
      <c r="G41" s="178"/>
      <c r="J41" s="178">
        <f t="shared" si="10"/>
        <v>0</v>
      </c>
      <c r="M41" s="178">
        <f t="shared" si="20"/>
        <v>0</v>
      </c>
      <c r="P41" s="178">
        <f t="shared" si="14"/>
        <v>0</v>
      </c>
      <c r="S41" s="178">
        <f t="shared" si="11"/>
        <v>0</v>
      </c>
      <c r="V41" s="165">
        <f t="shared" si="15"/>
        <v>0</v>
      </c>
      <c r="Y41" s="178">
        <f t="shared" si="16"/>
        <v>0</v>
      </c>
      <c r="AB41" s="178">
        <f t="shared" si="12"/>
        <v>0</v>
      </c>
      <c r="AE41" s="178">
        <f t="shared" si="17"/>
        <v>0</v>
      </c>
      <c r="AH41" s="178">
        <f t="shared" si="13"/>
        <v>0</v>
      </c>
      <c r="AI41" s="11" t="s">
        <v>232</v>
      </c>
      <c r="AJ41" s="12" t="e">
        <f>IF(AJ40&gt;0,(AVERAGE(C4:C34,F4:F34,I4:I34,L4:L34,O4:O34,R4:R34,U4:U34,X4:X34,AA4:AA34,AU4:AU34,AX4:AX34,BA4:BA34)),(AVERAGE(C4:C34,F4:F34,I4:I34,L4:L34,O4:O34,R4:R34,U4:U34,X4:X34,AA4:AA34,AD4:AD34,AG4:AG34,AJ4:AJ34)))</f>
        <v>#DIV/0!</v>
      </c>
      <c r="AK41" s="178"/>
      <c r="AL41" s="178"/>
      <c r="AQ41" s="11" t="s">
        <v>239</v>
      </c>
      <c r="AR41" s="12">
        <f>AVERAGE(C4:C34,F4:F34,I4:I34,L4:L34,AO4:AO34,AR4:AR34)</f>
        <v>0</v>
      </c>
    </row>
    <row r="42" spans="1:54" hidden="1" outlineLevel="1" x14ac:dyDescent="0.25">
      <c r="B42" s="399" t="s">
        <v>16</v>
      </c>
      <c r="D42" s="178">
        <f t="shared" si="18"/>
        <v>0</v>
      </c>
      <c r="G42" s="165"/>
      <c r="J42" s="178">
        <f t="shared" si="10"/>
        <v>0</v>
      </c>
      <c r="M42" s="178">
        <f t="shared" si="20"/>
        <v>0</v>
      </c>
      <c r="P42" s="178">
        <f t="shared" si="14"/>
        <v>0</v>
      </c>
      <c r="S42" s="178">
        <f t="shared" si="11"/>
        <v>0</v>
      </c>
      <c r="V42" s="165">
        <f t="shared" si="15"/>
        <v>0</v>
      </c>
      <c r="Y42" s="178">
        <f t="shared" si="16"/>
        <v>0</v>
      </c>
      <c r="AB42" s="178">
        <f t="shared" si="12"/>
        <v>0</v>
      </c>
      <c r="AE42" s="178">
        <f t="shared" si="17"/>
        <v>0</v>
      </c>
      <c r="AH42" s="178">
        <f t="shared" si="13"/>
        <v>0</v>
      </c>
      <c r="AK42" s="31"/>
      <c r="AL42" s="31"/>
    </row>
    <row r="43" spans="1:54" hidden="1" outlineLevel="1" x14ac:dyDescent="0.25">
      <c r="B43" s="399" t="e">
        <f>AVERAGE(C4:C34,F4:F34,I4:I34)</f>
        <v>#DIV/0!</v>
      </c>
      <c r="D43" s="178">
        <f t="shared" si="18"/>
        <v>0</v>
      </c>
      <c r="J43" s="178">
        <f t="shared" si="10"/>
        <v>0</v>
      </c>
      <c r="P43" s="178">
        <f t="shared" si="14"/>
        <v>0</v>
      </c>
      <c r="V43" s="165">
        <f t="shared" si="15"/>
        <v>0</v>
      </c>
      <c r="Y43" s="178">
        <f>AB12</f>
        <v>0</v>
      </c>
      <c r="AE43" s="178">
        <f t="shared" si="17"/>
        <v>0</v>
      </c>
      <c r="AK43" s="31"/>
      <c r="AL43" s="31"/>
    </row>
    <row r="44" spans="1:54" hidden="1" outlineLevel="1" x14ac:dyDescent="0.25"/>
    <row r="45" spans="1:54" hidden="1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54" hidden="1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54" ht="15.75" hidden="1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54" hidden="1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hidden="1" outlineLevel="1" x14ac:dyDescent="0.25">
      <c r="B49" s="424" t="e">
        <f>AVERAGE(C4:C34,F4:F34,I4:I34,L4:L34,O4:O34,R4:R33)</f>
        <v>#DIV/0!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idden="1" outlineLevel="1" x14ac:dyDescent="0.25"/>
    <row r="51" spans="1:36" hidden="1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hidden="1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hidden="1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hidden="1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</row>
    <row r="55" spans="1:36" hidden="1" outlineLevel="1" x14ac:dyDescent="0.25">
      <c r="B55" s="427" t="e">
        <f>AVERAGE(C4:C34,F4:F34,I4:I34,L4:L34,O4:O34,R4:R34,U4:U34,X4:X34,AA4:AA34)</f>
        <v>#DIV/0!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</row>
    <row r="56" spans="1:36" hidden="1" outlineLevel="1" x14ac:dyDescent="0.25"/>
    <row r="57" spans="1:36" hidden="1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hidden="1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hidden="1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idden="1" outlineLevel="1" x14ac:dyDescent="0.25"/>
    <row r="61" spans="1:36" hidden="1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hidden="1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hidden="1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hidden="1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</row>
    <row r="65" spans="2:36" hidden="1" outlineLevel="1" x14ac:dyDescent="0.25">
      <c r="B65" s="424" t="e">
        <f>AVERAGE($C$4:$C$34,$F$4:$F$34,$I$4:$I$34,$L$4:$L$34,$O$4:$O$34,$R$4:$R$34,$U$4:$U$34,$X$4:$X$34,$AA$4:$AA$34,$AD$4:$AD$34,$AG$4:$AG$34,$AJ$4:$AJ$34)</f>
        <v>#DIV/0!</v>
      </c>
      <c r="C65" s="425" t="e">
        <f t="shared" ref="C65:AJ65" si="21">AVERAGE($C$4:$C$34,$F$4:$F$34,$I$4:$I$34,$L$4:$L$34,$O$4:$O$34,$R$4:$R$34,$U$4:$U$34,$X$4:$X$34,$AA$4:$AA$34,$AD$4:$AD$34,$AG$4:$AG$34,$AJ$4:$AJ$34)</f>
        <v>#DIV/0!</v>
      </c>
      <c r="D65" s="425" t="e">
        <f t="shared" si="21"/>
        <v>#DIV/0!</v>
      </c>
      <c r="E65" s="425" t="e">
        <f t="shared" si="21"/>
        <v>#DIV/0!</v>
      </c>
      <c r="F65" s="425" t="e">
        <f t="shared" si="21"/>
        <v>#DIV/0!</v>
      </c>
      <c r="G65" s="425" t="e">
        <f t="shared" si="21"/>
        <v>#DIV/0!</v>
      </c>
      <c r="H65" s="425" t="e">
        <f t="shared" si="21"/>
        <v>#DIV/0!</v>
      </c>
      <c r="I65" s="425" t="e">
        <f t="shared" si="21"/>
        <v>#DIV/0!</v>
      </c>
      <c r="J65" s="425" t="e">
        <f t="shared" si="21"/>
        <v>#DIV/0!</v>
      </c>
      <c r="K65" s="425" t="e">
        <f t="shared" si="21"/>
        <v>#DIV/0!</v>
      </c>
      <c r="L65" s="425" t="e">
        <f t="shared" si="21"/>
        <v>#DIV/0!</v>
      </c>
      <c r="M65" s="425" t="e">
        <f t="shared" si="21"/>
        <v>#DIV/0!</v>
      </c>
      <c r="N65" s="425" t="e">
        <f t="shared" si="21"/>
        <v>#DIV/0!</v>
      </c>
      <c r="O65" s="425" t="e">
        <f t="shared" si="21"/>
        <v>#DIV/0!</v>
      </c>
      <c r="P65" s="425" t="e">
        <f t="shared" si="21"/>
        <v>#DIV/0!</v>
      </c>
      <c r="Q65" s="425" t="e">
        <f t="shared" si="21"/>
        <v>#DIV/0!</v>
      </c>
      <c r="R65" s="425" t="e">
        <f t="shared" si="21"/>
        <v>#DIV/0!</v>
      </c>
      <c r="S65" s="425" t="e">
        <f t="shared" si="21"/>
        <v>#DIV/0!</v>
      </c>
      <c r="T65" s="425" t="e">
        <f t="shared" si="21"/>
        <v>#DIV/0!</v>
      </c>
      <c r="U65" s="425" t="e">
        <f t="shared" si="21"/>
        <v>#DIV/0!</v>
      </c>
      <c r="V65" s="425" t="e">
        <f t="shared" si="21"/>
        <v>#DIV/0!</v>
      </c>
      <c r="W65" s="425" t="e">
        <f t="shared" si="21"/>
        <v>#DIV/0!</v>
      </c>
      <c r="X65" s="425" t="e">
        <f t="shared" si="21"/>
        <v>#DIV/0!</v>
      </c>
      <c r="Y65" s="425" t="e">
        <f t="shared" si="21"/>
        <v>#DIV/0!</v>
      </c>
      <c r="Z65" s="425" t="e">
        <f t="shared" si="21"/>
        <v>#DIV/0!</v>
      </c>
      <c r="AA65" s="425" t="e">
        <f t="shared" si="21"/>
        <v>#DIV/0!</v>
      </c>
      <c r="AB65" s="425" t="e">
        <f t="shared" si="21"/>
        <v>#DIV/0!</v>
      </c>
      <c r="AC65" s="425" t="e">
        <f t="shared" si="21"/>
        <v>#DIV/0!</v>
      </c>
      <c r="AD65" s="425" t="e">
        <f t="shared" si="21"/>
        <v>#DIV/0!</v>
      </c>
      <c r="AE65" s="425" t="e">
        <f t="shared" si="21"/>
        <v>#DIV/0!</v>
      </c>
      <c r="AF65" s="425" t="e">
        <f t="shared" si="21"/>
        <v>#DIV/0!</v>
      </c>
      <c r="AG65" s="425" t="e">
        <f t="shared" si="21"/>
        <v>#DIV/0!</v>
      </c>
      <c r="AH65" s="425" t="e">
        <f t="shared" si="21"/>
        <v>#DIV/0!</v>
      </c>
      <c r="AI65" s="425" t="e">
        <f t="shared" si="21"/>
        <v>#DIV/0!</v>
      </c>
      <c r="AJ65" s="425" t="e">
        <f t="shared" si="21"/>
        <v>#DIV/0!</v>
      </c>
    </row>
    <row r="66" spans="2:36" collapsed="1" x14ac:dyDescent="0.25"/>
    <row r="80" spans="2:36" x14ac:dyDescent="0.25">
      <c r="H80" s="58" t="str">
        <f>I4</f>
        <v>-</v>
      </c>
      <c r="I80">
        <v>74.437299999999993</v>
      </c>
      <c r="K80" s="58" t="e">
        <f>H80-I80</f>
        <v>#VALUE!</v>
      </c>
    </row>
    <row r="81" spans="8:11" x14ac:dyDescent="0.25">
      <c r="H81" t="str">
        <f t="shared" ref="H81:H110" si="22">I5</f>
        <v>-</v>
      </c>
      <c r="I81">
        <v>74.044799999999995</v>
      </c>
      <c r="K81" s="58" t="e">
        <f t="shared" ref="K81:K110" si="23">H81-I81</f>
        <v>#VALUE!</v>
      </c>
    </row>
    <row r="82" spans="8:11" x14ac:dyDescent="0.25">
      <c r="H82" t="str">
        <f t="shared" si="22"/>
        <v>-</v>
      </c>
      <c r="I82">
        <v>75.575500000000005</v>
      </c>
      <c r="K82" s="58" t="e">
        <f t="shared" si="23"/>
        <v>#VALUE!</v>
      </c>
    </row>
    <row r="83" spans="8:11" x14ac:dyDescent="0.25">
      <c r="H83" t="str">
        <f t="shared" si="22"/>
        <v>-</v>
      </c>
      <c r="I83">
        <v>73.518699999999995</v>
      </c>
      <c r="K83" s="58" t="e">
        <f t="shared" si="23"/>
        <v>#VALUE!</v>
      </c>
    </row>
    <row r="84" spans="8:11" x14ac:dyDescent="0.25">
      <c r="H84" t="str">
        <f t="shared" si="22"/>
        <v>-</v>
      </c>
      <c r="I84">
        <v>73.7864</v>
      </c>
      <c r="K84" s="58" t="e">
        <f t="shared" si="23"/>
        <v>#VALUE!</v>
      </c>
    </row>
    <row r="85" spans="8:11" x14ac:dyDescent="0.25">
      <c r="H85" t="str">
        <f t="shared" si="22"/>
        <v>-</v>
      </c>
      <c r="I85">
        <v>74.427499999999995</v>
      </c>
      <c r="K85" s="58" t="e">
        <f t="shared" si="23"/>
        <v>#VALUE!</v>
      </c>
    </row>
    <row r="86" spans="8:11" x14ac:dyDescent="0.25">
      <c r="H86" t="str">
        <f t="shared" si="22"/>
        <v>-</v>
      </c>
      <c r="I86">
        <v>74.427499999999995</v>
      </c>
      <c r="K86" s="58" t="e">
        <f t="shared" si="23"/>
        <v>#VALUE!</v>
      </c>
    </row>
    <row r="87" spans="8:11" x14ac:dyDescent="0.25">
      <c r="H87" t="str">
        <f t="shared" si="22"/>
        <v>-</v>
      </c>
      <c r="I87">
        <v>74.427499999999995</v>
      </c>
      <c r="K87" s="58" t="e">
        <f t="shared" si="23"/>
        <v>#VALUE!</v>
      </c>
    </row>
    <row r="88" spans="8:11" x14ac:dyDescent="0.25">
      <c r="H88" t="str">
        <f t="shared" si="22"/>
        <v>-</v>
      </c>
      <c r="I88">
        <v>74.427499999999995</v>
      </c>
      <c r="K88" s="58" t="e">
        <f t="shared" si="23"/>
        <v>#VALUE!</v>
      </c>
    </row>
    <row r="89" spans="8:11" x14ac:dyDescent="0.25">
      <c r="H89" t="str">
        <f t="shared" si="22"/>
        <v>-</v>
      </c>
      <c r="I89">
        <v>74.263999999999996</v>
      </c>
      <c r="K89" s="58" t="e">
        <f t="shared" si="23"/>
        <v>#VALUE!</v>
      </c>
    </row>
    <row r="90" spans="8:11" x14ac:dyDescent="0.25">
      <c r="H90" t="str">
        <f t="shared" si="22"/>
        <v>-</v>
      </c>
      <c r="I90">
        <v>74.039299999999997</v>
      </c>
      <c r="K90" s="58" t="e">
        <f t="shared" si="23"/>
        <v>#VALUE!</v>
      </c>
    </row>
    <row r="91" spans="8:11" x14ac:dyDescent="0.25">
      <c r="H91" t="str">
        <f t="shared" si="22"/>
        <v>-</v>
      </c>
      <c r="I91">
        <v>73.499600000000001</v>
      </c>
      <c r="K91" s="58" t="e">
        <f t="shared" si="23"/>
        <v>#VALUE!</v>
      </c>
    </row>
    <row r="92" spans="8:11" x14ac:dyDescent="0.25">
      <c r="H92" t="str">
        <f t="shared" si="22"/>
        <v>-</v>
      </c>
      <c r="I92">
        <v>73.508099999999999</v>
      </c>
      <c r="K92" s="58" t="e">
        <f t="shared" si="23"/>
        <v>#VALUE!</v>
      </c>
    </row>
    <row r="93" spans="8:11" x14ac:dyDescent="0.25">
      <c r="H93" t="str">
        <f t="shared" si="22"/>
        <v>-</v>
      </c>
      <c r="I93">
        <v>73.508099999999999</v>
      </c>
      <c r="K93" s="58" t="e">
        <f t="shared" si="23"/>
        <v>#VALUE!</v>
      </c>
    </row>
    <row r="94" spans="8:11" x14ac:dyDescent="0.25">
      <c r="H94" t="str">
        <f t="shared" si="22"/>
        <v>-</v>
      </c>
      <c r="I94">
        <v>73.508099999999999</v>
      </c>
      <c r="K94" s="58" t="e">
        <f t="shared" si="23"/>
        <v>#VALUE!</v>
      </c>
    </row>
    <row r="95" spans="8:11" x14ac:dyDescent="0.25">
      <c r="H95" t="str">
        <f t="shared" si="22"/>
        <v>-</v>
      </c>
      <c r="I95">
        <v>73.231700000000004</v>
      </c>
      <c r="K95" s="58" t="e">
        <f t="shared" si="23"/>
        <v>#VALUE!</v>
      </c>
    </row>
    <row r="96" spans="8:11" x14ac:dyDescent="0.25">
      <c r="H96" t="str">
        <f t="shared" si="22"/>
        <v>-</v>
      </c>
      <c r="I96">
        <v>72.9619</v>
      </c>
      <c r="K96" s="58" t="e">
        <f t="shared" si="23"/>
        <v>#VALUE!</v>
      </c>
    </row>
    <row r="97" spans="8:11" x14ac:dyDescent="0.25">
      <c r="H97" t="str">
        <f t="shared" si="22"/>
        <v>-</v>
      </c>
      <c r="I97">
        <v>73.101900000000001</v>
      </c>
      <c r="K97" s="58" t="e">
        <f t="shared" si="23"/>
        <v>#VALUE!</v>
      </c>
    </row>
    <row r="98" spans="8:11" x14ac:dyDescent="0.25">
      <c r="H98" t="str">
        <f t="shared" si="22"/>
        <v>-</v>
      </c>
      <c r="I98">
        <v>73.658199999999994</v>
      </c>
      <c r="K98" s="58" t="e">
        <f t="shared" si="23"/>
        <v>#VALUE!</v>
      </c>
    </row>
    <row r="99" spans="8:11" x14ac:dyDescent="0.25">
      <c r="H99" t="str">
        <f t="shared" si="22"/>
        <v>-</v>
      </c>
      <c r="I99">
        <v>74.138999999999996</v>
      </c>
      <c r="K99" s="58" t="e">
        <f t="shared" si="23"/>
        <v>#VALUE!</v>
      </c>
    </row>
    <row r="100" spans="8:11" x14ac:dyDescent="0.25">
      <c r="H100" t="str">
        <f t="shared" si="22"/>
        <v>-</v>
      </c>
      <c r="I100">
        <v>74.138999999999996</v>
      </c>
      <c r="K100" s="58" t="e">
        <f t="shared" si="23"/>
        <v>#VALUE!</v>
      </c>
    </row>
    <row r="101" spans="8:11" x14ac:dyDescent="0.25">
      <c r="H101" t="str">
        <f t="shared" si="22"/>
        <v>-</v>
      </c>
      <c r="I101">
        <v>74.138999999999996</v>
      </c>
      <c r="K101" s="58" t="e">
        <f t="shared" si="23"/>
        <v>#VALUE!</v>
      </c>
    </row>
    <row r="102" spans="8:11" x14ac:dyDescent="0.25">
      <c r="H102" t="str">
        <f t="shared" si="22"/>
        <v>-</v>
      </c>
      <c r="I102">
        <v>74.608500000000006</v>
      </c>
      <c r="K102" s="58" t="e">
        <f t="shared" si="23"/>
        <v>#VALUE!</v>
      </c>
    </row>
    <row r="103" spans="8:11" x14ac:dyDescent="0.25">
      <c r="H103" t="str">
        <f t="shared" si="22"/>
        <v>-</v>
      </c>
      <c r="I103">
        <v>75.358500000000006</v>
      </c>
      <c r="K103" s="58" t="e">
        <f t="shared" si="23"/>
        <v>#VALUE!</v>
      </c>
    </row>
    <row r="104" spans="8:11" x14ac:dyDescent="0.25">
      <c r="H104" t="str">
        <f t="shared" si="22"/>
        <v>-</v>
      </c>
      <c r="I104">
        <v>76.153499999999994</v>
      </c>
      <c r="K104" s="58" t="e">
        <f t="shared" si="23"/>
        <v>#VALUE!</v>
      </c>
    </row>
    <row r="105" spans="8:11" x14ac:dyDescent="0.25">
      <c r="H105" t="str">
        <f t="shared" si="22"/>
        <v>-</v>
      </c>
      <c r="I105">
        <v>76.174099999999996</v>
      </c>
      <c r="K105" s="58" t="e">
        <f t="shared" si="23"/>
        <v>#VALUE!</v>
      </c>
    </row>
    <row r="106" spans="8:11" x14ac:dyDescent="0.25">
      <c r="H106" t="str">
        <f t="shared" si="22"/>
        <v>-</v>
      </c>
      <c r="I106">
        <v>75.757599999999996</v>
      </c>
      <c r="K106" s="58" t="e">
        <f t="shared" si="23"/>
        <v>#VALUE!</v>
      </c>
    </row>
    <row r="107" spans="8:11" x14ac:dyDescent="0.25">
      <c r="H107" t="str">
        <f t="shared" si="22"/>
        <v>-</v>
      </c>
      <c r="I107">
        <v>75.757599999999996</v>
      </c>
      <c r="K107" s="58" t="e">
        <f t="shared" si="23"/>
        <v>#VALUE!</v>
      </c>
    </row>
    <row r="108" spans="8:11" x14ac:dyDescent="0.25">
      <c r="H108" t="str">
        <f t="shared" si="22"/>
        <v>-</v>
      </c>
      <c r="I108">
        <v>75.757599999999996</v>
      </c>
      <c r="K108" s="58" t="e">
        <f t="shared" si="23"/>
        <v>#VALUE!</v>
      </c>
    </row>
    <row r="109" spans="8:11" x14ac:dyDescent="0.25">
      <c r="H109" t="str">
        <f t="shared" si="22"/>
        <v>-</v>
      </c>
      <c r="I109">
        <v>75.828699999999998</v>
      </c>
      <c r="K109" s="58" t="e">
        <f t="shared" si="23"/>
        <v>#VALUE!</v>
      </c>
    </row>
    <row r="110" spans="8:11" x14ac:dyDescent="0.25">
      <c r="H110" t="str">
        <f t="shared" si="22"/>
        <v>-</v>
      </c>
      <c r="I110">
        <v>75.702299999999994</v>
      </c>
      <c r="K110" s="58" t="e">
        <f t="shared" si="23"/>
        <v>#VALUE!</v>
      </c>
    </row>
  </sheetData>
  <autoFilter ref="B31:AK43"/>
  <mergeCells count="35">
    <mergeCell ref="AF2:AG2"/>
    <mergeCell ref="AI2:AJ2"/>
    <mergeCell ref="B2:C2"/>
    <mergeCell ref="E2:F2"/>
    <mergeCell ref="H2:I2"/>
    <mergeCell ref="K2:L2"/>
    <mergeCell ref="N2:O2"/>
    <mergeCell ref="Q2:R2"/>
    <mergeCell ref="B45:I45"/>
    <mergeCell ref="T2:U2"/>
    <mergeCell ref="W2:X2"/>
    <mergeCell ref="Z2:AA2"/>
    <mergeCell ref="AC2:AD2"/>
    <mergeCell ref="AN2:AO2"/>
    <mergeCell ref="AQ2:AR2"/>
    <mergeCell ref="AT2:AU2"/>
    <mergeCell ref="AW2:AX2"/>
    <mergeCell ref="AZ2:BA2"/>
    <mergeCell ref="B59:I59"/>
    <mergeCell ref="B46:I46"/>
    <mergeCell ref="B47:I47"/>
    <mergeCell ref="B48:R48"/>
    <mergeCell ref="B49:R49"/>
    <mergeCell ref="B51:I51"/>
    <mergeCell ref="B52:I52"/>
    <mergeCell ref="B53:I53"/>
    <mergeCell ref="B54:AA54"/>
    <mergeCell ref="B55:AA55"/>
    <mergeCell ref="B57:I57"/>
    <mergeCell ref="B58:I58"/>
    <mergeCell ref="B61:I61"/>
    <mergeCell ref="B62:I62"/>
    <mergeCell ref="B63:I63"/>
    <mergeCell ref="B64:AJ64"/>
    <mergeCell ref="B65:AJ65"/>
  </mergeCells>
  <conditionalFormatting sqref="C4">
    <cfRule type="expression" dxfId="779" priority="37">
      <formula>D4:D34=0</formula>
    </cfRule>
  </conditionalFormatting>
  <conditionalFormatting sqref="C5:C34">
    <cfRule type="expression" dxfId="778" priority="36">
      <formula>D5:D35=0</formula>
    </cfRule>
  </conditionalFormatting>
  <conditionalFormatting sqref="F6:F31">
    <cfRule type="expression" dxfId="777" priority="35">
      <formula>G6:G36=0</formula>
    </cfRule>
  </conditionalFormatting>
  <conditionalFormatting sqref="F4">
    <cfRule type="expression" dxfId="776" priority="34">
      <formula>G4:G34=0</formula>
    </cfRule>
  </conditionalFormatting>
  <conditionalFormatting sqref="F4">
    <cfRule type="expression" dxfId="775" priority="33">
      <formula>G4:G34=0</formula>
    </cfRule>
  </conditionalFormatting>
  <conditionalFormatting sqref="F5:F31">
    <cfRule type="expression" dxfId="774" priority="32">
      <formula>G5:G35=0</formula>
    </cfRule>
  </conditionalFormatting>
  <conditionalFormatting sqref="I5:I34">
    <cfRule type="expression" dxfId="773" priority="31">
      <formula>J5:J35=0</formula>
    </cfRule>
  </conditionalFormatting>
  <conditionalFormatting sqref="L5:L33">
    <cfRule type="expression" dxfId="772" priority="30">
      <formula>M5:M35=0</formula>
    </cfRule>
  </conditionalFormatting>
  <conditionalFormatting sqref="O5:O6 O8:O34">
    <cfRule type="expression" dxfId="771" priority="29">
      <formula>P5:P35=0</formula>
    </cfRule>
  </conditionalFormatting>
  <conditionalFormatting sqref="R5:R33">
    <cfRule type="expression" dxfId="770" priority="28">
      <formula>S5:S35=0</formula>
    </cfRule>
  </conditionalFormatting>
  <conditionalFormatting sqref="U5:U34">
    <cfRule type="expression" dxfId="769" priority="27">
      <formula>V5:V35=0</formula>
    </cfRule>
  </conditionalFormatting>
  <conditionalFormatting sqref="X5:X34">
    <cfRule type="expression" dxfId="768" priority="26">
      <formula>Y5:Y35=0</formula>
    </cfRule>
  </conditionalFormatting>
  <conditionalFormatting sqref="AA5:AA33">
    <cfRule type="expression" dxfId="767" priority="25">
      <formula>AB5:AB35=0</formula>
    </cfRule>
  </conditionalFormatting>
  <conditionalFormatting sqref="AD5:AD34">
    <cfRule type="expression" dxfId="766" priority="24">
      <formula>AE5:AE35=0</formula>
    </cfRule>
  </conditionalFormatting>
  <conditionalFormatting sqref="AG5:AG33">
    <cfRule type="expression" dxfId="765" priority="23">
      <formula>AH5:AH35=0</formula>
    </cfRule>
  </conditionalFormatting>
  <conditionalFormatting sqref="AJ5:AJ34">
    <cfRule type="expression" dxfId="764" priority="22">
      <formula>AK5:AK35=0</formula>
    </cfRule>
  </conditionalFormatting>
  <conditionalFormatting sqref="O4">
    <cfRule type="expression" dxfId="763" priority="21">
      <formula>P4:P34=0</formula>
    </cfRule>
  </conditionalFormatting>
  <conditionalFormatting sqref="O4">
    <cfRule type="expression" dxfId="762" priority="20">
      <formula>P4:P34=0</formula>
    </cfRule>
  </conditionalFormatting>
  <conditionalFormatting sqref="R4">
    <cfRule type="expression" dxfId="761" priority="19">
      <formula>S4:S34=0</formula>
    </cfRule>
  </conditionalFormatting>
  <conditionalFormatting sqref="R4">
    <cfRule type="expression" dxfId="760" priority="18">
      <formula>S4:S34=0</formula>
    </cfRule>
  </conditionalFormatting>
  <conditionalFormatting sqref="U4">
    <cfRule type="expression" dxfId="759" priority="17">
      <formula>V4:V34=0</formula>
    </cfRule>
  </conditionalFormatting>
  <conditionalFormatting sqref="U4">
    <cfRule type="expression" dxfId="758" priority="16">
      <formula>V4:V34=0</formula>
    </cfRule>
  </conditionalFormatting>
  <conditionalFormatting sqref="X4">
    <cfRule type="expression" dxfId="757" priority="15">
      <formula>Y4:Y34=0</formula>
    </cfRule>
  </conditionalFormatting>
  <conditionalFormatting sqref="X4">
    <cfRule type="expression" dxfId="756" priority="14">
      <formula>Y4:Y34=0</formula>
    </cfRule>
  </conditionalFormatting>
  <conditionalFormatting sqref="AA4">
    <cfRule type="expression" dxfId="755" priority="13">
      <formula>AB4:AB34=0</formula>
    </cfRule>
  </conditionalFormatting>
  <conditionalFormatting sqref="AA4">
    <cfRule type="expression" dxfId="754" priority="12">
      <formula>AB4:AB34=0</formula>
    </cfRule>
  </conditionalFormatting>
  <conditionalFormatting sqref="AD4">
    <cfRule type="expression" dxfId="753" priority="11">
      <formula>AE4:AE34=0</formula>
    </cfRule>
  </conditionalFormatting>
  <conditionalFormatting sqref="AD4">
    <cfRule type="expression" dxfId="752" priority="10">
      <formula>AE4:AE34=0</formula>
    </cfRule>
  </conditionalFormatting>
  <conditionalFormatting sqref="AG4">
    <cfRule type="expression" dxfId="751" priority="9">
      <formula>AH4:AH34=0</formula>
    </cfRule>
  </conditionalFormatting>
  <conditionalFormatting sqref="AG4">
    <cfRule type="expression" dxfId="750" priority="8">
      <formula>AH4:AH34=0</formula>
    </cfRule>
  </conditionalFormatting>
  <conditionalFormatting sqref="AJ4">
    <cfRule type="expression" dxfId="749" priority="7">
      <formula>AK4:AK34=0</formula>
    </cfRule>
  </conditionalFormatting>
  <conditionalFormatting sqref="AJ4">
    <cfRule type="expression" dxfId="748" priority="6">
      <formula>AK4:AK34=0</formula>
    </cfRule>
  </conditionalFormatting>
  <conditionalFormatting sqref="O7">
    <cfRule type="expression" dxfId="747" priority="5">
      <formula>P7:P37=0</formula>
    </cfRule>
  </conditionalFormatting>
  <conditionalFormatting sqref="I4">
    <cfRule type="expression" dxfId="746" priority="4">
      <formula>J4:J34=0</formula>
    </cfRule>
  </conditionalFormatting>
  <conditionalFormatting sqref="I4">
    <cfRule type="expression" dxfId="745" priority="3">
      <formula>J4:J34=0</formula>
    </cfRule>
  </conditionalFormatting>
  <conditionalFormatting sqref="L4">
    <cfRule type="expression" dxfId="744" priority="2">
      <formula>M4:M34=0</formula>
    </cfRule>
  </conditionalFormatting>
  <conditionalFormatting sqref="L4">
    <cfRule type="expression" dxfId="743" priority="1">
      <formula>M4:M34=0</formula>
    </cfRule>
  </conditionalFormatting>
  <printOptions horizontalCentered="1"/>
  <pageMargins left="0.70866141732283472" right="0.70866141732283472" top="0.74803149606299213" bottom="3.3464566929133861" header="0.39370078740157483" footer="2.3622047244094491"/>
  <pageSetup paperSize="9" orientation="portrait" r:id="rId1"/>
  <headerFooter>
    <oddHeader>&amp;C&amp;14Курс доллара 2023 год</oddHeader>
    <oddFooter>&amp;L&amp;14Начальник 
Управления Бюджетирования
ОАО "УГМК"&amp;R&amp;14Киташева А.Л.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2:BB72"/>
  <sheetViews>
    <sheetView topLeftCell="B2" zoomScale="85" zoomScaleNormal="85" workbookViewId="0">
      <selection activeCell="B2" sqref="B2:AJ38"/>
    </sheetView>
  </sheetViews>
  <sheetFormatPr defaultRowHeight="15" outlineLevelRow="1" outlineLevelCol="1" x14ac:dyDescent="0.25"/>
  <cols>
    <col min="1" max="1" width="10.140625" bestFit="1" customWidth="1"/>
    <col min="2" max="3" width="17.7109375" customWidth="1"/>
    <col min="4" max="4" width="9.140625" style="165" customWidth="1"/>
    <col min="5" max="6" width="17.7109375" customWidth="1"/>
    <col min="7" max="7" width="9.140625" style="165" customWidth="1"/>
    <col min="8" max="9" width="17.7109375" customWidth="1"/>
    <col min="10" max="10" width="9.140625" style="165" customWidth="1"/>
    <col min="11" max="12" width="17.7109375" customWidth="1"/>
    <col min="13" max="13" width="9.140625" style="165" customWidth="1"/>
    <col min="14" max="15" width="17.7109375" customWidth="1"/>
    <col min="16" max="16" width="9.140625" style="165" customWidth="1"/>
    <col min="17" max="18" width="17.7109375" customWidth="1"/>
    <col min="19" max="19" width="9.140625" style="165" customWidth="1"/>
    <col min="20" max="21" width="17.7109375" customWidth="1"/>
    <col min="22" max="22" width="9.140625" style="165" customWidth="1"/>
    <col min="23" max="24" width="17.7109375" customWidth="1"/>
    <col min="25" max="25" width="9.140625" style="165" customWidth="1"/>
    <col min="26" max="27" width="17.7109375" customWidth="1"/>
    <col min="28" max="28" width="9.140625" style="165" customWidth="1"/>
    <col min="29" max="30" width="17.7109375" customWidth="1"/>
    <col min="31" max="31" width="9.140625" style="165" customWidth="1"/>
    <col min="32" max="33" width="17.7109375" customWidth="1"/>
    <col min="34" max="34" width="9.140625" style="165" customWidth="1"/>
    <col min="35" max="36" width="17.7109375" customWidth="1"/>
    <col min="37" max="41" width="9.140625" style="165" customWidth="1"/>
    <col min="42" max="42" width="9.140625" customWidth="1" outlineLevel="1"/>
    <col min="43" max="43" width="18.28515625" customWidth="1" outlineLevel="1" collapsed="1"/>
    <col min="44" max="45" width="9.140625" customWidth="1" outlineLevel="1"/>
    <col min="46" max="46" width="18.28515625" customWidth="1" outlineLevel="1"/>
    <col min="47" max="48" width="9.140625" customWidth="1" outlineLevel="1"/>
    <col min="49" max="49" width="18.28515625" customWidth="1" outlineLevel="1"/>
    <col min="50" max="51" width="9.140625" customWidth="1" outlineLevel="1"/>
    <col min="52" max="52" width="18.28515625" customWidth="1" outlineLevel="1"/>
    <col min="53" max="54" width="9.140625" customWidth="1" outlineLevel="1"/>
  </cols>
  <sheetData>
    <row r="2" spans="1:53" x14ac:dyDescent="0.25">
      <c r="B2" s="428" t="s">
        <v>4</v>
      </c>
      <c r="C2" s="429"/>
      <c r="D2"/>
      <c r="E2" s="428" t="s">
        <v>5</v>
      </c>
      <c r="F2" s="429"/>
      <c r="G2" s="165">
        <f>D33</f>
        <v>0</v>
      </c>
      <c r="H2" s="428" t="s">
        <v>6</v>
      </c>
      <c r="I2" s="429"/>
      <c r="J2" s="165">
        <f>G30</f>
        <v>0</v>
      </c>
      <c r="K2" s="428" t="s">
        <v>7</v>
      </c>
      <c r="L2" s="429"/>
      <c r="M2" s="165">
        <f>J33</f>
        <v>0</v>
      </c>
      <c r="N2" s="428" t="s">
        <v>8</v>
      </c>
      <c r="O2" s="429"/>
      <c r="P2" s="165">
        <f>M32</f>
        <v>0</v>
      </c>
      <c r="Q2" s="428" t="s">
        <v>9</v>
      </c>
      <c r="R2" s="429"/>
      <c r="S2" s="165">
        <f>P33</f>
        <v>0</v>
      </c>
      <c r="T2" s="428" t="s">
        <v>10</v>
      </c>
      <c r="U2" s="429"/>
      <c r="V2" s="165">
        <f>S32</f>
        <v>0</v>
      </c>
      <c r="W2" s="428" t="s">
        <v>11</v>
      </c>
      <c r="X2" s="429"/>
      <c r="Y2" s="165">
        <f>V33</f>
        <v>0</v>
      </c>
      <c r="Z2" s="428" t="s">
        <v>12</v>
      </c>
      <c r="AA2" s="429"/>
      <c r="AB2" s="165">
        <f>Y33</f>
        <v>0</v>
      </c>
      <c r="AC2" s="428" t="s">
        <v>13</v>
      </c>
      <c r="AD2" s="429"/>
      <c r="AE2" s="165">
        <f>AB32</f>
        <v>0</v>
      </c>
      <c r="AF2" s="428" t="s">
        <v>14</v>
      </c>
      <c r="AG2" s="429"/>
      <c r="AH2" s="165">
        <f>AE33</f>
        <v>0</v>
      </c>
      <c r="AI2" s="428" t="s">
        <v>15</v>
      </c>
      <c r="AJ2" s="429"/>
      <c r="AK2" s="165">
        <f>AH32</f>
        <v>0</v>
      </c>
      <c r="AQ2" s="414" t="s">
        <v>237</v>
      </c>
      <c r="AR2" s="414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1:53" x14ac:dyDescent="0.25">
      <c r="A3" s="175"/>
      <c r="B3" s="182" t="s">
        <v>0</v>
      </c>
      <c r="C3" s="2" t="s">
        <v>1</v>
      </c>
      <c r="D3"/>
      <c r="E3" s="182" t="s">
        <v>0</v>
      </c>
      <c r="F3" s="2" t="s">
        <v>1</v>
      </c>
      <c r="G3" s="165">
        <f>D34</f>
        <v>0</v>
      </c>
      <c r="H3" s="182" t="s">
        <v>0</v>
      </c>
      <c r="I3" s="2" t="s">
        <v>1</v>
      </c>
      <c r="J3" s="165">
        <f>G31</f>
        <v>0</v>
      </c>
      <c r="K3" s="182" t="s">
        <v>0</v>
      </c>
      <c r="L3" s="2" t="s">
        <v>1</v>
      </c>
      <c r="M3" s="165">
        <f>J34</f>
        <v>0</v>
      </c>
      <c r="N3" s="182" t="s">
        <v>0</v>
      </c>
      <c r="O3" s="2" t="s">
        <v>1</v>
      </c>
      <c r="P3" s="165">
        <f>M33</f>
        <v>0</v>
      </c>
      <c r="Q3" s="182" t="s">
        <v>0</v>
      </c>
      <c r="R3" s="2" t="s">
        <v>1</v>
      </c>
      <c r="S3" s="165">
        <f>P34</f>
        <v>0</v>
      </c>
      <c r="T3" s="182" t="s">
        <v>0</v>
      </c>
      <c r="U3" s="2" t="s">
        <v>1</v>
      </c>
      <c r="V3" s="165">
        <f>S33</f>
        <v>0</v>
      </c>
      <c r="W3" s="182" t="s">
        <v>0</v>
      </c>
      <c r="X3" s="2" t="s">
        <v>1</v>
      </c>
      <c r="Y3" s="165">
        <f>V34</f>
        <v>0</v>
      </c>
      <c r="Z3" s="182" t="s">
        <v>0</v>
      </c>
      <c r="AA3" s="2" t="s">
        <v>1</v>
      </c>
      <c r="AB3" s="165">
        <f>Y34</f>
        <v>0</v>
      </c>
      <c r="AC3" s="182" t="s">
        <v>0</v>
      </c>
      <c r="AD3" s="2" t="s">
        <v>1</v>
      </c>
      <c r="AE3" s="165">
        <f>AB33</f>
        <v>0</v>
      </c>
      <c r="AF3" s="182" t="s">
        <v>0</v>
      </c>
      <c r="AG3" s="2" t="s">
        <v>1</v>
      </c>
      <c r="AH3" s="165">
        <f>AE34</f>
        <v>0</v>
      </c>
      <c r="AI3" s="182" t="s">
        <v>0</v>
      </c>
      <c r="AJ3" s="2" t="s">
        <v>1</v>
      </c>
      <c r="AK3" s="165">
        <f>AH33</f>
        <v>0</v>
      </c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1:53" x14ac:dyDescent="0.25">
      <c r="A4" s="165" t="str">
        <f>CONCATENATE(Техничка!BG35,Техничка!BH35,Техничка!$D$1,Техничка!$F$1)</f>
        <v>31.12.2022</v>
      </c>
      <c r="B4" s="3" t="str">
        <f>CONCATENATE(Техничка!B5,Техничка!C5,Техничка!D5)</f>
        <v>01.01.2023</v>
      </c>
      <c r="C4" s="82" t="str">
        <f>IF(SUMIFS(cb_curr!$E:$E,cb_curr!$A:$A,B4,cb_curr!$B:$B,"EUR")=0,"-",SUMIFS(cb_curr!$E:$E,cb_curr!$A:$A,B4,cb_curr!$B:$B,"EUR"))</f>
        <v>-</v>
      </c>
      <c r="E4" s="3" t="str">
        <f>CONCATENATE(Техничка!O5,Техничка!P5,Техничка!Q5)</f>
        <v>01.02.2023</v>
      </c>
      <c r="F4" s="82" t="str">
        <f>IF(SUMIFS(cb_curr!$E:$E,cb_curr!$A:$A,E4,cb_curr!$B:$B,"EUR")=0,"-",SUMIFS(cb_curr!$E:$E,cb_curr!$A:$A,E4,cb_curr!$B:$B,"EUR"))</f>
        <v>-</v>
      </c>
      <c r="H4" s="3" t="str">
        <f>CONCATENATE(Техничка!S5,Техничка!T5,Техничка!U5)</f>
        <v>01.03.2023</v>
      </c>
      <c r="I4" s="82" t="str">
        <f>IF(SUMIFS(cb_curr!$E:$E,cb_curr!$A:$A,H4,cb_curr!$B:$B,"EUR")=0,"-",SUMIFS(cb_curr!$E:$E,cb_curr!$A:$A,H4,cb_curr!$B:$B,"EUR"))</f>
        <v>-</v>
      </c>
      <c r="K4" s="3" t="str">
        <f>CONCATENATE(Техничка!W5,Техничка!X5,Техничка!Y5)</f>
        <v>01.04.2023</v>
      </c>
      <c r="L4" s="82" t="str">
        <f>IF(SUMIFS(cb_curr!$E:$E,cb_curr!$A:$A,K4,cb_curr!$B:$B,"EUR")=0,"-",SUMIFS(cb_curr!$E:$E,cb_curr!$A:$A,K4,cb_curr!$B:$B,"EUR"))</f>
        <v>-</v>
      </c>
      <c r="N4" s="3" t="str">
        <f>CONCATENATE(Техничка!AA5,Техничка!AB5,Техничка!AC5)</f>
        <v>01.05.2023</v>
      </c>
      <c r="O4" s="82" t="str">
        <f>IF(SUMIFS(cb_curr!$E:$E,cb_curr!$A:$A,N4,cb_curr!$B:$B,"EUR")=0,"-",SUMIFS(cb_curr!$E:$E,cb_curr!$A:$A,N4,cb_curr!$B:$B,"EUR"))</f>
        <v>-</v>
      </c>
      <c r="Q4" s="3" t="str">
        <f>CONCATENATE(Техничка!AE5,Техничка!AF5,Техничка!AG5)</f>
        <v>01.06.2023</v>
      </c>
      <c r="R4" s="82" t="str">
        <f>IF(SUMIFS(cb_curr!$E:$E,cb_curr!$A:$A,Q4,cb_curr!$B:$B,"EUR")=0,"-",SUMIFS(cb_curr!$E:$E,cb_curr!$A:$A,Q4,cb_curr!$B:$B,"EUR"))</f>
        <v>-</v>
      </c>
      <c r="T4" s="3" t="str">
        <f>CONCATENATE(Техничка!AI5,Техничка!AJ5,Техничка!AK5)</f>
        <v>01.07.2023</v>
      </c>
      <c r="U4" s="82" t="str">
        <f>IF(SUMIFS(cb_curr!$E:$E,cb_curr!$A:$A,T4,cb_curr!$B:$B,"EUR")=0,"-",SUMIFS(cb_curr!$E:$E,cb_curr!$A:$A,T4,cb_curr!$B:$B,"EUR"))</f>
        <v>-</v>
      </c>
      <c r="W4" s="3" t="str">
        <f>CONCATENATE(Техничка!AQ5,Техничка!AR5,Техничка!AS5)</f>
        <v>01.08.2023</v>
      </c>
      <c r="X4" s="82" t="str">
        <f>IF(SUMIFS(cb_curr!$E:$E,cb_curr!$A:$A,W4,cb_curr!$B:$B,"EUR")=0,"-",SUMIFS(cb_curr!$E:$E,cb_curr!$A:$A,W4,cb_curr!$B:$B,"EUR"))</f>
        <v>-</v>
      </c>
      <c r="Z4" s="3" t="str">
        <f>CONCATENATE(Техничка!AU5,Техничка!AV5,Техничка!AW5)</f>
        <v>01.09.2023</v>
      </c>
      <c r="AA4" s="82" t="str">
        <f>IF(SUMIFS(cb_curr!$E:$E,cb_curr!$A:$A,Z4,cb_curr!$B:$B,"EUR")=0,"-",SUMIFS(cb_curr!$E:$E,cb_curr!$A:$A,Z4,cb_curr!$B:$B,"EUR"))</f>
        <v>-</v>
      </c>
      <c r="AC4" s="3" t="str">
        <f>CONCATENATE(Техничка!AY5,Техничка!AZ5,Техничка!BA5)</f>
        <v>01.10.2023</v>
      </c>
      <c r="AD4" s="82" t="str">
        <f>IF(SUMIFS(cb_curr!$E:$E,cb_curr!$A:$A,AC4,cb_curr!$B:$B,"EUR")=0,"-",SUMIFS(cb_curr!$E:$E,cb_curr!$A:$A,AC4,cb_curr!$B:$B,"EUR"))</f>
        <v>-</v>
      </c>
      <c r="AF4" s="3" t="str">
        <f>CONCATENATE(Техничка!BC5,Техничка!BD5,Техничка!BE5)</f>
        <v>01.11.2023</v>
      </c>
      <c r="AG4" s="82" t="str">
        <f>IF(SUMIFS(cb_curr!$E:$E,cb_curr!$A:$A,AF4,cb_curr!$B:$B,"EUR")=0,"-",SUMIFS(cb_curr!$E:$E,cb_curr!$A:$A,AF4,cb_curr!$B:$B,"EUR"))</f>
        <v>-</v>
      </c>
      <c r="AI4" s="3" t="str">
        <f>CONCATENATE(Техничка!BG5,Техничка!BH5,Техничка!BI5)</f>
        <v>01.12.2023</v>
      </c>
      <c r="AJ4" s="82" t="str">
        <f>IF(SUMIFS(cb_curr!$E:$E,cb_curr!$A:$A,AI4,cb_curr!$B:$B,"EUR")=0,"-",SUMIFS(cb_curr!$E:$E,cb_curr!$A:$A,AI4,cb_curr!$B:$B,"EUR"))</f>
        <v>-</v>
      </c>
      <c r="AQ4" s="153" t="str">
        <f>Q4</f>
        <v>01.06.2023</v>
      </c>
      <c r="AR4" s="82">
        <f>$R$40</f>
        <v>0</v>
      </c>
      <c r="AT4" s="3" t="str">
        <f>AC4</f>
        <v>01.10.2023</v>
      </c>
      <c r="AU4" s="82">
        <f>$AJ$40</f>
        <v>0</v>
      </c>
      <c r="AW4" s="3" t="str">
        <f>AF4</f>
        <v>01.11.2023</v>
      </c>
      <c r="AX4" s="82">
        <f>$AJ$40</f>
        <v>0</v>
      </c>
      <c r="AZ4" s="3" t="str">
        <f>AI4</f>
        <v>01.12.2023</v>
      </c>
      <c r="BA4" s="82">
        <f>$AJ$40</f>
        <v>0</v>
      </c>
    </row>
    <row r="5" spans="1:53" x14ac:dyDescent="0.25">
      <c r="A5" s="165" t="str">
        <f>CONCATENATE(Техничка!BG34,Техничка!BH34,Техничка!$D$1,Техничка!$F$1)</f>
        <v>30.12.2022</v>
      </c>
      <c r="B5" s="3" t="str">
        <f>CONCATENATE(Техничка!B6,Техничка!C6,Техничка!D6)</f>
        <v>02.01.2023</v>
      </c>
      <c r="C5" s="82" t="str">
        <f>IF(SUMIFS(cb_curr!$E:$E,cb_curr!$A:$A,B5,cb_curr!$B:$B,"EUR")=0,"-",SUMIFS(cb_curr!$E:$E,cb_curr!$A:$A,B5,cb_curr!$B:$B,"EUR"))</f>
        <v>-</v>
      </c>
      <c r="E5" s="3" t="str">
        <f>CONCATENATE(Техничка!O6,Техничка!P6,Техничка!Q6)</f>
        <v>02.02.2023</v>
      </c>
      <c r="F5" s="82" t="str">
        <f>IF(SUMIFS(cb_curr!$E:$E,cb_curr!$A:$A,E5,cb_curr!$B:$B,"EUR")=0,"-",SUMIFS(cb_curr!$E:$E,cb_curr!$A:$A,E5,cb_curr!$B:$B,"EUR"))</f>
        <v>-</v>
      </c>
      <c r="H5" s="3" t="str">
        <f>CONCATENATE(Техничка!S6,Техничка!T6,Техничка!U6)</f>
        <v>02.03.2023</v>
      </c>
      <c r="I5" s="82" t="str">
        <f>IF(SUMIFS(cb_curr!$E:$E,cb_curr!$A:$A,H5,cb_curr!$B:$B,"EUR")=0,"-",SUMIFS(cb_curr!$E:$E,cb_curr!$A:$A,H5,cb_curr!$B:$B,"EUR"))</f>
        <v>-</v>
      </c>
      <c r="K5" s="3" t="str">
        <f>CONCATENATE(Техничка!W6,Техничка!X6,Техничка!Y6)</f>
        <v>02.04.2023</v>
      </c>
      <c r="L5" s="82" t="str">
        <f>IF(SUMIFS(cb_curr!$E:$E,cb_curr!$A:$A,K5,cb_curr!$B:$B,"EUR")=0,"-",SUMIFS(cb_curr!$E:$E,cb_curr!$A:$A,K5,cb_curr!$B:$B,"EUR"))</f>
        <v>-</v>
      </c>
      <c r="N5" s="3" t="str">
        <f>CONCATENATE(Техничка!AA6,Техничка!AB6,Техничка!AC6)</f>
        <v>02.05.2023</v>
      </c>
      <c r="O5" s="82" t="str">
        <f>IF(SUMIFS(cb_curr!$E:$E,cb_curr!$A:$A,N5,cb_curr!$B:$B,"EUR")=0,"-",SUMIFS(cb_curr!$E:$E,cb_curr!$A:$A,N5,cb_curr!$B:$B,"EUR"))</f>
        <v>-</v>
      </c>
      <c r="Q5" s="3" t="str">
        <f>CONCATENATE(Техничка!AE6,Техничка!AF6,Техничка!AG6)</f>
        <v>02.06.2023</v>
      </c>
      <c r="R5" s="82" t="str">
        <f>IF(SUMIFS(cb_curr!$E:$E,cb_curr!$A:$A,Q5,cb_curr!$B:$B,"EUR")=0,"-",SUMIFS(cb_curr!$E:$E,cb_curr!$A:$A,Q5,cb_curr!$B:$B,"EUR"))</f>
        <v>-</v>
      </c>
      <c r="T5" s="3" t="str">
        <f>CONCATENATE(Техничка!AI6,Техничка!AJ6,Техничка!AK6)</f>
        <v>02.07.2023</v>
      </c>
      <c r="U5" s="82" t="str">
        <f>IF(SUMIFS(cb_curr!$E:$E,cb_curr!$A:$A,T5,cb_curr!$B:$B,"EUR")=0,"-",SUMIFS(cb_curr!$E:$E,cb_curr!$A:$A,T5,cb_curr!$B:$B,"EUR"))</f>
        <v>-</v>
      </c>
      <c r="W5" s="3" t="str">
        <f>CONCATENATE(Техничка!AQ6,Техничка!AR6,Техничка!AS6)</f>
        <v>02.08.2023</v>
      </c>
      <c r="X5" s="82" t="str">
        <f>IF(SUMIFS(cb_curr!$E:$E,cb_curr!$A:$A,W5,cb_curr!$B:$B,"EUR")=0,"-",SUMIFS(cb_curr!$E:$E,cb_curr!$A:$A,W5,cb_curr!$B:$B,"EUR"))</f>
        <v>-</v>
      </c>
      <c r="Z5" s="3" t="str">
        <f>CONCATENATE(Техничка!AU6,Техничка!AV6,Техничка!AW6)</f>
        <v>02.09.2023</v>
      </c>
      <c r="AA5" s="82" t="str">
        <f>IF(SUMIFS(cb_curr!$E:$E,cb_curr!$A:$A,Z5,cb_curr!$B:$B,"EUR")=0,"-",SUMIFS(cb_curr!$E:$E,cb_curr!$A:$A,Z5,cb_curr!$B:$B,"EUR"))</f>
        <v>-</v>
      </c>
      <c r="AC5" s="3" t="str">
        <f>CONCATENATE(Техничка!AY6,Техничка!AZ6,Техничка!BA6)</f>
        <v>02.10.2023</v>
      </c>
      <c r="AD5" s="82" t="str">
        <f>IF(SUMIFS(cb_curr!$E:$E,cb_curr!$A:$A,AC5,cb_curr!$B:$B,"EUR")=0,"-",SUMIFS(cb_curr!$E:$E,cb_curr!$A:$A,AC5,cb_curr!$B:$B,"EUR"))</f>
        <v>-</v>
      </c>
      <c r="AF5" s="3" t="str">
        <f>CONCATENATE(Техничка!BC6,Техничка!BD6,Техничка!BE6)</f>
        <v>02.11.2023</v>
      </c>
      <c r="AG5" s="82" t="str">
        <f>IF(SUMIFS(cb_curr!$E:$E,cb_curr!$A:$A,AF5,cb_curr!$B:$B,"EUR")=0,"-",SUMIFS(cb_curr!$E:$E,cb_curr!$A:$A,AF5,cb_curr!$B:$B,"EUR"))</f>
        <v>-</v>
      </c>
      <c r="AI5" s="3" t="str">
        <f>CONCATENATE(Техничка!BG6,Техничка!BH6,Техничка!BI6)</f>
        <v>02.12.2023</v>
      </c>
      <c r="AJ5" s="82" t="str">
        <f>IF(SUMIFS(cb_curr!$E:$E,cb_curr!$A:$A,AI5,cb_curr!$B:$B,"EUR")=0,"-",SUMIFS(cb_curr!$E:$E,cb_curr!$A:$A,AI5,cb_curr!$B:$B,"EUR"))</f>
        <v>-</v>
      </c>
      <c r="AQ5" s="153" t="str">
        <f t="shared" ref="AQ5:AQ34" si="0">Q5</f>
        <v>02.06.2023</v>
      </c>
      <c r="AR5" s="82">
        <f t="shared" ref="AR5:AR34" si="1">$R$40</f>
        <v>0</v>
      </c>
      <c r="AT5" s="3" t="str">
        <f t="shared" ref="AT5:AT34" si="2">AC5</f>
        <v>02.10.2023</v>
      </c>
      <c r="AU5" s="82">
        <f t="shared" ref="AU5:AU34" si="3">$AJ$40</f>
        <v>0</v>
      </c>
      <c r="AW5" s="3" t="str">
        <f t="shared" ref="AW5:AW34" si="4">AF5</f>
        <v>02.11.2023</v>
      </c>
      <c r="AX5" s="82">
        <f t="shared" ref="AX5:AX33" si="5">$AJ$40</f>
        <v>0</v>
      </c>
      <c r="AZ5" s="3" t="str">
        <f t="shared" ref="AZ5:AZ34" si="6">AI5</f>
        <v>02.12.2023</v>
      </c>
      <c r="BA5" s="82">
        <f t="shared" ref="BA5:BA34" si="7">$AJ$40</f>
        <v>0</v>
      </c>
    </row>
    <row r="6" spans="1:53" x14ac:dyDescent="0.25">
      <c r="A6" s="165"/>
      <c r="B6" s="3" t="str">
        <f>CONCATENATE(Техничка!B7,Техничка!C7,Техничка!D7)</f>
        <v>03.01.2023</v>
      </c>
      <c r="C6" s="82" t="str">
        <f>IF(SUMIFS(cb_curr!$E:$E,cb_curr!$A:$A,B6,cb_curr!$B:$B,"EUR")=0,"-",SUMIFS(cb_curr!$E:$E,cb_curr!$A:$A,B6,cb_curr!$B:$B,"EUR"))</f>
        <v>-</v>
      </c>
      <c r="E6" s="3" t="str">
        <f>CONCATENATE(Техничка!O7,Техничка!P7,Техничка!Q7)</f>
        <v>03.02.2023</v>
      </c>
      <c r="F6" s="82" t="str">
        <f>IF(SUMIFS(cb_curr!$E:$E,cb_curr!$A:$A,E6,cb_curr!$B:$B,"EUR")=0,"-",SUMIFS(cb_curr!$E:$E,cb_curr!$A:$A,E6,cb_curr!$B:$B,"EUR"))</f>
        <v>-</v>
      </c>
      <c r="H6" s="3" t="str">
        <f>CONCATENATE(Техничка!S7,Техничка!T7,Техничка!U7)</f>
        <v>03.03.2023</v>
      </c>
      <c r="I6" s="82" t="str">
        <f>IF(SUMIFS(cb_curr!$E:$E,cb_curr!$A:$A,H6,cb_curr!$B:$B,"EUR")=0,"-",SUMIFS(cb_curr!$E:$E,cb_curr!$A:$A,H6,cb_curr!$B:$B,"EUR"))</f>
        <v>-</v>
      </c>
      <c r="K6" s="3" t="str">
        <f>CONCATENATE(Техничка!W7,Техничка!X7,Техничка!Y7)</f>
        <v>03.04.2023</v>
      </c>
      <c r="L6" s="82" t="str">
        <f>IF(SUMIFS(cb_curr!$E:$E,cb_curr!$A:$A,K6,cb_curr!$B:$B,"EUR")=0,"-",SUMIFS(cb_curr!$E:$E,cb_curr!$A:$A,K6,cb_curr!$B:$B,"EUR"))</f>
        <v>-</v>
      </c>
      <c r="N6" s="3" t="str">
        <f>CONCATENATE(Техничка!AA7,Техничка!AB7,Техничка!AC7)</f>
        <v>03.05.2023</v>
      </c>
      <c r="O6" s="82" t="str">
        <f>IF(SUMIFS(cb_curr!$E:$E,cb_curr!$A:$A,N6,cb_curr!$B:$B,"EUR")=0,"-",SUMIFS(cb_curr!$E:$E,cb_curr!$A:$A,N6,cb_curr!$B:$B,"EUR"))</f>
        <v>-</v>
      </c>
      <c r="Q6" s="3" t="str">
        <f>CONCATENATE(Техничка!AE7,Техничка!AF7,Техничка!AG7)</f>
        <v>03.06.2023</v>
      </c>
      <c r="R6" s="82" t="str">
        <f>IF(SUMIFS(cb_curr!$E:$E,cb_curr!$A:$A,Q6,cb_curr!$B:$B,"EUR")=0,"-",SUMIFS(cb_curr!$E:$E,cb_curr!$A:$A,Q6,cb_curr!$B:$B,"EUR"))</f>
        <v>-</v>
      </c>
      <c r="T6" s="3" t="str">
        <f>CONCATENATE(Техничка!AI7,Техничка!AJ7,Техничка!AK7)</f>
        <v>03.07.2023</v>
      </c>
      <c r="U6" s="82" t="str">
        <f>IF(SUMIFS(cb_curr!$E:$E,cb_curr!$A:$A,T6,cb_curr!$B:$B,"EUR")=0,"-",SUMIFS(cb_curr!$E:$E,cb_curr!$A:$A,T6,cb_curr!$B:$B,"EUR"))</f>
        <v>-</v>
      </c>
      <c r="W6" s="3" t="str">
        <f>CONCATENATE(Техничка!AQ7,Техничка!AR7,Техничка!AS7)</f>
        <v>03.08.2023</v>
      </c>
      <c r="X6" s="82" t="str">
        <f>IF(SUMIFS(cb_curr!$E:$E,cb_curr!$A:$A,W6,cb_curr!$B:$B,"EUR")=0,"-",SUMIFS(cb_curr!$E:$E,cb_curr!$A:$A,W6,cb_curr!$B:$B,"EUR"))</f>
        <v>-</v>
      </c>
      <c r="Z6" s="3" t="str">
        <f>CONCATENATE(Техничка!AU7,Техничка!AV7,Техничка!AW7)</f>
        <v>03.09.2023</v>
      </c>
      <c r="AA6" s="82" t="str">
        <f>IF(SUMIFS(cb_curr!$E:$E,cb_curr!$A:$A,Z6,cb_curr!$B:$B,"EUR")=0,"-",SUMIFS(cb_curr!$E:$E,cb_curr!$A:$A,Z6,cb_curr!$B:$B,"EUR"))</f>
        <v>-</v>
      </c>
      <c r="AC6" s="3" t="str">
        <f>CONCATENATE(Техничка!AY7,Техничка!AZ7,Техничка!BA7)</f>
        <v>03.10.2023</v>
      </c>
      <c r="AD6" s="82" t="str">
        <f>IF(SUMIFS(cb_curr!$E:$E,cb_curr!$A:$A,AC6,cb_curr!$B:$B,"EUR")=0,"-",SUMIFS(cb_curr!$E:$E,cb_curr!$A:$A,AC6,cb_curr!$B:$B,"EUR"))</f>
        <v>-</v>
      </c>
      <c r="AF6" s="3" t="str">
        <f>CONCATENATE(Техничка!BC7,Техничка!BD7,Техничка!BE7)</f>
        <v>03.11.2023</v>
      </c>
      <c r="AG6" s="82" t="str">
        <f>IF(SUMIFS(cb_curr!$E:$E,cb_curr!$A:$A,AF6,cb_curr!$B:$B,"EUR")=0,"-",SUMIFS(cb_curr!$E:$E,cb_curr!$A:$A,AF6,cb_curr!$B:$B,"EUR"))</f>
        <v>-</v>
      </c>
      <c r="AI6" s="3" t="str">
        <f>CONCATENATE(Техничка!BG7,Техничка!BH7,Техничка!BI7)</f>
        <v>03.12.2023</v>
      </c>
      <c r="AJ6" s="82" t="str">
        <f>IF(SUMIFS(cb_curr!$E:$E,cb_curr!$A:$A,AI6,cb_curr!$B:$B,"EUR")=0,"-",SUMIFS(cb_curr!$E:$E,cb_curr!$A:$A,AI6,cb_curr!$B:$B,"EUR"))</f>
        <v>-</v>
      </c>
      <c r="AQ6" s="153" t="str">
        <f t="shared" si="0"/>
        <v>03.06.2023</v>
      </c>
      <c r="AR6" s="82">
        <f t="shared" si="1"/>
        <v>0</v>
      </c>
      <c r="AT6" s="3" t="str">
        <f t="shared" si="2"/>
        <v>03.10.2023</v>
      </c>
      <c r="AU6" s="82">
        <f t="shared" si="3"/>
        <v>0</v>
      </c>
      <c r="AW6" s="3" t="str">
        <f t="shared" si="4"/>
        <v>03.11.2023</v>
      </c>
      <c r="AX6" s="82">
        <f t="shared" si="5"/>
        <v>0</v>
      </c>
      <c r="AZ6" s="3" t="str">
        <f t="shared" si="6"/>
        <v>03.12.2023</v>
      </c>
      <c r="BA6" s="82">
        <f t="shared" si="7"/>
        <v>0</v>
      </c>
    </row>
    <row r="7" spans="1:53" x14ac:dyDescent="0.25">
      <c r="B7" s="3" t="str">
        <f>CONCATENATE(Техничка!B8,Техничка!C8,Техничка!D8)</f>
        <v>04.01.2023</v>
      </c>
      <c r="C7" s="82" t="str">
        <f>IF(SUMIFS(cb_curr!$E:$E,cb_curr!$A:$A,B7,cb_curr!$B:$B,"EUR")=0,"-",SUMIFS(cb_curr!$E:$E,cb_curr!$A:$A,B7,cb_curr!$B:$B,"EUR"))</f>
        <v>-</v>
      </c>
      <c r="E7" s="3" t="str">
        <f>CONCATENATE(Техничка!O8,Техничка!P8,Техничка!Q8)</f>
        <v>04.02.2023</v>
      </c>
      <c r="F7" s="82" t="str">
        <f>IF(SUMIFS(cb_curr!$E:$E,cb_curr!$A:$A,E7,cb_curr!$B:$B,"EUR")=0,"-",SUMIFS(cb_curr!$E:$E,cb_curr!$A:$A,E7,cb_curr!$B:$B,"EUR"))</f>
        <v>-</v>
      </c>
      <c r="H7" s="3" t="str">
        <f>CONCATENATE(Техничка!S8,Техничка!T8,Техничка!U8)</f>
        <v>04.03.2023</v>
      </c>
      <c r="I7" s="82" t="str">
        <f>IF(SUMIFS(cb_curr!$E:$E,cb_curr!$A:$A,H7,cb_curr!$B:$B,"EUR")=0,"-",SUMIFS(cb_curr!$E:$E,cb_curr!$A:$A,H7,cb_curr!$B:$B,"EUR"))</f>
        <v>-</v>
      </c>
      <c r="K7" s="3" t="str">
        <f>CONCATENATE(Техничка!W8,Техничка!X8,Техничка!Y8)</f>
        <v>04.04.2023</v>
      </c>
      <c r="L7" s="82" t="str">
        <f>IF(SUMIFS(cb_curr!$E:$E,cb_curr!$A:$A,K7,cb_curr!$B:$B,"EUR")=0,"-",SUMIFS(cb_curr!$E:$E,cb_curr!$A:$A,K7,cb_curr!$B:$B,"EUR"))</f>
        <v>-</v>
      </c>
      <c r="N7" s="3" t="str">
        <f>CONCATENATE(Техничка!AA8,Техничка!AB8,Техничка!AC8)</f>
        <v>04.05.2023</v>
      </c>
      <c r="O7" s="82" t="str">
        <f>IF(SUMIFS(cb_curr!$E:$E,cb_curr!$A:$A,N7,cb_curr!$B:$B,"EUR")=0,"-",SUMIFS(cb_curr!$E:$E,cb_curr!$A:$A,N7,cb_curr!$B:$B,"EUR"))</f>
        <v>-</v>
      </c>
      <c r="Q7" s="3" t="str">
        <f>CONCATENATE(Техничка!AE8,Техничка!AF8,Техничка!AG8)</f>
        <v>04.06.2023</v>
      </c>
      <c r="R7" s="82" t="str">
        <f>IF(SUMIFS(cb_curr!$E:$E,cb_curr!$A:$A,Q7,cb_curr!$B:$B,"EUR")=0,"-",SUMIFS(cb_curr!$E:$E,cb_curr!$A:$A,Q7,cb_curr!$B:$B,"EUR"))</f>
        <v>-</v>
      </c>
      <c r="T7" s="3" t="str">
        <f>CONCATENATE(Техничка!AI8,Техничка!AJ8,Техничка!AK8)</f>
        <v>04.07.2023</v>
      </c>
      <c r="U7" s="82" t="str">
        <f>IF(SUMIFS(cb_curr!$E:$E,cb_curr!$A:$A,T7,cb_curr!$B:$B,"EUR")=0,"-",SUMIFS(cb_curr!$E:$E,cb_curr!$A:$A,T7,cb_curr!$B:$B,"EUR"))</f>
        <v>-</v>
      </c>
      <c r="W7" s="3" t="str">
        <f>CONCATENATE(Техничка!AQ8,Техничка!AR8,Техничка!AS8)</f>
        <v>04.08.2023</v>
      </c>
      <c r="X7" s="82" t="str">
        <f>IF(SUMIFS(cb_curr!$E:$E,cb_curr!$A:$A,W7,cb_curr!$B:$B,"EUR")=0,"-",SUMIFS(cb_curr!$E:$E,cb_curr!$A:$A,W7,cb_curr!$B:$B,"EUR"))</f>
        <v>-</v>
      </c>
      <c r="Z7" s="3" t="str">
        <f>CONCATENATE(Техничка!AU8,Техничка!AV8,Техничка!AW8)</f>
        <v>04.09.2023</v>
      </c>
      <c r="AA7" s="82" t="str">
        <f>IF(SUMIFS(cb_curr!$E:$E,cb_curr!$A:$A,Z7,cb_curr!$B:$B,"EUR")=0,"-",SUMIFS(cb_curr!$E:$E,cb_curr!$A:$A,Z7,cb_curr!$B:$B,"EUR"))</f>
        <v>-</v>
      </c>
      <c r="AC7" s="3" t="str">
        <f>CONCATENATE(Техничка!AY8,Техничка!AZ8,Техничка!BA8)</f>
        <v>04.10.2023</v>
      </c>
      <c r="AD7" s="82" t="str">
        <f>IF(SUMIFS(cb_curr!$E:$E,cb_curr!$A:$A,AC7,cb_curr!$B:$B,"EUR")=0,"-",SUMIFS(cb_curr!$E:$E,cb_curr!$A:$A,AC7,cb_curr!$B:$B,"EUR"))</f>
        <v>-</v>
      </c>
      <c r="AF7" s="3" t="str">
        <f>CONCATENATE(Техничка!BC8,Техничка!BD8,Техничка!BE8)</f>
        <v>04.11.2023</v>
      </c>
      <c r="AG7" s="82" t="str">
        <f>IF(SUMIFS(cb_curr!$E:$E,cb_curr!$A:$A,AF7,cb_curr!$B:$B,"EUR")=0,"-",SUMIFS(cb_curr!$E:$E,cb_curr!$A:$A,AF7,cb_curr!$B:$B,"EUR"))</f>
        <v>-</v>
      </c>
      <c r="AI7" s="3" t="str">
        <f>CONCATENATE(Техничка!BG8,Техничка!BH8,Техничка!BI8)</f>
        <v>04.12.2023</v>
      </c>
      <c r="AJ7" s="82" t="str">
        <f>IF(SUMIFS(cb_curr!$E:$E,cb_curr!$A:$A,AI7,cb_curr!$B:$B,"EUR")=0,"-",SUMIFS(cb_curr!$E:$E,cb_curr!$A:$A,AI7,cb_curr!$B:$B,"EUR"))</f>
        <v>-</v>
      </c>
      <c r="AQ7" s="153" t="str">
        <f t="shared" si="0"/>
        <v>04.06.2023</v>
      </c>
      <c r="AR7" s="82">
        <f t="shared" si="1"/>
        <v>0</v>
      </c>
      <c r="AT7" s="3" t="str">
        <f t="shared" si="2"/>
        <v>04.10.2023</v>
      </c>
      <c r="AU7" s="82">
        <f t="shared" si="3"/>
        <v>0</v>
      </c>
      <c r="AW7" s="3" t="str">
        <f t="shared" si="4"/>
        <v>04.11.2023</v>
      </c>
      <c r="AX7" s="82">
        <f t="shared" si="5"/>
        <v>0</v>
      </c>
      <c r="AZ7" s="3" t="str">
        <f t="shared" si="6"/>
        <v>04.12.2023</v>
      </c>
      <c r="BA7" s="82">
        <f t="shared" si="7"/>
        <v>0</v>
      </c>
    </row>
    <row r="8" spans="1:53" x14ac:dyDescent="0.25">
      <c r="B8" s="3" t="str">
        <f>CONCATENATE(Техничка!B9,Техничка!C9,Техничка!D9)</f>
        <v>05.01.2023</v>
      </c>
      <c r="C8" s="82" t="str">
        <f>IF(SUMIFS(cb_curr!$E:$E,cb_curr!$A:$A,B8,cb_curr!$B:$B,"EUR")=0,"-",SUMIFS(cb_curr!$E:$E,cb_curr!$A:$A,B8,cb_curr!$B:$B,"EUR"))</f>
        <v>-</v>
      </c>
      <c r="E8" s="3" t="str">
        <f>CONCATENATE(Техничка!O9,Техничка!P9,Техничка!Q9)</f>
        <v>05.02.2023</v>
      </c>
      <c r="F8" s="82" t="str">
        <f>IF(SUMIFS(cb_curr!$E:$E,cb_curr!$A:$A,E8,cb_curr!$B:$B,"EUR")=0,"-",SUMIFS(cb_curr!$E:$E,cb_curr!$A:$A,E8,cb_curr!$B:$B,"EUR"))</f>
        <v>-</v>
      </c>
      <c r="H8" s="3" t="str">
        <f>CONCATENATE(Техничка!S9,Техничка!T9,Техничка!U9)</f>
        <v>05.03.2023</v>
      </c>
      <c r="I8" s="82" t="str">
        <f>IF(SUMIFS(cb_curr!$E:$E,cb_curr!$A:$A,H8,cb_curr!$B:$B,"EUR")=0,"-",SUMIFS(cb_curr!$E:$E,cb_curr!$A:$A,H8,cb_curr!$B:$B,"EUR"))</f>
        <v>-</v>
      </c>
      <c r="K8" s="3" t="str">
        <f>CONCATENATE(Техничка!W9,Техничка!X9,Техничка!Y9)</f>
        <v>05.04.2023</v>
      </c>
      <c r="L8" s="82" t="str">
        <f>IF(SUMIFS(cb_curr!$E:$E,cb_curr!$A:$A,K8,cb_curr!$B:$B,"EUR")=0,"-",SUMIFS(cb_curr!$E:$E,cb_curr!$A:$A,K8,cb_curr!$B:$B,"EUR"))</f>
        <v>-</v>
      </c>
      <c r="N8" s="3" t="str">
        <f>CONCATENATE(Техничка!AA9,Техничка!AB9,Техничка!AC9)</f>
        <v>05.05.2023</v>
      </c>
      <c r="O8" s="82" t="str">
        <f>IF(SUMIFS(cb_curr!$E:$E,cb_curr!$A:$A,N8,cb_curr!$B:$B,"EUR")=0,"-",SUMIFS(cb_curr!$E:$E,cb_curr!$A:$A,N8,cb_curr!$B:$B,"EUR"))</f>
        <v>-</v>
      </c>
      <c r="Q8" s="3" t="str">
        <f>CONCATENATE(Техничка!AE9,Техничка!AF9,Техничка!AG9)</f>
        <v>05.06.2023</v>
      </c>
      <c r="R8" s="82" t="str">
        <f>IF(SUMIFS(cb_curr!$E:$E,cb_curr!$A:$A,Q8,cb_curr!$B:$B,"EUR")=0,"-",SUMIFS(cb_curr!$E:$E,cb_curr!$A:$A,Q8,cb_curr!$B:$B,"EUR"))</f>
        <v>-</v>
      </c>
      <c r="T8" s="3" t="str">
        <f>CONCATENATE(Техничка!AI9,Техничка!AJ9,Техничка!AK9)</f>
        <v>05.07.2023</v>
      </c>
      <c r="U8" s="82" t="str">
        <f>IF(SUMIFS(cb_curr!$E:$E,cb_curr!$A:$A,T8,cb_curr!$B:$B,"EUR")=0,"-",SUMIFS(cb_curr!$E:$E,cb_curr!$A:$A,T8,cb_curr!$B:$B,"EUR"))</f>
        <v>-</v>
      </c>
      <c r="W8" s="3" t="str">
        <f>CONCATENATE(Техничка!AQ9,Техничка!AR9,Техничка!AS9)</f>
        <v>05.08.2023</v>
      </c>
      <c r="X8" s="82" t="str">
        <f>IF(SUMIFS(cb_curr!$E:$E,cb_curr!$A:$A,W8,cb_curr!$B:$B,"EUR")=0,"-",SUMIFS(cb_curr!$E:$E,cb_curr!$A:$A,W8,cb_curr!$B:$B,"EUR"))</f>
        <v>-</v>
      </c>
      <c r="Z8" s="3" t="str">
        <f>CONCATENATE(Техничка!AU9,Техничка!AV9,Техничка!AW9)</f>
        <v>05.09.2023</v>
      </c>
      <c r="AA8" s="82" t="str">
        <f>IF(SUMIFS(cb_curr!$E:$E,cb_curr!$A:$A,Z8,cb_curr!$B:$B,"EUR")=0,"-",SUMIFS(cb_curr!$E:$E,cb_curr!$A:$A,Z8,cb_curr!$B:$B,"EUR"))</f>
        <v>-</v>
      </c>
      <c r="AC8" s="3" t="str">
        <f>CONCATENATE(Техничка!AY9,Техничка!AZ9,Техничка!BA9)</f>
        <v>05.10.2023</v>
      </c>
      <c r="AD8" s="82" t="str">
        <f>IF(SUMIFS(cb_curr!$E:$E,cb_curr!$A:$A,AC8,cb_curr!$B:$B,"EUR")=0,"-",SUMIFS(cb_curr!$E:$E,cb_curr!$A:$A,AC8,cb_curr!$B:$B,"EUR"))</f>
        <v>-</v>
      </c>
      <c r="AF8" s="3" t="str">
        <f>CONCATENATE(Техничка!BC9,Техничка!BD9,Техничка!BE9)</f>
        <v>05.11.2023</v>
      </c>
      <c r="AG8" s="82" t="str">
        <f>IF(SUMIFS(cb_curr!$E:$E,cb_curr!$A:$A,AF8,cb_curr!$B:$B,"EUR")=0,"-",SUMIFS(cb_curr!$E:$E,cb_curr!$A:$A,AF8,cb_curr!$B:$B,"EUR"))</f>
        <v>-</v>
      </c>
      <c r="AI8" s="3" t="str">
        <f>CONCATENATE(Техничка!BG9,Техничка!BH9,Техничка!BI9)</f>
        <v>05.12.2023</v>
      </c>
      <c r="AJ8" s="82" t="str">
        <f>IF(SUMIFS(cb_curr!$E:$E,cb_curr!$A:$A,AI8,cb_curr!$B:$B,"EUR")=0,"-",SUMIFS(cb_curr!$E:$E,cb_curr!$A:$A,AI8,cb_curr!$B:$B,"EUR"))</f>
        <v>-</v>
      </c>
      <c r="AQ8" s="153" t="str">
        <f t="shared" si="0"/>
        <v>05.06.2023</v>
      </c>
      <c r="AR8" s="82">
        <f t="shared" si="1"/>
        <v>0</v>
      </c>
      <c r="AT8" s="3" t="str">
        <f t="shared" si="2"/>
        <v>05.10.2023</v>
      </c>
      <c r="AU8" s="82">
        <f t="shared" si="3"/>
        <v>0</v>
      </c>
      <c r="AW8" s="3" t="str">
        <f t="shared" si="4"/>
        <v>05.11.2023</v>
      </c>
      <c r="AX8" s="82">
        <f t="shared" si="5"/>
        <v>0</v>
      </c>
      <c r="AZ8" s="3" t="str">
        <f t="shared" si="6"/>
        <v>05.12.2023</v>
      </c>
      <c r="BA8" s="82">
        <f t="shared" si="7"/>
        <v>0</v>
      </c>
    </row>
    <row r="9" spans="1:53" x14ac:dyDescent="0.25">
      <c r="B9" s="3" t="str">
        <f>CONCATENATE(Техничка!B10,Техничка!C10,Техничка!D10)</f>
        <v>06.01.2023</v>
      </c>
      <c r="C9" s="82" t="str">
        <f>IF(SUMIFS(cb_curr!$E:$E,cb_curr!$A:$A,B9,cb_curr!$B:$B,"EUR")=0,"-",SUMIFS(cb_curr!$E:$E,cb_curr!$A:$A,B9,cb_curr!$B:$B,"EUR"))</f>
        <v>-</v>
      </c>
      <c r="E9" s="3" t="str">
        <f>CONCATENATE(Техничка!O10,Техничка!P10,Техничка!Q10)</f>
        <v>06.02.2023</v>
      </c>
      <c r="F9" s="82" t="str">
        <f>IF(SUMIFS(cb_curr!$E:$E,cb_curr!$A:$A,E9,cb_curr!$B:$B,"EUR")=0,"-",SUMIFS(cb_curr!$E:$E,cb_curr!$A:$A,E9,cb_curr!$B:$B,"EUR"))</f>
        <v>-</v>
      </c>
      <c r="H9" s="3" t="str">
        <f>CONCATENATE(Техничка!S10,Техничка!T10,Техничка!U10)</f>
        <v>06.03.2023</v>
      </c>
      <c r="I9" s="82" t="str">
        <f>IF(SUMIFS(cb_curr!$E:$E,cb_curr!$A:$A,H9,cb_curr!$B:$B,"EUR")=0,"-",SUMIFS(cb_curr!$E:$E,cb_curr!$A:$A,H9,cb_curr!$B:$B,"EUR"))</f>
        <v>-</v>
      </c>
      <c r="K9" s="3" t="str">
        <f>CONCATENATE(Техничка!W10,Техничка!X10,Техничка!Y10)</f>
        <v>06.04.2023</v>
      </c>
      <c r="L9" s="82" t="str">
        <f>IF(SUMIFS(cb_curr!$E:$E,cb_curr!$A:$A,K9,cb_curr!$B:$B,"EUR")=0,"-",SUMIFS(cb_curr!$E:$E,cb_curr!$A:$A,K9,cb_curr!$B:$B,"EUR"))</f>
        <v>-</v>
      </c>
      <c r="N9" s="3" t="str">
        <f>CONCATENATE(Техничка!AA10,Техничка!AB10,Техничка!AC10)</f>
        <v>06.05.2023</v>
      </c>
      <c r="O9" s="82" t="str">
        <f>IF(SUMIFS(cb_curr!$E:$E,cb_curr!$A:$A,N9,cb_curr!$B:$B,"EUR")=0,"-",SUMIFS(cb_curr!$E:$E,cb_curr!$A:$A,N9,cb_curr!$B:$B,"EUR"))</f>
        <v>-</v>
      </c>
      <c r="Q9" s="3" t="str">
        <f>CONCATENATE(Техничка!AE10,Техничка!AF10,Техничка!AG10)</f>
        <v>06.06.2023</v>
      </c>
      <c r="R9" s="82" t="str">
        <f>IF(SUMIFS(cb_curr!$E:$E,cb_curr!$A:$A,Q9,cb_curr!$B:$B,"EUR")=0,"-",SUMIFS(cb_curr!$E:$E,cb_curr!$A:$A,Q9,cb_curr!$B:$B,"EUR"))</f>
        <v>-</v>
      </c>
      <c r="T9" s="3" t="str">
        <f>CONCATENATE(Техничка!AI10,Техничка!AJ10,Техничка!AK10)</f>
        <v>06.07.2023</v>
      </c>
      <c r="U9" s="82" t="str">
        <f>IF(SUMIFS(cb_curr!$E:$E,cb_curr!$A:$A,T9,cb_curr!$B:$B,"EUR")=0,"-",SUMIFS(cb_curr!$E:$E,cb_curr!$A:$A,T9,cb_curr!$B:$B,"EUR"))</f>
        <v>-</v>
      </c>
      <c r="W9" s="3" t="str">
        <f>CONCATENATE(Техничка!AQ10,Техничка!AR10,Техничка!AS10)</f>
        <v>06.08.2023</v>
      </c>
      <c r="X9" s="82" t="str">
        <f>IF(SUMIFS(cb_curr!$E:$E,cb_curr!$A:$A,W9,cb_curr!$B:$B,"EUR")=0,"-",SUMIFS(cb_curr!$E:$E,cb_curr!$A:$A,W9,cb_curr!$B:$B,"EUR"))</f>
        <v>-</v>
      </c>
      <c r="Z9" s="3" t="str">
        <f>CONCATENATE(Техничка!AU10,Техничка!AV10,Техничка!AW10)</f>
        <v>06.09.2023</v>
      </c>
      <c r="AA9" s="82" t="str">
        <f>IF(SUMIFS(cb_curr!$E:$E,cb_curr!$A:$A,Z9,cb_curr!$B:$B,"EUR")=0,"-",SUMIFS(cb_curr!$E:$E,cb_curr!$A:$A,Z9,cb_curr!$B:$B,"EUR"))</f>
        <v>-</v>
      </c>
      <c r="AC9" s="3" t="str">
        <f>CONCATENATE(Техничка!AY10,Техничка!AZ10,Техничка!BA10)</f>
        <v>06.10.2023</v>
      </c>
      <c r="AD9" s="82" t="str">
        <f>IF(SUMIFS(cb_curr!$E:$E,cb_curr!$A:$A,AC9,cb_curr!$B:$B,"EUR")=0,"-",SUMIFS(cb_curr!$E:$E,cb_curr!$A:$A,AC9,cb_curr!$B:$B,"EUR"))</f>
        <v>-</v>
      </c>
      <c r="AF9" s="3" t="str">
        <f>CONCATENATE(Техничка!BC10,Техничка!BD10,Техничка!BE10)</f>
        <v>06.11.2023</v>
      </c>
      <c r="AG9" s="82" t="str">
        <f>IF(SUMIFS(cb_curr!$E:$E,cb_curr!$A:$A,AF9,cb_curr!$B:$B,"EUR")=0,"-",SUMIFS(cb_curr!$E:$E,cb_curr!$A:$A,AF9,cb_curr!$B:$B,"EUR"))</f>
        <v>-</v>
      </c>
      <c r="AI9" s="3" t="str">
        <f>CONCATENATE(Техничка!BG10,Техничка!BH10,Техничка!BI10)</f>
        <v>06.12.2023</v>
      </c>
      <c r="AJ9" s="82" t="str">
        <f>IF(SUMIFS(cb_curr!$E:$E,cb_curr!$A:$A,AI9,cb_curr!$B:$B,"EUR")=0,"-",SUMIFS(cb_curr!$E:$E,cb_curr!$A:$A,AI9,cb_curr!$B:$B,"EUR"))</f>
        <v>-</v>
      </c>
      <c r="AQ9" s="153" t="str">
        <f t="shared" si="0"/>
        <v>06.06.2023</v>
      </c>
      <c r="AR9" s="82">
        <f t="shared" si="1"/>
        <v>0</v>
      </c>
      <c r="AT9" s="3" t="str">
        <f t="shared" si="2"/>
        <v>06.10.2023</v>
      </c>
      <c r="AU9" s="82">
        <f t="shared" si="3"/>
        <v>0</v>
      </c>
      <c r="AW9" s="3" t="str">
        <f t="shared" si="4"/>
        <v>06.11.2023</v>
      </c>
      <c r="AX9" s="82">
        <f t="shared" si="5"/>
        <v>0</v>
      </c>
      <c r="AZ9" s="3" t="str">
        <f t="shared" si="6"/>
        <v>06.12.2023</v>
      </c>
      <c r="BA9" s="82">
        <f t="shared" si="7"/>
        <v>0</v>
      </c>
    </row>
    <row r="10" spans="1:53" x14ac:dyDescent="0.25">
      <c r="B10" s="3" t="str">
        <f>CONCATENATE(Техничка!B11,Техничка!C11,Техничка!D11)</f>
        <v>07.01.2023</v>
      </c>
      <c r="C10" s="82" t="str">
        <f>IF(SUMIFS(cb_curr!$E:$E,cb_curr!$A:$A,B10,cb_curr!$B:$B,"EUR")=0,"-",SUMIFS(cb_curr!$E:$E,cb_curr!$A:$A,B10,cb_curr!$B:$B,"EUR"))</f>
        <v>-</v>
      </c>
      <c r="E10" s="3" t="str">
        <f>CONCATENATE(Техничка!O11,Техничка!P11,Техничка!Q11)</f>
        <v>07.02.2023</v>
      </c>
      <c r="F10" s="82" t="str">
        <f>IF(SUMIFS(cb_curr!$E:$E,cb_curr!$A:$A,E10,cb_curr!$B:$B,"EUR")=0,"-",SUMIFS(cb_curr!$E:$E,cb_curr!$A:$A,E10,cb_curr!$B:$B,"EUR"))</f>
        <v>-</v>
      </c>
      <c r="H10" s="3" t="str">
        <f>CONCATENATE(Техничка!S11,Техничка!T11,Техничка!U11)</f>
        <v>07.03.2023</v>
      </c>
      <c r="I10" s="82" t="str">
        <f>IF(SUMIFS(cb_curr!$E:$E,cb_curr!$A:$A,H10,cb_curr!$B:$B,"EUR")=0,"-",SUMIFS(cb_curr!$E:$E,cb_curr!$A:$A,H10,cb_curr!$B:$B,"EUR"))</f>
        <v>-</v>
      </c>
      <c r="K10" s="3" t="str">
        <f>CONCATENATE(Техничка!W11,Техничка!X11,Техничка!Y11)</f>
        <v>07.04.2023</v>
      </c>
      <c r="L10" s="82" t="str">
        <f>IF(SUMIFS(cb_curr!$E:$E,cb_curr!$A:$A,K10,cb_curr!$B:$B,"EUR")=0,"-",SUMIFS(cb_curr!$E:$E,cb_curr!$A:$A,K10,cb_curr!$B:$B,"EUR"))</f>
        <v>-</v>
      </c>
      <c r="N10" s="3" t="str">
        <f>CONCATENATE(Техничка!AA11,Техничка!AB11,Техничка!AC11)</f>
        <v>07.05.2023</v>
      </c>
      <c r="O10" s="82" t="str">
        <f>IF(SUMIFS(cb_curr!$E:$E,cb_curr!$A:$A,N10,cb_curr!$B:$B,"EUR")=0,"-",SUMIFS(cb_curr!$E:$E,cb_curr!$A:$A,N10,cb_curr!$B:$B,"EUR"))</f>
        <v>-</v>
      </c>
      <c r="Q10" s="3" t="str">
        <f>CONCATENATE(Техничка!AE11,Техничка!AF11,Техничка!AG11)</f>
        <v>07.06.2023</v>
      </c>
      <c r="R10" s="82" t="str">
        <f>IF(SUMIFS(cb_curr!$E:$E,cb_curr!$A:$A,Q10,cb_curr!$B:$B,"EUR")=0,"-",SUMIFS(cb_curr!$E:$E,cb_curr!$A:$A,Q10,cb_curr!$B:$B,"EUR"))</f>
        <v>-</v>
      </c>
      <c r="T10" s="3" t="str">
        <f>CONCATENATE(Техничка!AI11,Техничка!AJ11,Техничка!AK11)</f>
        <v>07.07.2023</v>
      </c>
      <c r="U10" s="82" t="str">
        <f>IF(SUMIFS(cb_curr!$E:$E,cb_curr!$A:$A,T10,cb_curr!$B:$B,"EUR")=0,"-",SUMIFS(cb_curr!$E:$E,cb_curr!$A:$A,T10,cb_curr!$B:$B,"EUR"))</f>
        <v>-</v>
      </c>
      <c r="W10" s="3" t="str">
        <f>CONCATENATE(Техничка!AQ11,Техничка!AR11,Техничка!AS11)</f>
        <v>07.08.2023</v>
      </c>
      <c r="X10" s="82" t="str">
        <f>IF(SUMIFS(cb_curr!$E:$E,cb_curr!$A:$A,W10,cb_curr!$B:$B,"EUR")=0,"-",SUMIFS(cb_curr!$E:$E,cb_curr!$A:$A,W10,cb_curr!$B:$B,"EUR"))</f>
        <v>-</v>
      </c>
      <c r="Z10" s="3" t="str">
        <f>CONCATENATE(Техничка!AU11,Техничка!AV11,Техничка!AW11)</f>
        <v>07.09.2023</v>
      </c>
      <c r="AA10" s="82" t="str">
        <f>IF(SUMIFS(cb_curr!$E:$E,cb_curr!$A:$A,Z10,cb_curr!$B:$B,"EUR")=0,"-",SUMIFS(cb_curr!$E:$E,cb_curr!$A:$A,Z10,cb_curr!$B:$B,"EUR"))</f>
        <v>-</v>
      </c>
      <c r="AC10" s="3" t="str">
        <f>CONCATENATE(Техничка!AY11,Техничка!AZ11,Техничка!BA11)</f>
        <v>07.10.2023</v>
      </c>
      <c r="AD10" s="82" t="str">
        <f>IF(SUMIFS(cb_curr!$E:$E,cb_curr!$A:$A,AC10,cb_curr!$B:$B,"EUR")=0,"-",SUMIFS(cb_curr!$E:$E,cb_curr!$A:$A,AC10,cb_curr!$B:$B,"EUR"))</f>
        <v>-</v>
      </c>
      <c r="AF10" s="3" t="str">
        <f>CONCATENATE(Техничка!BC11,Техничка!BD11,Техничка!BE11)</f>
        <v>07.11.2023</v>
      </c>
      <c r="AG10" s="82" t="str">
        <f>IF(SUMIFS(cb_curr!$E:$E,cb_curr!$A:$A,AF10,cb_curr!$B:$B,"EUR")=0,"-",SUMIFS(cb_curr!$E:$E,cb_curr!$A:$A,AF10,cb_curr!$B:$B,"EUR"))</f>
        <v>-</v>
      </c>
      <c r="AI10" s="3" t="str">
        <f>CONCATENATE(Техничка!BG11,Техничка!BH11,Техничка!BI11)</f>
        <v>07.12.2023</v>
      </c>
      <c r="AJ10" s="82" t="str">
        <f>IF(SUMIFS(cb_curr!$E:$E,cb_curr!$A:$A,AI10,cb_curr!$B:$B,"EUR")=0,"-",SUMIFS(cb_curr!$E:$E,cb_curr!$A:$A,AI10,cb_curr!$B:$B,"EUR"))</f>
        <v>-</v>
      </c>
      <c r="AQ10" s="153" t="str">
        <f t="shared" si="0"/>
        <v>07.06.2023</v>
      </c>
      <c r="AR10" s="82">
        <f t="shared" si="1"/>
        <v>0</v>
      </c>
      <c r="AT10" s="3" t="str">
        <f t="shared" si="2"/>
        <v>07.10.2023</v>
      </c>
      <c r="AU10" s="82">
        <f t="shared" si="3"/>
        <v>0</v>
      </c>
      <c r="AW10" s="3" t="str">
        <f t="shared" si="4"/>
        <v>07.11.2023</v>
      </c>
      <c r="AX10" s="82">
        <f t="shared" si="5"/>
        <v>0</v>
      </c>
      <c r="AZ10" s="3" t="str">
        <f t="shared" si="6"/>
        <v>07.12.2023</v>
      </c>
      <c r="BA10" s="82">
        <f t="shared" si="7"/>
        <v>0</v>
      </c>
    </row>
    <row r="11" spans="1:53" x14ac:dyDescent="0.25">
      <c r="B11" s="3" t="str">
        <f>CONCATENATE(Техничка!B12,Техничка!C12,Техничка!D12)</f>
        <v>08.01.2023</v>
      </c>
      <c r="C11" s="82" t="str">
        <f>IF(SUMIFS(cb_curr!$E:$E,cb_curr!$A:$A,B11,cb_curr!$B:$B,"EUR")=0,"-",SUMIFS(cb_curr!$E:$E,cb_curr!$A:$A,B11,cb_curr!$B:$B,"EUR"))</f>
        <v>-</v>
      </c>
      <c r="E11" s="3" t="str">
        <f>CONCATENATE(Техничка!O12,Техничка!P12,Техничка!Q12)</f>
        <v>08.02.2023</v>
      </c>
      <c r="F11" s="82" t="str">
        <f>IF(SUMIFS(cb_curr!$E:$E,cb_curr!$A:$A,E11,cb_curr!$B:$B,"EUR")=0,"-",SUMIFS(cb_curr!$E:$E,cb_curr!$A:$A,E11,cb_curr!$B:$B,"EUR"))</f>
        <v>-</v>
      </c>
      <c r="H11" s="3" t="str">
        <f>CONCATENATE(Техничка!S12,Техничка!T12,Техничка!U12)</f>
        <v>08.03.2023</v>
      </c>
      <c r="I11" s="82" t="str">
        <f>IF(SUMIFS(cb_curr!$E:$E,cb_curr!$A:$A,H11,cb_curr!$B:$B,"EUR")=0,"-",SUMIFS(cb_curr!$E:$E,cb_curr!$A:$A,H11,cb_curr!$B:$B,"EUR"))</f>
        <v>-</v>
      </c>
      <c r="K11" s="3" t="str">
        <f>CONCATENATE(Техничка!W12,Техничка!X12,Техничка!Y12)</f>
        <v>08.04.2023</v>
      </c>
      <c r="L11" s="82" t="str">
        <f>IF(SUMIFS(cb_curr!$E:$E,cb_curr!$A:$A,K11,cb_curr!$B:$B,"EUR")=0,"-",SUMIFS(cb_curr!$E:$E,cb_curr!$A:$A,K11,cb_curr!$B:$B,"EUR"))</f>
        <v>-</v>
      </c>
      <c r="N11" s="3" t="str">
        <f>CONCATENATE(Техничка!AA12,Техничка!AB12,Техничка!AC12)</f>
        <v>08.05.2023</v>
      </c>
      <c r="O11" s="82" t="str">
        <f>IF(SUMIFS(cb_curr!$E:$E,cb_curr!$A:$A,N11,cb_curr!$B:$B,"EUR")=0,"-",SUMIFS(cb_curr!$E:$E,cb_curr!$A:$A,N11,cb_curr!$B:$B,"EUR"))</f>
        <v>-</v>
      </c>
      <c r="Q11" s="3" t="str">
        <f>CONCATENATE(Техничка!AE12,Техничка!AF12,Техничка!AG12)</f>
        <v>08.06.2023</v>
      </c>
      <c r="R11" s="82" t="str">
        <f>IF(SUMIFS(cb_curr!$E:$E,cb_curr!$A:$A,Q11,cb_curr!$B:$B,"EUR")=0,"-",SUMIFS(cb_curr!$E:$E,cb_curr!$A:$A,Q11,cb_curr!$B:$B,"EUR"))</f>
        <v>-</v>
      </c>
      <c r="T11" s="3" t="str">
        <f>CONCATENATE(Техничка!AI12,Техничка!AJ12,Техничка!AK12)</f>
        <v>08.07.2023</v>
      </c>
      <c r="U11" s="82" t="str">
        <f>IF(SUMIFS(cb_curr!$E:$E,cb_curr!$A:$A,T11,cb_curr!$B:$B,"EUR")=0,"-",SUMIFS(cb_curr!$E:$E,cb_curr!$A:$A,T11,cb_curr!$B:$B,"EUR"))</f>
        <v>-</v>
      </c>
      <c r="W11" s="3" t="str">
        <f>CONCATENATE(Техничка!AQ12,Техничка!AR12,Техничка!AS12)</f>
        <v>08.08.2023</v>
      </c>
      <c r="X11" s="82" t="str">
        <f>IF(SUMIFS(cb_curr!$E:$E,cb_curr!$A:$A,W11,cb_curr!$B:$B,"EUR")=0,"-",SUMIFS(cb_curr!$E:$E,cb_curr!$A:$A,W11,cb_curr!$B:$B,"EUR"))</f>
        <v>-</v>
      </c>
      <c r="Z11" s="3" t="str">
        <f>CONCATENATE(Техничка!AU12,Техничка!AV12,Техничка!AW12)</f>
        <v>08.09.2023</v>
      </c>
      <c r="AA11" s="82" t="str">
        <f>IF(SUMIFS(cb_curr!$E:$E,cb_curr!$A:$A,Z11,cb_curr!$B:$B,"EUR")=0,"-",SUMIFS(cb_curr!$E:$E,cb_curr!$A:$A,Z11,cb_curr!$B:$B,"EUR"))</f>
        <v>-</v>
      </c>
      <c r="AC11" s="3" t="str">
        <f>CONCATENATE(Техничка!AY12,Техничка!AZ12,Техничка!BA12)</f>
        <v>08.10.2023</v>
      </c>
      <c r="AD11" s="82" t="str">
        <f>IF(SUMIFS(cb_curr!$E:$E,cb_curr!$A:$A,AC11,cb_curr!$B:$B,"EUR")=0,"-",SUMIFS(cb_curr!$E:$E,cb_curr!$A:$A,AC11,cb_curr!$B:$B,"EUR"))</f>
        <v>-</v>
      </c>
      <c r="AF11" s="3" t="str">
        <f>CONCATENATE(Техничка!BC12,Техничка!BD12,Техничка!BE12)</f>
        <v>08.11.2023</v>
      </c>
      <c r="AG11" s="82" t="str">
        <f>IF(SUMIFS(cb_curr!$E:$E,cb_curr!$A:$A,AF11,cb_curr!$B:$B,"EUR")=0,"-",SUMIFS(cb_curr!$E:$E,cb_curr!$A:$A,AF11,cb_curr!$B:$B,"EUR"))</f>
        <v>-</v>
      </c>
      <c r="AI11" s="3" t="str">
        <f>CONCATENATE(Техничка!BG12,Техничка!BH12,Техничка!BI12)</f>
        <v>08.12.2023</v>
      </c>
      <c r="AJ11" s="82" t="str">
        <f>IF(SUMIFS(cb_curr!$E:$E,cb_curr!$A:$A,AI11,cb_curr!$B:$B,"EUR")=0,"-",SUMIFS(cb_curr!$E:$E,cb_curr!$A:$A,AI11,cb_curr!$B:$B,"EUR"))</f>
        <v>-</v>
      </c>
      <c r="AQ11" s="153" t="str">
        <f t="shared" si="0"/>
        <v>08.06.2023</v>
      </c>
      <c r="AR11" s="82">
        <f t="shared" si="1"/>
        <v>0</v>
      </c>
      <c r="AT11" s="3" t="str">
        <f t="shared" si="2"/>
        <v>08.10.2023</v>
      </c>
      <c r="AU11" s="82">
        <f t="shared" si="3"/>
        <v>0</v>
      </c>
      <c r="AW11" s="3" t="str">
        <f t="shared" si="4"/>
        <v>08.11.2023</v>
      </c>
      <c r="AX11" s="82">
        <f t="shared" si="5"/>
        <v>0</v>
      </c>
      <c r="AZ11" s="3" t="str">
        <f t="shared" si="6"/>
        <v>08.12.2023</v>
      </c>
      <c r="BA11" s="82">
        <f t="shared" si="7"/>
        <v>0</v>
      </c>
    </row>
    <row r="12" spans="1:53" x14ac:dyDescent="0.25">
      <c r="B12" s="3" t="str">
        <f>CONCATENATE(Техничка!B13,Техничка!C13,Техничка!D13)</f>
        <v>09.01.2023</v>
      </c>
      <c r="C12" s="82" t="str">
        <f>IF(SUMIFS(cb_curr!$E:$E,cb_curr!$A:$A,B12,cb_curr!$B:$B,"EUR")=0,"-",SUMIFS(cb_curr!$E:$E,cb_curr!$A:$A,B12,cb_curr!$B:$B,"EUR"))</f>
        <v>-</v>
      </c>
      <c r="E12" s="3" t="str">
        <f>CONCATENATE(Техничка!O13,Техничка!P13,Техничка!Q13)</f>
        <v>09.02.2023</v>
      </c>
      <c r="F12" s="82" t="str">
        <f>IF(SUMIFS(cb_curr!$E:$E,cb_curr!$A:$A,E12,cb_curr!$B:$B,"EUR")=0,"-",SUMIFS(cb_curr!$E:$E,cb_curr!$A:$A,E12,cb_curr!$B:$B,"EUR"))</f>
        <v>-</v>
      </c>
      <c r="H12" s="3" t="str">
        <f>CONCATENATE(Техничка!S13,Техничка!T13,Техничка!U13)</f>
        <v>09.03.2023</v>
      </c>
      <c r="I12" s="82" t="str">
        <f>IF(SUMIFS(cb_curr!$E:$E,cb_curr!$A:$A,H12,cb_curr!$B:$B,"EUR")=0,"-",SUMIFS(cb_curr!$E:$E,cb_curr!$A:$A,H12,cb_curr!$B:$B,"EUR"))</f>
        <v>-</v>
      </c>
      <c r="K12" s="3" t="str">
        <f>CONCATENATE(Техничка!W13,Техничка!X13,Техничка!Y13)</f>
        <v>09.04.2023</v>
      </c>
      <c r="L12" s="82" t="str">
        <f>IF(SUMIFS(cb_curr!$E:$E,cb_curr!$A:$A,K12,cb_curr!$B:$B,"EUR")=0,"-",SUMIFS(cb_curr!$E:$E,cb_curr!$A:$A,K12,cb_curr!$B:$B,"EUR"))</f>
        <v>-</v>
      </c>
      <c r="N12" s="3" t="str">
        <f>CONCATENATE(Техничка!AA13,Техничка!AB13,Техничка!AC13)</f>
        <v>09.05.2023</v>
      </c>
      <c r="O12" s="82" t="str">
        <f>IF(SUMIFS(cb_curr!$E:$E,cb_curr!$A:$A,N12,cb_curr!$B:$B,"EUR")=0,"-",SUMIFS(cb_curr!$E:$E,cb_curr!$A:$A,N12,cb_curr!$B:$B,"EUR"))</f>
        <v>-</v>
      </c>
      <c r="Q12" s="3" t="str">
        <f>CONCATENATE(Техничка!AE13,Техничка!AF13,Техничка!AG13)</f>
        <v>09.06.2023</v>
      </c>
      <c r="R12" s="82" t="str">
        <f>IF(SUMIFS(cb_curr!$E:$E,cb_curr!$A:$A,Q12,cb_curr!$B:$B,"EUR")=0,"-",SUMIFS(cb_curr!$E:$E,cb_curr!$A:$A,Q12,cb_curr!$B:$B,"EUR"))</f>
        <v>-</v>
      </c>
      <c r="T12" s="3" t="str">
        <f>CONCATENATE(Техничка!AI13,Техничка!AJ13,Техничка!AK13)</f>
        <v>09.07.2023</v>
      </c>
      <c r="U12" s="82" t="str">
        <f>IF(SUMIFS(cb_curr!$E:$E,cb_curr!$A:$A,T12,cb_curr!$B:$B,"EUR")=0,"-",SUMIFS(cb_curr!$E:$E,cb_curr!$A:$A,T12,cb_curr!$B:$B,"EUR"))</f>
        <v>-</v>
      </c>
      <c r="W12" s="3" t="str">
        <f>CONCATENATE(Техничка!AQ13,Техничка!AR13,Техничка!AS13)</f>
        <v>09.08.2023</v>
      </c>
      <c r="X12" s="82" t="str">
        <f>IF(SUMIFS(cb_curr!$E:$E,cb_curr!$A:$A,W12,cb_curr!$B:$B,"EUR")=0,"-",SUMIFS(cb_curr!$E:$E,cb_curr!$A:$A,W12,cb_curr!$B:$B,"EUR"))</f>
        <v>-</v>
      </c>
      <c r="Z12" s="3" t="str">
        <f>CONCATENATE(Техничка!AU13,Техничка!AV13,Техничка!AW13)</f>
        <v>09.09.2023</v>
      </c>
      <c r="AA12" s="82" t="str">
        <f>IF(SUMIFS(cb_curr!$E:$E,cb_curr!$A:$A,Z12,cb_curr!$B:$B,"EUR")=0,"-",SUMIFS(cb_curr!$E:$E,cb_curr!$A:$A,Z12,cb_curr!$B:$B,"EUR"))</f>
        <v>-</v>
      </c>
      <c r="AC12" s="3" t="str">
        <f>CONCATENATE(Техничка!AY13,Техничка!AZ13,Техничка!BA13)</f>
        <v>09.10.2023</v>
      </c>
      <c r="AD12" s="82" t="str">
        <f>IF(SUMIFS(cb_curr!$E:$E,cb_curr!$A:$A,AC12,cb_curr!$B:$B,"EUR")=0,"-",SUMIFS(cb_curr!$E:$E,cb_curr!$A:$A,AC12,cb_curr!$B:$B,"EUR"))</f>
        <v>-</v>
      </c>
      <c r="AF12" s="3" t="str">
        <f>CONCATENATE(Техничка!BC13,Техничка!BD13,Техничка!BE13)</f>
        <v>09.11.2023</v>
      </c>
      <c r="AG12" s="82" t="str">
        <f>IF(SUMIFS(cb_curr!$E:$E,cb_curr!$A:$A,AF12,cb_curr!$B:$B,"EUR")=0,"-",SUMIFS(cb_curr!$E:$E,cb_curr!$A:$A,AF12,cb_curr!$B:$B,"EUR"))</f>
        <v>-</v>
      </c>
      <c r="AI12" s="3" t="str">
        <f>CONCATENATE(Техничка!BG13,Техничка!BH13,Техничка!BI13)</f>
        <v>09.12.2023</v>
      </c>
      <c r="AJ12" s="82" t="str">
        <f>IF(SUMIFS(cb_curr!$E:$E,cb_curr!$A:$A,AI12,cb_curr!$B:$B,"EUR")=0,"-",SUMIFS(cb_curr!$E:$E,cb_curr!$A:$A,AI12,cb_curr!$B:$B,"EUR"))</f>
        <v>-</v>
      </c>
      <c r="AQ12" s="153" t="str">
        <f t="shared" si="0"/>
        <v>09.06.2023</v>
      </c>
      <c r="AR12" s="82">
        <f t="shared" si="1"/>
        <v>0</v>
      </c>
      <c r="AT12" s="3" t="str">
        <f t="shared" si="2"/>
        <v>09.10.2023</v>
      </c>
      <c r="AU12" s="82">
        <f t="shared" si="3"/>
        <v>0</v>
      </c>
      <c r="AW12" s="3" t="str">
        <f t="shared" si="4"/>
        <v>09.11.2023</v>
      </c>
      <c r="AX12" s="82">
        <f t="shared" si="5"/>
        <v>0</v>
      </c>
      <c r="AZ12" s="3" t="str">
        <f t="shared" si="6"/>
        <v>09.12.2023</v>
      </c>
      <c r="BA12" s="82">
        <f t="shared" si="7"/>
        <v>0</v>
      </c>
    </row>
    <row r="13" spans="1:53" x14ac:dyDescent="0.25">
      <c r="B13" s="3" t="str">
        <f>CONCATENATE(Техничка!B14,Техничка!C14,Техничка!D14)</f>
        <v>10.01.2023</v>
      </c>
      <c r="C13" s="82" t="str">
        <f>IF(SUMIFS(cb_curr!$E:$E,cb_curr!$A:$A,B13,cb_curr!$B:$B,"EUR")=0,"-",SUMIFS(cb_curr!$E:$E,cb_curr!$A:$A,B13,cb_curr!$B:$B,"EUR"))</f>
        <v>-</v>
      </c>
      <c r="E13" s="3" t="str">
        <f>CONCATENATE(Техничка!O14,Техничка!P14,Техничка!Q14)</f>
        <v>10.02.2023</v>
      </c>
      <c r="F13" s="82" t="str">
        <f>IF(SUMIFS(cb_curr!$E:$E,cb_curr!$A:$A,E13,cb_curr!$B:$B,"EUR")=0,"-",SUMIFS(cb_curr!$E:$E,cb_curr!$A:$A,E13,cb_curr!$B:$B,"EUR"))</f>
        <v>-</v>
      </c>
      <c r="H13" s="3" t="str">
        <f>CONCATENATE(Техничка!S14,Техничка!T14,Техничка!U14)</f>
        <v>10.03.2023</v>
      </c>
      <c r="I13" s="82" t="str">
        <f>IF(SUMIFS(cb_curr!$E:$E,cb_curr!$A:$A,H13,cb_curr!$B:$B,"EUR")=0,"-",SUMIFS(cb_curr!$E:$E,cb_curr!$A:$A,H13,cb_curr!$B:$B,"EUR"))</f>
        <v>-</v>
      </c>
      <c r="K13" s="3" t="str">
        <f>CONCATENATE(Техничка!W14,Техничка!X14,Техничка!Y14)</f>
        <v>10.04.2023</v>
      </c>
      <c r="L13" s="82" t="str">
        <f>IF(SUMIFS(cb_curr!$E:$E,cb_curr!$A:$A,K13,cb_curr!$B:$B,"EUR")=0,"-",SUMIFS(cb_curr!$E:$E,cb_curr!$A:$A,K13,cb_curr!$B:$B,"EUR"))</f>
        <v>-</v>
      </c>
      <c r="N13" s="3" t="str">
        <f>CONCATENATE(Техничка!AA14,Техничка!AB14,Техничка!AC14)</f>
        <v>10.05.2023</v>
      </c>
      <c r="O13" s="82" t="str">
        <f>IF(SUMIFS(cb_curr!$E:$E,cb_curr!$A:$A,N13,cb_curr!$B:$B,"EUR")=0,"-",SUMIFS(cb_curr!$E:$E,cb_curr!$A:$A,N13,cb_curr!$B:$B,"EUR"))</f>
        <v>-</v>
      </c>
      <c r="Q13" s="3" t="str">
        <f>CONCATENATE(Техничка!AE14,Техничка!AF14,Техничка!AG14)</f>
        <v>10.06.2023</v>
      </c>
      <c r="R13" s="82" t="str">
        <f>IF(SUMIFS(cb_curr!$E:$E,cb_curr!$A:$A,Q13,cb_curr!$B:$B,"EUR")=0,"-",SUMIFS(cb_curr!$E:$E,cb_curr!$A:$A,Q13,cb_curr!$B:$B,"EUR"))</f>
        <v>-</v>
      </c>
      <c r="T13" s="3" t="str">
        <f>CONCATENATE(Техничка!AI14,Техничка!AJ14,Техничка!AK14)</f>
        <v>10.07.2023</v>
      </c>
      <c r="U13" s="82" t="str">
        <f>IF(SUMIFS(cb_curr!$E:$E,cb_curr!$A:$A,T13,cb_curr!$B:$B,"EUR")=0,"-",SUMIFS(cb_curr!$E:$E,cb_curr!$A:$A,T13,cb_curr!$B:$B,"EUR"))</f>
        <v>-</v>
      </c>
      <c r="W13" s="3" t="str">
        <f>CONCATENATE(Техничка!AQ14,Техничка!AR14,Техничка!AS14)</f>
        <v>10.08.2023</v>
      </c>
      <c r="X13" s="82" t="str">
        <f>IF(SUMIFS(cb_curr!$E:$E,cb_curr!$A:$A,W13,cb_curr!$B:$B,"EUR")=0,"-",SUMIFS(cb_curr!$E:$E,cb_curr!$A:$A,W13,cb_curr!$B:$B,"EUR"))</f>
        <v>-</v>
      </c>
      <c r="Z13" s="3" t="str">
        <f>CONCATENATE(Техничка!AU14,Техничка!AV14,Техничка!AW14)</f>
        <v>10.09.2023</v>
      </c>
      <c r="AA13" s="82" t="str">
        <f>IF(SUMIFS(cb_curr!$E:$E,cb_curr!$A:$A,Z13,cb_curr!$B:$B,"EUR")=0,"-",SUMIFS(cb_curr!$E:$E,cb_curr!$A:$A,Z13,cb_curr!$B:$B,"EUR"))</f>
        <v>-</v>
      </c>
      <c r="AC13" s="3" t="str">
        <f>CONCATENATE(Техничка!AY14,Техничка!AZ14,Техничка!BA14)</f>
        <v>10.10.2023</v>
      </c>
      <c r="AD13" s="82" t="str">
        <f>IF(SUMIFS(cb_curr!$E:$E,cb_curr!$A:$A,AC13,cb_curr!$B:$B,"EUR")=0,"-",SUMIFS(cb_curr!$E:$E,cb_curr!$A:$A,AC13,cb_curr!$B:$B,"EUR"))</f>
        <v>-</v>
      </c>
      <c r="AF13" s="3" t="str">
        <f>CONCATENATE(Техничка!BC14,Техничка!BD14,Техничка!BE14)</f>
        <v>10.11.2023</v>
      </c>
      <c r="AG13" s="82" t="str">
        <f>IF(SUMIFS(cb_curr!$E:$E,cb_curr!$A:$A,AF13,cb_curr!$B:$B,"EUR")=0,"-",SUMIFS(cb_curr!$E:$E,cb_curr!$A:$A,AF13,cb_curr!$B:$B,"EUR"))</f>
        <v>-</v>
      </c>
      <c r="AI13" s="3" t="str">
        <f>CONCATENATE(Техничка!BG14,Техничка!BH14,Техничка!BI14)</f>
        <v>10.12.2023</v>
      </c>
      <c r="AJ13" s="82" t="str">
        <f>IF(SUMIFS(cb_curr!$E:$E,cb_curr!$A:$A,AI13,cb_curr!$B:$B,"EUR")=0,"-",SUMIFS(cb_curr!$E:$E,cb_curr!$A:$A,AI13,cb_curr!$B:$B,"EUR"))</f>
        <v>-</v>
      </c>
      <c r="AQ13" s="153" t="str">
        <f t="shared" si="0"/>
        <v>10.06.2023</v>
      </c>
      <c r="AR13" s="82">
        <f t="shared" si="1"/>
        <v>0</v>
      </c>
      <c r="AT13" s="3" t="str">
        <f t="shared" si="2"/>
        <v>10.10.2023</v>
      </c>
      <c r="AU13" s="82">
        <f t="shared" si="3"/>
        <v>0</v>
      </c>
      <c r="AW13" s="3" t="str">
        <f t="shared" si="4"/>
        <v>10.11.2023</v>
      </c>
      <c r="AX13" s="82">
        <f t="shared" si="5"/>
        <v>0</v>
      </c>
      <c r="AZ13" s="3" t="str">
        <f t="shared" si="6"/>
        <v>10.12.2023</v>
      </c>
      <c r="BA13" s="82">
        <f t="shared" si="7"/>
        <v>0</v>
      </c>
    </row>
    <row r="14" spans="1:53" x14ac:dyDescent="0.25">
      <c r="B14" s="3" t="str">
        <f>CONCATENATE(Техничка!B15,Техничка!C15,Техничка!D15)</f>
        <v>11.01.2023</v>
      </c>
      <c r="C14" s="82" t="str">
        <f>IF(SUMIFS(cb_curr!$E:$E,cb_curr!$A:$A,B14,cb_curr!$B:$B,"EUR")=0,"-",SUMIFS(cb_curr!$E:$E,cb_curr!$A:$A,B14,cb_curr!$B:$B,"EUR"))</f>
        <v>-</v>
      </c>
      <c r="E14" s="3" t="str">
        <f>CONCATENATE(Техничка!O15,Техничка!P15,Техничка!Q15)</f>
        <v>11.02.2023</v>
      </c>
      <c r="F14" s="82" t="str">
        <f>IF(SUMIFS(cb_curr!$E:$E,cb_curr!$A:$A,E14,cb_curr!$B:$B,"EUR")=0,"-",SUMIFS(cb_curr!$E:$E,cb_curr!$A:$A,E14,cb_curr!$B:$B,"EUR"))</f>
        <v>-</v>
      </c>
      <c r="H14" s="3" t="str">
        <f>CONCATENATE(Техничка!S15,Техничка!T15,Техничка!U15)</f>
        <v>11.03.2023</v>
      </c>
      <c r="I14" s="82" t="str">
        <f>IF(SUMIFS(cb_curr!$E:$E,cb_curr!$A:$A,H14,cb_curr!$B:$B,"EUR")=0,"-",SUMIFS(cb_curr!$E:$E,cb_curr!$A:$A,H14,cb_curr!$B:$B,"EUR"))</f>
        <v>-</v>
      </c>
      <c r="K14" s="3" t="str">
        <f>CONCATENATE(Техничка!W15,Техничка!X15,Техничка!Y15)</f>
        <v>11.04.2023</v>
      </c>
      <c r="L14" s="82" t="str">
        <f>IF(SUMIFS(cb_curr!$E:$E,cb_curr!$A:$A,K14,cb_curr!$B:$B,"EUR")=0,"-",SUMIFS(cb_curr!$E:$E,cb_curr!$A:$A,K14,cb_curr!$B:$B,"EUR"))</f>
        <v>-</v>
      </c>
      <c r="N14" s="3" t="str">
        <f>CONCATENATE(Техничка!AA15,Техничка!AB15,Техничка!AC15)</f>
        <v>11.05.2023</v>
      </c>
      <c r="O14" s="82" t="str">
        <f>IF(SUMIFS(cb_curr!$E:$E,cb_curr!$A:$A,N14,cb_curr!$B:$B,"EUR")=0,"-",SUMIFS(cb_curr!$E:$E,cb_curr!$A:$A,N14,cb_curr!$B:$B,"EUR"))</f>
        <v>-</v>
      </c>
      <c r="Q14" s="3" t="str">
        <f>CONCATENATE(Техничка!AE15,Техничка!AF15,Техничка!AG15)</f>
        <v>11.06.2023</v>
      </c>
      <c r="R14" s="82" t="str">
        <f>IF(SUMIFS(cb_curr!$E:$E,cb_curr!$A:$A,Q14,cb_curr!$B:$B,"EUR")=0,"-",SUMIFS(cb_curr!$E:$E,cb_curr!$A:$A,Q14,cb_curr!$B:$B,"EUR"))</f>
        <v>-</v>
      </c>
      <c r="T14" s="3" t="str">
        <f>CONCATENATE(Техничка!AI15,Техничка!AJ15,Техничка!AK15)</f>
        <v>11.07.2023</v>
      </c>
      <c r="U14" s="82" t="str">
        <f>IF(SUMIFS(cb_curr!$E:$E,cb_curr!$A:$A,T14,cb_curr!$B:$B,"EUR")=0,"-",SUMIFS(cb_curr!$E:$E,cb_curr!$A:$A,T14,cb_curr!$B:$B,"EUR"))</f>
        <v>-</v>
      </c>
      <c r="W14" s="3" t="str">
        <f>CONCATENATE(Техничка!AQ15,Техничка!AR15,Техничка!AS15)</f>
        <v>11.08.2023</v>
      </c>
      <c r="X14" s="82" t="str">
        <f>IF(SUMIFS(cb_curr!$E:$E,cb_curr!$A:$A,W14,cb_curr!$B:$B,"EUR")=0,"-",SUMIFS(cb_curr!$E:$E,cb_curr!$A:$A,W14,cb_curr!$B:$B,"EUR"))</f>
        <v>-</v>
      </c>
      <c r="Z14" s="3" t="str">
        <f>CONCATENATE(Техничка!AU15,Техничка!AV15,Техничка!AW15)</f>
        <v>11.09.2023</v>
      </c>
      <c r="AA14" s="82" t="str">
        <f>IF(SUMIFS(cb_curr!$E:$E,cb_curr!$A:$A,Z14,cb_curr!$B:$B,"EUR")=0,"-",SUMIFS(cb_curr!$E:$E,cb_curr!$A:$A,Z14,cb_curr!$B:$B,"EUR"))</f>
        <v>-</v>
      </c>
      <c r="AC14" s="3" t="str">
        <f>CONCATENATE(Техничка!AY15,Техничка!AZ15,Техничка!BA15)</f>
        <v>11.10.2023</v>
      </c>
      <c r="AD14" s="82" t="str">
        <f>IF(SUMIFS(cb_curr!$E:$E,cb_curr!$A:$A,AC14,cb_curr!$B:$B,"EUR")=0,"-",SUMIFS(cb_curr!$E:$E,cb_curr!$A:$A,AC14,cb_curr!$B:$B,"EUR"))</f>
        <v>-</v>
      </c>
      <c r="AF14" s="3" t="str">
        <f>CONCATENATE(Техничка!BC15,Техничка!BD15,Техничка!BE15)</f>
        <v>11.11.2023</v>
      </c>
      <c r="AG14" s="82" t="str">
        <f>IF(SUMIFS(cb_curr!$E:$E,cb_curr!$A:$A,AF14,cb_curr!$B:$B,"EUR")=0,"-",SUMIFS(cb_curr!$E:$E,cb_curr!$A:$A,AF14,cb_curr!$B:$B,"EUR"))</f>
        <v>-</v>
      </c>
      <c r="AI14" s="3" t="str">
        <f>CONCATENATE(Техничка!BG15,Техничка!BH15,Техничка!BI15)</f>
        <v>11.12.2023</v>
      </c>
      <c r="AJ14" s="82" t="str">
        <f>IF(SUMIFS(cb_curr!$E:$E,cb_curr!$A:$A,AI14,cb_curr!$B:$B,"EUR")=0,"-",SUMIFS(cb_curr!$E:$E,cb_curr!$A:$A,AI14,cb_curr!$B:$B,"EUR"))</f>
        <v>-</v>
      </c>
      <c r="AQ14" s="153" t="str">
        <f t="shared" si="0"/>
        <v>11.06.2023</v>
      </c>
      <c r="AR14" s="82">
        <f t="shared" si="1"/>
        <v>0</v>
      </c>
      <c r="AT14" s="3" t="str">
        <f t="shared" si="2"/>
        <v>11.10.2023</v>
      </c>
      <c r="AU14" s="82">
        <f t="shared" si="3"/>
        <v>0</v>
      </c>
      <c r="AW14" s="3" t="str">
        <f t="shared" si="4"/>
        <v>11.11.2023</v>
      </c>
      <c r="AX14" s="82">
        <f t="shared" si="5"/>
        <v>0</v>
      </c>
      <c r="AZ14" s="3" t="str">
        <f t="shared" si="6"/>
        <v>11.12.2023</v>
      </c>
      <c r="BA14" s="82">
        <f t="shared" si="7"/>
        <v>0</v>
      </c>
    </row>
    <row r="15" spans="1:53" x14ac:dyDescent="0.25">
      <c r="B15" s="3" t="str">
        <f>CONCATENATE(Техничка!B16,Техничка!C16,Техничка!D16)</f>
        <v>12.01.2023</v>
      </c>
      <c r="C15" s="82" t="str">
        <f>IF(SUMIFS(cb_curr!$E:$E,cb_curr!$A:$A,B15,cb_curr!$B:$B,"EUR")=0,"-",SUMIFS(cb_curr!$E:$E,cb_curr!$A:$A,B15,cb_curr!$B:$B,"EUR"))</f>
        <v>-</v>
      </c>
      <c r="E15" s="3" t="str">
        <f>CONCATENATE(Техничка!O16,Техничка!P16,Техничка!Q16)</f>
        <v>12.02.2023</v>
      </c>
      <c r="F15" s="82" t="str">
        <f>IF(SUMIFS(cb_curr!$E:$E,cb_curr!$A:$A,E15,cb_curr!$B:$B,"EUR")=0,"-",SUMIFS(cb_curr!$E:$E,cb_curr!$A:$A,E15,cb_curr!$B:$B,"EUR"))</f>
        <v>-</v>
      </c>
      <c r="H15" s="3" t="str">
        <f>CONCATENATE(Техничка!S16,Техничка!T16,Техничка!U16)</f>
        <v>12.03.2023</v>
      </c>
      <c r="I15" s="82" t="str">
        <f>IF(SUMIFS(cb_curr!$E:$E,cb_curr!$A:$A,H15,cb_curr!$B:$B,"EUR")=0,"-",SUMIFS(cb_curr!$E:$E,cb_curr!$A:$A,H15,cb_curr!$B:$B,"EUR"))</f>
        <v>-</v>
      </c>
      <c r="K15" s="3" t="str">
        <f>CONCATENATE(Техничка!W16,Техничка!X16,Техничка!Y16)</f>
        <v>12.04.2023</v>
      </c>
      <c r="L15" s="82" t="str">
        <f>IF(SUMIFS(cb_curr!$E:$E,cb_curr!$A:$A,K15,cb_curr!$B:$B,"EUR")=0,"-",SUMIFS(cb_curr!$E:$E,cb_curr!$A:$A,K15,cb_curr!$B:$B,"EUR"))</f>
        <v>-</v>
      </c>
      <c r="N15" s="3" t="str">
        <f>CONCATENATE(Техничка!AA16,Техничка!AB16,Техничка!AC16)</f>
        <v>12.05.2023</v>
      </c>
      <c r="O15" s="82" t="str">
        <f>IF(SUMIFS(cb_curr!$E:$E,cb_curr!$A:$A,N15,cb_curr!$B:$B,"EUR")=0,"-",SUMIFS(cb_curr!$E:$E,cb_curr!$A:$A,N15,cb_curr!$B:$B,"EUR"))</f>
        <v>-</v>
      </c>
      <c r="Q15" s="3" t="str">
        <f>CONCATENATE(Техничка!AE16,Техничка!AF16,Техничка!AG16)</f>
        <v>12.06.2023</v>
      </c>
      <c r="R15" s="82" t="str">
        <f>IF(SUMIFS(cb_curr!$E:$E,cb_curr!$A:$A,Q15,cb_curr!$B:$B,"EUR")=0,"-",SUMIFS(cb_curr!$E:$E,cb_curr!$A:$A,Q15,cb_curr!$B:$B,"EUR"))</f>
        <v>-</v>
      </c>
      <c r="T15" s="3" t="str">
        <f>CONCATENATE(Техничка!AI16,Техничка!AJ16,Техничка!AK16)</f>
        <v>12.07.2023</v>
      </c>
      <c r="U15" s="82" t="str">
        <f>IF(SUMIFS(cb_curr!$E:$E,cb_curr!$A:$A,T15,cb_curr!$B:$B,"EUR")=0,"-",SUMIFS(cb_curr!$E:$E,cb_curr!$A:$A,T15,cb_curr!$B:$B,"EUR"))</f>
        <v>-</v>
      </c>
      <c r="W15" s="3" t="str">
        <f>CONCATENATE(Техничка!AQ16,Техничка!AR16,Техничка!AS16)</f>
        <v>12.08.2023</v>
      </c>
      <c r="X15" s="82" t="str">
        <f>IF(SUMIFS(cb_curr!$E:$E,cb_curr!$A:$A,W15,cb_curr!$B:$B,"EUR")=0,"-",SUMIFS(cb_curr!$E:$E,cb_curr!$A:$A,W15,cb_curr!$B:$B,"EUR"))</f>
        <v>-</v>
      </c>
      <c r="Z15" s="3" t="str">
        <f>CONCATENATE(Техничка!AU16,Техничка!AV16,Техничка!AW16)</f>
        <v>12.09.2023</v>
      </c>
      <c r="AA15" s="82" t="str">
        <f>IF(SUMIFS(cb_curr!$E:$E,cb_curr!$A:$A,Z15,cb_curr!$B:$B,"EUR")=0,"-",SUMIFS(cb_curr!$E:$E,cb_curr!$A:$A,Z15,cb_curr!$B:$B,"EUR"))</f>
        <v>-</v>
      </c>
      <c r="AC15" s="3" t="str">
        <f>CONCATENATE(Техничка!AY16,Техничка!AZ16,Техничка!BA16)</f>
        <v>12.10.2023</v>
      </c>
      <c r="AD15" s="82" t="str">
        <f>IF(SUMIFS(cb_curr!$E:$E,cb_curr!$A:$A,AC15,cb_curr!$B:$B,"EUR")=0,"-",SUMIFS(cb_curr!$E:$E,cb_curr!$A:$A,AC15,cb_curr!$B:$B,"EUR"))</f>
        <v>-</v>
      </c>
      <c r="AF15" s="3" t="str">
        <f>CONCATENATE(Техничка!BC16,Техничка!BD16,Техничка!BE16)</f>
        <v>12.11.2023</v>
      </c>
      <c r="AG15" s="82" t="str">
        <f>IF(SUMIFS(cb_curr!$E:$E,cb_curr!$A:$A,AF15,cb_curr!$B:$B,"EUR")=0,"-",SUMIFS(cb_curr!$E:$E,cb_curr!$A:$A,AF15,cb_curr!$B:$B,"EUR"))</f>
        <v>-</v>
      </c>
      <c r="AI15" s="3" t="str">
        <f>CONCATENATE(Техничка!BG16,Техничка!BH16,Техничка!BI16)</f>
        <v>12.12.2023</v>
      </c>
      <c r="AJ15" s="82" t="str">
        <f>IF(SUMIFS(cb_curr!$E:$E,cb_curr!$A:$A,AI15,cb_curr!$B:$B,"EUR")=0,"-",SUMIFS(cb_curr!$E:$E,cb_curr!$A:$A,AI15,cb_curr!$B:$B,"EUR"))</f>
        <v>-</v>
      </c>
      <c r="AQ15" s="153" t="str">
        <f t="shared" si="0"/>
        <v>12.06.2023</v>
      </c>
      <c r="AR15" s="82">
        <f t="shared" si="1"/>
        <v>0</v>
      </c>
      <c r="AT15" s="3" t="str">
        <f t="shared" si="2"/>
        <v>12.10.2023</v>
      </c>
      <c r="AU15" s="82">
        <f t="shared" si="3"/>
        <v>0</v>
      </c>
      <c r="AW15" s="3" t="str">
        <f t="shared" si="4"/>
        <v>12.11.2023</v>
      </c>
      <c r="AX15" s="82">
        <f t="shared" si="5"/>
        <v>0</v>
      </c>
      <c r="AZ15" s="3" t="str">
        <f t="shared" si="6"/>
        <v>12.12.2023</v>
      </c>
      <c r="BA15" s="82">
        <f t="shared" si="7"/>
        <v>0</v>
      </c>
    </row>
    <row r="16" spans="1:53" x14ac:dyDescent="0.25">
      <c r="B16" s="3" t="str">
        <f>CONCATENATE(Техничка!B17,Техничка!C17,Техничка!D17)</f>
        <v>13.01.2023</v>
      </c>
      <c r="C16" s="82" t="str">
        <f>IF(SUMIFS(cb_curr!$E:$E,cb_curr!$A:$A,B16,cb_curr!$B:$B,"EUR")=0,"-",SUMIFS(cb_curr!$E:$E,cb_curr!$A:$A,B16,cb_curr!$B:$B,"EUR"))</f>
        <v>-</v>
      </c>
      <c r="E16" s="3" t="str">
        <f>CONCATENATE(Техничка!O17,Техничка!P17,Техничка!Q17)</f>
        <v>13.02.2023</v>
      </c>
      <c r="F16" s="82" t="str">
        <f>IF(SUMIFS(cb_curr!$E:$E,cb_curr!$A:$A,E16,cb_curr!$B:$B,"EUR")=0,"-",SUMIFS(cb_curr!$E:$E,cb_curr!$A:$A,E16,cb_curr!$B:$B,"EUR"))</f>
        <v>-</v>
      </c>
      <c r="H16" s="3" t="str">
        <f>CONCATENATE(Техничка!S17,Техничка!T17,Техничка!U17)</f>
        <v>13.03.2023</v>
      </c>
      <c r="I16" s="82" t="str">
        <f>IF(SUMIFS(cb_curr!$E:$E,cb_curr!$A:$A,H16,cb_curr!$B:$B,"EUR")=0,"-",SUMIFS(cb_curr!$E:$E,cb_curr!$A:$A,H16,cb_curr!$B:$B,"EUR"))</f>
        <v>-</v>
      </c>
      <c r="K16" s="3" t="str">
        <f>CONCATENATE(Техничка!W17,Техничка!X17,Техничка!Y17)</f>
        <v>13.04.2023</v>
      </c>
      <c r="L16" s="82" t="str">
        <f>IF(SUMIFS(cb_curr!$E:$E,cb_curr!$A:$A,K16,cb_curr!$B:$B,"EUR")=0,"-",SUMIFS(cb_curr!$E:$E,cb_curr!$A:$A,K16,cb_curr!$B:$B,"EUR"))</f>
        <v>-</v>
      </c>
      <c r="N16" s="3" t="str">
        <f>CONCATENATE(Техничка!AA17,Техничка!AB17,Техничка!AC17)</f>
        <v>13.05.2023</v>
      </c>
      <c r="O16" s="82" t="str">
        <f>IF(SUMIFS(cb_curr!$E:$E,cb_curr!$A:$A,N16,cb_curr!$B:$B,"EUR")=0,"-",SUMIFS(cb_curr!$E:$E,cb_curr!$A:$A,N16,cb_curr!$B:$B,"EUR"))</f>
        <v>-</v>
      </c>
      <c r="Q16" s="3" t="str">
        <f>CONCATENATE(Техничка!AE17,Техничка!AF17,Техничка!AG17)</f>
        <v>13.06.2023</v>
      </c>
      <c r="R16" s="82" t="str">
        <f>IF(SUMIFS(cb_curr!$E:$E,cb_curr!$A:$A,Q16,cb_curr!$B:$B,"EUR")=0,"-",SUMIFS(cb_curr!$E:$E,cb_curr!$A:$A,Q16,cb_curr!$B:$B,"EUR"))</f>
        <v>-</v>
      </c>
      <c r="T16" s="3" t="str">
        <f>CONCATENATE(Техничка!AI17,Техничка!AJ17,Техничка!AK17)</f>
        <v>13.07.2023</v>
      </c>
      <c r="U16" s="82" t="str">
        <f>IF(SUMIFS(cb_curr!$E:$E,cb_curr!$A:$A,T16,cb_curr!$B:$B,"EUR")=0,"-",SUMIFS(cb_curr!$E:$E,cb_curr!$A:$A,T16,cb_curr!$B:$B,"EUR"))</f>
        <v>-</v>
      </c>
      <c r="W16" s="3" t="str">
        <f>CONCATENATE(Техничка!AQ17,Техничка!AR17,Техничка!AS17)</f>
        <v>13.08.2023</v>
      </c>
      <c r="X16" s="82" t="str">
        <f>IF(SUMIFS(cb_curr!$E:$E,cb_curr!$A:$A,W16,cb_curr!$B:$B,"EUR")=0,"-",SUMIFS(cb_curr!$E:$E,cb_curr!$A:$A,W16,cb_curr!$B:$B,"EUR"))</f>
        <v>-</v>
      </c>
      <c r="Z16" s="3" t="str">
        <f>CONCATENATE(Техничка!AU17,Техничка!AV17,Техничка!AW17)</f>
        <v>13.09.2023</v>
      </c>
      <c r="AA16" s="82" t="str">
        <f>IF(SUMIFS(cb_curr!$E:$E,cb_curr!$A:$A,Z16,cb_curr!$B:$B,"EUR")=0,"-",SUMIFS(cb_curr!$E:$E,cb_curr!$A:$A,Z16,cb_curr!$B:$B,"EUR"))</f>
        <v>-</v>
      </c>
      <c r="AC16" s="3" t="str">
        <f>CONCATENATE(Техничка!AY17,Техничка!AZ17,Техничка!BA17)</f>
        <v>13.10.2023</v>
      </c>
      <c r="AD16" s="82" t="str">
        <f>IF(SUMIFS(cb_curr!$E:$E,cb_curr!$A:$A,AC16,cb_curr!$B:$B,"EUR")=0,"-",SUMIFS(cb_curr!$E:$E,cb_curr!$A:$A,AC16,cb_curr!$B:$B,"EUR"))</f>
        <v>-</v>
      </c>
      <c r="AF16" s="3" t="str">
        <f>CONCATENATE(Техничка!BC17,Техничка!BD17,Техничка!BE17)</f>
        <v>13.11.2023</v>
      </c>
      <c r="AG16" s="82" t="str">
        <f>IF(SUMIFS(cb_curr!$E:$E,cb_curr!$A:$A,AF16,cb_curr!$B:$B,"EUR")=0,"-",SUMIFS(cb_curr!$E:$E,cb_curr!$A:$A,AF16,cb_curr!$B:$B,"EUR"))</f>
        <v>-</v>
      </c>
      <c r="AI16" s="3" t="str">
        <f>CONCATENATE(Техничка!BG17,Техничка!BH17,Техничка!BI17)</f>
        <v>13.12.2023</v>
      </c>
      <c r="AJ16" s="82" t="str">
        <f>IF(SUMIFS(cb_curr!$E:$E,cb_curr!$A:$A,AI16,cb_curr!$B:$B,"EUR")=0,"-",SUMIFS(cb_curr!$E:$E,cb_curr!$A:$A,AI16,cb_curr!$B:$B,"EUR"))</f>
        <v>-</v>
      </c>
      <c r="AQ16" s="153" t="str">
        <f t="shared" si="0"/>
        <v>13.06.2023</v>
      </c>
      <c r="AR16" s="82">
        <f t="shared" si="1"/>
        <v>0</v>
      </c>
      <c r="AT16" s="3" t="str">
        <f t="shared" si="2"/>
        <v>13.10.2023</v>
      </c>
      <c r="AU16" s="82">
        <f t="shared" si="3"/>
        <v>0</v>
      </c>
      <c r="AW16" s="3" t="str">
        <f t="shared" si="4"/>
        <v>13.11.2023</v>
      </c>
      <c r="AX16" s="82">
        <f t="shared" si="5"/>
        <v>0</v>
      </c>
      <c r="AZ16" s="3" t="str">
        <f t="shared" si="6"/>
        <v>13.12.2023</v>
      </c>
      <c r="BA16" s="82">
        <f t="shared" si="7"/>
        <v>0</v>
      </c>
    </row>
    <row r="17" spans="2:53" x14ac:dyDescent="0.25">
      <c r="B17" s="3" t="str">
        <f>CONCATENATE(Техничка!B18,Техничка!C18,Техничка!D18)</f>
        <v>14.01.2023</v>
      </c>
      <c r="C17" s="82" t="str">
        <f>IF(SUMIFS(cb_curr!$E:$E,cb_curr!$A:$A,B17,cb_curr!$B:$B,"EUR")=0,"-",SUMIFS(cb_curr!$E:$E,cb_curr!$A:$A,B17,cb_curr!$B:$B,"EUR"))</f>
        <v>-</v>
      </c>
      <c r="E17" s="3" t="str">
        <f>CONCATENATE(Техничка!O18,Техничка!P18,Техничка!Q18)</f>
        <v>14.02.2023</v>
      </c>
      <c r="F17" s="82" t="str">
        <f>IF(SUMIFS(cb_curr!$E:$E,cb_curr!$A:$A,E17,cb_curr!$B:$B,"EUR")=0,"-",SUMIFS(cb_curr!$E:$E,cb_curr!$A:$A,E17,cb_curr!$B:$B,"EUR"))</f>
        <v>-</v>
      </c>
      <c r="H17" s="3" t="str">
        <f>CONCATENATE(Техничка!S18,Техничка!T18,Техничка!U18)</f>
        <v>14.03.2023</v>
      </c>
      <c r="I17" s="82" t="str">
        <f>IF(SUMIFS(cb_curr!$E:$E,cb_curr!$A:$A,H17,cb_curr!$B:$B,"EUR")=0,"-",SUMIFS(cb_curr!$E:$E,cb_curr!$A:$A,H17,cb_curr!$B:$B,"EUR"))</f>
        <v>-</v>
      </c>
      <c r="K17" s="3" t="str">
        <f>CONCATENATE(Техничка!W18,Техничка!X18,Техничка!Y18)</f>
        <v>14.04.2023</v>
      </c>
      <c r="L17" s="82" t="str">
        <f>IF(SUMIFS(cb_curr!$E:$E,cb_curr!$A:$A,K17,cb_curr!$B:$B,"EUR")=0,"-",SUMIFS(cb_curr!$E:$E,cb_curr!$A:$A,K17,cb_curr!$B:$B,"EUR"))</f>
        <v>-</v>
      </c>
      <c r="N17" s="3" t="str">
        <f>CONCATENATE(Техничка!AA18,Техничка!AB18,Техничка!AC18)</f>
        <v>14.05.2023</v>
      </c>
      <c r="O17" s="82" t="str">
        <f>IF(SUMIFS(cb_curr!$E:$E,cb_curr!$A:$A,N17,cb_curr!$B:$B,"EUR")=0,"-",SUMIFS(cb_curr!$E:$E,cb_curr!$A:$A,N17,cb_curr!$B:$B,"EUR"))</f>
        <v>-</v>
      </c>
      <c r="Q17" s="3" t="str">
        <f>CONCATENATE(Техничка!AE18,Техничка!AF18,Техничка!AG18)</f>
        <v>14.06.2023</v>
      </c>
      <c r="R17" s="82" t="str">
        <f>IF(SUMIFS(cb_curr!$E:$E,cb_curr!$A:$A,Q17,cb_curr!$B:$B,"EUR")=0,"-",SUMIFS(cb_curr!$E:$E,cb_curr!$A:$A,Q17,cb_curr!$B:$B,"EUR"))</f>
        <v>-</v>
      </c>
      <c r="T17" s="3" t="str">
        <f>CONCATENATE(Техничка!AI18,Техничка!AJ18,Техничка!AK18)</f>
        <v>14.07.2023</v>
      </c>
      <c r="U17" s="82" t="str">
        <f>IF(SUMIFS(cb_curr!$E:$E,cb_curr!$A:$A,T17,cb_curr!$B:$B,"EUR")=0,"-",SUMIFS(cb_curr!$E:$E,cb_curr!$A:$A,T17,cb_curr!$B:$B,"EUR"))</f>
        <v>-</v>
      </c>
      <c r="W17" s="3" t="str">
        <f>CONCATENATE(Техничка!AQ18,Техничка!AR18,Техничка!AS18)</f>
        <v>14.08.2023</v>
      </c>
      <c r="X17" s="82" t="str">
        <f>IF(SUMIFS(cb_curr!$E:$E,cb_curr!$A:$A,W17,cb_curr!$B:$B,"EUR")=0,"-",SUMIFS(cb_curr!$E:$E,cb_curr!$A:$A,W17,cb_curr!$B:$B,"EUR"))</f>
        <v>-</v>
      </c>
      <c r="Z17" s="3" t="str">
        <f>CONCATENATE(Техничка!AU18,Техничка!AV18,Техничка!AW18)</f>
        <v>14.09.2023</v>
      </c>
      <c r="AA17" s="82" t="str">
        <f>IF(SUMIFS(cb_curr!$E:$E,cb_curr!$A:$A,Z17,cb_curr!$B:$B,"EUR")=0,"-",SUMIFS(cb_curr!$E:$E,cb_curr!$A:$A,Z17,cb_curr!$B:$B,"EUR"))</f>
        <v>-</v>
      </c>
      <c r="AC17" s="3" t="str">
        <f>CONCATENATE(Техничка!AY18,Техничка!AZ18,Техничка!BA18)</f>
        <v>14.10.2023</v>
      </c>
      <c r="AD17" s="82" t="str">
        <f>IF(SUMIFS(cb_curr!$E:$E,cb_curr!$A:$A,AC17,cb_curr!$B:$B,"EUR")=0,"-",SUMIFS(cb_curr!$E:$E,cb_curr!$A:$A,AC17,cb_curr!$B:$B,"EUR"))</f>
        <v>-</v>
      </c>
      <c r="AF17" s="3" t="str">
        <f>CONCATENATE(Техничка!BC18,Техничка!BD18,Техничка!BE18)</f>
        <v>14.11.2023</v>
      </c>
      <c r="AG17" s="82" t="str">
        <f>IF(SUMIFS(cb_curr!$E:$E,cb_curr!$A:$A,AF17,cb_curr!$B:$B,"EUR")=0,"-",SUMIFS(cb_curr!$E:$E,cb_curr!$A:$A,AF17,cb_curr!$B:$B,"EUR"))</f>
        <v>-</v>
      </c>
      <c r="AI17" s="3" t="str">
        <f>CONCATENATE(Техничка!BG18,Техничка!BH18,Техничка!BI18)</f>
        <v>14.12.2023</v>
      </c>
      <c r="AJ17" s="82" t="str">
        <f>IF(SUMIFS(cb_curr!$E:$E,cb_curr!$A:$A,AI17,cb_curr!$B:$B,"EUR")=0,"-",SUMIFS(cb_curr!$E:$E,cb_curr!$A:$A,AI17,cb_curr!$B:$B,"EUR"))</f>
        <v>-</v>
      </c>
      <c r="AQ17" s="153" t="str">
        <f t="shared" si="0"/>
        <v>14.06.2023</v>
      </c>
      <c r="AR17" s="82">
        <f t="shared" si="1"/>
        <v>0</v>
      </c>
      <c r="AT17" s="3" t="str">
        <f t="shared" si="2"/>
        <v>14.10.2023</v>
      </c>
      <c r="AU17" s="82">
        <f t="shared" si="3"/>
        <v>0</v>
      </c>
      <c r="AW17" s="3" t="str">
        <f t="shared" si="4"/>
        <v>14.11.2023</v>
      </c>
      <c r="AX17" s="82">
        <f t="shared" si="5"/>
        <v>0</v>
      </c>
      <c r="AZ17" s="3" t="str">
        <f t="shared" si="6"/>
        <v>14.12.2023</v>
      </c>
      <c r="BA17" s="82">
        <f t="shared" si="7"/>
        <v>0</v>
      </c>
    </row>
    <row r="18" spans="2:53" x14ac:dyDescent="0.25">
      <c r="B18" s="3" t="str">
        <f>CONCATENATE(Техничка!B19,Техничка!C19,Техничка!D19)</f>
        <v>15.01.2023</v>
      </c>
      <c r="C18" s="82" t="str">
        <f>IF(SUMIFS(cb_curr!$E:$E,cb_curr!$A:$A,B18,cb_curr!$B:$B,"EUR")=0,"-",SUMIFS(cb_curr!$E:$E,cb_curr!$A:$A,B18,cb_curr!$B:$B,"EUR"))</f>
        <v>-</v>
      </c>
      <c r="E18" s="3" t="str">
        <f>CONCATENATE(Техничка!O19,Техничка!P19,Техничка!Q19)</f>
        <v>15.02.2023</v>
      </c>
      <c r="F18" s="82" t="str">
        <f>IF(SUMIFS(cb_curr!$E:$E,cb_curr!$A:$A,E18,cb_curr!$B:$B,"EUR")=0,"-",SUMIFS(cb_curr!$E:$E,cb_curr!$A:$A,E18,cb_curr!$B:$B,"EUR"))</f>
        <v>-</v>
      </c>
      <c r="H18" s="3" t="str">
        <f>CONCATENATE(Техничка!S19,Техничка!T19,Техничка!U19)</f>
        <v>15.03.2023</v>
      </c>
      <c r="I18" s="82" t="str">
        <f>IF(SUMIFS(cb_curr!$E:$E,cb_curr!$A:$A,H18,cb_curr!$B:$B,"EUR")=0,"-",SUMIFS(cb_curr!$E:$E,cb_curr!$A:$A,H18,cb_curr!$B:$B,"EUR"))</f>
        <v>-</v>
      </c>
      <c r="K18" s="3" t="str">
        <f>CONCATENATE(Техничка!W19,Техничка!X19,Техничка!Y19)</f>
        <v>15.04.2023</v>
      </c>
      <c r="L18" s="82" t="str">
        <f>IF(SUMIFS(cb_curr!$E:$E,cb_curr!$A:$A,K18,cb_curr!$B:$B,"EUR")=0,"-",SUMIFS(cb_curr!$E:$E,cb_curr!$A:$A,K18,cb_curr!$B:$B,"EUR"))</f>
        <v>-</v>
      </c>
      <c r="N18" s="3" t="str">
        <f>CONCATENATE(Техничка!AA19,Техничка!AB19,Техничка!AC19)</f>
        <v>15.05.2023</v>
      </c>
      <c r="O18" s="82" t="str">
        <f>IF(SUMIFS(cb_curr!$E:$E,cb_curr!$A:$A,N18,cb_curr!$B:$B,"EUR")=0,"-",SUMIFS(cb_curr!$E:$E,cb_curr!$A:$A,N18,cb_curr!$B:$B,"EUR"))</f>
        <v>-</v>
      </c>
      <c r="Q18" s="3" t="str">
        <f>CONCATENATE(Техничка!AE19,Техничка!AF19,Техничка!AG19)</f>
        <v>15.06.2023</v>
      </c>
      <c r="R18" s="82" t="str">
        <f>IF(SUMIFS(cb_curr!$E:$E,cb_curr!$A:$A,Q18,cb_curr!$B:$B,"EUR")=0,"-",SUMIFS(cb_curr!$E:$E,cb_curr!$A:$A,Q18,cb_curr!$B:$B,"EUR"))</f>
        <v>-</v>
      </c>
      <c r="T18" s="3" t="str">
        <f>CONCATENATE(Техничка!AI19,Техничка!AJ19,Техничка!AK19)</f>
        <v>15.07.2023</v>
      </c>
      <c r="U18" s="82" t="str">
        <f>IF(SUMIFS(cb_curr!$E:$E,cb_curr!$A:$A,T18,cb_curr!$B:$B,"EUR")=0,"-",SUMIFS(cb_curr!$E:$E,cb_curr!$A:$A,T18,cb_curr!$B:$B,"EUR"))</f>
        <v>-</v>
      </c>
      <c r="W18" s="3" t="str">
        <f>CONCATENATE(Техничка!AQ19,Техничка!AR19,Техничка!AS19)</f>
        <v>15.08.2023</v>
      </c>
      <c r="X18" s="82" t="str">
        <f>IF(SUMIFS(cb_curr!$E:$E,cb_curr!$A:$A,W18,cb_curr!$B:$B,"EUR")=0,"-",SUMIFS(cb_curr!$E:$E,cb_curr!$A:$A,W18,cb_curr!$B:$B,"EUR"))</f>
        <v>-</v>
      </c>
      <c r="Z18" s="3" t="str">
        <f>CONCATENATE(Техничка!AU19,Техничка!AV19,Техничка!AW19)</f>
        <v>15.09.2023</v>
      </c>
      <c r="AA18" s="82" t="str">
        <f>IF(SUMIFS(cb_curr!$E:$E,cb_curr!$A:$A,Z18,cb_curr!$B:$B,"EUR")=0,"-",SUMIFS(cb_curr!$E:$E,cb_curr!$A:$A,Z18,cb_curr!$B:$B,"EUR"))</f>
        <v>-</v>
      </c>
      <c r="AC18" s="3" t="str">
        <f>CONCATENATE(Техничка!AY19,Техничка!AZ19,Техничка!BA19)</f>
        <v>15.10.2023</v>
      </c>
      <c r="AD18" s="82" t="str">
        <f>IF(SUMIFS(cb_curr!$E:$E,cb_curr!$A:$A,AC18,cb_curr!$B:$B,"EUR")=0,"-",SUMIFS(cb_curr!$E:$E,cb_curr!$A:$A,AC18,cb_curr!$B:$B,"EUR"))</f>
        <v>-</v>
      </c>
      <c r="AF18" s="3" t="str">
        <f>CONCATENATE(Техничка!BC19,Техничка!BD19,Техничка!BE19)</f>
        <v>15.11.2023</v>
      </c>
      <c r="AG18" s="82" t="str">
        <f>IF(SUMIFS(cb_curr!$E:$E,cb_curr!$A:$A,AF18,cb_curr!$B:$B,"EUR")=0,"-",SUMIFS(cb_curr!$E:$E,cb_curr!$A:$A,AF18,cb_curr!$B:$B,"EUR"))</f>
        <v>-</v>
      </c>
      <c r="AI18" s="3" t="str">
        <f>CONCATENATE(Техничка!BG19,Техничка!BH19,Техничка!BI19)</f>
        <v>15.12.2023</v>
      </c>
      <c r="AJ18" s="82" t="str">
        <f>IF(SUMIFS(cb_curr!$E:$E,cb_curr!$A:$A,AI18,cb_curr!$B:$B,"EUR")=0,"-",SUMIFS(cb_curr!$E:$E,cb_curr!$A:$A,AI18,cb_curr!$B:$B,"EUR"))</f>
        <v>-</v>
      </c>
      <c r="AQ18" s="153" t="str">
        <f t="shared" si="0"/>
        <v>15.06.2023</v>
      </c>
      <c r="AR18" s="82">
        <f t="shared" si="1"/>
        <v>0</v>
      </c>
      <c r="AT18" s="3" t="str">
        <f t="shared" si="2"/>
        <v>15.10.2023</v>
      </c>
      <c r="AU18" s="82">
        <f t="shared" si="3"/>
        <v>0</v>
      </c>
      <c r="AW18" s="3" t="str">
        <f t="shared" si="4"/>
        <v>15.11.2023</v>
      </c>
      <c r="AX18" s="82">
        <f t="shared" si="5"/>
        <v>0</v>
      </c>
      <c r="AZ18" s="3" t="str">
        <f t="shared" si="6"/>
        <v>15.12.2023</v>
      </c>
      <c r="BA18" s="82">
        <f t="shared" si="7"/>
        <v>0</v>
      </c>
    </row>
    <row r="19" spans="2:53" x14ac:dyDescent="0.25">
      <c r="B19" s="3" t="str">
        <f>CONCATENATE(Техничка!B20,Техничка!C20,Техничка!D20)</f>
        <v>16.01.2023</v>
      </c>
      <c r="C19" s="82" t="str">
        <f>IF(SUMIFS(cb_curr!$E:$E,cb_curr!$A:$A,B19,cb_curr!$B:$B,"EUR")=0,"-",SUMIFS(cb_curr!$E:$E,cb_curr!$A:$A,B19,cb_curr!$B:$B,"EUR"))</f>
        <v>-</v>
      </c>
      <c r="E19" s="3" t="str">
        <f>CONCATENATE(Техничка!O20,Техничка!P20,Техничка!Q20)</f>
        <v>16.02.2023</v>
      </c>
      <c r="F19" s="82" t="str">
        <f>IF(SUMIFS(cb_curr!$E:$E,cb_curr!$A:$A,E19,cb_curr!$B:$B,"EUR")=0,"-",SUMIFS(cb_curr!$E:$E,cb_curr!$A:$A,E19,cb_curr!$B:$B,"EUR"))</f>
        <v>-</v>
      </c>
      <c r="H19" s="3" t="str">
        <f>CONCATENATE(Техничка!S20,Техничка!T20,Техничка!U20)</f>
        <v>16.03.2023</v>
      </c>
      <c r="I19" s="82" t="str">
        <f>IF(SUMIFS(cb_curr!$E:$E,cb_curr!$A:$A,H19,cb_curr!$B:$B,"EUR")=0,"-",SUMIFS(cb_curr!$E:$E,cb_curr!$A:$A,H19,cb_curr!$B:$B,"EUR"))</f>
        <v>-</v>
      </c>
      <c r="K19" s="3" t="str">
        <f>CONCATENATE(Техничка!W20,Техничка!X20,Техничка!Y20)</f>
        <v>16.04.2023</v>
      </c>
      <c r="L19" s="82" t="str">
        <f>IF(SUMIFS(cb_curr!$E:$E,cb_curr!$A:$A,K19,cb_curr!$B:$B,"EUR")=0,"-",SUMIFS(cb_curr!$E:$E,cb_curr!$A:$A,K19,cb_curr!$B:$B,"EUR"))</f>
        <v>-</v>
      </c>
      <c r="N19" s="3" t="str">
        <f>CONCATENATE(Техничка!AA20,Техничка!AB20,Техничка!AC20)</f>
        <v>16.05.2023</v>
      </c>
      <c r="O19" s="82" t="str">
        <f>IF(SUMIFS(cb_curr!$E:$E,cb_curr!$A:$A,N19,cb_curr!$B:$B,"EUR")=0,"-",SUMIFS(cb_curr!$E:$E,cb_curr!$A:$A,N19,cb_curr!$B:$B,"EUR"))</f>
        <v>-</v>
      </c>
      <c r="Q19" s="3" t="str">
        <f>CONCATENATE(Техничка!AE20,Техничка!AF20,Техничка!AG20)</f>
        <v>16.06.2023</v>
      </c>
      <c r="R19" s="82" t="str">
        <f>IF(SUMIFS(cb_curr!$E:$E,cb_curr!$A:$A,Q19,cb_curr!$B:$B,"EUR")=0,"-",SUMIFS(cb_curr!$E:$E,cb_curr!$A:$A,Q19,cb_curr!$B:$B,"EUR"))</f>
        <v>-</v>
      </c>
      <c r="T19" s="3" t="str">
        <f>CONCATENATE(Техничка!AI20,Техничка!AJ20,Техничка!AK20)</f>
        <v>16.07.2023</v>
      </c>
      <c r="U19" s="82" t="str">
        <f>IF(SUMIFS(cb_curr!$E:$E,cb_curr!$A:$A,T19,cb_curr!$B:$B,"EUR")=0,"-",SUMIFS(cb_curr!$E:$E,cb_curr!$A:$A,T19,cb_curr!$B:$B,"EUR"))</f>
        <v>-</v>
      </c>
      <c r="W19" s="3" t="str">
        <f>CONCATENATE(Техничка!AQ20,Техничка!AR20,Техничка!AS20)</f>
        <v>16.08.2023</v>
      </c>
      <c r="X19" s="82" t="str">
        <f>IF(SUMIFS(cb_curr!$E:$E,cb_curr!$A:$A,W19,cb_curr!$B:$B,"EUR")=0,"-",SUMIFS(cb_curr!$E:$E,cb_curr!$A:$A,W19,cb_curr!$B:$B,"EUR"))</f>
        <v>-</v>
      </c>
      <c r="Z19" s="3" t="str">
        <f>CONCATENATE(Техничка!AU20,Техничка!AV20,Техничка!AW20)</f>
        <v>16.09.2023</v>
      </c>
      <c r="AA19" s="82" t="str">
        <f>IF(SUMIFS(cb_curr!$E:$E,cb_curr!$A:$A,Z19,cb_curr!$B:$B,"EUR")=0,"-",SUMIFS(cb_curr!$E:$E,cb_curr!$A:$A,Z19,cb_curr!$B:$B,"EUR"))</f>
        <v>-</v>
      </c>
      <c r="AC19" s="3" t="str">
        <f>CONCATENATE(Техничка!AY20,Техничка!AZ20,Техничка!BA20)</f>
        <v>16.10.2023</v>
      </c>
      <c r="AD19" s="82" t="str">
        <f>IF(SUMIFS(cb_curr!$E:$E,cb_curr!$A:$A,AC19,cb_curr!$B:$B,"EUR")=0,"-",SUMIFS(cb_curr!$E:$E,cb_curr!$A:$A,AC19,cb_curr!$B:$B,"EUR"))</f>
        <v>-</v>
      </c>
      <c r="AF19" s="3" t="str">
        <f>CONCATENATE(Техничка!BC20,Техничка!BD20,Техничка!BE20)</f>
        <v>16.11.2023</v>
      </c>
      <c r="AG19" s="82" t="str">
        <f>IF(SUMIFS(cb_curr!$E:$E,cb_curr!$A:$A,AF19,cb_curr!$B:$B,"EUR")=0,"-",SUMIFS(cb_curr!$E:$E,cb_curr!$A:$A,AF19,cb_curr!$B:$B,"EUR"))</f>
        <v>-</v>
      </c>
      <c r="AI19" s="3" t="str">
        <f>CONCATENATE(Техничка!BG20,Техничка!BH20,Техничка!BI20)</f>
        <v>16.12.2023</v>
      </c>
      <c r="AJ19" s="82" t="str">
        <f>IF(SUMIFS(cb_curr!$E:$E,cb_curr!$A:$A,AI19,cb_curr!$B:$B,"EUR")=0,"-",SUMIFS(cb_curr!$E:$E,cb_curr!$A:$A,AI19,cb_curr!$B:$B,"EUR"))</f>
        <v>-</v>
      </c>
      <c r="AQ19" s="153" t="str">
        <f t="shared" si="0"/>
        <v>16.06.2023</v>
      </c>
      <c r="AR19" s="82">
        <f t="shared" si="1"/>
        <v>0</v>
      </c>
      <c r="AT19" s="3" t="str">
        <f t="shared" si="2"/>
        <v>16.10.2023</v>
      </c>
      <c r="AU19" s="82">
        <f t="shared" si="3"/>
        <v>0</v>
      </c>
      <c r="AW19" s="3" t="str">
        <f t="shared" si="4"/>
        <v>16.11.2023</v>
      </c>
      <c r="AX19" s="82">
        <f t="shared" si="5"/>
        <v>0</v>
      </c>
      <c r="AZ19" s="3" t="str">
        <f t="shared" si="6"/>
        <v>16.12.2023</v>
      </c>
      <c r="BA19" s="82">
        <f t="shared" si="7"/>
        <v>0</v>
      </c>
    </row>
    <row r="20" spans="2:53" x14ac:dyDescent="0.25">
      <c r="B20" s="3" t="str">
        <f>CONCATENATE(Техничка!B21,Техничка!C21,Техничка!D21)</f>
        <v>17.01.2023</v>
      </c>
      <c r="C20" s="82" t="str">
        <f>IF(SUMIFS(cb_curr!$E:$E,cb_curr!$A:$A,B20,cb_curr!$B:$B,"EUR")=0,"-",SUMIFS(cb_curr!$E:$E,cb_curr!$A:$A,B20,cb_curr!$B:$B,"EUR"))</f>
        <v>-</v>
      </c>
      <c r="E20" s="3" t="str">
        <f>CONCATENATE(Техничка!O21,Техничка!P21,Техничка!Q21)</f>
        <v>17.02.2023</v>
      </c>
      <c r="F20" s="82" t="str">
        <f>IF(SUMIFS(cb_curr!$E:$E,cb_curr!$A:$A,E20,cb_curr!$B:$B,"EUR")=0,"-",SUMIFS(cb_curr!$E:$E,cb_curr!$A:$A,E20,cb_curr!$B:$B,"EUR"))</f>
        <v>-</v>
      </c>
      <c r="H20" s="3" t="str">
        <f>CONCATENATE(Техничка!S21,Техничка!T21,Техничка!U21)</f>
        <v>17.03.2023</v>
      </c>
      <c r="I20" s="82" t="str">
        <f>IF(SUMIFS(cb_curr!$E:$E,cb_curr!$A:$A,H20,cb_curr!$B:$B,"EUR")=0,"-",SUMIFS(cb_curr!$E:$E,cb_curr!$A:$A,H20,cb_curr!$B:$B,"EUR"))</f>
        <v>-</v>
      </c>
      <c r="K20" s="3" t="str">
        <f>CONCATENATE(Техничка!W21,Техничка!X21,Техничка!Y21)</f>
        <v>17.04.2023</v>
      </c>
      <c r="L20" s="82" t="str">
        <f>IF(SUMIFS(cb_curr!$E:$E,cb_curr!$A:$A,K20,cb_curr!$B:$B,"EUR")=0,"-",SUMIFS(cb_curr!$E:$E,cb_curr!$A:$A,K20,cb_curr!$B:$B,"EUR"))</f>
        <v>-</v>
      </c>
      <c r="N20" s="3" t="str">
        <f>CONCATENATE(Техничка!AA21,Техничка!AB21,Техничка!AC21)</f>
        <v>17.05.2023</v>
      </c>
      <c r="O20" s="82" t="str">
        <f>IF(SUMIFS(cb_curr!$E:$E,cb_curr!$A:$A,N20,cb_curr!$B:$B,"EUR")=0,"-",SUMIFS(cb_curr!$E:$E,cb_curr!$A:$A,N20,cb_curr!$B:$B,"EUR"))</f>
        <v>-</v>
      </c>
      <c r="Q20" s="3" t="str">
        <f>CONCATENATE(Техничка!AE21,Техничка!AF21,Техничка!AG21)</f>
        <v>17.06.2023</v>
      </c>
      <c r="R20" s="82" t="str">
        <f>IF(SUMIFS(cb_curr!$E:$E,cb_curr!$A:$A,Q20,cb_curr!$B:$B,"EUR")=0,"-",SUMIFS(cb_curr!$E:$E,cb_curr!$A:$A,Q20,cb_curr!$B:$B,"EUR"))</f>
        <v>-</v>
      </c>
      <c r="T20" s="3" t="str">
        <f>CONCATENATE(Техничка!AI21,Техничка!AJ21,Техничка!AK21)</f>
        <v>17.07.2023</v>
      </c>
      <c r="U20" s="82" t="str">
        <f>IF(SUMIFS(cb_curr!$E:$E,cb_curr!$A:$A,T20,cb_curr!$B:$B,"EUR")=0,"-",SUMIFS(cb_curr!$E:$E,cb_curr!$A:$A,T20,cb_curr!$B:$B,"EUR"))</f>
        <v>-</v>
      </c>
      <c r="W20" s="3" t="str">
        <f>CONCATENATE(Техничка!AQ21,Техничка!AR21,Техничка!AS21)</f>
        <v>17.08.2023</v>
      </c>
      <c r="X20" s="82" t="str">
        <f>IF(SUMIFS(cb_curr!$E:$E,cb_curr!$A:$A,W20,cb_curr!$B:$B,"EUR")=0,"-",SUMIFS(cb_curr!$E:$E,cb_curr!$A:$A,W20,cb_curr!$B:$B,"EUR"))</f>
        <v>-</v>
      </c>
      <c r="Z20" s="3" t="str">
        <f>CONCATENATE(Техничка!AU21,Техничка!AV21,Техничка!AW21)</f>
        <v>17.09.2023</v>
      </c>
      <c r="AA20" s="82" t="str">
        <f>IF(SUMIFS(cb_curr!$E:$E,cb_curr!$A:$A,Z20,cb_curr!$B:$B,"EUR")=0,"-",SUMIFS(cb_curr!$E:$E,cb_curr!$A:$A,Z20,cb_curr!$B:$B,"EUR"))</f>
        <v>-</v>
      </c>
      <c r="AC20" s="3" t="str">
        <f>CONCATENATE(Техничка!AY21,Техничка!AZ21,Техничка!BA21)</f>
        <v>17.10.2023</v>
      </c>
      <c r="AD20" s="82" t="str">
        <f>IF(SUMIFS(cb_curr!$E:$E,cb_curr!$A:$A,AC20,cb_curr!$B:$B,"EUR")=0,"-",SUMIFS(cb_curr!$E:$E,cb_curr!$A:$A,AC20,cb_curr!$B:$B,"EUR"))</f>
        <v>-</v>
      </c>
      <c r="AF20" s="3" t="str">
        <f>CONCATENATE(Техничка!BC21,Техничка!BD21,Техничка!BE21)</f>
        <v>17.11.2023</v>
      </c>
      <c r="AG20" s="82" t="str">
        <f>IF(SUMIFS(cb_curr!$E:$E,cb_curr!$A:$A,AF20,cb_curr!$B:$B,"EUR")=0,"-",SUMIFS(cb_curr!$E:$E,cb_curr!$A:$A,AF20,cb_curr!$B:$B,"EUR"))</f>
        <v>-</v>
      </c>
      <c r="AI20" s="3" t="str">
        <f>CONCATENATE(Техничка!BG21,Техничка!BH21,Техничка!BI21)</f>
        <v>17.12.2023</v>
      </c>
      <c r="AJ20" s="82" t="str">
        <f>IF(SUMIFS(cb_curr!$E:$E,cb_curr!$A:$A,AI20,cb_curr!$B:$B,"EUR")=0,"-",SUMIFS(cb_curr!$E:$E,cb_curr!$A:$A,AI20,cb_curr!$B:$B,"EUR"))</f>
        <v>-</v>
      </c>
      <c r="AQ20" s="153" t="str">
        <f t="shared" si="0"/>
        <v>17.06.2023</v>
      </c>
      <c r="AR20" s="82">
        <f t="shared" si="1"/>
        <v>0</v>
      </c>
      <c r="AT20" s="3" t="str">
        <f t="shared" si="2"/>
        <v>17.10.2023</v>
      </c>
      <c r="AU20" s="82">
        <f t="shared" si="3"/>
        <v>0</v>
      </c>
      <c r="AW20" s="3" t="str">
        <f t="shared" si="4"/>
        <v>17.11.2023</v>
      </c>
      <c r="AX20" s="82">
        <f t="shared" si="5"/>
        <v>0</v>
      </c>
      <c r="AZ20" s="3" t="str">
        <f t="shared" si="6"/>
        <v>17.12.2023</v>
      </c>
      <c r="BA20" s="82">
        <f t="shared" si="7"/>
        <v>0</v>
      </c>
    </row>
    <row r="21" spans="2:53" x14ac:dyDescent="0.25">
      <c r="B21" s="3" t="str">
        <f>CONCATENATE(Техничка!B22,Техничка!C22,Техничка!D22)</f>
        <v>18.01.2023</v>
      </c>
      <c r="C21" s="82" t="str">
        <f>IF(SUMIFS(cb_curr!$E:$E,cb_curr!$A:$A,B21,cb_curr!$B:$B,"EUR")=0,"-",SUMIFS(cb_curr!$E:$E,cb_curr!$A:$A,B21,cb_curr!$B:$B,"EUR"))</f>
        <v>-</v>
      </c>
      <c r="E21" s="3" t="str">
        <f>CONCATENATE(Техничка!O22,Техничка!P22,Техничка!Q22)</f>
        <v>18.02.2023</v>
      </c>
      <c r="F21" s="82" t="str">
        <f>IF(SUMIFS(cb_curr!$E:$E,cb_curr!$A:$A,E21,cb_curr!$B:$B,"EUR")=0,"-",SUMIFS(cb_curr!$E:$E,cb_curr!$A:$A,E21,cb_curr!$B:$B,"EUR"))</f>
        <v>-</v>
      </c>
      <c r="H21" s="3" t="str">
        <f>CONCATENATE(Техничка!S22,Техничка!T22,Техничка!U22)</f>
        <v>18.03.2023</v>
      </c>
      <c r="I21" s="82" t="str">
        <f>IF(SUMIFS(cb_curr!$E:$E,cb_curr!$A:$A,H21,cb_curr!$B:$B,"EUR")=0,"-",SUMIFS(cb_curr!$E:$E,cb_curr!$A:$A,H21,cb_curr!$B:$B,"EUR"))</f>
        <v>-</v>
      </c>
      <c r="K21" s="3" t="str">
        <f>CONCATENATE(Техничка!W22,Техничка!X22,Техничка!Y22)</f>
        <v>18.04.2023</v>
      </c>
      <c r="L21" s="82" t="str">
        <f>IF(SUMIFS(cb_curr!$E:$E,cb_curr!$A:$A,K21,cb_curr!$B:$B,"EUR")=0,"-",SUMIFS(cb_curr!$E:$E,cb_curr!$A:$A,K21,cb_curr!$B:$B,"EUR"))</f>
        <v>-</v>
      </c>
      <c r="N21" s="3" t="str">
        <f>CONCATENATE(Техничка!AA22,Техничка!AB22,Техничка!AC22)</f>
        <v>18.05.2023</v>
      </c>
      <c r="O21" s="82" t="str">
        <f>IF(SUMIFS(cb_curr!$E:$E,cb_curr!$A:$A,N21,cb_curr!$B:$B,"EUR")=0,"-",SUMIFS(cb_curr!$E:$E,cb_curr!$A:$A,N21,cb_curr!$B:$B,"EUR"))</f>
        <v>-</v>
      </c>
      <c r="Q21" s="3" t="str">
        <f>CONCATENATE(Техничка!AE22,Техничка!AF22,Техничка!AG22)</f>
        <v>18.06.2023</v>
      </c>
      <c r="R21" s="82" t="str">
        <f>IF(SUMIFS(cb_curr!$E:$E,cb_curr!$A:$A,Q21,cb_curr!$B:$B,"EUR")=0,"-",SUMIFS(cb_curr!$E:$E,cb_curr!$A:$A,Q21,cb_curr!$B:$B,"EUR"))</f>
        <v>-</v>
      </c>
      <c r="T21" s="3" t="str">
        <f>CONCATENATE(Техничка!AI22,Техничка!AJ22,Техничка!AK22)</f>
        <v>18.07.2023</v>
      </c>
      <c r="U21" s="82" t="str">
        <f>IF(SUMIFS(cb_curr!$E:$E,cb_curr!$A:$A,T21,cb_curr!$B:$B,"EUR")=0,"-",SUMIFS(cb_curr!$E:$E,cb_curr!$A:$A,T21,cb_curr!$B:$B,"EUR"))</f>
        <v>-</v>
      </c>
      <c r="W21" s="3" t="str">
        <f>CONCATENATE(Техничка!AQ22,Техничка!AR22,Техничка!AS22)</f>
        <v>18.08.2023</v>
      </c>
      <c r="X21" s="82" t="str">
        <f>IF(SUMIFS(cb_curr!$E:$E,cb_curr!$A:$A,W21,cb_curr!$B:$B,"EUR")=0,"-",SUMIFS(cb_curr!$E:$E,cb_curr!$A:$A,W21,cb_curr!$B:$B,"EUR"))</f>
        <v>-</v>
      </c>
      <c r="Z21" s="3" t="str">
        <f>CONCATENATE(Техничка!AU22,Техничка!AV22,Техничка!AW22)</f>
        <v>18.09.2023</v>
      </c>
      <c r="AA21" s="82" t="str">
        <f>IF(SUMIFS(cb_curr!$E:$E,cb_curr!$A:$A,Z21,cb_curr!$B:$B,"EUR")=0,"-",SUMIFS(cb_curr!$E:$E,cb_curr!$A:$A,Z21,cb_curr!$B:$B,"EUR"))</f>
        <v>-</v>
      </c>
      <c r="AC21" s="3" t="str">
        <f>CONCATENATE(Техничка!AY22,Техничка!AZ22,Техничка!BA22)</f>
        <v>18.10.2023</v>
      </c>
      <c r="AD21" s="82" t="str">
        <f>IF(SUMIFS(cb_curr!$E:$E,cb_curr!$A:$A,AC21,cb_curr!$B:$B,"EUR")=0,"-",SUMIFS(cb_curr!$E:$E,cb_curr!$A:$A,AC21,cb_curr!$B:$B,"EUR"))</f>
        <v>-</v>
      </c>
      <c r="AF21" s="3" t="str">
        <f>CONCATENATE(Техничка!BC22,Техничка!BD22,Техничка!BE22)</f>
        <v>18.11.2023</v>
      </c>
      <c r="AG21" s="82" t="str">
        <f>IF(SUMIFS(cb_curr!$E:$E,cb_curr!$A:$A,AF21,cb_curr!$B:$B,"EUR")=0,"-",SUMIFS(cb_curr!$E:$E,cb_curr!$A:$A,AF21,cb_curr!$B:$B,"EUR"))</f>
        <v>-</v>
      </c>
      <c r="AI21" s="3" t="str">
        <f>CONCATENATE(Техничка!BG22,Техничка!BH22,Техничка!BI22)</f>
        <v>18.12.2023</v>
      </c>
      <c r="AJ21" s="82" t="str">
        <f>IF(SUMIFS(cb_curr!$E:$E,cb_curr!$A:$A,AI21,cb_curr!$B:$B,"EUR")=0,"-",SUMIFS(cb_curr!$E:$E,cb_curr!$A:$A,AI21,cb_curr!$B:$B,"EUR"))</f>
        <v>-</v>
      </c>
      <c r="AQ21" s="153" t="str">
        <f t="shared" si="0"/>
        <v>18.06.2023</v>
      </c>
      <c r="AR21" s="82">
        <f t="shared" si="1"/>
        <v>0</v>
      </c>
      <c r="AT21" s="3" t="str">
        <f t="shared" si="2"/>
        <v>18.10.2023</v>
      </c>
      <c r="AU21" s="82">
        <f t="shared" si="3"/>
        <v>0</v>
      </c>
      <c r="AW21" s="3" t="str">
        <f t="shared" si="4"/>
        <v>18.11.2023</v>
      </c>
      <c r="AX21" s="82">
        <f t="shared" si="5"/>
        <v>0</v>
      </c>
      <c r="AZ21" s="3" t="str">
        <f t="shared" si="6"/>
        <v>18.12.2023</v>
      </c>
      <c r="BA21" s="82">
        <f t="shared" si="7"/>
        <v>0</v>
      </c>
    </row>
    <row r="22" spans="2:53" x14ac:dyDescent="0.25">
      <c r="B22" s="3" t="str">
        <f>CONCATENATE(Техничка!B23,Техничка!C23,Техничка!D23)</f>
        <v>19.01.2023</v>
      </c>
      <c r="C22" s="82" t="str">
        <f>IF(SUMIFS(cb_curr!$E:$E,cb_curr!$A:$A,B22,cb_curr!$B:$B,"EUR")=0,"-",SUMIFS(cb_curr!$E:$E,cb_curr!$A:$A,B22,cb_curr!$B:$B,"EUR"))</f>
        <v>-</v>
      </c>
      <c r="E22" s="3" t="str">
        <f>CONCATENATE(Техничка!O23,Техничка!P23,Техничка!Q23)</f>
        <v>19.02.2023</v>
      </c>
      <c r="F22" s="82" t="str">
        <f>IF(SUMIFS(cb_curr!$E:$E,cb_curr!$A:$A,E22,cb_curr!$B:$B,"EUR")=0,"-",SUMIFS(cb_curr!$E:$E,cb_curr!$A:$A,E22,cb_curr!$B:$B,"EUR"))</f>
        <v>-</v>
      </c>
      <c r="H22" s="3" t="str">
        <f>CONCATENATE(Техничка!S23,Техничка!T23,Техничка!U23)</f>
        <v>19.03.2023</v>
      </c>
      <c r="I22" s="82" t="str">
        <f>IF(SUMIFS(cb_curr!$E:$E,cb_curr!$A:$A,H22,cb_curr!$B:$B,"EUR")=0,"-",SUMIFS(cb_curr!$E:$E,cb_curr!$A:$A,H22,cb_curr!$B:$B,"EUR"))</f>
        <v>-</v>
      </c>
      <c r="K22" s="3" t="str">
        <f>CONCATENATE(Техничка!W23,Техничка!X23,Техничка!Y23)</f>
        <v>19.04.2023</v>
      </c>
      <c r="L22" s="82" t="str">
        <f>IF(SUMIFS(cb_curr!$E:$E,cb_curr!$A:$A,K22,cb_curr!$B:$B,"EUR")=0,"-",SUMIFS(cb_curr!$E:$E,cb_curr!$A:$A,K22,cb_curr!$B:$B,"EUR"))</f>
        <v>-</v>
      </c>
      <c r="N22" s="3" t="str">
        <f>CONCATENATE(Техничка!AA23,Техничка!AB23,Техничка!AC23)</f>
        <v>19.05.2023</v>
      </c>
      <c r="O22" s="82" t="str">
        <f>IF(SUMIFS(cb_curr!$E:$E,cb_curr!$A:$A,N22,cb_curr!$B:$B,"EUR")=0,"-",SUMIFS(cb_curr!$E:$E,cb_curr!$A:$A,N22,cb_curr!$B:$B,"EUR"))</f>
        <v>-</v>
      </c>
      <c r="Q22" s="3" t="str">
        <f>CONCATENATE(Техничка!AE23,Техничка!AF23,Техничка!AG23)</f>
        <v>19.06.2023</v>
      </c>
      <c r="R22" s="82" t="str">
        <f>IF(SUMIFS(cb_curr!$E:$E,cb_curr!$A:$A,Q22,cb_curr!$B:$B,"EUR")=0,"-",SUMIFS(cb_curr!$E:$E,cb_curr!$A:$A,Q22,cb_curr!$B:$B,"EUR"))</f>
        <v>-</v>
      </c>
      <c r="T22" s="3" t="str">
        <f>CONCATENATE(Техничка!AI23,Техничка!AJ23,Техничка!AK23)</f>
        <v>19.07.2023</v>
      </c>
      <c r="U22" s="82" t="str">
        <f>IF(SUMIFS(cb_curr!$E:$E,cb_curr!$A:$A,T22,cb_curr!$B:$B,"EUR")=0,"-",SUMIFS(cb_curr!$E:$E,cb_curr!$A:$A,T22,cb_curr!$B:$B,"EUR"))</f>
        <v>-</v>
      </c>
      <c r="W22" s="3" t="str">
        <f>CONCATENATE(Техничка!AQ23,Техничка!AR23,Техничка!AS23)</f>
        <v>19.08.2023</v>
      </c>
      <c r="X22" s="82" t="str">
        <f>IF(SUMIFS(cb_curr!$E:$E,cb_curr!$A:$A,W22,cb_curr!$B:$B,"EUR")=0,"-",SUMIFS(cb_curr!$E:$E,cb_curr!$A:$A,W22,cb_curr!$B:$B,"EUR"))</f>
        <v>-</v>
      </c>
      <c r="Z22" s="3" t="str">
        <f>CONCATENATE(Техничка!AU23,Техничка!AV23,Техничка!AW23)</f>
        <v>19.09.2023</v>
      </c>
      <c r="AA22" s="82" t="str">
        <f>IF(SUMIFS(cb_curr!$E:$E,cb_curr!$A:$A,Z22,cb_curr!$B:$B,"EUR")=0,"-",SUMIFS(cb_curr!$E:$E,cb_curr!$A:$A,Z22,cb_curr!$B:$B,"EUR"))</f>
        <v>-</v>
      </c>
      <c r="AC22" s="3" t="str">
        <f>CONCATENATE(Техничка!AY23,Техничка!AZ23,Техничка!BA23)</f>
        <v>19.10.2023</v>
      </c>
      <c r="AD22" s="82" t="str">
        <f>IF(SUMIFS(cb_curr!$E:$E,cb_curr!$A:$A,AC22,cb_curr!$B:$B,"EUR")=0,"-",SUMIFS(cb_curr!$E:$E,cb_curr!$A:$A,AC22,cb_curr!$B:$B,"EUR"))</f>
        <v>-</v>
      </c>
      <c r="AF22" s="3" t="str">
        <f>CONCATENATE(Техничка!BC23,Техничка!BD23,Техничка!BE23)</f>
        <v>19.11.2023</v>
      </c>
      <c r="AG22" s="82" t="str">
        <f>IF(SUMIFS(cb_curr!$E:$E,cb_curr!$A:$A,AF22,cb_curr!$B:$B,"EUR")=0,"-",SUMIFS(cb_curr!$E:$E,cb_curr!$A:$A,AF22,cb_curr!$B:$B,"EUR"))</f>
        <v>-</v>
      </c>
      <c r="AI22" s="3" t="str">
        <f>CONCATENATE(Техничка!BG23,Техничка!BH23,Техничка!BI23)</f>
        <v>19.12.2023</v>
      </c>
      <c r="AJ22" s="82" t="str">
        <f>IF(SUMIFS(cb_curr!$E:$E,cb_curr!$A:$A,AI22,cb_curr!$B:$B,"EUR")=0,"-",SUMIFS(cb_curr!$E:$E,cb_curr!$A:$A,AI22,cb_curr!$B:$B,"EUR"))</f>
        <v>-</v>
      </c>
      <c r="AQ22" s="153" t="str">
        <f t="shared" si="0"/>
        <v>19.06.2023</v>
      </c>
      <c r="AR22" s="82">
        <f t="shared" si="1"/>
        <v>0</v>
      </c>
      <c r="AT22" s="3" t="str">
        <f t="shared" si="2"/>
        <v>19.10.2023</v>
      </c>
      <c r="AU22" s="82">
        <f t="shared" si="3"/>
        <v>0</v>
      </c>
      <c r="AW22" s="3" t="str">
        <f t="shared" si="4"/>
        <v>19.11.2023</v>
      </c>
      <c r="AX22" s="82">
        <f t="shared" si="5"/>
        <v>0</v>
      </c>
      <c r="AZ22" s="3" t="str">
        <f t="shared" si="6"/>
        <v>19.12.2023</v>
      </c>
      <c r="BA22" s="82">
        <f t="shared" si="7"/>
        <v>0</v>
      </c>
    </row>
    <row r="23" spans="2:53" x14ac:dyDescent="0.25">
      <c r="B23" s="3" t="str">
        <f>CONCATENATE(Техничка!B24,Техничка!C24,Техничка!D24)</f>
        <v>20.01.2023</v>
      </c>
      <c r="C23" s="82" t="str">
        <f>IF(SUMIFS(cb_curr!$E:$E,cb_curr!$A:$A,B23,cb_curr!$B:$B,"EUR")=0,"-",SUMIFS(cb_curr!$E:$E,cb_curr!$A:$A,B23,cb_curr!$B:$B,"EUR"))</f>
        <v>-</v>
      </c>
      <c r="E23" s="3" t="str">
        <f>CONCATENATE(Техничка!O24,Техничка!P24,Техничка!Q24)</f>
        <v>20.02.2023</v>
      </c>
      <c r="F23" s="82" t="str">
        <f>IF(SUMIFS(cb_curr!$E:$E,cb_curr!$A:$A,E23,cb_curr!$B:$B,"EUR")=0,"-",SUMIFS(cb_curr!$E:$E,cb_curr!$A:$A,E23,cb_curr!$B:$B,"EUR"))</f>
        <v>-</v>
      </c>
      <c r="H23" s="3" t="str">
        <f>CONCATENATE(Техничка!S24,Техничка!T24,Техничка!U24)</f>
        <v>20.03.2023</v>
      </c>
      <c r="I23" s="82" t="str">
        <f>IF(SUMIFS(cb_curr!$E:$E,cb_curr!$A:$A,H23,cb_curr!$B:$B,"EUR")=0,"-",SUMIFS(cb_curr!$E:$E,cb_curr!$A:$A,H23,cb_curr!$B:$B,"EUR"))</f>
        <v>-</v>
      </c>
      <c r="K23" s="3" t="str">
        <f>CONCATENATE(Техничка!W24,Техничка!X24,Техничка!Y24)</f>
        <v>20.04.2023</v>
      </c>
      <c r="L23" s="82" t="str">
        <f>IF(SUMIFS(cb_curr!$E:$E,cb_curr!$A:$A,K23,cb_curr!$B:$B,"EUR")=0,"-",SUMIFS(cb_curr!$E:$E,cb_curr!$A:$A,K23,cb_curr!$B:$B,"EUR"))</f>
        <v>-</v>
      </c>
      <c r="N23" s="3" t="str">
        <f>CONCATENATE(Техничка!AA24,Техничка!AB24,Техничка!AC24)</f>
        <v>20.05.2023</v>
      </c>
      <c r="O23" s="82" t="str">
        <f>IF(SUMIFS(cb_curr!$E:$E,cb_curr!$A:$A,N23,cb_curr!$B:$B,"EUR")=0,"-",SUMIFS(cb_curr!$E:$E,cb_curr!$A:$A,N23,cb_curr!$B:$B,"EUR"))</f>
        <v>-</v>
      </c>
      <c r="Q23" s="3" t="str">
        <f>CONCATENATE(Техничка!AE24,Техничка!AF24,Техничка!AG24)</f>
        <v>20.06.2023</v>
      </c>
      <c r="R23" s="82" t="str">
        <f>IF(SUMIFS(cb_curr!$E:$E,cb_curr!$A:$A,Q23,cb_curr!$B:$B,"EUR")=0,"-",SUMIFS(cb_curr!$E:$E,cb_curr!$A:$A,Q23,cb_curr!$B:$B,"EUR"))</f>
        <v>-</v>
      </c>
      <c r="T23" s="3" t="str">
        <f>CONCATENATE(Техничка!AI24,Техничка!AJ24,Техничка!AK24)</f>
        <v>20.07.2023</v>
      </c>
      <c r="U23" s="82" t="str">
        <f>IF(SUMIFS(cb_curr!$E:$E,cb_curr!$A:$A,T23,cb_curr!$B:$B,"EUR")=0,"-",SUMIFS(cb_curr!$E:$E,cb_curr!$A:$A,T23,cb_curr!$B:$B,"EUR"))</f>
        <v>-</v>
      </c>
      <c r="W23" s="3" t="str">
        <f>CONCATENATE(Техничка!AQ24,Техничка!AR24,Техничка!AS24)</f>
        <v>20.08.2023</v>
      </c>
      <c r="X23" s="82" t="str">
        <f>IF(SUMIFS(cb_curr!$E:$E,cb_curr!$A:$A,W23,cb_curr!$B:$B,"EUR")=0,"-",SUMIFS(cb_curr!$E:$E,cb_curr!$A:$A,W23,cb_curr!$B:$B,"EUR"))</f>
        <v>-</v>
      </c>
      <c r="Z23" s="3" t="str">
        <f>CONCATENATE(Техничка!AU24,Техничка!AV24,Техничка!AW24)</f>
        <v>20.09.2023</v>
      </c>
      <c r="AA23" s="82" t="str">
        <f>IF(SUMIFS(cb_curr!$E:$E,cb_curr!$A:$A,Z23,cb_curr!$B:$B,"EUR")=0,"-",SUMIFS(cb_curr!$E:$E,cb_curr!$A:$A,Z23,cb_curr!$B:$B,"EUR"))</f>
        <v>-</v>
      </c>
      <c r="AC23" s="3" t="str">
        <f>CONCATENATE(Техничка!AY24,Техничка!AZ24,Техничка!BA24)</f>
        <v>20.10.2023</v>
      </c>
      <c r="AD23" s="82" t="str">
        <f>IF(SUMIFS(cb_curr!$E:$E,cb_curr!$A:$A,AC23,cb_curr!$B:$B,"EUR")=0,"-",SUMIFS(cb_curr!$E:$E,cb_curr!$A:$A,AC23,cb_curr!$B:$B,"EUR"))</f>
        <v>-</v>
      </c>
      <c r="AF23" s="3" t="str">
        <f>CONCATENATE(Техничка!BC24,Техничка!BD24,Техничка!BE24)</f>
        <v>20.11.2023</v>
      </c>
      <c r="AG23" s="82" t="str">
        <f>IF(SUMIFS(cb_curr!$E:$E,cb_curr!$A:$A,AF23,cb_curr!$B:$B,"EUR")=0,"-",SUMIFS(cb_curr!$E:$E,cb_curr!$A:$A,AF23,cb_curr!$B:$B,"EUR"))</f>
        <v>-</v>
      </c>
      <c r="AI23" s="3" t="str">
        <f>CONCATENATE(Техничка!BG24,Техничка!BH24,Техничка!BI24)</f>
        <v>20.12.2023</v>
      </c>
      <c r="AJ23" s="82" t="str">
        <f>IF(SUMIFS(cb_curr!$E:$E,cb_curr!$A:$A,AI23,cb_curr!$B:$B,"EUR")=0,"-",SUMIFS(cb_curr!$E:$E,cb_curr!$A:$A,AI23,cb_curr!$B:$B,"EUR"))</f>
        <v>-</v>
      </c>
      <c r="AQ23" s="153" t="str">
        <f t="shared" si="0"/>
        <v>20.06.2023</v>
      </c>
      <c r="AR23" s="82">
        <f t="shared" si="1"/>
        <v>0</v>
      </c>
      <c r="AT23" s="3" t="str">
        <f t="shared" si="2"/>
        <v>20.10.2023</v>
      </c>
      <c r="AU23" s="82">
        <f t="shared" si="3"/>
        <v>0</v>
      </c>
      <c r="AW23" s="3" t="str">
        <f t="shared" si="4"/>
        <v>20.11.2023</v>
      </c>
      <c r="AX23" s="82">
        <f t="shared" si="5"/>
        <v>0</v>
      </c>
      <c r="AZ23" s="3" t="str">
        <f t="shared" si="6"/>
        <v>20.12.2023</v>
      </c>
      <c r="BA23" s="82">
        <f t="shared" si="7"/>
        <v>0</v>
      </c>
    </row>
    <row r="24" spans="2:53" x14ac:dyDescent="0.25">
      <c r="B24" s="3" t="str">
        <f>CONCATENATE(Техничка!B25,Техничка!C25,Техничка!D25)</f>
        <v>21.01.2023</v>
      </c>
      <c r="C24" s="82" t="str">
        <f>IF(SUMIFS(cb_curr!$E:$E,cb_curr!$A:$A,B24,cb_curr!$B:$B,"EUR")=0,"-",SUMIFS(cb_curr!$E:$E,cb_curr!$A:$A,B24,cb_curr!$B:$B,"EUR"))</f>
        <v>-</v>
      </c>
      <c r="E24" s="3" t="str">
        <f>CONCATENATE(Техничка!O25,Техничка!P25,Техничка!Q25)</f>
        <v>21.02.2023</v>
      </c>
      <c r="F24" s="82" t="str">
        <f>IF(SUMIFS(cb_curr!$E:$E,cb_curr!$A:$A,E24,cb_curr!$B:$B,"EUR")=0,"-",SUMIFS(cb_curr!$E:$E,cb_curr!$A:$A,E24,cb_curr!$B:$B,"EUR"))</f>
        <v>-</v>
      </c>
      <c r="H24" s="3" t="str">
        <f>CONCATENATE(Техничка!S25,Техничка!T25,Техничка!U25)</f>
        <v>21.03.2023</v>
      </c>
      <c r="I24" s="82" t="str">
        <f>IF(SUMIFS(cb_curr!$E:$E,cb_curr!$A:$A,H24,cb_curr!$B:$B,"EUR")=0,"-",SUMIFS(cb_curr!$E:$E,cb_curr!$A:$A,H24,cb_curr!$B:$B,"EUR"))</f>
        <v>-</v>
      </c>
      <c r="K24" s="3" t="str">
        <f>CONCATENATE(Техничка!W25,Техничка!X25,Техничка!Y25)</f>
        <v>21.04.2023</v>
      </c>
      <c r="L24" s="82" t="str">
        <f>IF(SUMIFS(cb_curr!$E:$E,cb_curr!$A:$A,K24,cb_curr!$B:$B,"EUR")=0,"-",SUMIFS(cb_curr!$E:$E,cb_curr!$A:$A,K24,cb_curr!$B:$B,"EUR"))</f>
        <v>-</v>
      </c>
      <c r="N24" s="3" t="str">
        <f>CONCATENATE(Техничка!AA25,Техничка!AB25,Техничка!AC25)</f>
        <v>21.05.2023</v>
      </c>
      <c r="O24" s="82" t="str">
        <f>IF(SUMIFS(cb_curr!$E:$E,cb_curr!$A:$A,N24,cb_curr!$B:$B,"EUR")=0,"-",SUMIFS(cb_curr!$E:$E,cb_curr!$A:$A,N24,cb_curr!$B:$B,"EUR"))</f>
        <v>-</v>
      </c>
      <c r="Q24" s="3" t="str">
        <f>CONCATENATE(Техничка!AE25,Техничка!AF25,Техничка!AG25)</f>
        <v>21.06.2023</v>
      </c>
      <c r="R24" s="82" t="str">
        <f>IF(SUMIFS(cb_curr!$E:$E,cb_curr!$A:$A,Q24,cb_curr!$B:$B,"EUR")=0,"-",SUMIFS(cb_curr!$E:$E,cb_curr!$A:$A,Q24,cb_curr!$B:$B,"EUR"))</f>
        <v>-</v>
      </c>
      <c r="T24" s="3" t="str">
        <f>CONCATENATE(Техничка!AI25,Техничка!AJ25,Техничка!AK25)</f>
        <v>21.07.2023</v>
      </c>
      <c r="U24" s="82" t="str">
        <f>IF(SUMIFS(cb_curr!$E:$E,cb_curr!$A:$A,T24,cb_curr!$B:$B,"EUR")=0,"-",SUMIFS(cb_curr!$E:$E,cb_curr!$A:$A,T24,cb_curr!$B:$B,"EUR"))</f>
        <v>-</v>
      </c>
      <c r="W24" s="3" t="str">
        <f>CONCATENATE(Техничка!AQ25,Техничка!AR25,Техничка!AS25)</f>
        <v>21.08.2023</v>
      </c>
      <c r="X24" s="82" t="str">
        <f>IF(SUMIFS(cb_curr!$E:$E,cb_curr!$A:$A,W24,cb_curr!$B:$B,"EUR")=0,"-",SUMIFS(cb_curr!$E:$E,cb_curr!$A:$A,W24,cb_curr!$B:$B,"EUR"))</f>
        <v>-</v>
      </c>
      <c r="Z24" s="3" t="str">
        <f>CONCATENATE(Техничка!AU25,Техничка!AV25,Техничка!AW25)</f>
        <v>21.09.2023</v>
      </c>
      <c r="AA24" s="82" t="str">
        <f>IF(SUMIFS(cb_curr!$E:$E,cb_curr!$A:$A,Z24,cb_curr!$B:$B,"EUR")=0,"-",SUMIFS(cb_curr!$E:$E,cb_curr!$A:$A,Z24,cb_curr!$B:$B,"EUR"))</f>
        <v>-</v>
      </c>
      <c r="AC24" s="3" t="str">
        <f>CONCATENATE(Техничка!AY25,Техничка!AZ25,Техничка!BA25)</f>
        <v>21.10.2023</v>
      </c>
      <c r="AD24" s="82" t="str">
        <f>IF(SUMIFS(cb_curr!$E:$E,cb_curr!$A:$A,AC24,cb_curr!$B:$B,"EUR")=0,"-",SUMIFS(cb_curr!$E:$E,cb_curr!$A:$A,AC24,cb_curr!$B:$B,"EUR"))</f>
        <v>-</v>
      </c>
      <c r="AF24" s="3" t="str">
        <f>CONCATENATE(Техничка!BC25,Техничка!BD25,Техничка!BE25)</f>
        <v>21.11.2023</v>
      </c>
      <c r="AG24" s="82" t="str">
        <f>IF(SUMIFS(cb_curr!$E:$E,cb_curr!$A:$A,AF24,cb_curr!$B:$B,"EUR")=0,"-",SUMIFS(cb_curr!$E:$E,cb_curr!$A:$A,AF24,cb_curr!$B:$B,"EUR"))</f>
        <v>-</v>
      </c>
      <c r="AI24" s="3" t="str">
        <f>CONCATENATE(Техничка!BG25,Техничка!BH25,Техничка!BI25)</f>
        <v>21.12.2023</v>
      </c>
      <c r="AJ24" s="82" t="str">
        <f>IF(SUMIFS(cb_curr!$E:$E,cb_curr!$A:$A,AI24,cb_curr!$B:$B,"EUR")=0,"-",SUMIFS(cb_curr!$E:$E,cb_curr!$A:$A,AI24,cb_curr!$B:$B,"EUR"))</f>
        <v>-</v>
      </c>
      <c r="AQ24" s="153" t="str">
        <f t="shared" si="0"/>
        <v>21.06.2023</v>
      </c>
      <c r="AR24" s="82">
        <f t="shared" si="1"/>
        <v>0</v>
      </c>
      <c r="AT24" s="3" t="str">
        <f t="shared" si="2"/>
        <v>21.10.2023</v>
      </c>
      <c r="AU24" s="82">
        <f t="shared" si="3"/>
        <v>0</v>
      </c>
      <c r="AW24" s="3" t="str">
        <f t="shared" si="4"/>
        <v>21.11.2023</v>
      </c>
      <c r="AX24" s="82">
        <f t="shared" si="5"/>
        <v>0</v>
      </c>
      <c r="AZ24" s="3" t="str">
        <f t="shared" si="6"/>
        <v>21.12.2023</v>
      </c>
      <c r="BA24" s="82">
        <f t="shared" si="7"/>
        <v>0</v>
      </c>
    </row>
    <row r="25" spans="2:53" x14ac:dyDescent="0.25">
      <c r="B25" s="3" t="str">
        <f>CONCATENATE(Техничка!B26,Техничка!C26,Техничка!D26)</f>
        <v>22.01.2023</v>
      </c>
      <c r="C25" s="82" t="str">
        <f>IF(SUMIFS(cb_curr!$E:$E,cb_curr!$A:$A,B25,cb_curr!$B:$B,"EUR")=0,"-",SUMIFS(cb_curr!$E:$E,cb_curr!$A:$A,B25,cb_curr!$B:$B,"EUR"))</f>
        <v>-</v>
      </c>
      <c r="E25" s="3" t="str">
        <f>CONCATENATE(Техничка!O26,Техничка!P26,Техничка!Q26)</f>
        <v>22.02.2023</v>
      </c>
      <c r="F25" s="82" t="str">
        <f>IF(SUMIFS(cb_curr!$E:$E,cb_curr!$A:$A,E25,cb_curr!$B:$B,"EUR")=0,"-",SUMIFS(cb_curr!$E:$E,cb_curr!$A:$A,E25,cb_curr!$B:$B,"EUR"))</f>
        <v>-</v>
      </c>
      <c r="H25" s="3" t="str">
        <f>CONCATENATE(Техничка!S26,Техничка!T26,Техничка!U26)</f>
        <v>22.03.2023</v>
      </c>
      <c r="I25" s="82" t="str">
        <f>IF(SUMIFS(cb_curr!$E:$E,cb_curr!$A:$A,H25,cb_curr!$B:$B,"EUR")=0,"-",SUMIFS(cb_curr!$E:$E,cb_curr!$A:$A,H25,cb_curr!$B:$B,"EUR"))</f>
        <v>-</v>
      </c>
      <c r="K25" s="3" t="str">
        <f>CONCATENATE(Техничка!W26,Техничка!X26,Техничка!Y26)</f>
        <v>22.04.2023</v>
      </c>
      <c r="L25" s="82" t="str">
        <f>IF(SUMIFS(cb_curr!$E:$E,cb_curr!$A:$A,K25,cb_curr!$B:$B,"EUR")=0,"-",SUMIFS(cb_curr!$E:$E,cb_curr!$A:$A,K25,cb_curr!$B:$B,"EUR"))</f>
        <v>-</v>
      </c>
      <c r="N25" s="3" t="str">
        <f>CONCATENATE(Техничка!AA26,Техничка!AB26,Техничка!AC26)</f>
        <v>22.05.2023</v>
      </c>
      <c r="O25" s="82" t="str">
        <f>IF(SUMIFS(cb_curr!$E:$E,cb_curr!$A:$A,N25,cb_curr!$B:$B,"EUR")=0,"-",SUMIFS(cb_curr!$E:$E,cb_curr!$A:$A,N25,cb_curr!$B:$B,"EUR"))</f>
        <v>-</v>
      </c>
      <c r="Q25" s="3" t="str">
        <f>CONCATENATE(Техничка!AE26,Техничка!AF26,Техничка!AG26)</f>
        <v>22.06.2023</v>
      </c>
      <c r="R25" s="82" t="str">
        <f>IF(SUMIFS(cb_curr!$E:$E,cb_curr!$A:$A,Q25,cb_curr!$B:$B,"EUR")=0,"-",SUMIFS(cb_curr!$E:$E,cb_curr!$A:$A,Q25,cb_curr!$B:$B,"EUR"))</f>
        <v>-</v>
      </c>
      <c r="T25" s="3" t="str">
        <f>CONCATENATE(Техничка!AI26,Техничка!AJ26,Техничка!AK26)</f>
        <v>22.07.2023</v>
      </c>
      <c r="U25" s="82" t="str">
        <f>IF(SUMIFS(cb_curr!$E:$E,cb_curr!$A:$A,T25,cb_curr!$B:$B,"EUR")=0,"-",SUMIFS(cb_curr!$E:$E,cb_curr!$A:$A,T25,cb_curr!$B:$B,"EUR"))</f>
        <v>-</v>
      </c>
      <c r="W25" s="3" t="str">
        <f>CONCATENATE(Техничка!AQ26,Техничка!AR26,Техничка!AS26)</f>
        <v>22.08.2023</v>
      </c>
      <c r="X25" s="82" t="str">
        <f>IF(SUMIFS(cb_curr!$E:$E,cb_curr!$A:$A,W25,cb_curr!$B:$B,"EUR")=0,"-",SUMIFS(cb_curr!$E:$E,cb_curr!$A:$A,W25,cb_curr!$B:$B,"EUR"))</f>
        <v>-</v>
      </c>
      <c r="Z25" s="3" t="str">
        <f>CONCATENATE(Техничка!AU26,Техничка!AV26,Техничка!AW26)</f>
        <v>22.09.2023</v>
      </c>
      <c r="AA25" s="82" t="str">
        <f>IF(SUMIFS(cb_curr!$E:$E,cb_curr!$A:$A,Z25,cb_curr!$B:$B,"EUR")=0,"-",SUMIFS(cb_curr!$E:$E,cb_curr!$A:$A,Z25,cb_curr!$B:$B,"EUR"))</f>
        <v>-</v>
      </c>
      <c r="AC25" s="3" t="str">
        <f>CONCATENATE(Техничка!AY26,Техничка!AZ26,Техничка!BA26)</f>
        <v>22.10.2023</v>
      </c>
      <c r="AD25" s="82" t="str">
        <f>IF(SUMIFS(cb_curr!$E:$E,cb_curr!$A:$A,AC25,cb_curr!$B:$B,"EUR")=0,"-",SUMIFS(cb_curr!$E:$E,cb_curr!$A:$A,AC25,cb_curr!$B:$B,"EUR"))</f>
        <v>-</v>
      </c>
      <c r="AF25" s="3" t="str">
        <f>CONCATENATE(Техничка!BC26,Техничка!BD26,Техничка!BE26)</f>
        <v>22.11.2023</v>
      </c>
      <c r="AG25" s="82" t="str">
        <f>IF(SUMIFS(cb_curr!$E:$E,cb_curr!$A:$A,AF25,cb_curr!$B:$B,"EUR")=0,"-",SUMIFS(cb_curr!$E:$E,cb_curr!$A:$A,AF25,cb_curr!$B:$B,"EUR"))</f>
        <v>-</v>
      </c>
      <c r="AI25" s="3" t="str">
        <f>CONCATENATE(Техничка!BG26,Техничка!BH26,Техничка!BI26)</f>
        <v>22.12.2023</v>
      </c>
      <c r="AJ25" s="82" t="str">
        <f>IF(SUMIFS(cb_curr!$E:$E,cb_curr!$A:$A,AI25,cb_curr!$B:$B,"EUR")=0,"-",SUMIFS(cb_curr!$E:$E,cb_curr!$A:$A,AI25,cb_curr!$B:$B,"EUR"))</f>
        <v>-</v>
      </c>
      <c r="AQ25" s="153" t="str">
        <f t="shared" si="0"/>
        <v>22.06.2023</v>
      </c>
      <c r="AR25" s="82">
        <f t="shared" si="1"/>
        <v>0</v>
      </c>
      <c r="AT25" s="3" t="str">
        <f t="shared" si="2"/>
        <v>22.10.2023</v>
      </c>
      <c r="AU25" s="82">
        <f t="shared" si="3"/>
        <v>0</v>
      </c>
      <c r="AW25" s="3" t="str">
        <f t="shared" si="4"/>
        <v>22.11.2023</v>
      </c>
      <c r="AX25" s="82">
        <f t="shared" si="5"/>
        <v>0</v>
      </c>
      <c r="AZ25" s="3" t="str">
        <f t="shared" si="6"/>
        <v>22.12.2023</v>
      </c>
      <c r="BA25" s="82">
        <f t="shared" si="7"/>
        <v>0</v>
      </c>
    </row>
    <row r="26" spans="2:53" x14ac:dyDescent="0.25">
      <c r="B26" s="3" t="str">
        <f>CONCATENATE(Техничка!B27,Техничка!C27,Техничка!D27)</f>
        <v>23.01.2023</v>
      </c>
      <c r="C26" s="82" t="str">
        <f>IF(SUMIFS(cb_curr!$E:$E,cb_curr!$A:$A,B26,cb_curr!$B:$B,"EUR")=0,"-",SUMIFS(cb_curr!$E:$E,cb_curr!$A:$A,B26,cb_curr!$B:$B,"EUR"))</f>
        <v>-</v>
      </c>
      <c r="E26" s="3" t="str">
        <f>CONCATENATE(Техничка!O27,Техничка!P27,Техничка!Q27)</f>
        <v>23.02.2023</v>
      </c>
      <c r="F26" s="82" t="str">
        <f>IF(SUMIFS(cb_curr!$E:$E,cb_curr!$A:$A,E26,cb_curr!$B:$B,"EUR")=0,"-",SUMIFS(cb_curr!$E:$E,cb_curr!$A:$A,E26,cb_curr!$B:$B,"EUR"))</f>
        <v>-</v>
      </c>
      <c r="H26" s="3" t="str">
        <f>CONCATENATE(Техничка!S27,Техничка!T27,Техничка!U27)</f>
        <v>23.03.2023</v>
      </c>
      <c r="I26" s="82" t="str">
        <f>IF(SUMIFS(cb_curr!$E:$E,cb_curr!$A:$A,H26,cb_curr!$B:$B,"EUR")=0,"-",SUMIFS(cb_curr!$E:$E,cb_curr!$A:$A,H26,cb_curr!$B:$B,"EUR"))</f>
        <v>-</v>
      </c>
      <c r="K26" s="3" t="str">
        <f>CONCATENATE(Техничка!W27,Техничка!X27,Техничка!Y27)</f>
        <v>23.04.2023</v>
      </c>
      <c r="L26" s="82" t="str">
        <f>IF(SUMIFS(cb_curr!$E:$E,cb_curr!$A:$A,K26,cb_curr!$B:$B,"EUR")=0,"-",SUMIFS(cb_curr!$E:$E,cb_curr!$A:$A,K26,cb_curr!$B:$B,"EUR"))</f>
        <v>-</v>
      </c>
      <c r="N26" s="3" t="str">
        <f>CONCATENATE(Техничка!AA27,Техничка!AB27,Техничка!AC27)</f>
        <v>23.05.2023</v>
      </c>
      <c r="O26" s="82" t="str">
        <f>IF(SUMIFS(cb_curr!$E:$E,cb_curr!$A:$A,N26,cb_curr!$B:$B,"EUR")=0,"-",SUMIFS(cb_curr!$E:$E,cb_curr!$A:$A,N26,cb_curr!$B:$B,"EUR"))</f>
        <v>-</v>
      </c>
      <c r="Q26" s="3" t="str">
        <f>CONCATENATE(Техничка!AE27,Техничка!AF27,Техничка!AG27)</f>
        <v>23.06.2023</v>
      </c>
      <c r="R26" s="82" t="str">
        <f>IF(SUMIFS(cb_curr!$E:$E,cb_curr!$A:$A,Q26,cb_curr!$B:$B,"EUR")=0,"-",SUMIFS(cb_curr!$E:$E,cb_curr!$A:$A,Q26,cb_curr!$B:$B,"EUR"))</f>
        <v>-</v>
      </c>
      <c r="T26" s="3" t="str">
        <f>CONCATENATE(Техничка!AI27,Техничка!AJ27,Техничка!AK27)</f>
        <v>23.07.2023</v>
      </c>
      <c r="U26" s="82" t="str">
        <f>IF(SUMIFS(cb_curr!$E:$E,cb_curr!$A:$A,T26,cb_curr!$B:$B,"EUR")=0,"-",SUMIFS(cb_curr!$E:$E,cb_curr!$A:$A,T26,cb_curr!$B:$B,"EUR"))</f>
        <v>-</v>
      </c>
      <c r="W26" s="3" t="str">
        <f>CONCATENATE(Техничка!AQ27,Техничка!AR27,Техничка!AS27)</f>
        <v>23.08.2023</v>
      </c>
      <c r="X26" s="82" t="str">
        <f>IF(SUMIFS(cb_curr!$E:$E,cb_curr!$A:$A,W26,cb_curr!$B:$B,"EUR")=0,"-",SUMIFS(cb_curr!$E:$E,cb_curr!$A:$A,W26,cb_curr!$B:$B,"EUR"))</f>
        <v>-</v>
      </c>
      <c r="Z26" s="3" t="str">
        <f>CONCATENATE(Техничка!AU27,Техничка!AV27,Техничка!AW27)</f>
        <v>23.09.2023</v>
      </c>
      <c r="AA26" s="82" t="str">
        <f>IF(SUMIFS(cb_curr!$E:$E,cb_curr!$A:$A,Z26,cb_curr!$B:$B,"EUR")=0,"-",SUMIFS(cb_curr!$E:$E,cb_curr!$A:$A,Z26,cb_curr!$B:$B,"EUR"))</f>
        <v>-</v>
      </c>
      <c r="AC26" s="3" t="str">
        <f>CONCATENATE(Техничка!AY27,Техничка!AZ27,Техничка!BA27)</f>
        <v>23.10.2023</v>
      </c>
      <c r="AD26" s="82" t="str">
        <f>IF(SUMIFS(cb_curr!$E:$E,cb_curr!$A:$A,AC26,cb_curr!$B:$B,"EUR")=0,"-",SUMIFS(cb_curr!$E:$E,cb_curr!$A:$A,AC26,cb_curr!$B:$B,"EUR"))</f>
        <v>-</v>
      </c>
      <c r="AF26" s="3" t="str">
        <f>CONCATENATE(Техничка!BC27,Техничка!BD27,Техничка!BE27)</f>
        <v>23.11.2023</v>
      </c>
      <c r="AG26" s="82" t="str">
        <f>IF(SUMIFS(cb_curr!$E:$E,cb_curr!$A:$A,AF26,cb_curr!$B:$B,"EUR")=0,"-",SUMIFS(cb_curr!$E:$E,cb_curr!$A:$A,AF26,cb_curr!$B:$B,"EUR"))</f>
        <v>-</v>
      </c>
      <c r="AI26" s="3" t="str">
        <f>CONCATENATE(Техничка!BG27,Техничка!BH27,Техничка!BI27)</f>
        <v>23.12.2023</v>
      </c>
      <c r="AJ26" s="82" t="str">
        <f>IF(SUMIFS(cb_curr!$E:$E,cb_curr!$A:$A,AI26,cb_curr!$B:$B,"EUR")=0,"-",SUMIFS(cb_curr!$E:$E,cb_curr!$A:$A,AI26,cb_curr!$B:$B,"EUR"))</f>
        <v>-</v>
      </c>
      <c r="AQ26" s="153" t="str">
        <f t="shared" si="0"/>
        <v>23.06.2023</v>
      </c>
      <c r="AR26" s="82">
        <f t="shared" si="1"/>
        <v>0</v>
      </c>
      <c r="AT26" s="3" t="str">
        <f t="shared" si="2"/>
        <v>23.10.2023</v>
      </c>
      <c r="AU26" s="82">
        <f t="shared" si="3"/>
        <v>0</v>
      </c>
      <c r="AW26" s="3" t="str">
        <f t="shared" si="4"/>
        <v>23.11.2023</v>
      </c>
      <c r="AX26" s="85">
        <f t="shared" si="5"/>
        <v>0</v>
      </c>
      <c r="AZ26" s="3" t="str">
        <f t="shared" si="6"/>
        <v>23.12.2023</v>
      </c>
      <c r="BA26" s="82">
        <f t="shared" si="7"/>
        <v>0</v>
      </c>
    </row>
    <row r="27" spans="2:53" x14ac:dyDescent="0.25">
      <c r="B27" s="3" t="str">
        <f>CONCATENATE(Техничка!B28,Техничка!C28,Техничка!D28)</f>
        <v>24.01.2023</v>
      </c>
      <c r="C27" s="82" t="str">
        <f>IF(SUMIFS(cb_curr!$E:$E,cb_curr!$A:$A,B27,cb_curr!$B:$B,"EUR")=0,"-",SUMIFS(cb_curr!$E:$E,cb_curr!$A:$A,B27,cb_curr!$B:$B,"EUR"))</f>
        <v>-</v>
      </c>
      <c r="E27" s="3" t="str">
        <f>CONCATENATE(Техничка!O28,Техничка!P28,Техничка!Q28)</f>
        <v>24.02.2023</v>
      </c>
      <c r="F27" s="82" t="str">
        <f>IF(SUMIFS(cb_curr!$E:$E,cb_curr!$A:$A,E27,cb_curr!$B:$B,"EUR")=0,"-",SUMIFS(cb_curr!$E:$E,cb_curr!$A:$A,E27,cb_curr!$B:$B,"EUR"))</f>
        <v>-</v>
      </c>
      <c r="H27" s="3" t="str">
        <f>CONCATENATE(Техничка!S28,Техничка!T28,Техничка!U28)</f>
        <v>24.03.2023</v>
      </c>
      <c r="I27" s="82" t="str">
        <f>IF(SUMIFS(cb_curr!$E:$E,cb_curr!$A:$A,H27,cb_curr!$B:$B,"EUR")=0,"-",SUMIFS(cb_curr!$E:$E,cb_curr!$A:$A,H27,cb_curr!$B:$B,"EUR"))</f>
        <v>-</v>
      </c>
      <c r="K27" s="3" t="str">
        <f>CONCATENATE(Техничка!W28,Техничка!X28,Техничка!Y28)</f>
        <v>24.04.2023</v>
      </c>
      <c r="L27" s="82" t="str">
        <f>IF(SUMIFS(cb_curr!$E:$E,cb_curr!$A:$A,K27,cb_curr!$B:$B,"EUR")=0,"-",SUMIFS(cb_curr!$E:$E,cb_curr!$A:$A,K27,cb_curr!$B:$B,"EUR"))</f>
        <v>-</v>
      </c>
      <c r="N27" s="3" t="str">
        <f>CONCATENATE(Техничка!AA28,Техничка!AB28,Техничка!AC28)</f>
        <v>24.05.2023</v>
      </c>
      <c r="O27" s="82" t="str">
        <f>IF(SUMIFS(cb_curr!$E:$E,cb_curr!$A:$A,N27,cb_curr!$B:$B,"EUR")=0,"-",SUMIFS(cb_curr!$E:$E,cb_curr!$A:$A,N27,cb_curr!$B:$B,"EUR"))</f>
        <v>-</v>
      </c>
      <c r="Q27" s="3" t="str">
        <f>CONCATENATE(Техничка!AE28,Техничка!AF28,Техничка!AG28)</f>
        <v>24.06.2023</v>
      </c>
      <c r="R27" s="82" t="str">
        <f>IF(SUMIFS(cb_curr!$E:$E,cb_curr!$A:$A,Q27,cb_curr!$B:$B,"EUR")=0,"-",SUMIFS(cb_curr!$E:$E,cb_curr!$A:$A,Q27,cb_curr!$B:$B,"EUR"))</f>
        <v>-</v>
      </c>
      <c r="T27" s="3" t="str">
        <f>CONCATENATE(Техничка!AI28,Техничка!AJ28,Техничка!AK28)</f>
        <v>24.07.2023</v>
      </c>
      <c r="U27" s="82" t="str">
        <f>IF(SUMIFS(cb_curr!$E:$E,cb_curr!$A:$A,T27,cb_curr!$B:$B,"EUR")=0,"-",SUMIFS(cb_curr!$E:$E,cb_curr!$A:$A,T27,cb_curr!$B:$B,"EUR"))</f>
        <v>-</v>
      </c>
      <c r="W27" s="3" t="str">
        <f>CONCATENATE(Техничка!AQ28,Техничка!AR28,Техничка!AS28)</f>
        <v>24.08.2023</v>
      </c>
      <c r="X27" s="82" t="str">
        <f>IF(SUMIFS(cb_curr!$E:$E,cb_curr!$A:$A,W27,cb_curr!$B:$B,"EUR")=0,"-",SUMIFS(cb_curr!$E:$E,cb_curr!$A:$A,W27,cb_curr!$B:$B,"EUR"))</f>
        <v>-</v>
      </c>
      <c r="Z27" s="3" t="str">
        <f>CONCATENATE(Техничка!AU28,Техничка!AV28,Техничка!AW28)</f>
        <v>24.09.2023</v>
      </c>
      <c r="AA27" s="82" t="str">
        <f>IF(SUMIFS(cb_curr!$E:$E,cb_curr!$A:$A,Z27,cb_curr!$B:$B,"EUR")=0,"-",SUMIFS(cb_curr!$E:$E,cb_curr!$A:$A,Z27,cb_curr!$B:$B,"EUR"))</f>
        <v>-</v>
      </c>
      <c r="AC27" s="3" t="str">
        <f>CONCATENATE(Техничка!AY28,Техничка!AZ28,Техничка!BA28)</f>
        <v>24.10.2023</v>
      </c>
      <c r="AD27" s="82" t="str">
        <f>IF(SUMIFS(cb_curr!$E:$E,cb_curr!$A:$A,AC27,cb_curr!$B:$B,"EUR")=0,"-",SUMIFS(cb_curr!$E:$E,cb_curr!$A:$A,AC27,cb_curr!$B:$B,"EUR"))</f>
        <v>-</v>
      </c>
      <c r="AF27" s="3" t="str">
        <f>CONCATENATE(Техничка!BC28,Техничка!BD28,Техничка!BE28)</f>
        <v>24.11.2023</v>
      </c>
      <c r="AG27" s="82" t="str">
        <f>IF(SUMIFS(cb_curr!$E:$E,cb_curr!$A:$A,AF27,cb_curr!$B:$B,"EUR")=0,"-",SUMIFS(cb_curr!$E:$E,cb_curr!$A:$A,AF27,cb_curr!$B:$B,"EUR"))</f>
        <v>-</v>
      </c>
      <c r="AI27" s="3" t="str">
        <f>CONCATENATE(Техничка!BG28,Техничка!BH28,Техничка!BI28)</f>
        <v>24.12.2023</v>
      </c>
      <c r="AJ27" s="82" t="str">
        <f>IF(SUMIFS(cb_curr!$E:$E,cb_curr!$A:$A,AI27,cb_curr!$B:$B,"EUR")=0,"-",SUMIFS(cb_curr!$E:$E,cb_curr!$A:$A,AI27,cb_curr!$B:$B,"EUR"))</f>
        <v>-</v>
      </c>
      <c r="AQ27" s="153" t="str">
        <f t="shared" si="0"/>
        <v>24.06.2023</v>
      </c>
      <c r="AR27" s="85">
        <f t="shared" si="1"/>
        <v>0</v>
      </c>
      <c r="AT27" s="3" t="str">
        <f t="shared" si="2"/>
        <v>24.10.2023</v>
      </c>
      <c r="AU27" s="85">
        <f t="shared" si="3"/>
        <v>0</v>
      </c>
      <c r="AW27" s="3" t="str">
        <f t="shared" si="4"/>
        <v>24.11.2023</v>
      </c>
      <c r="AX27" s="85">
        <f t="shared" si="5"/>
        <v>0</v>
      </c>
      <c r="AZ27" s="3" t="str">
        <f t="shared" si="6"/>
        <v>24.12.2023</v>
      </c>
      <c r="BA27" s="85">
        <f t="shared" si="7"/>
        <v>0</v>
      </c>
    </row>
    <row r="28" spans="2:53" x14ac:dyDescent="0.25">
      <c r="B28" s="3" t="str">
        <f>CONCATENATE(Техничка!B29,Техничка!C29,Техничка!D29)</f>
        <v>25.01.2023</v>
      </c>
      <c r="C28" s="82" t="str">
        <f>IF(SUMIFS(cb_curr!$E:$E,cb_curr!$A:$A,B28,cb_curr!$B:$B,"EUR")=0,"-",SUMIFS(cb_curr!$E:$E,cb_curr!$A:$A,B28,cb_curr!$B:$B,"EUR"))</f>
        <v>-</v>
      </c>
      <c r="E28" s="3" t="str">
        <f>CONCATENATE(Техничка!O29,Техничка!P29,Техничка!Q29)</f>
        <v>25.02.2023</v>
      </c>
      <c r="F28" s="82" t="str">
        <f>IF(SUMIFS(cb_curr!$E:$E,cb_curr!$A:$A,E28,cb_curr!$B:$B,"EUR")=0,"-",SUMIFS(cb_curr!$E:$E,cb_curr!$A:$A,E28,cb_curr!$B:$B,"EUR"))</f>
        <v>-</v>
      </c>
      <c r="H28" s="3" t="str">
        <f>CONCATENATE(Техничка!S29,Техничка!T29,Техничка!U29)</f>
        <v>25.03.2023</v>
      </c>
      <c r="I28" s="82" t="str">
        <f>IF(SUMIFS(cb_curr!$E:$E,cb_curr!$A:$A,H28,cb_curr!$B:$B,"EUR")=0,"-",SUMIFS(cb_curr!$E:$E,cb_curr!$A:$A,H28,cb_curr!$B:$B,"EUR"))</f>
        <v>-</v>
      </c>
      <c r="K28" s="3" t="str">
        <f>CONCATENATE(Техничка!W29,Техничка!X29,Техничка!Y29)</f>
        <v>25.04.2023</v>
      </c>
      <c r="L28" s="82" t="str">
        <f>IF(SUMIFS(cb_curr!$E:$E,cb_curr!$A:$A,K28,cb_curr!$B:$B,"EUR")=0,"-",SUMIFS(cb_curr!$E:$E,cb_curr!$A:$A,K28,cb_curr!$B:$B,"EUR"))</f>
        <v>-</v>
      </c>
      <c r="N28" s="3" t="str">
        <f>CONCATENATE(Техничка!AA29,Техничка!AB29,Техничка!AC29)</f>
        <v>25.05.2023</v>
      </c>
      <c r="O28" s="82" t="str">
        <f>IF(SUMIFS(cb_curr!$E:$E,cb_curr!$A:$A,N28,cb_curr!$B:$B,"EUR")=0,"-",SUMIFS(cb_curr!$E:$E,cb_curr!$A:$A,N28,cb_curr!$B:$B,"EUR"))</f>
        <v>-</v>
      </c>
      <c r="Q28" s="3" t="str">
        <f>CONCATENATE(Техничка!AE29,Техничка!AF29,Техничка!AG29)</f>
        <v>25.06.2023</v>
      </c>
      <c r="R28" s="82" t="str">
        <f>IF(SUMIFS(cb_curr!$E:$E,cb_curr!$A:$A,Q28,cb_curr!$B:$B,"EUR")=0,"-",SUMIFS(cb_curr!$E:$E,cb_curr!$A:$A,Q28,cb_curr!$B:$B,"EUR"))</f>
        <v>-</v>
      </c>
      <c r="T28" s="3" t="str">
        <f>CONCATENATE(Техничка!AI29,Техничка!AJ29,Техничка!AK29)</f>
        <v>25.07.2023</v>
      </c>
      <c r="U28" s="82" t="str">
        <f>IF(SUMIFS(cb_curr!$E:$E,cb_curr!$A:$A,T28,cb_curr!$B:$B,"EUR")=0,"-",SUMIFS(cb_curr!$E:$E,cb_curr!$A:$A,T28,cb_curr!$B:$B,"EUR"))</f>
        <v>-</v>
      </c>
      <c r="W28" s="3" t="str">
        <f>CONCATENATE(Техничка!AQ29,Техничка!AR29,Техничка!AS29)</f>
        <v>25.08.2023</v>
      </c>
      <c r="X28" s="82" t="str">
        <f>IF(SUMIFS(cb_curr!$E:$E,cb_curr!$A:$A,W28,cb_curr!$B:$B,"EUR")=0,"-",SUMIFS(cb_curr!$E:$E,cb_curr!$A:$A,W28,cb_curr!$B:$B,"EUR"))</f>
        <v>-</v>
      </c>
      <c r="Z28" s="3" t="str">
        <f>CONCATENATE(Техничка!AU29,Техничка!AV29,Техничка!AW29)</f>
        <v>25.09.2023</v>
      </c>
      <c r="AA28" s="82" t="str">
        <f>IF(SUMIFS(cb_curr!$E:$E,cb_curr!$A:$A,Z28,cb_curr!$B:$B,"EUR")=0,"-",SUMIFS(cb_curr!$E:$E,cb_curr!$A:$A,Z28,cb_curr!$B:$B,"EUR"))</f>
        <v>-</v>
      </c>
      <c r="AC28" s="3" t="str">
        <f>CONCATENATE(Техничка!AY29,Техничка!AZ29,Техничка!BA29)</f>
        <v>25.10.2023</v>
      </c>
      <c r="AD28" s="82" t="str">
        <f>IF(SUMIFS(cb_curr!$E:$E,cb_curr!$A:$A,AC28,cb_curr!$B:$B,"EUR")=0,"-",SUMIFS(cb_curr!$E:$E,cb_curr!$A:$A,AC28,cb_curr!$B:$B,"EUR"))</f>
        <v>-</v>
      </c>
      <c r="AF28" s="3" t="str">
        <f>CONCATENATE(Техничка!BC29,Техничка!BD29,Техничка!BE29)</f>
        <v>25.11.2023</v>
      </c>
      <c r="AG28" s="82" t="str">
        <f>IF(SUMIFS(cb_curr!$E:$E,cb_curr!$A:$A,AF28,cb_curr!$B:$B,"EUR")=0,"-",SUMIFS(cb_curr!$E:$E,cb_curr!$A:$A,AF28,cb_curr!$B:$B,"EUR"))</f>
        <v>-</v>
      </c>
      <c r="AI28" s="3" t="str">
        <f>CONCATENATE(Техничка!BG29,Техничка!BH29,Техничка!BI29)</f>
        <v>25.12.2023</v>
      </c>
      <c r="AJ28" s="82" t="str">
        <f>IF(SUMIFS(cb_curr!$E:$E,cb_curr!$A:$A,AI28,cb_curr!$B:$B,"EUR")=0,"-",SUMIFS(cb_curr!$E:$E,cb_curr!$A:$A,AI28,cb_curr!$B:$B,"EUR"))</f>
        <v>-</v>
      </c>
      <c r="AQ28" s="153" t="str">
        <f t="shared" si="0"/>
        <v>25.06.2023</v>
      </c>
      <c r="AR28" s="85">
        <f t="shared" si="1"/>
        <v>0</v>
      </c>
      <c r="AT28" s="3" t="str">
        <f t="shared" si="2"/>
        <v>25.10.2023</v>
      </c>
      <c r="AU28" s="85">
        <f t="shared" si="3"/>
        <v>0</v>
      </c>
      <c r="AW28" s="3" t="str">
        <f t="shared" si="4"/>
        <v>25.11.2023</v>
      </c>
      <c r="AX28" s="85">
        <f t="shared" si="5"/>
        <v>0</v>
      </c>
      <c r="AZ28" s="3" t="str">
        <f t="shared" si="6"/>
        <v>25.12.2023</v>
      </c>
      <c r="BA28" s="85">
        <f t="shared" si="7"/>
        <v>0</v>
      </c>
    </row>
    <row r="29" spans="2:53" x14ac:dyDescent="0.25">
      <c r="B29" s="3" t="str">
        <f>CONCATENATE(Техничка!B30,Техничка!C30,Техничка!D30)</f>
        <v>26.01.2023</v>
      </c>
      <c r="C29" s="82" t="str">
        <f>IF(SUMIFS(cb_curr!$E:$E,cb_curr!$A:$A,B29,cb_curr!$B:$B,"EUR")=0,"-",SUMIFS(cb_curr!$E:$E,cb_curr!$A:$A,B29,cb_curr!$B:$B,"EUR"))</f>
        <v>-</v>
      </c>
      <c r="E29" s="3" t="str">
        <f>CONCATENATE(Техничка!O30,Техничка!P30,Техничка!Q30)</f>
        <v>26.02.2023</v>
      </c>
      <c r="F29" s="82" t="str">
        <f>IF(SUMIFS(cb_curr!$E:$E,cb_curr!$A:$A,E29,cb_curr!$B:$B,"EUR")=0,"-",SUMIFS(cb_curr!$E:$E,cb_curr!$A:$A,E29,cb_curr!$B:$B,"EUR"))</f>
        <v>-</v>
      </c>
      <c r="H29" s="3" t="str">
        <f>CONCATENATE(Техничка!S30,Техничка!T30,Техничка!U30)</f>
        <v>26.03.2023</v>
      </c>
      <c r="I29" s="82" t="str">
        <f>IF(SUMIFS(cb_curr!$E:$E,cb_curr!$A:$A,H29,cb_curr!$B:$B,"EUR")=0,"-",SUMIFS(cb_curr!$E:$E,cb_curr!$A:$A,H29,cb_curr!$B:$B,"EUR"))</f>
        <v>-</v>
      </c>
      <c r="K29" s="3" t="str">
        <f>CONCATENATE(Техничка!W30,Техничка!X30,Техничка!Y30)</f>
        <v>26.04.2023</v>
      </c>
      <c r="L29" s="82" t="str">
        <f>IF(SUMIFS(cb_curr!$E:$E,cb_curr!$A:$A,K29,cb_curr!$B:$B,"EUR")=0,"-",SUMIFS(cb_curr!$E:$E,cb_curr!$A:$A,K29,cb_curr!$B:$B,"EUR"))</f>
        <v>-</v>
      </c>
      <c r="N29" s="3" t="str">
        <f>CONCATENATE(Техничка!AA30,Техничка!AB30,Техничка!AC30)</f>
        <v>26.05.2023</v>
      </c>
      <c r="O29" s="82" t="str">
        <f>IF(SUMIFS(cb_curr!$E:$E,cb_curr!$A:$A,N29,cb_curr!$B:$B,"EUR")=0,"-",SUMIFS(cb_curr!$E:$E,cb_curr!$A:$A,N29,cb_curr!$B:$B,"EUR"))</f>
        <v>-</v>
      </c>
      <c r="Q29" s="3" t="str">
        <f>CONCATENATE(Техничка!AE30,Техничка!AF30,Техничка!AG30)</f>
        <v>26.06.2023</v>
      </c>
      <c r="R29" s="82" t="str">
        <f>IF(SUMIFS(cb_curr!$E:$E,cb_curr!$A:$A,Q29,cb_curr!$B:$B,"EUR")=0,"-",SUMIFS(cb_curr!$E:$E,cb_curr!$A:$A,Q29,cb_curr!$B:$B,"EUR"))</f>
        <v>-</v>
      </c>
      <c r="T29" s="3" t="str">
        <f>CONCATENATE(Техничка!AI30,Техничка!AJ30,Техничка!AK30)</f>
        <v>26.07.2023</v>
      </c>
      <c r="U29" s="82" t="str">
        <f>IF(SUMIFS(cb_curr!$E:$E,cb_curr!$A:$A,T29,cb_curr!$B:$B,"EUR")=0,"-",SUMIFS(cb_curr!$E:$E,cb_curr!$A:$A,T29,cb_curr!$B:$B,"EUR"))</f>
        <v>-</v>
      </c>
      <c r="W29" s="3" t="str">
        <f>CONCATENATE(Техничка!AQ30,Техничка!AR30,Техничка!AS30)</f>
        <v>26.08.2023</v>
      </c>
      <c r="X29" s="82" t="str">
        <f>IF(SUMIFS(cb_curr!$E:$E,cb_curr!$A:$A,W29,cb_curr!$B:$B,"EUR")=0,"-",SUMIFS(cb_curr!$E:$E,cb_curr!$A:$A,W29,cb_curr!$B:$B,"EUR"))</f>
        <v>-</v>
      </c>
      <c r="Z29" s="3" t="str">
        <f>CONCATENATE(Техничка!AU30,Техничка!AV30,Техничка!AW30)</f>
        <v>26.09.2023</v>
      </c>
      <c r="AA29" s="82" t="str">
        <f>IF(SUMIFS(cb_curr!$E:$E,cb_curr!$A:$A,Z29,cb_curr!$B:$B,"EUR")=0,"-",SUMIFS(cb_curr!$E:$E,cb_curr!$A:$A,Z29,cb_curr!$B:$B,"EUR"))</f>
        <v>-</v>
      </c>
      <c r="AC29" s="3" t="str">
        <f>CONCATENATE(Техничка!AY30,Техничка!AZ30,Техничка!BA30)</f>
        <v>26.10.2023</v>
      </c>
      <c r="AD29" s="82" t="str">
        <f>IF(SUMIFS(cb_curr!$E:$E,cb_curr!$A:$A,AC29,cb_curr!$B:$B,"EUR")=0,"-",SUMIFS(cb_curr!$E:$E,cb_curr!$A:$A,AC29,cb_curr!$B:$B,"EUR"))</f>
        <v>-</v>
      </c>
      <c r="AF29" s="3" t="str">
        <f>CONCATENATE(Техничка!BC30,Техничка!BD30,Техничка!BE30)</f>
        <v>26.11.2023</v>
      </c>
      <c r="AG29" s="82" t="str">
        <f>IF(SUMIFS(cb_curr!$E:$E,cb_curr!$A:$A,AF29,cb_curr!$B:$B,"EUR")=0,"-",SUMIFS(cb_curr!$E:$E,cb_curr!$A:$A,AF29,cb_curr!$B:$B,"EUR"))</f>
        <v>-</v>
      </c>
      <c r="AI29" s="3" t="str">
        <f>CONCATENATE(Техничка!BG30,Техничка!BH30,Техничка!BI30)</f>
        <v>26.12.2023</v>
      </c>
      <c r="AJ29" s="82" t="str">
        <f>IF(SUMIFS(cb_curr!$E:$E,cb_curr!$A:$A,AI29,cb_curr!$B:$B,"EUR")=0,"-",SUMIFS(cb_curr!$E:$E,cb_curr!$A:$A,AI29,cb_curr!$B:$B,"EUR"))</f>
        <v>-</v>
      </c>
      <c r="AQ29" s="153" t="str">
        <f t="shared" si="0"/>
        <v>26.06.2023</v>
      </c>
      <c r="AR29" s="85">
        <f t="shared" si="1"/>
        <v>0</v>
      </c>
      <c r="AT29" s="3" t="str">
        <f t="shared" si="2"/>
        <v>26.10.2023</v>
      </c>
      <c r="AU29" s="85">
        <f t="shared" si="3"/>
        <v>0</v>
      </c>
      <c r="AW29" s="3" t="str">
        <f t="shared" si="4"/>
        <v>26.11.2023</v>
      </c>
      <c r="AX29" s="85">
        <f t="shared" si="5"/>
        <v>0</v>
      </c>
      <c r="AZ29" s="3" t="str">
        <f t="shared" si="6"/>
        <v>26.12.2023</v>
      </c>
      <c r="BA29" s="85">
        <f t="shared" si="7"/>
        <v>0</v>
      </c>
    </row>
    <row r="30" spans="2:53" x14ac:dyDescent="0.25">
      <c r="B30" s="3" t="str">
        <f>CONCATENATE(Техничка!B31,Техничка!C31,Техничка!D31)</f>
        <v>27.01.2023</v>
      </c>
      <c r="C30" s="82" t="str">
        <f>IF(SUMIFS(cb_curr!$E:$E,cb_curr!$A:$A,B30,cb_curr!$B:$B,"EUR")=0,"-",SUMIFS(cb_curr!$E:$E,cb_curr!$A:$A,B30,cb_curr!$B:$B,"EUR"))</f>
        <v>-</v>
      </c>
      <c r="E30" s="3" t="str">
        <f>CONCATENATE(Техничка!O31,Техничка!P31,Техничка!Q31)</f>
        <v>27.02.2023</v>
      </c>
      <c r="F30" s="82" t="str">
        <f>IF(SUMIFS(cb_curr!$E:$E,cb_curr!$A:$A,E30,cb_curr!$B:$B,"EUR")=0,"-",SUMIFS(cb_curr!$E:$E,cb_curr!$A:$A,E30,cb_curr!$B:$B,"EUR"))</f>
        <v>-</v>
      </c>
      <c r="H30" s="3" t="str">
        <f>CONCATENATE(Техничка!S31,Техничка!T31,Техничка!U31)</f>
        <v>27.03.2023</v>
      </c>
      <c r="I30" s="82" t="str">
        <f>IF(SUMIFS(cb_curr!$E:$E,cb_curr!$A:$A,H30,cb_curr!$B:$B,"EUR")=0,"-",SUMIFS(cb_curr!$E:$E,cb_curr!$A:$A,H30,cb_curr!$B:$B,"EUR"))</f>
        <v>-</v>
      </c>
      <c r="K30" s="3" t="str">
        <f>CONCATENATE(Техничка!W31,Техничка!X31,Техничка!Y31)</f>
        <v>27.04.2023</v>
      </c>
      <c r="L30" s="82" t="str">
        <f>IF(SUMIFS(cb_curr!$E:$E,cb_curr!$A:$A,K30,cb_curr!$B:$B,"EUR")=0,"-",SUMIFS(cb_curr!$E:$E,cb_curr!$A:$A,K30,cb_curr!$B:$B,"EUR"))</f>
        <v>-</v>
      </c>
      <c r="N30" s="3" t="str">
        <f>CONCATENATE(Техничка!AA31,Техничка!AB31,Техничка!AC31)</f>
        <v>27.05.2023</v>
      </c>
      <c r="O30" s="82" t="str">
        <f>IF(SUMIFS(cb_curr!$E:$E,cb_curr!$A:$A,N30,cb_curr!$B:$B,"EUR")=0,"-",SUMIFS(cb_curr!$E:$E,cb_curr!$A:$A,N30,cb_curr!$B:$B,"EUR"))</f>
        <v>-</v>
      </c>
      <c r="Q30" s="3" t="str">
        <f>CONCATENATE(Техничка!AE31,Техничка!AF31,Техничка!AG31)</f>
        <v>27.06.2023</v>
      </c>
      <c r="R30" s="82" t="str">
        <f>IF(SUMIFS(cb_curr!$E:$E,cb_curr!$A:$A,Q30,cb_curr!$B:$B,"EUR")=0,"-",SUMIFS(cb_curr!$E:$E,cb_curr!$A:$A,Q30,cb_curr!$B:$B,"EUR"))</f>
        <v>-</v>
      </c>
      <c r="T30" s="3" t="str">
        <f>CONCATENATE(Техничка!AI31,Техничка!AJ31,Техничка!AK31)</f>
        <v>27.07.2023</v>
      </c>
      <c r="U30" s="82" t="str">
        <f>IF(SUMIFS(cb_curr!$E:$E,cb_curr!$A:$A,T30,cb_curr!$B:$B,"EUR")=0,"-",SUMIFS(cb_curr!$E:$E,cb_curr!$A:$A,T30,cb_curr!$B:$B,"EUR"))</f>
        <v>-</v>
      </c>
      <c r="W30" s="3" t="str">
        <f>CONCATENATE(Техничка!AQ31,Техничка!AR31,Техничка!AS31)</f>
        <v>27.08.2023</v>
      </c>
      <c r="X30" s="82" t="str">
        <f>IF(SUMIFS(cb_curr!$E:$E,cb_curr!$A:$A,W30,cb_curr!$B:$B,"EUR")=0,"-",SUMIFS(cb_curr!$E:$E,cb_curr!$A:$A,W30,cb_curr!$B:$B,"EUR"))</f>
        <v>-</v>
      </c>
      <c r="Z30" s="3" t="str">
        <f>CONCATENATE(Техничка!AU31,Техничка!AV31,Техничка!AW31)</f>
        <v>27.09.2023</v>
      </c>
      <c r="AA30" s="82" t="str">
        <f>IF(SUMIFS(cb_curr!$E:$E,cb_curr!$A:$A,Z30,cb_curr!$B:$B,"EUR")=0,"-",SUMIFS(cb_curr!$E:$E,cb_curr!$A:$A,Z30,cb_curr!$B:$B,"EUR"))</f>
        <v>-</v>
      </c>
      <c r="AC30" s="3" t="str">
        <f>CONCATENATE(Техничка!AY31,Техничка!AZ31,Техничка!BA31)</f>
        <v>27.10.2023</v>
      </c>
      <c r="AD30" s="82" t="str">
        <f>IF(SUMIFS(cb_curr!$E:$E,cb_curr!$A:$A,AC30,cb_curr!$B:$B,"EUR")=0,"-",SUMIFS(cb_curr!$E:$E,cb_curr!$A:$A,AC30,cb_curr!$B:$B,"EUR"))</f>
        <v>-</v>
      </c>
      <c r="AF30" s="3" t="str">
        <f>CONCATENATE(Техничка!BC31,Техничка!BD31,Техничка!BE31)</f>
        <v>27.11.2023</v>
      </c>
      <c r="AG30" s="82" t="str">
        <f>IF(SUMIFS(cb_curr!$E:$E,cb_curr!$A:$A,AF30,cb_curr!$B:$B,"EUR")=0,"-",SUMIFS(cb_curr!$E:$E,cb_curr!$A:$A,AF30,cb_curr!$B:$B,"EUR"))</f>
        <v>-</v>
      </c>
      <c r="AI30" s="3" t="str">
        <f>CONCATENATE(Техничка!BG31,Техничка!BH31,Техничка!BI31)</f>
        <v>27.12.2023</v>
      </c>
      <c r="AJ30" s="82" t="str">
        <f>IF(SUMIFS(cb_curr!$E:$E,cb_curr!$A:$A,AI30,cb_curr!$B:$B,"EUR")=0,"-",SUMIFS(cb_curr!$E:$E,cb_curr!$A:$A,AI30,cb_curr!$B:$B,"EUR"))</f>
        <v>-</v>
      </c>
      <c r="AQ30" s="153" t="str">
        <f t="shared" si="0"/>
        <v>27.06.2023</v>
      </c>
      <c r="AR30" s="85">
        <f t="shared" si="1"/>
        <v>0</v>
      </c>
      <c r="AT30" s="3" t="str">
        <f t="shared" si="2"/>
        <v>27.10.2023</v>
      </c>
      <c r="AU30" s="85">
        <f t="shared" si="3"/>
        <v>0</v>
      </c>
      <c r="AW30" s="3" t="str">
        <f t="shared" si="4"/>
        <v>27.11.2023</v>
      </c>
      <c r="AX30" s="85">
        <f t="shared" si="5"/>
        <v>0</v>
      </c>
      <c r="AZ30" s="3" t="str">
        <f t="shared" si="6"/>
        <v>27.12.2023</v>
      </c>
      <c r="BA30" s="85">
        <f t="shared" si="7"/>
        <v>0</v>
      </c>
    </row>
    <row r="31" spans="2:53" x14ac:dyDescent="0.25">
      <c r="B31" s="3" t="str">
        <f>CONCATENATE(Техничка!B32,Техничка!C32,Техничка!D32)</f>
        <v>28.01.2023</v>
      </c>
      <c r="C31" s="82" t="str">
        <f>IF(SUMIFS(cb_curr!$E:$E,cb_curr!$A:$A,B31,cb_curr!$B:$B,"EUR")=0,"-",SUMIFS(cb_curr!$E:$E,cb_curr!$A:$A,B31,cb_curr!$B:$B,"EUR"))</f>
        <v>-</v>
      </c>
      <c r="E31" s="3" t="str">
        <f>CONCATENATE(Техничка!O32,Техничка!P32,Техничка!Q32)</f>
        <v>28.02.2023</v>
      </c>
      <c r="F31" s="82" t="str">
        <f>IF(SUMIFS(cb_curr!$E:$E,cb_curr!$A:$A,E31,cb_curr!$B:$B,"EUR")=0,"-",SUMIFS(cb_curr!$E:$E,cb_curr!$A:$A,E31,cb_curr!$B:$B,"EUR"))</f>
        <v>-</v>
      </c>
      <c r="H31" s="3" t="str">
        <f>CONCATENATE(Техничка!S32,Техничка!T32,Техничка!U32)</f>
        <v>28.03.2023</v>
      </c>
      <c r="I31" s="82" t="str">
        <f>IF(SUMIFS(cb_curr!$E:$E,cb_curr!$A:$A,H31,cb_curr!$B:$B,"EUR")=0,"-",SUMIFS(cb_curr!$E:$E,cb_curr!$A:$A,H31,cb_curr!$B:$B,"EUR"))</f>
        <v>-</v>
      </c>
      <c r="K31" s="3" t="str">
        <f>CONCATENATE(Техничка!W32,Техничка!X32,Техничка!Y32)</f>
        <v>28.04.2023</v>
      </c>
      <c r="L31" s="82" t="str">
        <f>IF(SUMIFS(cb_curr!$E:$E,cb_curr!$A:$A,K31,cb_curr!$B:$B,"EUR")=0,"-",SUMIFS(cb_curr!$E:$E,cb_curr!$A:$A,K31,cb_curr!$B:$B,"EUR"))</f>
        <v>-</v>
      </c>
      <c r="N31" s="3" t="str">
        <f>CONCATENATE(Техничка!AA32,Техничка!AB32,Техничка!AC32)</f>
        <v>28.05.2023</v>
      </c>
      <c r="O31" s="82" t="str">
        <f>IF(SUMIFS(cb_curr!$E:$E,cb_curr!$A:$A,N31,cb_curr!$B:$B,"EUR")=0,"-",SUMIFS(cb_curr!$E:$E,cb_curr!$A:$A,N31,cb_curr!$B:$B,"EUR"))</f>
        <v>-</v>
      </c>
      <c r="Q31" s="3" t="str">
        <f>CONCATENATE(Техничка!AE32,Техничка!AF32,Техничка!AG32)</f>
        <v>28.06.2023</v>
      </c>
      <c r="R31" s="82" t="str">
        <f>IF(SUMIFS(cb_curr!$E:$E,cb_curr!$A:$A,Q31,cb_curr!$B:$B,"EUR")=0,"-",SUMIFS(cb_curr!$E:$E,cb_curr!$A:$A,Q31,cb_curr!$B:$B,"EUR"))</f>
        <v>-</v>
      </c>
      <c r="T31" s="3" t="str">
        <f>CONCATENATE(Техничка!AI32,Техничка!AJ32,Техничка!AK32)</f>
        <v>28.07.2023</v>
      </c>
      <c r="U31" s="82" t="str">
        <f>IF(SUMIFS(cb_curr!$E:$E,cb_curr!$A:$A,T31,cb_curr!$B:$B,"EUR")=0,"-",SUMIFS(cb_curr!$E:$E,cb_curr!$A:$A,T31,cb_curr!$B:$B,"EUR"))</f>
        <v>-</v>
      </c>
      <c r="W31" s="3" t="str">
        <f>CONCATENATE(Техничка!AQ32,Техничка!AR32,Техничка!AS32)</f>
        <v>28.08.2023</v>
      </c>
      <c r="X31" s="82" t="str">
        <f>IF(SUMIFS(cb_curr!$E:$E,cb_curr!$A:$A,W31,cb_curr!$B:$B,"EUR")=0,"-",SUMIFS(cb_curr!$E:$E,cb_curr!$A:$A,W31,cb_curr!$B:$B,"EUR"))</f>
        <v>-</v>
      </c>
      <c r="Z31" s="3" t="str">
        <f>CONCATENATE(Техничка!AU32,Техничка!AV32,Техничка!AW32)</f>
        <v>28.09.2023</v>
      </c>
      <c r="AA31" s="82" t="str">
        <f>IF(SUMIFS(cb_curr!$E:$E,cb_curr!$A:$A,Z31,cb_curr!$B:$B,"EUR")=0,"-",SUMIFS(cb_curr!$E:$E,cb_curr!$A:$A,Z31,cb_curr!$B:$B,"EUR"))</f>
        <v>-</v>
      </c>
      <c r="AC31" s="3" t="str">
        <f>CONCATENATE(Техничка!AY32,Техничка!AZ32,Техничка!BA32)</f>
        <v>28.10.2023</v>
      </c>
      <c r="AD31" s="82" t="str">
        <f>IF(SUMIFS(cb_curr!$E:$E,cb_curr!$A:$A,AC31,cb_curr!$B:$B,"EUR")=0,"-",SUMIFS(cb_curr!$E:$E,cb_curr!$A:$A,AC31,cb_curr!$B:$B,"EUR"))</f>
        <v>-</v>
      </c>
      <c r="AF31" s="3" t="str">
        <f>CONCATENATE(Техничка!BC32,Техничка!BD32,Техничка!BE32)</f>
        <v>28.11.2023</v>
      </c>
      <c r="AG31" s="82" t="str">
        <f>IF(SUMIFS(cb_curr!$E:$E,cb_curr!$A:$A,AF31,cb_curr!$B:$B,"EUR")=0,"-",SUMIFS(cb_curr!$E:$E,cb_curr!$A:$A,AF31,cb_curr!$B:$B,"EUR"))</f>
        <v>-</v>
      </c>
      <c r="AI31" s="3" t="str">
        <f>CONCATENATE(Техничка!BG32,Техничка!BH32,Техничка!BI32)</f>
        <v>28.12.2023</v>
      </c>
      <c r="AJ31" s="82" t="str">
        <f>IF(SUMIFS(cb_curr!$E:$E,cb_curr!$A:$A,AI31,cb_curr!$B:$B,"EUR")=0,"-",SUMIFS(cb_curr!$E:$E,cb_curr!$A:$A,AI31,cb_curr!$B:$B,"EUR"))</f>
        <v>-</v>
      </c>
      <c r="AQ31" s="153" t="str">
        <f t="shared" si="0"/>
        <v>28.06.2023</v>
      </c>
      <c r="AR31" s="85">
        <f t="shared" si="1"/>
        <v>0</v>
      </c>
      <c r="AT31" s="3" t="str">
        <f t="shared" si="2"/>
        <v>28.10.2023</v>
      </c>
      <c r="AU31" s="85">
        <f t="shared" si="3"/>
        <v>0</v>
      </c>
      <c r="AW31" s="3" t="str">
        <f t="shared" si="4"/>
        <v>28.11.2023</v>
      </c>
      <c r="AX31" s="85">
        <f t="shared" si="5"/>
        <v>0</v>
      </c>
      <c r="AZ31" s="3" t="str">
        <f t="shared" si="6"/>
        <v>28.12.2023</v>
      </c>
      <c r="BA31" s="85">
        <f t="shared" si="7"/>
        <v>0</v>
      </c>
    </row>
    <row r="32" spans="2:53" x14ac:dyDescent="0.25">
      <c r="B32" s="3" t="str">
        <f>CONCATENATE(Техничка!B33,Техничка!C33,Техничка!D33)</f>
        <v>29.01.2023</v>
      </c>
      <c r="C32" s="82" t="str">
        <f>IF(SUMIFS(cb_curr!$E:$E,cb_curr!$A:$A,B32,cb_curr!$B:$B,"EUR")=0,"-",SUMIFS(cb_curr!$E:$E,cb_curr!$A:$A,B32,cb_curr!$B:$B,"EUR"))</f>
        <v>-</v>
      </c>
      <c r="E32" s="83" t="str">
        <f>CONCATENATE(Техничка!O33,Техничка!P33,Техничка!Q33)</f>
        <v>29.02.2023</v>
      </c>
      <c r="F32" s="6"/>
      <c r="H32" s="3" t="str">
        <f>CONCATENATE(Техничка!S33,Техничка!T33,Техничка!U33)</f>
        <v>29.03.2023</v>
      </c>
      <c r="I32" s="82" t="str">
        <f>IF(SUMIFS(cb_curr!$E:$E,cb_curr!$A:$A,H32,cb_curr!$B:$B,"EUR")=0,"-",SUMIFS(cb_curr!$E:$E,cb_curr!$A:$A,H32,cb_curr!$B:$B,"EUR"))</f>
        <v>-</v>
      </c>
      <c r="K32" s="3" t="str">
        <f>CONCATENATE(Техничка!W33,Техничка!X33,Техничка!Y33)</f>
        <v>29.04.2023</v>
      </c>
      <c r="L32" s="82" t="str">
        <f>IF(SUMIFS(cb_curr!$E:$E,cb_curr!$A:$A,K32,cb_curr!$B:$B,"EUR")=0,"-",SUMIFS(cb_curr!$E:$E,cb_curr!$A:$A,K32,cb_curr!$B:$B,"EUR"))</f>
        <v>-</v>
      </c>
      <c r="N32" s="3" t="str">
        <f>CONCATENATE(Техничка!AA33,Техничка!AB33,Техничка!AC33)</f>
        <v>29.05.2023</v>
      </c>
      <c r="O32" s="82" t="str">
        <f>IF(SUMIFS(cb_curr!$E:$E,cb_curr!$A:$A,N32,cb_curr!$B:$B,"EUR")=0,"-",SUMIFS(cb_curr!$E:$E,cb_curr!$A:$A,N32,cb_curr!$B:$B,"EUR"))</f>
        <v>-</v>
      </c>
      <c r="Q32" s="3" t="str">
        <f>CONCATENATE(Техничка!AE33,Техничка!AF33,Техничка!AG33)</f>
        <v>29.06.2023</v>
      </c>
      <c r="R32" s="82" t="str">
        <f>IF(SUMIFS(cb_curr!$E:$E,cb_curr!$A:$A,Q32,cb_curr!$B:$B,"EUR")=0,"-",SUMIFS(cb_curr!$E:$E,cb_curr!$A:$A,Q32,cb_curr!$B:$B,"EUR"))</f>
        <v>-</v>
      </c>
      <c r="T32" s="3" t="str">
        <f>CONCATENATE(Техничка!AI33,Техничка!AJ33,Техничка!AK33)</f>
        <v>29.07.2023</v>
      </c>
      <c r="U32" s="82" t="str">
        <f>IF(SUMIFS(cb_curr!$E:$E,cb_curr!$A:$A,T32,cb_curr!$B:$B,"EUR")=0,"-",SUMIFS(cb_curr!$E:$E,cb_curr!$A:$A,T32,cb_curr!$B:$B,"EUR"))</f>
        <v>-</v>
      </c>
      <c r="W32" s="3" t="str">
        <f>CONCATENATE(Техничка!AQ33,Техничка!AR33,Техничка!AS33)</f>
        <v>29.08.2023</v>
      </c>
      <c r="X32" s="82" t="str">
        <f>IF(SUMIFS(cb_curr!$E:$E,cb_curr!$A:$A,W32,cb_curr!$B:$B,"EUR")=0,"-",SUMIFS(cb_curr!$E:$E,cb_curr!$A:$A,W32,cb_curr!$B:$B,"EUR"))</f>
        <v>-</v>
      </c>
      <c r="Z32" s="3" t="str">
        <f>CONCATENATE(Техничка!AU33,Техничка!AV33,Техничка!AW33)</f>
        <v>29.09.2023</v>
      </c>
      <c r="AA32" s="82" t="str">
        <f>IF(SUMIFS(cb_curr!$E:$E,cb_curr!$A:$A,Z32,cb_curr!$B:$B,"EUR")=0,"-",SUMIFS(cb_curr!$E:$E,cb_curr!$A:$A,Z32,cb_curr!$B:$B,"EUR"))</f>
        <v>-</v>
      </c>
      <c r="AC32" s="3" t="str">
        <f>CONCATENATE(Техничка!AY33,Техничка!AZ33,Техничка!BA33)</f>
        <v>29.10.2023</v>
      </c>
      <c r="AD32" s="82" t="str">
        <f>IF(SUMIFS(cb_curr!$E:$E,cb_curr!$A:$A,AC32,cb_curr!$B:$B,"EUR")=0,"-",SUMIFS(cb_curr!$E:$E,cb_curr!$A:$A,AC32,cb_curr!$B:$B,"EUR"))</f>
        <v>-</v>
      </c>
      <c r="AF32" s="3" t="str">
        <f>CONCATENATE(Техничка!BC33,Техничка!BD33,Техничка!BE33)</f>
        <v>29.11.2023</v>
      </c>
      <c r="AG32" s="82" t="str">
        <f>IF(SUMIFS(cb_curr!$E:$E,cb_curr!$A:$A,AF32,cb_curr!$B:$B,"EUR")=0,"-",SUMIFS(cb_curr!$E:$E,cb_curr!$A:$A,AF32,cb_curr!$B:$B,"EUR"))</f>
        <v>-</v>
      </c>
      <c r="AI32" s="3" t="str">
        <f>CONCATENATE(Техничка!BG33,Техничка!BH33,Техничка!BI33)</f>
        <v>29.12.2023</v>
      </c>
      <c r="AJ32" s="82" t="str">
        <f>IF(SUMIFS(cb_curr!$E:$E,cb_curr!$A:$A,AI32,cb_curr!$B:$B,"EUR")=0,"-",SUMIFS(cb_curr!$E:$E,cb_curr!$A:$A,AI32,cb_curr!$B:$B,"EUR"))</f>
        <v>-</v>
      </c>
      <c r="AQ32" s="153" t="str">
        <f t="shared" si="0"/>
        <v>29.06.2023</v>
      </c>
      <c r="AR32" s="85">
        <f t="shared" si="1"/>
        <v>0</v>
      </c>
      <c r="AT32" s="3" t="str">
        <f t="shared" si="2"/>
        <v>29.10.2023</v>
      </c>
      <c r="AU32" s="85">
        <f t="shared" si="3"/>
        <v>0</v>
      </c>
      <c r="AW32" s="3" t="str">
        <f t="shared" si="4"/>
        <v>29.11.2023</v>
      </c>
      <c r="AX32" s="85">
        <f t="shared" si="5"/>
        <v>0</v>
      </c>
      <c r="AZ32" s="3" t="str">
        <f t="shared" si="6"/>
        <v>29.12.2023</v>
      </c>
      <c r="BA32" s="85">
        <f t="shared" si="7"/>
        <v>0</v>
      </c>
    </row>
    <row r="33" spans="1:53" x14ac:dyDescent="0.25">
      <c r="B33" s="3" t="str">
        <f>CONCATENATE(Техничка!B34,Техничка!C34,Техничка!D34)</f>
        <v>30.01.2023</v>
      </c>
      <c r="C33" s="82" t="str">
        <f>IF(SUMIFS(cb_curr!$E:$E,cb_curr!$A:$A,B33,cb_curr!$B:$B,"EUR")=0,"-",SUMIFS(cb_curr!$E:$E,cb_curr!$A:$A,B33,cb_curr!$B:$B,"EUR"))</f>
        <v>-</v>
      </c>
      <c r="E33" s="4" t="str">
        <f>CONCATENATE(Техничка!O34,Техничка!P34,Техничка!Q34)</f>
        <v>30.02.2023</v>
      </c>
      <c r="F33" s="6"/>
      <c r="G33" s="178"/>
      <c r="H33" s="3" t="str">
        <f>CONCATENATE(Техничка!S34,Техничка!T34,Техничка!U34)</f>
        <v>30.03.2023</v>
      </c>
      <c r="I33" s="82" t="str">
        <f>IF(SUMIFS(cb_curr!$E:$E,cb_curr!$A:$A,H33,cb_curr!$B:$B,"EUR")=0,"-",SUMIFS(cb_curr!$E:$E,cb_curr!$A:$A,H33,cb_curr!$B:$B,"EUR"))</f>
        <v>-</v>
      </c>
      <c r="K33" s="3" t="str">
        <f>CONCATENATE(Техничка!W34,Техничка!X34,Техничка!Y34)</f>
        <v>30.04.2023</v>
      </c>
      <c r="L33" s="82" t="str">
        <f>IF(SUMIFS(cb_curr!$E:$E,cb_curr!$A:$A,K33,cb_curr!$B:$B,"EUR")=0,"-",SUMIFS(cb_curr!$E:$E,cb_curr!$A:$A,K33,cb_curr!$B:$B,"EUR"))</f>
        <v>-</v>
      </c>
      <c r="N33" s="3" t="str">
        <f>CONCATENATE(Техничка!AA34,Техничка!AB34,Техничка!AC34)</f>
        <v>30.05.2023</v>
      </c>
      <c r="O33" s="82" t="str">
        <f>IF(SUMIFS(cb_curr!$E:$E,cb_curr!$A:$A,N33,cb_curr!$B:$B,"EUR")=0,"-",SUMIFS(cb_curr!$E:$E,cb_curr!$A:$A,N33,cb_curr!$B:$B,"EUR"))</f>
        <v>-</v>
      </c>
      <c r="Q33" s="3" t="str">
        <f>CONCATENATE(Техничка!AE34,Техничка!AF34,Техничка!AG34)</f>
        <v>30.06.2023</v>
      </c>
      <c r="R33" s="82" t="str">
        <f>IF(SUMIFS(cb_curr!$E:$E,cb_curr!$A:$A,Q33,cb_curr!$B:$B,"EUR")=0,"-",SUMIFS(cb_curr!$E:$E,cb_curr!$A:$A,Q33,cb_curr!$B:$B,"EUR"))</f>
        <v>-</v>
      </c>
      <c r="T33" s="3" t="str">
        <f>CONCATENATE(Техничка!AI34,Техничка!AJ34,Техничка!AK34)</f>
        <v>30.07.2023</v>
      </c>
      <c r="U33" s="82" t="str">
        <f>IF(SUMIFS(cb_curr!$E:$E,cb_curr!$A:$A,T33,cb_curr!$B:$B,"EUR")=0,"-",SUMIFS(cb_curr!$E:$E,cb_curr!$A:$A,T33,cb_curr!$B:$B,"EUR"))</f>
        <v>-</v>
      </c>
      <c r="W33" s="3" t="str">
        <f>CONCATENATE(Техничка!AQ34,Техничка!AR34,Техничка!AS34)</f>
        <v>30.08.2023</v>
      </c>
      <c r="X33" s="82" t="str">
        <f>IF(SUMIFS(cb_curr!$E:$E,cb_curr!$A:$A,W33,cb_curr!$B:$B,"EUR")=0,"-",SUMIFS(cb_curr!$E:$E,cb_curr!$A:$A,W33,cb_curr!$B:$B,"EUR"))</f>
        <v>-</v>
      </c>
      <c r="Z33" s="3" t="str">
        <f>CONCATENATE(Техничка!AU34,Техничка!AV34,Техничка!AW34)</f>
        <v>30.09.2023</v>
      </c>
      <c r="AA33" s="82" t="str">
        <f>IF(SUMIFS(cb_curr!$E:$E,cb_curr!$A:$A,Z33,cb_curr!$B:$B,"EUR")=0,"-",SUMIFS(cb_curr!$E:$E,cb_curr!$A:$A,Z33,cb_curr!$B:$B,"EUR"))</f>
        <v>-</v>
      </c>
      <c r="AC33" s="3" t="str">
        <f>CONCATENATE(Техничка!AY34,Техничка!AZ34,Техничка!BA34)</f>
        <v>30.10.2023</v>
      </c>
      <c r="AD33" s="82" t="str">
        <f>IF(SUMIFS(cb_curr!$E:$E,cb_curr!$A:$A,AC33,cb_curr!$B:$B,"EUR")=0,"-",SUMIFS(cb_curr!$E:$E,cb_curr!$A:$A,AC33,cb_curr!$B:$B,"EUR"))</f>
        <v>-</v>
      </c>
      <c r="AF33" s="3" t="str">
        <f>CONCATENATE(Техничка!BC34,Техничка!BD34,Техничка!BE34)</f>
        <v>30.11.2023</v>
      </c>
      <c r="AG33" s="82" t="str">
        <f>IF(SUMIFS(cb_curr!$E:$E,cb_curr!$A:$A,AF33,cb_curr!$B:$B,"EUR")=0,"-",SUMIFS(cb_curr!$E:$E,cb_curr!$A:$A,AF33,cb_curr!$B:$B,"EUR"))</f>
        <v>-</v>
      </c>
      <c r="AI33" s="3" t="str">
        <f>CONCATENATE(Техничка!BG34,Техничка!BH34,Техничка!BI34)</f>
        <v>30.12.2023</v>
      </c>
      <c r="AJ33" s="82" t="str">
        <f>IF(SUMIFS(cb_curr!$E:$E,cb_curr!$A:$A,AI33,cb_curr!$B:$B,"EUR")=0,"-",SUMIFS(cb_curr!$E:$E,cb_curr!$A:$A,AI33,cb_curr!$B:$B,"EUR"))</f>
        <v>-</v>
      </c>
      <c r="AQ33" s="153" t="str">
        <f t="shared" si="0"/>
        <v>30.06.2023</v>
      </c>
      <c r="AR33" s="85">
        <f t="shared" si="1"/>
        <v>0</v>
      </c>
      <c r="AT33" s="3" t="str">
        <f t="shared" si="2"/>
        <v>30.10.2023</v>
      </c>
      <c r="AU33" s="85">
        <f t="shared" si="3"/>
        <v>0</v>
      </c>
      <c r="AW33" s="3" t="str">
        <f t="shared" si="4"/>
        <v>30.11.2023</v>
      </c>
      <c r="AX33" s="85">
        <f t="shared" si="5"/>
        <v>0</v>
      </c>
      <c r="AZ33" s="3" t="str">
        <f t="shared" si="6"/>
        <v>30.12.2023</v>
      </c>
      <c r="BA33" s="85">
        <f t="shared" si="7"/>
        <v>0</v>
      </c>
    </row>
    <row r="34" spans="1:53" x14ac:dyDescent="0.25">
      <c r="B34" s="3" t="str">
        <f>CONCATENATE(Техничка!B35,Техничка!C35,Техничка!D35)</f>
        <v>31.01.2023</v>
      </c>
      <c r="C34" s="82" t="str">
        <f>IF(SUMIFS(cb_curr!$E:$E,cb_curr!$A:$A,B34,cb_curr!$B:$B,"EUR")=0,"-",SUMIFS(cb_curr!$E:$E,cb_curr!$A:$A,B34,cb_curr!$B:$B,"EUR"))</f>
        <v>-</v>
      </c>
      <c r="E34" s="4" t="str">
        <f>CONCATENATE(Техничка!O35,Техничка!P35,Техничка!Q35)</f>
        <v>31.02.2023</v>
      </c>
      <c r="F34" s="6"/>
      <c r="G34" s="178"/>
      <c r="H34" s="3" t="str">
        <f>CONCATENATE(Техничка!S35,Техничка!T35,Техничка!U35)</f>
        <v>31.03.2023</v>
      </c>
      <c r="I34" s="82" t="str">
        <f>IF(SUMIFS(cb_curr!$E:$E,cb_curr!$A:$A,H34,cb_curr!$B:$B,"EUR")=0,"-",SUMIFS(cb_curr!$E:$E,cb_curr!$A:$A,H34,cb_curr!$B:$B,"EUR"))</f>
        <v>-</v>
      </c>
      <c r="K34" s="4" t="str">
        <f>CONCATENATE(Техничка!W35,Техничка!X35,Техничка!Y35)</f>
        <v>31.04.2023</v>
      </c>
      <c r="L34" s="6"/>
      <c r="M34" s="178"/>
      <c r="N34" s="3" t="str">
        <f>CONCATENATE(Техничка!AA35,Техничка!AB35,Техничка!AC35)</f>
        <v>31.05.2023</v>
      </c>
      <c r="O34" s="82" t="str">
        <f>IF(SUMIFS(cb_curr!$E:$E,cb_curr!$A:$A,N34,cb_curr!$B:$B,"EUR")=0,"-",SUMIFS(cb_curr!$E:$E,cb_curr!$A:$A,N34,cb_curr!$B:$B,"EUR"))</f>
        <v>-</v>
      </c>
      <c r="Q34" s="4" t="str">
        <f>CONCATENATE(Техничка!AE35,Техничка!AF35,Техничка!AG35)</f>
        <v>31.06.2023</v>
      </c>
      <c r="R34" s="6"/>
      <c r="S34" s="178"/>
      <c r="T34" s="3" t="str">
        <f>CONCATENATE(Техничка!AI35,Техничка!AJ35,Техничка!AK35)</f>
        <v>31.07.2023</v>
      </c>
      <c r="U34" s="82" t="str">
        <f>IF(SUMIFS(cb_curr!$E:$E,cb_curr!$A:$A,T34,cb_curr!$B:$B,"EUR")=0,"-",SUMIFS(cb_curr!$E:$E,cb_curr!$A:$A,T34,cb_curr!$B:$B,"EUR"))</f>
        <v>-</v>
      </c>
      <c r="W34" s="3" t="str">
        <f>CONCATENATE(Техничка!AQ35,Техничка!AR35,Техничка!AS35)</f>
        <v>31.08.2023</v>
      </c>
      <c r="X34" s="82" t="str">
        <f>IF(SUMIFS(cb_curr!$E:$E,cb_curr!$A:$A,W34,cb_curr!$B:$B,"EUR")=0,"-",SUMIFS(cb_curr!$E:$E,cb_curr!$A:$A,W34,cb_curr!$B:$B,"EUR"))</f>
        <v>-</v>
      </c>
      <c r="Z34" s="4" t="str">
        <f>CONCATENATE(Техничка!AU35,Техничка!AV35,Техничка!AW35)</f>
        <v>31.09.2023</v>
      </c>
      <c r="AA34" s="4"/>
      <c r="AB34" s="178"/>
      <c r="AC34" s="3" t="str">
        <f>CONCATENATE(Техничка!AY35,Техничка!AZ35,Техничка!BA35)</f>
        <v>31.10.2023</v>
      </c>
      <c r="AD34" s="82" t="str">
        <f>IF(SUMIFS(cb_curr!$E:$E,cb_curr!$A:$A,AC34,cb_curr!$B:$B,"EUR")=0,"-",SUMIFS(cb_curr!$E:$E,cb_curr!$A:$A,AC34,cb_curr!$B:$B,"EUR"))</f>
        <v>-</v>
      </c>
      <c r="AF34" s="4" t="str">
        <f>CONCATENATE(Техничка!BC35,Техничка!BD35,Техничка!BE35)</f>
        <v>31.11.2023</v>
      </c>
      <c r="AG34" s="6"/>
      <c r="AH34" s="178"/>
      <c r="AI34" s="3" t="str">
        <f>CONCATENATE(Техничка!BG35,Техничка!BH35,Техничка!BI35)</f>
        <v>31.12.2023</v>
      </c>
      <c r="AJ34" s="82" t="str">
        <f>IF(SUMIFS(cb_curr!$E:$E,cb_curr!$A:$A,AI34,cb_curr!$B:$B,"EUR")=0,"-",SUMIFS(cb_curr!$E:$E,cb_curr!$A:$A,AI34,cb_curr!$B:$B,"EUR"))</f>
        <v>-</v>
      </c>
      <c r="AQ34" s="153" t="str">
        <f t="shared" si="0"/>
        <v>31.06.2023</v>
      </c>
      <c r="AR34" s="85">
        <f t="shared" si="1"/>
        <v>0</v>
      </c>
      <c r="AT34" s="3" t="str">
        <f t="shared" si="2"/>
        <v>31.10.2023</v>
      </c>
      <c r="AU34" s="85">
        <f t="shared" si="3"/>
        <v>0</v>
      </c>
      <c r="AW34" s="3" t="str">
        <f t="shared" si="4"/>
        <v>31.11.2023</v>
      </c>
      <c r="AX34" s="82"/>
      <c r="AY34" t="s">
        <v>163</v>
      </c>
      <c r="AZ34" s="3" t="str">
        <f t="shared" si="6"/>
        <v>31.12.2023</v>
      </c>
      <c r="BA34" s="85">
        <f t="shared" si="7"/>
        <v>0</v>
      </c>
    </row>
    <row r="35" spans="1:53" x14ac:dyDescent="0.25">
      <c r="B35" s="9" t="s">
        <v>2</v>
      </c>
      <c r="C35" s="10" t="e">
        <f>AVERAGE(C4:C34)</f>
        <v>#DIV/0!</v>
      </c>
      <c r="D35" s="178"/>
      <c r="E35" s="9" t="s">
        <v>2</v>
      </c>
      <c r="F35" s="10" t="e">
        <f>AVERAGE(F4:F34)</f>
        <v>#DIV/0!</v>
      </c>
      <c r="G35" s="178"/>
      <c r="H35" s="9" t="s">
        <v>2</v>
      </c>
      <c r="I35" s="10" t="e">
        <f>AVERAGE(I4:I34)</f>
        <v>#DIV/0!</v>
      </c>
      <c r="J35" s="178">
        <f t="shared" ref="J35:J43" si="8">M4</f>
        <v>0</v>
      </c>
      <c r="K35" s="9" t="s">
        <v>2</v>
      </c>
      <c r="L35" s="10" t="e">
        <f>AVERAGE(L4:L34)</f>
        <v>#DIV/0!</v>
      </c>
      <c r="M35" s="178"/>
      <c r="N35" s="9" t="s">
        <v>2</v>
      </c>
      <c r="O35" s="10" t="e">
        <f>AVERAGE(O4:O34)</f>
        <v>#DIV/0!</v>
      </c>
      <c r="P35" s="178"/>
      <c r="Q35" s="9" t="s">
        <v>2</v>
      </c>
      <c r="R35" s="10" t="e">
        <f>AVERAGE(R4:R34)</f>
        <v>#DIV/0!</v>
      </c>
      <c r="S35" s="178">
        <f t="shared" ref="S34:S42" si="9">V5</f>
        <v>0</v>
      </c>
      <c r="T35" s="9" t="s">
        <v>2</v>
      </c>
      <c r="U35" s="10" t="e">
        <f>AVERAGE(U4:U34)</f>
        <v>#DIV/0!</v>
      </c>
      <c r="W35" s="9" t="s">
        <v>2</v>
      </c>
      <c r="X35" s="10" t="e">
        <f>AVERAGE(X4:X34)</f>
        <v>#DIV/0!</v>
      </c>
      <c r="Y35" s="178">
        <f>AB4</f>
        <v>0</v>
      </c>
      <c r="Z35" s="9" t="s">
        <v>2</v>
      </c>
      <c r="AA35" s="10" t="e">
        <f>AVERAGE(AA4:AA34)</f>
        <v>#DIV/0!</v>
      </c>
      <c r="AB35" s="178">
        <f t="shared" ref="AB35:AB42" si="10">AE5</f>
        <v>0</v>
      </c>
      <c r="AC35" s="9" t="s">
        <v>2</v>
      </c>
      <c r="AD35" s="10" t="e">
        <f>AVERAGE(AD4:AD34)</f>
        <v>#DIV/0!</v>
      </c>
      <c r="AE35" s="178">
        <f>AH4</f>
        <v>0</v>
      </c>
      <c r="AF35" s="9" t="s">
        <v>2</v>
      </c>
      <c r="AG35" s="10" t="e">
        <f>AVERAGE(AG4:AG34)</f>
        <v>#DIV/0!</v>
      </c>
      <c r="AH35" s="178">
        <f t="shared" ref="AH35:AH42" si="11">AK5</f>
        <v>0</v>
      </c>
      <c r="AI35" s="9" t="s">
        <v>2</v>
      </c>
      <c r="AJ35" s="10" t="e">
        <f>AVERAGE(AJ4:AJ34)</f>
        <v>#DIV/0!</v>
      </c>
      <c r="AK35" s="178"/>
      <c r="AL35" s="178"/>
      <c r="AM35" s="178"/>
      <c r="AN35" s="178"/>
      <c r="AO35" s="178"/>
      <c r="AQ35" s="9" t="s">
        <v>2</v>
      </c>
      <c r="AR35" s="10"/>
      <c r="AT35" s="9" t="s">
        <v>2</v>
      </c>
      <c r="AU35" s="10">
        <f>AVERAGE(AU4:AU34)</f>
        <v>0</v>
      </c>
      <c r="AW35" s="9" t="s">
        <v>2</v>
      </c>
      <c r="AX35" s="10">
        <f>AVERAGE(AX4:AX34)</f>
        <v>0</v>
      </c>
      <c r="AZ35" s="9" t="s">
        <v>2</v>
      </c>
      <c r="BA35" s="10">
        <f>AVERAGE(BA4:BA34)</f>
        <v>0</v>
      </c>
    </row>
    <row r="36" spans="1:53" ht="15" hidden="1" customHeight="1" outlineLevel="1" x14ac:dyDescent="0.25">
      <c r="B36" s="9" t="s">
        <v>188</v>
      </c>
      <c r="C36" s="10">
        <f>IFERROR((MEDIAN(C4:C34)),0)</f>
        <v>0</v>
      </c>
      <c r="D36" s="178"/>
      <c r="E36" s="9" t="s">
        <v>188</v>
      </c>
      <c r="F36" s="10">
        <f>IFERROR((MEDIAN(F4:F34)),0)</f>
        <v>0</v>
      </c>
      <c r="G36" s="178"/>
      <c r="H36" s="9" t="s">
        <v>188</v>
      </c>
      <c r="I36" s="10">
        <f>IFERROR((MEDIAN(I4:I34)),0)</f>
        <v>0</v>
      </c>
      <c r="J36" s="178">
        <f t="shared" si="8"/>
        <v>0</v>
      </c>
      <c r="K36" s="9" t="s">
        <v>188</v>
      </c>
      <c r="L36" s="10">
        <f>IFERROR((MEDIAN(L4:L34)),0)</f>
        <v>0</v>
      </c>
      <c r="M36" s="178"/>
      <c r="N36" s="9" t="s">
        <v>188</v>
      </c>
      <c r="O36" s="10">
        <f>IFERROR((MEDIAN(O4:O34)),0)</f>
        <v>0</v>
      </c>
      <c r="P36" s="178">
        <f t="shared" ref="P35:P43" si="12">S5</f>
        <v>0</v>
      </c>
      <c r="Q36" s="9" t="s">
        <v>188</v>
      </c>
      <c r="R36" s="10">
        <f>IFERROR((MEDIAN(R4:R34)),0)</f>
        <v>0</v>
      </c>
      <c r="S36" s="178">
        <f t="shared" si="9"/>
        <v>0</v>
      </c>
      <c r="T36" s="9" t="s">
        <v>188</v>
      </c>
      <c r="U36" s="10">
        <f>IFERROR((MEDIAN(U4:U34)),0)</f>
        <v>0</v>
      </c>
      <c r="V36" s="165">
        <f t="shared" ref="V35:V43" si="13">Y5</f>
        <v>0</v>
      </c>
      <c r="W36" s="9" t="s">
        <v>188</v>
      </c>
      <c r="X36" s="10">
        <f>IFERROR((MEDIAN(X4:X34)),0)</f>
        <v>0</v>
      </c>
      <c r="Y36" s="178">
        <f t="shared" ref="Y36:Y42" si="14">AB5</f>
        <v>0</v>
      </c>
      <c r="Z36" s="9" t="s">
        <v>188</v>
      </c>
      <c r="AA36" s="10">
        <f>IFERROR((MEDIAN(AA4:AA34)),0)</f>
        <v>0</v>
      </c>
      <c r="AB36" s="178">
        <f t="shared" si="10"/>
        <v>0</v>
      </c>
      <c r="AC36" s="9" t="s">
        <v>188</v>
      </c>
      <c r="AD36" s="10">
        <f>IFERROR((MEDIAN(AD4:AD34)),0)</f>
        <v>0</v>
      </c>
      <c r="AE36" s="178">
        <f t="shared" ref="AE36:AE43" si="15">AH5</f>
        <v>0</v>
      </c>
      <c r="AF36" s="9" t="s">
        <v>188</v>
      </c>
      <c r="AG36" s="10">
        <f>IFERROR((MEDIAN(AG4:AG34)),0)</f>
        <v>0</v>
      </c>
      <c r="AH36" s="178">
        <f t="shared" si="11"/>
        <v>0</v>
      </c>
      <c r="AI36" s="9" t="s">
        <v>188</v>
      </c>
      <c r="AJ36" s="10">
        <f>IFERROR((MEDIAN(AJ4:AJ34)),0)</f>
        <v>0</v>
      </c>
      <c r="AK36" s="178"/>
      <c r="AL36" s="178"/>
      <c r="AM36" s="178"/>
      <c r="AN36" s="178"/>
      <c r="AO36" s="178"/>
      <c r="AQ36" s="9" t="s">
        <v>188</v>
      </c>
      <c r="AR36" s="10"/>
      <c r="AT36" s="9" t="s">
        <v>188</v>
      </c>
      <c r="AU36" s="10"/>
      <c r="AV36" t="s">
        <v>163</v>
      </c>
      <c r="AW36" s="9" t="s">
        <v>188</v>
      </c>
      <c r="AX36" s="10"/>
      <c r="AY36" t="s">
        <v>163</v>
      </c>
      <c r="AZ36" s="9" t="s">
        <v>188</v>
      </c>
      <c r="BA36" s="10"/>
    </row>
    <row r="37" spans="1:53" ht="15" hidden="1" customHeight="1" outlineLevel="1" x14ac:dyDescent="0.25">
      <c r="B37" s="9" t="s">
        <v>189</v>
      </c>
      <c r="C37" s="10">
        <f>IFERROR(MEDIAN(C4:C34),0)</f>
        <v>0</v>
      </c>
      <c r="D37" s="178"/>
      <c r="E37" s="9" t="s">
        <v>189</v>
      </c>
      <c r="F37" s="10">
        <f>IFERROR(MEDIAN(C4:C34,F4:F34),0)</f>
        <v>0</v>
      </c>
      <c r="G37" s="178"/>
      <c r="H37" s="9" t="s">
        <v>189</v>
      </c>
      <c r="I37" s="10">
        <f>IFERROR(MEDIAN(F4:F34,I4:I34,C4:C34),0)</f>
        <v>0</v>
      </c>
      <c r="J37" s="178">
        <f t="shared" si="8"/>
        <v>0</v>
      </c>
      <c r="K37" s="9" t="s">
        <v>189</v>
      </c>
      <c r="L37" s="10">
        <f>IFERROR(MEDIAN(I4:I34,L4:L34,F4:F34,C4:C34),0)</f>
        <v>0</v>
      </c>
      <c r="M37" s="178"/>
      <c r="N37" s="9" t="s">
        <v>189</v>
      </c>
      <c r="O37" s="10">
        <f>IFERROR(MEDIAN(L4:L34,O4:O34,I4:I34,F4:F34,C4:C34),0)</f>
        <v>0</v>
      </c>
      <c r="P37" s="178">
        <f t="shared" si="12"/>
        <v>0</v>
      </c>
      <c r="Q37" s="9" t="s">
        <v>189</v>
      </c>
      <c r="R37" s="10">
        <f>IFERROR(MEDIAN(O4:O34,R4:R34,L4:L34,I4:I34,F4:F34,C4:C34),0)</f>
        <v>0</v>
      </c>
      <c r="S37" s="178">
        <f t="shared" si="9"/>
        <v>0</v>
      </c>
      <c r="T37" s="9" t="s">
        <v>189</v>
      </c>
      <c r="U37" s="10">
        <f>IFERROR(MEDIAN(R4:R34,U4:U34,O4:O34,L4:L34,I4:I34,F4:F34,C4:C34),0)</f>
        <v>0</v>
      </c>
      <c r="V37" s="165">
        <f t="shared" si="13"/>
        <v>0</v>
      </c>
      <c r="W37" s="9" t="s">
        <v>189</v>
      </c>
      <c r="X37" s="10">
        <f>IFERROR(MEDIAN(U4:U34,X4:X34,R4:R34,O4:O34,L4:L34,I4:I34,F4:F34,C4:C34),0)</f>
        <v>0</v>
      </c>
      <c r="Y37" s="178">
        <f t="shared" si="14"/>
        <v>0</v>
      </c>
      <c r="Z37" s="9" t="s">
        <v>189</v>
      </c>
      <c r="AA37" s="10">
        <f>IFERROR(MEDIAN(X4:X34,AA4:AA34,U4:U34,R4:R34,O4:O34,L4:L34,I4:I34,F4:F34,C4:C34),0)</f>
        <v>0</v>
      </c>
      <c r="AB37" s="178">
        <f t="shared" si="10"/>
        <v>0</v>
      </c>
      <c r="AC37" s="9" t="s">
        <v>189</v>
      </c>
      <c r="AD37" s="10">
        <f>IFERROR(MEDIAN(AA4:AA34,AD4:AD34,X4:X34,U4:U34,R4:R34,O4:O34,L4:L34,I4:I34,F4:F34,C4:C34),0)</f>
        <v>0</v>
      </c>
      <c r="AE37" s="178">
        <f t="shared" si="15"/>
        <v>0</v>
      </c>
      <c r="AF37" s="9" t="s">
        <v>189</v>
      </c>
      <c r="AG37" s="10">
        <f>IFERROR(MEDIAN(AD4:AD34,AG4:AG34,AA4:AA34,X4:X34,U4:U34,R4:R34,O4:O34,L4:L34,I4:I34,F4:F34,C4:C34),0)</f>
        <v>0</v>
      </c>
      <c r="AH37" s="178">
        <f t="shared" si="11"/>
        <v>0</v>
      </c>
      <c r="AI37" s="9" t="s">
        <v>189</v>
      </c>
      <c r="AJ37" s="10">
        <f>IFERROR(MEDIAN(AG4:AG34,AJ4:AJ34,AD4:AD34,AA4:AA34,X4:X34,U4:U34,R4:R34,O4:O34,L4:L34,I4:I34,F4:F34,C4:C34),0)</f>
        <v>0</v>
      </c>
      <c r="AK37" s="178"/>
      <c r="AL37" s="178"/>
      <c r="AM37" s="178"/>
      <c r="AN37" s="178"/>
      <c r="AO37" s="178"/>
      <c r="AQ37" s="9" t="s">
        <v>189</v>
      </c>
      <c r="AR37" s="10"/>
      <c r="AT37" s="9" t="s">
        <v>189</v>
      </c>
      <c r="AU37" s="10"/>
      <c r="AV37" t="s">
        <v>163</v>
      </c>
      <c r="AW37" s="9" t="s">
        <v>189</v>
      </c>
      <c r="AX37" s="10"/>
      <c r="AY37" t="s">
        <v>163</v>
      </c>
      <c r="AZ37" s="9" t="s">
        <v>189</v>
      </c>
      <c r="BA37" s="10"/>
    </row>
    <row r="38" spans="1:53" collapsed="1" x14ac:dyDescent="0.25">
      <c r="B38" s="13" t="s">
        <v>3</v>
      </c>
      <c r="C38" s="12" t="e">
        <f>C35</f>
        <v>#DIV/0!</v>
      </c>
      <c r="D38" s="178"/>
      <c r="E38" s="11" t="s">
        <v>3</v>
      </c>
      <c r="F38" s="12" t="e">
        <f>AVERAGE(C4:C34,F4:F34)</f>
        <v>#DIV/0!</v>
      </c>
      <c r="G38" s="178"/>
      <c r="H38" s="11" t="s">
        <v>3</v>
      </c>
      <c r="I38" s="12" t="e">
        <f>AVERAGE((C4:C34,F4:F34,I4:I34))</f>
        <v>#DIV/0!</v>
      </c>
      <c r="J38" s="178">
        <f t="shared" si="8"/>
        <v>0</v>
      </c>
      <c r="K38" s="11" t="s">
        <v>3</v>
      </c>
      <c r="L38" s="12" t="e">
        <f>AVERAGE(C4:C34,F4:F34,I4:I34,L4:L34)</f>
        <v>#DIV/0!</v>
      </c>
      <c r="M38" s="178"/>
      <c r="N38" s="11" t="s">
        <v>3</v>
      </c>
      <c r="O38" s="12" t="e">
        <f>AVERAGE($C$4:$C$34,$F$4:$F$34,$I$4:$I$34,$L$4:$L$34,$O$4:$O$34)</f>
        <v>#DIV/0!</v>
      </c>
      <c r="P38" s="178">
        <f t="shared" si="12"/>
        <v>0</v>
      </c>
      <c r="Q38" s="11" t="s">
        <v>3</v>
      </c>
      <c r="R38" s="12" t="e">
        <f>AVERAGE($C$4:$C$34,$F$4:$F$34,$I$4:$I$34,$L$4:$L$34,$O$4:$O$34,$R$4:$R$34)</f>
        <v>#DIV/0!</v>
      </c>
      <c r="S38" s="178">
        <f t="shared" si="9"/>
        <v>0</v>
      </c>
      <c r="T38" s="11" t="s">
        <v>3</v>
      </c>
      <c r="U38" s="12" t="e">
        <f>AVERAGE($C$4:$C$34,$F$4:$F$34,$I$4:$I$34,$L$4:$L$34,$O$4:$O$34,$R$4:$R$34,$U$4:$U$34)</f>
        <v>#DIV/0!</v>
      </c>
      <c r="V38" s="165">
        <f t="shared" si="13"/>
        <v>0</v>
      </c>
      <c r="W38" s="11" t="s">
        <v>3</v>
      </c>
      <c r="X38" s="12" t="e">
        <f>AVERAGE($C$4:$C$34,$F$4:$F$34,$I$4:$I$34,$L$4:$L$34,$O$4:$O$34,$R$4:$R$34,$U$4:$U$34,$X$4:$X$34)</f>
        <v>#DIV/0!</v>
      </c>
      <c r="Y38" s="178">
        <f t="shared" si="14"/>
        <v>0</v>
      </c>
      <c r="Z38" s="11" t="s">
        <v>3</v>
      </c>
      <c r="AA38" s="12" t="e">
        <f>AVERAGE($C$4:$C$34,$F$4:$F$34,$I$4:$I$34,$L$4:$L$34,$O$4:$O$34,$R$4:$R$34,$U$4:$U$34,$X$4:$X$34,$AA$4:$AA$34)</f>
        <v>#DIV/0!</v>
      </c>
      <c r="AB38" s="178">
        <f t="shared" si="10"/>
        <v>0</v>
      </c>
      <c r="AC38" s="11" t="s">
        <v>3</v>
      </c>
      <c r="AD38" s="12" t="e">
        <f>AVERAGE($C$4:$C$34,$F$4:$F$34,$I$4:$I$34,$L$4:$L$34,$O$4:$O$34,$R$4:$R$34,$U$4:$U$34,$X$4:$X$34,$AA$4:$AA$34,$AD$4:$AD$34)</f>
        <v>#DIV/0!</v>
      </c>
      <c r="AE38" s="178">
        <f t="shared" si="15"/>
        <v>0</v>
      </c>
      <c r="AF38" s="11" t="s">
        <v>3</v>
      </c>
      <c r="AG38" s="12" t="e">
        <f>AVERAGE($C$4:$C$34,$F$4:$F$34,$I$4:$I$34,$L$4:$L$34,$O$4:$O$34,$R$4:$R$34,$U$4:$U$34,$X$4:$X$34,$AA$4:$AA$34,$AD$4:$AD$34,$AG$4:$AG$34)</f>
        <v>#DIV/0!</v>
      </c>
      <c r="AH38" s="178">
        <f t="shared" si="11"/>
        <v>0</v>
      </c>
      <c r="AI38" s="11" t="s">
        <v>3</v>
      </c>
      <c r="AJ38" s="12" t="e">
        <f>AVERAGE($C$4:$C$34,$F$4:$F$34,$I$4:$I$34,$L$4:$L$34,$O$4:$O$34,$R$4:$R$34,$U$4:$U$34,$X$4:$X$34,$AA$4:$AA$34,$AD$4:$AD$34,$AG$4:$AG$34,$AJ$4:$AJ$34)</f>
        <v>#DIV/0!</v>
      </c>
      <c r="AK38" s="178"/>
      <c r="AL38" s="178"/>
      <c r="AM38" s="178"/>
      <c r="AN38" s="178"/>
      <c r="AO38" s="178"/>
      <c r="AQ38" s="11" t="s">
        <v>3</v>
      </c>
      <c r="AR38" s="12"/>
      <c r="AT38" s="11" t="s">
        <v>3</v>
      </c>
      <c r="AU38" s="12">
        <f>AVERAGE($C$4:$C$34,$F$4:$F$34,$I$4:$I$34,$L$4:$L$34,$O$4:$O$34,$R$4:$R$34,$U$4:$U$34,$X$4:$X$34,$AA$4:$AA$34,$AU$4:$AU$34)</f>
        <v>0</v>
      </c>
      <c r="AW38" s="11" t="s">
        <v>3</v>
      </c>
      <c r="AX38" s="12">
        <f>AVERAGE($C$4:$C$34,$F$4:$F$34,$I$4:$I$34,$L$4:$L$34,$O$4:$O$34,$R$4:$R$34,$U$4:$U$34,$X$4:$X$34,$AA$4:$AA$34,$AX$4:$AX$34,$AU$4:$AU$34)</f>
        <v>0</v>
      </c>
      <c r="AZ38" s="11" t="s">
        <v>3</v>
      </c>
      <c r="BA38" s="12">
        <f>AVERAGE($C$4:$C$34,$F$4:$F$34,$I$4:$I$34,$L$4:$L$34,$O$4:$O$34,$R$4:$R$34,$U$4:$U$34,$X$4:$X$34,$AA$4:$AA$34,$AU$4:$AU$34,$AX$4:$AX$34,$BA$4:$BA$34)</f>
        <v>0</v>
      </c>
    </row>
    <row r="39" spans="1:53" x14ac:dyDescent="0.25">
      <c r="D39" s="178">
        <f t="shared" ref="D35:D43" si="16">G8</f>
        <v>0</v>
      </c>
      <c r="G39" s="178">
        <f t="shared" ref="G33:G40" si="17">J10</f>
        <v>0</v>
      </c>
      <c r="J39" s="178">
        <f t="shared" si="8"/>
        <v>0</v>
      </c>
      <c r="M39" s="178">
        <f t="shared" ref="M34:M42" si="18">P9</f>
        <v>0</v>
      </c>
      <c r="P39" s="178">
        <f t="shared" si="12"/>
        <v>0</v>
      </c>
      <c r="S39" s="178">
        <f t="shared" si="9"/>
        <v>0</v>
      </c>
      <c r="V39" s="165">
        <f t="shared" si="13"/>
        <v>0</v>
      </c>
      <c r="Y39" s="178">
        <f t="shared" si="14"/>
        <v>0</v>
      </c>
      <c r="AB39" s="178">
        <f t="shared" si="10"/>
        <v>0</v>
      </c>
      <c r="AE39" s="178">
        <f t="shared" si="15"/>
        <v>0</v>
      </c>
      <c r="AH39" s="178">
        <f t="shared" si="11"/>
        <v>0</v>
      </c>
      <c r="AK39" s="178"/>
      <c r="AL39" s="178"/>
      <c r="AM39" s="178"/>
      <c r="AN39" s="178"/>
      <c r="AO39" s="178"/>
    </row>
    <row r="40" spans="1:53" x14ac:dyDescent="0.25">
      <c r="D40" s="178">
        <f t="shared" si="16"/>
        <v>0</v>
      </c>
      <c r="G40" s="178">
        <f t="shared" si="17"/>
        <v>0</v>
      </c>
      <c r="J40" s="178">
        <f t="shared" si="8"/>
        <v>0</v>
      </c>
      <c r="M40" s="178">
        <f t="shared" si="18"/>
        <v>0</v>
      </c>
      <c r="P40" s="178">
        <f t="shared" si="12"/>
        <v>0</v>
      </c>
      <c r="Q40" s="11" t="s">
        <v>225</v>
      </c>
      <c r="R40" s="12"/>
      <c r="S40" s="178">
        <f t="shared" si="9"/>
        <v>0</v>
      </c>
      <c r="V40" s="165">
        <f t="shared" si="13"/>
        <v>0</v>
      </c>
      <c r="Y40" s="178">
        <f t="shared" si="14"/>
        <v>0</v>
      </c>
      <c r="AB40" s="178">
        <f t="shared" si="10"/>
        <v>0</v>
      </c>
      <c r="AE40" s="178">
        <f t="shared" si="15"/>
        <v>0</v>
      </c>
      <c r="AH40" s="178">
        <f t="shared" si="11"/>
        <v>0</v>
      </c>
      <c r="AI40" s="11" t="s">
        <v>229</v>
      </c>
      <c r="AJ40" s="12"/>
      <c r="AK40" s="178"/>
      <c r="AL40" s="178"/>
      <c r="AM40" s="178"/>
      <c r="AN40" s="178"/>
      <c r="AO40" s="178"/>
      <c r="AQ40" s="11" t="s">
        <v>238</v>
      </c>
      <c r="AR40" s="12">
        <f>AVERAGE(L4:L33,O4:O34,AR4:AR34)</f>
        <v>0</v>
      </c>
    </row>
    <row r="41" spans="1:53" x14ac:dyDescent="0.25">
      <c r="D41" s="178">
        <f t="shared" si="16"/>
        <v>0</v>
      </c>
      <c r="J41" s="178">
        <f t="shared" si="8"/>
        <v>0</v>
      </c>
      <c r="M41" s="178">
        <f t="shared" si="18"/>
        <v>0</v>
      </c>
      <c r="P41" s="178">
        <f t="shared" si="12"/>
        <v>0</v>
      </c>
      <c r="S41" s="178">
        <f t="shared" si="9"/>
        <v>0</v>
      </c>
      <c r="V41" s="165">
        <f t="shared" si="13"/>
        <v>0</v>
      </c>
      <c r="Y41" s="178">
        <f t="shared" si="14"/>
        <v>0</v>
      </c>
      <c r="AB41" s="178">
        <f t="shared" si="10"/>
        <v>0</v>
      </c>
      <c r="AE41" s="178">
        <f t="shared" si="15"/>
        <v>0</v>
      </c>
      <c r="AH41" s="178">
        <f t="shared" si="11"/>
        <v>0</v>
      </c>
      <c r="AI41" s="11" t="s">
        <v>232</v>
      </c>
      <c r="AJ41" s="12" t="e">
        <f>IF(AJ40&gt;0,(AVERAGE(C4:C34,F4:F34,I4:I34,L4:L34,O4:O34,R4:R34,U4:U34,X4:X34,AA4:AA34,AU4:AU34,AX4:AX34,BA4:BA34)),(AVERAGE(C4:C34,F4:F34,I4:I34,L4:L34,O4:O34,R4:R34,U4:U34,X4:X34,AA4:AA34,AD4:AD34,AG4:AG34,AJ4:AJ34)))</f>
        <v>#DIV/0!</v>
      </c>
      <c r="AK41" s="178"/>
      <c r="AL41" s="178"/>
      <c r="AM41" s="178"/>
      <c r="AN41" s="178"/>
      <c r="AO41" s="178"/>
      <c r="AQ41" s="11" t="s">
        <v>239</v>
      </c>
      <c r="AR41" s="12">
        <f>AVERAGE(C4:C34,F4:F34,I4:I34,L4:L34,O4:O34,AR4:AR34)</f>
        <v>0</v>
      </c>
    </row>
    <row r="42" spans="1:53" hidden="1" outlineLevel="1" x14ac:dyDescent="0.25">
      <c r="B42" s="399" t="s">
        <v>16</v>
      </c>
      <c r="D42" s="178">
        <f t="shared" si="16"/>
        <v>0</v>
      </c>
      <c r="J42" s="178">
        <f t="shared" si="8"/>
        <v>0</v>
      </c>
      <c r="M42" s="178">
        <f t="shared" si="18"/>
        <v>0</v>
      </c>
      <c r="P42" s="178">
        <f t="shared" si="12"/>
        <v>0</v>
      </c>
      <c r="S42" s="178">
        <f t="shared" si="9"/>
        <v>0</v>
      </c>
      <c r="V42" s="165">
        <f t="shared" si="13"/>
        <v>0</v>
      </c>
      <c r="Y42" s="178">
        <f t="shared" si="14"/>
        <v>0</v>
      </c>
      <c r="AB42" s="178">
        <f t="shared" si="10"/>
        <v>0</v>
      </c>
      <c r="AE42" s="178">
        <f t="shared" si="15"/>
        <v>0</v>
      </c>
      <c r="AH42" s="178">
        <f t="shared" si="11"/>
        <v>0</v>
      </c>
      <c r="AK42" s="31"/>
      <c r="AL42" s="31"/>
      <c r="AM42" s="31"/>
      <c r="AN42" s="31"/>
      <c r="AO42" s="31"/>
    </row>
    <row r="43" spans="1:53" hidden="1" outlineLevel="1" x14ac:dyDescent="0.25">
      <c r="B43" s="399" t="e">
        <f>AVERAGE(C4:C34,F4:F34,I4:I34)</f>
        <v>#DIV/0!</v>
      </c>
      <c r="D43" s="178">
        <f t="shared" si="16"/>
        <v>0</v>
      </c>
      <c r="G43"/>
      <c r="J43" s="178">
        <f t="shared" si="8"/>
        <v>0</v>
      </c>
      <c r="M43"/>
      <c r="P43" s="178">
        <f t="shared" si="12"/>
        <v>0</v>
      </c>
      <c r="S43"/>
      <c r="V43" s="165">
        <f t="shared" si="13"/>
        <v>0</v>
      </c>
      <c r="Y43" s="178">
        <f>AB12</f>
        <v>0</v>
      </c>
      <c r="AB43"/>
      <c r="AE43" s="178">
        <f t="shared" si="15"/>
        <v>0</v>
      </c>
      <c r="AH43"/>
      <c r="AK43" s="31"/>
      <c r="AL43" s="31"/>
      <c r="AM43" s="31"/>
      <c r="AN43" s="31"/>
      <c r="AO43" s="31"/>
    </row>
    <row r="44" spans="1:53" hidden="1" outlineLevel="1" x14ac:dyDescent="0.25">
      <c r="D44"/>
      <c r="G44"/>
      <c r="J44"/>
      <c r="M44"/>
      <c r="P44"/>
      <c r="S44"/>
      <c r="V44"/>
      <c r="Y44"/>
      <c r="AB44"/>
      <c r="AE44"/>
      <c r="AH44"/>
      <c r="AK44"/>
      <c r="AL44"/>
      <c r="AM44"/>
      <c r="AN44"/>
      <c r="AO44"/>
    </row>
    <row r="45" spans="1:53" hidden="1" outlineLevel="1" x14ac:dyDescent="0.25">
      <c r="B45" s="415" t="s">
        <v>17</v>
      </c>
      <c r="C45" s="416"/>
      <c r="D45" s="430"/>
      <c r="E45" s="416"/>
      <c r="F45" s="416"/>
      <c r="G45" s="430"/>
      <c r="H45" s="416"/>
      <c r="I45" s="417"/>
    </row>
    <row r="46" spans="1:53" hidden="1" outlineLevel="1" x14ac:dyDescent="0.25">
      <c r="A46" t="s">
        <v>190</v>
      </c>
      <c r="B46" s="418" t="e">
        <f>AVERAGE(L4:L34,O4:O34,R4:R34)</f>
        <v>#DIV/0!</v>
      </c>
      <c r="C46" s="419"/>
      <c r="D46" s="431"/>
      <c r="E46" s="419"/>
      <c r="F46" s="419"/>
      <c r="G46" s="431"/>
      <c r="H46" s="419"/>
      <c r="I46" s="420"/>
    </row>
    <row r="47" spans="1:53" ht="15.75" hidden="1" outlineLevel="1" thickBot="1" x14ac:dyDescent="0.3">
      <c r="A47" t="s">
        <v>191</v>
      </c>
      <c r="B47" s="421">
        <f>IFERROR(MEDIAN(L4:L34,O4:O34,R4:R34),0)</f>
        <v>0</v>
      </c>
      <c r="C47" s="422"/>
      <c r="D47" s="434"/>
      <c r="E47" s="422"/>
      <c r="F47" s="422"/>
      <c r="G47" s="434"/>
      <c r="H47" s="422"/>
      <c r="I47" s="423"/>
    </row>
    <row r="48" spans="1:53" hidden="1" outlineLevel="1" x14ac:dyDescent="0.25">
      <c r="B48" s="426" t="s">
        <v>20</v>
      </c>
      <c r="C48" s="426"/>
      <c r="D48" s="433"/>
      <c r="E48" s="426"/>
      <c r="F48" s="426"/>
      <c r="G48" s="433"/>
      <c r="H48" s="426"/>
      <c r="I48" s="426"/>
      <c r="J48" s="431"/>
      <c r="K48" s="419"/>
      <c r="L48" s="419"/>
      <c r="M48" s="431"/>
      <c r="N48" s="419"/>
      <c r="O48" s="419"/>
      <c r="P48" s="431"/>
      <c r="Q48" s="419"/>
      <c r="R48" s="419"/>
    </row>
    <row r="49" spans="1:36" hidden="1" outlineLevel="1" x14ac:dyDescent="0.25">
      <c r="B49" s="424" t="e">
        <f>AVERAGE(C4:C34,F4:F34,I4:I34,L4:L34,O4:O34,R4:R33)</f>
        <v>#DIV/0!</v>
      </c>
      <c r="C49" s="425"/>
      <c r="D49" s="432"/>
      <c r="E49" s="425"/>
      <c r="F49" s="425"/>
      <c r="G49" s="432"/>
      <c r="H49" s="425"/>
      <c r="I49" s="425"/>
      <c r="J49" s="432"/>
      <c r="K49" s="425"/>
      <c r="L49" s="425"/>
      <c r="M49" s="432"/>
      <c r="N49" s="425"/>
      <c r="O49" s="425"/>
      <c r="P49" s="432"/>
      <c r="Q49" s="425"/>
      <c r="R49" s="425"/>
    </row>
    <row r="50" spans="1:36" hidden="1" outlineLevel="1" x14ac:dyDescent="0.25"/>
    <row r="51" spans="1:36" hidden="1" outlineLevel="1" x14ac:dyDescent="0.25">
      <c r="B51" s="415" t="s">
        <v>18</v>
      </c>
      <c r="C51" s="416"/>
      <c r="D51" s="430"/>
      <c r="E51" s="416"/>
      <c r="F51" s="416"/>
      <c r="G51" s="430"/>
      <c r="H51" s="416"/>
      <c r="I51" s="417"/>
    </row>
    <row r="52" spans="1:36" hidden="1" outlineLevel="1" x14ac:dyDescent="0.25">
      <c r="A52" t="s">
        <v>190</v>
      </c>
      <c r="B52" s="418" t="e">
        <f>AVERAGE(U4:U34,X4:X34,AA4:AA34)</f>
        <v>#DIV/0!</v>
      </c>
      <c r="C52" s="419"/>
      <c r="D52" s="431"/>
      <c r="E52" s="419"/>
      <c r="F52" s="419"/>
      <c r="G52" s="431"/>
      <c r="H52" s="419"/>
      <c r="I52" s="420"/>
    </row>
    <row r="53" spans="1:36" ht="15.75" hidden="1" outlineLevel="1" thickBot="1" x14ac:dyDescent="0.3">
      <c r="A53" t="s">
        <v>191</v>
      </c>
      <c r="B53" s="421">
        <f>IFERROR(MEDIAN(U4:U34,X4:X34,AA4:AA34),0)</f>
        <v>0</v>
      </c>
      <c r="C53" s="422"/>
      <c r="D53" s="434"/>
      <c r="E53" s="422"/>
      <c r="F53" s="422"/>
      <c r="G53" s="434"/>
      <c r="H53" s="422"/>
      <c r="I53" s="423"/>
    </row>
    <row r="54" spans="1:36" hidden="1" outlineLevel="1" x14ac:dyDescent="0.25">
      <c r="B54" s="426" t="s">
        <v>21</v>
      </c>
      <c r="C54" s="426"/>
      <c r="D54" s="433"/>
      <c r="E54" s="426"/>
      <c r="F54" s="426"/>
      <c r="G54" s="433"/>
      <c r="H54" s="426"/>
      <c r="I54" s="426"/>
      <c r="J54" s="431"/>
      <c r="K54" s="419"/>
      <c r="L54" s="419"/>
      <c r="M54" s="431"/>
      <c r="N54" s="419"/>
      <c r="O54" s="419"/>
      <c r="P54" s="431"/>
      <c r="Q54" s="419"/>
      <c r="R54" s="419"/>
      <c r="S54" s="431"/>
      <c r="T54" s="419"/>
      <c r="U54" s="419"/>
      <c r="V54" s="431"/>
      <c r="W54" s="419"/>
      <c r="X54" s="419"/>
      <c r="Y54" s="431"/>
      <c r="Z54" s="419"/>
      <c r="AA54" s="419"/>
    </row>
    <row r="55" spans="1:36" hidden="1" outlineLevel="1" x14ac:dyDescent="0.25">
      <c r="B55" s="427" t="e">
        <f>AVERAGE(C4:C34,F4:F34,I4:I34,L4:L34,O4:O34,R4:R34,U4:U34,X4:X34,AA4:AA34)</f>
        <v>#DIV/0!</v>
      </c>
      <c r="C55" s="419"/>
      <c r="D55" s="431"/>
      <c r="E55" s="419"/>
      <c r="F55" s="419"/>
      <c r="G55" s="431"/>
      <c r="H55" s="419"/>
      <c r="I55" s="419"/>
      <c r="J55" s="431"/>
      <c r="K55" s="419"/>
      <c r="L55" s="419"/>
      <c r="M55" s="431"/>
      <c r="N55" s="419"/>
      <c r="O55" s="419"/>
      <c r="P55" s="431"/>
      <c r="Q55" s="419"/>
      <c r="R55" s="419"/>
      <c r="S55" s="431"/>
      <c r="T55" s="419"/>
      <c r="U55" s="419"/>
      <c r="V55" s="431"/>
      <c r="W55" s="419"/>
      <c r="X55" s="419"/>
      <c r="Y55" s="431"/>
      <c r="Z55" s="419"/>
      <c r="AA55" s="419"/>
    </row>
    <row r="56" spans="1:36" hidden="1" outlineLevel="1" x14ac:dyDescent="0.25"/>
    <row r="57" spans="1:36" hidden="1" outlineLevel="1" x14ac:dyDescent="0.25">
      <c r="B57" s="415" t="s">
        <v>19</v>
      </c>
      <c r="C57" s="416"/>
      <c r="D57" s="430"/>
      <c r="E57" s="416"/>
      <c r="F57" s="416"/>
      <c r="G57" s="430"/>
      <c r="H57" s="416"/>
      <c r="I57" s="417"/>
    </row>
    <row r="58" spans="1:36" hidden="1" outlineLevel="1" x14ac:dyDescent="0.25">
      <c r="A58" t="s">
        <v>190</v>
      </c>
      <c r="B58" s="418" t="e">
        <f>AVERAGE(AD4:AD34,AG4:AG34,AJ4:AJ34)</f>
        <v>#DIV/0!</v>
      </c>
      <c r="C58" s="419"/>
      <c r="D58" s="431"/>
      <c r="E58" s="419"/>
      <c r="F58" s="419"/>
      <c r="G58" s="431"/>
      <c r="H58" s="419"/>
      <c r="I58" s="420"/>
    </row>
    <row r="59" spans="1:36" ht="15.75" hidden="1" outlineLevel="1" thickBot="1" x14ac:dyDescent="0.3">
      <c r="A59" t="s">
        <v>191</v>
      </c>
      <c r="B59" s="421">
        <f>IFERROR(MEDIAN(AD4:AD34,AG4:AG34,AJ4:AJ34),0)</f>
        <v>0</v>
      </c>
      <c r="C59" s="422"/>
      <c r="D59" s="434"/>
      <c r="E59" s="422"/>
      <c r="F59" s="422"/>
      <c r="G59" s="434"/>
      <c r="H59" s="422"/>
      <c r="I59" s="423"/>
    </row>
    <row r="60" spans="1:36" hidden="1" outlineLevel="1" x14ac:dyDescent="0.25"/>
    <row r="61" spans="1:36" hidden="1" outlineLevel="1" x14ac:dyDescent="0.25">
      <c r="B61" s="415" t="s">
        <v>53</v>
      </c>
      <c r="C61" s="416"/>
      <c r="D61" s="430"/>
      <c r="E61" s="416"/>
      <c r="F61" s="416"/>
      <c r="G61" s="430"/>
      <c r="H61" s="416"/>
      <c r="I61" s="417"/>
    </row>
    <row r="62" spans="1:36" hidden="1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31"/>
      <c r="E62" s="419"/>
      <c r="F62" s="419"/>
      <c r="G62" s="431"/>
      <c r="H62" s="419"/>
      <c r="I62" s="420"/>
    </row>
    <row r="63" spans="1:36" ht="15.75" hidden="1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34"/>
      <c r="E63" s="422"/>
      <c r="F63" s="422"/>
      <c r="G63" s="434"/>
      <c r="H63" s="422"/>
      <c r="I63" s="423"/>
    </row>
    <row r="64" spans="1:36" hidden="1" outlineLevel="1" x14ac:dyDescent="0.25">
      <c r="B64" s="426" t="s">
        <v>22</v>
      </c>
      <c r="C64" s="426"/>
      <c r="D64" s="433"/>
      <c r="E64" s="426"/>
      <c r="F64" s="426"/>
      <c r="G64" s="433"/>
      <c r="H64" s="426"/>
      <c r="I64" s="426"/>
      <c r="J64" s="431"/>
      <c r="K64" s="419"/>
      <c r="L64" s="419"/>
      <c r="M64" s="431"/>
      <c r="N64" s="419"/>
      <c r="O64" s="419"/>
      <c r="P64" s="431"/>
      <c r="Q64" s="419"/>
      <c r="R64" s="419"/>
      <c r="S64" s="431"/>
      <c r="T64" s="419"/>
      <c r="U64" s="419"/>
      <c r="V64" s="431"/>
      <c r="W64" s="419"/>
      <c r="X64" s="419"/>
      <c r="Y64" s="431"/>
      <c r="Z64" s="419"/>
      <c r="AA64" s="419"/>
      <c r="AB64" s="431"/>
      <c r="AC64" s="419"/>
      <c r="AD64" s="419"/>
      <c r="AE64" s="431"/>
      <c r="AF64" s="419"/>
      <c r="AG64" s="419"/>
      <c r="AH64" s="431"/>
      <c r="AI64" s="419"/>
      <c r="AJ64" s="419"/>
    </row>
    <row r="65" spans="2:36" hidden="1" outlineLevel="1" x14ac:dyDescent="0.25">
      <c r="B65" s="424" t="e">
        <f>AVERAGE($C$4:$C$34,$F$4:$F$34,$I$4:$I$34,$L$4:$L$34,$O$4:$O$34,$R$4:$R$34,$U$4:$U$34,$X$4:$X$34,$AA$4:$AA$34,$AD$4:$AD$34,$AG$4:$AG$34,$AJ$4:$AJ$34)</f>
        <v>#DIV/0!</v>
      </c>
      <c r="C65" s="425" t="e">
        <f t="shared" ref="C65:AJ65" si="19">AVERAGE($C$4:$C$34,$F$4:$F$34,$I$4:$I$34,$L$4:$L$34,$O$4:$O$34,$R$4:$R$34,$U$4:$U$34,$X$4:$X$34,$AA$4:$AA$34,$AD$4:$AD$34,$AG$4:$AG$34,$AJ$4:$AJ$34)</f>
        <v>#DIV/0!</v>
      </c>
      <c r="D65" s="432" t="e">
        <f t="shared" si="19"/>
        <v>#DIV/0!</v>
      </c>
      <c r="E65" s="425" t="e">
        <f t="shared" si="19"/>
        <v>#DIV/0!</v>
      </c>
      <c r="F65" s="425" t="e">
        <f t="shared" si="19"/>
        <v>#DIV/0!</v>
      </c>
      <c r="G65" s="432" t="e">
        <f t="shared" si="19"/>
        <v>#DIV/0!</v>
      </c>
      <c r="H65" s="425" t="e">
        <f t="shared" si="19"/>
        <v>#DIV/0!</v>
      </c>
      <c r="I65" s="425" t="e">
        <f t="shared" si="19"/>
        <v>#DIV/0!</v>
      </c>
      <c r="J65" s="432" t="e">
        <f t="shared" si="19"/>
        <v>#DIV/0!</v>
      </c>
      <c r="K65" s="425" t="e">
        <f t="shared" si="19"/>
        <v>#DIV/0!</v>
      </c>
      <c r="L65" s="425" t="e">
        <f t="shared" si="19"/>
        <v>#DIV/0!</v>
      </c>
      <c r="M65" s="432" t="e">
        <f t="shared" si="19"/>
        <v>#DIV/0!</v>
      </c>
      <c r="N65" s="425" t="e">
        <f t="shared" si="19"/>
        <v>#DIV/0!</v>
      </c>
      <c r="O65" s="425" t="e">
        <f t="shared" si="19"/>
        <v>#DIV/0!</v>
      </c>
      <c r="P65" s="432" t="e">
        <f t="shared" si="19"/>
        <v>#DIV/0!</v>
      </c>
      <c r="Q65" s="425" t="e">
        <f t="shared" si="19"/>
        <v>#DIV/0!</v>
      </c>
      <c r="R65" s="425" t="e">
        <f t="shared" si="19"/>
        <v>#DIV/0!</v>
      </c>
      <c r="S65" s="432" t="e">
        <f t="shared" si="19"/>
        <v>#DIV/0!</v>
      </c>
      <c r="T65" s="425" t="e">
        <f t="shared" si="19"/>
        <v>#DIV/0!</v>
      </c>
      <c r="U65" s="425" t="e">
        <f t="shared" si="19"/>
        <v>#DIV/0!</v>
      </c>
      <c r="V65" s="432" t="e">
        <f t="shared" si="19"/>
        <v>#DIV/0!</v>
      </c>
      <c r="W65" s="425" t="e">
        <f t="shared" si="19"/>
        <v>#DIV/0!</v>
      </c>
      <c r="X65" s="425" t="e">
        <f t="shared" si="19"/>
        <v>#DIV/0!</v>
      </c>
      <c r="Y65" s="432" t="e">
        <f t="shared" si="19"/>
        <v>#DIV/0!</v>
      </c>
      <c r="Z65" s="425" t="e">
        <f t="shared" si="19"/>
        <v>#DIV/0!</v>
      </c>
      <c r="AA65" s="425" t="e">
        <f t="shared" si="19"/>
        <v>#DIV/0!</v>
      </c>
      <c r="AB65" s="432" t="e">
        <f t="shared" si="19"/>
        <v>#DIV/0!</v>
      </c>
      <c r="AC65" s="425" t="e">
        <f t="shared" si="19"/>
        <v>#DIV/0!</v>
      </c>
      <c r="AD65" s="425" t="e">
        <f t="shared" si="19"/>
        <v>#DIV/0!</v>
      </c>
      <c r="AE65" s="432" t="e">
        <f t="shared" si="19"/>
        <v>#DIV/0!</v>
      </c>
      <c r="AF65" s="425" t="e">
        <f t="shared" si="19"/>
        <v>#DIV/0!</v>
      </c>
      <c r="AG65" s="425" t="e">
        <f t="shared" si="19"/>
        <v>#DIV/0!</v>
      </c>
      <c r="AH65" s="432" t="e">
        <f t="shared" si="19"/>
        <v>#DIV/0!</v>
      </c>
      <c r="AI65" s="425" t="e">
        <f t="shared" si="19"/>
        <v>#DIV/0!</v>
      </c>
      <c r="AJ65" s="425" t="e">
        <f t="shared" si="19"/>
        <v>#DIV/0!</v>
      </c>
    </row>
    <row r="66" spans="2:36" collapsed="1" x14ac:dyDescent="0.25"/>
    <row r="72" spans="2:36" x14ac:dyDescent="0.25">
      <c r="D72" s="179"/>
    </row>
  </sheetData>
  <autoFilter ref="B31:AK38"/>
  <mergeCells count="34">
    <mergeCell ref="Q2:R2"/>
    <mergeCell ref="B53:I53"/>
    <mergeCell ref="AQ2:AR2"/>
    <mergeCell ref="B47:I47"/>
    <mergeCell ref="B48:R48"/>
    <mergeCell ref="B49:R49"/>
    <mergeCell ref="B51:I51"/>
    <mergeCell ref="B52:I52"/>
    <mergeCell ref="AT2:AU2"/>
    <mergeCell ref="AW2:AX2"/>
    <mergeCell ref="AZ2:BA2"/>
    <mergeCell ref="B45:I45"/>
    <mergeCell ref="B46:I46"/>
    <mergeCell ref="T2:U2"/>
    <mergeCell ref="W2:X2"/>
    <mergeCell ref="Z2:AA2"/>
    <mergeCell ref="AC2:AD2"/>
    <mergeCell ref="AF2:AG2"/>
    <mergeCell ref="AI2:AJ2"/>
    <mergeCell ref="B2:C2"/>
    <mergeCell ref="E2:F2"/>
    <mergeCell ref="H2:I2"/>
    <mergeCell ref="K2:L2"/>
    <mergeCell ref="N2:O2"/>
    <mergeCell ref="B62:I62"/>
    <mergeCell ref="B63:I63"/>
    <mergeCell ref="B64:AJ64"/>
    <mergeCell ref="B65:AJ65"/>
    <mergeCell ref="B54:AA54"/>
    <mergeCell ref="B55:AA55"/>
    <mergeCell ref="B57:I57"/>
    <mergeCell ref="B58:I58"/>
    <mergeCell ref="B59:I59"/>
    <mergeCell ref="B61:I61"/>
  </mergeCells>
  <conditionalFormatting sqref="C5:C34">
    <cfRule type="expression" dxfId="742" priority="37">
      <formula>D5:D35=0</formula>
    </cfRule>
  </conditionalFormatting>
  <conditionalFormatting sqref="F6:F31">
    <cfRule type="expression" dxfId="741" priority="36">
      <formula>G6:G36=0</formula>
    </cfRule>
  </conditionalFormatting>
  <conditionalFormatting sqref="F4">
    <cfRule type="expression" dxfId="740" priority="35">
      <formula>G4:G34=0</formula>
    </cfRule>
  </conditionalFormatting>
  <conditionalFormatting sqref="F4">
    <cfRule type="expression" dxfId="739" priority="34">
      <formula>G4:G34=0</formula>
    </cfRule>
  </conditionalFormatting>
  <conditionalFormatting sqref="F5:F31">
    <cfRule type="expression" dxfId="738" priority="33">
      <formula>G5:G35=0</formula>
    </cfRule>
  </conditionalFormatting>
  <conditionalFormatting sqref="I5:I34">
    <cfRule type="expression" dxfId="737" priority="32">
      <formula>J5:J35=0</formula>
    </cfRule>
  </conditionalFormatting>
  <conditionalFormatting sqref="L5:L33">
    <cfRule type="expression" dxfId="736" priority="31">
      <formula>M5:M35=0</formula>
    </cfRule>
  </conditionalFormatting>
  <conditionalFormatting sqref="O5:O6 O8:O34">
    <cfRule type="expression" dxfId="735" priority="30">
      <formula>P5:P35=0</formula>
    </cfRule>
  </conditionalFormatting>
  <conditionalFormatting sqref="R5:R33">
    <cfRule type="expression" dxfId="734" priority="29">
      <formula>S5:S35=0</formula>
    </cfRule>
  </conditionalFormatting>
  <conditionalFormatting sqref="U5:U34">
    <cfRule type="expression" dxfId="733" priority="28">
      <formula>V5:V35=0</formula>
    </cfRule>
  </conditionalFormatting>
  <conditionalFormatting sqref="X5:X34">
    <cfRule type="expression" dxfId="732" priority="27">
      <formula>Y5:Y35=0</formula>
    </cfRule>
  </conditionalFormatting>
  <conditionalFormatting sqref="AA5:AA33">
    <cfRule type="expression" dxfId="731" priority="26">
      <formula>AB5:AB35=0</formula>
    </cfRule>
  </conditionalFormatting>
  <conditionalFormatting sqref="AD5:AD34">
    <cfRule type="expression" dxfId="730" priority="25">
      <formula>AE5:AE35=0</formula>
    </cfRule>
  </conditionalFormatting>
  <conditionalFormatting sqref="AG5:AG33">
    <cfRule type="expression" dxfId="729" priority="24">
      <formula>AH5:AH35=0</formula>
    </cfRule>
  </conditionalFormatting>
  <conditionalFormatting sqref="AJ5:AJ34">
    <cfRule type="expression" dxfId="728" priority="23">
      <formula>AK5:AK35=0</formula>
    </cfRule>
  </conditionalFormatting>
  <conditionalFormatting sqref="O4">
    <cfRule type="expression" dxfId="727" priority="22">
      <formula>P4:P34=0</formula>
    </cfRule>
  </conditionalFormatting>
  <conditionalFormatting sqref="O4">
    <cfRule type="expression" dxfId="726" priority="21">
      <formula>P4:P34=0</formula>
    </cfRule>
  </conditionalFormatting>
  <conditionalFormatting sqref="R4">
    <cfRule type="expression" dxfId="725" priority="20">
      <formula>S4:S34=0</formula>
    </cfRule>
  </conditionalFormatting>
  <conditionalFormatting sqref="R4">
    <cfRule type="expression" dxfId="724" priority="19">
      <formula>S4:S34=0</formula>
    </cfRule>
  </conditionalFormatting>
  <conditionalFormatting sqref="U4">
    <cfRule type="expression" dxfId="723" priority="18">
      <formula>V4:V34=0</formula>
    </cfRule>
  </conditionalFormatting>
  <conditionalFormatting sqref="U4">
    <cfRule type="expression" dxfId="722" priority="17">
      <formula>V4:V34=0</formula>
    </cfRule>
  </conditionalFormatting>
  <conditionalFormatting sqref="X4">
    <cfRule type="expression" dxfId="721" priority="16">
      <formula>Y4:Y34=0</formula>
    </cfRule>
  </conditionalFormatting>
  <conditionalFormatting sqref="X4">
    <cfRule type="expression" dxfId="720" priority="15">
      <formula>Y4:Y34=0</formula>
    </cfRule>
  </conditionalFormatting>
  <conditionalFormatting sqref="AA4">
    <cfRule type="expression" dxfId="719" priority="14">
      <formula>AB4:AB34=0</formula>
    </cfRule>
  </conditionalFormatting>
  <conditionalFormatting sqref="AA4">
    <cfRule type="expression" dxfId="718" priority="13">
      <formula>AB4:AB34=0</formula>
    </cfRule>
  </conditionalFormatting>
  <conditionalFormatting sqref="AD4">
    <cfRule type="expression" dxfId="717" priority="12">
      <formula>AE4:AE34=0</formula>
    </cfRule>
  </conditionalFormatting>
  <conditionalFormatting sqref="AD4">
    <cfRule type="expression" dxfId="716" priority="11">
      <formula>AE4:AE34=0</formula>
    </cfRule>
  </conditionalFormatting>
  <conditionalFormatting sqref="AG4">
    <cfRule type="expression" dxfId="715" priority="10">
      <formula>AH4:AH34=0</formula>
    </cfRule>
  </conditionalFormatting>
  <conditionalFormatting sqref="AG4">
    <cfRule type="expression" dxfId="714" priority="9">
      <formula>AH4:AH34=0</formula>
    </cfRule>
  </conditionalFormatting>
  <conditionalFormatting sqref="AJ4">
    <cfRule type="expression" dxfId="713" priority="8">
      <formula>AK4:AK34=0</formula>
    </cfRule>
  </conditionalFormatting>
  <conditionalFormatting sqref="AJ4">
    <cfRule type="expression" dxfId="712" priority="7">
      <formula>AK4:AK34=0</formula>
    </cfRule>
  </conditionalFormatting>
  <conditionalFormatting sqref="O7">
    <cfRule type="expression" dxfId="711" priority="6">
      <formula>P7:P37=0</formula>
    </cfRule>
  </conditionalFormatting>
  <conditionalFormatting sqref="I4">
    <cfRule type="expression" dxfId="710" priority="5">
      <formula>J4:J34=0</formula>
    </cfRule>
  </conditionalFormatting>
  <conditionalFormatting sqref="I4">
    <cfRule type="expression" dxfId="709" priority="4">
      <formula>J4:J34=0</formula>
    </cfRule>
  </conditionalFormatting>
  <conditionalFormatting sqref="L4">
    <cfRule type="expression" dxfId="708" priority="3">
      <formula>M4:M34=0</formula>
    </cfRule>
  </conditionalFormatting>
  <conditionalFormatting sqref="L4">
    <cfRule type="expression" dxfId="707" priority="2">
      <formula>M4:M34=0</formula>
    </cfRule>
  </conditionalFormatting>
  <conditionalFormatting sqref="C4">
    <cfRule type="expression" dxfId="706" priority="1">
      <formula>D4:D34=0</formula>
    </cfRule>
  </conditionalFormatting>
  <printOptions horizontalCentered="1"/>
  <pageMargins left="0.70866141732283472" right="0.70866141732283472" top="0.74803149606299213" bottom="3.5039370078740157" header="0.39370078740157483" footer="2.3622047244094491"/>
  <pageSetup paperSize="9" orientation="portrait" r:id="rId1"/>
  <headerFooter>
    <oddHeader>&amp;C&amp;14Курс евро 2023 год</oddHeader>
    <oddFooter>&amp;L&amp;14Начальник 
Управления Бюджетирования
ОАО "УГМК"&amp;R&amp;14Киташева А.Л.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>
    <tabColor rgb="FFC4D79B"/>
  </sheetPr>
  <dimension ref="A2:BB72"/>
  <sheetViews>
    <sheetView topLeftCell="AD1" zoomScale="85" zoomScaleNormal="85" workbookViewId="0">
      <selection activeCell="AK4" sqref="AK4:AK34"/>
    </sheetView>
  </sheetViews>
  <sheetFormatPr defaultRowHeight="15" outlineLevelRow="1" outlineLevelCol="1" x14ac:dyDescent="0.25"/>
  <cols>
    <col min="1" max="1" width="10.140625" bestFit="1" customWidth="1"/>
    <col min="2" max="3" width="17.7109375" customWidth="1"/>
    <col min="4" max="4" width="9.140625" style="165" customWidth="1"/>
    <col min="5" max="6" width="17.7109375" customWidth="1"/>
    <col min="7" max="7" width="9.140625" style="165" customWidth="1"/>
    <col min="8" max="9" width="17.7109375" customWidth="1"/>
    <col min="10" max="10" width="9.140625" style="165" customWidth="1"/>
    <col min="11" max="12" width="17.7109375" customWidth="1"/>
    <col min="13" max="13" width="9.140625" style="165" customWidth="1"/>
    <col min="14" max="15" width="17.7109375" customWidth="1"/>
    <col min="16" max="16" width="9.140625" style="165" customWidth="1"/>
    <col min="17" max="18" width="17.7109375" customWidth="1"/>
    <col min="19" max="19" width="9.140625" style="165" customWidth="1"/>
    <col min="20" max="21" width="17.7109375" customWidth="1"/>
    <col min="22" max="22" width="9.140625" style="165" customWidth="1"/>
    <col min="23" max="24" width="17.7109375" customWidth="1"/>
    <col min="25" max="25" width="9.140625" style="165" customWidth="1"/>
    <col min="26" max="27" width="17.7109375" customWidth="1"/>
    <col min="28" max="28" width="9.140625" style="165" customWidth="1"/>
    <col min="29" max="30" width="17.7109375" customWidth="1"/>
    <col min="31" max="31" width="9.140625" style="165" customWidth="1"/>
    <col min="32" max="33" width="17.7109375" customWidth="1"/>
    <col min="34" max="34" width="9.140625" style="165" customWidth="1"/>
    <col min="35" max="36" width="17.7109375" customWidth="1"/>
    <col min="37" max="41" width="9.140625" style="165" customWidth="1"/>
    <col min="42" max="42" width="9.140625" customWidth="1" outlineLevel="1"/>
    <col min="43" max="43" width="18.28515625" customWidth="1" outlineLevel="1"/>
    <col min="44" max="45" width="9.140625" customWidth="1" outlineLevel="1"/>
    <col min="46" max="46" width="18.28515625" customWidth="1" outlineLevel="1"/>
    <col min="47" max="48" width="9.140625" customWidth="1" outlineLevel="1"/>
    <col min="49" max="49" width="18.28515625" customWidth="1" outlineLevel="1"/>
    <col min="50" max="51" width="9.140625" customWidth="1" outlineLevel="1"/>
    <col min="52" max="52" width="18.28515625" customWidth="1" outlineLevel="1"/>
    <col min="53" max="54" width="9.140625" customWidth="1" outlineLevel="1"/>
  </cols>
  <sheetData>
    <row r="2" spans="1:53" x14ac:dyDescent="0.25">
      <c r="B2" s="414" t="s">
        <v>4</v>
      </c>
      <c r="C2" s="414"/>
      <c r="D2"/>
      <c r="E2" s="414" t="s">
        <v>5</v>
      </c>
      <c r="F2" s="414"/>
      <c r="G2" s="165">
        <f>D33</f>
        <v>0</v>
      </c>
      <c r="H2" s="414" t="s">
        <v>6</v>
      </c>
      <c r="I2" s="414"/>
      <c r="J2" s="165">
        <f>G30</f>
        <v>0</v>
      </c>
      <c r="K2" s="414" t="s">
        <v>7</v>
      </c>
      <c r="L2" s="414"/>
      <c r="M2" s="165">
        <f>J33</f>
        <v>0</v>
      </c>
      <c r="N2" s="414" t="s">
        <v>8</v>
      </c>
      <c r="O2" s="414"/>
      <c r="P2" s="165">
        <f>M32</f>
        <v>0</v>
      </c>
      <c r="Q2" s="414" t="s">
        <v>9</v>
      </c>
      <c r="R2" s="414"/>
      <c r="S2" s="165">
        <f>P33</f>
        <v>0</v>
      </c>
      <c r="T2" s="414" t="s">
        <v>10</v>
      </c>
      <c r="U2" s="414"/>
      <c r="V2" s="165">
        <f>S32</f>
        <v>0</v>
      </c>
      <c r="W2" s="414" t="s">
        <v>11</v>
      </c>
      <c r="X2" s="414"/>
      <c r="Y2" s="165">
        <f>V33</f>
        <v>0</v>
      </c>
      <c r="Z2" s="414" t="s">
        <v>12</v>
      </c>
      <c r="AA2" s="414"/>
      <c r="AB2" s="165">
        <f>Y33</f>
        <v>0</v>
      </c>
      <c r="AC2" s="414" t="s">
        <v>13</v>
      </c>
      <c r="AD2" s="414"/>
      <c r="AE2" s="165">
        <f>AB32</f>
        <v>0</v>
      </c>
      <c r="AF2" s="414" t="s">
        <v>14</v>
      </c>
      <c r="AG2" s="414"/>
      <c r="AH2" s="165">
        <f>AE33</f>
        <v>0</v>
      </c>
      <c r="AI2" s="414" t="s">
        <v>15</v>
      </c>
      <c r="AJ2" s="414"/>
      <c r="AK2" s="165">
        <f>AH32</f>
        <v>0</v>
      </c>
      <c r="AQ2" s="414" t="s">
        <v>237</v>
      </c>
      <c r="AR2" s="414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1:53" x14ac:dyDescent="0.25">
      <c r="A3" s="175"/>
      <c r="B3" s="1" t="s">
        <v>0</v>
      </c>
      <c r="C3" s="2" t="s">
        <v>1</v>
      </c>
      <c r="D3"/>
      <c r="E3" s="1" t="s">
        <v>0</v>
      </c>
      <c r="F3" s="2" t="s">
        <v>1</v>
      </c>
      <c r="G3" s="165">
        <f>D34</f>
        <v>0</v>
      </c>
      <c r="H3" s="1" t="s">
        <v>0</v>
      </c>
      <c r="I3" s="2" t="s">
        <v>1</v>
      </c>
      <c r="J3" s="165">
        <f>G31</f>
        <v>0</v>
      </c>
      <c r="K3" s="1" t="s">
        <v>0</v>
      </c>
      <c r="L3" s="2" t="s">
        <v>1</v>
      </c>
      <c r="M3" s="165">
        <f>J34</f>
        <v>0</v>
      </c>
      <c r="N3" s="1" t="s">
        <v>0</v>
      </c>
      <c r="O3" s="2" t="s">
        <v>1</v>
      </c>
      <c r="P3" s="165">
        <f>M33</f>
        <v>0</v>
      </c>
      <c r="Q3" s="1" t="s">
        <v>0</v>
      </c>
      <c r="R3" s="2" t="s">
        <v>1</v>
      </c>
      <c r="S3" s="165">
        <f>P34</f>
        <v>0</v>
      </c>
      <c r="T3" s="1" t="s">
        <v>0</v>
      </c>
      <c r="U3" s="2" t="s">
        <v>1</v>
      </c>
      <c r="V3" s="165">
        <f>S33</f>
        <v>0</v>
      </c>
      <c r="W3" s="1" t="s">
        <v>0</v>
      </c>
      <c r="X3" s="2" t="s">
        <v>1</v>
      </c>
      <c r="Y3" s="165">
        <f>V34</f>
        <v>0</v>
      </c>
      <c r="Z3" s="1" t="s">
        <v>0</v>
      </c>
      <c r="AA3" s="2" t="s">
        <v>1</v>
      </c>
      <c r="AB3" s="165">
        <f>Y34</f>
        <v>0</v>
      </c>
      <c r="AC3" s="1" t="s">
        <v>0</v>
      </c>
      <c r="AD3" s="2" t="s">
        <v>1</v>
      </c>
      <c r="AE3" s="165">
        <f>AB33</f>
        <v>0</v>
      </c>
      <c r="AF3" s="1" t="s">
        <v>0</v>
      </c>
      <c r="AG3" s="2" t="s">
        <v>1</v>
      </c>
      <c r="AH3" s="165">
        <f>AE34</f>
        <v>0</v>
      </c>
      <c r="AI3" s="1" t="s">
        <v>0</v>
      </c>
      <c r="AJ3" s="2" t="s">
        <v>1</v>
      </c>
      <c r="AK3" s="165">
        <f>AH33</f>
        <v>0</v>
      </c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1:53" x14ac:dyDescent="0.25">
      <c r="A4" s="165" t="str">
        <f>CONCATENATE(Техничка!BG35,Техничка!BH35,Техничка!$D$1,Техничка!$F$1)</f>
        <v>31.12.2022</v>
      </c>
      <c r="B4" s="3" t="str">
        <f>CONCATENATE(Техничка!B5,Техничка!C5,Техничка!D5)</f>
        <v>01.01.2023</v>
      </c>
      <c r="C4" s="82">
        <f>SUMIFS(cb_curr!$E:$E,cb_curr!$A:$A,A4,cb_curr!$B:$B,"Japanese_Yen")</f>
        <v>0.530609</v>
      </c>
      <c r="D4" s="165">
        <f>SUMIFS(cb_curr!$E:$E,cb_curr!$A:$A,B4,cb_curr!$B:$B,"Japanese_Yen")</f>
        <v>0</v>
      </c>
      <c r="E4" s="3" t="str">
        <f>CONCATENATE(Техничка!O5,Техничка!P5,Техничка!Q5)</f>
        <v>01.02.2023</v>
      </c>
      <c r="F4" s="82" t="str">
        <f>IF(AND((IF(SUMIFS(cb_curr!$E:$E,cb_curr!$A:$A,E4,cb_curr!$B:$B,"Japanese_Yen")&lt;&gt;0,1,0)=0),(OR(WEEKDAY(E4,2)=7,WEEKDAY(E4,2)=1))),C34,((IF(AND(G4=0,G5=0,G6=0,G7=0,G8=0,G9=0,G10=0,G11=0,G12=0,G13=0),"-",(IF((SUMIFS(cb_curr!$E:$E,cb_curr!$A:$A,E4,cb_curr!$B:$B,"Japanese_Yen"))=0,C34,(SUMIFS(cb_curr!$E:$E,cb_curr!$A:$A,E4,cb_curr!$B:$B,"Japanese_Yen"))))))))</f>
        <v>-</v>
      </c>
      <c r="G4" s="165">
        <f>SUMIFS(cb_curr!$E:$E,cb_curr!$A:$A,E4,cb_curr!$B:$B,"Japanese_Yen")</f>
        <v>0</v>
      </c>
      <c r="H4" s="3" t="str">
        <f>CONCATENATE(Техничка!S5,Техничка!T5,Техничка!U5)</f>
        <v>01.03.2023</v>
      </c>
      <c r="I4" s="82" t="str">
        <f>IF(AND((IF(SUMIFS(cb_curr!$E:$E,cb_curr!$A:$A,H4,cb_curr!$B:$B,"Japanese_Yen")&lt;&gt;0,1,0)=0),(OR(WEEKDAY(H4,2)=7,WEEKDAY(H4,2)=1))),F31,((IF(AND(J4=0,J5=0,J6=0,J7=0,J8=0,J9=0,J10=0,J11=0,J12=0,J13=0),"-",(IF((SUMIFS(cb_curr!$E:$E,cb_curr!$A:$A,H4,cb_curr!$B:$B,"Japanese_Yen"))=0,F31,(SUMIFS(cb_curr!$E:$E,cb_curr!$A:$A,H4,cb_curr!$B:$B,"Japanese_Yen"))))))))</f>
        <v>-</v>
      </c>
      <c r="J4" s="165">
        <f>SUMIFS(cb_curr!$E:$E,cb_curr!$A:$A,H4,cb_curr!$B:$B,"Japanese_Yen")</f>
        <v>0</v>
      </c>
      <c r="K4" s="3" t="str">
        <f>CONCATENATE(Техничка!W5,Техничка!X5,Техничка!Y5)</f>
        <v>01.04.2023</v>
      </c>
      <c r="L4" s="82" t="str">
        <f>IF(AND((IF(SUMIFS(cb_curr!$E:$E,cb_curr!$A:$A,K4,cb_curr!$B:$B,"Japanese_Yen")&lt;&gt;0,1,0)=0),(OR(WEEKDAY(K4,2)=7,WEEKDAY(K4,2)=1))),I34,((IF(AND(M4=0,M5=0,M6=0,M7=0,M8=0,M9=0,M10=0,M11=0,M12=0,M13=0),"-",(IF((SUMIFS(cb_curr!$E:$E,cb_curr!$A:$A,K4,cb_curr!$B:$B,"Japanese_Yen"))=0,I34,(SUMIFS(cb_curr!$E:$E,cb_curr!$A:$A,K4,cb_curr!$B:$B,"Japanese_Yen"))))))))</f>
        <v>-</v>
      </c>
      <c r="M4" s="165">
        <f>SUMIFS(cb_curr!$E:$E,cb_curr!$A:$A,K4,cb_curr!$B:$B,"Japanese_Yen")</f>
        <v>0</v>
      </c>
      <c r="N4" s="3" t="str">
        <f>CONCATENATE(Техничка!AA5,Техничка!AB5,Техничка!AC5)</f>
        <v>01.05.2023</v>
      </c>
      <c r="O4" s="82" t="str">
        <f>IF(AND((IF(SUMIFS(cb_curr!$E:$E,cb_curr!$A:$A,N4,cb_curr!$B:$B,"Japanese_Yen")&lt;&gt;0,1,0)=0),(OR(WEEKDAY(N4,2)=7,WEEKDAY(N4,2)=1))),L33,((IF(AND(P4=0,P5=0,P6=0,P7=0,P8=0,P9=0,P10=0,P11=0,P12=0,P13=0),"-",(IF((SUMIFS(cb_curr!$E:$E,cb_curr!$A:$A,N4,cb_curr!$B:$B,"Japanese_Yen"))=0,L33,(SUMIFS(cb_curr!$E:$E,cb_curr!$A:$A,N4,cb_curr!$B:$B,"Japanese_Yen"))))))))</f>
        <v>-</v>
      </c>
      <c r="P4" s="165">
        <f>SUMIFS(cb_curr!$E:$E,cb_curr!$A:$A,N4,cb_curr!$B:$B,"Japanese_Yen")</f>
        <v>0</v>
      </c>
      <c r="Q4" s="3" t="str">
        <f>CONCATENATE(Техничка!AE5,Техничка!AF5,Техничка!AG5)</f>
        <v>01.06.2023</v>
      </c>
      <c r="R4" s="82" t="str">
        <f>IF(AND((IF(SUMIFS(cb_curr!$E:$E,cb_curr!$A:$A,Q4,cb_curr!$B:$B,"Japanese_Yen")&lt;&gt;0,1,0)=0),(OR(WEEKDAY(Q4,2)=7,WEEKDAY(Q4,2)=1))),O34,((IF(AND(S4=0,S5=0,S6=0,S7=0,S8=0,S9=0,S10=0,S11=0,S12=0,S13=0),"-",(IF((SUMIFS(cb_curr!$E:$E,cb_curr!$A:$A,Q4,cb_curr!$B:$B,"Japanese_Yen"))=0,O34,(SUMIFS(cb_curr!$E:$E,cb_curr!$A:$A,Q4,cb_curr!$B:$B,"Japanese_Yen"))))))))</f>
        <v>-</v>
      </c>
      <c r="S4" s="165">
        <f>SUMIFS(cb_curr!$E:$E,cb_curr!$A:$A,Q4,cb_curr!$B:$B,"Japanese_Yen")</f>
        <v>0</v>
      </c>
      <c r="T4" s="3" t="str">
        <f>CONCATENATE(Техничка!AI5,Техничка!AJ5,Техничка!AK5)</f>
        <v>01.07.2023</v>
      </c>
      <c r="U4" s="82" t="str">
        <f>IF(AND((IF(SUMIFS(cb_curr!$E:$E,cb_curr!$A:$A,T4,cb_curr!$B:$B,"Japanese_Yen")&lt;&gt;0,1,0)=0),(OR(WEEKDAY(T4,2)=7,WEEKDAY(T4,2)=1))),R33,((IF(AND(V4=0,V5=0,V6=0,V7=0,V8=0,V9=0,V10=0,V11=0,V12=0,V13=0),"-",(IF((SUMIFS(cb_curr!$E:$E,cb_curr!$A:$A,T4,cb_curr!$B:$B,"Japanese_Yen"))=0,R33,(SUMIFS(cb_curr!$E:$E,cb_curr!$A:$A,T4,cb_curr!$B:$B,"Japanese_Yen"))))))))</f>
        <v>-</v>
      </c>
      <c r="V4" s="165">
        <f>SUMIFS(cb_curr!$E:$E,cb_curr!$A:$A,T4,cb_curr!$B:$B,"Japanese_Yen")</f>
        <v>0</v>
      </c>
      <c r="W4" s="3" t="str">
        <f>CONCATENATE(Техничка!AQ5,Техничка!AR5,Техничка!AS5)</f>
        <v>01.08.2023</v>
      </c>
      <c r="X4" s="82" t="str">
        <f>IF(AND((IF(SUMIFS(cb_curr!$E:$E,cb_curr!$A:$A,W4,cb_curr!$B:$B,"Japanese_Yen")&lt;&gt;0,1,0)=0),(OR(WEEKDAY(W4,2)=7,WEEKDAY(W4,2)=1))),U34,((IF(AND(Y4=0,Y5=0,Y6=0,Y7=0,Y8=0,Y9=0,Y10=0,Y11=0,Y12=0,Y13=0),"-",(IF((SUMIFS(cb_curr!$E:$E,cb_curr!$A:$A,W4,cb_curr!$B:$B,"Japanese_Yen"))=0,U34,(SUMIFS(cb_curr!$E:$E,cb_curr!$A:$A,W4,cb_curr!$B:$B,"Japanese_Yen"))))))))</f>
        <v>-</v>
      </c>
      <c r="Y4" s="165">
        <f>SUMIFS(cb_curr!$E:$E,cb_curr!$A:$A,W4,cb_curr!$B:$B,"Japanese_Yen")</f>
        <v>0</v>
      </c>
      <c r="Z4" s="3" t="str">
        <f>CONCATENATE(Техничка!AU5,Техничка!AV5,Техничка!AW5)</f>
        <v>01.09.2023</v>
      </c>
      <c r="AA4" s="82" t="str">
        <f>IF(AND((IF(SUMIFS(cb_curr!$E:$E,cb_curr!$A:$A,Z4,cb_curr!$B:$B,"Japanese_Yen")&lt;&gt;0,1,0)=0),(OR(WEEKDAY(Z4,2)=7,WEEKDAY(Z4,2)=1))),X34,((IF(AND(AB4=0,AB5=0,AB6=0,AB7=0,AB8=0,AB9=0,AB10=0,AB11=0,AB12=0,AB13=0),"-",(IF((SUMIFS(cb_curr!$E:$E,cb_curr!$A:$A,Z4,cb_curr!$B:$B,"Japanese_Yen"))=0,X34,(SUMIFS(cb_curr!$E:$E,cb_curr!$A:$A,Z4,cb_curr!$B:$B,"Japanese_Yen"))))))))</f>
        <v>-</v>
      </c>
      <c r="AB4" s="165">
        <f>SUMIFS(cb_curr!$E:$E,cb_curr!$A:$A,Z4,cb_curr!$B:$B,"Japanese_Yen")</f>
        <v>0</v>
      </c>
      <c r="AC4" s="3" t="str">
        <f>CONCATENATE(Техничка!AY5,Техничка!AZ5,Техничка!BA5)</f>
        <v>01.10.2023</v>
      </c>
      <c r="AD4" s="82" t="str">
        <f>IF(AND((IF(SUMIFS(cb_curr!$E:$E,cb_curr!$A:$A,AC4,cb_curr!$B:$B,"Japanese_Yen")&lt;&gt;0,1,0)=0),(OR(WEEKDAY(AC4,2)=7,WEEKDAY(AC4,2)=1))),AA33,((IF(AND(AE4=0,AE5=0,AE6=0,AE7=0,AE8=0,AE9=0,AE10=0,AE11=0,AE12=0,AE13=0),"-",(IF((SUMIFS(cb_curr!$E:$E,cb_curr!$A:$A,AC4,cb_curr!$B:$B,"Japanese_Yen"))=0,AA33,(SUMIFS(cb_curr!$E:$E,cb_curr!$A:$A,AC4,cb_curr!$B:$B,"Japanese_Yen"))))))))</f>
        <v>-</v>
      </c>
      <c r="AE4" s="165">
        <f>SUMIFS(cb_curr!$E:$E,cb_curr!$A:$A,AC4,cb_curr!$B:$B,"Japanese_Yen")</f>
        <v>0</v>
      </c>
      <c r="AF4" s="3" t="str">
        <f>CONCATENATE(Техничка!BC5,Техничка!BD5,Техничка!BE5)</f>
        <v>01.11.2023</v>
      </c>
      <c r="AG4" s="82" t="str">
        <f>IF(AND((IF(SUMIFS(cb_curr!$E:$E,cb_curr!$A:$A,AF4,cb_curr!$B:$B,"Japanese_Yen")&lt;&gt;0,1,0)=0),(OR(WEEKDAY(AF4,2)=7,WEEKDAY(AF4,2)=1))),AD34,((IF(AND(AH4=0,AH5=0,AH6=0,AH7=0,AH8=0,AH9=0,AH10=0,AH11=0,AH12=0,AH13=0),"-",(IF((SUMIFS(cb_curr!$E:$E,cb_curr!$A:$A,AF4,cb_curr!$B:$B,"Japanese_Yen"))=0,AD34,(SUMIFS(cb_curr!$E:$E,cb_curr!$A:$A,AF4,cb_curr!$B:$B,"Japanese_Yen"))))))))</f>
        <v>-</v>
      </c>
      <c r="AH4" s="165">
        <f>SUMIFS(cb_curr!$E:$E,cb_curr!$A:$A,AF4,cb_curr!$B:$B,"Japanese_Yen")</f>
        <v>0</v>
      </c>
      <c r="AI4" s="3" t="str">
        <f>CONCATENATE(Техничка!BG5,Техничка!BH5,Техничка!BI5)</f>
        <v>01.12.2023</v>
      </c>
      <c r="AJ4" s="82" t="str">
        <f>IF(AND((IF(SUMIFS(cb_curr!$E:$E,cb_curr!$A:$A,AI4,cb_curr!$B:$B,"Japanese_Yen")&lt;&gt;0,1,0)=0),(OR(WEEKDAY(AI4,2)=7,WEEKDAY(AI4,2)=1))),AG33,((IF(AND(AK4=0,AK5=0,AK6=0,AK7=0,AK8=0,AK9=0,AK10=0,AK11=0,AK12=0,AK13=0),"-",(IF((SUMIFS(cb_curr!$E:$E,cb_curr!$A:$A,AI4,cb_curr!$B:$B,"Japanese_Yen"))=0,AG33,(SUMIFS(cb_curr!$E:$E,cb_curr!$A:$A,AI4,cb_curr!$B:$B,"Japanese_Yen"))))))))</f>
        <v>-</v>
      </c>
      <c r="AK4" s="165">
        <f>SUMIFS(cb_curr!$E:$E,cb_curr!$A:$A,AI4,cb_curr!$B:$B,"Japanese_Yen")</f>
        <v>0</v>
      </c>
      <c r="AQ4" s="153" t="str">
        <f>Q4</f>
        <v>01.06.2023</v>
      </c>
      <c r="AR4" s="82"/>
      <c r="AT4" s="3" t="str">
        <f>AC4</f>
        <v>01.10.2023</v>
      </c>
      <c r="AU4" s="82"/>
      <c r="AW4" s="3" t="str">
        <f>AF4</f>
        <v>01.11.2023</v>
      </c>
      <c r="AX4" s="82"/>
      <c r="AZ4" s="3" t="str">
        <f>AI4</f>
        <v>01.12.2023</v>
      </c>
      <c r="BA4" s="82"/>
    </row>
    <row r="5" spans="1:53" x14ac:dyDescent="0.25">
      <c r="A5" s="165" t="str">
        <f>CONCATENATE(Техничка!BG34,Техничка!BH34,Техничка!$D$1,Техничка!$F$1)</f>
        <v>30.12.2022</v>
      </c>
      <c r="B5" s="3" t="str">
        <f>CONCATENATE(Техничка!B6,Техничка!C6,Техничка!D6)</f>
        <v>02.01.2023</v>
      </c>
      <c r="C5" s="82">
        <f>IF(AND((IF(SUMIFS(cb_curr!$E:$E,cb_curr!$A:$A,B5,cb_curr!$B:$B,"Japanese_Yen")&lt;&gt;0,1,0)=0),(OR(WEEKDAY(B5,2)=7,WEEKDAY(B5,2)=1))),C4,((IF(AND(D5=0,D6=0,D7=0,D8=0,D9=0,D10=0,D11=0,D12=0,D13=0,D14=0),"-",(IF((SUMIFS(cb_curr!$E:$E,cb_curr!$A:$A,B5,cb_curr!$B:$B,"Japanese_Yen"))=0,C4,(SUMIFS(cb_curr!$E:$E,cb_curr!$A:$A,B5,cb_curr!$B:$B,"Japanese_Yen"))))))))</f>
        <v>0.530609</v>
      </c>
      <c r="D5" s="165">
        <f>SUMIFS(cb_curr!$E:$E,cb_curr!$A:$A,B5,cb_curr!$B:$B,"Japanese_Yen")</f>
        <v>0</v>
      </c>
      <c r="E5" s="3" t="str">
        <f>CONCATENATE(Техничка!O6,Техничка!P6,Техничка!Q6)</f>
        <v>02.02.2023</v>
      </c>
      <c r="F5" s="82" t="str">
        <f>IF(AND((IF(SUMIFS(cb_curr!$E:$E,cb_curr!$A:$A,E5,cb_curr!$B:$B,"Japanese_Yen")&lt;&gt;0,1,0)=0),(OR(WEEKDAY(E5,2)=7,WEEKDAY(E5,2)=1))),F4,((IF(AND(G5=0,G6=0,G7=0,G8=0,G9=0,G10=0,G11=0,G12=0,G13=0,G14=0),"-",(IF((SUMIFS(cb_curr!$E:$E,cb_curr!$A:$A,E5,cb_curr!$B:$B,"Japanese_Yen"))=0,F4,(SUMIFS(cb_curr!$E:$E,cb_curr!$A:$A,E5,cb_curr!$B:$B,"Japanese_Yen"))))))))</f>
        <v>-</v>
      </c>
      <c r="G5" s="165">
        <f>SUMIFS(cb_curr!$E:$E,cb_curr!$A:$A,E5,cb_curr!$B:$B,"Japanese_Yen")</f>
        <v>0</v>
      </c>
      <c r="H5" s="3" t="str">
        <f>CONCATENATE(Техничка!S6,Техничка!T6,Техничка!U6)</f>
        <v>02.03.2023</v>
      </c>
      <c r="I5" s="82" t="str">
        <f>IF(AND((IF(SUMIFS(cb_curr!$E:$E,cb_curr!$A:$A,H5,cb_curr!$B:$B,"Japanese_Yen")&lt;&gt;0,1,0)=0),(OR(WEEKDAY(H5,2)=7,WEEKDAY(H5,2)=1))),I4,((IF(AND(J5=0,J6=0,J7=0,J8=0,J9=0,J10=0,J11=0,J12=0,J13=0,J14=0),"-",(IF((SUMIFS(cb_curr!$E:$E,cb_curr!$A:$A,H5,cb_curr!$B:$B,"Japanese_Yen"))=0,I4,(SUMIFS(cb_curr!$E:$E,cb_curr!$A:$A,H5,cb_curr!$B:$B,"Japanese_Yen"))))))))</f>
        <v>-</v>
      </c>
      <c r="J5" s="165">
        <f>SUMIFS(cb_curr!$E:$E,cb_curr!$A:$A,H5,cb_curr!$B:$B,"Japanese_Yen")</f>
        <v>0</v>
      </c>
      <c r="K5" s="3" t="str">
        <f>CONCATENATE(Техничка!W6,Техничка!X6,Техничка!Y6)</f>
        <v>02.04.2023</v>
      </c>
      <c r="L5" s="82" t="str">
        <f>IF(AND((IF(SUMIFS(cb_curr!$E:$E,cb_curr!$A:$A,K5,cb_curr!$B:$B,"Japanese_Yen")&lt;&gt;0,1,0)=0),(OR(WEEKDAY(K5,2)=7,WEEKDAY(K5,2)=1))),L4,((IF(AND(M5=0,M6=0,M7=0,M8=0,M9=0,M10=0,M11=0,M12=0,M13=0,M14=0),"-",(IF((SUMIFS(cb_curr!$E:$E,cb_curr!$A:$A,K5,cb_curr!$B:$B,"Japanese_Yen"))=0,L4,(SUMIFS(cb_curr!$E:$E,cb_curr!$A:$A,K5,cb_curr!$B:$B,"Japanese_Yen"))))))))</f>
        <v>-</v>
      </c>
      <c r="M5" s="165">
        <f>SUMIFS(cb_curr!$E:$E,cb_curr!$A:$A,K5,cb_curr!$B:$B,"Japanese_Yen")</f>
        <v>0</v>
      </c>
      <c r="N5" s="3" t="str">
        <f>CONCATENATE(Техничка!AA6,Техничка!AB6,Техничка!AC6)</f>
        <v>02.05.2023</v>
      </c>
      <c r="O5" s="82" t="str">
        <f>IF(AND((IF(SUMIFS(cb_curr!$E:$E,cb_curr!$A:$A,N5,cb_curr!$B:$B,"Japanese_Yen")&lt;&gt;0,1,0)=0),(OR(WEEKDAY(N5,2)=7,WEEKDAY(N5,2)=1))),O4,((IF(AND(P5=0,P6=0,P7=0,P8=0,P9=0,P10=0,P11=0,P12=0,P13=0,P14=0),"-",(IF((SUMIFS(cb_curr!$E:$E,cb_curr!$A:$A,N5,cb_curr!$B:$B,"Japanese_Yen"))=0,O4,(SUMIFS(cb_curr!$E:$E,cb_curr!$A:$A,N5,cb_curr!$B:$B,"Japanese_Yen"))))))))</f>
        <v>-</v>
      </c>
      <c r="P5" s="165">
        <f>SUMIFS(cb_curr!$E:$E,cb_curr!$A:$A,N5,cb_curr!$B:$B,"Japanese_Yen")</f>
        <v>0</v>
      </c>
      <c r="Q5" s="3" t="str">
        <f>CONCATENATE(Техничка!AE6,Техничка!AF6,Техничка!AG6)</f>
        <v>02.06.2023</v>
      </c>
      <c r="R5" s="82" t="str">
        <f>IF(AND((IF(SUMIFS(cb_curr!$E:$E,cb_curr!$A:$A,Q5,cb_curr!$B:$B,"Japanese_Yen")&lt;&gt;0,1,0)=0),(OR(WEEKDAY(Q5,2)=7,WEEKDAY(Q5,2)=1))),R4,((IF(AND(S5=0,S6=0,S7=0,S8=0,S9=0,S10=0,S11=0,S12=0,S13=0,S14=0),"-",(IF((SUMIFS(cb_curr!$E:$E,cb_curr!$A:$A,Q5,cb_curr!$B:$B,"Japanese_Yen"))=0,R4,(SUMIFS(cb_curr!$E:$E,cb_curr!$A:$A,Q5,cb_curr!$B:$B,"Japanese_Yen"))))))))</f>
        <v>-</v>
      </c>
      <c r="S5" s="165">
        <f>SUMIFS(cb_curr!$E:$E,cb_curr!$A:$A,Q5,cb_curr!$B:$B,"Japanese_Yen")</f>
        <v>0</v>
      </c>
      <c r="T5" s="3" t="str">
        <f>CONCATENATE(Техничка!AI6,Техничка!AJ6,Техничка!AK6)</f>
        <v>02.07.2023</v>
      </c>
      <c r="U5" s="82" t="str">
        <f>IF(AND((IF(SUMIFS(cb_curr!$E:$E,cb_curr!$A:$A,T5,cb_curr!$B:$B,"Japanese_Yen")&lt;&gt;0,1,0)=0),(OR(WEEKDAY(T5,2)=7,WEEKDAY(T5,2)=1))),U4,((IF(AND(V5=0,V6=0,V7=0,V8=0,V9=0,V10=0,V11=0,V12=0,V13=0,V14=0),"-",(IF((SUMIFS(cb_curr!$E:$E,cb_curr!$A:$A,T5,cb_curr!$B:$B,"Japanese_Yen"))=0,U4,(SUMIFS(cb_curr!$E:$E,cb_curr!$A:$A,T5,cb_curr!$B:$B,"Japanese_Yen"))))))))</f>
        <v>-</v>
      </c>
      <c r="V5" s="165">
        <f>SUMIFS(cb_curr!$E:$E,cb_curr!$A:$A,T5,cb_curr!$B:$B,"Japanese_Yen")</f>
        <v>0</v>
      </c>
      <c r="W5" s="3" t="str">
        <f>CONCATENATE(Техничка!AQ6,Техничка!AR6,Техничка!AS6)</f>
        <v>02.08.2023</v>
      </c>
      <c r="X5" s="82" t="str">
        <f>IF(AND((IF(SUMIFS(cb_curr!$E:$E,cb_curr!$A:$A,W5,cb_curr!$B:$B,"Japanese_Yen")&lt;&gt;0,1,0)=0),(OR(WEEKDAY(W5,2)=7,WEEKDAY(W5,2)=1))),X4,((IF(AND(Y5=0,Y6=0,Y7=0,Y8=0,Y9=0,Y10=0,Y11=0,Y12=0,Y13=0,Y14=0),"-",(IF((SUMIFS(cb_curr!$E:$E,cb_curr!$A:$A,W5,cb_curr!$B:$B,"Japanese_Yen"))=0,X4,(SUMIFS(cb_curr!$E:$E,cb_curr!$A:$A,W5,cb_curr!$B:$B,"Japanese_Yen"))))))))</f>
        <v>-</v>
      </c>
      <c r="Y5" s="165">
        <f>SUMIFS(cb_curr!$E:$E,cb_curr!$A:$A,W5,cb_curr!$B:$B,"Japanese_Yen")</f>
        <v>0</v>
      </c>
      <c r="Z5" s="3" t="str">
        <f>CONCATENATE(Техничка!AU6,Техничка!AV6,Техничка!AW6)</f>
        <v>02.09.2023</v>
      </c>
      <c r="AA5" s="82" t="str">
        <f>IF(AND((IF(SUMIFS(cb_curr!$E:$E,cb_curr!$A:$A,Z5,cb_curr!$B:$B,"Japanese_Yen")&lt;&gt;0,1,0)=0),(OR(WEEKDAY(Z5,2)=7,WEEKDAY(Z5,2)=1))),AA4,((IF(AND(AB5=0,AB6=0,AB7=0,AB8=0,AB9=0,AB10=0,AB11=0,AB12=0,AB13=0,AB14=0),"-",(IF((SUMIFS(cb_curr!$E:$E,cb_curr!$A:$A,Z5,cb_curr!$B:$B,"Japanese_Yen"))=0,AA4,(SUMIFS(cb_curr!$E:$E,cb_curr!$A:$A,Z5,cb_curr!$B:$B,"Japanese_Yen"))))))))</f>
        <v>-</v>
      </c>
      <c r="AB5" s="165">
        <f>SUMIFS(cb_curr!$E:$E,cb_curr!$A:$A,Z5,cb_curr!$B:$B,"Japanese_Yen")</f>
        <v>0</v>
      </c>
      <c r="AC5" s="3" t="str">
        <f>CONCATENATE(Техничка!AY6,Техничка!AZ6,Техничка!BA6)</f>
        <v>02.10.2023</v>
      </c>
      <c r="AD5" s="82" t="str">
        <f>IF(AND((IF(SUMIFS(cb_curr!$E:$E,cb_curr!$A:$A,AC5,cb_curr!$B:$B,"Japanese_Yen")&lt;&gt;0,1,0)=0),(OR(WEEKDAY(AC5,2)=7,WEEKDAY(AC5,2)=1))),AD4,((IF(AND(AE5=0,AE6=0,AE7=0,AE8=0,AE9=0,AE10=0,AE11=0,AE12=0,AE13=0,AE14=0),"-",(IF((SUMIFS(cb_curr!$E:$E,cb_curr!$A:$A,AC5,cb_curr!$B:$B,"Japanese_Yen"))=0,AD4,(SUMIFS(cb_curr!$E:$E,cb_curr!$A:$A,AC5,cb_curr!$B:$B,"Japanese_Yen"))))))))</f>
        <v>-</v>
      </c>
      <c r="AE5" s="165">
        <f>SUMIFS(cb_curr!$E:$E,cb_curr!$A:$A,AC5,cb_curr!$B:$B,"Japanese_Yen")</f>
        <v>0</v>
      </c>
      <c r="AF5" s="3" t="str">
        <f>CONCATENATE(Техничка!BC6,Техничка!BD6,Техничка!BE6)</f>
        <v>02.11.2023</v>
      </c>
      <c r="AG5" s="82" t="str">
        <f>IF(AND((IF(SUMIFS(cb_curr!$E:$E,cb_curr!$A:$A,AF5,cb_curr!$B:$B,"Japanese_Yen")&lt;&gt;0,1,0)=0),(OR(WEEKDAY(AF5,2)=7,WEEKDAY(AF5,2)=1))),AG4,((IF(AND(AH5=0,AH6=0,AH7=0,AH8=0,AH9=0,AH10=0,AH11=0,AH12=0,AH13=0,AH14=0),"-",(IF((SUMIFS(cb_curr!$E:$E,cb_curr!$A:$A,AF5,cb_curr!$B:$B,"Japanese_Yen"))=0,AG4,(SUMIFS(cb_curr!$E:$E,cb_curr!$A:$A,AF5,cb_curr!$B:$B,"Japanese_Yen"))))))))</f>
        <v>-</v>
      </c>
      <c r="AH5" s="165">
        <f>SUMIFS(cb_curr!$E:$E,cb_curr!$A:$A,AF5,cb_curr!$B:$B,"Japanese_Yen")</f>
        <v>0</v>
      </c>
      <c r="AI5" s="3" t="str">
        <f>CONCATENATE(Техничка!BG6,Техничка!BH6,Техничка!BI6)</f>
        <v>02.12.2023</v>
      </c>
      <c r="AJ5" s="82" t="str">
        <f>IF(AND((IF(SUMIFS(cb_curr!$E:$E,cb_curr!$A:$A,AI5,cb_curr!$B:$B,"Japanese_Yen")&lt;&gt;0,1,0)=0),(OR(WEEKDAY(AI5,2)=7,WEEKDAY(AI5,2)=1))),AJ4,((IF(AND(AK5=0,AK6=0,AK7=0,AK8=0,AK9=0,AK10=0,AK11=0,AK12=0,AK13=0,AK14=0),"-",(IF((SUMIFS(cb_curr!$E:$E,cb_curr!$A:$A,AI5,cb_curr!$B:$B,"Japanese_Yen"))=0,AJ4,(SUMIFS(cb_curr!$E:$E,cb_curr!$A:$A,AI5,cb_curr!$B:$B,"Japanese_Yen"))))))))</f>
        <v>-</v>
      </c>
      <c r="AK5" s="165">
        <f>SUMIFS(cb_curr!$E:$E,cb_curr!$A:$A,AI5,cb_curr!$B:$B,"Japanese_Yen")</f>
        <v>0</v>
      </c>
      <c r="AQ5" s="153" t="str">
        <f t="shared" ref="AQ5:AQ34" si="0">Q5</f>
        <v>02.06.2023</v>
      </c>
      <c r="AR5" s="82"/>
      <c r="AT5" s="3" t="str">
        <f t="shared" ref="AT5:AT34" si="1">AC5</f>
        <v>02.10.2023</v>
      </c>
      <c r="AU5" s="82"/>
      <c r="AW5" s="3" t="str">
        <f t="shared" ref="AW5:AW34" si="2">AF5</f>
        <v>02.11.2023</v>
      </c>
      <c r="AX5" s="82"/>
      <c r="AZ5" s="3" t="str">
        <f t="shared" ref="AZ5:AZ34" si="3">AI5</f>
        <v>02.12.2023</v>
      </c>
      <c r="BA5" s="82"/>
    </row>
    <row r="6" spans="1:53" x14ac:dyDescent="0.25">
      <c r="A6" s="165"/>
      <c r="B6" s="3" t="str">
        <f>CONCATENATE(Техничка!B7,Техничка!C7,Техничка!D7)</f>
        <v>03.01.2023</v>
      </c>
      <c r="C6" s="82" t="str">
        <f>IF(AND((IF(SUMIFS(cb_curr!$E:$E,cb_curr!$A:$A,B6,cb_curr!$B:$B,"Japanese_Yen")&lt;&gt;0,1,0)=0),(OR(WEEKDAY(B6,2)=7,WEEKDAY(B6,2)=1))),C5,((IF(AND(D6=0,D7=0,D8=0,D9=0,D10=0,D11=0,D12=0,D13=0,D14=0,D15=0),"-",(IF((SUMIFS(cb_curr!$E:$E,cb_curr!$A:$A,B6,cb_curr!$B:$B,"Japanese_Yen"))=0,C5,(SUMIFS(cb_curr!$E:$E,cb_curr!$A:$A,B6,cb_curr!$B:$B,"Japanese_Yen"))))))))</f>
        <v>-</v>
      </c>
      <c r="D6" s="165">
        <f>SUMIFS(cb_curr!$E:$E,cb_curr!$A:$A,B6,cb_curr!$B:$B,"Japanese_Yen")</f>
        <v>0</v>
      </c>
      <c r="E6" s="3" t="str">
        <f>CONCATENATE(Техничка!O7,Техничка!P7,Техничка!Q7)</f>
        <v>03.02.2023</v>
      </c>
      <c r="F6" s="82" t="str">
        <f>IF(AND((IF(SUMIFS(cb_curr!$E:$E,cb_curr!$A:$A,E6,cb_curr!$B:$B,"Japanese_Yen")&lt;&gt;0,1,0)=0),(OR(WEEKDAY(E6,2)=7,WEEKDAY(E6,2)=1))),F5,((IF(AND(G6=0,G7=0,G8=0,G9=0,G10=0,G11=0,G12=0,G13=0,G14=0,G15=0),"-",(IF((SUMIFS(cb_curr!$E:$E,cb_curr!$A:$A,E6,cb_curr!$B:$B,"Japanese_Yen"))=0,F5,(SUMIFS(cb_curr!$E:$E,cb_curr!$A:$A,E6,cb_curr!$B:$B,"Japanese_Yen"))))))))</f>
        <v>-</v>
      </c>
      <c r="G6" s="165">
        <f>SUMIFS(cb_curr!$E:$E,cb_curr!$A:$A,E6,cb_curr!$B:$B,"Japanese_Yen")</f>
        <v>0</v>
      </c>
      <c r="H6" s="3" t="str">
        <f>CONCATENATE(Техничка!S7,Техничка!T7,Техничка!U7)</f>
        <v>03.03.2023</v>
      </c>
      <c r="I6" s="82" t="str">
        <f>IF(AND((IF(SUMIFS(cb_curr!$E:$E,cb_curr!$A:$A,H6,cb_curr!$B:$B,"Japanese_Yen")&lt;&gt;0,1,0)=0),(OR(WEEKDAY(H6,2)=7,WEEKDAY(H6,2)=1))),I5,((IF(AND(J6=0,J7=0,J8=0,J9=0,J10=0,J11=0,J12=0,J13=0,J14=0,J15=0),"-",(IF((SUMIFS(cb_curr!$E:$E,cb_curr!$A:$A,H6,cb_curr!$B:$B,"Japanese_Yen"))=0,I5,(SUMIFS(cb_curr!$E:$E,cb_curr!$A:$A,H6,cb_curr!$B:$B,"Japanese_Yen"))))))))</f>
        <v>-</v>
      </c>
      <c r="J6" s="165">
        <f>SUMIFS(cb_curr!$E:$E,cb_curr!$A:$A,H6,cb_curr!$B:$B,"Japanese_Yen")</f>
        <v>0</v>
      </c>
      <c r="K6" s="3" t="str">
        <f>CONCATENATE(Техничка!W7,Техничка!X7,Техничка!Y7)</f>
        <v>03.04.2023</v>
      </c>
      <c r="L6" s="82" t="str">
        <f>IF(AND((IF(SUMIFS(cb_curr!$E:$E,cb_curr!$A:$A,K6,cb_curr!$B:$B,"Japanese_Yen")&lt;&gt;0,1,0)=0),(OR(WEEKDAY(K6,2)=7,WEEKDAY(K6,2)=1))),L5,((IF(AND(M6=0,M7=0,M8=0,M9=0,M10=0,M11=0,M12=0,M13=0,M14=0,M15=0),"-",(IF((SUMIFS(cb_curr!$E:$E,cb_curr!$A:$A,K6,cb_curr!$B:$B,"Japanese_Yen"))=0,L5,(SUMIFS(cb_curr!$E:$E,cb_curr!$A:$A,K6,cb_curr!$B:$B,"Japanese_Yen"))))))))</f>
        <v>-</v>
      </c>
      <c r="M6" s="165">
        <f>SUMIFS(cb_curr!$E:$E,cb_curr!$A:$A,K6,cb_curr!$B:$B,"Japanese_Yen")</f>
        <v>0</v>
      </c>
      <c r="N6" s="3" t="str">
        <f>CONCATENATE(Техничка!AA7,Техничка!AB7,Техничка!AC7)</f>
        <v>03.05.2023</v>
      </c>
      <c r="O6" s="82" t="str">
        <f>IF(AND((IF(SUMIFS(cb_curr!$E:$E,cb_curr!$A:$A,N6,cb_curr!$B:$B,"Japanese_Yen")&lt;&gt;0,1,0)=0),(OR(WEEKDAY(N6,2)=7,WEEKDAY(N6,2)=1))),O5,((IF(AND(P6=0,P7=0,P8=0,P9=0,P10=0,P11=0,P12=0,P13=0,P14=0,P15=0),"-",(IF((SUMIFS(cb_curr!$E:$E,cb_curr!$A:$A,N6,cb_curr!$B:$B,"Japanese_Yen"))=0,O5,(SUMIFS(cb_curr!$E:$E,cb_curr!$A:$A,N6,cb_curr!$B:$B,"Japanese_Yen"))))))))</f>
        <v>-</v>
      </c>
      <c r="P6" s="165">
        <f>SUMIFS(cb_curr!$E:$E,cb_curr!$A:$A,N6,cb_curr!$B:$B,"Japanese_Yen")</f>
        <v>0</v>
      </c>
      <c r="Q6" s="3" t="str">
        <f>CONCATENATE(Техничка!AE7,Техничка!AF7,Техничка!AG7)</f>
        <v>03.06.2023</v>
      </c>
      <c r="R6" s="82" t="str">
        <f>IF(AND((IF(SUMIFS(cb_curr!$E:$E,cb_curr!$A:$A,Q6,cb_curr!$B:$B,"Japanese_Yen")&lt;&gt;0,1,0)=0),(OR(WEEKDAY(Q6,2)=7,WEEKDAY(Q6,2)=1))),R5,((IF(AND(S6=0,S7=0,S8=0,S9=0,S10=0,S11=0,S12=0,S13=0,S14=0,S15=0),"-",(IF((SUMIFS(cb_curr!$E:$E,cb_curr!$A:$A,Q6,cb_curr!$B:$B,"Japanese_Yen"))=0,R5,(SUMIFS(cb_curr!$E:$E,cb_curr!$A:$A,Q6,cb_curr!$B:$B,"Japanese_Yen"))))))))</f>
        <v>-</v>
      </c>
      <c r="S6" s="165">
        <f>SUMIFS(cb_curr!$E:$E,cb_curr!$A:$A,Q6,cb_curr!$B:$B,"Japanese_Yen")</f>
        <v>0</v>
      </c>
      <c r="T6" s="3" t="str">
        <f>CONCATENATE(Техничка!AI7,Техничка!AJ7,Техничка!AK7)</f>
        <v>03.07.2023</v>
      </c>
      <c r="U6" s="82" t="str">
        <f>IF(AND((IF(SUMIFS(cb_curr!$E:$E,cb_curr!$A:$A,T6,cb_curr!$B:$B,"Japanese_Yen")&lt;&gt;0,1,0)=0),(OR(WEEKDAY(T6,2)=7,WEEKDAY(T6,2)=1))),U5,((IF(AND(V6=0,V7=0,V8=0,V9=0,V10=0,V11=0,V12=0,V13=0,V14=0,V15=0),"-",(IF((SUMIFS(cb_curr!$E:$E,cb_curr!$A:$A,T6,cb_curr!$B:$B,"Japanese_Yen"))=0,U5,(SUMIFS(cb_curr!$E:$E,cb_curr!$A:$A,T6,cb_curr!$B:$B,"Japanese_Yen"))))))))</f>
        <v>-</v>
      </c>
      <c r="V6" s="165">
        <f>SUMIFS(cb_curr!$E:$E,cb_curr!$A:$A,T6,cb_curr!$B:$B,"Japanese_Yen")</f>
        <v>0</v>
      </c>
      <c r="W6" s="3" t="str">
        <f>CONCATENATE(Техничка!AQ7,Техничка!AR7,Техничка!AS7)</f>
        <v>03.08.2023</v>
      </c>
      <c r="X6" s="82" t="str">
        <f>IF(AND((IF(SUMIFS(cb_curr!$E:$E,cb_curr!$A:$A,W6,cb_curr!$B:$B,"Japanese_Yen")&lt;&gt;0,1,0)=0),(OR(WEEKDAY(W6,2)=7,WEEKDAY(W6,2)=1))),X5,((IF(AND(Y6=0,Y7=0,Y8=0,Y9=0,Y10=0,Y11=0,Y12=0,Y13=0,Y14=0,Y15=0),"-",(IF((SUMIFS(cb_curr!$E:$E,cb_curr!$A:$A,W6,cb_curr!$B:$B,"Japanese_Yen"))=0,X5,(SUMIFS(cb_curr!$E:$E,cb_curr!$A:$A,W6,cb_curr!$B:$B,"Japanese_Yen"))))))))</f>
        <v>-</v>
      </c>
      <c r="Y6" s="165">
        <f>SUMIFS(cb_curr!$E:$E,cb_curr!$A:$A,W6,cb_curr!$B:$B,"Japanese_Yen")</f>
        <v>0</v>
      </c>
      <c r="Z6" s="3" t="str">
        <f>CONCATENATE(Техничка!AU7,Техничка!AV7,Техничка!AW7)</f>
        <v>03.09.2023</v>
      </c>
      <c r="AA6" s="82" t="str">
        <f>IF(AND((IF(SUMIFS(cb_curr!$E:$E,cb_curr!$A:$A,Z6,cb_curr!$B:$B,"Japanese_Yen")&lt;&gt;0,1,0)=0),(OR(WEEKDAY(Z6,2)=7,WEEKDAY(Z6,2)=1))),AA5,((IF(AND(AB6=0,AB7=0,AB8=0,AB9=0,AB10=0,AB11=0,AB12=0,AB13=0,AB14=0,AB15=0),"-",(IF((SUMIFS(cb_curr!$E:$E,cb_curr!$A:$A,Z6,cb_curr!$B:$B,"Japanese_Yen"))=0,AA5,(SUMIFS(cb_curr!$E:$E,cb_curr!$A:$A,Z6,cb_curr!$B:$B,"Japanese_Yen"))))))))</f>
        <v>-</v>
      </c>
      <c r="AB6" s="165">
        <f>SUMIFS(cb_curr!$E:$E,cb_curr!$A:$A,Z6,cb_curr!$B:$B,"Japanese_Yen")</f>
        <v>0</v>
      </c>
      <c r="AC6" s="3" t="str">
        <f>CONCATENATE(Техничка!AY7,Техничка!AZ7,Техничка!BA7)</f>
        <v>03.10.2023</v>
      </c>
      <c r="AD6" s="82" t="str">
        <f>IF(AND((IF(SUMIFS(cb_curr!$E:$E,cb_curr!$A:$A,AC6,cb_curr!$B:$B,"Japanese_Yen")&lt;&gt;0,1,0)=0),(OR(WEEKDAY(AC6,2)=7,WEEKDAY(AC6,2)=1))),AD5,((IF(AND(AE6=0,AE7=0,AE8=0,AE9=0,AE10=0,AE11=0,AE12=0,AE13=0,AE14=0,AE15=0),"-",(IF((SUMIFS(cb_curr!$E:$E,cb_curr!$A:$A,AC6,cb_curr!$B:$B,"Japanese_Yen"))=0,AD5,(SUMIFS(cb_curr!$E:$E,cb_curr!$A:$A,AC6,cb_curr!$B:$B,"Japanese_Yen"))))))))</f>
        <v>-</v>
      </c>
      <c r="AE6" s="165">
        <f>SUMIFS(cb_curr!$E:$E,cb_curr!$A:$A,AC6,cb_curr!$B:$B,"Japanese_Yen")</f>
        <v>0</v>
      </c>
      <c r="AF6" s="3" t="str">
        <f>CONCATENATE(Техничка!BC7,Техничка!BD7,Техничка!BE7)</f>
        <v>03.11.2023</v>
      </c>
      <c r="AG6" s="82" t="str">
        <f>IF(AND((IF(SUMIFS(cb_curr!$E:$E,cb_curr!$A:$A,AF6,cb_curr!$B:$B,"Japanese_Yen")&lt;&gt;0,1,0)=0),(OR(WEEKDAY(AF6,2)=7,WEEKDAY(AF6,2)=1))),AG5,((IF(AND(AH6=0,AH7=0,AH8=0,AH9=0,AH10=0,AH11=0,AH12=0,AH13=0,AH14=0,AH15=0),"-",(IF((SUMIFS(cb_curr!$E:$E,cb_curr!$A:$A,AF6,cb_curr!$B:$B,"Japanese_Yen"))=0,AG5,(SUMIFS(cb_curr!$E:$E,cb_curr!$A:$A,AF6,cb_curr!$B:$B,"Japanese_Yen"))))))))</f>
        <v>-</v>
      </c>
      <c r="AH6" s="165">
        <f>SUMIFS(cb_curr!$E:$E,cb_curr!$A:$A,AF6,cb_curr!$B:$B,"Japanese_Yen")</f>
        <v>0</v>
      </c>
      <c r="AI6" s="3" t="str">
        <f>CONCATENATE(Техничка!BG7,Техничка!BH7,Техничка!BI7)</f>
        <v>03.12.2023</v>
      </c>
      <c r="AJ6" s="82" t="str">
        <f>IF(AND((IF(SUMIFS(cb_curr!$E:$E,cb_curr!$A:$A,AI6,cb_curr!$B:$B,"Japanese_Yen")&lt;&gt;0,1,0)=0),(OR(WEEKDAY(AI6,2)=7,WEEKDAY(AI6,2)=1))),AJ5,((IF(AND(AK6=0,AK7=0,AK8=0,AK9=0,AK10=0,AK11=0,AK12=0,AK13=0,AK14=0,AK15=0),"-",(IF((SUMIFS(cb_curr!$E:$E,cb_curr!$A:$A,AI6,cb_curr!$B:$B,"Japanese_Yen"))=0,AJ5,(SUMIFS(cb_curr!$E:$E,cb_curr!$A:$A,AI6,cb_curr!$B:$B,"Japanese_Yen"))))))))</f>
        <v>-</v>
      </c>
      <c r="AK6" s="165">
        <f>SUMIFS(cb_curr!$E:$E,cb_curr!$A:$A,AI6,cb_curr!$B:$B,"Japanese_Yen")</f>
        <v>0</v>
      </c>
      <c r="AQ6" s="153" t="str">
        <f t="shared" si="0"/>
        <v>03.06.2023</v>
      </c>
      <c r="AR6" s="82"/>
      <c r="AT6" s="3" t="str">
        <f t="shared" si="1"/>
        <v>03.10.2023</v>
      </c>
      <c r="AU6" s="82"/>
      <c r="AW6" s="3" t="str">
        <f t="shared" si="2"/>
        <v>03.11.2023</v>
      </c>
      <c r="AX6" s="82"/>
      <c r="AZ6" s="3" t="str">
        <f t="shared" si="3"/>
        <v>03.12.2023</v>
      </c>
      <c r="BA6" s="82"/>
    </row>
    <row r="7" spans="1:53" x14ac:dyDescent="0.25">
      <c r="B7" s="3" t="str">
        <f>CONCATENATE(Техничка!B8,Техничка!C8,Техничка!D8)</f>
        <v>04.01.2023</v>
      </c>
      <c r="C7" s="82" t="str">
        <f>IF(AND((IF(SUMIFS(cb_curr!$E:$E,cb_curr!$A:$A,B7,cb_curr!$B:$B,"Japanese_Yen")&lt;&gt;0,1,0)=0),(OR(WEEKDAY(B7,2)=7,WEEKDAY(B7,2)=1))),C6,((IF(AND(D7=0,D8=0,D9=0,D10=0,D11=0,D12=0,D13=0,D14=0,D15=0,D16=0),"-",(IF((SUMIFS(cb_curr!$E:$E,cb_curr!$A:$A,B7,cb_curr!$B:$B,"Japanese_Yen"))=0,C6,(SUMIFS(cb_curr!$E:$E,cb_curr!$A:$A,B7,cb_curr!$B:$B,"Japanese_Yen"))))))))</f>
        <v>-</v>
      </c>
      <c r="D7" s="165">
        <f>SUMIFS(cb_curr!$E:$E,cb_curr!$A:$A,B7,cb_curr!$B:$B,"Japanese_Yen")</f>
        <v>0</v>
      </c>
      <c r="E7" s="3" t="str">
        <f>CONCATENATE(Техничка!O8,Техничка!P8,Техничка!Q8)</f>
        <v>04.02.2023</v>
      </c>
      <c r="F7" s="82" t="str">
        <f>IF(AND((IF(SUMIFS(cb_curr!$E:$E,cb_curr!$A:$A,E7,cb_curr!$B:$B,"Japanese_Yen")&lt;&gt;0,1,0)=0),(OR(WEEKDAY(E7,2)=7,WEEKDAY(E7,2)=1))),F6,((IF(AND(G7=0,G8=0,G9=0,G10=0,G11=0,G12=0,G13=0,G14=0,G15=0,G16=0),"-",(IF((SUMIFS(cb_curr!$E:$E,cb_curr!$A:$A,E7,cb_curr!$B:$B,"Japanese_Yen"))=0,F6,(SUMIFS(cb_curr!$E:$E,cb_curr!$A:$A,E7,cb_curr!$B:$B,"Japanese_Yen"))))))))</f>
        <v>-</v>
      </c>
      <c r="G7" s="165">
        <f>SUMIFS(cb_curr!$E:$E,cb_curr!$A:$A,E7,cb_curr!$B:$B,"Japanese_Yen")</f>
        <v>0</v>
      </c>
      <c r="H7" s="3" t="str">
        <f>CONCATENATE(Техничка!S8,Техничка!T8,Техничка!U8)</f>
        <v>04.03.2023</v>
      </c>
      <c r="I7" s="82" t="str">
        <f>IF(AND((IF(SUMIFS(cb_curr!$E:$E,cb_curr!$A:$A,H7,cb_curr!$B:$B,"Japanese_Yen")&lt;&gt;0,1,0)=0),(OR(WEEKDAY(H7,2)=7,WEEKDAY(H7,2)=1))),I6,((IF(AND(J7=0,J8=0,J9=0,J10=0,J11=0,J12=0,J13=0,J14=0,J15=0,J16=0),"-",(IF((SUMIFS(cb_curr!$E:$E,cb_curr!$A:$A,H7,cb_curr!$B:$B,"Japanese_Yen"))=0,I6,(SUMIFS(cb_curr!$E:$E,cb_curr!$A:$A,H7,cb_curr!$B:$B,"Japanese_Yen"))))))))</f>
        <v>-</v>
      </c>
      <c r="J7" s="165">
        <f>SUMIFS(cb_curr!$E:$E,cb_curr!$A:$A,H7,cb_curr!$B:$B,"Japanese_Yen")</f>
        <v>0</v>
      </c>
      <c r="K7" s="3" t="str">
        <f>CONCATENATE(Техничка!W8,Техничка!X8,Техничка!Y8)</f>
        <v>04.04.2023</v>
      </c>
      <c r="L7" s="82" t="str">
        <f>IF(AND((IF(SUMIFS(cb_curr!$E:$E,cb_curr!$A:$A,K7,cb_curr!$B:$B,"Japanese_Yen")&lt;&gt;0,1,0)=0),(OR(WEEKDAY(K7,2)=7,WEEKDAY(K7,2)=1))),L6,((IF(AND(M7=0,M8=0,M9=0,M10=0,M11=0,M12=0,M13=0,M14=0,M15=0,M16=0),"-",(IF((SUMIFS(cb_curr!$E:$E,cb_curr!$A:$A,K7,cb_curr!$B:$B,"Japanese_Yen"))=0,L6,(SUMIFS(cb_curr!$E:$E,cb_curr!$A:$A,K7,cb_curr!$B:$B,"Japanese_Yen"))))))))</f>
        <v>-</v>
      </c>
      <c r="M7" s="165">
        <f>SUMIFS(cb_curr!$E:$E,cb_curr!$A:$A,K7,cb_curr!$B:$B,"Japanese_Yen")</f>
        <v>0</v>
      </c>
      <c r="N7" s="3" t="str">
        <f>CONCATENATE(Техничка!AA8,Техничка!AB8,Техничка!AC8)</f>
        <v>04.05.2023</v>
      </c>
      <c r="O7" s="82" t="str">
        <f>IF(AND((IF(SUMIFS(cb_curr!$E:$E,cb_curr!$A:$A,N7,cb_curr!$B:$B,"Japanese_Yen")&lt;&gt;0,1,0)=0),(OR(WEEKDAY(N7,2)=7,WEEKDAY(N7,2)=1))),O6,((IF(AND(P7=0,P8=0,P9=0,P10=0,P11=0,P12=0,P13=0,P14=0,P15=0,P16=0),"-",(IF((SUMIFS(cb_curr!$E:$E,cb_curr!$A:$A,N7,cb_curr!$B:$B,"Japanese_Yen"))=0,O6,(SUMIFS(cb_curr!$E:$E,cb_curr!$A:$A,N7,cb_curr!$B:$B,"Japanese_Yen"))))))))</f>
        <v>-</v>
      </c>
      <c r="P7" s="165">
        <f>SUMIFS(cb_curr!$E:$E,cb_curr!$A:$A,N7,cb_curr!$B:$B,"Japanese_Yen")</f>
        <v>0</v>
      </c>
      <c r="Q7" s="3" t="str">
        <f>CONCATENATE(Техничка!AE8,Техничка!AF8,Техничка!AG8)</f>
        <v>04.06.2023</v>
      </c>
      <c r="R7" s="82" t="str">
        <f>IF(AND((IF(SUMIFS(cb_curr!$E:$E,cb_curr!$A:$A,Q7,cb_curr!$B:$B,"Japanese_Yen")&lt;&gt;0,1,0)=0),(OR(WEEKDAY(Q7,2)=7,WEEKDAY(Q7,2)=1))),R6,((IF(AND(S7=0,S8=0,S9=0,S10=0,S11=0,S12=0,S13=0,S14=0,S15=0,S16=0),"-",(IF((SUMIFS(cb_curr!$E:$E,cb_curr!$A:$A,Q7,cb_curr!$B:$B,"Japanese_Yen"))=0,R6,(SUMIFS(cb_curr!$E:$E,cb_curr!$A:$A,Q7,cb_curr!$B:$B,"Japanese_Yen"))))))))</f>
        <v>-</v>
      </c>
      <c r="S7" s="165">
        <f>SUMIFS(cb_curr!$E:$E,cb_curr!$A:$A,Q7,cb_curr!$B:$B,"Japanese_Yen")</f>
        <v>0</v>
      </c>
      <c r="T7" s="3" t="str">
        <f>CONCATENATE(Техничка!AI8,Техничка!AJ8,Техничка!AK8)</f>
        <v>04.07.2023</v>
      </c>
      <c r="U7" s="82" t="str">
        <f>IF(AND((IF(SUMIFS(cb_curr!$E:$E,cb_curr!$A:$A,T7,cb_curr!$B:$B,"Japanese_Yen")&lt;&gt;0,1,0)=0),(OR(WEEKDAY(T7,2)=7,WEEKDAY(T7,2)=1))),U6,((IF(AND(V7=0,V8=0,V9=0,V10=0,V11=0,V12=0,V13=0,V14=0,V15=0,V16=0),"-",(IF((SUMIFS(cb_curr!$E:$E,cb_curr!$A:$A,T7,cb_curr!$B:$B,"Japanese_Yen"))=0,U6,(SUMIFS(cb_curr!$E:$E,cb_curr!$A:$A,T7,cb_curr!$B:$B,"Japanese_Yen"))))))))</f>
        <v>-</v>
      </c>
      <c r="V7" s="165">
        <f>SUMIFS(cb_curr!$E:$E,cb_curr!$A:$A,T7,cb_curr!$B:$B,"Japanese_Yen")</f>
        <v>0</v>
      </c>
      <c r="W7" s="3" t="str">
        <f>CONCATENATE(Техничка!AQ8,Техничка!AR8,Техничка!AS8)</f>
        <v>04.08.2023</v>
      </c>
      <c r="X7" s="82" t="str">
        <f>IF(AND((IF(SUMIFS(cb_curr!$E:$E,cb_curr!$A:$A,W7,cb_curr!$B:$B,"Japanese_Yen")&lt;&gt;0,1,0)=0),(OR(WEEKDAY(W7,2)=7,WEEKDAY(W7,2)=1))),X6,((IF(AND(Y7=0,Y8=0,Y9=0,Y10=0,Y11=0,Y12=0,Y13=0,Y14=0,Y15=0,Y16=0),"-",(IF((SUMIFS(cb_curr!$E:$E,cb_curr!$A:$A,W7,cb_curr!$B:$B,"Japanese_Yen"))=0,X6,(SUMIFS(cb_curr!$E:$E,cb_curr!$A:$A,W7,cb_curr!$B:$B,"Japanese_Yen"))))))))</f>
        <v>-</v>
      </c>
      <c r="Y7" s="165">
        <f>SUMIFS(cb_curr!$E:$E,cb_curr!$A:$A,W7,cb_curr!$B:$B,"Japanese_Yen")</f>
        <v>0</v>
      </c>
      <c r="Z7" s="3" t="str">
        <f>CONCATENATE(Техничка!AU8,Техничка!AV8,Техничка!AW8)</f>
        <v>04.09.2023</v>
      </c>
      <c r="AA7" s="82" t="str">
        <f>IF(AND((IF(SUMIFS(cb_curr!$E:$E,cb_curr!$A:$A,Z7,cb_curr!$B:$B,"Japanese_Yen")&lt;&gt;0,1,0)=0),(OR(WEEKDAY(Z7,2)=7,WEEKDAY(Z7,2)=1))),AA6,((IF(AND(AB7=0,AB8=0,AB9=0,AB10=0,AB11=0,AB12=0,AB13=0,AB14=0,AB15=0,AB16=0),"-",(IF((SUMIFS(cb_curr!$E:$E,cb_curr!$A:$A,Z7,cb_curr!$B:$B,"Japanese_Yen"))=0,AA6,(SUMIFS(cb_curr!$E:$E,cb_curr!$A:$A,Z7,cb_curr!$B:$B,"Japanese_Yen"))))))))</f>
        <v>-</v>
      </c>
      <c r="AB7" s="165">
        <f>SUMIFS(cb_curr!$E:$E,cb_curr!$A:$A,Z7,cb_curr!$B:$B,"Japanese_Yen")</f>
        <v>0</v>
      </c>
      <c r="AC7" s="3" t="str">
        <f>CONCATENATE(Техничка!AY8,Техничка!AZ8,Техничка!BA8)</f>
        <v>04.10.2023</v>
      </c>
      <c r="AD7" s="82" t="str">
        <f>IF(AND((IF(SUMIFS(cb_curr!$E:$E,cb_curr!$A:$A,AC7,cb_curr!$B:$B,"Japanese_Yen")&lt;&gt;0,1,0)=0),(OR(WEEKDAY(AC7,2)=7,WEEKDAY(AC7,2)=1))),AD6,((IF(AND(AE7=0,AE8=0,AE9=0,AE10=0,AE11=0,AE12=0,AE13=0,AE14=0,AE15=0,AE16=0),"-",(IF((SUMIFS(cb_curr!$E:$E,cb_curr!$A:$A,AC7,cb_curr!$B:$B,"Japanese_Yen"))=0,AD6,(SUMIFS(cb_curr!$E:$E,cb_curr!$A:$A,AC7,cb_curr!$B:$B,"Japanese_Yen"))))))))</f>
        <v>-</v>
      </c>
      <c r="AE7" s="165">
        <f>SUMIFS(cb_curr!$E:$E,cb_curr!$A:$A,AC7,cb_curr!$B:$B,"Japanese_Yen")</f>
        <v>0</v>
      </c>
      <c r="AF7" s="3" t="str">
        <f>CONCATENATE(Техничка!BC8,Техничка!BD8,Техничка!BE8)</f>
        <v>04.11.2023</v>
      </c>
      <c r="AG7" s="82" t="str">
        <f>IF(AND((IF(SUMIFS(cb_curr!$E:$E,cb_curr!$A:$A,AF7,cb_curr!$B:$B,"Japanese_Yen")&lt;&gt;0,1,0)=0),(OR(WEEKDAY(AF7,2)=7,WEEKDAY(AF7,2)=1))),AG6,((IF(AND(AH7=0,AH8=0,AH9=0,AH10=0,AH11=0,AH12=0,AH13=0,AH14=0,AH15=0,AH16=0),"-",(IF((SUMIFS(cb_curr!$E:$E,cb_curr!$A:$A,AF7,cb_curr!$B:$B,"Japanese_Yen"))=0,AG6,(SUMIFS(cb_curr!$E:$E,cb_curr!$A:$A,AF7,cb_curr!$B:$B,"Japanese_Yen"))))))))</f>
        <v>-</v>
      </c>
      <c r="AH7" s="165">
        <f>SUMIFS(cb_curr!$E:$E,cb_curr!$A:$A,AF7,cb_curr!$B:$B,"Japanese_Yen")</f>
        <v>0</v>
      </c>
      <c r="AI7" s="3" t="str">
        <f>CONCATENATE(Техничка!BG8,Техничка!BH8,Техничка!BI8)</f>
        <v>04.12.2023</v>
      </c>
      <c r="AJ7" s="82" t="str">
        <f>IF(AND((IF(SUMIFS(cb_curr!$E:$E,cb_curr!$A:$A,AI7,cb_curr!$B:$B,"Japanese_Yen")&lt;&gt;0,1,0)=0),(OR(WEEKDAY(AI7,2)=7,WEEKDAY(AI7,2)=1))),AJ6,((IF(AND(AK7=0,AK8=0,AK9=0,AK10=0,AK11=0,AK12=0,AK13=0,AK14=0,AK15=0,AK16=0),"-",(IF((SUMIFS(cb_curr!$E:$E,cb_curr!$A:$A,AI7,cb_curr!$B:$B,"Japanese_Yen"))=0,AJ6,(SUMIFS(cb_curr!$E:$E,cb_curr!$A:$A,AI7,cb_curr!$B:$B,"Japanese_Yen"))))))))</f>
        <v>-</v>
      </c>
      <c r="AK7" s="165">
        <f>SUMIFS(cb_curr!$E:$E,cb_curr!$A:$A,AI7,cb_curr!$B:$B,"Japanese_Yen")</f>
        <v>0</v>
      </c>
      <c r="AQ7" s="153" t="str">
        <f t="shared" si="0"/>
        <v>04.06.2023</v>
      </c>
      <c r="AR7" s="82"/>
      <c r="AT7" s="3" t="str">
        <f t="shared" si="1"/>
        <v>04.10.2023</v>
      </c>
      <c r="AU7" s="82"/>
      <c r="AW7" s="3" t="str">
        <f t="shared" si="2"/>
        <v>04.11.2023</v>
      </c>
      <c r="AX7" s="82"/>
      <c r="AZ7" s="3" t="str">
        <f t="shared" si="3"/>
        <v>04.12.2023</v>
      </c>
      <c r="BA7" s="82"/>
    </row>
    <row r="8" spans="1:53" x14ac:dyDescent="0.25">
      <c r="B8" s="3" t="str">
        <f>CONCATENATE(Техничка!B9,Техничка!C9,Техничка!D9)</f>
        <v>05.01.2023</v>
      </c>
      <c r="C8" s="82" t="str">
        <f>IF(AND((IF(SUMIFS(cb_curr!$E:$E,cb_curr!$A:$A,B8,cb_curr!$B:$B,"Japanese_Yen")&lt;&gt;0,1,0)=0),(OR(WEEKDAY(B8,2)=7,WEEKDAY(B8,2)=1))),C7,((IF(AND(D8=0,D9=0,D10=0,D11=0,D12=0,D13=0,D14=0,D15=0,D16=0,D17=0),"-",(IF((SUMIFS(cb_curr!$E:$E,cb_curr!$A:$A,B8,cb_curr!$B:$B,"Japanese_Yen"))=0,C7,(SUMIFS(cb_curr!$E:$E,cb_curr!$A:$A,B8,cb_curr!$B:$B,"Japanese_Yen"))))))))</f>
        <v>-</v>
      </c>
      <c r="D8" s="165">
        <f>SUMIFS(cb_curr!$E:$E,cb_curr!$A:$A,B8,cb_curr!$B:$B,"Japanese_Yen")</f>
        <v>0</v>
      </c>
      <c r="E8" s="3" t="str">
        <f>CONCATENATE(Техничка!O9,Техничка!P9,Техничка!Q9)</f>
        <v>05.02.2023</v>
      </c>
      <c r="F8" s="82" t="str">
        <f>IF(AND((IF(SUMIFS(cb_curr!$E:$E,cb_curr!$A:$A,E8,cb_curr!$B:$B,"Japanese_Yen")&lt;&gt;0,1,0)=0),(OR(WEEKDAY(E8,2)=7,WEEKDAY(E8,2)=1))),F7,((IF(AND(G8=0,G9=0,G10=0,G11=0,G12=0,G13=0,G14=0,G15=0,G16=0,G17=0),"-",(IF((SUMIFS(cb_curr!$E:$E,cb_curr!$A:$A,E8,cb_curr!$B:$B,"Japanese_Yen"))=0,F7,(SUMIFS(cb_curr!$E:$E,cb_curr!$A:$A,E8,cb_curr!$B:$B,"Japanese_Yen"))))))))</f>
        <v>-</v>
      </c>
      <c r="G8" s="165">
        <f>SUMIFS(cb_curr!$E:$E,cb_curr!$A:$A,E8,cb_curr!$B:$B,"Japanese_Yen")</f>
        <v>0</v>
      </c>
      <c r="H8" s="3" t="str">
        <f>CONCATENATE(Техничка!S9,Техничка!T9,Техничка!U9)</f>
        <v>05.03.2023</v>
      </c>
      <c r="I8" s="82" t="str">
        <f>IF(AND((IF(SUMIFS(cb_curr!$E:$E,cb_curr!$A:$A,H8,cb_curr!$B:$B,"Japanese_Yen")&lt;&gt;0,1,0)=0),(OR(WEEKDAY(H8,2)=7,WEEKDAY(H8,2)=1))),I7,((IF(AND(J8=0,J9=0,J10=0,J11=0,J12=0,J13=0,J14=0,J15=0,J16=0,J17=0),"-",(IF((SUMIFS(cb_curr!$E:$E,cb_curr!$A:$A,H8,cb_curr!$B:$B,"Japanese_Yen"))=0,I7,(SUMIFS(cb_curr!$E:$E,cb_curr!$A:$A,H8,cb_curr!$B:$B,"Japanese_Yen"))))))))</f>
        <v>-</v>
      </c>
      <c r="J8" s="165">
        <f>SUMIFS(cb_curr!$E:$E,cb_curr!$A:$A,H8,cb_curr!$B:$B,"Japanese_Yen")</f>
        <v>0</v>
      </c>
      <c r="K8" s="3" t="str">
        <f>CONCATENATE(Техничка!W9,Техничка!X9,Техничка!Y9)</f>
        <v>05.04.2023</v>
      </c>
      <c r="L8" s="82" t="str">
        <f>IF(AND((IF(SUMIFS(cb_curr!$E:$E,cb_curr!$A:$A,K8,cb_curr!$B:$B,"Japanese_Yen")&lt;&gt;0,1,0)=0),(OR(WEEKDAY(K8,2)=7,WEEKDAY(K8,2)=1))),L7,((IF(AND(M8=0,M9=0,M10=0,M11=0,M12=0,M13=0,M14=0,M15=0,M16=0,M17=0),"-",(IF((SUMIFS(cb_curr!$E:$E,cb_curr!$A:$A,K8,cb_curr!$B:$B,"Japanese_Yen"))=0,L7,(SUMIFS(cb_curr!$E:$E,cb_curr!$A:$A,K8,cb_curr!$B:$B,"Japanese_Yen"))))))))</f>
        <v>-</v>
      </c>
      <c r="M8" s="165">
        <f>SUMIFS(cb_curr!$E:$E,cb_curr!$A:$A,K8,cb_curr!$B:$B,"Japanese_Yen")</f>
        <v>0</v>
      </c>
      <c r="N8" s="3" t="str">
        <f>CONCATENATE(Техничка!AA9,Техничка!AB9,Техничка!AC9)</f>
        <v>05.05.2023</v>
      </c>
      <c r="O8" s="82" t="str">
        <f>IF(AND((IF(SUMIFS(cb_curr!$E:$E,cb_curr!$A:$A,N8,cb_curr!$B:$B,"Japanese_Yen")&lt;&gt;0,1,0)=0),(OR(WEEKDAY(N8,2)=7,WEEKDAY(N8,2)=1))),O7,((IF(AND(P8=0,P9=0,P10=0,P11=0,P12=0,P13=0,P14=0,P15=0,P16=0,P17=0),"-",(IF((SUMIFS(cb_curr!$E:$E,cb_curr!$A:$A,N8,cb_curr!$B:$B,"Japanese_Yen"))=0,O7,(SUMIFS(cb_curr!$E:$E,cb_curr!$A:$A,N8,cb_curr!$B:$B,"Japanese_Yen"))))))))</f>
        <v>-</v>
      </c>
      <c r="P8" s="165">
        <f>SUMIFS(cb_curr!$E:$E,cb_curr!$A:$A,N8,cb_curr!$B:$B,"Japanese_Yen")</f>
        <v>0</v>
      </c>
      <c r="Q8" s="3" t="str">
        <f>CONCATENATE(Техничка!AE9,Техничка!AF9,Техничка!AG9)</f>
        <v>05.06.2023</v>
      </c>
      <c r="R8" s="82" t="str">
        <f>IF(AND((IF(SUMIFS(cb_curr!$E:$E,cb_curr!$A:$A,Q8,cb_curr!$B:$B,"Japanese_Yen")&lt;&gt;0,1,0)=0),(OR(WEEKDAY(Q8,2)=7,WEEKDAY(Q8,2)=1))),R7,((IF(AND(S8=0,S9=0,S10=0,S11=0,S12=0,S13=0,S14=0,S15=0,S16=0,S17=0),"-",(IF((SUMIFS(cb_curr!$E:$E,cb_curr!$A:$A,Q8,cb_curr!$B:$B,"Japanese_Yen"))=0,R7,(SUMIFS(cb_curr!$E:$E,cb_curr!$A:$A,Q8,cb_curr!$B:$B,"Japanese_Yen"))))))))</f>
        <v>-</v>
      </c>
      <c r="S8" s="165">
        <f>SUMIFS(cb_curr!$E:$E,cb_curr!$A:$A,Q8,cb_curr!$B:$B,"Japanese_Yen")</f>
        <v>0</v>
      </c>
      <c r="T8" s="3" t="str">
        <f>CONCATENATE(Техничка!AI9,Техничка!AJ9,Техничка!AK9)</f>
        <v>05.07.2023</v>
      </c>
      <c r="U8" s="82" t="str">
        <f>IF(AND((IF(SUMIFS(cb_curr!$E:$E,cb_curr!$A:$A,T8,cb_curr!$B:$B,"Japanese_Yen")&lt;&gt;0,1,0)=0),(OR(WEEKDAY(T8,2)=7,WEEKDAY(T8,2)=1))),U7,((IF(AND(V8=0,V9=0,V10=0,V11=0,V12=0,V13=0,V14=0,V15=0,V16=0,V17=0),"-",(IF((SUMIFS(cb_curr!$E:$E,cb_curr!$A:$A,T8,cb_curr!$B:$B,"Japanese_Yen"))=0,U7,(SUMIFS(cb_curr!$E:$E,cb_curr!$A:$A,T8,cb_curr!$B:$B,"Japanese_Yen"))))))))</f>
        <v>-</v>
      </c>
      <c r="V8" s="165">
        <f>SUMIFS(cb_curr!$E:$E,cb_curr!$A:$A,T8,cb_curr!$B:$B,"Japanese_Yen")</f>
        <v>0</v>
      </c>
      <c r="W8" s="3" t="str">
        <f>CONCATENATE(Техничка!AQ9,Техничка!AR9,Техничка!AS9)</f>
        <v>05.08.2023</v>
      </c>
      <c r="X8" s="82" t="str">
        <f>IF(AND((IF(SUMIFS(cb_curr!$E:$E,cb_curr!$A:$A,W8,cb_curr!$B:$B,"Japanese_Yen")&lt;&gt;0,1,0)=0),(OR(WEEKDAY(W8,2)=7,WEEKDAY(W8,2)=1))),X7,((IF(AND(Y8=0,Y9=0,Y10=0,Y11=0,Y12=0,Y13=0,Y14=0,Y15=0,Y16=0,Y17=0),"-",(IF((SUMIFS(cb_curr!$E:$E,cb_curr!$A:$A,W8,cb_curr!$B:$B,"Japanese_Yen"))=0,X7,(SUMIFS(cb_curr!$E:$E,cb_curr!$A:$A,W8,cb_curr!$B:$B,"Japanese_Yen"))))))))</f>
        <v>-</v>
      </c>
      <c r="Y8" s="165">
        <f>SUMIFS(cb_curr!$E:$E,cb_curr!$A:$A,W8,cb_curr!$B:$B,"Japanese_Yen")</f>
        <v>0</v>
      </c>
      <c r="Z8" s="3" t="str">
        <f>CONCATENATE(Техничка!AU9,Техничка!AV9,Техничка!AW9)</f>
        <v>05.09.2023</v>
      </c>
      <c r="AA8" s="82" t="str">
        <f>IF(AND((IF(SUMIFS(cb_curr!$E:$E,cb_curr!$A:$A,Z8,cb_curr!$B:$B,"Japanese_Yen")&lt;&gt;0,1,0)=0),(OR(WEEKDAY(Z8,2)=7,WEEKDAY(Z8,2)=1))),AA7,((IF(AND(AB8=0,AB9=0,AB10=0,AB11=0,AB12=0,AB13=0,AB14=0,AB15=0,AB16=0,AB17=0),"-",(IF((SUMIFS(cb_curr!$E:$E,cb_curr!$A:$A,Z8,cb_curr!$B:$B,"Japanese_Yen"))=0,AA7,(SUMIFS(cb_curr!$E:$E,cb_curr!$A:$A,Z8,cb_curr!$B:$B,"Japanese_Yen"))))))))</f>
        <v>-</v>
      </c>
      <c r="AB8" s="165">
        <f>SUMIFS(cb_curr!$E:$E,cb_curr!$A:$A,Z8,cb_curr!$B:$B,"Japanese_Yen")</f>
        <v>0</v>
      </c>
      <c r="AC8" s="3" t="str">
        <f>CONCATENATE(Техничка!AY9,Техничка!AZ9,Техничка!BA9)</f>
        <v>05.10.2023</v>
      </c>
      <c r="AD8" s="82" t="str">
        <f>IF(AND((IF(SUMIFS(cb_curr!$E:$E,cb_curr!$A:$A,AC8,cb_curr!$B:$B,"Japanese_Yen")&lt;&gt;0,1,0)=0),(OR(WEEKDAY(AC8,2)=7,WEEKDAY(AC8,2)=1))),AD7,((IF(AND(AE8=0,AE9=0,AE10=0,AE11=0,AE12=0,AE13=0,AE14=0,AE15=0,AE16=0,AE17=0),"-",(IF((SUMIFS(cb_curr!$E:$E,cb_curr!$A:$A,AC8,cb_curr!$B:$B,"Japanese_Yen"))=0,AD7,(SUMIFS(cb_curr!$E:$E,cb_curr!$A:$A,AC8,cb_curr!$B:$B,"Japanese_Yen"))))))))</f>
        <v>-</v>
      </c>
      <c r="AE8" s="165">
        <f>SUMIFS(cb_curr!$E:$E,cb_curr!$A:$A,AC8,cb_curr!$B:$B,"Japanese_Yen")</f>
        <v>0</v>
      </c>
      <c r="AF8" s="3" t="str">
        <f>CONCATENATE(Техничка!BC9,Техничка!BD9,Техничка!BE9)</f>
        <v>05.11.2023</v>
      </c>
      <c r="AG8" s="82" t="str">
        <f>IF(AND((IF(SUMIFS(cb_curr!$E:$E,cb_curr!$A:$A,AF8,cb_curr!$B:$B,"Japanese_Yen")&lt;&gt;0,1,0)=0),(OR(WEEKDAY(AF8,2)=7,WEEKDAY(AF8,2)=1))),AG7,((IF(AND(AH8=0,AH9=0,AH10=0,AH11=0,AH12=0,AH13=0,AH14=0,AH15=0,AH16=0,AH17=0),"-",(IF((SUMIFS(cb_curr!$E:$E,cb_curr!$A:$A,AF8,cb_curr!$B:$B,"Japanese_Yen"))=0,AG7,(SUMIFS(cb_curr!$E:$E,cb_curr!$A:$A,AF8,cb_curr!$B:$B,"Japanese_Yen"))))))))</f>
        <v>-</v>
      </c>
      <c r="AH8" s="165">
        <f>SUMIFS(cb_curr!$E:$E,cb_curr!$A:$A,AF8,cb_curr!$B:$B,"Japanese_Yen")</f>
        <v>0</v>
      </c>
      <c r="AI8" s="3" t="str">
        <f>CONCATENATE(Техничка!BG9,Техничка!BH9,Техничка!BI9)</f>
        <v>05.12.2023</v>
      </c>
      <c r="AJ8" s="82" t="str">
        <f>IF(AND((IF(SUMIFS(cb_curr!$E:$E,cb_curr!$A:$A,AI8,cb_curr!$B:$B,"Japanese_Yen")&lt;&gt;0,1,0)=0),(OR(WEEKDAY(AI8,2)=7,WEEKDAY(AI8,2)=1))),AJ7,((IF(AND(AK8=0,AK9=0,AK10=0,AK11=0,AK12=0,AK13=0,AK14=0,AK15=0,AK16=0,AK17=0),"-",(IF((SUMIFS(cb_curr!$E:$E,cb_curr!$A:$A,AI8,cb_curr!$B:$B,"Japanese_Yen"))=0,AJ7,(SUMIFS(cb_curr!$E:$E,cb_curr!$A:$A,AI8,cb_curr!$B:$B,"Japanese_Yen"))))))))</f>
        <v>-</v>
      </c>
      <c r="AK8" s="165">
        <f>SUMIFS(cb_curr!$E:$E,cb_curr!$A:$A,AI8,cb_curr!$B:$B,"Japanese_Yen")</f>
        <v>0</v>
      </c>
      <c r="AQ8" s="153" t="str">
        <f t="shared" si="0"/>
        <v>05.06.2023</v>
      </c>
      <c r="AR8" s="82"/>
      <c r="AT8" s="3" t="str">
        <f t="shared" si="1"/>
        <v>05.10.2023</v>
      </c>
      <c r="AU8" s="82"/>
      <c r="AW8" s="3" t="str">
        <f t="shared" si="2"/>
        <v>05.11.2023</v>
      </c>
      <c r="AX8" s="82"/>
      <c r="AZ8" s="3" t="str">
        <f t="shared" si="3"/>
        <v>05.12.2023</v>
      </c>
      <c r="BA8" s="82"/>
    </row>
    <row r="9" spans="1:53" x14ac:dyDescent="0.25">
      <c r="B9" s="3" t="str">
        <f>CONCATENATE(Техничка!B10,Техничка!C10,Техничка!D10)</f>
        <v>06.01.2023</v>
      </c>
      <c r="C9" s="82" t="str">
        <f>IF(AND((IF(SUMIFS(cb_curr!$E:$E,cb_curr!$A:$A,B9,cb_curr!$B:$B,"Japanese_Yen")&lt;&gt;0,1,0)=0),(OR(WEEKDAY(B9,2)=7,WEEKDAY(B9,2)=1))),C8,((IF(AND(D9=0,D10=0,D11=0,D12=0,D13=0,D14=0,D15=0,D16=0,D17=0,D18=0),"-",(IF((SUMIFS(cb_curr!$E:$E,cb_curr!$A:$A,B9,cb_curr!$B:$B,"Japanese_Yen"))=0,C8,(SUMIFS(cb_curr!$E:$E,cb_curr!$A:$A,B9,cb_curr!$B:$B,"Japanese_Yen"))))))))</f>
        <v>-</v>
      </c>
      <c r="D9" s="165">
        <f>SUMIFS(cb_curr!$E:$E,cb_curr!$A:$A,B9,cb_curr!$B:$B,"Japanese_Yen")</f>
        <v>0</v>
      </c>
      <c r="E9" s="3" t="str">
        <f>CONCATENATE(Техничка!O10,Техничка!P10,Техничка!Q10)</f>
        <v>06.02.2023</v>
      </c>
      <c r="F9" s="82" t="str">
        <f>IF(AND((IF(SUMIFS(cb_curr!$E:$E,cb_curr!$A:$A,E9,cb_curr!$B:$B,"Japanese_Yen")&lt;&gt;0,1,0)=0),(OR(WEEKDAY(E9,2)=7,WEEKDAY(E9,2)=1))),F8,((IF(AND(G9=0,G10=0,G11=0,G12=0,G13=0,G14=0,G15=0,G16=0,G17=0,G18=0),"-",(IF((SUMIFS(cb_curr!$E:$E,cb_curr!$A:$A,E9,cb_curr!$B:$B,"Japanese_Yen"))=0,F8,(SUMIFS(cb_curr!$E:$E,cb_curr!$A:$A,E9,cb_curr!$B:$B,"Japanese_Yen"))))))))</f>
        <v>-</v>
      </c>
      <c r="G9" s="165">
        <f>SUMIFS(cb_curr!$E:$E,cb_curr!$A:$A,E9,cb_curr!$B:$B,"Japanese_Yen")</f>
        <v>0</v>
      </c>
      <c r="H9" s="3" t="str">
        <f>CONCATENATE(Техничка!S10,Техничка!T10,Техничка!U10)</f>
        <v>06.03.2023</v>
      </c>
      <c r="I9" s="82" t="str">
        <f>IF(AND((IF(SUMIFS(cb_curr!$E:$E,cb_curr!$A:$A,H9,cb_curr!$B:$B,"Japanese_Yen")&lt;&gt;0,1,0)=0),(OR(WEEKDAY(H9,2)=7,WEEKDAY(H9,2)=1))),I8,((IF(AND(J9=0,J10=0,J11=0,J12=0,J13=0,J14=0,J15=0,J16=0,J17=0,J18=0),"-",(IF((SUMIFS(cb_curr!$E:$E,cb_curr!$A:$A,H9,cb_curr!$B:$B,"Japanese_Yen"))=0,I8,(SUMIFS(cb_curr!$E:$E,cb_curr!$A:$A,H9,cb_curr!$B:$B,"Japanese_Yen"))))))))</f>
        <v>-</v>
      </c>
      <c r="J9" s="165">
        <f>SUMIFS(cb_curr!$E:$E,cb_curr!$A:$A,H9,cb_curr!$B:$B,"Japanese_Yen")</f>
        <v>0</v>
      </c>
      <c r="K9" s="3" t="str">
        <f>CONCATENATE(Техничка!W10,Техничка!X10,Техничка!Y10)</f>
        <v>06.04.2023</v>
      </c>
      <c r="L9" s="82" t="str">
        <f>IF(AND((IF(SUMIFS(cb_curr!$E:$E,cb_curr!$A:$A,K9,cb_curr!$B:$B,"Japanese_Yen")&lt;&gt;0,1,0)=0),(OR(WEEKDAY(K9,2)=7,WEEKDAY(K9,2)=1))),L8,((IF(AND(M9=0,M10=0,M11=0,M12=0,M13=0,M14=0,M15=0,M16=0,M17=0,M18=0),"-",(IF((SUMIFS(cb_curr!$E:$E,cb_curr!$A:$A,K9,cb_curr!$B:$B,"Japanese_Yen"))=0,L8,(SUMIFS(cb_curr!$E:$E,cb_curr!$A:$A,K9,cb_curr!$B:$B,"Japanese_Yen"))))))))</f>
        <v>-</v>
      </c>
      <c r="M9" s="165">
        <f>SUMIFS(cb_curr!$E:$E,cb_curr!$A:$A,K9,cb_curr!$B:$B,"Japanese_Yen")</f>
        <v>0</v>
      </c>
      <c r="N9" s="3" t="str">
        <f>CONCATENATE(Техничка!AA10,Техничка!AB10,Техничка!AC10)</f>
        <v>06.05.2023</v>
      </c>
      <c r="O9" s="82" t="str">
        <f>IF(AND((IF(SUMIFS(cb_curr!$E:$E,cb_curr!$A:$A,N9,cb_curr!$B:$B,"Japanese_Yen")&lt;&gt;0,1,0)=0),(OR(WEEKDAY(N9,2)=7,WEEKDAY(N9,2)=1))),O8,((IF(AND(P9=0,P10=0,P11=0,P12=0,P13=0,P14=0,P15=0,P16=0,P17=0,P18=0),"-",(IF((SUMIFS(cb_curr!$E:$E,cb_curr!$A:$A,N9,cb_curr!$B:$B,"Japanese_Yen"))=0,O8,(SUMIFS(cb_curr!$E:$E,cb_curr!$A:$A,N9,cb_curr!$B:$B,"Japanese_Yen"))))))))</f>
        <v>-</v>
      </c>
      <c r="P9" s="165">
        <f>SUMIFS(cb_curr!$E:$E,cb_curr!$A:$A,N9,cb_curr!$B:$B,"Japanese_Yen")</f>
        <v>0</v>
      </c>
      <c r="Q9" s="3" t="str">
        <f>CONCATENATE(Техничка!AE10,Техничка!AF10,Техничка!AG10)</f>
        <v>06.06.2023</v>
      </c>
      <c r="R9" s="82" t="str">
        <f>IF(AND((IF(SUMIFS(cb_curr!$E:$E,cb_curr!$A:$A,Q9,cb_curr!$B:$B,"Japanese_Yen")&lt;&gt;0,1,0)=0),(OR(WEEKDAY(Q9,2)=7,WEEKDAY(Q9,2)=1))),R8,((IF(AND(S9=0,S10=0,S11=0,S12=0,S13=0,S14=0,S15=0,S16=0,S17=0,S18=0),"-",(IF((SUMIFS(cb_curr!$E:$E,cb_curr!$A:$A,Q9,cb_curr!$B:$B,"Japanese_Yen"))=0,R8,(SUMIFS(cb_curr!$E:$E,cb_curr!$A:$A,Q9,cb_curr!$B:$B,"Japanese_Yen"))))))))</f>
        <v>-</v>
      </c>
      <c r="S9" s="165">
        <f>SUMIFS(cb_curr!$E:$E,cb_curr!$A:$A,Q9,cb_curr!$B:$B,"Japanese_Yen")</f>
        <v>0</v>
      </c>
      <c r="T9" s="3" t="str">
        <f>CONCATENATE(Техничка!AI10,Техничка!AJ10,Техничка!AK10)</f>
        <v>06.07.2023</v>
      </c>
      <c r="U9" s="82" t="str">
        <f>IF(AND((IF(SUMIFS(cb_curr!$E:$E,cb_curr!$A:$A,T9,cb_curr!$B:$B,"Japanese_Yen")&lt;&gt;0,1,0)=0),(OR(WEEKDAY(T9,2)=7,WEEKDAY(T9,2)=1))),U8,((IF(AND(V9=0,V10=0,V11=0,V12=0,V13=0,V14=0,V15=0,V16=0,V17=0,V18=0),"-",(IF((SUMIFS(cb_curr!$E:$E,cb_curr!$A:$A,T9,cb_curr!$B:$B,"Japanese_Yen"))=0,U8,(SUMIFS(cb_curr!$E:$E,cb_curr!$A:$A,T9,cb_curr!$B:$B,"Japanese_Yen"))))))))</f>
        <v>-</v>
      </c>
      <c r="V9" s="165">
        <f>SUMIFS(cb_curr!$E:$E,cb_curr!$A:$A,T9,cb_curr!$B:$B,"Japanese_Yen")</f>
        <v>0</v>
      </c>
      <c r="W9" s="3" t="str">
        <f>CONCATENATE(Техничка!AQ10,Техничка!AR10,Техничка!AS10)</f>
        <v>06.08.2023</v>
      </c>
      <c r="X9" s="82" t="str">
        <f>IF(AND((IF(SUMIFS(cb_curr!$E:$E,cb_curr!$A:$A,W9,cb_curr!$B:$B,"Japanese_Yen")&lt;&gt;0,1,0)=0),(OR(WEEKDAY(W9,2)=7,WEEKDAY(W9,2)=1))),X8,((IF(AND(Y9=0,Y10=0,Y11=0,Y12=0,Y13=0,Y14=0,Y15=0,Y16=0,Y17=0,Y18=0),"-",(IF((SUMIFS(cb_curr!$E:$E,cb_curr!$A:$A,W9,cb_curr!$B:$B,"Japanese_Yen"))=0,X8,(SUMIFS(cb_curr!$E:$E,cb_curr!$A:$A,W9,cb_curr!$B:$B,"Japanese_Yen"))))))))</f>
        <v>-</v>
      </c>
      <c r="Y9" s="165">
        <f>SUMIFS(cb_curr!$E:$E,cb_curr!$A:$A,W9,cb_curr!$B:$B,"Japanese_Yen")</f>
        <v>0</v>
      </c>
      <c r="Z9" s="3" t="str">
        <f>CONCATENATE(Техничка!AU10,Техничка!AV10,Техничка!AW10)</f>
        <v>06.09.2023</v>
      </c>
      <c r="AA9" s="82" t="str">
        <f>IF(AND((IF(SUMIFS(cb_curr!$E:$E,cb_curr!$A:$A,Z9,cb_curr!$B:$B,"Japanese_Yen")&lt;&gt;0,1,0)=0),(OR(WEEKDAY(Z9,2)=7,WEEKDAY(Z9,2)=1))),AA8,((IF(AND(AB9=0,AB10=0,AB11=0,AB12=0,AB13=0,AB14=0,AB15=0,AB16=0,AB17=0,AB18=0),"-",(IF((SUMIFS(cb_curr!$E:$E,cb_curr!$A:$A,Z9,cb_curr!$B:$B,"Japanese_Yen"))=0,AA8,(SUMIFS(cb_curr!$E:$E,cb_curr!$A:$A,Z9,cb_curr!$B:$B,"Japanese_Yen"))))))))</f>
        <v>-</v>
      </c>
      <c r="AB9" s="165">
        <f>SUMIFS(cb_curr!$E:$E,cb_curr!$A:$A,Z9,cb_curr!$B:$B,"Japanese_Yen")</f>
        <v>0</v>
      </c>
      <c r="AC9" s="3" t="str">
        <f>CONCATENATE(Техничка!AY10,Техничка!AZ10,Техничка!BA10)</f>
        <v>06.10.2023</v>
      </c>
      <c r="AD9" s="82" t="str">
        <f>IF(AND((IF(SUMIFS(cb_curr!$E:$E,cb_curr!$A:$A,AC9,cb_curr!$B:$B,"Japanese_Yen")&lt;&gt;0,1,0)=0),(OR(WEEKDAY(AC9,2)=7,WEEKDAY(AC9,2)=1))),AD8,((IF(AND(AE9=0,AE10=0,AE11=0,AE12=0,AE13=0,AE14=0,AE15=0,AE16=0,AE17=0,AE18=0),"-",(IF((SUMIFS(cb_curr!$E:$E,cb_curr!$A:$A,AC9,cb_curr!$B:$B,"Japanese_Yen"))=0,AD8,(SUMIFS(cb_curr!$E:$E,cb_curr!$A:$A,AC9,cb_curr!$B:$B,"Japanese_Yen"))))))))</f>
        <v>-</v>
      </c>
      <c r="AE9" s="165">
        <f>SUMIFS(cb_curr!$E:$E,cb_curr!$A:$A,AC9,cb_curr!$B:$B,"Japanese_Yen")</f>
        <v>0</v>
      </c>
      <c r="AF9" s="3" t="str">
        <f>CONCATENATE(Техничка!BC10,Техничка!BD10,Техничка!BE10)</f>
        <v>06.11.2023</v>
      </c>
      <c r="AG9" s="82" t="str">
        <f>IF(AND((IF(SUMIFS(cb_curr!$E:$E,cb_curr!$A:$A,AF9,cb_curr!$B:$B,"Japanese_Yen")&lt;&gt;0,1,0)=0),(OR(WEEKDAY(AF9,2)=7,WEEKDAY(AF9,2)=1))),AG8,((IF(AND(AH9=0,AH10=0,AH11=0,AH12=0,AH13=0,AH14=0,AH15=0,AH16=0,AH17=0,AH18=0),"-",(IF((SUMIFS(cb_curr!$E:$E,cb_curr!$A:$A,AF9,cb_curr!$B:$B,"Japanese_Yen"))=0,AG8,(SUMIFS(cb_curr!$E:$E,cb_curr!$A:$A,AF9,cb_curr!$B:$B,"Japanese_Yen"))))))))</f>
        <v>-</v>
      </c>
      <c r="AH9" s="165">
        <f>SUMIFS(cb_curr!$E:$E,cb_curr!$A:$A,AF9,cb_curr!$B:$B,"Japanese_Yen")</f>
        <v>0</v>
      </c>
      <c r="AI9" s="3" t="str">
        <f>CONCATENATE(Техничка!BG10,Техничка!BH10,Техничка!BI10)</f>
        <v>06.12.2023</v>
      </c>
      <c r="AJ9" s="82" t="str">
        <f>IF(AND((IF(SUMIFS(cb_curr!$E:$E,cb_curr!$A:$A,AI9,cb_curr!$B:$B,"Japanese_Yen")&lt;&gt;0,1,0)=0),(OR(WEEKDAY(AI9,2)=7,WEEKDAY(AI9,2)=1))),AJ8,((IF(AND(AK9=0,AK10=0,AK11=0,AK12=0,AK13=0,AK14=0,AK15=0,AK16=0,AK17=0,AK18=0),"-",(IF((SUMIFS(cb_curr!$E:$E,cb_curr!$A:$A,AI9,cb_curr!$B:$B,"Japanese_Yen"))=0,AJ8,(SUMIFS(cb_curr!$E:$E,cb_curr!$A:$A,AI9,cb_curr!$B:$B,"Japanese_Yen"))))))))</f>
        <v>-</v>
      </c>
      <c r="AK9" s="165">
        <f>SUMIFS(cb_curr!$E:$E,cb_curr!$A:$A,AI9,cb_curr!$B:$B,"Japanese_Yen")</f>
        <v>0</v>
      </c>
      <c r="AQ9" s="153" t="str">
        <f t="shared" si="0"/>
        <v>06.06.2023</v>
      </c>
      <c r="AR9" s="82"/>
      <c r="AT9" s="3" t="str">
        <f t="shared" si="1"/>
        <v>06.10.2023</v>
      </c>
      <c r="AU9" s="82"/>
      <c r="AW9" s="3" t="str">
        <f t="shared" si="2"/>
        <v>06.11.2023</v>
      </c>
      <c r="AX9" s="82"/>
      <c r="AZ9" s="3" t="str">
        <f t="shared" si="3"/>
        <v>06.12.2023</v>
      </c>
      <c r="BA9" s="82"/>
    </row>
    <row r="10" spans="1:53" x14ac:dyDescent="0.25">
      <c r="B10" s="3" t="str">
        <f>CONCATENATE(Техничка!B11,Техничка!C11,Техничка!D11)</f>
        <v>07.01.2023</v>
      </c>
      <c r="C10" s="82" t="str">
        <f>IF(AND((IF(SUMIFS(cb_curr!$E:$E,cb_curr!$A:$A,B10,cb_curr!$B:$B,"Japanese_Yen")&lt;&gt;0,1,0)=0),(OR(WEEKDAY(B10,2)=7,WEEKDAY(B10,2)=1))),C9,((IF(AND(D10=0,D11=0,D12=0,D13=0,D14=0,D15=0,D16=0,D17=0,D18=0,D19=0),"-",(IF((SUMIFS(cb_curr!$E:$E,cb_curr!$A:$A,B10,cb_curr!$B:$B,"Japanese_Yen"))=0,C9,(SUMIFS(cb_curr!$E:$E,cb_curr!$A:$A,B10,cb_curr!$B:$B,"Japanese_Yen"))))))))</f>
        <v>-</v>
      </c>
      <c r="D10" s="165">
        <f>SUMIFS(cb_curr!$E:$E,cb_curr!$A:$A,B10,cb_curr!$B:$B,"Japanese_Yen")</f>
        <v>0</v>
      </c>
      <c r="E10" s="3" t="str">
        <f>CONCATENATE(Техничка!O11,Техничка!P11,Техничка!Q11)</f>
        <v>07.02.2023</v>
      </c>
      <c r="F10" s="82" t="str">
        <f>IF(AND((IF(SUMIFS(cb_curr!$E:$E,cb_curr!$A:$A,E10,cb_curr!$B:$B,"Japanese_Yen")&lt;&gt;0,1,0)=0),(OR(WEEKDAY(E10,2)=7,WEEKDAY(E10,2)=1))),F9,((IF(AND(G10=0,G11=0,G12=0,G13=0,G14=0,G15=0,G16=0,G17=0,G18=0,G19=0),"-",(IF((SUMIFS(cb_curr!$E:$E,cb_curr!$A:$A,E10,cb_curr!$B:$B,"Japanese_Yen"))=0,F9,(SUMIFS(cb_curr!$E:$E,cb_curr!$A:$A,E10,cb_curr!$B:$B,"Japanese_Yen"))))))))</f>
        <v>-</v>
      </c>
      <c r="G10" s="165">
        <f>SUMIFS(cb_curr!$E:$E,cb_curr!$A:$A,E10,cb_curr!$B:$B,"Japanese_Yen")</f>
        <v>0</v>
      </c>
      <c r="H10" s="3" t="str">
        <f>CONCATENATE(Техничка!S11,Техничка!T11,Техничка!U11)</f>
        <v>07.03.2023</v>
      </c>
      <c r="I10" s="82" t="str">
        <f>IF(AND((IF(SUMIFS(cb_curr!$E:$E,cb_curr!$A:$A,H10,cb_curr!$B:$B,"Japanese_Yen")&lt;&gt;0,1,0)=0),(OR(WEEKDAY(H10,2)=7,WEEKDAY(H10,2)=1))),I9,((IF(AND(J10=0,J11=0,J12=0,J13=0,J14=0,J15=0,J16=0,J17=0,J18=0,J19=0),"-",(IF((SUMIFS(cb_curr!$E:$E,cb_curr!$A:$A,H10,cb_curr!$B:$B,"Japanese_Yen"))=0,I9,(SUMIFS(cb_curr!$E:$E,cb_curr!$A:$A,H10,cb_curr!$B:$B,"Japanese_Yen"))))))))</f>
        <v>-</v>
      </c>
      <c r="J10" s="165">
        <f>SUMIFS(cb_curr!$E:$E,cb_curr!$A:$A,H10,cb_curr!$B:$B,"Japanese_Yen")</f>
        <v>0</v>
      </c>
      <c r="K10" s="3" t="str">
        <f>CONCATENATE(Техничка!W11,Техничка!X11,Техничка!Y11)</f>
        <v>07.04.2023</v>
      </c>
      <c r="L10" s="82" t="str">
        <f>IF(AND((IF(SUMIFS(cb_curr!$E:$E,cb_curr!$A:$A,K10,cb_curr!$B:$B,"Japanese_Yen")&lt;&gt;0,1,0)=0),(OR(WEEKDAY(K10,2)=7,WEEKDAY(K10,2)=1))),L9,((IF(AND(M10=0,M11=0,M12=0,M13=0,M14=0,M15=0,M16=0,M17=0,M18=0,M19=0),"-",(IF((SUMIFS(cb_curr!$E:$E,cb_curr!$A:$A,K10,cb_curr!$B:$B,"Japanese_Yen"))=0,L9,(SUMIFS(cb_curr!$E:$E,cb_curr!$A:$A,K10,cb_curr!$B:$B,"Japanese_Yen"))))))))</f>
        <v>-</v>
      </c>
      <c r="M10" s="165">
        <f>SUMIFS(cb_curr!$E:$E,cb_curr!$A:$A,K10,cb_curr!$B:$B,"Japanese_Yen")</f>
        <v>0</v>
      </c>
      <c r="N10" s="3" t="str">
        <f>CONCATENATE(Техничка!AA11,Техничка!AB11,Техничка!AC11)</f>
        <v>07.05.2023</v>
      </c>
      <c r="O10" s="82" t="str">
        <f>IF(AND((IF(SUMIFS(cb_curr!$E:$E,cb_curr!$A:$A,N10,cb_curr!$B:$B,"Japanese_Yen")&lt;&gt;0,1,0)=0),(OR(WEEKDAY(N10,2)=7,WEEKDAY(N10,2)=1))),O9,((IF(AND(P10=0,P11=0,P12=0,P13=0,P14=0,P15=0,P16=0,P17=0,P18=0,P19=0),"-",(IF((SUMIFS(cb_curr!$E:$E,cb_curr!$A:$A,N10,cb_curr!$B:$B,"Japanese_Yen"))=0,O9,(SUMIFS(cb_curr!$E:$E,cb_curr!$A:$A,N10,cb_curr!$B:$B,"Japanese_Yen"))))))))</f>
        <v>-</v>
      </c>
      <c r="P10" s="165">
        <f>SUMIFS(cb_curr!$E:$E,cb_curr!$A:$A,N10,cb_curr!$B:$B,"Japanese_Yen")</f>
        <v>0</v>
      </c>
      <c r="Q10" s="3" t="str">
        <f>CONCATENATE(Техничка!AE11,Техничка!AF11,Техничка!AG11)</f>
        <v>07.06.2023</v>
      </c>
      <c r="R10" s="82" t="str">
        <f>IF(AND((IF(SUMIFS(cb_curr!$E:$E,cb_curr!$A:$A,Q10,cb_curr!$B:$B,"Japanese_Yen")&lt;&gt;0,1,0)=0),(OR(WEEKDAY(Q10,2)=7,WEEKDAY(Q10,2)=1))),R9,((IF(AND(S10=0,S11=0,S12=0,S13=0,S14=0,S15=0,S16=0,S17=0,S18=0,S19=0),"-",(IF((SUMIFS(cb_curr!$E:$E,cb_curr!$A:$A,Q10,cb_curr!$B:$B,"Japanese_Yen"))=0,R9,(SUMIFS(cb_curr!$E:$E,cb_curr!$A:$A,Q10,cb_curr!$B:$B,"Japanese_Yen"))))))))</f>
        <v>-</v>
      </c>
      <c r="S10" s="165">
        <f>SUMIFS(cb_curr!$E:$E,cb_curr!$A:$A,Q10,cb_curr!$B:$B,"Japanese_Yen")</f>
        <v>0</v>
      </c>
      <c r="T10" s="3" t="str">
        <f>CONCATENATE(Техничка!AI11,Техничка!AJ11,Техничка!AK11)</f>
        <v>07.07.2023</v>
      </c>
      <c r="U10" s="82" t="str">
        <f>IF(AND((IF(SUMIFS(cb_curr!$E:$E,cb_curr!$A:$A,T10,cb_curr!$B:$B,"Japanese_Yen")&lt;&gt;0,1,0)=0),(OR(WEEKDAY(T10,2)=7,WEEKDAY(T10,2)=1))),U9,((IF(AND(V10=0,V11=0,V12=0,V13=0,V14=0,V15=0,V16=0,V17=0,V18=0,V19=0),"-",(IF((SUMIFS(cb_curr!$E:$E,cb_curr!$A:$A,T10,cb_curr!$B:$B,"Japanese_Yen"))=0,U9,(SUMIFS(cb_curr!$E:$E,cb_curr!$A:$A,T10,cb_curr!$B:$B,"Japanese_Yen"))))))))</f>
        <v>-</v>
      </c>
      <c r="V10" s="165">
        <f>SUMIFS(cb_curr!$E:$E,cb_curr!$A:$A,T10,cb_curr!$B:$B,"Japanese_Yen")</f>
        <v>0</v>
      </c>
      <c r="W10" s="3" t="str">
        <f>CONCATENATE(Техничка!AQ11,Техничка!AR11,Техничка!AS11)</f>
        <v>07.08.2023</v>
      </c>
      <c r="X10" s="82" t="str">
        <f>IF(AND((IF(SUMIFS(cb_curr!$E:$E,cb_curr!$A:$A,W10,cb_curr!$B:$B,"Japanese_Yen")&lt;&gt;0,1,0)=0),(OR(WEEKDAY(W10,2)=7,WEEKDAY(W10,2)=1))),X9,((IF(AND(Y10=0,Y11=0,Y12=0,Y13=0,Y14=0,Y15=0,Y16=0,Y17=0,Y18=0,Y19=0),"-",(IF((SUMIFS(cb_curr!$E:$E,cb_curr!$A:$A,W10,cb_curr!$B:$B,"Japanese_Yen"))=0,X9,(SUMIFS(cb_curr!$E:$E,cb_curr!$A:$A,W10,cb_curr!$B:$B,"Japanese_Yen"))))))))</f>
        <v>-</v>
      </c>
      <c r="Y10" s="165">
        <f>SUMIFS(cb_curr!$E:$E,cb_curr!$A:$A,W10,cb_curr!$B:$B,"Japanese_Yen")</f>
        <v>0</v>
      </c>
      <c r="Z10" s="3" t="str">
        <f>CONCATENATE(Техничка!AU11,Техничка!AV11,Техничка!AW11)</f>
        <v>07.09.2023</v>
      </c>
      <c r="AA10" s="82" t="str">
        <f>IF(AND((IF(SUMIFS(cb_curr!$E:$E,cb_curr!$A:$A,Z10,cb_curr!$B:$B,"Japanese_Yen")&lt;&gt;0,1,0)=0),(OR(WEEKDAY(Z10,2)=7,WEEKDAY(Z10,2)=1))),AA9,((IF(AND(AB10=0,AB11=0,AB12=0,AB13=0,AB14=0,AB15=0,AB16=0,AB17=0,AB18=0,AB19=0),"-",(IF((SUMIFS(cb_curr!$E:$E,cb_curr!$A:$A,Z10,cb_curr!$B:$B,"Japanese_Yen"))=0,AA9,(SUMIFS(cb_curr!$E:$E,cb_curr!$A:$A,Z10,cb_curr!$B:$B,"Japanese_Yen"))))))))</f>
        <v>-</v>
      </c>
      <c r="AB10" s="165">
        <f>SUMIFS(cb_curr!$E:$E,cb_curr!$A:$A,Z10,cb_curr!$B:$B,"Japanese_Yen")</f>
        <v>0</v>
      </c>
      <c r="AC10" s="3" t="str">
        <f>CONCATENATE(Техничка!AY11,Техничка!AZ11,Техничка!BA11)</f>
        <v>07.10.2023</v>
      </c>
      <c r="AD10" s="82" t="str">
        <f>IF(AND((IF(SUMIFS(cb_curr!$E:$E,cb_curr!$A:$A,AC10,cb_curr!$B:$B,"Japanese_Yen")&lt;&gt;0,1,0)=0),(OR(WEEKDAY(AC10,2)=7,WEEKDAY(AC10,2)=1))),AD9,((IF(AND(AE10=0,AE11=0,AE12=0,AE13=0,AE14=0,AE15=0,AE16=0,AE17=0,AE18=0,AE19=0),"-",(IF((SUMIFS(cb_curr!$E:$E,cb_curr!$A:$A,AC10,cb_curr!$B:$B,"Japanese_Yen"))=0,AD9,(SUMIFS(cb_curr!$E:$E,cb_curr!$A:$A,AC10,cb_curr!$B:$B,"Japanese_Yen"))))))))</f>
        <v>-</v>
      </c>
      <c r="AE10" s="165">
        <f>SUMIFS(cb_curr!$E:$E,cb_curr!$A:$A,AC10,cb_curr!$B:$B,"Japanese_Yen")</f>
        <v>0</v>
      </c>
      <c r="AF10" s="3" t="str">
        <f>CONCATENATE(Техничка!BC11,Техничка!BD11,Техничка!BE11)</f>
        <v>07.11.2023</v>
      </c>
      <c r="AG10" s="82" t="str">
        <f>IF(AND((IF(SUMIFS(cb_curr!$E:$E,cb_curr!$A:$A,AF10,cb_curr!$B:$B,"Japanese_Yen")&lt;&gt;0,1,0)=0),(OR(WEEKDAY(AF10,2)=7,WEEKDAY(AF10,2)=1))),AG9,((IF(AND(AH10=0,AH11=0,AH12=0,AH13=0,AH14=0,AH15=0,AH16=0,AH17=0,AH18=0,AH19=0),"-",(IF((SUMIFS(cb_curr!$E:$E,cb_curr!$A:$A,AF10,cb_curr!$B:$B,"Japanese_Yen"))=0,AG9,(SUMIFS(cb_curr!$E:$E,cb_curr!$A:$A,AF10,cb_curr!$B:$B,"Japanese_Yen"))))))))</f>
        <v>-</v>
      </c>
      <c r="AH10" s="165">
        <f>SUMIFS(cb_curr!$E:$E,cb_curr!$A:$A,AF10,cb_curr!$B:$B,"Japanese_Yen")</f>
        <v>0</v>
      </c>
      <c r="AI10" s="3" t="str">
        <f>CONCATENATE(Техничка!BG11,Техничка!BH11,Техничка!BI11)</f>
        <v>07.12.2023</v>
      </c>
      <c r="AJ10" s="82" t="str">
        <f>IF(AND((IF(SUMIFS(cb_curr!$E:$E,cb_curr!$A:$A,AI10,cb_curr!$B:$B,"Japanese_Yen")&lt;&gt;0,1,0)=0),(OR(WEEKDAY(AI10,2)=7,WEEKDAY(AI10,2)=1))),AJ9,((IF(AND(AK10=0,AK11=0,AK12=0,AK13=0,AK14=0,AK15=0,AK16=0,AK17=0,AK18=0,AK19=0),"-",(IF((SUMIFS(cb_curr!$E:$E,cb_curr!$A:$A,AI10,cb_curr!$B:$B,"Japanese_Yen"))=0,AJ9,(SUMIFS(cb_curr!$E:$E,cb_curr!$A:$A,AI10,cb_curr!$B:$B,"Japanese_Yen"))))))))</f>
        <v>-</v>
      </c>
      <c r="AK10" s="165">
        <f>SUMIFS(cb_curr!$E:$E,cb_curr!$A:$A,AI10,cb_curr!$B:$B,"Japanese_Yen")</f>
        <v>0</v>
      </c>
      <c r="AQ10" s="153" t="str">
        <f t="shared" si="0"/>
        <v>07.06.2023</v>
      </c>
      <c r="AR10" s="82"/>
      <c r="AT10" s="3" t="str">
        <f t="shared" si="1"/>
        <v>07.10.2023</v>
      </c>
      <c r="AU10" s="82"/>
      <c r="AW10" s="3" t="str">
        <f t="shared" si="2"/>
        <v>07.11.2023</v>
      </c>
      <c r="AX10" s="82"/>
      <c r="AZ10" s="3" t="str">
        <f t="shared" si="3"/>
        <v>07.12.2023</v>
      </c>
      <c r="BA10" s="82"/>
    </row>
    <row r="11" spans="1:53" x14ac:dyDescent="0.25">
      <c r="B11" s="3" t="str">
        <f>CONCATENATE(Техничка!B12,Техничка!C12,Техничка!D12)</f>
        <v>08.01.2023</v>
      </c>
      <c r="C11" s="82" t="str">
        <f>IF(AND((IF(SUMIFS(cb_curr!$E:$E,cb_curr!$A:$A,B11,cb_curr!$B:$B,"Japanese_Yen")&lt;&gt;0,1,0)=0),(OR(WEEKDAY(B11,2)=7,WEEKDAY(B11,2)=1))),C10,((IF(AND(D11=0,D12=0,D13=0,D14=0,D15=0,D16=0,D17=0,D18=0,D19=0,D20=0),"-",(IF((SUMIFS(cb_curr!$E:$E,cb_curr!$A:$A,B11,cb_curr!$B:$B,"Japanese_Yen"))=0,C10,(SUMIFS(cb_curr!$E:$E,cb_curr!$A:$A,B11,cb_curr!$B:$B,"Japanese_Yen"))))))))</f>
        <v>-</v>
      </c>
      <c r="D11" s="165">
        <f>SUMIFS(cb_curr!$E:$E,cb_curr!$A:$A,B11,cb_curr!$B:$B,"Japanese_Yen")</f>
        <v>0</v>
      </c>
      <c r="E11" s="3" t="str">
        <f>CONCATENATE(Техничка!O12,Техничка!P12,Техничка!Q12)</f>
        <v>08.02.2023</v>
      </c>
      <c r="F11" s="82" t="str">
        <f>IF(AND((IF(SUMIFS(cb_curr!$E:$E,cb_curr!$A:$A,E11,cb_curr!$B:$B,"Japanese_Yen")&lt;&gt;0,1,0)=0),(OR(WEEKDAY(E11,2)=7,WEEKDAY(E11,2)=1))),F10,((IF(AND(G11=0,G12=0,G13=0,G14=0,G15=0,G16=0,G17=0,G18=0,G19=0,G20=0),"-",(IF((SUMIFS(cb_curr!$E:$E,cb_curr!$A:$A,E11,cb_curr!$B:$B,"Japanese_Yen"))=0,F10,(SUMIFS(cb_curr!$E:$E,cb_curr!$A:$A,E11,cb_curr!$B:$B,"Japanese_Yen"))))))))</f>
        <v>-</v>
      </c>
      <c r="G11" s="165">
        <f>SUMIFS(cb_curr!$E:$E,cb_curr!$A:$A,E11,cb_curr!$B:$B,"Japanese_Yen")</f>
        <v>0</v>
      </c>
      <c r="H11" s="3" t="str">
        <f>CONCATENATE(Техничка!S12,Техничка!T12,Техничка!U12)</f>
        <v>08.03.2023</v>
      </c>
      <c r="I11" s="82" t="str">
        <f>IF(AND((IF(SUMIFS(cb_curr!$E:$E,cb_curr!$A:$A,H11,cb_curr!$B:$B,"Japanese_Yen")&lt;&gt;0,1,0)=0),(OR(WEEKDAY(H11,2)=7,WEEKDAY(H11,2)=1))),I10,((IF(AND(J11=0,J12=0,J13=0,J14=0,J15=0,J16=0,J17=0,J18=0,J19=0,J20=0),"-",(IF((SUMIFS(cb_curr!$E:$E,cb_curr!$A:$A,H11,cb_curr!$B:$B,"Japanese_Yen"))=0,I10,(SUMIFS(cb_curr!$E:$E,cb_curr!$A:$A,H11,cb_curr!$B:$B,"Japanese_Yen"))))))))</f>
        <v>-</v>
      </c>
      <c r="J11" s="165">
        <f>SUMIFS(cb_curr!$E:$E,cb_curr!$A:$A,H11,cb_curr!$B:$B,"Japanese_Yen")</f>
        <v>0</v>
      </c>
      <c r="K11" s="3" t="str">
        <f>CONCATENATE(Техничка!W12,Техничка!X12,Техничка!Y12)</f>
        <v>08.04.2023</v>
      </c>
      <c r="L11" s="82" t="str">
        <f>IF(AND((IF(SUMIFS(cb_curr!$E:$E,cb_curr!$A:$A,K11,cb_curr!$B:$B,"Japanese_Yen")&lt;&gt;0,1,0)=0),(OR(WEEKDAY(K11,2)=7,WEEKDAY(K11,2)=1))),L10,((IF(AND(M11=0,M12=0,M13=0,M14=0,M15=0,M16=0,M17=0,M18=0,M19=0,M20=0),"-",(IF((SUMIFS(cb_curr!$E:$E,cb_curr!$A:$A,K11,cb_curr!$B:$B,"Japanese_Yen"))=0,L10,(SUMIFS(cb_curr!$E:$E,cb_curr!$A:$A,K11,cb_curr!$B:$B,"Japanese_Yen"))))))))</f>
        <v>-</v>
      </c>
      <c r="M11" s="165">
        <f>SUMIFS(cb_curr!$E:$E,cb_curr!$A:$A,K11,cb_curr!$B:$B,"Japanese_Yen")</f>
        <v>0</v>
      </c>
      <c r="N11" s="3" t="str">
        <f>CONCATENATE(Техничка!AA12,Техничка!AB12,Техничка!AC12)</f>
        <v>08.05.2023</v>
      </c>
      <c r="O11" s="82" t="str">
        <f>IF(AND((IF(SUMIFS(cb_curr!$E:$E,cb_curr!$A:$A,N11,cb_curr!$B:$B,"Japanese_Yen")&lt;&gt;0,1,0)=0),(OR(WEEKDAY(N11,2)=7,WEEKDAY(N11,2)=1))),O10,((IF(AND(P11=0,P12=0,P13=0,P14=0,P15=0,P16=0,P17=0,P18=0,P19=0,P20=0),"-",(IF((SUMIFS(cb_curr!$E:$E,cb_curr!$A:$A,N11,cb_curr!$B:$B,"Japanese_Yen"))=0,O10,(SUMIFS(cb_curr!$E:$E,cb_curr!$A:$A,N11,cb_curr!$B:$B,"Japanese_Yen"))))))))</f>
        <v>-</v>
      </c>
      <c r="P11" s="165">
        <f>SUMIFS(cb_curr!$E:$E,cb_curr!$A:$A,N11,cb_curr!$B:$B,"Japanese_Yen")</f>
        <v>0</v>
      </c>
      <c r="Q11" s="3" t="str">
        <f>CONCATENATE(Техничка!AE12,Техничка!AF12,Техничка!AG12)</f>
        <v>08.06.2023</v>
      </c>
      <c r="R11" s="82" t="str">
        <f>IF(AND((IF(SUMIFS(cb_curr!$E:$E,cb_curr!$A:$A,Q11,cb_curr!$B:$B,"Japanese_Yen")&lt;&gt;0,1,0)=0),(OR(WEEKDAY(Q11,2)=7,WEEKDAY(Q11,2)=1))),R10,((IF(AND(S11=0,S12=0,S13=0,S14=0,S15=0,S16=0,S17=0,S18=0,S19=0,S20=0),"-",(IF((SUMIFS(cb_curr!$E:$E,cb_curr!$A:$A,Q11,cb_curr!$B:$B,"Japanese_Yen"))=0,R10,(SUMIFS(cb_curr!$E:$E,cb_curr!$A:$A,Q11,cb_curr!$B:$B,"Japanese_Yen"))))))))</f>
        <v>-</v>
      </c>
      <c r="S11" s="165">
        <f>SUMIFS(cb_curr!$E:$E,cb_curr!$A:$A,Q11,cb_curr!$B:$B,"Japanese_Yen")</f>
        <v>0</v>
      </c>
      <c r="T11" s="3" t="str">
        <f>CONCATENATE(Техничка!AI12,Техничка!AJ12,Техничка!AK12)</f>
        <v>08.07.2023</v>
      </c>
      <c r="U11" s="82" t="str">
        <f>IF(AND((IF(SUMIFS(cb_curr!$E:$E,cb_curr!$A:$A,T11,cb_curr!$B:$B,"Japanese_Yen")&lt;&gt;0,1,0)=0),(OR(WEEKDAY(T11,2)=7,WEEKDAY(T11,2)=1))),U10,((IF(AND(V11=0,V12=0,V13=0,V14=0,V15=0,V16=0,V17=0,V18=0,V19=0,V20=0),"-",(IF((SUMIFS(cb_curr!$E:$E,cb_curr!$A:$A,T11,cb_curr!$B:$B,"Japanese_Yen"))=0,U10,(SUMIFS(cb_curr!$E:$E,cb_curr!$A:$A,T11,cb_curr!$B:$B,"Japanese_Yen"))))))))</f>
        <v>-</v>
      </c>
      <c r="V11" s="165">
        <f>SUMIFS(cb_curr!$E:$E,cb_curr!$A:$A,T11,cb_curr!$B:$B,"Japanese_Yen")</f>
        <v>0</v>
      </c>
      <c r="W11" s="3" t="str">
        <f>CONCATENATE(Техничка!AQ12,Техничка!AR12,Техничка!AS12)</f>
        <v>08.08.2023</v>
      </c>
      <c r="X11" s="82" t="str">
        <f>IF(AND((IF(SUMIFS(cb_curr!$E:$E,cb_curr!$A:$A,W11,cb_curr!$B:$B,"Japanese_Yen")&lt;&gt;0,1,0)=0),(OR(WEEKDAY(W11,2)=7,WEEKDAY(W11,2)=1))),X10,((IF(AND(Y11=0,Y12=0,Y13=0,Y14=0,Y15=0,Y16=0,Y17=0,Y18=0,Y19=0,Y20=0),"-",(IF((SUMIFS(cb_curr!$E:$E,cb_curr!$A:$A,W11,cb_curr!$B:$B,"Japanese_Yen"))=0,X10,(SUMIFS(cb_curr!$E:$E,cb_curr!$A:$A,W11,cb_curr!$B:$B,"Japanese_Yen"))))))))</f>
        <v>-</v>
      </c>
      <c r="Y11" s="165">
        <f>SUMIFS(cb_curr!$E:$E,cb_curr!$A:$A,W11,cb_curr!$B:$B,"Japanese_Yen")</f>
        <v>0</v>
      </c>
      <c r="Z11" s="3" t="str">
        <f>CONCATENATE(Техничка!AU12,Техничка!AV12,Техничка!AW12)</f>
        <v>08.09.2023</v>
      </c>
      <c r="AA11" s="82" t="str">
        <f>IF(AND((IF(SUMIFS(cb_curr!$E:$E,cb_curr!$A:$A,Z11,cb_curr!$B:$B,"Japanese_Yen")&lt;&gt;0,1,0)=0),(OR(WEEKDAY(Z11,2)=7,WEEKDAY(Z11,2)=1))),AA10,((IF(AND(AB11=0,AB12=0,AB13=0,AB14=0,AB15=0,AB16=0,AB17=0,AB18=0,AB19=0,AB20=0),"-",(IF((SUMIFS(cb_curr!$E:$E,cb_curr!$A:$A,Z11,cb_curr!$B:$B,"Japanese_Yen"))=0,AA10,(SUMIFS(cb_curr!$E:$E,cb_curr!$A:$A,Z11,cb_curr!$B:$B,"Japanese_Yen"))))))))</f>
        <v>-</v>
      </c>
      <c r="AB11" s="165">
        <f>SUMIFS(cb_curr!$E:$E,cb_curr!$A:$A,Z11,cb_curr!$B:$B,"Japanese_Yen")</f>
        <v>0</v>
      </c>
      <c r="AC11" s="3" t="str">
        <f>CONCATENATE(Техничка!AY12,Техничка!AZ12,Техничка!BA12)</f>
        <v>08.10.2023</v>
      </c>
      <c r="AD11" s="82" t="str">
        <f>IF(AND((IF(SUMIFS(cb_curr!$E:$E,cb_curr!$A:$A,AC11,cb_curr!$B:$B,"Japanese_Yen")&lt;&gt;0,1,0)=0),(OR(WEEKDAY(AC11,2)=7,WEEKDAY(AC11,2)=1))),AD10,((IF(AND(AE11=0,AE12=0,AE13=0,AE14=0,AE15=0,AE16=0,AE17=0,AE18=0,AE19=0,AE20=0),"-",(IF((SUMIFS(cb_curr!$E:$E,cb_curr!$A:$A,AC11,cb_curr!$B:$B,"Japanese_Yen"))=0,AD10,(SUMIFS(cb_curr!$E:$E,cb_curr!$A:$A,AC11,cb_curr!$B:$B,"Japanese_Yen"))))))))</f>
        <v>-</v>
      </c>
      <c r="AE11" s="165">
        <f>SUMIFS(cb_curr!$E:$E,cb_curr!$A:$A,AC11,cb_curr!$B:$B,"Japanese_Yen")</f>
        <v>0</v>
      </c>
      <c r="AF11" s="3" t="str">
        <f>CONCATENATE(Техничка!BC12,Техничка!BD12,Техничка!BE12)</f>
        <v>08.11.2023</v>
      </c>
      <c r="AG11" s="82" t="str">
        <f>IF(AND((IF(SUMIFS(cb_curr!$E:$E,cb_curr!$A:$A,AF11,cb_curr!$B:$B,"Japanese_Yen")&lt;&gt;0,1,0)=0),(OR(WEEKDAY(AF11,2)=7,WEEKDAY(AF11,2)=1))),AG10,((IF(AND(AH11=0,AH12=0,AH13=0,AH14=0,AH15=0,AH16=0,AH17=0,AH18=0,AH19=0,AH20=0),"-",(IF((SUMIFS(cb_curr!$E:$E,cb_curr!$A:$A,AF11,cb_curr!$B:$B,"Japanese_Yen"))=0,AG10,(SUMIFS(cb_curr!$E:$E,cb_curr!$A:$A,AF11,cb_curr!$B:$B,"Japanese_Yen"))))))))</f>
        <v>-</v>
      </c>
      <c r="AH11" s="165">
        <f>SUMIFS(cb_curr!$E:$E,cb_curr!$A:$A,AF11,cb_curr!$B:$B,"Japanese_Yen")</f>
        <v>0</v>
      </c>
      <c r="AI11" s="3" t="str">
        <f>CONCATENATE(Техничка!BG12,Техничка!BH12,Техничка!BI12)</f>
        <v>08.12.2023</v>
      </c>
      <c r="AJ11" s="82" t="str">
        <f>IF(AND((IF(SUMIFS(cb_curr!$E:$E,cb_curr!$A:$A,AI11,cb_curr!$B:$B,"Japanese_Yen")&lt;&gt;0,1,0)=0),(OR(WEEKDAY(AI11,2)=7,WEEKDAY(AI11,2)=1))),AJ10,((IF(AND(AK11=0,AK12=0,AK13=0,AK14=0,AK15=0,AK16=0,AK17=0,AK18=0,AK19=0,AK20=0),"-",(IF((SUMIFS(cb_curr!$E:$E,cb_curr!$A:$A,AI11,cb_curr!$B:$B,"Japanese_Yen"))=0,AJ10,(SUMIFS(cb_curr!$E:$E,cb_curr!$A:$A,AI11,cb_curr!$B:$B,"Japanese_Yen"))))))))</f>
        <v>-</v>
      </c>
      <c r="AK11" s="165">
        <f>SUMIFS(cb_curr!$E:$E,cb_curr!$A:$A,AI11,cb_curr!$B:$B,"Japanese_Yen")</f>
        <v>0</v>
      </c>
      <c r="AQ11" s="153" t="str">
        <f t="shared" si="0"/>
        <v>08.06.2023</v>
      </c>
      <c r="AR11" s="82"/>
      <c r="AT11" s="3" t="str">
        <f t="shared" si="1"/>
        <v>08.10.2023</v>
      </c>
      <c r="AU11" s="82"/>
      <c r="AW11" s="3" t="str">
        <f t="shared" si="2"/>
        <v>08.11.2023</v>
      </c>
      <c r="AX11" s="82"/>
      <c r="AZ11" s="3" t="str">
        <f t="shared" si="3"/>
        <v>08.12.2023</v>
      </c>
      <c r="BA11" s="82"/>
    </row>
    <row r="12" spans="1:53" x14ac:dyDescent="0.25">
      <c r="B12" s="3" t="str">
        <f>CONCATENATE(Техничка!B13,Техничка!C13,Техничка!D13)</f>
        <v>09.01.2023</v>
      </c>
      <c r="C12" s="82" t="str">
        <f>IF(AND((IF(SUMIFS(cb_curr!$E:$E,cb_curr!$A:$A,B12,cb_curr!$B:$B,"Japanese_Yen")&lt;&gt;0,1,0)=0),(OR(WEEKDAY(B12,2)=7,WEEKDAY(B12,2)=1))),C11,((IF(AND(D12=0,D13=0,D14=0,D15=0,D16=0,D17=0,D18=0,D19=0,D20=0,D21=0),"-",(IF((SUMIFS(cb_curr!$E:$E,cb_curr!$A:$A,B12,cb_curr!$B:$B,"Japanese_Yen"))=0,C11,(SUMIFS(cb_curr!$E:$E,cb_curr!$A:$A,B12,cb_curr!$B:$B,"Japanese_Yen"))))))))</f>
        <v>-</v>
      </c>
      <c r="D12" s="165">
        <f>SUMIFS(cb_curr!$E:$E,cb_curr!$A:$A,B12,cb_curr!$B:$B,"Japanese_Yen")</f>
        <v>0</v>
      </c>
      <c r="E12" s="3" t="str">
        <f>CONCATENATE(Техничка!O13,Техничка!P13,Техничка!Q13)</f>
        <v>09.02.2023</v>
      </c>
      <c r="F12" s="82" t="str">
        <f>IF(AND((IF(SUMIFS(cb_curr!$E:$E,cb_curr!$A:$A,E12,cb_curr!$B:$B,"Japanese_Yen")&lt;&gt;0,1,0)=0),(OR(WEEKDAY(E12,2)=7,WEEKDAY(E12,2)=1))),F11,((IF(AND(G12=0,G13=0,G14=0,G15=0,G16=0,G17=0,G18=0,G19=0,G20=0,G21=0),"-",(IF((SUMIFS(cb_curr!$E:$E,cb_curr!$A:$A,E12,cb_curr!$B:$B,"Japanese_Yen"))=0,F11,(SUMIFS(cb_curr!$E:$E,cb_curr!$A:$A,E12,cb_curr!$B:$B,"Japanese_Yen"))))))))</f>
        <v>-</v>
      </c>
      <c r="G12" s="165">
        <f>SUMIFS(cb_curr!$E:$E,cb_curr!$A:$A,E12,cb_curr!$B:$B,"Japanese_Yen")</f>
        <v>0</v>
      </c>
      <c r="H12" s="3" t="str">
        <f>CONCATENATE(Техничка!S13,Техничка!T13,Техничка!U13)</f>
        <v>09.03.2023</v>
      </c>
      <c r="I12" s="82" t="str">
        <f>IF(AND((IF(SUMIFS(cb_curr!$E:$E,cb_curr!$A:$A,H12,cb_curr!$B:$B,"Japanese_Yen")&lt;&gt;0,1,0)=0),(OR(WEEKDAY(H12,2)=7,WEEKDAY(H12,2)=1))),I11,((IF(AND(J12=0,J13=0,J14=0,J15=0,J16=0,J17=0,J18=0,J19=0,J20=0,J21=0),"-",(IF((SUMIFS(cb_curr!$E:$E,cb_curr!$A:$A,H12,cb_curr!$B:$B,"Japanese_Yen"))=0,I11,(SUMIFS(cb_curr!$E:$E,cb_curr!$A:$A,H12,cb_curr!$B:$B,"Japanese_Yen"))))))))</f>
        <v>-</v>
      </c>
      <c r="J12" s="165">
        <f>SUMIFS(cb_curr!$E:$E,cb_curr!$A:$A,H12,cb_curr!$B:$B,"Japanese_Yen")</f>
        <v>0</v>
      </c>
      <c r="K12" s="3" t="str">
        <f>CONCATENATE(Техничка!W13,Техничка!X13,Техничка!Y13)</f>
        <v>09.04.2023</v>
      </c>
      <c r="L12" s="82" t="str">
        <f>IF(AND((IF(SUMIFS(cb_curr!$E:$E,cb_curr!$A:$A,K12,cb_curr!$B:$B,"Japanese_Yen")&lt;&gt;0,1,0)=0),(OR(WEEKDAY(K12,2)=7,WEEKDAY(K12,2)=1))),L11,((IF(AND(M12=0,M13=0,M14=0,M15=0,M16=0,M17=0,M18=0,M19=0,M20=0,M21=0),"-",(IF((SUMIFS(cb_curr!$E:$E,cb_curr!$A:$A,K12,cb_curr!$B:$B,"Japanese_Yen"))=0,L11,(SUMIFS(cb_curr!$E:$E,cb_curr!$A:$A,K12,cb_curr!$B:$B,"Japanese_Yen"))))))))</f>
        <v>-</v>
      </c>
      <c r="M12" s="165">
        <f>SUMIFS(cb_curr!$E:$E,cb_curr!$A:$A,K12,cb_curr!$B:$B,"Japanese_Yen")</f>
        <v>0</v>
      </c>
      <c r="N12" s="3" t="str">
        <f>CONCATENATE(Техничка!AA13,Техничка!AB13,Техничка!AC13)</f>
        <v>09.05.2023</v>
      </c>
      <c r="O12" s="82" t="str">
        <f>IF(AND((IF(SUMIFS(cb_curr!$E:$E,cb_curr!$A:$A,N12,cb_curr!$B:$B,"Japanese_Yen")&lt;&gt;0,1,0)=0),(OR(WEEKDAY(N12,2)=7,WEEKDAY(N12,2)=1))),O11,((IF(AND(P12=0,P13=0,P14=0,P15=0,P16=0,P17=0,P18=0,P19=0,P20=0,P21=0),"-",(IF((SUMIFS(cb_curr!$E:$E,cb_curr!$A:$A,N12,cb_curr!$B:$B,"Japanese_Yen"))=0,O11,(SUMIFS(cb_curr!$E:$E,cb_curr!$A:$A,N12,cb_curr!$B:$B,"Japanese_Yen"))))))))</f>
        <v>-</v>
      </c>
      <c r="P12" s="165">
        <f>SUMIFS(cb_curr!$E:$E,cb_curr!$A:$A,N12,cb_curr!$B:$B,"Japanese_Yen")</f>
        <v>0</v>
      </c>
      <c r="Q12" s="3" t="str">
        <f>CONCATENATE(Техничка!AE13,Техничка!AF13,Техничка!AG13)</f>
        <v>09.06.2023</v>
      </c>
      <c r="R12" s="82" t="str">
        <f>IF(AND((IF(SUMIFS(cb_curr!$E:$E,cb_curr!$A:$A,Q12,cb_curr!$B:$B,"Japanese_Yen")&lt;&gt;0,1,0)=0),(OR(WEEKDAY(Q12,2)=7,WEEKDAY(Q12,2)=1))),R11,((IF(AND(S12=0,S13=0,S14=0,S15=0,S16=0,S17=0,S18=0,S19=0,S20=0,S21=0),"-",(IF((SUMIFS(cb_curr!$E:$E,cb_curr!$A:$A,Q12,cb_curr!$B:$B,"Japanese_Yen"))=0,R11,(SUMIFS(cb_curr!$E:$E,cb_curr!$A:$A,Q12,cb_curr!$B:$B,"Japanese_Yen"))))))))</f>
        <v>-</v>
      </c>
      <c r="S12" s="165">
        <f>SUMIFS(cb_curr!$E:$E,cb_curr!$A:$A,Q12,cb_curr!$B:$B,"Japanese_Yen")</f>
        <v>0</v>
      </c>
      <c r="T12" s="3" t="str">
        <f>CONCATENATE(Техничка!AI13,Техничка!AJ13,Техничка!AK13)</f>
        <v>09.07.2023</v>
      </c>
      <c r="U12" s="82" t="str">
        <f>IF(AND((IF(SUMIFS(cb_curr!$E:$E,cb_curr!$A:$A,T12,cb_curr!$B:$B,"Japanese_Yen")&lt;&gt;0,1,0)=0),(OR(WEEKDAY(T12,2)=7,WEEKDAY(T12,2)=1))),U11,((IF(AND(V12=0,V13=0,V14=0,V15=0,V16=0,V17=0,V18=0,V19=0,V20=0,V21=0),"-",(IF((SUMIFS(cb_curr!$E:$E,cb_curr!$A:$A,T12,cb_curr!$B:$B,"Japanese_Yen"))=0,U11,(SUMIFS(cb_curr!$E:$E,cb_curr!$A:$A,T12,cb_curr!$B:$B,"Japanese_Yen"))))))))</f>
        <v>-</v>
      </c>
      <c r="V12" s="165">
        <f>SUMIFS(cb_curr!$E:$E,cb_curr!$A:$A,T12,cb_curr!$B:$B,"Japanese_Yen")</f>
        <v>0</v>
      </c>
      <c r="W12" s="3" t="str">
        <f>CONCATENATE(Техничка!AQ13,Техничка!AR13,Техничка!AS13)</f>
        <v>09.08.2023</v>
      </c>
      <c r="X12" s="82" t="str">
        <f>IF(AND((IF(SUMIFS(cb_curr!$E:$E,cb_curr!$A:$A,W12,cb_curr!$B:$B,"Japanese_Yen")&lt;&gt;0,1,0)=0),(OR(WEEKDAY(W12,2)=7,WEEKDAY(W12,2)=1))),X11,((IF(AND(Y12=0,Y13=0,Y14=0,Y15=0,Y16=0,Y17=0,Y18=0,Y19=0,Y20=0,Y21=0),"-",(IF((SUMIFS(cb_curr!$E:$E,cb_curr!$A:$A,W12,cb_curr!$B:$B,"Japanese_Yen"))=0,X11,(SUMIFS(cb_curr!$E:$E,cb_curr!$A:$A,W12,cb_curr!$B:$B,"Japanese_Yen"))))))))</f>
        <v>-</v>
      </c>
      <c r="Y12" s="165">
        <f>SUMIFS(cb_curr!$E:$E,cb_curr!$A:$A,W12,cb_curr!$B:$B,"Japanese_Yen")</f>
        <v>0</v>
      </c>
      <c r="Z12" s="3" t="str">
        <f>CONCATENATE(Техничка!AU13,Техничка!AV13,Техничка!AW13)</f>
        <v>09.09.2023</v>
      </c>
      <c r="AA12" s="82" t="str">
        <f>IF(AND((IF(SUMIFS(cb_curr!$E:$E,cb_curr!$A:$A,Z12,cb_curr!$B:$B,"Japanese_Yen")&lt;&gt;0,1,0)=0),(OR(WEEKDAY(Z12,2)=7,WEEKDAY(Z12,2)=1))),AA11,((IF(AND(AB12=0,AB13=0,AB14=0,AB15=0,AB16=0,AB17=0,AB18=0,AB19=0,AB20=0,AB21=0),"-",(IF((SUMIFS(cb_curr!$E:$E,cb_curr!$A:$A,Z12,cb_curr!$B:$B,"Japanese_Yen"))=0,AA11,(SUMIFS(cb_curr!$E:$E,cb_curr!$A:$A,Z12,cb_curr!$B:$B,"Japanese_Yen"))))))))</f>
        <v>-</v>
      </c>
      <c r="AB12" s="165">
        <f>SUMIFS(cb_curr!$E:$E,cb_curr!$A:$A,Z12,cb_curr!$B:$B,"Japanese_Yen")</f>
        <v>0</v>
      </c>
      <c r="AC12" s="3" t="str">
        <f>CONCATENATE(Техничка!AY13,Техничка!AZ13,Техничка!BA13)</f>
        <v>09.10.2023</v>
      </c>
      <c r="AD12" s="82" t="str">
        <f>IF(AND((IF(SUMIFS(cb_curr!$E:$E,cb_curr!$A:$A,AC12,cb_curr!$B:$B,"Japanese_Yen")&lt;&gt;0,1,0)=0),(OR(WEEKDAY(AC12,2)=7,WEEKDAY(AC12,2)=1))),AD11,((IF(AND(AE12=0,AE13=0,AE14=0,AE15=0,AE16=0,AE17=0,AE18=0,AE19=0,AE20=0,AE21=0),"-",(IF((SUMIFS(cb_curr!$E:$E,cb_curr!$A:$A,AC12,cb_curr!$B:$B,"Japanese_Yen"))=0,AD11,(SUMIFS(cb_curr!$E:$E,cb_curr!$A:$A,AC12,cb_curr!$B:$B,"Japanese_Yen"))))))))</f>
        <v>-</v>
      </c>
      <c r="AE12" s="165">
        <f>SUMIFS(cb_curr!$E:$E,cb_curr!$A:$A,AC12,cb_curr!$B:$B,"Japanese_Yen")</f>
        <v>0</v>
      </c>
      <c r="AF12" s="3" t="str">
        <f>CONCATENATE(Техничка!BC13,Техничка!BD13,Техничка!BE13)</f>
        <v>09.11.2023</v>
      </c>
      <c r="AG12" s="82" t="str">
        <f>IF(AND((IF(SUMIFS(cb_curr!$E:$E,cb_curr!$A:$A,AF12,cb_curr!$B:$B,"Japanese_Yen")&lt;&gt;0,1,0)=0),(OR(WEEKDAY(AF12,2)=7,WEEKDAY(AF12,2)=1))),AG11,((IF(AND(AH12=0,AH13=0,AH14=0,AH15=0,AH16=0,AH17=0,AH18=0,AH19=0,AH20=0,AH21=0),"-",(IF((SUMIFS(cb_curr!$E:$E,cb_curr!$A:$A,AF12,cb_curr!$B:$B,"Japanese_Yen"))=0,AG11,(SUMIFS(cb_curr!$E:$E,cb_curr!$A:$A,AF12,cb_curr!$B:$B,"Japanese_Yen"))))))))</f>
        <v>-</v>
      </c>
      <c r="AH12" s="165">
        <f>SUMIFS(cb_curr!$E:$E,cb_curr!$A:$A,AF12,cb_curr!$B:$B,"Japanese_Yen")</f>
        <v>0</v>
      </c>
      <c r="AI12" s="3" t="str">
        <f>CONCATENATE(Техничка!BG13,Техничка!BH13,Техничка!BI13)</f>
        <v>09.12.2023</v>
      </c>
      <c r="AJ12" s="82" t="str">
        <f>IF(AND((IF(SUMIFS(cb_curr!$E:$E,cb_curr!$A:$A,AI12,cb_curr!$B:$B,"Japanese_Yen")&lt;&gt;0,1,0)=0),(OR(WEEKDAY(AI12,2)=7,WEEKDAY(AI12,2)=1))),AJ11,((IF(AND(AK12=0,AK13=0,AK14=0,AK15=0,AK16=0,AK17=0,AK18=0,AK19=0,AK20=0,AK21=0),"-",(IF((SUMIFS(cb_curr!$E:$E,cb_curr!$A:$A,AI12,cb_curr!$B:$B,"Japanese_Yen"))=0,AJ11,(SUMIFS(cb_curr!$E:$E,cb_curr!$A:$A,AI12,cb_curr!$B:$B,"Japanese_Yen"))))))))</f>
        <v>-</v>
      </c>
      <c r="AK12" s="165">
        <f>SUMIFS(cb_curr!$E:$E,cb_curr!$A:$A,AI12,cb_curr!$B:$B,"Japanese_Yen")</f>
        <v>0</v>
      </c>
      <c r="AQ12" s="153" t="str">
        <f t="shared" si="0"/>
        <v>09.06.2023</v>
      </c>
      <c r="AR12" s="82"/>
      <c r="AT12" s="3" t="str">
        <f t="shared" si="1"/>
        <v>09.10.2023</v>
      </c>
      <c r="AU12" s="82"/>
      <c r="AW12" s="3" t="str">
        <f t="shared" si="2"/>
        <v>09.11.2023</v>
      </c>
      <c r="AX12" s="82"/>
      <c r="AZ12" s="3" t="str">
        <f t="shared" si="3"/>
        <v>09.12.2023</v>
      </c>
      <c r="BA12" s="82"/>
    </row>
    <row r="13" spans="1:53" x14ac:dyDescent="0.25">
      <c r="B13" s="3" t="str">
        <f>CONCATENATE(Техничка!B14,Техничка!C14,Техничка!D14)</f>
        <v>10.01.2023</v>
      </c>
      <c r="C13" s="82" t="str">
        <f>IF(AND((IF(SUMIFS(cb_curr!$E:$E,cb_curr!$A:$A,B13,cb_curr!$B:$B,"Japanese_Yen")&lt;&gt;0,1,0)=0),(OR(WEEKDAY(B13,2)=7,WEEKDAY(B13,2)=1))),C12,((IF(AND(D13=0,D14=0,D15=0,D16=0,D17=0,D18=0,D19=0,D20=0,D21=0,D22=0),"-",(IF((SUMIFS(cb_curr!$E:$E,cb_curr!$A:$A,B13,cb_curr!$B:$B,"Japanese_Yen"))=0,C12,(SUMIFS(cb_curr!$E:$E,cb_curr!$A:$A,B13,cb_curr!$B:$B,"Japanese_Yen"))))))))</f>
        <v>-</v>
      </c>
      <c r="D13" s="165">
        <f>SUMIFS(cb_curr!$E:$E,cb_curr!$A:$A,B13,cb_curr!$B:$B,"Japanese_Yen")</f>
        <v>0</v>
      </c>
      <c r="E13" s="3" t="str">
        <f>CONCATENATE(Техничка!O14,Техничка!P14,Техничка!Q14)</f>
        <v>10.02.2023</v>
      </c>
      <c r="F13" s="82" t="str">
        <f>IF(AND((IF(SUMIFS(cb_curr!$E:$E,cb_curr!$A:$A,E13,cb_curr!$B:$B,"Japanese_Yen")&lt;&gt;0,1,0)=0),(OR(WEEKDAY(E13,2)=7,WEEKDAY(E13,2)=1))),F12,((IF(AND(G13=0,G14=0,G15=0,G16=0,G17=0,G18=0,G19=0,G20=0,G21=0,G22=0),"-",(IF((SUMIFS(cb_curr!$E:$E,cb_curr!$A:$A,E13,cb_curr!$B:$B,"Japanese_Yen"))=0,F12,(SUMIFS(cb_curr!$E:$E,cb_curr!$A:$A,E13,cb_curr!$B:$B,"Japanese_Yen"))))))))</f>
        <v>-</v>
      </c>
      <c r="G13" s="165">
        <f>SUMIFS(cb_curr!$E:$E,cb_curr!$A:$A,E13,cb_curr!$B:$B,"Japanese_Yen")</f>
        <v>0</v>
      </c>
      <c r="H13" s="3" t="str">
        <f>CONCATENATE(Техничка!S14,Техничка!T14,Техничка!U14)</f>
        <v>10.03.2023</v>
      </c>
      <c r="I13" s="82" t="str">
        <f>IF(AND((IF(SUMIFS(cb_curr!$E:$E,cb_curr!$A:$A,H13,cb_curr!$B:$B,"Japanese_Yen")&lt;&gt;0,1,0)=0),(OR(WEEKDAY(H13,2)=7,WEEKDAY(H13,2)=1))),I12,((IF(AND(J13=0,J14=0,J15=0,J16=0,J17=0,J18=0,J19=0,J20=0,J21=0,J22=0),"-",(IF((SUMIFS(cb_curr!$E:$E,cb_curr!$A:$A,H13,cb_curr!$B:$B,"Japanese_Yen"))=0,I12,(SUMIFS(cb_curr!$E:$E,cb_curr!$A:$A,H13,cb_curr!$B:$B,"Japanese_Yen"))))))))</f>
        <v>-</v>
      </c>
      <c r="J13" s="165">
        <f>SUMIFS(cb_curr!$E:$E,cb_curr!$A:$A,H13,cb_curr!$B:$B,"Japanese_Yen")</f>
        <v>0</v>
      </c>
      <c r="K13" s="3" t="str">
        <f>CONCATENATE(Техничка!W14,Техничка!X14,Техничка!Y14)</f>
        <v>10.04.2023</v>
      </c>
      <c r="L13" s="82" t="str">
        <f>IF(AND((IF(SUMIFS(cb_curr!$E:$E,cb_curr!$A:$A,K13,cb_curr!$B:$B,"Japanese_Yen")&lt;&gt;0,1,0)=0),(OR(WEEKDAY(K13,2)=7,WEEKDAY(K13,2)=1))),L12,((IF(AND(M13=0,M14=0,M15=0,M16=0,M17=0,M18=0,M19=0,M20=0,M21=0,M22=0),"-",(IF((SUMIFS(cb_curr!$E:$E,cb_curr!$A:$A,K13,cb_curr!$B:$B,"Japanese_Yen"))=0,L12,(SUMIFS(cb_curr!$E:$E,cb_curr!$A:$A,K13,cb_curr!$B:$B,"Japanese_Yen"))))))))</f>
        <v>-</v>
      </c>
      <c r="M13" s="165">
        <f>SUMIFS(cb_curr!$E:$E,cb_curr!$A:$A,K13,cb_curr!$B:$B,"Japanese_Yen")</f>
        <v>0</v>
      </c>
      <c r="N13" s="3" t="str">
        <f>CONCATENATE(Техничка!AA14,Техничка!AB14,Техничка!AC14)</f>
        <v>10.05.2023</v>
      </c>
      <c r="O13" s="82" t="str">
        <f>IF(AND((IF(SUMIFS(cb_curr!$E:$E,cb_curr!$A:$A,N13,cb_curr!$B:$B,"Japanese_Yen")&lt;&gt;0,1,0)=0),(OR(WEEKDAY(N13,2)=7,WEEKDAY(N13,2)=1))),O12,((IF(AND(P13=0,P14=0,P15=0,P16=0,P17=0,P18=0,P19=0,P20=0,P21=0,P22=0),"-",(IF((SUMIFS(cb_curr!$E:$E,cb_curr!$A:$A,N13,cb_curr!$B:$B,"Japanese_Yen"))=0,O12,(SUMIFS(cb_curr!$E:$E,cb_curr!$A:$A,N13,cb_curr!$B:$B,"Japanese_Yen"))))))))</f>
        <v>-</v>
      </c>
      <c r="P13" s="165">
        <f>SUMIFS(cb_curr!$E:$E,cb_curr!$A:$A,N13,cb_curr!$B:$B,"Japanese_Yen")</f>
        <v>0</v>
      </c>
      <c r="Q13" s="3" t="str">
        <f>CONCATENATE(Техничка!AE14,Техничка!AF14,Техничка!AG14)</f>
        <v>10.06.2023</v>
      </c>
      <c r="R13" s="82" t="str">
        <f>IF(AND((IF(SUMIFS(cb_curr!$E:$E,cb_curr!$A:$A,Q13,cb_curr!$B:$B,"Japanese_Yen")&lt;&gt;0,1,0)=0),(OR(WEEKDAY(Q13,2)=7,WEEKDAY(Q13,2)=1))),R12,((IF(AND(S13=0,S14=0,S15=0,S16=0,S17=0,S18=0,S19=0,S20=0,S21=0,S22=0),"-",(IF((SUMIFS(cb_curr!$E:$E,cb_curr!$A:$A,Q13,cb_curr!$B:$B,"Japanese_Yen"))=0,R12,(SUMIFS(cb_curr!$E:$E,cb_curr!$A:$A,Q13,cb_curr!$B:$B,"Japanese_Yen"))))))))</f>
        <v>-</v>
      </c>
      <c r="S13" s="165">
        <f>SUMIFS(cb_curr!$E:$E,cb_curr!$A:$A,Q13,cb_curr!$B:$B,"Japanese_Yen")</f>
        <v>0</v>
      </c>
      <c r="T13" s="3" t="str">
        <f>CONCATENATE(Техничка!AI14,Техничка!AJ14,Техничка!AK14)</f>
        <v>10.07.2023</v>
      </c>
      <c r="U13" s="82" t="str">
        <f>IF(AND((IF(SUMIFS(cb_curr!$E:$E,cb_curr!$A:$A,T13,cb_curr!$B:$B,"Japanese_Yen")&lt;&gt;0,1,0)=0),(OR(WEEKDAY(T13,2)=7,WEEKDAY(T13,2)=1))),U12,((IF(AND(V13=0,V14=0,V15=0,V16=0,V17=0,V18=0,V19=0,V20=0,V21=0,V22=0),"-",(IF((SUMIFS(cb_curr!$E:$E,cb_curr!$A:$A,T13,cb_curr!$B:$B,"Japanese_Yen"))=0,U12,(SUMIFS(cb_curr!$E:$E,cb_curr!$A:$A,T13,cb_curr!$B:$B,"Japanese_Yen"))))))))</f>
        <v>-</v>
      </c>
      <c r="V13" s="165">
        <f>SUMIFS(cb_curr!$E:$E,cb_curr!$A:$A,T13,cb_curr!$B:$B,"Japanese_Yen")</f>
        <v>0</v>
      </c>
      <c r="W13" s="3" t="str">
        <f>CONCATENATE(Техничка!AQ14,Техничка!AR14,Техничка!AS14)</f>
        <v>10.08.2023</v>
      </c>
      <c r="X13" s="82" t="str">
        <f>IF(AND((IF(SUMIFS(cb_curr!$E:$E,cb_curr!$A:$A,W13,cb_curr!$B:$B,"Japanese_Yen")&lt;&gt;0,1,0)=0),(OR(WEEKDAY(W13,2)=7,WEEKDAY(W13,2)=1))),X12,((IF(AND(Y13=0,Y14=0,Y15=0,Y16=0,Y17=0,Y18=0,Y19=0,Y20=0,Y21=0,Y22=0),"-",(IF((SUMIFS(cb_curr!$E:$E,cb_curr!$A:$A,W13,cb_curr!$B:$B,"Japanese_Yen"))=0,X12,(SUMIFS(cb_curr!$E:$E,cb_curr!$A:$A,W13,cb_curr!$B:$B,"Japanese_Yen"))))))))</f>
        <v>-</v>
      </c>
      <c r="Y13" s="165">
        <f>SUMIFS(cb_curr!$E:$E,cb_curr!$A:$A,W13,cb_curr!$B:$B,"Japanese_Yen")</f>
        <v>0</v>
      </c>
      <c r="Z13" s="3" t="str">
        <f>CONCATENATE(Техничка!AU14,Техничка!AV14,Техничка!AW14)</f>
        <v>10.09.2023</v>
      </c>
      <c r="AA13" s="82" t="str">
        <f>IF(AND((IF(SUMIFS(cb_curr!$E:$E,cb_curr!$A:$A,Z13,cb_curr!$B:$B,"Japanese_Yen")&lt;&gt;0,1,0)=0),(OR(WEEKDAY(Z13,2)=7,WEEKDAY(Z13,2)=1))),AA12,((IF(AND(AB13=0,AB14=0,AB15=0,AB16=0,AB17=0,AB18=0,AB19=0,AB20=0,AB21=0,AB22=0),"-",(IF((SUMIFS(cb_curr!$E:$E,cb_curr!$A:$A,Z13,cb_curr!$B:$B,"Japanese_Yen"))=0,AA12,(SUMIFS(cb_curr!$E:$E,cb_curr!$A:$A,Z13,cb_curr!$B:$B,"Japanese_Yen"))))))))</f>
        <v>-</v>
      </c>
      <c r="AB13" s="165">
        <f>SUMIFS(cb_curr!$E:$E,cb_curr!$A:$A,Z13,cb_curr!$B:$B,"Japanese_Yen")</f>
        <v>0</v>
      </c>
      <c r="AC13" s="3" t="str">
        <f>CONCATENATE(Техничка!AY14,Техничка!AZ14,Техничка!BA14)</f>
        <v>10.10.2023</v>
      </c>
      <c r="AD13" s="82" t="str">
        <f>IF(AND((IF(SUMIFS(cb_curr!$E:$E,cb_curr!$A:$A,AC13,cb_curr!$B:$B,"Japanese_Yen")&lt;&gt;0,1,0)=0),(OR(WEEKDAY(AC13,2)=7,WEEKDAY(AC13,2)=1))),AD12,((IF(AND(AE13=0,AE14=0,AE15=0,AE16=0,AE17=0,AE18=0,AE19=0,AE20=0,AE21=0,AE22=0),"-",(IF((SUMIFS(cb_curr!$E:$E,cb_curr!$A:$A,AC13,cb_curr!$B:$B,"Japanese_Yen"))=0,AD12,(SUMIFS(cb_curr!$E:$E,cb_curr!$A:$A,AC13,cb_curr!$B:$B,"Japanese_Yen"))))))))</f>
        <v>-</v>
      </c>
      <c r="AE13" s="165">
        <f>SUMIFS(cb_curr!$E:$E,cb_curr!$A:$A,AC13,cb_curr!$B:$B,"Japanese_Yen")</f>
        <v>0</v>
      </c>
      <c r="AF13" s="3" t="str">
        <f>CONCATENATE(Техничка!BC14,Техничка!BD14,Техничка!BE14)</f>
        <v>10.11.2023</v>
      </c>
      <c r="AG13" s="82" t="str">
        <f>IF(AND((IF(SUMIFS(cb_curr!$E:$E,cb_curr!$A:$A,AF13,cb_curr!$B:$B,"Japanese_Yen")&lt;&gt;0,1,0)=0),(OR(WEEKDAY(AF13,2)=7,WEEKDAY(AF13,2)=1))),AG12,((IF(AND(AH13=0,AH14=0,AH15=0,AH16=0,AH17=0,AH18=0,AH19=0,AH20=0,AH21=0,AH22=0),"-",(IF((SUMIFS(cb_curr!$E:$E,cb_curr!$A:$A,AF13,cb_curr!$B:$B,"Japanese_Yen"))=0,AG12,(SUMIFS(cb_curr!$E:$E,cb_curr!$A:$A,AF13,cb_curr!$B:$B,"Japanese_Yen"))))))))</f>
        <v>-</v>
      </c>
      <c r="AH13" s="165">
        <f>SUMIFS(cb_curr!$E:$E,cb_curr!$A:$A,AF13,cb_curr!$B:$B,"Japanese_Yen")</f>
        <v>0</v>
      </c>
      <c r="AI13" s="3" t="str">
        <f>CONCATENATE(Техничка!BG14,Техничка!BH14,Техничка!BI14)</f>
        <v>10.12.2023</v>
      </c>
      <c r="AJ13" s="82" t="str">
        <f>IF(AND((IF(SUMIFS(cb_curr!$E:$E,cb_curr!$A:$A,AI13,cb_curr!$B:$B,"Japanese_Yen")&lt;&gt;0,1,0)=0),(OR(WEEKDAY(AI13,2)=7,WEEKDAY(AI13,2)=1))),AJ12,((IF(AND(AK13=0,AK14=0,AK15=0,AK16=0,AK17=0,AK18=0,AK19=0,AK20=0,AK21=0,AK22=0),"-",(IF((SUMIFS(cb_curr!$E:$E,cb_curr!$A:$A,AI13,cb_curr!$B:$B,"Japanese_Yen"))=0,AJ12,(SUMIFS(cb_curr!$E:$E,cb_curr!$A:$A,AI13,cb_curr!$B:$B,"Japanese_Yen"))))))))</f>
        <v>-</v>
      </c>
      <c r="AK13" s="165">
        <f>SUMIFS(cb_curr!$E:$E,cb_curr!$A:$A,AI13,cb_curr!$B:$B,"Japanese_Yen")</f>
        <v>0</v>
      </c>
      <c r="AQ13" s="153" t="str">
        <f t="shared" si="0"/>
        <v>10.06.2023</v>
      </c>
      <c r="AR13" s="82"/>
      <c r="AT13" s="3" t="str">
        <f t="shared" si="1"/>
        <v>10.10.2023</v>
      </c>
      <c r="AU13" s="82"/>
      <c r="AW13" s="3" t="str">
        <f t="shared" si="2"/>
        <v>10.11.2023</v>
      </c>
      <c r="AX13" s="82"/>
      <c r="AZ13" s="3" t="str">
        <f t="shared" si="3"/>
        <v>10.12.2023</v>
      </c>
      <c r="BA13" s="82"/>
    </row>
    <row r="14" spans="1:53" x14ac:dyDescent="0.25">
      <c r="B14" s="3" t="str">
        <f>CONCATENATE(Техничка!B15,Техничка!C15,Техничка!D15)</f>
        <v>11.01.2023</v>
      </c>
      <c r="C14" s="82" t="str">
        <f>IF(AND((IF(SUMIFS(cb_curr!$E:$E,cb_curr!$A:$A,B14,cb_curr!$B:$B,"Japanese_Yen")&lt;&gt;0,1,0)=0),(OR(WEEKDAY(B14,2)=7,WEEKDAY(B14,2)=1))),C13,((IF(AND(D14=0,D15=0,D16=0,D17=0,D18=0,D19=0,D20=0,D21=0,D22=0,D23=0),"-",(IF((SUMIFS(cb_curr!$E:$E,cb_curr!$A:$A,B14,cb_curr!$B:$B,"Japanese_Yen"))=0,C13,(SUMIFS(cb_curr!$E:$E,cb_curr!$A:$A,B14,cb_curr!$B:$B,"Japanese_Yen"))))))))</f>
        <v>-</v>
      </c>
      <c r="D14" s="165">
        <f>SUMIFS(cb_curr!$E:$E,cb_curr!$A:$A,B14,cb_curr!$B:$B,"Japanese_Yen")</f>
        <v>0</v>
      </c>
      <c r="E14" s="3" t="str">
        <f>CONCATENATE(Техничка!O15,Техничка!P15,Техничка!Q15)</f>
        <v>11.02.2023</v>
      </c>
      <c r="F14" s="82" t="str">
        <f>IF(AND((IF(SUMIFS(cb_curr!$E:$E,cb_curr!$A:$A,E14,cb_curr!$B:$B,"Japanese_Yen")&lt;&gt;0,1,0)=0),(OR(WEEKDAY(E14,2)=7,WEEKDAY(E14,2)=1))),F13,((IF(AND(G14=0,G15=0,G16=0,G17=0,G18=0,G19=0,G20=0,G21=0,G22=0,G23=0),"-",(IF((SUMIFS(cb_curr!$E:$E,cb_curr!$A:$A,E14,cb_curr!$B:$B,"Japanese_Yen"))=0,F13,(SUMIFS(cb_curr!$E:$E,cb_curr!$A:$A,E14,cb_curr!$B:$B,"Japanese_Yen"))))))))</f>
        <v>-</v>
      </c>
      <c r="G14" s="165">
        <f>SUMIFS(cb_curr!$E:$E,cb_curr!$A:$A,E14,cb_curr!$B:$B,"Japanese_Yen")</f>
        <v>0</v>
      </c>
      <c r="H14" s="3" t="str">
        <f>CONCATENATE(Техничка!S15,Техничка!T15,Техничка!U15)</f>
        <v>11.03.2023</v>
      </c>
      <c r="I14" s="82" t="str">
        <f>IF(AND((IF(SUMIFS(cb_curr!$E:$E,cb_curr!$A:$A,H14,cb_curr!$B:$B,"Japanese_Yen")&lt;&gt;0,1,0)=0),(OR(WEEKDAY(H14,2)=7,WEEKDAY(H14,2)=1))),I13,((IF(AND(J14=0,J15=0,J16=0,J17=0,J18=0,J19=0,J20=0,J21=0,J22=0,J23=0),"-",(IF((SUMIFS(cb_curr!$E:$E,cb_curr!$A:$A,H14,cb_curr!$B:$B,"Japanese_Yen"))=0,I13,(SUMIFS(cb_curr!$E:$E,cb_curr!$A:$A,H14,cb_curr!$B:$B,"Japanese_Yen"))))))))</f>
        <v>-</v>
      </c>
      <c r="J14" s="165">
        <f>SUMIFS(cb_curr!$E:$E,cb_curr!$A:$A,H14,cb_curr!$B:$B,"Japanese_Yen")</f>
        <v>0</v>
      </c>
      <c r="K14" s="3" t="str">
        <f>CONCATENATE(Техничка!W15,Техничка!X15,Техничка!Y15)</f>
        <v>11.04.2023</v>
      </c>
      <c r="L14" s="82" t="str">
        <f>IF(AND((IF(SUMIFS(cb_curr!$E:$E,cb_curr!$A:$A,K14,cb_curr!$B:$B,"Japanese_Yen")&lt;&gt;0,1,0)=0),(OR(WEEKDAY(K14,2)=7,WEEKDAY(K14,2)=1))),L13,((IF(AND(M14=0,M15=0,M16=0,M17=0,M18=0,M19=0,M20=0,M21=0,M22=0,M23=0),"-",(IF((SUMIFS(cb_curr!$E:$E,cb_curr!$A:$A,K14,cb_curr!$B:$B,"Japanese_Yen"))=0,L13,(SUMIFS(cb_curr!$E:$E,cb_curr!$A:$A,K14,cb_curr!$B:$B,"Japanese_Yen"))))))))</f>
        <v>-</v>
      </c>
      <c r="M14" s="165">
        <f>SUMIFS(cb_curr!$E:$E,cb_curr!$A:$A,K14,cb_curr!$B:$B,"Japanese_Yen")</f>
        <v>0</v>
      </c>
      <c r="N14" s="3" t="str">
        <f>CONCATENATE(Техничка!AA15,Техничка!AB15,Техничка!AC15)</f>
        <v>11.05.2023</v>
      </c>
      <c r="O14" s="82" t="str">
        <f>IF(AND((IF(SUMIFS(cb_curr!$E:$E,cb_curr!$A:$A,N14,cb_curr!$B:$B,"Japanese_Yen")&lt;&gt;0,1,0)=0),(OR(WEEKDAY(N14,2)=7,WEEKDAY(N14,2)=1))),O13,((IF(AND(P14=0,P15=0,P16=0,P17=0,P18=0,P19=0,P20=0,P21=0,P22=0,P23=0),"-",(IF((SUMIFS(cb_curr!$E:$E,cb_curr!$A:$A,N14,cb_curr!$B:$B,"Japanese_Yen"))=0,O13,(SUMIFS(cb_curr!$E:$E,cb_curr!$A:$A,N14,cb_curr!$B:$B,"Japanese_Yen"))))))))</f>
        <v>-</v>
      </c>
      <c r="P14" s="165">
        <f>SUMIFS(cb_curr!$E:$E,cb_curr!$A:$A,N14,cb_curr!$B:$B,"Japanese_Yen")</f>
        <v>0</v>
      </c>
      <c r="Q14" s="3" t="str">
        <f>CONCATENATE(Техничка!AE15,Техничка!AF15,Техничка!AG15)</f>
        <v>11.06.2023</v>
      </c>
      <c r="R14" s="82" t="str">
        <f>IF(AND((IF(SUMIFS(cb_curr!$E:$E,cb_curr!$A:$A,Q14,cb_curr!$B:$B,"Japanese_Yen")&lt;&gt;0,1,0)=0),(OR(WEEKDAY(Q14,2)=7,WEEKDAY(Q14,2)=1))),R13,((IF(AND(S14=0,S15=0,S16=0,S17=0,S18=0,S19=0,S20=0,S21=0,S22=0,S23=0),"-",(IF((SUMIFS(cb_curr!$E:$E,cb_curr!$A:$A,Q14,cb_curr!$B:$B,"Japanese_Yen"))=0,R13,(SUMIFS(cb_curr!$E:$E,cb_curr!$A:$A,Q14,cb_curr!$B:$B,"Japanese_Yen"))))))))</f>
        <v>-</v>
      </c>
      <c r="S14" s="165">
        <f>SUMIFS(cb_curr!$E:$E,cb_curr!$A:$A,Q14,cb_curr!$B:$B,"Japanese_Yen")</f>
        <v>0</v>
      </c>
      <c r="T14" s="3" t="str">
        <f>CONCATENATE(Техничка!AI15,Техничка!AJ15,Техничка!AK15)</f>
        <v>11.07.2023</v>
      </c>
      <c r="U14" s="82" t="str">
        <f>IF(AND((IF(SUMIFS(cb_curr!$E:$E,cb_curr!$A:$A,T14,cb_curr!$B:$B,"Japanese_Yen")&lt;&gt;0,1,0)=0),(OR(WEEKDAY(T14,2)=7,WEEKDAY(T14,2)=1))),U13,((IF(AND(V14=0,V15=0,V16=0,V17=0,V18=0,V19=0,V20=0,V21=0,V22=0,V23=0),"-",(IF((SUMIFS(cb_curr!$E:$E,cb_curr!$A:$A,T14,cb_curr!$B:$B,"Japanese_Yen"))=0,U13,(SUMIFS(cb_curr!$E:$E,cb_curr!$A:$A,T14,cb_curr!$B:$B,"Japanese_Yen"))))))))</f>
        <v>-</v>
      </c>
      <c r="V14" s="165">
        <f>SUMIFS(cb_curr!$E:$E,cb_curr!$A:$A,T14,cb_curr!$B:$B,"Japanese_Yen")</f>
        <v>0</v>
      </c>
      <c r="W14" s="3" t="str">
        <f>CONCATENATE(Техничка!AQ15,Техничка!AR15,Техничка!AS15)</f>
        <v>11.08.2023</v>
      </c>
      <c r="X14" s="82" t="str">
        <f>IF(AND((IF(SUMIFS(cb_curr!$E:$E,cb_curr!$A:$A,W14,cb_curr!$B:$B,"Japanese_Yen")&lt;&gt;0,1,0)=0),(OR(WEEKDAY(W14,2)=7,WEEKDAY(W14,2)=1))),X13,((IF(AND(Y14=0,Y15=0,Y16=0,Y17=0,Y18=0,Y19=0,Y20=0,Y21=0,Y22=0,Y23=0),"-",(IF((SUMIFS(cb_curr!$E:$E,cb_curr!$A:$A,W14,cb_curr!$B:$B,"Japanese_Yen"))=0,X13,(SUMIFS(cb_curr!$E:$E,cb_curr!$A:$A,W14,cb_curr!$B:$B,"Japanese_Yen"))))))))</f>
        <v>-</v>
      </c>
      <c r="Y14" s="165">
        <f>SUMIFS(cb_curr!$E:$E,cb_curr!$A:$A,W14,cb_curr!$B:$B,"Japanese_Yen")</f>
        <v>0</v>
      </c>
      <c r="Z14" s="3" t="str">
        <f>CONCATENATE(Техничка!AU15,Техничка!AV15,Техничка!AW15)</f>
        <v>11.09.2023</v>
      </c>
      <c r="AA14" s="82" t="str">
        <f>IF(AND((IF(SUMIFS(cb_curr!$E:$E,cb_curr!$A:$A,Z14,cb_curr!$B:$B,"Japanese_Yen")&lt;&gt;0,1,0)=0),(OR(WEEKDAY(Z14,2)=7,WEEKDAY(Z14,2)=1))),AA13,((IF(AND(AB14=0,AB15=0,AB16=0,AB17=0,AB18=0,AB19=0,AB20=0,AB21=0,AB22=0,AB23=0),"-",(IF((SUMIFS(cb_curr!$E:$E,cb_curr!$A:$A,Z14,cb_curr!$B:$B,"Japanese_Yen"))=0,AA13,(SUMIFS(cb_curr!$E:$E,cb_curr!$A:$A,Z14,cb_curr!$B:$B,"Japanese_Yen"))))))))</f>
        <v>-</v>
      </c>
      <c r="AB14" s="165">
        <f>SUMIFS(cb_curr!$E:$E,cb_curr!$A:$A,Z14,cb_curr!$B:$B,"Japanese_Yen")</f>
        <v>0</v>
      </c>
      <c r="AC14" s="3" t="str">
        <f>CONCATENATE(Техничка!AY15,Техничка!AZ15,Техничка!BA15)</f>
        <v>11.10.2023</v>
      </c>
      <c r="AD14" s="82" t="str">
        <f>IF(AND((IF(SUMIFS(cb_curr!$E:$E,cb_curr!$A:$A,AC14,cb_curr!$B:$B,"Japanese_Yen")&lt;&gt;0,1,0)=0),(OR(WEEKDAY(AC14,2)=7,WEEKDAY(AC14,2)=1))),AD13,((IF(AND(AE14=0,AE15=0,AE16=0,AE17=0,AE18=0,AE19=0,AE20=0,AE21=0,AE22=0,AE23=0),"-",(IF((SUMIFS(cb_curr!$E:$E,cb_curr!$A:$A,AC14,cb_curr!$B:$B,"Japanese_Yen"))=0,AD13,(SUMIFS(cb_curr!$E:$E,cb_curr!$A:$A,AC14,cb_curr!$B:$B,"Japanese_Yen"))))))))</f>
        <v>-</v>
      </c>
      <c r="AE14" s="165">
        <f>SUMIFS(cb_curr!$E:$E,cb_curr!$A:$A,AC14,cb_curr!$B:$B,"Japanese_Yen")</f>
        <v>0</v>
      </c>
      <c r="AF14" s="3" t="str">
        <f>CONCATENATE(Техничка!BC15,Техничка!BD15,Техничка!BE15)</f>
        <v>11.11.2023</v>
      </c>
      <c r="AG14" s="82" t="str">
        <f>IF(AND((IF(SUMIFS(cb_curr!$E:$E,cb_curr!$A:$A,AF14,cb_curr!$B:$B,"Japanese_Yen")&lt;&gt;0,1,0)=0),(OR(WEEKDAY(AF14,2)=7,WEEKDAY(AF14,2)=1))),AG13,((IF(AND(AH14=0,AH15=0,AH16=0,AH17=0,AH18=0,AH19=0,AH20=0,AH21=0,AH22=0,AH23=0),"-",(IF((SUMIFS(cb_curr!$E:$E,cb_curr!$A:$A,AF14,cb_curr!$B:$B,"Japanese_Yen"))=0,AG13,(SUMIFS(cb_curr!$E:$E,cb_curr!$A:$A,AF14,cb_curr!$B:$B,"Japanese_Yen"))))))))</f>
        <v>-</v>
      </c>
      <c r="AH14" s="165">
        <f>SUMIFS(cb_curr!$E:$E,cb_curr!$A:$A,AF14,cb_curr!$B:$B,"Japanese_Yen")</f>
        <v>0</v>
      </c>
      <c r="AI14" s="3" t="str">
        <f>CONCATENATE(Техничка!BG15,Техничка!BH15,Техничка!BI15)</f>
        <v>11.12.2023</v>
      </c>
      <c r="AJ14" s="82" t="str">
        <f>IF(AND((IF(SUMIFS(cb_curr!$E:$E,cb_curr!$A:$A,AI14,cb_curr!$B:$B,"Japanese_Yen")&lt;&gt;0,1,0)=0),(OR(WEEKDAY(AI14,2)=7,WEEKDAY(AI14,2)=1))),AJ13,((IF(AND(AK14=0,AK15=0,AK16=0,AK17=0,AK18=0,AK19=0,AK20=0,AK21=0,AK22=0,AK23=0),"-",(IF((SUMIFS(cb_curr!$E:$E,cb_curr!$A:$A,AI14,cb_curr!$B:$B,"Japanese_Yen"))=0,AJ13,(SUMIFS(cb_curr!$E:$E,cb_curr!$A:$A,AI14,cb_curr!$B:$B,"Japanese_Yen"))))))))</f>
        <v>-</v>
      </c>
      <c r="AK14" s="165">
        <f>SUMIFS(cb_curr!$E:$E,cb_curr!$A:$A,AI14,cb_curr!$B:$B,"Japanese_Yen")</f>
        <v>0</v>
      </c>
      <c r="AQ14" s="153" t="str">
        <f t="shared" si="0"/>
        <v>11.06.2023</v>
      </c>
      <c r="AR14" s="82"/>
      <c r="AT14" s="3" t="str">
        <f t="shared" si="1"/>
        <v>11.10.2023</v>
      </c>
      <c r="AU14" s="82"/>
      <c r="AW14" s="3" t="str">
        <f t="shared" si="2"/>
        <v>11.11.2023</v>
      </c>
      <c r="AX14" s="82"/>
      <c r="AZ14" s="3" t="str">
        <f t="shared" si="3"/>
        <v>11.12.2023</v>
      </c>
      <c r="BA14" s="82"/>
    </row>
    <row r="15" spans="1:53" x14ac:dyDescent="0.25">
      <c r="B15" s="3" t="str">
        <f>CONCATENATE(Техничка!B16,Техничка!C16,Техничка!D16)</f>
        <v>12.01.2023</v>
      </c>
      <c r="C15" s="82" t="str">
        <f>IF(AND((IF(SUMIFS(cb_curr!$E:$E,cb_curr!$A:$A,B15,cb_curr!$B:$B,"Japanese_Yen")&lt;&gt;0,1,0)=0),(OR(WEEKDAY(B15,2)=7,WEEKDAY(B15,2)=1))),C14,((IF(AND(D15=0,D16=0,D17=0,D18=0,D19=0,D20=0,D21=0,D22=0,D23=0,D24=0),"-",(IF((SUMIFS(cb_curr!$E:$E,cb_curr!$A:$A,B15,cb_curr!$B:$B,"Japanese_Yen"))=0,C14,(SUMIFS(cb_curr!$E:$E,cb_curr!$A:$A,B15,cb_curr!$B:$B,"Japanese_Yen"))))))))</f>
        <v>-</v>
      </c>
      <c r="D15" s="165">
        <f>SUMIFS(cb_curr!$E:$E,cb_curr!$A:$A,B15,cb_curr!$B:$B,"Japanese_Yen")</f>
        <v>0</v>
      </c>
      <c r="E15" s="3" t="str">
        <f>CONCATENATE(Техничка!O16,Техничка!P16,Техничка!Q16)</f>
        <v>12.02.2023</v>
      </c>
      <c r="F15" s="82" t="str">
        <f>IF(AND((IF(SUMIFS(cb_curr!$E:$E,cb_curr!$A:$A,E15,cb_curr!$B:$B,"Japanese_Yen")&lt;&gt;0,1,0)=0),(OR(WEEKDAY(E15,2)=7,WEEKDAY(E15,2)=1))),F14,((IF(AND(G15=0,G16=0,G17=0,G18=0,G19=0,G20=0,G21=0,G22=0,G23=0,G24=0),"-",(IF((SUMIFS(cb_curr!$E:$E,cb_curr!$A:$A,E15,cb_curr!$B:$B,"Japanese_Yen"))=0,F14,(SUMIFS(cb_curr!$E:$E,cb_curr!$A:$A,E15,cb_curr!$B:$B,"Japanese_Yen"))))))))</f>
        <v>-</v>
      </c>
      <c r="G15" s="165">
        <f>SUMIFS(cb_curr!$E:$E,cb_curr!$A:$A,E15,cb_curr!$B:$B,"Japanese_Yen")</f>
        <v>0</v>
      </c>
      <c r="H15" s="3" t="str">
        <f>CONCATENATE(Техничка!S16,Техничка!T16,Техничка!U16)</f>
        <v>12.03.2023</v>
      </c>
      <c r="I15" s="82" t="str">
        <f>IF(AND((IF(SUMIFS(cb_curr!$E:$E,cb_curr!$A:$A,H15,cb_curr!$B:$B,"Japanese_Yen")&lt;&gt;0,1,0)=0),(OR(WEEKDAY(H15,2)=7,WEEKDAY(H15,2)=1))),I14,((IF(AND(J15=0,J16=0,J17=0,J18=0,J19=0,J20=0,J21=0,J22=0,J23=0,J24=0),"-",(IF((SUMIFS(cb_curr!$E:$E,cb_curr!$A:$A,H15,cb_curr!$B:$B,"Japanese_Yen"))=0,I14,(SUMIFS(cb_curr!$E:$E,cb_curr!$A:$A,H15,cb_curr!$B:$B,"Japanese_Yen"))))))))</f>
        <v>-</v>
      </c>
      <c r="J15" s="165">
        <f>SUMIFS(cb_curr!$E:$E,cb_curr!$A:$A,H15,cb_curr!$B:$B,"Japanese_Yen")</f>
        <v>0</v>
      </c>
      <c r="K15" s="3" t="str">
        <f>CONCATENATE(Техничка!W16,Техничка!X16,Техничка!Y16)</f>
        <v>12.04.2023</v>
      </c>
      <c r="L15" s="82" t="str">
        <f>IF(AND((IF(SUMIFS(cb_curr!$E:$E,cb_curr!$A:$A,K15,cb_curr!$B:$B,"Japanese_Yen")&lt;&gt;0,1,0)=0),(OR(WEEKDAY(K15,2)=7,WEEKDAY(K15,2)=1))),L14,((IF(AND(M15=0,M16=0,M17=0,M18=0,M19=0,M20=0,M21=0,M22=0,M23=0,M24=0),"-",(IF((SUMIFS(cb_curr!$E:$E,cb_curr!$A:$A,K15,cb_curr!$B:$B,"Japanese_Yen"))=0,L14,(SUMIFS(cb_curr!$E:$E,cb_curr!$A:$A,K15,cb_curr!$B:$B,"Japanese_Yen"))))))))</f>
        <v>-</v>
      </c>
      <c r="M15" s="165">
        <f>SUMIFS(cb_curr!$E:$E,cb_curr!$A:$A,K15,cb_curr!$B:$B,"Japanese_Yen")</f>
        <v>0</v>
      </c>
      <c r="N15" s="3" t="str">
        <f>CONCATENATE(Техничка!AA16,Техничка!AB16,Техничка!AC16)</f>
        <v>12.05.2023</v>
      </c>
      <c r="O15" s="82" t="str">
        <f>IF(AND((IF(SUMIFS(cb_curr!$E:$E,cb_curr!$A:$A,N15,cb_curr!$B:$B,"Japanese_Yen")&lt;&gt;0,1,0)=0),(OR(WEEKDAY(N15,2)=7,WEEKDAY(N15,2)=1))),O14,((IF(AND(P15=0,P16=0,P17=0,P18=0,P19=0,P20=0,P21=0,P22=0,P23=0,P24=0),"-",(IF((SUMIFS(cb_curr!$E:$E,cb_curr!$A:$A,N15,cb_curr!$B:$B,"Japanese_Yen"))=0,O14,(SUMIFS(cb_curr!$E:$E,cb_curr!$A:$A,N15,cb_curr!$B:$B,"Japanese_Yen"))))))))</f>
        <v>-</v>
      </c>
      <c r="P15" s="165">
        <f>SUMIFS(cb_curr!$E:$E,cb_curr!$A:$A,N15,cb_curr!$B:$B,"Japanese_Yen")</f>
        <v>0</v>
      </c>
      <c r="Q15" s="3" t="str">
        <f>CONCATENATE(Техничка!AE16,Техничка!AF16,Техничка!AG16)</f>
        <v>12.06.2023</v>
      </c>
      <c r="R15" s="82" t="str">
        <f>IF(AND((IF(SUMIFS(cb_curr!$E:$E,cb_curr!$A:$A,Q15,cb_curr!$B:$B,"Japanese_Yen")&lt;&gt;0,1,0)=0),(OR(WEEKDAY(Q15,2)=7,WEEKDAY(Q15,2)=1))),R14,((IF(AND(S15=0,S16=0,S17=0,S18=0,S19=0,S20=0,S21=0,S22=0,S23=0,S24=0),"-",(IF((SUMIFS(cb_curr!$E:$E,cb_curr!$A:$A,Q15,cb_curr!$B:$B,"Japanese_Yen"))=0,R14,(SUMIFS(cb_curr!$E:$E,cb_curr!$A:$A,Q15,cb_curr!$B:$B,"Japanese_Yen"))))))))</f>
        <v>-</v>
      </c>
      <c r="S15" s="165">
        <f>SUMIFS(cb_curr!$E:$E,cb_curr!$A:$A,Q15,cb_curr!$B:$B,"Japanese_Yen")</f>
        <v>0</v>
      </c>
      <c r="T15" s="3" t="str">
        <f>CONCATENATE(Техничка!AI16,Техничка!AJ16,Техничка!AK16)</f>
        <v>12.07.2023</v>
      </c>
      <c r="U15" s="82" t="str">
        <f>IF(AND((IF(SUMIFS(cb_curr!$E:$E,cb_curr!$A:$A,T15,cb_curr!$B:$B,"Japanese_Yen")&lt;&gt;0,1,0)=0),(OR(WEEKDAY(T15,2)=7,WEEKDAY(T15,2)=1))),U14,((IF(AND(V15=0,V16=0,V17=0,V18=0,V19=0,V20=0,V21=0,V22=0,V23=0,V24=0),"-",(IF((SUMIFS(cb_curr!$E:$E,cb_curr!$A:$A,T15,cb_curr!$B:$B,"Japanese_Yen"))=0,U14,(SUMIFS(cb_curr!$E:$E,cb_curr!$A:$A,T15,cb_curr!$B:$B,"Japanese_Yen"))))))))</f>
        <v>-</v>
      </c>
      <c r="V15" s="165">
        <f>SUMIFS(cb_curr!$E:$E,cb_curr!$A:$A,T15,cb_curr!$B:$B,"Japanese_Yen")</f>
        <v>0</v>
      </c>
      <c r="W15" s="3" t="str">
        <f>CONCATENATE(Техничка!AQ16,Техничка!AR16,Техничка!AS16)</f>
        <v>12.08.2023</v>
      </c>
      <c r="X15" s="82" t="str">
        <f>IF(AND((IF(SUMIFS(cb_curr!$E:$E,cb_curr!$A:$A,W15,cb_curr!$B:$B,"Japanese_Yen")&lt;&gt;0,1,0)=0),(OR(WEEKDAY(W15,2)=7,WEEKDAY(W15,2)=1))),X14,((IF(AND(Y15=0,Y16=0,Y17=0,Y18=0,Y19=0,Y20=0,Y21=0,Y22=0,Y23=0,Y24=0),"-",(IF((SUMIFS(cb_curr!$E:$E,cb_curr!$A:$A,W15,cb_curr!$B:$B,"Japanese_Yen"))=0,X14,(SUMIFS(cb_curr!$E:$E,cb_curr!$A:$A,W15,cb_curr!$B:$B,"Japanese_Yen"))))))))</f>
        <v>-</v>
      </c>
      <c r="Y15" s="165">
        <f>SUMIFS(cb_curr!$E:$E,cb_curr!$A:$A,W15,cb_curr!$B:$B,"Japanese_Yen")</f>
        <v>0</v>
      </c>
      <c r="Z15" s="3" t="str">
        <f>CONCATENATE(Техничка!AU16,Техничка!AV16,Техничка!AW16)</f>
        <v>12.09.2023</v>
      </c>
      <c r="AA15" s="82" t="str">
        <f>IF(AND((IF(SUMIFS(cb_curr!$E:$E,cb_curr!$A:$A,Z15,cb_curr!$B:$B,"Japanese_Yen")&lt;&gt;0,1,0)=0),(OR(WEEKDAY(Z15,2)=7,WEEKDAY(Z15,2)=1))),AA14,((IF(AND(AB15=0,AB16=0,AB17=0,AB18=0,AB19=0,AB20=0,AB21=0,AB22=0,AB23=0,AB24=0),"-",(IF((SUMIFS(cb_curr!$E:$E,cb_curr!$A:$A,Z15,cb_curr!$B:$B,"Japanese_Yen"))=0,AA14,(SUMIFS(cb_curr!$E:$E,cb_curr!$A:$A,Z15,cb_curr!$B:$B,"Japanese_Yen"))))))))</f>
        <v>-</v>
      </c>
      <c r="AB15" s="165">
        <f>SUMIFS(cb_curr!$E:$E,cb_curr!$A:$A,Z15,cb_curr!$B:$B,"Japanese_Yen")</f>
        <v>0</v>
      </c>
      <c r="AC15" s="3" t="str">
        <f>CONCATENATE(Техничка!AY16,Техничка!AZ16,Техничка!BA16)</f>
        <v>12.10.2023</v>
      </c>
      <c r="AD15" s="82" t="str">
        <f>IF(AND((IF(SUMIFS(cb_curr!$E:$E,cb_curr!$A:$A,AC15,cb_curr!$B:$B,"Japanese_Yen")&lt;&gt;0,1,0)=0),(OR(WEEKDAY(AC15,2)=7,WEEKDAY(AC15,2)=1))),AD14,((IF(AND(AE15=0,AE16=0,AE17=0,AE18=0,AE19=0,AE20=0,AE21=0,AE22=0,AE23=0,AE24=0),"-",(IF((SUMIFS(cb_curr!$E:$E,cb_curr!$A:$A,AC15,cb_curr!$B:$B,"Japanese_Yen"))=0,AD14,(SUMIFS(cb_curr!$E:$E,cb_curr!$A:$A,AC15,cb_curr!$B:$B,"Japanese_Yen"))))))))</f>
        <v>-</v>
      </c>
      <c r="AE15" s="165">
        <f>SUMIFS(cb_curr!$E:$E,cb_curr!$A:$A,AC15,cb_curr!$B:$B,"Japanese_Yen")</f>
        <v>0</v>
      </c>
      <c r="AF15" s="3" t="str">
        <f>CONCATENATE(Техничка!BC16,Техничка!BD16,Техничка!BE16)</f>
        <v>12.11.2023</v>
      </c>
      <c r="AG15" s="82" t="str">
        <f>IF(AND((IF(SUMIFS(cb_curr!$E:$E,cb_curr!$A:$A,AF15,cb_curr!$B:$B,"Japanese_Yen")&lt;&gt;0,1,0)=0),(OR(WEEKDAY(AF15,2)=7,WEEKDAY(AF15,2)=1))),AG14,((IF(AND(AH15=0,AH16=0,AH17=0,AH18=0,AH19=0,AH20=0,AH21=0,AH22=0,AH23=0,AH24=0),"-",(IF((SUMIFS(cb_curr!$E:$E,cb_curr!$A:$A,AF15,cb_curr!$B:$B,"Japanese_Yen"))=0,AG14,(SUMIFS(cb_curr!$E:$E,cb_curr!$A:$A,AF15,cb_curr!$B:$B,"Japanese_Yen"))))))))</f>
        <v>-</v>
      </c>
      <c r="AH15" s="165">
        <f>SUMIFS(cb_curr!$E:$E,cb_curr!$A:$A,AF15,cb_curr!$B:$B,"Japanese_Yen")</f>
        <v>0</v>
      </c>
      <c r="AI15" s="3" t="str">
        <f>CONCATENATE(Техничка!BG16,Техничка!BH16,Техничка!BI16)</f>
        <v>12.12.2023</v>
      </c>
      <c r="AJ15" s="82" t="str">
        <f>IF(AND((IF(SUMIFS(cb_curr!$E:$E,cb_curr!$A:$A,AI15,cb_curr!$B:$B,"Japanese_Yen")&lt;&gt;0,1,0)=0),(OR(WEEKDAY(AI15,2)=7,WEEKDAY(AI15,2)=1))),AJ14,((IF(AND(AK15=0,AK16=0,AK17=0,AK18=0,AK19=0,AK20=0,AK21=0,AK22=0,AK23=0,AK24=0),"-",(IF((SUMIFS(cb_curr!$E:$E,cb_curr!$A:$A,AI15,cb_curr!$B:$B,"Japanese_Yen"))=0,AJ14,(SUMIFS(cb_curr!$E:$E,cb_curr!$A:$A,AI15,cb_curr!$B:$B,"Japanese_Yen"))))))))</f>
        <v>-</v>
      </c>
      <c r="AK15" s="165">
        <f>SUMIFS(cb_curr!$E:$E,cb_curr!$A:$A,AI15,cb_curr!$B:$B,"Japanese_Yen")</f>
        <v>0</v>
      </c>
      <c r="AQ15" s="153" t="str">
        <f t="shared" si="0"/>
        <v>12.06.2023</v>
      </c>
      <c r="AR15" s="82"/>
      <c r="AT15" s="3" t="str">
        <f t="shared" si="1"/>
        <v>12.10.2023</v>
      </c>
      <c r="AU15" s="82"/>
      <c r="AW15" s="3" t="str">
        <f t="shared" si="2"/>
        <v>12.11.2023</v>
      </c>
      <c r="AX15" s="82"/>
      <c r="AZ15" s="3" t="str">
        <f t="shared" si="3"/>
        <v>12.12.2023</v>
      </c>
      <c r="BA15" s="82"/>
    </row>
    <row r="16" spans="1:53" x14ac:dyDescent="0.25">
      <c r="B16" s="3" t="str">
        <f>CONCATENATE(Техничка!B17,Техничка!C17,Техничка!D17)</f>
        <v>13.01.2023</v>
      </c>
      <c r="C16" s="82" t="str">
        <f>IF(AND((IF(SUMIFS(cb_curr!$E:$E,cb_curr!$A:$A,B16,cb_curr!$B:$B,"Japanese_Yen")&lt;&gt;0,1,0)=0),(OR(WEEKDAY(B16,2)=7,WEEKDAY(B16,2)=1))),C15,((IF(AND(D16=0,D17=0,D18=0,D19=0,D20=0,D21=0,D22=0,D23=0,D24=0,D25=0),"-",(IF((SUMIFS(cb_curr!$E:$E,cb_curr!$A:$A,B16,cb_curr!$B:$B,"Japanese_Yen"))=0,C15,(SUMIFS(cb_curr!$E:$E,cb_curr!$A:$A,B16,cb_curr!$B:$B,"Japanese_Yen"))))))))</f>
        <v>-</v>
      </c>
      <c r="D16" s="165">
        <f>SUMIFS(cb_curr!$E:$E,cb_curr!$A:$A,B16,cb_curr!$B:$B,"Japanese_Yen")</f>
        <v>0</v>
      </c>
      <c r="E16" s="3" t="str">
        <f>CONCATENATE(Техничка!O17,Техничка!P17,Техничка!Q17)</f>
        <v>13.02.2023</v>
      </c>
      <c r="F16" s="82" t="str">
        <f>IF(AND((IF(SUMIFS(cb_curr!$E:$E,cb_curr!$A:$A,E16,cb_curr!$B:$B,"Japanese_Yen")&lt;&gt;0,1,0)=0),(OR(WEEKDAY(E16,2)=7,WEEKDAY(E16,2)=1))),F15,((IF(AND(G16=0,G17=0,G18=0,G19=0,G20=0,G21=0,G22=0,G23=0,G24=0,G25=0),"-",(IF((SUMIFS(cb_curr!$E:$E,cb_curr!$A:$A,E16,cb_curr!$B:$B,"Japanese_Yen"))=0,F15,(SUMIFS(cb_curr!$E:$E,cb_curr!$A:$A,E16,cb_curr!$B:$B,"Japanese_Yen"))))))))</f>
        <v>-</v>
      </c>
      <c r="G16" s="165">
        <f>SUMIFS(cb_curr!$E:$E,cb_curr!$A:$A,E16,cb_curr!$B:$B,"Japanese_Yen")</f>
        <v>0</v>
      </c>
      <c r="H16" s="3" t="str">
        <f>CONCATENATE(Техничка!S17,Техничка!T17,Техничка!U17)</f>
        <v>13.03.2023</v>
      </c>
      <c r="I16" s="82" t="str">
        <f>IF(AND((IF(SUMIFS(cb_curr!$E:$E,cb_curr!$A:$A,H16,cb_curr!$B:$B,"Japanese_Yen")&lt;&gt;0,1,0)=0),(OR(WEEKDAY(H16,2)=7,WEEKDAY(H16,2)=1))),I15,((IF(AND(J16=0,J17=0,J18=0,J19=0,J20=0,J21=0,J22=0,J23=0,J24=0,J25=0),"-",(IF((SUMIFS(cb_curr!$E:$E,cb_curr!$A:$A,H16,cb_curr!$B:$B,"Japanese_Yen"))=0,I15,(SUMIFS(cb_curr!$E:$E,cb_curr!$A:$A,H16,cb_curr!$B:$B,"Japanese_Yen"))))))))</f>
        <v>-</v>
      </c>
      <c r="J16" s="165">
        <f>SUMIFS(cb_curr!$E:$E,cb_curr!$A:$A,H16,cb_curr!$B:$B,"Japanese_Yen")</f>
        <v>0</v>
      </c>
      <c r="K16" s="3" t="str">
        <f>CONCATENATE(Техничка!W17,Техничка!X17,Техничка!Y17)</f>
        <v>13.04.2023</v>
      </c>
      <c r="L16" s="82" t="str">
        <f>IF(AND((IF(SUMIFS(cb_curr!$E:$E,cb_curr!$A:$A,K16,cb_curr!$B:$B,"Japanese_Yen")&lt;&gt;0,1,0)=0),(OR(WEEKDAY(K16,2)=7,WEEKDAY(K16,2)=1))),L15,((IF(AND(M16=0,M17=0,M18=0,M19=0,M20=0,M21=0,M22=0,M23=0,M24=0,M25=0),"-",(IF((SUMIFS(cb_curr!$E:$E,cb_curr!$A:$A,K16,cb_curr!$B:$B,"Japanese_Yen"))=0,L15,(SUMIFS(cb_curr!$E:$E,cb_curr!$A:$A,K16,cb_curr!$B:$B,"Japanese_Yen"))))))))</f>
        <v>-</v>
      </c>
      <c r="M16" s="165">
        <f>SUMIFS(cb_curr!$E:$E,cb_curr!$A:$A,K16,cb_curr!$B:$B,"Japanese_Yen")</f>
        <v>0</v>
      </c>
      <c r="N16" s="3" t="str">
        <f>CONCATENATE(Техничка!AA17,Техничка!AB17,Техничка!AC17)</f>
        <v>13.05.2023</v>
      </c>
      <c r="O16" s="82" t="str">
        <f>IF(AND((IF(SUMIFS(cb_curr!$E:$E,cb_curr!$A:$A,N16,cb_curr!$B:$B,"Japanese_Yen")&lt;&gt;0,1,0)=0),(OR(WEEKDAY(N16,2)=7,WEEKDAY(N16,2)=1))),O15,((IF(AND(P16=0,P17=0,P18=0,P19=0,P20=0,P21=0,P22=0,P23=0,P24=0,P25=0),"-",(IF((SUMIFS(cb_curr!$E:$E,cb_curr!$A:$A,N16,cb_curr!$B:$B,"Japanese_Yen"))=0,O15,(SUMIFS(cb_curr!$E:$E,cb_curr!$A:$A,N16,cb_curr!$B:$B,"Japanese_Yen"))))))))</f>
        <v>-</v>
      </c>
      <c r="P16" s="165">
        <f>SUMIFS(cb_curr!$E:$E,cb_curr!$A:$A,N16,cb_curr!$B:$B,"Japanese_Yen")</f>
        <v>0</v>
      </c>
      <c r="Q16" s="3" t="str">
        <f>CONCATENATE(Техничка!AE17,Техничка!AF17,Техничка!AG17)</f>
        <v>13.06.2023</v>
      </c>
      <c r="R16" s="82" t="str">
        <f>IF(AND((IF(SUMIFS(cb_curr!$E:$E,cb_curr!$A:$A,Q16,cb_curr!$B:$B,"Japanese_Yen")&lt;&gt;0,1,0)=0),(OR(WEEKDAY(Q16,2)=7,WEEKDAY(Q16,2)=1))),R15,((IF(AND(S16=0,S17=0,S18=0,S19=0,S20=0,S21=0,S22=0,S23=0,S24=0,S25=0),"-",(IF((SUMIFS(cb_curr!$E:$E,cb_curr!$A:$A,Q16,cb_curr!$B:$B,"Japanese_Yen"))=0,R15,(SUMIFS(cb_curr!$E:$E,cb_curr!$A:$A,Q16,cb_curr!$B:$B,"Japanese_Yen"))))))))</f>
        <v>-</v>
      </c>
      <c r="S16" s="165">
        <f>SUMIFS(cb_curr!$E:$E,cb_curr!$A:$A,Q16,cb_curr!$B:$B,"Japanese_Yen")</f>
        <v>0</v>
      </c>
      <c r="T16" s="3" t="str">
        <f>CONCATENATE(Техничка!AI17,Техничка!AJ17,Техничка!AK17)</f>
        <v>13.07.2023</v>
      </c>
      <c r="U16" s="82" t="str">
        <f>IF(AND((IF(SUMIFS(cb_curr!$E:$E,cb_curr!$A:$A,T16,cb_curr!$B:$B,"Japanese_Yen")&lt;&gt;0,1,0)=0),(OR(WEEKDAY(T16,2)=7,WEEKDAY(T16,2)=1))),U15,((IF(AND(V16=0,V17=0,V18=0,V19=0,V20=0,V21=0,V22=0,V23=0,V24=0,V25=0),"-",(IF((SUMIFS(cb_curr!$E:$E,cb_curr!$A:$A,T16,cb_curr!$B:$B,"Japanese_Yen"))=0,U15,(SUMIFS(cb_curr!$E:$E,cb_curr!$A:$A,T16,cb_curr!$B:$B,"Japanese_Yen"))))))))</f>
        <v>-</v>
      </c>
      <c r="V16" s="165">
        <f>SUMIFS(cb_curr!$E:$E,cb_curr!$A:$A,T16,cb_curr!$B:$B,"Japanese_Yen")</f>
        <v>0</v>
      </c>
      <c r="W16" s="3" t="str">
        <f>CONCATENATE(Техничка!AQ17,Техничка!AR17,Техничка!AS17)</f>
        <v>13.08.2023</v>
      </c>
      <c r="X16" s="82" t="str">
        <f>IF(AND((IF(SUMIFS(cb_curr!$E:$E,cb_curr!$A:$A,W16,cb_curr!$B:$B,"Japanese_Yen")&lt;&gt;0,1,0)=0),(OR(WEEKDAY(W16,2)=7,WEEKDAY(W16,2)=1))),X15,((IF(AND(Y16=0,Y17=0,Y18=0,Y19=0,Y20=0,Y21=0,Y22=0,Y23=0,Y24=0,Y25=0),"-",(IF((SUMIFS(cb_curr!$E:$E,cb_curr!$A:$A,W16,cb_curr!$B:$B,"Japanese_Yen"))=0,X15,(SUMIFS(cb_curr!$E:$E,cb_curr!$A:$A,W16,cb_curr!$B:$B,"Japanese_Yen"))))))))</f>
        <v>-</v>
      </c>
      <c r="Y16" s="165">
        <f>SUMIFS(cb_curr!$E:$E,cb_curr!$A:$A,W16,cb_curr!$B:$B,"Japanese_Yen")</f>
        <v>0</v>
      </c>
      <c r="Z16" s="3" t="str">
        <f>CONCATENATE(Техничка!AU17,Техничка!AV17,Техничка!AW17)</f>
        <v>13.09.2023</v>
      </c>
      <c r="AA16" s="82" t="str">
        <f>IF(AND((IF(SUMIFS(cb_curr!$E:$E,cb_curr!$A:$A,Z16,cb_curr!$B:$B,"Japanese_Yen")&lt;&gt;0,1,0)=0),(OR(WEEKDAY(Z16,2)=7,WEEKDAY(Z16,2)=1))),AA15,((IF(AND(AB16=0,AB17=0,AB18=0,AB19=0,AB20=0,AB21=0,AB22=0,AB23=0,AB24=0,AB25=0),"-",(IF((SUMIFS(cb_curr!$E:$E,cb_curr!$A:$A,Z16,cb_curr!$B:$B,"Japanese_Yen"))=0,AA15,(SUMIFS(cb_curr!$E:$E,cb_curr!$A:$A,Z16,cb_curr!$B:$B,"Japanese_Yen"))))))))</f>
        <v>-</v>
      </c>
      <c r="AB16" s="165">
        <f>SUMIFS(cb_curr!$E:$E,cb_curr!$A:$A,Z16,cb_curr!$B:$B,"Japanese_Yen")</f>
        <v>0</v>
      </c>
      <c r="AC16" s="3" t="str">
        <f>CONCATENATE(Техничка!AY17,Техничка!AZ17,Техничка!BA17)</f>
        <v>13.10.2023</v>
      </c>
      <c r="AD16" s="82" t="str">
        <f>IF(AND((IF(SUMIFS(cb_curr!$E:$E,cb_curr!$A:$A,AC16,cb_curr!$B:$B,"Japanese_Yen")&lt;&gt;0,1,0)=0),(OR(WEEKDAY(AC16,2)=7,WEEKDAY(AC16,2)=1))),AD15,((IF(AND(AE16=0,AE17=0,AE18=0,AE19=0,AE20=0,AE21=0,AE22=0,AE23=0,AE24=0,AE25=0),"-",(IF((SUMIFS(cb_curr!$E:$E,cb_curr!$A:$A,AC16,cb_curr!$B:$B,"Japanese_Yen"))=0,AD15,(SUMIFS(cb_curr!$E:$E,cb_curr!$A:$A,AC16,cb_curr!$B:$B,"Japanese_Yen"))))))))</f>
        <v>-</v>
      </c>
      <c r="AE16" s="165">
        <f>SUMIFS(cb_curr!$E:$E,cb_curr!$A:$A,AC16,cb_curr!$B:$B,"Japanese_Yen")</f>
        <v>0</v>
      </c>
      <c r="AF16" s="3" t="str">
        <f>CONCATENATE(Техничка!BC17,Техничка!BD17,Техничка!BE17)</f>
        <v>13.11.2023</v>
      </c>
      <c r="AG16" s="82" t="str">
        <f>IF(AND((IF(SUMIFS(cb_curr!$E:$E,cb_curr!$A:$A,AF16,cb_curr!$B:$B,"Japanese_Yen")&lt;&gt;0,1,0)=0),(OR(WEEKDAY(AF16,2)=7,WEEKDAY(AF16,2)=1))),AG15,((IF(AND(AH16=0,AH17=0,AH18=0,AH19=0,AH20=0,AH21=0,AH22=0,AH23=0,AH24=0,AH25=0),"-",(IF((SUMIFS(cb_curr!$E:$E,cb_curr!$A:$A,AF16,cb_curr!$B:$B,"Japanese_Yen"))=0,AG15,(SUMIFS(cb_curr!$E:$E,cb_curr!$A:$A,AF16,cb_curr!$B:$B,"Japanese_Yen"))))))))</f>
        <v>-</v>
      </c>
      <c r="AH16" s="165">
        <f>SUMIFS(cb_curr!$E:$E,cb_curr!$A:$A,AF16,cb_curr!$B:$B,"Japanese_Yen")</f>
        <v>0</v>
      </c>
      <c r="AI16" s="3" t="str">
        <f>CONCATENATE(Техничка!BG17,Техничка!BH17,Техничка!BI17)</f>
        <v>13.12.2023</v>
      </c>
      <c r="AJ16" s="82" t="str">
        <f>IF(AND((IF(SUMIFS(cb_curr!$E:$E,cb_curr!$A:$A,AI16,cb_curr!$B:$B,"Japanese_Yen")&lt;&gt;0,1,0)=0),(OR(WEEKDAY(AI16,2)=7,WEEKDAY(AI16,2)=1))),AJ15,((IF(AND(AK16=0,AK17=0,AK18=0,AK19=0,AK20=0,AK21=0,AK22=0,AK23=0,AK24=0,AK25=0),"-",(IF((SUMIFS(cb_curr!$E:$E,cb_curr!$A:$A,AI16,cb_curr!$B:$B,"Japanese_Yen"))=0,AJ15,(SUMIFS(cb_curr!$E:$E,cb_curr!$A:$A,AI16,cb_curr!$B:$B,"Japanese_Yen"))))))))</f>
        <v>-</v>
      </c>
      <c r="AK16" s="165">
        <f>SUMIFS(cb_curr!$E:$E,cb_curr!$A:$A,AI16,cb_curr!$B:$B,"Japanese_Yen")</f>
        <v>0</v>
      </c>
      <c r="AQ16" s="153" t="str">
        <f t="shared" si="0"/>
        <v>13.06.2023</v>
      </c>
      <c r="AR16" s="82"/>
      <c r="AT16" s="3" t="str">
        <f t="shared" si="1"/>
        <v>13.10.2023</v>
      </c>
      <c r="AU16" s="82"/>
      <c r="AW16" s="3" t="str">
        <f t="shared" si="2"/>
        <v>13.11.2023</v>
      </c>
      <c r="AX16" s="82"/>
      <c r="AZ16" s="3" t="str">
        <f t="shared" si="3"/>
        <v>13.12.2023</v>
      </c>
      <c r="BA16" s="82"/>
    </row>
    <row r="17" spans="2:53" x14ac:dyDescent="0.25">
      <c r="B17" s="3" t="str">
        <f>CONCATENATE(Техничка!B18,Техничка!C18,Техничка!D18)</f>
        <v>14.01.2023</v>
      </c>
      <c r="C17" s="82" t="str">
        <f>IF(AND((IF(SUMIFS(cb_curr!$E:$E,cb_curr!$A:$A,B17,cb_curr!$B:$B,"Japanese_Yen")&lt;&gt;0,1,0)=0),(OR(WEEKDAY(B17,2)=7,WEEKDAY(B17,2)=1))),C16,((IF(AND(D17=0,D18=0,D19=0,D20=0,D21=0,D22=0,D23=0,D24=0,D25=0,D26=0),"-",(IF((SUMIFS(cb_curr!$E:$E,cb_curr!$A:$A,B17,cb_curr!$B:$B,"Japanese_Yen"))=0,C16,(SUMIFS(cb_curr!$E:$E,cb_curr!$A:$A,B17,cb_curr!$B:$B,"Japanese_Yen"))))))))</f>
        <v>-</v>
      </c>
      <c r="D17" s="165">
        <f>SUMIFS(cb_curr!$E:$E,cb_curr!$A:$A,B17,cb_curr!$B:$B,"Japanese_Yen")</f>
        <v>0</v>
      </c>
      <c r="E17" s="3" t="str">
        <f>CONCATENATE(Техничка!O18,Техничка!P18,Техничка!Q18)</f>
        <v>14.02.2023</v>
      </c>
      <c r="F17" s="82" t="str">
        <f>IF(AND((IF(SUMIFS(cb_curr!$E:$E,cb_curr!$A:$A,E17,cb_curr!$B:$B,"Japanese_Yen")&lt;&gt;0,1,0)=0),(OR(WEEKDAY(E17,2)=7,WEEKDAY(E17,2)=1))),F16,((IF(AND(G17=0,G18=0,G19=0,G20=0,G21=0,G22=0,G23=0,G24=0,G25=0,G26=0),"-",(IF((SUMIFS(cb_curr!$E:$E,cb_curr!$A:$A,E17,cb_curr!$B:$B,"Japanese_Yen"))=0,F16,(SUMIFS(cb_curr!$E:$E,cb_curr!$A:$A,E17,cb_curr!$B:$B,"Japanese_Yen"))))))))</f>
        <v>-</v>
      </c>
      <c r="G17" s="165">
        <f>SUMIFS(cb_curr!$E:$E,cb_curr!$A:$A,E17,cb_curr!$B:$B,"Japanese_Yen")</f>
        <v>0</v>
      </c>
      <c r="H17" s="3" t="str">
        <f>CONCATENATE(Техничка!S18,Техничка!T18,Техничка!U18)</f>
        <v>14.03.2023</v>
      </c>
      <c r="I17" s="82" t="str">
        <f>IF(AND((IF(SUMIFS(cb_curr!$E:$E,cb_curr!$A:$A,H17,cb_curr!$B:$B,"Japanese_Yen")&lt;&gt;0,1,0)=0),(OR(WEEKDAY(H17,2)=7,WEEKDAY(H17,2)=1))),I16,((IF(AND(J17=0,J18=0,J19=0,J20=0,J21=0,J22=0,J23=0,J24=0,J25=0,J26=0),"-",(IF((SUMIFS(cb_curr!$E:$E,cb_curr!$A:$A,H17,cb_curr!$B:$B,"Japanese_Yen"))=0,I16,(SUMIFS(cb_curr!$E:$E,cb_curr!$A:$A,H17,cb_curr!$B:$B,"Japanese_Yen"))))))))</f>
        <v>-</v>
      </c>
      <c r="J17" s="165">
        <f>SUMIFS(cb_curr!$E:$E,cb_curr!$A:$A,H17,cb_curr!$B:$B,"Japanese_Yen")</f>
        <v>0</v>
      </c>
      <c r="K17" s="3" t="str">
        <f>CONCATENATE(Техничка!W18,Техничка!X18,Техничка!Y18)</f>
        <v>14.04.2023</v>
      </c>
      <c r="L17" s="82" t="str">
        <f>IF(AND((IF(SUMIFS(cb_curr!$E:$E,cb_curr!$A:$A,K17,cb_curr!$B:$B,"Japanese_Yen")&lt;&gt;0,1,0)=0),(OR(WEEKDAY(K17,2)=7,WEEKDAY(K17,2)=1))),L16,((IF(AND(M17=0,M18=0,M19=0,M20=0,M21=0,M22=0,M23=0,M24=0,M25=0,M26=0),"-",(IF((SUMIFS(cb_curr!$E:$E,cb_curr!$A:$A,K17,cb_curr!$B:$B,"Japanese_Yen"))=0,L16,(SUMIFS(cb_curr!$E:$E,cb_curr!$A:$A,K17,cb_curr!$B:$B,"Japanese_Yen"))))))))</f>
        <v>-</v>
      </c>
      <c r="M17" s="165">
        <f>SUMIFS(cb_curr!$E:$E,cb_curr!$A:$A,K17,cb_curr!$B:$B,"Japanese_Yen")</f>
        <v>0</v>
      </c>
      <c r="N17" s="3" t="str">
        <f>CONCATENATE(Техничка!AA18,Техничка!AB18,Техничка!AC18)</f>
        <v>14.05.2023</v>
      </c>
      <c r="O17" s="82" t="str">
        <f>IF(AND((IF(SUMIFS(cb_curr!$E:$E,cb_curr!$A:$A,N17,cb_curr!$B:$B,"Japanese_Yen")&lt;&gt;0,1,0)=0),(OR(WEEKDAY(N17,2)=7,WEEKDAY(N17,2)=1))),O16,((IF(AND(P17=0,P18=0,P19=0,P20=0,P21=0,P22=0,P23=0,P24=0,P25=0,P26=0),"-",(IF((SUMIFS(cb_curr!$E:$E,cb_curr!$A:$A,N17,cb_curr!$B:$B,"Japanese_Yen"))=0,O16,(SUMIFS(cb_curr!$E:$E,cb_curr!$A:$A,N17,cb_curr!$B:$B,"Japanese_Yen"))))))))</f>
        <v>-</v>
      </c>
      <c r="P17" s="165">
        <f>SUMIFS(cb_curr!$E:$E,cb_curr!$A:$A,N17,cb_curr!$B:$B,"Japanese_Yen")</f>
        <v>0</v>
      </c>
      <c r="Q17" s="3" t="str">
        <f>CONCATENATE(Техничка!AE18,Техничка!AF18,Техничка!AG18)</f>
        <v>14.06.2023</v>
      </c>
      <c r="R17" s="82" t="str">
        <f>IF(AND((IF(SUMIFS(cb_curr!$E:$E,cb_curr!$A:$A,Q17,cb_curr!$B:$B,"Japanese_Yen")&lt;&gt;0,1,0)=0),(OR(WEEKDAY(Q17,2)=7,WEEKDAY(Q17,2)=1))),R16,((IF(AND(S17=0,S18=0,S19=0,S20=0,S21=0,S22=0,S23=0,S24=0,S25=0,S26=0),"-",(IF((SUMIFS(cb_curr!$E:$E,cb_curr!$A:$A,Q17,cb_curr!$B:$B,"Japanese_Yen"))=0,R16,(SUMIFS(cb_curr!$E:$E,cb_curr!$A:$A,Q17,cb_curr!$B:$B,"Japanese_Yen"))))))))</f>
        <v>-</v>
      </c>
      <c r="S17" s="165">
        <f>SUMIFS(cb_curr!$E:$E,cb_curr!$A:$A,Q17,cb_curr!$B:$B,"Japanese_Yen")</f>
        <v>0</v>
      </c>
      <c r="T17" s="3" t="str">
        <f>CONCATENATE(Техничка!AI18,Техничка!AJ18,Техничка!AK18)</f>
        <v>14.07.2023</v>
      </c>
      <c r="U17" s="82" t="str">
        <f>IF(AND((IF(SUMIFS(cb_curr!$E:$E,cb_curr!$A:$A,T17,cb_curr!$B:$B,"Japanese_Yen")&lt;&gt;0,1,0)=0),(OR(WEEKDAY(T17,2)=7,WEEKDAY(T17,2)=1))),U16,((IF(AND(V17=0,V18=0,V19=0,V20=0,V21=0,V22=0,V23=0,V24=0,V25=0,V26=0),"-",(IF((SUMIFS(cb_curr!$E:$E,cb_curr!$A:$A,T17,cb_curr!$B:$B,"Japanese_Yen"))=0,U16,(SUMIFS(cb_curr!$E:$E,cb_curr!$A:$A,T17,cb_curr!$B:$B,"Japanese_Yen"))))))))</f>
        <v>-</v>
      </c>
      <c r="V17" s="165">
        <f>SUMIFS(cb_curr!$E:$E,cb_curr!$A:$A,T17,cb_curr!$B:$B,"Japanese_Yen")</f>
        <v>0</v>
      </c>
      <c r="W17" s="3" t="str">
        <f>CONCATENATE(Техничка!AQ18,Техничка!AR18,Техничка!AS18)</f>
        <v>14.08.2023</v>
      </c>
      <c r="X17" s="82" t="str">
        <f>IF(AND((IF(SUMIFS(cb_curr!$E:$E,cb_curr!$A:$A,W17,cb_curr!$B:$B,"Japanese_Yen")&lt;&gt;0,1,0)=0),(OR(WEEKDAY(W17,2)=7,WEEKDAY(W17,2)=1))),X16,((IF(AND(Y17=0,Y18=0,Y19=0,Y20=0,Y21=0,Y22=0,Y23=0,Y24=0,Y25=0,Y26=0),"-",(IF((SUMIFS(cb_curr!$E:$E,cb_curr!$A:$A,W17,cb_curr!$B:$B,"Japanese_Yen"))=0,X16,(SUMIFS(cb_curr!$E:$E,cb_curr!$A:$A,W17,cb_curr!$B:$B,"Japanese_Yen"))))))))</f>
        <v>-</v>
      </c>
      <c r="Y17" s="165">
        <f>SUMIFS(cb_curr!$E:$E,cb_curr!$A:$A,W17,cb_curr!$B:$B,"Japanese_Yen")</f>
        <v>0</v>
      </c>
      <c r="Z17" s="3" t="str">
        <f>CONCATENATE(Техничка!AU18,Техничка!AV18,Техничка!AW18)</f>
        <v>14.09.2023</v>
      </c>
      <c r="AA17" s="82" t="str">
        <f>IF(AND((IF(SUMIFS(cb_curr!$E:$E,cb_curr!$A:$A,Z17,cb_curr!$B:$B,"Japanese_Yen")&lt;&gt;0,1,0)=0),(OR(WEEKDAY(Z17,2)=7,WEEKDAY(Z17,2)=1))),AA16,((IF(AND(AB17=0,AB18=0,AB19=0,AB20=0,AB21=0,AB22=0,AB23=0,AB24=0,AB25=0,AB26=0),"-",(IF((SUMIFS(cb_curr!$E:$E,cb_curr!$A:$A,Z17,cb_curr!$B:$B,"Japanese_Yen"))=0,AA16,(SUMIFS(cb_curr!$E:$E,cb_curr!$A:$A,Z17,cb_curr!$B:$B,"Japanese_Yen"))))))))</f>
        <v>-</v>
      </c>
      <c r="AB17" s="165">
        <f>SUMIFS(cb_curr!$E:$E,cb_curr!$A:$A,Z17,cb_curr!$B:$B,"Japanese_Yen")</f>
        <v>0</v>
      </c>
      <c r="AC17" s="3" t="str">
        <f>CONCATENATE(Техничка!AY18,Техничка!AZ18,Техничка!BA18)</f>
        <v>14.10.2023</v>
      </c>
      <c r="AD17" s="82" t="str">
        <f>IF(AND((IF(SUMIFS(cb_curr!$E:$E,cb_curr!$A:$A,AC17,cb_curr!$B:$B,"Japanese_Yen")&lt;&gt;0,1,0)=0),(OR(WEEKDAY(AC17,2)=7,WEEKDAY(AC17,2)=1))),AD16,((IF(AND(AE17=0,AE18=0,AE19=0,AE20=0,AE21=0,AE22=0,AE23=0,AE24=0,AE25=0,AE26=0),"-",(IF((SUMIFS(cb_curr!$E:$E,cb_curr!$A:$A,AC17,cb_curr!$B:$B,"Japanese_Yen"))=0,AD16,(SUMIFS(cb_curr!$E:$E,cb_curr!$A:$A,AC17,cb_curr!$B:$B,"Japanese_Yen"))))))))</f>
        <v>-</v>
      </c>
      <c r="AE17" s="165">
        <f>SUMIFS(cb_curr!$E:$E,cb_curr!$A:$A,AC17,cb_curr!$B:$B,"Japanese_Yen")</f>
        <v>0</v>
      </c>
      <c r="AF17" s="3" t="str">
        <f>CONCATENATE(Техничка!BC18,Техничка!BD18,Техничка!BE18)</f>
        <v>14.11.2023</v>
      </c>
      <c r="AG17" s="82" t="str">
        <f>IF(AND((IF(SUMIFS(cb_curr!$E:$E,cb_curr!$A:$A,AF17,cb_curr!$B:$B,"Japanese_Yen")&lt;&gt;0,1,0)=0),(OR(WEEKDAY(AF17,2)=7,WEEKDAY(AF17,2)=1))),AG16,((IF(AND(AH17=0,AH18=0,AH19=0,AH20=0,AH21=0,AH22=0,AH23=0,AH24=0,AH25=0,AH26=0),"-",(IF((SUMIFS(cb_curr!$E:$E,cb_curr!$A:$A,AF17,cb_curr!$B:$B,"Japanese_Yen"))=0,AG16,(SUMIFS(cb_curr!$E:$E,cb_curr!$A:$A,AF17,cb_curr!$B:$B,"Japanese_Yen"))))))))</f>
        <v>-</v>
      </c>
      <c r="AH17" s="165">
        <f>SUMIFS(cb_curr!$E:$E,cb_curr!$A:$A,AF17,cb_curr!$B:$B,"Japanese_Yen")</f>
        <v>0</v>
      </c>
      <c r="AI17" s="3" t="str">
        <f>CONCATENATE(Техничка!BG18,Техничка!BH18,Техничка!BI18)</f>
        <v>14.12.2023</v>
      </c>
      <c r="AJ17" s="82" t="str">
        <f>IF(AND((IF(SUMIFS(cb_curr!$E:$E,cb_curr!$A:$A,AI17,cb_curr!$B:$B,"Japanese_Yen")&lt;&gt;0,1,0)=0),(OR(WEEKDAY(AI17,2)=7,WEEKDAY(AI17,2)=1))),AJ16,((IF(AND(AK17=0,AK18=0,AK19=0,AK20=0,AK21=0,AK22=0,AK23=0,AK24=0,AK25=0,AK26=0),"-",(IF((SUMIFS(cb_curr!$E:$E,cb_curr!$A:$A,AI17,cb_curr!$B:$B,"Japanese_Yen"))=0,AJ16,(SUMIFS(cb_curr!$E:$E,cb_curr!$A:$A,AI17,cb_curr!$B:$B,"Japanese_Yen"))))))))</f>
        <v>-</v>
      </c>
      <c r="AK17" s="165">
        <f>SUMIFS(cb_curr!$E:$E,cb_curr!$A:$A,AI17,cb_curr!$B:$B,"Japanese_Yen")</f>
        <v>0</v>
      </c>
      <c r="AQ17" s="153" t="str">
        <f t="shared" si="0"/>
        <v>14.06.2023</v>
      </c>
      <c r="AR17" s="82"/>
      <c r="AT17" s="3" t="str">
        <f t="shared" si="1"/>
        <v>14.10.2023</v>
      </c>
      <c r="AU17" s="82"/>
      <c r="AW17" s="3" t="str">
        <f t="shared" si="2"/>
        <v>14.11.2023</v>
      </c>
      <c r="AX17" s="82"/>
      <c r="AZ17" s="3" t="str">
        <f t="shared" si="3"/>
        <v>14.12.2023</v>
      </c>
      <c r="BA17" s="82"/>
    </row>
    <row r="18" spans="2:53" x14ac:dyDescent="0.25">
      <c r="B18" s="3" t="str">
        <f>CONCATENATE(Техничка!B19,Техничка!C19,Техничка!D19)</f>
        <v>15.01.2023</v>
      </c>
      <c r="C18" s="82" t="str">
        <f>IF(AND((IF(SUMIFS(cb_curr!$E:$E,cb_curr!$A:$A,B18,cb_curr!$B:$B,"Japanese_Yen")&lt;&gt;0,1,0)=0),(OR(WEEKDAY(B18,2)=7,WEEKDAY(B18,2)=1))),C17,((IF(AND(D18=0,D19=0,D20=0,D21=0,D22=0,D23=0,D24=0,D25=0,D26=0,D27=0),"-",(IF((SUMIFS(cb_curr!$E:$E,cb_curr!$A:$A,B18,cb_curr!$B:$B,"Japanese_Yen"))=0,C17,(SUMIFS(cb_curr!$E:$E,cb_curr!$A:$A,B18,cb_curr!$B:$B,"Japanese_Yen"))))))))</f>
        <v>-</v>
      </c>
      <c r="D18" s="165">
        <f>SUMIFS(cb_curr!$E:$E,cb_curr!$A:$A,B18,cb_curr!$B:$B,"Japanese_Yen")</f>
        <v>0</v>
      </c>
      <c r="E18" s="3" t="str">
        <f>CONCATENATE(Техничка!O19,Техничка!P19,Техничка!Q19)</f>
        <v>15.02.2023</v>
      </c>
      <c r="F18" s="82" t="str">
        <f>IF(AND((IF(SUMIFS(cb_curr!$E:$E,cb_curr!$A:$A,E18,cb_curr!$B:$B,"Japanese_Yen")&lt;&gt;0,1,0)=0),(OR(WEEKDAY(E18,2)=7,WEEKDAY(E18,2)=1))),F17,((IF(AND(G18=0,G19=0,G20=0,G21=0,G22=0,G23=0,G24=0,G25=0,G26=0,G27=0),"-",(IF((SUMIFS(cb_curr!$E:$E,cb_curr!$A:$A,E18,cb_curr!$B:$B,"Japanese_Yen"))=0,F17,(SUMIFS(cb_curr!$E:$E,cb_curr!$A:$A,E18,cb_curr!$B:$B,"Japanese_Yen"))))))))</f>
        <v>-</v>
      </c>
      <c r="G18" s="165">
        <f>SUMIFS(cb_curr!$E:$E,cb_curr!$A:$A,E18,cb_curr!$B:$B,"Japanese_Yen")</f>
        <v>0</v>
      </c>
      <c r="H18" s="3" t="str">
        <f>CONCATENATE(Техничка!S19,Техничка!T19,Техничка!U19)</f>
        <v>15.03.2023</v>
      </c>
      <c r="I18" s="82" t="str">
        <f>IF(AND((IF(SUMIFS(cb_curr!$E:$E,cb_curr!$A:$A,H18,cb_curr!$B:$B,"Japanese_Yen")&lt;&gt;0,1,0)=0),(OR(WEEKDAY(H18,2)=7,WEEKDAY(H18,2)=1))),I17,((IF(AND(J18=0,J19=0,J20=0,J21=0,J22=0,J23=0,J24=0,J25=0,J26=0,J27=0),"-",(IF((SUMIFS(cb_curr!$E:$E,cb_curr!$A:$A,H18,cb_curr!$B:$B,"Japanese_Yen"))=0,I17,(SUMIFS(cb_curr!$E:$E,cb_curr!$A:$A,H18,cb_curr!$B:$B,"Japanese_Yen"))))))))</f>
        <v>-</v>
      </c>
      <c r="J18" s="165">
        <f>SUMIFS(cb_curr!$E:$E,cb_curr!$A:$A,H18,cb_curr!$B:$B,"Japanese_Yen")</f>
        <v>0</v>
      </c>
      <c r="K18" s="3" t="str">
        <f>CONCATENATE(Техничка!W19,Техничка!X19,Техничка!Y19)</f>
        <v>15.04.2023</v>
      </c>
      <c r="L18" s="82" t="str">
        <f>IF(AND((IF(SUMIFS(cb_curr!$E:$E,cb_curr!$A:$A,K18,cb_curr!$B:$B,"Japanese_Yen")&lt;&gt;0,1,0)=0),(OR(WEEKDAY(K18,2)=7,WEEKDAY(K18,2)=1))),L17,((IF(AND(M18=0,M19=0,M20=0,M21=0,M22=0,M23=0,M24=0,M25=0,M26=0,M27=0),"-",(IF((SUMIFS(cb_curr!$E:$E,cb_curr!$A:$A,K18,cb_curr!$B:$B,"Japanese_Yen"))=0,L17,(SUMIFS(cb_curr!$E:$E,cb_curr!$A:$A,K18,cb_curr!$B:$B,"Japanese_Yen"))))))))</f>
        <v>-</v>
      </c>
      <c r="M18" s="165">
        <f>SUMIFS(cb_curr!$E:$E,cb_curr!$A:$A,K18,cb_curr!$B:$B,"Japanese_Yen")</f>
        <v>0</v>
      </c>
      <c r="N18" s="3" t="str">
        <f>CONCATENATE(Техничка!AA19,Техничка!AB19,Техничка!AC19)</f>
        <v>15.05.2023</v>
      </c>
      <c r="O18" s="82" t="str">
        <f>IF(AND((IF(SUMIFS(cb_curr!$E:$E,cb_curr!$A:$A,N18,cb_curr!$B:$B,"Japanese_Yen")&lt;&gt;0,1,0)=0),(OR(WEEKDAY(N18,2)=7,WEEKDAY(N18,2)=1))),O17,((IF(AND(P18=0,P19=0,P20=0,P21=0,P22=0,P23=0,P24=0,P25=0,P26=0,P27=0),"-",(IF((SUMIFS(cb_curr!$E:$E,cb_curr!$A:$A,N18,cb_curr!$B:$B,"Japanese_Yen"))=0,O17,(SUMIFS(cb_curr!$E:$E,cb_curr!$A:$A,N18,cb_curr!$B:$B,"Japanese_Yen"))))))))</f>
        <v>-</v>
      </c>
      <c r="P18" s="165">
        <f>SUMIFS(cb_curr!$E:$E,cb_curr!$A:$A,N18,cb_curr!$B:$B,"Japanese_Yen")</f>
        <v>0</v>
      </c>
      <c r="Q18" s="3" t="str">
        <f>CONCATENATE(Техничка!AE19,Техничка!AF19,Техничка!AG19)</f>
        <v>15.06.2023</v>
      </c>
      <c r="R18" s="82" t="str">
        <f>IF(AND((IF(SUMIFS(cb_curr!$E:$E,cb_curr!$A:$A,Q18,cb_curr!$B:$B,"Japanese_Yen")&lt;&gt;0,1,0)=0),(OR(WEEKDAY(Q18,2)=7,WEEKDAY(Q18,2)=1))),R17,((IF(AND(S18=0,S19=0,S20=0,S21=0,S22=0,S23=0,S24=0,S25=0,S26=0,S27=0),"-",(IF((SUMIFS(cb_curr!$E:$E,cb_curr!$A:$A,Q18,cb_curr!$B:$B,"Japanese_Yen"))=0,R17,(SUMIFS(cb_curr!$E:$E,cb_curr!$A:$A,Q18,cb_curr!$B:$B,"Japanese_Yen"))))))))</f>
        <v>-</v>
      </c>
      <c r="S18" s="165">
        <f>SUMIFS(cb_curr!$E:$E,cb_curr!$A:$A,Q18,cb_curr!$B:$B,"Japanese_Yen")</f>
        <v>0</v>
      </c>
      <c r="T18" s="3" t="str">
        <f>CONCATENATE(Техничка!AI19,Техничка!AJ19,Техничка!AK19)</f>
        <v>15.07.2023</v>
      </c>
      <c r="U18" s="82" t="str">
        <f>IF(AND((IF(SUMIFS(cb_curr!$E:$E,cb_curr!$A:$A,T18,cb_curr!$B:$B,"Japanese_Yen")&lt;&gt;0,1,0)=0),(OR(WEEKDAY(T18,2)=7,WEEKDAY(T18,2)=1))),U17,((IF(AND(V18=0,V19=0,V20=0,V21=0,V22=0,V23=0,V24=0,V25=0,V26=0,V27=0),"-",(IF((SUMIFS(cb_curr!$E:$E,cb_curr!$A:$A,T18,cb_curr!$B:$B,"Japanese_Yen"))=0,U17,(SUMIFS(cb_curr!$E:$E,cb_curr!$A:$A,T18,cb_curr!$B:$B,"Japanese_Yen"))))))))</f>
        <v>-</v>
      </c>
      <c r="V18" s="165">
        <f>SUMIFS(cb_curr!$E:$E,cb_curr!$A:$A,T18,cb_curr!$B:$B,"Japanese_Yen")</f>
        <v>0</v>
      </c>
      <c r="W18" s="3" t="str">
        <f>CONCATENATE(Техничка!AQ19,Техничка!AR19,Техничка!AS19)</f>
        <v>15.08.2023</v>
      </c>
      <c r="X18" s="82" t="str">
        <f>IF(AND((IF(SUMIFS(cb_curr!$E:$E,cb_curr!$A:$A,W18,cb_curr!$B:$B,"Japanese_Yen")&lt;&gt;0,1,0)=0),(OR(WEEKDAY(W18,2)=7,WEEKDAY(W18,2)=1))),X17,((IF(AND(Y18=0,Y19=0,Y20=0,Y21=0,Y22=0,Y23=0,Y24=0,Y25=0,Y26=0,Y27=0),"-",(IF((SUMIFS(cb_curr!$E:$E,cb_curr!$A:$A,W18,cb_curr!$B:$B,"Japanese_Yen"))=0,X17,(SUMIFS(cb_curr!$E:$E,cb_curr!$A:$A,W18,cb_curr!$B:$B,"Japanese_Yen"))))))))</f>
        <v>-</v>
      </c>
      <c r="Y18" s="165">
        <f>SUMIFS(cb_curr!$E:$E,cb_curr!$A:$A,W18,cb_curr!$B:$B,"Japanese_Yen")</f>
        <v>0</v>
      </c>
      <c r="Z18" s="3" t="str">
        <f>CONCATENATE(Техничка!AU19,Техничка!AV19,Техничка!AW19)</f>
        <v>15.09.2023</v>
      </c>
      <c r="AA18" s="82" t="str">
        <f>IF(AND((IF(SUMIFS(cb_curr!$E:$E,cb_curr!$A:$A,Z18,cb_curr!$B:$B,"Japanese_Yen")&lt;&gt;0,1,0)=0),(OR(WEEKDAY(Z18,2)=7,WEEKDAY(Z18,2)=1))),AA17,((IF(AND(AB18=0,AB19=0,AB20=0,AB21=0,AB22=0,AB23=0,AB24=0,AB25=0,AB26=0,AB27=0),"-",(IF((SUMIFS(cb_curr!$E:$E,cb_curr!$A:$A,Z18,cb_curr!$B:$B,"Japanese_Yen"))=0,AA17,(SUMIFS(cb_curr!$E:$E,cb_curr!$A:$A,Z18,cb_curr!$B:$B,"Japanese_Yen"))))))))</f>
        <v>-</v>
      </c>
      <c r="AB18" s="165">
        <f>SUMIFS(cb_curr!$E:$E,cb_curr!$A:$A,Z18,cb_curr!$B:$B,"Japanese_Yen")</f>
        <v>0</v>
      </c>
      <c r="AC18" s="3" t="str">
        <f>CONCATENATE(Техничка!AY19,Техничка!AZ19,Техничка!BA19)</f>
        <v>15.10.2023</v>
      </c>
      <c r="AD18" s="82" t="str">
        <f>IF(AND((IF(SUMIFS(cb_curr!$E:$E,cb_curr!$A:$A,AC18,cb_curr!$B:$B,"Japanese_Yen")&lt;&gt;0,1,0)=0),(OR(WEEKDAY(AC18,2)=7,WEEKDAY(AC18,2)=1))),AD17,((IF(AND(AE18=0,AE19=0,AE20=0,AE21=0,AE22=0,AE23=0,AE24=0,AE25=0,AE26=0,AE27=0),"-",(IF((SUMIFS(cb_curr!$E:$E,cb_curr!$A:$A,AC18,cb_curr!$B:$B,"Japanese_Yen"))=0,AD17,(SUMIFS(cb_curr!$E:$E,cb_curr!$A:$A,AC18,cb_curr!$B:$B,"Japanese_Yen"))))))))</f>
        <v>-</v>
      </c>
      <c r="AE18" s="165">
        <f>SUMIFS(cb_curr!$E:$E,cb_curr!$A:$A,AC18,cb_curr!$B:$B,"Japanese_Yen")</f>
        <v>0</v>
      </c>
      <c r="AF18" s="3" t="str">
        <f>CONCATENATE(Техничка!BC19,Техничка!BD19,Техничка!BE19)</f>
        <v>15.11.2023</v>
      </c>
      <c r="AG18" s="82" t="str">
        <f>IF(AND((IF(SUMIFS(cb_curr!$E:$E,cb_curr!$A:$A,AF18,cb_curr!$B:$B,"Japanese_Yen")&lt;&gt;0,1,0)=0),(OR(WEEKDAY(AF18,2)=7,WEEKDAY(AF18,2)=1))),AG17,((IF(AND(AH18=0,AH19=0,AH20=0,AH21=0,AH22=0,AH23=0,AH24=0,AH25=0,AH26=0,AH27=0),"-",(IF((SUMIFS(cb_curr!$E:$E,cb_curr!$A:$A,AF18,cb_curr!$B:$B,"Japanese_Yen"))=0,AG17,(SUMIFS(cb_curr!$E:$E,cb_curr!$A:$A,AF18,cb_curr!$B:$B,"Japanese_Yen"))))))))</f>
        <v>-</v>
      </c>
      <c r="AH18" s="165">
        <f>SUMIFS(cb_curr!$E:$E,cb_curr!$A:$A,AF18,cb_curr!$B:$B,"Japanese_Yen")</f>
        <v>0</v>
      </c>
      <c r="AI18" s="3" t="str">
        <f>CONCATENATE(Техничка!BG19,Техничка!BH19,Техничка!BI19)</f>
        <v>15.12.2023</v>
      </c>
      <c r="AJ18" s="82" t="str">
        <f>IF(AND((IF(SUMIFS(cb_curr!$E:$E,cb_curr!$A:$A,AI18,cb_curr!$B:$B,"Japanese_Yen")&lt;&gt;0,1,0)=0),(OR(WEEKDAY(AI18,2)=7,WEEKDAY(AI18,2)=1))),AJ17,((IF(AND(AK18=0,AK19=0,AK20=0,AK21=0,AK22=0,AK23=0,AK24=0,AK25=0,AK26=0,AK27=0),"-",(IF((SUMIFS(cb_curr!$E:$E,cb_curr!$A:$A,AI18,cb_curr!$B:$B,"Japanese_Yen"))=0,AJ17,(SUMIFS(cb_curr!$E:$E,cb_curr!$A:$A,AI18,cb_curr!$B:$B,"Japanese_Yen"))))))))</f>
        <v>-</v>
      </c>
      <c r="AK18" s="165">
        <f>SUMIFS(cb_curr!$E:$E,cb_curr!$A:$A,AI18,cb_curr!$B:$B,"Japanese_Yen")</f>
        <v>0</v>
      </c>
      <c r="AQ18" s="153" t="str">
        <f t="shared" si="0"/>
        <v>15.06.2023</v>
      </c>
      <c r="AR18" s="82"/>
      <c r="AT18" s="3" t="str">
        <f t="shared" si="1"/>
        <v>15.10.2023</v>
      </c>
      <c r="AU18" s="82"/>
      <c r="AW18" s="3" t="str">
        <f t="shared" si="2"/>
        <v>15.11.2023</v>
      </c>
      <c r="AX18" s="82"/>
      <c r="AZ18" s="3" t="str">
        <f t="shared" si="3"/>
        <v>15.12.2023</v>
      </c>
      <c r="BA18" s="82"/>
    </row>
    <row r="19" spans="2:53" x14ac:dyDescent="0.25">
      <c r="B19" s="3" t="str">
        <f>CONCATENATE(Техничка!B20,Техничка!C20,Техничка!D20)</f>
        <v>16.01.2023</v>
      </c>
      <c r="C19" s="82" t="str">
        <f>IF(AND((IF(SUMIFS(cb_curr!$E:$E,cb_curr!$A:$A,B19,cb_curr!$B:$B,"Japanese_Yen")&lt;&gt;0,1,0)=0),(OR(WEEKDAY(B19,2)=7,WEEKDAY(B19,2)=1))),C18,((IF(AND(D19=0,D20=0,D21=0,D22=0,D23=0,D24=0,D25=0,D26=0,D27=0,D28=0),"-",(IF((SUMIFS(cb_curr!$E:$E,cb_curr!$A:$A,B19,cb_curr!$B:$B,"Japanese_Yen"))=0,C18,(SUMIFS(cb_curr!$E:$E,cb_curr!$A:$A,B19,cb_curr!$B:$B,"Japanese_Yen"))))))))</f>
        <v>-</v>
      </c>
      <c r="D19" s="165">
        <f>SUMIFS(cb_curr!$E:$E,cb_curr!$A:$A,B19,cb_curr!$B:$B,"Japanese_Yen")</f>
        <v>0</v>
      </c>
      <c r="E19" s="3" t="str">
        <f>CONCATENATE(Техничка!O20,Техничка!P20,Техничка!Q20)</f>
        <v>16.02.2023</v>
      </c>
      <c r="F19" s="82" t="str">
        <f>IF(AND((IF(SUMIFS(cb_curr!$E:$E,cb_curr!$A:$A,E19,cb_curr!$B:$B,"Japanese_Yen")&lt;&gt;0,1,0)=0),(OR(WEEKDAY(E19,2)=7,WEEKDAY(E19,2)=1))),F18,((IF(AND(G19=0,G20=0,G21=0,G22=0,G23=0,G24=0,G25=0,G26=0,G27=0,G28=0),"-",(IF((SUMIFS(cb_curr!$E:$E,cb_curr!$A:$A,E19,cb_curr!$B:$B,"Japanese_Yen"))=0,F18,(SUMIFS(cb_curr!$E:$E,cb_curr!$A:$A,E19,cb_curr!$B:$B,"Japanese_Yen"))))))))</f>
        <v>-</v>
      </c>
      <c r="G19" s="165">
        <f>SUMIFS(cb_curr!$E:$E,cb_curr!$A:$A,E19,cb_curr!$B:$B,"Japanese_Yen")</f>
        <v>0</v>
      </c>
      <c r="H19" s="3" t="str">
        <f>CONCATENATE(Техничка!S20,Техничка!T20,Техничка!U20)</f>
        <v>16.03.2023</v>
      </c>
      <c r="I19" s="82" t="str">
        <f>IF(AND((IF(SUMIFS(cb_curr!$E:$E,cb_curr!$A:$A,H19,cb_curr!$B:$B,"Japanese_Yen")&lt;&gt;0,1,0)=0),(OR(WEEKDAY(H19,2)=7,WEEKDAY(H19,2)=1))),I18,((IF(AND(J19=0,J20=0,J21=0,J22=0,J23=0,J24=0,J25=0,J26=0,J27=0,J28=0),"-",(IF((SUMIFS(cb_curr!$E:$E,cb_curr!$A:$A,H19,cb_curr!$B:$B,"Japanese_Yen"))=0,I18,(SUMIFS(cb_curr!$E:$E,cb_curr!$A:$A,H19,cb_curr!$B:$B,"Japanese_Yen"))))))))</f>
        <v>-</v>
      </c>
      <c r="J19" s="165">
        <f>SUMIFS(cb_curr!$E:$E,cb_curr!$A:$A,H19,cb_curr!$B:$B,"Japanese_Yen")</f>
        <v>0</v>
      </c>
      <c r="K19" s="3" t="str">
        <f>CONCATENATE(Техничка!W20,Техничка!X20,Техничка!Y20)</f>
        <v>16.04.2023</v>
      </c>
      <c r="L19" s="82" t="str">
        <f>IF(AND((IF(SUMIFS(cb_curr!$E:$E,cb_curr!$A:$A,K19,cb_curr!$B:$B,"Japanese_Yen")&lt;&gt;0,1,0)=0),(OR(WEEKDAY(K19,2)=7,WEEKDAY(K19,2)=1))),L18,((IF(AND(M19=0,M20=0,M21=0,M22=0,M23=0,M24=0,M25=0,M26=0,M27=0,M28=0),"-",(IF((SUMIFS(cb_curr!$E:$E,cb_curr!$A:$A,K19,cb_curr!$B:$B,"Japanese_Yen"))=0,L18,(SUMIFS(cb_curr!$E:$E,cb_curr!$A:$A,K19,cb_curr!$B:$B,"Japanese_Yen"))))))))</f>
        <v>-</v>
      </c>
      <c r="M19" s="165">
        <f>SUMIFS(cb_curr!$E:$E,cb_curr!$A:$A,K19,cb_curr!$B:$B,"Japanese_Yen")</f>
        <v>0</v>
      </c>
      <c r="N19" s="3" t="str">
        <f>CONCATENATE(Техничка!AA20,Техничка!AB20,Техничка!AC20)</f>
        <v>16.05.2023</v>
      </c>
      <c r="O19" s="82" t="str">
        <f>IF(AND((IF(SUMIFS(cb_curr!$E:$E,cb_curr!$A:$A,N19,cb_curr!$B:$B,"Japanese_Yen")&lt;&gt;0,1,0)=0),(OR(WEEKDAY(N19,2)=7,WEEKDAY(N19,2)=1))),O18,((IF(AND(P19=0,P20=0,P21=0,P22=0,P23=0,P24=0,P25=0,P26=0,P27=0,P28=0),"-",(IF((SUMIFS(cb_curr!$E:$E,cb_curr!$A:$A,N19,cb_curr!$B:$B,"Japanese_Yen"))=0,O18,(SUMIFS(cb_curr!$E:$E,cb_curr!$A:$A,N19,cb_curr!$B:$B,"Japanese_Yen"))))))))</f>
        <v>-</v>
      </c>
      <c r="P19" s="165">
        <f>SUMIFS(cb_curr!$E:$E,cb_curr!$A:$A,N19,cb_curr!$B:$B,"Japanese_Yen")</f>
        <v>0</v>
      </c>
      <c r="Q19" s="3" t="str">
        <f>CONCATENATE(Техничка!AE20,Техничка!AF20,Техничка!AG20)</f>
        <v>16.06.2023</v>
      </c>
      <c r="R19" s="82" t="str">
        <f>IF(AND((IF(SUMIFS(cb_curr!$E:$E,cb_curr!$A:$A,Q19,cb_curr!$B:$B,"Japanese_Yen")&lt;&gt;0,1,0)=0),(OR(WEEKDAY(Q19,2)=7,WEEKDAY(Q19,2)=1))),R18,((IF(AND(S19=0,S20=0,S21=0,S22=0,S23=0,S24=0,S25=0,S26=0,S27=0,S28=0),"-",(IF((SUMIFS(cb_curr!$E:$E,cb_curr!$A:$A,Q19,cb_curr!$B:$B,"Japanese_Yen"))=0,R18,(SUMIFS(cb_curr!$E:$E,cb_curr!$A:$A,Q19,cb_curr!$B:$B,"Japanese_Yen"))))))))</f>
        <v>-</v>
      </c>
      <c r="S19" s="165">
        <f>SUMIFS(cb_curr!$E:$E,cb_curr!$A:$A,Q19,cb_curr!$B:$B,"Japanese_Yen")</f>
        <v>0</v>
      </c>
      <c r="T19" s="3" t="str">
        <f>CONCATENATE(Техничка!AI20,Техничка!AJ20,Техничка!AK20)</f>
        <v>16.07.2023</v>
      </c>
      <c r="U19" s="82" t="str">
        <f>IF(AND((IF(SUMIFS(cb_curr!$E:$E,cb_curr!$A:$A,T19,cb_curr!$B:$B,"Japanese_Yen")&lt;&gt;0,1,0)=0),(OR(WEEKDAY(T19,2)=7,WEEKDAY(T19,2)=1))),U18,((IF(AND(V19=0,V20=0,V21=0,V22=0,V23=0,V24=0,V25=0,V26=0,V27=0,V28=0),"-",(IF((SUMIFS(cb_curr!$E:$E,cb_curr!$A:$A,T19,cb_curr!$B:$B,"Japanese_Yen"))=0,U18,(SUMIFS(cb_curr!$E:$E,cb_curr!$A:$A,T19,cb_curr!$B:$B,"Japanese_Yen"))))))))</f>
        <v>-</v>
      </c>
      <c r="V19" s="165">
        <f>SUMIFS(cb_curr!$E:$E,cb_curr!$A:$A,T19,cb_curr!$B:$B,"Japanese_Yen")</f>
        <v>0</v>
      </c>
      <c r="W19" s="3" t="str">
        <f>CONCATENATE(Техничка!AQ20,Техничка!AR20,Техничка!AS20)</f>
        <v>16.08.2023</v>
      </c>
      <c r="X19" s="82" t="str">
        <f>IF(AND((IF(SUMIFS(cb_curr!$E:$E,cb_curr!$A:$A,W19,cb_curr!$B:$B,"Japanese_Yen")&lt;&gt;0,1,0)=0),(OR(WEEKDAY(W19,2)=7,WEEKDAY(W19,2)=1))),X18,((IF(AND(Y19=0,Y20=0,Y21=0,Y22=0,Y23=0,Y24=0,Y25=0,Y26=0,Y27=0,Y28=0),"-",(IF((SUMIFS(cb_curr!$E:$E,cb_curr!$A:$A,W19,cb_curr!$B:$B,"Japanese_Yen"))=0,X18,(SUMIFS(cb_curr!$E:$E,cb_curr!$A:$A,W19,cb_curr!$B:$B,"Japanese_Yen"))))))))</f>
        <v>-</v>
      </c>
      <c r="Y19" s="165">
        <f>SUMIFS(cb_curr!$E:$E,cb_curr!$A:$A,W19,cb_curr!$B:$B,"Japanese_Yen")</f>
        <v>0</v>
      </c>
      <c r="Z19" s="3" t="str">
        <f>CONCATENATE(Техничка!AU20,Техничка!AV20,Техничка!AW20)</f>
        <v>16.09.2023</v>
      </c>
      <c r="AA19" s="82" t="str">
        <f>IF(AND((IF(SUMIFS(cb_curr!$E:$E,cb_curr!$A:$A,Z19,cb_curr!$B:$B,"Japanese_Yen")&lt;&gt;0,1,0)=0),(OR(WEEKDAY(Z19,2)=7,WEEKDAY(Z19,2)=1))),AA18,((IF(AND(AB19=0,AB20=0,AB21=0,AB22=0,AB23=0,AB24=0,AB25=0,AB26=0,AB27=0,AB28=0),"-",(IF((SUMIFS(cb_curr!$E:$E,cb_curr!$A:$A,Z19,cb_curr!$B:$B,"Japanese_Yen"))=0,AA18,(SUMIFS(cb_curr!$E:$E,cb_curr!$A:$A,Z19,cb_curr!$B:$B,"Japanese_Yen"))))))))</f>
        <v>-</v>
      </c>
      <c r="AB19" s="165">
        <f>SUMIFS(cb_curr!$E:$E,cb_curr!$A:$A,Z19,cb_curr!$B:$B,"Japanese_Yen")</f>
        <v>0</v>
      </c>
      <c r="AC19" s="3" t="str">
        <f>CONCATENATE(Техничка!AY20,Техничка!AZ20,Техничка!BA20)</f>
        <v>16.10.2023</v>
      </c>
      <c r="AD19" s="82" t="str">
        <f>IF(AND((IF(SUMIFS(cb_curr!$E:$E,cb_curr!$A:$A,AC19,cb_curr!$B:$B,"Japanese_Yen")&lt;&gt;0,1,0)=0),(OR(WEEKDAY(AC19,2)=7,WEEKDAY(AC19,2)=1))),AD18,((IF(AND(AE19=0,AE20=0,AE21=0,AE22=0,AE23=0,AE24=0,AE25=0,AE26=0,AE27=0,AE28=0),"-",(IF((SUMIFS(cb_curr!$E:$E,cb_curr!$A:$A,AC19,cb_curr!$B:$B,"Japanese_Yen"))=0,AD18,(SUMIFS(cb_curr!$E:$E,cb_curr!$A:$A,AC19,cb_curr!$B:$B,"Japanese_Yen"))))))))</f>
        <v>-</v>
      </c>
      <c r="AE19" s="165">
        <f>SUMIFS(cb_curr!$E:$E,cb_curr!$A:$A,AC19,cb_curr!$B:$B,"Japanese_Yen")</f>
        <v>0</v>
      </c>
      <c r="AF19" s="3" t="str">
        <f>CONCATENATE(Техничка!BC20,Техничка!BD20,Техничка!BE20)</f>
        <v>16.11.2023</v>
      </c>
      <c r="AG19" s="82" t="str">
        <f>IF(AND((IF(SUMIFS(cb_curr!$E:$E,cb_curr!$A:$A,AF19,cb_curr!$B:$B,"Japanese_Yen")&lt;&gt;0,1,0)=0),(OR(WEEKDAY(AF19,2)=7,WEEKDAY(AF19,2)=1))),AG18,((IF(AND(AH19=0,AH20=0,AH21=0,AH22=0,AH23=0,AH24=0,AH25=0,AH26=0,AH27=0,AH28=0),"-",(IF((SUMIFS(cb_curr!$E:$E,cb_curr!$A:$A,AF19,cb_curr!$B:$B,"Japanese_Yen"))=0,AG18,(SUMIFS(cb_curr!$E:$E,cb_curr!$A:$A,AF19,cb_curr!$B:$B,"Japanese_Yen"))))))))</f>
        <v>-</v>
      </c>
      <c r="AH19" s="165">
        <f>SUMIFS(cb_curr!$E:$E,cb_curr!$A:$A,AF19,cb_curr!$B:$B,"Japanese_Yen")</f>
        <v>0</v>
      </c>
      <c r="AI19" s="3" t="str">
        <f>CONCATENATE(Техничка!BG20,Техничка!BH20,Техничка!BI20)</f>
        <v>16.12.2023</v>
      </c>
      <c r="AJ19" s="82" t="str">
        <f>IF(AND((IF(SUMIFS(cb_curr!$E:$E,cb_curr!$A:$A,AI19,cb_curr!$B:$B,"Japanese_Yen")&lt;&gt;0,1,0)=0),(OR(WEEKDAY(AI19,2)=7,WEEKDAY(AI19,2)=1))),AJ18,((IF(AND(AK19=0,AK20=0,AK21=0,AK22=0,AK23=0,AK24=0,AK25=0,AK26=0,AK27=0,AK28=0),"-",(IF((SUMIFS(cb_curr!$E:$E,cb_curr!$A:$A,AI19,cb_curr!$B:$B,"Japanese_Yen"))=0,AJ18,(SUMIFS(cb_curr!$E:$E,cb_curr!$A:$A,AI19,cb_curr!$B:$B,"Japanese_Yen"))))))))</f>
        <v>-</v>
      </c>
      <c r="AK19" s="165">
        <f>SUMIFS(cb_curr!$E:$E,cb_curr!$A:$A,AI19,cb_curr!$B:$B,"Japanese_Yen")</f>
        <v>0</v>
      </c>
      <c r="AQ19" s="153" t="str">
        <f t="shared" si="0"/>
        <v>16.06.2023</v>
      </c>
      <c r="AR19" s="82"/>
      <c r="AT19" s="3" t="str">
        <f t="shared" si="1"/>
        <v>16.10.2023</v>
      </c>
      <c r="AU19" s="82"/>
      <c r="AW19" s="3" t="str">
        <f t="shared" si="2"/>
        <v>16.11.2023</v>
      </c>
      <c r="AX19" s="82"/>
      <c r="AZ19" s="3" t="str">
        <f t="shared" si="3"/>
        <v>16.12.2023</v>
      </c>
      <c r="BA19" s="82"/>
    </row>
    <row r="20" spans="2:53" x14ac:dyDescent="0.25">
      <c r="B20" s="3" t="str">
        <f>CONCATENATE(Техничка!B21,Техничка!C21,Техничка!D21)</f>
        <v>17.01.2023</v>
      </c>
      <c r="C20" s="82" t="str">
        <f>IF(AND((IF(SUMIFS(cb_curr!$E:$E,cb_curr!$A:$A,B20,cb_curr!$B:$B,"Japanese_Yen")&lt;&gt;0,1,0)=0),(OR(WEEKDAY(B20,2)=7,WEEKDAY(B20,2)=1))),C19,((IF(AND(D20=0,D21=0,D22=0,D23=0,D24=0,D25=0,D26=0,D27=0,D28=0,D29=0),"-",(IF((SUMIFS(cb_curr!$E:$E,cb_curr!$A:$A,B20,cb_curr!$B:$B,"Japanese_Yen"))=0,C19,(SUMIFS(cb_curr!$E:$E,cb_curr!$A:$A,B20,cb_curr!$B:$B,"Japanese_Yen"))))))))</f>
        <v>-</v>
      </c>
      <c r="D20" s="165">
        <f>SUMIFS(cb_curr!$E:$E,cb_curr!$A:$A,B20,cb_curr!$B:$B,"Japanese_Yen")</f>
        <v>0</v>
      </c>
      <c r="E20" s="3" t="str">
        <f>CONCATENATE(Техничка!O21,Техничка!P21,Техничка!Q21)</f>
        <v>17.02.2023</v>
      </c>
      <c r="F20" s="82" t="str">
        <f>IF(AND((IF(SUMIFS(cb_curr!$E:$E,cb_curr!$A:$A,E20,cb_curr!$B:$B,"Japanese_Yen")&lt;&gt;0,1,0)=0),(OR(WEEKDAY(E20,2)=7,WEEKDAY(E20,2)=1))),F19,((IF(AND(G20=0,G21=0,G22=0,G23=0,G24=0,G25=0,G26=0,G27=0,G28=0,G29=0),"-",(IF((SUMIFS(cb_curr!$E:$E,cb_curr!$A:$A,E20,cb_curr!$B:$B,"Japanese_Yen"))=0,F19,(SUMIFS(cb_curr!$E:$E,cb_curr!$A:$A,E20,cb_curr!$B:$B,"Japanese_Yen"))))))))</f>
        <v>-</v>
      </c>
      <c r="G20" s="165">
        <f>SUMIFS(cb_curr!$E:$E,cb_curr!$A:$A,E20,cb_curr!$B:$B,"Japanese_Yen")</f>
        <v>0</v>
      </c>
      <c r="H20" s="3" t="str">
        <f>CONCATENATE(Техничка!S21,Техничка!T21,Техничка!U21)</f>
        <v>17.03.2023</v>
      </c>
      <c r="I20" s="82" t="str">
        <f>IF(AND((IF(SUMIFS(cb_curr!$E:$E,cb_curr!$A:$A,H20,cb_curr!$B:$B,"Japanese_Yen")&lt;&gt;0,1,0)=0),(OR(WEEKDAY(H20,2)=7,WEEKDAY(H20,2)=1))),I19,((IF(AND(J20=0,J21=0,J22=0,J23=0,J24=0,J25=0,J26=0,J27=0,J28=0,J29=0),"-",(IF((SUMIFS(cb_curr!$E:$E,cb_curr!$A:$A,H20,cb_curr!$B:$B,"Japanese_Yen"))=0,I19,(SUMIFS(cb_curr!$E:$E,cb_curr!$A:$A,H20,cb_curr!$B:$B,"Japanese_Yen"))))))))</f>
        <v>-</v>
      </c>
      <c r="J20" s="165">
        <f>SUMIFS(cb_curr!$E:$E,cb_curr!$A:$A,H20,cb_curr!$B:$B,"Japanese_Yen")</f>
        <v>0</v>
      </c>
      <c r="K20" s="3" t="str">
        <f>CONCATENATE(Техничка!W21,Техничка!X21,Техничка!Y21)</f>
        <v>17.04.2023</v>
      </c>
      <c r="L20" s="82" t="str">
        <f>IF(AND((IF(SUMIFS(cb_curr!$E:$E,cb_curr!$A:$A,K20,cb_curr!$B:$B,"Japanese_Yen")&lt;&gt;0,1,0)=0),(OR(WEEKDAY(K20,2)=7,WEEKDAY(K20,2)=1))),L19,((IF(AND(M20=0,M21=0,M22=0,M23=0,M24=0,M25=0,M26=0,M27=0,M28=0,M29=0),"-",(IF((SUMIFS(cb_curr!$E:$E,cb_curr!$A:$A,K20,cb_curr!$B:$B,"Japanese_Yen"))=0,L19,(SUMIFS(cb_curr!$E:$E,cb_curr!$A:$A,K20,cb_curr!$B:$B,"Japanese_Yen"))))))))</f>
        <v>-</v>
      </c>
      <c r="M20" s="165">
        <f>SUMIFS(cb_curr!$E:$E,cb_curr!$A:$A,K20,cb_curr!$B:$B,"Japanese_Yen")</f>
        <v>0</v>
      </c>
      <c r="N20" s="3" t="str">
        <f>CONCATENATE(Техничка!AA21,Техничка!AB21,Техничка!AC21)</f>
        <v>17.05.2023</v>
      </c>
      <c r="O20" s="82" t="str">
        <f>IF(AND((IF(SUMIFS(cb_curr!$E:$E,cb_curr!$A:$A,N20,cb_curr!$B:$B,"Japanese_Yen")&lt;&gt;0,1,0)=0),(OR(WEEKDAY(N20,2)=7,WEEKDAY(N20,2)=1))),O19,((IF(AND(P20=0,P21=0,P22=0,P23=0,P24=0,P25=0,P26=0,P27=0,P28=0,P29=0),"-",(IF((SUMIFS(cb_curr!$E:$E,cb_curr!$A:$A,N20,cb_curr!$B:$B,"Japanese_Yen"))=0,O19,(SUMIFS(cb_curr!$E:$E,cb_curr!$A:$A,N20,cb_curr!$B:$B,"Japanese_Yen"))))))))</f>
        <v>-</v>
      </c>
      <c r="P20" s="165">
        <f>SUMIFS(cb_curr!$E:$E,cb_curr!$A:$A,N20,cb_curr!$B:$B,"Japanese_Yen")</f>
        <v>0</v>
      </c>
      <c r="Q20" s="3" t="str">
        <f>CONCATENATE(Техничка!AE21,Техничка!AF21,Техничка!AG21)</f>
        <v>17.06.2023</v>
      </c>
      <c r="R20" s="82" t="str">
        <f>IF(AND((IF(SUMIFS(cb_curr!$E:$E,cb_curr!$A:$A,Q20,cb_curr!$B:$B,"Japanese_Yen")&lt;&gt;0,1,0)=0),(OR(WEEKDAY(Q20,2)=7,WEEKDAY(Q20,2)=1))),R19,((IF(AND(S20=0,S21=0,S22=0,S23=0,S24=0,S25=0,S26=0,S27=0,S28=0,S29=0),"-",(IF((SUMIFS(cb_curr!$E:$E,cb_curr!$A:$A,Q20,cb_curr!$B:$B,"Japanese_Yen"))=0,R19,(SUMIFS(cb_curr!$E:$E,cb_curr!$A:$A,Q20,cb_curr!$B:$B,"Japanese_Yen"))))))))</f>
        <v>-</v>
      </c>
      <c r="S20" s="165">
        <f>SUMIFS(cb_curr!$E:$E,cb_curr!$A:$A,Q20,cb_curr!$B:$B,"Japanese_Yen")</f>
        <v>0</v>
      </c>
      <c r="T20" s="3" t="str">
        <f>CONCATENATE(Техничка!AI21,Техничка!AJ21,Техничка!AK21)</f>
        <v>17.07.2023</v>
      </c>
      <c r="U20" s="82" t="str">
        <f>IF(AND((IF(SUMIFS(cb_curr!$E:$E,cb_curr!$A:$A,T20,cb_curr!$B:$B,"Japanese_Yen")&lt;&gt;0,1,0)=0),(OR(WEEKDAY(T20,2)=7,WEEKDAY(T20,2)=1))),U19,((IF(AND(V20=0,V21=0,V22=0,V23=0,V24=0,V25=0,V26=0,V27=0,V28=0,V29=0),"-",(IF((SUMIFS(cb_curr!$E:$E,cb_curr!$A:$A,T20,cb_curr!$B:$B,"Japanese_Yen"))=0,U19,(SUMIFS(cb_curr!$E:$E,cb_curr!$A:$A,T20,cb_curr!$B:$B,"Japanese_Yen"))))))))</f>
        <v>-</v>
      </c>
      <c r="V20" s="165">
        <f>SUMIFS(cb_curr!$E:$E,cb_curr!$A:$A,T20,cb_curr!$B:$B,"Japanese_Yen")</f>
        <v>0</v>
      </c>
      <c r="W20" s="3" t="str">
        <f>CONCATENATE(Техничка!AQ21,Техничка!AR21,Техничка!AS21)</f>
        <v>17.08.2023</v>
      </c>
      <c r="X20" s="82" t="str">
        <f>IF(AND((IF(SUMIFS(cb_curr!$E:$E,cb_curr!$A:$A,W20,cb_curr!$B:$B,"Japanese_Yen")&lt;&gt;0,1,0)=0),(OR(WEEKDAY(W20,2)=7,WEEKDAY(W20,2)=1))),X19,((IF(AND(Y20=0,Y21=0,Y22=0,Y23=0,Y24=0,Y25=0,Y26=0,Y27=0,Y28=0,Y29=0),"-",(IF((SUMIFS(cb_curr!$E:$E,cb_curr!$A:$A,W20,cb_curr!$B:$B,"Japanese_Yen"))=0,X19,(SUMIFS(cb_curr!$E:$E,cb_curr!$A:$A,W20,cb_curr!$B:$B,"Japanese_Yen"))))))))</f>
        <v>-</v>
      </c>
      <c r="Y20" s="165">
        <f>SUMIFS(cb_curr!$E:$E,cb_curr!$A:$A,W20,cb_curr!$B:$B,"Japanese_Yen")</f>
        <v>0</v>
      </c>
      <c r="Z20" s="3" t="str">
        <f>CONCATENATE(Техничка!AU21,Техничка!AV21,Техничка!AW21)</f>
        <v>17.09.2023</v>
      </c>
      <c r="AA20" s="82" t="str">
        <f>IF(AND((IF(SUMIFS(cb_curr!$E:$E,cb_curr!$A:$A,Z20,cb_curr!$B:$B,"Japanese_Yen")&lt;&gt;0,1,0)=0),(OR(WEEKDAY(Z20,2)=7,WEEKDAY(Z20,2)=1))),AA19,((IF(AND(AB20=0,AB21=0,AB22=0,AB23=0,AB24=0,AB25=0,AB26=0,AB27=0,AB28=0,AB29=0),"-",(IF((SUMIFS(cb_curr!$E:$E,cb_curr!$A:$A,Z20,cb_curr!$B:$B,"Japanese_Yen"))=0,AA19,(SUMIFS(cb_curr!$E:$E,cb_curr!$A:$A,Z20,cb_curr!$B:$B,"Japanese_Yen"))))))))</f>
        <v>-</v>
      </c>
      <c r="AB20" s="165">
        <f>SUMIFS(cb_curr!$E:$E,cb_curr!$A:$A,Z20,cb_curr!$B:$B,"Japanese_Yen")</f>
        <v>0</v>
      </c>
      <c r="AC20" s="3" t="str">
        <f>CONCATENATE(Техничка!AY21,Техничка!AZ21,Техничка!BA21)</f>
        <v>17.10.2023</v>
      </c>
      <c r="AD20" s="82" t="str">
        <f>IF(AND((IF(SUMIFS(cb_curr!$E:$E,cb_curr!$A:$A,AC20,cb_curr!$B:$B,"Japanese_Yen")&lt;&gt;0,1,0)=0),(OR(WEEKDAY(AC20,2)=7,WEEKDAY(AC20,2)=1))),AD19,((IF(AND(AE20=0,AE21=0,AE22=0,AE23=0,AE24=0,AE25=0,AE26=0,AE27=0,AE28=0,AE29=0),"-",(IF((SUMIFS(cb_curr!$E:$E,cb_curr!$A:$A,AC20,cb_curr!$B:$B,"Japanese_Yen"))=0,AD19,(SUMIFS(cb_curr!$E:$E,cb_curr!$A:$A,AC20,cb_curr!$B:$B,"Japanese_Yen"))))))))</f>
        <v>-</v>
      </c>
      <c r="AE20" s="165">
        <f>SUMIFS(cb_curr!$E:$E,cb_curr!$A:$A,AC20,cb_curr!$B:$B,"Japanese_Yen")</f>
        <v>0</v>
      </c>
      <c r="AF20" s="3" t="str">
        <f>CONCATENATE(Техничка!BC21,Техничка!BD21,Техничка!BE21)</f>
        <v>17.11.2023</v>
      </c>
      <c r="AG20" s="82" t="str">
        <f>IF(AND((IF(SUMIFS(cb_curr!$E:$E,cb_curr!$A:$A,AF20,cb_curr!$B:$B,"Japanese_Yen")&lt;&gt;0,1,0)=0),(OR(WEEKDAY(AF20,2)=7,WEEKDAY(AF20,2)=1))),AG19,((IF(AND(AH20=0,AH21=0,AH22=0,AH23=0,AH24=0,AH25=0,AH26=0,AH27=0,AH28=0,AH29=0),"-",(IF((SUMIFS(cb_curr!$E:$E,cb_curr!$A:$A,AF20,cb_curr!$B:$B,"Japanese_Yen"))=0,AG19,(SUMIFS(cb_curr!$E:$E,cb_curr!$A:$A,AF20,cb_curr!$B:$B,"Japanese_Yen"))))))))</f>
        <v>-</v>
      </c>
      <c r="AH20" s="165">
        <f>SUMIFS(cb_curr!$E:$E,cb_curr!$A:$A,AF20,cb_curr!$B:$B,"Japanese_Yen")</f>
        <v>0</v>
      </c>
      <c r="AI20" s="3" t="str">
        <f>CONCATENATE(Техничка!BG21,Техничка!BH21,Техничка!BI21)</f>
        <v>17.12.2023</v>
      </c>
      <c r="AJ20" s="82" t="str">
        <f>IF(AND((IF(SUMIFS(cb_curr!$E:$E,cb_curr!$A:$A,AI20,cb_curr!$B:$B,"Japanese_Yen")&lt;&gt;0,1,0)=0),(OR(WEEKDAY(AI20,2)=7,WEEKDAY(AI20,2)=1))),AJ19,((IF(AND(AK20=0,AK21=0,AK22=0,AK23=0,AK24=0,AK25=0,AK26=0,AK27=0,AK28=0,AK29=0),"-",(IF((SUMIFS(cb_curr!$E:$E,cb_curr!$A:$A,AI20,cb_curr!$B:$B,"Japanese_Yen"))=0,AJ19,(SUMIFS(cb_curr!$E:$E,cb_curr!$A:$A,AI20,cb_curr!$B:$B,"Japanese_Yen"))))))))</f>
        <v>-</v>
      </c>
      <c r="AK20" s="165">
        <f>SUMIFS(cb_curr!$E:$E,cb_curr!$A:$A,AI20,cb_curr!$B:$B,"Japanese_Yen")</f>
        <v>0</v>
      </c>
      <c r="AQ20" s="153" t="str">
        <f t="shared" si="0"/>
        <v>17.06.2023</v>
      </c>
      <c r="AR20" s="82"/>
      <c r="AT20" s="3" t="str">
        <f t="shared" si="1"/>
        <v>17.10.2023</v>
      </c>
      <c r="AU20" s="82"/>
      <c r="AW20" s="3" t="str">
        <f t="shared" si="2"/>
        <v>17.11.2023</v>
      </c>
      <c r="AX20" s="82"/>
      <c r="AZ20" s="3" t="str">
        <f t="shared" si="3"/>
        <v>17.12.2023</v>
      </c>
      <c r="BA20" s="82"/>
    </row>
    <row r="21" spans="2:53" x14ac:dyDescent="0.25">
      <c r="B21" s="3" t="str">
        <f>CONCATENATE(Техничка!B22,Техничка!C22,Техничка!D22)</f>
        <v>18.01.2023</v>
      </c>
      <c r="C21" s="82" t="str">
        <f>IF(AND((IF(SUMIFS(cb_curr!$E:$E,cb_curr!$A:$A,B21,cb_curr!$B:$B,"Japanese_Yen")&lt;&gt;0,1,0)=0),(OR(WEEKDAY(B21,2)=7,WEEKDAY(B21,2)=1))),C20,((IF(AND(D21=0,D22=0,D23=0,D24=0,D25=0,D26=0,D27=0,D28=0,D29=0,D30=0),"-",(IF((SUMIFS(cb_curr!$E:$E,cb_curr!$A:$A,B21,cb_curr!$B:$B,"Japanese_Yen"))=0,C20,(SUMIFS(cb_curr!$E:$E,cb_curr!$A:$A,B21,cb_curr!$B:$B,"Japanese_Yen"))))))))</f>
        <v>-</v>
      </c>
      <c r="D21" s="165">
        <f>SUMIFS(cb_curr!$E:$E,cb_curr!$A:$A,B21,cb_curr!$B:$B,"Japanese_Yen")</f>
        <v>0</v>
      </c>
      <c r="E21" s="3" t="str">
        <f>CONCATENATE(Техничка!O22,Техничка!P22,Техничка!Q22)</f>
        <v>18.02.2023</v>
      </c>
      <c r="F21" s="82" t="str">
        <f>IF(AND((IF(SUMIFS(cb_curr!$E:$E,cb_curr!$A:$A,E21,cb_curr!$B:$B,"Japanese_Yen")&lt;&gt;0,1,0)=0),(OR(WEEKDAY(E21,2)=7,WEEKDAY(E21,2)=1))),F20,((IF(AND(G21=0,G22=0,G23=0,G24=0,G25=0,G26=0,G27=0,G28=0,G29=0,G30=0),"-",(IF((SUMIFS(cb_curr!$E:$E,cb_curr!$A:$A,E21,cb_curr!$B:$B,"Japanese_Yen"))=0,F20,(SUMIFS(cb_curr!$E:$E,cb_curr!$A:$A,E21,cb_curr!$B:$B,"Japanese_Yen"))))))))</f>
        <v>-</v>
      </c>
      <c r="G21" s="165">
        <f>SUMIFS(cb_curr!$E:$E,cb_curr!$A:$A,E21,cb_curr!$B:$B,"Japanese_Yen")</f>
        <v>0</v>
      </c>
      <c r="H21" s="3" t="str">
        <f>CONCATENATE(Техничка!S22,Техничка!T22,Техничка!U22)</f>
        <v>18.03.2023</v>
      </c>
      <c r="I21" s="82" t="str">
        <f>IF(AND((IF(SUMIFS(cb_curr!$E:$E,cb_curr!$A:$A,H21,cb_curr!$B:$B,"Japanese_Yen")&lt;&gt;0,1,0)=0),(OR(WEEKDAY(H21,2)=7,WEEKDAY(H21,2)=1))),I20,((IF(AND(J21=0,J22=0,J23=0,J24=0,J25=0,J26=0,J27=0,J28=0,J29=0,J30=0),"-",(IF((SUMIFS(cb_curr!$E:$E,cb_curr!$A:$A,H21,cb_curr!$B:$B,"Japanese_Yen"))=0,I20,(SUMIFS(cb_curr!$E:$E,cb_curr!$A:$A,H21,cb_curr!$B:$B,"Japanese_Yen"))))))))</f>
        <v>-</v>
      </c>
      <c r="J21" s="165">
        <f>SUMIFS(cb_curr!$E:$E,cb_curr!$A:$A,H21,cb_curr!$B:$B,"Japanese_Yen")</f>
        <v>0</v>
      </c>
      <c r="K21" s="3" t="str">
        <f>CONCATENATE(Техничка!W22,Техничка!X22,Техничка!Y22)</f>
        <v>18.04.2023</v>
      </c>
      <c r="L21" s="82" t="str">
        <f>IF(AND((IF(SUMIFS(cb_curr!$E:$E,cb_curr!$A:$A,K21,cb_curr!$B:$B,"Japanese_Yen")&lt;&gt;0,1,0)=0),(OR(WEEKDAY(K21,2)=7,WEEKDAY(K21,2)=1))),L20,((IF(AND(M21=0,M22=0,M23=0,M24=0,M25=0,M26=0,M27=0,M28=0,M29=0,M30=0),"-",(IF((SUMIFS(cb_curr!$E:$E,cb_curr!$A:$A,K21,cb_curr!$B:$B,"Japanese_Yen"))=0,L20,(SUMIFS(cb_curr!$E:$E,cb_curr!$A:$A,K21,cb_curr!$B:$B,"Japanese_Yen"))))))))</f>
        <v>-</v>
      </c>
      <c r="M21" s="165">
        <f>SUMIFS(cb_curr!$E:$E,cb_curr!$A:$A,K21,cb_curr!$B:$B,"Japanese_Yen")</f>
        <v>0</v>
      </c>
      <c r="N21" s="3" t="str">
        <f>CONCATENATE(Техничка!AA22,Техничка!AB22,Техничка!AC22)</f>
        <v>18.05.2023</v>
      </c>
      <c r="O21" s="82" t="str">
        <f>IF(AND((IF(SUMIFS(cb_curr!$E:$E,cb_curr!$A:$A,N21,cb_curr!$B:$B,"Japanese_Yen")&lt;&gt;0,1,0)=0),(OR(WEEKDAY(N21,2)=7,WEEKDAY(N21,2)=1))),O20,((IF(AND(P21=0,P22=0,P23=0,P24=0,P25=0,P26=0,P27=0,P28=0,P29=0,P30=0),"-",(IF((SUMIFS(cb_curr!$E:$E,cb_curr!$A:$A,N21,cb_curr!$B:$B,"Japanese_Yen"))=0,O20,(SUMIFS(cb_curr!$E:$E,cb_curr!$A:$A,N21,cb_curr!$B:$B,"Japanese_Yen"))))))))</f>
        <v>-</v>
      </c>
      <c r="P21" s="165">
        <f>SUMIFS(cb_curr!$E:$E,cb_curr!$A:$A,N21,cb_curr!$B:$B,"Japanese_Yen")</f>
        <v>0</v>
      </c>
      <c r="Q21" s="3" t="str">
        <f>CONCATENATE(Техничка!AE22,Техничка!AF22,Техничка!AG22)</f>
        <v>18.06.2023</v>
      </c>
      <c r="R21" s="82" t="str">
        <f>IF(AND((IF(SUMIFS(cb_curr!$E:$E,cb_curr!$A:$A,Q21,cb_curr!$B:$B,"Japanese_Yen")&lt;&gt;0,1,0)=0),(OR(WEEKDAY(Q21,2)=7,WEEKDAY(Q21,2)=1))),R20,((IF(AND(S21=0,S22=0,S23=0,S24=0,S25=0,S26=0,S27=0,S28=0,S29=0,S30=0),"-",(IF((SUMIFS(cb_curr!$E:$E,cb_curr!$A:$A,Q21,cb_curr!$B:$B,"Japanese_Yen"))=0,R20,(SUMIFS(cb_curr!$E:$E,cb_curr!$A:$A,Q21,cb_curr!$B:$B,"Japanese_Yen"))))))))</f>
        <v>-</v>
      </c>
      <c r="S21" s="165">
        <f>SUMIFS(cb_curr!$E:$E,cb_curr!$A:$A,Q21,cb_curr!$B:$B,"Japanese_Yen")</f>
        <v>0</v>
      </c>
      <c r="T21" s="3" t="str">
        <f>CONCATENATE(Техничка!AI22,Техничка!AJ22,Техничка!AK22)</f>
        <v>18.07.2023</v>
      </c>
      <c r="U21" s="82" t="str">
        <f>IF(AND((IF(SUMIFS(cb_curr!$E:$E,cb_curr!$A:$A,T21,cb_curr!$B:$B,"Japanese_Yen")&lt;&gt;0,1,0)=0),(OR(WEEKDAY(T21,2)=7,WEEKDAY(T21,2)=1))),U20,((IF(AND(V21=0,V22=0,V23=0,V24=0,V25=0,V26=0,V27=0,V28=0,V29=0,V30=0),"-",(IF((SUMIFS(cb_curr!$E:$E,cb_curr!$A:$A,T21,cb_curr!$B:$B,"Japanese_Yen"))=0,U20,(SUMIFS(cb_curr!$E:$E,cb_curr!$A:$A,T21,cb_curr!$B:$B,"Japanese_Yen"))))))))</f>
        <v>-</v>
      </c>
      <c r="V21" s="165">
        <f>SUMIFS(cb_curr!$E:$E,cb_curr!$A:$A,T21,cb_curr!$B:$B,"Japanese_Yen")</f>
        <v>0</v>
      </c>
      <c r="W21" s="3" t="str">
        <f>CONCATENATE(Техничка!AQ22,Техничка!AR22,Техничка!AS22)</f>
        <v>18.08.2023</v>
      </c>
      <c r="X21" s="82" t="str">
        <f>IF(AND((IF(SUMIFS(cb_curr!$E:$E,cb_curr!$A:$A,W21,cb_curr!$B:$B,"Japanese_Yen")&lt;&gt;0,1,0)=0),(OR(WEEKDAY(W21,2)=7,WEEKDAY(W21,2)=1))),X20,((IF(AND(Y21=0,Y22=0,Y23=0,Y24=0,Y25=0,Y26=0,Y27=0,Y28=0,Y29=0,Y30=0),"-",(IF((SUMIFS(cb_curr!$E:$E,cb_curr!$A:$A,W21,cb_curr!$B:$B,"Japanese_Yen"))=0,X20,(SUMIFS(cb_curr!$E:$E,cb_curr!$A:$A,W21,cb_curr!$B:$B,"Japanese_Yen"))))))))</f>
        <v>-</v>
      </c>
      <c r="Y21" s="165">
        <f>SUMIFS(cb_curr!$E:$E,cb_curr!$A:$A,W21,cb_curr!$B:$B,"Japanese_Yen")</f>
        <v>0</v>
      </c>
      <c r="Z21" s="3" t="str">
        <f>CONCATENATE(Техничка!AU22,Техничка!AV22,Техничка!AW22)</f>
        <v>18.09.2023</v>
      </c>
      <c r="AA21" s="82" t="str">
        <f>IF(AND((IF(SUMIFS(cb_curr!$E:$E,cb_curr!$A:$A,Z21,cb_curr!$B:$B,"Japanese_Yen")&lt;&gt;0,1,0)=0),(OR(WEEKDAY(Z21,2)=7,WEEKDAY(Z21,2)=1))),AA20,((IF(AND(AB21=0,AB22=0,AB23=0,AB24=0,AB25=0,AB26=0,AB27=0,AB28=0,AB29=0,AB30=0),"-",(IF((SUMIFS(cb_curr!$E:$E,cb_curr!$A:$A,Z21,cb_curr!$B:$B,"Japanese_Yen"))=0,AA20,(SUMIFS(cb_curr!$E:$E,cb_curr!$A:$A,Z21,cb_curr!$B:$B,"Japanese_Yen"))))))))</f>
        <v>-</v>
      </c>
      <c r="AB21" s="165">
        <f>SUMIFS(cb_curr!$E:$E,cb_curr!$A:$A,Z21,cb_curr!$B:$B,"Japanese_Yen")</f>
        <v>0</v>
      </c>
      <c r="AC21" s="3" t="str">
        <f>CONCATENATE(Техничка!AY22,Техничка!AZ22,Техничка!BA22)</f>
        <v>18.10.2023</v>
      </c>
      <c r="AD21" s="82" t="str">
        <f>IF(AND((IF(SUMIFS(cb_curr!$E:$E,cb_curr!$A:$A,AC21,cb_curr!$B:$B,"Japanese_Yen")&lt;&gt;0,1,0)=0),(OR(WEEKDAY(AC21,2)=7,WEEKDAY(AC21,2)=1))),AD20,((IF(AND(AE21=0,AE22=0,AE23=0,AE24=0,AE25=0,AE26=0,AE27=0,AE28=0,AE29=0,AE30=0),"-",(IF((SUMIFS(cb_curr!$E:$E,cb_curr!$A:$A,AC21,cb_curr!$B:$B,"Japanese_Yen"))=0,AD20,(SUMIFS(cb_curr!$E:$E,cb_curr!$A:$A,AC21,cb_curr!$B:$B,"Japanese_Yen"))))))))</f>
        <v>-</v>
      </c>
      <c r="AE21" s="165">
        <f>SUMIFS(cb_curr!$E:$E,cb_curr!$A:$A,AC21,cb_curr!$B:$B,"Japanese_Yen")</f>
        <v>0</v>
      </c>
      <c r="AF21" s="3" t="str">
        <f>CONCATENATE(Техничка!BC22,Техничка!BD22,Техничка!BE22)</f>
        <v>18.11.2023</v>
      </c>
      <c r="AG21" s="82" t="str">
        <f>IF(AND((IF(SUMIFS(cb_curr!$E:$E,cb_curr!$A:$A,AF21,cb_curr!$B:$B,"Japanese_Yen")&lt;&gt;0,1,0)=0),(OR(WEEKDAY(AF21,2)=7,WEEKDAY(AF21,2)=1))),AG20,((IF(AND(AH21=0,AH22=0,AH23=0,AH24=0,AH25=0,AH26=0,AH27=0,AH28=0,AH29=0,AH30=0),"-",(IF((SUMIFS(cb_curr!$E:$E,cb_curr!$A:$A,AF21,cb_curr!$B:$B,"Japanese_Yen"))=0,AG20,(SUMIFS(cb_curr!$E:$E,cb_curr!$A:$A,AF21,cb_curr!$B:$B,"Japanese_Yen"))))))))</f>
        <v>-</v>
      </c>
      <c r="AH21" s="165">
        <f>SUMIFS(cb_curr!$E:$E,cb_curr!$A:$A,AF21,cb_curr!$B:$B,"Japanese_Yen")</f>
        <v>0</v>
      </c>
      <c r="AI21" s="3" t="str">
        <f>CONCATENATE(Техничка!BG22,Техничка!BH22,Техничка!BI22)</f>
        <v>18.12.2023</v>
      </c>
      <c r="AJ21" s="82" t="str">
        <f>IF(AND((IF(SUMIFS(cb_curr!$E:$E,cb_curr!$A:$A,AI21,cb_curr!$B:$B,"Japanese_Yen")&lt;&gt;0,1,0)=0),(OR(WEEKDAY(AI21,2)=7,WEEKDAY(AI21,2)=1))),AJ20,((IF(AND(AK21=0,AK22=0,AK23=0,AK24=0,AK25=0,AK26=0,AK27=0,AK28=0,AK29=0,AK30=0),"-",(IF((SUMIFS(cb_curr!$E:$E,cb_curr!$A:$A,AI21,cb_curr!$B:$B,"Japanese_Yen"))=0,AJ20,(SUMIFS(cb_curr!$E:$E,cb_curr!$A:$A,AI21,cb_curr!$B:$B,"Japanese_Yen"))))))))</f>
        <v>-</v>
      </c>
      <c r="AK21" s="165">
        <f>SUMIFS(cb_curr!$E:$E,cb_curr!$A:$A,AI21,cb_curr!$B:$B,"Japanese_Yen")</f>
        <v>0</v>
      </c>
      <c r="AQ21" s="153" t="str">
        <f t="shared" si="0"/>
        <v>18.06.2023</v>
      </c>
      <c r="AR21" s="82"/>
      <c r="AT21" s="3" t="str">
        <f t="shared" si="1"/>
        <v>18.10.2023</v>
      </c>
      <c r="AU21" s="82"/>
      <c r="AW21" s="3" t="str">
        <f t="shared" si="2"/>
        <v>18.11.2023</v>
      </c>
      <c r="AX21" s="82"/>
      <c r="AZ21" s="3" t="str">
        <f t="shared" si="3"/>
        <v>18.12.2023</v>
      </c>
      <c r="BA21" s="82"/>
    </row>
    <row r="22" spans="2:53" x14ac:dyDescent="0.25">
      <c r="B22" s="3" t="str">
        <f>CONCATENATE(Техничка!B23,Техничка!C23,Техничка!D23)</f>
        <v>19.01.2023</v>
      </c>
      <c r="C22" s="82" t="str">
        <f>IF(AND((IF(SUMIFS(cb_curr!$E:$E,cb_curr!$A:$A,B22,cb_curr!$B:$B,"Japanese_Yen")&lt;&gt;0,1,0)=0),(OR(WEEKDAY(B22,2)=7,WEEKDAY(B22,2)=1))),C21,((IF(AND(D22=0,D23=0,D24=0,D25=0,D26=0,D27=0,D28=0,D29=0,D30=0,D31=0),"-",(IF((SUMIFS(cb_curr!$E:$E,cb_curr!$A:$A,B22,cb_curr!$B:$B,"Japanese_Yen"))=0,C21,(SUMIFS(cb_curr!$E:$E,cb_curr!$A:$A,B22,cb_curr!$B:$B,"Japanese_Yen"))))))))</f>
        <v>-</v>
      </c>
      <c r="D22" s="165">
        <f>SUMIFS(cb_curr!$E:$E,cb_curr!$A:$A,B22,cb_curr!$B:$B,"Japanese_Yen")</f>
        <v>0</v>
      </c>
      <c r="E22" s="3" t="str">
        <f>CONCATENATE(Техничка!O23,Техничка!P23,Техничка!Q23)</f>
        <v>19.02.2023</v>
      </c>
      <c r="F22" s="82" t="str">
        <f>IF(AND((IF(SUMIFS(cb_curr!$E:$E,cb_curr!$A:$A,E22,cb_curr!$B:$B,"Japanese_Yen")&lt;&gt;0,1,0)=0),(OR(WEEKDAY(E22,2)=7,WEEKDAY(E22,2)=1))),F21,((IF(AND(G22=0,G23=0,G24=0,G25=0,G26=0,G27=0,G28=0,G29=0,G30=0,G31=0),"-",(IF((SUMIFS(cb_curr!$E:$E,cb_curr!$A:$A,E22,cb_curr!$B:$B,"Japanese_Yen"))=0,F21,(SUMIFS(cb_curr!$E:$E,cb_curr!$A:$A,E22,cb_curr!$B:$B,"Japanese_Yen"))))))))</f>
        <v>-</v>
      </c>
      <c r="G22" s="165">
        <f>SUMIFS(cb_curr!$E:$E,cb_curr!$A:$A,E22,cb_curr!$B:$B,"Japanese_Yen")</f>
        <v>0</v>
      </c>
      <c r="H22" s="3" t="str">
        <f>CONCATENATE(Техничка!S23,Техничка!T23,Техничка!U23)</f>
        <v>19.03.2023</v>
      </c>
      <c r="I22" s="82" t="str">
        <f>IF(AND((IF(SUMIFS(cb_curr!$E:$E,cb_curr!$A:$A,H22,cb_curr!$B:$B,"Japanese_Yen")&lt;&gt;0,1,0)=0),(OR(WEEKDAY(H22,2)=7,WEEKDAY(H22,2)=1))),I21,((IF(AND(J22=0,J23=0,J24=0,J25=0,J26=0,J27=0,J28=0,J29=0,J30=0,J31=0),"-",(IF((SUMIFS(cb_curr!$E:$E,cb_curr!$A:$A,H22,cb_curr!$B:$B,"Japanese_Yen"))=0,I21,(SUMIFS(cb_curr!$E:$E,cb_curr!$A:$A,H22,cb_curr!$B:$B,"Japanese_Yen"))))))))</f>
        <v>-</v>
      </c>
      <c r="J22" s="165">
        <f>SUMIFS(cb_curr!$E:$E,cb_curr!$A:$A,H22,cb_curr!$B:$B,"Japanese_Yen")</f>
        <v>0</v>
      </c>
      <c r="K22" s="3" t="str">
        <f>CONCATENATE(Техничка!W23,Техничка!X23,Техничка!Y23)</f>
        <v>19.04.2023</v>
      </c>
      <c r="L22" s="82" t="str">
        <f>IF(AND((IF(SUMIFS(cb_curr!$E:$E,cb_curr!$A:$A,K22,cb_curr!$B:$B,"Japanese_Yen")&lt;&gt;0,1,0)=0),(OR(WEEKDAY(K22,2)=7,WEEKDAY(K22,2)=1))),L21,((IF(AND(M22=0,M23=0,M24=0,M25=0,M26=0,M27=0,M28=0,M29=0,M30=0,M31=0),"-",(IF((SUMIFS(cb_curr!$E:$E,cb_curr!$A:$A,K22,cb_curr!$B:$B,"Japanese_Yen"))=0,L21,(SUMIFS(cb_curr!$E:$E,cb_curr!$A:$A,K22,cb_curr!$B:$B,"Japanese_Yen"))))))))</f>
        <v>-</v>
      </c>
      <c r="M22" s="165">
        <f>SUMIFS(cb_curr!$E:$E,cb_curr!$A:$A,K22,cb_curr!$B:$B,"Japanese_Yen")</f>
        <v>0</v>
      </c>
      <c r="N22" s="3" t="str">
        <f>CONCATENATE(Техничка!AA23,Техничка!AB23,Техничка!AC23)</f>
        <v>19.05.2023</v>
      </c>
      <c r="O22" s="82" t="str">
        <f>IF(AND((IF(SUMIFS(cb_curr!$E:$E,cb_curr!$A:$A,N22,cb_curr!$B:$B,"Japanese_Yen")&lt;&gt;0,1,0)=0),(OR(WEEKDAY(N22,2)=7,WEEKDAY(N22,2)=1))),O21,((IF(AND(P22=0,P23=0,P24=0,P25=0,P26=0,P27=0,P28=0,P29=0,P30=0,P31=0),"-",(IF((SUMIFS(cb_curr!$E:$E,cb_curr!$A:$A,N22,cb_curr!$B:$B,"Japanese_Yen"))=0,O21,(SUMIFS(cb_curr!$E:$E,cb_curr!$A:$A,N22,cb_curr!$B:$B,"Japanese_Yen"))))))))</f>
        <v>-</v>
      </c>
      <c r="P22" s="165">
        <f>SUMIFS(cb_curr!$E:$E,cb_curr!$A:$A,N22,cb_curr!$B:$B,"Japanese_Yen")</f>
        <v>0</v>
      </c>
      <c r="Q22" s="3" t="str">
        <f>CONCATENATE(Техничка!AE23,Техничка!AF23,Техничка!AG23)</f>
        <v>19.06.2023</v>
      </c>
      <c r="R22" s="82" t="str">
        <f>IF(AND((IF(SUMIFS(cb_curr!$E:$E,cb_curr!$A:$A,Q22,cb_curr!$B:$B,"Japanese_Yen")&lt;&gt;0,1,0)=0),(OR(WEEKDAY(Q22,2)=7,WEEKDAY(Q22,2)=1))),R21,((IF(AND(S22=0,S23=0,S24=0,S25=0,S26=0,S27=0,S28=0,S29=0,S30=0,S31=0),"-",(IF((SUMIFS(cb_curr!$E:$E,cb_curr!$A:$A,Q22,cb_curr!$B:$B,"Japanese_Yen"))=0,R21,(SUMIFS(cb_curr!$E:$E,cb_curr!$A:$A,Q22,cb_curr!$B:$B,"Japanese_Yen"))))))))</f>
        <v>-</v>
      </c>
      <c r="S22" s="165">
        <f>SUMIFS(cb_curr!$E:$E,cb_curr!$A:$A,Q22,cb_curr!$B:$B,"Japanese_Yen")</f>
        <v>0</v>
      </c>
      <c r="T22" s="3" t="str">
        <f>CONCATENATE(Техничка!AI23,Техничка!AJ23,Техничка!AK23)</f>
        <v>19.07.2023</v>
      </c>
      <c r="U22" s="82" t="str">
        <f>IF(AND((IF(SUMIFS(cb_curr!$E:$E,cb_curr!$A:$A,T22,cb_curr!$B:$B,"Japanese_Yen")&lt;&gt;0,1,0)=0),(OR(WEEKDAY(T22,2)=7,WEEKDAY(T22,2)=1))),U21,((IF(AND(V22=0,V23=0,V24=0,V25=0,V26=0,V27=0,V28=0,V29=0,V30=0,V31=0),"-",(IF((SUMIFS(cb_curr!$E:$E,cb_curr!$A:$A,T22,cb_curr!$B:$B,"Japanese_Yen"))=0,U21,(SUMIFS(cb_curr!$E:$E,cb_curr!$A:$A,T22,cb_curr!$B:$B,"Japanese_Yen"))))))))</f>
        <v>-</v>
      </c>
      <c r="V22" s="165">
        <f>SUMIFS(cb_curr!$E:$E,cb_curr!$A:$A,T22,cb_curr!$B:$B,"Japanese_Yen")</f>
        <v>0</v>
      </c>
      <c r="W22" s="3" t="str">
        <f>CONCATENATE(Техничка!AQ23,Техничка!AR23,Техничка!AS23)</f>
        <v>19.08.2023</v>
      </c>
      <c r="X22" s="82" t="str">
        <f>IF(AND((IF(SUMIFS(cb_curr!$E:$E,cb_curr!$A:$A,W22,cb_curr!$B:$B,"Japanese_Yen")&lt;&gt;0,1,0)=0),(OR(WEEKDAY(W22,2)=7,WEEKDAY(W22,2)=1))),X21,((IF(AND(Y22=0,Y23=0,Y24=0,Y25=0,Y26=0,Y27=0,Y28=0,Y29=0,Y30=0,Y31=0),"-",(IF((SUMIFS(cb_curr!$E:$E,cb_curr!$A:$A,W22,cb_curr!$B:$B,"Japanese_Yen"))=0,X21,(SUMIFS(cb_curr!$E:$E,cb_curr!$A:$A,W22,cb_curr!$B:$B,"Japanese_Yen"))))))))</f>
        <v>-</v>
      </c>
      <c r="Y22" s="165">
        <f>SUMIFS(cb_curr!$E:$E,cb_curr!$A:$A,W22,cb_curr!$B:$B,"Japanese_Yen")</f>
        <v>0</v>
      </c>
      <c r="Z22" s="3" t="str">
        <f>CONCATENATE(Техничка!AU23,Техничка!AV23,Техничка!AW23)</f>
        <v>19.09.2023</v>
      </c>
      <c r="AA22" s="82" t="str">
        <f>IF(AND((IF(SUMIFS(cb_curr!$E:$E,cb_curr!$A:$A,Z22,cb_curr!$B:$B,"Japanese_Yen")&lt;&gt;0,1,0)=0),(OR(WEEKDAY(Z22,2)=7,WEEKDAY(Z22,2)=1))),AA21,((IF(AND(AB22=0,AB23=0,AB24=0,AB25=0,AB26=0,AB27=0,AB28=0,AB29=0,AB30=0,AB31=0),"-",(IF((SUMIFS(cb_curr!$E:$E,cb_curr!$A:$A,Z22,cb_curr!$B:$B,"Japanese_Yen"))=0,AA21,(SUMIFS(cb_curr!$E:$E,cb_curr!$A:$A,Z22,cb_curr!$B:$B,"Japanese_Yen"))))))))</f>
        <v>-</v>
      </c>
      <c r="AB22" s="165">
        <f>SUMIFS(cb_curr!$E:$E,cb_curr!$A:$A,Z22,cb_curr!$B:$B,"Japanese_Yen")</f>
        <v>0</v>
      </c>
      <c r="AC22" s="3" t="str">
        <f>CONCATENATE(Техничка!AY23,Техничка!AZ23,Техничка!BA23)</f>
        <v>19.10.2023</v>
      </c>
      <c r="AD22" s="82" t="str">
        <f>IF(AND((IF(SUMIFS(cb_curr!$E:$E,cb_curr!$A:$A,AC22,cb_curr!$B:$B,"Japanese_Yen")&lt;&gt;0,1,0)=0),(OR(WEEKDAY(AC22,2)=7,WEEKDAY(AC22,2)=1))),AD21,((IF(AND(AE22=0,AE23=0,AE24=0,AE25=0,AE26=0,AE27=0,AE28=0,AE29=0,AE30=0,AE31=0),"-",(IF((SUMIFS(cb_curr!$E:$E,cb_curr!$A:$A,AC22,cb_curr!$B:$B,"Japanese_Yen"))=0,AD21,(SUMIFS(cb_curr!$E:$E,cb_curr!$A:$A,AC22,cb_curr!$B:$B,"Japanese_Yen"))))))))</f>
        <v>-</v>
      </c>
      <c r="AE22" s="165">
        <f>SUMIFS(cb_curr!$E:$E,cb_curr!$A:$A,AC22,cb_curr!$B:$B,"Japanese_Yen")</f>
        <v>0</v>
      </c>
      <c r="AF22" s="3" t="str">
        <f>CONCATENATE(Техничка!BC23,Техничка!BD23,Техничка!BE23)</f>
        <v>19.11.2023</v>
      </c>
      <c r="AG22" s="82" t="str">
        <f>IF(AND((IF(SUMIFS(cb_curr!$E:$E,cb_curr!$A:$A,AF22,cb_curr!$B:$B,"Japanese_Yen")&lt;&gt;0,1,0)=0),(OR(WEEKDAY(AF22,2)=7,WEEKDAY(AF22,2)=1))),AG21,((IF(AND(AH22=0,AH23=0,AH24=0,AH25=0,AH26=0,AH27=0,AH28=0,AH29=0,AH30=0,AH31=0),"-",(IF((SUMIFS(cb_curr!$E:$E,cb_curr!$A:$A,AF22,cb_curr!$B:$B,"Japanese_Yen"))=0,AG21,(SUMIFS(cb_curr!$E:$E,cb_curr!$A:$A,AF22,cb_curr!$B:$B,"Japanese_Yen"))))))))</f>
        <v>-</v>
      </c>
      <c r="AH22" s="165">
        <f>SUMIFS(cb_curr!$E:$E,cb_curr!$A:$A,AF22,cb_curr!$B:$B,"Japanese_Yen")</f>
        <v>0</v>
      </c>
      <c r="AI22" s="3" t="str">
        <f>CONCATENATE(Техничка!BG23,Техничка!BH23,Техничка!BI23)</f>
        <v>19.12.2023</v>
      </c>
      <c r="AJ22" s="82" t="str">
        <f>IF(AND((IF(SUMIFS(cb_curr!$E:$E,cb_curr!$A:$A,AI22,cb_curr!$B:$B,"Japanese_Yen")&lt;&gt;0,1,0)=0),(OR(WEEKDAY(AI22,2)=7,WEEKDAY(AI22,2)=1))),AJ21,((IF(AND(AK22=0,AK23=0,AK24=0,AK25=0,AK26=0,AK27=0,AK28=0,AK29=0,AK30=0,AK31=0),"-",(IF((SUMIFS(cb_curr!$E:$E,cb_curr!$A:$A,AI22,cb_curr!$B:$B,"Japanese_Yen"))=0,AJ21,(SUMIFS(cb_curr!$E:$E,cb_curr!$A:$A,AI22,cb_curr!$B:$B,"Japanese_Yen"))))))))</f>
        <v>-</v>
      </c>
      <c r="AK22" s="165">
        <f>SUMIFS(cb_curr!$E:$E,cb_curr!$A:$A,AI22,cb_curr!$B:$B,"Japanese_Yen")</f>
        <v>0</v>
      </c>
      <c r="AQ22" s="153" t="str">
        <f t="shared" si="0"/>
        <v>19.06.2023</v>
      </c>
      <c r="AR22" s="82"/>
      <c r="AT22" s="3" t="str">
        <f t="shared" si="1"/>
        <v>19.10.2023</v>
      </c>
      <c r="AU22" s="82"/>
      <c r="AW22" s="3" t="str">
        <f t="shared" si="2"/>
        <v>19.11.2023</v>
      </c>
      <c r="AX22" s="82"/>
      <c r="AZ22" s="3" t="str">
        <f t="shared" si="3"/>
        <v>19.12.2023</v>
      </c>
      <c r="BA22" s="82"/>
    </row>
    <row r="23" spans="2:53" x14ac:dyDescent="0.25">
      <c r="B23" s="3" t="str">
        <f>CONCATENATE(Техничка!B24,Техничка!C24,Техничка!D24)</f>
        <v>20.01.2023</v>
      </c>
      <c r="C23" s="82" t="str">
        <f>IF(AND((IF(SUMIFS(cb_curr!$E:$E,cb_curr!$A:$A,B23,cb_curr!$B:$B,"Japanese_Yen")&lt;&gt;0,1,0)=0),(OR(WEEKDAY(B23,2)=7,WEEKDAY(B23,2)=1))),C22,((IF(AND(D23=0,D24=0,D25=0,D26=0,D27=0,D28=0,D29=0,D30=0,D31=0,D32=0),"-",(IF((SUMIFS(cb_curr!$E:$E,cb_curr!$A:$A,B23,cb_curr!$B:$B,"Japanese_Yen"))=0,C22,(SUMIFS(cb_curr!$E:$E,cb_curr!$A:$A,B23,cb_curr!$B:$B,"Japanese_Yen"))))))))</f>
        <v>-</v>
      </c>
      <c r="D23" s="165">
        <f>SUMIFS(cb_curr!$E:$E,cb_curr!$A:$A,B23,cb_curr!$B:$B,"Japanese_Yen")</f>
        <v>0</v>
      </c>
      <c r="E23" s="3" t="str">
        <f>CONCATENATE(Техничка!O24,Техничка!P24,Техничка!Q24)</f>
        <v>20.02.2023</v>
      </c>
      <c r="F23" s="82" t="str">
        <f>IF(AND((IF(SUMIFS(cb_curr!$E:$E,cb_curr!$A:$A,E23,cb_curr!$B:$B,"Japanese_Yen")&lt;&gt;0,1,0)=0),(OR(WEEKDAY(E23,2)=7,WEEKDAY(E23,2)=1))),F22,((IF(AND(G23=0,G24=0,G25=0,G26=0,G27=0,G28=0,G29=0,G30=0,G31=0,G32=0),"-",(IF((SUMIFS(cb_curr!$E:$E,cb_curr!$A:$A,E23,cb_curr!$B:$B,"Japanese_Yen"))=0,F22,(SUMIFS(cb_curr!$E:$E,cb_curr!$A:$A,E23,cb_curr!$B:$B,"Japanese_Yen"))))))))</f>
        <v>-</v>
      </c>
      <c r="G23" s="165">
        <f>SUMIFS(cb_curr!$E:$E,cb_curr!$A:$A,E23,cb_curr!$B:$B,"Japanese_Yen")</f>
        <v>0</v>
      </c>
      <c r="H23" s="3" t="str">
        <f>CONCATENATE(Техничка!S24,Техничка!T24,Техничка!U24)</f>
        <v>20.03.2023</v>
      </c>
      <c r="I23" s="82" t="str">
        <f>IF(AND((IF(SUMIFS(cb_curr!$E:$E,cb_curr!$A:$A,H23,cb_curr!$B:$B,"Japanese_Yen")&lt;&gt;0,1,0)=0),(OR(WEEKDAY(H23,2)=7,WEEKDAY(H23,2)=1))),I22,((IF(AND(J23=0,J24=0,J25=0,J26=0,J27=0,J28=0,J29=0,J30=0,J31=0,J32=0),"-",(IF((SUMIFS(cb_curr!$E:$E,cb_curr!$A:$A,H23,cb_curr!$B:$B,"Japanese_Yen"))=0,I22,(SUMIFS(cb_curr!$E:$E,cb_curr!$A:$A,H23,cb_curr!$B:$B,"Japanese_Yen"))))))))</f>
        <v>-</v>
      </c>
      <c r="J23" s="165">
        <f>SUMIFS(cb_curr!$E:$E,cb_curr!$A:$A,H23,cb_curr!$B:$B,"Japanese_Yen")</f>
        <v>0</v>
      </c>
      <c r="K23" s="3" t="str">
        <f>CONCATENATE(Техничка!W24,Техничка!X24,Техничка!Y24)</f>
        <v>20.04.2023</v>
      </c>
      <c r="L23" s="82" t="str">
        <f>IF(AND((IF(SUMIFS(cb_curr!$E:$E,cb_curr!$A:$A,K23,cb_curr!$B:$B,"Japanese_Yen")&lt;&gt;0,1,0)=0),(OR(WEEKDAY(K23,2)=7,WEEKDAY(K23,2)=1))),L22,((IF(AND(M23=0,M24=0,M25=0,M26=0,M27=0,M28=0,M29=0,M30=0,M31=0,M32=0),"-",(IF((SUMIFS(cb_curr!$E:$E,cb_curr!$A:$A,K23,cb_curr!$B:$B,"Japanese_Yen"))=0,L22,(SUMIFS(cb_curr!$E:$E,cb_curr!$A:$A,K23,cb_curr!$B:$B,"Japanese_Yen"))))))))</f>
        <v>-</v>
      </c>
      <c r="M23" s="165">
        <f>SUMIFS(cb_curr!$E:$E,cb_curr!$A:$A,K23,cb_curr!$B:$B,"Japanese_Yen")</f>
        <v>0</v>
      </c>
      <c r="N23" s="3" t="str">
        <f>CONCATENATE(Техничка!AA24,Техничка!AB24,Техничка!AC24)</f>
        <v>20.05.2023</v>
      </c>
      <c r="O23" s="82" t="str">
        <f>IF(AND((IF(SUMIFS(cb_curr!$E:$E,cb_curr!$A:$A,N23,cb_curr!$B:$B,"Japanese_Yen")&lt;&gt;0,1,0)=0),(OR(WEEKDAY(N23,2)=7,WEEKDAY(N23,2)=1))),O22,((IF(AND(P23=0,P24=0,P25=0,P26=0,P27=0,P28=0,P29=0,P30=0,P31=0,P32=0),"-",(IF((SUMIFS(cb_curr!$E:$E,cb_curr!$A:$A,N23,cb_curr!$B:$B,"Japanese_Yen"))=0,O22,(SUMIFS(cb_curr!$E:$E,cb_curr!$A:$A,N23,cb_curr!$B:$B,"Japanese_Yen"))))))))</f>
        <v>-</v>
      </c>
      <c r="P23" s="165">
        <f>SUMIFS(cb_curr!$E:$E,cb_curr!$A:$A,N23,cb_curr!$B:$B,"Japanese_Yen")</f>
        <v>0</v>
      </c>
      <c r="Q23" s="3" t="str">
        <f>CONCATENATE(Техничка!AE24,Техничка!AF24,Техничка!AG24)</f>
        <v>20.06.2023</v>
      </c>
      <c r="R23" s="82" t="str">
        <f>IF(AND((IF(SUMIFS(cb_curr!$E:$E,cb_curr!$A:$A,Q23,cb_curr!$B:$B,"Japanese_Yen")&lt;&gt;0,1,0)=0),(OR(WEEKDAY(Q23,2)=7,WEEKDAY(Q23,2)=1))),R22,((IF(AND(S23=0,S24=0,S25=0,S26=0,S27=0,S28=0,S29=0,S30=0,S31=0,S32=0),"-",(IF((SUMIFS(cb_curr!$E:$E,cb_curr!$A:$A,Q23,cb_curr!$B:$B,"Japanese_Yen"))=0,R22,(SUMIFS(cb_curr!$E:$E,cb_curr!$A:$A,Q23,cb_curr!$B:$B,"Japanese_Yen"))))))))</f>
        <v>-</v>
      </c>
      <c r="S23" s="165">
        <f>SUMIFS(cb_curr!$E:$E,cb_curr!$A:$A,Q23,cb_curr!$B:$B,"Japanese_Yen")</f>
        <v>0</v>
      </c>
      <c r="T23" s="3" t="str">
        <f>CONCATENATE(Техничка!AI24,Техничка!AJ24,Техничка!AK24)</f>
        <v>20.07.2023</v>
      </c>
      <c r="U23" s="82" t="str">
        <f>IF(AND((IF(SUMIFS(cb_curr!$E:$E,cb_curr!$A:$A,T23,cb_curr!$B:$B,"Japanese_Yen")&lt;&gt;0,1,0)=0),(OR(WEEKDAY(T23,2)=7,WEEKDAY(T23,2)=1))),U22,((IF(AND(V23=0,V24=0,V25=0,V26=0,V27=0,V28=0,V29=0,V30=0,V31=0,V32=0),"-",(IF((SUMIFS(cb_curr!$E:$E,cb_curr!$A:$A,T23,cb_curr!$B:$B,"Japanese_Yen"))=0,U22,(SUMIFS(cb_curr!$E:$E,cb_curr!$A:$A,T23,cb_curr!$B:$B,"Japanese_Yen"))))))))</f>
        <v>-</v>
      </c>
      <c r="V23" s="165">
        <f>SUMIFS(cb_curr!$E:$E,cb_curr!$A:$A,T23,cb_curr!$B:$B,"Japanese_Yen")</f>
        <v>0</v>
      </c>
      <c r="W23" s="3" t="str">
        <f>CONCATENATE(Техничка!AQ24,Техничка!AR24,Техничка!AS24)</f>
        <v>20.08.2023</v>
      </c>
      <c r="X23" s="82" t="str">
        <f>IF(AND((IF(SUMIFS(cb_curr!$E:$E,cb_curr!$A:$A,W23,cb_curr!$B:$B,"Japanese_Yen")&lt;&gt;0,1,0)=0),(OR(WEEKDAY(W23,2)=7,WEEKDAY(W23,2)=1))),X22,((IF(AND(Y23=0,Y24=0,Y25=0,Y26=0,Y27=0,Y28=0,Y29=0,Y30=0,Y31=0,Y32=0),"-",(IF((SUMIFS(cb_curr!$E:$E,cb_curr!$A:$A,W23,cb_curr!$B:$B,"Japanese_Yen"))=0,X22,(SUMIFS(cb_curr!$E:$E,cb_curr!$A:$A,W23,cb_curr!$B:$B,"Japanese_Yen"))))))))</f>
        <v>-</v>
      </c>
      <c r="Y23" s="165">
        <f>SUMIFS(cb_curr!$E:$E,cb_curr!$A:$A,W23,cb_curr!$B:$B,"Japanese_Yen")</f>
        <v>0</v>
      </c>
      <c r="Z23" s="3" t="str">
        <f>CONCATENATE(Техничка!AU24,Техничка!AV24,Техничка!AW24)</f>
        <v>20.09.2023</v>
      </c>
      <c r="AA23" s="82" t="str">
        <f>IF(AND((IF(SUMIFS(cb_curr!$E:$E,cb_curr!$A:$A,Z23,cb_curr!$B:$B,"Japanese_Yen")&lt;&gt;0,1,0)=0),(OR(WEEKDAY(Z23,2)=7,WEEKDAY(Z23,2)=1))),AA22,((IF(AND(AB23=0,AB24=0,AB25=0,AB26=0,AB27=0,AB28=0,AB29=0,AB30=0,AB31=0,AB32=0),"-",(IF((SUMIFS(cb_curr!$E:$E,cb_curr!$A:$A,Z23,cb_curr!$B:$B,"Japanese_Yen"))=0,AA22,(SUMIFS(cb_curr!$E:$E,cb_curr!$A:$A,Z23,cb_curr!$B:$B,"Japanese_Yen"))))))))</f>
        <v>-</v>
      </c>
      <c r="AB23" s="165">
        <f>SUMIFS(cb_curr!$E:$E,cb_curr!$A:$A,Z23,cb_curr!$B:$B,"Japanese_Yen")</f>
        <v>0</v>
      </c>
      <c r="AC23" s="3" t="str">
        <f>CONCATENATE(Техничка!AY24,Техничка!AZ24,Техничка!BA24)</f>
        <v>20.10.2023</v>
      </c>
      <c r="AD23" s="82" t="str">
        <f>IF(AND((IF(SUMIFS(cb_curr!$E:$E,cb_curr!$A:$A,AC23,cb_curr!$B:$B,"Japanese_Yen")&lt;&gt;0,1,0)=0),(OR(WEEKDAY(AC23,2)=7,WEEKDAY(AC23,2)=1))),AD22,((IF(AND(AE23=0,AE24=0,AE25=0,AE26=0,AE27=0,AE28=0,AE29=0,AE30=0,AE31=0,AE32=0),"-",(IF((SUMIFS(cb_curr!$E:$E,cb_curr!$A:$A,AC23,cb_curr!$B:$B,"Japanese_Yen"))=0,AD22,(SUMIFS(cb_curr!$E:$E,cb_curr!$A:$A,AC23,cb_curr!$B:$B,"Japanese_Yen"))))))))</f>
        <v>-</v>
      </c>
      <c r="AE23" s="165">
        <f>SUMIFS(cb_curr!$E:$E,cb_curr!$A:$A,AC23,cb_curr!$B:$B,"Japanese_Yen")</f>
        <v>0</v>
      </c>
      <c r="AF23" s="3" t="str">
        <f>CONCATENATE(Техничка!BC24,Техничка!BD24,Техничка!BE24)</f>
        <v>20.11.2023</v>
      </c>
      <c r="AG23" s="82" t="str">
        <f>IF(AND((IF(SUMIFS(cb_curr!$E:$E,cb_curr!$A:$A,AF23,cb_curr!$B:$B,"Japanese_Yen")&lt;&gt;0,1,0)=0),(OR(WEEKDAY(AF23,2)=7,WEEKDAY(AF23,2)=1))),AG22,((IF(AND(AH23=0,AH24=0,AH25=0,AH26=0,AH27=0,AH28=0,AH29=0,AH30=0,AH31=0,AH32=0),"-",(IF((SUMIFS(cb_curr!$E:$E,cb_curr!$A:$A,AF23,cb_curr!$B:$B,"Japanese_Yen"))=0,AG22,(SUMIFS(cb_curr!$E:$E,cb_curr!$A:$A,AF23,cb_curr!$B:$B,"Japanese_Yen"))))))))</f>
        <v>-</v>
      </c>
      <c r="AH23" s="165">
        <f>SUMIFS(cb_curr!$E:$E,cb_curr!$A:$A,AF23,cb_curr!$B:$B,"Japanese_Yen")</f>
        <v>0</v>
      </c>
      <c r="AI23" s="3" t="str">
        <f>CONCATENATE(Техничка!BG24,Техничка!BH24,Техничка!BI24)</f>
        <v>20.12.2023</v>
      </c>
      <c r="AJ23" s="82" t="str">
        <f>IF(AND((IF(SUMIFS(cb_curr!$E:$E,cb_curr!$A:$A,AI23,cb_curr!$B:$B,"Japanese_Yen")&lt;&gt;0,1,0)=0),(OR(WEEKDAY(AI23,2)=7,WEEKDAY(AI23,2)=1))),AJ22,((IF(AND(AK23=0,AK24=0,AK25=0,AK26=0,AK27=0,AK28=0,AK29=0,AK30=0,AK31=0,AK32=0),"-",(IF((SUMIFS(cb_curr!$E:$E,cb_curr!$A:$A,AI23,cb_curr!$B:$B,"Japanese_Yen"))=0,AJ22,(SUMIFS(cb_curr!$E:$E,cb_curr!$A:$A,AI23,cb_curr!$B:$B,"Japanese_Yen"))))))))</f>
        <v>-</v>
      </c>
      <c r="AK23" s="165">
        <f>SUMIFS(cb_curr!$E:$E,cb_curr!$A:$A,AI23,cb_curr!$B:$B,"Japanese_Yen")</f>
        <v>0</v>
      </c>
      <c r="AQ23" s="153" t="str">
        <f t="shared" si="0"/>
        <v>20.06.2023</v>
      </c>
      <c r="AR23" s="82"/>
      <c r="AT23" s="3" t="str">
        <f t="shared" si="1"/>
        <v>20.10.2023</v>
      </c>
      <c r="AU23" s="82"/>
      <c r="AW23" s="3" t="str">
        <f t="shared" si="2"/>
        <v>20.11.2023</v>
      </c>
      <c r="AX23" s="82"/>
      <c r="AZ23" s="3" t="str">
        <f t="shared" si="3"/>
        <v>20.12.2023</v>
      </c>
      <c r="BA23" s="82"/>
    </row>
    <row r="24" spans="2:53" x14ac:dyDescent="0.25">
      <c r="B24" s="3" t="str">
        <f>CONCATENATE(Техничка!B25,Техничка!C25,Техничка!D25)</f>
        <v>21.01.2023</v>
      </c>
      <c r="C24" s="82" t="str">
        <f>IF(AND((IF(SUMIFS(cb_curr!$E:$E,cb_curr!$A:$A,B24,cb_curr!$B:$B,"Japanese_Yen")&lt;&gt;0,1,0)=0),(OR(WEEKDAY(B24,2)=7,WEEKDAY(B24,2)=1))),C23,((IF(AND(D24=0,D25=0,D26=0,D27=0,D28=0,D29=0,D30=0,D31=0,D32=0,D33=0),"-",(IF((SUMIFS(cb_curr!$E:$E,cb_curr!$A:$A,B24,cb_curr!$B:$B,"Japanese_Yen"))=0,C23,(SUMIFS(cb_curr!$E:$E,cb_curr!$A:$A,B24,cb_curr!$B:$B,"Japanese_Yen"))))))))</f>
        <v>-</v>
      </c>
      <c r="D24" s="165">
        <f>SUMIFS(cb_curr!$E:$E,cb_curr!$A:$A,B24,cb_curr!$B:$B,"Japanese_Yen")</f>
        <v>0</v>
      </c>
      <c r="E24" s="3" t="str">
        <f>CONCATENATE(Техничка!O25,Техничка!P25,Техничка!Q25)</f>
        <v>21.02.2023</v>
      </c>
      <c r="F24" s="82" t="str">
        <f>IF(AND((IF(SUMIFS(cb_curr!$E:$E,cb_curr!$A:$A,E24,cb_curr!$B:$B,"Japanese_Yen")&lt;&gt;0,1,0)=0),(OR(WEEKDAY(E24,2)=7,WEEKDAY(E24,2)=1))),F23,((IF(AND(G24=0,G25=0,G26=0,G27=0,G28=0,G29=0,G30=0,G31=0,G32=0,G33=0),"-",(IF((SUMIFS(cb_curr!$E:$E,cb_curr!$A:$A,E24,cb_curr!$B:$B,"Japanese_Yen"))=0,F23,(SUMIFS(cb_curr!$E:$E,cb_curr!$A:$A,E24,cb_curr!$B:$B,"Japanese_Yen"))))))))</f>
        <v>-</v>
      </c>
      <c r="G24" s="165">
        <f>SUMIFS(cb_curr!$E:$E,cb_curr!$A:$A,E24,cb_curr!$B:$B,"Japanese_Yen")</f>
        <v>0</v>
      </c>
      <c r="H24" s="3" t="str">
        <f>CONCATENATE(Техничка!S25,Техничка!T25,Техничка!U25)</f>
        <v>21.03.2023</v>
      </c>
      <c r="I24" s="82" t="str">
        <f>IF(AND((IF(SUMIFS(cb_curr!$E:$E,cb_curr!$A:$A,H24,cb_curr!$B:$B,"Japanese_Yen")&lt;&gt;0,1,0)=0),(OR(WEEKDAY(H24,2)=7,WEEKDAY(H24,2)=1))),I23,((IF(AND(J24=0,J25=0,J26=0,J27=0,J28=0,J29=0,J30=0,J31=0,J32=0,J33=0),"-",(IF((SUMIFS(cb_curr!$E:$E,cb_curr!$A:$A,H24,cb_curr!$B:$B,"Japanese_Yen"))=0,I23,(SUMIFS(cb_curr!$E:$E,cb_curr!$A:$A,H24,cb_curr!$B:$B,"Japanese_Yen"))))))))</f>
        <v>-</v>
      </c>
      <c r="J24" s="165">
        <f>SUMIFS(cb_curr!$E:$E,cb_curr!$A:$A,H24,cb_curr!$B:$B,"Japanese_Yen")</f>
        <v>0</v>
      </c>
      <c r="K24" s="3" t="str">
        <f>CONCATENATE(Техничка!W25,Техничка!X25,Техничка!Y25)</f>
        <v>21.04.2023</v>
      </c>
      <c r="L24" s="82" t="str">
        <f>IF(AND((IF(SUMIFS(cb_curr!$E:$E,cb_curr!$A:$A,K24,cb_curr!$B:$B,"Japanese_Yen")&lt;&gt;0,1,0)=0),(OR(WEEKDAY(K24,2)=7,WEEKDAY(K24,2)=1))),L23,((IF(AND(M24=0,M25=0,M26=0,M27=0,M28=0,M29=0,M30=0,M31=0,M32=0,M33=0),"-",(IF((SUMIFS(cb_curr!$E:$E,cb_curr!$A:$A,K24,cb_curr!$B:$B,"Japanese_Yen"))=0,L23,(SUMIFS(cb_curr!$E:$E,cb_curr!$A:$A,K24,cb_curr!$B:$B,"Japanese_Yen"))))))))</f>
        <v>-</v>
      </c>
      <c r="M24" s="165">
        <f>SUMIFS(cb_curr!$E:$E,cb_curr!$A:$A,K24,cb_curr!$B:$B,"Japanese_Yen")</f>
        <v>0</v>
      </c>
      <c r="N24" s="3" t="str">
        <f>CONCATENATE(Техничка!AA25,Техничка!AB25,Техничка!AC25)</f>
        <v>21.05.2023</v>
      </c>
      <c r="O24" s="82" t="str">
        <f>IF(AND((IF(SUMIFS(cb_curr!$E:$E,cb_curr!$A:$A,N24,cb_curr!$B:$B,"Japanese_Yen")&lt;&gt;0,1,0)=0),(OR(WEEKDAY(N24,2)=7,WEEKDAY(N24,2)=1))),O23,((IF(AND(P24=0,P25=0,P26=0,P27=0,P28=0,P29=0,P30=0,P31=0,P32=0,P33=0),"-",(IF((SUMIFS(cb_curr!$E:$E,cb_curr!$A:$A,N24,cb_curr!$B:$B,"Japanese_Yen"))=0,O23,(SUMIFS(cb_curr!$E:$E,cb_curr!$A:$A,N24,cb_curr!$B:$B,"Japanese_Yen"))))))))</f>
        <v>-</v>
      </c>
      <c r="P24" s="165">
        <f>SUMIFS(cb_curr!$E:$E,cb_curr!$A:$A,N24,cb_curr!$B:$B,"Japanese_Yen")</f>
        <v>0</v>
      </c>
      <c r="Q24" s="3" t="str">
        <f>CONCATENATE(Техничка!AE25,Техничка!AF25,Техничка!AG25)</f>
        <v>21.06.2023</v>
      </c>
      <c r="R24" s="82" t="str">
        <f>IF(AND((IF(SUMIFS(cb_curr!$E:$E,cb_curr!$A:$A,Q24,cb_curr!$B:$B,"Japanese_Yen")&lt;&gt;0,1,0)=0),(OR(WEEKDAY(Q24,2)=7,WEEKDAY(Q24,2)=1))),R23,((IF(AND(S24=0,S25=0,S26=0,S27=0,S28=0,S29=0,S30=0,S31=0,S32=0,S33=0),"-",(IF((SUMIFS(cb_curr!$E:$E,cb_curr!$A:$A,Q24,cb_curr!$B:$B,"Japanese_Yen"))=0,R23,(SUMIFS(cb_curr!$E:$E,cb_curr!$A:$A,Q24,cb_curr!$B:$B,"Japanese_Yen"))))))))</f>
        <v>-</v>
      </c>
      <c r="S24" s="165">
        <f>SUMIFS(cb_curr!$E:$E,cb_curr!$A:$A,Q24,cb_curr!$B:$B,"Japanese_Yen")</f>
        <v>0</v>
      </c>
      <c r="T24" s="3" t="str">
        <f>CONCATENATE(Техничка!AI25,Техничка!AJ25,Техничка!AK25)</f>
        <v>21.07.2023</v>
      </c>
      <c r="U24" s="82" t="str">
        <f>IF(AND((IF(SUMIFS(cb_curr!$E:$E,cb_curr!$A:$A,T24,cb_curr!$B:$B,"Japanese_Yen")&lt;&gt;0,1,0)=0),(OR(WEEKDAY(T24,2)=7,WEEKDAY(T24,2)=1))),U23,((IF(AND(V24=0,V25=0,V26=0,V27=0,V28=0,V29=0,V30=0,V31=0,V32=0,V33=0),"-",(IF((SUMIFS(cb_curr!$E:$E,cb_curr!$A:$A,T24,cb_curr!$B:$B,"Japanese_Yen"))=0,U23,(SUMIFS(cb_curr!$E:$E,cb_curr!$A:$A,T24,cb_curr!$B:$B,"Japanese_Yen"))))))))</f>
        <v>-</v>
      </c>
      <c r="V24" s="165">
        <f>SUMIFS(cb_curr!$E:$E,cb_curr!$A:$A,T24,cb_curr!$B:$B,"Japanese_Yen")</f>
        <v>0</v>
      </c>
      <c r="W24" s="3" t="str">
        <f>CONCATENATE(Техничка!AQ25,Техничка!AR25,Техничка!AS25)</f>
        <v>21.08.2023</v>
      </c>
      <c r="X24" s="82" t="str">
        <f>IF(AND((IF(SUMIFS(cb_curr!$E:$E,cb_curr!$A:$A,W24,cb_curr!$B:$B,"Japanese_Yen")&lt;&gt;0,1,0)=0),(OR(WEEKDAY(W24,2)=7,WEEKDAY(W24,2)=1))),X23,((IF(AND(Y24=0,Y25=0,Y26=0,Y27=0,Y28=0,Y29=0,Y30=0,Y31=0,Y32=0,Y33=0),"-",(IF((SUMIFS(cb_curr!$E:$E,cb_curr!$A:$A,W24,cb_curr!$B:$B,"Japanese_Yen"))=0,X23,(SUMIFS(cb_curr!$E:$E,cb_curr!$A:$A,W24,cb_curr!$B:$B,"Japanese_Yen"))))))))</f>
        <v>-</v>
      </c>
      <c r="Y24" s="165">
        <f>SUMIFS(cb_curr!$E:$E,cb_curr!$A:$A,W24,cb_curr!$B:$B,"Japanese_Yen")</f>
        <v>0</v>
      </c>
      <c r="Z24" s="3" t="str">
        <f>CONCATENATE(Техничка!AU25,Техничка!AV25,Техничка!AW25)</f>
        <v>21.09.2023</v>
      </c>
      <c r="AA24" s="82" t="str">
        <f>IF(AND((IF(SUMIFS(cb_curr!$E:$E,cb_curr!$A:$A,Z24,cb_curr!$B:$B,"Japanese_Yen")&lt;&gt;0,1,0)=0),(OR(WEEKDAY(Z24,2)=7,WEEKDAY(Z24,2)=1))),AA23,((IF(AND(AB24=0,AB25=0,AB26=0,AB27=0,AB28=0,AB29=0,AB30=0,AB31=0,AB32=0,AB33=0),"-",(IF((SUMIFS(cb_curr!$E:$E,cb_curr!$A:$A,Z24,cb_curr!$B:$B,"Japanese_Yen"))=0,AA23,(SUMIFS(cb_curr!$E:$E,cb_curr!$A:$A,Z24,cb_curr!$B:$B,"Japanese_Yen"))))))))</f>
        <v>-</v>
      </c>
      <c r="AB24" s="165">
        <f>SUMIFS(cb_curr!$E:$E,cb_curr!$A:$A,Z24,cb_curr!$B:$B,"Japanese_Yen")</f>
        <v>0</v>
      </c>
      <c r="AC24" s="3" t="str">
        <f>CONCATENATE(Техничка!AY25,Техничка!AZ25,Техничка!BA25)</f>
        <v>21.10.2023</v>
      </c>
      <c r="AD24" s="82" t="str">
        <f>IF(AND((IF(SUMIFS(cb_curr!$E:$E,cb_curr!$A:$A,AC24,cb_curr!$B:$B,"Japanese_Yen")&lt;&gt;0,1,0)=0),(OR(WEEKDAY(AC24,2)=7,WEEKDAY(AC24,2)=1))),AD23,((IF(AND(AE24=0,AE25=0,AE26=0,AE27=0,AE28=0,AE29=0,AE30=0,AE31=0,AE32=0,AE33=0),"-",(IF((SUMIFS(cb_curr!$E:$E,cb_curr!$A:$A,AC24,cb_curr!$B:$B,"Japanese_Yen"))=0,AD23,(SUMIFS(cb_curr!$E:$E,cb_curr!$A:$A,AC24,cb_curr!$B:$B,"Japanese_Yen"))))))))</f>
        <v>-</v>
      </c>
      <c r="AE24" s="165">
        <f>SUMIFS(cb_curr!$E:$E,cb_curr!$A:$A,AC24,cb_curr!$B:$B,"Japanese_Yen")</f>
        <v>0</v>
      </c>
      <c r="AF24" s="3" t="str">
        <f>CONCATENATE(Техничка!BC25,Техничка!BD25,Техничка!BE25)</f>
        <v>21.11.2023</v>
      </c>
      <c r="AG24" s="82" t="str">
        <f>IF(AND((IF(SUMIFS(cb_curr!$E:$E,cb_curr!$A:$A,AF24,cb_curr!$B:$B,"Japanese_Yen")&lt;&gt;0,1,0)=0),(OR(WEEKDAY(AF24,2)=7,WEEKDAY(AF24,2)=1))),AG23,((IF(AND(AH24=0,AH25=0,AH26=0,AH27=0,AH28=0,AH29=0,AH30=0,AH31=0,AH32=0,AH33=0),"-",(IF((SUMIFS(cb_curr!$E:$E,cb_curr!$A:$A,AF24,cb_curr!$B:$B,"Japanese_Yen"))=0,AG23,(SUMIFS(cb_curr!$E:$E,cb_curr!$A:$A,AF24,cb_curr!$B:$B,"Japanese_Yen"))))))))</f>
        <v>-</v>
      </c>
      <c r="AH24" s="165">
        <f>SUMIFS(cb_curr!$E:$E,cb_curr!$A:$A,AF24,cb_curr!$B:$B,"Japanese_Yen")</f>
        <v>0</v>
      </c>
      <c r="AI24" s="3" t="str">
        <f>CONCATENATE(Техничка!BG25,Техничка!BH25,Техничка!BI25)</f>
        <v>21.12.2023</v>
      </c>
      <c r="AJ24" s="82" t="str">
        <f>IF(AND((IF(SUMIFS(cb_curr!$E:$E,cb_curr!$A:$A,AI24,cb_curr!$B:$B,"Japanese_Yen")&lt;&gt;0,1,0)=0),(OR(WEEKDAY(AI24,2)=7,WEEKDAY(AI24,2)=1))),AJ23,((IF(AND(AK24=0,AK25=0,AK26=0,AK27=0,AK28=0,AK29=0,AK30=0,AK31=0,AK32=0,AK33=0),"-",(IF((SUMIFS(cb_curr!$E:$E,cb_curr!$A:$A,AI24,cb_curr!$B:$B,"Japanese_Yen"))=0,AJ23,(SUMIFS(cb_curr!$E:$E,cb_curr!$A:$A,AI24,cb_curr!$B:$B,"Japanese_Yen"))))))))</f>
        <v>-</v>
      </c>
      <c r="AK24" s="165">
        <f>SUMIFS(cb_curr!$E:$E,cb_curr!$A:$A,AI24,cb_curr!$B:$B,"Japanese_Yen")</f>
        <v>0</v>
      </c>
      <c r="AQ24" s="153" t="str">
        <f t="shared" si="0"/>
        <v>21.06.2023</v>
      </c>
      <c r="AR24" s="82"/>
      <c r="AT24" s="3" t="str">
        <f t="shared" si="1"/>
        <v>21.10.2023</v>
      </c>
      <c r="AU24" s="82"/>
      <c r="AW24" s="3" t="str">
        <f t="shared" si="2"/>
        <v>21.11.2023</v>
      </c>
      <c r="AX24" s="82"/>
      <c r="AZ24" s="3" t="str">
        <f t="shared" si="3"/>
        <v>21.12.2023</v>
      </c>
      <c r="BA24" s="82"/>
    </row>
    <row r="25" spans="2:53" x14ac:dyDescent="0.25">
      <c r="B25" s="3" t="str">
        <f>CONCATENATE(Техничка!B26,Техничка!C26,Техничка!D26)</f>
        <v>22.01.2023</v>
      </c>
      <c r="C25" s="82" t="str">
        <f>IF(AND((IF(SUMIFS(cb_curr!$E:$E,cb_curr!$A:$A,B25,cb_curr!$B:$B,"Japanese_Yen")&lt;&gt;0,1,0)=0),(OR(WEEKDAY(B25,2)=7,WEEKDAY(B25,2)=1))),C24,((IF(AND(D25=0,D26=0,D27=0,D28=0,D29=0,D30=0,D31=0,D32=0,D33=0,D34=0),"-",(IF((SUMIFS(cb_curr!$E:$E,cb_curr!$A:$A,B25,cb_curr!$B:$B,"Japanese_Yen"))=0,C24,(SUMIFS(cb_curr!$E:$E,cb_curr!$A:$A,B25,cb_curr!$B:$B,"Japanese_Yen"))))))))</f>
        <v>-</v>
      </c>
      <c r="D25" s="165">
        <f>SUMIFS(cb_curr!$E:$E,cb_curr!$A:$A,B25,cb_curr!$B:$B,"Japanese_Yen")</f>
        <v>0</v>
      </c>
      <c r="E25" s="3" t="str">
        <f>CONCATENATE(Техничка!O26,Техничка!P26,Техничка!Q26)</f>
        <v>22.02.2023</v>
      </c>
      <c r="F25" s="82" t="str">
        <f>IF(AND((IF(SUMIFS(cb_curr!$E:$E,cb_curr!$A:$A,E25,cb_curr!$B:$B,"Japanese_Yen")&lt;&gt;0,1,0)=0),(OR(WEEKDAY(E25,2)=7,WEEKDAY(E25,2)=1))),F24,((IF(AND(G25=0,G26=0,G27=0,G28=0,G29=0,G30=0,G31=0,G32=0,G33=0,G34=0),"-",(IF((SUMIFS(cb_curr!$E:$E,cb_curr!$A:$A,E25,cb_curr!$B:$B,"Japanese_Yen"))=0,F24,(SUMIFS(cb_curr!$E:$E,cb_curr!$A:$A,E25,cb_curr!$B:$B,"Japanese_Yen"))))))))</f>
        <v>-</v>
      </c>
      <c r="G25" s="165">
        <f>SUMIFS(cb_curr!$E:$E,cb_curr!$A:$A,E25,cb_curr!$B:$B,"Japanese_Yen")</f>
        <v>0</v>
      </c>
      <c r="H25" s="3" t="str">
        <f>CONCATENATE(Техничка!S26,Техничка!T26,Техничка!U26)</f>
        <v>22.03.2023</v>
      </c>
      <c r="I25" s="82" t="str">
        <f>IF(AND((IF(SUMIFS(cb_curr!$E:$E,cb_curr!$A:$A,H25,cb_curr!$B:$B,"Japanese_Yen")&lt;&gt;0,1,0)=0),(OR(WEEKDAY(H25,2)=7,WEEKDAY(H25,2)=1))),I24,((IF(AND(J25=0,J26=0,J27=0,J28=0,J29=0,J30=0,J31=0,J32=0,J33=0,J34=0),"-",(IF((SUMIFS(cb_curr!$E:$E,cb_curr!$A:$A,H25,cb_curr!$B:$B,"Japanese_Yen"))=0,I24,(SUMIFS(cb_curr!$E:$E,cb_curr!$A:$A,H25,cb_curr!$B:$B,"Japanese_Yen"))))))))</f>
        <v>-</v>
      </c>
      <c r="J25" s="165">
        <f>SUMIFS(cb_curr!$E:$E,cb_curr!$A:$A,H25,cb_curr!$B:$B,"Japanese_Yen")</f>
        <v>0</v>
      </c>
      <c r="K25" s="3" t="str">
        <f>CONCATENATE(Техничка!W26,Техничка!X26,Техничка!Y26)</f>
        <v>22.04.2023</v>
      </c>
      <c r="L25" s="82" t="str">
        <f>IF(AND((IF(SUMIFS(cb_curr!$E:$E,cb_curr!$A:$A,K25,cb_curr!$B:$B,"Japanese_Yen")&lt;&gt;0,1,0)=0),(OR(WEEKDAY(K25,2)=7,WEEKDAY(K25,2)=1))),L24,((IF(AND(M25=0,M26=0,M27=0,M28=0,M29=0,M30=0,M31=0,M32=0,M33=0,M34=0),"-",(IF((SUMIFS(cb_curr!$E:$E,cb_curr!$A:$A,K25,cb_curr!$B:$B,"Japanese_Yen"))=0,L24,(SUMIFS(cb_curr!$E:$E,cb_curr!$A:$A,K25,cb_curr!$B:$B,"Japanese_Yen"))))))))</f>
        <v>-</v>
      </c>
      <c r="M25" s="165">
        <f>SUMIFS(cb_curr!$E:$E,cb_curr!$A:$A,K25,cb_curr!$B:$B,"Japanese_Yen")</f>
        <v>0</v>
      </c>
      <c r="N25" s="3" t="str">
        <f>CONCATENATE(Техничка!AA26,Техничка!AB26,Техничка!AC26)</f>
        <v>22.05.2023</v>
      </c>
      <c r="O25" s="82" t="str">
        <f>IF(AND((IF(SUMIFS(cb_curr!$E:$E,cb_curr!$A:$A,N25,cb_curr!$B:$B,"Japanese_Yen")&lt;&gt;0,1,0)=0),(OR(WEEKDAY(N25,2)=7,WEEKDAY(N25,2)=1))),O24,((IF(AND(P25=0,P26=0,P27=0,P28=0,P29=0,P30=0,P31=0,P32=0,P33=0,P34=0),"-",(IF((SUMIFS(cb_curr!$E:$E,cb_curr!$A:$A,N25,cb_curr!$B:$B,"Japanese_Yen"))=0,O24,(SUMIFS(cb_curr!$E:$E,cb_curr!$A:$A,N25,cb_curr!$B:$B,"Japanese_Yen"))))))))</f>
        <v>-</v>
      </c>
      <c r="P25" s="165">
        <f>SUMIFS(cb_curr!$E:$E,cb_curr!$A:$A,N25,cb_curr!$B:$B,"Japanese_Yen")</f>
        <v>0</v>
      </c>
      <c r="Q25" s="3" t="str">
        <f>CONCATENATE(Техничка!AE26,Техничка!AF26,Техничка!AG26)</f>
        <v>22.06.2023</v>
      </c>
      <c r="R25" s="82" t="str">
        <f>IF(AND((IF(SUMIFS(cb_curr!$E:$E,cb_curr!$A:$A,Q25,cb_curr!$B:$B,"Japanese_Yen")&lt;&gt;0,1,0)=0),(OR(WEEKDAY(Q25,2)=7,WEEKDAY(Q25,2)=1))),R24,((IF(AND(S25=0,S26=0,S27=0,S28=0,S29=0,S30=0,S31=0,S32=0,S33=0,S34=0),"-",(IF((SUMIFS(cb_curr!$E:$E,cb_curr!$A:$A,Q25,cb_curr!$B:$B,"Japanese_Yen"))=0,R24,(SUMIFS(cb_curr!$E:$E,cb_curr!$A:$A,Q25,cb_curr!$B:$B,"Japanese_Yen"))))))))</f>
        <v>-</v>
      </c>
      <c r="S25" s="165">
        <f>SUMIFS(cb_curr!$E:$E,cb_curr!$A:$A,Q25,cb_curr!$B:$B,"Japanese_Yen")</f>
        <v>0</v>
      </c>
      <c r="T25" s="3" t="str">
        <f>CONCATENATE(Техничка!AI26,Техничка!AJ26,Техничка!AK26)</f>
        <v>22.07.2023</v>
      </c>
      <c r="U25" s="82" t="str">
        <f>IF(AND((IF(SUMIFS(cb_curr!$E:$E,cb_curr!$A:$A,T25,cb_curr!$B:$B,"Japanese_Yen")&lt;&gt;0,1,0)=0),(OR(WEEKDAY(T25,2)=7,WEEKDAY(T25,2)=1))),U24,((IF(AND(V25=0,V26=0,V27=0,V28=0,V29=0,V30=0,V31=0,V32=0,V33=0,V34=0),"-",(IF((SUMIFS(cb_curr!$E:$E,cb_curr!$A:$A,T25,cb_curr!$B:$B,"Japanese_Yen"))=0,U24,(SUMIFS(cb_curr!$E:$E,cb_curr!$A:$A,T25,cb_curr!$B:$B,"Japanese_Yen"))))))))</f>
        <v>-</v>
      </c>
      <c r="V25" s="165">
        <f>SUMIFS(cb_curr!$E:$E,cb_curr!$A:$A,T25,cb_curr!$B:$B,"Japanese_Yen")</f>
        <v>0</v>
      </c>
      <c r="W25" s="3" t="str">
        <f>CONCATENATE(Техничка!AQ26,Техничка!AR26,Техничка!AS26)</f>
        <v>22.08.2023</v>
      </c>
      <c r="X25" s="82" t="str">
        <f>IF(AND((IF(SUMIFS(cb_curr!$E:$E,cb_curr!$A:$A,W25,cb_curr!$B:$B,"Japanese_Yen")&lt;&gt;0,1,0)=0),(OR(WEEKDAY(W25,2)=7,WEEKDAY(W25,2)=1))),X24,((IF(AND(Y25=0,Y26=0,Y27=0,Y28=0,Y29=0,Y30=0,Y31=0,Y32=0,Y33=0,Y34=0),"-",(IF((SUMIFS(cb_curr!$E:$E,cb_curr!$A:$A,W25,cb_curr!$B:$B,"Japanese_Yen"))=0,X24,(SUMIFS(cb_curr!$E:$E,cb_curr!$A:$A,W25,cb_curr!$B:$B,"Japanese_Yen"))))))))</f>
        <v>-</v>
      </c>
      <c r="Y25" s="165">
        <f>SUMIFS(cb_curr!$E:$E,cb_curr!$A:$A,W25,cb_curr!$B:$B,"Japanese_Yen")</f>
        <v>0</v>
      </c>
      <c r="Z25" s="3" t="str">
        <f>CONCATENATE(Техничка!AU26,Техничка!AV26,Техничка!AW26)</f>
        <v>22.09.2023</v>
      </c>
      <c r="AA25" s="82" t="str">
        <f>IF(AND((IF(SUMIFS(cb_curr!$E:$E,cb_curr!$A:$A,Z25,cb_curr!$B:$B,"Japanese_Yen")&lt;&gt;0,1,0)=0),(OR(WEEKDAY(Z25,2)=7,WEEKDAY(Z25,2)=1))),AA24,((IF(AND(AB25=0,AB26=0,AB27=0,AB28=0,AB29=0,AB30=0,AB31=0,AB32=0,AB33=0,AB34=0),"-",(IF((SUMIFS(cb_curr!$E:$E,cb_curr!$A:$A,Z25,cb_curr!$B:$B,"Japanese_Yen"))=0,AA24,(SUMIFS(cb_curr!$E:$E,cb_curr!$A:$A,Z25,cb_curr!$B:$B,"Japanese_Yen"))))))))</f>
        <v>-</v>
      </c>
      <c r="AB25" s="165">
        <f>SUMIFS(cb_curr!$E:$E,cb_curr!$A:$A,Z25,cb_curr!$B:$B,"Japanese_Yen")</f>
        <v>0</v>
      </c>
      <c r="AC25" s="3" t="str">
        <f>CONCATENATE(Техничка!AY26,Техничка!AZ26,Техничка!BA26)</f>
        <v>22.10.2023</v>
      </c>
      <c r="AD25" s="82" t="str">
        <f>IF(AND((IF(SUMIFS(cb_curr!$E:$E,cb_curr!$A:$A,AC25,cb_curr!$B:$B,"Japanese_Yen")&lt;&gt;0,1,0)=0),(OR(WEEKDAY(AC25,2)=7,WEEKDAY(AC25,2)=1))),AD24,((IF(AND(AE25=0,AE26=0,AE27=0,AE28=0,AE29=0,AE30=0,AE31=0,AE32=0,AE33=0,AE34=0),"-",(IF((SUMIFS(cb_curr!$E:$E,cb_curr!$A:$A,AC25,cb_curr!$B:$B,"Japanese_Yen"))=0,AD24,(SUMIFS(cb_curr!$E:$E,cb_curr!$A:$A,AC25,cb_curr!$B:$B,"Japanese_Yen"))))))))</f>
        <v>-</v>
      </c>
      <c r="AE25" s="165">
        <f>SUMIFS(cb_curr!$E:$E,cb_curr!$A:$A,AC25,cb_curr!$B:$B,"Japanese_Yen")</f>
        <v>0</v>
      </c>
      <c r="AF25" s="3" t="str">
        <f>CONCATENATE(Техничка!BC26,Техничка!BD26,Техничка!BE26)</f>
        <v>22.11.2023</v>
      </c>
      <c r="AG25" s="82" t="str">
        <f>IF(AND((IF(SUMIFS(cb_curr!$E:$E,cb_curr!$A:$A,AF25,cb_curr!$B:$B,"Japanese_Yen")&lt;&gt;0,1,0)=0),(OR(WEEKDAY(AF25,2)=7,WEEKDAY(AF25,2)=1))),AG24,((IF(AND(AH25=0,AH26=0,AH27=0,AH28=0,AH29=0,AH30=0,AH31=0,AH32=0,AH33=0,AH34=0),"-",(IF((SUMIFS(cb_curr!$E:$E,cb_curr!$A:$A,AF25,cb_curr!$B:$B,"Japanese_Yen"))=0,AG24,(SUMIFS(cb_curr!$E:$E,cb_curr!$A:$A,AF25,cb_curr!$B:$B,"Japanese_Yen"))))))))</f>
        <v>-</v>
      </c>
      <c r="AH25" s="165">
        <f>SUMIFS(cb_curr!$E:$E,cb_curr!$A:$A,AF25,cb_curr!$B:$B,"Japanese_Yen")</f>
        <v>0</v>
      </c>
      <c r="AI25" s="3" t="str">
        <f>CONCATENATE(Техничка!BG26,Техничка!BH26,Техничка!BI26)</f>
        <v>22.12.2023</v>
      </c>
      <c r="AJ25" s="82" t="str">
        <f>IF(AND((IF(SUMIFS(cb_curr!$E:$E,cb_curr!$A:$A,AI25,cb_curr!$B:$B,"Japanese_Yen")&lt;&gt;0,1,0)=0),(OR(WEEKDAY(AI25,2)=7,WEEKDAY(AI25,2)=1))),AJ24,((IF(AND(AK25=0,AK26=0,AK27=0,AK28=0,AK29=0,AK30=0,AK31=0,AK32=0,AK33=0,AK34=0),"-",(IF((SUMIFS(cb_curr!$E:$E,cb_curr!$A:$A,AI25,cb_curr!$B:$B,"Japanese_Yen"))=0,AJ24,(SUMIFS(cb_curr!$E:$E,cb_curr!$A:$A,AI25,cb_curr!$B:$B,"Japanese_Yen"))))))))</f>
        <v>-</v>
      </c>
      <c r="AK25" s="165">
        <f>SUMIFS(cb_curr!$E:$E,cb_curr!$A:$A,AI25,cb_curr!$B:$B,"Japanese_Yen")</f>
        <v>0</v>
      </c>
      <c r="AQ25" s="153" t="str">
        <f t="shared" si="0"/>
        <v>22.06.2023</v>
      </c>
      <c r="AR25" s="82"/>
      <c r="AT25" s="3" t="str">
        <f t="shared" si="1"/>
        <v>22.10.2023</v>
      </c>
      <c r="AU25" s="82"/>
      <c r="AW25" s="3" t="str">
        <f t="shared" si="2"/>
        <v>22.11.2023</v>
      </c>
      <c r="AX25" s="82"/>
      <c r="AZ25" s="3" t="str">
        <f t="shared" si="3"/>
        <v>22.12.2023</v>
      </c>
      <c r="BA25" s="82"/>
    </row>
    <row r="26" spans="2:53" x14ac:dyDescent="0.25">
      <c r="B26" s="3" t="str">
        <f>CONCATENATE(Техничка!B27,Техничка!C27,Техничка!D27)</f>
        <v>23.01.2023</v>
      </c>
      <c r="C26" s="82" t="str">
        <f>IF(AND((IF(SUMIFS(cb_curr!$E:$E,cb_curr!$A:$A,B26,cb_curr!$B:$B,"Japanese_Yen")&lt;&gt;0,1,0)=0),(OR(WEEKDAY(B26,2)=7,WEEKDAY(B26,2)=1))),C25,((IF(AND(D26=0,D27=0,D28=0,D29=0,D30=0,D31=0,D32=0,D33=0,D34=0,D35=0),"-",(IF((SUMIFS(cb_curr!$E:$E,cb_curr!$A:$A,B26,cb_curr!$B:$B,"Japanese_Yen"))=0,C25,(SUMIFS(cb_curr!$E:$E,cb_curr!$A:$A,B26,cb_curr!$B:$B,"Japanese_Yen"))))))))</f>
        <v>-</v>
      </c>
      <c r="D26" s="165">
        <f>SUMIFS(cb_curr!$E:$E,cb_curr!$A:$A,B26,cb_curr!$B:$B,"Japanese_Yen")</f>
        <v>0</v>
      </c>
      <c r="E26" s="3" t="str">
        <f>CONCATENATE(Техничка!O27,Техничка!P27,Техничка!Q27)</f>
        <v>23.02.2023</v>
      </c>
      <c r="F26" s="82" t="str">
        <f>IF(AND((IF(SUMIFS(cb_curr!$E:$E,cb_curr!$A:$A,E26,cb_curr!$B:$B,"Japanese_Yen")&lt;&gt;0,1,0)=0),(OR(WEEKDAY(E26,2)=7,WEEKDAY(E26,2)=1))),F25,((IF(AND(G26=0,G27=0,G28=0,G29=0,G30=0,G31=0,G32=0,G33=0,G34=0,G35=0),"-",(IF((SUMIFS(cb_curr!$E:$E,cb_curr!$A:$A,E26,cb_curr!$B:$B,"Japanese_Yen"))=0,F25,(SUMIFS(cb_curr!$E:$E,cb_curr!$A:$A,E26,cb_curr!$B:$B,"Japanese_Yen"))))))))</f>
        <v>-</v>
      </c>
      <c r="G26" s="165">
        <f>SUMIFS(cb_curr!$E:$E,cb_curr!$A:$A,E26,cb_curr!$B:$B,"Japanese_Yen")</f>
        <v>0</v>
      </c>
      <c r="H26" s="3" t="str">
        <f>CONCATENATE(Техничка!S27,Техничка!T27,Техничка!U27)</f>
        <v>23.03.2023</v>
      </c>
      <c r="I26" s="82" t="str">
        <f>IF(AND((IF(SUMIFS(cb_curr!$E:$E,cb_curr!$A:$A,H26,cb_curr!$B:$B,"Japanese_Yen")&lt;&gt;0,1,0)=0),(OR(WEEKDAY(H26,2)=7,WEEKDAY(H26,2)=1))),I25,((IF(AND(J26=0,J27=0,J28=0,J29=0,J30=0,J31=0,J32=0,J33=0,J34=0,J35=0),"-",(IF((SUMIFS(cb_curr!$E:$E,cb_curr!$A:$A,H26,cb_curr!$B:$B,"Japanese_Yen"))=0,I25,(SUMIFS(cb_curr!$E:$E,cb_curr!$A:$A,H26,cb_curr!$B:$B,"Japanese_Yen"))))))))</f>
        <v>-</v>
      </c>
      <c r="J26" s="165">
        <f>SUMIFS(cb_curr!$E:$E,cb_curr!$A:$A,H26,cb_curr!$B:$B,"Japanese_Yen")</f>
        <v>0</v>
      </c>
      <c r="K26" s="3" t="str">
        <f>CONCATENATE(Техничка!W27,Техничка!X27,Техничка!Y27)</f>
        <v>23.04.2023</v>
      </c>
      <c r="L26" s="82" t="str">
        <f>IF(AND((IF(SUMIFS(cb_curr!$E:$E,cb_curr!$A:$A,K26,cb_curr!$B:$B,"Japanese_Yen")&lt;&gt;0,1,0)=0),(OR(WEEKDAY(K26,2)=7,WEEKDAY(K26,2)=1))),L25,((IF(AND(M26=0,M27=0,M28=0,M29=0,M30=0,M31=0,M32=0,M33=0,M34=0,M35=0),"-",(IF((SUMIFS(cb_curr!$E:$E,cb_curr!$A:$A,K26,cb_curr!$B:$B,"Japanese_Yen"))=0,L25,(SUMIFS(cb_curr!$E:$E,cb_curr!$A:$A,K26,cb_curr!$B:$B,"Japanese_Yen"))))))))</f>
        <v>-</v>
      </c>
      <c r="M26" s="165">
        <f>SUMIFS(cb_curr!$E:$E,cb_curr!$A:$A,K26,cb_curr!$B:$B,"Japanese_Yen")</f>
        <v>0</v>
      </c>
      <c r="N26" s="3" t="str">
        <f>CONCATENATE(Техничка!AA27,Техничка!AB27,Техничка!AC27)</f>
        <v>23.05.2023</v>
      </c>
      <c r="O26" s="82" t="str">
        <f>IF(AND((IF(SUMIFS(cb_curr!$E:$E,cb_curr!$A:$A,N26,cb_curr!$B:$B,"Japanese_Yen")&lt;&gt;0,1,0)=0),(OR(WEEKDAY(N26,2)=7,WEEKDAY(N26,2)=1))),O25,((IF(AND(P26=0,P27=0,P28=0,P29=0,P30=0,P31=0,P32=0,P33=0,P34=0,P35=0),"-",(IF((SUMIFS(cb_curr!$E:$E,cb_curr!$A:$A,N26,cb_curr!$B:$B,"Japanese_Yen"))=0,O25,(SUMIFS(cb_curr!$E:$E,cb_curr!$A:$A,N26,cb_curr!$B:$B,"Japanese_Yen"))))))))</f>
        <v>-</v>
      </c>
      <c r="P26" s="165">
        <f>SUMIFS(cb_curr!$E:$E,cb_curr!$A:$A,N26,cb_curr!$B:$B,"Japanese_Yen")</f>
        <v>0</v>
      </c>
      <c r="Q26" s="3" t="str">
        <f>CONCATENATE(Техничка!AE27,Техничка!AF27,Техничка!AG27)</f>
        <v>23.06.2023</v>
      </c>
      <c r="R26" s="82" t="str">
        <f>IF(AND((IF(SUMIFS(cb_curr!$E:$E,cb_curr!$A:$A,Q26,cb_curr!$B:$B,"Japanese_Yen")&lt;&gt;0,1,0)=0),(OR(WEEKDAY(Q26,2)=7,WEEKDAY(Q26,2)=1))),R25,((IF(AND(S26=0,S27=0,S28=0,S29=0,S30=0,S31=0,S32=0,S33=0,S34=0,S35=0),"-",(IF((SUMIFS(cb_curr!$E:$E,cb_curr!$A:$A,Q26,cb_curr!$B:$B,"Japanese_Yen"))=0,R25,(SUMIFS(cb_curr!$E:$E,cb_curr!$A:$A,Q26,cb_curr!$B:$B,"Japanese_Yen"))))))))</f>
        <v>-</v>
      </c>
      <c r="S26" s="165">
        <f>SUMIFS(cb_curr!$E:$E,cb_curr!$A:$A,Q26,cb_curr!$B:$B,"Japanese_Yen")</f>
        <v>0</v>
      </c>
      <c r="T26" s="3" t="str">
        <f>CONCATENATE(Техничка!AI27,Техничка!AJ27,Техничка!AK27)</f>
        <v>23.07.2023</v>
      </c>
      <c r="U26" s="82" t="str">
        <f>IF(AND((IF(SUMIFS(cb_curr!$E:$E,cb_curr!$A:$A,T26,cb_curr!$B:$B,"Japanese_Yen")&lt;&gt;0,1,0)=0),(OR(WEEKDAY(T26,2)=7,WEEKDAY(T26,2)=1))),U25,((IF(AND(V26=0,V27=0,V28=0,V29=0,V30=0,V31=0,V32=0,V33=0,V34=0,V35=0),"-",(IF((SUMIFS(cb_curr!$E:$E,cb_curr!$A:$A,T26,cb_curr!$B:$B,"Japanese_Yen"))=0,U25,(SUMIFS(cb_curr!$E:$E,cb_curr!$A:$A,T26,cb_curr!$B:$B,"Japanese_Yen"))))))))</f>
        <v>-</v>
      </c>
      <c r="V26" s="165">
        <f>SUMIFS(cb_curr!$E:$E,cb_curr!$A:$A,T26,cb_curr!$B:$B,"Japanese_Yen")</f>
        <v>0</v>
      </c>
      <c r="W26" s="3" t="str">
        <f>CONCATENATE(Техничка!AQ27,Техничка!AR27,Техничка!AS27)</f>
        <v>23.08.2023</v>
      </c>
      <c r="X26" s="82" t="str">
        <f>IF(AND((IF(SUMIFS(cb_curr!$E:$E,cb_curr!$A:$A,W26,cb_curr!$B:$B,"Japanese_Yen")&lt;&gt;0,1,0)=0),(OR(WEEKDAY(W26,2)=7,WEEKDAY(W26,2)=1))),X25,((IF(AND(Y26=0,Y27=0,Y28=0,Y29=0,Y30=0,Y31=0,Y32=0,Y33=0,Y34=0,Y35=0),"-",(IF((SUMIFS(cb_curr!$E:$E,cb_curr!$A:$A,W26,cb_curr!$B:$B,"Japanese_Yen"))=0,X25,(SUMIFS(cb_curr!$E:$E,cb_curr!$A:$A,W26,cb_curr!$B:$B,"Japanese_Yen"))))))))</f>
        <v>-</v>
      </c>
      <c r="Y26" s="165">
        <f>SUMIFS(cb_curr!$E:$E,cb_curr!$A:$A,W26,cb_curr!$B:$B,"Japanese_Yen")</f>
        <v>0</v>
      </c>
      <c r="Z26" s="3" t="str">
        <f>CONCATENATE(Техничка!AU27,Техничка!AV27,Техничка!AW27)</f>
        <v>23.09.2023</v>
      </c>
      <c r="AA26" s="82" t="str">
        <f>IF(AND((IF(SUMIFS(cb_curr!$E:$E,cb_curr!$A:$A,Z26,cb_curr!$B:$B,"Japanese_Yen")&lt;&gt;0,1,0)=0),(OR(WEEKDAY(Z26,2)=7,WEEKDAY(Z26,2)=1))),AA25,((IF(AND(AB26=0,AB27=0,AB28=0,AB29=0,AB30=0,AB31=0,AB32=0,AB33=0,AB34=0,AB35=0),"-",(IF((SUMIFS(cb_curr!$E:$E,cb_curr!$A:$A,Z26,cb_curr!$B:$B,"Japanese_Yen"))=0,AA25,(SUMIFS(cb_curr!$E:$E,cb_curr!$A:$A,Z26,cb_curr!$B:$B,"Japanese_Yen"))))))))</f>
        <v>-</v>
      </c>
      <c r="AB26" s="165">
        <f>SUMIFS(cb_curr!$E:$E,cb_curr!$A:$A,Z26,cb_curr!$B:$B,"Japanese_Yen")</f>
        <v>0</v>
      </c>
      <c r="AC26" s="3" t="str">
        <f>CONCATENATE(Техничка!AY27,Техничка!AZ27,Техничка!BA27)</f>
        <v>23.10.2023</v>
      </c>
      <c r="AD26" s="82" t="str">
        <f>IF(AND((IF(SUMIFS(cb_curr!$E:$E,cb_curr!$A:$A,AC26,cb_curr!$B:$B,"Japanese_Yen")&lt;&gt;0,1,0)=0),(OR(WEEKDAY(AC26,2)=7,WEEKDAY(AC26,2)=1))),AD25,((IF(AND(AE26=0,AE27=0,AE28=0,AE29=0,AE30=0,AE31=0,AE32=0,AE33=0,AE34=0,AE35=0),"-",(IF((SUMIFS(cb_curr!$E:$E,cb_curr!$A:$A,AC26,cb_curr!$B:$B,"Japanese_Yen"))=0,AD25,(SUMIFS(cb_curr!$E:$E,cb_curr!$A:$A,AC26,cb_curr!$B:$B,"Japanese_Yen"))))))))</f>
        <v>-</v>
      </c>
      <c r="AE26" s="165">
        <f>SUMIFS(cb_curr!$E:$E,cb_curr!$A:$A,AC26,cb_curr!$B:$B,"Japanese_Yen")</f>
        <v>0</v>
      </c>
      <c r="AF26" s="3" t="str">
        <f>CONCATENATE(Техничка!BC27,Техничка!BD27,Техничка!BE27)</f>
        <v>23.11.2023</v>
      </c>
      <c r="AG26" s="82" t="str">
        <f>IF(AND((IF(SUMIFS(cb_curr!$E:$E,cb_curr!$A:$A,AF26,cb_curr!$B:$B,"Japanese_Yen")&lt;&gt;0,1,0)=0),(OR(WEEKDAY(AF26,2)=7,WEEKDAY(AF26,2)=1))),AG25,((IF(AND(AH26=0,AH27=0,AH28=0,AH29=0,AH30=0,AH31=0,AH32=0,AH33=0,AH34=0,AH35=0),"-",(IF((SUMIFS(cb_curr!$E:$E,cb_curr!$A:$A,AF26,cb_curr!$B:$B,"Japanese_Yen"))=0,AG25,(SUMIFS(cb_curr!$E:$E,cb_curr!$A:$A,AF26,cb_curr!$B:$B,"Japanese_Yen"))))))))</f>
        <v>-</v>
      </c>
      <c r="AH26" s="165">
        <f>SUMIFS(cb_curr!$E:$E,cb_curr!$A:$A,AF26,cb_curr!$B:$B,"Japanese_Yen")</f>
        <v>0</v>
      </c>
      <c r="AI26" s="3" t="str">
        <f>CONCATENATE(Техничка!BG27,Техничка!BH27,Техничка!BI27)</f>
        <v>23.12.2023</v>
      </c>
      <c r="AJ26" s="82" t="str">
        <f>IF(AND((IF(SUMIFS(cb_curr!$E:$E,cb_curr!$A:$A,AI26,cb_curr!$B:$B,"Japanese_Yen")&lt;&gt;0,1,0)=0),(OR(WEEKDAY(AI26,2)=7,WEEKDAY(AI26,2)=1))),AJ25,((IF(AND(AK26=0,AK27=0,AK28=0,AK29=0,AK30=0,AK31=0,AK32=0,AK33=0,AK34=0,AK35=0),"-",(IF((SUMIFS(cb_curr!$E:$E,cb_curr!$A:$A,AI26,cb_curr!$B:$B,"Japanese_Yen"))=0,AJ25,(SUMIFS(cb_curr!$E:$E,cb_curr!$A:$A,AI26,cb_curr!$B:$B,"Japanese_Yen"))))))))</f>
        <v>-</v>
      </c>
      <c r="AK26" s="165">
        <f>SUMIFS(cb_curr!$E:$E,cb_curr!$A:$A,AI26,cb_curr!$B:$B,"Japanese_Yen")</f>
        <v>0</v>
      </c>
      <c r="AQ26" s="153" t="str">
        <f t="shared" si="0"/>
        <v>23.06.2023</v>
      </c>
      <c r="AR26" s="82"/>
      <c r="AT26" s="3" t="str">
        <f t="shared" si="1"/>
        <v>23.10.2023</v>
      </c>
      <c r="AU26" s="82"/>
      <c r="AW26" s="3" t="str">
        <f t="shared" si="2"/>
        <v>23.11.2023</v>
      </c>
      <c r="AX26" s="85"/>
      <c r="AZ26" s="3" t="str">
        <f t="shared" si="3"/>
        <v>23.12.2023</v>
      </c>
      <c r="BA26" s="82"/>
    </row>
    <row r="27" spans="2:53" x14ac:dyDescent="0.25">
      <c r="B27" s="3" t="str">
        <f>CONCATENATE(Техничка!B28,Техничка!C28,Техничка!D28)</f>
        <v>24.01.2023</v>
      </c>
      <c r="C27" s="82" t="str">
        <f>IF(AND((IF(SUMIFS(cb_curr!$E:$E,cb_curr!$A:$A,B27,cb_curr!$B:$B,"Japanese_Yen")&lt;&gt;0,1,0)=0),(OR(WEEKDAY(B27,2)=7,WEEKDAY(B27,2)=1))),C26,((IF(AND(D27=0,D28=0,D29=0,D30=0,D31=0,D32=0,D33=0,D34=0,D35=0,D36=0),"-",(IF((SUMIFS(cb_curr!$E:$E,cb_curr!$A:$A,B27,cb_curr!$B:$B,"Japanese_Yen"))=0,C26,(SUMIFS(cb_curr!$E:$E,cb_curr!$A:$A,B27,cb_curr!$B:$B,"Japanese_Yen"))))))))</f>
        <v>-</v>
      </c>
      <c r="D27" s="165">
        <f>SUMIFS(cb_curr!$E:$E,cb_curr!$A:$A,B27,cb_curr!$B:$B,"Japanese_Yen")</f>
        <v>0</v>
      </c>
      <c r="E27" s="3" t="str">
        <f>CONCATENATE(Техничка!O28,Техничка!P28,Техничка!Q28)</f>
        <v>24.02.2023</v>
      </c>
      <c r="F27" s="82" t="str">
        <f>IF(AND((IF(SUMIFS(cb_curr!$E:$E,cb_curr!$A:$A,E27,cb_curr!$B:$B,"Japanese_Yen")&lt;&gt;0,1,0)=0),(OR(WEEKDAY(E27,2)=7,WEEKDAY(E27,2)=1))),F26,((IF(AND(G27=0,G28=0,G29=0,G30=0,G31=0,G32=0,G33=0,G34=0,G35=0,G36=0),"-",(IF((SUMIFS(cb_curr!$E:$E,cb_curr!$A:$A,E27,cb_curr!$B:$B,"Japanese_Yen"))=0,F26,(SUMIFS(cb_curr!$E:$E,cb_curr!$A:$A,E27,cb_curr!$B:$B,"Japanese_Yen"))))))))</f>
        <v>-</v>
      </c>
      <c r="G27" s="165">
        <f>SUMIFS(cb_curr!$E:$E,cb_curr!$A:$A,E27,cb_curr!$B:$B,"Japanese_Yen")</f>
        <v>0</v>
      </c>
      <c r="H27" s="3" t="str">
        <f>CONCATENATE(Техничка!S28,Техничка!T28,Техничка!U28)</f>
        <v>24.03.2023</v>
      </c>
      <c r="I27" s="82" t="str">
        <f>IF(AND((IF(SUMIFS(cb_curr!$E:$E,cb_curr!$A:$A,H27,cb_curr!$B:$B,"Japanese_Yen")&lt;&gt;0,1,0)=0),(OR(WEEKDAY(H27,2)=7,WEEKDAY(H27,2)=1))),I26,((IF(AND(J27=0,J28=0,J29=0,J30=0,J31=0,J32=0,J33=0,J34=0,J35=0,J36=0),"-",(IF((SUMIFS(cb_curr!$E:$E,cb_curr!$A:$A,H27,cb_curr!$B:$B,"Japanese_Yen"))=0,I26,(SUMIFS(cb_curr!$E:$E,cb_curr!$A:$A,H27,cb_curr!$B:$B,"Japanese_Yen"))))))))</f>
        <v>-</v>
      </c>
      <c r="J27" s="165">
        <f>SUMIFS(cb_curr!$E:$E,cb_curr!$A:$A,H27,cb_curr!$B:$B,"Japanese_Yen")</f>
        <v>0</v>
      </c>
      <c r="K27" s="3" t="str">
        <f>CONCATENATE(Техничка!W28,Техничка!X28,Техничка!Y28)</f>
        <v>24.04.2023</v>
      </c>
      <c r="L27" s="82" t="str">
        <f>IF(AND((IF(SUMIFS(cb_curr!$E:$E,cb_curr!$A:$A,K27,cb_curr!$B:$B,"Japanese_Yen")&lt;&gt;0,1,0)=0),(OR(WEEKDAY(K27,2)=7,WEEKDAY(K27,2)=1))),L26,((IF(AND(M27=0,M28=0,M29=0,M30=0,M31=0,M32=0,M33=0,M34=0,M35=0,M36=0),"-",(IF((SUMIFS(cb_curr!$E:$E,cb_curr!$A:$A,K27,cb_curr!$B:$B,"Japanese_Yen"))=0,L26,(SUMIFS(cb_curr!$E:$E,cb_curr!$A:$A,K27,cb_curr!$B:$B,"Japanese_Yen"))))))))</f>
        <v>-</v>
      </c>
      <c r="M27" s="165">
        <f>SUMIFS(cb_curr!$E:$E,cb_curr!$A:$A,K27,cb_curr!$B:$B,"Japanese_Yen")</f>
        <v>0</v>
      </c>
      <c r="N27" s="3" t="str">
        <f>CONCATENATE(Техничка!AA28,Техничка!AB28,Техничка!AC28)</f>
        <v>24.05.2023</v>
      </c>
      <c r="O27" s="82" t="str">
        <f>IF(AND((IF(SUMIFS(cb_curr!$E:$E,cb_curr!$A:$A,N27,cb_curr!$B:$B,"Japanese_Yen")&lt;&gt;0,1,0)=0),(OR(WEEKDAY(N27,2)=7,WEEKDAY(N27,2)=1))),O26,((IF(AND(P27=0,P28=0,P29=0,P30=0,P31=0,P32=0,P33=0,P34=0,P35=0,P36=0),"-",(IF((SUMIFS(cb_curr!$E:$E,cb_curr!$A:$A,N27,cb_curr!$B:$B,"Japanese_Yen"))=0,O26,(SUMIFS(cb_curr!$E:$E,cb_curr!$A:$A,N27,cb_curr!$B:$B,"Japanese_Yen"))))))))</f>
        <v>-</v>
      </c>
      <c r="P27" s="165">
        <f>SUMIFS(cb_curr!$E:$E,cb_curr!$A:$A,N27,cb_curr!$B:$B,"Japanese_Yen")</f>
        <v>0</v>
      </c>
      <c r="Q27" s="3" t="str">
        <f>CONCATENATE(Техничка!AE28,Техничка!AF28,Техничка!AG28)</f>
        <v>24.06.2023</v>
      </c>
      <c r="R27" s="82" t="str">
        <f>IF(AND((IF(SUMIFS(cb_curr!$E:$E,cb_curr!$A:$A,Q27,cb_curr!$B:$B,"Japanese_Yen")&lt;&gt;0,1,0)=0),(OR(WEEKDAY(Q27,2)=7,WEEKDAY(Q27,2)=1))),R26,((IF(AND(S27=0,S28=0,S29=0,S30=0,S31=0,S32=0,S33=0,S34=0,S35=0,S36=0),"-",(IF((SUMIFS(cb_curr!$E:$E,cb_curr!$A:$A,Q27,cb_curr!$B:$B,"Japanese_Yen"))=0,R26,(SUMIFS(cb_curr!$E:$E,cb_curr!$A:$A,Q27,cb_curr!$B:$B,"Japanese_Yen"))))))))</f>
        <v>-</v>
      </c>
      <c r="S27" s="165">
        <f>SUMIFS(cb_curr!$E:$E,cb_curr!$A:$A,Q27,cb_curr!$B:$B,"Japanese_Yen")</f>
        <v>0</v>
      </c>
      <c r="T27" s="3" t="str">
        <f>CONCATENATE(Техничка!AI28,Техничка!AJ28,Техничка!AK28)</f>
        <v>24.07.2023</v>
      </c>
      <c r="U27" s="82" t="str">
        <f>IF(AND((IF(SUMIFS(cb_curr!$E:$E,cb_curr!$A:$A,T27,cb_curr!$B:$B,"Japanese_Yen")&lt;&gt;0,1,0)=0),(OR(WEEKDAY(T27,2)=7,WEEKDAY(T27,2)=1))),U26,((IF(AND(V27=0,V28=0,V29=0,V30=0,V31=0,V32=0,V33=0,V34=0,V35=0,V36=0),"-",(IF((SUMIFS(cb_curr!$E:$E,cb_curr!$A:$A,T27,cb_curr!$B:$B,"Japanese_Yen"))=0,U26,(SUMIFS(cb_curr!$E:$E,cb_curr!$A:$A,T27,cb_curr!$B:$B,"Japanese_Yen"))))))))</f>
        <v>-</v>
      </c>
      <c r="V27" s="165">
        <f>SUMIFS(cb_curr!$E:$E,cb_curr!$A:$A,T27,cb_curr!$B:$B,"Japanese_Yen")</f>
        <v>0</v>
      </c>
      <c r="W27" s="3" t="str">
        <f>CONCATENATE(Техничка!AQ28,Техничка!AR28,Техничка!AS28)</f>
        <v>24.08.2023</v>
      </c>
      <c r="X27" s="82" t="str">
        <f>IF(AND((IF(SUMIFS(cb_curr!$E:$E,cb_curr!$A:$A,W27,cb_curr!$B:$B,"Japanese_Yen")&lt;&gt;0,1,0)=0),(OR(WEEKDAY(W27,2)=7,WEEKDAY(W27,2)=1))),X26,((IF(AND(Y27=0,Y28=0,Y29=0,Y30=0,Y31=0,Y32=0,Y33=0,Y34=0,Y35=0,Y36=0),"-",(IF((SUMIFS(cb_curr!$E:$E,cb_curr!$A:$A,W27,cb_curr!$B:$B,"Japanese_Yen"))=0,X26,(SUMIFS(cb_curr!$E:$E,cb_curr!$A:$A,W27,cb_curr!$B:$B,"Japanese_Yen"))))))))</f>
        <v>-</v>
      </c>
      <c r="Y27" s="165">
        <f>SUMIFS(cb_curr!$E:$E,cb_curr!$A:$A,W27,cb_curr!$B:$B,"Japanese_Yen")</f>
        <v>0</v>
      </c>
      <c r="Z27" s="3" t="str">
        <f>CONCATENATE(Техничка!AU28,Техничка!AV28,Техничка!AW28)</f>
        <v>24.09.2023</v>
      </c>
      <c r="AA27" s="82" t="str">
        <f>IF(AND((IF(SUMIFS(cb_curr!$E:$E,cb_curr!$A:$A,Z27,cb_curr!$B:$B,"Japanese_Yen")&lt;&gt;0,1,0)=0),(OR(WEEKDAY(Z27,2)=7,WEEKDAY(Z27,2)=1))),AA26,((IF(AND(AB27=0,AB28=0,AB29=0,AB30=0,AB31=0,AB32=0,AB33=0,AB34=0,AB35=0,AB36=0),"-",(IF((SUMIFS(cb_curr!$E:$E,cb_curr!$A:$A,Z27,cb_curr!$B:$B,"Japanese_Yen"))=0,AA26,(SUMIFS(cb_curr!$E:$E,cb_curr!$A:$A,Z27,cb_curr!$B:$B,"Japanese_Yen"))))))))</f>
        <v>-</v>
      </c>
      <c r="AB27" s="165">
        <f>SUMIFS(cb_curr!$E:$E,cb_curr!$A:$A,Z27,cb_curr!$B:$B,"Japanese_Yen")</f>
        <v>0</v>
      </c>
      <c r="AC27" s="3" t="str">
        <f>CONCATENATE(Техничка!AY28,Техничка!AZ28,Техничка!BA28)</f>
        <v>24.10.2023</v>
      </c>
      <c r="AD27" s="82" t="str">
        <f>IF(AND((IF(SUMIFS(cb_curr!$E:$E,cb_curr!$A:$A,AC27,cb_curr!$B:$B,"Japanese_Yen")&lt;&gt;0,1,0)=0),(OR(WEEKDAY(AC27,2)=7,WEEKDAY(AC27,2)=1))),AD26,((IF(AND(AE27=0,AE28=0,AE29=0,AE30=0,AE31=0,AE32=0,AE33=0,AE34=0,AE35=0,AE36=0),"-",(IF((SUMIFS(cb_curr!$E:$E,cb_curr!$A:$A,AC27,cb_curr!$B:$B,"Japanese_Yen"))=0,AD26,(SUMIFS(cb_curr!$E:$E,cb_curr!$A:$A,AC27,cb_curr!$B:$B,"Japanese_Yen"))))))))</f>
        <v>-</v>
      </c>
      <c r="AE27" s="165">
        <f>SUMIFS(cb_curr!$E:$E,cb_curr!$A:$A,AC27,cb_curr!$B:$B,"Japanese_Yen")</f>
        <v>0</v>
      </c>
      <c r="AF27" s="3" t="str">
        <f>CONCATENATE(Техничка!BC28,Техничка!BD28,Техничка!BE28)</f>
        <v>24.11.2023</v>
      </c>
      <c r="AG27" s="82" t="str">
        <f>IF(AND((IF(SUMIFS(cb_curr!$E:$E,cb_curr!$A:$A,AF27,cb_curr!$B:$B,"Japanese_Yen")&lt;&gt;0,1,0)=0),(OR(WEEKDAY(AF27,2)=7,WEEKDAY(AF27,2)=1))),AG26,((IF(AND(AH27=0,AH28=0,AH29=0,AH30=0,AH31=0,AH32=0,AH33=0,AH34=0,AH35=0,AH36=0),"-",(IF((SUMIFS(cb_curr!$E:$E,cb_curr!$A:$A,AF27,cb_curr!$B:$B,"Japanese_Yen"))=0,AG26,(SUMIFS(cb_curr!$E:$E,cb_curr!$A:$A,AF27,cb_curr!$B:$B,"Japanese_Yen"))))))))</f>
        <v>-</v>
      </c>
      <c r="AH27" s="165">
        <f>SUMIFS(cb_curr!$E:$E,cb_curr!$A:$A,AF27,cb_curr!$B:$B,"Japanese_Yen")</f>
        <v>0</v>
      </c>
      <c r="AI27" s="3" t="str">
        <f>CONCATENATE(Техничка!BG28,Техничка!BH28,Техничка!BI28)</f>
        <v>24.12.2023</v>
      </c>
      <c r="AJ27" s="82" t="str">
        <f>IF(AND((IF(SUMIFS(cb_curr!$E:$E,cb_curr!$A:$A,AI27,cb_curr!$B:$B,"Japanese_Yen")&lt;&gt;0,1,0)=0),(OR(WEEKDAY(AI27,2)=7,WEEKDAY(AI27,2)=1))),AJ26,((IF(AND(AK27=0,AK28=0,AK29=0,AK30=0,AK31=0,AK32=0,AK33=0,AK34=0,AK35=0,AK36=0),"-",(IF((SUMIFS(cb_curr!$E:$E,cb_curr!$A:$A,AI27,cb_curr!$B:$B,"Japanese_Yen"))=0,AJ26,(SUMIFS(cb_curr!$E:$E,cb_curr!$A:$A,AI27,cb_curr!$B:$B,"Japanese_Yen"))))))))</f>
        <v>-</v>
      </c>
      <c r="AK27" s="165">
        <f>SUMIFS(cb_curr!$E:$E,cb_curr!$A:$A,AI27,cb_curr!$B:$B,"Japanese_Yen")</f>
        <v>0</v>
      </c>
      <c r="AQ27" s="153" t="str">
        <f t="shared" si="0"/>
        <v>24.06.2023</v>
      </c>
      <c r="AR27" s="85"/>
      <c r="AT27" s="3" t="str">
        <f t="shared" si="1"/>
        <v>24.10.2023</v>
      </c>
      <c r="AU27" s="85"/>
      <c r="AW27" s="3" t="str">
        <f t="shared" si="2"/>
        <v>24.11.2023</v>
      </c>
      <c r="AX27" s="85"/>
      <c r="AZ27" s="3" t="str">
        <f t="shared" si="3"/>
        <v>24.12.2023</v>
      </c>
      <c r="BA27" s="85"/>
    </row>
    <row r="28" spans="2:53" x14ac:dyDescent="0.25">
      <c r="B28" s="3" t="str">
        <f>CONCATENATE(Техничка!B29,Техничка!C29,Техничка!D29)</f>
        <v>25.01.2023</v>
      </c>
      <c r="C28" s="82" t="str">
        <f>IF(AND((IF(SUMIFS(cb_curr!$E:$E,cb_curr!$A:$A,B28,cb_curr!$B:$B,"Japanese_Yen")&lt;&gt;0,1,0)=0),(OR(WEEKDAY(B28,2)=7,WEEKDAY(B28,2)=1))),C27,((IF(AND(D28=0,D29=0,D30=0,D31=0,D32=0,D33=0,D34=0,D35=0,D36=0,D37=0),"-",(IF((SUMIFS(cb_curr!$E:$E,cb_curr!$A:$A,B28,cb_curr!$B:$B,"Japanese_Yen"))=0,C27,(SUMIFS(cb_curr!$E:$E,cb_curr!$A:$A,B28,cb_curr!$B:$B,"Japanese_Yen"))))))))</f>
        <v>-</v>
      </c>
      <c r="D28" s="165">
        <f>SUMIFS(cb_curr!$E:$E,cb_curr!$A:$A,B28,cb_curr!$B:$B,"Japanese_Yen")</f>
        <v>0</v>
      </c>
      <c r="E28" s="3" t="str">
        <f>CONCATENATE(Техничка!O29,Техничка!P29,Техничка!Q29)</f>
        <v>25.02.2023</v>
      </c>
      <c r="F28" s="82" t="str">
        <f>IF(AND((IF(SUMIFS(cb_curr!$E:$E,cb_curr!$A:$A,E28,cb_curr!$B:$B,"Japanese_Yen")&lt;&gt;0,1,0)=0),(OR(WEEKDAY(E28,2)=7,WEEKDAY(E28,2)=1))),F27,((IF(AND(G28=0,G29=0,G30=0,G31=0,G32=0,G33=0,G34=0,G35=0,G36=0,G37=0),"-",(IF((SUMIFS(cb_curr!$E:$E,cb_curr!$A:$A,E28,cb_curr!$B:$B,"Japanese_Yen"))=0,F27,(SUMIFS(cb_curr!$E:$E,cb_curr!$A:$A,E28,cb_curr!$B:$B,"Japanese_Yen"))))))))</f>
        <v>-</v>
      </c>
      <c r="G28" s="165">
        <f>SUMIFS(cb_curr!$E:$E,cb_curr!$A:$A,E28,cb_curr!$B:$B,"Japanese_Yen")</f>
        <v>0</v>
      </c>
      <c r="H28" s="3" t="str">
        <f>CONCATENATE(Техничка!S29,Техничка!T29,Техничка!U29)</f>
        <v>25.03.2023</v>
      </c>
      <c r="I28" s="82" t="str">
        <f>IF(AND((IF(SUMIFS(cb_curr!$E:$E,cb_curr!$A:$A,H28,cb_curr!$B:$B,"Japanese_Yen")&lt;&gt;0,1,0)=0),(OR(WEEKDAY(H28,2)=7,WEEKDAY(H28,2)=1))),I27,((IF(AND(J28=0,J29=0,J30=0,J31=0,J32=0,J33=0,J34=0,J35=0,J36=0,J37=0),"-",(IF((SUMIFS(cb_curr!$E:$E,cb_curr!$A:$A,H28,cb_curr!$B:$B,"Japanese_Yen"))=0,I27,(SUMIFS(cb_curr!$E:$E,cb_curr!$A:$A,H28,cb_curr!$B:$B,"Japanese_Yen"))))))))</f>
        <v>-</v>
      </c>
      <c r="J28" s="165">
        <f>SUMIFS(cb_curr!$E:$E,cb_curr!$A:$A,H28,cb_curr!$B:$B,"Japanese_Yen")</f>
        <v>0</v>
      </c>
      <c r="K28" s="3" t="str">
        <f>CONCATENATE(Техничка!W29,Техничка!X29,Техничка!Y29)</f>
        <v>25.04.2023</v>
      </c>
      <c r="L28" s="82" t="str">
        <f>IF(AND((IF(SUMIFS(cb_curr!$E:$E,cb_curr!$A:$A,K28,cb_curr!$B:$B,"Japanese_Yen")&lt;&gt;0,1,0)=0),(OR(WEEKDAY(K28,2)=7,WEEKDAY(K28,2)=1))),L27,((IF(AND(M28=0,M29=0,M30=0,M31=0,M32=0,M33=0,M34=0,M35=0,M36=0,M37=0),"-",(IF((SUMIFS(cb_curr!$E:$E,cb_curr!$A:$A,K28,cb_curr!$B:$B,"Japanese_Yen"))=0,L27,(SUMIFS(cb_curr!$E:$E,cb_curr!$A:$A,K28,cb_curr!$B:$B,"Japanese_Yen"))))))))</f>
        <v>-</v>
      </c>
      <c r="M28" s="165">
        <f>SUMIFS(cb_curr!$E:$E,cb_curr!$A:$A,K28,cb_curr!$B:$B,"Japanese_Yen")</f>
        <v>0</v>
      </c>
      <c r="N28" s="3" t="str">
        <f>CONCATENATE(Техничка!AA29,Техничка!AB29,Техничка!AC29)</f>
        <v>25.05.2023</v>
      </c>
      <c r="O28" s="82" t="str">
        <f>IF(AND((IF(SUMIFS(cb_curr!$E:$E,cb_curr!$A:$A,N28,cb_curr!$B:$B,"Japanese_Yen")&lt;&gt;0,1,0)=0),(OR(WEEKDAY(N28,2)=7,WEEKDAY(N28,2)=1))),O27,((IF(AND(P28=0,P29=0,P30=0,P31=0,P32=0,P33=0,P34=0,P35=0,P36=0,P37=0),"-",(IF((SUMIFS(cb_curr!$E:$E,cb_curr!$A:$A,N28,cb_curr!$B:$B,"Japanese_Yen"))=0,O27,(SUMIFS(cb_curr!$E:$E,cb_curr!$A:$A,N28,cb_curr!$B:$B,"Japanese_Yen"))))))))</f>
        <v>-</v>
      </c>
      <c r="P28" s="165">
        <f>SUMIFS(cb_curr!$E:$E,cb_curr!$A:$A,N28,cb_curr!$B:$B,"Japanese_Yen")</f>
        <v>0</v>
      </c>
      <c r="Q28" s="3" t="str">
        <f>CONCATENATE(Техничка!AE29,Техничка!AF29,Техничка!AG29)</f>
        <v>25.06.2023</v>
      </c>
      <c r="R28" s="82" t="str">
        <f>IF(AND((IF(SUMIFS(cb_curr!$E:$E,cb_curr!$A:$A,Q28,cb_curr!$B:$B,"Japanese_Yen")&lt;&gt;0,1,0)=0),(OR(WEEKDAY(Q28,2)=7,WEEKDAY(Q28,2)=1))),R27,((IF(AND(S28=0,S29=0,S30=0,S31=0,S32=0,S33=0,S34=0,S35=0,S36=0,S37=0),"-",(IF((SUMIFS(cb_curr!$E:$E,cb_curr!$A:$A,Q28,cb_curr!$B:$B,"Japanese_Yen"))=0,R27,(SUMIFS(cb_curr!$E:$E,cb_curr!$A:$A,Q28,cb_curr!$B:$B,"Japanese_Yen"))))))))</f>
        <v>-</v>
      </c>
      <c r="S28" s="165">
        <f>SUMIFS(cb_curr!$E:$E,cb_curr!$A:$A,Q28,cb_curr!$B:$B,"Japanese_Yen")</f>
        <v>0</v>
      </c>
      <c r="T28" s="3" t="str">
        <f>CONCATENATE(Техничка!AI29,Техничка!AJ29,Техничка!AK29)</f>
        <v>25.07.2023</v>
      </c>
      <c r="U28" s="82" t="str">
        <f>IF(AND((IF(SUMIFS(cb_curr!$E:$E,cb_curr!$A:$A,T28,cb_curr!$B:$B,"Japanese_Yen")&lt;&gt;0,1,0)=0),(OR(WEEKDAY(T28,2)=7,WEEKDAY(T28,2)=1))),U27,((IF(AND(V28=0,V29=0,V30=0,V31=0,V32=0,V33=0,V34=0,V35=0,V36=0,V37=0),"-",(IF((SUMIFS(cb_curr!$E:$E,cb_curr!$A:$A,T28,cb_curr!$B:$B,"Japanese_Yen"))=0,U27,(SUMIFS(cb_curr!$E:$E,cb_curr!$A:$A,T28,cb_curr!$B:$B,"Japanese_Yen"))))))))</f>
        <v>-</v>
      </c>
      <c r="V28" s="165">
        <f>SUMIFS(cb_curr!$E:$E,cb_curr!$A:$A,T28,cb_curr!$B:$B,"Japanese_Yen")</f>
        <v>0</v>
      </c>
      <c r="W28" s="3" t="str">
        <f>CONCATENATE(Техничка!AQ29,Техничка!AR29,Техничка!AS29)</f>
        <v>25.08.2023</v>
      </c>
      <c r="X28" s="82" t="str">
        <f>IF(AND((IF(SUMIFS(cb_curr!$E:$E,cb_curr!$A:$A,W28,cb_curr!$B:$B,"Japanese_Yen")&lt;&gt;0,1,0)=0),(OR(WEEKDAY(W28,2)=7,WEEKDAY(W28,2)=1))),X27,((IF(AND(Y28=0,Y29=0,Y30=0,Y31=0,Y32=0,Y33=0,Y34=0,Y35=0,Y36=0,Y37=0),"-",(IF((SUMIFS(cb_curr!$E:$E,cb_curr!$A:$A,W28,cb_curr!$B:$B,"Japanese_Yen"))=0,X27,(SUMIFS(cb_curr!$E:$E,cb_curr!$A:$A,W28,cb_curr!$B:$B,"Japanese_Yen"))))))))</f>
        <v>-</v>
      </c>
      <c r="Y28" s="165">
        <f>SUMIFS(cb_curr!$E:$E,cb_curr!$A:$A,W28,cb_curr!$B:$B,"Japanese_Yen")</f>
        <v>0</v>
      </c>
      <c r="Z28" s="3" t="str">
        <f>CONCATENATE(Техничка!AU29,Техничка!AV29,Техничка!AW29)</f>
        <v>25.09.2023</v>
      </c>
      <c r="AA28" s="82" t="str">
        <f>IF(AND((IF(SUMIFS(cb_curr!$E:$E,cb_curr!$A:$A,Z28,cb_curr!$B:$B,"Japanese_Yen")&lt;&gt;0,1,0)=0),(OR(WEEKDAY(Z28,2)=7,WEEKDAY(Z28,2)=1))),AA27,((IF(AND(AB28=0,AB29=0,AB30=0,AB31=0,AB32=0,AB33=0,AB34=0,AB35=0,AB36=0,AB37=0),"-",(IF((SUMIFS(cb_curr!$E:$E,cb_curr!$A:$A,Z28,cb_curr!$B:$B,"Japanese_Yen"))=0,AA27,(SUMIFS(cb_curr!$E:$E,cb_curr!$A:$A,Z28,cb_curr!$B:$B,"Japanese_Yen"))))))))</f>
        <v>-</v>
      </c>
      <c r="AB28" s="165">
        <f>SUMIFS(cb_curr!$E:$E,cb_curr!$A:$A,Z28,cb_curr!$B:$B,"Japanese_Yen")</f>
        <v>0</v>
      </c>
      <c r="AC28" s="3" t="str">
        <f>CONCATENATE(Техничка!AY29,Техничка!AZ29,Техничка!BA29)</f>
        <v>25.10.2023</v>
      </c>
      <c r="AD28" s="82" t="str">
        <f>IF(AND((IF(SUMIFS(cb_curr!$E:$E,cb_curr!$A:$A,AC28,cb_curr!$B:$B,"Japanese_Yen")&lt;&gt;0,1,0)=0),(OR(WEEKDAY(AC28,2)=7,WEEKDAY(AC28,2)=1))),AD27,((IF(AND(AE28=0,AE29=0,AE30=0,AE31=0,AE32=0,AE33=0,AE34=0,AE35=0,AE36=0,AE37=0),"-",(IF((SUMIFS(cb_curr!$E:$E,cb_curr!$A:$A,AC28,cb_curr!$B:$B,"Japanese_Yen"))=0,AD27,(SUMIFS(cb_curr!$E:$E,cb_curr!$A:$A,AC28,cb_curr!$B:$B,"Japanese_Yen"))))))))</f>
        <v>-</v>
      </c>
      <c r="AE28" s="165">
        <f>SUMIFS(cb_curr!$E:$E,cb_curr!$A:$A,AC28,cb_curr!$B:$B,"Japanese_Yen")</f>
        <v>0</v>
      </c>
      <c r="AF28" s="3" t="str">
        <f>CONCATENATE(Техничка!BC29,Техничка!BD29,Техничка!BE29)</f>
        <v>25.11.2023</v>
      </c>
      <c r="AG28" s="82" t="str">
        <f>IF(AND((IF(SUMIFS(cb_curr!$E:$E,cb_curr!$A:$A,AF28,cb_curr!$B:$B,"Japanese_Yen")&lt;&gt;0,1,0)=0),(OR(WEEKDAY(AF28,2)=7,WEEKDAY(AF28,2)=1))),AG27,((IF(AND(AH28=0,AH29=0,AH30=0,AH31=0,AH32=0,AH33=0,AH34=0,AH35=0,AH36=0,AH37=0),"-",(IF((SUMIFS(cb_curr!$E:$E,cb_curr!$A:$A,AF28,cb_curr!$B:$B,"Japanese_Yen"))=0,AG27,(SUMIFS(cb_curr!$E:$E,cb_curr!$A:$A,AF28,cb_curr!$B:$B,"Japanese_Yen"))))))))</f>
        <v>-</v>
      </c>
      <c r="AH28" s="165">
        <f>SUMIFS(cb_curr!$E:$E,cb_curr!$A:$A,AF28,cb_curr!$B:$B,"Japanese_Yen")</f>
        <v>0</v>
      </c>
      <c r="AI28" s="3" t="str">
        <f>CONCATENATE(Техничка!BG29,Техничка!BH29,Техничка!BI29)</f>
        <v>25.12.2023</v>
      </c>
      <c r="AJ28" s="82" t="str">
        <f>IF(AND((IF(SUMIFS(cb_curr!$E:$E,cb_curr!$A:$A,AI28,cb_curr!$B:$B,"Japanese_Yen")&lt;&gt;0,1,0)=0),(OR(WEEKDAY(AI28,2)=7,WEEKDAY(AI28,2)=1))),AJ27,((IF(AND(AK28=0,AK29=0,AK30=0,AK31=0,AK32=0,AK33=0,AK34=0,AK35=0,AK36=0,AK37=0),"-",(IF((SUMIFS(cb_curr!$E:$E,cb_curr!$A:$A,AI28,cb_curr!$B:$B,"Japanese_Yen"))=0,AJ27,(SUMIFS(cb_curr!$E:$E,cb_curr!$A:$A,AI28,cb_curr!$B:$B,"Japanese_Yen"))))))))</f>
        <v>-</v>
      </c>
      <c r="AK28" s="165">
        <f>SUMIFS(cb_curr!$E:$E,cb_curr!$A:$A,AI28,cb_curr!$B:$B,"Japanese_Yen")</f>
        <v>0</v>
      </c>
      <c r="AQ28" s="153" t="str">
        <f t="shared" si="0"/>
        <v>25.06.2023</v>
      </c>
      <c r="AR28" s="85"/>
      <c r="AT28" s="3" t="str">
        <f t="shared" si="1"/>
        <v>25.10.2023</v>
      </c>
      <c r="AU28" s="85"/>
      <c r="AW28" s="3" t="str">
        <f t="shared" si="2"/>
        <v>25.11.2023</v>
      </c>
      <c r="AX28" s="85"/>
      <c r="AZ28" s="3" t="str">
        <f t="shared" si="3"/>
        <v>25.12.2023</v>
      </c>
      <c r="BA28" s="85"/>
    </row>
    <row r="29" spans="2:53" x14ac:dyDescent="0.25">
      <c r="B29" s="3" t="str">
        <f>CONCATENATE(Техничка!B30,Техничка!C30,Техничка!D30)</f>
        <v>26.01.2023</v>
      </c>
      <c r="C29" s="82" t="str">
        <f>IF(AND((IF(SUMIFS(cb_curr!$E:$E,cb_curr!$A:$A,B29,cb_curr!$B:$B,"Japanese_Yen")&lt;&gt;0,1,0)=0),(OR(WEEKDAY(B29,2)=7,WEEKDAY(B29,2)=1))),C28,((IF(AND(D29=0,D30=0,D31=0,D32=0,D33=0,D34=0,D35=0,D36=0,D37=0,D38=0),"-",(IF((SUMIFS(cb_curr!$E:$E,cb_curr!$A:$A,B29,cb_curr!$B:$B,"Japanese_Yen"))=0,C28,(SUMIFS(cb_curr!$E:$E,cb_curr!$A:$A,B29,cb_curr!$B:$B,"Japanese_Yen"))))))))</f>
        <v>-</v>
      </c>
      <c r="D29" s="165">
        <f>SUMIFS(cb_curr!$E:$E,cb_curr!$A:$A,B29,cb_curr!$B:$B,"Japanese_Yen")</f>
        <v>0</v>
      </c>
      <c r="E29" s="3" t="str">
        <f>CONCATENATE(Техничка!O30,Техничка!P30,Техничка!Q30)</f>
        <v>26.02.2023</v>
      </c>
      <c r="F29" s="82" t="str">
        <f>IF(AND((IF(SUMIFS(cb_curr!$E:$E,cb_curr!$A:$A,E29,cb_curr!$B:$B,"Japanese_Yen")&lt;&gt;0,1,0)=0),(OR(WEEKDAY(E29,2)=7,WEEKDAY(E29,2)=1))),F28,((IF(AND(G29=0,G30=0,G31=0,G32=0,G33=0,G34=0,G35=0,G36=0,G37=0,G38=0),"-",(IF((SUMIFS(cb_curr!$E:$E,cb_curr!$A:$A,E29,cb_curr!$B:$B,"Japanese_Yen"))=0,F28,(SUMIFS(cb_curr!$E:$E,cb_curr!$A:$A,E29,cb_curr!$B:$B,"Japanese_Yen"))))))))</f>
        <v>-</v>
      </c>
      <c r="G29" s="165">
        <f>SUMIFS(cb_curr!$E:$E,cb_curr!$A:$A,E29,cb_curr!$B:$B,"Japanese_Yen")</f>
        <v>0</v>
      </c>
      <c r="H29" s="3" t="str">
        <f>CONCATENATE(Техничка!S30,Техничка!T30,Техничка!U30)</f>
        <v>26.03.2023</v>
      </c>
      <c r="I29" s="82" t="str">
        <f>IF(AND((IF(SUMIFS(cb_curr!$E:$E,cb_curr!$A:$A,H29,cb_curr!$B:$B,"Japanese_Yen")&lt;&gt;0,1,0)=0),(OR(WEEKDAY(H29,2)=7,WEEKDAY(H29,2)=1))),I28,((IF(AND(J29=0,J30=0,J31=0,J32=0,J33=0,J34=0,J35=0,J36=0,J37=0,J38=0),"-",(IF((SUMIFS(cb_curr!$E:$E,cb_curr!$A:$A,H29,cb_curr!$B:$B,"Japanese_Yen"))=0,I28,(SUMIFS(cb_curr!$E:$E,cb_curr!$A:$A,H29,cb_curr!$B:$B,"Japanese_Yen"))))))))</f>
        <v>-</v>
      </c>
      <c r="J29" s="165">
        <f>SUMIFS(cb_curr!$E:$E,cb_curr!$A:$A,H29,cb_curr!$B:$B,"Japanese_Yen")</f>
        <v>0</v>
      </c>
      <c r="K29" s="3" t="str">
        <f>CONCATENATE(Техничка!W30,Техничка!X30,Техничка!Y30)</f>
        <v>26.04.2023</v>
      </c>
      <c r="L29" s="82" t="str">
        <f>IF(AND((IF(SUMIFS(cb_curr!$E:$E,cb_curr!$A:$A,K29,cb_curr!$B:$B,"Japanese_Yen")&lt;&gt;0,1,0)=0),(OR(WEEKDAY(K29,2)=7,WEEKDAY(K29,2)=1))),L28,((IF(AND(M29=0,M30=0,M31=0,M32=0,M33=0,M34=0,M35=0,M36=0,M37=0,M38=0),"-",(IF((SUMIFS(cb_curr!$E:$E,cb_curr!$A:$A,K29,cb_curr!$B:$B,"Japanese_Yen"))=0,L28,(SUMIFS(cb_curr!$E:$E,cb_curr!$A:$A,K29,cb_curr!$B:$B,"Japanese_Yen"))))))))</f>
        <v>-</v>
      </c>
      <c r="M29" s="165">
        <f>SUMIFS(cb_curr!$E:$E,cb_curr!$A:$A,K29,cb_curr!$B:$B,"Japanese_Yen")</f>
        <v>0</v>
      </c>
      <c r="N29" s="3" t="str">
        <f>CONCATENATE(Техничка!AA30,Техничка!AB30,Техничка!AC30)</f>
        <v>26.05.2023</v>
      </c>
      <c r="O29" s="82" t="str">
        <f>IF(AND((IF(SUMIFS(cb_curr!$E:$E,cb_curr!$A:$A,N29,cb_curr!$B:$B,"Japanese_Yen")&lt;&gt;0,1,0)=0),(OR(WEEKDAY(N29,2)=7,WEEKDAY(N29,2)=1))),O28,((IF(AND(P29=0,P30=0,P31=0,P32=0,P33=0,P34=0,P35=0,P36=0,P37=0,P38=0),"-",(IF((SUMIFS(cb_curr!$E:$E,cb_curr!$A:$A,N29,cb_curr!$B:$B,"Japanese_Yen"))=0,O28,(SUMIFS(cb_curr!$E:$E,cb_curr!$A:$A,N29,cb_curr!$B:$B,"Japanese_Yen"))))))))</f>
        <v>-</v>
      </c>
      <c r="P29" s="165">
        <f>SUMIFS(cb_curr!$E:$E,cb_curr!$A:$A,N29,cb_curr!$B:$B,"Japanese_Yen")</f>
        <v>0</v>
      </c>
      <c r="Q29" s="3" t="str">
        <f>CONCATENATE(Техничка!AE30,Техничка!AF30,Техничка!AG30)</f>
        <v>26.06.2023</v>
      </c>
      <c r="R29" s="82" t="str">
        <f>IF(AND((IF(SUMIFS(cb_curr!$E:$E,cb_curr!$A:$A,Q29,cb_curr!$B:$B,"Japanese_Yen")&lt;&gt;0,1,0)=0),(OR(WEEKDAY(Q29,2)=7,WEEKDAY(Q29,2)=1))),R28,((IF(AND(S29=0,S30=0,S31=0,S32=0,S33=0,S34=0,S35=0,S36=0,S37=0,S38=0),"-",(IF((SUMIFS(cb_curr!$E:$E,cb_curr!$A:$A,Q29,cb_curr!$B:$B,"Japanese_Yen"))=0,R28,(SUMIFS(cb_curr!$E:$E,cb_curr!$A:$A,Q29,cb_curr!$B:$B,"Japanese_Yen"))))))))</f>
        <v>-</v>
      </c>
      <c r="S29" s="165">
        <f>SUMIFS(cb_curr!$E:$E,cb_curr!$A:$A,Q29,cb_curr!$B:$B,"Japanese_Yen")</f>
        <v>0</v>
      </c>
      <c r="T29" s="3" t="str">
        <f>CONCATENATE(Техничка!AI30,Техничка!AJ30,Техничка!AK30)</f>
        <v>26.07.2023</v>
      </c>
      <c r="U29" s="82" t="str">
        <f>IF(AND((IF(SUMIFS(cb_curr!$E:$E,cb_curr!$A:$A,T29,cb_curr!$B:$B,"Japanese_Yen")&lt;&gt;0,1,0)=0),(OR(WEEKDAY(T29,2)=7,WEEKDAY(T29,2)=1))),U28,((IF(AND(V29=0,V30=0,V31=0,V32=0,V33=0,V34=0,V35=0,V36=0,V37=0,V38=0),"-",(IF((SUMIFS(cb_curr!$E:$E,cb_curr!$A:$A,T29,cb_curr!$B:$B,"Japanese_Yen"))=0,U28,(SUMIFS(cb_curr!$E:$E,cb_curr!$A:$A,T29,cb_curr!$B:$B,"Japanese_Yen"))))))))</f>
        <v>-</v>
      </c>
      <c r="V29" s="165">
        <f>SUMIFS(cb_curr!$E:$E,cb_curr!$A:$A,T29,cb_curr!$B:$B,"Japanese_Yen")</f>
        <v>0</v>
      </c>
      <c r="W29" s="3" t="str">
        <f>CONCATENATE(Техничка!AQ30,Техничка!AR30,Техничка!AS30)</f>
        <v>26.08.2023</v>
      </c>
      <c r="X29" s="82" t="str">
        <f>IF(AND((IF(SUMIFS(cb_curr!$E:$E,cb_curr!$A:$A,W29,cb_curr!$B:$B,"Japanese_Yen")&lt;&gt;0,1,0)=0),(OR(WEEKDAY(W29,2)=7,WEEKDAY(W29,2)=1))),X28,((IF(AND(Y29=0,Y30=0,Y31=0,Y32=0,Y33=0,Y34=0,Y35=0,Y36=0,Y37=0,Y38=0),"-",(IF((SUMIFS(cb_curr!$E:$E,cb_curr!$A:$A,W29,cb_curr!$B:$B,"Japanese_Yen"))=0,X28,(SUMIFS(cb_curr!$E:$E,cb_curr!$A:$A,W29,cb_curr!$B:$B,"Japanese_Yen"))))))))</f>
        <v>-</v>
      </c>
      <c r="Y29" s="165">
        <f>SUMIFS(cb_curr!$E:$E,cb_curr!$A:$A,W29,cb_curr!$B:$B,"Japanese_Yen")</f>
        <v>0</v>
      </c>
      <c r="Z29" s="3" t="str">
        <f>CONCATENATE(Техничка!AU30,Техничка!AV30,Техничка!AW30)</f>
        <v>26.09.2023</v>
      </c>
      <c r="AA29" s="82" t="str">
        <f>IF(AND((IF(SUMIFS(cb_curr!$E:$E,cb_curr!$A:$A,Z29,cb_curr!$B:$B,"Japanese_Yen")&lt;&gt;0,1,0)=0),(OR(WEEKDAY(Z29,2)=7,WEEKDAY(Z29,2)=1))),AA28,((IF(AND(AB29=0,AB30=0,AB31=0,AB32=0,AB33=0,AB34=0,AB35=0,AB36=0,AB37=0,AB38=0),"-",(IF((SUMIFS(cb_curr!$E:$E,cb_curr!$A:$A,Z29,cb_curr!$B:$B,"Japanese_Yen"))=0,AA28,(SUMIFS(cb_curr!$E:$E,cb_curr!$A:$A,Z29,cb_curr!$B:$B,"Japanese_Yen"))))))))</f>
        <v>-</v>
      </c>
      <c r="AB29" s="165">
        <f>SUMIFS(cb_curr!$E:$E,cb_curr!$A:$A,Z29,cb_curr!$B:$B,"Japanese_Yen")</f>
        <v>0</v>
      </c>
      <c r="AC29" s="3" t="str">
        <f>CONCATENATE(Техничка!AY30,Техничка!AZ30,Техничка!BA30)</f>
        <v>26.10.2023</v>
      </c>
      <c r="AD29" s="82" t="str">
        <f>IF(AND((IF(SUMIFS(cb_curr!$E:$E,cb_curr!$A:$A,AC29,cb_curr!$B:$B,"Japanese_Yen")&lt;&gt;0,1,0)=0),(OR(WEEKDAY(AC29,2)=7,WEEKDAY(AC29,2)=1))),AD28,((IF(AND(AE29=0,AE30=0,AE31=0,AE32=0,AE33=0,AE34=0,AE35=0,AE36=0,AE37=0,AE38=0),"-",(IF((SUMIFS(cb_curr!$E:$E,cb_curr!$A:$A,AC29,cb_curr!$B:$B,"Japanese_Yen"))=0,AD28,(SUMIFS(cb_curr!$E:$E,cb_curr!$A:$A,AC29,cb_curr!$B:$B,"Japanese_Yen"))))))))</f>
        <v>-</v>
      </c>
      <c r="AE29" s="165">
        <f>SUMIFS(cb_curr!$E:$E,cb_curr!$A:$A,AC29,cb_curr!$B:$B,"Japanese_Yen")</f>
        <v>0</v>
      </c>
      <c r="AF29" s="3" t="str">
        <f>CONCATENATE(Техничка!BC30,Техничка!BD30,Техничка!BE30)</f>
        <v>26.11.2023</v>
      </c>
      <c r="AG29" s="82" t="str">
        <f>IF(AND((IF(SUMIFS(cb_curr!$E:$E,cb_curr!$A:$A,AF29,cb_curr!$B:$B,"Japanese_Yen")&lt;&gt;0,1,0)=0),(OR(WEEKDAY(AF29,2)=7,WEEKDAY(AF29,2)=1))),AG28,((IF(AND(AH29=0,AH30=0,AH31=0,AH32=0,AH33=0,AH34=0,AH35=0,AH36=0,AH37=0,AH38=0),"-",(IF((SUMIFS(cb_curr!$E:$E,cb_curr!$A:$A,AF29,cb_curr!$B:$B,"Japanese_Yen"))=0,AG28,(SUMIFS(cb_curr!$E:$E,cb_curr!$A:$A,AF29,cb_curr!$B:$B,"Japanese_Yen"))))))))</f>
        <v>-</v>
      </c>
      <c r="AH29" s="165">
        <f>SUMIFS(cb_curr!$E:$E,cb_curr!$A:$A,AF29,cb_curr!$B:$B,"Japanese_Yen")</f>
        <v>0</v>
      </c>
      <c r="AI29" s="3" t="str">
        <f>CONCATENATE(Техничка!BG30,Техничка!BH30,Техничка!BI30)</f>
        <v>26.12.2023</v>
      </c>
      <c r="AJ29" s="82" t="str">
        <f>IF(AND((IF(SUMIFS(cb_curr!$E:$E,cb_curr!$A:$A,AI29,cb_curr!$B:$B,"Japanese_Yen")&lt;&gt;0,1,0)=0),(OR(WEEKDAY(AI29,2)=7,WEEKDAY(AI29,2)=1))),AJ28,((IF(AND(AK29=0,AK30=0,AK31=0,AK32=0,AK33=0,AK34=0,AK35=0,AK36=0,AK37=0,AK38=0),"-",(IF((SUMIFS(cb_curr!$E:$E,cb_curr!$A:$A,AI29,cb_curr!$B:$B,"Japanese_Yen"))=0,AJ28,(SUMIFS(cb_curr!$E:$E,cb_curr!$A:$A,AI29,cb_curr!$B:$B,"Japanese_Yen"))))))))</f>
        <v>-</v>
      </c>
      <c r="AK29" s="165">
        <f>SUMIFS(cb_curr!$E:$E,cb_curr!$A:$A,AI29,cb_curr!$B:$B,"Japanese_Yen")</f>
        <v>0</v>
      </c>
      <c r="AQ29" s="153" t="str">
        <f t="shared" si="0"/>
        <v>26.06.2023</v>
      </c>
      <c r="AR29" s="85"/>
      <c r="AT29" s="3" t="str">
        <f t="shared" si="1"/>
        <v>26.10.2023</v>
      </c>
      <c r="AU29" s="85"/>
      <c r="AW29" s="3" t="str">
        <f t="shared" si="2"/>
        <v>26.11.2023</v>
      </c>
      <c r="AX29" s="85"/>
      <c r="AZ29" s="3" t="str">
        <f t="shared" si="3"/>
        <v>26.12.2023</v>
      </c>
      <c r="BA29" s="85"/>
    </row>
    <row r="30" spans="2:53" x14ac:dyDescent="0.25">
      <c r="B30" s="3" t="str">
        <f>CONCATENATE(Техничка!B31,Техничка!C31,Техничка!D31)</f>
        <v>27.01.2023</v>
      </c>
      <c r="C30" s="82" t="str">
        <f>IF(AND((IF(SUMIFS(cb_curr!$E:$E,cb_curr!$A:$A,B30,cb_curr!$B:$B,"Japanese_Yen")&lt;&gt;0,1,0)=0),(OR(WEEKDAY(B30,2)=7,WEEKDAY(B30,2)=1))),C29,((IF(AND(D30=0,D31=0,D32=0,D33=0,D34=0,D35=0,D36=0,D37=0,D38=0,D39=0),"-",(IF((SUMIFS(cb_curr!$E:$E,cb_curr!$A:$A,B30,cb_curr!$B:$B,"Japanese_Yen"))=0,C29,(SUMIFS(cb_curr!$E:$E,cb_curr!$A:$A,B30,cb_curr!$B:$B,"Japanese_Yen"))))))))</f>
        <v>-</v>
      </c>
      <c r="D30" s="165">
        <f>SUMIFS(cb_curr!$E:$E,cb_curr!$A:$A,B30,cb_curr!$B:$B,"Japanese_Yen")</f>
        <v>0</v>
      </c>
      <c r="E30" s="3" t="str">
        <f>CONCATENATE(Техничка!O31,Техничка!P31,Техничка!Q31)</f>
        <v>27.02.2023</v>
      </c>
      <c r="F30" s="82" t="str">
        <f>IF(AND((IF(SUMIFS(cb_curr!$E:$E,cb_curr!$A:$A,E30,cb_curr!$B:$B,"Japanese_Yen")&lt;&gt;0,1,0)=0),(OR(WEEKDAY(E30,2)=7,WEEKDAY(E30,2)=1))),F29,((IF(AND(G30=0,G31=0,G32=0,G33=0,G34=0,G35=0,G36=0,G37=0,G38=0,G39=0),"-",(IF((SUMIFS(cb_curr!$E:$E,cb_curr!$A:$A,E30,cb_curr!$B:$B,"Japanese_Yen"))=0,F29,(SUMIFS(cb_curr!$E:$E,cb_curr!$A:$A,E30,cb_curr!$B:$B,"Japanese_Yen"))))))))</f>
        <v>-</v>
      </c>
      <c r="G30" s="165">
        <f>SUMIFS(cb_curr!$E:$E,cb_curr!$A:$A,E30,cb_curr!$B:$B,"Japanese_Yen")</f>
        <v>0</v>
      </c>
      <c r="H30" s="3" t="str">
        <f>CONCATENATE(Техничка!S31,Техничка!T31,Техничка!U31)</f>
        <v>27.03.2023</v>
      </c>
      <c r="I30" s="82" t="str">
        <f>IF(AND((IF(SUMIFS(cb_curr!$E:$E,cb_curr!$A:$A,H30,cb_curr!$B:$B,"Japanese_Yen")&lt;&gt;0,1,0)=0),(OR(WEEKDAY(H30,2)=7,WEEKDAY(H30,2)=1))),I29,((IF(AND(J30=0,J31=0,J32=0,J33=0,J34=0,J35=0,J36=0,J37=0,J38=0,J39=0),"-",(IF((SUMIFS(cb_curr!$E:$E,cb_curr!$A:$A,H30,cb_curr!$B:$B,"Japanese_Yen"))=0,I29,(SUMIFS(cb_curr!$E:$E,cb_curr!$A:$A,H30,cb_curr!$B:$B,"Japanese_Yen"))))))))</f>
        <v>-</v>
      </c>
      <c r="J30" s="165">
        <f>SUMIFS(cb_curr!$E:$E,cb_curr!$A:$A,H30,cb_curr!$B:$B,"Japanese_Yen")</f>
        <v>0</v>
      </c>
      <c r="K30" s="3" t="str">
        <f>CONCATENATE(Техничка!W31,Техничка!X31,Техничка!Y31)</f>
        <v>27.04.2023</v>
      </c>
      <c r="L30" s="82" t="str">
        <f>IF(AND((IF(SUMIFS(cb_curr!$E:$E,cb_curr!$A:$A,K30,cb_curr!$B:$B,"Japanese_Yen")&lt;&gt;0,1,0)=0),(OR(WEEKDAY(K30,2)=7,WEEKDAY(K30,2)=1))),L29,((IF(AND(M30=0,M31=0,M32=0,M33=0,M34=0,M35=0,M36=0,M37=0,M38=0,M39=0),"-",(IF((SUMIFS(cb_curr!$E:$E,cb_curr!$A:$A,K30,cb_curr!$B:$B,"Japanese_Yen"))=0,L29,(SUMIFS(cb_curr!$E:$E,cb_curr!$A:$A,K30,cb_curr!$B:$B,"Japanese_Yen"))))))))</f>
        <v>-</v>
      </c>
      <c r="M30" s="165">
        <f>SUMIFS(cb_curr!$E:$E,cb_curr!$A:$A,K30,cb_curr!$B:$B,"Japanese_Yen")</f>
        <v>0</v>
      </c>
      <c r="N30" s="3" t="str">
        <f>CONCATENATE(Техничка!AA31,Техничка!AB31,Техничка!AC31)</f>
        <v>27.05.2023</v>
      </c>
      <c r="O30" s="82" t="str">
        <f>IF(AND((IF(SUMIFS(cb_curr!$E:$E,cb_curr!$A:$A,N30,cb_curr!$B:$B,"Japanese_Yen")&lt;&gt;0,1,0)=0),(OR(WEEKDAY(N30,2)=7,WEEKDAY(N30,2)=1))),O29,((IF(AND(P30=0,P31=0,P32=0,P33=0,P34=0,P35=0,P36=0,P37=0,P38=0,P39=0),"-",(IF((SUMIFS(cb_curr!$E:$E,cb_curr!$A:$A,N30,cb_curr!$B:$B,"Japanese_Yen"))=0,O29,(SUMIFS(cb_curr!$E:$E,cb_curr!$A:$A,N30,cb_curr!$B:$B,"Japanese_Yen"))))))))</f>
        <v>-</v>
      </c>
      <c r="P30" s="165">
        <f>SUMIFS(cb_curr!$E:$E,cb_curr!$A:$A,N30,cb_curr!$B:$B,"Japanese_Yen")</f>
        <v>0</v>
      </c>
      <c r="Q30" s="3" t="str">
        <f>CONCATENATE(Техничка!AE31,Техничка!AF31,Техничка!AG31)</f>
        <v>27.06.2023</v>
      </c>
      <c r="R30" s="82" t="str">
        <f>IF(AND((IF(SUMIFS(cb_curr!$E:$E,cb_curr!$A:$A,Q30,cb_curr!$B:$B,"Japanese_Yen")&lt;&gt;0,1,0)=0),(OR(WEEKDAY(Q30,2)=7,WEEKDAY(Q30,2)=1))),R29,((IF(AND(S30=0,S31=0,S32=0,S33=0,S34=0,S35=0,S36=0,S37=0,S38=0,S39=0),"-",(IF((SUMIFS(cb_curr!$E:$E,cb_curr!$A:$A,Q30,cb_curr!$B:$B,"Japanese_Yen"))=0,R29,(SUMIFS(cb_curr!$E:$E,cb_curr!$A:$A,Q30,cb_curr!$B:$B,"Japanese_Yen"))))))))</f>
        <v>-</v>
      </c>
      <c r="S30" s="165">
        <f>SUMIFS(cb_curr!$E:$E,cb_curr!$A:$A,Q30,cb_curr!$B:$B,"Japanese_Yen")</f>
        <v>0</v>
      </c>
      <c r="T30" s="3" t="str">
        <f>CONCATENATE(Техничка!AI31,Техничка!AJ31,Техничка!AK31)</f>
        <v>27.07.2023</v>
      </c>
      <c r="U30" s="82" t="str">
        <f>IF(AND((IF(SUMIFS(cb_curr!$E:$E,cb_curr!$A:$A,T30,cb_curr!$B:$B,"Japanese_Yen")&lt;&gt;0,1,0)=0),(OR(WEEKDAY(T30,2)=7,WEEKDAY(T30,2)=1))),U29,((IF(AND(V30=0,V31=0,V32=0,V33=0,V34=0,V35=0,V36=0,V37=0,V38=0,V39=0),"-",(IF((SUMIFS(cb_curr!$E:$E,cb_curr!$A:$A,T30,cb_curr!$B:$B,"Japanese_Yen"))=0,U29,(SUMIFS(cb_curr!$E:$E,cb_curr!$A:$A,T30,cb_curr!$B:$B,"Japanese_Yen"))))))))</f>
        <v>-</v>
      </c>
      <c r="V30" s="165">
        <f>SUMIFS(cb_curr!$E:$E,cb_curr!$A:$A,T30,cb_curr!$B:$B,"Japanese_Yen")</f>
        <v>0</v>
      </c>
      <c r="W30" s="3" t="str">
        <f>CONCATENATE(Техничка!AQ31,Техничка!AR31,Техничка!AS31)</f>
        <v>27.08.2023</v>
      </c>
      <c r="X30" s="82" t="str">
        <f>IF(AND((IF(SUMIFS(cb_curr!$E:$E,cb_curr!$A:$A,W30,cb_curr!$B:$B,"Japanese_Yen")&lt;&gt;0,1,0)=0),(OR(WEEKDAY(W30,2)=7,WEEKDAY(W30,2)=1))),X29,((IF(AND(Y30=0,Y31=0,Y32=0,Y33=0,Y34=0,Y35=0,Y36=0,Y37=0,Y38=0,Y39=0),"-",(IF((SUMIFS(cb_curr!$E:$E,cb_curr!$A:$A,W30,cb_curr!$B:$B,"Japanese_Yen"))=0,X29,(SUMIFS(cb_curr!$E:$E,cb_curr!$A:$A,W30,cb_curr!$B:$B,"Japanese_Yen"))))))))</f>
        <v>-</v>
      </c>
      <c r="Y30" s="165">
        <f>SUMIFS(cb_curr!$E:$E,cb_curr!$A:$A,W30,cb_curr!$B:$B,"Japanese_Yen")</f>
        <v>0</v>
      </c>
      <c r="Z30" s="3" t="str">
        <f>CONCATENATE(Техничка!AU31,Техничка!AV31,Техничка!AW31)</f>
        <v>27.09.2023</v>
      </c>
      <c r="AA30" s="82" t="str">
        <f>IF(AND((IF(SUMIFS(cb_curr!$E:$E,cb_curr!$A:$A,Z30,cb_curr!$B:$B,"Japanese_Yen")&lt;&gt;0,1,0)=0),(OR(WEEKDAY(Z30,2)=7,WEEKDAY(Z30,2)=1))),AA29,((IF(AND(AB30=0,AB31=0,AB32=0,AB33=0,AB34=0,AB35=0,AB36=0,AB37=0,AB38=0,AB39=0),"-",(IF((SUMIFS(cb_curr!$E:$E,cb_curr!$A:$A,Z30,cb_curr!$B:$B,"Japanese_Yen"))=0,AA29,(SUMIFS(cb_curr!$E:$E,cb_curr!$A:$A,Z30,cb_curr!$B:$B,"Japanese_Yen"))))))))</f>
        <v>-</v>
      </c>
      <c r="AB30" s="165">
        <f>SUMIFS(cb_curr!$E:$E,cb_curr!$A:$A,Z30,cb_curr!$B:$B,"Japanese_Yen")</f>
        <v>0</v>
      </c>
      <c r="AC30" s="3" t="str">
        <f>CONCATENATE(Техничка!AY31,Техничка!AZ31,Техничка!BA31)</f>
        <v>27.10.2023</v>
      </c>
      <c r="AD30" s="82" t="str">
        <f>IF(AND((IF(SUMIFS(cb_curr!$E:$E,cb_curr!$A:$A,AC30,cb_curr!$B:$B,"Japanese_Yen")&lt;&gt;0,1,0)=0),(OR(WEEKDAY(AC30,2)=7,WEEKDAY(AC30,2)=1))),AD29,((IF(AND(AE30=0,AE31=0,AE32=0,AE33=0,AE34=0,AE35=0,AE36=0,AE37=0,AE38=0,AE39=0),"-",(IF((SUMIFS(cb_curr!$E:$E,cb_curr!$A:$A,AC30,cb_curr!$B:$B,"Japanese_Yen"))=0,AD29,(SUMIFS(cb_curr!$E:$E,cb_curr!$A:$A,AC30,cb_curr!$B:$B,"Japanese_Yen"))))))))</f>
        <v>-</v>
      </c>
      <c r="AE30" s="165">
        <f>SUMIFS(cb_curr!$E:$E,cb_curr!$A:$A,AC30,cb_curr!$B:$B,"Japanese_Yen")</f>
        <v>0</v>
      </c>
      <c r="AF30" s="3" t="str">
        <f>CONCATENATE(Техничка!BC31,Техничка!BD31,Техничка!BE31)</f>
        <v>27.11.2023</v>
      </c>
      <c r="AG30" s="82" t="str">
        <f>IF(AND((IF(SUMIFS(cb_curr!$E:$E,cb_curr!$A:$A,AF30,cb_curr!$B:$B,"Japanese_Yen")&lt;&gt;0,1,0)=0),(OR(WEEKDAY(AF30,2)=7,WEEKDAY(AF30,2)=1))),AG29,((IF(AND(AH30=0,AH31=0,AH32=0,AH33=0,AH34=0,AH35=0,AH36=0,AH37=0,AH38=0,AH39=0),"-",(IF((SUMIFS(cb_curr!$E:$E,cb_curr!$A:$A,AF30,cb_curr!$B:$B,"Japanese_Yen"))=0,AG29,(SUMIFS(cb_curr!$E:$E,cb_curr!$A:$A,AF30,cb_curr!$B:$B,"Japanese_Yen"))))))))</f>
        <v>-</v>
      </c>
      <c r="AH30" s="165">
        <f>SUMIFS(cb_curr!$E:$E,cb_curr!$A:$A,AF30,cb_curr!$B:$B,"Japanese_Yen")</f>
        <v>0</v>
      </c>
      <c r="AI30" s="3" t="str">
        <f>CONCATENATE(Техничка!BG31,Техничка!BH31,Техничка!BI31)</f>
        <v>27.12.2023</v>
      </c>
      <c r="AJ30" s="82" t="str">
        <f>IF(AND((IF(SUMIFS(cb_curr!$E:$E,cb_curr!$A:$A,AI30,cb_curr!$B:$B,"Japanese_Yen")&lt;&gt;0,1,0)=0),(OR(WEEKDAY(AI30,2)=7,WEEKDAY(AI30,2)=1))),AJ29,((IF(AND(AK30=0,AK31=0,AK32=0,AK33=0,AK34=0,AK35=0,AK36=0,AK37=0,AK38=0,AK39=0),"-",(IF((SUMIFS(cb_curr!$E:$E,cb_curr!$A:$A,AI30,cb_curr!$B:$B,"Japanese_Yen"))=0,AJ29,(SUMIFS(cb_curr!$E:$E,cb_curr!$A:$A,AI30,cb_curr!$B:$B,"Japanese_Yen"))))))))</f>
        <v>-</v>
      </c>
      <c r="AK30" s="165">
        <f>SUMIFS(cb_curr!$E:$E,cb_curr!$A:$A,AI30,cb_curr!$B:$B,"Japanese_Yen")</f>
        <v>0</v>
      </c>
      <c r="AQ30" s="153" t="str">
        <f t="shared" si="0"/>
        <v>27.06.2023</v>
      </c>
      <c r="AR30" s="85"/>
      <c r="AT30" s="3" t="str">
        <f t="shared" si="1"/>
        <v>27.10.2023</v>
      </c>
      <c r="AU30" s="85"/>
      <c r="AW30" s="3" t="str">
        <f t="shared" si="2"/>
        <v>27.11.2023</v>
      </c>
      <c r="AX30" s="85"/>
      <c r="AZ30" s="3" t="str">
        <f t="shared" si="3"/>
        <v>27.12.2023</v>
      </c>
      <c r="BA30" s="85"/>
    </row>
    <row r="31" spans="2:53" x14ac:dyDescent="0.25">
      <c r="B31" s="3" t="str">
        <f>CONCATENATE(Техничка!B32,Техничка!C32,Техничка!D32)</f>
        <v>28.01.2023</v>
      </c>
      <c r="C31" s="82" t="str">
        <f>IF(AND((IF(SUMIFS(cb_curr!$E:$E,cb_curr!$A:$A,B31,cb_curr!$B:$B,"Japanese_Yen")&lt;&gt;0,1,0)=0),(OR(WEEKDAY(B31,2)=7,WEEKDAY(B31,2)=1))),C30,((IF(AND(D31=0,D32=0,D33=0,D34=0,D35=0,D36=0,D37=0,D38=0,D39=0,D40=0),"-",(IF((SUMIFS(cb_curr!$E:$E,cb_curr!$A:$A,B31,cb_curr!$B:$B,"Japanese_Yen"))=0,C30,(SUMIFS(cb_curr!$E:$E,cb_curr!$A:$A,B31,cb_curr!$B:$B,"Japanese_Yen"))))))))</f>
        <v>-</v>
      </c>
      <c r="D31" s="165">
        <f>SUMIFS(cb_curr!$E:$E,cb_curr!$A:$A,B31,cb_curr!$B:$B,"Japanese_Yen")</f>
        <v>0</v>
      </c>
      <c r="E31" s="3" t="str">
        <f>CONCATENATE(Техничка!O32,Техничка!P32,Техничка!Q32)</f>
        <v>28.02.2023</v>
      </c>
      <c r="F31" s="82" t="str">
        <f>IF(AND((IF(SUMIFS(cb_curr!$E:$E,cb_curr!$A:$A,E31,cb_curr!$B:$B,"Japanese_Yen")&lt;&gt;0,1,0)=0),(OR(WEEKDAY(E31,2)=7,WEEKDAY(E31,2)=1))),F30,((IF(AND(G31=0,G32=0,G33=0,G34=0,G35=0,G36=0,G37=0,G38=0,G39=0,G40=0),"-",(IF((SUMIFS(cb_curr!$E:$E,cb_curr!$A:$A,E31,cb_curr!$B:$B,"Japanese_Yen"))=0,F30,(SUMIFS(cb_curr!$E:$E,cb_curr!$A:$A,E31,cb_curr!$B:$B,"Japanese_Yen"))))))))</f>
        <v>-</v>
      </c>
      <c r="G31" s="165">
        <f>SUMIFS(cb_curr!$E:$E,cb_curr!$A:$A,E31,cb_curr!$B:$B,"Japanese_Yen")</f>
        <v>0</v>
      </c>
      <c r="H31" s="3" t="str">
        <f>CONCATENATE(Техничка!S32,Техничка!T32,Техничка!U32)</f>
        <v>28.03.2023</v>
      </c>
      <c r="I31" s="82" t="str">
        <f>IF(AND((IF(SUMIFS(cb_curr!$E:$E,cb_curr!$A:$A,H31,cb_curr!$B:$B,"Japanese_Yen")&lt;&gt;0,1,0)=0),(OR(WEEKDAY(H31,2)=7,WEEKDAY(H31,2)=1))),I30,((IF(AND(J31=0,J32=0,J33=0,J34=0,J35=0,J36=0,J37=0,J38=0,J39=0,J40=0),"-",(IF((SUMIFS(cb_curr!$E:$E,cb_curr!$A:$A,H31,cb_curr!$B:$B,"Japanese_Yen"))=0,I30,(SUMIFS(cb_curr!$E:$E,cb_curr!$A:$A,H31,cb_curr!$B:$B,"Japanese_Yen"))))))))</f>
        <v>-</v>
      </c>
      <c r="J31" s="165">
        <f>SUMIFS(cb_curr!$E:$E,cb_curr!$A:$A,H31,cb_curr!$B:$B,"Japanese_Yen")</f>
        <v>0</v>
      </c>
      <c r="K31" s="3" t="str">
        <f>CONCATENATE(Техничка!W32,Техничка!X32,Техничка!Y32)</f>
        <v>28.04.2023</v>
      </c>
      <c r="L31" s="82" t="str">
        <f>IF(AND((IF(SUMIFS(cb_curr!$E:$E,cb_curr!$A:$A,K31,cb_curr!$B:$B,"Japanese_Yen")&lt;&gt;0,1,0)=0),(OR(WEEKDAY(K31,2)=7,WEEKDAY(K31,2)=1))),L30,((IF(AND(M31=0,M32=0,M33=0,M34=0,M35=0,M36=0,M37=0,M38=0,M39=0,M40=0),"-",(IF((SUMIFS(cb_curr!$E:$E,cb_curr!$A:$A,K31,cb_curr!$B:$B,"Japanese_Yen"))=0,L30,(SUMIFS(cb_curr!$E:$E,cb_curr!$A:$A,K31,cb_curr!$B:$B,"Japanese_Yen"))))))))</f>
        <v>-</v>
      </c>
      <c r="M31" s="165">
        <f>SUMIFS(cb_curr!$E:$E,cb_curr!$A:$A,K31,cb_curr!$B:$B,"Japanese_Yen")</f>
        <v>0</v>
      </c>
      <c r="N31" s="3" t="str">
        <f>CONCATENATE(Техничка!AA32,Техничка!AB32,Техничка!AC32)</f>
        <v>28.05.2023</v>
      </c>
      <c r="O31" s="82" t="str">
        <f>IF(AND((IF(SUMIFS(cb_curr!$E:$E,cb_curr!$A:$A,N31,cb_curr!$B:$B,"Japanese_Yen")&lt;&gt;0,1,0)=0),(OR(WEEKDAY(N31,2)=7,WEEKDAY(N31,2)=1))),O30,((IF(AND(P31=0,P32=0,P33=0,P34=0,P35=0,P36=0,P37=0,P38=0,P39=0,P40=0),"-",(IF((SUMIFS(cb_curr!$E:$E,cb_curr!$A:$A,N31,cb_curr!$B:$B,"Japanese_Yen"))=0,O30,(SUMIFS(cb_curr!$E:$E,cb_curr!$A:$A,N31,cb_curr!$B:$B,"Japanese_Yen"))))))))</f>
        <v>-</v>
      </c>
      <c r="P31" s="165">
        <f>SUMIFS(cb_curr!$E:$E,cb_curr!$A:$A,N31,cb_curr!$B:$B,"Japanese_Yen")</f>
        <v>0</v>
      </c>
      <c r="Q31" s="3" t="str">
        <f>CONCATENATE(Техничка!AE32,Техничка!AF32,Техничка!AG32)</f>
        <v>28.06.2023</v>
      </c>
      <c r="R31" s="82" t="str">
        <f>IF(AND((IF(SUMIFS(cb_curr!$E:$E,cb_curr!$A:$A,Q31,cb_curr!$B:$B,"Japanese_Yen")&lt;&gt;0,1,0)=0),(OR(WEEKDAY(Q31,2)=7,WEEKDAY(Q31,2)=1))),R30,((IF(AND(S31=0,S32=0,S33=0,S34=0,S35=0,S36=0,S37=0,S38=0,S39=0,S40=0),"-",(IF((SUMIFS(cb_curr!$E:$E,cb_curr!$A:$A,Q31,cb_curr!$B:$B,"Japanese_Yen"))=0,R30,(SUMIFS(cb_curr!$E:$E,cb_curr!$A:$A,Q31,cb_curr!$B:$B,"Japanese_Yen"))))))))</f>
        <v>-</v>
      </c>
      <c r="S31" s="165">
        <f>SUMIFS(cb_curr!$E:$E,cb_curr!$A:$A,Q31,cb_curr!$B:$B,"Japanese_Yen")</f>
        <v>0</v>
      </c>
      <c r="T31" s="3" t="str">
        <f>CONCATENATE(Техничка!AI32,Техничка!AJ32,Техничка!AK32)</f>
        <v>28.07.2023</v>
      </c>
      <c r="U31" s="82" t="str">
        <f>IF(AND((IF(SUMIFS(cb_curr!$E:$E,cb_curr!$A:$A,T31,cb_curr!$B:$B,"Japanese_Yen")&lt;&gt;0,1,0)=0),(OR(WEEKDAY(T31,2)=7,WEEKDAY(T31,2)=1))),U30,((IF(AND(V31=0,V32=0,V33=0,V34=0,V35=0,V36=0,V37=0,V38=0,V39=0,V40=0),"-",(IF((SUMIFS(cb_curr!$E:$E,cb_curr!$A:$A,T31,cb_curr!$B:$B,"Japanese_Yen"))=0,U30,(SUMIFS(cb_curr!$E:$E,cb_curr!$A:$A,T31,cb_curr!$B:$B,"Japanese_Yen"))))))))</f>
        <v>-</v>
      </c>
      <c r="V31" s="165">
        <f>SUMIFS(cb_curr!$E:$E,cb_curr!$A:$A,T31,cb_curr!$B:$B,"Japanese_Yen")</f>
        <v>0</v>
      </c>
      <c r="W31" s="3" t="str">
        <f>CONCATENATE(Техничка!AQ32,Техничка!AR32,Техничка!AS32)</f>
        <v>28.08.2023</v>
      </c>
      <c r="X31" s="82" t="str">
        <f>IF(AND((IF(SUMIFS(cb_curr!$E:$E,cb_curr!$A:$A,W31,cb_curr!$B:$B,"Japanese_Yen")&lt;&gt;0,1,0)=0),(OR(WEEKDAY(W31,2)=7,WEEKDAY(W31,2)=1))),X30,((IF(AND(Y31=0,Y32=0,Y33=0,Y34=0,Y35=0,Y36=0,Y37=0,Y38=0,Y39=0,Y40=0),"-",(IF((SUMIFS(cb_curr!$E:$E,cb_curr!$A:$A,W31,cb_curr!$B:$B,"Japanese_Yen"))=0,X30,(SUMIFS(cb_curr!$E:$E,cb_curr!$A:$A,W31,cb_curr!$B:$B,"Japanese_Yen"))))))))</f>
        <v>-</v>
      </c>
      <c r="Y31" s="165">
        <f>SUMIFS(cb_curr!$E:$E,cb_curr!$A:$A,W31,cb_curr!$B:$B,"Japanese_Yen")</f>
        <v>0</v>
      </c>
      <c r="Z31" s="3" t="str">
        <f>CONCATENATE(Техничка!AU32,Техничка!AV32,Техничка!AW32)</f>
        <v>28.09.2023</v>
      </c>
      <c r="AA31" s="82" t="str">
        <f>IF(AND((IF(SUMIFS(cb_curr!$E:$E,cb_curr!$A:$A,Z31,cb_curr!$B:$B,"Japanese_Yen")&lt;&gt;0,1,0)=0),(OR(WEEKDAY(Z31,2)=7,WEEKDAY(Z31,2)=1))),AA30,((IF(AND(AB31=0,AB32=0,AB33=0,AB34=0,AB35=0,AB36=0,AB37=0,AB38=0,AB39=0,AB40=0),"-",(IF((SUMIFS(cb_curr!$E:$E,cb_curr!$A:$A,Z31,cb_curr!$B:$B,"Japanese_Yen"))=0,AA30,(SUMIFS(cb_curr!$E:$E,cb_curr!$A:$A,Z31,cb_curr!$B:$B,"Japanese_Yen"))))))))</f>
        <v>-</v>
      </c>
      <c r="AB31" s="165">
        <f>SUMIFS(cb_curr!$E:$E,cb_curr!$A:$A,Z31,cb_curr!$B:$B,"Japanese_Yen")</f>
        <v>0</v>
      </c>
      <c r="AC31" s="3" t="str">
        <f>CONCATENATE(Техничка!AY32,Техничка!AZ32,Техничка!BA32)</f>
        <v>28.10.2023</v>
      </c>
      <c r="AD31" s="82" t="str">
        <f>IF(AND((IF(SUMIFS(cb_curr!$E:$E,cb_curr!$A:$A,AC31,cb_curr!$B:$B,"Japanese_Yen")&lt;&gt;0,1,0)=0),(OR(WEEKDAY(AC31,2)=7,WEEKDAY(AC31,2)=1))),AD30,((IF(AND(AE31=0,AE32=0,AE33=0,AE34=0,AE35=0,AE36=0,AE37=0,AE38=0,AE39=0,AE40=0),"-",(IF((SUMIFS(cb_curr!$E:$E,cb_curr!$A:$A,AC31,cb_curr!$B:$B,"Japanese_Yen"))=0,AD30,(SUMIFS(cb_curr!$E:$E,cb_curr!$A:$A,AC31,cb_curr!$B:$B,"Japanese_Yen"))))))))</f>
        <v>-</v>
      </c>
      <c r="AE31" s="165">
        <f>SUMIFS(cb_curr!$E:$E,cb_curr!$A:$A,AC31,cb_curr!$B:$B,"Japanese_Yen")</f>
        <v>0</v>
      </c>
      <c r="AF31" s="3" t="str">
        <f>CONCATENATE(Техничка!BC32,Техничка!BD32,Техничка!BE32)</f>
        <v>28.11.2023</v>
      </c>
      <c r="AG31" s="82" t="str">
        <f>IF(AND((IF(SUMIFS(cb_curr!$E:$E,cb_curr!$A:$A,AF31,cb_curr!$B:$B,"Japanese_Yen")&lt;&gt;0,1,0)=0),(OR(WEEKDAY(AF31,2)=7,WEEKDAY(AF31,2)=1))),AG30,((IF(AND(AH31=0,AH32=0,AH33=0,AH34=0,AH35=0,AH36=0,AH37=0,AH38=0,AH39=0,AH40=0),"-",(IF((SUMIFS(cb_curr!$E:$E,cb_curr!$A:$A,AF31,cb_curr!$B:$B,"Japanese_Yen"))=0,AG30,(SUMIFS(cb_curr!$E:$E,cb_curr!$A:$A,AF31,cb_curr!$B:$B,"Japanese_Yen"))))))))</f>
        <v>-</v>
      </c>
      <c r="AH31" s="165">
        <f>SUMIFS(cb_curr!$E:$E,cb_curr!$A:$A,AF31,cb_curr!$B:$B,"Japanese_Yen")</f>
        <v>0</v>
      </c>
      <c r="AI31" s="3" t="str">
        <f>CONCATENATE(Техничка!BG32,Техничка!BH32,Техничка!BI32)</f>
        <v>28.12.2023</v>
      </c>
      <c r="AJ31" s="82" t="str">
        <f>IF(AND((IF(SUMIFS(cb_curr!$E:$E,cb_curr!$A:$A,AI31,cb_curr!$B:$B,"Japanese_Yen")&lt;&gt;0,1,0)=0),(OR(WEEKDAY(AI31,2)=7,WEEKDAY(AI31,2)=1))),AJ30,((IF(AND(AK31=0,AK32=0,AK33=0,AK34=0,AK35=0,AK36=0,AK37=0,AK38=0,AK39=0,AK40=0),"-",(IF((SUMIFS(cb_curr!$E:$E,cb_curr!$A:$A,AI31,cb_curr!$B:$B,"Japanese_Yen"))=0,AJ30,(SUMIFS(cb_curr!$E:$E,cb_curr!$A:$A,AI31,cb_curr!$B:$B,"Japanese_Yen"))))))))</f>
        <v>-</v>
      </c>
      <c r="AK31" s="165">
        <f>SUMIFS(cb_curr!$E:$E,cb_curr!$A:$A,AI31,cb_curr!$B:$B,"Japanese_Yen")</f>
        <v>0</v>
      </c>
      <c r="AQ31" s="153" t="str">
        <f t="shared" si="0"/>
        <v>28.06.2023</v>
      </c>
      <c r="AR31" s="85"/>
      <c r="AT31" s="3" t="str">
        <f t="shared" si="1"/>
        <v>28.10.2023</v>
      </c>
      <c r="AU31" s="85"/>
      <c r="AW31" s="3" t="str">
        <f t="shared" si="2"/>
        <v>28.11.2023</v>
      </c>
      <c r="AX31" s="85"/>
      <c r="AZ31" s="3" t="str">
        <f t="shared" si="3"/>
        <v>28.12.2023</v>
      </c>
      <c r="BA31" s="85"/>
    </row>
    <row r="32" spans="2:53" x14ac:dyDescent="0.25">
      <c r="B32" s="3" t="str">
        <f>CONCATENATE(Техничка!B33,Техничка!C33,Техничка!D33)</f>
        <v>29.01.2023</v>
      </c>
      <c r="C32" s="82" t="str">
        <f>IF(AND((IF(SUMIFS(cb_curr!$E:$E,cb_curr!$A:$A,B32,cb_curr!$B:$B,"Japanese_Yen")&lt;&gt;0,1,0)=0),(OR(WEEKDAY(B32,2)=7,WEEKDAY(B32,2)=1))),C31,((IF(AND(D32=0,D33=0,D34=0,D35=0,D36=0,D37=0,D38=0,D39=0,D40=0,D41=0),"-",(IF((SUMIFS(cb_curr!$E:$E,cb_curr!$A:$A,B32,cb_curr!$B:$B,"Japanese_Yen"))=0,C31,(SUMIFS(cb_curr!$E:$E,cb_curr!$A:$A,B32,cb_curr!$B:$B,"Japanese_Yen"))))))))</f>
        <v>-</v>
      </c>
      <c r="D32" s="165">
        <f>SUMIFS(cb_curr!$E:$E,cb_curr!$A:$A,B32,cb_curr!$B:$B,"Japanese_Yen")</f>
        <v>0</v>
      </c>
      <c r="E32" s="83" t="str">
        <f>CONCATENATE(Техничка!O33,Техничка!P33,Техничка!Q33)</f>
        <v>29.02.2023</v>
      </c>
      <c r="F32" s="6"/>
      <c r="G32" s="165">
        <f>SUMIFS(cb_curr!$E:$E,cb_curr!$A:$A,E32,cb_curr!$B:$B,"Japanese_Yen")</f>
        <v>0</v>
      </c>
      <c r="H32" s="3" t="str">
        <f>CONCATENATE(Техничка!S33,Техничка!T33,Техничка!U33)</f>
        <v>29.03.2023</v>
      </c>
      <c r="I32" s="82" t="str">
        <f>IF(AND((IF(SUMIFS(cb_curr!$E:$E,cb_curr!$A:$A,H32,cb_curr!$B:$B,"Japanese_Yen")&lt;&gt;0,1,0)=0),(OR(WEEKDAY(H32,2)=7,WEEKDAY(H32,2)=1))),I31,((IF(AND(J32=0,J33=0,J34=0,J35=0,J36=0,J37=0,J38=0,J39=0,J40=0,J41=0),"-",(IF((SUMIFS(cb_curr!$E:$E,cb_curr!$A:$A,H32,cb_curr!$B:$B,"Japanese_Yen"))=0,I31,(SUMIFS(cb_curr!$E:$E,cb_curr!$A:$A,H32,cb_curr!$B:$B,"Japanese_Yen"))))))))</f>
        <v>-</v>
      </c>
      <c r="J32" s="165">
        <f>SUMIFS(cb_curr!$E:$E,cb_curr!$A:$A,H32,cb_curr!$B:$B,"Japanese_Yen")</f>
        <v>0</v>
      </c>
      <c r="K32" s="3" t="str">
        <f>CONCATENATE(Техничка!W33,Техничка!X33,Техничка!Y33)</f>
        <v>29.04.2023</v>
      </c>
      <c r="L32" s="82" t="str">
        <f>IF(AND((IF(SUMIFS(cb_curr!$E:$E,cb_curr!$A:$A,K32,cb_curr!$B:$B,"Japanese_Yen")&lt;&gt;0,1,0)=0),(OR(WEEKDAY(K32,2)=7,WEEKDAY(K32,2)=1))),L31,((IF(AND(M32=0,M33=0,M34=0,M35=0,M36=0,M37=0,M38=0,M39=0,M40=0,M41=0),"-",(IF((SUMIFS(cb_curr!$E:$E,cb_curr!$A:$A,K32,cb_curr!$B:$B,"Japanese_Yen"))=0,L31,(SUMIFS(cb_curr!$E:$E,cb_curr!$A:$A,K32,cb_curr!$B:$B,"Japanese_Yen"))))))))</f>
        <v>-</v>
      </c>
      <c r="M32" s="165">
        <f>SUMIFS(cb_curr!$E:$E,cb_curr!$A:$A,K32,cb_curr!$B:$B,"Japanese_Yen")</f>
        <v>0</v>
      </c>
      <c r="N32" s="3" t="str">
        <f>CONCATENATE(Техничка!AA33,Техничка!AB33,Техничка!AC33)</f>
        <v>29.05.2023</v>
      </c>
      <c r="O32" s="82" t="str">
        <f>IF(AND((IF(SUMIFS(cb_curr!$E:$E,cb_curr!$A:$A,N32,cb_curr!$B:$B,"Japanese_Yen")&lt;&gt;0,1,0)=0),(OR(WEEKDAY(N32,2)=7,WEEKDAY(N32,2)=1))),O31,((IF(AND(P32=0,P33=0,P34=0,P35=0,P36=0,P37=0,P38=0,P39=0,P40=0,P41=0),"-",(IF((SUMIFS(cb_curr!$E:$E,cb_curr!$A:$A,N32,cb_curr!$B:$B,"Japanese_Yen"))=0,O31,(SUMIFS(cb_curr!$E:$E,cb_curr!$A:$A,N32,cb_curr!$B:$B,"Japanese_Yen"))))))))</f>
        <v>-</v>
      </c>
      <c r="P32" s="165">
        <f>SUMIFS(cb_curr!$E:$E,cb_curr!$A:$A,N32,cb_curr!$B:$B,"Japanese_Yen")</f>
        <v>0</v>
      </c>
      <c r="Q32" s="3" t="str">
        <f>CONCATENATE(Техничка!AE33,Техничка!AF33,Техничка!AG33)</f>
        <v>29.06.2023</v>
      </c>
      <c r="R32" s="82" t="str">
        <f>IF(AND((IF(SUMIFS(cb_curr!$E:$E,cb_curr!$A:$A,Q32,cb_curr!$B:$B,"Japanese_Yen")&lt;&gt;0,1,0)=0),(OR(WEEKDAY(Q32,2)=7,WEEKDAY(Q32,2)=1))),R31,((IF(AND(S32=0,S33=0,S34=0,S35=0,S36=0,S37=0,S38=0,S39=0,S40=0,S41=0),"-",(IF((SUMIFS(cb_curr!$E:$E,cb_curr!$A:$A,Q32,cb_curr!$B:$B,"Japanese_Yen"))=0,R31,(SUMIFS(cb_curr!$E:$E,cb_curr!$A:$A,Q32,cb_curr!$B:$B,"Japanese_Yen"))))))))</f>
        <v>-</v>
      </c>
      <c r="S32" s="165">
        <f>SUMIFS(cb_curr!$E:$E,cb_curr!$A:$A,Q32,cb_curr!$B:$B,"Japanese_Yen")</f>
        <v>0</v>
      </c>
      <c r="T32" s="3" t="str">
        <f>CONCATENATE(Техничка!AI33,Техничка!AJ33,Техничка!AK33)</f>
        <v>29.07.2023</v>
      </c>
      <c r="U32" s="82" t="str">
        <f>IF(AND((IF(SUMIFS(cb_curr!$E:$E,cb_curr!$A:$A,T32,cb_curr!$B:$B,"Japanese_Yen")&lt;&gt;0,1,0)=0),(OR(WEEKDAY(T32,2)=7,WEEKDAY(T32,2)=1))),U31,((IF(AND(V32=0,V33=0,V34=0,V35=0,V36=0,V37=0,V38=0,V39=0,V40=0,V41=0),"-",(IF((SUMIFS(cb_curr!$E:$E,cb_curr!$A:$A,T32,cb_curr!$B:$B,"Japanese_Yen"))=0,U31,(SUMIFS(cb_curr!$E:$E,cb_curr!$A:$A,T32,cb_curr!$B:$B,"Japanese_Yen"))))))))</f>
        <v>-</v>
      </c>
      <c r="V32" s="165">
        <f>SUMIFS(cb_curr!$E:$E,cb_curr!$A:$A,T32,cb_curr!$B:$B,"Japanese_Yen")</f>
        <v>0</v>
      </c>
      <c r="W32" s="3" t="str">
        <f>CONCATENATE(Техничка!AQ33,Техничка!AR33,Техничка!AS33)</f>
        <v>29.08.2023</v>
      </c>
      <c r="X32" s="82" t="str">
        <f>IF(AND((IF(SUMIFS(cb_curr!$E:$E,cb_curr!$A:$A,W32,cb_curr!$B:$B,"Japanese_Yen")&lt;&gt;0,1,0)=0),(OR(WEEKDAY(W32,2)=7,WEEKDAY(W32,2)=1))),X31,((IF(AND(Y32=0,Y33=0,Y34=0,Y35=0,Y36=0,Y37=0,Y38=0,Y39=0,Y40=0,Y41=0),"-",(IF((SUMIFS(cb_curr!$E:$E,cb_curr!$A:$A,W32,cb_curr!$B:$B,"Japanese_Yen"))=0,X31,(SUMIFS(cb_curr!$E:$E,cb_curr!$A:$A,W32,cb_curr!$B:$B,"Japanese_Yen"))))))))</f>
        <v>-</v>
      </c>
      <c r="Y32" s="165">
        <f>SUMIFS(cb_curr!$E:$E,cb_curr!$A:$A,W32,cb_curr!$B:$B,"Japanese_Yen")</f>
        <v>0</v>
      </c>
      <c r="Z32" s="3" t="str">
        <f>CONCATENATE(Техничка!AU33,Техничка!AV33,Техничка!AW33)</f>
        <v>29.09.2023</v>
      </c>
      <c r="AA32" s="82" t="str">
        <f>IF(AND((IF(SUMIFS(cb_curr!$E:$E,cb_curr!$A:$A,Z32,cb_curr!$B:$B,"Japanese_Yen")&lt;&gt;0,1,0)=0),(OR(WEEKDAY(Z32,2)=7,WEEKDAY(Z32,2)=1))),AA31,((IF(AND(AB32=0,AB33=0,AB34=0,AB35=0,AB36=0,AB37=0,AB38=0,AB39=0,AB40=0,AB41=0),"-",(IF((SUMIFS(cb_curr!$E:$E,cb_curr!$A:$A,Z32,cb_curr!$B:$B,"Japanese_Yen"))=0,AA31,(SUMIFS(cb_curr!$E:$E,cb_curr!$A:$A,Z32,cb_curr!$B:$B,"Japanese_Yen"))))))))</f>
        <v>-</v>
      </c>
      <c r="AB32" s="165">
        <f>SUMIFS(cb_curr!$E:$E,cb_curr!$A:$A,Z32,cb_curr!$B:$B,"Japanese_Yen")</f>
        <v>0</v>
      </c>
      <c r="AC32" s="3" t="str">
        <f>CONCATENATE(Техничка!AY33,Техничка!AZ33,Техничка!BA33)</f>
        <v>29.10.2023</v>
      </c>
      <c r="AD32" s="82" t="str">
        <f>IF(AND((IF(SUMIFS(cb_curr!$E:$E,cb_curr!$A:$A,AC32,cb_curr!$B:$B,"Japanese_Yen")&lt;&gt;0,1,0)=0),(OR(WEEKDAY(AC32,2)=7,WEEKDAY(AC32,2)=1))),AD31,((IF(AND(AE32=0,AE33=0,AE34=0,AE35=0,AE36=0,AE37=0,AE38=0,AE39=0,AE40=0,AE41=0),"-",(IF((SUMIFS(cb_curr!$E:$E,cb_curr!$A:$A,AC32,cb_curr!$B:$B,"Japanese_Yen"))=0,AD31,(SUMIFS(cb_curr!$E:$E,cb_curr!$A:$A,AC32,cb_curr!$B:$B,"Japanese_Yen"))))))))</f>
        <v>-</v>
      </c>
      <c r="AE32" s="165">
        <f>SUMIFS(cb_curr!$E:$E,cb_curr!$A:$A,AC32,cb_curr!$B:$B,"Japanese_Yen")</f>
        <v>0</v>
      </c>
      <c r="AF32" s="3" t="str">
        <f>CONCATENATE(Техничка!BC33,Техничка!BD33,Техничка!BE33)</f>
        <v>29.11.2023</v>
      </c>
      <c r="AG32" s="82" t="str">
        <f>IF(AND((IF(SUMIFS(cb_curr!$E:$E,cb_curr!$A:$A,AF32,cb_curr!$B:$B,"Japanese_Yen")&lt;&gt;0,1,0)=0),(OR(WEEKDAY(AF32,2)=7,WEEKDAY(AF32,2)=1))),AG31,((IF(AND(AH32=0,AH33=0,AH34=0,AH35=0,AH36=0,AH37=0,AH38=0,AH39=0,AH40=0,AH41=0),"-",(IF((SUMIFS(cb_curr!$E:$E,cb_curr!$A:$A,AF32,cb_curr!$B:$B,"Japanese_Yen"))=0,AG31,(SUMIFS(cb_curr!$E:$E,cb_curr!$A:$A,AF32,cb_curr!$B:$B,"Japanese_Yen"))))))))</f>
        <v>-</v>
      </c>
      <c r="AH32" s="165">
        <f>SUMIFS(cb_curr!$E:$E,cb_curr!$A:$A,AF32,cb_curr!$B:$B,"Japanese_Yen")</f>
        <v>0</v>
      </c>
      <c r="AI32" s="3" t="str">
        <f>CONCATENATE(Техничка!BG33,Техничка!BH33,Техничка!BI33)</f>
        <v>29.12.2023</v>
      </c>
      <c r="AJ32" s="82" t="str">
        <f>IF(AND((IF(SUMIFS(cb_curr!$E:$E,cb_curr!$A:$A,AI32,cb_curr!$B:$B,"Japanese_Yen")&lt;&gt;0,1,0)=0),(OR(WEEKDAY(AI32,2)=7,WEEKDAY(AI32,2)=1))),AJ31,((IF(AND(AK32=0,AK33=0,AK34=0,AK35=0,AK36=0,AK37=0,AK38=0,AK39=0,AK40=0,AK41=0),"-",(IF((SUMIFS(cb_curr!$E:$E,cb_curr!$A:$A,AI32,cb_curr!$B:$B,"Japanese_Yen"))=0,AJ31,(SUMIFS(cb_curr!$E:$E,cb_curr!$A:$A,AI32,cb_curr!$B:$B,"Japanese_Yen"))))))))</f>
        <v>-</v>
      </c>
      <c r="AK32" s="165">
        <f>SUMIFS(cb_curr!$E:$E,cb_curr!$A:$A,AI32,cb_curr!$B:$B,"Japanese_Yen")</f>
        <v>0</v>
      </c>
      <c r="AQ32" s="153" t="str">
        <f t="shared" si="0"/>
        <v>29.06.2023</v>
      </c>
      <c r="AR32" s="85"/>
      <c r="AT32" s="3" t="str">
        <f t="shared" si="1"/>
        <v>29.10.2023</v>
      </c>
      <c r="AU32" s="85"/>
      <c r="AW32" s="3" t="str">
        <f t="shared" si="2"/>
        <v>29.11.2023</v>
      </c>
      <c r="AX32" s="85"/>
      <c r="AZ32" s="3" t="str">
        <f t="shared" si="3"/>
        <v>29.12.2023</v>
      </c>
      <c r="BA32" s="85"/>
    </row>
    <row r="33" spans="1:53" x14ac:dyDescent="0.25">
      <c r="B33" s="3" t="str">
        <f>CONCATENATE(Техничка!B34,Техничка!C34,Техничка!D34)</f>
        <v>30.01.2023</v>
      </c>
      <c r="C33" s="82" t="str">
        <f>IF(AND((IF(SUMIFS(cb_curr!$E:$E,cb_curr!$A:$A,B33,cb_curr!$B:$B,"Japanese_Yen")&lt;&gt;0,1,0)=0),(OR(WEEKDAY(B33,2)=7,WEEKDAY(B33,2)=1))),C32,((IF(AND(D33=0,D34=0,D35=0,D36=0,D37=0,D38=0,D39=0,D40=0,D41=0,D42=0),"-",(IF((SUMIFS(cb_curr!$E:$E,cb_curr!$A:$A,B33,cb_curr!$B:$B,"Japanese_Yen"))=0,C32,(SUMIFS(cb_curr!$E:$E,cb_curr!$A:$A,B33,cb_curr!$B:$B,"Japanese_Yen"))))))))</f>
        <v>-</v>
      </c>
      <c r="D33" s="165">
        <f>SUMIFS(cb_curr!$E:$E,cb_curr!$A:$A,B33,cb_curr!$B:$B,"Japanese_Yen")</f>
        <v>0</v>
      </c>
      <c r="E33" s="4" t="str">
        <f>CONCATENATE(Техничка!O34,Техничка!P34,Техничка!Q34)</f>
        <v>30.02.2023</v>
      </c>
      <c r="F33" s="6"/>
      <c r="G33" s="178">
        <f t="shared" ref="G33:G38" si="4">J4</f>
        <v>0</v>
      </c>
      <c r="H33" s="3" t="str">
        <f>CONCATENATE(Техничка!S34,Техничка!T34,Техничка!U34)</f>
        <v>30.03.2023</v>
      </c>
      <c r="I33" s="82" t="str">
        <f>IF(AND((IF(SUMIFS(cb_curr!$E:$E,cb_curr!$A:$A,H33,cb_curr!$B:$B,"Japanese_Yen")&lt;&gt;0,1,0)=0),(OR(WEEKDAY(H33,2)=7,WEEKDAY(H33,2)=1))),I32,((IF(AND(J33=0,J34=0,J35=0,J36=0,J37=0,J38=0,J39=0,J40=0,J41=0,J42=0),"-",(IF((SUMIFS(cb_curr!$E:$E,cb_curr!$A:$A,H33,cb_curr!$B:$B,"Japanese_Yen"))=0,I32,(SUMIFS(cb_curr!$E:$E,cb_curr!$A:$A,H33,cb_curr!$B:$B,"Japanese_Yen"))))))))</f>
        <v>-</v>
      </c>
      <c r="J33" s="165">
        <f>SUMIFS(cb_curr!$E:$E,cb_curr!$A:$A,H33,cb_curr!$B:$B,"Japanese_Yen")</f>
        <v>0</v>
      </c>
      <c r="K33" s="3" t="str">
        <f>CONCATENATE(Техничка!W34,Техничка!X34,Техничка!Y34)</f>
        <v>30.04.2023</v>
      </c>
      <c r="L33" s="82" t="str">
        <f>IF(AND((IF(SUMIFS(cb_curr!$E:$E,cb_curr!$A:$A,K33,cb_curr!$B:$B,"Japanese_Yen")&lt;&gt;0,1,0)=0),(OR(WEEKDAY(K33,2)=7,WEEKDAY(K33,2)=1))),L32,((IF(AND(M33=0,M34=0,M35=0,M36=0,M37=0,M38=0,M39=0,M40=0,M41=0,M42=0),"-",(IF((SUMIFS(cb_curr!$E:$E,cb_curr!$A:$A,K33,cb_curr!$B:$B,"Japanese_Yen"))=0,L32,(SUMIFS(cb_curr!$E:$E,cb_curr!$A:$A,K33,cb_curr!$B:$B,"Japanese_Yen"))))))))</f>
        <v>-</v>
      </c>
      <c r="M33" s="165">
        <f>SUMIFS(cb_curr!$E:$E,cb_curr!$A:$A,K33,cb_curr!$B:$B,"Japanese_Yen")</f>
        <v>0</v>
      </c>
      <c r="N33" s="3" t="str">
        <f>CONCATENATE(Техничка!AA34,Техничка!AB34,Техничка!AC34)</f>
        <v>30.05.2023</v>
      </c>
      <c r="O33" s="82" t="str">
        <f>IF(AND((IF(SUMIFS(cb_curr!$E:$E,cb_curr!$A:$A,N33,cb_curr!$B:$B,"Japanese_Yen")&lt;&gt;0,1,0)=0),(OR(WEEKDAY(N33,2)=7,WEEKDAY(N33,2)=1))),O32,((IF(AND(P33=0,P34=0,P35=0,P36=0,P37=0,P38=0,P39=0,P40=0,P41=0,P42=0),"-",(IF((SUMIFS(cb_curr!$E:$E,cb_curr!$A:$A,N33,cb_curr!$B:$B,"Japanese_Yen"))=0,O32,(SUMIFS(cb_curr!$E:$E,cb_curr!$A:$A,N33,cb_curr!$B:$B,"Japanese_Yen"))))))))</f>
        <v>-</v>
      </c>
      <c r="P33" s="165">
        <f>SUMIFS(cb_curr!$E:$E,cb_curr!$A:$A,N33,cb_curr!$B:$B,"Japanese_Yen")</f>
        <v>0</v>
      </c>
      <c r="Q33" s="3" t="str">
        <f>CONCATENATE(Техничка!AE34,Техничка!AF34,Техничка!AG34)</f>
        <v>30.06.2023</v>
      </c>
      <c r="R33" s="82" t="str">
        <f>IF(AND((IF(SUMIFS(cb_curr!$E:$E,cb_curr!$A:$A,Q33,cb_curr!$B:$B,"Japanese_Yen")&lt;&gt;0,1,0)=0),(OR(WEEKDAY(Q33,2)=7,WEEKDAY(Q33,2)=1))),R32,((IF(AND(S33=0,S34=0,S35=0,S36=0,S37=0,S38=0,S39=0,S40=0,S41=0,S42=0),"-",(IF((SUMIFS(cb_curr!$E:$E,cb_curr!$A:$A,Q33,cb_curr!$B:$B,"Japanese_Yen"))=0,R32,(SUMIFS(cb_curr!$E:$E,cb_curr!$A:$A,Q33,cb_curr!$B:$B,"Japanese_Yen"))))))))</f>
        <v>-</v>
      </c>
      <c r="S33" s="165">
        <f>SUMIFS(cb_curr!$E:$E,cb_curr!$A:$A,Q33,cb_curr!$B:$B,"Japanese_Yen")</f>
        <v>0</v>
      </c>
      <c r="T33" s="3" t="str">
        <f>CONCATENATE(Техничка!AI34,Техничка!AJ34,Техничка!AK34)</f>
        <v>30.07.2023</v>
      </c>
      <c r="U33" s="82" t="str">
        <f>IF(AND((IF(SUMIFS(cb_curr!$E:$E,cb_curr!$A:$A,T33,cb_curr!$B:$B,"Japanese_Yen")&lt;&gt;0,1,0)=0),(OR(WEEKDAY(T33,2)=7,WEEKDAY(T33,2)=1))),U32,((IF(AND(V33=0,V34=0,V35=0,V36=0,V37=0,V38=0,V39=0,V40=0,V41=0,V42=0),"-",(IF((SUMIFS(cb_curr!$E:$E,cb_curr!$A:$A,T33,cb_curr!$B:$B,"Japanese_Yen"))=0,U32,(SUMIFS(cb_curr!$E:$E,cb_curr!$A:$A,T33,cb_curr!$B:$B,"Japanese_Yen"))))))))</f>
        <v>-</v>
      </c>
      <c r="V33" s="165">
        <f>SUMIFS(cb_curr!$E:$E,cb_curr!$A:$A,T33,cb_curr!$B:$B,"Japanese_Yen")</f>
        <v>0</v>
      </c>
      <c r="W33" s="3" t="str">
        <f>CONCATENATE(Техничка!AQ34,Техничка!AR34,Техничка!AS34)</f>
        <v>30.08.2023</v>
      </c>
      <c r="X33" s="82" t="str">
        <f>IF(AND((IF(SUMIFS(cb_curr!$E:$E,cb_curr!$A:$A,W33,cb_curr!$B:$B,"Japanese_Yen")&lt;&gt;0,1,0)=0),(OR(WEEKDAY(W33,2)=7,WEEKDAY(W33,2)=1))),X32,((IF(AND(Y33=0,Y34=0,Y35=0,Y36=0,Y37=0,Y38=0,Y39=0,Y40=0,Y41=0,Y42=0),"-",(IF((SUMIFS(cb_curr!$E:$E,cb_curr!$A:$A,W33,cb_curr!$B:$B,"Japanese_Yen"))=0,X32,(SUMIFS(cb_curr!$E:$E,cb_curr!$A:$A,W33,cb_curr!$B:$B,"Japanese_Yen"))))))))</f>
        <v>-</v>
      </c>
      <c r="Y33" s="165">
        <f>SUMIFS(cb_curr!$E:$E,cb_curr!$A:$A,W33,cb_curr!$B:$B,"Japanese_Yen")</f>
        <v>0</v>
      </c>
      <c r="Z33" s="3" t="str">
        <f>CONCATENATE(Техничка!AU34,Техничка!AV34,Техничка!AW34)</f>
        <v>30.09.2023</v>
      </c>
      <c r="AA33" s="82" t="str">
        <f>IF(AND((IF(SUMIFS(cb_curr!$E:$E,cb_curr!$A:$A,Z33,cb_curr!$B:$B,"Japanese_Yen")&lt;&gt;0,1,0)=0),(OR(WEEKDAY(Z33,2)=7,WEEKDAY(Z33,2)=1))),AA32,((IF(AND(AB33=0,AB34=0,AB35=0,AB36=0,AB37=0,AB38=0,AB39=0,AB40=0,AB41=0,AB42=0),"-",(IF((SUMIFS(cb_curr!$E:$E,cb_curr!$A:$A,Z33,cb_curr!$B:$B,"Japanese_Yen"))=0,AA32,(SUMIFS(cb_curr!$E:$E,cb_curr!$A:$A,Z33,cb_curr!$B:$B,"Japanese_Yen"))))))))</f>
        <v>-</v>
      </c>
      <c r="AB33" s="165">
        <f>SUMIFS(cb_curr!$E:$E,cb_curr!$A:$A,Z33,cb_curr!$B:$B,"Japanese_Yen")</f>
        <v>0</v>
      </c>
      <c r="AC33" s="3" t="str">
        <f>CONCATENATE(Техничка!AY34,Техничка!AZ34,Техничка!BA34)</f>
        <v>30.10.2023</v>
      </c>
      <c r="AD33" s="82" t="str">
        <f>IF(AND((IF(SUMIFS(cb_curr!$E:$E,cb_curr!$A:$A,AC33,cb_curr!$B:$B,"Japanese_Yen")&lt;&gt;0,1,0)=0),(OR(WEEKDAY(AC33,2)=7,WEEKDAY(AC33,2)=1))),AD32,((IF(AND(AE33=0,AE34=0,AE35=0,AE36=0,AE37=0,AE38=0,AE39=0,AE40=0,AE41=0,AE42=0),"-",(IF((SUMIFS(cb_curr!$E:$E,cb_curr!$A:$A,AC33,cb_curr!$B:$B,"Japanese_Yen"))=0,AD32,(SUMIFS(cb_curr!$E:$E,cb_curr!$A:$A,AC33,cb_curr!$B:$B,"Japanese_Yen"))))))))</f>
        <v>-</v>
      </c>
      <c r="AE33" s="165">
        <f>SUMIFS(cb_curr!$E:$E,cb_curr!$A:$A,AC33,cb_curr!$B:$B,"Japanese_Yen")</f>
        <v>0</v>
      </c>
      <c r="AF33" s="3" t="str">
        <f>CONCATENATE(Техничка!BC34,Техничка!BD34,Техничка!BE34)</f>
        <v>30.11.2023</v>
      </c>
      <c r="AG33" s="82" t="str">
        <f>IF(AND((IF(SUMIFS(cb_curr!$E:$E,cb_curr!$A:$A,AF33,cb_curr!$B:$B,"Japanese_Yen")&lt;&gt;0,1,0)=0),(OR(WEEKDAY(AF33,2)=7,WEEKDAY(AF33,2)=1))),AG32,((IF(AND(AH33=0,AH34=0,AH35=0,AH36=0,AH37=0,AH38=0,AH39=0,AH40=0,AH41=0,AH42=0),"-",(IF((SUMIFS(cb_curr!$E:$E,cb_curr!$A:$A,AF33,cb_curr!$B:$B,"Japanese_Yen"))=0,AG32,(SUMIFS(cb_curr!$E:$E,cb_curr!$A:$A,AF33,cb_curr!$B:$B,"Japanese_Yen"))))))))</f>
        <v>-</v>
      </c>
      <c r="AH33" s="165">
        <f>SUMIFS(cb_curr!$E:$E,cb_curr!$A:$A,AF33,cb_curr!$B:$B,"Japanese_Yen")</f>
        <v>0</v>
      </c>
      <c r="AI33" s="3" t="str">
        <f>CONCATENATE(Техничка!BG34,Техничка!BH34,Техничка!BI34)</f>
        <v>30.12.2023</v>
      </c>
      <c r="AJ33" s="82" t="str">
        <f>IF(AND((IF(SUMIFS(cb_curr!$E:$E,cb_curr!$A:$A,AI33,cb_curr!$B:$B,"Japanese_Yen")&lt;&gt;0,1,0)=0),(OR(WEEKDAY(AI33,2)=7,WEEKDAY(AI33,2)=1))),AJ32,((IF(AND(AK33=0,AK34=0,AK35=0,AK36=0,AK37=0,AK38=0,AK39=0,AK40=0,AK41=0,AK42=0),"-",(IF((SUMIFS(cb_curr!$E:$E,cb_curr!$A:$A,AI33,cb_curr!$B:$B,"Japanese_Yen"))=0,AJ32,(SUMIFS(cb_curr!$E:$E,cb_curr!$A:$A,AI33,cb_curr!$B:$B,"Japanese_Yen"))))))))</f>
        <v>-</v>
      </c>
      <c r="AK33" s="165">
        <f>SUMIFS(cb_curr!$E:$E,cb_curr!$A:$A,AI33,cb_curr!$B:$B,"Japanese_Yen")</f>
        <v>0</v>
      </c>
      <c r="AQ33" s="153" t="str">
        <f t="shared" si="0"/>
        <v>30.06.2023</v>
      </c>
      <c r="AR33" s="85"/>
      <c r="AT33" s="3" t="str">
        <f t="shared" si="1"/>
        <v>30.10.2023</v>
      </c>
      <c r="AU33" s="85"/>
      <c r="AW33" s="3" t="str">
        <f t="shared" si="2"/>
        <v>30.11.2023</v>
      </c>
      <c r="AX33" s="85"/>
      <c r="AZ33" s="3" t="str">
        <f t="shared" si="3"/>
        <v>30.12.2023</v>
      </c>
      <c r="BA33" s="85"/>
    </row>
    <row r="34" spans="1:53" x14ac:dyDescent="0.25">
      <c r="B34" s="3" t="str">
        <f>CONCATENATE(Техничка!B35,Техничка!C35,Техничка!D35)</f>
        <v>31.01.2023</v>
      </c>
      <c r="C34" s="82" t="str">
        <f>IF(AND((IF(SUMIFS(cb_curr!$E:$E,cb_curr!$A:$A,B34,cb_curr!$B:$B,"Japanese_Yen")&lt;&gt;0,1,0)=0),(OR(WEEKDAY(B34,2)=7,WEEKDAY(B34,2)=1))),C33,((IF(AND(D34=0,D35=0,D36=0,D37=0,D38=0,D39=0,D40=0,D41=0,D42=0,D43=0),"-",(IF((SUMIFS(cb_curr!$E:$E,cb_curr!$A:$A,B34,cb_curr!$B:$B,"Japanese_Yen"))=0,C33,(SUMIFS(cb_curr!$E:$E,cb_curr!$A:$A,B34,cb_curr!$B:$B,"Japanese_Yen"))))))))</f>
        <v>-</v>
      </c>
      <c r="D34" s="165">
        <f>SUMIFS(cb_curr!$E:$E,cb_curr!$A:$A,B34,cb_curr!$B:$B,"Japanese_Yen")</f>
        <v>0</v>
      </c>
      <c r="E34" s="4" t="str">
        <f>CONCATENATE(Техничка!O35,Техничка!P35,Техничка!Q35)</f>
        <v>31.02.2023</v>
      </c>
      <c r="F34" s="6"/>
      <c r="G34" s="178">
        <f t="shared" si="4"/>
        <v>0</v>
      </c>
      <c r="H34" s="3" t="str">
        <f>CONCATENATE(Техничка!S35,Техничка!T35,Техничка!U35)</f>
        <v>31.03.2023</v>
      </c>
      <c r="I34" s="82" t="str">
        <f>IF(AND((IF(SUMIFS(cb_curr!$E:$E,cb_curr!$A:$A,H34,cb_curr!$B:$B,"Japanese_Yen")&lt;&gt;0,1,0)=0),(OR(WEEKDAY(H34,2)=7,WEEKDAY(H34,2)=1))),I33,((IF(AND(J34=0,J35=0,J36=0,J37=0,J38=0,J39=0,J40=0,J41=0,J42=0,J43=0),"-",(IF((SUMIFS(cb_curr!$E:$E,cb_curr!$A:$A,H34,cb_curr!$B:$B,"Japanese_Yen"))=0,I33,(SUMIFS(cb_curr!$E:$E,cb_curr!$A:$A,H34,cb_curr!$B:$B,"Japanese_Yen"))))))))</f>
        <v>-</v>
      </c>
      <c r="J34" s="165">
        <f>SUMIFS(cb_curr!$E:$E,cb_curr!$A:$A,H34,cb_curr!$B:$B,"Japanese_Yen")</f>
        <v>0</v>
      </c>
      <c r="K34" s="4" t="str">
        <f>CONCATENATE(Техничка!W35,Техничка!X35,Техничка!Y35)</f>
        <v>31.04.2023</v>
      </c>
      <c r="L34" s="6"/>
      <c r="M34" s="178">
        <f t="shared" ref="M34:M38" si="5">P4</f>
        <v>0</v>
      </c>
      <c r="N34" s="3" t="str">
        <f>CONCATENATE(Техничка!AA35,Техничка!AB35,Техничка!AC35)</f>
        <v>31.05.2023</v>
      </c>
      <c r="O34" s="82" t="str">
        <f>IF(AND((IF(SUMIFS(cb_curr!$E:$E,cb_curr!$A:$A,N34,cb_curr!$B:$B,"Japanese_Yen")&lt;&gt;0,1,0)=0),(OR(WEEKDAY(N34,2)=7,WEEKDAY(N34,2)=1))),O33,((IF(AND(P34=0,P35=0,P36=0,P37=0,P38=0,P39=0,P40=0,P41=0,P42=0,P43=0),"-",(IF((SUMIFS(cb_curr!$E:$E,cb_curr!$A:$A,N34,cb_curr!$B:$B,"Japanese_Yen"))=0,O33,(SUMIFS(cb_curr!$E:$E,cb_curr!$A:$A,N34,cb_curr!$B:$B,"Japanese_Yen"))))))))</f>
        <v>-</v>
      </c>
      <c r="P34" s="165">
        <f>SUMIFS(cb_curr!$E:$E,cb_curr!$A:$A,N34,cb_curr!$B:$B,"Japanese_Yen")</f>
        <v>0</v>
      </c>
      <c r="Q34" s="4" t="str">
        <f>CONCATENATE(Техничка!AE35,Техничка!AF35,Техничка!AG35)</f>
        <v>31.06.2023</v>
      </c>
      <c r="R34" s="6"/>
      <c r="S34" s="178">
        <f t="shared" ref="S34:S38" si="6">V4</f>
        <v>0</v>
      </c>
      <c r="T34" s="3" t="str">
        <f>CONCATENATE(Техничка!AI35,Техничка!AJ35,Техничка!AK35)</f>
        <v>31.07.2023</v>
      </c>
      <c r="U34" s="82" t="str">
        <f>IF(AND((IF(SUMIFS(cb_curr!$E:$E,cb_curr!$A:$A,T34,cb_curr!$B:$B,"Japanese_Yen")&lt;&gt;0,1,0)=0),(OR(WEEKDAY(T34,2)=7,WEEKDAY(T34,2)=1))),U33,((IF(AND(V34=0,V35=0,V36=0,V37=0,V38=0,V39=0,V40=0,V41=0,V42=0,V43=0),"-",(IF((SUMIFS(cb_curr!$E:$E,cb_curr!$A:$A,T34,cb_curr!$B:$B,"Japanese_Yen"))=0,U33,(SUMIFS(cb_curr!$E:$E,cb_curr!$A:$A,T34,cb_curr!$B:$B,"Japanese_Yen"))))))))</f>
        <v>-</v>
      </c>
      <c r="V34" s="165">
        <f>SUMIFS(cb_curr!$E:$E,cb_curr!$A:$A,T34,cb_curr!$B:$B,"Japanese_Yen")</f>
        <v>0</v>
      </c>
      <c r="W34" s="3" t="str">
        <f>CONCATENATE(Техничка!AQ35,Техничка!AR35,Техничка!AS35)</f>
        <v>31.08.2023</v>
      </c>
      <c r="X34" s="82" t="str">
        <f>IF(AND((IF(SUMIFS(cb_curr!$E:$E,cb_curr!$A:$A,W34,cb_curr!$B:$B,"Japanese_Yen")&lt;&gt;0,1,0)=0),(OR(WEEKDAY(W34,2)=7,WEEKDAY(W34,2)=1))),X33,((IF(AND(Y34=0,Y35=0,Y36=0,Y37=0,Y38=0,Y39=0,Y40=0,Y41=0,Y42=0,Y43=0),"-",(IF((SUMIFS(cb_curr!$E:$E,cb_curr!$A:$A,W34,cb_curr!$B:$B,"Japanese_Yen"))=0,X33,(SUMIFS(cb_curr!$E:$E,cb_curr!$A:$A,W34,cb_curr!$B:$B,"Japanese_Yen"))))))))</f>
        <v>-</v>
      </c>
      <c r="Y34" s="165">
        <f>SUMIFS(cb_curr!$E:$E,cb_curr!$A:$A,W34,cb_curr!$B:$B,"Japanese_Yen")</f>
        <v>0</v>
      </c>
      <c r="Z34" s="4" t="str">
        <f>CONCATENATE(Техничка!AU35,Техничка!AV35,Техничка!AW35)</f>
        <v>31.09.2023</v>
      </c>
      <c r="AA34" s="4"/>
      <c r="AB34" s="178">
        <f>AE4</f>
        <v>0</v>
      </c>
      <c r="AC34" s="3" t="str">
        <f>CONCATENATE(Техничка!AY35,Техничка!AZ35,Техничка!BA35)</f>
        <v>31.10.2023</v>
      </c>
      <c r="AD34" s="82" t="str">
        <f>IF(AND((IF(SUMIFS(cb_curr!$E:$E,cb_curr!$A:$A,AC34,cb_curr!$B:$B,"Japanese_Yen")&lt;&gt;0,1,0)=0),(OR(WEEKDAY(AC34,2)=7,WEEKDAY(AC34,2)=1))),AD33,((IF(AND(AE34=0,AE35=0,AE36=0,AE37=0,AE38=0,AE39=0,AE40=0,AE41=0,AE42=0,AE43=0),"-",(IF((SUMIFS(cb_curr!$E:$E,cb_curr!$A:$A,AC34,cb_curr!$B:$B,"Japanese_Yen"))=0,AD33,(SUMIFS(cb_curr!$E:$E,cb_curr!$A:$A,AC34,cb_curr!$B:$B,"Japanese_Yen"))))))))</f>
        <v>-</v>
      </c>
      <c r="AE34" s="165">
        <f>SUMIFS(cb_curr!$E:$E,cb_curr!$A:$A,AC34,cb_curr!$B:$B,"Japanese_Yen")</f>
        <v>0</v>
      </c>
      <c r="AF34" s="4" t="str">
        <f>CONCATENATE(Техничка!BC35,Техничка!BD35,Техничка!BE35)</f>
        <v>31.11.2023</v>
      </c>
      <c r="AG34" s="6"/>
      <c r="AH34" s="178">
        <f>AK4</f>
        <v>0</v>
      </c>
      <c r="AI34" s="3" t="str">
        <f>CONCATENATE(Техничка!BG35,Техничка!BH35,Техничка!BI35)</f>
        <v>31.12.2023</v>
      </c>
      <c r="AJ34" s="82" t="str">
        <f>IF(AND((IF(SUMIFS(cb_curr!$E:$E,cb_curr!$A:$A,AI34,cb_curr!$B:$B,"Japanese_Yen")&lt;&gt;0,1,0)=0),(OR(WEEKDAY(AI34,2)=7,WEEKDAY(AI34,2)=1))),AJ33,((IF(AND(AK34=0,AK35=0,AK36=0,AK37=0,AK38=0,AK39=0,AK40=0,AK41=0,AK42=0,AK43=0),"-",(IF((SUMIFS(cb_curr!$E:$E,cb_curr!$A:$A,AI34,cb_curr!$B:$B,"Japanese_Yen"))=0,AJ33,(SUMIFS(cb_curr!$E:$E,cb_curr!$A:$A,AI34,cb_curr!$B:$B,"Japanese_Yen"))))))))</f>
        <v>-</v>
      </c>
      <c r="AK34" s="165">
        <f>SUMIFS(cb_curr!$E:$E,cb_curr!$A:$A,AI34,cb_curr!$B:$B,"Japanese_Yen")</f>
        <v>0</v>
      </c>
      <c r="AQ34" s="153" t="str">
        <f t="shared" si="0"/>
        <v>31.06.2023</v>
      </c>
      <c r="AR34" s="85"/>
      <c r="AT34" s="3" t="str">
        <f t="shared" si="1"/>
        <v>31.10.2023</v>
      </c>
      <c r="AU34" s="85"/>
      <c r="AW34" s="3" t="str">
        <f t="shared" si="2"/>
        <v>31.11.2023</v>
      </c>
      <c r="AX34" s="82"/>
      <c r="AY34" t="s">
        <v>163</v>
      </c>
      <c r="AZ34" s="3" t="str">
        <f t="shared" si="3"/>
        <v>31.12.2023</v>
      </c>
      <c r="BA34" s="85"/>
    </row>
    <row r="35" spans="1:53" x14ac:dyDescent="0.25">
      <c r="B35" s="9" t="s">
        <v>2</v>
      </c>
      <c r="C35" s="10">
        <f>AVERAGE(C4:C34)</f>
        <v>0.530609</v>
      </c>
      <c r="D35" s="178">
        <f t="shared" ref="D35:D38" si="7">G4</f>
        <v>0</v>
      </c>
      <c r="E35" s="9" t="s">
        <v>2</v>
      </c>
      <c r="F35" s="10" t="e">
        <f>AVERAGE(F4:F34)</f>
        <v>#DIV/0!</v>
      </c>
      <c r="G35" s="178">
        <f t="shared" si="4"/>
        <v>0</v>
      </c>
      <c r="H35" s="9" t="s">
        <v>2</v>
      </c>
      <c r="I35" s="10" t="e">
        <f>AVERAGE(I4:I34)</f>
        <v>#DIV/0!</v>
      </c>
      <c r="J35" s="178">
        <f t="shared" ref="J35:J38" si="8">M4</f>
        <v>0</v>
      </c>
      <c r="K35" s="9" t="s">
        <v>2</v>
      </c>
      <c r="L35" s="10" t="e">
        <f>AVERAGE(L4:L34)</f>
        <v>#DIV/0!</v>
      </c>
      <c r="M35" s="178">
        <f t="shared" si="5"/>
        <v>0</v>
      </c>
      <c r="N35" s="9" t="s">
        <v>2</v>
      </c>
      <c r="O35" s="10" t="e">
        <f>AVERAGE(O4:O34)</f>
        <v>#DIV/0!</v>
      </c>
      <c r="P35" s="178">
        <f t="shared" ref="P35:P38" si="9">S4</f>
        <v>0</v>
      </c>
      <c r="Q35" s="9" t="s">
        <v>2</v>
      </c>
      <c r="R35" s="10" t="e">
        <f>AVERAGE(R4:R34)</f>
        <v>#DIV/0!</v>
      </c>
      <c r="S35" s="178">
        <f t="shared" si="6"/>
        <v>0</v>
      </c>
      <c r="T35" s="9" t="s">
        <v>2</v>
      </c>
      <c r="U35" s="10" t="e">
        <f>AVERAGE(U4:U34)</f>
        <v>#DIV/0!</v>
      </c>
      <c r="V35" s="165">
        <f t="shared" ref="V35:V38" si="10">Y4</f>
        <v>0</v>
      </c>
      <c r="W35" s="9" t="s">
        <v>2</v>
      </c>
      <c r="X35" s="10" t="e">
        <f>AVERAGE(X4:X34)</f>
        <v>#DIV/0!</v>
      </c>
      <c r="Y35" s="178">
        <f>AB4</f>
        <v>0</v>
      </c>
      <c r="Z35" s="9" t="s">
        <v>2</v>
      </c>
      <c r="AA35" s="10" t="e">
        <f>AVERAGE(AA4:AA34)</f>
        <v>#DIV/0!</v>
      </c>
      <c r="AB35" s="178">
        <f t="shared" ref="AB35:AB38" si="11">AE5</f>
        <v>0</v>
      </c>
      <c r="AC35" s="9" t="s">
        <v>2</v>
      </c>
      <c r="AD35" s="10" t="e">
        <f>AVERAGE(AD4:AD34)</f>
        <v>#DIV/0!</v>
      </c>
      <c r="AE35" s="178">
        <f>AH4</f>
        <v>0</v>
      </c>
      <c r="AF35" s="9" t="s">
        <v>2</v>
      </c>
      <c r="AG35" s="10" t="e">
        <f>AVERAGE(AG4:AG34)</f>
        <v>#DIV/0!</v>
      </c>
      <c r="AH35" s="178">
        <f t="shared" ref="AH35:AH38" si="12">AK5</f>
        <v>0</v>
      </c>
      <c r="AI35" s="9" t="s">
        <v>2</v>
      </c>
      <c r="AJ35" s="10" t="e">
        <f>AVERAGE(AJ4:AJ34)</f>
        <v>#DIV/0!</v>
      </c>
      <c r="AK35" s="178"/>
      <c r="AL35" s="178"/>
      <c r="AM35" s="178"/>
      <c r="AN35" s="178"/>
      <c r="AO35" s="178"/>
      <c r="AQ35" s="9" t="s">
        <v>2</v>
      </c>
      <c r="AR35" s="10"/>
      <c r="AT35" s="9" t="s">
        <v>2</v>
      </c>
      <c r="AU35" s="10" t="e">
        <f>AVERAGE(AU4:AU34)</f>
        <v>#DIV/0!</v>
      </c>
      <c r="AW35" s="9" t="s">
        <v>2</v>
      </c>
      <c r="AX35" s="10" t="e">
        <f>AVERAGE(AX4:AX34)</f>
        <v>#DIV/0!</v>
      </c>
      <c r="AZ35" s="9" t="s">
        <v>2</v>
      </c>
      <c r="BA35" s="10" t="e">
        <f>AVERAGE(BA4:BA34)</f>
        <v>#DIV/0!</v>
      </c>
    </row>
    <row r="36" spans="1:53" ht="15" hidden="1" customHeight="1" outlineLevel="1" x14ac:dyDescent="0.25">
      <c r="B36" s="9" t="s">
        <v>188</v>
      </c>
      <c r="C36" s="10">
        <f>IFERROR((MEDIAN(C4:C34)),0)</f>
        <v>0.530609</v>
      </c>
      <c r="D36" s="178">
        <f t="shared" si="7"/>
        <v>0</v>
      </c>
      <c r="E36" s="9" t="s">
        <v>188</v>
      </c>
      <c r="F36" s="10">
        <f>IFERROR((MEDIAN(F4:F34)),0)</f>
        <v>0</v>
      </c>
      <c r="G36" s="178">
        <f t="shared" si="4"/>
        <v>0</v>
      </c>
      <c r="H36" s="9" t="s">
        <v>188</v>
      </c>
      <c r="I36" s="10">
        <f>IFERROR((MEDIAN(I4:I34)),0)</f>
        <v>0</v>
      </c>
      <c r="J36" s="178">
        <f t="shared" si="8"/>
        <v>0</v>
      </c>
      <c r="K36" s="9" t="s">
        <v>188</v>
      </c>
      <c r="L36" s="10">
        <f>IFERROR((MEDIAN(L4:L34)),0)</f>
        <v>0</v>
      </c>
      <c r="M36" s="178">
        <f t="shared" si="5"/>
        <v>0</v>
      </c>
      <c r="N36" s="9" t="s">
        <v>188</v>
      </c>
      <c r="O36" s="10">
        <f>IFERROR((MEDIAN(O4:O34)),0)</f>
        <v>0</v>
      </c>
      <c r="P36" s="178">
        <f t="shared" si="9"/>
        <v>0</v>
      </c>
      <c r="Q36" s="9" t="s">
        <v>188</v>
      </c>
      <c r="R36" s="10">
        <f>IFERROR((MEDIAN(R4:R34)),0)</f>
        <v>0</v>
      </c>
      <c r="S36" s="178">
        <f t="shared" si="6"/>
        <v>0</v>
      </c>
      <c r="T36" s="9" t="s">
        <v>188</v>
      </c>
      <c r="U36" s="10">
        <f>IFERROR((MEDIAN(U4:U34)),0)</f>
        <v>0</v>
      </c>
      <c r="V36" s="165">
        <f t="shared" si="10"/>
        <v>0</v>
      </c>
      <c r="W36" s="9" t="s">
        <v>188</v>
      </c>
      <c r="X36" s="10">
        <f>IFERROR((MEDIAN(X4:X34)),0)</f>
        <v>0</v>
      </c>
      <c r="Y36" s="178">
        <f t="shared" ref="Y36:Y38" si="13">AB5</f>
        <v>0</v>
      </c>
      <c r="Z36" s="9" t="s">
        <v>188</v>
      </c>
      <c r="AA36" s="10">
        <f>IFERROR((MEDIAN(AA4:AA34)),0)</f>
        <v>0</v>
      </c>
      <c r="AB36" s="178">
        <f t="shared" si="11"/>
        <v>0</v>
      </c>
      <c r="AC36" s="9" t="s">
        <v>188</v>
      </c>
      <c r="AD36" s="10">
        <f>IFERROR((MEDIAN(AD4:AD34)),0)</f>
        <v>0</v>
      </c>
      <c r="AE36" s="178">
        <f t="shared" ref="AE36:AE38" si="14">AH5</f>
        <v>0</v>
      </c>
      <c r="AF36" s="9" t="s">
        <v>188</v>
      </c>
      <c r="AG36" s="10">
        <f>IFERROR((MEDIAN(AG4:AG34)),0)</f>
        <v>0</v>
      </c>
      <c r="AH36" s="178">
        <f t="shared" si="12"/>
        <v>0</v>
      </c>
      <c r="AI36" s="9" t="s">
        <v>188</v>
      </c>
      <c r="AJ36" s="10">
        <f>IFERROR((MEDIAN(AJ4:AJ34)),0)</f>
        <v>0</v>
      </c>
      <c r="AK36" s="178"/>
      <c r="AL36" s="178"/>
      <c r="AM36" s="178"/>
      <c r="AN36" s="178"/>
      <c r="AO36" s="178"/>
      <c r="AQ36" s="9" t="s">
        <v>188</v>
      </c>
      <c r="AR36" s="10"/>
      <c r="AT36" s="9" t="s">
        <v>188</v>
      </c>
      <c r="AU36" s="10"/>
      <c r="AV36" t="s">
        <v>163</v>
      </c>
      <c r="AW36" s="9" t="s">
        <v>188</v>
      </c>
      <c r="AX36" s="10"/>
      <c r="AY36" t="s">
        <v>163</v>
      </c>
      <c r="AZ36" s="9" t="s">
        <v>188</v>
      </c>
      <c r="BA36" s="10"/>
    </row>
    <row r="37" spans="1:53" ht="15" hidden="1" customHeight="1" outlineLevel="1" x14ac:dyDescent="0.25">
      <c r="B37" s="9" t="s">
        <v>189</v>
      </c>
      <c r="C37" s="10">
        <f>IFERROR(MEDIAN(C4:C34),0)</f>
        <v>0.530609</v>
      </c>
      <c r="D37" s="178">
        <f t="shared" si="7"/>
        <v>0</v>
      </c>
      <c r="E37" s="9" t="s">
        <v>189</v>
      </c>
      <c r="F37" s="10">
        <f>IFERROR(MEDIAN(C4:C34,F4:F34),0)</f>
        <v>0.530609</v>
      </c>
      <c r="G37" s="178">
        <f t="shared" si="4"/>
        <v>0</v>
      </c>
      <c r="H37" s="9" t="s">
        <v>189</v>
      </c>
      <c r="I37" s="10">
        <f>IFERROR(MEDIAN(F4:F34,I4:I34,C4:C34),0)</f>
        <v>0.530609</v>
      </c>
      <c r="J37" s="178">
        <f t="shared" si="8"/>
        <v>0</v>
      </c>
      <c r="K37" s="9" t="s">
        <v>189</v>
      </c>
      <c r="L37" s="10">
        <f>IFERROR(MEDIAN(I4:I34,L4:L34,F4:F34,C4:C34),0)</f>
        <v>0.530609</v>
      </c>
      <c r="M37" s="178">
        <f t="shared" si="5"/>
        <v>0</v>
      </c>
      <c r="N37" s="9" t="s">
        <v>189</v>
      </c>
      <c r="O37" s="10">
        <f>IFERROR(MEDIAN(L4:L34,O4:O34,I4:I34,F4:F34,C4:C34),0)</f>
        <v>0.530609</v>
      </c>
      <c r="P37" s="178">
        <f t="shared" si="9"/>
        <v>0</v>
      </c>
      <c r="Q37" s="9" t="s">
        <v>189</v>
      </c>
      <c r="R37" s="10">
        <f>IFERROR(MEDIAN(O4:O34,R4:R34,L4:L34,I4:I34,F4:F34,C4:C34),0)</f>
        <v>0.530609</v>
      </c>
      <c r="S37" s="178">
        <f t="shared" si="6"/>
        <v>0</v>
      </c>
      <c r="T37" s="9" t="s">
        <v>189</v>
      </c>
      <c r="U37" s="10">
        <f>IFERROR(MEDIAN(R4:R34,U4:U34,O4:O34,L4:L34,I4:I34,F4:F34,C4:C34),0)</f>
        <v>0.530609</v>
      </c>
      <c r="V37" s="165">
        <f t="shared" si="10"/>
        <v>0</v>
      </c>
      <c r="W37" s="9" t="s">
        <v>189</v>
      </c>
      <c r="X37" s="10">
        <f>IFERROR(MEDIAN(U4:U34,X4:X34,R4:R34,O4:O34,L4:L34,I4:I34,F4:F34,C4:C34),0)</f>
        <v>0.530609</v>
      </c>
      <c r="Y37" s="178">
        <f t="shared" si="13"/>
        <v>0</v>
      </c>
      <c r="Z37" s="9" t="s">
        <v>189</v>
      </c>
      <c r="AA37" s="10">
        <f>IFERROR(MEDIAN(X4:X34,AA4:AA34,U4:U34,R4:R34,O4:O34,L4:L34,I4:I34,F4:F34,C4:C34),0)</f>
        <v>0.530609</v>
      </c>
      <c r="AB37" s="178">
        <f t="shared" si="11"/>
        <v>0</v>
      </c>
      <c r="AC37" s="9" t="s">
        <v>189</v>
      </c>
      <c r="AD37" s="10">
        <f>IFERROR(MEDIAN(AA4:AA34,AD4:AD34,X4:X34,U4:U34,R4:R34,O4:O34,L4:L34,I4:I34,F4:F34,C4:C34),0)</f>
        <v>0.530609</v>
      </c>
      <c r="AE37" s="178">
        <f t="shared" si="14"/>
        <v>0</v>
      </c>
      <c r="AF37" s="9" t="s">
        <v>189</v>
      </c>
      <c r="AG37" s="10">
        <f>IFERROR(MEDIAN(AD4:AD34,AG4:AG34,AA4:AA34,X4:X34,U4:U34,R4:R34,O4:O34,L4:L34,I4:I34,F4:F34,C4:C34),0)</f>
        <v>0.530609</v>
      </c>
      <c r="AH37" s="178">
        <f t="shared" si="12"/>
        <v>0</v>
      </c>
      <c r="AI37" s="9" t="s">
        <v>189</v>
      </c>
      <c r="AJ37" s="10">
        <f>IFERROR(MEDIAN(AG4:AG34,AJ4:AJ34,AD4:AD34,AA4:AA34,X4:X34,U4:U34,R4:R34,O4:O34,L4:L34,I4:I34,F4:F34,C4:C34),0)</f>
        <v>0.530609</v>
      </c>
      <c r="AK37" s="178"/>
      <c r="AL37" s="178"/>
      <c r="AM37" s="178"/>
      <c r="AN37" s="178"/>
      <c r="AO37" s="178"/>
      <c r="AQ37" s="9" t="s">
        <v>189</v>
      </c>
      <c r="AR37" s="10"/>
      <c r="AT37" s="9" t="s">
        <v>189</v>
      </c>
      <c r="AU37" s="10"/>
      <c r="AV37" t="s">
        <v>163</v>
      </c>
      <c r="AW37" s="9" t="s">
        <v>189</v>
      </c>
      <c r="AX37" s="10"/>
      <c r="AY37" t="s">
        <v>163</v>
      </c>
      <c r="AZ37" s="9" t="s">
        <v>189</v>
      </c>
      <c r="BA37" s="10"/>
    </row>
    <row r="38" spans="1:53" collapsed="1" x14ac:dyDescent="0.25">
      <c r="B38" s="13" t="s">
        <v>3</v>
      </c>
      <c r="C38" s="12">
        <f>C35</f>
        <v>0.530609</v>
      </c>
      <c r="D38" s="178">
        <f t="shared" si="7"/>
        <v>0</v>
      </c>
      <c r="E38" s="11" t="s">
        <v>3</v>
      </c>
      <c r="F38" s="12">
        <f>AVERAGE(C4:C34,F4:F34)</f>
        <v>0.530609</v>
      </c>
      <c r="G38" s="178">
        <f t="shared" si="4"/>
        <v>0</v>
      </c>
      <c r="H38" s="11" t="s">
        <v>3</v>
      </c>
      <c r="I38" s="12">
        <f>AVERAGE((C4:C34,F4:F34,I4:I34))</f>
        <v>0.530609</v>
      </c>
      <c r="J38" s="178">
        <f t="shared" si="8"/>
        <v>0</v>
      </c>
      <c r="K38" s="11" t="s">
        <v>3</v>
      </c>
      <c r="L38" s="12">
        <f>AVERAGE(C4:C34,F4:F34,I4:I34,L4:L34)</f>
        <v>0.530609</v>
      </c>
      <c r="M38" s="178">
        <f t="shared" si="5"/>
        <v>0</v>
      </c>
      <c r="N38" s="11" t="s">
        <v>3</v>
      </c>
      <c r="O38" s="12">
        <f>AVERAGE($C$4:$C$34,$F$4:$F$34,$I$4:$I$34,$L$4:$L$34,$O$4:$O$34)</f>
        <v>0.530609</v>
      </c>
      <c r="P38" s="178">
        <f t="shared" si="9"/>
        <v>0</v>
      </c>
      <c r="Q38" s="11" t="s">
        <v>3</v>
      </c>
      <c r="R38" s="12">
        <f>AVERAGE($C$4:$C$34,$F$4:$F$34,$I$4:$I$34,$L$4:$L$34,$O$4:$O$34,$R$4:$R$34)</f>
        <v>0.530609</v>
      </c>
      <c r="S38" s="178">
        <f t="shared" si="6"/>
        <v>0</v>
      </c>
      <c r="T38" s="11" t="s">
        <v>3</v>
      </c>
      <c r="U38" s="12">
        <f>AVERAGE($C$4:$C$34,$F$4:$F$34,$I$4:$I$34,$L$4:$L$34,$O$4:$O$34,$R$4:$R$34,$U$4:$U$34)</f>
        <v>0.530609</v>
      </c>
      <c r="V38" s="165">
        <f t="shared" si="10"/>
        <v>0</v>
      </c>
      <c r="W38" s="11" t="s">
        <v>3</v>
      </c>
      <c r="X38" s="12">
        <f>AVERAGE($C$4:$C$34,$F$4:$F$34,$I$4:$I$34,$L$4:$L$34,$O$4:$O$34,$R$4:$R$34,$U$4:$U$34,$X$4:$X$34)</f>
        <v>0.530609</v>
      </c>
      <c r="Y38" s="178">
        <f t="shared" si="13"/>
        <v>0</v>
      </c>
      <c r="Z38" s="11" t="s">
        <v>3</v>
      </c>
      <c r="AA38" s="12">
        <f>AVERAGE($C$4:$C$34,$F$4:$F$34,$I$4:$I$34,$L$4:$L$34,$O$4:$O$34,$R$4:$R$34,$U$4:$U$34,$X$4:$X$34,$AA$4:$AA$34)</f>
        <v>0.530609</v>
      </c>
      <c r="AB38" s="178">
        <f t="shared" si="11"/>
        <v>0</v>
      </c>
      <c r="AC38" s="11" t="s">
        <v>3</v>
      </c>
      <c r="AD38" s="12">
        <f>AVERAGE($C$4:$C$34,$F$4:$F$34,$I$4:$I$34,$L$4:$L$34,$O$4:$O$34,$R$4:$R$34,$U$4:$U$34,$X$4:$X$34,$AA$4:$AA$34,$AD$4:$AD$34)</f>
        <v>0.530609</v>
      </c>
      <c r="AE38" s="178">
        <f t="shared" si="14"/>
        <v>0</v>
      </c>
      <c r="AF38" s="11" t="s">
        <v>3</v>
      </c>
      <c r="AG38" s="12">
        <f>AVERAGE($C$4:$C$34,$F$4:$F$34,$I$4:$I$34,$L$4:$L$34,$O$4:$O$34,$R$4:$R$34,$U$4:$U$34,$X$4:$X$34,$AA$4:$AA$34,$AD$4:$AD$34,$AG$4:$AG$34)</f>
        <v>0.530609</v>
      </c>
      <c r="AH38" s="178">
        <f t="shared" si="12"/>
        <v>0</v>
      </c>
      <c r="AI38" s="11" t="s">
        <v>3</v>
      </c>
      <c r="AJ38" s="12">
        <f>AVERAGE($C$4:$C$34,$F$4:$F$34,$I$4:$I$34,$L$4:$L$34,$O$4:$O$34,$R$4:$R$34,$U$4:$U$34,$X$4:$X$34,$AA$4:$AA$34,$AD$4:$AD$34,$AG$4:$AG$34,$AJ$4:$AJ$34)</f>
        <v>0.530609</v>
      </c>
      <c r="AK38" s="178"/>
      <c r="AL38" s="178"/>
      <c r="AM38" s="178"/>
      <c r="AN38" s="178"/>
      <c r="AO38" s="178"/>
      <c r="AQ38" s="11" t="s">
        <v>3</v>
      </c>
      <c r="AR38" s="12"/>
      <c r="AT38" s="11" t="s">
        <v>3</v>
      </c>
      <c r="AU38" s="12">
        <f>AVERAGE($C$4:$C$34,$F$4:$F$34,$I$4:$I$34,$L$4:$L$34,$O$4:$O$34,$R$4:$R$34,$U$4:$U$34,$X$4:$X$34,$AA$4:$AA$34,$AU$4:$AU$34)</f>
        <v>0.530609</v>
      </c>
      <c r="AW38" s="11" t="s">
        <v>3</v>
      </c>
      <c r="AX38" s="12">
        <f>AVERAGE($C$4:$C$34,$F$4:$F$34,$I$4:$I$34,$L$4:$L$34,$O$4:$O$34,$R$4:$R$34,$U$4:$U$34,$X$4:$X$34,$AA$4:$AA$34,$AX$4:$AX$34,$AU$4:$AU$34)</f>
        <v>0.530609</v>
      </c>
      <c r="AZ38" s="11" t="s">
        <v>3</v>
      </c>
      <c r="BA38" s="12">
        <f>AVERAGE($C$4:$C$34,$F$4:$F$34,$I$4:$I$34,$L$4:$L$34,$O$4:$O$34,$R$4:$R$34,$U$4:$U$34,$X$4:$X$34,$AA$4:$AA$34,$AU$4:$AU$34,$AX$4:$AX$34,$BA$4:$BA$34)</f>
        <v>0.530609</v>
      </c>
    </row>
    <row r="39" spans="1:53" x14ac:dyDescent="0.25">
      <c r="D39" s="178">
        <f t="shared" ref="D35:D43" si="15">G8</f>
        <v>0</v>
      </c>
      <c r="G39" s="178">
        <f t="shared" ref="G35:G40" si="16">J10</f>
        <v>0</v>
      </c>
      <c r="J39" s="178">
        <f t="shared" ref="J35:J43" si="17">M8</f>
        <v>0</v>
      </c>
      <c r="M39" s="178">
        <f t="shared" ref="M35:M42" si="18">P9</f>
        <v>0</v>
      </c>
      <c r="P39" s="178">
        <f t="shared" ref="P35:P43" si="19">S8</f>
        <v>0</v>
      </c>
      <c r="S39" s="178">
        <f t="shared" ref="S35:S42" si="20">V9</f>
        <v>0</v>
      </c>
      <c r="V39" s="165">
        <f t="shared" ref="V35:V43" si="21">Y8</f>
        <v>0</v>
      </c>
      <c r="Y39" s="178">
        <f t="shared" ref="Y36:Y42" si="22">AB8</f>
        <v>0</v>
      </c>
      <c r="AB39" s="178">
        <f t="shared" ref="AB35:AB42" si="23">AE9</f>
        <v>0</v>
      </c>
      <c r="AE39" s="178">
        <f t="shared" ref="AE36:AE43" si="24">AH8</f>
        <v>0</v>
      </c>
      <c r="AH39" s="178">
        <f t="shared" ref="AH35:AH42" si="25">AK9</f>
        <v>0</v>
      </c>
      <c r="AK39" s="178"/>
      <c r="AL39" s="178"/>
      <c r="AM39" s="178"/>
      <c r="AN39" s="178"/>
      <c r="AO39" s="178"/>
    </row>
    <row r="40" spans="1:53" x14ac:dyDescent="0.25">
      <c r="D40" s="178">
        <f t="shared" si="15"/>
        <v>0</v>
      </c>
      <c r="G40" s="178">
        <f t="shared" si="16"/>
        <v>0</v>
      </c>
      <c r="J40" s="178">
        <f t="shared" si="17"/>
        <v>0</v>
      </c>
      <c r="M40" s="178">
        <f t="shared" si="18"/>
        <v>0</v>
      </c>
      <c r="P40" s="178">
        <f t="shared" si="19"/>
        <v>0</v>
      </c>
      <c r="Q40" s="11" t="s">
        <v>225</v>
      </c>
      <c r="R40" s="12"/>
      <c r="S40" s="178">
        <f t="shared" si="20"/>
        <v>0</v>
      </c>
      <c r="V40" s="165">
        <f t="shared" si="21"/>
        <v>0</v>
      </c>
      <c r="Y40" s="178">
        <f t="shared" si="22"/>
        <v>0</v>
      </c>
      <c r="AB40" s="178">
        <f t="shared" si="23"/>
        <v>0</v>
      </c>
      <c r="AE40" s="178">
        <f t="shared" si="24"/>
        <v>0</v>
      </c>
      <c r="AH40" s="178">
        <f t="shared" si="25"/>
        <v>0</v>
      </c>
      <c r="AI40" s="11" t="s">
        <v>229</v>
      </c>
      <c r="AJ40" s="12"/>
      <c r="AK40" s="178"/>
      <c r="AL40" s="178"/>
      <c r="AM40" s="178"/>
      <c r="AN40" s="178"/>
      <c r="AO40" s="178"/>
    </row>
    <row r="41" spans="1:53" x14ac:dyDescent="0.25">
      <c r="D41" s="178">
        <f t="shared" si="15"/>
        <v>0</v>
      </c>
      <c r="J41" s="178">
        <f t="shared" si="17"/>
        <v>0</v>
      </c>
      <c r="M41" s="178">
        <f t="shared" si="18"/>
        <v>0</v>
      </c>
      <c r="P41" s="178">
        <f t="shared" si="19"/>
        <v>0</v>
      </c>
      <c r="S41" s="178">
        <f t="shared" si="20"/>
        <v>0</v>
      </c>
      <c r="V41" s="165">
        <f t="shared" si="21"/>
        <v>0</v>
      </c>
      <c r="Y41" s="178">
        <f t="shared" si="22"/>
        <v>0</v>
      </c>
      <c r="AB41" s="178">
        <f t="shared" si="23"/>
        <v>0</v>
      </c>
      <c r="AE41" s="178">
        <f t="shared" si="24"/>
        <v>0</v>
      </c>
      <c r="AH41" s="178">
        <f t="shared" si="25"/>
        <v>0</v>
      </c>
      <c r="AI41" s="11" t="s">
        <v>232</v>
      </c>
      <c r="AJ41" s="12">
        <f>IF(AJ40&gt;0,(AVERAGE(C4:C34,F4:F34,I4:I34,L4:L34,O4:O34,R4:R34,U4:U34,X4:X34,AA4:AA34,AU4:AU34,AX4:AX34,BA4:BA34)),(AVERAGE(C4:C34,F4:F34,I4:I34,L4:L34,O4:O34,R4:R34,U4:U34,X4:X34,AA4:AA34,AD4:AD34,AG4:AG34,AJ4:AJ34)))</f>
        <v>0.530609</v>
      </c>
      <c r="AK41" s="178"/>
      <c r="AL41" s="178"/>
      <c r="AM41" s="178"/>
      <c r="AN41" s="178"/>
      <c r="AO41" s="178"/>
    </row>
    <row r="42" spans="1:53" hidden="1" outlineLevel="1" x14ac:dyDescent="0.25">
      <c r="B42" s="188" t="s">
        <v>16</v>
      </c>
      <c r="D42" s="178">
        <f t="shared" si="15"/>
        <v>0</v>
      </c>
      <c r="J42" s="178">
        <f t="shared" si="17"/>
        <v>0</v>
      </c>
      <c r="M42" s="178">
        <f t="shared" si="18"/>
        <v>0</v>
      </c>
      <c r="P42" s="178">
        <f t="shared" si="19"/>
        <v>0</v>
      </c>
      <c r="S42" s="178">
        <f t="shared" si="20"/>
        <v>0</v>
      </c>
      <c r="V42" s="165">
        <f t="shared" si="21"/>
        <v>0</v>
      </c>
      <c r="Y42" s="178">
        <f t="shared" si="22"/>
        <v>0</v>
      </c>
      <c r="AB42" s="178">
        <f t="shared" si="23"/>
        <v>0</v>
      </c>
      <c r="AE42" s="178">
        <f t="shared" si="24"/>
        <v>0</v>
      </c>
      <c r="AH42" s="178">
        <f t="shared" si="25"/>
        <v>0</v>
      </c>
      <c r="AK42" s="31"/>
      <c r="AL42" s="31"/>
      <c r="AM42" s="31"/>
      <c r="AN42" s="31"/>
      <c r="AO42" s="31"/>
    </row>
    <row r="43" spans="1:53" hidden="1" outlineLevel="1" x14ac:dyDescent="0.25">
      <c r="B43" s="188">
        <f>AVERAGE(C4:C34,F4:F34,I4:I34)</f>
        <v>0.530609</v>
      </c>
      <c r="D43" s="178">
        <f t="shared" si="15"/>
        <v>0</v>
      </c>
      <c r="G43"/>
      <c r="J43" s="178">
        <f t="shared" si="17"/>
        <v>0</v>
      </c>
      <c r="M43"/>
      <c r="P43" s="178">
        <f t="shared" si="19"/>
        <v>0</v>
      </c>
      <c r="S43"/>
      <c r="V43" s="165">
        <f t="shared" si="21"/>
        <v>0</v>
      </c>
      <c r="Y43" s="178">
        <f>AB12</f>
        <v>0</v>
      </c>
      <c r="AB43"/>
      <c r="AE43" s="178">
        <f t="shared" si="24"/>
        <v>0</v>
      </c>
      <c r="AH43"/>
      <c r="AK43" s="31"/>
      <c r="AL43" s="31"/>
      <c r="AM43" s="31"/>
      <c r="AN43" s="31"/>
      <c r="AO43" s="31"/>
    </row>
    <row r="44" spans="1:53" ht="15.75" hidden="1" outlineLevel="1" thickBot="1" x14ac:dyDescent="0.3">
      <c r="D44"/>
      <c r="G44"/>
      <c r="J44"/>
      <c r="M44"/>
      <c r="P44"/>
      <c r="S44"/>
      <c r="V44"/>
      <c r="Y44"/>
      <c r="AB44"/>
      <c r="AE44"/>
      <c r="AH44"/>
      <c r="AK44"/>
      <c r="AL44"/>
      <c r="AM44"/>
      <c r="AN44"/>
      <c r="AO44"/>
    </row>
    <row r="45" spans="1:53" hidden="1" outlineLevel="1" x14ac:dyDescent="0.25">
      <c r="B45" s="415" t="s">
        <v>17</v>
      </c>
      <c r="C45" s="416"/>
      <c r="D45" s="430"/>
      <c r="E45" s="416"/>
      <c r="F45" s="416"/>
      <c r="G45" s="430"/>
      <c r="H45" s="416"/>
      <c r="I45" s="417"/>
    </row>
    <row r="46" spans="1:53" hidden="1" outlineLevel="1" x14ac:dyDescent="0.25">
      <c r="A46" t="s">
        <v>190</v>
      </c>
      <c r="B46" s="418" t="e">
        <f>AVERAGE(L4:L34,O4:O34,R4:R34)</f>
        <v>#DIV/0!</v>
      </c>
      <c r="C46" s="419"/>
      <c r="D46" s="431"/>
      <c r="E46" s="419"/>
      <c r="F46" s="419"/>
      <c r="G46" s="431"/>
      <c r="H46" s="419"/>
      <c r="I46" s="420"/>
    </row>
    <row r="47" spans="1:53" ht="15.75" hidden="1" outlineLevel="1" thickBot="1" x14ac:dyDescent="0.3">
      <c r="A47" t="s">
        <v>191</v>
      </c>
      <c r="B47" s="421">
        <f>IFERROR(MEDIAN(L4:L34,O4:O34,R4:R34),0)</f>
        <v>0</v>
      </c>
      <c r="C47" s="422"/>
      <c r="D47" s="434"/>
      <c r="E47" s="422"/>
      <c r="F47" s="422"/>
      <c r="G47" s="434"/>
      <c r="H47" s="422"/>
      <c r="I47" s="423"/>
    </row>
    <row r="48" spans="1:53" hidden="1" outlineLevel="1" x14ac:dyDescent="0.25">
      <c r="B48" s="426" t="s">
        <v>20</v>
      </c>
      <c r="C48" s="426"/>
      <c r="D48" s="433"/>
      <c r="E48" s="426"/>
      <c r="F48" s="426"/>
      <c r="G48" s="433"/>
      <c r="H48" s="426"/>
      <c r="I48" s="426"/>
      <c r="J48" s="431"/>
      <c r="K48" s="419"/>
      <c r="L48" s="419"/>
      <c r="M48" s="431"/>
      <c r="N48" s="419"/>
      <c r="O48" s="419"/>
      <c r="P48" s="431"/>
      <c r="Q48" s="419"/>
      <c r="R48" s="419"/>
    </row>
    <row r="49" spans="1:36" hidden="1" outlineLevel="1" x14ac:dyDescent="0.25">
      <c r="B49" s="424">
        <f>AVERAGE(C4:C34,F4:F34,I4:I34,L4:L34,O4:O34,R4:R33)</f>
        <v>0.530609</v>
      </c>
      <c r="C49" s="425"/>
      <c r="D49" s="432"/>
      <c r="E49" s="425"/>
      <c r="F49" s="425"/>
      <c r="G49" s="432"/>
      <c r="H49" s="425"/>
      <c r="I49" s="425"/>
      <c r="J49" s="432"/>
      <c r="K49" s="425"/>
      <c r="L49" s="425"/>
      <c r="M49" s="432"/>
      <c r="N49" s="425"/>
      <c r="O49" s="425"/>
      <c r="P49" s="432"/>
      <c r="Q49" s="425"/>
      <c r="R49" s="425"/>
    </row>
    <row r="50" spans="1:36" ht="15.75" hidden="1" outlineLevel="1" thickBot="1" x14ac:dyDescent="0.3"/>
    <row r="51" spans="1:36" hidden="1" outlineLevel="1" x14ac:dyDescent="0.25">
      <c r="B51" s="415" t="s">
        <v>18</v>
      </c>
      <c r="C51" s="416"/>
      <c r="D51" s="430"/>
      <c r="E51" s="416"/>
      <c r="F51" s="416"/>
      <c r="G51" s="430"/>
      <c r="H51" s="416"/>
      <c r="I51" s="417"/>
    </row>
    <row r="52" spans="1:36" hidden="1" outlineLevel="1" x14ac:dyDescent="0.25">
      <c r="A52" t="s">
        <v>190</v>
      </c>
      <c r="B52" s="418" t="e">
        <f>AVERAGE(U4:U34,X4:X34,AA4:AA34)</f>
        <v>#DIV/0!</v>
      </c>
      <c r="C52" s="419"/>
      <c r="D52" s="431"/>
      <c r="E52" s="419"/>
      <c r="F52" s="419"/>
      <c r="G52" s="431"/>
      <c r="H52" s="419"/>
      <c r="I52" s="420"/>
    </row>
    <row r="53" spans="1:36" ht="15.75" hidden="1" outlineLevel="1" thickBot="1" x14ac:dyDescent="0.3">
      <c r="A53" t="s">
        <v>191</v>
      </c>
      <c r="B53" s="421">
        <f>IFERROR(MEDIAN(U4:U34,X4:X34,AA4:AA34),0)</f>
        <v>0</v>
      </c>
      <c r="C53" s="422"/>
      <c r="D53" s="434"/>
      <c r="E53" s="422"/>
      <c r="F53" s="422"/>
      <c r="G53" s="434"/>
      <c r="H53" s="422"/>
      <c r="I53" s="423"/>
    </row>
    <row r="54" spans="1:36" hidden="1" outlineLevel="1" x14ac:dyDescent="0.25">
      <c r="B54" s="426" t="s">
        <v>21</v>
      </c>
      <c r="C54" s="426"/>
      <c r="D54" s="433"/>
      <c r="E54" s="426"/>
      <c r="F54" s="426"/>
      <c r="G54" s="433"/>
      <c r="H54" s="426"/>
      <c r="I54" s="426"/>
      <c r="J54" s="431"/>
      <c r="K54" s="419"/>
      <c r="L54" s="419"/>
      <c r="M54" s="431"/>
      <c r="N54" s="419"/>
      <c r="O54" s="419"/>
      <c r="P54" s="431"/>
      <c r="Q54" s="419"/>
      <c r="R54" s="419"/>
      <c r="S54" s="431"/>
      <c r="T54" s="419"/>
      <c r="U54" s="419"/>
      <c r="V54" s="431"/>
      <c r="W54" s="419"/>
      <c r="X54" s="419"/>
      <c r="Y54" s="431"/>
      <c r="Z54" s="419"/>
      <c r="AA54" s="419"/>
    </row>
    <row r="55" spans="1:36" hidden="1" outlineLevel="1" x14ac:dyDescent="0.25">
      <c r="B55" s="427">
        <f>AVERAGE(C4:C34,F4:F34,I4:I34,L4:L34,O4:O34,R4:R34,U4:U34,X4:X34,AA4:AA34)</f>
        <v>0.530609</v>
      </c>
      <c r="C55" s="419"/>
      <c r="D55" s="431"/>
      <c r="E55" s="419"/>
      <c r="F55" s="419"/>
      <c r="G55" s="431"/>
      <c r="H55" s="419"/>
      <c r="I55" s="419"/>
      <c r="J55" s="431"/>
      <c r="K55" s="419"/>
      <c r="L55" s="419"/>
      <c r="M55" s="431"/>
      <c r="N55" s="419"/>
      <c r="O55" s="419"/>
      <c r="P55" s="431"/>
      <c r="Q55" s="419"/>
      <c r="R55" s="419"/>
      <c r="S55" s="431"/>
      <c r="T55" s="419"/>
      <c r="U55" s="419"/>
      <c r="V55" s="431"/>
      <c r="W55" s="419"/>
      <c r="X55" s="419"/>
      <c r="Y55" s="431"/>
      <c r="Z55" s="419"/>
      <c r="AA55" s="419"/>
    </row>
    <row r="56" spans="1:36" ht="15.75" hidden="1" outlineLevel="1" thickBot="1" x14ac:dyDescent="0.3"/>
    <row r="57" spans="1:36" hidden="1" outlineLevel="1" x14ac:dyDescent="0.25">
      <c r="B57" s="415" t="s">
        <v>19</v>
      </c>
      <c r="C57" s="416"/>
      <c r="D57" s="430"/>
      <c r="E57" s="416"/>
      <c r="F57" s="416"/>
      <c r="G57" s="430"/>
      <c r="H57" s="416"/>
      <c r="I57" s="417"/>
    </row>
    <row r="58" spans="1:36" hidden="1" outlineLevel="1" x14ac:dyDescent="0.25">
      <c r="A58" t="s">
        <v>190</v>
      </c>
      <c r="B58" s="418" t="e">
        <f>AVERAGE(AD4:AD34,AG4:AG34,AJ4:AJ34)</f>
        <v>#DIV/0!</v>
      </c>
      <c r="C58" s="419"/>
      <c r="D58" s="431"/>
      <c r="E58" s="419"/>
      <c r="F58" s="419"/>
      <c r="G58" s="431"/>
      <c r="H58" s="419"/>
      <c r="I58" s="420"/>
    </row>
    <row r="59" spans="1:36" ht="15.75" hidden="1" outlineLevel="1" thickBot="1" x14ac:dyDescent="0.3">
      <c r="A59" t="s">
        <v>191</v>
      </c>
      <c r="B59" s="421">
        <f>IFERROR(MEDIAN(AD4:AD34,AG4:AG34,AJ4:AJ34),0)</f>
        <v>0</v>
      </c>
      <c r="C59" s="422"/>
      <c r="D59" s="434"/>
      <c r="E59" s="422"/>
      <c r="F59" s="422"/>
      <c r="G59" s="434"/>
      <c r="H59" s="422"/>
      <c r="I59" s="423"/>
    </row>
    <row r="60" spans="1:36" ht="15.75" hidden="1" outlineLevel="1" thickBot="1" x14ac:dyDescent="0.3"/>
    <row r="61" spans="1:36" hidden="1" outlineLevel="1" x14ac:dyDescent="0.25">
      <c r="B61" s="415" t="s">
        <v>53</v>
      </c>
      <c r="C61" s="416"/>
      <c r="D61" s="430"/>
      <c r="E61" s="416"/>
      <c r="F61" s="416"/>
      <c r="G61" s="430"/>
      <c r="H61" s="416"/>
      <c r="I61" s="417"/>
    </row>
    <row r="62" spans="1:36" hidden="1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31"/>
      <c r="E62" s="419"/>
      <c r="F62" s="419"/>
      <c r="G62" s="431"/>
      <c r="H62" s="419"/>
      <c r="I62" s="420"/>
    </row>
    <row r="63" spans="1:36" ht="15.75" hidden="1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34"/>
      <c r="E63" s="422"/>
      <c r="F63" s="422"/>
      <c r="G63" s="434"/>
      <c r="H63" s="422"/>
      <c r="I63" s="423"/>
    </row>
    <row r="64" spans="1:36" hidden="1" outlineLevel="1" x14ac:dyDescent="0.25">
      <c r="B64" s="426" t="s">
        <v>22</v>
      </c>
      <c r="C64" s="426"/>
      <c r="D64" s="433"/>
      <c r="E64" s="426"/>
      <c r="F64" s="426"/>
      <c r="G64" s="433"/>
      <c r="H64" s="426"/>
      <c r="I64" s="426"/>
      <c r="J64" s="431"/>
      <c r="K64" s="419"/>
      <c r="L64" s="419"/>
      <c r="M64" s="431"/>
      <c r="N64" s="419"/>
      <c r="O64" s="419"/>
      <c r="P64" s="431"/>
      <c r="Q64" s="419"/>
      <c r="R64" s="419"/>
      <c r="S64" s="431"/>
      <c r="T64" s="419"/>
      <c r="U64" s="419"/>
      <c r="V64" s="431"/>
      <c r="W64" s="419"/>
      <c r="X64" s="419"/>
      <c r="Y64" s="431"/>
      <c r="Z64" s="419"/>
      <c r="AA64" s="419"/>
      <c r="AB64" s="431"/>
      <c r="AC64" s="419"/>
      <c r="AD64" s="419"/>
      <c r="AE64" s="431"/>
      <c r="AF64" s="419"/>
      <c r="AG64" s="419"/>
      <c r="AH64" s="431"/>
      <c r="AI64" s="419"/>
      <c r="AJ64" s="419"/>
    </row>
    <row r="65" spans="2:36" hidden="1" outlineLevel="1" x14ac:dyDescent="0.25">
      <c r="B65" s="424">
        <f>AVERAGE($C$4:$C$34,$F$4:$F$34,$I$4:$I$34,$L$4:$L$34,$O$4:$O$34,$R$4:$R$34,$U$4:$U$34,$X$4:$X$34,$AA$4:$AA$34,$AD$4:$AD$34,$AG$4:$AG$34,$AJ$4:$AJ$34)</f>
        <v>0.530609</v>
      </c>
      <c r="C65" s="425">
        <f t="shared" ref="C65:AJ65" si="26">AVERAGE($C$4:$C$34,$F$4:$F$34,$I$4:$I$34,$L$4:$L$34,$O$4:$O$34,$R$4:$R$34,$U$4:$U$34,$X$4:$X$34,$AA$4:$AA$34,$AD$4:$AD$34,$AG$4:$AG$34,$AJ$4:$AJ$34)</f>
        <v>0.530609</v>
      </c>
      <c r="D65" s="432">
        <f t="shared" si="26"/>
        <v>0.530609</v>
      </c>
      <c r="E65" s="425">
        <f t="shared" si="26"/>
        <v>0.530609</v>
      </c>
      <c r="F65" s="425">
        <f t="shared" si="26"/>
        <v>0.530609</v>
      </c>
      <c r="G65" s="432">
        <f t="shared" si="26"/>
        <v>0.530609</v>
      </c>
      <c r="H65" s="425">
        <f t="shared" si="26"/>
        <v>0.530609</v>
      </c>
      <c r="I65" s="425">
        <f t="shared" si="26"/>
        <v>0.530609</v>
      </c>
      <c r="J65" s="432">
        <f t="shared" si="26"/>
        <v>0.530609</v>
      </c>
      <c r="K65" s="425">
        <f t="shared" si="26"/>
        <v>0.530609</v>
      </c>
      <c r="L65" s="425">
        <f t="shared" si="26"/>
        <v>0.530609</v>
      </c>
      <c r="M65" s="432">
        <f t="shared" si="26"/>
        <v>0.530609</v>
      </c>
      <c r="N65" s="425">
        <f t="shared" si="26"/>
        <v>0.530609</v>
      </c>
      <c r="O65" s="425">
        <f t="shared" si="26"/>
        <v>0.530609</v>
      </c>
      <c r="P65" s="432">
        <f t="shared" si="26"/>
        <v>0.530609</v>
      </c>
      <c r="Q65" s="425">
        <f t="shared" si="26"/>
        <v>0.530609</v>
      </c>
      <c r="R65" s="425">
        <f t="shared" si="26"/>
        <v>0.530609</v>
      </c>
      <c r="S65" s="432">
        <f t="shared" si="26"/>
        <v>0.530609</v>
      </c>
      <c r="T65" s="425">
        <f t="shared" si="26"/>
        <v>0.530609</v>
      </c>
      <c r="U65" s="425">
        <f t="shared" si="26"/>
        <v>0.530609</v>
      </c>
      <c r="V65" s="432">
        <f t="shared" si="26"/>
        <v>0.530609</v>
      </c>
      <c r="W65" s="425">
        <f t="shared" si="26"/>
        <v>0.530609</v>
      </c>
      <c r="X65" s="425">
        <f t="shared" si="26"/>
        <v>0.530609</v>
      </c>
      <c r="Y65" s="432">
        <f t="shared" si="26"/>
        <v>0.530609</v>
      </c>
      <c r="Z65" s="425">
        <f t="shared" si="26"/>
        <v>0.530609</v>
      </c>
      <c r="AA65" s="425">
        <f t="shared" si="26"/>
        <v>0.530609</v>
      </c>
      <c r="AB65" s="432">
        <f t="shared" si="26"/>
        <v>0.530609</v>
      </c>
      <c r="AC65" s="425">
        <f t="shared" si="26"/>
        <v>0.530609</v>
      </c>
      <c r="AD65" s="425">
        <f t="shared" si="26"/>
        <v>0.530609</v>
      </c>
      <c r="AE65" s="432">
        <f t="shared" si="26"/>
        <v>0.530609</v>
      </c>
      <c r="AF65" s="425">
        <f t="shared" si="26"/>
        <v>0.530609</v>
      </c>
      <c r="AG65" s="425">
        <f t="shared" si="26"/>
        <v>0.530609</v>
      </c>
      <c r="AH65" s="432">
        <f t="shared" si="26"/>
        <v>0.530609</v>
      </c>
      <c r="AI65" s="425">
        <f t="shared" si="26"/>
        <v>0.530609</v>
      </c>
      <c r="AJ65" s="425">
        <f t="shared" si="26"/>
        <v>0.530609</v>
      </c>
    </row>
    <row r="66" spans="2:36" collapsed="1" x14ac:dyDescent="0.25"/>
    <row r="72" spans="2:36" x14ac:dyDescent="0.25">
      <c r="D72" s="179"/>
    </row>
  </sheetData>
  <autoFilter ref="B31:AK38"/>
  <mergeCells count="34">
    <mergeCell ref="B64:AJ64"/>
    <mergeCell ref="B65:AJ65"/>
    <mergeCell ref="B57:I57"/>
    <mergeCell ref="B58:I58"/>
    <mergeCell ref="B59:I59"/>
    <mergeCell ref="B61:I61"/>
    <mergeCell ref="B62:I62"/>
    <mergeCell ref="B63:I63"/>
    <mergeCell ref="B55:AA55"/>
    <mergeCell ref="B45:I45"/>
    <mergeCell ref="B46:I46"/>
    <mergeCell ref="B47:I47"/>
    <mergeCell ref="B48:R48"/>
    <mergeCell ref="B49:R49"/>
    <mergeCell ref="B51:I51"/>
    <mergeCell ref="B52:I52"/>
    <mergeCell ref="B53:I53"/>
    <mergeCell ref="B54:AA54"/>
    <mergeCell ref="AT2:AU2"/>
    <mergeCell ref="AW2:AX2"/>
    <mergeCell ref="AZ2:BA2"/>
    <mergeCell ref="AI2:AJ2"/>
    <mergeCell ref="B2:C2"/>
    <mergeCell ref="E2:F2"/>
    <mergeCell ref="H2:I2"/>
    <mergeCell ref="K2:L2"/>
    <mergeCell ref="N2:O2"/>
    <mergeCell ref="Q2:R2"/>
    <mergeCell ref="T2:U2"/>
    <mergeCell ref="W2:X2"/>
    <mergeCell ref="Z2:AA2"/>
    <mergeCell ref="AC2:AD2"/>
    <mergeCell ref="AF2:AG2"/>
    <mergeCell ref="AQ2:AR2"/>
  </mergeCells>
  <conditionalFormatting sqref="C4">
    <cfRule type="expression" dxfId="243" priority="37">
      <formula>D4:D34=0</formula>
    </cfRule>
  </conditionalFormatting>
  <conditionalFormatting sqref="C5:C34">
    <cfRule type="expression" dxfId="242" priority="36">
      <formula>D5:D35=0</formula>
    </cfRule>
  </conditionalFormatting>
  <conditionalFormatting sqref="F6:F31">
    <cfRule type="expression" dxfId="241" priority="35">
      <formula>G6:G36=0</formula>
    </cfRule>
  </conditionalFormatting>
  <conditionalFormatting sqref="O7">
    <cfRule type="expression" dxfId="240" priority="23">
      <formula>P7:P37=0</formula>
    </cfRule>
  </conditionalFormatting>
  <conditionalFormatting sqref="F5:F31">
    <cfRule type="expression" dxfId="239" priority="34">
      <formula>G5:G35=0</formula>
    </cfRule>
  </conditionalFormatting>
  <conditionalFormatting sqref="I5:I34">
    <cfRule type="expression" dxfId="238" priority="33">
      <formula>J5:J35=0</formula>
    </cfRule>
  </conditionalFormatting>
  <conditionalFormatting sqref="L5:L33">
    <cfRule type="expression" dxfId="237" priority="32">
      <formula>M5:M35=0</formula>
    </cfRule>
  </conditionalFormatting>
  <conditionalFormatting sqref="O5:O6 O8:O34">
    <cfRule type="expression" dxfId="236" priority="31">
      <formula>P5:P35=0</formula>
    </cfRule>
  </conditionalFormatting>
  <conditionalFormatting sqref="R5:R33">
    <cfRule type="expression" dxfId="235" priority="30">
      <formula>S5:S35=0</formula>
    </cfRule>
  </conditionalFormatting>
  <conditionalFormatting sqref="U5:U34">
    <cfRule type="expression" dxfId="234" priority="29">
      <formula>V5:V35=0</formula>
    </cfRule>
  </conditionalFormatting>
  <conditionalFormatting sqref="X5:X34">
    <cfRule type="expression" dxfId="233" priority="28">
      <formula>Y5:Y35=0</formula>
    </cfRule>
  </conditionalFormatting>
  <conditionalFormatting sqref="AA5:AA33">
    <cfRule type="expression" dxfId="232" priority="27">
      <formula>AB5:AB35=0</formula>
    </cfRule>
  </conditionalFormatting>
  <conditionalFormatting sqref="AD5:AD34">
    <cfRule type="expression" dxfId="231" priority="26">
      <formula>AE5:AE35=0</formula>
    </cfRule>
  </conditionalFormatting>
  <conditionalFormatting sqref="AG5:AG33">
    <cfRule type="expression" dxfId="230" priority="25">
      <formula>AH5:AH35=0</formula>
    </cfRule>
  </conditionalFormatting>
  <conditionalFormatting sqref="AJ5:AJ34">
    <cfRule type="expression" dxfId="229" priority="24">
      <formula>AK5:AK35=0</formula>
    </cfRule>
  </conditionalFormatting>
  <conditionalFormatting sqref="I4">
    <cfRule type="expression" dxfId="228" priority="19">
      <formula>J4:J34=0</formula>
    </cfRule>
  </conditionalFormatting>
  <conditionalFormatting sqref="L4">
    <cfRule type="expression" dxfId="227" priority="18">
      <formula>M4:M34=0</formula>
    </cfRule>
  </conditionalFormatting>
  <conditionalFormatting sqref="F4">
    <cfRule type="expression" dxfId="226" priority="21">
      <formula>G4:G34=0</formula>
    </cfRule>
  </conditionalFormatting>
  <conditionalFormatting sqref="I4">
    <cfRule type="expression" dxfId="225" priority="20">
      <formula>J4:J34=0</formula>
    </cfRule>
  </conditionalFormatting>
  <conditionalFormatting sqref="F4">
    <cfRule type="expression" dxfId="224" priority="22">
      <formula>G4:G34=0</formula>
    </cfRule>
  </conditionalFormatting>
  <conditionalFormatting sqref="AG4">
    <cfRule type="expression" dxfId="223" priority="4">
      <formula>AH4:AH34=0</formula>
    </cfRule>
  </conditionalFormatting>
  <conditionalFormatting sqref="AG4">
    <cfRule type="expression" dxfId="222" priority="3">
      <formula>AH4:AH34=0</formula>
    </cfRule>
  </conditionalFormatting>
  <conditionalFormatting sqref="O4">
    <cfRule type="expression" dxfId="221" priority="16">
      <formula>P4:P34=0</formula>
    </cfRule>
  </conditionalFormatting>
  <conditionalFormatting sqref="O4">
    <cfRule type="expression" dxfId="220" priority="15">
      <formula>P4:P34=0</formula>
    </cfRule>
  </conditionalFormatting>
  <conditionalFormatting sqref="AJ4">
    <cfRule type="expression" dxfId="219" priority="2">
      <formula>AK4:AK34=0</formula>
    </cfRule>
  </conditionalFormatting>
  <conditionalFormatting sqref="AJ4">
    <cfRule type="expression" dxfId="218" priority="1">
      <formula>AK4:AK34=0</formula>
    </cfRule>
  </conditionalFormatting>
  <conditionalFormatting sqref="U4">
    <cfRule type="expression" dxfId="217" priority="14">
      <formula>V4:V34=0</formula>
    </cfRule>
  </conditionalFormatting>
  <conditionalFormatting sqref="U4">
    <cfRule type="expression" dxfId="216" priority="13">
      <formula>V4:V34=0</formula>
    </cfRule>
  </conditionalFormatting>
  <conditionalFormatting sqref="L4">
    <cfRule type="expression" dxfId="215" priority="17">
      <formula>M4:M34=0</formula>
    </cfRule>
  </conditionalFormatting>
  <conditionalFormatting sqref="R4">
    <cfRule type="expression" dxfId="214" priority="12">
      <formula>S4:S34=0</formula>
    </cfRule>
  </conditionalFormatting>
  <conditionalFormatting sqref="R4">
    <cfRule type="expression" dxfId="213" priority="11">
      <formula>S4:S34=0</formula>
    </cfRule>
  </conditionalFormatting>
  <conditionalFormatting sqref="X4">
    <cfRule type="expression" dxfId="212" priority="10">
      <formula>Y4:Y34=0</formula>
    </cfRule>
  </conditionalFormatting>
  <conditionalFormatting sqref="X4">
    <cfRule type="expression" dxfId="211" priority="9">
      <formula>Y4:Y34=0</formula>
    </cfRule>
  </conditionalFormatting>
  <conditionalFormatting sqref="AA4">
    <cfRule type="expression" dxfId="210" priority="8">
      <formula>AB4:AB34=0</formula>
    </cfRule>
  </conditionalFormatting>
  <conditionalFormatting sqref="AA4">
    <cfRule type="expression" dxfId="209" priority="7">
      <formula>AB4:AB34=0</formula>
    </cfRule>
  </conditionalFormatting>
  <conditionalFormatting sqref="AD4">
    <cfRule type="expression" dxfId="208" priority="6">
      <formula>AE4:AE34=0</formula>
    </cfRule>
  </conditionalFormatting>
  <conditionalFormatting sqref="AD4">
    <cfRule type="expression" dxfId="207" priority="5">
      <formula>AE4:AE34=0</formula>
    </cfRule>
  </conditionalFormatting>
  <printOptions horizontalCentered="1"/>
  <pageMargins left="0.70866141732283472" right="0.70866141732283472" top="0.74803149606299213" bottom="3.5039370078740157" header="0.39370078740157483" footer="2.3622047244094491"/>
  <pageSetup paperSize="9" orientation="portrait" r:id="rId1"/>
  <headerFooter>
    <oddHeader xml:space="preserve">&amp;C&amp;14Курс иены 2023 год
</oddHeader>
    <oddFooter>&amp;L&amp;14Начальник 
Управления Бюджетирования
ОАО "УГМК"&amp;R&amp;14Киташева А.Л.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>
    <tabColor rgb="FFC4D79B"/>
  </sheetPr>
  <dimension ref="A2:BB72"/>
  <sheetViews>
    <sheetView topLeftCell="AB1" zoomScale="85" zoomScaleNormal="85" workbookViewId="0">
      <selection activeCell="AK4" sqref="AK4:AK34"/>
    </sheetView>
  </sheetViews>
  <sheetFormatPr defaultRowHeight="15" outlineLevelRow="1" outlineLevelCol="1" x14ac:dyDescent="0.25"/>
  <cols>
    <col min="1" max="1" width="10.140625" bestFit="1" customWidth="1"/>
    <col min="2" max="3" width="17.7109375" customWidth="1"/>
    <col min="4" max="4" width="9.140625" style="165" customWidth="1"/>
    <col min="5" max="6" width="17.7109375" customWidth="1"/>
    <col min="7" max="7" width="9.140625" style="165" customWidth="1"/>
    <col min="8" max="9" width="17.7109375" customWidth="1"/>
    <col min="10" max="10" width="9.140625" style="165" customWidth="1"/>
    <col min="11" max="12" width="17.7109375" customWidth="1"/>
    <col min="13" max="13" width="9.140625" style="165" customWidth="1"/>
    <col min="14" max="15" width="17.7109375" customWidth="1"/>
    <col min="16" max="16" width="9.140625" style="165" customWidth="1"/>
    <col min="17" max="18" width="17.7109375" customWidth="1"/>
    <col min="19" max="19" width="9.140625" style="165" customWidth="1"/>
    <col min="20" max="21" width="17.7109375" customWidth="1"/>
    <col min="22" max="22" width="9.140625" style="165" customWidth="1"/>
    <col min="23" max="24" width="17.7109375" customWidth="1"/>
    <col min="25" max="25" width="9.140625" style="165" customWidth="1"/>
    <col min="26" max="27" width="17.7109375" customWidth="1"/>
    <col min="28" max="28" width="9.140625" style="165" customWidth="1"/>
    <col min="29" max="30" width="17.7109375" customWidth="1"/>
    <col min="31" max="31" width="9.140625" style="165" customWidth="1"/>
    <col min="32" max="33" width="17.7109375" customWidth="1"/>
    <col min="34" max="34" width="9.140625" style="165" customWidth="1"/>
    <col min="35" max="36" width="17.7109375" customWidth="1"/>
    <col min="37" max="41" width="9.140625" style="165" customWidth="1"/>
    <col min="42" max="54" width="9.140625" customWidth="1" outlineLevel="1"/>
  </cols>
  <sheetData>
    <row r="2" spans="1:53" x14ac:dyDescent="0.25">
      <c r="B2" s="414" t="s">
        <v>4</v>
      </c>
      <c r="C2" s="414"/>
      <c r="D2"/>
      <c r="E2" s="414" t="s">
        <v>5</v>
      </c>
      <c r="F2" s="414"/>
      <c r="G2" s="165">
        <f>D33</f>
        <v>0</v>
      </c>
      <c r="H2" s="414" t="s">
        <v>6</v>
      </c>
      <c r="I2" s="414"/>
      <c r="J2" s="165">
        <f>G30</f>
        <v>0</v>
      </c>
      <c r="K2" s="414" t="s">
        <v>7</v>
      </c>
      <c r="L2" s="414"/>
      <c r="M2" s="165">
        <f>J33</f>
        <v>0</v>
      </c>
      <c r="N2" s="414" t="s">
        <v>8</v>
      </c>
      <c r="O2" s="414"/>
      <c r="P2" s="165">
        <f>M32</f>
        <v>0</v>
      </c>
      <c r="Q2" s="414" t="s">
        <v>9</v>
      </c>
      <c r="R2" s="414"/>
      <c r="S2" s="165">
        <f>P33</f>
        <v>0</v>
      </c>
      <c r="T2" s="414" t="s">
        <v>10</v>
      </c>
      <c r="U2" s="414"/>
      <c r="V2" s="165">
        <f>S32</f>
        <v>0</v>
      </c>
      <c r="W2" s="414" t="s">
        <v>11</v>
      </c>
      <c r="X2" s="414"/>
      <c r="Y2" s="165">
        <f>V33</f>
        <v>0</v>
      </c>
      <c r="Z2" s="414" t="s">
        <v>12</v>
      </c>
      <c r="AA2" s="414"/>
      <c r="AB2" s="165">
        <f>Y33</f>
        <v>0</v>
      </c>
      <c r="AC2" s="414" t="s">
        <v>13</v>
      </c>
      <c r="AD2" s="414"/>
      <c r="AE2" s="165">
        <f>AB32</f>
        <v>0</v>
      </c>
      <c r="AF2" s="414" t="s">
        <v>14</v>
      </c>
      <c r="AG2" s="414"/>
      <c r="AH2" s="165">
        <f>AE33</f>
        <v>0</v>
      </c>
      <c r="AI2" s="414" t="s">
        <v>15</v>
      </c>
      <c r="AJ2" s="414"/>
      <c r="AK2" s="165">
        <f>AH32</f>
        <v>0</v>
      </c>
      <c r="AQ2" s="414" t="s">
        <v>237</v>
      </c>
      <c r="AR2" s="414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1:53" x14ac:dyDescent="0.25">
      <c r="A3" s="175"/>
      <c r="B3" s="1" t="s">
        <v>0</v>
      </c>
      <c r="C3" s="2" t="s">
        <v>1</v>
      </c>
      <c r="D3"/>
      <c r="E3" s="1" t="s">
        <v>0</v>
      </c>
      <c r="F3" s="2" t="s">
        <v>1</v>
      </c>
      <c r="G3" s="165">
        <f>D34</f>
        <v>0</v>
      </c>
      <c r="H3" s="1" t="s">
        <v>0</v>
      </c>
      <c r="I3" s="2" t="s">
        <v>1</v>
      </c>
      <c r="J3" s="165">
        <f>G31</f>
        <v>0</v>
      </c>
      <c r="K3" s="1" t="s">
        <v>0</v>
      </c>
      <c r="L3" s="2" t="s">
        <v>1</v>
      </c>
      <c r="M3" s="165">
        <f>J34</f>
        <v>0</v>
      </c>
      <c r="N3" s="1" t="s">
        <v>0</v>
      </c>
      <c r="O3" s="2" t="s">
        <v>1</v>
      </c>
      <c r="P3" s="165">
        <f>M33</f>
        <v>0</v>
      </c>
      <c r="Q3" s="1" t="s">
        <v>0</v>
      </c>
      <c r="R3" s="2" t="s">
        <v>1</v>
      </c>
      <c r="S3" s="165">
        <f>P34</f>
        <v>0</v>
      </c>
      <c r="T3" s="1" t="s">
        <v>0</v>
      </c>
      <c r="U3" s="2" t="s">
        <v>1</v>
      </c>
      <c r="V3" s="165">
        <f>S33</f>
        <v>0</v>
      </c>
      <c r="W3" s="1" t="s">
        <v>0</v>
      </c>
      <c r="X3" s="2" t="s">
        <v>1</v>
      </c>
      <c r="Y3" s="165">
        <f>V34</f>
        <v>0</v>
      </c>
      <c r="Z3" s="1" t="s">
        <v>0</v>
      </c>
      <c r="AA3" s="2" t="s">
        <v>1</v>
      </c>
      <c r="AB3" s="165">
        <f>Y34</f>
        <v>0</v>
      </c>
      <c r="AC3" s="1" t="s">
        <v>0</v>
      </c>
      <c r="AD3" s="2" t="s">
        <v>1</v>
      </c>
      <c r="AE3" s="165">
        <f>AB33</f>
        <v>0</v>
      </c>
      <c r="AF3" s="1" t="s">
        <v>0</v>
      </c>
      <c r="AG3" s="2" t="s">
        <v>1</v>
      </c>
      <c r="AH3" s="165">
        <f>AE34</f>
        <v>0</v>
      </c>
      <c r="AI3" s="1" t="s">
        <v>0</v>
      </c>
      <c r="AJ3" s="2" t="s">
        <v>1</v>
      </c>
      <c r="AK3" s="165">
        <f>AH33</f>
        <v>0</v>
      </c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1:53" x14ac:dyDescent="0.25">
      <c r="A4" s="165" t="str">
        <f>CONCATENATE(Техничка!BG35,Техничка!BH35,Техничка!$D$1,Техничка!$F$1)</f>
        <v>31.12.2022</v>
      </c>
      <c r="B4" s="3" t="str">
        <f>CONCATENATE(Техничка!B5,Техничка!C5,Техничка!D5)</f>
        <v>01.01.2023</v>
      </c>
      <c r="C4" s="82">
        <f>SUMIFS(cb_curr!$E:$E,cb_curr!$A:$A,A4,cb_curr!$B:$B,"British_Pound")</f>
        <v>84.791899999999998</v>
      </c>
      <c r="D4" s="165">
        <f>SUMIFS(cb_curr!$E:$E,cb_curr!$A:$A,B4,cb_curr!$B:$B,"British_Pound")</f>
        <v>0</v>
      </c>
      <c r="E4" s="3" t="str">
        <f>CONCATENATE(Техничка!O5,Техничка!P5,Техничка!Q5)</f>
        <v>01.02.2023</v>
      </c>
      <c r="F4" s="82" t="str">
        <f>IF(AND((IF(SUMIFS(cb_curr!$E:$E,cb_curr!$A:$A,E4,cb_curr!$B:$B,"British_Pound")&lt;&gt;0,1,0)=0),(OR(WEEKDAY(E4,2)=7,WEEKDAY(E4,2)=1))),C34,((IF(AND(G4=0,G5=0,G6=0,G7=0,G8=0,G9=0,G10=0,G11=0,G12=0,G13=0),"-",(IF((SUMIFS(cb_curr!$E:$E,cb_curr!$A:$A,E4,cb_curr!$B:$B,"British_Pound"))=0,C34,(SUMIFS(cb_curr!$E:$E,cb_curr!$A:$A,E4,cb_curr!$B:$B,"British_Pound"))))))))</f>
        <v>-</v>
      </c>
      <c r="G4" s="165">
        <f>SUMIFS(cb_curr!$E:$E,cb_curr!$A:$A,E4,cb_curr!$B:$B,"British_Pound")</f>
        <v>0</v>
      </c>
      <c r="H4" s="3" t="str">
        <f>CONCATENATE(Техничка!S5,Техничка!T5,Техничка!U5)</f>
        <v>01.03.2023</v>
      </c>
      <c r="I4" s="82" t="str">
        <f>IF(AND((IF(SUMIFS(cb_curr!$E:$E,cb_curr!$A:$A,H4,cb_curr!$B:$B,"British_Pound")&lt;&gt;0,1,0)=0),(OR(WEEKDAY(H4,2)=7,WEEKDAY(H4,2)=1))),F31,((IF(AND(J4=0,J5=0,J6=0,J7=0,J8=0,J9=0,J10=0,J11=0,J12=0,J13=0),"-",(IF((SUMIFS(cb_curr!$E:$E,cb_curr!$A:$A,H4,cb_curr!$B:$B,"British_Pound"))=0,F31,(SUMIFS(cb_curr!$E:$E,cb_curr!$A:$A,H4,cb_curr!$B:$B,"British_Pound"))))))))</f>
        <v>-</v>
      </c>
      <c r="J4" s="165">
        <f>SUMIFS(cb_curr!$E:$E,cb_curr!$A:$A,H4,cb_curr!$B:$B,"British_Pound")</f>
        <v>0</v>
      </c>
      <c r="K4" s="3" t="str">
        <f>CONCATENATE(Техничка!W5,Техничка!X5,Техничка!Y5)</f>
        <v>01.04.2023</v>
      </c>
      <c r="L4" s="82" t="str">
        <f>IF(AND((IF(SUMIFS(cb_curr!$E:$E,cb_curr!$A:$A,K4,cb_curr!$B:$B,"British_Pound")&lt;&gt;0,1,0)=0),(OR(WEEKDAY(K4,2)=7,WEEKDAY(K4,2)=1))),I34,((IF(AND(M4=0,M5=0,M6=0,M7=0,M8=0,M9=0,M10=0,M11=0,M12=0,M13=0),"-",(IF((SUMIFS(cb_curr!$E:$E,cb_curr!$A:$A,K4,cb_curr!$B:$B,"British_Pound"))=0,I34,(SUMIFS(cb_curr!$E:$E,cb_curr!$A:$A,K4,cb_curr!$B:$B,"British_Pound"))))))))</f>
        <v>-</v>
      </c>
      <c r="M4" s="165">
        <f>SUMIFS(cb_curr!$E:$E,cb_curr!$A:$A,K4,cb_curr!$B:$B,"British_Pound")</f>
        <v>0</v>
      </c>
      <c r="N4" s="3" t="str">
        <f>CONCATENATE(Техничка!AA5,Техничка!AB5,Техничка!AC5)</f>
        <v>01.05.2023</v>
      </c>
      <c r="O4" s="82" t="str">
        <f>IF(AND((IF(SUMIFS(cb_curr!$E:$E,cb_curr!$A:$A,N4,cb_curr!$B:$B,"British_Pound")&lt;&gt;0,1,0)=0),(OR(WEEKDAY(N4,2)=7,WEEKDAY(N4,2)=1))),L33,((IF(AND(P4=0,P5=0,P6=0,P7=0,P8=0,P9=0,P10=0,P11=0,P12=0,P13=0),"-",(IF((SUMIFS(cb_curr!$E:$E,cb_curr!$A:$A,N4,cb_curr!$B:$B,"British_Pound"))=0,L33,(SUMIFS(cb_curr!$E:$E,cb_curr!$A:$A,N4,cb_curr!$B:$B,"British_Pound"))))))))</f>
        <v>-</v>
      </c>
      <c r="P4" s="165">
        <f>SUMIFS(cb_curr!$E:$E,cb_curr!$A:$A,N4,cb_curr!$B:$B,"British_Pound")</f>
        <v>0</v>
      </c>
      <c r="Q4" s="3" t="str">
        <f>CONCATENATE(Техничка!AE5,Техничка!AF5,Техничка!AG5)</f>
        <v>01.06.2023</v>
      </c>
      <c r="R4" s="82" t="str">
        <f>IF(AND((IF(SUMIFS(cb_curr!$E:$E,cb_curr!$A:$A,Q4,cb_curr!$B:$B,"British_Pound")&lt;&gt;0,1,0)=0),(OR(WEEKDAY(Q4,2)=7,WEEKDAY(Q4,2)=1))),O34,((IF(AND(S4=0,S5=0,S6=0,S7=0,S8=0,S9=0,S10=0,S11=0,S12=0,S13=0),"-",(IF((SUMIFS(cb_curr!$E:$E,cb_curr!$A:$A,Q4,cb_curr!$B:$B,"British_Pound"))=0,O34,(SUMIFS(cb_curr!$E:$E,cb_curr!$A:$A,Q4,cb_curr!$B:$B,"British_Pound"))))))))</f>
        <v>-</v>
      </c>
      <c r="S4" s="165">
        <f>SUMIFS(cb_curr!$E:$E,cb_curr!$A:$A,Q4,cb_curr!$B:$B,"British_Pound")</f>
        <v>0</v>
      </c>
      <c r="T4" s="3" t="str">
        <f>CONCATENATE(Техничка!AI5,Техничка!AJ5,Техничка!AK5)</f>
        <v>01.07.2023</v>
      </c>
      <c r="U4" s="82" t="str">
        <f>IF(AND((IF(SUMIFS(cb_curr!$E:$E,cb_curr!$A:$A,T4,cb_curr!$B:$B,"British_Pound")&lt;&gt;0,1,0)=0),(OR(WEEKDAY(T4,2)=7,WEEKDAY(T4,2)=1))),R33,((IF(AND(V4=0,V5=0,V6=0,V7=0,V8=0,V9=0,V10=0,V11=0,V12=0,V13=0),"-",(IF((SUMIFS(cb_curr!$E:$E,cb_curr!$A:$A,T4,cb_curr!$B:$B,"British_Pound"))=0,R33,(SUMIFS(cb_curr!$E:$E,cb_curr!$A:$A,T4,cb_curr!$B:$B,"British_Pound"))))))))</f>
        <v>-</v>
      </c>
      <c r="V4" s="165">
        <f>SUMIFS(cb_curr!$E:$E,cb_curr!$A:$A,T4,cb_curr!$B:$B,"British_Pound")</f>
        <v>0</v>
      </c>
      <c r="W4" s="3" t="str">
        <f>CONCATENATE(Техничка!AQ5,Техничка!AR5,Техничка!AS5)</f>
        <v>01.08.2023</v>
      </c>
      <c r="X4" s="82" t="str">
        <f>IF(AND((IF(SUMIFS(cb_curr!$E:$E,cb_curr!$A:$A,W4,cb_curr!$B:$B,"British_Pound")&lt;&gt;0,1,0)=0),(OR(WEEKDAY(W4,2)=7,WEEKDAY(W4,2)=1))),U34,((IF(AND(Y4=0,Y5=0,Y6=0,Y7=0,Y8=0,Y9=0,Y10=0,Y11=0,Y12=0,Y13=0),"-",(IF((SUMIFS(cb_curr!$E:$E,cb_curr!$A:$A,W4,cb_curr!$B:$B,"British_Pound"))=0,U34,(SUMIFS(cb_curr!$E:$E,cb_curr!$A:$A,W4,cb_curr!$B:$B,"British_Pound"))))))))</f>
        <v>-</v>
      </c>
      <c r="Y4" s="165">
        <f>SUMIFS(cb_curr!$E:$E,cb_curr!$A:$A,W4,cb_curr!$B:$B,"British_Pound")</f>
        <v>0</v>
      </c>
      <c r="Z4" s="3" t="str">
        <f>CONCATENATE(Техничка!AU5,Техничка!AV5,Техничка!AW5)</f>
        <v>01.09.2023</v>
      </c>
      <c r="AA4" s="82" t="str">
        <f>IF(AND((IF(SUMIFS(cb_curr!$E:$E,cb_curr!$A:$A,Z4,cb_curr!$B:$B,"British_Pound")&lt;&gt;0,1,0)=0),(OR(WEEKDAY(Z4,2)=7,WEEKDAY(Z4,2)=1))),X34,((IF(AND(AB4=0,AB5=0,AB6=0,AB7=0,AB8=0,AB9=0,AB10=0,AB11=0,AB12=0,AB13=0),"-",(IF((SUMIFS(cb_curr!$E:$E,cb_curr!$A:$A,Z4,cb_curr!$B:$B,"British_Pound"))=0,X34,(SUMIFS(cb_curr!$E:$E,cb_curr!$A:$A,Z4,cb_curr!$B:$B,"British_Pound"))))))))</f>
        <v>-</v>
      </c>
      <c r="AB4" s="165">
        <f>SUMIFS(cb_curr!$E:$E,cb_curr!$A:$A,Z4,cb_curr!$B:$B,"British_Pound")</f>
        <v>0</v>
      </c>
      <c r="AC4" s="3" t="str">
        <f>CONCATENATE(Техничка!AY5,Техничка!AZ5,Техничка!BA5)</f>
        <v>01.10.2023</v>
      </c>
      <c r="AD4" s="82" t="str">
        <f>IF(AND((IF(SUMIFS(cb_curr!$E:$E,cb_curr!$A:$A,AC4,cb_curr!$B:$B,"British_Pound")&lt;&gt;0,1,0)=0),(OR(WEEKDAY(AC4,2)=7,WEEKDAY(AC4,2)=1))),AA33,((IF(AND(AE4=0,AE5=0,AE6=0,AE7=0,AE8=0,AE9=0,AE10=0,AE11=0,AE12=0,AE13=0),"-",(IF((SUMIFS(cb_curr!$E:$E,cb_curr!$A:$A,AC4,cb_curr!$B:$B,"British_Pound"))=0,AA33,(SUMIFS(cb_curr!$E:$E,cb_curr!$A:$A,AC4,cb_curr!$B:$B,"British_Pound"))))))))</f>
        <v>-</v>
      </c>
      <c r="AE4" s="165">
        <f>SUMIFS(cb_curr!$E:$E,cb_curr!$A:$A,AC4,cb_curr!$B:$B,"British_Pound")</f>
        <v>0</v>
      </c>
      <c r="AF4" s="3" t="str">
        <f>CONCATENATE(Техничка!BC5,Техничка!BD5,Техничка!BE5)</f>
        <v>01.11.2023</v>
      </c>
      <c r="AG4" s="82" t="str">
        <f>IF(AND((IF(SUMIFS(cb_curr!$E:$E,cb_curr!$A:$A,AF4,cb_curr!$B:$B,"British_Pound")&lt;&gt;0,1,0)=0),(OR(WEEKDAY(AF4,2)=7,WEEKDAY(AF4,2)=1))),AD34,((IF(AND(AH4=0,AH5=0,AH6=0,AH7=0,AH8=0,AH9=0,AH10=0,AH11=0,AH12=0,AH13=0),"-",(IF((SUMIFS(cb_curr!$E:$E,cb_curr!$A:$A,AF4,cb_curr!$B:$B,"British_Pound"))=0,AD34,(SUMIFS(cb_curr!$E:$E,cb_curr!$A:$A,AF4,cb_curr!$B:$B,"British_Pound"))))))))</f>
        <v>-</v>
      </c>
      <c r="AH4" s="165">
        <f>SUMIFS(cb_curr!$E:$E,cb_curr!$A:$A,AF4,cb_curr!$B:$B,"British_Pound")</f>
        <v>0</v>
      </c>
      <c r="AI4" s="3" t="str">
        <f>CONCATENATE(Техничка!BG5,Техничка!BH5,Техничка!BI5)</f>
        <v>01.12.2023</v>
      </c>
      <c r="AJ4" s="82" t="str">
        <f>IF(AND((IF(SUMIFS(cb_curr!$E:$E,cb_curr!$A:$A,AI4,cb_curr!$B:$B,"British_Pound")&lt;&gt;0,1,0)=0),(OR(WEEKDAY(AI4,2)=7,WEEKDAY(AI4,2)=1))),AG33,((IF(AND(AK4=0,AK5=0,AK6=0,AK7=0,AK8=0,AK9=0,AK10=0,AK11=0,AK12=0,AK13=0),"-",(IF((SUMIFS(cb_curr!$E:$E,cb_curr!$A:$A,AI4,cb_curr!$B:$B,"British_Pound"))=0,AG33,(SUMIFS(cb_curr!$E:$E,cb_curr!$A:$A,AI4,cb_curr!$B:$B,"British_Pound"))))))))</f>
        <v>-</v>
      </c>
      <c r="AK4" s="165">
        <f>SUMIFS(cb_curr!$E:$E,cb_curr!$A:$A,AI4,cb_curr!$B:$B,"British_Pound")</f>
        <v>0</v>
      </c>
      <c r="AQ4" s="153" t="str">
        <f>Q4</f>
        <v>01.06.2023</v>
      </c>
      <c r="AR4" s="82"/>
      <c r="AT4" s="3" t="str">
        <f>AC4</f>
        <v>01.10.2023</v>
      </c>
      <c r="AU4" s="82"/>
      <c r="AW4" s="3" t="str">
        <f>AF4</f>
        <v>01.11.2023</v>
      </c>
      <c r="AX4" s="82"/>
      <c r="AZ4" s="3" t="str">
        <f>AI4</f>
        <v>01.12.2023</v>
      </c>
      <c r="BA4" s="82"/>
    </row>
    <row r="5" spans="1:53" x14ac:dyDescent="0.25">
      <c r="A5" s="165" t="str">
        <f>CONCATENATE(Техничка!BG34,Техничка!BH34,Техничка!$D$1,Техничка!$F$1)</f>
        <v>30.12.2022</v>
      </c>
      <c r="B5" s="3" t="str">
        <f>CONCATENATE(Техничка!B6,Техничка!C6,Техничка!D6)</f>
        <v>02.01.2023</v>
      </c>
      <c r="C5" s="82">
        <f>IF(AND((IF(SUMIFS(cb_curr!$E:$E,cb_curr!$A:$A,B5,cb_curr!$B:$B,"British_Pound")&lt;&gt;0,1,0)=0),(OR(WEEKDAY(B5,2)=7,WEEKDAY(B5,2)=1))),C4,((IF(AND(D5=0,D6=0,D7=0,D8=0,D9=0,D10=0,D11=0,D12=0,D13=0,D14=0),"-",(IF((SUMIFS(cb_curr!$E:$E,cb_curr!$A:$A,B5,cb_curr!$B:$B,"British_Pound"))=0,C4,(SUMIFS(cb_curr!$E:$E,cb_curr!$A:$A,B5,cb_curr!$B:$B,"British_Pound"))))))))</f>
        <v>84.791899999999998</v>
      </c>
      <c r="D5" s="165">
        <f>SUMIFS(cb_curr!$E:$E,cb_curr!$A:$A,B5,cb_curr!$B:$B,"British_Pound")</f>
        <v>0</v>
      </c>
      <c r="E5" s="3" t="str">
        <f>CONCATENATE(Техничка!O6,Техничка!P6,Техничка!Q6)</f>
        <v>02.02.2023</v>
      </c>
      <c r="F5" s="82" t="str">
        <f>IF(AND((IF(SUMIFS(cb_curr!$E:$E,cb_curr!$A:$A,E5,cb_curr!$B:$B,"British_Pound")&lt;&gt;0,1,0)=0),(OR(WEEKDAY(E5,2)=7,WEEKDAY(E5,2)=1))),F4,((IF(AND(G5=0,G6=0,G7=0,G8=0,G9=0,G10=0,G11=0,G12=0,G13=0,G14=0),"-",(IF((SUMIFS(cb_curr!$E:$E,cb_curr!$A:$A,E5,cb_curr!$B:$B,"British_Pound"))=0,F4,(SUMIFS(cb_curr!$E:$E,cb_curr!$A:$A,E5,cb_curr!$B:$B,"British_Pound"))))))))</f>
        <v>-</v>
      </c>
      <c r="G5" s="165">
        <f>SUMIFS(cb_curr!$E:$E,cb_curr!$A:$A,E5,cb_curr!$B:$B,"British_Pound")</f>
        <v>0</v>
      </c>
      <c r="H5" s="3" t="str">
        <f>CONCATENATE(Техничка!S6,Техничка!T6,Техничка!U6)</f>
        <v>02.03.2023</v>
      </c>
      <c r="I5" s="82" t="str">
        <f>IF(AND((IF(SUMIFS(cb_curr!$E:$E,cb_curr!$A:$A,H5,cb_curr!$B:$B,"British_Pound")&lt;&gt;0,1,0)=0),(OR(WEEKDAY(H5,2)=7,WEEKDAY(H5,2)=1))),I4,((IF(AND(J5=0,J6=0,J7=0,J8=0,J9=0,J10=0,J11=0,J12=0,J13=0,J14=0),"-",(IF((SUMIFS(cb_curr!$E:$E,cb_curr!$A:$A,H5,cb_curr!$B:$B,"British_Pound"))=0,I4,(SUMIFS(cb_curr!$E:$E,cb_curr!$A:$A,H5,cb_curr!$B:$B,"British_Pound"))))))))</f>
        <v>-</v>
      </c>
      <c r="J5" s="165">
        <f>SUMIFS(cb_curr!$E:$E,cb_curr!$A:$A,H5,cb_curr!$B:$B,"British_Pound")</f>
        <v>0</v>
      </c>
      <c r="K5" s="3" t="str">
        <f>CONCATENATE(Техничка!W6,Техничка!X6,Техничка!Y6)</f>
        <v>02.04.2023</v>
      </c>
      <c r="L5" s="82" t="str">
        <f>IF(AND((IF(SUMIFS(cb_curr!$E:$E,cb_curr!$A:$A,K5,cb_curr!$B:$B,"British_Pound")&lt;&gt;0,1,0)=0),(OR(WEEKDAY(K5,2)=7,WEEKDAY(K5,2)=1))),L4,((IF(AND(M5=0,M6=0,M7=0,M8=0,M9=0,M10=0,M11=0,M12=0,M13=0,M14=0),"-",(IF((SUMIFS(cb_curr!$E:$E,cb_curr!$A:$A,K5,cb_curr!$B:$B,"British_Pound"))=0,L4,(SUMIFS(cb_curr!$E:$E,cb_curr!$A:$A,K5,cb_curr!$B:$B,"British_Pound"))))))))</f>
        <v>-</v>
      </c>
      <c r="M5" s="165">
        <f>SUMIFS(cb_curr!$E:$E,cb_curr!$A:$A,K5,cb_curr!$B:$B,"British_Pound")</f>
        <v>0</v>
      </c>
      <c r="N5" s="3" t="str">
        <f>CONCATENATE(Техничка!AA6,Техничка!AB6,Техничка!AC6)</f>
        <v>02.05.2023</v>
      </c>
      <c r="O5" s="82" t="str">
        <f>IF(AND((IF(SUMIFS(cb_curr!$E:$E,cb_curr!$A:$A,N5,cb_curr!$B:$B,"British_Pound")&lt;&gt;0,1,0)=0),(OR(WEEKDAY(N5,2)=7,WEEKDAY(N5,2)=1))),O4,((IF(AND(P5=0,P6=0,P7=0,P8=0,P9=0,P10=0,P11=0,P12=0,P13=0,P14=0),"-",(IF((SUMIFS(cb_curr!$E:$E,cb_curr!$A:$A,N5,cb_curr!$B:$B,"British_Pound"))=0,O4,(SUMIFS(cb_curr!$E:$E,cb_curr!$A:$A,N5,cb_curr!$B:$B,"British_Pound"))))))))</f>
        <v>-</v>
      </c>
      <c r="P5" s="165">
        <f>SUMIFS(cb_curr!$E:$E,cb_curr!$A:$A,N5,cb_curr!$B:$B,"British_Pound")</f>
        <v>0</v>
      </c>
      <c r="Q5" s="3" t="str">
        <f>CONCATENATE(Техничка!AE6,Техничка!AF6,Техничка!AG6)</f>
        <v>02.06.2023</v>
      </c>
      <c r="R5" s="82" t="str">
        <f>IF(AND((IF(SUMIFS(cb_curr!$E:$E,cb_curr!$A:$A,Q5,cb_curr!$B:$B,"British_Pound")&lt;&gt;0,1,0)=0),(OR(WEEKDAY(Q5,2)=7,WEEKDAY(Q5,2)=1))),R4,((IF(AND(S5=0,S6=0,S7=0,S8=0,S9=0,S10=0,S11=0,S12=0,S13=0,S14=0),"-",(IF((SUMIFS(cb_curr!$E:$E,cb_curr!$A:$A,Q5,cb_curr!$B:$B,"British_Pound"))=0,R4,(SUMIFS(cb_curr!$E:$E,cb_curr!$A:$A,Q5,cb_curr!$B:$B,"British_Pound"))))))))</f>
        <v>-</v>
      </c>
      <c r="S5" s="165">
        <f>SUMIFS(cb_curr!$E:$E,cb_curr!$A:$A,Q5,cb_curr!$B:$B,"British_Pound")</f>
        <v>0</v>
      </c>
      <c r="T5" s="3" t="str">
        <f>CONCATENATE(Техничка!AI6,Техничка!AJ6,Техничка!AK6)</f>
        <v>02.07.2023</v>
      </c>
      <c r="U5" s="82" t="str">
        <f>IF(AND((IF(SUMIFS(cb_curr!$E:$E,cb_curr!$A:$A,T5,cb_curr!$B:$B,"British_Pound")&lt;&gt;0,1,0)=0),(OR(WEEKDAY(T5,2)=7,WEEKDAY(T5,2)=1))),U4,((IF(AND(V5=0,V6=0,V7=0,V8=0,V9=0,V10=0,V11=0,V12=0,V13=0,V14=0),"-",(IF((SUMIFS(cb_curr!$E:$E,cb_curr!$A:$A,T5,cb_curr!$B:$B,"British_Pound"))=0,U4,(SUMIFS(cb_curr!$E:$E,cb_curr!$A:$A,T5,cb_curr!$B:$B,"British_Pound"))))))))</f>
        <v>-</v>
      </c>
      <c r="V5" s="165">
        <f>SUMIFS(cb_curr!$E:$E,cb_curr!$A:$A,T5,cb_curr!$B:$B,"British_Pound")</f>
        <v>0</v>
      </c>
      <c r="W5" s="3" t="str">
        <f>CONCATENATE(Техничка!AQ6,Техничка!AR6,Техничка!AS6)</f>
        <v>02.08.2023</v>
      </c>
      <c r="X5" s="82" t="str">
        <f>IF(AND((IF(SUMIFS(cb_curr!$E:$E,cb_curr!$A:$A,W5,cb_curr!$B:$B,"British_Pound")&lt;&gt;0,1,0)=0),(OR(WEEKDAY(W5,2)=7,WEEKDAY(W5,2)=1))),X4,((IF(AND(Y5=0,Y6=0,Y7=0,Y8=0,Y9=0,Y10=0,Y11=0,Y12=0,Y13=0,Y14=0),"-",(IF((SUMIFS(cb_curr!$E:$E,cb_curr!$A:$A,W5,cb_curr!$B:$B,"British_Pound"))=0,X4,(SUMIFS(cb_curr!$E:$E,cb_curr!$A:$A,W5,cb_curr!$B:$B,"British_Pound"))))))))</f>
        <v>-</v>
      </c>
      <c r="Y5" s="165">
        <f>SUMIFS(cb_curr!$E:$E,cb_curr!$A:$A,W5,cb_curr!$B:$B,"British_Pound")</f>
        <v>0</v>
      </c>
      <c r="Z5" s="3" t="str">
        <f>CONCATENATE(Техничка!AU6,Техничка!AV6,Техничка!AW6)</f>
        <v>02.09.2023</v>
      </c>
      <c r="AA5" s="82" t="str">
        <f>IF(AND((IF(SUMIFS(cb_curr!$E:$E,cb_curr!$A:$A,Z5,cb_curr!$B:$B,"British_Pound")&lt;&gt;0,1,0)=0),(OR(WEEKDAY(Z5,2)=7,WEEKDAY(Z5,2)=1))),AA4,((IF(AND(AB5=0,AB6=0,AB7=0,AB8=0,AB9=0,AB10=0,AB11=0,AB12=0,AB13=0,AB14=0),"-",(IF((SUMIFS(cb_curr!$E:$E,cb_curr!$A:$A,Z5,cb_curr!$B:$B,"British_Pound"))=0,AA4,(SUMIFS(cb_curr!$E:$E,cb_curr!$A:$A,Z5,cb_curr!$B:$B,"British_Pound"))))))))</f>
        <v>-</v>
      </c>
      <c r="AB5" s="165">
        <f>SUMIFS(cb_curr!$E:$E,cb_curr!$A:$A,Z5,cb_curr!$B:$B,"British_Pound")</f>
        <v>0</v>
      </c>
      <c r="AC5" s="3" t="str">
        <f>CONCATENATE(Техничка!AY6,Техничка!AZ6,Техничка!BA6)</f>
        <v>02.10.2023</v>
      </c>
      <c r="AD5" s="82" t="str">
        <f>IF(AND((IF(SUMIFS(cb_curr!$E:$E,cb_curr!$A:$A,AC5,cb_curr!$B:$B,"British_Pound")&lt;&gt;0,1,0)=0),(OR(WEEKDAY(AC5,2)=7,WEEKDAY(AC5,2)=1))),AD4,((IF(AND(AE5=0,AE6=0,AE7=0,AE8=0,AE9=0,AE10=0,AE11=0,AE12=0,AE13=0,AE14=0),"-",(IF((SUMIFS(cb_curr!$E:$E,cb_curr!$A:$A,AC5,cb_curr!$B:$B,"British_Pound"))=0,AD4,(SUMIFS(cb_curr!$E:$E,cb_curr!$A:$A,AC5,cb_curr!$B:$B,"British_Pound"))))))))</f>
        <v>-</v>
      </c>
      <c r="AE5" s="165">
        <f>SUMIFS(cb_curr!$E:$E,cb_curr!$A:$A,AC5,cb_curr!$B:$B,"British_Pound")</f>
        <v>0</v>
      </c>
      <c r="AF5" s="3" t="str">
        <f>CONCATENATE(Техничка!BC6,Техничка!BD6,Техничка!BE6)</f>
        <v>02.11.2023</v>
      </c>
      <c r="AG5" s="82" t="str">
        <f>IF(AND((IF(SUMIFS(cb_curr!$E:$E,cb_curr!$A:$A,AF5,cb_curr!$B:$B,"British_Pound")&lt;&gt;0,1,0)=0),(OR(WEEKDAY(AF5,2)=7,WEEKDAY(AF5,2)=1))),AG4,((IF(AND(AH5=0,AH6=0,AH7=0,AH8=0,AH9=0,AH10=0,AH11=0,AH12=0,AH13=0,AH14=0),"-",(IF((SUMIFS(cb_curr!$E:$E,cb_curr!$A:$A,AF5,cb_curr!$B:$B,"British_Pound"))=0,AG4,(SUMIFS(cb_curr!$E:$E,cb_curr!$A:$A,AF5,cb_curr!$B:$B,"British_Pound"))))))))</f>
        <v>-</v>
      </c>
      <c r="AH5" s="165">
        <f>SUMIFS(cb_curr!$E:$E,cb_curr!$A:$A,AF5,cb_curr!$B:$B,"British_Pound")</f>
        <v>0</v>
      </c>
      <c r="AI5" s="3" t="str">
        <f>CONCATENATE(Техничка!BG6,Техничка!BH6,Техничка!BI6)</f>
        <v>02.12.2023</v>
      </c>
      <c r="AJ5" s="82" t="str">
        <f>IF(AND((IF(SUMIFS(cb_curr!$E:$E,cb_curr!$A:$A,AI5,cb_curr!$B:$B,"British_Pound")&lt;&gt;0,1,0)=0),(OR(WEEKDAY(AI5,2)=7,WEEKDAY(AI5,2)=1))),AJ4,((IF(AND(AK5=0,AK6=0,AK7=0,AK8=0,AK9=0,AK10=0,AK11=0,AK12=0,AK13=0,AK14=0),"-",(IF((SUMIFS(cb_curr!$E:$E,cb_curr!$A:$A,AI5,cb_curr!$B:$B,"British_Pound"))=0,AJ4,(SUMIFS(cb_curr!$E:$E,cb_curr!$A:$A,AI5,cb_curr!$B:$B,"British_Pound"))))))))</f>
        <v>-</v>
      </c>
      <c r="AK5" s="165">
        <f>SUMIFS(cb_curr!$E:$E,cb_curr!$A:$A,AI5,cb_curr!$B:$B,"British_Pound")</f>
        <v>0</v>
      </c>
      <c r="AQ5" s="153" t="str">
        <f t="shared" ref="AQ5:AQ34" si="0">Q5</f>
        <v>02.06.2023</v>
      </c>
      <c r="AR5" s="82"/>
      <c r="AT5" s="3" t="str">
        <f t="shared" ref="AT5:AT34" si="1">AC5</f>
        <v>02.10.2023</v>
      </c>
      <c r="AU5" s="82"/>
      <c r="AW5" s="3" t="str">
        <f t="shared" ref="AW5:AW34" si="2">AF5</f>
        <v>02.11.2023</v>
      </c>
      <c r="AX5" s="82"/>
      <c r="AZ5" s="3" t="str">
        <f t="shared" ref="AZ5:AZ34" si="3">AI5</f>
        <v>02.12.2023</v>
      </c>
      <c r="BA5" s="82"/>
    </row>
    <row r="6" spans="1:53" x14ac:dyDescent="0.25">
      <c r="A6" s="165"/>
      <c r="B6" s="3" t="str">
        <f>CONCATENATE(Техничка!B7,Техничка!C7,Техничка!D7)</f>
        <v>03.01.2023</v>
      </c>
      <c r="C6" s="82" t="str">
        <f>IF(AND((IF(SUMIFS(cb_curr!$E:$E,cb_curr!$A:$A,B6,cb_curr!$B:$B,"British_Pound")&lt;&gt;0,1,0)=0),(OR(WEEKDAY(B6,2)=7,WEEKDAY(B6,2)=1))),C5,((IF(AND(D6=0,D7=0,D8=0,D9=0,D10=0,D11=0,D12=0,D13=0,D14=0,D15=0),"-",(IF((SUMIFS(cb_curr!$E:$E,cb_curr!$A:$A,B6,cb_curr!$B:$B,"British_Pound"))=0,C5,(SUMIFS(cb_curr!$E:$E,cb_curr!$A:$A,B6,cb_curr!$B:$B,"British_Pound"))))))))</f>
        <v>-</v>
      </c>
      <c r="D6" s="165">
        <f>SUMIFS(cb_curr!$E:$E,cb_curr!$A:$A,B6,cb_curr!$B:$B,"British_Pound")</f>
        <v>0</v>
      </c>
      <c r="E6" s="3" t="str">
        <f>CONCATENATE(Техничка!O7,Техничка!P7,Техничка!Q7)</f>
        <v>03.02.2023</v>
      </c>
      <c r="F6" s="82" t="str">
        <f>IF(AND((IF(SUMIFS(cb_curr!$E:$E,cb_curr!$A:$A,E6,cb_curr!$B:$B,"British_Pound")&lt;&gt;0,1,0)=0),(OR(WEEKDAY(E6,2)=7,WEEKDAY(E6,2)=1))),F5,((IF(AND(G6=0,G7=0,G8=0,G9=0,G10=0,G11=0,G12=0,G13=0,G14=0,G15=0),"-",(IF((SUMIFS(cb_curr!$E:$E,cb_curr!$A:$A,E6,cb_curr!$B:$B,"British_Pound"))=0,F5,(SUMIFS(cb_curr!$E:$E,cb_curr!$A:$A,E6,cb_curr!$B:$B,"British_Pound"))))))))</f>
        <v>-</v>
      </c>
      <c r="G6" s="165">
        <f>SUMIFS(cb_curr!$E:$E,cb_curr!$A:$A,E6,cb_curr!$B:$B,"British_Pound")</f>
        <v>0</v>
      </c>
      <c r="H6" s="3" t="str">
        <f>CONCATENATE(Техничка!S7,Техничка!T7,Техничка!U7)</f>
        <v>03.03.2023</v>
      </c>
      <c r="I6" s="82" t="str">
        <f>IF(AND((IF(SUMIFS(cb_curr!$E:$E,cb_curr!$A:$A,H6,cb_curr!$B:$B,"British_Pound")&lt;&gt;0,1,0)=0),(OR(WEEKDAY(H6,2)=7,WEEKDAY(H6,2)=1))),I5,((IF(AND(J6=0,J7=0,J8=0,J9=0,J10=0,J11=0,J12=0,J13=0,J14=0,J15=0),"-",(IF((SUMIFS(cb_curr!$E:$E,cb_curr!$A:$A,H6,cb_curr!$B:$B,"British_Pound"))=0,I5,(SUMIFS(cb_curr!$E:$E,cb_curr!$A:$A,H6,cb_curr!$B:$B,"British_Pound"))))))))</f>
        <v>-</v>
      </c>
      <c r="J6" s="165">
        <f>SUMIFS(cb_curr!$E:$E,cb_curr!$A:$A,H6,cb_curr!$B:$B,"British_Pound")</f>
        <v>0</v>
      </c>
      <c r="K6" s="3" t="str">
        <f>CONCATENATE(Техничка!W7,Техничка!X7,Техничка!Y7)</f>
        <v>03.04.2023</v>
      </c>
      <c r="L6" s="82" t="str">
        <f>IF(AND((IF(SUMIFS(cb_curr!$E:$E,cb_curr!$A:$A,K6,cb_curr!$B:$B,"British_Pound")&lt;&gt;0,1,0)=0),(OR(WEEKDAY(K6,2)=7,WEEKDAY(K6,2)=1))),L5,((IF(AND(M6=0,M7=0,M8=0,M9=0,M10=0,M11=0,M12=0,M13=0,M14=0,M15=0),"-",(IF((SUMIFS(cb_curr!$E:$E,cb_curr!$A:$A,K6,cb_curr!$B:$B,"British_Pound"))=0,L5,(SUMIFS(cb_curr!$E:$E,cb_curr!$A:$A,K6,cb_curr!$B:$B,"British_Pound"))))))))</f>
        <v>-</v>
      </c>
      <c r="M6" s="165">
        <f>SUMIFS(cb_curr!$E:$E,cb_curr!$A:$A,K6,cb_curr!$B:$B,"British_Pound")</f>
        <v>0</v>
      </c>
      <c r="N6" s="3" t="str">
        <f>CONCATENATE(Техничка!AA7,Техничка!AB7,Техничка!AC7)</f>
        <v>03.05.2023</v>
      </c>
      <c r="O6" s="82" t="str">
        <f>IF(AND((IF(SUMIFS(cb_curr!$E:$E,cb_curr!$A:$A,N6,cb_curr!$B:$B,"British_Pound")&lt;&gt;0,1,0)=0),(OR(WEEKDAY(N6,2)=7,WEEKDAY(N6,2)=1))),O5,((IF(AND(P6=0,P7=0,P8=0,P9=0,P10=0,P11=0,P12=0,P13=0,P14=0,P15=0),"-",(IF((SUMIFS(cb_curr!$E:$E,cb_curr!$A:$A,N6,cb_curr!$B:$B,"British_Pound"))=0,O5,(SUMIFS(cb_curr!$E:$E,cb_curr!$A:$A,N6,cb_curr!$B:$B,"British_Pound"))))))))</f>
        <v>-</v>
      </c>
      <c r="P6" s="165">
        <f>SUMIFS(cb_curr!$E:$E,cb_curr!$A:$A,N6,cb_curr!$B:$B,"British_Pound")</f>
        <v>0</v>
      </c>
      <c r="Q6" s="3" t="str">
        <f>CONCATENATE(Техничка!AE7,Техничка!AF7,Техничка!AG7)</f>
        <v>03.06.2023</v>
      </c>
      <c r="R6" s="82" t="str">
        <f>IF(AND((IF(SUMIFS(cb_curr!$E:$E,cb_curr!$A:$A,Q6,cb_curr!$B:$B,"British_Pound")&lt;&gt;0,1,0)=0),(OR(WEEKDAY(Q6,2)=7,WEEKDAY(Q6,2)=1))),R5,((IF(AND(S6=0,S7=0,S8=0,S9=0,S10=0,S11=0,S12=0,S13=0,S14=0,S15=0),"-",(IF((SUMIFS(cb_curr!$E:$E,cb_curr!$A:$A,Q6,cb_curr!$B:$B,"British_Pound"))=0,R5,(SUMIFS(cb_curr!$E:$E,cb_curr!$A:$A,Q6,cb_curr!$B:$B,"British_Pound"))))))))</f>
        <v>-</v>
      </c>
      <c r="S6" s="165">
        <f>SUMIFS(cb_curr!$E:$E,cb_curr!$A:$A,Q6,cb_curr!$B:$B,"British_Pound")</f>
        <v>0</v>
      </c>
      <c r="T6" s="3" t="str">
        <f>CONCATENATE(Техничка!AI7,Техничка!AJ7,Техничка!AK7)</f>
        <v>03.07.2023</v>
      </c>
      <c r="U6" s="82" t="str">
        <f>IF(AND((IF(SUMIFS(cb_curr!$E:$E,cb_curr!$A:$A,T6,cb_curr!$B:$B,"British_Pound")&lt;&gt;0,1,0)=0),(OR(WEEKDAY(T6,2)=7,WEEKDAY(T6,2)=1))),U5,((IF(AND(V6=0,V7=0,V8=0,V9=0,V10=0,V11=0,V12=0,V13=0,V14=0,V15=0),"-",(IF((SUMIFS(cb_curr!$E:$E,cb_curr!$A:$A,T6,cb_curr!$B:$B,"British_Pound"))=0,U5,(SUMIFS(cb_curr!$E:$E,cb_curr!$A:$A,T6,cb_curr!$B:$B,"British_Pound"))))))))</f>
        <v>-</v>
      </c>
      <c r="V6" s="165">
        <f>SUMIFS(cb_curr!$E:$E,cb_curr!$A:$A,T6,cb_curr!$B:$B,"British_Pound")</f>
        <v>0</v>
      </c>
      <c r="W6" s="3" t="str">
        <f>CONCATENATE(Техничка!AQ7,Техничка!AR7,Техничка!AS7)</f>
        <v>03.08.2023</v>
      </c>
      <c r="X6" s="82" t="str">
        <f>IF(AND((IF(SUMIFS(cb_curr!$E:$E,cb_curr!$A:$A,W6,cb_curr!$B:$B,"British_Pound")&lt;&gt;0,1,0)=0),(OR(WEEKDAY(W6,2)=7,WEEKDAY(W6,2)=1))),X5,((IF(AND(Y6=0,Y7=0,Y8=0,Y9=0,Y10=0,Y11=0,Y12=0,Y13=0,Y14=0,Y15=0),"-",(IF((SUMIFS(cb_curr!$E:$E,cb_curr!$A:$A,W6,cb_curr!$B:$B,"British_Pound"))=0,X5,(SUMIFS(cb_curr!$E:$E,cb_curr!$A:$A,W6,cb_curr!$B:$B,"British_Pound"))))))))</f>
        <v>-</v>
      </c>
      <c r="Y6" s="165">
        <f>SUMIFS(cb_curr!$E:$E,cb_curr!$A:$A,W6,cb_curr!$B:$B,"British_Pound")</f>
        <v>0</v>
      </c>
      <c r="Z6" s="3" t="str">
        <f>CONCATENATE(Техничка!AU7,Техничка!AV7,Техничка!AW7)</f>
        <v>03.09.2023</v>
      </c>
      <c r="AA6" s="82" t="str">
        <f>IF(AND((IF(SUMIFS(cb_curr!$E:$E,cb_curr!$A:$A,Z6,cb_curr!$B:$B,"British_Pound")&lt;&gt;0,1,0)=0),(OR(WEEKDAY(Z6,2)=7,WEEKDAY(Z6,2)=1))),AA5,((IF(AND(AB6=0,AB7=0,AB8=0,AB9=0,AB10=0,AB11=0,AB12=0,AB13=0,AB14=0,AB15=0),"-",(IF((SUMIFS(cb_curr!$E:$E,cb_curr!$A:$A,Z6,cb_curr!$B:$B,"British_Pound"))=0,AA5,(SUMIFS(cb_curr!$E:$E,cb_curr!$A:$A,Z6,cb_curr!$B:$B,"British_Pound"))))))))</f>
        <v>-</v>
      </c>
      <c r="AB6" s="165">
        <f>SUMIFS(cb_curr!$E:$E,cb_curr!$A:$A,Z6,cb_curr!$B:$B,"British_Pound")</f>
        <v>0</v>
      </c>
      <c r="AC6" s="3" t="str">
        <f>CONCATENATE(Техничка!AY7,Техничка!AZ7,Техничка!BA7)</f>
        <v>03.10.2023</v>
      </c>
      <c r="AD6" s="82" t="str">
        <f>IF(AND((IF(SUMIFS(cb_curr!$E:$E,cb_curr!$A:$A,AC6,cb_curr!$B:$B,"British_Pound")&lt;&gt;0,1,0)=0),(OR(WEEKDAY(AC6,2)=7,WEEKDAY(AC6,2)=1))),AD5,((IF(AND(AE6=0,AE7=0,AE8=0,AE9=0,AE10=0,AE11=0,AE12=0,AE13=0,AE14=0,AE15=0),"-",(IF((SUMIFS(cb_curr!$E:$E,cb_curr!$A:$A,AC6,cb_curr!$B:$B,"British_Pound"))=0,AD5,(SUMIFS(cb_curr!$E:$E,cb_curr!$A:$A,AC6,cb_curr!$B:$B,"British_Pound"))))))))</f>
        <v>-</v>
      </c>
      <c r="AE6" s="165">
        <f>SUMIFS(cb_curr!$E:$E,cb_curr!$A:$A,AC6,cb_curr!$B:$B,"British_Pound")</f>
        <v>0</v>
      </c>
      <c r="AF6" s="3" t="str">
        <f>CONCATENATE(Техничка!BC7,Техничка!BD7,Техничка!BE7)</f>
        <v>03.11.2023</v>
      </c>
      <c r="AG6" s="82" t="str">
        <f>IF(AND((IF(SUMIFS(cb_curr!$E:$E,cb_curr!$A:$A,AF6,cb_curr!$B:$B,"British_Pound")&lt;&gt;0,1,0)=0),(OR(WEEKDAY(AF6,2)=7,WEEKDAY(AF6,2)=1))),AG5,((IF(AND(AH6=0,AH7=0,AH8=0,AH9=0,AH10=0,AH11=0,AH12=0,AH13=0,AH14=0,AH15=0),"-",(IF((SUMIFS(cb_curr!$E:$E,cb_curr!$A:$A,AF6,cb_curr!$B:$B,"British_Pound"))=0,AG5,(SUMIFS(cb_curr!$E:$E,cb_curr!$A:$A,AF6,cb_curr!$B:$B,"British_Pound"))))))))</f>
        <v>-</v>
      </c>
      <c r="AH6" s="165">
        <f>SUMIFS(cb_curr!$E:$E,cb_curr!$A:$A,AF6,cb_curr!$B:$B,"British_Pound")</f>
        <v>0</v>
      </c>
      <c r="AI6" s="3" t="str">
        <f>CONCATENATE(Техничка!BG7,Техничка!BH7,Техничка!BI7)</f>
        <v>03.12.2023</v>
      </c>
      <c r="AJ6" s="82" t="str">
        <f>IF(AND((IF(SUMIFS(cb_curr!$E:$E,cb_curr!$A:$A,AI6,cb_curr!$B:$B,"British_Pound")&lt;&gt;0,1,0)=0),(OR(WEEKDAY(AI6,2)=7,WEEKDAY(AI6,2)=1))),AJ5,((IF(AND(AK6=0,AK7=0,AK8=0,AK9=0,AK10=0,AK11=0,AK12=0,AK13=0,AK14=0,AK15=0),"-",(IF((SUMIFS(cb_curr!$E:$E,cb_curr!$A:$A,AI6,cb_curr!$B:$B,"British_Pound"))=0,AJ5,(SUMIFS(cb_curr!$E:$E,cb_curr!$A:$A,AI6,cb_curr!$B:$B,"British_Pound"))))))))</f>
        <v>-</v>
      </c>
      <c r="AK6" s="165">
        <f>SUMIFS(cb_curr!$E:$E,cb_curr!$A:$A,AI6,cb_curr!$B:$B,"British_Pound")</f>
        <v>0</v>
      </c>
      <c r="AQ6" s="153" t="str">
        <f t="shared" si="0"/>
        <v>03.06.2023</v>
      </c>
      <c r="AR6" s="82"/>
      <c r="AT6" s="3" t="str">
        <f t="shared" si="1"/>
        <v>03.10.2023</v>
      </c>
      <c r="AU6" s="82"/>
      <c r="AW6" s="3" t="str">
        <f t="shared" si="2"/>
        <v>03.11.2023</v>
      </c>
      <c r="AX6" s="82"/>
      <c r="AZ6" s="3" t="str">
        <f t="shared" si="3"/>
        <v>03.12.2023</v>
      </c>
      <c r="BA6" s="82"/>
    </row>
    <row r="7" spans="1:53" x14ac:dyDescent="0.25">
      <c r="B7" s="3" t="str">
        <f>CONCATENATE(Техничка!B8,Техничка!C8,Техничка!D8)</f>
        <v>04.01.2023</v>
      </c>
      <c r="C7" s="82" t="str">
        <f>IF(AND((IF(SUMIFS(cb_curr!$E:$E,cb_curr!$A:$A,B7,cb_curr!$B:$B,"British_Pound")&lt;&gt;0,1,0)=0),(OR(WEEKDAY(B7,2)=7,WEEKDAY(B7,2)=1))),C6,((IF(AND(D7=0,D8=0,D9=0,D10=0,D11=0,D12=0,D13=0,D14=0,D15=0,D16=0),"-",(IF((SUMIFS(cb_curr!$E:$E,cb_curr!$A:$A,B7,cb_curr!$B:$B,"British_Pound"))=0,C6,(SUMIFS(cb_curr!$E:$E,cb_curr!$A:$A,B7,cb_curr!$B:$B,"British_Pound"))))))))</f>
        <v>-</v>
      </c>
      <c r="D7" s="165">
        <f>SUMIFS(cb_curr!$E:$E,cb_curr!$A:$A,B7,cb_curr!$B:$B,"British_Pound")</f>
        <v>0</v>
      </c>
      <c r="E7" s="3" t="str">
        <f>CONCATENATE(Техничка!O8,Техничка!P8,Техничка!Q8)</f>
        <v>04.02.2023</v>
      </c>
      <c r="F7" s="82" t="str">
        <f>IF(AND((IF(SUMIFS(cb_curr!$E:$E,cb_curr!$A:$A,E7,cb_curr!$B:$B,"British_Pound")&lt;&gt;0,1,0)=0),(OR(WEEKDAY(E7,2)=7,WEEKDAY(E7,2)=1))),F6,((IF(AND(G7=0,G8=0,G9=0,G10=0,G11=0,G12=0,G13=0,G14=0,G15=0,G16=0),"-",(IF((SUMIFS(cb_curr!$E:$E,cb_curr!$A:$A,E7,cb_curr!$B:$B,"British_Pound"))=0,F6,(SUMIFS(cb_curr!$E:$E,cb_curr!$A:$A,E7,cb_curr!$B:$B,"British_Pound"))))))))</f>
        <v>-</v>
      </c>
      <c r="G7" s="165">
        <f>SUMIFS(cb_curr!$E:$E,cb_curr!$A:$A,E7,cb_curr!$B:$B,"British_Pound")</f>
        <v>0</v>
      </c>
      <c r="H7" s="3" t="str">
        <f>CONCATENATE(Техничка!S8,Техничка!T8,Техничка!U8)</f>
        <v>04.03.2023</v>
      </c>
      <c r="I7" s="82" t="str">
        <f>IF(AND((IF(SUMIFS(cb_curr!$E:$E,cb_curr!$A:$A,H7,cb_curr!$B:$B,"British_Pound")&lt;&gt;0,1,0)=0),(OR(WEEKDAY(H7,2)=7,WEEKDAY(H7,2)=1))),I6,((IF(AND(J7=0,J8=0,J9=0,J10=0,J11=0,J12=0,J13=0,J14=0,J15=0,J16=0),"-",(IF((SUMIFS(cb_curr!$E:$E,cb_curr!$A:$A,H7,cb_curr!$B:$B,"British_Pound"))=0,I6,(SUMIFS(cb_curr!$E:$E,cb_curr!$A:$A,H7,cb_curr!$B:$B,"British_Pound"))))))))</f>
        <v>-</v>
      </c>
      <c r="J7" s="165">
        <f>SUMIFS(cb_curr!$E:$E,cb_curr!$A:$A,H7,cb_curr!$B:$B,"British_Pound")</f>
        <v>0</v>
      </c>
      <c r="K7" s="3" t="str">
        <f>CONCATENATE(Техничка!W8,Техничка!X8,Техничка!Y8)</f>
        <v>04.04.2023</v>
      </c>
      <c r="L7" s="82" t="str">
        <f>IF(AND((IF(SUMIFS(cb_curr!$E:$E,cb_curr!$A:$A,K7,cb_curr!$B:$B,"British_Pound")&lt;&gt;0,1,0)=0),(OR(WEEKDAY(K7,2)=7,WEEKDAY(K7,2)=1))),L6,((IF(AND(M7=0,M8=0,M9=0,M10=0,M11=0,M12=0,M13=0,M14=0,M15=0,M16=0),"-",(IF((SUMIFS(cb_curr!$E:$E,cb_curr!$A:$A,K7,cb_curr!$B:$B,"British_Pound"))=0,L6,(SUMIFS(cb_curr!$E:$E,cb_curr!$A:$A,K7,cb_curr!$B:$B,"British_Pound"))))))))</f>
        <v>-</v>
      </c>
      <c r="M7" s="165">
        <f>SUMIFS(cb_curr!$E:$E,cb_curr!$A:$A,K7,cb_curr!$B:$B,"British_Pound")</f>
        <v>0</v>
      </c>
      <c r="N7" s="3" t="str">
        <f>CONCATENATE(Техничка!AA8,Техничка!AB8,Техничка!AC8)</f>
        <v>04.05.2023</v>
      </c>
      <c r="O7" s="82" t="str">
        <f>IF(AND((IF(SUMIFS(cb_curr!$E:$E,cb_curr!$A:$A,N7,cb_curr!$B:$B,"British_Pound")&lt;&gt;0,1,0)=0),(OR(WEEKDAY(N7,2)=7,WEEKDAY(N7,2)=1))),O6,((IF(AND(P7=0,P8=0,P9=0,P10=0,P11=0,P12=0,P13=0,P14=0,P15=0,P16=0),"-",(IF((SUMIFS(cb_curr!$E:$E,cb_curr!$A:$A,N7,cb_curr!$B:$B,"British_Pound"))=0,O6,(SUMIFS(cb_curr!$E:$E,cb_curr!$A:$A,N7,cb_curr!$B:$B,"British_Pound"))))))))</f>
        <v>-</v>
      </c>
      <c r="P7" s="165">
        <f>SUMIFS(cb_curr!$E:$E,cb_curr!$A:$A,N7,cb_curr!$B:$B,"British_Pound")</f>
        <v>0</v>
      </c>
      <c r="Q7" s="3" t="str">
        <f>CONCATENATE(Техничка!AE8,Техничка!AF8,Техничка!AG8)</f>
        <v>04.06.2023</v>
      </c>
      <c r="R7" s="82" t="str">
        <f>IF(AND((IF(SUMIFS(cb_curr!$E:$E,cb_curr!$A:$A,Q7,cb_curr!$B:$B,"British_Pound")&lt;&gt;0,1,0)=0),(OR(WEEKDAY(Q7,2)=7,WEEKDAY(Q7,2)=1))),R6,((IF(AND(S7=0,S8=0,S9=0,S10=0,S11=0,S12=0,S13=0,S14=0,S15=0,S16=0),"-",(IF((SUMIFS(cb_curr!$E:$E,cb_curr!$A:$A,Q7,cb_curr!$B:$B,"British_Pound"))=0,R6,(SUMIFS(cb_curr!$E:$E,cb_curr!$A:$A,Q7,cb_curr!$B:$B,"British_Pound"))))))))</f>
        <v>-</v>
      </c>
      <c r="S7" s="165">
        <f>SUMIFS(cb_curr!$E:$E,cb_curr!$A:$A,Q7,cb_curr!$B:$B,"British_Pound")</f>
        <v>0</v>
      </c>
      <c r="T7" s="3" t="str">
        <f>CONCATENATE(Техничка!AI8,Техничка!AJ8,Техничка!AK8)</f>
        <v>04.07.2023</v>
      </c>
      <c r="U7" s="82" t="str">
        <f>IF(AND((IF(SUMIFS(cb_curr!$E:$E,cb_curr!$A:$A,T7,cb_curr!$B:$B,"British_Pound")&lt;&gt;0,1,0)=0),(OR(WEEKDAY(T7,2)=7,WEEKDAY(T7,2)=1))),U6,((IF(AND(V7=0,V8=0,V9=0,V10=0,V11=0,V12=0,V13=0,V14=0,V15=0,V16=0),"-",(IF((SUMIFS(cb_curr!$E:$E,cb_curr!$A:$A,T7,cb_curr!$B:$B,"British_Pound"))=0,U6,(SUMIFS(cb_curr!$E:$E,cb_curr!$A:$A,T7,cb_curr!$B:$B,"British_Pound"))))))))</f>
        <v>-</v>
      </c>
      <c r="V7" s="165">
        <f>SUMIFS(cb_curr!$E:$E,cb_curr!$A:$A,T7,cb_curr!$B:$B,"British_Pound")</f>
        <v>0</v>
      </c>
      <c r="W7" s="3" t="str">
        <f>CONCATENATE(Техничка!AQ8,Техничка!AR8,Техничка!AS8)</f>
        <v>04.08.2023</v>
      </c>
      <c r="X7" s="82" t="str">
        <f>IF(AND((IF(SUMIFS(cb_curr!$E:$E,cb_curr!$A:$A,W7,cb_curr!$B:$B,"British_Pound")&lt;&gt;0,1,0)=0),(OR(WEEKDAY(W7,2)=7,WEEKDAY(W7,2)=1))),X6,((IF(AND(Y7=0,Y8=0,Y9=0,Y10=0,Y11=0,Y12=0,Y13=0,Y14=0,Y15=0,Y16=0),"-",(IF((SUMIFS(cb_curr!$E:$E,cb_curr!$A:$A,W7,cb_curr!$B:$B,"British_Pound"))=0,X6,(SUMIFS(cb_curr!$E:$E,cb_curr!$A:$A,W7,cb_curr!$B:$B,"British_Pound"))))))))</f>
        <v>-</v>
      </c>
      <c r="Y7" s="165">
        <f>SUMIFS(cb_curr!$E:$E,cb_curr!$A:$A,W7,cb_curr!$B:$B,"British_Pound")</f>
        <v>0</v>
      </c>
      <c r="Z7" s="3" t="str">
        <f>CONCATENATE(Техничка!AU8,Техничка!AV8,Техничка!AW8)</f>
        <v>04.09.2023</v>
      </c>
      <c r="AA7" s="82" t="str">
        <f>IF(AND((IF(SUMIFS(cb_curr!$E:$E,cb_curr!$A:$A,Z7,cb_curr!$B:$B,"British_Pound")&lt;&gt;0,1,0)=0),(OR(WEEKDAY(Z7,2)=7,WEEKDAY(Z7,2)=1))),AA6,((IF(AND(AB7=0,AB8=0,AB9=0,AB10=0,AB11=0,AB12=0,AB13=0,AB14=0,AB15=0,AB16=0),"-",(IF((SUMIFS(cb_curr!$E:$E,cb_curr!$A:$A,Z7,cb_curr!$B:$B,"British_Pound"))=0,AA6,(SUMIFS(cb_curr!$E:$E,cb_curr!$A:$A,Z7,cb_curr!$B:$B,"British_Pound"))))))))</f>
        <v>-</v>
      </c>
      <c r="AB7" s="165">
        <f>SUMIFS(cb_curr!$E:$E,cb_curr!$A:$A,Z7,cb_curr!$B:$B,"British_Pound")</f>
        <v>0</v>
      </c>
      <c r="AC7" s="3" t="str">
        <f>CONCATENATE(Техничка!AY8,Техничка!AZ8,Техничка!BA8)</f>
        <v>04.10.2023</v>
      </c>
      <c r="AD7" s="82" t="str">
        <f>IF(AND((IF(SUMIFS(cb_curr!$E:$E,cb_curr!$A:$A,AC7,cb_curr!$B:$B,"British_Pound")&lt;&gt;0,1,0)=0),(OR(WEEKDAY(AC7,2)=7,WEEKDAY(AC7,2)=1))),AD6,((IF(AND(AE7=0,AE8=0,AE9=0,AE10=0,AE11=0,AE12=0,AE13=0,AE14=0,AE15=0,AE16=0),"-",(IF((SUMIFS(cb_curr!$E:$E,cb_curr!$A:$A,AC7,cb_curr!$B:$B,"British_Pound"))=0,AD6,(SUMIFS(cb_curr!$E:$E,cb_curr!$A:$A,AC7,cb_curr!$B:$B,"British_Pound"))))))))</f>
        <v>-</v>
      </c>
      <c r="AE7" s="165">
        <f>SUMIFS(cb_curr!$E:$E,cb_curr!$A:$A,AC7,cb_curr!$B:$B,"British_Pound")</f>
        <v>0</v>
      </c>
      <c r="AF7" s="3" t="str">
        <f>CONCATENATE(Техничка!BC8,Техничка!BD8,Техничка!BE8)</f>
        <v>04.11.2023</v>
      </c>
      <c r="AG7" s="82" t="str">
        <f>IF(AND((IF(SUMIFS(cb_curr!$E:$E,cb_curr!$A:$A,AF7,cb_curr!$B:$B,"British_Pound")&lt;&gt;0,1,0)=0),(OR(WEEKDAY(AF7,2)=7,WEEKDAY(AF7,2)=1))),AG6,((IF(AND(AH7=0,AH8=0,AH9=0,AH10=0,AH11=0,AH12=0,AH13=0,AH14=0,AH15=0,AH16=0),"-",(IF((SUMIFS(cb_curr!$E:$E,cb_curr!$A:$A,AF7,cb_curr!$B:$B,"British_Pound"))=0,AG6,(SUMIFS(cb_curr!$E:$E,cb_curr!$A:$A,AF7,cb_curr!$B:$B,"British_Pound"))))))))</f>
        <v>-</v>
      </c>
      <c r="AH7" s="165">
        <f>SUMIFS(cb_curr!$E:$E,cb_curr!$A:$A,AF7,cb_curr!$B:$B,"British_Pound")</f>
        <v>0</v>
      </c>
      <c r="AI7" s="3" t="str">
        <f>CONCATENATE(Техничка!BG8,Техничка!BH8,Техничка!BI8)</f>
        <v>04.12.2023</v>
      </c>
      <c r="AJ7" s="82" t="str">
        <f>IF(AND((IF(SUMIFS(cb_curr!$E:$E,cb_curr!$A:$A,AI7,cb_curr!$B:$B,"British_Pound")&lt;&gt;0,1,0)=0),(OR(WEEKDAY(AI7,2)=7,WEEKDAY(AI7,2)=1))),AJ6,((IF(AND(AK7=0,AK8=0,AK9=0,AK10=0,AK11=0,AK12=0,AK13=0,AK14=0,AK15=0,AK16=0),"-",(IF((SUMIFS(cb_curr!$E:$E,cb_curr!$A:$A,AI7,cb_curr!$B:$B,"British_Pound"))=0,AJ6,(SUMIFS(cb_curr!$E:$E,cb_curr!$A:$A,AI7,cb_curr!$B:$B,"British_Pound"))))))))</f>
        <v>-</v>
      </c>
      <c r="AK7" s="165">
        <f>SUMIFS(cb_curr!$E:$E,cb_curr!$A:$A,AI7,cb_curr!$B:$B,"British_Pound")</f>
        <v>0</v>
      </c>
      <c r="AQ7" s="153" t="str">
        <f t="shared" si="0"/>
        <v>04.06.2023</v>
      </c>
      <c r="AR7" s="82"/>
      <c r="AT7" s="3" t="str">
        <f t="shared" si="1"/>
        <v>04.10.2023</v>
      </c>
      <c r="AU7" s="82"/>
      <c r="AW7" s="3" t="str">
        <f t="shared" si="2"/>
        <v>04.11.2023</v>
      </c>
      <c r="AX7" s="82"/>
      <c r="AZ7" s="3" t="str">
        <f t="shared" si="3"/>
        <v>04.12.2023</v>
      </c>
      <c r="BA7" s="82"/>
    </row>
    <row r="8" spans="1:53" x14ac:dyDescent="0.25">
      <c r="B8" s="3" t="str">
        <f>CONCATENATE(Техничка!B9,Техничка!C9,Техничка!D9)</f>
        <v>05.01.2023</v>
      </c>
      <c r="C8" s="82" t="str">
        <f>IF(AND((IF(SUMIFS(cb_curr!$E:$E,cb_curr!$A:$A,B8,cb_curr!$B:$B,"British_Pound")&lt;&gt;0,1,0)=0),(OR(WEEKDAY(B8,2)=7,WEEKDAY(B8,2)=1))),C7,((IF(AND(D8=0,D9=0,D10=0,D11=0,D12=0,D13=0,D14=0,D15=0,D16=0,D17=0),"-",(IF((SUMIFS(cb_curr!$E:$E,cb_curr!$A:$A,B8,cb_curr!$B:$B,"British_Pound"))=0,C7,(SUMIFS(cb_curr!$E:$E,cb_curr!$A:$A,B8,cb_curr!$B:$B,"British_Pound"))))))))</f>
        <v>-</v>
      </c>
      <c r="D8" s="165">
        <f>SUMIFS(cb_curr!$E:$E,cb_curr!$A:$A,B8,cb_curr!$B:$B,"British_Pound")</f>
        <v>0</v>
      </c>
      <c r="E8" s="3" t="str">
        <f>CONCATENATE(Техничка!O9,Техничка!P9,Техничка!Q9)</f>
        <v>05.02.2023</v>
      </c>
      <c r="F8" s="82" t="str">
        <f>IF(AND((IF(SUMIFS(cb_curr!$E:$E,cb_curr!$A:$A,E8,cb_curr!$B:$B,"British_Pound")&lt;&gt;0,1,0)=0),(OR(WEEKDAY(E8,2)=7,WEEKDAY(E8,2)=1))),F7,((IF(AND(G8=0,G9=0,G10=0,G11=0,G12=0,G13=0,G14=0,G15=0,G16=0,G17=0),"-",(IF((SUMIFS(cb_curr!$E:$E,cb_curr!$A:$A,E8,cb_curr!$B:$B,"British_Pound"))=0,F7,(SUMIFS(cb_curr!$E:$E,cb_curr!$A:$A,E8,cb_curr!$B:$B,"British_Pound"))))))))</f>
        <v>-</v>
      </c>
      <c r="G8" s="165">
        <f>SUMIFS(cb_curr!$E:$E,cb_curr!$A:$A,E8,cb_curr!$B:$B,"British_Pound")</f>
        <v>0</v>
      </c>
      <c r="H8" s="3" t="str">
        <f>CONCATENATE(Техничка!S9,Техничка!T9,Техничка!U9)</f>
        <v>05.03.2023</v>
      </c>
      <c r="I8" s="82" t="str">
        <f>IF(AND((IF(SUMIFS(cb_curr!$E:$E,cb_curr!$A:$A,H8,cb_curr!$B:$B,"British_Pound")&lt;&gt;0,1,0)=0),(OR(WEEKDAY(H8,2)=7,WEEKDAY(H8,2)=1))),I7,((IF(AND(J8=0,J9=0,J10=0,J11=0,J12=0,J13=0,J14=0,J15=0,J16=0,J17=0),"-",(IF((SUMIFS(cb_curr!$E:$E,cb_curr!$A:$A,H8,cb_curr!$B:$B,"British_Pound"))=0,I7,(SUMIFS(cb_curr!$E:$E,cb_curr!$A:$A,H8,cb_curr!$B:$B,"British_Pound"))))))))</f>
        <v>-</v>
      </c>
      <c r="J8" s="165">
        <f>SUMIFS(cb_curr!$E:$E,cb_curr!$A:$A,H8,cb_curr!$B:$B,"British_Pound")</f>
        <v>0</v>
      </c>
      <c r="K8" s="3" t="str">
        <f>CONCATENATE(Техничка!W9,Техничка!X9,Техничка!Y9)</f>
        <v>05.04.2023</v>
      </c>
      <c r="L8" s="82" t="str">
        <f>IF(AND((IF(SUMIFS(cb_curr!$E:$E,cb_curr!$A:$A,K8,cb_curr!$B:$B,"British_Pound")&lt;&gt;0,1,0)=0),(OR(WEEKDAY(K8,2)=7,WEEKDAY(K8,2)=1))),L7,((IF(AND(M8=0,M9=0,M10=0,M11=0,M12=0,M13=0,M14=0,M15=0,M16=0,M17=0),"-",(IF((SUMIFS(cb_curr!$E:$E,cb_curr!$A:$A,K8,cb_curr!$B:$B,"British_Pound"))=0,L7,(SUMIFS(cb_curr!$E:$E,cb_curr!$A:$A,K8,cb_curr!$B:$B,"British_Pound"))))))))</f>
        <v>-</v>
      </c>
      <c r="M8" s="165">
        <f>SUMIFS(cb_curr!$E:$E,cb_curr!$A:$A,K8,cb_curr!$B:$B,"British_Pound")</f>
        <v>0</v>
      </c>
      <c r="N8" s="3" t="str">
        <f>CONCATENATE(Техничка!AA9,Техничка!AB9,Техничка!AC9)</f>
        <v>05.05.2023</v>
      </c>
      <c r="O8" s="82" t="str">
        <f>IF(AND((IF(SUMIFS(cb_curr!$E:$E,cb_curr!$A:$A,N8,cb_curr!$B:$B,"British_Pound")&lt;&gt;0,1,0)=0),(OR(WEEKDAY(N8,2)=7,WEEKDAY(N8,2)=1))),O7,((IF(AND(P8=0,P9=0,P10=0,P11=0,P12=0,P13=0,P14=0,P15=0,P16=0,P17=0),"-",(IF((SUMIFS(cb_curr!$E:$E,cb_curr!$A:$A,N8,cb_curr!$B:$B,"British_Pound"))=0,O7,(SUMIFS(cb_curr!$E:$E,cb_curr!$A:$A,N8,cb_curr!$B:$B,"British_Pound"))))))))</f>
        <v>-</v>
      </c>
      <c r="P8" s="165">
        <f>SUMIFS(cb_curr!$E:$E,cb_curr!$A:$A,N8,cb_curr!$B:$B,"British_Pound")</f>
        <v>0</v>
      </c>
      <c r="Q8" s="3" t="str">
        <f>CONCATENATE(Техничка!AE9,Техничка!AF9,Техничка!AG9)</f>
        <v>05.06.2023</v>
      </c>
      <c r="R8" s="82" t="str">
        <f>IF(AND((IF(SUMIFS(cb_curr!$E:$E,cb_curr!$A:$A,Q8,cb_curr!$B:$B,"British_Pound")&lt;&gt;0,1,0)=0),(OR(WEEKDAY(Q8,2)=7,WEEKDAY(Q8,2)=1))),R7,((IF(AND(S8=0,S9=0,S10=0,S11=0,S12=0,S13=0,S14=0,S15=0,S16=0,S17=0),"-",(IF((SUMIFS(cb_curr!$E:$E,cb_curr!$A:$A,Q8,cb_curr!$B:$B,"British_Pound"))=0,R7,(SUMIFS(cb_curr!$E:$E,cb_curr!$A:$A,Q8,cb_curr!$B:$B,"British_Pound"))))))))</f>
        <v>-</v>
      </c>
      <c r="S8" s="165">
        <f>SUMIFS(cb_curr!$E:$E,cb_curr!$A:$A,Q8,cb_curr!$B:$B,"British_Pound")</f>
        <v>0</v>
      </c>
      <c r="T8" s="3" t="str">
        <f>CONCATENATE(Техничка!AI9,Техничка!AJ9,Техничка!AK9)</f>
        <v>05.07.2023</v>
      </c>
      <c r="U8" s="82" t="str">
        <f>IF(AND((IF(SUMIFS(cb_curr!$E:$E,cb_curr!$A:$A,T8,cb_curr!$B:$B,"British_Pound")&lt;&gt;0,1,0)=0),(OR(WEEKDAY(T8,2)=7,WEEKDAY(T8,2)=1))),U7,((IF(AND(V8=0,V9=0,V10=0,V11=0,V12=0,V13=0,V14=0,V15=0,V16=0,V17=0),"-",(IF((SUMIFS(cb_curr!$E:$E,cb_curr!$A:$A,T8,cb_curr!$B:$B,"British_Pound"))=0,U7,(SUMIFS(cb_curr!$E:$E,cb_curr!$A:$A,T8,cb_curr!$B:$B,"British_Pound"))))))))</f>
        <v>-</v>
      </c>
      <c r="V8" s="165">
        <f>SUMIFS(cb_curr!$E:$E,cb_curr!$A:$A,T8,cb_curr!$B:$B,"British_Pound")</f>
        <v>0</v>
      </c>
      <c r="W8" s="3" t="str">
        <f>CONCATENATE(Техничка!AQ9,Техничка!AR9,Техничка!AS9)</f>
        <v>05.08.2023</v>
      </c>
      <c r="X8" s="82" t="str">
        <f>IF(AND((IF(SUMIFS(cb_curr!$E:$E,cb_curr!$A:$A,W8,cb_curr!$B:$B,"British_Pound")&lt;&gt;0,1,0)=0),(OR(WEEKDAY(W8,2)=7,WEEKDAY(W8,2)=1))),X7,((IF(AND(Y8=0,Y9=0,Y10=0,Y11=0,Y12=0,Y13=0,Y14=0,Y15=0,Y16=0,Y17=0),"-",(IF((SUMIFS(cb_curr!$E:$E,cb_curr!$A:$A,W8,cb_curr!$B:$B,"British_Pound"))=0,X7,(SUMIFS(cb_curr!$E:$E,cb_curr!$A:$A,W8,cb_curr!$B:$B,"British_Pound"))))))))</f>
        <v>-</v>
      </c>
      <c r="Y8" s="165">
        <f>SUMIFS(cb_curr!$E:$E,cb_curr!$A:$A,W8,cb_curr!$B:$B,"British_Pound")</f>
        <v>0</v>
      </c>
      <c r="Z8" s="3" t="str">
        <f>CONCATENATE(Техничка!AU9,Техничка!AV9,Техничка!AW9)</f>
        <v>05.09.2023</v>
      </c>
      <c r="AA8" s="82" t="str">
        <f>IF(AND((IF(SUMIFS(cb_curr!$E:$E,cb_curr!$A:$A,Z8,cb_curr!$B:$B,"British_Pound")&lt;&gt;0,1,0)=0),(OR(WEEKDAY(Z8,2)=7,WEEKDAY(Z8,2)=1))),AA7,((IF(AND(AB8=0,AB9=0,AB10=0,AB11=0,AB12=0,AB13=0,AB14=0,AB15=0,AB16=0,AB17=0),"-",(IF((SUMIFS(cb_curr!$E:$E,cb_curr!$A:$A,Z8,cb_curr!$B:$B,"British_Pound"))=0,AA7,(SUMIFS(cb_curr!$E:$E,cb_curr!$A:$A,Z8,cb_curr!$B:$B,"British_Pound"))))))))</f>
        <v>-</v>
      </c>
      <c r="AB8" s="165">
        <f>SUMIFS(cb_curr!$E:$E,cb_curr!$A:$A,Z8,cb_curr!$B:$B,"British_Pound")</f>
        <v>0</v>
      </c>
      <c r="AC8" s="3" t="str">
        <f>CONCATENATE(Техничка!AY9,Техничка!AZ9,Техничка!BA9)</f>
        <v>05.10.2023</v>
      </c>
      <c r="AD8" s="82" t="str">
        <f>IF(AND((IF(SUMIFS(cb_curr!$E:$E,cb_curr!$A:$A,AC8,cb_curr!$B:$B,"British_Pound")&lt;&gt;0,1,0)=0),(OR(WEEKDAY(AC8,2)=7,WEEKDAY(AC8,2)=1))),AD7,((IF(AND(AE8=0,AE9=0,AE10=0,AE11=0,AE12=0,AE13=0,AE14=0,AE15=0,AE16=0,AE17=0),"-",(IF((SUMIFS(cb_curr!$E:$E,cb_curr!$A:$A,AC8,cb_curr!$B:$B,"British_Pound"))=0,AD7,(SUMIFS(cb_curr!$E:$E,cb_curr!$A:$A,AC8,cb_curr!$B:$B,"British_Pound"))))))))</f>
        <v>-</v>
      </c>
      <c r="AE8" s="165">
        <f>SUMIFS(cb_curr!$E:$E,cb_curr!$A:$A,AC8,cb_curr!$B:$B,"British_Pound")</f>
        <v>0</v>
      </c>
      <c r="AF8" s="3" t="str">
        <f>CONCATENATE(Техничка!BC9,Техничка!BD9,Техничка!BE9)</f>
        <v>05.11.2023</v>
      </c>
      <c r="AG8" s="82" t="str">
        <f>IF(AND((IF(SUMIFS(cb_curr!$E:$E,cb_curr!$A:$A,AF8,cb_curr!$B:$B,"British_Pound")&lt;&gt;0,1,0)=0),(OR(WEEKDAY(AF8,2)=7,WEEKDAY(AF8,2)=1))),AG7,((IF(AND(AH8=0,AH9=0,AH10=0,AH11=0,AH12=0,AH13=0,AH14=0,AH15=0,AH16=0,AH17=0),"-",(IF((SUMIFS(cb_curr!$E:$E,cb_curr!$A:$A,AF8,cb_curr!$B:$B,"British_Pound"))=0,AG7,(SUMIFS(cb_curr!$E:$E,cb_curr!$A:$A,AF8,cb_curr!$B:$B,"British_Pound"))))))))</f>
        <v>-</v>
      </c>
      <c r="AH8" s="165">
        <f>SUMIFS(cb_curr!$E:$E,cb_curr!$A:$A,AF8,cb_curr!$B:$B,"British_Pound")</f>
        <v>0</v>
      </c>
      <c r="AI8" s="3" t="str">
        <f>CONCATENATE(Техничка!BG9,Техничка!BH9,Техничка!BI9)</f>
        <v>05.12.2023</v>
      </c>
      <c r="AJ8" s="82" t="str">
        <f>IF(AND((IF(SUMIFS(cb_curr!$E:$E,cb_curr!$A:$A,AI8,cb_curr!$B:$B,"British_Pound")&lt;&gt;0,1,0)=0),(OR(WEEKDAY(AI8,2)=7,WEEKDAY(AI8,2)=1))),AJ7,((IF(AND(AK8=0,AK9=0,AK10=0,AK11=0,AK12=0,AK13=0,AK14=0,AK15=0,AK16=0,AK17=0),"-",(IF((SUMIFS(cb_curr!$E:$E,cb_curr!$A:$A,AI8,cb_curr!$B:$B,"British_Pound"))=0,AJ7,(SUMIFS(cb_curr!$E:$E,cb_curr!$A:$A,AI8,cb_curr!$B:$B,"British_Pound"))))))))</f>
        <v>-</v>
      </c>
      <c r="AK8" s="165">
        <f>SUMIFS(cb_curr!$E:$E,cb_curr!$A:$A,AI8,cb_curr!$B:$B,"British_Pound")</f>
        <v>0</v>
      </c>
      <c r="AQ8" s="153" t="str">
        <f t="shared" si="0"/>
        <v>05.06.2023</v>
      </c>
      <c r="AR8" s="82"/>
      <c r="AT8" s="3" t="str">
        <f t="shared" si="1"/>
        <v>05.10.2023</v>
      </c>
      <c r="AU8" s="82"/>
      <c r="AW8" s="3" t="str">
        <f t="shared" si="2"/>
        <v>05.11.2023</v>
      </c>
      <c r="AX8" s="82"/>
      <c r="AZ8" s="3" t="str">
        <f t="shared" si="3"/>
        <v>05.12.2023</v>
      </c>
      <c r="BA8" s="82"/>
    </row>
    <row r="9" spans="1:53" x14ac:dyDescent="0.25">
      <c r="B9" s="3" t="str">
        <f>CONCATENATE(Техничка!B10,Техничка!C10,Техничка!D10)</f>
        <v>06.01.2023</v>
      </c>
      <c r="C9" s="82" t="str">
        <f>IF(AND((IF(SUMIFS(cb_curr!$E:$E,cb_curr!$A:$A,B9,cb_curr!$B:$B,"British_Pound")&lt;&gt;0,1,0)=0),(OR(WEEKDAY(B9,2)=7,WEEKDAY(B9,2)=1))),C8,((IF(AND(D9=0,D10=0,D11=0,D12=0,D13=0,D14=0,D15=0,D16=0,D17=0,D18=0),"-",(IF((SUMIFS(cb_curr!$E:$E,cb_curr!$A:$A,B9,cb_curr!$B:$B,"British_Pound"))=0,C8,(SUMIFS(cb_curr!$E:$E,cb_curr!$A:$A,B9,cb_curr!$B:$B,"British_Pound"))))))))</f>
        <v>-</v>
      </c>
      <c r="D9" s="165">
        <f>SUMIFS(cb_curr!$E:$E,cb_curr!$A:$A,B9,cb_curr!$B:$B,"British_Pound")</f>
        <v>0</v>
      </c>
      <c r="E9" s="3" t="str">
        <f>CONCATENATE(Техничка!O10,Техничка!P10,Техничка!Q10)</f>
        <v>06.02.2023</v>
      </c>
      <c r="F9" s="82" t="str">
        <f>IF(AND((IF(SUMIFS(cb_curr!$E:$E,cb_curr!$A:$A,E9,cb_curr!$B:$B,"British_Pound")&lt;&gt;0,1,0)=0),(OR(WEEKDAY(E9,2)=7,WEEKDAY(E9,2)=1))),F8,((IF(AND(G9=0,G10=0,G11=0,G12=0,G13=0,G14=0,G15=0,G16=0,G17=0,G18=0),"-",(IF((SUMIFS(cb_curr!$E:$E,cb_curr!$A:$A,E9,cb_curr!$B:$B,"British_Pound"))=0,F8,(SUMIFS(cb_curr!$E:$E,cb_curr!$A:$A,E9,cb_curr!$B:$B,"British_Pound"))))))))</f>
        <v>-</v>
      </c>
      <c r="G9" s="165">
        <f>SUMIFS(cb_curr!$E:$E,cb_curr!$A:$A,E9,cb_curr!$B:$B,"British_Pound")</f>
        <v>0</v>
      </c>
      <c r="H9" s="3" t="str">
        <f>CONCATENATE(Техничка!S10,Техничка!T10,Техничка!U10)</f>
        <v>06.03.2023</v>
      </c>
      <c r="I9" s="82" t="str">
        <f>IF(AND((IF(SUMIFS(cb_curr!$E:$E,cb_curr!$A:$A,H9,cb_curr!$B:$B,"British_Pound")&lt;&gt;0,1,0)=0),(OR(WEEKDAY(H9,2)=7,WEEKDAY(H9,2)=1))),I8,((IF(AND(J9=0,J10=0,J11=0,J12=0,J13=0,J14=0,J15=0,J16=0,J17=0,J18=0),"-",(IF((SUMIFS(cb_curr!$E:$E,cb_curr!$A:$A,H9,cb_curr!$B:$B,"British_Pound"))=0,I8,(SUMIFS(cb_curr!$E:$E,cb_curr!$A:$A,H9,cb_curr!$B:$B,"British_Pound"))))))))</f>
        <v>-</v>
      </c>
      <c r="J9" s="165">
        <f>SUMIFS(cb_curr!$E:$E,cb_curr!$A:$A,H9,cb_curr!$B:$B,"British_Pound")</f>
        <v>0</v>
      </c>
      <c r="K9" s="3" t="str">
        <f>CONCATENATE(Техничка!W10,Техничка!X10,Техничка!Y10)</f>
        <v>06.04.2023</v>
      </c>
      <c r="L9" s="82" t="str">
        <f>IF(AND((IF(SUMIFS(cb_curr!$E:$E,cb_curr!$A:$A,K9,cb_curr!$B:$B,"British_Pound")&lt;&gt;0,1,0)=0),(OR(WEEKDAY(K9,2)=7,WEEKDAY(K9,2)=1))),L8,((IF(AND(M9=0,M10=0,M11=0,M12=0,M13=0,M14=0,M15=0,M16=0,M17=0,M18=0),"-",(IF((SUMIFS(cb_curr!$E:$E,cb_curr!$A:$A,K9,cb_curr!$B:$B,"British_Pound"))=0,L8,(SUMIFS(cb_curr!$E:$E,cb_curr!$A:$A,K9,cb_curr!$B:$B,"British_Pound"))))))))</f>
        <v>-</v>
      </c>
      <c r="M9" s="165">
        <f>SUMIFS(cb_curr!$E:$E,cb_curr!$A:$A,K9,cb_curr!$B:$B,"British_Pound")</f>
        <v>0</v>
      </c>
      <c r="N9" s="3" t="str">
        <f>CONCATENATE(Техничка!AA10,Техничка!AB10,Техничка!AC10)</f>
        <v>06.05.2023</v>
      </c>
      <c r="O9" s="82" t="str">
        <f>IF(AND((IF(SUMIFS(cb_curr!$E:$E,cb_curr!$A:$A,N9,cb_curr!$B:$B,"British_Pound")&lt;&gt;0,1,0)=0),(OR(WEEKDAY(N9,2)=7,WEEKDAY(N9,2)=1))),O8,((IF(AND(P9=0,P10=0,P11=0,P12=0,P13=0,P14=0,P15=0,P16=0,P17=0,P18=0),"-",(IF((SUMIFS(cb_curr!$E:$E,cb_curr!$A:$A,N9,cb_curr!$B:$B,"British_Pound"))=0,O8,(SUMIFS(cb_curr!$E:$E,cb_curr!$A:$A,N9,cb_curr!$B:$B,"British_Pound"))))))))</f>
        <v>-</v>
      </c>
      <c r="P9" s="165">
        <f>SUMIFS(cb_curr!$E:$E,cb_curr!$A:$A,N9,cb_curr!$B:$B,"British_Pound")</f>
        <v>0</v>
      </c>
      <c r="Q9" s="3" t="str">
        <f>CONCATENATE(Техничка!AE10,Техничка!AF10,Техничка!AG10)</f>
        <v>06.06.2023</v>
      </c>
      <c r="R9" s="82" t="str">
        <f>IF(AND((IF(SUMIFS(cb_curr!$E:$E,cb_curr!$A:$A,Q9,cb_curr!$B:$B,"British_Pound")&lt;&gt;0,1,0)=0),(OR(WEEKDAY(Q9,2)=7,WEEKDAY(Q9,2)=1))),R8,((IF(AND(S9=0,S10=0,S11=0,S12=0,S13=0,S14=0,S15=0,S16=0,S17=0,S18=0),"-",(IF((SUMIFS(cb_curr!$E:$E,cb_curr!$A:$A,Q9,cb_curr!$B:$B,"British_Pound"))=0,R8,(SUMIFS(cb_curr!$E:$E,cb_curr!$A:$A,Q9,cb_curr!$B:$B,"British_Pound"))))))))</f>
        <v>-</v>
      </c>
      <c r="S9" s="165">
        <f>SUMIFS(cb_curr!$E:$E,cb_curr!$A:$A,Q9,cb_curr!$B:$B,"British_Pound")</f>
        <v>0</v>
      </c>
      <c r="T9" s="3" t="str">
        <f>CONCATENATE(Техничка!AI10,Техничка!AJ10,Техничка!AK10)</f>
        <v>06.07.2023</v>
      </c>
      <c r="U9" s="82" t="str">
        <f>IF(AND((IF(SUMIFS(cb_curr!$E:$E,cb_curr!$A:$A,T9,cb_curr!$B:$B,"British_Pound")&lt;&gt;0,1,0)=0),(OR(WEEKDAY(T9,2)=7,WEEKDAY(T9,2)=1))),U8,((IF(AND(V9=0,V10=0,V11=0,V12=0,V13=0,V14=0,V15=0,V16=0,V17=0,V18=0),"-",(IF((SUMIFS(cb_curr!$E:$E,cb_curr!$A:$A,T9,cb_curr!$B:$B,"British_Pound"))=0,U8,(SUMIFS(cb_curr!$E:$E,cb_curr!$A:$A,T9,cb_curr!$B:$B,"British_Pound"))))))))</f>
        <v>-</v>
      </c>
      <c r="V9" s="165">
        <f>SUMIFS(cb_curr!$E:$E,cb_curr!$A:$A,T9,cb_curr!$B:$B,"British_Pound")</f>
        <v>0</v>
      </c>
      <c r="W9" s="3" t="str">
        <f>CONCATENATE(Техничка!AQ10,Техничка!AR10,Техничка!AS10)</f>
        <v>06.08.2023</v>
      </c>
      <c r="X9" s="82" t="str">
        <f>IF(AND((IF(SUMIFS(cb_curr!$E:$E,cb_curr!$A:$A,W9,cb_curr!$B:$B,"British_Pound")&lt;&gt;0,1,0)=0),(OR(WEEKDAY(W9,2)=7,WEEKDAY(W9,2)=1))),X8,((IF(AND(Y9=0,Y10=0,Y11=0,Y12=0,Y13=0,Y14=0,Y15=0,Y16=0,Y17=0,Y18=0),"-",(IF((SUMIFS(cb_curr!$E:$E,cb_curr!$A:$A,W9,cb_curr!$B:$B,"British_Pound"))=0,X8,(SUMIFS(cb_curr!$E:$E,cb_curr!$A:$A,W9,cb_curr!$B:$B,"British_Pound"))))))))</f>
        <v>-</v>
      </c>
      <c r="Y9" s="165">
        <f>SUMIFS(cb_curr!$E:$E,cb_curr!$A:$A,W9,cb_curr!$B:$B,"British_Pound")</f>
        <v>0</v>
      </c>
      <c r="Z9" s="3" t="str">
        <f>CONCATENATE(Техничка!AU10,Техничка!AV10,Техничка!AW10)</f>
        <v>06.09.2023</v>
      </c>
      <c r="AA9" s="82" t="str">
        <f>IF(AND((IF(SUMIFS(cb_curr!$E:$E,cb_curr!$A:$A,Z9,cb_curr!$B:$B,"British_Pound")&lt;&gt;0,1,0)=0),(OR(WEEKDAY(Z9,2)=7,WEEKDAY(Z9,2)=1))),AA8,((IF(AND(AB9=0,AB10=0,AB11=0,AB12=0,AB13=0,AB14=0,AB15=0,AB16=0,AB17=0,AB18=0),"-",(IF((SUMIFS(cb_curr!$E:$E,cb_curr!$A:$A,Z9,cb_curr!$B:$B,"British_Pound"))=0,AA8,(SUMIFS(cb_curr!$E:$E,cb_curr!$A:$A,Z9,cb_curr!$B:$B,"British_Pound"))))))))</f>
        <v>-</v>
      </c>
      <c r="AB9" s="165">
        <f>SUMIFS(cb_curr!$E:$E,cb_curr!$A:$A,Z9,cb_curr!$B:$B,"British_Pound")</f>
        <v>0</v>
      </c>
      <c r="AC9" s="3" t="str">
        <f>CONCATENATE(Техничка!AY10,Техничка!AZ10,Техничка!BA10)</f>
        <v>06.10.2023</v>
      </c>
      <c r="AD9" s="82" t="str">
        <f>IF(AND((IF(SUMIFS(cb_curr!$E:$E,cb_curr!$A:$A,AC9,cb_curr!$B:$B,"British_Pound")&lt;&gt;0,1,0)=0),(OR(WEEKDAY(AC9,2)=7,WEEKDAY(AC9,2)=1))),AD8,((IF(AND(AE9=0,AE10=0,AE11=0,AE12=0,AE13=0,AE14=0,AE15=0,AE16=0,AE17=0,AE18=0),"-",(IF((SUMIFS(cb_curr!$E:$E,cb_curr!$A:$A,AC9,cb_curr!$B:$B,"British_Pound"))=0,AD8,(SUMIFS(cb_curr!$E:$E,cb_curr!$A:$A,AC9,cb_curr!$B:$B,"British_Pound"))))))))</f>
        <v>-</v>
      </c>
      <c r="AE9" s="165">
        <f>SUMIFS(cb_curr!$E:$E,cb_curr!$A:$A,AC9,cb_curr!$B:$B,"British_Pound")</f>
        <v>0</v>
      </c>
      <c r="AF9" s="3" t="str">
        <f>CONCATENATE(Техничка!BC10,Техничка!BD10,Техничка!BE10)</f>
        <v>06.11.2023</v>
      </c>
      <c r="AG9" s="82" t="str">
        <f>IF(AND((IF(SUMIFS(cb_curr!$E:$E,cb_curr!$A:$A,AF9,cb_curr!$B:$B,"British_Pound")&lt;&gt;0,1,0)=0),(OR(WEEKDAY(AF9,2)=7,WEEKDAY(AF9,2)=1))),AG8,((IF(AND(AH9=0,AH10=0,AH11=0,AH12=0,AH13=0,AH14=0,AH15=0,AH16=0,AH17=0,AH18=0),"-",(IF((SUMIFS(cb_curr!$E:$E,cb_curr!$A:$A,AF9,cb_curr!$B:$B,"British_Pound"))=0,AG8,(SUMIFS(cb_curr!$E:$E,cb_curr!$A:$A,AF9,cb_curr!$B:$B,"British_Pound"))))))))</f>
        <v>-</v>
      </c>
      <c r="AH9" s="165">
        <f>SUMIFS(cb_curr!$E:$E,cb_curr!$A:$A,AF9,cb_curr!$B:$B,"British_Pound")</f>
        <v>0</v>
      </c>
      <c r="AI9" s="3" t="str">
        <f>CONCATENATE(Техничка!BG10,Техничка!BH10,Техничка!BI10)</f>
        <v>06.12.2023</v>
      </c>
      <c r="AJ9" s="82" t="str">
        <f>IF(AND((IF(SUMIFS(cb_curr!$E:$E,cb_curr!$A:$A,AI9,cb_curr!$B:$B,"British_Pound")&lt;&gt;0,1,0)=0),(OR(WEEKDAY(AI9,2)=7,WEEKDAY(AI9,2)=1))),AJ8,((IF(AND(AK9=0,AK10=0,AK11=0,AK12=0,AK13=0,AK14=0,AK15=0,AK16=0,AK17=0,AK18=0),"-",(IF((SUMIFS(cb_curr!$E:$E,cb_curr!$A:$A,AI9,cb_curr!$B:$B,"British_Pound"))=0,AJ8,(SUMIFS(cb_curr!$E:$E,cb_curr!$A:$A,AI9,cb_curr!$B:$B,"British_Pound"))))))))</f>
        <v>-</v>
      </c>
      <c r="AK9" s="165">
        <f>SUMIFS(cb_curr!$E:$E,cb_curr!$A:$A,AI9,cb_curr!$B:$B,"British_Pound")</f>
        <v>0</v>
      </c>
      <c r="AQ9" s="153" t="str">
        <f t="shared" si="0"/>
        <v>06.06.2023</v>
      </c>
      <c r="AR9" s="82"/>
      <c r="AT9" s="3" t="str">
        <f t="shared" si="1"/>
        <v>06.10.2023</v>
      </c>
      <c r="AU9" s="82"/>
      <c r="AW9" s="3" t="str">
        <f t="shared" si="2"/>
        <v>06.11.2023</v>
      </c>
      <c r="AX9" s="82"/>
      <c r="AZ9" s="3" t="str">
        <f t="shared" si="3"/>
        <v>06.12.2023</v>
      </c>
      <c r="BA9" s="82"/>
    </row>
    <row r="10" spans="1:53" x14ac:dyDescent="0.25">
      <c r="B10" s="3" t="str">
        <f>CONCATENATE(Техничка!B11,Техничка!C11,Техничка!D11)</f>
        <v>07.01.2023</v>
      </c>
      <c r="C10" s="82" t="str">
        <f>IF(AND((IF(SUMIFS(cb_curr!$E:$E,cb_curr!$A:$A,B10,cb_curr!$B:$B,"British_Pound")&lt;&gt;0,1,0)=0),(OR(WEEKDAY(B10,2)=7,WEEKDAY(B10,2)=1))),C9,((IF(AND(D10=0,D11=0,D12=0,D13=0,D14=0,D15=0,D16=0,D17=0,D18=0,D19=0),"-",(IF((SUMIFS(cb_curr!$E:$E,cb_curr!$A:$A,B10,cb_curr!$B:$B,"British_Pound"))=0,C9,(SUMIFS(cb_curr!$E:$E,cb_curr!$A:$A,B10,cb_curr!$B:$B,"British_Pound"))))))))</f>
        <v>-</v>
      </c>
      <c r="D10" s="165">
        <f>SUMIFS(cb_curr!$E:$E,cb_curr!$A:$A,B10,cb_curr!$B:$B,"British_Pound")</f>
        <v>0</v>
      </c>
      <c r="E10" s="3" t="str">
        <f>CONCATENATE(Техничка!O11,Техничка!P11,Техничка!Q11)</f>
        <v>07.02.2023</v>
      </c>
      <c r="F10" s="82" t="str">
        <f>IF(AND((IF(SUMIFS(cb_curr!$E:$E,cb_curr!$A:$A,E10,cb_curr!$B:$B,"British_Pound")&lt;&gt;0,1,0)=0),(OR(WEEKDAY(E10,2)=7,WEEKDAY(E10,2)=1))),F9,((IF(AND(G10=0,G11=0,G12=0,G13=0,G14=0,G15=0,G16=0,G17=0,G18=0,G19=0),"-",(IF((SUMIFS(cb_curr!$E:$E,cb_curr!$A:$A,E10,cb_curr!$B:$B,"British_Pound"))=0,F9,(SUMIFS(cb_curr!$E:$E,cb_curr!$A:$A,E10,cb_curr!$B:$B,"British_Pound"))))))))</f>
        <v>-</v>
      </c>
      <c r="G10" s="165">
        <f>SUMIFS(cb_curr!$E:$E,cb_curr!$A:$A,E10,cb_curr!$B:$B,"British_Pound")</f>
        <v>0</v>
      </c>
      <c r="H10" s="3" t="str">
        <f>CONCATENATE(Техничка!S11,Техничка!T11,Техничка!U11)</f>
        <v>07.03.2023</v>
      </c>
      <c r="I10" s="82" t="str">
        <f>IF(AND((IF(SUMIFS(cb_curr!$E:$E,cb_curr!$A:$A,H10,cb_curr!$B:$B,"British_Pound")&lt;&gt;0,1,0)=0),(OR(WEEKDAY(H10,2)=7,WEEKDAY(H10,2)=1))),I9,((IF(AND(J10=0,J11=0,J12=0,J13=0,J14=0,J15=0,J16=0,J17=0,J18=0,J19=0),"-",(IF((SUMIFS(cb_curr!$E:$E,cb_curr!$A:$A,H10,cb_curr!$B:$B,"British_Pound"))=0,I9,(SUMIFS(cb_curr!$E:$E,cb_curr!$A:$A,H10,cb_curr!$B:$B,"British_Pound"))))))))</f>
        <v>-</v>
      </c>
      <c r="J10" s="165">
        <f>SUMIFS(cb_curr!$E:$E,cb_curr!$A:$A,H10,cb_curr!$B:$B,"British_Pound")</f>
        <v>0</v>
      </c>
      <c r="K10" s="3" t="str">
        <f>CONCATENATE(Техничка!W11,Техничка!X11,Техничка!Y11)</f>
        <v>07.04.2023</v>
      </c>
      <c r="L10" s="82" t="str">
        <f>IF(AND((IF(SUMIFS(cb_curr!$E:$E,cb_curr!$A:$A,K10,cb_curr!$B:$B,"British_Pound")&lt;&gt;0,1,0)=0),(OR(WEEKDAY(K10,2)=7,WEEKDAY(K10,2)=1))),L9,((IF(AND(M10=0,M11=0,M12=0,M13=0,M14=0,M15=0,M16=0,M17=0,M18=0,M19=0),"-",(IF((SUMIFS(cb_curr!$E:$E,cb_curr!$A:$A,K10,cb_curr!$B:$B,"British_Pound"))=0,L9,(SUMIFS(cb_curr!$E:$E,cb_curr!$A:$A,K10,cb_curr!$B:$B,"British_Pound"))))))))</f>
        <v>-</v>
      </c>
      <c r="M10" s="165">
        <f>SUMIFS(cb_curr!$E:$E,cb_curr!$A:$A,K10,cb_curr!$B:$B,"British_Pound")</f>
        <v>0</v>
      </c>
      <c r="N10" s="3" t="str">
        <f>CONCATENATE(Техничка!AA11,Техничка!AB11,Техничка!AC11)</f>
        <v>07.05.2023</v>
      </c>
      <c r="O10" s="82" t="str">
        <f>IF(AND((IF(SUMIFS(cb_curr!$E:$E,cb_curr!$A:$A,N10,cb_curr!$B:$B,"British_Pound")&lt;&gt;0,1,0)=0),(OR(WEEKDAY(N10,2)=7,WEEKDAY(N10,2)=1))),O9,((IF(AND(P10=0,P11=0,P12=0,P13=0,P14=0,P15=0,P16=0,P17=0,P18=0,P19=0),"-",(IF((SUMIFS(cb_curr!$E:$E,cb_curr!$A:$A,N10,cb_curr!$B:$B,"British_Pound"))=0,O9,(SUMIFS(cb_curr!$E:$E,cb_curr!$A:$A,N10,cb_curr!$B:$B,"British_Pound"))))))))</f>
        <v>-</v>
      </c>
      <c r="P10" s="165">
        <f>SUMIFS(cb_curr!$E:$E,cb_curr!$A:$A,N10,cb_curr!$B:$B,"British_Pound")</f>
        <v>0</v>
      </c>
      <c r="Q10" s="3" t="str">
        <f>CONCATENATE(Техничка!AE11,Техничка!AF11,Техничка!AG11)</f>
        <v>07.06.2023</v>
      </c>
      <c r="R10" s="82" t="str">
        <f>IF(AND((IF(SUMIFS(cb_curr!$E:$E,cb_curr!$A:$A,Q10,cb_curr!$B:$B,"British_Pound")&lt;&gt;0,1,0)=0),(OR(WEEKDAY(Q10,2)=7,WEEKDAY(Q10,2)=1))),R9,((IF(AND(S10=0,S11=0,S12=0,S13=0,S14=0,S15=0,S16=0,S17=0,S18=0,S19=0),"-",(IF((SUMIFS(cb_curr!$E:$E,cb_curr!$A:$A,Q10,cb_curr!$B:$B,"British_Pound"))=0,R9,(SUMIFS(cb_curr!$E:$E,cb_curr!$A:$A,Q10,cb_curr!$B:$B,"British_Pound"))))))))</f>
        <v>-</v>
      </c>
      <c r="S10" s="165">
        <f>SUMIFS(cb_curr!$E:$E,cb_curr!$A:$A,Q10,cb_curr!$B:$B,"British_Pound")</f>
        <v>0</v>
      </c>
      <c r="T10" s="3" t="str">
        <f>CONCATENATE(Техничка!AI11,Техничка!AJ11,Техничка!AK11)</f>
        <v>07.07.2023</v>
      </c>
      <c r="U10" s="82" t="str">
        <f>IF(AND((IF(SUMIFS(cb_curr!$E:$E,cb_curr!$A:$A,T10,cb_curr!$B:$B,"British_Pound")&lt;&gt;0,1,0)=0),(OR(WEEKDAY(T10,2)=7,WEEKDAY(T10,2)=1))),U9,((IF(AND(V10=0,V11=0,V12=0,V13=0,V14=0,V15=0,V16=0,V17=0,V18=0,V19=0),"-",(IF((SUMIFS(cb_curr!$E:$E,cb_curr!$A:$A,T10,cb_curr!$B:$B,"British_Pound"))=0,U9,(SUMIFS(cb_curr!$E:$E,cb_curr!$A:$A,T10,cb_curr!$B:$B,"British_Pound"))))))))</f>
        <v>-</v>
      </c>
      <c r="V10" s="165">
        <f>SUMIFS(cb_curr!$E:$E,cb_curr!$A:$A,T10,cb_curr!$B:$B,"British_Pound")</f>
        <v>0</v>
      </c>
      <c r="W10" s="3" t="str">
        <f>CONCATENATE(Техничка!AQ11,Техничка!AR11,Техничка!AS11)</f>
        <v>07.08.2023</v>
      </c>
      <c r="X10" s="82" t="str">
        <f>IF(AND((IF(SUMIFS(cb_curr!$E:$E,cb_curr!$A:$A,W10,cb_curr!$B:$B,"British_Pound")&lt;&gt;0,1,0)=0),(OR(WEEKDAY(W10,2)=7,WEEKDAY(W10,2)=1))),X9,((IF(AND(Y10=0,Y11=0,Y12=0,Y13=0,Y14=0,Y15=0,Y16=0,Y17=0,Y18=0,Y19=0),"-",(IF((SUMIFS(cb_curr!$E:$E,cb_curr!$A:$A,W10,cb_curr!$B:$B,"British_Pound"))=0,X9,(SUMIFS(cb_curr!$E:$E,cb_curr!$A:$A,W10,cb_curr!$B:$B,"British_Pound"))))))))</f>
        <v>-</v>
      </c>
      <c r="Y10" s="165">
        <f>SUMIFS(cb_curr!$E:$E,cb_curr!$A:$A,W10,cb_curr!$B:$B,"British_Pound")</f>
        <v>0</v>
      </c>
      <c r="Z10" s="3" t="str">
        <f>CONCATENATE(Техничка!AU11,Техничка!AV11,Техничка!AW11)</f>
        <v>07.09.2023</v>
      </c>
      <c r="AA10" s="82" t="str">
        <f>IF(AND((IF(SUMIFS(cb_curr!$E:$E,cb_curr!$A:$A,Z10,cb_curr!$B:$B,"British_Pound")&lt;&gt;0,1,0)=0),(OR(WEEKDAY(Z10,2)=7,WEEKDAY(Z10,2)=1))),AA9,((IF(AND(AB10=0,AB11=0,AB12=0,AB13=0,AB14=0,AB15=0,AB16=0,AB17=0,AB18=0,AB19=0),"-",(IF((SUMIFS(cb_curr!$E:$E,cb_curr!$A:$A,Z10,cb_curr!$B:$B,"British_Pound"))=0,AA9,(SUMIFS(cb_curr!$E:$E,cb_curr!$A:$A,Z10,cb_curr!$B:$B,"British_Pound"))))))))</f>
        <v>-</v>
      </c>
      <c r="AB10" s="165">
        <f>SUMIFS(cb_curr!$E:$E,cb_curr!$A:$A,Z10,cb_curr!$B:$B,"British_Pound")</f>
        <v>0</v>
      </c>
      <c r="AC10" s="3" t="str">
        <f>CONCATENATE(Техничка!AY11,Техничка!AZ11,Техничка!BA11)</f>
        <v>07.10.2023</v>
      </c>
      <c r="AD10" s="82" t="str">
        <f>IF(AND((IF(SUMIFS(cb_curr!$E:$E,cb_curr!$A:$A,AC10,cb_curr!$B:$B,"British_Pound")&lt;&gt;0,1,0)=0),(OR(WEEKDAY(AC10,2)=7,WEEKDAY(AC10,2)=1))),AD9,((IF(AND(AE10=0,AE11=0,AE12=0,AE13=0,AE14=0,AE15=0,AE16=0,AE17=0,AE18=0,AE19=0),"-",(IF((SUMIFS(cb_curr!$E:$E,cb_curr!$A:$A,AC10,cb_curr!$B:$B,"British_Pound"))=0,AD9,(SUMIFS(cb_curr!$E:$E,cb_curr!$A:$A,AC10,cb_curr!$B:$B,"British_Pound"))))))))</f>
        <v>-</v>
      </c>
      <c r="AE10" s="165">
        <f>SUMIFS(cb_curr!$E:$E,cb_curr!$A:$A,AC10,cb_curr!$B:$B,"British_Pound")</f>
        <v>0</v>
      </c>
      <c r="AF10" s="3" t="str">
        <f>CONCATENATE(Техничка!BC11,Техничка!BD11,Техничка!BE11)</f>
        <v>07.11.2023</v>
      </c>
      <c r="AG10" s="82" t="str">
        <f>IF(AND((IF(SUMIFS(cb_curr!$E:$E,cb_curr!$A:$A,AF10,cb_curr!$B:$B,"British_Pound")&lt;&gt;0,1,0)=0),(OR(WEEKDAY(AF10,2)=7,WEEKDAY(AF10,2)=1))),AG9,((IF(AND(AH10=0,AH11=0,AH12=0,AH13=0,AH14=0,AH15=0,AH16=0,AH17=0,AH18=0,AH19=0),"-",(IF((SUMIFS(cb_curr!$E:$E,cb_curr!$A:$A,AF10,cb_curr!$B:$B,"British_Pound"))=0,AG9,(SUMIFS(cb_curr!$E:$E,cb_curr!$A:$A,AF10,cb_curr!$B:$B,"British_Pound"))))))))</f>
        <v>-</v>
      </c>
      <c r="AH10" s="165">
        <f>SUMIFS(cb_curr!$E:$E,cb_curr!$A:$A,AF10,cb_curr!$B:$B,"British_Pound")</f>
        <v>0</v>
      </c>
      <c r="AI10" s="3" t="str">
        <f>CONCATENATE(Техничка!BG11,Техничка!BH11,Техничка!BI11)</f>
        <v>07.12.2023</v>
      </c>
      <c r="AJ10" s="82" t="str">
        <f>IF(AND((IF(SUMIFS(cb_curr!$E:$E,cb_curr!$A:$A,AI10,cb_curr!$B:$B,"British_Pound")&lt;&gt;0,1,0)=0),(OR(WEEKDAY(AI10,2)=7,WEEKDAY(AI10,2)=1))),AJ9,((IF(AND(AK10=0,AK11=0,AK12=0,AK13=0,AK14=0,AK15=0,AK16=0,AK17=0,AK18=0,AK19=0),"-",(IF((SUMIFS(cb_curr!$E:$E,cb_curr!$A:$A,AI10,cb_curr!$B:$B,"British_Pound"))=0,AJ9,(SUMIFS(cb_curr!$E:$E,cb_curr!$A:$A,AI10,cb_curr!$B:$B,"British_Pound"))))))))</f>
        <v>-</v>
      </c>
      <c r="AK10" s="165">
        <f>SUMIFS(cb_curr!$E:$E,cb_curr!$A:$A,AI10,cb_curr!$B:$B,"British_Pound")</f>
        <v>0</v>
      </c>
      <c r="AQ10" s="153" t="str">
        <f t="shared" si="0"/>
        <v>07.06.2023</v>
      </c>
      <c r="AR10" s="82"/>
      <c r="AT10" s="3" t="str">
        <f t="shared" si="1"/>
        <v>07.10.2023</v>
      </c>
      <c r="AU10" s="82"/>
      <c r="AW10" s="3" t="str">
        <f t="shared" si="2"/>
        <v>07.11.2023</v>
      </c>
      <c r="AX10" s="82"/>
      <c r="AZ10" s="3" t="str">
        <f t="shared" si="3"/>
        <v>07.12.2023</v>
      </c>
      <c r="BA10" s="82"/>
    </row>
    <row r="11" spans="1:53" x14ac:dyDescent="0.25">
      <c r="B11" s="3" t="str">
        <f>CONCATENATE(Техничка!B12,Техничка!C12,Техничка!D12)</f>
        <v>08.01.2023</v>
      </c>
      <c r="C11" s="82" t="str">
        <f>IF(AND((IF(SUMIFS(cb_curr!$E:$E,cb_curr!$A:$A,B11,cb_curr!$B:$B,"British_Pound")&lt;&gt;0,1,0)=0),(OR(WEEKDAY(B11,2)=7,WEEKDAY(B11,2)=1))),C10,((IF(AND(D11=0,D12=0,D13=0,D14=0,D15=0,D16=0,D17=0,D18=0,D19=0,D20=0),"-",(IF((SUMIFS(cb_curr!$E:$E,cb_curr!$A:$A,B11,cb_curr!$B:$B,"British_Pound"))=0,C10,(SUMIFS(cb_curr!$E:$E,cb_curr!$A:$A,B11,cb_curr!$B:$B,"British_Pound"))))))))</f>
        <v>-</v>
      </c>
      <c r="D11" s="165">
        <f>SUMIFS(cb_curr!$E:$E,cb_curr!$A:$A,B11,cb_curr!$B:$B,"British_Pound")</f>
        <v>0</v>
      </c>
      <c r="E11" s="3" t="str">
        <f>CONCATENATE(Техничка!O12,Техничка!P12,Техничка!Q12)</f>
        <v>08.02.2023</v>
      </c>
      <c r="F11" s="82" t="str">
        <f>IF(AND((IF(SUMIFS(cb_curr!$E:$E,cb_curr!$A:$A,E11,cb_curr!$B:$B,"British_Pound")&lt;&gt;0,1,0)=0),(OR(WEEKDAY(E11,2)=7,WEEKDAY(E11,2)=1))),F10,((IF(AND(G11=0,G12=0,G13=0,G14=0,G15=0,G16=0,G17=0,G18=0,G19=0,G20=0),"-",(IF((SUMIFS(cb_curr!$E:$E,cb_curr!$A:$A,E11,cb_curr!$B:$B,"British_Pound"))=0,F10,(SUMIFS(cb_curr!$E:$E,cb_curr!$A:$A,E11,cb_curr!$B:$B,"British_Pound"))))))))</f>
        <v>-</v>
      </c>
      <c r="G11" s="165">
        <f>SUMIFS(cb_curr!$E:$E,cb_curr!$A:$A,E11,cb_curr!$B:$B,"British_Pound")</f>
        <v>0</v>
      </c>
      <c r="H11" s="3" t="str">
        <f>CONCATENATE(Техничка!S12,Техничка!T12,Техничка!U12)</f>
        <v>08.03.2023</v>
      </c>
      <c r="I11" s="82" t="str">
        <f>IF(AND((IF(SUMIFS(cb_curr!$E:$E,cb_curr!$A:$A,H11,cb_curr!$B:$B,"British_Pound")&lt;&gt;0,1,0)=0),(OR(WEEKDAY(H11,2)=7,WEEKDAY(H11,2)=1))),I10,((IF(AND(J11=0,J12=0,J13=0,J14=0,J15=0,J16=0,J17=0,J18=0,J19=0,J20=0),"-",(IF((SUMIFS(cb_curr!$E:$E,cb_curr!$A:$A,H11,cb_curr!$B:$B,"British_Pound"))=0,I10,(SUMIFS(cb_curr!$E:$E,cb_curr!$A:$A,H11,cb_curr!$B:$B,"British_Pound"))))))))</f>
        <v>-</v>
      </c>
      <c r="J11" s="165">
        <f>SUMIFS(cb_curr!$E:$E,cb_curr!$A:$A,H11,cb_curr!$B:$B,"British_Pound")</f>
        <v>0</v>
      </c>
      <c r="K11" s="3" t="str">
        <f>CONCATENATE(Техничка!W12,Техничка!X12,Техничка!Y12)</f>
        <v>08.04.2023</v>
      </c>
      <c r="L11" s="82" t="str">
        <f>IF(AND((IF(SUMIFS(cb_curr!$E:$E,cb_curr!$A:$A,K11,cb_curr!$B:$B,"British_Pound")&lt;&gt;0,1,0)=0),(OR(WEEKDAY(K11,2)=7,WEEKDAY(K11,2)=1))),L10,((IF(AND(M11=0,M12=0,M13=0,M14=0,M15=0,M16=0,M17=0,M18=0,M19=0,M20=0),"-",(IF((SUMIFS(cb_curr!$E:$E,cb_curr!$A:$A,K11,cb_curr!$B:$B,"British_Pound"))=0,L10,(SUMIFS(cb_curr!$E:$E,cb_curr!$A:$A,K11,cb_curr!$B:$B,"British_Pound"))))))))</f>
        <v>-</v>
      </c>
      <c r="M11" s="165">
        <f>SUMIFS(cb_curr!$E:$E,cb_curr!$A:$A,K11,cb_curr!$B:$B,"British_Pound")</f>
        <v>0</v>
      </c>
      <c r="N11" s="3" t="str">
        <f>CONCATENATE(Техничка!AA12,Техничка!AB12,Техничка!AC12)</f>
        <v>08.05.2023</v>
      </c>
      <c r="O11" s="82" t="str">
        <f>IF(AND((IF(SUMIFS(cb_curr!$E:$E,cb_curr!$A:$A,N11,cb_curr!$B:$B,"British_Pound")&lt;&gt;0,1,0)=0),(OR(WEEKDAY(N11,2)=7,WEEKDAY(N11,2)=1))),O10,((IF(AND(P11=0,P12=0,P13=0,P14=0,P15=0,P16=0,P17=0,P18=0,P19=0,P20=0),"-",(IF((SUMIFS(cb_curr!$E:$E,cb_curr!$A:$A,N11,cb_curr!$B:$B,"British_Pound"))=0,O10,(SUMIFS(cb_curr!$E:$E,cb_curr!$A:$A,N11,cb_curr!$B:$B,"British_Pound"))))))))</f>
        <v>-</v>
      </c>
      <c r="P11" s="165">
        <f>SUMIFS(cb_curr!$E:$E,cb_curr!$A:$A,N11,cb_curr!$B:$B,"British_Pound")</f>
        <v>0</v>
      </c>
      <c r="Q11" s="3" t="str">
        <f>CONCATENATE(Техничка!AE12,Техничка!AF12,Техничка!AG12)</f>
        <v>08.06.2023</v>
      </c>
      <c r="R11" s="82" t="str">
        <f>IF(AND((IF(SUMIFS(cb_curr!$E:$E,cb_curr!$A:$A,Q11,cb_curr!$B:$B,"British_Pound")&lt;&gt;0,1,0)=0),(OR(WEEKDAY(Q11,2)=7,WEEKDAY(Q11,2)=1))),R10,((IF(AND(S11=0,S12=0,S13=0,S14=0,S15=0,S16=0,S17=0,S18=0,S19=0,S20=0),"-",(IF((SUMIFS(cb_curr!$E:$E,cb_curr!$A:$A,Q11,cb_curr!$B:$B,"British_Pound"))=0,R10,(SUMIFS(cb_curr!$E:$E,cb_curr!$A:$A,Q11,cb_curr!$B:$B,"British_Pound"))))))))</f>
        <v>-</v>
      </c>
      <c r="S11" s="165">
        <f>SUMIFS(cb_curr!$E:$E,cb_curr!$A:$A,Q11,cb_curr!$B:$B,"British_Pound")</f>
        <v>0</v>
      </c>
      <c r="T11" s="3" t="str">
        <f>CONCATENATE(Техничка!AI12,Техничка!AJ12,Техничка!AK12)</f>
        <v>08.07.2023</v>
      </c>
      <c r="U11" s="82" t="str">
        <f>IF(AND((IF(SUMIFS(cb_curr!$E:$E,cb_curr!$A:$A,T11,cb_curr!$B:$B,"British_Pound")&lt;&gt;0,1,0)=0),(OR(WEEKDAY(T11,2)=7,WEEKDAY(T11,2)=1))),U10,((IF(AND(V11=0,V12=0,V13=0,V14=0,V15=0,V16=0,V17=0,V18=0,V19=0,V20=0),"-",(IF((SUMIFS(cb_curr!$E:$E,cb_curr!$A:$A,T11,cb_curr!$B:$B,"British_Pound"))=0,U10,(SUMIFS(cb_curr!$E:$E,cb_curr!$A:$A,T11,cb_curr!$B:$B,"British_Pound"))))))))</f>
        <v>-</v>
      </c>
      <c r="V11" s="165">
        <f>SUMIFS(cb_curr!$E:$E,cb_curr!$A:$A,T11,cb_curr!$B:$B,"British_Pound")</f>
        <v>0</v>
      </c>
      <c r="W11" s="3" t="str">
        <f>CONCATENATE(Техничка!AQ12,Техничка!AR12,Техничка!AS12)</f>
        <v>08.08.2023</v>
      </c>
      <c r="X11" s="82" t="str">
        <f>IF(AND((IF(SUMIFS(cb_curr!$E:$E,cb_curr!$A:$A,W11,cb_curr!$B:$B,"British_Pound")&lt;&gt;0,1,0)=0),(OR(WEEKDAY(W11,2)=7,WEEKDAY(W11,2)=1))),X10,((IF(AND(Y11=0,Y12=0,Y13=0,Y14=0,Y15=0,Y16=0,Y17=0,Y18=0,Y19=0,Y20=0),"-",(IF((SUMIFS(cb_curr!$E:$E,cb_curr!$A:$A,W11,cb_curr!$B:$B,"British_Pound"))=0,X10,(SUMIFS(cb_curr!$E:$E,cb_curr!$A:$A,W11,cb_curr!$B:$B,"British_Pound"))))))))</f>
        <v>-</v>
      </c>
      <c r="Y11" s="165">
        <f>SUMIFS(cb_curr!$E:$E,cb_curr!$A:$A,W11,cb_curr!$B:$B,"British_Pound")</f>
        <v>0</v>
      </c>
      <c r="Z11" s="3" t="str">
        <f>CONCATENATE(Техничка!AU12,Техничка!AV12,Техничка!AW12)</f>
        <v>08.09.2023</v>
      </c>
      <c r="AA11" s="82" t="str">
        <f>IF(AND((IF(SUMIFS(cb_curr!$E:$E,cb_curr!$A:$A,Z11,cb_curr!$B:$B,"British_Pound")&lt;&gt;0,1,0)=0),(OR(WEEKDAY(Z11,2)=7,WEEKDAY(Z11,2)=1))),AA10,((IF(AND(AB11=0,AB12=0,AB13=0,AB14=0,AB15=0,AB16=0,AB17=0,AB18=0,AB19=0,AB20=0),"-",(IF((SUMIFS(cb_curr!$E:$E,cb_curr!$A:$A,Z11,cb_curr!$B:$B,"British_Pound"))=0,AA10,(SUMIFS(cb_curr!$E:$E,cb_curr!$A:$A,Z11,cb_curr!$B:$B,"British_Pound"))))))))</f>
        <v>-</v>
      </c>
      <c r="AB11" s="165">
        <f>SUMIFS(cb_curr!$E:$E,cb_curr!$A:$A,Z11,cb_curr!$B:$B,"British_Pound")</f>
        <v>0</v>
      </c>
      <c r="AC11" s="3" t="str">
        <f>CONCATENATE(Техничка!AY12,Техничка!AZ12,Техничка!BA12)</f>
        <v>08.10.2023</v>
      </c>
      <c r="AD11" s="82" t="str">
        <f>IF(AND((IF(SUMIFS(cb_curr!$E:$E,cb_curr!$A:$A,AC11,cb_curr!$B:$B,"British_Pound")&lt;&gt;0,1,0)=0),(OR(WEEKDAY(AC11,2)=7,WEEKDAY(AC11,2)=1))),AD10,((IF(AND(AE11=0,AE12=0,AE13=0,AE14=0,AE15=0,AE16=0,AE17=0,AE18=0,AE19=0,AE20=0),"-",(IF((SUMIFS(cb_curr!$E:$E,cb_curr!$A:$A,AC11,cb_curr!$B:$B,"British_Pound"))=0,AD10,(SUMIFS(cb_curr!$E:$E,cb_curr!$A:$A,AC11,cb_curr!$B:$B,"British_Pound"))))))))</f>
        <v>-</v>
      </c>
      <c r="AE11" s="165">
        <f>SUMIFS(cb_curr!$E:$E,cb_curr!$A:$A,AC11,cb_curr!$B:$B,"British_Pound")</f>
        <v>0</v>
      </c>
      <c r="AF11" s="3" t="str">
        <f>CONCATENATE(Техничка!BC12,Техничка!BD12,Техничка!BE12)</f>
        <v>08.11.2023</v>
      </c>
      <c r="AG11" s="82" t="str">
        <f>IF(AND((IF(SUMIFS(cb_curr!$E:$E,cb_curr!$A:$A,AF11,cb_curr!$B:$B,"British_Pound")&lt;&gt;0,1,0)=0),(OR(WEEKDAY(AF11,2)=7,WEEKDAY(AF11,2)=1))),AG10,((IF(AND(AH11=0,AH12=0,AH13=0,AH14=0,AH15=0,AH16=0,AH17=0,AH18=0,AH19=0,AH20=0),"-",(IF((SUMIFS(cb_curr!$E:$E,cb_curr!$A:$A,AF11,cb_curr!$B:$B,"British_Pound"))=0,AG10,(SUMIFS(cb_curr!$E:$E,cb_curr!$A:$A,AF11,cb_curr!$B:$B,"British_Pound"))))))))</f>
        <v>-</v>
      </c>
      <c r="AH11" s="165">
        <f>SUMIFS(cb_curr!$E:$E,cb_curr!$A:$A,AF11,cb_curr!$B:$B,"British_Pound")</f>
        <v>0</v>
      </c>
      <c r="AI11" s="3" t="str">
        <f>CONCATENATE(Техничка!BG12,Техничка!BH12,Техничка!BI12)</f>
        <v>08.12.2023</v>
      </c>
      <c r="AJ11" s="82" t="str">
        <f>IF(AND((IF(SUMIFS(cb_curr!$E:$E,cb_curr!$A:$A,AI11,cb_curr!$B:$B,"British_Pound")&lt;&gt;0,1,0)=0),(OR(WEEKDAY(AI11,2)=7,WEEKDAY(AI11,2)=1))),AJ10,((IF(AND(AK11=0,AK12=0,AK13=0,AK14=0,AK15=0,AK16=0,AK17=0,AK18=0,AK19=0,AK20=0),"-",(IF((SUMIFS(cb_curr!$E:$E,cb_curr!$A:$A,AI11,cb_curr!$B:$B,"British_Pound"))=0,AJ10,(SUMIFS(cb_curr!$E:$E,cb_curr!$A:$A,AI11,cb_curr!$B:$B,"British_Pound"))))))))</f>
        <v>-</v>
      </c>
      <c r="AK11" s="165">
        <f>SUMIFS(cb_curr!$E:$E,cb_curr!$A:$A,AI11,cb_curr!$B:$B,"British_Pound")</f>
        <v>0</v>
      </c>
      <c r="AQ11" s="153" t="str">
        <f t="shared" si="0"/>
        <v>08.06.2023</v>
      </c>
      <c r="AR11" s="82"/>
      <c r="AT11" s="3" t="str">
        <f t="shared" si="1"/>
        <v>08.10.2023</v>
      </c>
      <c r="AU11" s="82"/>
      <c r="AW11" s="3" t="str">
        <f t="shared" si="2"/>
        <v>08.11.2023</v>
      </c>
      <c r="AX11" s="82"/>
      <c r="AZ11" s="3" t="str">
        <f t="shared" si="3"/>
        <v>08.12.2023</v>
      </c>
      <c r="BA11" s="82"/>
    </row>
    <row r="12" spans="1:53" x14ac:dyDescent="0.25">
      <c r="B12" s="3" t="str">
        <f>CONCATENATE(Техничка!B13,Техничка!C13,Техничка!D13)</f>
        <v>09.01.2023</v>
      </c>
      <c r="C12" s="82" t="str">
        <f>IF(AND((IF(SUMIFS(cb_curr!$E:$E,cb_curr!$A:$A,B12,cb_curr!$B:$B,"British_Pound")&lt;&gt;0,1,0)=0),(OR(WEEKDAY(B12,2)=7,WEEKDAY(B12,2)=1))),C11,((IF(AND(D12=0,D13=0,D14=0,D15=0,D16=0,D17=0,D18=0,D19=0,D20=0,D21=0),"-",(IF((SUMIFS(cb_curr!$E:$E,cb_curr!$A:$A,B12,cb_curr!$B:$B,"British_Pound"))=0,C11,(SUMIFS(cb_curr!$E:$E,cb_curr!$A:$A,B12,cb_curr!$B:$B,"British_Pound"))))))))</f>
        <v>-</v>
      </c>
      <c r="D12" s="165">
        <f>SUMIFS(cb_curr!$E:$E,cb_curr!$A:$A,B12,cb_curr!$B:$B,"British_Pound")</f>
        <v>0</v>
      </c>
      <c r="E12" s="3" t="str">
        <f>CONCATENATE(Техничка!O13,Техничка!P13,Техничка!Q13)</f>
        <v>09.02.2023</v>
      </c>
      <c r="F12" s="82" t="str">
        <f>IF(AND((IF(SUMIFS(cb_curr!$E:$E,cb_curr!$A:$A,E12,cb_curr!$B:$B,"British_Pound")&lt;&gt;0,1,0)=0),(OR(WEEKDAY(E12,2)=7,WEEKDAY(E12,2)=1))),F11,((IF(AND(G12=0,G13=0,G14=0,G15=0,G16=0,G17=0,G18=0,G19=0,G20=0,G21=0),"-",(IF((SUMIFS(cb_curr!$E:$E,cb_curr!$A:$A,E12,cb_curr!$B:$B,"British_Pound"))=0,F11,(SUMIFS(cb_curr!$E:$E,cb_curr!$A:$A,E12,cb_curr!$B:$B,"British_Pound"))))))))</f>
        <v>-</v>
      </c>
      <c r="G12" s="165">
        <f>SUMIFS(cb_curr!$E:$E,cb_curr!$A:$A,E12,cb_curr!$B:$B,"British_Pound")</f>
        <v>0</v>
      </c>
      <c r="H12" s="3" t="str">
        <f>CONCATENATE(Техничка!S13,Техничка!T13,Техничка!U13)</f>
        <v>09.03.2023</v>
      </c>
      <c r="I12" s="82" t="str">
        <f>IF(AND((IF(SUMIFS(cb_curr!$E:$E,cb_curr!$A:$A,H12,cb_curr!$B:$B,"British_Pound")&lt;&gt;0,1,0)=0),(OR(WEEKDAY(H12,2)=7,WEEKDAY(H12,2)=1))),I11,((IF(AND(J12=0,J13=0,J14=0,J15=0,J16=0,J17=0,J18=0,J19=0,J20=0,J21=0),"-",(IF((SUMIFS(cb_curr!$E:$E,cb_curr!$A:$A,H12,cb_curr!$B:$B,"British_Pound"))=0,I11,(SUMIFS(cb_curr!$E:$E,cb_curr!$A:$A,H12,cb_curr!$B:$B,"British_Pound"))))))))</f>
        <v>-</v>
      </c>
      <c r="J12" s="165">
        <f>SUMIFS(cb_curr!$E:$E,cb_curr!$A:$A,H12,cb_curr!$B:$B,"British_Pound")</f>
        <v>0</v>
      </c>
      <c r="K12" s="3" t="str">
        <f>CONCATENATE(Техничка!W13,Техничка!X13,Техничка!Y13)</f>
        <v>09.04.2023</v>
      </c>
      <c r="L12" s="82" t="str">
        <f>IF(AND((IF(SUMIFS(cb_curr!$E:$E,cb_curr!$A:$A,K12,cb_curr!$B:$B,"British_Pound")&lt;&gt;0,1,0)=0),(OR(WEEKDAY(K12,2)=7,WEEKDAY(K12,2)=1))),L11,((IF(AND(M12=0,M13=0,M14=0,M15=0,M16=0,M17=0,M18=0,M19=0,M20=0,M21=0),"-",(IF((SUMIFS(cb_curr!$E:$E,cb_curr!$A:$A,K12,cb_curr!$B:$B,"British_Pound"))=0,L11,(SUMIFS(cb_curr!$E:$E,cb_curr!$A:$A,K12,cb_curr!$B:$B,"British_Pound"))))))))</f>
        <v>-</v>
      </c>
      <c r="M12" s="165">
        <f>SUMIFS(cb_curr!$E:$E,cb_curr!$A:$A,K12,cb_curr!$B:$B,"British_Pound")</f>
        <v>0</v>
      </c>
      <c r="N12" s="3" t="str">
        <f>CONCATENATE(Техничка!AA13,Техничка!AB13,Техничка!AC13)</f>
        <v>09.05.2023</v>
      </c>
      <c r="O12" s="82" t="str">
        <f>IF(AND((IF(SUMIFS(cb_curr!$E:$E,cb_curr!$A:$A,N12,cb_curr!$B:$B,"British_Pound")&lt;&gt;0,1,0)=0),(OR(WEEKDAY(N12,2)=7,WEEKDAY(N12,2)=1))),O11,((IF(AND(P12=0,P13=0,P14=0,P15=0,P16=0,P17=0,P18=0,P19=0,P20=0,P21=0),"-",(IF((SUMIFS(cb_curr!$E:$E,cb_curr!$A:$A,N12,cb_curr!$B:$B,"British_Pound"))=0,O11,(SUMIFS(cb_curr!$E:$E,cb_curr!$A:$A,N12,cb_curr!$B:$B,"British_Pound"))))))))</f>
        <v>-</v>
      </c>
      <c r="P12" s="165">
        <f>SUMIFS(cb_curr!$E:$E,cb_curr!$A:$A,N12,cb_curr!$B:$B,"British_Pound")</f>
        <v>0</v>
      </c>
      <c r="Q12" s="3" t="str">
        <f>CONCATENATE(Техничка!AE13,Техничка!AF13,Техничка!AG13)</f>
        <v>09.06.2023</v>
      </c>
      <c r="R12" s="82" t="str">
        <f>IF(AND((IF(SUMIFS(cb_curr!$E:$E,cb_curr!$A:$A,Q12,cb_curr!$B:$B,"British_Pound")&lt;&gt;0,1,0)=0),(OR(WEEKDAY(Q12,2)=7,WEEKDAY(Q12,2)=1))),R11,((IF(AND(S12=0,S13=0,S14=0,S15=0,S16=0,S17=0,S18=0,S19=0,S20=0,S21=0),"-",(IF((SUMIFS(cb_curr!$E:$E,cb_curr!$A:$A,Q12,cb_curr!$B:$B,"British_Pound"))=0,R11,(SUMIFS(cb_curr!$E:$E,cb_curr!$A:$A,Q12,cb_curr!$B:$B,"British_Pound"))))))))</f>
        <v>-</v>
      </c>
      <c r="S12" s="165">
        <f>SUMIFS(cb_curr!$E:$E,cb_curr!$A:$A,Q12,cb_curr!$B:$B,"British_Pound")</f>
        <v>0</v>
      </c>
      <c r="T12" s="3" t="str">
        <f>CONCATENATE(Техничка!AI13,Техничка!AJ13,Техничка!AK13)</f>
        <v>09.07.2023</v>
      </c>
      <c r="U12" s="82" t="str">
        <f>IF(AND((IF(SUMIFS(cb_curr!$E:$E,cb_curr!$A:$A,T12,cb_curr!$B:$B,"British_Pound")&lt;&gt;0,1,0)=0),(OR(WEEKDAY(T12,2)=7,WEEKDAY(T12,2)=1))),U11,((IF(AND(V12=0,V13=0,V14=0,V15=0,V16=0,V17=0,V18=0,V19=0,V20=0,V21=0),"-",(IF((SUMIFS(cb_curr!$E:$E,cb_curr!$A:$A,T12,cb_curr!$B:$B,"British_Pound"))=0,U11,(SUMIFS(cb_curr!$E:$E,cb_curr!$A:$A,T12,cb_curr!$B:$B,"British_Pound"))))))))</f>
        <v>-</v>
      </c>
      <c r="V12" s="165">
        <f>SUMIFS(cb_curr!$E:$E,cb_curr!$A:$A,T12,cb_curr!$B:$B,"British_Pound")</f>
        <v>0</v>
      </c>
      <c r="W12" s="3" t="str">
        <f>CONCATENATE(Техничка!AQ13,Техничка!AR13,Техничка!AS13)</f>
        <v>09.08.2023</v>
      </c>
      <c r="X12" s="82" t="str">
        <f>IF(AND((IF(SUMIFS(cb_curr!$E:$E,cb_curr!$A:$A,W12,cb_curr!$B:$B,"British_Pound")&lt;&gt;0,1,0)=0),(OR(WEEKDAY(W12,2)=7,WEEKDAY(W12,2)=1))),X11,((IF(AND(Y12=0,Y13=0,Y14=0,Y15=0,Y16=0,Y17=0,Y18=0,Y19=0,Y20=0,Y21=0),"-",(IF((SUMIFS(cb_curr!$E:$E,cb_curr!$A:$A,W12,cb_curr!$B:$B,"British_Pound"))=0,X11,(SUMIFS(cb_curr!$E:$E,cb_curr!$A:$A,W12,cb_curr!$B:$B,"British_Pound"))))))))</f>
        <v>-</v>
      </c>
      <c r="Y12" s="165">
        <f>SUMIFS(cb_curr!$E:$E,cb_curr!$A:$A,W12,cb_curr!$B:$B,"British_Pound")</f>
        <v>0</v>
      </c>
      <c r="Z12" s="3" t="str">
        <f>CONCATENATE(Техничка!AU13,Техничка!AV13,Техничка!AW13)</f>
        <v>09.09.2023</v>
      </c>
      <c r="AA12" s="82" t="str">
        <f>IF(AND((IF(SUMIFS(cb_curr!$E:$E,cb_curr!$A:$A,Z12,cb_curr!$B:$B,"British_Pound")&lt;&gt;0,1,0)=0),(OR(WEEKDAY(Z12,2)=7,WEEKDAY(Z12,2)=1))),AA11,((IF(AND(AB12=0,AB13=0,AB14=0,AB15=0,AB16=0,AB17=0,AB18=0,AB19=0,AB20=0,AB21=0),"-",(IF((SUMIFS(cb_curr!$E:$E,cb_curr!$A:$A,Z12,cb_curr!$B:$B,"British_Pound"))=0,AA11,(SUMIFS(cb_curr!$E:$E,cb_curr!$A:$A,Z12,cb_curr!$B:$B,"British_Pound"))))))))</f>
        <v>-</v>
      </c>
      <c r="AB12" s="165">
        <f>SUMIFS(cb_curr!$E:$E,cb_curr!$A:$A,Z12,cb_curr!$B:$B,"British_Pound")</f>
        <v>0</v>
      </c>
      <c r="AC12" s="3" t="str">
        <f>CONCATENATE(Техничка!AY13,Техничка!AZ13,Техничка!BA13)</f>
        <v>09.10.2023</v>
      </c>
      <c r="AD12" s="82" t="str">
        <f>IF(AND((IF(SUMIFS(cb_curr!$E:$E,cb_curr!$A:$A,AC12,cb_curr!$B:$B,"British_Pound")&lt;&gt;0,1,0)=0),(OR(WEEKDAY(AC12,2)=7,WEEKDAY(AC12,2)=1))),AD11,((IF(AND(AE12=0,AE13=0,AE14=0,AE15=0,AE16=0,AE17=0,AE18=0,AE19=0,AE20=0,AE21=0),"-",(IF((SUMIFS(cb_curr!$E:$E,cb_curr!$A:$A,AC12,cb_curr!$B:$B,"British_Pound"))=0,AD11,(SUMIFS(cb_curr!$E:$E,cb_curr!$A:$A,AC12,cb_curr!$B:$B,"British_Pound"))))))))</f>
        <v>-</v>
      </c>
      <c r="AE12" s="165">
        <f>SUMIFS(cb_curr!$E:$E,cb_curr!$A:$A,AC12,cb_curr!$B:$B,"British_Pound")</f>
        <v>0</v>
      </c>
      <c r="AF12" s="3" t="str">
        <f>CONCATENATE(Техничка!BC13,Техничка!BD13,Техничка!BE13)</f>
        <v>09.11.2023</v>
      </c>
      <c r="AG12" s="82" t="str">
        <f>IF(AND((IF(SUMIFS(cb_curr!$E:$E,cb_curr!$A:$A,AF12,cb_curr!$B:$B,"British_Pound")&lt;&gt;0,1,0)=0),(OR(WEEKDAY(AF12,2)=7,WEEKDAY(AF12,2)=1))),AG11,((IF(AND(AH12=0,AH13=0,AH14=0,AH15=0,AH16=0,AH17=0,AH18=0,AH19=0,AH20=0,AH21=0),"-",(IF((SUMIFS(cb_curr!$E:$E,cb_curr!$A:$A,AF12,cb_curr!$B:$B,"British_Pound"))=0,AG11,(SUMIFS(cb_curr!$E:$E,cb_curr!$A:$A,AF12,cb_curr!$B:$B,"British_Pound"))))))))</f>
        <v>-</v>
      </c>
      <c r="AH12" s="165">
        <f>SUMIFS(cb_curr!$E:$E,cb_curr!$A:$A,AF12,cb_curr!$B:$B,"British_Pound")</f>
        <v>0</v>
      </c>
      <c r="AI12" s="3" t="str">
        <f>CONCATENATE(Техничка!BG13,Техничка!BH13,Техничка!BI13)</f>
        <v>09.12.2023</v>
      </c>
      <c r="AJ12" s="82" t="str">
        <f>IF(AND((IF(SUMIFS(cb_curr!$E:$E,cb_curr!$A:$A,AI12,cb_curr!$B:$B,"British_Pound")&lt;&gt;0,1,0)=0),(OR(WEEKDAY(AI12,2)=7,WEEKDAY(AI12,2)=1))),AJ11,((IF(AND(AK12=0,AK13=0,AK14=0,AK15=0,AK16=0,AK17=0,AK18=0,AK19=0,AK20=0,AK21=0),"-",(IF((SUMIFS(cb_curr!$E:$E,cb_curr!$A:$A,AI12,cb_curr!$B:$B,"British_Pound"))=0,AJ11,(SUMIFS(cb_curr!$E:$E,cb_curr!$A:$A,AI12,cb_curr!$B:$B,"British_Pound"))))))))</f>
        <v>-</v>
      </c>
      <c r="AK12" s="165">
        <f>SUMIFS(cb_curr!$E:$E,cb_curr!$A:$A,AI12,cb_curr!$B:$B,"British_Pound")</f>
        <v>0</v>
      </c>
      <c r="AQ12" s="153" t="str">
        <f t="shared" si="0"/>
        <v>09.06.2023</v>
      </c>
      <c r="AR12" s="82"/>
      <c r="AT12" s="3" t="str">
        <f t="shared" si="1"/>
        <v>09.10.2023</v>
      </c>
      <c r="AU12" s="82"/>
      <c r="AW12" s="3" t="str">
        <f t="shared" si="2"/>
        <v>09.11.2023</v>
      </c>
      <c r="AX12" s="82"/>
      <c r="AZ12" s="3" t="str">
        <f t="shared" si="3"/>
        <v>09.12.2023</v>
      </c>
      <c r="BA12" s="82"/>
    </row>
    <row r="13" spans="1:53" x14ac:dyDescent="0.25">
      <c r="B13" s="3" t="str">
        <f>CONCATENATE(Техничка!B14,Техничка!C14,Техничка!D14)</f>
        <v>10.01.2023</v>
      </c>
      <c r="C13" s="82" t="str">
        <f>IF(AND((IF(SUMIFS(cb_curr!$E:$E,cb_curr!$A:$A,B13,cb_curr!$B:$B,"British_Pound")&lt;&gt;0,1,0)=0),(OR(WEEKDAY(B13,2)=7,WEEKDAY(B13,2)=1))),C12,((IF(AND(D13=0,D14=0,D15=0,D16=0,D17=0,D18=0,D19=0,D20=0,D21=0,D22=0),"-",(IF((SUMIFS(cb_curr!$E:$E,cb_curr!$A:$A,B13,cb_curr!$B:$B,"British_Pound"))=0,C12,(SUMIFS(cb_curr!$E:$E,cb_curr!$A:$A,B13,cb_curr!$B:$B,"British_Pound"))))))))</f>
        <v>-</v>
      </c>
      <c r="D13" s="165">
        <f>SUMIFS(cb_curr!$E:$E,cb_curr!$A:$A,B13,cb_curr!$B:$B,"British_Pound")</f>
        <v>0</v>
      </c>
      <c r="E13" s="3" t="str">
        <f>CONCATENATE(Техничка!O14,Техничка!P14,Техничка!Q14)</f>
        <v>10.02.2023</v>
      </c>
      <c r="F13" s="82" t="str">
        <f>IF(AND((IF(SUMIFS(cb_curr!$E:$E,cb_curr!$A:$A,E13,cb_curr!$B:$B,"British_Pound")&lt;&gt;0,1,0)=0),(OR(WEEKDAY(E13,2)=7,WEEKDAY(E13,2)=1))),F12,((IF(AND(G13=0,G14=0,G15=0,G16=0,G17=0,G18=0,G19=0,G20=0,G21=0,G22=0),"-",(IF((SUMIFS(cb_curr!$E:$E,cb_curr!$A:$A,E13,cb_curr!$B:$B,"British_Pound"))=0,F12,(SUMIFS(cb_curr!$E:$E,cb_curr!$A:$A,E13,cb_curr!$B:$B,"British_Pound"))))))))</f>
        <v>-</v>
      </c>
      <c r="G13" s="165">
        <f>SUMIFS(cb_curr!$E:$E,cb_curr!$A:$A,E13,cb_curr!$B:$B,"British_Pound")</f>
        <v>0</v>
      </c>
      <c r="H13" s="3" t="str">
        <f>CONCATENATE(Техничка!S14,Техничка!T14,Техничка!U14)</f>
        <v>10.03.2023</v>
      </c>
      <c r="I13" s="82" t="str">
        <f>IF(AND((IF(SUMIFS(cb_curr!$E:$E,cb_curr!$A:$A,H13,cb_curr!$B:$B,"British_Pound")&lt;&gt;0,1,0)=0),(OR(WEEKDAY(H13,2)=7,WEEKDAY(H13,2)=1))),I12,((IF(AND(J13=0,J14=0,J15=0,J16=0,J17=0,J18=0,J19=0,J20=0,J21=0,J22=0),"-",(IF((SUMIFS(cb_curr!$E:$E,cb_curr!$A:$A,H13,cb_curr!$B:$B,"British_Pound"))=0,I12,(SUMIFS(cb_curr!$E:$E,cb_curr!$A:$A,H13,cb_curr!$B:$B,"British_Pound"))))))))</f>
        <v>-</v>
      </c>
      <c r="J13" s="165">
        <f>SUMIFS(cb_curr!$E:$E,cb_curr!$A:$A,H13,cb_curr!$B:$B,"British_Pound")</f>
        <v>0</v>
      </c>
      <c r="K13" s="3" t="str">
        <f>CONCATENATE(Техничка!W14,Техничка!X14,Техничка!Y14)</f>
        <v>10.04.2023</v>
      </c>
      <c r="L13" s="82" t="str">
        <f>IF(AND((IF(SUMIFS(cb_curr!$E:$E,cb_curr!$A:$A,K13,cb_curr!$B:$B,"British_Pound")&lt;&gt;0,1,0)=0),(OR(WEEKDAY(K13,2)=7,WEEKDAY(K13,2)=1))),L12,((IF(AND(M13=0,M14=0,M15=0,M16=0,M17=0,M18=0,M19=0,M20=0,M21=0,M22=0),"-",(IF((SUMIFS(cb_curr!$E:$E,cb_curr!$A:$A,K13,cb_curr!$B:$B,"British_Pound"))=0,L12,(SUMIFS(cb_curr!$E:$E,cb_curr!$A:$A,K13,cb_curr!$B:$B,"British_Pound"))))))))</f>
        <v>-</v>
      </c>
      <c r="M13" s="165">
        <f>SUMIFS(cb_curr!$E:$E,cb_curr!$A:$A,K13,cb_curr!$B:$B,"British_Pound")</f>
        <v>0</v>
      </c>
      <c r="N13" s="3" t="str">
        <f>CONCATENATE(Техничка!AA14,Техничка!AB14,Техничка!AC14)</f>
        <v>10.05.2023</v>
      </c>
      <c r="O13" s="82" t="str">
        <f>IF(AND((IF(SUMIFS(cb_curr!$E:$E,cb_curr!$A:$A,N13,cb_curr!$B:$B,"British_Pound")&lt;&gt;0,1,0)=0),(OR(WEEKDAY(N13,2)=7,WEEKDAY(N13,2)=1))),O12,((IF(AND(P13=0,P14=0,P15=0,P16=0,P17=0,P18=0,P19=0,P20=0,P21=0,P22=0),"-",(IF((SUMIFS(cb_curr!$E:$E,cb_curr!$A:$A,N13,cb_curr!$B:$B,"British_Pound"))=0,O12,(SUMIFS(cb_curr!$E:$E,cb_curr!$A:$A,N13,cb_curr!$B:$B,"British_Pound"))))))))</f>
        <v>-</v>
      </c>
      <c r="P13" s="165">
        <f>SUMIFS(cb_curr!$E:$E,cb_curr!$A:$A,N13,cb_curr!$B:$B,"British_Pound")</f>
        <v>0</v>
      </c>
      <c r="Q13" s="3" t="str">
        <f>CONCATENATE(Техничка!AE14,Техничка!AF14,Техничка!AG14)</f>
        <v>10.06.2023</v>
      </c>
      <c r="R13" s="82" t="str">
        <f>IF(AND((IF(SUMIFS(cb_curr!$E:$E,cb_curr!$A:$A,Q13,cb_curr!$B:$B,"British_Pound")&lt;&gt;0,1,0)=0),(OR(WEEKDAY(Q13,2)=7,WEEKDAY(Q13,2)=1))),R12,((IF(AND(S13=0,S14=0,S15=0,S16=0,S17=0,S18=0,S19=0,S20=0,S21=0,S22=0),"-",(IF((SUMIFS(cb_curr!$E:$E,cb_curr!$A:$A,Q13,cb_curr!$B:$B,"British_Pound"))=0,R12,(SUMIFS(cb_curr!$E:$E,cb_curr!$A:$A,Q13,cb_curr!$B:$B,"British_Pound"))))))))</f>
        <v>-</v>
      </c>
      <c r="S13" s="165">
        <f>SUMIFS(cb_curr!$E:$E,cb_curr!$A:$A,Q13,cb_curr!$B:$B,"British_Pound")</f>
        <v>0</v>
      </c>
      <c r="T13" s="3" t="str">
        <f>CONCATENATE(Техничка!AI14,Техничка!AJ14,Техничка!AK14)</f>
        <v>10.07.2023</v>
      </c>
      <c r="U13" s="82" t="str">
        <f>IF(AND((IF(SUMIFS(cb_curr!$E:$E,cb_curr!$A:$A,T13,cb_curr!$B:$B,"British_Pound")&lt;&gt;0,1,0)=0),(OR(WEEKDAY(T13,2)=7,WEEKDAY(T13,2)=1))),U12,((IF(AND(V13=0,V14=0,V15=0,V16=0,V17=0,V18=0,V19=0,V20=0,V21=0,V22=0),"-",(IF((SUMIFS(cb_curr!$E:$E,cb_curr!$A:$A,T13,cb_curr!$B:$B,"British_Pound"))=0,U12,(SUMIFS(cb_curr!$E:$E,cb_curr!$A:$A,T13,cb_curr!$B:$B,"British_Pound"))))))))</f>
        <v>-</v>
      </c>
      <c r="V13" s="165">
        <f>SUMIFS(cb_curr!$E:$E,cb_curr!$A:$A,T13,cb_curr!$B:$B,"British_Pound")</f>
        <v>0</v>
      </c>
      <c r="W13" s="3" t="str">
        <f>CONCATENATE(Техничка!AQ14,Техничка!AR14,Техничка!AS14)</f>
        <v>10.08.2023</v>
      </c>
      <c r="X13" s="82" t="str">
        <f>IF(AND((IF(SUMIFS(cb_curr!$E:$E,cb_curr!$A:$A,W13,cb_curr!$B:$B,"British_Pound")&lt;&gt;0,1,0)=0),(OR(WEEKDAY(W13,2)=7,WEEKDAY(W13,2)=1))),X12,((IF(AND(Y13=0,Y14=0,Y15=0,Y16=0,Y17=0,Y18=0,Y19=0,Y20=0,Y21=0,Y22=0),"-",(IF((SUMIFS(cb_curr!$E:$E,cb_curr!$A:$A,W13,cb_curr!$B:$B,"British_Pound"))=0,X12,(SUMIFS(cb_curr!$E:$E,cb_curr!$A:$A,W13,cb_curr!$B:$B,"British_Pound"))))))))</f>
        <v>-</v>
      </c>
      <c r="Y13" s="165">
        <f>SUMIFS(cb_curr!$E:$E,cb_curr!$A:$A,W13,cb_curr!$B:$B,"British_Pound")</f>
        <v>0</v>
      </c>
      <c r="Z13" s="3" t="str">
        <f>CONCATENATE(Техничка!AU14,Техничка!AV14,Техничка!AW14)</f>
        <v>10.09.2023</v>
      </c>
      <c r="AA13" s="82" t="str">
        <f>IF(AND((IF(SUMIFS(cb_curr!$E:$E,cb_curr!$A:$A,Z13,cb_curr!$B:$B,"British_Pound")&lt;&gt;0,1,0)=0),(OR(WEEKDAY(Z13,2)=7,WEEKDAY(Z13,2)=1))),AA12,((IF(AND(AB13=0,AB14=0,AB15=0,AB16=0,AB17=0,AB18=0,AB19=0,AB20=0,AB21=0,AB22=0),"-",(IF((SUMIFS(cb_curr!$E:$E,cb_curr!$A:$A,Z13,cb_curr!$B:$B,"British_Pound"))=0,AA12,(SUMIFS(cb_curr!$E:$E,cb_curr!$A:$A,Z13,cb_curr!$B:$B,"British_Pound"))))))))</f>
        <v>-</v>
      </c>
      <c r="AB13" s="165">
        <f>SUMIFS(cb_curr!$E:$E,cb_curr!$A:$A,Z13,cb_curr!$B:$B,"British_Pound")</f>
        <v>0</v>
      </c>
      <c r="AC13" s="3" t="str">
        <f>CONCATENATE(Техничка!AY14,Техничка!AZ14,Техничка!BA14)</f>
        <v>10.10.2023</v>
      </c>
      <c r="AD13" s="82" t="str">
        <f>IF(AND((IF(SUMIFS(cb_curr!$E:$E,cb_curr!$A:$A,AC13,cb_curr!$B:$B,"British_Pound")&lt;&gt;0,1,0)=0),(OR(WEEKDAY(AC13,2)=7,WEEKDAY(AC13,2)=1))),AD12,((IF(AND(AE13=0,AE14=0,AE15=0,AE16=0,AE17=0,AE18=0,AE19=0,AE20=0,AE21=0,AE22=0),"-",(IF((SUMIFS(cb_curr!$E:$E,cb_curr!$A:$A,AC13,cb_curr!$B:$B,"British_Pound"))=0,AD12,(SUMIFS(cb_curr!$E:$E,cb_curr!$A:$A,AC13,cb_curr!$B:$B,"British_Pound"))))))))</f>
        <v>-</v>
      </c>
      <c r="AE13" s="165">
        <f>SUMIFS(cb_curr!$E:$E,cb_curr!$A:$A,AC13,cb_curr!$B:$B,"British_Pound")</f>
        <v>0</v>
      </c>
      <c r="AF13" s="3" t="str">
        <f>CONCATENATE(Техничка!BC14,Техничка!BD14,Техничка!BE14)</f>
        <v>10.11.2023</v>
      </c>
      <c r="AG13" s="82" t="str">
        <f>IF(AND((IF(SUMIFS(cb_curr!$E:$E,cb_curr!$A:$A,AF13,cb_curr!$B:$B,"British_Pound")&lt;&gt;0,1,0)=0),(OR(WEEKDAY(AF13,2)=7,WEEKDAY(AF13,2)=1))),AG12,((IF(AND(AH13=0,AH14=0,AH15=0,AH16=0,AH17=0,AH18=0,AH19=0,AH20=0,AH21=0,AH22=0),"-",(IF((SUMIFS(cb_curr!$E:$E,cb_curr!$A:$A,AF13,cb_curr!$B:$B,"British_Pound"))=0,AG12,(SUMIFS(cb_curr!$E:$E,cb_curr!$A:$A,AF13,cb_curr!$B:$B,"British_Pound"))))))))</f>
        <v>-</v>
      </c>
      <c r="AH13" s="165">
        <f>SUMIFS(cb_curr!$E:$E,cb_curr!$A:$A,AF13,cb_curr!$B:$B,"British_Pound")</f>
        <v>0</v>
      </c>
      <c r="AI13" s="3" t="str">
        <f>CONCATENATE(Техничка!BG14,Техничка!BH14,Техничка!BI14)</f>
        <v>10.12.2023</v>
      </c>
      <c r="AJ13" s="82" t="str">
        <f>IF(AND((IF(SUMIFS(cb_curr!$E:$E,cb_curr!$A:$A,AI13,cb_curr!$B:$B,"British_Pound")&lt;&gt;0,1,0)=0),(OR(WEEKDAY(AI13,2)=7,WEEKDAY(AI13,2)=1))),AJ12,((IF(AND(AK13=0,AK14=0,AK15=0,AK16=0,AK17=0,AK18=0,AK19=0,AK20=0,AK21=0,AK22=0),"-",(IF((SUMIFS(cb_curr!$E:$E,cb_curr!$A:$A,AI13,cb_curr!$B:$B,"British_Pound"))=0,AJ12,(SUMIFS(cb_curr!$E:$E,cb_curr!$A:$A,AI13,cb_curr!$B:$B,"British_Pound"))))))))</f>
        <v>-</v>
      </c>
      <c r="AK13" s="165">
        <f>SUMIFS(cb_curr!$E:$E,cb_curr!$A:$A,AI13,cb_curr!$B:$B,"British_Pound")</f>
        <v>0</v>
      </c>
      <c r="AQ13" s="153" t="str">
        <f t="shared" si="0"/>
        <v>10.06.2023</v>
      </c>
      <c r="AR13" s="82"/>
      <c r="AT13" s="3" t="str">
        <f t="shared" si="1"/>
        <v>10.10.2023</v>
      </c>
      <c r="AU13" s="82"/>
      <c r="AW13" s="3" t="str">
        <f t="shared" si="2"/>
        <v>10.11.2023</v>
      </c>
      <c r="AX13" s="82"/>
      <c r="AZ13" s="3" t="str">
        <f t="shared" si="3"/>
        <v>10.12.2023</v>
      </c>
      <c r="BA13" s="82"/>
    </row>
    <row r="14" spans="1:53" x14ac:dyDescent="0.25">
      <c r="B14" s="3" t="str">
        <f>CONCATENATE(Техничка!B15,Техничка!C15,Техничка!D15)</f>
        <v>11.01.2023</v>
      </c>
      <c r="C14" s="82" t="str">
        <f>IF(AND((IF(SUMIFS(cb_curr!$E:$E,cb_curr!$A:$A,B14,cb_curr!$B:$B,"British_Pound")&lt;&gt;0,1,0)=0),(OR(WEEKDAY(B14,2)=7,WEEKDAY(B14,2)=1))),C13,((IF(AND(D14=0,D15=0,D16=0,D17=0,D18=0,D19=0,D20=0,D21=0,D22=0,D23=0),"-",(IF((SUMIFS(cb_curr!$E:$E,cb_curr!$A:$A,B14,cb_curr!$B:$B,"British_Pound"))=0,C13,(SUMIFS(cb_curr!$E:$E,cb_curr!$A:$A,B14,cb_curr!$B:$B,"British_Pound"))))))))</f>
        <v>-</v>
      </c>
      <c r="D14" s="165">
        <f>SUMIFS(cb_curr!$E:$E,cb_curr!$A:$A,B14,cb_curr!$B:$B,"British_Pound")</f>
        <v>0</v>
      </c>
      <c r="E14" s="3" t="str">
        <f>CONCATENATE(Техничка!O15,Техничка!P15,Техничка!Q15)</f>
        <v>11.02.2023</v>
      </c>
      <c r="F14" s="82" t="str">
        <f>IF(AND((IF(SUMIFS(cb_curr!$E:$E,cb_curr!$A:$A,E14,cb_curr!$B:$B,"British_Pound")&lt;&gt;0,1,0)=0),(OR(WEEKDAY(E14,2)=7,WEEKDAY(E14,2)=1))),F13,((IF(AND(G14=0,G15=0,G16=0,G17=0,G18=0,G19=0,G20=0,G21=0,G22=0,G23=0),"-",(IF((SUMIFS(cb_curr!$E:$E,cb_curr!$A:$A,E14,cb_curr!$B:$B,"British_Pound"))=0,F13,(SUMIFS(cb_curr!$E:$E,cb_curr!$A:$A,E14,cb_curr!$B:$B,"British_Pound"))))))))</f>
        <v>-</v>
      </c>
      <c r="G14" s="165">
        <f>SUMIFS(cb_curr!$E:$E,cb_curr!$A:$A,E14,cb_curr!$B:$B,"British_Pound")</f>
        <v>0</v>
      </c>
      <c r="H14" s="3" t="str">
        <f>CONCATENATE(Техничка!S15,Техничка!T15,Техничка!U15)</f>
        <v>11.03.2023</v>
      </c>
      <c r="I14" s="82" t="str">
        <f>IF(AND((IF(SUMIFS(cb_curr!$E:$E,cb_curr!$A:$A,H14,cb_curr!$B:$B,"British_Pound")&lt;&gt;0,1,0)=0),(OR(WEEKDAY(H14,2)=7,WEEKDAY(H14,2)=1))),I13,((IF(AND(J14=0,J15=0,J16=0,J17=0,J18=0,J19=0,J20=0,J21=0,J22=0,J23=0),"-",(IF((SUMIFS(cb_curr!$E:$E,cb_curr!$A:$A,H14,cb_curr!$B:$B,"British_Pound"))=0,I13,(SUMIFS(cb_curr!$E:$E,cb_curr!$A:$A,H14,cb_curr!$B:$B,"British_Pound"))))))))</f>
        <v>-</v>
      </c>
      <c r="J14" s="165">
        <f>SUMIFS(cb_curr!$E:$E,cb_curr!$A:$A,H14,cb_curr!$B:$B,"British_Pound")</f>
        <v>0</v>
      </c>
      <c r="K14" s="3" t="str">
        <f>CONCATENATE(Техничка!W15,Техничка!X15,Техничка!Y15)</f>
        <v>11.04.2023</v>
      </c>
      <c r="L14" s="82" t="str">
        <f>IF(AND((IF(SUMIFS(cb_curr!$E:$E,cb_curr!$A:$A,K14,cb_curr!$B:$B,"British_Pound")&lt;&gt;0,1,0)=0),(OR(WEEKDAY(K14,2)=7,WEEKDAY(K14,2)=1))),L13,((IF(AND(M14=0,M15=0,M16=0,M17=0,M18=0,M19=0,M20=0,M21=0,M22=0,M23=0),"-",(IF((SUMIFS(cb_curr!$E:$E,cb_curr!$A:$A,K14,cb_curr!$B:$B,"British_Pound"))=0,L13,(SUMIFS(cb_curr!$E:$E,cb_curr!$A:$A,K14,cb_curr!$B:$B,"British_Pound"))))))))</f>
        <v>-</v>
      </c>
      <c r="M14" s="165">
        <f>SUMIFS(cb_curr!$E:$E,cb_curr!$A:$A,K14,cb_curr!$B:$B,"British_Pound")</f>
        <v>0</v>
      </c>
      <c r="N14" s="3" t="str">
        <f>CONCATENATE(Техничка!AA15,Техничка!AB15,Техничка!AC15)</f>
        <v>11.05.2023</v>
      </c>
      <c r="O14" s="82" t="str">
        <f>IF(AND((IF(SUMIFS(cb_curr!$E:$E,cb_curr!$A:$A,N14,cb_curr!$B:$B,"British_Pound")&lt;&gt;0,1,0)=0),(OR(WEEKDAY(N14,2)=7,WEEKDAY(N14,2)=1))),O13,((IF(AND(P14=0,P15=0,P16=0,P17=0,P18=0,P19=0,P20=0,P21=0,P22=0,P23=0),"-",(IF((SUMIFS(cb_curr!$E:$E,cb_curr!$A:$A,N14,cb_curr!$B:$B,"British_Pound"))=0,O13,(SUMIFS(cb_curr!$E:$E,cb_curr!$A:$A,N14,cb_curr!$B:$B,"British_Pound"))))))))</f>
        <v>-</v>
      </c>
      <c r="P14" s="165">
        <f>SUMIFS(cb_curr!$E:$E,cb_curr!$A:$A,N14,cb_curr!$B:$B,"British_Pound")</f>
        <v>0</v>
      </c>
      <c r="Q14" s="3" t="str">
        <f>CONCATENATE(Техничка!AE15,Техничка!AF15,Техничка!AG15)</f>
        <v>11.06.2023</v>
      </c>
      <c r="R14" s="82" t="str">
        <f>IF(AND((IF(SUMIFS(cb_curr!$E:$E,cb_curr!$A:$A,Q14,cb_curr!$B:$B,"British_Pound")&lt;&gt;0,1,0)=0),(OR(WEEKDAY(Q14,2)=7,WEEKDAY(Q14,2)=1))),R13,((IF(AND(S14=0,S15=0,S16=0,S17=0,S18=0,S19=0,S20=0,S21=0,S22=0,S23=0),"-",(IF((SUMIFS(cb_curr!$E:$E,cb_curr!$A:$A,Q14,cb_curr!$B:$B,"British_Pound"))=0,R13,(SUMIFS(cb_curr!$E:$E,cb_curr!$A:$A,Q14,cb_curr!$B:$B,"British_Pound"))))))))</f>
        <v>-</v>
      </c>
      <c r="S14" s="165">
        <f>SUMIFS(cb_curr!$E:$E,cb_curr!$A:$A,Q14,cb_curr!$B:$B,"British_Pound")</f>
        <v>0</v>
      </c>
      <c r="T14" s="3" t="str">
        <f>CONCATENATE(Техничка!AI15,Техничка!AJ15,Техничка!AK15)</f>
        <v>11.07.2023</v>
      </c>
      <c r="U14" s="82" t="str">
        <f>IF(AND((IF(SUMIFS(cb_curr!$E:$E,cb_curr!$A:$A,T14,cb_curr!$B:$B,"British_Pound")&lt;&gt;0,1,0)=0),(OR(WEEKDAY(T14,2)=7,WEEKDAY(T14,2)=1))),U13,((IF(AND(V14=0,V15=0,V16=0,V17=0,V18=0,V19=0,V20=0,V21=0,V22=0,V23=0),"-",(IF((SUMIFS(cb_curr!$E:$E,cb_curr!$A:$A,T14,cb_curr!$B:$B,"British_Pound"))=0,U13,(SUMIFS(cb_curr!$E:$E,cb_curr!$A:$A,T14,cb_curr!$B:$B,"British_Pound"))))))))</f>
        <v>-</v>
      </c>
      <c r="V14" s="165">
        <f>SUMIFS(cb_curr!$E:$E,cb_curr!$A:$A,T14,cb_curr!$B:$B,"British_Pound")</f>
        <v>0</v>
      </c>
      <c r="W14" s="3" t="str">
        <f>CONCATENATE(Техничка!AQ15,Техничка!AR15,Техничка!AS15)</f>
        <v>11.08.2023</v>
      </c>
      <c r="X14" s="82" t="str">
        <f>IF(AND((IF(SUMIFS(cb_curr!$E:$E,cb_curr!$A:$A,W14,cb_curr!$B:$B,"British_Pound")&lt;&gt;0,1,0)=0),(OR(WEEKDAY(W14,2)=7,WEEKDAY(W14,2)=1))),X13,((IF(AND(Y14=0,Y15=0,Y16=0,Y17=0,Y18=0,Y19=0,Y20=0,Y21=0,Y22=0,Y23=0),"-",(IF((SUMIFS(cb_curr!$E:$E,cb_curr!$A:$A,W14,cb_curr!$B:$B,"British_Pound"))=0,X13,(SUMIFS(cb_curr!$E:$E,cb_curr!$A:$A,W14,cb_curr!$B:$B,"British_Pound"))))))))</f>
        <v>-</v>
      </c>
      <c r="Y14" s="165">
        <f>SUMIFS(cb_curr!$E:$E,cb_curr!$A:$A,W14,cb_curr!$B:$B,"British_Pound")</f>
        <v>0</v>
      </c>
      <c r="Z14" s="3" t="str">
        <f>CONCATENATE(Техничка!AU15,Техничка!AV15,Техничка!AW15)</f>
        <v>11.09.2023</v>
      </c>
      <c r="AA14" s="82" t="str">
        <f>IF(AND((IF(SUMIFS(cb_curr!$E:$E,cb_curr!$A:$A,Z14,cb_curr!$B:$B,"British_Pound")&lt;&gt;0,1,0)=0),(OR(WEEKDAY(Z14,2)=7,WEEKDAY(Z14,2)=1))),AA13,((IF(AND(AB14=0,AB15=0,AB16=0,AB17=0,AB18=0,AB19=0,AB20=0,AB21=0,AB22=0,AB23=0),"-",(IF((SUMIFS(cb_curr!$E:$E,cb_curr!$A:$A,Z14,cb_curr!$B:$B,"British_Pound"))=0,AA13,(SUMIFS(cb_curr!$E:$E,cb_curr!$A:$A,Z14,cb_curr!$B:$B,"British_Pound"))))))))</f>
        <v>-</v>
      </c>
      <c r="AB14" s="165">
        <f>SUMIFS(cb_curr!$E:$E,cb_curr!$A:$A,Z14,cb_curr!$B:$B,"British_Pound")</f>
        <v>0</v>
      </c>
      <c r="AC14" s="3" t="str">
        <f>CONCATENATE(Техничка!AY15,Техничка!AZ15,Техничка!BA15)</f>
        <v>11.10.2023</v>
      </c>
      <c r="AD14" s="82" t="str">
        <f>IF(AND((IF(SUMIFS(cb_curr!$E:$E,cb_curr!$A:$A,AC14,cb_curr!$B:$B,"British_Pound")&lt;&gt;0,1,0)=0),(OR(WEEKDAY(AC14,2)=7,WEEKDAY(AC14,2)=1))),AD13,((IF(AND(AE14=0,AE15=0,AE16=0,AE17=0,AE18=0,AE19=0,AE20=0,AE21=0,AE22=0,AE23=0),"-",(IF((SUMIFS(cb_curr!$E:$E,cb_curr!$A:$A,AC14,cb_curr!$B:$B,"British_Pound"))=0,AD13,(SUMIFS(cb_curr!$E:$E,cb_curr!$A:$A,AC14,cb_curr!$B:$B,"British_Pound"))))))))</f>
        <v>-</v>
      </c>
      <c r="AE14" s="165">
        <f>SUMIFS(cb_curr!$E:$E,cb_curr!$A:$A,AC14,cb_curr!$B:$B,"British_Pound")</f>
        <v>0</v>
      </c>
      <c r="AF14" s="3" t="str">
        <f>CONCATENATE(Техничка!BC15,Техничка!BD15,Техничка!BE15)</f>
        <v>11.11.2023</v>
      </c>
      <c r="AG14" s="82" t="str">
        <f>IF(AND((IF(SUMIFS(cb_curr!$E:$E,cb_curr!$A:$A,AF14,cb_curr!$B:$B,"British_Pound")&lt;&gt;0,1,0)=0),(OR(WEEKDAY(AF14,2)=7,WEEKDAY(AF14,2)=1))),AG13,((IF(AND(AH14=0,AH15=0,AH16=0,AH17=0,AH18=0,AH19=0,AH20=0,AH21=0,AH22=0,AH23=0),"-",(IF((SUMIFS(cb_curr!$E:$E,cb_curr!$A:$A,AF14,cb_curr!$B:$B,"British_Pound"))=0,AG13,(SUMIFS(cb_curr!$E:$E,cb_curr!$A:$A,AF14,cb_curr!$B:$B,"British_Pound"))))))))</f>
        <v>-</v>
      </c>
      <c r="AH14" s="165">
        <f>SUMIFS(cb_curr!$E:$E,cb_curr!$A:$A,AF14,cb_curr!$B:$B,"British_Pound")</f>
        <v>0</v>
      </c>
      <c r="AI14" s="3" t="str">
        <f>CONCATENATE(Техничка!BG15,Техничка!BH15,Техничка!BI15)</f>
        <v>11.12.2023</v>
      </c>
      <c r="AJ14" s="82" t="str">
        <f>IF(AND((IF(SUMIFS(cb_curr!$E:$E,cb_curr!$A:$A,AI14,cb_curr!$B:$B,"British_Pound")&lt;&gt;0,1,0)=0),(OR(WEEKDAY(AI14,2)=7,WEEKDAY(AI14,2)=1))),AJ13,((IF(AND(AK14=0,AK15=0,AK16=0,AK17=0,AK18=0,AK19=0,AK20=0,AK21=0,AK22=0,AK23=0),"-",(IF((SUMIFS(cb_curr!$E:$E,cb_curr!$A:$A,AI14,cb_curr!$B:$B,"British_Pound"))=0,AJ13,(SUMIFS(cb_curr!$E:$E,cb_curr!$A:$A,AI14,cb_curr!$B:$B,"British_Pound"))))))))</f>
        <v>-</v>
      </c>
      <c r="AK14" s="165">
        <f>SUMIFS(cb_curr!$E:$E,cb_curr!$A:$A,AI14,cb_curr!$B:$B,"British_Pound")</f>
        <v>0</v>
      </c>
      <c r="AQ14" s="153" t="str">
        <f t="shared" si="0"/>
        <v>11.06.2023</v>
      </c>
      <c r="AR14" s="82"/>
      <c r="AT14" s="3" t="str">
        <f t="shared" si="1"/>
        <v>11.10.2023</v>
      </c>
      <c r="AU14" s="82"/>
      <c r="AW14" s="3" t="str">
        <f t="shared" si="2"/>
        <v>11.11.2023</v>
      </c>
      <c r="AX14" s="82"/>
      <c r="AZ14" s="3" t="str">
        <f t="shared" si="3"/>
        <v>11.12.2023</v>
      </c>
      <c r="BA14" s="82"/>
    </row>
    <row r="15" spans="1:53" x14ac:dyDescent="0.25">
      <c r="B15" s="3" t="str">
        <f>CONCATENATE(Техничка!B16,Техничка!C16,Техничка!D16)</f>
        <v>12.01.2023</v>
      </c>
      <c r="C15" s="82" t="str">
        <f>IF(AND((IF(SUMIFS(cb_curr!$E:$E,cb_curr!$A:$A,B15,cb_curr!$B:$B,"British_Pound")&lt;&gt;0,1,0)=0),(OR(WEEKDAY(B15,2)=7,WEEKDAY(B15,2)=1))),C14,((IF(AND(D15=0,D16=0,D17=0,D18=0,D19=0,D20=0,D21=0,D22=0,D23=0,D24=0),"-",(IF((SUMIFS(cb_curr!$E:$E,cb_curr!$A:$A,B15,cb_curr!$B:$B,"British_Pound"))=0,C14,(SUMIFS(cb_curr!$E:$E,cb_curr!$A:$A,B15,cb_curr!$B:$B,"British_Pound"))))))))</f>
        <v>-</v>
      </c>
      <c r="D15" s="165">
        <f>SUMIFS(cb_curr!$E:$E,cb_curr!$A:$A,B15,cb_curr!$B:$B,"British_Pound")</f>
        <v>0</v>
      </c>
      <c r="E15" s="3" t="str">
        <f>CONCATENATE(Техничка!O16,Техничка!P16,Техничка!Q16)</f>
        <v>12.02.2023</v>
      </c>
      <c r="F15" s="82" t="str">
        <f>IF(AND((IF(SUMIFS(cb_curr!$E:$E,cb_curr!$A:$A,E15,cb_curr!$B:$B,"British_Pound")&lt;&gt;0,1,0)=0),(OR(WEEKDAY(E15,2)=7,WEEKDAY(E15,2)=1))),F14,((IF(AND(G15=0,G16=0,G17=0,G18=0,G19=0,G20=0,G21=0,G22=0,G23=0,G24=0),"-",(IF((SUMIFS(cb_curr!$E:$E,cb_curr!$A:$A,E15,cb_curr!$B:$B,"British_Pound"))=0,F14,(SUMIFS(cb_curr!$E:$E,cb_curr!$A:$A,E15,cb_curr!$B:$B,"British_Pound"))))))))</f>
        <v>-</v>
      </c>
      <c r="G15" s="165">
        <f>SUMIFS(cb_curr!$E:$E,cb_curr!$A:$A,E15,cb_curr!$B:$B,"British_Pound")</f>
        <v>0</v>
      </c>
      <c r="H15" s="3" t="str">
        <f>CONCATENATE(Техничка!S16,Техничка!T16,Техничка!U16)</f>
        <v>12.03.2023</v>
      </c>
      <c r="I15" s="82" t="str">
        <f>IF(AND((IF(SUMIFS(cb_curr!$E:$E,cb_curr!$A:$A,H15,cb_curr!$B:$B,"British_Pound")&lt;&gt;0,1,0)=0),(OR(WEEKDAY(H15,2)=7,WEEKDAY(H15,2)=1))),I14,((IF(AND(J15=0,J16=0,J17=0,J18=0,J19=0,J20=0,J21=0,J22=0,J23=0,J24=0),"-",(IF((SUMIFS(cb_curr!$E:$E,cb_curr!$A:$A,H15,cb_curr!$B:$B,"British_Pound"))=0,I14,(SUMIFS(cb_curr!$E:$E,cb_curr!$A:$A,H15,cb_curr!$B:$B,"British_Pound"))))))))</f>
        <v>-</v>
      </c>
      <c r="J15" s="165">
        <f>SUMIFS(cb_curr!$E:$E,cb_curr!$A:$A,H15,cb_curr!$B:$B,"British_Pound")</f>
        <v>0</v>
      </c>
      <c r="K15" s="3" t="str">
        <f>CONCATENATE(Техничка!W16,Техничка!X16,Техничка!Y16)</f>
        <v>12.04.2023</v>
      </c>
      <c r="L15" s="82" t="str">
        <f>IF(AND((IF(SUMIFS(cb_curr!$E:$E,cb_curr!$A:$A,K15,cb_curr!$B:$B,"British_Pound")&lt;&gt;0,1,0)=0),(OR(WEEKDAY(K15,2)=7,WEEKDAY(K15,2)=1))),L14,((IF(AND(M15=0,M16=0,M17=0,M18=0,M19=0,M20=0,M21=0,M22=0,M23=0,M24=0),"-",(IF((SUMIFS(cb_curr!$E:$E,cb_curr!$A:$A,K15,cb_curr!$B:$B,"British_Pound"))=0,L14,(SUMIFS(cb_curr!$E:$E,cb_curr!$A:$A,K15,cb_curr!$B:$B,"British_Pound"))))))))</f>
        <v>-</v>
      </c>
      <c r="M15" s="165">
        <f>SUMIFS(cb_curr!$E:$E,cb_curr!$A:$A,K15,cb_curr!$B:$B,"British_Pound")</f>
        <v>0</v>
      </c>
      <c r="N15" s="3" t="str">
        <f>CONCATENATE(Техничка!AA16,Техничка!AB16,Техничка!AC16)</f>
        <v>12.05.2023</v>
      </c>
      <c r="O15" s="82" t="str">
        <f>IF(AND((IF(SUMIFS(cb_curr!$E:$E,cb_curr!$A:$A,N15,cb_curr!$B:$B,"British_Pound")&lt;&gt;0,1,0)=0),(OR(WEEKDAY(N15,2)=7,WEEKDAY(N15,2)=1))),O14,((IF(AND(P15=0,P16=0,P17=0,P18=0,P19=0,P20=0,P21=0,P22=0,P23=0,P24=0),"-",(IF((SUMIFS(cb_curr!$E:$E,cb_curr!$A:$A,N15,cb_curr!$B:$B,"British_Pound"))=0,O14,(SUMIFS(cb_curr!$E:$E,cb_curr!$A:$A,N15,cb_curr!$B:$B,"British_Pound"))))))))</f>
        <v>-</v>
      </c>
      <c r="P15" s="165">
        <f>SUMIFS(cb_curr!$E:$E,cb_curr!$A:$A,N15,cb_curr!$B:$B,"British_Pound")</f>
        <v>0</v>
      </c>
      <c r="Q15" s="3" t="str">
        <f>CONCATENATE(Техничка!AE16,Техничка!AF16,Техничка!AG16)</f>
        <v>12.06.2023</v>
      </c>
      <c r="R15" s="82" t="str">
        <f>IF(AND((IF(SUMIFS(cb_curr!$E:$E,cb_curr!$A:$A,Q15,cb_curr!$B:$B,"British_Pound")&lt;&gt;0,1,0)=0),(OR(WEEKDAY(Q15,2)=7,WEEKDAY(Q15,2)=1))),R14,((IF(AND(S15=0,S16=0,S17=0,S18=0,S19=0,S20=0,S21=0,S22=0,S23=0,S24=0),"-",(IF((SUMIFS(cb_curr!$E:$E,cb_curr!$A:$A,Q15,cb_curr!$B:$B,"British_Pound"))=0,R14,(SUMIFS(cb_curr!$E:$E,cb_curr!$A:$A,Q15,cb_curr!$B:$B,"British_Pound"))))))))</f>
        <v>-</v>
      </c>
      <c r="S15" s="165">
        <f>SUMIFS(cb_curr!$E:$E,cb_curr!$A:$A,Q15,cb_curr!$B:$B,"British_Pound")</f>
        <v>0</v>
      </c>
      <c r="T15" s="3" t="str">
        <f>CONCATENATE(Техничка!AI16,Техничка!AJ16,Техничка!AK16)</f>
        <v>12.07.2023</v>
      </c>
      <c r="U15" s="82" t="str">
        <f>IF(AND((IF(SUMIFS(cb_curr!$E:$E,cb_curr!$A:$A,T15,cb_curr!$B:$B,"British_Pound")&lt;&gt;0,1,0)=0),(OR(WEEKDAY(T15,2)=7,WEEKDAY(T15,2)=1))),U14,((IF(AND(V15=0,V16=0,V17=0,V18=0,V19=0,V20=0,V21=0,V22=0,V23=0,V24=0),"-",(IF((SUMIFS(cb_curr!$E:$E,cb_curr!$A:$A,T15,cb_curr!$B:$B,"British_Pound"))=0,U14,(SUMIFS(cb_curr!$E:$E,cb_curr!$A:$A,T15,cb_curr!$B:$B,"British_Pound"))))))))</f>
        <v>-</v>
      </c>
      <c r="V15" s="165">
        <f>SUMIFS(cb_curr!$E:$E,cb_curr!$A:$A,T15,cb_curr!$B:$B,"British_Pound")</f>
        <v>0</v>
      </c>
      <c r="W15" s="3" t="str">
        <f>CONCATENATE(Техничка!AQ16,Техничка!AR16,Техничка!AS16)</f>
        <v>12.08.2023</v>
      </c>
      <c r="X15" s="82" t="str">
        <f>IF(AND((IF(SUMIFS(cb_curr!$E:$E,cb_curr!$A:$A,W15,cb_curr!$B:$B,"British_Pound")&lt;&gt;0,1,0)=0),(OR(WEEKDAY(W15,2)=7,WEEKDAY(W15,2)=1))),X14,((IF(AND(Y15=0,Y16=0,Y17=0,Y18=0,Y19=0,Y20=0,Y21=0,Y22=0,Y23=0,Y24=0),"-",(IF((SUMIFS(cb_curr!$E:$E,cb_curr!$A:$A,W15,cb_curr!$B:$B,"British_Pound"))=0,X14,(SUMIFS(cb_curr!$E:$E,cb_curr!$A:$A,W15,cb_curr!$B:$B,"British_Pound"))))))))</f>
        <v>-</v>
      </c>
      <c r="Y15" s="165">
        <f>SUMIFS(cb_curr!$E:$E,cb_curr!$A:$A,W15,cb_curr!$B:$B,"British_Pound")</f>
        <v>0</v>
      </c>
      <c r="Z15" s="3" t="str">
        <f>CONCATENATE(Техничка!AU16,Техничка!AV16,Техничка!AW16)</f>
        <v>12.09.2023</v>
      </c>
      <c r="AA15" s="82" t="str">
        <f>IF(AND((IF(SUMIFS(cb_curr!$E:$E,cb_curr!$A:$A,Z15,cb_curr!$B:$B,"British_Pound")&lt;&gt;0,1,0)=0),(OR(WEEKDAY(Z15,2)=7,WEEKDAY(Z15,2)=1))),AA14,((IF(AND(AB15=0,AB16=0,AB17=0,AB18=0,AB19=0,AB20=0,AB21=0,AB22=0,AB23=0,AB24=0),"-",(IF((SUMIFS(cb_curr!$E:$E,cb_curr!$A:$A,Z15,cb_curr!$B:$B,"British_Pound"))=0,AA14,(SUMIFS(cb_curr!$E:$E,cb_curr!$A:$A,Z15,cb_curr!$B:$B,"British_Pound"))))))))</f>
        <v>-</v>
      </c>
      <c r="AB15" s="165">
        <f>SUMIFS(cb_curr!$E:$E,cb_curr!$A:$A,Z15,cb_curr!$B:$B,"British_Pound")</f>
        <v>0</v>
      </c>
      <c r="AC15" s="3" t="str">
        <f>CONCATENATE(Техничка!AY16,Техничка!AZ16,Техничка!BA16)</f>
        <v>12.10.2023</v>
      </c>
      <c r="AD15" s="82" t="str">
        <f>IF(AND((IF(SUMIFS(cb_curr!$E:$E,cb_curr!$A:$A,AC15,cb_curr!$B:$B,"British_Pound")&lt;&gt;0,1,0)=0),(OR(WEEKDAY(AC15,2)=7,WEEKDAY(AC15,2)=1))),AD14,((IF(AND(AE15=0,AE16=0,AE17=0,AE18=0,AE19=0,AE20=0,AE21=0,AE22=0,AE23=0,AE24=0),"-",(IF((SUMIFS(cb_curr!$E:$E,cb_curr!$A:$A,AC15,cb_curr!$B:$B,"British_Pound"))=0,AD14,(SUMIFS(cb_curr!$E:$E,cb_curr!$A:$A,AC15,cb_curr!$B:$B,"British_Pound"))))))))</f>
        <v>-</v>
      </c>
      <c r="AE15" s="165">
        <f>SUMIFS(cb_curr!$E:$E,cb_curr!$A:$A,AC15,cb_curr!$B:$B,"British_Pound")</f>
        <v>0</v>
      </c>
      <c r="AF15" s="3" t="str">
        <f>CONCATENATE(Техничка!BC16,Техничка!BD16,Техничка!BE16)</f>
        <v>12.11.2023</v>
      </c>
      <c r="AG15" s="82" t="str">
        <f>IF(AND((IF(SUMIFS(cb_curr!$E:$E,cb_curr!$A:$A,AF15,cb_curr!$B:$B,"British_Pound")&lt;&gt;0,1,0)=0),(OR(WEEKDAY(AF15,2)=7,WEEKDAY(AF15,2)=1))),AG14,((IF(AND(AH15=0,AH16=0,AH17=0,AH18=0,AH19=0,AH20=0,AH21=0,AH22=0,AH23=0,AH24=0),"-",(IF((SUMIFS(cb_curr!$E:$E,cb_curr!$A:$A,AF15,cb_curr!$B:$B,"British_Pound"))=0,AG14,(SUMIFS(cb_curr!$E:$E,cb_curr!$A:$A,AF15,cb_curr!$B:$B,"British_Pound"))))))))</f>
        <v>-</v>
      </c>
      <c r="AH15" s="165">
        <f>SUMIFS(cb_curr!$E:$E,cb_curr!$A:$A,AF15,cb_curr!$B:$B,"British_Pound")</f>
        <v>0</v>
      </c>
      <c r="AI15" s="3" t="str">
        <f>CONCATENATE(Техничка!BG16,Техничка!BH16,Техничка!BI16)</f>
        <v>12.12.2023</v>
      </c>
      <c r="AJ15" s="82" t="str">
        <f>IF(AND((IF(SUMIFS(cb_curr!$E:$E,cb_curr!$A:$A,AI15,cb_curr!$B:$B,"British_Pound")&lt;&gt;0,1,0)=0),(OR(WEEKDAY(AI15,2)=7,WEEKDAY(AI15,2)=1))),AJ14,((IF(AND(AK15=0,AK16=0,AK17=0,AK18=0,AK19=0,AK20=0,AK21=0,AK22=0,AK23=0,AK24=0),"-",(IF((SUMIFS(cb_curr!$E:$E,cb_curr!$A:$A,AI15,cb_curr!$B:$B,"British_Pound"))=0,AJ14,(SUMIFS(cb_curr!$E:$E,cb_curr!$A:$A,AI15,cb_curr!$B:$B,"British_Pound"))))))))</f>
        <v>-</v>
      </c>
      <c r="AK15" s="165">
        <f>SUMIFS(cb_curr!$E:$E,cb_curr!$A:$A,AI15,cb_curr!$B:$B,"British_Pound")</f>
        <v>0</v>
      </c>
      <c r="AQ15" s="153" t="str">
        <f t="shared" si="0"/>
        <v>12.06.2023</v>
      </c>
      <c r="AR15" s="82"/>
      <c r="AT15" s="3" t="str">
        <f t="shared" si="1"/>
        <v>12.10.2023</v>
      </c>
      <c r="AU15" s="82"/>
      <c r="AW15" s="3" t="str">
        <f t="shared" si="2"/>
        <v>12.11.2023</v>
      </c>
      <c r="AX15" s="82"/>
      <c r="AZ15" s="3" t="str">
        <f t="shared" si="3"/>
        <v>12.12.2023</v>
      </c>
      <c r="BA15" s="82"/>
    </row>
    <row r="16" spans="1:53" x14ac:dyDescent="0.25">
      <c r="B16" s="3" t="str">
        <f>CONCATENATE(Техничка!B17,Техничка!C17,Техничка!D17)</f>
        <v>13.01.2023</v>
      </c>
      <c r="C16" s="82" t="str">
        <f>IF(AND((IF(SUMIFS(cb_curr!$E:$E,cb_curr!$A:$A,B16,cb_curr!$B:$B,"British_Pound")&lt;&gt;0,1,0)=0),(OR(WEEKDAY(B16,2)=7,WEEKDAY(B16,2)=1))),C15,((IF(AND(D16=0,D17=0,D18=0,D19=0,D20=0,D21=0,D22=0,D23=0,D24=0,D25=0),"-",(IF((SUMIFS(cb_curr!$E:$E,cb_curr!$A:$A,B16,cb_curr!$B:$B,"British_Pound"))=0,C15,(SUMIFS(cb_curr!$E:$E,cb_curr!$A:$A,B16,cb_curr!$B:$B,"British_Pound"))))))))</f>
        <v>-</v>
      </c>
      <c r="D16" s="165">
        <f>SUMIFS(cb_curr!$E:$E,cb_curr!$A:$A,B16,cb_curr!$B:$B,"British_Pound")</f>
        <v>0</v>
      </c>
      <c r="E16" s="3" t="str">
        <f>CONCATENATE(Техничка!O17,Техничка!P17,Техничка!Q17)</f>
        <v>13.02.2023</v>
      </c>
      <c r="F16" s="82" t="str">
        <f>IF(AND((IF(SUMIFS(cb_curr!$E:$E,cb_curr!$A:$A,E16,cb_curr!$B:$B,"British_Pound")&lt;&gt;0,1,0)=0),(OR(WEEKDAY(E16,2)=7,WEEKDAY(E16,2)=1))),F15,((IF(AND(G16=0,G17=0,G18=0,G19=0,G20=0,G21=0,G22=0,G23=0,G24=0,G25=0),"-",(IF((SUMIFS(cb_curr!$E:$E,cb_curr!$A:$A,E16,cb_curr!$B:$B,"British_Pound"))=0,F15,(SUMIFS(cb_curr!$E:$E,cb_curr!$A:$A,E16,cb_curr!$B:$B,"British_Pound"))))))))</f>
        <v>-</v>
      </c>
      <c r="G16" s="165">
        <f>SUMIFS(cb_curr!$E:$E,cb_curr!$A:$A,E16,cb_curr!$B:$B,"British_Pound")</f>
        <v>0</v>
      </c>
      <c r="H16" s="3" t="str">
        <f>CONCATENATE(Техничка!S17,Техничка!T17,Техничка!U17)</f>
        <v>13.03.2023</v>
      </c>
      <c r="I16" s="82" t="str">
        <f>IF(AND((IF(SUMIFS(cb_curr!$E:$E,cb_curr!$A:$A,H16,cb_curr!$B:$B,"British_Pound")&lt;&gt;0,1,0)=0),(OR(WEEKDAY(H16,2)=7,WEEKDAY(H16,2)=1))),I15,((IF(AND(J16=0,J17=0,J18=0,J19=0,J20=0,J21=0,J22=0,J23=0,J24=0,J25=0),"-",(IF((SUMIFS(cb_curr!$E:$E,cb_curr!$A:$A,H16,cb_curr!$B:$B,"British_Pound"))=0,I15,(SUMIFS(cb_curr!$E:$E,cb_curr!$A:$A,H16,cb_curr!$B:$B,"British_Pound"))))))))</f>
        <v>-</v>
      </c>
      <c r="J16" s="165">
        <f>SUMIFS(cb_curr!$E:$E,cb_curr!$A:$A,H16,cb_curr!$B:$B,"British_Pound")</f>
        <v>0</v>
      </c>
      <c r="K16" s="3" t="str">
        <f>CONCATENATE(Техничка!W17,Техничка!X17,Техничка!Y17)</f>
        <v>13.04.2023</v>
      </c>
      <c r="L16" s="82" t="str">
        <f>IF(AND((IF(SUMIFS(cb_curr!$E:$E,cb_curr!$A:$A,K16,cb_curr!$B:$B,"British_Pound")&lt;&gt;0,1,0)=0),(OR(WEEKDAY(K16,2)=7,WEEKDAY(K16,2)=1))),L15,((IF(AND(M16=0,M17=0,M18=0,M19=0,M20=0,M21=0,M22=0,M23=0,M24=0,M25=0),"-",(IF((SUMIFS(cb_curr!$E:$E,cb_curr!$A:$A,K16,cb_curr!$B:$B,"British_Pound"))=0,L15,(SUMIFS(cb_curr!$E:$E,cb_curr!$A:$A,K16,cb_curr!$B:$B,"British_Pound"))))))))</f>
        <v>-</v>
      </c>
      <c r="M16" s="165">
        <f>SUMIFS(cb_curr!$E:$E,cb_curr!$A:$A,K16,cb_curr!$B:$B,"British_Pound")</f>
        <v>0</v>
      </c>
      <c r="N16" s="3" t="str">
        <f>CONCATENATE(Техничка!AA17,Техничка!AB17,Техничка!AC17)</f>
        <v>13.05.2023</v>
      </c>
      <c r="O16" s="82" t="str">
        <f>IF(AND((IF(SUMIFS(cb_curr!$E:$E,cb_curr!$A:$A,N16,cb_curr!$B:$B,"British_Pound")&lt;&gt;0,1,0)=0),(OR(WEEKDAY(N16,2)=7,WEEKDAY(N16,2)=1))),O15,((IF(AND(P16=0,P17=0,P18=0,P19=0,P20=0,P21=0,P22=0,P23=0,P24=0,P25=0),"-",(IF((SUMIFS(cb_curr!$E:$E,cb_curr!$A:$A,N16,cb_curr!$B:$B,"British_Pound"))=0,O15,(SUMIFS(cb_curr!$E:$E,cb_curr!$A:$A,N16,cb_curr!$B:$B,"British_Pound"))))))))</f>
        <v>-</v>
      </c>
      <c r="P16" s="165">
        <f>SUMIFS(cb_curr!$E:$E,cb_curr!$A:$A,N16,cb_curr!$B:$B,"British_Pound")</f>
        <v>0</v>
      </c>
      <c r="Q16" s="3" t="str">
        <f>CONCATENATE(Техничка!AE17,Техничка!AF17,Техничка!AG17)</f>
        <v>13.06.2023</v>
      </c>
      <c r="R16" s="82" t="str">
        <f>IF(AND((IF(SUMIFS(cb_curr!$E:$E,cb_curr!$A:$A,Q16,cb_curr!$B:$B,"British_Pound")&lt;&gt;0,1,0)=0),(OR(WEEKDAY(Q16,2)=7,WEEKDAY(Q16,2)=1))),R15,((IF(AND(S16=0,S17=0,S18=0,S19=0,S20=0,S21=0,S22=0,S23=0,S24=0,S25=0),"-",(IF((SUMIFS(cb_curr!$E:$E,cb_curr!$A:$A,Q16,cb_curr!$B:$B,"British_Pound"))=0,R15,(SUMIFS(cb_curr!$E:$E,cb_curr!$A:$A,Q16,cb_curr!$B:$B,"British_Pound"))))))))</f>
        <v>-</v>
      </c>
      <c r="S16" s="165">
        <f>SUMIFS(cb_curr!$E:$E,cb_curr!$A:$A,Q16,cb_curr!$B:$B,"British_Pound")</f>
        <v>0</v>
      </c>
      <c r="T16" s="3" t="str">
        <f>CONCATENATE(Техничка!AI17,Техничка!AJ17,Техничка!AK17)</f>
        <v>13.07.2023</v>
      </c>
      <c r="U16" s="82" t="str">
        <f>IF(AND((IF(SUMIFS(cb_curr!$E:$E,cb_curr!$A:$A,T16,cb_curr!$B:$B,"British_Pound")&lt;&gt;0,1,0)=0),(OR(WEEKDAY(T16,2)=7,WEEKDAY(T16,2)=1))),U15,((IF(AND(V16=0,V17=0,V18=0,V19=0,V20=0,V21=0,V22=0,V23=0,V24=0,V25=0),"-",(IF((SUMIFS(cb_curr!$E:$E,cb_curr!$A:$A,T16,cb_curr!$B:$B,"British_Pound"))=0,U15,(SUMIFS(cb_curr!$E:$E,cb_curr!$A:$A,T16,cb_curr!$B:$B,"British_Pound"))))))))</f>
        <v>-</v>
      </c>
      <c r="V16" s="165">
        <f>SUMIFS(cb_curr!$E:$E,cb_curr!$A:$A,T16,cb_curr!$B:$B,"British_Pound")</f>
        <v>0</v>
      </c>
      <c r="W16" s="3" t="str">
        <f>CONCATENATE(Техничка!AQ17,Техничка!AR17,Техничка!AS17)</f>
        <v>13.08.2023</v>
      </c>
      <c r="X16" s="82" t="str">
        <f>IF(AND((IF(SUMIFS(cb_curr!$E:$E,cb_curr!$A:$A,W16,cb_curr!$B:$B,"British_Pound")&lt;&gt;0,1,0)=0),(OR(WEEKDAY(W16,2)=7,WEEKDAY(W16,2)=1))),X15,((IF(AND(Y16=0,Y17=0,Y18=0,Y19=0,Y20=0,Y21=0,Y22=0,Y23=0,Y24=0,Y25=0),"-",(IF((SUMIFS(cb_curr!$E:$E,cb_curr!$A:$A,W16,cb_curr!$B:$B,"British_Pound"))=0,X15,(SUMIFS(cb_curr!$E:$E,cb_curr!$A:$A,W16,cb_curr!$B:$B,"British_Pound"))))))))</f>
        <v>-</v>
      </c>
      <c r="Y16" s="165">
        <f>SUMIFS(cb_curr!$E:$E,cb_curr!$A:$A,W16,cb_curr!$B:$B,"British_Pound")</f>
        <v>0</v>
      </c>
      <c r="Z16" s="3" t="str">
        <f>CONCATENATE(Техничка!AU17,Техничка!AV17,Техничка!AW17)</f>
        <v>13.09.2023</v>
      </c>
      <c r="AA16" s="82" t="str">
        <f>IF(AND((IF(SUMIFS(cb_curr!$E:$E,cb_curr!$A:$A,Z16,cb_curr!$B:$B,"British_Pound")&lt;&gt;0,1,0)=0),(OR(WEEKDAY(Z16,2)=7,WEEKDAY(Z16,2)=1))),AA15,((IF(AND(AB16=0,AB17=0,AB18=0,AB19=0,AB20=0,AB21=0,AB22=0,AB23=0,AB24=0,AB25=0),"-",(IF((SUMIFS(cb_curr!$E:$E,cb_curr!$A:$A,Z16,cb_curr!$B:$B,"British_Pound"))=0,AA15,(SUMIFS(cb_curr!$E:$E,cb_curr!$A:$A,Z16,cb_curr!$B:$B,"British_Pound"))))))))</f>
        <v>-</v>
      </c>
      <c r="AB16" s="165">
        <f>SUMIFS(cb_curr!$E:$E,cb_curr!$A:$A,Z16,cb_curr!$B:$B,"British_Pound")</f>
        <v>0</v>
      </c>
      <c r="AC16" s="3" t="str">
        <f>CONCATENATE(Техничка!AY17,Техничка!AZ17,Техничка!BA17)</f>
        <v>13.10.2023</v>
      </c>
      <c r="AD16" s="82" t="str">
        <f>IF(AND((IF(SUMIFS(cb_curr!$E:$E,cb_curr!$A:$A,AC16,cb_curr!$B:$B,"British_Pound")&lt;&gt;0,1,0)=0),(OR(WEEKDAY(AC16,2)=7,WEEKDAY(AC16,2)=1))),AD15,((IF(AND(AE16=0,AE17=0,AE18=0,AE19=0,AE20=0,AE21=0,AE22=0,AE23=0,AE24=0,AE25=0),"-",(IF((SUMIFS(cb_curr!$E:$E,cb_curr!$A:$A,AC16,cb_curr!$B:$B,"British_Pound"))=0,AD15,(SUMIFS(cb_curr!$E:$E,cb_curr!$A:$A,AC16,cb_curr!$B:$B,"British_Pound"))))))))</f>
        <v>-</v>
      </c>
      <c r="AE16" s="165">
        <f>SUMIFS(cb_curr!$E:$E,cb_curr!$A:$A,AC16,cb_curr!$B:$B,"British_Pound")</f>
        <v>0</v>
      </c>
      <c r="AF16" s="3" t="str">
        <f>CONCATENATE(Техничка!BC17,Техничка!BD17,Техничка!BE17)</f>
        <v>13.11.2023</v>
      </c>
      <c r="AG16" s="82" t="str">
        <f>IF(AND((IF(SUMIFS(cb_curr!$E:$E,cb_curr!$A:$A,AF16,cb_curr!$B:$B,"British_Pound")&lt;&gt;0,1,0)=0),(OR(WEEKDAY(AF16,2)=7,WEEKDAY(AF16,2)=1))),AG15,((IF(AND(AH16=0,AH17=0,AH18=0,AH19=0,AH20=0,AH21=0,AH22=0,AH23=0,AH24=0,AH25=0),"-",(IF((SUMIFS(cb_curr!$E:$E,cb_curr!$A:$A,AF16,cb_curr!$B:$B,"British_Pound"))=0,AG15,(SUMIFS(cb_curr!$E:$E,cb_curr!$A:$A,AF16,cb_curr!$B:$B,"British_Pound"))))))))</f>
        <v>-</v>
      </c>
      <c r="AH16" s="165">
        <f>SUMIFS(cb_curr!$E:$E,cb_curr!$A:$A,AF16,cb_curr!$B:$B,"British_Pound")</f>
        <v>0</v>
      </c>
      <c r="AI16" s="3" t="str">
        <f>CONCATENATE(Техничка!BG17,Техничка!BH17,Техничка!BI17)</f>
        <v>13.12.2023</v>
      </c>
      <c r="AJ16" s="82" t="str">
        <f>IF(AND((IF(SUMIFS(cb_curr!$E:$E,cb_curr!$A:$A,AI16,cb_curr!$B:$B,"British_Pound")&lt;&gt;0,1,0)=0),(OR(WEEKDAY(AI16,2)=7,WEEKDAY(AI16,2)=1))),AJ15,((IF(AND(AK16=0,AK17=0,AK18=0,AK19=0,AK20=0,AK21=0,AK22=0,AK23=0,AK24=0,AK25=0),"-",(IF((SUMIFS(cb_curr!$E:$E,cb_curr!$A:$A,AI16,cb_curr!$B:$B,"British_Pound"))=0,AJ15,(SUMIFS(cb_curr!$E:$E,cb_curr!$A:$A,AI16,cb_curr!$B:$B,"British_Pound"))))))))</f>
        <v>-</v>
      </c>
      <c r="AK16" s="165">
        <f>SUMIFS(cb_curr!$E:$E,cb_curr!$A:$A,AI16,cb_curr!$B:$B,"British_Pound")</f>
        <v>0</v>
      </c>
      <c r="AQ16" s="153" t="str">
        <f t="shared" si="0"/>
        <v>13.06.2023</v>
      </c>
      <c r="AR16" s="82"/>
      <c r="AT16" s="3" t="str">
        <f t="shared" si="1"/>
        <v>13.10.2023</v>
      </c>
      <c r="AU16" s="82"/>
      <c r="AW16" s="3" t="str">
        <f t="shared" si="2"/>
        <v>13.11.2023</v>
      </c>
      <c r="AX16" s="82"/>
      <c r="AZ16" s="3" t="str">
        <f t="shared" si="3"/>
        <v>13.12.2023</v>
      </c>
      <c r="BA16" s="82"/>
    </row>
    <row r="17" spans="2:53" x14ac:dyDescent="0.25">
      <c r="B17" s="3" t="str">
        <f>CONCATENATE(Техничка!B18,Техничка!C18,Техничка!D18)</f>
        <v>14.01.2023</v>
      </c>
      <c r="C17" s="82" t="str">
        <f>IF(AND((IF(SUMIFS(cb_curr!$E:$E,cb_curr!$A:$A,B17,cb_curr!$B:$B,"British_Pound")&lt;&gt;0,1,0)=0),(OR(WEEKDAY(B17,2)=7,WEEKDAY(B17,2)=1))),C16,((IF(AND(D17=0,D18=0,D19=0,D20=0,D21=0,D22=0,D23=0,D24=0,D25=0,D26=0),"-",(IF((SUMIFS(cb_curr!$E:$E,cb_curr!$A:$A,B17,cb_curr!$B:$B,"British_Pound"))=0,C16,(SUMIFS(cb_curr!$E:$E,cb_curr!$A:$A,B17,cb_curr!$B:$B,"British_Pound"))))))))</f>
        <v>-</v>
      </c>
      <c r="D17" s="165">
        <f>SUMIFS(cb_curr!$E:$E,cb_curr!$A:$A,B17,cb_curr!$B:$B,"British_Pound")</f>
        <v>0</v>
      </c>
      <c r="E17" s="3" t="str">
        <f>CONCATENATE(Техничка!O18,Техничка!P18,Техничка!Q18)</f>
        <v>14.02.2023</v>
      </c>
      <c r="F17" s="82" t="str">
        <f>IF(AND((IF(SUMIFS(cb_curr!$E:$E,cb_curr!$A:$A,E17,cb_curr!$B:$B,"British_Pound")&lt;&gt;0,1,0)=0),(OR(WEEKDAY(E17,2)=7,WEEKDAY(E17,2)=1))),F16,((IF(AND(G17=0,G18=0,G19=0,G20=0,G21=0,G22=0,G23=0,G24=0,G25=0,G26=0),"-",(IF((SUMIFS(cb_curr!$E:$E,cb_curr!$A:$A,E17,cb_curr!$B:$B,"British_Pound"))=0,F16,(SUMIFS(cb_curr!$E:$E,cb_curr!$A:$A,E17,cb_curr!$B:$B,"British_Pound"))))))))</f>
        <v>-</v>
      </c>
      <c r="G17" s="165">
        <f>SUMIFS(cb_curr!$E:$E,cb_curr!$A:$A,E17,cb_curr!$B:$B,"British_Pound")</f>
        <v>0</v>
      </c>
      <c r="H17" s="3" t="str">
        <f>CONCATENATE(Техничка!S18,Техничка!T18,Техничка!U18)</f>
        <v>14.03.2023</v>
      </c>
      <c r="I17" s="82" t="str">
        <f>IF(AND((IF(SUMIFS(cb_curr!$E:$E,cb_curr!$A:$A,H17,cb_curr!$B:$B,"British_Pound")&lt;&gt;0,1,0)=0),(OR(WEEKDAY(H17,2)=7,WEEKDAY(H17,2)=1))),I16,((IF(AND(J17=0,J18=0,J19=0,J20=0,J21=0,J22=0,J23=0,J24=0,J25=0,J26=0),"-",(IF((SUMIFS(cb_curr!$E:$E,cb_curr!$A:$A,H17,cb_curr!$B:$B,"British_Pound"))=0,I16,(SUMIFS(cb_curr!$E:$E,cb_curr!$A:$A,H17,cb_curr!$B:$B,"British_Pound"))))))))</f>
        <v>-</v>
      </c>
      <c r="J17" s="165">
        <f>SUMIFS(cb_curr!$E:$E,cb_curr!$A:$A,H17,cb_curr!$B:$B,"British_Pound")</f>
        <v>0</v>
      </c>
      <c r="K17" s="3" t="str">
        <f>CONCATENATE(Техничка!W18,Техничка!X18,Техничка!Y18)</f>
        <v>14.04.2023</v>
      </c>
      <c r="L17" s="82" t="str">
        <f>IF(AND((IF(SUMIFS(cb_curr!$E:$E,cb_curr!$A:$A,K17,cb_curr!$B:$B,"British_Pound")&lt;&gt;0,1,0)=0),(OR(WEEKDAY(K17,2)=7,WEEKDAY(K17,2)=1))),L16,((IF(AND(M17=0,M18=0,M19=0,M20=0,M21=0,M22=0,M23=0,M24=0,M25=0,M26=0),"-",(IF((SUMIFS(cb_curr!$E:$E,cb_curr!$A:$A,K17,cb_curr!$B:$B,"British_Pound"))=0,L16,(SUMIFS(cb_curr!$E:$E,cb_curr!$A:$A,K17,cb_curr!$B:$B,"British_Pound"))))))))</f>
        <v>-</v>
      </c>
      <c r="M17" s="165">
        <f>SUMIFS(cb_curr!$E:$E,cb_curr!$A:$A,K17,cb_curr!$B:$B,"British_Pound")</f>
        <v>0</v>
      </c>
      <c r="N17" s="3" t="str">
        <f>CONCATENATE(Техничка!AA18,Техничка!AB18,Техничка!AC18)</f>
        <v>14.05.2023</v>
      </c>
      <c r="O17" s="82" t="str">
        <f>IF(AND((IF(SUMIFS(cb_curr!$E:$E,cb_curr!$A:$A,N17,cb_curr!$B:$B,"British_Pound")&lt;&gt;0,1,0)=0),(OR(WEEKDAY(N17,2)=7,WEEKDAY(N17,2)=1))),O16,((IF(AND(P17=0,P18=0,P19=0,P20=0,P21=0,P22=0,P23=0,P24=0,P25=0,P26=0),"-",(IF((SUMIFS(cb_curr!$E:$E,cb_curr!$A:$A,N17,cb_curr!$B:$B,"British_Pound"))=0,O16,(SUMIFS(cb_curr!$E:$E,cb_curr!$A:$A,N17,cb_curr!$B:$B,"British_Pound"))))))))</f>
        <v>-</v>
      </c>
      <c r="P17" s="165">
        <f>SUMIFS(cb_curr!$E:$E,cb_curr!$A:$A,N17,cb_curr!$B:$B,"British_Pound")</f>
        <v>0</v>
      </c>
      <c r="Q17" s="3" t="str">
        <f>CONCATENATE(Техничка!AE18,Техничка!AF18,Техничка!AG18)</f>
        <v>14.06.2023</v>
      </c>
      <c r="R17" s="82" t="str">
        <f>IF(AND((IF(SUMIFS(cb_curr!$E:$E,cb_curr!$A:$A,Q17,cb_curr!$B:$B,"British_Pound")&lt;&gt;0,1,0)=0),(OR(WEEKDAY(Q17,2)=7,WEEKDAY(Q17,2)=1))),R16,((IF(AND(S17=0,S18=0,S19=0,S20=0,S21=0,S22=0,S23=0,S24=0,S25=0,S26=0),"-",(IF((SUMIFS(cb_curr!$E:$E,cb_curr!$A:$A,Q17,cb_curr!$B:$B,"British_Pound"))=0,R16,(SUMIFS(cb_curr!$E:$E,cb_curr!$A:$A,Q17,cb_curr!$B:$B,"British_Pound"))))))))</f>
        <v>-</v>
      </c>
      <c r="S17" s="165">
        <f>SUMIFS(cb_curr!$E:$E,cb_curr!$A:$A,Q17,cb_curr!$B:$B,"British_Pound")</f>
        <v>0</v>
      </c>
      <c r="T17" s="3" t="str">
        <f>CONCATENATE(Техничка!AI18,Техничка!AJ18,Техничка!AK18)</f>
        <v>14.07.2023</v>
      </c>
      <c r="U17" s="82" t="str">
        <f>IF(AND((IF(SUMIFS(cb_curr!$E:$E,cb_curr!$A:$A,T17,cb_curr!$B:$B,"British_Pound")&lt;&gt;0,1,0)=0),(OR(WEEKDAY(T17,2)=7,WEEKDAY(T17,2)=1))),U16,((IF(AND(V17=0,V18=0,V19=0,V20=0,V21=0,V22=0,V23=0,V24=0,V25=0,V26=0),"-",(IF((SUMIFS(cb_curr!$E:$E,cb_curr!$A:$A,T17,cb_curr!$B:$B,"British_Pound"))=0,U16,(SUMIFS(cb_curr!$E:$E,cb_curr!$A:$A,T17,cb_curr!$B:$B,"British_Pound"))))))))</f>
        <v>-</v>
      </c>
      <c r="V17" s="165">
        <f>SUMIFS(cb_curr!$E:$E,cb_curr!$A:$A,T17,cb_curr!$B:$B,"British_Pound")</f>
        <v>0</v>
      </c>
      <c r="W17" s="3" t="str">
        <f>CONCATENATE(Техничка!AQ18,Техничка!AR18,Техничка!AS18)</f>
        <v>14.08.2023</v>
      </c>
      <c r="X17" s="82" t="str">
        <f>IF(AND((IF(SUMIFS(cb_curr!$E:$E,cb_curr!$A:$A,W17,cb_curr!$B:$B,"British_Pound")&lt;&gt;0,1,0)=0),(OR(WEEKDAY(W17,2)=7,WEEKDAY(W17,2)=1))),X16,((IF(AND(Y17=0,Y18=0,Y19=0,Y20=0,Y21=0,Y22=0,Y23=0,Y24=0,Y25=0,Y26=0),"-",(IF((SUMIFS(cb_curr!$E:$E,cb_curr!$A:$A,W17,cb_curr!$B:$B,"British_Pound"))=0,X16,(SUMIFS(cb_curr!$E:$E,cb_curr!$A:$A,W17,cb_curr!$B:$B,"British_Pound"))))))))</f>
        <v>-</v>
      </c>
      <c r="Y17" s="165">
        <f>SUMIFS(cb_curr!$E:$E,cb_curr!$A:$A,W17,cb_curr!$B:$B,"British_Pound")</f>
        <v>0</v>
      </c>
      <c r="Z17" s="3" t="str">
        <f>CONCATENATE(Техничка!AU18,Техничка!AV18,Техничка!AW18)</f>
        <v>14.09.2023</v>
      </c>
      <c r="AA17" s="82" t="str">
        <f>IF(AND((IF(SUMIFS(cb_curr!$E:$E,cb_curr!$A:$A,Z17,cb_curr!$B:$B,"British_Pound")&lt;&gt;0,1,0)=0),(OR(WEEKDAY(Z17,2)=7,WEEKDAY(Z17,2)=1))),AA16,((IF(AND(AB17=0,AB18=0,AB19=0,AB20=0,AB21=0,AB22=0,AB23=0,AB24=0,AB25=0,AB26=0),"-",(IF((SUMIFS(cb_curr!$E:$E,cb_curr!$A:$A,Z17,cb_curr!$B:$B,"British_Pound"))=0,AA16,(SUMIFS(cb_curr!$E:$E,cb_curr!$A:$A,Z17,cb_curr!$B:$B,"British_Pound"))))))))</f>
        <v>-</v>
      </c>
      <c r="AB17" s="165">
        <f>SUMIFS(cb_curr!$E:$E,cb_curr!$A:$A,Z17,cb_curr!$B:$B,"British_Pound")</f>
        <v>0</v>
      </c>
      <c r="AC17" s="3" t="str">
        <f>CONCATENATE(Техничка!AY18,Техничка!AZ18,Техничка!BA18)</f>
        <v>14.10.2023</v>
      </c>
      <c r="AD17" s="82" t="str">
        <f>IF(AND((IF(SUMIFS(cb_curr!$E:$E,cb_curr!$A:$A,AC17,cb_curr!$B:$B,"British_Pound")&lt;&gt;0,1,0)=0),(OR(WEEKDAY(AC17,2)=7,WEEKDAY(AC17,2)=1))),AD16,((IF(AND(AE17=0,AE18=0,AE19=0,AE20=0,AE21=0,AE22=0,AE23=0,AE24=0,AE25=0,AE26=0),"-",(IF((SUMIFS(cb_curr!$E:$E,cb_curr!$A:$A,AC17,cb_curr!$B:$B,"British_Pound"))=0,AD16,(SUMIFS(cb_curr!$E:$E,cb_curr!$A:$A,AC17,cb_curr!$B:$B,"British_Pound"))))))))</f>
        <v>-</v>
      </c>
      <c r="AE17" s="165">
        <f>SUMIFS(cb_curr!$E:$E,cb_curr!$A:$A,AC17,cb_curr!$B:$B,"British_Pound")</f>
        <v>0</v>
      </c>
      <c r="AF17" s="3" t="str">
        <f>CONCATENATE(Техничка!BC18,Техничка!BD18,Техничка!BE18)</f>
        <v>14.11.2023</v>
      </c>
      <c r="AG17" s="82" t="str">
        <f>IF(AND((IF(SUMIFS(cb_curr!$E:$E,cb_curr!$A:$A,AF17,cb_curr!$B:$B,"British_Pound")&lt;&gt;0,1,0)=0),(OR(WEEKDAY(AF17,2)=7,WEEKDAY(AF17,2)=1))),AG16,((IF(AND(AH17=0,AH18=0,AH19=0,AH20=0,AH21=0,AH22=0,AH23=0,AH24=0,AH25=0,AH26=0),"-",(IF((SUMIFS(cb_curr!$E:$E,cb_curr!$A:$A,AF17,cb_curr!$B:$B,"British_Pound"))=0,AG16,(SUMIFS(cb_curr!$E:$E,cb_curr!$A:$A,AF17,cb_curr!$B:$B,"British_Pound"))))))))</f>
        <v>-</v>
      </c>
      <c r="AH17" s="165">
        <f>SUMIFS(cb_curr!$E:$E,cb_curr!$A:$A,AF17,cb_curr!$B:$B,"British_Pound")</f>
        <v>0</v>
      </c>
      <c r="AI17" s="3" t="str">
        <f>CONCATENATE(Техничка!BG18,Техничка!BH18,Техничка!BI18)</f>
        <v>14.12.2023</v>
      </c>
      <c r="AJ17" s="82" t="str">
        <f>IF(AND((IF(SUMIFS(cb_curr!$E:$E,cb_curr!$A:$A,AI17,cb_curr!$B:$B,"British_Pound")&lt;&gt;0,1,0)=0),(OR(WEEKDAY(AI17,2)=7,WEEKDAY(AI17,2)=1))),AJ16,((IF(AND(AK17=0,AK18=0,AK19=0,AK20=0,AK21=0,AK22=0,AK23=0,AK24=0,AK25=0,AK26=0),"-",(IF((SUMIFS(cb_curr!$E:$E,cb_curr!$A:$A,AI17,cb_curr!$B:$B,"British_Pound"))=0,AJ16,(SUMIFS(cb_curr!$E:$E,cb_curr!$A:$A,AI17,cb_curr!$B:$B,"British_Pound"))))))))</f>
        <v>-</v>
      </c>
      <c r="AK17" s="165">
        <f>SUMIFS(cb_curr!$E:$E,cb_curr!$A:$A,AI17,cb_curr!$B:$B,"British_Pound")</f>
        <v>0</v>
      </c>
      <c r="AQ17" s="153" t="str">
        <f t="shared" si="0"/>
        <v>14.06.2023</v>
      </c>
      <c r="AR17" s="82"/>
      <c r="AT17" s="3" t="str">
        <f t="shared" si="1"/>
        <v>14.10.2023</v>
      </c>
      <c r="AU17" s="82"/>
      <c r="AW17" s="3" t="str">
        <f t="shared" si="2"/>
        <v>14.11.2023</v>
      </c>
      <c r="AX17" s="82"/>
      <c r="AZ17" s="3" t="str">
        <f t="shared" si="3"/>
        <v>14.12.2023</v>
      </c>
      <c r="BA17" s="82"/>
    </row>
    <row r="18" spans="2:53" x14ac:dyDescent="0.25">
      <c r="B18" s="3" t="str">
        <f>CONCATENATE(Техничка!B19,Техничка!C19,Техничка!D19)</f>
        <v>15.01.2023</v>
      </c>
      <c r="C18" s="82" t="str">
        <f>IF(AND((IF(SUMIFS(cb_curr!$E:$E,cb_curr!$A:$A,B18,cb_curr!$B:$B,"British_Pound")&lt;&gt;0,1,0)=0),(OR(WEEKDAY(B18,2)=7,WEEKDAY(B18,2)=1))),C17,((IF(AND(D18=0,D19=0,D20=0,D21=0,D22=0,D23=0,D24=0,D25=0,D26=0,D27=0),"-",(IF((SUMIFS(cb_curr!$E:$E,cb_curr!$A:$A,B18,cb_curr!$B:$B,"British_Pound"))=0,C17,(SUMIFS(cb_curr!$E:$E,cb_curr!$A:$A,B18,cb_curr!$B:$B,"British_Pound"))))))))</f>
        <v>-</v>
      </c>
      <c r="D18" s="165">
        <f>SUMIFS(cb_curr!$E:$E,cb_curr!$A:$A,B18,cb_curr!$B:$B,"British_Pound")</f>
        <v>0</v>
      </c>
      <c r="E18" s="3" t="str">
        <f>CONCATENATE(Техничка!O19,Техничка!P19,Техничка!Q19)</f>
        <v>15.02.2023</v>
      </c>
      <c r="F18" s="82" t="str">
        <f>IF(AND((IF(SUMIFS(cb_curr!$E:$E,cb_curr!$A:$A,E18,cb_curr!$B:$B,"British_Pound")&lt;&gt;0,1,0)=0),(OR(WEEKDAY(E18,2)=7,WEEKDAY(E18,2)=1))),F17,((IF(AND(G18=0,G19=0,G20=0,G21=0,G22=0,G23=0,G24=0,G25=0,G26=0,G27=0),"-",(IF((SUMIFS(cb_curr!$E:$E,cb_curr!$A:$A,E18,cb_curr!$B:$B,"British_Pound"))=0,F17,(SUMIFS(cb_curr!$E:$E,cb_curr!$A:$A,E18,cb_curr!$B:$B,"British_Pound"))))))))</f>
        <v>-</v>
      </c>
      <c r="G18" s="165">
        <f>SUMIFS(cb_curr!$E:$E,cb_curr!$A:$A,E18,cb_curr!$B:$B,"British_Pound")</f>
        <v>0</v>
      </c>
      <c r="H18" s="3" t="str">
        <f>CONCATENATE(Техничка!S19,Техничка!T19,Техничка!U19)</f>
        <v>15.03.2023</v>
      </c>
      <c r="I18" s="82" t="str">
        <f>IF(AND((IF(SUMIFS(cb_curr!$E:$E,cb_curr!$A:$A,H18,cb_curr!$B:$B,"British_Pound")&lt;&gt;0,1,0)=0),(OR(WEEKDAY(H18,2)=7,WEEKDAY(H18,2)=1))),I17,((IF(AND(J18=0,J19=0,J20=0,J21=0,J22=0,J23=0,J24=0,J25=0,J26=0,J27=0),"-",(IF((SUMIFS(cb_curr!$E:$E,cb_curr!$A:$A,H18,cb_curr!$B:$B,"British_Pound"))=0,I17,(SUMIFS(cb_curr!$E:$E,cb_curr!$A:$A,H18,cb_curr!$B:$B,"British_Pound"))))))))</f>
        <v>-</v>
      </c>
      <c r="J18" s="165">
        <f>SUMIFS(cb_curr!$E:$E,cb_curr!$A:$A,H18,cb_curr!$B:$B,"British_Pound")</f>
        <v>0</v>
      </c>
      <c r="K18" s="3" t="str">
        <f>CONCATENATE(Техничка!W19,Техничка!X19,Техничка!Y19)</f>
        <v>15.04.2023</v>
      </c>
      <c r="L18" s="82" t="str">
        <f>IF(AND((IF(SUMIFS(cb_curr!$E:$E,cb_curr!$A:$A,K18,cb_curr!$B:$B,"British_Pound")&lt;&gt;0,1,0)=0),(OR(WEEKDAY(K18,2)=7,WEEKDAY(K18,2)=1))),L17,((IF(AND(M18=0,M19=0,M20=0,M21=0,M22=0,M23=0,M24=0,M25=0,M26=0,M27=0),"-",(IF((SUMIFS(cb_curr!$E:$E,cb_curr!$A:$A,K18,cb_curr!$B:$B,"British_Pound"))=0,L17,(SUMIFS(cb_curr!$E:$E,cb_curr!$A:$A,K18,cb_curr!$B:$B,"British_Pound"))))))))</f>
        <v>-</v>
      </c>
      <c r="M18" s="165">
        <f>SUMIFS(cb_curr!$E:$E,cb_curr!$A:$A,K18,cb_curr!$B:$B,"British_Pound")</f>
        <v>0</v>
      </c>
      <c r="N18" s="3" t="str">
        <f>CONCATENATE(Техничка!AA19,Техничка!AB19,Техничка!AC19)</f>
        <v>15.05.2023</v>
      </c>
      <c r="O18" s="82" t="str">
        <f>IF(AND((IF(SUMIFS(cb_curr!$E:$E,cb_curr!$A:$A,N18,cb_curr!$B:$B,"British_Pound")&lt;&gt;0,1,0)=0),(OR(WEEKDAY(N18,2)=7,WEEKDAY(N18,2)=1))),O17,((IF(AND(P18=0,P19=0,P20=0,P21=0,P22=0,P23=0,P24=0,P25=0,P26=0,P27=0),"-",(IF((SUMIFS(cb_curr!$E:$E,cb_curr!$A:$A,N18,cb_curr!$B:$B,"British_Pound"))=0,O17,(SUMIFS(cb_curr!$E:$E,cb_curr!$A:$A,N18,cb_curr!$B:$B,"British_Pound"))))))))</f>
        <v>-</v>
      </c>
      <c r="P18" s="165">
        <f>SUMIFS(cb_curr!$E:$E,cb_curr!$A:$A,N18,cb_curr!$B:$B,"British_Pound")</f>
        <v>0</v>
      </c>
      <c r="Q18" s="3" t="str">
        <f>CONCATENATE(Техничка!AE19,Техничка!AF19,Техничка!AG19)</f>
        <v>15.06.2023</v>
      </c>
      <c r="R18" s="82" t="str">
        <f>IF(AND((IF(SUMIFS(cb_curr!$E:$E,cb_curr!$A:$A,Q18,cb_curr!$B:$B,"British_Pound")&lt;&gt;0,1,0)=0),(OR(WEEKDAY(Q18,2)=7,WEEKDAY(Q18,2)=1))),R17,((IF(AND(S18=0,S19=0,S20=0,S21=0,S22=0,S23=0,S24=0,S25=0,S26=0,S27=0),"-",(IF((SUMIFS(cb_curr!$E:$E,cb_curr!$A:$A,Q18,cb_curr!$B:$B,"British_Pound"))=0,R17,(SUMIFS(cb_curr!$E:$E,cb_curr!$A:$A,Q18,cb_curr!$B:$B,"British_Pound"))))))))</f>
        <v>-</v>
      </c>
      <c r="S18" s="165">
        <f>SUMIFS(cb_curr!$E:$E,cb_curr!$A:$A,Q18,cb_curr!$B:$B,"British_Pound")</f>
        <v>0</v>
      </c>
      <c r="T18" s="3" t="str">
        <f>CONCATENATE(Техничка!AI19,Техничка!AJ19,Техничка!AK19)</f>
        <v>15.07.2023</v>
      </c>
      <c r="U18" s="82" t="str">
        <f>IF(AND((IF(SUMIFS(cb_curr!$E:$E,cb_curr!$A:$A,T18,cb_curr!$B:$B,"British_Pound")&lt;&gt;0,1,0)=0),(OR(WEEKDAY(T18,2)=7,WEEKDAY(T18,2)=1))),U17,((IF(AND(V18=0,V19=0,V20=0,V21=0,V22=0,V23=0,V24=0,V25=0,V26=0,V27=0),"-",(IF((SUMIFS(cb_curr!$E:$E,cb_curr!$A:$A,T18,cb_curr!$B:$B,"British_Pound"))=0,U17,(SUMIFS(cb_curr!$E:$E,cb_curr!$A:$A,T18,cb_curr!$B:$B,"British_Pound"))))))))</f>
        <v>-</v>
      </c>
      <c r="V18" s="165">
        <f>SUMIFS(cb_curr!$E:$E,cb_curr!$A:$A,T18,cb_curr!$B:$B,"British_Pound")</f>
        <v>0</v>
      </c>
      <c r="W18" s="3" t="str">
        <f>CONCATENATE(Техничка!AQ19,Техничка!AR19,Техничка!AS19)</f>
        <v>15.08.2023</v>
      </c>
      <c r="X18" s="82" t="str">
        <f>IF(AND((IF(SUMIFS(cb_curr!$E:$E,cb_curr!$A:$A,W18,cb_curr!$B:$B,"British_Pound")&lt;&gt;0,1,0)=0),(OR(WEEKDAY(W18,2)=7,WEEKDAY(W18,2)=1))),X17,((IF(AND(Y18=0,Y19=0,Y20=0,Y21=0,Y22=0,Y23=0,Y24=0,Y25=0,Y26=0,Y27=0),"-",(IF((SUMIFS(cb_curr!$E:$E,cb_curr!$A:$A,W18,cb_curr!$B:$B,"British_Pound"))=0,X17,(SUMIFS(cb_curr!$E:$E,cb_curr!$A:$A,W18,cb_curr!$B:$B,"British_Pound"))))))))</f>
        <v>-</v>
      </c>
      <c r="Y18" s="165">
        <f>SUMIFS(cb_curr!$E:$E,cb_curr!$A:$A,W18,cb_curr!$B:$B,"British_Pound")</f>
        <v>0</v>
      </c>
      <c r="Z18" s="3" t="str">
        <f>CONCATENATE(Техничка!AU19,Техничка!AV19,Техничка!AW19)</f>
        <v>15.09.2023</v>
      </c>
      <c r="AA18" s="82" t="str">
        <f>IF(AND((IF(SUMIFS(cb_curr!$E:$E,cb_curr!$A:$A,Z18,cb_curr!$B:$B,"British_Pound")&lt;&gt;0,1,0)=0),(OR(WEEKDAY(Z18,2)=7,WEEKDAY(Z18,2)=1))),AA17,((IF(AND(AB18=0,AB19=0,AB20=0,AB21=0,AB22=0,AB23=0,AB24=0,AB25=0,AB26=0,AB27=0),"-",(IF((SUMIFS(cb_curr!$E:$E,cb_curr!$A:$A,Z18,cb_curr!$B:$B,"British_Pound"))=0,AA17,(SUMIFS(cb_curr!$E:$E,cb_curr!$A:$A,Z18,cb_curr!$B:$B,"British_Pound"))))))))</f>
        <v>-</v>
      </c>
      <c r="AB18" s="165">
        <f>SUMIFS(cb_curr!$E:$E,cb_curr!$A:$A,Z18,cb_curr!$B:$B,"British_Pound")</f>
        <v>0</v>
      </c>
      <c r="AC18" s="3" t="str">
        <f>CONCATENATE(Техничка!AY19,Техничка!AZ19,Техничка!BA19)</f>
        <v>15.10.2023</v>
      </c>
      <c r="AD18" s="82" t="str">
        <f>IF(AND((IF(SUMIFS(cb_curr!$E:$E,cb_curr!$A:$A,AC18,cb_curr!$B:$B,"British_Pound")&lt;&gt;0,1,0)=0),(OR(WEEKDAY(AC18,2)=7,WEEKDAY(AC18,2)=1))),AD17,((IF(AND(AE18=0,AE19=0,AE20=0,AE21=0,AE22=0,AE23=0,AE24=0,AE25=0,AE26=0,AE27=0),"-",(IF((SUMIFS(cb_curr!$E:$E,cb_curr!$A:$A,AC18,cb_curr!$B:$B,"British_Pound"))=0,AD17,(SUMIFS(cb_curr!$E:$E,cb_curr!$A:$A,AC18,cb_curr!$B:$B,"British_Pound"))))))))</f>
        <v>-</v>
      </c>
      <c r="AE18" s="165">
        <f>SUMIFS(cb_curr!$E:$E,cb_curr!$A:$A,AC18,cb_curr!$B:$B,"British_Pound")</f>
        <v>0</v>
      </c>
      <c r="AF18" s="3" t="str">
        <f>CONCATENATE(Техничка!BC19,Техничка!BD19,Техничка!BE19)</f>
        <v>15.11.2023</v>
      </c>
      <c r="AG18" s="82" t="str">
        <f>IF(AND((IF(SUMIFS(cb_curr!$E:$E,cb_curr!$A:$A,AF18,cb_curr!$B:$B,"British_Pound")&lt;&gt;0,1,0)=0),(OR(WEEKDAY(AF18,2)=7,WEEKDAY(AF18,2)=1))),AG17,((IF(AND(AH18=0,AH19=0,AH20=0,AH21=0,AH22=0,AH23=0,AH24=0,AH25=0,AH26=0,AH27=0),"-",(IF((SUMIFS(cb_curr!$E:$E,cb_curr!$A:$A,AF18,cb_curr!$B:$B,"British_Pound"))=0,AG17,(SUMIFS(cb_curr!$E:$E,cb_curr!$A:$A,AF18,cb_curr!$B:$B,"British_Pound"))))))))</f>
        <v>-</v>
      </c>
      <c r="AH18" s="165">
        <f>SUMIFS(cb_curr!$E:$E,cb_curr!$A:$A,AF18,cb_curr!$B:$B,"British_Pound")</f>
        <v>0</v>
      </c>
      <c r="AI18" s="3" t="str">
        <f>CONCATENATE(Техничка!BG19,Техничка!BH19,Техничка!BI19)</f>
        <v>15.12.2023</v>
      </c>
      <c r="AJ18" s="82" t="str">
        <f>IF(AND((IF(SUMIFS(cb_curr!$E:$E,cb_curr!$A:$A,AI18,cb_curr!$B:$B,"British_Pound")&lt;&gt;0,1,0)=0),(OR(WEEKDAY(AI18,2)=7,WEEKDAY(AI18,2)=1))),AJ17,((IF(AND(AK18=0,AK19=0,AK20=0,AK21=0,AK22=0,AK23=0,AK24=0,AK25=0,AK26=0,AK27=0),"-",(IF((SUMIFS(cb_curr!$E:$E,cb_curr!$A:$A,AI18,cb_curr!$B:$B,"British_Pound"))=0,AJ17,(SUMIFS(cb_curr!$E:$E,cb_curr!$A:$A,AI18,cb_curr!$B:$B,"British_Pound"))))))))</f>
        <v>-</v>
      </c>
      <c r="AK18" s="165">
        <f>SUMIFS(cb_curr!$E:$E,cb_curr!$A:$A,AI18,cb_curr!$B:$B,"British_Pound")</f>
        <v>0</v>
      </c>
      <c r="AQ18" s="153" t="str">
        <f t="shared" si="0"/>
        <v>15.06.2023</v>
      </c>
      <c r="AR18" s="82"/>
      <c r="AT18" s="3" t="str">
        <f t="shared" si="1"/>
        <v>15.10.2023</v>
      </c>
      <c r="AU18" s="82"/>
      <c r="AW18" s="3" t="str">
        <f t="shared" si="2"/>
        <v>15.11.2023</v>
      </c>
      <c r="AX18" s="82"/>
      <c r="AZ18" s="3" t="str">
        <f t="shared" si="3"/>
        <v>15.12.2023</v>
      </c>
      <c r="BA18" s="82"/>
    </row>
    <row r="19" spans="2:53" x14ac:dyDescent="0.25">
      <c r="B19" s="3" t="str">
        <f>CONCATENATE(Техничка!B20,Техничка!C20,Техничка!D20)</f>
        <v>16.01.2023</v>
      </c>
      <c r="C19" s="82" t="str">
        <f>IF(AND((IF(SUMIFS(cb_curr!$E:$E,cb_curr!$A:$A,B19,cb_curr!$B:$B,"British_Pound")&lt;&gt;0,1,0)=0),(OR(WEEKDAY(B19,2)=7,WEEKDAY(B19,2)=1))),C18,((IF(AND(D19=0,D20=0,D21=0,D22=0,D23=0,D24=0,D25=0,D26=0,D27=0,D28=0),"-",(IF((SUMIFS(cb_curr!$E:$E,cb_curr!$A:$A,B19,cb_curr!$B:$B,"British_Pound"))=0,C18,(SUMIFS(cb_curr!$E:$E,cb_curr!$A:$A,B19,cb_curr!$B:$B,"British_Pound"))))))))</f>
        <v>-</v>
      </c>
      <c r="D19" s="165">
        <f>SUMIFS(cb_curr!$E:$E,cb_curr!$A:$A,B19,cb_curr!$B:$B,"British_Pound")</f>
        <v>0</v>
      </c>
      <c r="E19" s="3" t="str">
        <f>CONCATENATE(Техничка!O20,Техничка!P20,Техничка!Q20)</f>
        <v>16.02.2023</v>
      </c>
      <c r="F19" s="82" t="str">
        <f>IF(AND((IF(SUMIFS(cb_curr!$E:$E,cb_curr!$A:$A,E19,cb_curr!$B:$B,"British_Pound")&lt;&gt;0,1,0)=0),(OR(WEEKDAY(E19,2)=7,WEEKDAY(E19,2)=1))),F18,((IF(AND(G19=0,G20=0,G21=0,G22=0,G23=0,G24=0,G25=0,G26=0,G27=0,G28=0),"-",(IF((SUMIFS(cb_curr!$E:$E,cb_curr!$A:$A,E19,cb_curr!$B:$B,"British_Pound"))=0,F18,(SUMIFS(cb_curr!$E:$E,cb_curr!$A:$A,E19,cb_curr!$B:$B,"British_Pound"))))))))</f>
        <v>-</v>
      </c>
      <c r="G19" s="165">
        <f>SUMIFS(cb_curr!$E:$E,cb_curr!$A:$A,E19,cb_curr!$B:$B,"British_Pound")</f>
        <v>0</v>
      </c>
      <c r="H19" s="3" t="str">
        <f>CONCATENATE(Техничка!S20,Техничка!T20,Техничка!U20)</f>
        <v>16.03.2023</v>
      </c>
      <c r="I19" s="82" t="str">
        <f>IF(AND((IF(SUMIFS(cb_curr!$E:$E,cb_curr!$A:$A,H19,cb_curr!$B:$B,"British_Pound")&lt;&gt;0,1,0)=0),(OR(WEEKDAY(H19,2)=7,WEEKDAY(H19,2)=1))),I18,((IF(AND(J19=0,J20=0,J21=0,J22=0,J23=0,J24=0,J25=0,J26=0,J27=0,J28=0),"-",(IF((SUMIFS(cb_curr!$E:$E,cb_curr!$A:$A,H19,cb_curr!$B:$B,"British_Pound"))=0,I18,(SUMIFS(cb_curr!$E:$E,cb_curr!$A:$A,H19,cb_curr!$B:$B,"British_Pound"))))))))</f>
        <v>-</v>
      </c>
      <c r="J19" s="165">
        <f>SUMIFS(cb_curr!$E:$E,cb_curr!$A:$A,H19,cb_curr!$B:$B,"British_Pound")</f>
        <v>0</v>
      </c>
      <c r="K19" s="3" t="str">
        <f>CONCATENATE(Техничка!W20,Техничка!X20,Техничка!Y20)</f>
        <v>16.04.2023</v>
      </c>
      <c r="L19" s="82" t="str">
        <f>IF(AND((IF(SUMIFS(cb_curr!$E:$E,cb_curr!$A:$A,K19,cb_curr!$B:$B,"British_Pound")&lt;&gt;0,1,0)=0),(OR(WEEKDAY(K19,2)=7,WEEKDAY(K19,2)=1))),L18,((IF(AND(M19=0,M20=0,M21=0,M22=0,M23=0,M24=0,M25=0,M26=0,M27=0,M28=0),"-",(IF((SUMIFS(cb_curr!$E:$E,cb_curr!$A:$A,K19,cb_curr!$B:$B,"British_Pound"))=0,L18,(SUMIFS(cb_curr!$E:$E,cb_curr!$A:$A,K19,cb_curr!$B:$B,"British_Pound"))))))))</f>
        <v>-</v>
      </c>
      <c r="M19" s="165">
        <f>SUMIFS(cb_curr!$E:$E,cb_curr!$A:$A,K19,cb_curr!$B:$B,"British_Pound")</f>
        <v>0</v>
      </c>
      <c r="N19" s="3" t="str">
        <f>CONCATENATE(Техничка!AA20,Техничка!AB20,Техничка!AC20)</f>
        <v>16.05.2023</v>
      </c>
      <c r="O19" s="82" t="str">
        <f>IF(AND((IF(SUMIFS(cb_curr!$E:$E,cb_curr!$A:$A,N19,cb_curr!$B:$B,"British_Pound")&lt;&gt;0,1,0)=0),(OR(WEEKDAY(N19,2)=7,WEEKDAY(N19,2)=1))),O18,((IF(AND(P19=0,P20=0,P21=0,P22=0,P23=0,P24=0,P25=0,P26=0,P27=0,P28=0),"-",(IF((SUMIFS(cb_curr!$E:$E,cb_curr!$A:$A,N19,cb_curr!$B:$B,"British_Pound"))=0,O18,(SUMIFS(cb_curr!$E:$E,cb_curr!$A:$A,N19,cb_curr!$B:$B,"British_Pound"))))))))</f>
        <v>-</v>
      </c>
      <c r="P19" s="165">
        <f>SUMIFS(cb_curr!$E:$E,cb_curr!$A:$A,N19,cb_curr!$B:$B,"British_Pound")</f>
        <v>0</v>
      </c>
      <c r="Q19" s="3" t="str">
        <f>CONCATENATE(Техничка!AE20,Техничка!AF20,Техничка!AG20)</f>
        <v>16.06.2023</v>
      </c>
      <c r="R19" s="82" t="str">
        <f>IF(AND((IF(SUMIFS(cb_curr!$E:$E,cb_curr!$A:$A,Q19,cb_curr!$B:$B,"British_Pound")&lt;&gt;0,1,0)=0),(OR(WEEKDAY(Q19,2)=7,WEEKDAY(Q19,2)=1))),R18,((IF(AND(S19=0,S20=0,S21=0,S22=0,S23=0,S24=0,S25=0,S26=0,S27=0,S28=0),"-",(IF((SUMIFS(cb_curr!$E:$E,cb_curr!$A:$A,Q19,cb_curr!$B:$B,"British_Pound"))=0,R18,(SUMIFS(cb_curr!$E:$E,cb_curr!$A:$A,Q19,cb_curr!$B:$B,"British_Pound"))))))))</f>
        <v>-</v>
      </c>
      <c r="S19" s="165">
        <f>SUMIFS(cb_curr!$E:$E,cb_curr!$A:$A,Q19,cb_curr!$B:$B,"British_Pound")</f>
        <v>0</v>
      </c>
      <c r="T19" s="3" t="str">
        <f>CONCATENATE(Техничка!AI20,Техничка!AJ20,Техничка!AK20)</f>
        <v>16.07.2023</v>
      </c>
      <c r="U19" s="82" t="str">
        <f>IF(AND((IF(SUMIFS(cb_curr!$E:$E,cb_curr!$A:$A,T19,cb_curr!$B:$B,"British_Pound")&lt;&gt;0,1,0)=0),(OR(WEEKDAY(T19,2)=7,WEEKDAY(T19,2)=1))),U18,((IF(AND(V19=0,V20=0,V21=0,V22=0,V23=0,V24=0,V25=0,V26=0,V27=0,V28=0),"-",(IF((SUMIFS(cb_curr!$E:$E,cb_curr!$A:$A,T19,cb_curr!$B:$B,"British_Pound"))=0,U18,(SUMIFS(cb_curr!$E:$E,cb_curr!$A:$A,T19,cb_curr!$B:$B,"British_Pound"))))))))</f>
        <v>-</v>
      </c>
      <c r="V19" s="165">
        <f>SUMIFS(cb_curr!$E:$E,cb_curr!$A:$A,T19,cb_curr!$B:$B,"British_Pound")</f>
        <v>0</v>
      </c>
      <c r="W19" s="3" t="str">
        <f>CONCATENATE(Техничка!AQ20,Техничка!AR20,Техничка!AS20)</f>
        <v>16.08.2023</v>
      </c>
      <c r="X19" s="82" t="str">
        <f>IF(AND((IF(SUMIFS(cb_curr!$E:$E,cb_curr!$A:$A,W19,cb_curr!$B:$B,"British_Pound")&lt;&gt;0,1,0)=0),(OR(WEEKDAY(W19,2)=7,WEEKDAY(W19,2)=1))),X18,((IF(AND(Y19=0,Y20=0,Y21=0,Y22=0,Y23=0,Y24=0,Y25=0,Y26=0,Y27=0,Y28=0),"-",(IF((SUMIFS(cb_curr!$E:$E,cb_curr!$A:$A,W19,cb_curr!$B:$B,"British_Pound"))=0,X18,(SUMIFS(cb_curr!$E:$E,cb_curr!$A:$A,W19,cb_curr!$B:$B,"British_Pound"))))))))</f>
        <v>-</v>
      </c>
      <c r="Y19" s="165">
        <f>SUMIFS(cb_curr!$E:$E,cb_curr!$A:$A,W19,cb_curr!$B:$B,"British_Pound")</f>
        <v>0</v>
      </c>
      <c r="Z19" s="3" t="str">
        <f>CONCATENATE(Техничка!AU20,Техничка!AV20,Техничка!AW20)</f>
        <v>16.09.2023</v>
      </c>
      <c r="AA19" s="82" t="str">
        <f>IF(AND((IF(SUMIFS(cb_curr!$E:$E,cb_curr!$A:$A,Z19,cb_curr!$B:$B,"British_Pound")&lt;&gt;0,1,0)=0),(OR(WEEKDAY(Z19,2)=7,WEEKDAY(Z19,2)=1))),AA18,((IF(AND(AB19=0,AB20=0,AB21=0,AB22=0,AB23=0,AB24=0,AB25=0,AB26=0,AB27=0,AB28=0),"-",(IF((SUMIFS(cb_curr!$E:$E,cb_curr!$A:$A,Z19,cb_curr!$B:$B,"British_Pound"))=0,AA18,(SUMIFS(cb_curr!$E:$E,cb_curr!$A:$A,Z19,cb_curr!$B:$B,"British_Pound"))))))))</f>
        <v>-</v>
      </c>
      <c r="AB19" s="165">
        <f>SUMIFS(cb_curr!$E:$E,cb_curr!$A:$A,Z19,cb_curr!$B:$B,"British_Pound")</f>
        <v>0</v>
      </c>
      <c r="AC19" s="3" t="str">
        <f>CONCATENATE(Техничка!AY20,Техничка!AZ20,Техничка!BA20)</f>
        <v>16.10.2023</v>
      </c>
      <c r="AD19" s="82" t="str">
        <f>IF(AND((IF(SUMIFS(cb_curr!$E:$E,cb_curr!$A:$A,AC19,cb_curr!$B:$B,"British_Pound")&lt;&gt;0,1,0)=0),(OR(WEEKDAY(AC19,2)=7,WEEKDAY(AC19,2)=1))),AD18,((IF(AND(AE19=0,AE20=0,AE21=0,AE22=0,AE23=0,AE24=0,AE25=0,AE26=0,AE27=0,AE28=0),"-",(IF((SUMIFS(cb_curr!$E:$E,cb_curr!$A:$A,AC19,cb_curr!$B:$B,"British_Pound"))=0,AD18,(SUMIFS(cb_curr!$E:$E,cb_curr!$A:$A,AC19,cb_curr!$B:$B,"British_Pound"))))))))</f>
        <v>-</v>
      </c>
      <c r="AE19" s="165">
        <f>SUMIFS(cb_curr!$E:$E,cb_curr!$A:$A,AC19,cb_curr!$B:$B,"British_Pound")</f>
        <v>0</v>
      </c>
      <c r="AF19" s="3" t="str">
        <f>CONCATENATE(Техничка!BC20,Техничка!BD20,Техничка!BE20)</f>
        <v>16.11.2023</v>
      </c>
      <c r="AG19" s="82" t="str">
        <f>IF(AND((IF(SUMIFS(cb_curr!$E:$E,cb_curr!$A:$A,AF19,cb_curr!$B:$B,"British_Pound")&lt;&gt;0,1,0)=0),(OR(WEEKDAY(AF19,2)=7,WEEKDAY(AF19,2)=1))),AG18,((IF(AND(AH19=0,AH20=0,AH21=0,AH22=0,AH23=0,AH24=0,AH25=0,AH26=0,AH27=0,AH28=0),"-",(IF((SUMIFS(cb_curr!$E:$E,cb_curr!$A:$A,AF19,cb_curr!$B:$B,"British_Pound"))=0,AG18,(SUMIFS(cb_curr!$E:$E,cb_curr!$A:$A,AF19,cb_curr!$B:$B,"British_Pound"))))))))</f>
        <v>-</v>
      </c>
      <c r="AH19" s="165">
        <f>SUMIFS(cb_curr!$E:$E,cb_curr!$A:$A,AF19,cb_curr!$B:$B,"British_Pound")</f>
        <v>0</v>
      </c>
      <c r="AI19" s="3" t="str">
        <f>CONCATENATE(Техничка!BG20,Техничка!BH20,Техничка!BI20)</f>
        <v>16.12.2023</v>
      </c>
      <c r="AJ19" s="82" t="str">
        <f>IF(AND((IF(SUMIFS(cb_curr!$E:$E,cb_curr!$A:$A,AI19,cb_curr!$B:$B,"British_Pound")&lt;&gt;0,1,0)=0),(OR(WEEKDAY(AI19,2)=7,WEEKDAY(AI19,2)=1))),AJ18,((IF(AND(AK19=0,AK20=0,AK21=0,AK22=0,AK23=0,AK24=0,AK25=0,AK26=0,AK27=0,AK28=0),"-",(IF((SUMIFS(cb_curr!$E:$E,cb_curr!$A:$A,AI19,cb_curr!$B:$B,"British_Pound"))=0,AJ18,(SUMIFS(cb_curr!$E:$E,cb_curr!$A:$A,AI19,cb_curr!$B:$B,"British_Pound"))))))))</f>
        <v>-</v>
      </c>
      <c r="AK19" s="165">
        <f>SUMIFS(cb_curr!$E:$E,cb_curr!$A:$A,AI19,cb_curr!$B:$B,"British_Pound")</f>
        <v>0</v>
      </c>
      <c r="AQ19" s="153" t="str">
        <f t="shared" si="0"/>
        <v>16.06.2023</v>
      </c>
      <c r="AR19" s="82"/>
      <c r="AT19" s="3" t="str">
        <f t="shared" si="1"/>
        <v>16.10.2023</v>
      </c>
      <c r="AU19" s="82"/>
      <c r="AW19" s="3" t="str">
        <f t="shared" si="2"/>
        <v>16.11.2023</v>
      </c>
      <c r="AX19" s="82"/>
      <c r="AZ19" s="3" t="str">
        <f t="shared" si="3"/>
        <v>16.12.2023</v>
      </c>
      <c r="BA19" s="82"/>
    </row>
    <row r="20" spans="2:53" x14ac:dyDescent="0.25">
      <c r="B20" s="3" t="str">
        <f>CONCATENATE(Техничка!B21,Техничка!C21,Техничка!D21)</f>
        <v>17.01.2023</v>
      </c>
      <c r="C20" s="82" t="str">
        <f>IF(AND((IF(SUMIFS(cb_curr!$E:$E,cb_curr!$A:$A,B20,cb_curr!$B:$B,"British_Pound")&lt;&gt;0,1,0)=0),(OR(WEEKDAY(B20,2)=7,WEEKDAY(B20,2)=1))),C19,((IF(AND(D20=0,D21=0,D22=0,D23=0,D24=0,D25=0,D26=0,D27=0,D28=0,D29=0),"-",(IF((SUMIFS(cb_curr!$E:$E,cb_curr!$A:$A,B20,cb_curr!$B:$B,"British_Pound"))=0,C19,(SUMIFS(cb_curr!$E:$E,cb_curr!$A:$A,B20,cb_curr!$B:$B,"British_Pound"))))))))</f>
        <v>-</v>
      </c>
      <c r="D20" s="165">
        <f>SUMIFS(cb_curr!$E:$E,cb_curr!$A:$A,B20,cb_curr!$B:$B,"British_Pound")</f>
        <v>0</v>
      </c>
      <c r="E20" s="3" t="str">
        <f>CONCATENATE(Техничка!O21,Техничка!P21,Техничка!Q21)</f>
        <v>17.02.2023</v>
      </c>
      <c r="F20" s="82" t="str">
        <f>IF(AND((IF(SUMIFS(cb_curr!$E:$E,cb_curr!$A:$A,E20,cb_curr!$B:$B,"British_Pound")&lt;&gt;0,1,0)=0),(OR(WEEKDAY(E20,2)=7,WEEKDAY(E20,2)=1))),F19,((IF(AND(G20=0,G21=0,G22=0,G23=0,G24=0,G25=0,G26=0,G27=0,G28=0,G29=0),"-",(IF((SUMIFS(cb_curr!$E:$E,cb_curr!$A:$A,E20,cb_curr!$B:$B,"British_Pound"))=0,F19,(SUMIFS(cb_curr!$E:$E,cb_curr!$A:$A,E20,cb_curr!$B:$B,"British_Pound"))))))))</f>
        <v>-</v>
      </c>
      <c r="G20" s="165">
        <f>SUMIFS(cb_curr!$E:$E,cb_curr!$A:$A,E20,cb_curr!$B:$B,"British_Pound")</f>
        <v>0</v>
      </c>
      <c r="H20" s="3" t="str">
        <f>CONCATENATE(Техничка!S21,Техничка!T21,Техничка!U21)</f>
        <v>17.03.2023</v>
      </c>
      <c r="I20" s="82" t="str">
        <f>IF(AND((IF(SUMIFS(cb_curr!$E:$E,cb_curr!$A:$A,H20,cb_curr!$B:$B,"British_Pound")&lt;&gt;0,1,0)=0),(OR(WEEKDAY(H20,2)=7,WEEKDAY(H20,2)=1))),I19,((IF(AND(J20=0,J21=0,J22=0,J23=0,J24=0,J25=0,J26=0,J27=0,J28=0,J29=0),"-",(IF((SUMIFS(cb_curr!$E:$E,cb_curr!$A:$A,H20,cb_curr!$B:$B,"British_Pound"))=0,I19,(SUMIFS(cb_curr!$E:$E,cb_curr!$A:$A,H20,cb_curr!$B:$B,"British_Pound"))))))))</f>
        <v>-</v>
      </c>
      <c r="J20" s="165">
        <f>SUMIFS(cb_curr!$E:$E,cb_curr!$A:$A,H20,cb_curr!$B:$B,"British_Pound")</f>
        <v>0</v>
      </c>
      <c r="K20" s="3" t="str">
        <f>CONCATENATE(Техничка!W21,Техничка!X21,Техничка!Y21)</f>
        <v>17.04.2023</v>
      </c>
      <c r="L20" s="82" t="str">
        <f>IF(AND((IF(SUMIFS(cb_curr!$E:$E,cb_curr!$A:$A,K20,cb_curr!$B:$B,"British_Pound")&lt;&gt;0,1,0)=0),(OR(WEEKDAY(K20,2)=7,WEEKDAY(K20,2)=1))),L19,((IF(AND(M20=0,M21=0,M22=0,M23=0,M24=0,M25=0,M26=0,M27=0,M28=0,M29=0),"-",(IF((SUMIFS(cb_curr!$E:$E,cb_curr!$A:$A,K20,cb_curr!$B:$B,"British_Pound"))=0,L19,(SUMIFS(cb_curr!$E:$E,cb_curr!$A:$A,K20,cb_curr!$B:$B,"British_Pound"))))))))</f>
        <v>-</v>
      </c>
      <c r="M20" s="165">
        <f>SUMIFS(cb_curr!$E:$E,cb_curr!$A:$A,K20,cb_curr!$B:$B,"British_Pound")</f>
        <v>0</v>
      </c>
      <c r="N20" s="3" t="str">
        <f>CONCATENATE(Техничка!AA21,Техничка!AB21,Техничка!AC21)</f>
        <v>17.05.2023</v>
      </c>
      <c r="O20" s="82" t="str">
        <f>IF(AND((IF(SUMIFS(cb_curr!$E:$E,cb_curr!$A:$A,N20,cb_curr!$B:$B,"British_Pound")&lt;&gt;0,1,0)=0),(OR(WEEKDAY(N20,2)=7,WEEKDAY(N20,2)=1))),O19,((IF(AND(P20=0,P21=0,P22=0,P23=0,P24=0,P25=0,P26=0,P27=0,P28=0,P29=0),"-",(IF((SUMIFS(cb_curr!$E:$E,cb_curr!$A:$A,N20,cb_curr!$B:$B,"British_Pound"))=0,O19,(SUMIFS(cb_curr!$E:$E,cb_curr!$A:$A,N20,cb_curr!$B:$B,"British_Pound"))))))))</f>
        <v>-</v>
      </c>
      <c r="P20" s="165">
        <f>SUMIFS(cb_curr!$E:$E,cb_curr!$A:$A,N20,cb_curr!$B:$B,"British_Pound")</f>
        <v>0</v>
      </c>
      <c r="Q20" s="3" t="str">
        <f>CONCATENATE(Техничка!AE21,Техничка!AF21,Техничка!AG21)</f>
        <v>17.06.2023</v>
      </c>
      <c r="R20" s="82" t="str">
        <f>IF(AND((IF(SUMIFS(cb_curr!$E:$E,cb_curr!$A:$A,Q20,cb_curr!$B:$B,"British_Pound")&lt;&gt;0,1,0)=0),(OR(WEEKDAY(Q20,2)=7,WEEKDAY(Q20,2)=1))),R19,((IF(AND(S20=0,S21=0,S22=0,S23=0,S24=0,S25=0,S26=0,S27=0,S28=0,S29=0),"-",(IF((SUMIFS(cb_curr!$E:$E,cb_curr!$A:$A,Q20,cb_curr!$B:$B,"British_Pound"))=0,R19,(SUMIFS(cb_curr!$E:$E,cb_curr!$A:$A,Q20,cb_curr!$B:$B,"British_Pound"))))))))</f>
        <v>-</v>
      </c>
      <c r="S20" s="165">
        <f>SUMIFS(cb_curr!$E:$E,cb_curr!$A:$A,Q20,cb_curr!$B:$B,"British_Pound")</f>
        <v>0</v>
      </c>
      <c r="T20" s="3" t="str">
        <f>CONCATENATE(Техничка!AI21,Техничка!AJ21,Техничка!AK21)</f>
        <v>17.07.2023</v>
      </c>
      <c r="U20" s="82" t="str">
        <f>IF(AND((IF(SUMIFS(cb_curr!$E:$E,cb_curr!$A:$A,T20,cb_curr!$B:$B,"British_Pound")&lt;&gt;0,1,0)=0),(OR(WEEKDAY(T20,2)=7,WEEKDAY(T20,2)=1))),U19,((IF(AND(V20=0,V21=0,V22=0,V23=0,V24=0,V25=0,V26=0,V27=0,V28=0,V29=0),"-",(IF((SUMIFS(cb_curr!$E:$E,cb_curr!$A:$A,T20,cb_curr!$B:$B,"British_Pound"))=0,U19,(SUMIFS(cb_curr!$E:$E,cb_curr!$A:$A,T20,cb_curr!$B:$B,"British_Pound"))))))))</f>
        <v>-</v>
      </c>
      <c r="V20" s="165">
        <f>SUMIFS(cb_curr!$E:$E,cb_curr!$A:$A,T20,cb_curr!$B:$B,"British_Pound")</f>
        <v>0</v>
      </c>
      <c r="W20" s="3" t="str">
        <f>CONCATENATE(Техничка!AQ21,Техничка!AR21,Техничка!AS21)</f>
        <v>17.08.2023</v>
      </c>
      <c r="X20" s="82" t="str">
        <f>IF(AND((IF(SUMIFS(cb_curr!$E:$E,cb_curr!$A:$A,W20,cb_curr!$B:$B,"British_Pound")&lt;&gt;0,1,0)=0),(OR(WEEKDAY(W20,2)=7,WEEKDAY(W20,2)=1))),X19,((IF(AND(Y20=0,Y21=0,Y22=0,Y23=0,Y24=0,Y25=0,Y26=0,Y27=0,Y28=0,Y29=0),"-",(IF((SUMIFS(cb_curr!$E:$E,cb_curr!$A:$A,W20,cb_curr!$B:$B,"British_Pound"))=0,X19,(SUMIFS(cb_curr!$E:$E,cb_curr!$A:$A,W20,cb_curr!$B:$B,"British_Pound"))))))))</f>
        <v>-</v>
      </c>
      <c r="Y20" s="165">
        <f>SUMIFS(cb_curr!$E:$E,cb_curr!$A:$A,W20,cb_curr!$B:$B,"British_Pound")</f>
        <v>0</v>
      </c>
      <c r="Z20" s="3" t="str">
        <f>CONCATENATE(Техничка!AU21,Техничка!AV21,Техничка!AW21)</f>
        <v>17.09.2023</v>
      </c>
      <c r="AA20" s="82" t="str">
        <f>IF(AND((IF(SUMIFS(cb_curr!$E:$E,cb_curr!$A:$A,Z20,cb_curr!$B:$B,"British_Pound")&lt;&gt;0,1,0)=0),(OR(WEEKDAY(Z20,2)=7,WEEKDAY(Z20,2)=1))),AA19,((IF(AND(AB20=0,AB21=0,AB22=0,AB23=0,AB24=0,AB25=0,AB26=0,AB27=0,AB28=0,AB29=0),"-",(IF((SUMIFS(cb_curr!$E:$E,cb_curr!$A:$A,Z20,cb_curr!$B:$B,"British_Pound"))=0,AA19,(SUMIFS(cb_curr!$E:$E,cb_curr!$A:$A,Z20,cb_curr!$B:$B,"British_Pound"))))))))</f>
        <v>-</v>
      </c>
      <c r="AB20" s="165">
        <f>SUMIFS(cb_curr!$E:$E,cb_curr!$A:$A,Z20,cb_curr!$B:$B,"British_Pound")</f>
        <v>0</v>
      </c>
      <c r="AC20" s="3" t="str">
        <f>CONCATENATE(Техничка!AY21,Техничка!AZ21,Техничка!BA21)</f>
        <v>17.10.2023</v>
      </c>
      <c r="AD20" s="82" t="str">
        <f>IF(AND((IF(SUMIFS(cb_curr!$E:$E,cb_curr!$A:$A,AC20,cb_curr!$B:$B,"British_Pound")&lt;&gt;0,1,0)=0),(OR(WEEKDAY(AC20,2)=7,WEEKDAY(AC20,2)=1))),AD19,((IF(AND(AE20=0,AE21=0,AE22=0,AE23=0,AE24=0,AE25=0,AE26=0,AE27=0,AE28=0,AE29=0),"-",(IF((SUMIFS(cb_curr!$E:$E,cb_curr!$A:$A,AC20,cb_curr!$B:$B,"British_Pound"))=0,AD19,(SUMIFS(cb_curr!$E:$E,cb_curr!$A:$A,AC20,cb_curr!$B:$B,"British_Pound"))))))))</f>
        <v>-</v>
      </c>
      <c r="AE20" s="165">
        <f>SUMIFS(cb_curr!$E:$E,cb_curr!$A:$A,AC20,cb_curr!$B:$B,"British_Pound")</f>
        <v>0</v>
      </c>
      <c r="AF20" s="3" t="str">
        <f>CONCATENATE(Техничка!BC21,Техничка!BD21,Техничка!BE21)</f>
        <v>17.11.2023</v>
      </c>
      <c r="AG20" s="82" t="str">
        <f>IF(AND((IF(SUMIFS(cb_curr!$E:$E,cb_curr!$A:$A,AF20,cb_curr!$B:$B,"British_Pound")&lt;&gt;0,1,0)=0),(OR(WEEKDAY(AF20,2)=7,WEEKDAY(AF20,2)=1))),AG19,((IF(AND(AH20=0,AH21=0,AH22=0,AH23=0,AH24=0,AH25=0,AH26=0,AH27=0,AH28=0,AH29=0),"-",(IF((SUMIFS(cb_curr!$E:$E,cb_curr!$A:$A,AF20,cb_curr!$B:$B,"British_Pound"))=0,AG19,(SUMIFS(cb_curr!$E:$E,cb_curr!$A:$A,AF20,cb_curr!$B:$B,"British_Pound"))))))))</f>
        <v>-</v>
      </c>
      <c r="AH20" s="165">
        <f>SUMIFS(cb_curr!$E:$E,cb_curr!$A:$A,AF20,cb_curr!$B:$B,"British_Pound")</f>
        <v>0</v>
      </c>
      <c r="AI20" s="3" t="str">
        <f>CONCATENATE(Техничка!BG21,Техничка!BH21,Техничка!BI21)</f>
        <v>17.12.2023</v>
      </c>
      <c r="AJ20" s="82" t="str">
        <f>IF(AND((IF(SUMIFS(cb_curr!$E:$E,cb_curr!$A:$A,AI20,cb_curr!$B:$B,"British_Pound")&lt;&gt;0,1,0)=0),(OR(WEEKDAY(AI20,2)=7,WEEKDAY(AI20,2)=1))),AJ19,((IF(AND(AK20=0,AK21=0,AK22=0,AK23=0,AK24=0,AK25=0,AK26=0,AK27=0,AK28=0,AK29=0),"-",(IF((SUMIFS(cb_curr!$E:$E,cb_curr!$A:$A,AI20,cb_curr!$B:$B,"British_Pound"))=0,AJ19,(SUMIFS(cb_curr!$E:$E,cb_curr!$A:$A,AI20,cb_curr!$B:$B,"British_Pound"))))))))</f>
        <v>-</v>
      </c>
      <c r="AK20" s="165">
        <f>SUMIFS(cb_curr!$E:$E,cb_curr!$A:$A,AI20,cb_curr!$B:$B,"British_Pound")</f>
        <v>0</v>
      </c>
      <c r="AQ20" s="153" t="str">
        <f t="shared" si="0"/>
        <v>17.06.2023</v>
      </c>
      <c r="AR20" s="82"/>
      <c r="AT20" s="3" t="str">
        <f t="shared" si="1"/>
        <v>17.10.2023</v>
      </c>
      <c r="AU20" s="82"/>
      <c r="AW20" s="3" t="str">
        <f t="shared" si="2"/>
        <v>17.11.2023</v>
      </c>
      <c r="AX20" s="82"/>
      <c r="AZ20" s="3" t="str">
        <f t="shared" si="3"/>
        <v>17.12.2023</v>
      </c>
      <c r="BA20" s="82"/>
    </row>
    <row r="21" spans="2:53" x14ac:dyDescent="0.25">
      <c r="B21" s="3" t="str">
        <f>CONCATENATE(Техничка!B22,Техничка!C22,Техничка!D22)</f>
        <v>18.01.2023</v>
      </c>
      <c r="C21" s="82" t="str">
        <f>IF(AND((IF(SUMIFS(cb_curr!$E:$E,cb_curr!$A:$A,B21,cb_curr!$B:$B,"British_Pound")&lt;&gt;0,1,0)=0),(OR(WEEKDAY(B21,2)=7,WEEKDAY(B21,2)=1))),C20,((IF(AND(D21=0,D22=0,D23=0,D24=0,D25=0,D26=0,D27=0,D28=0,D29=0,D30=0),"-",(IF((SUMIFS(cb_curr!$E:$E,cb_curr!$A:$A,B21,cb_curr!$B:$B,"British_Pound"))=0,C20,(SUMIFS(cb_curr!$E:$E,cb_curr!$A:$A,B21,cb_curr!$B:$B,"British_Pound"))))))))</f>
        <v>-</v>
      </c>
      <c r="D21" s="165">
        <f>SUMIFS(cb_curr!$E:$E,cb_curr!$A:$A,B21,cb_curr!$B:$B,"British_Pound")</f>
        <v>0</v>
      </c>
      <c r="E21" s="3" t="str">
        <f>CONCATENATE(Техничка!O22,Техничка!P22,Техничка!Q22)</f>
        <v>18.02.2023</v>
      </c>
      <c r="F21" s="82" t="str">
        <f>IF(AND((IF(SUMIFS(cb_curr!$E:$E,cb_curr!$A:$A,E21,cb_curr!$B:$B,"British_Pound")&lt;&gt;0,1,0)=0),(OR(WEEKDAY(E21,2)=7,WEEKDAY(E21,2)=1))),F20,((IF(AND(G21=0,G22=0,G23=0,G24=0,G25=0,G26=0,G27=0,G28=0,G29=0,G30=0),"-",(IF((SUMIFS(cb_curr!$E:$E,cb_curr!$A:$A,E21,cb_curr!$B:$B,"British_Pound"))=0,F20,(SUMIFS(cb_curr!$E:$E,cb_curr!$A:$A,E21,cb_curr!$B:$B,"British_Pound"))))))))</f>
        <v>-</v>
      </c>
      <c r="G21" s="165">
        <f>SUMIFS(cb_curr!$E:$E,cb_curr!$A:$A,E21,cb_curr!$B:$B,"British_Pound")</f>
        <v>0</v>
      </c>
      <c r="H21" s="3" t="str">
        <f>CONCATENATE(Техничка!S22,Техничка!T22,Техничка!U22)</f>
        <v>18.03.2023</v>
      </c>
      <c r="I21" s="82" t="str">
        <f>IF(AND((IF(SUMIFS(cb_curr!$E:$E,cb_curr!$A:$A,H21,cb_curr!$B:$B,"British_Pound")&lt;&gt;0,1,0)=0),(OR(WEEKDAY(H21,2)=7,WEEKDAY(H21,2)=1))),I20,((IF(AND(J21=0,J22=0,J23=0,J24=0,J25=0,J26=0,J27=0,J28=0,J29=0,J30=0),"-",(IF((SUMIFS(cb_curr!$E:$E,cb_curr!$A:$A,H21,cb_curr!$B:$B,"British_Pound"))=0,I20,(SUMIFS(cb_curr!$E:$E,cb_curr!$A:$A,H21,cb_curr!$B:$B,"British_Pound"))))))))</f>
        <v>-</v>
      </c>
      <c r="J21" s="165">
        <f>SUMIFS(cb_curr!$E:$E,cb_curr!$A:$A,H21,cb_curr!$B:$B,"British_Pound")</f>
        <v>0</v>
      </c>
      <c r="K21" s="3" t="str">
        <f>CONCATENATE(Техничка!W22,Техничка!X22,Техничка!Y22)</f>
        <v>18.04.2023</v>
      </c>
      <c r="L21" s="82" t="str">
        <f>IF(AND((IF(SUMIFS(cb_curr!$E:$E,cb_curr!$A:$A,K21,cb_curr!$B:$B,"British_Pound")&lt;&gt;0,1,0)=0),(OR(WEEKDAY(K21,2)=7,WEEKDAY(K21,2)=1))),L20,((IF(AND(M21=0,M22=0,M23=0,M24=0,M25=0,M26=0,M27=0,M28=0,M29=0,M30=0),"-",(IF((SUMIFS(cb_curr!$E:$E,cb_curr!$A:$A,K21,cb_curr!$B:$B,"British_Pound"))=0,L20,(SUMIFS(cb_curr!$E:$E,cb_curr!$A:$A,K21,cb_curr!$B:$B,"British_Pound"))))))))</f>
        <v>-</v>
      </c>
      <c r="M21" s="165">
        <f>SUMIFS(cb_curr!$E:$E,cb_curr!$A:$A,K21,cb_curr!$B:$B,"British_Pound")</f>
        <v>0</v>
      </c>
      <c r="N21" s="3" t="str">
        <f>CONCATENATE(Техничка!AA22,Техничка!AB22,Техничка!AC22)</f>
        <v>18.05.2023</v>
      </c>
      <c r="O21" s="82" t="str">
        <f>IF(AND((IF(SUMIFS(cb_curr!$E:$E,cb_curr!$A:$A,N21,cb_curr!$B:$B,"British_Pound")&lt;&gt;0,1,0)=0),(OR(WEEKDAY(N21,2)=7,WEEKDAY(N21,2)=1))),O20,((IF(AND(P21=0,P22=0,P23=0,P24=0,P25=0,P26=0,P27=0,P28=0,P29=0,P30=0),"-",(IF((SUMIFS(cb_curr!$E:$E,cb_curr!$A:$A,N21,cb_curr!$B:$B,"British_Pound"))=0,O20,(SUMIFS(cb_curr!$E:$E,cb_curr!$A:$A,N21,cb_curr!$B:$B,"British_Pound"))))))))</f>
        <v>-</v>
      </c>
      <c r="P21" s="165">
        <f>SUMIFS(cb_curr!$E:$E,cb_curr!$A:$A,N21,cb_curr!$B:$B,"British_Pound")</f>
        <v>0</v>
      </c>
      <c r="Q21" s="3" t="str">
        <f>CONCATENATE(Техничка!AE22,Техничка!AF22,Техничка!AG22)</f>
        <v>18.06.2023</v>
      </c>
      <c r="R21" s="82" t="str">
        <f>IF(AND((IF(SUMIFS(cb_curr!$E:$E,cb_curr!$A:$A,Q21,cb_curr!$B:$B,"British_Pound")&lt;&gt;0,1,0)=0),(OR(WEEKDAY(Q21,2)=7,WEEKDAY(Q21,2)=1))),R20,((IF(AND(S21=0,S22=0,S23=0,S24=0,S25=0,S26=0,S27=0,S28=0,S29=0,S30=0),"-",(IF((SUMIFS(cb_curr!$E:$E,cb_curr!$A:$A,Q21,cb_curr!$B:$B,"British_Pound"))=0,R20,(SUMIFS(cb_curr!$E:$E,cb_curr!$A:$A,Q21,cb_curr!$B:$B,"British_Pound"))))))))</f>
        <v>-</v>
      </c>
      <c r="S21" s="165">
        <f>SUMIFS(cb_curr!$E:$E,cb_curr!$A:$A,Q21,cb_curr!$B:$B,"British_Pound")</f>
        <v>0</v>
      </c>
      <c r="T21" s="3" t="str">
        <f>CONCATENATE(Техничка!AI22,Техничка!AJ22,Техничка!AK22)</f>
        <v>18.07.2023</v>
      </c>
      <c r="U21" s="82" t="str">
        <f>IF(AND((IF(SUMIFS(cb_curr!$E:$E,cb_curr!$A:$A,T21,cb_curr!$B:$B,"British_Pound")&lt;&gt;0,1,0)=0),(OR(WEEKDAY(T21,2)=7,WEEKDAY(T21,2)=1))),U20,((IF(AND(V21=0,V22=0,V23=0,V24=0,V25=0,V26=0,V27=0,V28=0,V29=0,V30=0),"-",(IF((SUMIFS(cb_curr!$E:$E,cb_curr!$A:$A,T21,cb_curr!$B:$B,"British_Pound"))=0,U20,(SUMIFS(cb_curr!$E:$E,cb_curr!$A:$A,T21,cb_curr!$B:$B,"British_Pound"))))))))</f>
        <v>-</v>
      </c>
      <c r="V21" s="165">
        <f>SUMIFS(cb_curr!$E:$E,cb_curr!$A:$A,T21,cb_curr!$B:$B,"British_Pound")</f>
        <v>0</v>
      </c>
      <c r="W21" s="3" t="str">
        <f>CONCATENATE(Техничка!AQ22,Техничка!AR22,Техничка!AS22)</f>
        <v>18.08.2023</v>
      </c>
      <c r="X21" s="82" t="str">
        <f>IF(AND((IF(SUMIFS(cb_curr!$E:$E,cb_curr!$A:$A,W21,cb_curr!$B:$B,"British_Pound")&lt;&gt;0,1,0)=0),(OR(WEEKDAY(W21,2)=7,WEEKDAY(W21,2)=1))),X20,((IF(AND(Y21=0,Y22=0,Y23=0,Y24=0,Y25=0,Y26=0,Y27=0,Y28=0,Y29=0,Y30=0),"-",(IF((SUMIFS(cb_curr!$E:$E,cb_curr!$A:$A,W21,cb_curr!$B:$B,"British_Pound"))=0,X20,(SUMIFS(cb_curr!$E:$E,cb_curr!$A:$A,W21,cb_curr!$B:$B,"British_Pound"))))))))</f>
        <v>-</v>
      </c>
      <c r="Y21" s="165">
        <f>SUMIFS(cb_curr!$E:$E,cb_curr!$A:$A,W21,cb_curr!$B:$B,"British_Pound")</f>
        <v>0</v>
      </c>
      <c r="Z21" s="3" t="str">
        <f>CONCATENATE(Техничка!AU22,Техничка!AV22,Техничка!AW22)</f>
        <v>18.09.2023</v>
      </c>
      <c r="AA21" s="82" t="str">
        <f>IF(AND((IF(SUMIFS(cb_curr!$E:$E,cb_curr!$A:$A,Z21,cb_curr!$B:$B,"British_Pound")&lt;&gt;0,1,0)=0),(OR(WEEKDAY(Z21,2)=7,WEEKDAY(Z21,2)=1))),AA20,((IF(AND(AB21=0,AB22=0,AB23=0,AB24=0,AB25=0,AB26=0,AB27=0,AB28=0,AB29=0,AB30=0),"-",(IF((SUMIFS(cb_curr!$E:$E,cb_curr!$A:$A,Z21,cb_curr!$B:$B,"British_Pound"))=0,AA20,(SUMIFS(cb_curr!$E:$E,cb_curr!$A:$A,Z21,cb_curr!$B:$B,"British_Pound"))))))))</f>
        <v>-</v>
      </c>
      <c r="AB21" s="165">
        <f>SUMIFS(cb_curr!$E:$E,cb_curr!$A:$A,Z21,cb_curr!$B:$B,"British_Pound")</f>
        <v>0</v>
      </c>
      <c r="AC21" s="3" t="str">
        <f>CONCATENATE(Техничка!AY22,Техничка!AZ22,Техничка!BA22)</f>
        <v>18.10.2023</v>
      </c>
      <c r="AD21" s="82" t="str">
        <f>IF(AND((IF(SUMIFS(cb_curr!$E:$E,cb_curr!$A:$A,AC21,cb_curr!$B:$B,"British_Pound")&lt;&gt;0,1,0)=0),(OR(WEEKDAY(AC21,2)=7,WEEKDAY(AC21,2)=1))),AD20,((IF(AND(AE21=0,AE22=0,AE23=0,AE24=0,AE25=0,AE26=0,AE27=0,AE28=0,AE29=0,AE30=0),"-",(IF((SUMIFS(cb_curr!$E:$E,cb_curr!$A:$A,AC21,cb_curr!$B:$B,"British_Pound"))=0,AD20,(SUMIFS(cb_curr!$E:$E,cb_curr!$A:$A,AC21,cb_curr!$B:$B,"British_Pound"))))))))</f>
        <v>-</v>
      </c>
      <c r="AE21" s="165">
        <f>SUMIFS(cb_curr!$E:$E,cb_curr!$A:$A,AC21,cb_curr!$B:$B,"British_Pound")</f>
        <v>0</v>
      </c>
      <c r="AF21" s="3" t="str">
        <f>CONCATENATE(Техничка!BC22,Техничка!BD22,Техничка!BE22)</f>
        <v>18.11.2023</v>
      </c>
      <c r="AG21" s="82" t="str">
        <f>IF(AND((IF(SUMIFS(cb_curr!$E:$E,cb_curr!$A:$A,AF21,cb_curr!$B:$B,"British_Pound")&lt;&gt;0,1,0)=0),(OR(WEEKDAY(AF21,2)=7,WEEKDAY(AF21,2)=1))),AG20,((IF(AND(AH21=0,AH22=0,AH23=0,AH24=0,AH25=0,AH26=0,AH27=0,AH28=0,AH29=0,AH30=0),"-",(IF((SUMIFS(cb_curr!$E:$E,cb_curr!$A:$A,AF21,cb_curr!$B:$B,"British_Pound"))=0,AG20,(SUMIFS(cb_curr!$E:$E,cb_curr!$A:$A,AF21,cb_curr!$B:$B,"British_Pound"))))))))</f>
        <v>-</v>
      </c>
      <c r="AH21" s="165">
        <f>SUMIFS(cb_curr!$E:$E,cb_curr!$A:$A,AF21,cb_curr!$B:$B,"British_Pound")</f>
        <v>0</v>
      </c>
      <c r="AI21" s="3" t="str">
        <f>CONCATENATE(Техничка!BG22,Техничка!BH22,Техничка!BI22)</f>
        <v>18.12.2023</v>
      </c>
      <c r="AJ21" s="82" t="str">
        <f>IF(AND((IF(SUMIFS(cb_curr!$E:$E,cb_curr!$A:$A,AI21,cb_curr!$B:$B,"British_Pound")&lt;&gt;0,1,0)=0),(OR(WEEKDAY(AI21,2)=7,WEEKDAY(AI21,2)=1))),AJ20,((IF(AND(AK21=0,AK22=0,AK23=0,AK24=0,AK25=0,AK26=0,AK27=0,AK28=0,AK29=0,AK30=0),"-",(IF((SUMIFS(cb_curr!$E:$E,cb_curr!$A:$A,AI21,cb_curr!$B:$B,"British_Pound"))=0,AJ20,(SUMIFS(cb_curr!$E:$E,cb_curr!$A:$A,AI21,cb_curr!$B:$B,"British_Pound"))))))))</f>
        <v>-</v>
      </c>
      <c r="AK21" s="165">
        <f>SUMIFS(cb_curr!$E:$E,cb_curr!$A:$A,AI21,cb_curr!$B:$B,"British_Pound")</f>
        <v>0</v>
      </c>
      <c r="AQ21" s="153" t="str">
        <f t="shared" si="0"/>
        <v>18.06.2023</v>
      </c>
      <c r="AR21" s="82"/>
      <c r="AT21" s="3" t="str">
        <f t="shared" si="1"/>
        <v>18.10.2023</v>
      </c>
      <c r="AU21" s="82"/>
      <c r="AW21" s="3" t="str">
        <f t="shared" si="2"/>
        <v>18.11.2023</v>
      </c>
      <c r="AX21" s="82"/>
      <c r="AZ21" s="3" t="str">
        <f t="shared" si="3"/>
        <v>18.12.2023</v>
      </c>
      <c r="BA21" s="82"/>
    </row>
    <row r="22" spans="2:53" x14ac:dyDescent="0.25">
      <c r="B22" s="3" t="str">
        <f>CONCATENATE(Техничка!B23,Техничка!C23,Техничка!D23)</f>
        <v>19.01.2023</v>
      </c>
      <c r="C22" s="82" t="str">
        <f>IF(AND((IF(SUMIFS(cb_curr!$E:$E,cb_curr!$A:$A,B22,cb_curr!$B:$B,"British_Pound")&lt;&gt;0,1,0)=0),(OR(WEEKDAY(B22,2)=7,WEEKDAY(B22,2)=1))),C21,((IF(AND(D22=0,D23=0,D24=0,D25=0,D26=0,D27=0,D28=0,D29=0,D30=0,D31=0),"-",(IF((SUMIFS(cb_curr!$E:$E,cb_curr!$A:$A,B22,cb_curr!$B:$B,"British_Pound"))=0,C21,(SUMIFS(cb_curr!$E:$E,cb_curr!$A:$A,B22,cb_curr!$B:$B,"British_Pound"))))))))</f>
        <v>-</v>
      </c>
      <c r="D22" s="165">
        <f>SUMIFS(cb_curr!$E:$E,cb_curr!$A:$A,B22,cb_curr!$B:$B,"British_Pound")</f>
        <v>0</v>
      </c>
      <c r="E22" s="3" t="str">
        <f>CONCATENATE(Техничка!O23,Техничка!P23,Техничка!Q23)</f>
        <v>19.02.2023</v>
      </c>
      <c r="F22" s="82" t="str">
        <f>IF(AND((IF(SUMIFS(cb_curr!$E:$E,cb_curr!$A:$A,E22,cb_curr!$B:$B,"British_Pound")&lt;&gt;0,1,0)=0),(OR(WEEKDAY(E22,2)=7,WEEKDAY(E22,2)=1))),F21,((IF(AND(G22=0,G23=0,G24=0,G25=0,G26=0,G27=0,G28=0,G29=0,G30=0,G31=0),"-",(IF((SUMIFS(cb_curr!$E:$E,cb_curr!$A:$A,E22,cb_curr!$B:$B,"British_Pound"))=0,F21,(SUMIFS(cb_curr!$E:$E,cb_curr!$A:$A,E22,cb_curr!$B:$B,"British_Pound"))))))))</f>
        <v>-</v>
      </c>
      <c r="G22" s="165">
        <f>SUMIFS(cb_curr!$E:$E,cb_curr!$A:$A,E22,cb_curr!$B:$B,"British_Pound")</f>
        <v>0</v>
      </c>
      <c r="H22" s="3" t="str">
        <f>CONCATENATE(Техничка!S23,Техничка!T23,Техничка!U23)</f>
        <v>19.03.2023</v>
      </c>
      <c r="I22" s="82" t="str">
        <f>IF(AND((IF(SUMIFS(cb_curr!$E:$E,cb_curr!$A:$A,H22,cb_curr!$B:$B,"British_Pound")&lt;&gt;0,1,0)=0),(OR(WEEKDAY(H22,2)=7,WEEKDAY(H22,2)=1))),I21,((IF(AND(J22=0,J23=0,J24=0,J25=0,J26=0,J27=0,J28=0,J29=0,J30=0,J31=0),"-",(IF((SUMIFS(cb_curr!$E:$E,cb_curr!$A:$A,H22,cb_curr!$B:$B,"British_Pound"))=0,I21,(SUMIFS(cb_curr!$E:$E,cb_curr!$A:$A,H22,cb_curr!$B:$B,"British_Pound"))))))))</f>
        <v>-</v>
      </c>
      <c r="J22" s="165">
        <f>SUMIFS(cb_curr!$E:$E,cb_curr!$A:$A,H22,cb_curr!$B:$B,"British_Pound")</f>
        <v>0</v>
      </c>
      <c r="K22" s="3" t="str">
        <f>CONCATENATE(Техничка!W23,Техничка!X23,Техничка!Y23)</f>
        <v>19.04.2023</v>
      </c>
      <c r="L22" s="82" t="str">
        <f>IF(AND((IF(SUMIFS(cb_curr!$E:$E,cb_curr!$A:$A,K22,cb_curr!$B:$B,"British_Pound")&lt;&gt;0,1,0)=0),(OR(WEEKDAY(K22,2)=7,WEEKDAY(K22,2)=1))),L21,((IF(AND(M22=0,M23=0,M24=0,M25=0,M26=0,M27=0,M28=0,M29=0,M30=0,M31=0),"-",(IF((SUMIFS(cb_curr!$E:$E,cb_curr!$A:$A,K22,cb_curr!$B:$B,"British_Pound"))=0,L21,(SUMIFS(cb_curr!$E:$E,cb_curr!$A:$A,K22,cb_curr!$B:$B,"British_Pound"))))))))</f>
        <v>-</v>
      </c>
      <c r="M22" s="165">
        <f>SUMIFS(cb_curr!$E:$E,cb_curr!$A:$A,K22,cb_curr!$B:$B,"British_Pound")</f>
        <v>0</v>
      </c>
      <c r="N22" s="3" t="str">
        <f>CONCATENATE(Техничка!AA23,Техничка!AB23,Техничка!AC23)</f>
        <v>19.05.2023</v>
      </c>
      <c r="O22" s="82" t="str">
        <f>IF(AND((IF(SUMIFS(cb_curr!$E:$E,cb_curr!$A:$A,N22,cb_curr!$B:$B,"British_Pound")&lt;&gt;0,1,0)=0),(OR(WEEKDAY(N22,2)=7,WEEKDAY(N22,2)=1))),O21,((IF(AND(P22=0,P23=0,P24=0,P25=0,P26=0,P27=0,P28=0,P29=0,P30=0,P31=0),"-",(IF((SUMIFS(cb_curr!$E:$E,cb_curr!$A:$A,N22,cb_curr!$B:$B,"British_Pound"))=0,O21,(SUMIFS(cb_curr!$E:$E,cb_curr!$A:$A,N22,cb_curr!$B:$B,"British_Pound"))))))))</f>
        <v>-</v>
      </c>
      <c r="P22" s="165">
        <f>SUMIFS(cb_curr!$E:$E,cb_curr!$A:$A,N22,cb_curr!$B:$B,"British_Pound")</f>
        <v>0</v>
      </c>
      <c r="Q22" s="3" t="str">
        <f>CONCATENATE(Техничка!AE23,Техничка!AF23,Техничка!AG23)</f>
        <v>19.06.2023</v>
      </c>
      <c r="R22" s="82" t="str">
        <f>IF(AND((IF(SUMIFS(cb_curr!$E:$E,cb_curr!$A:$A,Q22,cb_curr!$B:$B,"British_Pound")&lt;&gt;0,1,0)=0),(OR(WEEKDAY(Q22,2)=7,WEEKDAY(Q22,2)=1))),R21,((IF(AND(S22=0,S23=0,S24=0,S25=0,S26=0,S27=0,S28=0,S29=0,S30=0,S31=0),"-",(IF((SUMIFS(cb_curr!$E:$E,cb_curr!$A:$A,Q22,cb_curr!$B:$B,"British_Pound"))=0,R21,(SUMIFS(cb_curr!$E:$E,cb_curr!$A:$A,Q22,cb_curr!$B:$B,"British_Pound"))))))))</f>
        <v>-</v>
      </c>
      <c r="S22" s="165">
        <f>SUMIFS(cb_curr!$E:$E,cb_curr!$A:$A,Q22,cb_curr!$B:$B,"British_Pound")</f>
        <v>0</v>
      </c>
      <c r="T22" s="3" t="str">
        <f>CONCATENATE(Техничка!AI23,Техничка!AJ23,Техничка!AK23)</f>
        <v>19.07.2023</v>
      </c>
      <c r="U22" s="82" t="str">
        <f>IF(AND((IF(SUMIFS(cb_curr!$E:$E,cb_curr!$A:$A,T22,cb_curr!$B:$B,"British_Pound")&lt;&gt;0,1,0)=0),(OR(WEEKDAY(T22,2)=7,WEEKDAY(T22,2)=1))),U21,((IF(AND(V22=0,V23=0,V24=0,V25=0,V26=0,V27=0,V28=0,V29=0,V30=0,V31=0),"-",(IF((SUMIFS(cb_curr!$E:$E,cb_curr!$A:$A,T22,cb_curr!$B:$B,"British_Pound"))=0,U21,(SUMIFS(cb_curr!$E:$E,cb_curr!$A:$A,T22,cb_curr!$B:$B,"British_Pound"))))))))</f>
        <v>-</v>
      </c>
      <c r="V22" s="165">
        <f>SUMIFS(cb_curr!$E:$E,cb_curr!$A:$A,T22,cb_curr!$B:$B,"British_Pound")</f>
        <v>0</v>
      </c>
      <c r="W22" s="3" t="str">
        <f>CONCATENATE(Техничка!AQ23,Техничка!AR23,Техничка!AS23)</f>
        <v>19.08.2023</v>
      </c>
      <c r="X22" s="82" t="str">
        <f>IF(AND((IF(SUMIFS(cb_curr!$E:$E,cb_curr!$A:$A,W22,cb_curr!$B:$B,"British_Pound")&lt;&gt;0,1,0)=0),(OR(WEEKDAY(W22,2)=7,WEEKDAY(W22,2)=1))),X21,((IF(AND(Y22=0,Y23=0,Y24=0,Y25=0,Y26=0,Y27=0,Y28=0,Y29=0,Y30=0,Y31=0),"-",(IF((SUMIFS(cb_curr!$E:$E,cb_curr!$A:$A,W22,cb_curr!$B:$B,"British_Pound"))=0,X21,(SUMIFS(cb_curr!$E:$E,cb_curr!$A:$A,W22,cb_curr!$B:$B,"British_Pound"))))))))</f>
        <v>-</v>
      </c>
      <c r="Y22" s="165">
        <f>SUMIFS(cb_curr!$E:$E,cb_curr!$A:$A,W22,cb_curr!$B:$B,"British_Pound")</f>
        <v>0</v>
      </c>
      <c r="Z22" s="3" t="str">
        <f>CONCATENATE(Техничка!AU23,Техничка!AV23,Техничка!AW23)</f>
        <v>19.09.2023</v>
      </c>
      <c r="AA22" s="82" t="str">
        <f>IF(AND((IF(SUMIFS(cb_curr!$E:$E,cb_curr!$A:$A,Z22,cb_curr!$B:$B,"British_Pound")&lt;&gt;0,1,0)=0),(OR(WEEKDAY(Z22,2)=7,WEEKDAY(Z22,2)=1))),AA21,((IF(AND(AB22=0,AB23=0,AB24=0,AB25=0,AB26=0,AB27=0,AB28=0,AB29=0,AB30=0,AB31=0),"-",(IF((SUMIFS(cb_curr!$E:$E,cb_curr!$A:$A,Z22,cb_curr!$B:$B,"British_Pound"))=0,AA21,(SUMIFS(cb_curr!$E:$E,cb_curr!$A:$A,Z22,cb_curr!$B:$B,"British_Pound"))))))))</f>
        <v>-</v>
      </c>
      <c r="AB22" s="165">
        <f>SUMIFS(cb_curr!$E:$E,cb_curr!$A:$A,Z22,cb_curr!$B:$B,"British_Pound")</f>
        <v>0</v>
      </c>
      <c r="AC22" s="3" t="str">
        <f>CONCATENATE(Техничка!AY23,Техничка!AZ23,Техничка!BA23)</f>
        <v>19.10.2023</v>
      </c>
      <c r="AD22" s="82" t="str">
        <f>IF(AND((IF(SUMIFS(cb_curr!$E:$E,cb_curr!$A:$A,AC22,cb_curr!$B:$B,"British_Pound")&lt;&gt;0,1,0)=0),(OR(WEEKDAY(AC22,2)=7,WEEKDAY(AC22,2)=1))),AD21,((IF(AND(AE22=0,AE23=0,AE24=0,AE25=0,AE26=0,AE27=0,AE28=0,AE29=0,AE30=0,AE31=0),"-",(IF((SUMIFS(cb_curr!$E:$E,cb_curr!$A:$A,AC22,cb_curr!$B:$B,"British_Pound"))=0,AD21,(SUMIFS(cb_curr!$E:$E,cb_curr!$A:$A,AC22,cb_curr!$B:$B,"British_Pound"))))))))</f>
        <v>-</v>
      </c>
      <c r="AE22" s="165">
        <f>SUMIFS(cb_curr!$E:$E,cb_curr!$A:$A,AC22,cb_curr!$B:$B,"British_Pound")</f>
        <v>0</v>
      </c>
      <c r="AF22" s="3" t="str">
        <f>CONCATENATE(Техничка!BC23,Техничка!BD23,Техничка!BE23)</f>
        <v>19.11.2023</v>
      </c>
      <c r="AG22" s="82" t="str">
        <f>IF(AND((IF(SUMIFS(cb_curr!$E:$E,cb_curr!$A:$A,AF22,cb_curr!$B:$B,"British_Pound")&lt;&gt;0,1,0)=0),(OR(WEEKDAY(AF22,2)=7,WEEKDAY(AF22,2)=1))),AG21,((IF(AND(AH22=0,AH23=0,AH24=0,AH25=0,AH26=0,AH27=0,AH28=0,AH29=0,AH30=0,AH31=0),"-",(IF((SUMIFS(cb_curr!$E:$E,cb_curr!$A:$A,AF22,cb_curr!$B:$B,"British_Pound"))=0,AG21,(SUMIFS(cb_curr!$E:$E,cb_curr!$A:$A,AF22,cb_curr!$B:$B,"British_Pound"))))))))</f>
        <v>-</v>
      </c>
      <c r="AH22" s="165">
        <f>SUMIFS(cb_curr!$E:$E,cb_curr!$A:$A,AF22,cb_curr!$B:$B,"British_Pound")</f>
        <v>0</v>
      </c>
      <c r="AI22" s="3" t="str">
        <f>CONCATENATE(Техничка!BG23,Техничка!BH23,Техничка!BI23)</f>
        <v>19.12.2023</v>
      </c>
      <c r="AJ22" s="82" t="str">
        <f>IF(AND((IF(SUMIFS(cb_curr!$E:$E,cb_curr!$A:$A,AI22,cb_curr!$B:$B,"British_Pound")&lt;&gt;0,1,0)=0),(OR(WEEKDAY(AI22,2)=7,WEEKDAY(AI22,2)=1))),AJ21,((IF(AND(AK22=0,AK23=0,AK24=0,AK25=0,AK26=0,AK27=0,AK28=0,AK29=0,AK30=0,AK31=0),"-",(IF((SUMIFS(cb_curr!$E:$E,cb_curr!$A:$A,AI22,cb_curr!$B:$B,"British_Pound"))=0,AJ21,(SUMIFS(cb_curr!$E:$E,cb_curr!$A:$A,AI22,cb_curr!$B:$B,"British_Pound"))))))))</f>
        <v>-</v>
      </c>
      <c r="AK22" s="165">
        <f>SUMIFS(cb_curr!$E:$E,cb_curr!$A:$A,AI22,cb_curr!$B:$B,"British_Pound")</f>
        <v>0</v>
      </c>
      <c r="AQ22" s="153" t="str">
        <f t="shared" si="0"/>
        <v>19.06.2023</v>
      </c>
      <c r="AR22" s="82"/>
      <c r="AT22" s="3" t="str">
        <f t="shared" si="1"/>
        <v>19.10.2023</v>
      </c>
      <c r="AU22" s="82"/>
      <c r="AW22" s="3" t="str">
        <f t="shared" si="2"/>
        <v>19.11.2023</v>
      </c>
      <c r="AX22" s="82"/>
      <c r="AZ22" s="3" t="str">
        <f t="shared" si="3"/>
        <v>19.12.2023</v>
      </c>
      <c r="BA22" s="82"/>
    </row>
    <row r="23" spans="2:53" x14ac:dyDescent="0.25">
      <c r="B23" s="3" t="str">
        <f>CONCATENATE(Техничка!B24,Техничка!C24,Техничка!D24)</f>
        <v>20.01.2023</v>
      </c>
      <c r="C23" s="82" t="str">
        <f>IF(AND((IF(SUMIFS(cb_curr!$E:$E,cb_curr!$A:$A,B23,cb_curr!$B:$B,"British_Pound")&lt;&gt;0,1,0)=0),(OR(WEEKDAY(B23,2)=7,WEEKDAY(B23,2)=1))),C22,((IF(AND(D23=0,D24=0,D25=0,D26=0,D27=0,D28=0,D29=0,D30=0,D31=0,D32=0),"-",(IF((SUMIFS(cb_curr!$E:$E,cb_curr!$A:$A,B23,cb_curr!$B:$B,"British_Pound"))=0,C22,(SUMIFS(cb_curr!$E:$E,cb_curr!$A:$A,B23,cb_curr!$B:$B,"British_Pound"))))))))</f>
        <v>-</v>
      </c>
      <c r="D23" s="165">
        <f>SUMIFS(cb_curr!$E:$E,cb_curr!$A:$A,B23,cb_curr!$B:$B,"British_Pound")</f>
        <v>0</v>
      </c>
      <c r="E23" s="3" t="str">
        <f>CONCATENATE(Техничка!O24,Техничка!P24,Техничка!Q24)</f>
        <v>20.02.2023</v>
      </c>
      <c r="F23" s="82" t="str">
        <f>IF(AND((IF(SUMIFS(cb_curr!$E:$E,cb_curr!$A:$A,E23,cb_curr!$B:$B,"British_Pound")&lt;&gt;0,1,0)=0),(OR(WEEKDAY(E23,2)=7,WEEKDAY(E23,2)=1))),F22,((IF(AND(G23=0,G24=0,G25=0,G26=0,G27=0,G28=0,G29=0,G30=0,G31=0,G32=0),"-",(IF((SUMIFS(cb_curr!$E:$E,cb_curr!$A:$A,E23,cb_curr!$B:$B,"British_Pound"))=0,F22,(SUMIFS(cb_curr!$E:$E,cb_curr!$A:$A,E23,cb_curr!$B:$B,"British_Pound"))))))))</f>
        <v>-</v>
      </c>
      <c r="G23" s="165">
        <f>SUMIFS(cb_curr!$E:$E,cb_curr!$A:$A,E23,cb_curr!$B:$B,"British_Pound")</f>
        <v>0</v>
      </c>
      <c r="H23" s="3" t="str">
        <f>CONCATENATE(Техничка!S24,Техничка!T24,Техничка!U24)</f>
        <v>20.03.2023</v>
      </c>
      <c r="I23" s="82" t="str">
        <f>IF(AND((IF(SUMIFS(cb_curr!$E:$E,cb_curr!$A:$A,H23,cb_curr!$B:$B,"British_Pound")&lt;&gt;0,1,0)=0),(OR(WEEKDAY(H23,2)=7,WEEKDAY(H23,2)=1))),I22,((IF(AND(J23=0,J24=0,J25=0,J26=0,J27=0,J28=0,J29=0,J30=0,J31=0,J32=0),"-",(IF((SUMIFS(cb_curr!$E:$E,cb_curr!$A:$A,H23,cb_curr!$B:$B,"British_Pound"))=0,I22,(SUMIFS(cb_curr!$E:$E,cb_curr!$A:$A,H23,cb_curr!$B:$B,"British_Pound"))))))))</f>
        <v>-</v>
      </c>
      <c r="J23" s="165">
        <f>SUMIFS(cb_curr!$E:$E,cb_curr!$A:$A,H23,cb_curr!$B:$B,"British_Pound")</f>
        <v>0</v>
      </c>
      <c r="K23" s="3" t="str">
        <f>CONCATENATE(Техничка!W24,Техничка!X24,Техничка!Y24)</f>
        <v>20.04.2023</v>
      </c>
      <c r="L23" s="82" t="str">
        <f>IF(AND((IF(SUMIFS(cb_curr!$E:$E,cb_curr!$A:$A,K23,cb_curr!$B:$B,"British_Pound")&lt;&gt;0,1,0)=0),(OR(WEEKDAY(K23,2)=7,WEEKDAY(K23,2)=1))),L22,((IF(AND(M23=0,M24=0,M25=0,M26=0,M27=0,M28=0,M29=0,M30=0,M31=0,M32=0),"-",(IF((SUMIFS(cb_curr!$E:$E,cb_curr!$A:$A,K23,cb_curr!$B:$B,"British_Pound"))=0,L22,(SUMIFS(cb_curr!$E:$E,cb_curr!$A:$A,K23,cb_curr!$B:$B,"British_Pound"))))))))</f>
        <v>-</v>
      </c>
      <c r="M23" s="165">
        <f>SUMIFS(cb_curr!$E:$E,cb_curr!$A:$A,K23,cb_curr!$B:$B,"British_Pound")</f>
        <v>0</v>
      </c>
      <c r="N23" s="3" t="str">
        <f>CONCATENATE(Техничка!AA24,Техничка!AB24,Техничка!AC24)</f>
        <v>20.05.2023</v>
      </c>
      <c r="O23" s="82" t="str">
        <f>IF(AND((IF(SUMIFS(cb_curr!$E:$E,cb_curr!$A:$A,N23,cb_curr!$B:$B,"British_Pound")&lt;&gt;0,1,0)=0),(OR(WEEKDAY(N23,2)=7,WEEKDAY(N23,2)=1))),O22,((IF(AND(P23=0,P24=0,P25=0,P26=0,P27=0,P28=0,P29=0,P30=0,P31=0,P32=0),"-",(IF((SUMIFS(cb_curr!$E:$E,cb_curr!$A:$A,N23,cb_curr!$B:$B,"British_Pound"))=0,O22,(SUMIFS(cb_curr!$E:$E,cb_curr!$A:$A,N23,cb_curr!$B:$B,"British_Pound"))))))))</f>
        <v>-</v>
      </c>
      <c r="P23" s="165">
        <f>SUMIFS(cb_curr!$E:$E,cb_curr!$A:$A,N23,cb_curr!$B:$B,"British_Pound")</f>
        <v>0</v>
      </c>
      <c r="Q23" s="3" t="str">
        <f>CONCATENATE(Техничка!AE24,Техничка!AF24,Техничка!AG24)</f>
        <v>20.06.2023</v>
      </c>
      <c r="R23" s="82" t="str">
        <f>IF(AND((IF(SUMIFS(cb_curr!$E:$E,cb_curr!$A:$A,Q23,cb_curr!$B:$B,"British_Pound")&lt;&gt;0,1,0)=0),(OR(WEEKDAY(Q23,2)=7,WEEKDAY(Q23,2)=1))),R22,((IF(AND(S23=0,S24=0,S25=0,S26=0,S27=0,S28=0,S29=0,S30=0,S31=0,S32=0),"-",(IF((SUMIFS(cb_curr!$E:$E,cb_curr!$A:$A,Q23,cb_curr!$B:$B,"British_Pound"))=0,R22,(SUMIFS(cb_curr!$E:$E,cb_curr!$A:$A,Q23,cb_curr!$B:$B,"British_Pound"))))))))</f>
        <v>-</v>
      </c>
      <c r="S23" s="165">
        <f>SUMIFS(cb_curr!$E:$E,cb_curr!$A:$A,Q23,cb_curr!$B:$B,"British_Pound")</f>
        <v>0</v>
      </c>
      <c r="T23" s="3" t="str">
        <f>CONCATENATE(Техничка!AI24,Техничка!AJ24,Техничка!AK24)</f>
        <v>20.07.2023</v>
      </c>
      <c r="U23" s="82" t="str">
        <f>IF(AND((IF(SUMIFS(cb_curr!$E:$E,cb_curr!$A:$A,T23,cb_curr!$B:$B,"British_Pound")&lt;&gt;0,1,0)=0),(OR(WEEKDAY(T23,2)=7,WEEKDAY(T23,2)=1))),U22,((IF(AND(V23=0,V24=0,V25=0,V26=0,V27=0,V28=0,V29=0,V30=0,V31=0,V32=0),"-",(IF((SUMIFS(cb_curr!$E:$E,cb_curr!$A:$A,T23,cb_curr!$B:$B,"British_Pound"))=0,U22,(SUMIFS(cb_curr!$E:$E,cb_curr!$A:$A,T23,cb_curr!$B:$B,"British_Pound"))))))))</f>
        <v>-</v>
      </c>
      <c r="V23" s="165">
        <f>SUMIFS(cb_curr!$E:$E,cb_curr!$A:$A,T23,cb_curr!$B:$B,"British_Pound")</f>
        <v>0</v>
      </c>
      <c r="W23" s="3" t="str">
        <f>CONCATENATE(Техничка!AQ24,Техничка!AR24,Техничка!AS24)</f>
        <v>20.08.2023</v>
      </c>
      <c r="X23" s="82" t="str">
        <f>IF(AND((IF(SUMIFS(cb_curr!$E:$E,cb_curr!$A:$A,W23,cb_curr!$B:$B,"British_Pound")&lt;&gt;0,1,0)=0),(OR(WEEKDAY(W23,2)=7,WEEKDAY(W23,2)=1))),X22,((IF(AND(Y23=0,Y24=0,Y25=0,Y26=0,Y27=0,Y28=0,Y29=0,Y30=0,Y31=0,Y32=0),"-",(IF((SUMIFS(cb_curr!$E:$E,cb_curr!$A:$A,W23,cb_curr!$B:$B,"British_Pound"))=0,X22,(SUMIFS(cb_curr!$E:$E,cb_curr!$A:$A,W23,cb_curr!$B:$B,"British_Pound"))))))))</f>
        <v>-</v>
      </c>
      <c r="Y23" s="165">
        <f>SUMIFS(cb_curr!$E:$E,cb_curr!$A:$A,W23,cb_curr!$B:$B,"British_Pound")</f>
        <v>0</v>
      </c>
      <c r="Z23" s="3" t="str">
        <f>CONCATENATE(Техничка!AU24,Техничка!AV24,Техничка!AW24)</f>
        <v>20.09.2023</v>
      </c>
      <c r="AA23" s="82" t="str">
        <f>IF(AND((IF(SUMIFS(cb_curr!$E:$E,cb_curr!$A:$A,Z23,cb_curr!$B:$B,"British_Pound")&lt;&gt;0,1,0)=0),(OR(WEEKDAY(Z23,2)=7,WEEKDAY(Z23,2)=1))),AA22,((IF(AND(AB23=0,AB24=0,AB25=0,AB26=0,AB27=0,AB28=0,AB29=0,AB30=0,AB31=0,AB32=0),"-",(IF((SUMIFS(cb_curr!$E:$E,cb_curr!$A:$A,Z23,cb_curr!$B:$B,"British_Pound"))=0,AA22,(SUMIFS(cb_curr!$E:$E,cb_curr!$A:$A,Z23,cb_curr!$B:$B,"British_Pound"))))))))</f>
        <v>-</v>
      </c>
      <c r="AB23" s="165">
        <f>SUMIFS(cb_curr!$E:$E,cb_curr!$A:$A,Z23,cb_curr!$B:$B,"British_Pound")</f>
        <v>0</v>
      </c>
      <c r="AC23" s="3" t="str">
        <f>CONCATENATE(Техничка!AY24,Техничка!AZ24,Техничка!BA24)</f>
        <v>20.10.2023</v>
      </c>
      <c r="AD23" s="82" t="str">
        <f>IF(AND((IF(SUMIFS(cb_curr!$E:$E,cb_curr!$A:$A,AC23,cb_curr!$B:$B,"British_Pound")&lt;&gt;0,1,0)=0),(OR(WEEKDAY(AC23,2)=7,WEEKDAY(AC23,2)=1))),AD22,((IF(AND(AE23=0,AE24=0,AE25=0,AE26=0,AE27=0,AE28=0,AE29=0,AE30=0,AE31=0,AE32=0),"-",(IF((SUMIFS(cb_curr!$E:$E,cb_curr!$A:$A,AC23,cb_curr!$B:$B,"British_Pound"))=0,AD22,(SUMIFS(cb_curr!$E:$E,cb_curr!$A:$A,AC23,cb_curr!$B:$B,"British_Pound"))))))))</f>
        <v>-</v>
      </c>
      <c r="AE23" s="165">
        <f>SUMIFS(cb_curr!$E:$E,cb_curr!$A:$A,AC23,cb_curr!$B:$B,"British_Pound")</f>
        <v>0</v>
      </c>
      <c r="AF23" s="3" t="str">
        <f>CONCATENATE(Техничка!BC24,Техничка!BD24,Техничка!BE24)</f>
        <v>20.11.2023</v>
      </c>
      <c r="AG23" s="82" t="str">
        <f>IF(AND((IF(SUMIFS(cb_curr!$E:$E,cb_curr!$A:$A,AF23,cb_curr!$B:$B,"British_Pound")&lt;&gt;0,1,0)=0),(OR(WEEKDAY(AF23,2)=7,WEEKDAY(AF23,2)=1))),AG22,((IF(AND(AH23=0,AH24=0,AH25=0,AH26=0,AH27=0,AH28=0,AH29=0,AH30=0,AH31=0,AH32=0),"-",(IF((SUMIFS(cb_curr!$E:$E,cb_curr!$A:$A,AF23,cb_curr!$B:$B,"British_Pound"))=0,AG22,(SUMIFS(cb_curr!$E:$E,cb_curr!$A:$A,AF23,cb_curr!$B:$B,"British_Pound"))))))))</f>
        <v>-</v>
      </c>
      <c r="AH23" s="165">
        <f>SUMIFS(cb_curr!$E:$E,cb_curr!$A:$A,AF23,cb_curr!$B:$B,"British_Pound")</f>
        <v>0</v>
      </c>
      <c r="AI23" s="3" t="str">
        <f>CONCATENATE(Техничка!BG24,Техничка!BH24,Техничка!BI24)</f>
        <v>20.12.2023</v>
      </c>
      <c r="AJ23" s="82" t="str">
        <f>IF(AND((IF(SUMIFS(cb_curr!$E:$E,cb_curr!$A:$A,AI23,cb_curr!$B:$B,"British_Pound")&lt;&gt;0,1,0)=0),(OR(WEEKDAY(AI23,2)=7,WEEKDAY(AI23,2)=1))),AJ22,((IF(AND(AK23=0,AK24=0,AK25=0,AK26=0,AK27=0,AK28=0,AK29=0,AK30=0,AK31=0,AK32=0),"-",(IF((SUMIFS(cb_curr!$E:$E,cb_curr!$A:$A,AI23,cb_curr!$B:$B,"British_Pound"))=0,AJ22,(SUMIFS(cb_curr!$E:$E,cb_curr!$A:$A,AI23,cb_curr!$B:$B,"British_Pound"))))))))</f>
        <v>-</v>
      </c>
      <c r="AK23" s="165">
        <f>SUMIFS(cb_curr!$E:$E,cb_curr!$A:$A,AI23,cb_curr!$B:$B,"British_Pound")</f>
        <v>0</v>
      </c>
      <c r="AQ23" s="153" t="str">
        <f t="shared" si="0"/>
        <v>20.06.2023</v>
      </c>
      <c r="AR23" s="82"/>
      <c r="AT23" s="3" t="str">
        <f t="shared" si="1"/>
        <v>20.10.2023</v>
      </c>
      <c r="AU23" s="82"/>
      <c r="AW23" s="3" t="str">
        <f t="shared" si="2"/>
        <v>20.11.2023</v>
      </c>
      <c r="AX23" s="82"/>
      <c r="AZ23" s="3" t="str">
        <f t="shared" si="3"/>
        <v>20.12.2023</v>
      </c>
      <c r="BA23" s="82"/>
    </row>
    <row r="24" spans="2:53" x14ac:dyDescent="0.25">
      <c r="B24" s="3" t="str">
        <f>CONCATENATE(Техничка!B25,Техничка!C25,Техничка!D25)</f>
        <v>21.01.2023</v>
      </c>
      <c r="C24" s="82" t="str">
        <f>IF(AND((IF(SUMIFS(cb_curr!$E:$E,cb_curr!$A:$A,B24,cb_curr!$B:$B,"British_Pound")&lt;&gt;0,1,0)=0),(OR(WEEKDAY(B24,2)=7,WEEKDAY(B24,2)=1))),C23,((IF(AND(D24=0,D25=0,D26=0,D27=0,D28=0,D29=0,D30=0,D31=0,D32=0,D33=0),"-",(IF((SUMIFS(cb_curr!$E:$E,cb_curr!$A:$A,B24,cb_curr!$B:$B,"British_Pound"))=0,C23,(SUMIFS(cb_curr!$E:$E,cb_curr!$A:$A,B24,cb_curr!$B:$B,"British_Pound"))))))))</f>
        <v>-</v>
      </c>
      <c r="D24" s="165">
        <f>SUMIFS(cb_curr!$E:$E,cb_curr!$A:$A,B24,cb_curr!$B:$B,"British_Pound")</f>
        <v>0</v>
      </c>
      <c r="E24" s="3" t="str">
        <f>CONCATENATE(Техничка!O25,Техничка!P25,Техничка!Q25)</f>
        <v>21.02.2023</v>
      </c>
      <c r="F24" s="82" t="str">
        <f>IF(AND((IF(SUMIFS(cb_curr!$E:$E,cb_curr!$A:$A,E24,cb_curr!$B:$B,"British_Pound")&lt;&gt;0,1,0)=0),(OR(WEEKDAY(E24,2)=7,WEEKDAY(E24,2)=1))),F23,((IF(AND(G24=0,G25=0,G26=0,G27=0,G28=0,G29=0,G30=0,G31=0,G32=0,G33=0),"-",(IF((SUMIFS(cb_curr!$E:$E,cb_curr!$A:$A,E24,cb_curr!$B:$B,"British_Pound"))=0,F23,(SUMIFS(cb_curr!$E:$E,cb_curr!$A:$A,E24,cb_curr!$B:$B,"British_Pound"))))))))</f>
        <v>-</v>
      </c>
      <c r="G24" s="165">
        <f>SUMIFS(cb_curr!$E:$E,cb_curr!$A:$A,E24,cb_curr!$B:$B,"British_Pound")</f>
        <v>0</v>
      </c>
      <c r="H24" s="3" t="str">
        <f>CONCATENATE(Техничка!S25,Техничка!T25,Техничка!U25)</f>
        <v>21.03.2023</v>
      </c>
      <c r="I24" s="82" t="str">
        <f>IF(AND((IF(SUMIFS(cb_curr!$E:$E,cb_curr!$A:$A,H24,cb_curr!$B:$B,"British_Pound")&lt;&gt;0,1,0)=0),(OR(WEEKDAY(H24,2)=7,WEEKDAY(H24,2)=1))),I23,((IF(AND(J24=0,J25=0,J26=0,J27=0,J28=0,J29=0,J30=0,J31=0,J32=0,J33=0),"-",(IF((SUMIFS(cb_curr!$E:$E,cb_curr!$A:$A,H24,cb_curr!$B:$B,"British_Pound"))=0,I23,(SUMIFS(cb_curr!$E:$E,cb_curr!$A:$A,H24,cb_curr!$B:$B,"British_Pound"))))))))</f>
        <v>-</v>
      </c>
      <c r="J24" s="165">
        <f>SUMIFS(cb_curr!$E:$E,cb_curr!$A:$A,H24,cb_curr!$B:$B,"British_Pound")</f>
        <v>0</v>
      </c>
      <c r="K24" s="3" t="str">
        <f>CONCATENATE(Техничка!W25,Техничка!X25,Техничка!Y25)</f>
        <v>21.04.2023</v>
      </c>
      <c r="L24" s="82" t="str">
        <f>IF(AND((IF(SUMIFS(cb_curr!$E:$E,cb_curr!$A:$A,K24,cb_curr!$B:$B,"British_Pound")&lt;&gt;0,1,0)=0),(OR(WEEKDAY(K24,2)=7,WEEKDAY(K24,2)=1))),L23,((IF(AND(M24=0,M25=0,M26=0,M27=0,M28=0,M29=0,M30=0,M31=0,M32=0,M33=0),"-",(IF((SUMIFS(cb_curr!$E:$E,cb_curr!$A:$A,K24,cb_curr!$B:$B,"British_Pound"))=0,L23,(SUMIFS(cb_curr!$E:$E,cb_curr!$A:$A,K24,cb_curr!$B:$B,"British_Pound"))))))))</f>
        <v>-</v>
      </c>
      <c r="M24" s="165">
        <f>SUMIFS(cb_curr!$E:$E,cb_curr!$A:$A,K24,cb_curr!$B:$B,"British_Pound")</f>
        <v>0</v>
      </c>
      <c r="N24" s="3" t="str">
        <f>CONCATENATE(Техничка!AA25,Техничка!AB25,Техничка!AC25)</f>
        <v>21.05.2023</v>
      </c>
      <c r="O24" s="82" t="str">
        <f>IF(AND((IF(SUMIFS(cb_curr!$E:$E,cb_curr!$A:$A,N24,cb_curr!$B:$B,"British_Pound")&lt;&gt;0,1,0)=0),(OR(WEEKDAY(N24,2)=7,WEEKDAY(N24,2)=1))),O23,((IF(AND(P24=0,P25=0,P26=0,P27=0,P28=0,P29=0,P30=0,P31=0,P32=0,P33=0),"-",(IF((SUMIFS(cb_curr!$E:$E,cb_curr!$A:$A,N24,cb_curr!$B:$B,"British_Pound"))=0,O23,(SUMIFS(cb_curr!$E:$E,cb_curr!$A:$A,N24,cb_curr!$B:$B,"British_Pound"))))))))</f>
        <v>-</v>
      </c>
      <c r="P24" s="165">
        <f>SUMIFS(cb_curr!$E:$E,cb_curr!$A:$A,N24,cb_curr!$B:$B,"British_Pound")</f>
        <v>0</v>
      </c>
      <c r="Q24" s="3" t="str">
        <f>CONCATENATE(Техничка!AE25,Техничка!AF25,Техничка!AG25)</f>
        <v>21.06.2023</v>
      </c>
      <c r="R24" s="82" t="str">
        <f>IF(AND((IF(SUMIFS(cb_curr!$E:$E,cb_curr!$A:$A,Q24,cb_curr!$B:$B,"British_Pound")&lt;&gt;0,1,0)=0),(OR(WEEKDAY(Q24,2)=7,WEEKDAY(Q24,2)=1))),R23,((IF(AND(S24=0,S25=0,S26=0,S27=0,S28=0,S29=0,S30=0,S31=0,S32=0,S33=0),"-",(IF((SUMIFS(cb_curr!$E:$E,cb_curr!$A:$A,Q24,cb_curr!$B:$B,"British_Pound"))=0,R23,(SUMIFS(cb_curr!$E:$E,cb_curr!$A:$A,Q24,cb_curr!$B:$B,"British_Pound"))))))))</f>
        <v>-</v>
      </c>
      <c r="S24" s="165">
        <f>SUMIFS(cb_curr!$E:$E,cb_curr!$A:$A,Q24,cb_curr!$B:$B,"British_Pound")</f>
        <v>0</v>
      </c>
      <c r="T24" s="3" t="str">
        <f>CONCATENATE(Техничка!AI25,Техничка!AJ25,Техничка!AK25)</f>
        <v>21.07.2023</v>
      </c>
      <c r="U24" s="82" t="str">
        <f>IF(AND((IF(SUMIFS(cb_curr!$E:$E,cb_curr!$A:$A,T24,cb_curr!$B:$B,"British_Pound")&lt;&gt;0,1,0)=0),(OR(WEEKDAY(T24,2)=7,WEEKDAY(T24,2)=1))),U23,((IF(AND(V24=0,V25=0,V26=0,V27=0,V28=0,V29=0,V30=0,V31=0,V32=0,V33=0),"-",(IF((SUMIFS(cb_curr!$E:$E,cb_curr!$A:$A,T24,cb_curr!$B:$B,"British_Pound"))=0,U23,(SUMIFS(cb_curr!$E:$E,cb_curr!$A:$A,T24,cb_curr!$B:$B,"British_Pound"))))))))</f>
        <v>-</v>
      </c>
      <c r="V24" s="165">
        <f>SUMIFS(cb_curr!$E:$E,cb_curr!$A:$A,T24,cb_curr!$B:$B,"British_Pound")</f>
        <v>0</v>
      </c>
      <c r="W24" s="3" t="str">
        <f>CONCATENATE(Техничка!AQ25,Техничка!AR25,Техничка!AS25)</f>
        <v>21.08.2023</v>
      </c>
      <c r="X24" s="82" t="str">
        <f>IF(AND((IF(SUMIFS(cb_curr!$E:$E,cb_curr!$A:$A,W24,cb_curr!$B:$B,"British_Pound")&lt;&gt;0,1,0)=0),(OR(WEEKDAY(W24,2)=7,WEEKDAY(W24,2)=1))),X23,((IF(AND(Y24=0,Y25=0,Y26=0,Y27=0,Y28=0,Y29=0,Y30=0,Y31=0,Y32=0,Y33=0),"-",(IF((SUMIFS(cb_curr!$E:$E,cb_curr!$A:$A,W24,cb_curr!$B:$B,"British_Pound"))=0,X23,(SUMIFS(cb_curr!$E:$E,cb_curr!$A:$A,W24,cb_curr!$B:$B,"British_Pound"))))))))</f>
        <v>-</v>
      </c>
      <c r="Y24" s="165">
        <f>SUMIFS(cb_curr!$E:$E,cb_curr!$A:$A,W24,cb_curr!$B:$B,"British_Pound")</f>
        <v>0</v>
      </c>
      <c r="Z24" s="3" t="str">
        <f>CONCATENATE(Техничка!AU25,Техничка!AV25,Техничка!AW25)</f>
        <v>21.09.2023</v>
      </c>
      <c r="AA24" s="82" t="str">
        <f>IF(AND((IF(SUMIFS(cb_curr!$E:$E,cb_curr!$A:$A,Z24,cb_curr!$B:$B,"British_Pound")&lt;&gt;0,1,0)=0),(OR(WEEKDAY(Z24,2)=7,WEEKDAY(Z24,2)=1))),AA23,((IF(AND(AB24=0,AB25=0,AB26=0,AB27=0,AB28=0,AB29=0,AB30=0,AB31=0,AB32=0,AB33=0),"-",(IF((SUMIFS(cb_curr!$E:$E,cb_curr!$A:$A,Z24,cb_curr!$B:$B,"British_Pound"))=0,AA23,(SUMIFS(cb_curr!$E:$E,cb_curr!$A:$A,Z24,cb_curr!$B:$B,"British_Pound"))))))))</f>
        <v>-</v>
      </c>
      <c r="AB24" s="165">
        <f>SUMIFS(cb_curr!$E:$E,cb_curr!$A:$A,Z24,cb_curr!$B:$B,"British_Pound")</f>
        <v>0</v>
      </c>
      <c r="AC24" s="3" t="str">
        <f>CONCATENATE(Техничка!AY25,Техничка!AZ25,Техничка!BA25)</f>
        <v>21.10.2023</v>
      </c>
      <c r="AD24" s="82" t="str">
        <f>IF(AND((IF(SUMIFS(cb_curr!$E:$E,cb_curr!$A:$A,AC24,cb_curr!$B:$B,"British_Pound")&lt;&gt;0,1,0)=0),(OR(WEEKDAY(AC24,2)=7,WEEKDAY(AC24,2)=1))),AD23,((IF(AND(AE24=0,AE25=0,AE26=0,AE27=0,AE28=0,AE29=0,AE30=0,AE31=0,AE32=0,AE33=0),"-",(IF((SUMIFS(cb_curr!$E:$E,cb_curr!$A:$A,AC24,cb_curr!$B:$B,"British_Pound"))=0,AD23,(SUMIFS(cb_curr!$E:$E,cb_curr!$A:$A,AC24,cb_curr!$B:$B,"British_Pound"))))))))</f>
        <v>-</v>
      </c>
      <c r="AE24" s="165">
        <f>SUMIFS(cb_curr!$E:$E,cb_curr!$A:$A,AC24,cb_curr!$B:$B,"British_Pound")</f>
        <v>0</v>
      </c>
      <c r="AF24" s="3" t="str">
        <f>CONCATENATE(Техничка!BC25,Техничка!BD25,Техничка!BE25)</f>
        <v>21.11.2023</v>
      </c>
      <c r="AG24" s="82" t="str">
        <f>IF(AND((IF(SUMIFS(cb_curr!$E:$E,cb_curr!$A:$A,AF24,cb_curr!$B:$B,"British_Pound")&lt;&gt;0,1,0)=0),(OR(WEEKDAY(AF24,2)=7,WEEKDAY(AF24,2)=1))),AG23,((IF(AND(AH24=0,AH25=0,AH26=0,AH27=0,AH28=0,AH29=0,AH30=0,AH31=0,AH32=0,AH33=0),"-",(IF((SUMIFS(cb_curr!$E:$E,cb_curr!$A:$A,AF24,cb_curr!$B:$B,"British_Pound"))=0,AG23,(SUMIFS(cb_curr!$E:$E,cb_curr!$A:$A,AF24,cb_curr!$B:$B,"British_Pound"))))))))</f>
        <v>-</v>
      </c>
      <c r="AH24" s="165">
        <f>SUMIFS(cb_curr!$E:$E,cb_curr!$A:$A,AF24,cb_curr!$B:$B,"British_Pound")</f>
        <v>0</v>
      </c>
      <c r="AI24" s="3" t="str">
        <f>CONCATENATE(Техничка!BG25,Техничка!BH25,Техничка!BI25)</f>
        <v>21.12.2023</v>
      </c>
      <c r="AJ24" s="82" t="str">
        <f>IF(AND((IF(SUMIFS(cb_curr!$E:$E,cb_curr!$A:$A,AI24,cb_curr!$B:$B,"British_Pound")&lt;&gt;0,1,0)=0),(OR(WEEKDAY(AI24,2)=7,WEEKDAY(AI24,2)=1))),AJ23,((IF(AND(AK24=0,AK25=0,AK26=0,AK27=0,AK28=0,AK29=0,AK30=0,AK31=0,AK32=0,AK33=0),"-",(IF((SUMIFS(cb_curr!$E:$E,cb_curr!$A:$A,AI24,cb_curr!$B:$B,"British_Pound"))=0,AJ23,(SUMIFS(cb_curr!$E:$E,cb_curr!$A:$A,AI24,cb_curr!$B:$B,"British_Pound"))))))))</f>
        <v>-</v>
      </c>
      <c r="AK24" s="165">
        <f>SUMIFS(cb_curr!$E:$E,cb_curr!$A:$A,AI24,cb_curr!$B:$B,"British_Pound")</f>
        <v>0</v>
      </c>
      <c r="AQ24" s="153" t="str">
        <f t="shared" si="0"/>
        <v>21.06.2023</v>
      </c>
      <c r="AR24" s="82"/>
      <c r="AT24" s="3" t="str">
        <f t="shared" si="1"/>
        <v>21.10.2023</v>
      </c>
      <c r="AU24" s="82"/>
      <c r="AW24" s="3" t="str">
        <f t="shared" si="2"/>
        <v>21.11.2023</v>
      </c>
      <c r="AX24" s="82"/>
      <c r="AZ24" s="3" t="str">
        <f t="shared" si="3"/>
        <v>21.12.2023</v>
      </c>
      <c r="BA24" s="82"/>
    </row>
    <row r="25" spans="2:53" x14ac:dyDescent="0.25">
      <c r="B25" s="3" t="str">
        <f>CONCATENATE(Техничка!B26,Техничка!C26,Техничка!D26)</f>
        <v>22.01.2023</v>
      </c>
      <c r="C25" s="82" t="str">
        <f>IF(AND((IF(SUMIFS(cb_curr!$E:$E,cb_curr!$A:$A,B25,cb_curr!$B:$B,"British_Pound")&lt;&gt;0,1,0)=0),(OR(WEEKDAY(B25,2)=7,WEEKDAY(B25,2)=1))),C24,((IF(AND(D25=0,D26=0,D27=0,D28=0,D29=0,D30=0,D31=0,D32=0,D33=0,D34=0),"-",(IF((SUMIFS(cb_curr!$E:$E,cb_curr!$A:$A,B25,cb_curr!$B:$B,"British_Pound"))=0,C24,(SUMIFS(cb_curr!$E:$E,cb_curr!$A:$A,B25,cb_curr!$B:$B,"British_Pound"))))))))</f>
        <v>-</v>
      </c>
      <c r="D25" s="165">
        <f>SUMIFS(cb_curr!$E:$E,cb_curr!$A:$A,B25,cb_curr!$B:$B,"British_Pound")</f>
        <v>0</v>
      </c>
      <c r="E25" s="3" t="str">
        <f>CONCATENATE(Техничка!O26,Техничка!P26,Техничка!Q26)</f>
        <v>22.02.2023</v>
      </c>
      <c r="F25" s="82" t="str">
        <f>IF(AND((IF(SUMIFS(cb_curr!$E:$E,cb_curr!$A:$A,E25,cb_curr!$B:$B,"British_Pound")&lt;&gt;0,1,0)=0),(OR(WEEKDAY(E25,2)=7,WEEKDAY(E25,2)=1))),F24,((IF(AND(G25=0,G26=0,G27=0,G28=0,G29=0,G30=0,G31=0,G32=0,G33=0,G34=0),"-",(IF((SUMIFS(cb_curr!$E:$E,cb_curr!$A:$A,E25,cb_curr!$B:$B,"British_Pound"))=0,F24,(SUMIFS(cb_curr!$E:$E,cb_curr!$A:$A,E25,cb_curr!$B:$B,"British_Pound"))))))))</f>
        <v>-</v>
      </c>
      <c r="G25" s="165">
        <f>SUMIFS(cb_curr!$E:$E,cb_curr!$A:$A,E25,cb_curr!$B:$B,"British_Pound")</f>
        <v>0</v>
      </c>
      <c r="H25" s="3" t="str">
        <f>CONCATENATE(Техничка!S26,Техничка!T26,Техничка!U26)</f>
        <v>22.03.2023</v>
      </c>
      <c r="I25" s="82" t="str">
        <f>IF(AND((IF(SUMIFS(cb_curr!$E:$E,cb_curr!$A:$A,H25,cb_curr!$B:$B,"British_Pound")&lt;&gt;0,1,0)=0),(OR(WEEKDAY(H25,2)=7,WEEKDAY(H25,2)=1))),I24,((IF(AND(J25=0,J26=0,J27=0,J28=0,J29=0,J30=0,J31=0,J32=0,J33=0,J34=0),"-",(IF((SUMIFS(cb_curr!$E:$E,cb_curr!$A:$A,H25,cb_curr!$B:$B,"British_Pound"))=0,I24,(SUMIFS(cb_curr!$E:$E,cb_curr!$A:$A,H25,cb_curr!$B:$B,"British_Pound"))))))))</f>
        <v>-</v>
      </c>
      <c r="J25" s="165">
        <f>SUMIFS(cb_curr!$E:$E,cb_curr!$A:$A,H25,cb_curr!$B:$B,"British_Pound")</f>
        <v>0</v>
      </c>
      <c r="K25" s="3" t="str">
        <f>CONCATENATE(Техничка!W26,Техничка!X26,Техничка!Y26)</f>
        <v>22.04.2023</v>
      </c>
      <c r="L25" s="82" t="str">
        <f>IF(AND((IF(SUMIFS(cb_curr!$E:$E,cb_curr!$A:$A,K25,cb_curr!$B:$B,"British_Pound")&lt;&gt;0,1,0)=0),(OR(WEEKDAY(K25,2)=7,WEEKDAY(K25,2)=1))),L24,((IF(AND(M25=0,M26=0,M27=0,M28=0,M29=0,M30=0,M31=0,M32=0,M33=0,M34=0),"-",(IF((SUMIFS(cb_curr!$E:$E,cb_curr!$A:$A,K25,cb_curr!$B:$B,"British_Pound"))=0,L24,(SUMIFS(cb_curr!$E:$E,cb_curr!$A:$A,K25,cb_curr!$B:$B,"British_Pound"))))))))</f>
        <v>-</v>
      </c>
      <c r="M25" s="165">
        <f>SUMIFS(cb_curr!$E:$E,cb_curr!$A:$A,K25,cb_curr!$B:$B,"British_Pound")</f>
        <v>0</v>
      </c>
      <c r="N25" s="3" t="str">
        <f>CONCATENATE(Техничка!AA26,Техничка!AB26,Техничка!AC26)</f>
        <v>22.05.2023</v>
      </c>
      <c r="O25" s="82" t="str">
        <f>IF(AND((IF(SUMIFS(cb_curr!$E:$E,cb_curr!$A:$A,N25,cb_curr!$B:$B,"British_Pound")&lt;&gt;0,1,0)=0),(OR(WEEKDAY(N25,2)=7,WEEKDAY(N25,2)=1))),O24,((IF(AND(P25=0,P26=0,P27=0,P28=0,P29=0,P30=0,P31=0,P32=0,P33=0,P34=0),"-",(IF((SUMIFS(cb_curr!$E:$E,cb_curr!$A:$A,N25,cb_curr!$B:$B,"British_Pound"))=0,O24,(SUMIFS(cb_curr!$E:$E,cb_curr!$A:$A,N25,cb_curr!$B:$B,"British_Pound"))))))))</f>
        <v>-</v>
      </c>
      <c r="P25" s="165">
        <f>SUMIFS(cb_curr!$E:$E,cb_curr!$A:$A,N25,cb_curr!$B:$B,"British_Pound")</f>
        <v>0</v>
      </c>
      <c r="Q25" s="3" t="str">
        <f>CONCATENATE(Техничка!AE26,Техничка!AF26,Техничка!AG26)</f>
        <v>22.06.2023</v>
      </c>
      <c r="R25" s="82" t="str">
        <f>IF(AND((IF(SUMIFS(cb_curr!$E:$E,cb_curr!$A:$A,Q25,cb_curr!$B:$B,"British_Pound")&lt;&gt;0,1,0)=0),(OR(WEEKDAY(Q25,2)=7,WEEKDAY(Q25,2)=1))),R24,((IF(AND(S25=0,S26=0,S27=0,S28=0,S29=0,S30=0,S31=0,S32=0,S33=0,S34=0),"-",(IF((SUMIFS(cb_curr!$E:$E,cb_curr!$A:$A,Q25,cb_curr!$B:$B,"British_Pound"))=0,R24,(SUMIFS(cb_curr!$E:$E,cb_curr!$A:$A,Q25,cb_curr!$B:$B,"British_Pound"))))))))</f>
        <v>-</v>
      </c>
      <c r="S25" s="165">
        <f>SUMIFS(cb_curr!$E:$E,cb_curr!$A:$A,Q25,cb_curr!$B:$B,"British_Pound")</f>
        <v>0</v>
      </c>
      <c r="T25" s="3" t="str">
        <f>CONCATENATE(Техничка!AI26,Техничка!AJ26,Техничка!AK26)</f>
        <v>22.07.2023</v>
      </c>
      <c r="U25" s="82" t="str">
        <f>IF(AND((IF(SUMIFS(cb_curr!$E:$E,cb_curr!$A:$A,T25,cb_curr!$B:$B,"British_Pound")&lt;&gt;0,1,0)=0),(OR(WEEKDAY(T25,2)=7,WEEKDAY(T25,2)=1))),U24,((IF(AND(V25=0,V26=0,V27=0,V28=0,V29=0,V30=0,V31=0,V32=0,V33=0,V34=0),"-",(IF((SUMIFS(cb_curr!$E:$E,cb_curr!$A:$A,T25,cb_curr!$B:$B,"British_Pound"))=0,U24,(SUMIFS(cb_curr!$E:$E,cb_curr!$A:$A,T25,cb_curr!$B:$B,"British_Pound"))))))))</f>
        <v>-</v>
      </c>
      <c r="V25" s="165">
        <f>SUMIFS(cb_curr!$E:$E,cb_curr!$A:$A,T25,cb_curr!$B:$B,"British_Pound")</f>
        <v>0</v>
      </c>
      <c r="W25" s="3" t="str">
        <f>CONCATENATE(Техничка!AQ26,Техничка!AR26,Техничка!AS26)</f>
        <v>22.08.2023</v>
      </c>
      <c r="X25" s="82" t="str">
        <f>IF(AND((IF(SUMIFS(cb_curr!$E:$E,cb_curr!$A:$A,W25,cb_curr!$B:$B,"British_Pound")&lt;&gt;0,1,0)=0),(OR(WEEKDAY(W25,2)=7,WEEKDAY(W25,2)=1))),X24,((IF(AND(Y25=0,Y26=0,Y27=0,Y28=0,Y29=0,Y30=0,Y31=0,Y32=0,Y33=0,Y34=0),"-",(IF((SUMIFS(cb_curr!$E:$E,cb_curr!$A:$A,W25,cb_curr!$B:$B,"British_Pound"))=0,X24,(SUMIFS(cb_curr!$E:$E,cb_curr!$A:$A,W25,cb_curr!$B:$B,"British_Pound"))))))))</f>
        <v>-</v>
      </c>
      <c r="Y25" s="165">
        <f>SUMIFS(cb_curr!$E:$E,cb_curr!$A:$A,W25,cb_curr!$B:$B,"British_Pound")</f>
        <v>0</v>
      </c>
      <c r="Z25" s="3" t="str">
        <f>CONCATENATE(Техничка!AU26,Техничка!AV26,Техничка!AW26)</f>
        <v>22.09.2023</v>
      </c>
      <c r="AA25" s="82" t="str">
        <f>IF(AND((IF(SUMIFS(cb_curr!$E:$E,cb_curr!$A:$A,Z25,cb_curr!$B:$B,"British_Pound")&lt;&gt;0,1,0)=0),(OR(WEEKDAY(Z25,2)=7,WEEKDAY(Z25,2)=1))),AA24,((IF(AND(AB25=0,AB26=0,AB27=0,AB28=0,AB29=0,AB30=0,AB31=0,AB32=0,AB33=0,AB34=0),"-",(IF((SUMIFS(cb_curr!$E:$E,cb_curr!$A:$A,Z25,cb_curr!$B:$B,"British_Pound"))=0,AA24,(SUMIFS(cb_curr!$E:$E,cb_curr!$A:$A,Z25,cb_curr!$B:$B,"British_Pound"))))))))</f>
        <v>-</v>
      </c>
      <c r="AB25" s="165">
        <f>SUMIFS(cb_curr!$E:$E,cb_curr!$A:$A,Z25,cb_curr!$B:$B,"British_Pound")</f>
        <v>0</v>
      </c>
      <c r="AC25" s="3" t="str">
        <f>CONCATENATE(Техничка!AY26,Техничка!AZ26,Техничка!BA26)</f>
        <v>22.10.2023</v>
      </c>
      <c r="AD25" s="82" t="str">
        <f>IF(AND((IF(SUMIFS(cb_curr!$E:$E,cb_curr!$A:$A,AC25,cb_curr!$B:$B,"British_Pound")&lt;&gt;0,1,0)=0),(OR(WEEKDAY(AC25,2)=7,WEEKDAY(AC25,2)=1))),AD24,((IF(AND(AE25=0,AE26=0,AE27=0,AE28=0,AE29=0,AE30=0,AE31=0,AE32=0,AE33=0,AE34=0),"-",(IF((SUMIFS(cb_curr!$E:$E,cb_curr!$A:$A,AC25,cb_curr!$B:$B,"British_Pound"))=0,AD24,(SUMIFS(cb_curr!$E:$E,cb_curr!$A:$A,AC25,cb_curr!$B:$B,"British_Pound"))))))))</f>
        <v>-</v>
      </c>
      <c r="AE25" s="165">
        <f>SUMIFS(cb_curr!$E:$E,cb_curr!$A:$A,AC25,cb_curr!$B:$B,"British_Pound")</f>
        <v>0</v>
      </c>
      <c r="AF25" s="3" t="str">
        <f>CONCATENATE(Техничка!BC26,Техничка!BD26,Техничка!BE26)</f>
        <v>22.11.2023</v>
      </c>
      <c r="AG25" s="82" t="str">
        <f>IF(AND((IF(SUMIFS(cb_curr!$E:$E,cb_curr!$A:$A,AF25,cb_curr!$B:$B,"British_Pound")&lt;&gt;0,1,0)=0),(OR(WEEKDAY(AF25,2)=7,WEEKDAY(AF25,2)=1))),AG24,((IF(AND(AH25=0,AH26=0,AH27=0,AH28=0,AH29=0,AH30=0,AH31=0,AH32=0,AH33=0,AH34=0),"-",(IF((SUMIFS(cb_curr!$E:$E,cb_curr!$A:$A,AF25,cb_curr!$B:$B,"British_Pound"))=0,AG24,(SUMIFS(cb_curr!$E:$E,cb_curr!$A:$A,AF25,cb_curr!$B:$B,"British_Pound"))))))))</f>
        <v>-</v>
      </c>
      <c r="AH25" s="165">
        <f>SUMIFS(cb_curr!$E:$E,cb_curr!$A:$A,AF25,cb_curr!$B:$B,"British_Pound")</f>
        <v>0</v>
      </c>
      <c r="AI25" s="3" t="str">
        <f>CONCATENATE(Техничка!BG26,Техничка!BH26,Техничка!BI26)</f>
        <v>22.12.2023</v>
      </c>
      <c r="AJ25" s="82" t="str">
        <f>IF(AND((IF(SUMIFS(cb_curr!$E:$E,cb_curr!$A:$A,AI25,cb_curr!$B:$B,"British_Pound")&lt;&gt;0,1,0)=0),(OR(WEEKDAY(AI25,2)=7,WEEKDAY(AI25,2)=1))),AJ24,((IF(AND(AK25=0,AK26=0,AK27=0,AK28=0,AK29=0,AK30=0,AK31=0,AK32=0,AK33=0,AK34=0),"-",(IF((SUMIFS(cb_curr!$E:$E,cb_curr!$A:$A,AI25,cb_curr!$B:$B,"British_Pound"))=0,AJ24,(SUMIFS(cb_curr!$E:$E,cb_curr!$A:$A,AI25,cb_curr!$B:$B,"British_Pound"))))))))</f>
        <v>-</v>
      </c>
      <c r="AK25" s="165">
        <f>SUMIFS(cb_curr!$E:$E,cb_curr!$A:$A,AI25,cb_curr!$B:$B,"British_Pound")</f>
        <v>0</v>
      </c>
      <c r="AQ25" s="153" t="str">
        <f t="shared" si="0"/>
        <v>22.06.2023</v>
      </c>
      <c r="AR25" s="82"/>
      <c r="AT25" s="3" t="str">
        <f t="shared" si="1"/>
        <v>22.10.2023</v>
      </c>
      <c r="AU25" s="82"/>
      <c r="AW25" s="3" t="str">
        <f t="shared" si="2"/>
        <v>22.11.2023</v>
      </c>
      <c r="AX25" s="82"/>
      <c r="AZ25" s="3" t="str">
        <f t="shared" si="3"/>
        <v>22.12.2023</v>
      </c>
      <c r="BA25" s="82"/>
    </row>
    <row r="26" spans="2:53" x14ac:dyDescent="0.25">
      <c r="B26" s="3" t="str">
        <f>CONCATENATE(Техничка!B27,Техничка!C27,Техничка!D27)</f>
        <v>23.01.2023</v>
      </c>
      <c r="C26" s="82" t="str">
        <f>IF(AND((IF(SUMIFS(cb_curr!$E:$E,cb_curr!$A:$A,B26,cb_curr!$B:$B,"British_Pound")&lt;&gt;0,1,0)=0),(OR(WEEKDAY(B26,2)=7,WEEKDAY(B26,2)=1))),C25,((IF(AND(D26=0,D27=0,D28=0,D29=0,D30=0,D31=0,D32=0,D33=0,D34=0,D35=0),"-",(IF((SUMIFS(cb_curr!$E:$E,cb_curr!$A:$A,B26,cb_curr!$B:$B,"British_Pound"))=0,C25,(SUMIFS(cb_curr!$E:$E,cb_curr!$A:$A,B26,cb_curr!$B:$B,"British_Pound"))))))))</f>
        <v>-</v>
      </c>
      <c r="D26" s="165">
        <f>SUMIFS(cb_curr!$E:$E,cb_curr!$A:$A,B26,cb_curr!$B:$B,"British_Pound")</f>
        <v>0</v>
      </c>
      <c r="E26" s="3" t="str">
        <f>CONCATENATE(Техничка!O27,Техничка!P27,Техничка!Q27)</f>
        <v>23.02.2023</v>
      </c>
      <c r="F26" s="82" t="str">
        <f>IF(AND((IF(SUMIFS(cb_curr!$E:$E,cb_curr!$A:$A,E26,cb_curr!$B:$B,"British_Pound")&lt;&gt;0,1,0)=0),(OR(WEEKDAY(E26,2)=7,WEEKDAY(E26,2)=1))),F25,((IF(AND(G26=0,G27=0,G28=0,G29=0,G30=0,G31=0,G32=0,G33=0,G34=0,G35=0),"-",(IF((SUMIFS(cb_curr!$E:$E,cb_curr!$A:$A,E26,cb_curr!$B:$B,"British_Pound"))=0,F25,(SUMIFS(cb_curr!$E:$E,cb_curr!$A:$A,E26,cb_curr!$B:$B,"British_Pound"))))))))</f>
        <v>-</v>
      </c>
      <c r="G26" s="165">
        <f>SUMIFS(cb_curr!$E:$E,cb_curr!$A:$A,E26,cb_curr!$B:$B,"British_Pound")</f>
        <v>0</v>
      </c>
      <c r="H26" s="3" t="str">
        <f>CONCATENATE(Техничка!S27,Техничка!T27,Техничка!U27)</f>
        <v>23.03.2023</v>
      </c>
      <c r="I26" s="82" t="str">
        <f>IF(AND((IF(SUMIFS(cb_curr!$E:$E,cb_curr!$A:$A,H26,cb_curr!$B:$B,"British_Pound")&lt;&gt;0,1,0)=0),(OR(WEEKDAY(H26,2)=7,WEEKDAY(H26,2)=1))),I25,((IF(AND(J26=0,J27=0,J28=0,J29=0,J30=0,J31=0,J32=0,J33=0,J34=0,J35=0),"-",(IF((SUMIFS(cb_curr!$E:$E,cb_curr!$A:$A,H26,cb_curr!$B:$B,"British_Pound"))=0,I25,(SUMIFS(cb_curr!$E:$E,cb_curr!$A:$A,H26,cb_curr!$B:$B,"British_Pound"))))))))</f>
        <v>-</v>
      </c>
      <c r="J26" s="165">
        <f>SUMIFS(cb_curr!$E:$E,cb_curr!$A:$A,H26,cb_curr!$B:$B,"British_Pound")</f>
        <v>0</v>
      </c>
      <c r="K26" s="3" t="str">
        <f>CONCATENATE(Техничка!W27,Техничка!X27,Техничка!Y27)</f>
        <v>23.04.2023</v>
      </c>
      <c r="L26" s="82" t="str">
        <f>IF(AND((IF(SUMIFS(cb_curr!$E:$E,cb_curr!$A:$A,K26,cb_curr!$B:$B,"British_Pound")&lt;&gt;0,1,0)=0),(OR(WEEKDAY(K26,2)=7,WEEKDAY(K26,2)=1))),L25,((IF(AND(M26=0,M27=0,M28=0,M29=0,M30=0,M31=0,M32=0,M33=0,M34=0,M35=0),"-",(IF((SUMIFS(cb_curr!$E:$E,cb_curr!$A:$A,K26,cb_curr!$B:$B,"British_Pound"))=0,L25,(SUMIFS(cb_curr!$E:$E,cb_curr!$A:$A,K26,cb_curr!$B:$B,"British_Pound"))))))))</f>
        <v>-</v>
      </c>
      <c r="M26" s="165">
        <f>SUMIFS(cb_curr!$E:$E,cb_curr!$A:$A,K26,cb_curr!$B:$B,"British_Pound")</f>
        <v>0</v>
      </c>
      <c r="N26" s="3" t="str">
        <f>CONCATENATE(Техничка!AA27,Техничка!AB27,Техничка!AC27)</f>
        <v>23.05.2023</v>
      </c>
      <c r="O26" s="82" t="str">
        <f>IF(AND((IF(SUMIFS(cb_curr!$E:$E,cb_curr!$A:$A,N26,cb_curr!$B:$B,"British_Pound")&lt;&gt;0,1,0)=0),(OR(WEEKDAY(N26,2)=7,WEEKDAY(N26,2)=1))),O25,((IF(AND(P26=0,P27=0,P28=0,P29=0,P30=0,P31=0,P32=0,P33=0,P34=0,P35=0),"-",(IF((SUMIFS(cb_curr!$E:$E,cb_curr!$A:$A,N26,cb_curr!$B:$B,"British_Pound"))=0,O25,(SUMIFS(cb_curr!$E:$E,cb_curr!$A:$A,N26,cb_curr!$B:$B,"British_Pound"))))))))</f>
        <v>-</v>
      </c>
      <c r="P26" s="165">
        <f>SUMIFS(cb_curr!$E:$E,cb_curr!$A:$A,N26,cb_curr!$B:$B,"British_Pound")</f>
        <v>0</v>
      </c>
      <c r="Q26" s="3" t="str">
        <f>CONCATENATE(Техничка!AE27,Техничка!AF27,Техничка!AG27)</f>
        <v>23.06.2023</v>
      </c>
      <c r="R26" s="82" t="str">
        <f>IF(AND((IF(SUMIFS(cb_curr!$E:$E,cb_curr!$A:$A,Q26,cb_curr!$B:$B,"British_Pound")&lt;&gt;0,1,0)=0),(OR(WEEKDAY(Q26,2)=7,WEEKDAY(Q26,2)=1))),R25,((IF(AND(S26=0,S27=0,S28=0,S29=0,S30=0,S31=0,S32=0,S33=0,S34=0,S35=0),"-",(IF((SUMIFS(cb_curr!$E:$E,cb_curr!$A:$A,Q26,cb_curr!$B:$B,"British_Pound"))=0,R25,(SUMIFS(cb_curr!$E:$E,cb_curr!$A:$A,Q26,cb_curr!$B:$B,"British_Pound"))))))))</f>
        <v>-</v>
      </c>
      <c r="S26" s="165">
        <f>SUMIFS(cb_curr!$E:$E,cb_curr!$A:$A,Q26,cb_curr!$B:$B,"British_Pound")</f>
        <v>0</v>
      </c>
      <c r="T26" s="3" t="str">
        <f>CONCATENATE(Техничка!AI27,Техничка!AJ27,Техничка!AK27)</f>
        <v>23.07.2023</v>
      </c>
      <c r="U26" s="82" t="str">
        <f>IF(AND((IF(SUMIFS(cb_curr!$E:$E,cb_curr!$A:$A,T26,cb_curr!$B:$B,"British_Pound")&lt;&gt;0,1,0)=0),(OR(WEEKDAY(T26,2)=7,WEEKDAY(T26,2)=1))),U25,((IF(AND(V26=0,V27=0,V28=0,V29=0,V30=0,V31=0,V32=0,V33=0,V34=0,V35=0),"-",(IF((SUMIFS(cb_curr!$E:$E,cb_curr!$A:$A,T26,cb_curr!$B:$B,"British_Pound"))=0,U25,(SUMIFS(cb_curr!$E:$E,cb_curr!$A:$A,T26,cb_curr!$B:$B,"British_Pound"))))))))</f>
        <v>-</v>
      </c>
      <c r="V26" s="165">
        <f>SUMIFS(cb_curr!$E:$E,cb_curr!$A:$A,T26,cb_curr!$B:$B,"British_Pound")</f>
        <v>0</v>
      </c>
      <c r="W26" s="3" t="str">
        <f>CONCATENATE(Техничка!AQ27,Техничка!AR27,Техничка!AS27)</f>
        <v>23.08.2023</v>
      </c>
      <c r="X26" s="82" t="str">
        <f>IF(AND((IF(SUMIFS(cb_curr!$E:$E,cb_curr!$A:$A,W26,cb_curr!$B:$B,"British_Pound")&lt;&gt;0,1,0)=0),(OR(WEEKDAY(W26,2)=7,WEEKDAY(W26,2)=1))),X25,((IF(AND(Y26=0,Y27=0,Y28=0,Y29=0,Y30=0,Y31=0,Y32=0,Y33=0,Y34=0,Y35=0),"-",(IF((SUMIFS(cb_curr!$E:$E,cb_curr!$A:$A,W26,cb_curr!$B:$B,"British_Pound"))=0,X25,(SUMIFS(cb_curr!$E:$E,cb_curr!$A:$A,W26,cb_curr!$B:$B,"British_Pound"))))))))</f>
        <v>-</v>
      </c>
      <c r="Y26" s="165">
        <f>SUMIFS(cb_curr!$E:$E,cb_curr!$A:$A,W26,cb_curr!$B:$B,"British_Pound")</f>
        <v>0</v>
      </c>
      <c r="Z26" s="3" t="str">
        <f>CONCATENATE(Техничка!AU27,Техничка!AV27,Техничка!AW27)</f>
        <v>23.09.2023</v>
      </c>
      <c r="AA26" s="82" t="str">
        <f>IF(AND((IF(SUMIFS(cb_curr!$E:$E,cb_curr!$A:$A,Z26,cb_curr!$B:$B,"British_Pound")&lt;&gt;0,1,0)=0),(OR(WEEKDAY(Z26,2)=7,WEEKDAY(Z26,2)=1))),AA25,((IF(AND(AB26=0,AB27=0,AB28=0,AB29=0,AB30=0,AB31=0,AB32=0,AB33=0,AB34=0,AB35=0),"-",(IF((SUMIFS(cb_curr!$E:$E,cb_curr!$A:$A,Z26,cb_curr!$B:$B,"British_Pound"))=0,AA25,(SUMIFS(cb_curr!$E:$E,cb_curr!$A:$A,Z26,cb_curr!$B:$B,"British_Pound"))))))))</f>
        <v>-</v>
      </c>
      <c r="AB26" s="165">
        <f>SUMIFS(cb_curr!$E:$E,cb_curr!$A:$A,Z26,cb_curr!$B:$B,"British_Pound")</f>
        <v>0</v>
      </c>
      <c r="AC26" s="3" t="str">
        <f>CONCATENATE(Техничка!AY27,Техничка!AZ27,Техничка!BA27)</f>
        <v>23.10.2023</v>
      </c>
      <c r="AD26" s="82" t="str">
        <f>IF(AND((IF(SUMIFS(cb_curr!$E:$E,cb_curr!$A:$A,AC26,cb_curr!$B:$B,"British_Pound")&lt;&gt;0,1,0)=0),(OR(WEEKDAY(AC26,2)=7,WEEKDAY(AC26,2)=1))),AD25,((IF(AND(AE26=0,AE27=0,AE28=0,AE29=0,AE30=0,AE31=0,AE32=0,AE33=0,AE34=0,AE35=0),"-",(IF((SUMIFS(cb_curr!$E:$E,cb_curr!$A:$A,AC26,cb_curr!$B:$B,"British_Pound"))=0,AD25,(SUMIFS(cb_curr!$E:$E,cb_curr!$A:$A,AC26,cb_curr!$B:$B,"British_Pound"))))))))</f>
        <v>-</v>
      </c>
      <c r="AE26" s="165">
        <f>SUMIFS(cb_curr!$E:$E,cb_curr!$A:$A,AC26,cb_curr!$B:$B,"British_Pound")</f>
        <v>0</v>
      </c>
      <c r="AF26" s="3" t="str">
        <f>CONCATENATE(Техничка!BC27,Техничка!BD27,Техничка!BE27)</f>
        <v>23.11.2023</v>
      </c>
      <c r="AG26" s="82" t="str">
        <f>IF(AND((IF(SUMIFS(cb_curr!$E:$E,cb_curr!$A:$A,AF26,cb_curr!$B:$B,"British_Pound")&lt;&gt;0,1,0)=0),(OR(WEEKDAY(AF26,2)=7,WEEKDAY(AF26,2)=1))),AG25,((IF(AND(AH26=0,AH27=0,AH28=0,AH29=0,AH30=0,AH31=0,AH32=0,AH33=0,AH34=0,AH35=0),"-",(IF((SUMIFS(cb_curr!$E:$E,cb_curr!$A:$A,AF26,cb_curr!$B:$B,"British_Pound"))=0,AG25,(SUMIFS(cb_curr!$E:$E,cb_curr!$A:$A,AF26,cb_curr!$B:$B,"British_Pound"))))))))</f>
        <v>-</v>
      </c>
      <c r="AH26" s="165">
        <f>SUMIFS(cb_curr!$E:$E,cb_curr!$A:$A,AF26,cb_curr!$B:$B,"British_Pound")</f>
        <v>0</v>
      </c>
      <c r="AI26" s="3" t="str">
        <f>CONCATENATE(Техничка!BG27,Техничка!BH27,Техничка!BI27)</f>
        <v>23.12.2023</v>
      </c>
      <c r="AJ26" s="82" t="str">
        <f>IF(AND((IF(SUMIFS(cb_curr!$E:$E,cb_curr!$A:$A,AI26,cb_curr!$B:$B,"British_Pound")&lt;&gt;0,1,0)=0),(OR(WEEKDAY(AI26,2)=7,WEEKDAY(AI26,2)=1))),AJ25,((IF(AND(AK26=0,AK27=0,AK28=0,AK29=0,AK30=0,AK31=0,AK32=0,AK33=0,AK34=0,AK35=0),"-",(IF((SUMIFS(cb_curr!$E:$E,cb_curr!$A:$A,AI26,cb_curr!$B:$B,"British_Pound"))=0,AJ25,(SUMIFS(cb_curr!$E:$E,cb_curr!$A:$A,AI26,cb_curr!$B:$B,"British_Pound"))))))))</f>
        <v>-</v>
      </c>
      <c r="AK26" s="165">
        <f>SUMIFS(cb_curr!$E:$E,cb_curr!$A:$A,AI26,cb_curr!$B:$B,"British_Pound")</f>
        <v>0</v>
      </c>
      <c r="AQ26" s="153" t="str">
        <f t="shared" si="0"/>
        <v>23.06.2023</v>
      </c>
      <c r="AR26" s="82"/>
      <c r="AT26" s="3" t="str">
        <f t="shared" si="1"/>
        <v>23.10.2023</v>
      </c>
      <c r="AU26" s="82"/>
      <c r="AW26" s="3" t="str">
        <f t="shared" si="2"/>
        <v>23.11.2023</v>
      </c>
      <c r="AX26" s="82"/>
      <c r="AZ26" s="3" t="str">
        <f t="shared" si="3"/>
        <v>23.12.2023</v>
      </c>
      <c r="BA26" s="82"/>
    </row>
    <row r="27" spans="2:53" x14ac:dyDescent="0.25">
      <c r="B27" s="3" t="str">
        <f>CONCATENATE(Техничка!B28,Техничка!C28,Техничка!D28)</f>
        <v>24.01.2023</v>
      </c>
      <c r="C27" s="82" t="str">
        <f>IF(AND((IF(SUMIFS(cb_curr!$E:$E,cb_curr!$A:$A,B27,cb_curr!$B:$B,"British_Pound")&lt;&gt;0,1,0)=0),(OR(WEEKDAY(B27,2)=7,WEEKDAY(B27,2)=1))),C26,((IF(AND(D27=0,D28=0,D29=0,D30=0,D31=0,D32=0,D33=0,D34=0,D35=0,D36=0),"-",(IF((SUMIFS(cb_curr!$E:$E,cb_curr!$A:$A,B27,cb_curr!$B:$B,"British_Pound"))=0,C26,(SUMIFS(cb_curr!$E:$E,cb_curr!$A:$A,B27,cb_curr!$B:$B,"British_Pound"))))))))</f>
        <v>-</v>
      </c>
      <c r="D27" s="165">
        <f>SUMIFS(cb_curr!$E:$E,cb_curr!$A:$A,B27,cb_curr!$B:$B,"British_Pound")</f>
        <v>0</v>
      </c>
      <c r="E27" s="3" t="str">
        <f>CONCATENATE(Техничка!O28,Техничка!P28,Техничка!Q28)</f>
        <v>24.02.2023</v>
      </c>
      <c r="F27" s="82" t="str">
        <f>IF(AND((IF(SUMIFS(cb_curr!$E:$E,cb_curr!$A:$A,E27,cb_curr!$B:$B,"British_Pound")&lt;&gt;0,1,0)=0),(OR(WEEKDAY(E27,2)=7,WEEKDAY(E27,2)=1))),F26,((IF(AND(G27=0,G28=0,G29=0,G30=0,G31=0,G32=0,G33=0,G34=0,G35=0,G36=0),"-",(IF((SUMIFS(cb_curr!$E:$E,cb_curr!$A:$A,E27,cb_curr!$B:$B,"British_Pound"))=0,F26,(SUMIFS(cb_curr!$E:$E,cb_curr!$A:$A,E27,cb_curr!$B:$B,"British_Pound"))))))))</f>
        <v>-</v>
      </c>
      <c r="G27" s="165">
        <f>SUMIFS(cb_curr!$E:$E,cb_curr!$A:$A,E27,cb_curr!$B:$B,"British_Pound")</f>
        <v>0</v>
      </c>
      <c r="H27" s="3" t="str">
        <f>CONCATENATE(Техничка!S28,Техничка!T28,Техничка!U28)</f>
        <v>24.03.2023</v>
      </c>
      <c r="I27" s="82" t="str">
        <f>IF(AND((IF(SUMIFS(cb_curr!$E:$E,cb_curr!$A:$A,H27,cb_curr!$B:$B,"British_Pound")&lt;&gt;0,1,0)=0),(OR(WEEKDAY(H27,2)=7,WEEKDAY(H27,2)=1))),I26,((IF(AND(J27=0,J28=0,J29=0,J30=0,J31=0,J32=0,J33=0,J34=0,J35=0,J36=0),"-",(IF((SUMIFS(cb_curr!$E:$E,cb_curr!$A:$A,H27,cb_curr!$B:$B,"British_Pound"))=0,I26,(SUMIFS(cb_curr!$E:$E,cb_curr!$A:$A,H27,cb_curr!$B:$B,"British_Pound"))))))))</f>
        <v>-</v>
      </c>
      <c r="J27" s="165">
        <f>SUMIFS(cb_curr!$E:$E,cb_curr!$A:$A,H27,cb_curr!$B:$B,"British_Pound")</f>
        <v>0</v>
      </c>
      <c r="K27" s="3" t="str">
        <f>CONCATENATE(Техничка!W28,Техничка!X28,Техничка!Y28)</f>
        <v>24.04.2023</v>
      </c>
      <c r="L27" s="82" t="str">
        <f>IF(AND((IF(SUMIFS(cb_curr!$E:$E,cb_curr!$A:$A,K27,cb_curr!$B:$B,"British_Pound")&lt;&gt;0,1,0)=0),(OR(WEEKDAY(K27,2)=7,WEEKDAY(K27,2)=1))),L26,((IF(AND(M27=0,M28=0,M29=0,M30=0,M31=0,M32=0,M33=0,M34=0,M35=0,M36=0),"-",(IF((SUMIFS(cb_curr!$E:$E,cb_curr!$A:$A,K27,cb_curr!$B:$B,"British_Pound"))=0,L26,(SUMIFS(cb_curr!$E:$E,cb_curr!$A:$A,K27,cb_curr!$B:$B,"British_Pound"))))))))</f>
        <v>-</v>
      </c>
      <c r="M27" s="165">
        <f>SUMIFS(cb_curr!$E:$E,cb_curr!$A:$A,K27,cb_curr!$B:$B,"British_Pound")</f>
        <v>0</v>
      </c>
      <c r="N27" s="3" t="str">
        <f>CONCATENATE(Техничка!AA28,Техничка!AB28,Техничка!AC28)</f>
        <v>24.05.2023</v>
      </c>
      <c r="O27" s="82" t="str">
        <f>IF(AND((IF(SUMIFS(cb_curr!$E:$E,cb_curr!$A:$A,N27,cb_curr!$B:$B,"British_Pound")&lt;&gt;0,1,0)=0),(OR(WEEKDAY(N27,2)=7,WEEKDAY(N27,2)=1))),O26,((IF(AND(P27=0,P28=0,P29=0,P30=0,P31=0,P32=0,P33=0,P34=0,P35=0,P36=0),"-",(IF((SUMIFS(cb_curr!$E:$E,cb_curr!$A:$A,N27,cb_curr!$B:$B,"British_Pound"))=0,O26,(SUMIFS(cb_curr!$E:$E,cb_curr!$A:$A,N27,cb_curr!$B:$B,"British_Pound"))))))))</f>
        <v>-</v>
      </c>
      <c r="P27" s="165">
        <f>SUMIFS(cb_curr!$E:$E,cb_curr!$A:$A,N27,cb_curr!$B:$B,"British_Pound")</f>
        <v>0</v>
      </c>
      <c r="Q27" s="3" t="str">
        <f>CONCATENATE(Техничка!AE28,Техничка!AF28,Техничка!AG28)</f>
        <v>24.06.2023</v>
      </c>
      <c r="R27" s="82" t="str">
        <f>IF(AND((IF(SUMIFS(cb_curr!$E:$E,cb_curr!$A:$A,Q27,cb_curr!$B:$B,"British_Pound")&lt;&gt;0,1,0)=0),(OR(WEEKDAY(Q27,2)=7,WEEKDAY(Q27,2)=1))),R26,((IF(AND(S27=0,S28=0,S29=0,S30=0,S31=0,S32=0,S33=0,S34=0,S35=0,S36=0),"-",(IF((SUMIFS(cb_curr!$E:$E,cb_curr!$A:$A,Q27,cb_curr!$B:$B,"British_Pound"))=0,R26,(SUMIFS(cb_curr!$E:$E,cb_curr!$A:$A,Q27,cb_curr!$B:$B,"British_Pound"))))))))</f>
        <v>-</v>
      </c>
      <c r="S27" s="165">
        <f>SUMIFS(cb_curr!$E:$E,cb_curr!$A:$A,Q27,cb_curr!$B:$B,"British_Pound")</f>
        <v>0</v>
      </c>
      <c r="T27" s="3" t="str">
        <f>CONCATENATE(Техничка!AI28,Техничка!AJ28,Техничка!AK28)</f>
        <v>24.07.2023</v>
      </c>
      <c r="U27" s="82" t="str">
        <f>IF(AND((IF(SUMIFS(cb_curr!$E:$E,cb_curr!$A:$A,T27,cb_curr!$B:$B,"British_Pound")&lt;&gt;0,1,0)=0),(OR(WEEKDAY(T27,2)=7,WEEKDAY(T27,2)=1))),U26,((IF(AND(V27=0,V28=0,V29=0,V30=0,V31=0,V32=0,V33=0,V34=0,V35=0,V36=0),"-",(IF((SUMIFS(cb_curr!$E:$E,cb_curr!$A:$A,T27,cb_curr!$B:$B,"British_Pound"))=0,U26,(SUMIFS(cb_curr!$E:$E,cb_curr!$A:$A,T27,cb_curr!$B:$B,"British_Pound"))))))))</f>
        <v>-</v>
      </c>
      <c r="V27" s="165">
        <f>SUMIFS(cb_curr!$E:$E,cb_curr!$A:$A,T27,cb_curr!$B:$B,"British_Pound")</f>
        <v>0</v>
      </c>
      <c r="W27" s="3" t="str">
        <f>CONCATENATE(Техничка!AQ28,Техничка!AR28,Техничка!AS28)</f>
        <v>24.08.2023</v>
      </c>
      <c r="X27" s="82" t="str">
        <f>IF(AND((IF(SUMIFS(cb_curr!$E:$E,cb_curr!$A:$A,W27,cb_curr!$B:$B,"British_Pound")&lt;&gt;0,1,0)=0),(OR(WEEKDAY(W27,2)=7,WEEKDAY(W27,2)=1))),X26,((IF(AND(Y27=0,Y28=0,Y29=0,Y30=0,Y31=0,Y32=0,Y33=0,Y34=0,Y35=0,Y36=0),"-",(IF((SUMIFS(cb_curr!$E:$E,cb_curr!$A:$A,W27,cb_curr!$B:$B,"British_Pound"))=0,X26,(SUMIFS(cb_curr!$E:$E,cb_curr!$A:$A,W27,cb_curr!$B:$B,"British_Pound"))))))))</f>
        <v>-</v>
      </c>
      <c r="Y27" s="165">
        <f>SUMIFS(cb_curr!$E:$E,cb_curr!$A:$A,W27,cb_curr!$B:$B,"British_Pound")</f>
        <v>0</v>
      </c>
      <c r="Z27" s="3" t="str">
        <f>CONCATENATE(Техничка!AU28,Техничка!AV28,Техничка!AW28)</f>
        <v>24.09.2023</v>
      </c>
      <c r="AA27" s="82" t="str">
        <f>IF(AND((IF(SUMIFS(cb_curr!$E:$E,cb_curr!$A:$A,Z27,cb_curr!$B:$B,"British_Pound")&lt;&gt;0,1,0)=0),(OR(WEEKDAY(Z27,2)=7,WEEKDAY(Z27,2)=1))),AA26,((IF(AND(AB27=0,AB28=0,AB29=0,AB30=0,AB31=0,AB32=0,AB33=0,AB34=0,AB35=0,AB36=0),"-",(IF((SUMIFS(cb_curr!$E:$E,cb_curr!$A:$A,Z27,cb_curr!$B:$B,"British_Pound"))=0,AA26,(SUMIFS(cb_curr!$E:$E,cb_curr!$A:$A,Z27,cb_curr!$B:$B,"British_Pound"))))))))</f>
        <v>-</v>
      </c>
      <c r="AB27" s="165">
        <f>SUMIFS(cb_curr!$E:$E,cb_curr!$A:$A,Z27,cb_curr!$B:$B,"British_Pound")</f>
        <v>0</v>
      </c>
      <c r="AC27" s="3" t="str">
        <f>CONCATENATE(Техничка!AY28,Техничка!AZ28,Техничка!BA28)</f>
        <v>24.10.2023</v>
      </c>
      <c r="AD27" s="82" t="str">
        <f>IF(AND((IF(SUMIFS(cb_curr!$E:$E,cb_curr!$A:$A,AC27,cb_curr!$B:$B,"British_Pound")&lt;&gt;0,1,0)=0),(OR(WEEKDAY(AC27,2)=7,WEEKDAY(AC27,2)=1))),AD26,((IF(AND(AE27=0,AE28=0,AE29=0,AE30=0,AE31=0,AE32=0,AE33=0,AE34=0,AE35=0,AE36=0),"-",(IF((SUMIFS(cb_curr!$E:$E,cb_curr!$A:$A,AC27,cb_curr!$B:$B,"British_Pound"))=0,AD26,(SUMIFS(cb_curr!$E:$E,cb_curr!$A:$A,AC27,cb_curr!$B:$B,"British_Pound"))))))))</f>
        <v>-</v>
      </c>
      <c r="AE27" s="165">
        <f>SUMIFS(cb_curr!$E:$E,cb_curr!$A:$A,AC27,cb_curr!$B:$B,"British_Pound")</f>
        <v>0</v>
      </c>
      <c r="AF27" s="3" t="str">
        <f>CONCATENATE(Техничка!BC28,Техничка!BD28,Техничка!BE28)</f>
        <v>24.11.2023</v>
      </c>
      <c r="AG27" s="82" t="str">
        <f>IF(AND((IF(SUMIFS(cb_curr!$E:$E,cb_curr!$A:$A,AF27,cb_curr!$B:$B,"British_Pound")&lt;&gt;0,1,0)=0),(OR(WEEKDAY(AF27,2)=7,WEEKDAY(AF27,2)=1))),AG26,((IF(AND(AH27=0,AH28=0,AH29=0,AH30=0,AH31=0,AH32=0,AH33=0,AH34=0,AH35=0,AH36=0),"-",(IF((SUMIFS(cb_curr!$E:$E,cb_curr!$A:$A,AF27,cb_curr!$B:$B,"British_Pound"))=0,AG26,(SUMIFS(cb_curr!$E:$E,cb_curr!$A:$A,AF27,cb_curr!$B:$B,"British_Pound"))))))))</f>
        <v>-</v>
      </c>
      <c r="AH27" s="165">
        <f>SUMIFS(cb_curr!$E:$E,cb_curr!$A:$A,AF27,cb_curr!$B:$B,"British_Pound")</f>
        <v>0</v>
      </c>
      <c r="AI27" s="3" t="str">
        <f>CONCATENATE(Техничка!BG28,Техничка!BH28,Техничка!BI28)</f>
        <v>24.12.2023</v>
      </c>
      <c r="AJ27" s="82" t="str">
        <f>IF(AND((IF(SUMIFS(cb_curr!$E:$E,cb_curr!$A:$A,AI27,cb_curr!$B:$B,"British_Pound")&lt;&gt;0,1,0)=0),(OR(WEEKDAY(AI27,2)=7,WEEKDAY(AI27,2)=1))),AJ26,((IF(AND(AK27=0,AK28=0,AK29=0,AK30=0,AK31=0,AK32=0,AK33=0,AK34=0,AK35=0,AK36=0),"-",(IF((SUMIFS(cb_curr!$E:$E,cb_curr!$A:$A,AI27,cb_curr!$B:$B,"British_Pound"))=0,AJ26,(SUMIFS(cb_curr!$E:$E,cb_curr!$A:$A,AI27,cb_curr!$B:$B,"British_Pound"))))))))</f>
        <v>-</v>
      </c>
      <c r="AK27" s="165">
        <f>SUMIFS(cb_curr!$E:$E,cb_curr!$A:$A,AI27,cb_curr!$B:$B,"British_Pound")</f>
        <v>0</v>
      </c>
      <c r="AQ27" s="153" t="str">
        <f t="shared" si="0"/>
        <v>24.06.2023</v>
      </c>
      <c r="AR27" s="85"/>
      <c r="AT27" s="3" t="str">
        <f t="shared" si="1"/>
        <v>24.10.2023</v>
      </c>
      <c r="AU27" s="82"/>
      <c r="AW27" s="3" t="str">
        <f t="shared" si="2"/>
        <v>24.11.2023</v>
      </c>
      <c r="AX27" s="82"/>
      <c r="AZ27" s="3" t="str">
        <f t="shared" si="3"/>
        <v>24.12.2023</v>
      </c>
      <c r="BA27" s="82"/>
    </row>
    <row r="28" spans="2:53" x14ac:dyDescent="0.25">
      <c r="B28" s="3" t="str">
        <f>CONCATENATE(Техничка!B29,Техничка!C29,Техничка!D29)</f>
        <v>25.01.2023</v>
      </c>
      <c r="C28" s="82" t="str">
        <f>IF(AND((IF(SUMIFS(cb_curr!$E:$E,cb_curr!$A:$A,B28,cb_curr!$B:$B,"British_Pound")&lt;&gt;0,1,0)=0),(OR(WEEKDAY(B28,2)=7,WEEKDAY(B28,2)=1))),C27,((IF(AND(D28=0,D29=0,D30=0,D31=0,D32=0,D33=0,D34=0,D35=0,D36=0,D37=0),"-",(IF((SUMIFS(cb_curr!$E:$E,cb_curr!$A:$A,B28,cb_curr!$B:$B,"British_Pound"))=0,C27,(SUMIFS(cb_curr!$E:$E,cb_curr!$A:$A,B28,cb_curr!$B:$B,"British_Pound"))))))))</f>
        <v>-</v>
      </c>
      <c r="D28" s="165">
        <f>SUMIFS(cb_curr!$E:$E,cb_curr!$A:$A,B28,cb_curr!$B:$B,"British_Pound")</f>
        <v>0</v>
      </c>
      <c r="E28" s="3" t="str">
        <f>CONCATENATE(Техничка!O29,Техничка!P29,Техничка!Q29)</f>
        <v>25.02.2023</v>
      </c>
      <c r="F28" s="82" t="str">
        <f>IF(AND((IF(SUMIFS(cb_curr!$E:$E,cb_curr!$A:$A,E28,cb_curr!$B:$B,"British_Pound")&lt;&gt;0,1,0)=0),(OR(WEEKDAY(E28,2)=7,WEEKDAY(E28,2)=1))),F27,((IF(AND(G28=0,G29=0,G30=0,G31=0,G32=0,G33=0,G34=0,G35=0,G36=0,G37=0),"-",(IF((SUMIFS(cb_curr!$E:$E,cb_curr!$A:$A,E28,cb_curr!$B:$B,"British_Pound"))=0,F27,(SUMIFS(cb_curr!$E:$E,cb_curr!$A:$A,E28,cb_curr!$B:$B,"British_Pound"))))))))</f>
        <v>-</v>
      </c>
      <c r="G28" s="165">
        <f>SUMIFS(cb_curr!$E:$E,cb_curr!$A:$A,E28,cb_curr!$B:$B,"British_Pound")</f>
        <v>0</v>
      </c>
      <c r="H28" s="3" t="str">
        <f>CONCATENATE(Техничка!S29,Техничка!T29,Техничка!U29)</f>
        <v>25.03.2023</v>
      </c>
      <c r="I28" s="82" t="str">
        <f>IF(AND((IF(SUMIFS(cb_curr!$E:$E,cb_curr!$A:$A,H28,cb_curr!$B:$B,"British_Pound")&lt;&gt;0,1,0)=0),(OR(WEEKDAY(H28,2)=7,WEEKDAY(H28,2)=1))),I27,((IF(AND(J28=0,J29=0,J30=0,J31=0,J32=0,J33=0,J34=0,J35=0,J36=0,J37=0),"-",(IF((SUMIFS(cb_curr!$E:$E,cb_curr!$A:$A,H28,cb_curr!$B:$B,"British_Pound"))=0,I27,(SUMIFS(cb_curr!$E:$E,cb_curr!$A:$A,H28,cb_curr!$B:$B,"British_Pound"))))))))</f>
        <v>-</v>
      </c>
      <c r="J28" s="165">
        <f>SUMIFS(cb_curr!$E:$E,cb_curr!$A:$A,H28,cb_curr!$B:$B,"British_Pound")</f>
        <v>0</v>
      </c>
      <c r="K28" s="3" t="str">
        <f>CONCATENATE(Техничка!W29,Техничка!X29,Техничка!Y29)</f>
        <v>25.04.2023</v>
      </c>
      <c r="L28" s="82" t="str">
        <f>IF(AND((IF(SUMIFS(cb_curr!$E:$E,cb_curr!$A:$A,K28,cb_curr!$B:$B,"British_Pound")&lt;&gt;0,1,0)=0),(OR(WEEKDAY(K28,2)=7,WEEKDAY(K28,2)=1))),L27,((IF(AND(M28=0,M29=0,M30=0,M31=0,M32=0,M33=0,M34=0,M35=0,M36=0,M37=0),"-",(IF((SUMIFS(cb_curr!$E:$E,cb_curr!$A:$A,K28,cb_curr!$B:$B,"British_Pound"))=0,L27,(SUMIFS(cb_curr!$E:$E,cb_curr!$A:$A,K28,cb_curr!$B:$B,"British_Pound"))))))))</f>
        <v>-</v>
      </c>
      <c r="M28" s="165">
        <f>SUMIFS(cb_curr!$E:$E,cb_curr!$A:$A,K28,cb_curr!$B:$B,"British_Pound")</f>
        <v>0</v>
      </c>
      <c r="N28" s="3" t="str">
        <f>CONCATENATE(Техничка!AA29,Техничка!AB29,Техничка!AC29)</f>
        <v>25.05.2023</v>
      </c>
      <c r="O28" s="82" t="str">
        <f>IF(AND((IF(SUMIFS(cb_curr!$E:$E,cb_curr!$A:$A,N28,cb_curr!$B:$B,"British_Pound")&lt;&gt;0,1,0)=0),(OR(WEEKDAY(N28,2)=7,WEEKDAY(N28,2)=1))),O27,((IF(AND(P28=0,P29=0,P30=0,P31=0,P32=0,P33=0,P34=0,P35=0,P36=0,P37=0),"-",(IF((SUMIFS(cb_curr!$E:$E,cb_curr!$A:$A,N28,cb_curr!$B:$B,"British_Pound"))=0,O27,(SUMIFS(cb_curr!$E:$E,cb_curr!$A:$A,N28,cb_curr!$B:$B,"British_Pound"))))))))</f>
        <v>-</v>
      </c>
      <c r="P28" s="165">
        <f>SUMIFS(cb_curr!$E:$E,cb_curr!$A:$A,N28,cb_curr!$B:$B,"British_Pound")</f>
        <v>0</v>
      </c>
      <c r="Q28" s="3" t="str">
        <f>CONCATENATE(Техничка!AE29,Техничка!AF29,Техничка!AG29)</f>
        <v>25.06.2023</v>
      </c>
      <c r="R28" s="82" t="str">
        <f>IF(AND((IF(SUMIFS(cb_curr!$E:$E,cb_curr!$A:$A,Q28,cb_curr!$B:$B,"British_Pound")&lt;&gt;0,1,0)=0),(OR(WEEKDAY(Q28,2)=7,WEEKDAY(Q28,2)=1))),R27,((IF(AND(S28=0,S29=0,S30=0,S31=0,S32=0,S33=0,S34=0,S35=0,S36=0,S37=0),"-",(IF((SUMIFS(cb_curr!$E:$E,cb_curr!$A:$A,Q28,cb_curr!$B:$B,"British_Pound"))=0,R27,(SUMIFS(cb_curr!$E:$E,cb_curr!$A:$A,Q28,cb_curr!$B:$B,"British_Pound"))))))))</f>
        <v>-</v>
      </c>
      <c r="S28" s="165">
        <f>SUMIFS(cb_curr!$E:$E,cb_curr!$A:$A,Q28,cb_curr!$B:$B,"British_Pound")</f>
        <v>0</v>
      </c>
      <c r="T28" s="3" t="str">
        <f>CONCATENATE(Техничка!AI29,Техничка!AJ29,Техничка!AK29)</f>
        <v>25.07.2023</v>
      </c>
      <c r="U28" s="82" t="str">
        <f>IF(AND((IF(SUMIFS(cb_curr!$E:$E,cb_curr!$A:$A,T28,cb_curr!$B:$B,"British_Pound")&lt;&gt;0,1,0)=0),(OR(WEEKDAY(T28,2)=7,WEEKDAY(T28,2)=1))),U27,((IF(AND(V28=0,V29=0,V30=0,V31=0,V32=0,V33=0,V34=0,V35=0,V36=0,V37=0),"-",(IF((SUMIFS(cb_curr!$E:$E,cb_curr!$A:$A,T28,cb_curr!$B:$B,"British_Pound"))=0,U27,(SUMIFS(cb_curr!$E:$E,cb_curr!$A:$A,T28,cb_curr!$B:$B,"British_Pound"))))))))</f>
        <v>-</v>
      </c>
      <c r="V28" s="165">
        <f>SUMIFS(cb_curr!$E:$E,cb_curr!$A:$A,T28,cb_curr!$B:$B,"British_Pound")</f>
        <v>0</v>
      </c>
      <c r="W28" s="3" t="str">
        <f>CONCATENATE(Техничка!AQ29,Техничка!AR29,Техничка!AS29)</f>
        <v>25.08.2023</v>
      </c>
      <c r="X28" s="82" t="str">
        <f>IF(AND((IF(SUMIFS(cb_curr!$E:$E,cb_curr!$A:$A,W28,cb_curr!$B:$B,"British_Pound")&lt;&gt;0,1,0)=0),(OR(WEEKDAY(W28,2)=7,WEEKDAY(W28,2)=1))),X27,((IF(AND(Y28=0,Y29=0,Y30=0,Y31=0,Y32=0,Y33=0,Y34=0,Y35=0,Y36=0,Y37=0),"-",(IF((SUMIFS(cb_curr!$E:$E,cb_curr!$A:$A,W28,cb_curr!$B:$B,"British_Pound"))=0,X27,(SUMIFS(cb_curr!$E:$E,cb_curr!$A:$A,W28,cb_curr!$B:$B,"British_Pound"))))))))</f>
        <v>-</v>
      </c>
      <c r="Y28" s="165">
        <f>SUMIFS(cb_curr!$E:$E,cb_curr!$A:$A,W28,cb_curr!$B:$B,"British_Pound")</f>
        <v>0</v>
      </c>
      <c r="Z28" s="3" t="str">
        <f>CONCATENATE(Техничка!AU29,Техничка!AV29,Техничка!AW29)</f>
        <v>25.09.2023</v>
      </c>
      <c r="AA28" s="82" t="str">
        <f>IF(AND((IF(SUMIFS(cb_curr!$E:$E,cb_curr!$A:$A,Z28,cb_curr!$B:$B,"British_Pound")&lt;&gt;0,1,0)=0),(OR(WEEKDAY(Z28,2)=7,WEEKDAY(Z28,2)=1))),AA27,((IF(AND(AB28=0,AB29=0,AB30=0,AB31=0,AB32=0,AB33=0,AB34=0,AB35=0,AB36=0,AB37=0),"-",(IF((SUMIFS(cb_curr!$E:$E,cb_curr!$A:$A,Z28,cb_curr!$B:$B,"British_Pound"))=0,AA27,(SUMIFS(cb_curr!$E:$E,cb_curr!$A:$A,Z28,cb_curr!$B:$B,"British_Pound"))))))))</f>
        <v>-</v>
      </c>
      <c r="AB28" s="165">
        <f>SUMIFS(cb_curr!$E:$E,cb_curr!$A:$A,Z28,cb_curr!$B:$B,"British_Pound")</f>
        <v>0</v>
      </c>
      <c r="AC28" s="3" t="str">
        <f>CONCATENATE(Техничка!AY29,Техничка!AZ29,Техничка!BA29)</f>
        <v>25.10.2023</v>
      </c>
      <c r="AD28" s="82" t="str">
        <f>IF(AND((IF(SUMIFS(cb_curr!$E:$E,cb_curr!$A:$A,AC28,cb_curr!$B:$B,"British_Pound")&lt;&gt;0,1,0)=0),(OR(WEEKDAY(AC28,2)=7,WEEKDAY(AC28,2)=1))),AD27,((IF(AND(AE28=0,AE29=0,AE30=0,AE31=0,AE32=0,AE33=0,AE34=0,AE35=0,AE36=0,AE37=0),"-",(IF((SUMIFS(cb_curr!$E:$E,cb_curr!$A:$A,AC28,cb_curr!$B:$B,"British_Pound"))=0,AD27,(SUMIFS(cb_curr!$E:$E,cb_curr!$A:$A,AC28,cb_curr!$B:$B,"British_Pound"))))))))</f>
        <v>-</v>
      </c>
      <c r="AE28" s="165">
        <f>SUMIFS(cb_curr!$E:$E,cb_curr!$A:$A,AC28,cb_curr!$B:$B,"British_Pound")</f>
        <v>0</v>
      </c>
      <c r="AF28" s="3" t="str">
        <f>CONCATENATE(Техничка!BC29,Техничка!BD29,Техничка!BE29)</f>
        <v>25.11.2023</v>
      </c>
      <c r="AG28" s="82" t="str">
        <f>IF(AND((IF(SUMIFS(cb_curr!$E:$E,cb_curr!$A:$A,AF28,cb_curr!$B:$B,"British_Pound")&lt;&gt;0,1,0)=0),(OR(WEEKDAY(AF28,2)=7,WEEKDAY(AF28,2)=1))),AG27,((IF(AND(AH28=0,AH29=0,AH30=0,AH31=0,AH32=0,AH33=0,AH34=0,AH35=0,AH36=0,AH37=0),"-",(IF((SUMIFS(cb_curr!$E:$E,cb_curr!$A:$A,AF28,cb_curr!$B:$B,"British_Pound"))=0,AG27,(SUMIFS(cb_curr!$E:$E,cb_curr!$A:$A,AF28,cb_curr!$B:$B,"British_Pound"))))))))</f>
        <v>-</v>
      </c>
      <c r="AH28" s="165">
        <f>SUMIFS(cb_curr!$E:$E,cb_curr!$A:$A,AF28,cb_curr!$B:$B,"British_Pound")</f>
        <v>0</v>
      </c>
      <c r="AI28" s="3" t="str">
        <f>CONCATENATE(Техничка!BG29,Техничка!BH29,Техничка!BI29)</f>
        <v>25.12.2023</v>
      </c>
      <c r="AJ28" s="82" t="str">
        <f>IF(AND((IF(SUMIFS(cb_curr!$E:$E,cb_curr!$A:$A,AI28,cb_curr!$B:$B,"British_Pound")&lt;&gt;0,1,0)=0),(OR(WEEKDAY(AI28,2)=7,WEEKDAY(AI28,2)=1))),AJ27,((IF(AND(AK28=0,AK29=0,AK30=0,AK31=0,AK32=0,AK33=0,AK34=0,AK35=0,AK36=0,AK37=0),"-",(IF((SUMIFS(cb_curr!$E:$E,cb_curr!$A:$A,AI28,cb_curr!$B:$B,"British_Pound"))=0,AJ27,(SUMIFS(cb_curr!$E:$E,cb_curr!$A:$A,AI28,cb_curr!$B:$B,"British_Pound"))))))))</f>
        <v>-</v>
      </c>
      <c r="AK28" s="165">
        <f>SUMIFS(cb_curr!$E:$E,cb_curr!$A:$A,AI28,cb_curr!$B:$B,"British_Pound")</f>
        <v>0</v>
      </c>
      <c r="AQ28" s="153" t="str">
        <f t="shared" si="0"/>
        <v>25.06.2023</v>
      </c>
      <c r="AR28" s="85"/>
      <c r="AT28" s="3" t="str">
        <f t="shared" si="1"/>
        <v>25.10.2023</v>
      </c>
      <c r="AU28" s="82"/>
      <c r="AW28" s="3" t="str">
        <f t="shared" si="2"/>
        <v>25.11.2023</v>
      </c>
      <c r="AX28" s="82"/>
      <c r="AZ28" s="3" t="str">
        <f t="shared" si="3"/>
        <v>25.12.2023</v>
      </c>
      <c r="BA28" s="82"/>
    </row>
    <row r="29" spans="2:53" x14ac:dyDescent="0.25">
      <c r="B29" s="3" t="str">
        <f>CONCATENATE(Техничка!B30,Техничка!C30,Техничка!D30)</f>
        <v>26.01.2023</v>
      </c>
      <c r="C29" s="82" t="str">
        <f>IF(AND((IF(SUMIFS(cb_curr!$E:$E,cb_curr!$A:$A,B29,cb_curr!$B:$B,"British_Pound")&lt;&gt;0,1,0)=0),(OR(WEEKDAY(B29,2)=7,WEEKDAY(B29,2)=1))),C28,((IF(AND(D29=0,D30=0,D31=0,D32=0,D33=0,D34=0,D35=0,D36=0,D37=0,D38=0),"-",(IF((SUMIFS(cb_curr!$E:$E,cb_curr!$A:$A,B29,cb_curr!$B:$B,"British_Pound"))=0,C28,(SUMIFS(cb_curr!$E:$E,cb_curr!$A:$A,B29,cb_curr!$B:$B,"British_Pound"))))))))</f>
        <v>-</v>
      </c>
      <c r="D29" s="165">
        <f>SUMIFS(cb_curr!$E:$E,cb_curr!$A:$A,B29,cb_curr!$B:$B,"British_Pound")</f>
        <v>0</v>
      </c>
      <c r="E29" s="3" t="str">
        <f>CONCATENATE(Техничка!O30,Техничка!P30,Техничка!Q30)</f>
        <v>26.02.2023</v>
      </c>
      <c r="F29" s="82" t="str">
        <f>IF(AND((IF(SUMIFS(cb_curr!$E:$E,cb_curr!$A:$A,E29,cb_curr!$B:$B,"British_Pound")&lt;&gt;0,1,0)=0),(OR(WEEKDAY(E29,2)=7,WEEKDAY(E29,2)=1))),F28,((IF(AND(G29=0,G30=0,G31=0,G32=0,G33=0,G34=0,G35=0,G36=0,G37=0,G38=0),"-",(IF((SUMIFS(cb_curr!$E:$E,cb_curr!$A:$A,E29,cb_curr!$B:$B,"British_Pound"))=0,F28,(SUMIFS(cb_curr!$E:$E,cb_curr!$A:$A,E29,cb_curr!$B:$B,"British_Pound"))))))))</f>
        <v>-</v>
      </c>
      <c r="G29" s="165">
        <f>SUMIFS(cb_curr!$E:$E,cb_curr!$A:$A,E29,cb_curr!$B:$B,"British_Pound")</f>
        <v>0</v>
      </c>
      <c r="H29" s="3" t="str">
        <f>CONCATENATE(Техничка!S30,Техничка!T30,Техничка!U30)</f>
        <v>26.03.2023</v>
      </c>
      <c r="I29" s="82" t="str">
        <f>IF(AND((IF(SUMIFS(cb_curr!$E:$E,cb_curr!$A:$A,H29,cb_curr!$B:$B,"British_Pound")&lt;&gt;0,1,0)=0),(OR(WEEKDAY(H29,2)=7,WEEKDAY(H29,2)=1))),I28,((IF(AND(J29=0,J30=0,J31=0,J32=0,J33=0,J34=0,J35=0,J36=0,J37=0,J38=0),"-",(IF((SUMIFS(cb_curr!$E:$E,cb_curr!$A:$A,H29,cb_curr!$B:$B,"British_Pound"))=0,I28,(SUMIFS(cb_curr!$E:$E,cb_curr!$A:$A,H29,cb_curr!$B:$B,"British_Pound"))))))))</f>
        <v>-</v>
      </c>
      <c r="J29" s="165">
        <f>SUMIFS(cb_curr!$E:$E,cb_curr!$A:$A,H29,cb_curr!$B:$B,"British_Pound")</f>
        <v>0</v>
      </c>
      <c r="K29" s="3" t="str">
        <f>CONCATENATE(Техничка!W30,Техничка!X30,Техничка!Y30)</f>
        <v>26.04.2023</v>
      </c>
      <c r="L29" s="82" t="str">
        <f>IF(AND((IF(SUMIFS(cb_curr!$E:$E,cb_curr!$A:$A,K29,cb_curr!$B:$B,"British_Pound")&lt;&gt;0,1,0)=0),(OR(WEEKDAY(K29,2)=7,WEEKDAY(K29,2)=1))),L28,((IF(AND(M29=0,M30=0,M31=0,M32=0,M33=0,M34=0,M35=0,M36=0,M37=0,M38=0),"-",(IF((SUMIFS(cb_curr!$E:$E,cb_curr!$A:$A,K29,cb_curr!$B:$B,"British_Pound"))=0,L28,(SUMIFS(cb_curr!$E:$E,cb_curr!$A:$A,K29,cb_curr!$B:$B,"British_Pound"))))))))</f>
        <v>-</v>
      </c>
      <c r="M29" s="165">
        <f>SUMIFS(cb_curr!$E:$E,cb_curr!$A:$A,K29,cb_curr!$B:$B,"British_Pound")</f>
        <v>0</v>
      </c>
      <c r="N29" s="3" t="str">
        <f>CONCATENATE(Техничка!AA30,Техничка!AB30,Техничка!AC30)</f>
        <v>26.05.2023</v>
      </c>
      <c r="O29" s="82" t="str">
        <f>IF(AND((IF(SUMIFS(cb_curr!$E:$E,cb_curr!$A:$A,N29,cb_curr!$B:$B,"British_Pound")&lt;&gt;0,1,0)=0),(OR(WEEKDAY(N29,2)=7,WEEKDAY(N29,2)=1))),O28,((IF(AND(P29=0,P30=0,P31=0,P32=0,P33=0,P34=0,P35=0,P36=0,P37=0,P38=0),"-",(IF((SUMIFS(cb_curr!$E:$E,cb_curr!$A:$A,N29,cb_curr!$B:$B,"British_Pound"))=0,O28,(SUMIFS(cb_curr!$E:$E,cb_curr!$A:$A,N29,cb_curr!$B:$B,"British_Pound"))))))))</f>
        <v>-</v>
      </c>
      <c r="P29" s="165">
        <f>SUMIFS(cb_curr!$E:$E,cb_curr!$A:$A,N29,cb_curr!$B:$B,"British_Pound")</f>
        <v>0</v>
      </c>
      <c r="Q29" s="3" t="str">
        <f>CONCATENATE(Техничка!AE30,Техничка!AF30,Техничка!AG30)</f>
        <v>26.06.2023</v>
      </c>
      <c r="R29" s="82" t="str">
        <f>IF(AND((IF(SUMIFS(cb_curr!$E:$E,cb_curr!$A:$A,Q29,cb_curr!$B:$B,"British_Pound")&lt;&gt;0,1,0)=0),(OR(WEEKDAY(Q29,2)=7,WEEKDAY(Q29,2)=1))),R28,((IF(AND(S29=0,S30=0,S31=0,S32=0,S33=0,S34=0,S35=0,S36=0,S37=0,S38=0),"-",(IF((SUMIFS(cb_curr!$E:$E,cb_curr!$A:$A,Q29,cb_curr!$B:$B,"British_Pound"))=0,R28,(SUMIFS(cb_curr!$E:$E,cb_curr!$A:$A,Q29,cb_curr!$B:$B,"British_Pound"))))))))</f>
        <v>-</v>
      </c>
      <c r="S29" s="165">
        <f>SUMIFS(cb_curr!$E:$E,cb_curr!$A:$A,Q29,cb_curr!$B:$B,"British_Pound")</f>
        <v>0</v>
      </c>
      <c r="T29" s="3" t="str">
        <f>CONCATENATE(Техничка!AI30,Техничка!AJ30,Техничка!AK30)</f>
        <v>26.07.2023</v>
      </c>
      <c r="U29" s="82" t="str">
        <f>IF(AND((IF(SUMIFS(cb_curr!$E:$E,cb_curr!$A:$A,T29,cb_curr!$B:$B,"British_Pound")&lt;&gt;0,1,0)=0),(OR(WEEKDAY(T29,2)=7,WEEKDAY(T29,2)=1))),U28,((IF(AND(V29=0,V30=0,V31=0,V32=0,V33=0,V34=0,V35=0,V36=0,V37=0,V38=0),"-",(IF((SUMIFS(cb_curr!$E:$E,cb_curr!$A:$A,T29,cb_curr!$B:$B,"British_Pound"))=0,U28,(SUMIFS(cb_curr!$E:$E,cb_curr!$A:$A,T29,cb_curr!$B:$B,"British_Pound"))))))))</f>
        <v>-</v>
      </c>
      <c r="V29" s="165">
        <f>SUMIFS(cb_curr!$E:$E,cb_curr!$A:$A,T29,cb_curr!$B:$B,"British_Pound")</f>
        <v>0</v>
      </c>
      <c r="W29" s="3" t="str">
        <f>CONCATENATE(Техничка!AQ30,Техничка!AR30,Техничка!AS30)</f>
        <v>26.08.2023</v>
      </c>
      <c r="X29" s="82" t="str">
        <f>IF(AND((IF(SUMIFS(cb_curr!$E:$E,cb_curr!$A:$A,W29,cb_curr!$B:$B,"British_Pound")&lt;&gt;0,1,0)=0),(OR(WEEKDAY(W29,2)=7,WEEKDAY(W29,2)=1))),X28,((IF(AND(Y29=0,Y30=0,Y31=0,Y32=0,Y33=0,Y34=0,Y35=0,Y36=0,Y37=0,Y38=0),"-",(IF((SUMIFS(cb_curr!$E:$E,cb_curr!$A:$A,W29,cb_curr!$B:$B,"British_Pound"))=0,X28,(SUMIFS(cb_curr!$E:$E,cb_curr!$A:$A,W29,cb_curr!$B:$B,"British_Pound"))))))))</f>
        <v>-</v>
      </c>
      <c r="Y29" s="165">
        <f>SUMIFS(cb_curr!$E:$E,cb_curr!$A:$A,W29,cb_curr!$B:$B,"British_Pound")</f>
        <v>0</v>
      </c>
      <c r="Z29" s="3" t="str">
        <f>CONCATENATE(Техничка!AU30,Техничка!AV30,Техничка!AW30)</f>
        <v>26.09.2023</v>
      </c>
      <c r="AA29" s="82" t="str">
        <f>IF(AND((IF(SUMIFS(cb_curr!$E:$E,cb_curr!$A:$A,Z29,cb_curr!$B:$B,"British_Pound")&lt;&gt;0,1,0)=0),(OR(WEEKDAY(Z29,2)=7,WEEKDAY(Z29,2)=1))),AA28,((IF(AND(AB29=0,AB30=0,AB31=0,AB32=0,AB33=0,AB34=0,AB35=0,AB36=0,AB37=0,AB38=0),"-",(IF((SUMIFS(cb_curr!$E:$E,cb_curr!$A:$A,Z29,cb_curr!$B:$B,"British_Pound"))=0,AA28,(SUMIFS(cb_curr!$E:$E,cb_curr!$A:$A,Z29,cb_curr!$B:$B,"British_Pound"))))))))</f>
        <v>-</v>
      </c>
      <c r="AB29" s="165">
        <f>SUMIFS(cb_curr!$E:$E,cb_curr!$A:$A,Z29,cb_curr!$B:$B,"British_Pound")</f>
        <v>0</v>
      </c>
      <c r="AC29" s="3" t="str">
        <f>CONCATENATE(Техничка!AY30,Техничка!AZ30,Техничка!BA30)</f>
        <v>26.10.2023</v>
      </c>
      <c r="AD29" s="82" t="str">
        <f>IF(AND((IF(SUMIFS(cb_curr!$E:$E,cb_curr!$A:$A,AC29,cb_curr!$B:$B,"British_Pound")&lt;&gt;0,1,0)=0),(OR(WEEKDAY(AC29,2)=7,WEEKDAY(AC29,2)=1))),AD28,((IF(AND(AE29=0,AE30=0,AE31=0,AE32=0,AE33=0,AE34=0,AE35=0,AE36=0,AE37=0,AE38=0),"-",(IF((SUMIFS(cb_curr!$E:$E,cb_curr!$A:$A,AC29,cb_curr!$B:$B,"British_Pound"))=0,AD28,(SUMIFS(cb_curr!$E:$E,cb_curr!$A:$A,AC29,cb_curr!$B:$B,"British_Pound"))))))))</f>
        <v>-</v>
      </c>
      <c r="AE29" s="165">
        <f>SUMIFS(cb_curr!$E:$E,cb_curr!$A:$A,AC29,cb_curr!$B:$B,"British_Pound")</f>
        <v>0</v>
      </c>
      <c r="AF29" s="3" t="str">
        <f>CONCATENATE(Техничка!BC30,Техничка!BD30,Техничка!BE30)</f>
        <v>26.11.2023</v>
      </c>
      <c r="AG29" s="82" t="str">
        <f>IF(AND((IF(SUMIFS(cb_curr!$E:$E,cb_curr!$A:$A,AF29,cb_curr!$B:$B,"British_Pound")&lt;&gt;0,1,0)=0),(OR(WEEKDAY(AF29,2)=7,WEEKDAY(AF29,2)=1))),AG28,((IF(AND(AH29=0,AH30=0,AH31=0,AH32=0,AH33=0,AH34=0,AH35=0,AH36=0,AH37=0,AH38=0),"-",(IF((SUMIFS(cb_curr!$E:$E,cb_curr!$A:$A,AF29,cb_curr!$B:$B,"British_Pound"))=0,AG28,(SUMIFS(cb_curr!$E:$E,cb_curr!$A:$A,AF29,cb_curr!$B:$B,"British_Pound"))))))))</f>
        <v>-</v>
      </c>
      <c r="AH29" s="165">
        <f>SUMIFS(cb_curr!$E:$E,cb_curr!$A:$A,AF29,cb_curr!$B:$B,"British_Pound")</f>
        <v>0</v>
      </c>
      <c r="AI29" s="3" t="str">
        <f>CONCATENATE(Техничка!BG30,Техничка!BH30,Техничка!BI30)</f>
        <v>26.12.2023</v>
      </c>
      <c r="AJ29" s="82" t="str">
        <f>IF(AND((IF(SUMIFS(cb_curr!$E:$E,cb_curr!$A:$A,AI29,cb_curr!$B:$B,"British_Pound")&lt;&gt;0,1,0)=0),(OR(WEEKDAY(AI29,2)=7,WEEKDAY(AI29,2)=1))),AJ28,((IF(AND(AK29=0,AK30=0,AK31=0,AK32=0,AK33=0,AK34=0,AK35=0,AK36=0,AK37=0,AK38=0),"-",(IF((SUMIFS(cb_curr!$E:$E,cb_curr!$A:$A,AI29,cb_curr!$B:$B,"British_Pound"))=0,AJ28,(SUMIFS(cb_curr!$E:$E,cb_curr!$A:$A,AI29,cb_curr!$B:$B,"British_Pound"))))))))</f>
        <v>-</v>
      </c>
      <c r="AK29" s="165">
        <f>SUMIFS(cb_curr!$E:$E,cb_curr!$A:$A,AI29,cb_curr!$B:$B,"British_Pound")</f>
        <v>0</v>
      </c>
      <c r="AQ29" s="153" t="str">
        <f t="shared" si="0"/>
        <v>26.06.2023</v>
      </c>
      <c r="AR29" s="85"/>
      <c r="AT29" s="3" t="str">
        <f t="shared" si="1"/>
        <v>26.10.2023</v>
      </c>
      <c r="AU29" s="82"/>
      <c r="AW29" s="3" t="str">
        <f t="shared" si="2"/>
        <v>26.11.2023</v>
      </c>
      <c r="AX29" s="82"/>
      <c r="AZ29" s="3" t="str">
        <f t="shared" si="3"/>
        <v>26.12.2023</v>
      </c>
      <c r="BA29" s="82"/>
    </row>
    <row r="30" spans="2:53" x14ac:dyDescent="0.25">
      <c r="B30" s="3" t="str">
        <f>CONCATENATE(Техничка!B31,Техничка!C31,Техничка!D31)</f>
        <v>27.01.2023</v>
      </c>
      <c r="C30" s="82" t="str">
        <f>IF(AND((IF(SUMIFS(cb_curr!$E:$E,cb_curr!$A:$A,B30,cb_curr!$B:$B,"British_Pound")&lt;&gt;0,1,0)=0),(OR(WEEKDAY(B30,2)=7,WEEKDAY(B30,2)=1))),C29,((IF(AND(D30=0,D31=0,D32=0,D33=0,D34=0,D35=0,D36=0,D37=0,D38=0,D39=0),"-",(IF((SUMIFS(cb_curr!$E:$E,cb_curr!$A:$A,B30,cb_curr!$B:$B,"British_Pound"))=0,C29,(SUMIFS(cb_curr!$E:$E,cb_curr!$A:$A,B30,cb_curr!$B:$B,"British_Pound"))))))))</f>
        <v>-</v>
      </c>
      <c r="D30" s="165">
        <f>SUMIFS(cb_curr!$E:$E,cb_curr!$A:$A,B30,cb_curr!$B:$B,"British_Pound")</f>
        <v>0</v>
      </c>
      <c r="E30" s="3" t="str">
        <f>CONCATENATE(Техничка!O31,Техничка!P31,Техничка!Q31)</f>
        <v>27.02.2023</v>
      </c>
      <c r="F30" s="82" t="str">
        <f>IF(AND((IF(SUMIFS(cb_curr!$E:$E,cb_curr!$A:$A,E30,cb_curr!$B:$B,"British_Pound")&lt;&gt;0,1,0)=0),(OR(WEEKDAY(E30,2)=7,WEEKDAY(E30,2)=1))),F29,((IF(AND(G30=0,G31=0,G32=0,G33=0,G34=0,G35=0,G36=0,G37=0,G38=0,G39=0),"-",(IF((SUMIFS(cb_curr!$E:$E,cb_curr!$A:$A,E30,cb_curr!$B:$B,"British_Pound"))=0,F29,(SUMIFS(cb_curr!$E:$E,cb_curr!$A:$A,E30,cb_curr!$B:$B,"British_Pound"))))))))</f>
        <v>-</v>
      </c>
      <c r="G30" s="165">
        <f>SUMIFS(cb_curr!$E:$E,cb_curr!$A:$A,E30,cb_curr!$B:$B,"British_Pound")</f>
        <v>0</v>
      </c>
      <c r="H30" s="3" t="str">
        <f>CONCATENATE(Техничка!S31,Техничка!T31,Техничка!U31)</f>
        <v>27.03.2023</v>
      </c>
      <c r="I30" s="82" t="str">
        <f>IF(AND((IF(SUMIFS(cb_curr!$E:$E,cb_curr!$A:$A,H30,cb_curr!$B:$B,"British_Pound")&lt;&gt;0,1,0)=0),(OR(WEEKDAY(H30,2)=7,WEEKDAY(H30,2)=1))),I29,((IF(AND(J30=0,J31=0,J32=0,J33=0,J34=0,J35=0,J36=0,J37=0,J38=0,J39=0),"-",(IF((SUMIFS(cb_curr!$E:$E,cb_curr!$A:$A,H30,cb_curr!$B:$B,"British_Pound"))=0,I29,(SUMIFS(cb_curr!$E:$E,cb_curr!$A:$A,H30,cb_curr!$B:$B,"British_Pound"))))))))</f>
        <v>-</v>
      </c>
      <c r="J30" s="165">
        <f>SUMIFS(cb_curr!$E:$E,cb_curr!$A:$A,H30,cb_curr!$B:$B,"British_Pound")</f>
        <v>0</v>
      </c>
      <c r="K30" s="3" t="str">
        <f>CONCATENATE(Техничка!W31,Техничка!X31,Техничка!Y31)</f>
        <v>27.04.2023</v>
      </c>
      <c r="L30" s="82" t="str">
        <f>IF(AND((IF(SUMIFS(cb_curr!$E:$E,cb_curr!$A:$A,K30,cb_curr!$B:$B,"British_Pound")&lt;&gt;0,1,0)=0),(OR(WEEKDAY(K30,2)=7,WEEKDAY(K30,2)=1))),L29,((IF(AND(M30=0,M31=0,M32=0,M33=0,M34=0,M35=0,M36=0,M37=0,M38=0,M39=0),"-",(IF((SUMIFS(cb_curr!$E:$E,cb_curr!$A:$A,K30,cb_curr!$B:$B,"British_Pound"))=0,L29,(SUMIFS(cb_curr!$E:$E,cb_curr!$A:$A,K30,cb_curr!$B:$B,"British_Pound"))))))))</f>
        <v>-</v>
      </c>
      <c r="M30" s="165">
        <f>SUMIFS(cb_curr!$E:$E,cb_curr!$A:$A,K30,cb_curr!$B:$B,"British_Pound")</f>
        <v>0</v>
      </c>
      <c r="N30" s="3" t="str">
        <f>CONCATENATE(Техничка!AA31,Техничка!AB31,Техничка!AC31)</f>
        <v>27.05.2023</v>
      </c>
      <c r="O30" s="82" t="str">
        <f>IF(AND((IF(SUMIFS(cb_curr!$E:$E,cb_curr!$A:$A,N30,cb_curr!$B:$B,"British_Pound")&lt;&gt;0,1,0)=0),(OR(WEEKDAY(N30,2)=7,WEEKDAY(N30,2)=1))),O29,((IF(AND(P30=0,P31=0,P32=0,P33=0,P34=0,P35=0,P36=0,P37=0,P38=0,P39=0),"-",(IF((SUMIFS(cb_curr!$E:$E,cb_curr!$A:$A,N30,cb_curr!$B:$B,"British_Pound"))=0,O29,(SUMIFS(cb_curr!$E:$E,cb_curr!$A:$A,N30,cb_curr!$B:$B,"British_Pound"))))))))</f>
        <v>-</v>
      </c>
      <c r="P30" s="165">
        <f>SUMIFS(cb_curr!$E:$E,cb_curr!$A:$A,N30,cb_curr!$B:$B,"British_Pound")</f>
        <v>0</v>
      </c>
      <c r="Q30" s="3" t="str">
        <f>CONCATENATE(Техничка!AE31,Техничка!AF31,Техничка!AG31)</f>
        <v>27.06.2023</v>
      </c>
      <c r="R30" s="82" t="str">
        <f>IF(AND((IF(SUMIFS(cb_curr!$E:$E,cb_curr!$A:$A,Q30,cb_curr!$B:$B,"British_Pound")&lt;&gt;0,1,0)=0),(OR(WEEKDAY(Q30,2)=7,WEEKDAY(Q30,2)=1))),R29,((IF(AND(S30=0,S31=0,S32=0,S33=0,S34=0,S35=0,S36=0,S37=0,S38=0,S39=0),"-",(IF((SUMIFS(cb_curr!$E:$E,cb_curr!$A:$A,Q30,cb_curr!$B:$B,"British_Pound"))=0,R29,(SUMIFS(cb_curr!$E:$E,cb_curr!$A:$A,Q30,cb_curr!$B:$B,"British_Pound"))))))))</f>
        <v>-</v>
      </c>
      <c r="S30" s="165">
        <f>SUMIFS(cb_curr!$E:$E,cb_curr!$A:$A,Q30,cb_curr!$B:$B,"British_Pound")</f>
        <v>0</v>
      </c>
      <c r="T30" s="3" t="str">
        <f>CONCATENATE(Техничка!AI31,Техничка!AJ31,Техничка!AK31)</f>
        <v>27.07.2023</v>
      </c>
      <c r="U30" s="82" t="str">
        <f>IF(AND((IF(SUMIFS(cb_curr!$E:$E,cb_curr!$A:$A,T30,cb_curr!$B:$B,"British_Pound")&lt;&gt;0,1,0)=0),(OR(WEEKDAY(T30,2)=7,WEEKDAY(T30,2)=1))),U29,((IF(AND(V30=0,V31=0,V32=0,V33=0,V34=0,V35=0,V36=0,V37=0,V38=0,V39=0),"-",(IF((SUMIFS(cb_curr!$E:$E,cb_curr!$A:$A,T30,cb_curr!$B:$B,"British_Pound"))=0,U29,(SUMIFS(cb_curr!$E:$E,cb_curr!$A:$A,T30,cb_curr!$B:$B,"British_Pound"))))))))</f>
        <v>-</v>
      </c>
      <c r="V30" s="165">
        <f>SUMIFS(cb_curr!$E:$E,cb_curr!$A:$A,T30,cb_curr!$B:$B,"British_Pound")</f>
        <v>0</v>
      </c>
      <c r="W30" s="3" t="str">
        <f>CONCATENATE(Техничка!AQ31,Техничка!AR31,Техничка!AS31)</f>
        <v>27.08.2023</v>
      </c>
      <c r="X30" s="82" t="str">
        <f>IF(AND((IF(SUMIFS(cb_curr!$E:$E,cb_curr!$A:$A,W30,cb_curr!$B:$B,"British_Pound")&lt;&gt;0,1,0)=0),(OR(WEEKDAY(W30,2)=7,WEEKDAY(W30,2)=1))),X29,((IF(AND(Y30=0,Y31=0,Y32=0,Y33=0,Y34=0,Y35=0,Y36=0,Y37=0,Y38=0,Y39=0),"-",(IF((SUMIFS(cb_curr!$E:$E,cb_curr!$A:$A,W30,cb_curr!$B:$B,"British_Pound"))=0,X29,(SUMIFS(cb_curr!$E:$E,cb_curr!$A:$A,W30,cb_curr!$B:$B,"British_Pound"))))))))</f>
        <v>-</v>
      </c>
      <c r="Y30" s="165">
        <f>SUMIFS(cb_curr!$E:$E,cb_curr!$A:$A,W30,cb_curr!$B:$B,"British_Pound")</f>
        <v>0</v>
      </c>
      <c r="Z30" s="3" t="str">
        <f>CONCATENATE(Техничка!AU31,Техничка!AV31,Техничка!AW31)</f>
        <v>27.09.2023</v>
      </c>
      <c r="AA30" s="82" t="str">
        <f>IF(AND((IF(SUMIFS(cb_curr!$E:$E,cb_curr!$A:$A,Z30,cb_curr!$B:$B,"British_Pound")&lt;&gt;0,1,0)=0),(OR(WEEKDAY(Z30,2)=7,WEEKDAY(Z30,2)=1))),AA29,((IF(AND(AB30=0,AB31=0,AB32=0,AB33=0,AB34=0,AB35=0,AB36=0,AB37=0,AB38=0,AB39=0),"-",(IF((SUMIFS(cb_curr!$E:$E,cb_curr!$A:$A,Z30,cb_curr!$B:$B,"British_Pound"))=0,AA29,(SUMIFS(cb_curr!$E:$E,cb_curr!$A:$A,Z30,cb_curr!$B:$B,"British_Pound"))))))))</f>
        <v>-</v>
      </c>
      <c r="AB30" s="165">
        <f>SUMIFS(cb_curr!$E:$E,cb_curr!$A:$A,Z30,cb_curr!$B:$B,"British_Pound")</f>
        <v>0</v>
      </c>
      <c r="AC30" s="3" t="str">
        <f>CONCATENATE(Техничка!AY31,Техничка!AZ31,Техничка!BA31)</f>
        <v>27.10.2023</v>
      </c>
      <c r="AD30" s="82" t="str">
        <f>IF(AND((IF(SUMIFS(cb_curr!$E:$E,cb_curr!$A:$A,AC30,cb_curr!$B:$B,"British_Pound")&lt;&gt;0,1,0)=0),(OR(WEEKDAY(AC30,2)=7,WEEKDAY(AC30,2)=1))),AD29,((IF(AND(AE30=0,AE31=0,AE32=0,AE33=0,AE34=0,AE35=0,AE36=0,AE37=0,AE38=0,AE39=0),"-",(IF((SUMIFS(cb_curr!$E:$E,cb_curr!$A:$A,AC30,cb_curr!$B:$B,"British_Pound"))=0,AD29,(SUMIFS(cb_curr!$E:$E,cb_curr!$A:$A,AC30,cb_curr!$B:$B,"British_Pound"))))))))</f>
        <v>-</v>
      </c>
      <c r="AE30" s="165">
        <f>SUMIFS(cb_curr!$E:$E,cb_curr!$A:$A,AC30,cb_curr!$B:$B,"British_Pound")</f>
        <v>0</v>
      </c>
      <c r="AF30" s="3" t="str">
        <f>CONCATENATE(Техничка!BC31,Техничка!BD31,Техничка!BE31)</f>
        <v>27.11.2023</v>
      </c>
      <c r="AG30" s="82" t="str">
        <f>IF(AND((IF(SUMIFS(cb_curr!$E:$E,cb_curr!$A:$A,AF30,cb_curr!$B:$B,"British_Pound")&lt;&gt;0,1,0)=0),(OR(WEEKDAY(AF30,2)=7,WEEKDAY(AF30,2)=1))),AG29,((IF(AND(AH30=0,AH31=0,AH32=0,AH33=0,AH34=0,AH35=0,AH36=0,AH37=0,AH38=0,AH39=0),"-",(IF((SUMIFS(cb_curr!$E:$E,cb_curr!$A:$A,AF30,cb_curr!$B:$B,"British_Pound"))=0,AG29,(SUMIFS(cb_curr!$E:$E,cb_curr!$A:$A,AF30,cb_curr!$B:$B,"British_Pound"))))))))</f>
        <v>-</v>
      </c>
      <c r="AH30" s="165">
        <f>SUMIFS(cb_curr!$E:$E,cb_curr!$A:$A,AF30,cb_curr!$B:$B,"British_Pound")</f>
        <v>0</v>
      </c>
      <c r="AI30" s="3" t="str">
        <f>CONCATENATE(Техничка!BG31,Техничка!BH31,Техничка!BI31)</f>
        <v>27.12.2023</v>
      </c>
      <c r="AJ30" s="82" t="str">
        <f>IF(AND((IF(SUMIFS(cb_curr!$E:$E,cb_curr!$A:$A,AI30,cb_curr!$B:$B,"British_Pound")&lt;&gt;0,1,0)=0),(OR(WEEKDAY(AI30,2)=7,WEEKDAY(AI30,2)=1))),AJ29,((IF(AND(AK30=0,AK31=0,AK32=0,AK33=0,AK34=0,AK35=0,AK36=0,AK37=0,AK38=0,AK39=0),"-",(IF((SUMIFS(cb_curr!$E:$E,cb_curr!$A:$A,AI30,cb_curr!$B:$B,"British_Pound"))=0,AJ29,(SUMIFS(cb_curr!$E:$E,cb_curr!$A:$A,AI30,cb_curr!$B:$B,"British_Pound"))))))))</f>
        <v>-</v>
      </c>
      <c r="AK30" s="165">
        <f>SUMIFS(cb_curr!$E:$E,cb_curr!$A:$A,AI30,cb_curr!$B:$B,"British_Pound")</f>
        <v>0</v>
      </c>
      <c r="AQ30" s="153" t="str">
        <f t="shared" si="0"/>
        <v>27.06.2023</v>
      </c>
      <c r="AR30" s="85"/>
      <c r="AT30" s="3" t="str">
        <f t="shared" si="1"/>
        <v>27.10.2023</v>
      </c>
      <c r="AU30" s="82"/>
      <c r="AW30" s="3" t="str">
        <f t="shared" si="2"/>
        <v>27.11.2023</v>
      </c>
      <c r="AX30" s="82"/>
      <c r="AZ30" s="3" t="str">
        <f t="shared" si="3"/>
        <v>27.12.2023</v>
      </c>
      <c r="BA30" s="82"/>
    </row>
    <row r="31" spans="2:53" x14ac:dyDescent="0.25">
      <c r="B31" s="3" t="str">
        <f>CONCATENATE(Техничка!B32,Техничка!C32,Техничка!D32)</f>
        <v>28.01.2023</v>
      </c>
      <c r="C31" s="82" t="str">
        <f>IF(AND((IF(SUMIFS(cb_curr!$E:$E,cb_curr!$A:$A,B31,cb_curr!$B:$B,"British_Pound")&lt;&gt;0,1,0)=0),(OR(WEEKDAY(B31,2)=7,WEEKDAY(B31,2)=1))),C30,((IF(AND(D31=0,D32=0,D33=0,D34=0,D35=0,D36=0,D37=0,D38=0,D39=0,D40=0),"-",(IF((SUMIFS(cb_curr!$E:$E,cb_curr!$A:$A,B31,cb_curr!$B:$B,"British_Pound"))=0,C30,(SUMIFS(cb_curr!$E:$E,cb_curr!$A:$A,B31,cb_curr!$B:$B,"British_Pound"))))))))</f>
        <v>-</v>
      </c>
      <c r="D31" s="165">
        <f>SUMIFS(cb_curr!$E:$E,cb_curr!$A:$A,B31,cb_curr!$B:$B,"British_Pound")</f>
        <v>0</v>
      </c>
      <c r="E31" s="3" t="str">
        <f>CONCATENATE(Техничка!O32,Техничка!P32,Техничка!Q32)</f>
        <v>28.02.2023</v>
      </c>
      <c r="F31" s="82" t="str">
        <f>IF(AND((IF(SUMIFS(cb_curr!$E:$E,cb_curr!$A:$A,E31,cb_curr!$B:$B,"British_Pound")&lt;&gt;0,1,0)=0),(OR(WEEKDAY(E31,2)=7,WEEKDAY(E31,2)=1))),F30,((IF(AND(G31=0,G32=0,G33=0,G34=0,G35=0,G36=0,G37=0,G38=0,G39=0,G40=0),"-",(IF((SUMIFS(cb_curr!$E:$E,cb_curr!$A:$A,E31,cb_curr!$B:$B,"British_Pound"))=0,F30,(SUMIFS(cb_curr!$E:$E,cb_curr!$A:$A,E31,cb_curr!$B:$B,"British_Pound"))))))))</f>
        <v>-</v>
      </c>
      <c r="G31" s="165">
        <f>SUMIFS(cb_curr!$E:$E,cb_curr!$A:$A,E31,cb_curr!$B:$B,"British_Pound")</f>
        <v>0</v>
      </c>
      <c r="H31" s="3" t="str">
        <f>CONCATENATE(Техничка!S32,Техничка!T32,Техничка!U32)</f>
        <v>28.03.2023</v>
      </c>
      <c r="I31" s="82" t="str">
        <f>IF(AND((IF(SUMIFS(cb_curr!$E:$E,cb_curr!$A:$A,H31,cb_curr!$B:$B,"British_Pound")&lt;&gt;0,1,0)=0),(OR(WEEKDAY(H31,2)=7,WEEKDAY(H31,2)=1))),I30,((IF(AND(J31=0,J32=0,J33=0,J34=0,J35=0,J36=0,J37=0,J38=0,J39=0,J40=0),"-",(IF((SUMIFS(cb_curr!$E:$E,cb_curr!$A:$A,H31,cb_curr!$B:$B,"British_Pound"))=0,I30,(SUMIFS(cb_curr!$E:$E,cb_curr!$A:$A,H31,cb_curr!$B:$B,"British_Pound"))))))))</f>
        <v>-</v>
      </c>
      <c r="J31" s="165">
        <f>SUMIFS(cb_curr!$E:$E,cb_curr!$A:$A,H31,cb_curr!$B:$B,"British_Pound")</f>
        <v>0</v>
      </c>
      <c r="K31" s="3" t="str">
        <f>CONCATENATE(Техничка!W32,Техничка!X32,Техничка!Y32)</f>
        <v>28.04.2023</v>
      </c>
      <c r="L31" s="82" t="str">
        <f>IF(AND((IF(SUMIFS(cb_curr!$E:$E,cb_curr!$A:$A,K31,cb_curr!$B:$B,"British_Pound")&lt;&gt;0,1,0)=0),(OR(WEEKDAY(K31,2)=7,WEEKDAY(K31,2)=1))),L30,((IF(AND(M31=0,M32=0,M33=0,M34=0,M35=0,M36=0,M37=0,M38=0,M39=0,M40=0),"-",(IF((SUMIFS(cb_curr!$E:$E,cb_curr!$A:$A,K31,cb_curr!$B:$B,"British_Pound"))=0,L30,(SUMIFS(cb_curr!$E:$E,cb_curr!$A:$A,K31,cb_curr!$B:$B,"British_Pound"))))))))</f>
        <v>-</v>
      </c>
      <c r="M31" s="165">
        <f>SUMIFS(cb_curr!$E:$E,cb_curr!$A:$A,K31,cb_curr!$B:$B,"British_Pound")</f>
        <v>0</v>
      </c>
      <c r="N31" s="3" t="str">
        <f>CONCATENATE(Техничка!AA32,Техничка!AB32,Техничка!AC32)</f>
        <v>28.05.2023</v>
      </c>
      <c r="O31" s="82" t="str">
        <f>IF(AND((IF(SUMIFS(cb_curr!$E:$E,cb_curr!$A:$A,N31,cb_curr!$B:$B,"British_Pound")&lt;&gt;0,1,0)=0),(OR(WEEKDAY(N31,2)=7,WEEKDAY(N31,2)=1))),O30,((IF(AND(P31=0,P32=0,P33=0,P34=0,P35=0,P36=0,P37=0,P38=0,P39=0,P40=0),"-",(IF((SUMIFS(cb_curr!$E:$E,cb_curr!$A:$A,N31,cb_curr!$B:$B,"British_Pound"))=0,O30,(SUMIFS(cb_curr!$E:$E,cb_curr!$A:$A,N31,cb_curr!$B:$B,"British_Pound"))))))))</f>
        <v>-</v>
      </c>
      <c r="P31" s="165">
        <f>SUMIFS(cb_curr!$E:$E,cb_curr!$A:$A,N31,cb_curr!$B:$B,"British_Pound")</f>
        <v>0</v>
      </c>
      <c r="Q31" s="3" t="str">
        <f>CONCATENATE(Техничка!AE32,Техничка!AF32,Техничка!AG32)</f>
        <v>28.06.2023</v>
      </c>
      <c r="R31" s="82" t="str">
        <f>IF(AND((IF(SUMIFS(cb_curr!$E:$E,cb_curr!$A:$A,Q31,cb_curr!$B:$B,"British_Pound")&lt;&gt;0,1,0)=0),(OR(WEEKDAY(Q31,2)=7,WEEKDAY(Q31,2)=1))),R30,((IF(AND(S31=0,S32=0,S33=0,S34=0,S35=0,S36=0,S37=0,S38=0,S39=0,S40=0),"-",(IF((SUMIFS(cb_curr!$E:$E,cb_curr!$A:$A,Q31,cb_curr!$B:$B,"British_Pound"))=0,R30,(SUMIFS(cb_curr!$E:$E,cb_curr!$A:$A,Q31,cb_curr!$B:$B,"British_Pound"))))))))</f>
        <v>-</v>
      </c>
      <c r="S31" s="165">
        <f>SUMIFS(cb_curr!$E:$E,cb_curr!$A:$A,Q31,cb_curr!$B:$B,"British_Pound")</f>
        <v>0</v>
      </c>
      <c r="T31" s="3" t="str">
        <f>CONCATENATE(Техничка!AI32,Техничка!AJ32,Техничка!AK32)</f>
        <v>28.07.2023</v>
      </c>
      <c r="U31" s="82" t="str">
        <f>IF(AND((IF(SUMIFS(cb_curr!$E:$E,cb_curr!$A:$A,T31,cb_curr!$B:$B,"British_Pound")&lt;&gt;0,1,0)=0),(OR(WEEKDAY(T31,2)=7,WEEKDAY(T31,2)=1))),U30,((IF(AND(V31=0,V32=0,V33=0,V34=0,V35=0,V36=0,V37=0,V38=0,V39=0,V40=0),"-",(IF((SUMIFS(cb_curr!$E:$E,cb_curr!$A:$A,T31,cb_curr!$B:$B,"British_Pound"))=0,U30,(SUMIFS(cb_curr!$E:$E,cb_curr!$A:$A,T31,cb_curr!$B:$B,"British_Pound"))))))))</f>
        <v>-</v>
      </c>
      <c r="V31" s="165">
        <f>SUMIFS(cb_curr!$E:$E,cb_curr!$A:$A,T31,cb_curr!$B:$B,"British_Pound")</f>
        <v>0</v>
      </c>
      <c r="W31" s="3" t="str">
        <f>CONCATENATE(Техничка!AQ32,Техничка!AR32,Техничка!AS32)</f>
        <v>28.08.2023</v>
      </c>
      <c r="X31" s="82" t="str">
        <f>IF(AND((IF(SUMIFS(cb_curr!$E:$E,cb_curr!$A:$A,W31,cb_curr!$B:$B,"British_Pound")&lt;&gt;0,1,0)=0),(OR(WEEKDAY(W31,2)=7,WEEKDAY(W31,2)=1))),X30,((IF(AND(Y31=0,Y32=0,Y33=0,Y34=0,Y35=0,Y36=0,Y37=0,Y38=0,Y39=0,Y40=0),"-",(IF((SUMIFS(cb_curr!$E:$E,cb_curr!$A:$A,W31,cb_curr!$B:$B,"British_Pound"))=0,X30,(SUMIFS(cb_curr!$E:$E,cb_curr!$A:$A,W31,cb_curr!$B:$B,"British_Pound"))))))))</f>
        <v>-</v>
      </c>
      <c r="Y31" s="165">
        <f>SUMIFS(cb_curr!$E:$E,cb_curr!$A:$A,W31,cb_curr!$B:$B,"British_Pound")</f>
        <v>0</v>
      </c>
      <c r="Z31" s="3" t="str">
        <f>CONCATENATE(Техничка!AU32,Техничка!AV32,Техничка!AW32)</f>
        <v>28.09.2023</v>
      </c>
      <c r="AA31" s="82" t="str">
        <f>IF(AND((IF(SUMIFS(cb_curr!$E:$E,cb_curr!$A:$A,Z31,cb_curr!$B:$B,"British_Pound")&lt;&gt;0,1,0)=0),(OR(WEEKDAY(Z31,2)=7,WEEKDAY(Z31,2)=1))),AA30,((IF(AND(AB31=0,AB32=0,AB33=0,AB34=0,AB35=0,AB36=0,AB37=0,AB38=0,AB39=0,AB40=0),"-",(IF((SUMIFS(cb_curr!$E:$E,cb_curr!$A:$A,Z31,cb_curr!$B:$B,"British_Pound"))=0,AA30,(SUMIFS(cb_curr!$E:$E,cb_curr!$A:$A,Z31,cb_curr!$B:$B,"British_Pound"))))))))</f>
        <v>-</v>
      </c>
      <c r="AB31" s="165">
        <f>SUMIFS(cb_curr!$E:$E,cb_curr!$A:$A,Z31,cb_curr!$B:$B,"British_Pound")</f>
        <v>0</v>
      </c>
      <c r="AC31" s="3" t="str">
        <f>CONCATENATE(Техничка!AY32,Техничка!AZ32,Техничка!BA32)</f>
        <v>28.10.2023</v>
      </c>
      <c r="AD31" s="82" t="str">
        <f>IF(AND((IF(SUMIFS(cb_curr!$E:$E,cb_curr!$A:$A,AC31,cb_curr!$B:$B,"British_Pound")&lt;&gt;0,1,0)=0),(OR(WEEKDAY(AC31,2)=7,WEEKDAY(AC31,2)=1))),AD30,((IF(AND(AE31=0,AE32=0,AE33=0,AE34=0,AE35=0,AE36=0,AE37=0,AE38=0,AE39=0,AE40=0),"-",(IF((SUMIFS(cb_curr!$E:$E,cb_curr!$A:$A,AC31,cb_curr!$B:$B,"British_Pound"))=0,AD30,(SUMIFS(cb_curr!$E:$E,cb_curr!$A:$A,AC31,cb_curr!$B:$B,"British_Pound"))))))))</f>
        <v>-</v>
      </c>
      <c r="AE31" s="165">
        <f>SUMIFS(cb_curr!$E:$E,cb_curr!$A:$A,AC31,cb_curr!$B:$B,"British_Pound")</f>
        <v>0</v>
      </c>
      <c r="AF31" s="3" t="str">
        <f>CONCATENATE(Техничка!BC32,Техничка!BD32,Техничка!BE32)</f>
        <v>28.11.2023</v>
      </c>
      <c r="AG31" s="82" t="str">
        <f>IF(AND((IF(SUMIFS(cb_curr!$E:$E,cb_curr!$A:$A,AF31,cb_curr!$B:$B,"British_Pound")&lt;&gt;0,1,0)=0),(OR(WEEKDAY(AF31,2)=7,WEEKDAY(AF31,2)=1))),AG30,((IF(AND(AH31=0,AH32=0,AH33=0,AH34=0,AH35=0,AH36=0,AH37=0,AH38=0,AH39=0,AH40=0),"-",(IF((SUMIFS(cb_curr!$E:$E,cb_curr!$A:$A,AF31,cb_curr!$B:$B,"British_Pound"))=0,AG30,(SUMIFS(cb_curr!$E:$E,cb_curr!$A:$A,AF31,cb_curr!$B:$B,"British_Pound"))))))))</f>
        <v>-</v>
      </c>
      <c r="AH31" s="165">
        <f>SUMIFS(cb_curr!$E:$E,cb_curr!$A:$A,AF31,cb_curr!$B:$B,"British_Pound")</f>
        <v>0</v>
      </c>
      <c r="AI31" s="3" t="str">
        <f>CONCATENATE(Техничка!BG32,Техничка!BH32,Техничка!BI32)</f>
        <v>28.12.2023</v>
      </c>
      <c r="AJ31" s="82" t="str">
        <f>IF(AND((IF(SUMIFS(cb_curr!$E:$E,cb_curr!$A:$A,AI31,cb_curr!$B:$B,"British_Pound")&lt;&gt;0,1,0)=0),(OR(WEEKDAY(AI31,2)=7,WEEKDAY(AI31,2)=1))),AJ30,((IF(AND(AK31=0,AK32=0,AK33=0,AK34=0,AK35=0,AK36=0,AK37=0,AK38=0,AK39=0,AK40=0),"-",(IF((SUMIFS(cb_curr!$E:$E,cb_curr!$A:$A,AI31,cb_curr!$B:$B,"British_Pound"))=0,AJ30,(SUMIFS(cb_curr!$E:$E,cb_curr!$A:$A,AI31,cb_curr!$B:$B,"British_Pound"))))))))</f>
        <v>-</v>
      </c>
      <c r="AK31" s="165">
        <f>SUMIFS(cb_curr!$E:$E,cb_curr!$A:$A,AI31,cb_curr!$B:$B,"British_Pound")</f>
        <v>0</v>
      </c>
      <c r="AQ31" s="153" t="str">
        <f t="shared" si="0"/>
        <v>28.06.2023</v>
      </c>
      <c r="AR31" s="85"/>
      <c r="AT31" s="3" t="str">
        <f t="shared" si="1"/>
        <v>28.10.2023</v>
      </c>
      <c r="AU31" s="82"/>
      <c r="AW31" s="3" t="str">
        <f t="shared" si="2"/>
        <v>28.11.2023</v>
      </c>
      <c r="AX31" s="82"/>
      <c r="AZ31" s="3" t="str">
        <f t="shared" si="3"/>
        <v>28.12.2023</v>
      </c>
      <c r="BA31" s="82"/>
    </row>
    <row r="32" spans="2:53" x14ac:dyDescent="0.25">
      <c r="B32" s="3" t="str">
        <f>CONCATENATE(Техничка!B33,Техничка!C33,Техничка!D33)</f>
        <v>29.01.2023</v>
      </c>
      <c r="C32" s="82" t="str">
        <f>IF(AND((IF(SUMIFS(cb_curr!$E:$E,cb_curr!$A:$A,B32,cb_curr!$B:$B,"British_Pound")&lt;&gt;0,1,0)=0),(OR(WEEKDAY(B32,2)=7,WEEKDAY(B32,2)=1))),C31,((IF(AND(D32=0,D33=0,D34=0,D35=0,D36=0,D37=0,D38=0,D39=0,D40=0,D41=0),"-",(IF((SUMIFS(cb_curr!$E:$E,cb_curr!$A:$A,B32,cb_curr!$B:$B,"British_Pound"))=0,C31,(SUMIFS(cb_curr!$E:$E,cb_curr!$A:$A,B32,cb_curr!$B:$B,"British_Pound"))))))))</f>
        <v>-</v>
      </c>
      <c r="D32" s="165">
        <f>SUMIFS(cb_curr!$E:$E,cb_curr!$A:$A,B32,cb_curr!$B:$B,"British_Pound")</f>
        <v>0</v>
      </c>
      <c r="E32" s="83" t="str">
        <f>CONCATENATE(Техничка!O33,Техничка!P33,Техничка!Q33)</f>
        <v>29.02.2023</v>
      </c>
      <c r="F32" s="6"/>
      <c r="G32" s="165">
        <f>SUMIFS(cb_curr!$E:$E,cb_curr!$A:$A,E32,cb_curr!$B:$B,"British_Pound")</f>
        <v>0</v>
      </c>
      <c r="H32" s="3" t="str">
        <f>CONCATENATE(Техничка!S33,Техничка!T33,Техничка!U33)</f>
        <v>29.03.2023</v>
      </c>
      <c r="I32" s="82" t="str">
        <f>IF(AND((IF(SUMIFS(cb_curr!$E:$E,cb_curr!$A:$A,H32,cb_curr!$B:$B,"British_Pound")&lt;&gt;0,1,0)=0),(OR(WEEKDAY(H32,2)=7,WEEKDAY(H32,2)=1))),I31,((IF(AND(J32=0,J33=0,J34=0,J35=0,J36=0,J37=0,J38=0,J39=0,J40=0,J41=0),"-",(IF((SUMIFS(cb_curr!$E:$E,cb_curr!$A:$A,H32,cb_curr!$B:$B,"British_Pound"))=0,I31,(SUMIFS(cb_curr!$E:$E,cb_curr!$A:$A,H32,cb_curr!$B:$B,"British_Pound"))))))))</f>
        <v>-</v>
      </c>
      <c r="J32" s="165">
        <f>SUMIFS(cb_curr!$E:$E,cb_curr!$A:$A,H32,cb_curr!$B:$B,"British_Pound")</f>
        <v>0</v>
      </c>
      <c r="K32" s="3" t="str">
        <f>CONCATENATE(Техничка!W33,Техничка!X33,Техничка!Y33)</f>
        <v>29.04.2023</v>
      </c>
      <c r="L32" s="82" t="str">
        <f>IF(AND((IF(SUMIFS(cb_curr!$E:$E,cb_curr!$A:$A,K32,cb_curr!$B:$B,"British_Pound")&lt;&gt;0,1,0)=0),(OR(WEEKDAY(K32,2)=7,WEEKDAY(K32,2)=1))),L31,((IF(AND(M32=0,M33=0,M34=0,M35=0,M36=0,M37=0,M38=0,M39=0,M40=0,M41=0),"-",(IF((SUMIFS(cb_curr!$E:$E,cb_curr!$A:$A,K32,cb_curr!$B:$B,"British_Pound"))=0,L31,(SUMIFS(cb_curr!$E:$E,cb_curr!$A:$A,K32,cb_curr!$B:$B,"British_Pound"))))))))</f>
        <v>-</v>
      </c>
      <c r="M32" s="165">
        <f>SUMIFS(cb_curr!$E:$E,cb_curr!$A:$A,K32,cb_curr!$B:$B,"British_Pound")</f>
        <v>0</v>
      </c>
      <c r="N32" s="3" t="str">
        <f>CONCATENATE(Техничка!AA33,Техничка!AB33,Техничка!AC33)</f>
        <v>29.05.2023</v>
      </c>
      <c r="O32" s="82" t="str">
        <f>IF(AND((IF(SUMIFS(cb_curr!$E:$E,cb_curr!$A:$A,N32,cb_curr!$B:$B,"British_Pound")&lt;&gt;0,1,0)=0),(OR(WEEKDAY(N32,2)=7,WEEKDAY(N32,2)=1))),O31,((IF(AND(P32=0,P33=0,P34=0,P35=0,P36=0,P37=0,P38=0,P39=0,P40=0,P41=0),"-",(IF((SUMIFS(cb_curr!$E:$E,cb_curr!$A:$A,N32,cb_curr!$B:$B,"British_Pound"))=0,O31,(SUMIFS(cb_curr!$E:$E,cb_curr!$A:$A,N32,cb_curr!$B:$B,"British_Pound"))))))))</f>
        <v>-</v>
      </c>
      <c r="P32" s="165">
        <f>SUMIFS(cb_curr!$E:$E,cb_curr!$A:$A,N32,cb_curr!$B:$B,"British_Pound")</f>
        <v>0</v>
      </c>
      <c r="Q32" s="3" t="str">
        <f>CONCATENATE(Техничка!AE33,Техничка!AF33,Техничка!AG33)</f>
        <v>29.06.2023</v>
      </c>
      <c r="R32" s="82" t="str">
        <f>IF(AND((IF(SUMIFS(cb_curr!$E:$E,cb_curr!$A:$A,Q32,cb_curr!$B:$B,"British_Pound")&lt;&gt;0,1,0)=0),(OR(WEEKDAY(Q32,2)=7,WEEKDAY(Q32,2)=1))),R31,((IF(AND(S32=0,S33=0,S34=0,S35=0,S36=0,S37=0,S38=0,S39=0,S40=0,S41=0),"-",(IF((SUMIFS(cb_curr!$E:$E,cb_curr!$A:$A,Q32,cb_curr!$B:$B,"British_Pound"))=0,R31,(SUMIFS(cb_curr!$E:$E,cb_curr!$A:$A,Q32,cb_curr!$B:$B,"British_Pound"))))))))</f>
        <v>-</v>
      </c>
      <c r="S32" s="165">
        <f>SUMIFS(cb_curr!$E:$E,cb_curr!$A:$A,Q32,cb_curr!$B:$B,"British_Pound")</f>
        <v>0</v>
      </c>
      <c r="T32" s="3" t="str">
        <f>CONCATENATE(Техничка!AI33,Техничка!AJ33,Техничка!AK33)</f>
        <v>29.07.2023</v>
      </c>
      <c r="U32" s="82" t="str">
        <f>IF(AND((IF(SUMIFS(cb_curr!$E:$E,cb_curr!$A:$A,T32,cb_curr!$B:$B,"British_Pound")&lt;&gt;0,1,0)=0),(OR(WEEKDAY(T32,2)=7,WEEKDAY(T32,2)=1))),U31,((IF(AND(V32=0,V33=0,V34=0,V35=0,V36=0,V37=0,V38=0,V39=0,V40=0,V41=0),"-",(IF((SUMIFS(cb_curr!$E:$E,cb_curr!$A:$A,T32,cb_curr!$B:$B,"British_Pound"))=0,U31,(SUMIFS(cb_curr!$E:$E,cb_curr!$A:$A,T32,cb_curr!$B:$B,"British_Pound"))))))))</f>
        <v>-</v>
      </c>
      <c r="V32" s="165">
        <f>SUMIFS(cb_curr!$E:$E,cb_curr!$A:$A,T32,cb_curr!$B:$B,"British_Pound")</f>
        <v>0</v>
      </c>
      <c r="W32" s="3" t="str">
        <f>CONCATENATE(Техничка!AQ33,Техничка!AR33,Техничка!AS33)</f>
        <v>29.08.2023</v>
      </c>
      <c r="X32" s="82" t="str">
        <f>IF(AND((IF(SUMIFS(cb_curr!$E:$E,cb_curr!$A:$A,W32,cb_curr!$B:$B,"British_Pound")&lt;&gt;0,1,0)=0),(OR(WEEKDAY(W32,2)=7,WEEKDAY(W32,2)=1))),X31,((IF(AND(Y32=0,Y33=0,Y34=0,Y35=0,Y36=0,Y37=0,Y38=0,Y39=0,Y40=0,Y41=0),"-",(IF((SUMIFS(cb_curr!$E:$E,cb_curr!$A:$A,W32,cb_curr!$B:$B,"British_Pound"))=0,X31,(SUMIFS(cb_curr!$E:$E,cb_curr!$A:$A,W32,cb_curr!$B:$B,"British_Pound"))))))))</f>
        <v>-</v>
      </c>
      <c r="Y32" s="165">
        <f>SUMIFS(cb_curr!$E:$E,cb_curr!$A:$A,W32,cb_curr!$B:$B,"British_Pound")</f>
        <v>0</v>
      </c>
      <c r="Z32" s="3" t="str">
        <f>CONCATENATE(Техничка!AU33,Техничка!AV33,Техничка!AW33)</f>
        <v>29.09.2023</v>
      </c>
      <c r="AA32" s="82" t="str">
        <f>IF(AND((IF(SUMIFS(cb_curr!$E:$E,cb_curr!$A:$A,Z32,cb_curr!$B:$B,"British_Pound")&lt;&gt;0,1,0)=0),(OR(WEEKDAY(Z32,2)=7,WEEKDAY(Z32,2)=1))),AA31,((IF(AND(AB32=0,AB33=0,AB34=0,AB35=0,AB36=0,AB37=0,AB38=0,AB39=0,AB40=0,AB41=0),"-",(IF((SUMIFS(cb_curr!$E:$E,cb_curr!$A:$A,Z32,cb_curr!$B:$B,"British_Pound"))=0,AA31,(SUMIFS(cb_curr!$E:$E,cb_curr!$A:$A,Z32,cb_curr!$B:$B,"British_Pound"))))))))</f>
        <v>-</v>
      </c>
      <c r="AB32" s="165">
        <f>SUMIFS(cb_curr!$E:$E,cb_curr!$A:$A,Z32,cb_curr!$B:$B,"British_Pound")</f>
        <v>0</v>
      </c>
      <c r="AC32" s="3" t="str">
        <f>CONCATENATE(Техничка!AY33,Техничка!AZ33,Техничка!BA33)</f>
        <v>29.10.2023</v>
      </c>
      <c r="AD32" s="82" t="str">
        <f>IF(AND((IF(SUMIFS(cb_curr!$E:$E,cb_curr!$A:$A,AC32,cb_curr!$B:$B,"British_Pound")&lt;&gt;0,1,0)=0),(OR(WEEKDAY(AC32,2)=7,WEEKDAY(AC32,2)=1))),AD31,((IF(AND(AE32=0,AE33=0,AE34=0,AE35=0,AE36=0,AE37=0,AE38=0,AE39=0,AE40=0,AE41=0),"-",(IF((SUMIFS(cb_curr!$E:$E,cb_curr!$A:$A,AC32,cb_curr!$B:$B,"British_Pound"))=0,AD31,(SUMIFS(cb_curr!$E:$E,cb_curr!$A:$A,AC32,cb_curr!$B:$B,"British_Pound"))))))))</f>
        <v>-</v>
      </c>
      <c r="AE32" s="165">
        <f>SUMIFS(cb_curr!$E:$E,cb_curr!$A:$A,AC32,cb_curr!$B:$B,"British_Pound")</f>
        <v>0</v>
      </c>
      <c r="AF32" s="3" t="str">
        <f>CONCATENATE(Техничка!BC33,Техничка!BD33,Техничка!BE33)</f>
        <v>29.11.2023</v>
      </c>
      <c r="AG32" s="82" t="str">
        <f>IF(AND((IF(SUMIFS(cb_curr!$E:$E,cb_curr!$A:$A,AF32,cb_curr!$B:$B,"British_Pound")&lt;&gt;0,1,0)=0),(OR(WEEKDAY(AF32,2)=7,WEEKDAY(AF32,2)=1))),AG31,((IF(AND(AH32=0,AH33=0,AH34=0,AH35=0,AH36=0,AH37=0,AH38=0,AH39=0,AH40=0,AH41=0),"-",(IF((SUMIFS(cb_curr!$E:$E,cb_curr!$A:$A,AF32,cb_curr!$B:$B,"British_Pound"))=0,AG31,(SUMIFS(cb_curr!$E:$E,cb_curr!$A:$A,AF32,cb_curr!$B:$B,"British_Pound"))))))))</f>
        <v>-</v>
      </c>
      <c r="AH32" s="165">
        <f>SUMIFS(cb_curr!$E:$E,cb_curr!$A:$A,AF32,cb_curr!$B:$B,"British_Pound")</f>
        <v>0</v>
      </c>
      <c r="AI32" s="3" t="str">
        <f>CONCATENATE(Техничка!BG33,Техничка!BH33,Техничка!BI33)</f>
        <v>29.12.2023</v>
      </c>
      <c r="AJ32" s="82" t="str">
        <f>IF(AND((IF(SUMIFS(cb_curr!$E:$E,cb_curr!$A:$A,AI32,cb_curr!$B:$B,"British_Pound")&lt;&gt;0,1,0)=0),(OR(WEEKDAY(AI32,2)=7,WEEKDAY(AI32,2)=1))),AJ31,((IF(AND(AK32=0,AK33=0,AK34=0,AK35=0,AK36=0,AK37=0,AK38=0,AK39=0,AK40=0,AK41=0),"-",(IF((SUMIFS(cb_curr!$E:$E,cb_curr!$A:$A,AI32,cb_curr!$B:$B,"British_Pound"))=0,AJ31,(SUMIFS(cb_curr!$E:$E,cb_curr!$A:$A,AI32,cb_curr!$B:$B,"British_Pound"))))))))</f>
        <v>-</v>
      </c>
      <c r="AK32" s="165">
        <f>SUMIFS(cb_curr!$E:$E,cb_curr!$A:$A,AI32,cb_curr!$B:$B,"British_Pound")</f>
        <v>0</v>
      </c>
      <c r="AQ32" s="153" t="str">
        <f t="shared" si="0"/>
        <v>29.06.2023</v>
      </c>
      <c r="AR32" s="85"/>
      <c r="AT32" s="3" t="str">
        <f t="shared" si="1"/>
        <v>29.10.2023</v>
      </c>
      <c r="AU32" s="82"/>
      <c r="AW32" s="3" t="str">
        <f t="shared" si="2"/>
        <v>29.11.2023</v>
      </c>
      <c r="AX32" s="82"/>
      <c r="AZ32" s="3" t="str">
        <f t="shared" si="3"/>
        <v>29.12.2023</v>
      </c>
      <c r="BA32" s="82"/>
    </row>
    <row r="33" spans="1:53" x14ac:dyDescent="0.25">
      <c r="B33" s="3" t="str">
        <f>CONCATENATE(Техничка!B34,Техничка!C34,Техничка!D34)</f>
        <v>30.01.2023</v>
      </c>
      <c r="C33" s="82" t="str">
        <f>IF(AND((IF(SUMIFS(cb_curr!$E:$E,cb_curr!$A:$A,B33,cb_curr!$B:$B,"British_Pound")&lt;&gt;0,1,0)=0),(OR(WEEKDAY(B33,2)=7,WEEKDAY(B33,2)=1))),C32,((IF(AND(D33=0,D34=0,D35=0,D36=0,D37=0,D38=0,D39=0,D40=0,D41=0,D42=0),"-",(IF((SUMIFS(cb_curr!$E:$E,cb_curr!$A:$A,B33,cb_curr!$B:$B,"British_Pound"))=0,C32,(SUMIFS(cb_curr!$E:$E,cb_curr!$A:$A,B33,cb_curr!$B:$B,"British_Pound"))))))))</f>
        <v>-</v>
      </c>
      <c r="D33" s="165">
        <f>SUMIFS(cb_curr!$E:$E,cb_curr!$A:$A,B33,cb_curr!$B:$B,"British_Pound")</f>
        <v>0</v>
      </c>
      <c r="E33" s="4" t="str">
        <f>CONCATENATE(Техничка!O34,Техничка!P34,Техничка!Q34)</f>
        <v>30.02.2023</v>
      </c>
      <c r="F33" s="6"/>
      <c r="G33" s="178">
        <f t="shared" ref="G33:G38" si="4">J4</f>
        <v>0</v>
      </c>
      <c r="H33" s="3" t="str">
        <f>CONCATENATE(Техничка!S34,Техничка!T34,Техничка!U34)</f>
        <v>30.03.2023</v>
      </c>
      <c r="I33" s="82" t="str">
        <f>IF(AND((IF(SUMIFS(cb_curr!$E:$E,cb_curr!$A:$A,H33,cb_curr!$B:$B,"British_Pound")&lt;&gt;0,1,0)=0),(OR(WEEKDAY(H33,2)=7,WEEKDAY(H33,2)=1))),I32,((IF(AND(J33=0,J34=0,J35=0,J36=0,J37=0,J38=0,J39=0,J40=0,J41=0,J42=0),"-",(IF((SUMIFS(cb_curr!$E:$E,cb_curr!$A:$A,H33,cb_curr!$B:$B,"British_Pound"))=0,I32,(SUMIFS(cb_curr!$E:$E,cb_curr!$A:$A,H33,cb_curr!$B:$B,"British_Pound"))))))))</f>
        <v>-</v>
      </c>
      <c r="J33" s="165">
        <f>SUMIFS(cb_curr!$E:$E,cb_curr!$A:$A,H33,cb_curr!$B:$B,"British_Pound")</f>
        <v>0</v>
      </c>
      <c r="K33" s="3" t="str">
        <f>CONCATENATE(Техничка!W34,Техничка!X34,Техничка!Y34)</f>
        <v>30.04.2023</v>
      </c>
      <c r="L33" s="82" t="str">
        <f>IF(AND((IF(SUMIFS(cb_curr!$E:$E,cb_curr!$A:$A,K33,cb_curr!$B:$B,"British_Pound")&lt;&gt;0,1,0)=0),(OR(WEEKDAY(K33,2)=7,WEEKDAY(K33,2)=1))),L32,((IF(AND(M33=0,M34=0,M35=0,M36=0,M37=0,M38=0,M39=0,M40=0,M41=0,M42=0),"-",(IF((SUMIFS(cb_curr!$E:$E,cb_curr!$A:$A,K33,cb_curr!$B:$B,"British_Pound"))=0,L32,(SUMIFS(cb_curr!$E:$E,cb_curr!$A:$A,K33,cb_curr!$B:$B,"British_Pound"))))))))</f>
        <v>-</v>
      </c>
      <c r="M33" s="165">
        <f>SUMIFS(cb_curr!$E:$E,cb_curr!$A:$A,K33,cb_curr!$B:$B,"British_Pound")</f>
        <v>0</v>
      </c>
      <c r="N33" s="3" t="str">
        <f>CONCATENATE(Техничка!AA34,Техничка!AB34,Техничка!AC34)</f>
        <v>30.05.2023</v>
      </c>
      <c r="O33" s="82" t="str">
        <f>IF(AND((IF(SUMIFS(cb_curr!$E:$E,cb_curr!$A:$A,N33,cb_curr!$B:$B,"British_Pound")&lt;&gt;0,1,0)=0),(OR(WEEKDAY(N33,2)=7,WEEKDAY(N33,2)=1))),O32,((IF(AND(P33=0,P34=0,P35=0,P36=0,P37=0,P38=0,P39=0,P40=0,P41=0,P42=0),"-",(IF((SUMIFS(cb_curr!$E:$E,cb_curr!$A:$A,N33,cb_curr!$B:$B,"British_Pound"))=0,O32,(SUMIFS(cb_curr!$E:$E,cb_curr!$A:$A,N33,cb_curr!$B:$B,"British_Pound"))))))))</f>
        <v>-</v>
      </c>
      <c r="P33" s="165">
        <f>SUMIFS(cb_curr!$E:$E,cb_curr!$A:$A,N33,cb_curr!$B:$B,"British_Pound")</f>
        <v>0</v>
      </c>
      <c r="Q33" s="3" t="str">
        <f>CONCATENATE(Техничка!AE34,Техничка!AF34,Техничка!AG34)</f>
        <v>30.06.2023</v>
      </c>
      <c r="R33" s="82" t="str">
        <f>IF(AND((IF(SUMIFS(cb_curr!$E:$E,cb_curr!$A:$A,Q33,cb_curr!$B:$B,"British_Pound")&lt;&gt;0,1,0)=0),(OR(WEEKDAY(Q33,2)=7,WEEKDAY(Q33,2)=1))),R32,((IF(AND(S33=0,S34=0,S35=0,S36=0,S37=0,S38=0,S39=0,S40=0,S41=0,S42=0),"-",(IF((SUMIFS(cb_curr!$E:$E,cb_curr!$A:$A,Q33,cb_curr!$B:$B,"British_Pound"))=0,R32,(SUMIFS(cb_curr!$E:$E,cb_curr!$A:$A,Q33,cb_curr!$B:$B,"British_Pound"))))))))</f>
        <v>-</v>
      </c>
      <c r="S33" s="165">
        <f>SUMIFS(cb_curr!$E:$E,cb_curr!$A:$A,Q33,cb_curr!$B:$B,"British_Pound")</f>
        <v>0</v>
      </c>
      <c r="T33" s="3" t="str">
        <f>CONCATENATE(Техничка!AI34,Техничка!AJ34,Техничка!AK34)</f>
        <v>30.07.2023</v>
      </c>
      <c r="U33" s="82" t="str">
        <f>IF(AND((IF(SUMIFS(cb_curr!$E:$E,cb_curr!$A:$A,T33,cb_curr!$B:$B,"British_Pound")&lt;&gt;0,1,0)=0),(OR(WEEKDAY(T33,2)=7,WEEKDAY(T33,2)=1))),U32,((IF(AND(V33=0,V34=0,V35=0,V36=0,V37=0,V38=0,V39=0,V40=0,V41=0,V42=0),"-",(IF((SUMIFS(cb_curr!$E:$E,cb_curr!$A:$A,T33,cb_curr!$B:$B,"British_Pound"))=0,U32,(SUMIFS(cb_curr!$E:$E,cb_curr!$A:$A,T33,cb_curr!$B:$B,"British_Pound"))))))))</f>
        <v>-</v>
      </c>
      <c r="V33" s="165">
        <f>SUMIFS(cb_curr!$E:$E,cb_curr!$A:$A,T33,cb_curr!$B:$B,"British_Pound")</f>
        <v>0</v>
      </c>
      <c r="W33" s="3" t="str">
        <f>CONCATENATE(Техничка!AQ34,Техничка!AR34,Техничка!AS34)</f>
        <v>30.08.2023</v>
      </c>
      <c r="X33" s="82" t="str">
        <f>IF(AND((IF(SUMIFS(cb_curr!$E:$E,cb_curr!$A:$A,W33,cb_curr!$B:$B,"British_Pound")&lt;&gt;0,1,0)=0),(OR(WEEKDAY(W33,2)=7,WEEKDAY(W33,2)=1))),X32,((IF(AND(Y33=0,Y34=0,Y35=0,Y36=0,Y37=0,Y38=0,Y39=0,Y40=0,Y41=0,Y42=0),"-",(IF((SUMIFS(cb_curr!$E:$E,cb_curr!$A:$A,W33,cb_curr!$B:$B,"British_Pound"))=0,X32,(SUMIFS(cb_curr!$E:$E,cb_curr!$A:$A,W33,cb_curr!$B:$B,"British_Pound"))))))))</f>
        <v>-</v>
      </c>
      <c r="Y33" s="165">
        <f>SUMIFS(cb_curr!$E:$E,cb_curr!$A:$A,W33,cb_curr!$B:$B,"British_Pound")</f>
        <v>0</v>
      </c>
      <c r="Z33" s="3" t="str">
        <f>CONCATENATE(Техничка!AU34,Техничка!AV34,Техничка!AW34)</f>
        <v>30.09.2023</v>
      </c>
      <c r="AA33" s="82" t="str">
        <f>IF(AND((IF(SUMIFS(cb_curr!$E:$E,cb_curr!$A:$A,Z33,cb_curr!$B:$B,"British_Pound")&lt;&gt;0,1,0)=0),(OR(WEEKDAY(Z33,2)=7,WEEKDAY(Z33,2)=1))),AA32,((IF(AND(AB33=0,AB34=0,AB35=0,AB36=0,AB37=0,AB38=0,AB39=0,AB40=0,AB41=0,AB42=0),"-",(IF((SUMIFS(cb_curr!$E:$E,cb_curr!$A:$A,Z33,cb_curr!$B:$B,"British_Pound"))=0,AA32,(SUMIFS(cb_curr!$E:$E,cb_curr!$A:$A,Z33,cb_curr!$B:$B,"British_Pound"))))))))</f>
        <v>-</v>
      </c>
      <c r="AB33" s="165">
        <f>SUMIFS(cb_curr!$E:$E,cb_curr!$A:$A,Z33,cb_curr!$B:$B,"British_Pound")</f>
        <v>0</v>
      </c>
      <c r="AC33" s="3" t="str">
        <f>CONCATENATE(Техничка!AY34,Техничка!AZ34,Техничка!BA34)</f>
        <v>30.10.2023</v>
      </c>
      <c r="AD33" s="82" t="str">
        <f>IF(AND((IF(SUMIFS(cb_curr!$E:$E,cb_curr!$A:$A,AC33,cb_curr!$B:$B,"British_Pound")&lt;&gt;0,1,0)=0),(OR(WEEKDAY(AC33,2)=7,WEEKDAY(AC33,2)=1))),AD32,((IF(AND(AE33=0,AE34=0,AE35=0,AE36=0,AE37=0,AE38=0,AE39=0,AE40=0,AE41=0,AE42=0),"-",(IF((SUMIFS(cb_curr!$E:$E,cb_curr!$A:$A,AC33,cb_curr!$B:$B,"British_Pound"))=0,AD32,(SUMIFS(cb_curr!$E:$E,cb_curr!$A:$A,AC33,cb_curr!$B:$B,"British_Pound"))))))))</f>
        <v>-</v>
      </c>
      <c r="AE33" s="165">
        <f>SUMIFS(cb_curr!$E:$E,cb_curr!$A:$A,AC33,cb_curr!$B:$B,"British_Pound")</f>
        <v>0</v>
      </c>
      <c r="AF33" s="3" t="str">
        <f>CONCATENATE(Техничка!BC34,Техничка!BD34,Техничка!BE34)</f>
        <v>30.11.2023</v>
      </c>
      <c r="AG33" s="82" t="str">
        <f>IF(AND((IF(SUMIFS(cb_curr!$E:$E,cb_curr!$A:$A,AF33,cb_curr!$B:$B,"British_Pound")&lt;&gt;0,1,0)=0),(OR(WEEKDAY(AF33,2)=7,WEEKDAY(AF33,2)=1))),AG32,((IF(AND(AH33=0,AH34=0,AH35=0,AH36=0,AH37=0,AH38=0,AH39=0,AH40=0,AH41=0,AH42=0),"-",(IF((SUMIFS(cb_curr!$E:$E,cb_curr!$A:$A,AF33,cb_curr!$B:$B,"British_Pound"))=0,AG32,(SUMIFS(cb_curr!$E:$E,cb_curr!$A:$A,AF33,cb_curr!$B:$B,"British_Pound"))))))))</f>
        <v>-</v>
      </c>
      <c r="AH33" s="165">
        <f>SUMIFS(cb_curr!$E:$E,cb_curr!$A:$A,AF33,cb_curr!$B:$B,"British_Pound")</f>
        <v>0</v>
      </c>
      <c r="AI33" s="3" t="str">
        <f>CONCATENATE(Техничка!BG34,Техничка!BH34,Техничка!BI34)</f>
        <v>30.12.2023</v>
      </c>
      <c r="AJ33" s="82" t="str">
        <f>IF(AND((IF(SUMIFS(cb_curr!$E:$E,cb_curr!$A:$A,AI33,cb_curr!$B:$B,"British_Pound")&lt;&gt;0,1,0)=0),(OR(WEEKDAY(AI33,2)=7,WEEKDAY(AI33,2)=1))),AJ32,((IF(AND(AK33=0,AK34=0,AK35=0,AK36=0,AK37=0,AK38=0,AK39=0,AK40=0,AK41=0,AK42=0),"-",(IF((SUMIFS(cb_curr!$E:$E,cb_curr!$A:$A,AI33,cb_curr!$B:$B,"British_Pound"))=0,AJ32,(SUMIFS(cb_curr!$E:$E,cb_curr!$A:$A,AI33,cb_curr!$B:$B,"British_Pound"))))))))</f>
        <v>-</v>
      </c>
      <c r="AK33" s="165">
        <f>SUMIFS(cb_curr!$E:$E,cb_curr!$A:$A,AI33,cb_curr!$B:$B,"British_Pound")</f>
        <v>0</v>
      </c>
      <c r="AQ33" s="153" t="str">
        <f t="shared" si="0"/>
        <v>30.06.2023</v>
      </c>
      <c r="AR33" s="85"/>
      <c r="AT33" s="3" t="str">
        <f t="shared" si="1"/>
        <v>30.10.2023</v>
      </c>
      <c r="AU33" s="82"/>
      <c r="AW33" s="3" t="str">
        <f t="shared" si="2"/>
        <v>30.11.2023</v>
      </c>
      <c r="AX33" s="82"/>
      <c r="AZ33" s="3" t="str">
        <f t="shared" si="3"/>
        <v>30.12.2023</v>
      </c>
      <c r="BA33" s="82"/>
    </row>
    <row r="34" spans="1:53" x14ac:dyDescent="0.25">
      <c r="B34" s="3" t="str">
        <f>CONCATENATE(Техничка!B35,Техничка!C35,Техничка!D35)</f>
        <v>31.01.2023</v>
      </c>
      <c r="C34" s="82" t="str">
        <f>IF(AND((IF(SUMIFS(cb_curr!$E:$E,cb_curr!$A:$A,B34,cb_curr!$B:$B,"British_Pound")&lt;&gt;0,1,0)=0),(OR(WEEKDAY(B34,2)=7,WEEKDAY(B34,2)=1))),C33,((IF(AND(D34=0,D35=0,D36=0,D37=0,D38=0,D39=0,D40=0,D41=0,D42=0,D43=0),"-",(IF((SUMIFS(cb_curr!$E:$E,cb_curr!$A:$A,B34,cb_curr!$B:$B,"British_Pound"))=0,C33,(SUMIFS(cb_curr!$E:$E,cb_curr!$A:$A,B34,cb_curr!$B:$B,"British_Pound"))))))))</f>
        <v>-</v>
      </c>
      <c r="D34" s="165">
        <f>SUMIFS(cb_curr!$E:$E,cb_curr!$A:$A,B34,cb_curr!$B:$B,"British_Pound")</f>
        <v>0</v>
      </c>
      <c r="E34" s="4" t="str">
        <f>CONCATENATE(Техничка!O35,Техничка!P35,Техничка!Q35)</f>
        <v>31.02.2023</v>
      </c>
      <c r="F34" s="6"/>
      <c r="G34" s="178">
        <f t="shared" si="4"/>
        <v>0</v>
      </c>
      <c r="H34" s="3" t="str">
        <f>CONCATENATE(Техничка!S35,Техничка!T35,Техничка!U35)</f>
        <v>31.03.2023</v>
      </c>
      <c r="I34" s="82" t="str">
        <f>IF(AND((IF(SUMIFS(cb_curr!$E:$E,cb_curr!$A:$A,H34,cb_curr!$B:$B,"British_Pound")&lt;&gt;0,1,0)=0),(OR(WEEKDAY(H34,2)=7,WEEKDAY(H34,2)=1))),I33,((IF(AND(J34=0,J35=0,J36=0,J37=0,J38=0,J39=0,J40=0,J41=0,J42=0,J43=0),"-",(IF((SUMIFS(cb_curr!$E:$E,cb_curr!$A:$A,H34,cb_curr!$B:$B,"British_Pound"))=0,I33,(SUMIFS(cb_curr!$E:$E,cb_curr!$A:$A,H34,cb_curr!$B:$B,"British_Pound"))))))))</f>
        <v>-</v>
      </c>
      <c r="J34" s="165">
        <f>SUMIFS(cb_curr!$E:$E,cb_curr!$A:$A,H34,cb_curr!$B:$B,"British_Pound")</f>
        <v>0</v>
      </c>
      <c r="K34" s="4" t="str">
        <f>CONCATENATE(Техничка!W35,Техничка!X35,Техничка!Y35)</f>
        <v>31.04.2023</v>
      </c>
      <c r="L34" s="6"/>
      <c r="M34" s="178">
        <f t="shared" ref="M34:M38" si="5">P4</f>
        <v>0</v>
      </c>
      <c r="N34" s="3" t="str">
        <f>CONCATENATE(Техничка!AA35,Техничка!AB35,Техничка!AC35)</f>
        <v>31.05.2023</v>
      </c>
      <c r="O34" s="82" t="str">
        <f>IF(AND((IF(SUMIFS(cb_curr!$E:$E,cb_curr!$A:$A,N34,cb_curr!$B:$B,"British_Pound")&lt;&gt;0,1,0)=0),(OR(WEEKDAY(N34,2)=7,WEEKDAY(N34,2)=1))),O33,((IF(AND(P34=0,P35=0,P36=0,P37=0,P38=0,P39=0,P40=0,P41=0,P42=0,P43=0),"-",(IF((SUMIFS(cb_curr!$E:$E,cb_curr!$A:$A,N34,cb_curr!$B:$B,"British_Pound"))=0,O33,(SUMIFS(cb_curr!$E:$E,cb_curr!$A:$A,N34,cb_curr!$B:$B,"British_Pound"))))))))</f>
        <v>-</v>
      </c>
      <c r="P34" s="165">
        <f>SUMIFS(cb_curr!$E:$E,cb_curr!$A:$A,N34,cb_curr!$B:$B,"British_Pound")</f>
        <v>0</v>
      </c>
      <c r="Q34" s="4" t="str">
        <f>CONCATENATE(Техничка!AE35,Техничка!AF35,Техничка!AG35)</f>
        <v>31.06.2023</v>
      </c>
      <c r="R34" s="6"/>
      <c r="S34" s="178">
        <f t="shared" ref="S34:S38" si="6">V4</f>
        <v>0</v>
      </c>
      <c r="T34" s="3" t="str">
        <f>CONCATENATE(Техничка!AI35,Техничка!AJ35,Техничка!AK35)</f>
        <v>31.07.2023</v>
      </c>
      <c r="U34" s="82" t="str">
        <f>IF(AND((IF(SUMIFS(cb_curr!$E:$E,cb_curr!$A:$A,T34,cb_curr!$B:$B,"British_Pound")&lt;&gt;0,1,0)=0),(OR(WEEKDAY(T34,2)=7,WEEKDAY(T34,2)=1))),U33,((IF(AND(V34=0,V35=0,V36=0,V37=0,V38=0,V39=0,V40=0,V41=0,V42=0,V43=0),"-",(IF((SUMIFS(cb_curr!$E:$E,cb_curr!$A:$A,T34,cb_curr!$B:$B,"British_Pound"))=0,U33,(SUMIFS(cb_curr!$E:$E,cb_curr!$A:$A,T34,cb_curr!$B:$B,"British_Pound"))))))))</f>
        <v>-</v>
      </c>
      <c r="V34" s="165">
        <f>SUMIFS(cb_curr!$E:$E,cb_curr!$A:$A,T34,cb_curr!$B:$B,"British_Pound")</f>
        <v>0</v>
      </c>
      <c r="W34" s="3" t="str">
        <f>CONCATENATE(Техничка!AQ35,Техничка!AR35,Техничка!AS35)</f>
        <v>31.08.2023</v>
      </c>
      <c r="X34" s="82" t="str">
        <f>IF(AND((IF(SUMIFS(cb_curr!$E:$E,cb_curr!$A:$A,W34,cb_curr!$B:$B,"British_Pound")&lt;&gt;0,1,0)=0),(OR(WEEKDAY(W34,2)=7,WEEKDAY(W34,2)=1))),X33,((IF(AND(Y34=0,Y35=0,Y36=0,Y37=0,Y38=0,Y39=0,Y40=0,Y41=0,Y42=0,Y43=0),"-",(IF((SUMIFS(cb_curr!$E:$E,cb_curr!$A:$A,W34,cb_curr!$B:$B,"British_Pound"))=0,X33,(SUMIFS(cb_curr!$E:$E,cb_curr!$A:$A,W34,cb_curr!$B:$B,"British_Pound"))))))))</f>
        <v>-</v>
      </c>
      <c r="Y34" s="165">
        <f>SUMIFS(cb_curr!$E:$E,cb_curr!$A:$A,W34,cb_curr!$B:$B,"British_Pound")</f>
        <v>0</v>
      </c>
      <c r="Z34" s="4" t="str">
        <f>CONCATENATE(Техничка!AU35,Техничка!AV35,Техничка!AW35)</f>
        <v>31.09.2023</v>
      </c>
      <c r="AA34" s="4"/>
      <c r="AB34" s="178">
        <f>AE4</f>
        <v>0</v>
      </c>
      <c r="AC34" s="3" t="str">
        <f>CONCATENATE(Техничка!AY35,Техничка!AZ35,Техничка!BA35)</f>
        <v>31.10.2023</v>
      </c>
      <c r="AD34" s="82" t="str">
        <f>IF(AND((IF(SUMIFS(cb_curr!$E:$E,cb_curr!$A:$A,AC34,cb_curr!$B:$B,"British_Pound")&lt;&gt;0,1,0)=0),(OR(WEEKDAY(AC34,2)=7,WEEKDAY(AC34,2)=1))),AD33,((IF(AND(AE34=0,AE35=0,AE36=0,AE37=0,AE38=0,AE39=0,AE40=0,AE41=0,AE42=0,AE43=0),"-",(IF((SUMIFS(cb_curr!$E:$E,cb_curr!$A:$A,AC34,cb_curr!$B:$B,"British_Pound"))=0,AD33,(SUMIFS(cb_curr!$E:$E,cb_curr!$A:$A,AC34,cb_curr!$B:$B,"British_Pound"))))))))</f>
        <v>-</v>
      </c>
      <c r="AE34" s="165">
        <f>SUMIFS(cb_curr!$E:$E,cb_curr!$A:$A,AC34,cb_curr!$B:$B,"British_Pound")</f>
        <v>0</v>
      </c>
      <c r="AF34" s="4" t="str">
        <f>CONCATENATE(Техничка!BC35,Техничка!BD35,Техничка!BE35)</f>
        <v>31.11.2023</v>
      </c>
      <c r="AG34" s="6"/>
      <c r="AH34" s="178">
        <f>AK4</f>
        <v>0</v>
      </c>
      <c r="AI34" s="3" t="str">
        <f>CONCATENATE(Техничка!BG35,Техничка!BH35,Техничка!BI35)</f>
        <v>31.12.2023</v>
      </c>
      <c r="AJ34" s="82" t="str">
        <f>IF(AND((IF(SUMIFS(cb_curr!$E:$E,cb_curr!$A:$A,AI34,cb_curr!$B:$B,"British_Pound")&lt;&gt;0,1,0)=0),(OR(WEEKDAY(AI34,2)=7,WEEKDAY(AI34,2)=1))),AJ33,((IF(AND(AK34=0,AK35=0,AK36=0,AK37=0,AK38=0,AK39=0,AK40=0,AK41=0,AK42=0,AK43=0),"-",(IF((SUMIFS(cb_curr!$E:$E,cb_curr!$A:$A,AI34,cb_curr!$B:$B,"British_Pound"))=0,AJ33,(SUMIFS(cb_curr!$E:$E,cb_curr!$A:$A,AI34,cb_curr!$B:$B,"British_Pound"))))))))</f>
        <v>-</v>
      </c>
      <c r="AK34" s="165">
        <f>SUMIFS(cb_curr!$E:$E,cb_curr!$A:$A,AI34,cb_curr!$B:$B,"British_Pound")</f>
        <v>0</v>
      </c>
      <c r="AQ34" s="153" t="str">
        <f t="shared" si="0"/>
        <v>31.06.2023</v>
      </c>
      <c r="AR34" s="85"/>
      <c r="AT34" s="3" t="str">
        <f t="shared" si="1"/>
        <v>31.10.2023</v>
      </c>
      <c r="AU34" s="82"/>
      <c r="AW34" s="3" t="str">
        <f t="shared" si="2"/>
        <v>31.11.2023</v>
      </c>
      <c r="AX34" s="82"/>
      <c r="AY34" t="s">
        <v>163</v>
      </c>
      <c r="AZ34" s="3" t="str">
        <f t="shared" si="3"/>
        <v>31.12.2023</v>
      </c>
      <c r="BA34" s="82"/>
    </row>
    <row r="35" spans="1:53" x14ac:dyDescent="0.25">
      <c r="B35" s="9" t="s">
        <v>2</v>
      </c>
      <c r="C35" s="10">
        <f>AVERAGE(C4:C34)</f>
        <v>84.791899999999998</v>
      </c>
      <c r="D35" s="178">
        <f t="shared" ref="D35:D38" si="7">G4</f>
        <v>0</v>
      </c>
      <c r="E35" s="9" t="s">
        <v>2</v>
      </c>
      <c r="F35" s="10" t="e">
        <f>AVERAGE(F4:F34)</f>
        <v>#DIV/0!</v>
      </c>
      <c r="G35" s="178">
        <f t="shared" si="4"/>
        <v>0</v>
      </c>
      <c r="H35" s="9" t="s">
        <v>2</v>
      </c>
      <c r="I35" s="10" t="e">
        <f>AVERAGE(I4:I34)</f>
        <v>#DIV/0!</v>
      </c>
      <c r="J35" s="178">
        <f t="shared" ref="J35:J38" si="8">M4</f>
        <v>0</v>
      </c>
      <c r="K35" s="9" t="s">
        <v>2</v>
      </c>
      <c r="L35" s="10" t="e">
        <f>AVERAGE(L4:L34)</f>
        <v>#DIV/0!</v>
      </c>
      <c r="M35" s="178">
        <f t="shared" si="5"/>
        <v>0</v>
      </c>
      <c r="N35" s="9" t="s">
        <v>2</v>
      </c>
      <c r="O35" s="10" t="e">
        <f>AVERAGE(O4:O34)</f>
        <v>#DIV/0!</v>
      </c>
      <c r="P35" s="178">
        <f t="shared" ref="P35:P38" si="9">S4</f>
        <v>0</v>
      </c>
      <c r="Q35" s="9" t="s">
        <v>2</v>
      </c>
      <c r="R35" s="10" t="e">
        <f>AVERAGE(R4:R34)</f>
        <v>#DIV/0!</v>
      </c>
      <c r="S35" s="178">
        <f t="shared" si="6"/>
        <v>0</v>
      </c>
      <c r="T35" s="9" t="s">
        <v>2</v>
      </c>
      <c r="U35" s="10" t="e">
        <f>AVERAGE(U4:U34)</f>
        <v>#DIV/0!</v>
      </c>
      <c r="V35" s="165">
        <f t="shared" ref="V35:V38" si="10">Y4</f>
        <v>0</v>
      </c>
      <c r="W35" s="9" t="s">
        <v>2</v>
      </c>
      <c r="X35" s="10" t="e">
        <f>AVERAGE(X4:X34)</f>
        <v>#DIV/0!</v>
      </c>
      <c r="Y35" s="178">
        <f>AB4</f>
        <v>0</v>
      </c>
      <c r="Z35" s="9" t="s">
        <v>2</v>
      </c>
      <c r="AA35" s="10" t="e">
        <f>AVERAGE(AA4:AA34)</f>
        <v>#DIV/0!</v>
      </c>
      <c r="AB35" s="178">
        <f t="shared" ref="AB35:AB38" si="11">AE5</f>
        <v>0</v>
      </c>
      <c r="AC35" s="9" t="s">
        <v>2</v>
      </c>
      <c r="AD35" s="10" t="e">
        <f>AVERAGE(AD4:AD34)</f>
        <v>#DIV/0!</v>
      </c>
      <c r="AE35" s="178">
        <f>AH4</f>
        <v>0</v>
      </c>
      <c r="AF35" s="9" t="s">
        <v>2</v>
      </c>
      <c r="AG35" s="10" t="e">
        <f>AVERAGE(AG4:AG34)</f>
        <v>#DIV/0!</v>
      </c>
      <c r="AH35" s="178">
        <f t="shared" ref="AH35:AH38" si="12">AK5</f>
        <v>0</v>
      </c>
      <c r="AI35" s="9" t="s">
        <v>2</v>
      </c>
      <c r="AJ35" s="10" t="e">
        <f>AVERAGE(AJ4:AJ34)</f>
        <v>#DIV/0!</v>
      </c>
      <c r="AK35" s="178"/>
      <c r="AL35" s="178"/>
      <c r="AM35" s="178"/>
      <c r="AN35" s="178"/>
      <c r="AO35" s="178"/>
      <c r="AQ35" s="9" t="s">
        <v>2</v>
      </c>
      <c r="AR35" s="10"/>
      <c r="AT35" s="9" t="s">
        <v>2</v>
      </c>
      <c r="AU35" s="10" t="e">
        <f>AVERAGE(AU4:AU34)</f>
        <v>#DIV/0!</v>
      </c>
      <c r="AW35" s="9" t="s">
        <v>2</v>
      </c>
      <c r="AX35" s="10" t="e">
        <f>AVERAGE(AX4:AX34)</f>
        <v>#DIV/0!</v>
      </c>
      <c r="AZ35" s="9" t="s">
        <v>2</v>
      </c>
      <c r="BA35" s="10" t="e">
        <f>AVERAGE(BA4:BA34)</f>
        <v>#DIV/0!</v>
      </c>
    </row>
    <row r="36" spans="1:53" ht="15" hidden="1" customHeight="1" outlineLevel="1" x14ac:dyDescent="0.25">
      <c r="B36" s="9" t="s">
        <v>188</v>
      </c>
      <c r="C36" s="10">
        <f>IFERROR((MEDIAN(C4:C34)),0)</f>
        <v>84.791899999999998</v>
      </c>
      <c r="D36" s="178">
        <f t="shared" si="7"/>
        <v>0</v>
      </c>
      <c r="E36" s="9" t="s">
        <v>188</v>
      </c>
      <c r="F36" s="10">
        <f>IFERROR((MEDIAN(F4:F34)),0)</f>
        <v>0</v>
      </c>
      <c r="G36" s="178">
        <f t="shared" si="4"/>
        <v>0</v>
      </c>
      <c r="H36" s="9" t="s">
        <v>188</v>
      </c>
      <c r="I36" s="10">
        <f>IFERROR((MEDIAN(I4:I34)),0)</f>
        <v>0</v>
      </c>
      <c r="J36" s="178">
        <f t="shared" si="8"/>
        <v>0</v>
      </c>
      <c r="K36" s="9" t="s">
        <v>188</v>
      </c>
      <c r="L36" s="10">
        <f>IFERROR((MEDIAN(L4:L34)),0)</f>
        <v>0</v>
      </c>
      <c r="M36" s="178">
        <f t="shared" si="5"/>
        <v>0</v>
      </c>
      <c r="N36" s="9" t="s">
        <v>188</v>
      </c>
      <c r="O36" s="10">
        <f>IFERROR((MEDIAN(O4:O34)),0)</f>
        <v>0</v>
      </c>
      <c r="P36" s="178">
        <f t="shared" si="9"/>
        <v>0</v>
      </c>
      <c r="Q36" s="9" t="s">
        <v>188</v>
      </c>
      <c r="R36" s="10">
        <f>IFERROR((MEDIAN(R4:R34)),0)</f>
        <v>0</v>
      </c>
      <c r="S36" s="178">
        <f t="shared" si="6"/>
        <v>0</v>
      </c>
      <c r="T36" s="9" t="s">
        <v>188</v>
      </c>
      <c r="U36" s="10">
        <f>IFERROR((MEDIAN(U4:U34)),0)</f>
        <v>0</v>
      </c>
      <c r="V36" s="165">
        <f t="shared" si="10"/>
        <v>0</v>
      </c>
      <c r="W36" s="9" t="s">
        <v>188</v>
      </c>
      <c r="X36" s="10">
        <f>IFERROR((MEDIAN(X4:X34)),0)</f>
        <v>0</v>
      </c>
      <c r="Y36" s="178">
        <f t="shared" ref="Y36:Y38" si="13">AB5</f>
        <v>0</v>
      </c>
      <c r="Z36" s="9" t="s">
        <v>188</v>
      </c>
      <c r="AA36" s="10">
        <f>IFERROR((MEDIAN(AA4:AA34)),0)</f>
        <v>0</v>
      </c>
      <c r="AB36" s="178">
        <f t="shared" si="11"/>
        <v>0</v>
      </c>
      <c r="AC36" s="9" t="s">
        <v>188</v>
      </c>
      <c r="AD36" s="10">
        <f>IFERROR((MEDIAN(AD4:AD34)),0)</f>
        <v>0</v>
      </c>
      <c r="AE36" s="178">
        <f t="shared" ref="AE36:AE38" si="14">AH5</f>
        <v>0</v>
      </c>
      <c r="AF36" s="9" t="s">
        <v>188</v>
      </c>
      <c r="AG36" s="10">
        <f>IFERROR((MEDIAN(AG4:AG34)),0)</f>
        <v>0</v>
      </c>
      <c r="AH36" s="178">
        <f t="shared" si="12"/>
        <v>0</v>
      </c>
      <c r="AI36" s="9" t="s">
        <v>188</v>
      </c>
      <c r="AJ36" s="10">
        <f>IFERROR((MEDIAN(AJ4:AJ34)),0)</f>
        <v>0</v>
      </c>
      <c r="AK36" s="178"/>
      <c r="AL36" s="178"/>
      <c r="AM36" s="178"/>
      <c r="AN36" s="178"/>
      <c r="AO36" s="178"/>
      <c r="AQ36" s="9" t="s">
        <v>188</v>
      </c>
      <c r="AR36" s="10"/>
      <c r="AT36" s="9" t="s">
        <v>188</v>
      </c>
      <c r="AU36" s="10"/>
      <c r="AV36" t="s">
        <v>163</v>
      </c>
      <c r="AW36" s="9" t="s">
        <v>188</v>
      </c>
      <c r="AX36" s="10"/>
      <c r="AY36" t="s">
        <v>163</v>
      </c>
      <c r="AZ36" s="9" t="s">
        <v>188</v>
      </c>
      <c r="BA36" s="10"/>
    </row>
    <row r="37" spans="1:53" ht="15" hidden="1" customHeight="1" outlineLevel="1" x14ac:dyDescent="0.25">
      <c r="B37" s="9" t="s">
        <v>189</v>
      </c>
      <c r="C37" s="10">
        <f>IFERROR(MEDIAN(C4:C34),0)</f>
        <v>84.791899999999998</v>
      </c>
      <c r="D37" s="178">
        <f t="shared" si="7"/>
        <v>0</v>
      </c>
      <c r="E37" s="9" t="s">
        <v>189</v>
      </c>
      <c r="F37" s="10">
        <f>IFERROR(MEDIAN(C4:C34,F4:F34),0)</f>
        <v>84.791899999999998</v>
      </c>
      <c r="G37" s="178">
        <f t="shared" si="4"/>
        <v>0</v>
      </c>
      <c r="H37" s="9" t="s">
        <v>189</v>
      </c>
      <c r="I37" s="10">
        <f>IFERROR(MEDIAN(F4:F34,I4:I34,C4:C34),0)</f>
        <v>84.791899999999998</v>
      </c>
      <c r="J37" s="178">
        <f t="shared" si="8"/>
        <v>0</v>
      </c>
      <c r="K37" s="9" t="s">
        <v>189</v>
      </c>
      <c r="L37" s="10">
        <f>IFERROR(MEDIAN(I4:I34,L4:L34,F4:F34,C4:C34),0)</f>
        <v>84.791899999999998</v>
      </c>
      <c r="M37" s="178">
        <f t="shared" si="5"/>
        <v>0</v>
      </c>
      <c r="N37" s="9" t="s">
        <v>189</v>
      </c>
      <c r="O37" s="10">
        <f>IFERROR(MEDIAN(L4:L34,O4:O34,I4:I34,F4:F34,C4:C34),0)</f>
        <v>84.791899999999998</v>
      </c>
      <c r="P37" s="178">
        <f t="shared" si="9"/>
        <v>0</v>
      </c>
      <c r="Q37" s="9" t="s">
        <v>189</v>
      </c>
      <c r="R37" s="10">
        <f>IFERROR(MEDIAN(O4:O34,R4:R34,L4:L34,I4:I34,F4:F34,C4:C34),0)</f>
        <v>84.791899999999998</v>
      </c>
      <c r="S37" s="178">
        <f t="shared" si="6"/>
        <v>0</v>
      </c>
      <c r="T37" s="9" t="s">
        <v>189</v>
      </c>
      <c r="U37" s="10">
        <f>IFERROR(MEDIAN(R4:R34,U4:U34,O4:O34,L4:L34,I4:I34,F4:F34,C4:C34),0)</f>
        <v>84.791899999999998</v>
      </c>
      <c r="V37" s="165">
        <f t="shared" si="10"/>
        <v>0</v>
      </c>
      <c r="W37" s="9" t="s">
        <v>189</v>
      </c>
      <c r="X37" s="10">
        <f>IFERROR(MEDIAN(U4:U34,X4:X34,R4:R34,O4:O34,L4:L34,I4:I34,F4:F34,C4:C34),0)</f>
        <v>84.791899999999998</v>
      </c>
      <c r="Y37" s="178">
        <f t="shared" si="13"/>
        <v>0</v>
      </c>
      <c r="Z37" s="9" t="s">
        <v>189</v>
      </c>
      <c r="AA37" s="10">
        <f>IFERROR(MEDIAN(X4:X34,AA4:AA34,U4:U34,R4:R34,O4:O34,L4:L34,I4:I34,F4:F34,C4:C34),0)</f>
        <v>84.791899999999998</v>
      </c>
      <c r="AB37" s="178">
        <f t="shared" si="11"/>
        <v>0</v>
      </c>
      <c r="AC37" s="9" t="s">
        <v>189</v>
      </c>
      <c r="AD37" s="10">
        <f>IFERROR(MEDIAN(AA4:AA34,AD4:AD34,X4:X34,U4:U34,R4:R34,O4:O34,L4:L34,I4:I34,F4:F34,C4:C34),0)</f>
        <v>84.791899999999998</v>
      </c>
      <c r="AE37" s="178">
        <f t="shared" si="14"/>
        <v>0</v>
      </c>
      <c r="AF37" s="9" t="s">
        <v>189</v>
      </c>
      <c r="AG37" s="10">
        <f>IFERROR(MEDIAN(AD4:AD34,AG4:AG34,AA4:AA34,X4:X34,U4:U34,R4:R34,O4:O34,L4:L34,I4:I34,F4:F34,C4:C34),0)</f>
        <v>84.791899999999998</v>
      </c>
      <c r="AH37" s="178">
        <f t="shared" si="12"/>
        <v>0</v>
      </c>
      <c r="AI37" s="9" t="s">
        <v>189</v>
      </c>
      <c r="AJ37" s="10">
        <f>IFERROR(MEDIAN(AG4:AG34,AJ4:AJ34,AD4:AD34,AA4:AA34,X4:X34,U4:U34,R4:R34,O4:O34,L4:L34,I4:I34,F4:F34,C4:C34),0)</f>
        <v>84.791899999999998</v>
      </c>
      <c r="AK37" s="178"/>
      <c r="AL37" s="178"/>
      <c r="AM37" s="178"/>
      <c r="AN37" s="178"/>
      <c r="AO37" s="178"/>
      <c r="AQ37" s="9" t="s">
        <v>189</v>
      </c>
      <c r="AR37" s="10"/>
      <c r="AT37" s="9" t="s">
        <v>189</v>
      </c>
      <c r="AU37" s="10"/>
      <c r="AV37" t="s">
        <v>163</v>
      </c>
      <c r="AW37" s="9" t="s">
        <v>189</v>
      </c>
      <c r="AX37" s="10"/>
      <c r="AY37" t="s">
        <v>163</v>
      </c>
      <c r="AZ37" s="9" t="s">
        <v>189</v>
      </c>
      <c r="BA37" s="10"/>
    </row>
    <row r="38" spans="1:53" collapsed="1" x14ac:dyDescent="0.25">
      <c r="B38" s="13" t="s">
        <v>3</v>
      </c>
      <c r="C38" s="12">
        <f>C35</f>
        <v>84.791899999999998</v>
      </c>
      <c r="D38" s="178">
        <f t="shared" si="7"/>
        <v>0</v>
      </c>
      <c r="E38" s="11" t="s">
        <v>3</v>
      </c>
      <c r="F38" s="12">
        <f>AVERAGE(C4:C34,F4:F34)</f>
        <v>84.791899999999998</v>
      </c>
      <c r="G38" s="178">
        <f t="shared" si="4"/>
        <v>0</v>
      </c>
      <c r="H38" s="11" t="s">
        <v>3</v>
      </c>
      <c r="I38" s="12">
        <f>AVERAGE((C4:C34,F4:F34,I4:I34))</f>
        <v>84.791899999999998</v>
      </c>
      <c r="J38" s="178">
        <f t="shared" si="8"/>
        <v>0</v>
      </c>
      <c r="K38" s="11" t="s">
        <v>3</v>
      </c>
      <c r="L38" s="12">
        <f>AVERAGE(C4:C34,F4:F34,I4:I34,L4:L34)</f>
        <v>84.791899999999998</v>
      </c>
      <c r="M38" s="178">
        <f t="shared" si="5"/>
        <v>0</v>
      </c>
      <c r="N38" s="11" t="s">
        <v>3</v>
      </c>
      <c r="O38" s="12">
        <f>AVERAGE($C$4:$C$34,$F$4:$F$34,$I$4:$I$34,$L$4:$L$34,$O$4:$O$34)</f>
        <v>84.791899999999998</v>
      </c>
      <c r="P38" s="178">
        <f t="shared" si="9"/>
        <v>0</v>
      </c>
      <c r="Q38" s="11" t="s">
        <v>3</v>
      </c>
      <c r="R38" s="12">
        <f>AVERAGE($C$4:$C$34,$F$4:$F$34,$I$4:$I$34,$L$4:$L$34,$O$4:$O$34,$R$4:$R$34)</f>
        <v>84.791899999999998</v>
      </c>
      <c r="S38" s="178">
        <f t="shared" si="6"/>
        <v>0</v>
      </c>
      <c r="T38" s="11" t="s">
        <v>3</v>
      </c>
      <c r="U38" s="12">
        <f>AVERAGE($C$4:$C$34,$F$4:$F$34,$I$4:$I$34,$L$4:$L$34,$O$4:$O$34,$R$4:$R$34,$U$4:$U$34)</f>
        <v>84.791899999999998</v>
      </c>
      <c r="V38" s="165">
        <f t="shared" si="10"/>
        <v>0</v>
      </c>
      <c r="W38" s="11" t="s">
        <v>3</v>
      </c>
      <c r="X38" s="12">
        <f>AVERAGE($C$4:$C$34,$F$4:$F$34,$I$4:$I$34,$L$4:$L$34,$O$4:$O$34,$R$4:$R$34,$U$4:$U$34,$X$4:$X$34)</f>
        <v>84.791899999999998</v>
      </c>
      <c r="Y38" s="178">
        <f t="shared" si="13"/>
        <v>0</v>
      </c>
      <c r="Z38" s="11" t="s">
        <v>3</v>
      </c>
      <c r="AA38" s="12">
        <f>AVERAGE($C$4:$C$34,$F$4:$F$34,$I$4:$I$34,$L$4:$L$34,$O$4:$O$34,$R$4:$R$34,$U$4:$U$34,$X$4:$X$34,$AA$4:$AA$34)</f>
        <v>84.791899999999998</v>
      </c>
      <c r="AB38" s="178">
        <f t="shared" si="11"/>
        <v>0</v>
      </c>
      <c r="AC38" s="11" t="s">
        <v>3</v>
      </c>
      <c r="AD38" s="12">
        <f>AVERAGE($C$4:$C$34,$F$4:$F$34,$I$4:$I$34,$L$4:$L$34,$O$4:$O$34,$R$4:$R$34,$U$4:$U$34,$X$4:$X$34,$AA$4:$AA$34,$AD$4:$AD$34)</f>
        <v>84.791899999999998</v>
      </c>
      <c r="AE38" s="178">
        <f t="shared" si="14"/>
        <v>0</v>
      </c>
      <c r="AF38" s="11" t="s">
        <v>3</v>
      </c>
      <c r="AG38" s="12">
        <f>AVERAGE($C$4:$C$34,$F$4:$F$34,$I$4:$I$34,$L$4:$L$34,$O$4:$O$34,$R$4:$R$34,$U$4:$U$34,$X$4:$X$34,$AA$4:$AA$34,$AD$4:$AD$34,$AG$4:$AG$34)</f>
        <v>84.791899999999998</v>
      </c>
      <c r="AH38" s="178">
        <f t="shared" si="12"/>
        <v>0</v>
      </c>
      <c r="AI38" s="11" t="s">
        <v>3</v>
      </c>
      <c r="AJ38" s="12">
        <f>AVERAGE($C$4:$C$34,$F$4:$F$34,$I$4:$I$34,$L$4:$L$34,$O$4:$O$34,$R$4:$R$34,$U$4:$U$34,$X$4:$X$34,$AA$4:$AA$34,$AD$4:$AD$34,$AG$4:$AG$34,$AJ$4:$AJ$34)</f>
        <v>84.791899999999998</v>
      </c>
      <c r="AK38" s="178"/>
      <c r="AL38" s="178"/>
      <c r="AM38" s="178"/>
      <c r="AN38" s="178"/>
      <c r="AO38" s="178"/>
      <c r="AQ38" s="11" t="s">
        <v>3</v>
      </c>
      <c r="AR38" s="12"/>
      <c r="AT38" s="11" t="s">
        <v>3</v>
      </c>
      <c r="AU38" s="12">
        <f>AVERAGE($C$4:$C$34,$F$4:$F$34,$I$4:$I$34,$L$4:$L$34,$O$4:$O$34,$R$4:$R$34,$U$4:$U$34,$X$4:$X$34,$AA$4:$AA$34,$AU$4:$AU$34)</f>
        <v>84.791899999999998</v>
      </c>
      <c r="AW38" s="11" t="s">
        <v>3</v>
      </c>
      <c r="AX38" s="12">
        <f>AVERAGE($C$4:$C$34,$F$4:$F$34,$I$4:$I$34,$L$4:$L$34,$O$4:$O$34,$R$4:$R$34,$U$4:$U$34,$X$4:$X$34,$AA$4:$AA$34,$AX$4:$AX$34,$AU$4:$AU$34)</f>
        <v>84.791899999999998</v>
      </c>
      <c r="AZ38" s="11" t="s">
        <v>3</v>
      </c>
      <c r="BA38" s="12">
        <f>AVERAGE($C$4:$C$34,$F$4:$F$34,$I$4:$I$34,$L$4:$L$34,$O$4:$O$34,$R$4:$R$34,$U$4:$U$34,$X$4:$X$34,$AA$4:$AA$34,$AU$4:$AU$34,$AX$4:$AX$34,$BA$4:$BA$34)</f>
        <v>84.791899999999998</v>
      </c>
    </row>
    <row r="39" spans="1:53" x14ac:dyDescent="0.25">
      <c r="D39" s="178">
        <f t="shared" ref="D35:D43" si="15">G8</f>
        <v>0</v>
      </c>
      <c r="G39" s="178">
        <f t="shared" ref="G35:G40" si="16">J10</f>
        <v>0</v>
      </c>
      <c r="J39" s="178">
        <f t="shared" ref="J35:J43" si="17">M8</f>
        <v>0</v>
      </c>
      <c r="M39" s="178">
        <f t="shared" ref="M35:M42" si="18">P9</f>
        <v>0</v>
      </c>
      <c r="P39" s="178">
        <f t="shared" ref="P35:P43" si="19">S8</f>
        <v>0</v>
      </c>
      <c r="S39" s="178">
        <f t="shared" ref="S35:S42" si="20">V9</f>
        <v>0</v>
      </c>
      <c r="V39" s="165">
        <f t="shared" ref="V35:V43" si="21">Y8</f>
        <v>0</v>
      </c>
      <c r="Y39" s="178">
        <f t="shared" ref="Y36:Y42" si="22">AB8</f>
        <v>0</v>
      </c>
      <c r="AB39" s="178">
        <f t="shared" ref="AB35:AB42" si="23">AE9</f>
        <v>0</v>
      </c>
      <c r="AE39" s="178">
        <f t="shared" ref="AE36:AE43" si="24">AH8</f>
        <v>0</v>
      </c>
      <c r="AH39" s="178">
        <f t="shared" ref="AH35:AH42" si="25">AK9</f>
        <v>0</v>
      </c>
      <c r="AK39" s="178"/>
      <c r="AL39" s="178"/>
      <c r="AM39" s="178"/>
      <c r="AN39" s="178"/>
      <c r="AO39" s="178"/>
    </row>
    <row r="40" spans="1:53" x14ac:dyDescent="0.25">
      <c r="D40" s="178">
        <f t="shared" si="15"/>
        <v>0</v>
      </c>
      <c r="G40" s="178">
        <f t="shared" si="16"/>
        <v>0</v>
      </c>
      <c r="J40" s="178">
        <f t="shared" si="17"/>
        <v>0</v>
      </c>
      <c r="M40" s="178">
        <f t="shared" si="18"/>
        <v>0</v>
      </c>
      <c r="P40" s="178">
        <f t="shared" si="19"/>
        <v>0</v>
      </c>
      <c r="Q40" s="11" t="s">
        <v>225</v>
      </c>
      <c r="R40" s="12"/>
      <c r="S40" s="178">
        <f t="shared" si="20"/>
        <v>0</v>
      </c>
      <c r="V40" s="165">
        <f t="shared" si="21"/>
        <v>0</v>
      </c>
      <c r="Y40" s="178">
        <f t="shared" si="22"/>
        <v>0</v>
      </c>
      <c r="AB40" s="178">
        <f t="shared" si="23"/>
        <v>0</v>
      </c>
      <c r="AE40" s="178">
        <f t="shared" si="24"/>
        <v>0</v>
      </c>
      <c r="AH40" s="178">
        <f t="shared" si="25"/>
        <v>0</v>
      </c>
      <c r="AI40" s="11" t="s">
        <v>229</v>
      </c>
      <c r="AJ40" s="12"/>
      <c r="AK40" s="178"/>
      <c r="AL40" s="178"/>
      <c r="AM40" s="178"/>
      <c r="AN40" s="178"/>
      <c r="AO40" s="178"/>
    </row>
    <row r="41" spans="1:53" x14ac:dyDescent="0.25">
      <c r="D41" s="178">
        <f t="shared" si="15"/>
        <v>0</v>
      </c>
      <c r="J41" s="178">
        <f t="shared" si="17"/>
        <v>0</v>
      </c>
      <c r="M41" s="178">
        <f t="shared" si="18"/>
        <v>0</v>
      </c>
      <c r="P41" s="178">
        <f t="shared" si="19"/>
        <v>0</v>
      </c>
      <c r="S41" s="178">
        <f t="shared" si="20"/>
        <v>0</v>
      </c>
      <c r="V41" s="165">
        <f t="shared" si="21"/>
        <v>0</v>
      </c>
      <c r="Y41" s="178">
        <f t="shared" si="22"/>
        <v>0</v>
      </c>
      <c r="AB41" s="178">
        <f t="shared" si="23"/>
        <v>0</v>
      </c>
      <c r="AE41" s="178">
        <f t="shared" si="24"/>
        <v>0</v>
      </c>
      <c r="AH41" s="178">
        <f t="shared" si="25"/>
        <v>0</v>
      </c>
      <c r="AI41" s="11" t="s">
        <v>232</v>
      </c>
      <c r="AJ41" s="12">
        <f>IF(AJ40&gt;0,(AVERAGE(C4:C34,F4:F34,I4:I34,L4:L34,O4:O34,R4:R34,U4:U34,X4:X34,AA4:AA34,AU4:AU34,AX4:AX34,BA4:BA34)),(AVERAGE(C4:C34,F4:F34,I4:I34,L4:L34,O4:O34,R4:R34,U4:U34,X4:X34,AA4:AA34,AD4:AD34,AG4:AG34,AJ4:AJ34)))</f>
        <v>84.791899999999998</v>
      </c>
      <c r="AK41" s="178"/>
      <c r="AL41" s="178"/>
      <c r="AM41" s="178"/>
      <c r="AN41" s="178"/>
      <c r="AO41" s="178"/>
    </row>
    <row r="42" spans="1:53" hidden="1" outlineLevel="1" x14ac:dyDescent="0.25">
      <c r="B42" s="188" t="s">
        <v>16</v>
      </c>
      <c r="D42" s="178">
        <f t="shared" si="15"/>
        <v>0</v>
      </c>
      <c r="J42" s="178">
        <f t="shared" si="17"/>
        <v>0</v>
      </c>
      <c r="M42" s="178">
        <f t="shared" si="18"/>
        <v>0</v>
      </c>
      <c r="P42" s="178">
        <f t="shared" si="19"/>
        <v>0</v>
      </c>
      <c r="S42" s="178">
        <f t="shared" si="20"/>
        <v>0</v>
      </c>
      <c r="V42" s="165">
        <f t="shared" si="21"/>
        <v>0</v>
      </c>
      <c r="Y42" s="178">
        <f t="shared" si="22"/>
        <v>0</v>
      </c>
      <c r="AB42" s="178">
        <f t="shared" si="23"/>
        <v>0</v>
      </c>
      <c r="AE42" s="178">
        <f t="shared" si="24"/>
        <v>0</v>
      </c>
      <c r="AH42" s="178">
        <f t="shared" si="25"/>
        <v>0</v>
      </c>
      <c r="AK42" s="31"/>
      <c r="AL42" s="31"/>
      <c r="AM42" s="31"/>
      <c r="AN42" s="31"/>
      <c r="AO42" s="31"/>
    </row>
    <row r="43" spans="1:53" hidden="1" outlineLevel="1" x14ac:dyDescent="0.25">
      <c r="B43" s="188">
        <f>AVERAGE(C4:C34,F4:F34,I4:I34)</f>
        <v>84.791899999999998</v>
      </c>
      <c r="D43" s="178">
        <f t="shared" si="15"/>
        <v>0</v>
      </c>
      <c r="G43"/>
      <c r="J43" s="178">
        <f t="shared" si="17"/>
        <v>0</v>
      </c>
      <c r="M43"/>
      <c r="P43" s="178">
        <f t="shared" si="19"/>
        <v>0</v>
      </c>
      <c r="S43"/>
      <c r="V43" s="165">
        <f t="shared" si="21"/>
        <v>0</v>
      </c>
      <c r="Y43" s="178">
        <f>AB12</f>
        <v>0</v>
      </c>
      <c r="AB43"/>
      <c r="AE43" s="178">
        <f t="shared" si="24"/>
        <v>0</v>
      </c>
      <c r="AH43"/>
      <c r="AK43" s="31"/>
      <c r="AL43" s="31"/>
      <c r="AM43" s="31"/>
      <c r="AN43" s="31"/>
      <c r="AO43" s="31"/>
    </row>
    <row r="44" spans="1:53" ht="15.75" hidden="1" outlineLevel="1" thickBot="1" x14ac:dyDescent="0.3">
      <c r="D44"/>
      <c r="G44"/>
      <c r="J44"/>
      <c r="M44"/>
      <c r="P44"/>
      <c r="S44"/>
      <c r="V44"/>
      <c r="Y44"/>
      <c r="AB44"/>
      <c r="AE44"/>
      <c r="AH44"/>
      <c r="AK44"/>
      <c r="AL44"/>
      <c r="AM44"/>
      <c r="AN44"/>
      <c r="AO44"/>
    </row>
    <row r="45" spans="1:53" hidden="1" outlineLevel="1" x14ac:dyDescent="0.25">
      <c r="B45" s="415" t="s">
        <v>17</v>
      </c>
      <c r="C45" s="416"/>
      <c r="D45" s="436"/>
      <c r="E45" s="416"/>
      <c r="F45" s="416"/>
      <c r="G45" s="436"/>
      <c r="H45" s="416"/>
      <c r="I45" s="417"/>
    </row>
    <row r="46" spans="1:53" hidden="1" outlineLevel="1" x14ac:dyDescent="0.25">
      <c r="A46" t="s">
        <v>190</v>
      </c>
      <c r="B46" s="418" t="e">
        <f>AVERAGE(L4:L34,O4:O34,R4:R34)</f>
        <v>#DIV/0!</v>
      </c>
      <c r="C46" s="419"/>
      <c r="D46" s="435"/>
      <c r="E46" s="419"/>
      <c r="F46" s="419"/>
      <c r="G46" s="435"/>
      <c r="H46" s="419"/>
      <c r="I46" s="420"/>
    </row>
    <row r="47" spans="1:53" ht="15.75" hidden="1" outlineLevel="1" thickBot="1" x14ac:dyDescent="0.3">
      <c r="A47" t="s">
        <v>191</v>
      </c>
      <c r="B47" s="421">
        <f>IFERROR(MEDIAN(L4:L34,O4:O34,R4:R34),0)</f>
        <v>0</v>
      </c>
      <c r="C47" s="422"/>
      <c r="D47" s="437"/>
      <c r="E47" s="422"/>
      <c r="F47" s="422"/>
      <c r="G47" s="437"/>
      <c r="H47" s="422"/>
      <c r="I47" s="423"/>
    </row>
    <row r="48" spans="1:53" hidden="1" outlineLevel="1" x14ac:dyDescent="0.25">
      <c r="B48" s="426" t="s">
        <v>20</v>
      </c>
      <c r="C48" s="426"/>
      <c r="D48" s="438"/>
      <c r="E48" s="426"/>
      <c r="F48" s="426"/>
      <c r="G48" s="438"/>
      <c r="H48" s="426"/>
      <c r="I48" s="426"/>
      <c r="J48" s="435"/>
      <c r="K48" s="419"/>
      <c r="L48" s="419"/>
      <c r="M48" s="435"/>
      <c r="N48" s="419"/>
      <c r="O48" s="419"/>
      <c r="P48" s="435"/>
      <c r="Q48" s="419"/>
      <c r="R48" s="419"/>
    </row>
    <row r="49" spans="1:36" hidden="1" outlineLevel="1" x14ac:dyDescent="0.25">
      <c r="B49" s="424">
        <f>AVERAGE(C4:C34,F4:F34,I4:I34,L4:L34,O4:O34,R4:R33)</f>
        <v>84.791899999999998</v>
      </c>
      <c r="C49" s="425"/>
      <c r="D49" s="439"/>
      <c r="E49" s="425"/>
      <c r="F49" s="425"/>
      <c r="G49" s="439"/>
      <c r="H49" s="425"/>
      <c r="I49" s="425"/>
      <c r="J49" s="439"/>
      <c r="K49" s="425"/>
      <c r="L49" s="425"/>
      <c r="M49" s="439"/>
      <c r="N49" s="425"/>
      <c r="O49" s="425"/>
      <c r="P49" s="439"/>
      <c r="Q49" s="425"/>
      <c r="R49" s="425"/>
    </row>
    <row r="50" spans="1:36" ht="15.75" hidden="1" outlineLevel="1" thickBot="1" x14ac:dyDescent="0.3"/>
    <row r="51" spans="1:36" hidden="1" outlineLevel="1" x14ac:dyDescent="0.25">
      <c r="B51" s="415" t="s">
        <v>18</v>
      </c>
      <c r="C51" s="416"/>
      <c r="D51" s="436"/>
      <c r="E51" s="416"/>
      <c r="F51" s="416"/>
      <c r="G51" s="436"/>
      <c r="H51" s="416"/>
      <c r="I51" s="417"/>
    </row>
    <row r="52" spans="1:36" hidden="1" outlineLevel="1" x14ac:dyDescent="0.25">
      <c r="A52" t="s">
        <v>190</v>
      </c>
      <c r="B52" s="418" t="e">
        <f>AVERAGE(U4:U34,X4:X34,AA4:AA34)</f>
        <v>#DIV/0!</v>
      </c>
      <c r="C52" s="419"/>
      <c r="D52" s="435"/>
      <c r="E52" s="419"/>
      <c r="F52" s="419"/>
      <c r="G52" s="435"/>
      <c r="H52" s="419"/>
      <c r="I52" s="420"/>
    </row>
    <row r="53" spans="1:36" ht="15.75" hidden="1" outlineLevel="1" thickBot="1" x14ac:dyDescent="0.3">
      <c r="A53" t="s">
        <v>191</v>
      </c>
      <c r="B53" s="421">
        <f>IFERROR(MEDIAN(U4:U34,X4:X34,AA4:AA34),0)</f>
        <v>0</v>
      </c>
      <c r="C53" s="422"/>
      <c r="D53" s="437"/>
      <c r="E53" s="422"/>
      <c r="F53" s="422"/>
      <c r="G53" s="437"/>
      <c r="H53" s="422"/>
      <c r="I53" s="423"/>
    </row>
    <row r="54" spans="1:36" hidden="1" outlineLevel="1" x14ac:dyDescent="0.25">
      <c r="B54" s="426" t="s">
        <v>21</v>
      </c>
      <c r="C54" s="426"/>
      <c r="D54" s="438"/>
      <c r="E54" s="426"/>
      <c r="F54" s="426"/>
      <c r="G54" s="438"/>
      <c r="H54" s="426"/>
      <c r="I54" s="426"/>
      <c r="J54" s="435"/>
      <c r="K54" s="419"/>
      <c r="L54" s="419"/>
      <c r="M54" s="435"/>
      <c r="N54" s="419"/>
      <c r="O54" s="419"/>
      <c r="P54" s="435"/>
      <c r="Q54" s="419"/>
      <c r="R54" s="419"/>
      <c r="S54" s="435"/>
      <c r="T54" s="419"/>
      <c r="U54" s="419"/>
      <c r="V54" s="435"/>
      <c r="W54" s="419"/>
      <c r="X54" s="419"/>
      <c r="Y54" s="435"/>
      <c r="Z54" s="419"/>
      <c r="AA54" s="419"/>
    </row>
    <row r="55" spans="1:36" hidden="1" outlineLevel="1" x14ac:dyDescent="0.25">
      <c r="B55" s="427">
        <f>AVERAGE(C4:C34,F4:F34,I4:I34,L4:L34,O4:O34,R4:R34,U4:U34,X4:X34,AA4:AA34)</f>
        <v>84.791899999999998</v>
      </c>
      <c r="C55" s="419"/>
      <c r="D55" s="435"/>
      <c r="E55" s="419"/>
      <c r="F55" s="419"/>
      <c r="G55" s="435"/>
      <c r="H55" s="419"/>
      <c r="I55" s="419"/>
      <c r="J55" s="435"/>
      <c r="K55" s="419"/>
      <c r="L55" s="419"/>
      <c r="M55" s="435"/>
      <c r="N55" s="419"/>
      <c r="O55" s="419"/>
      <c r="P55" s="435"/>
      <c r="Q55" s="419"/>
      <c r="R55" s="419"/>
      <c r="S55" s="435"/>
      <c r="T55" s="419"/>
      <c r="U55" s="419"/>
      <c r="V55" s="435"/>
      <c r="W55" s="419"/>
      <c r="X55" s="419"/>
      <c r="Y55" s="435"/>
      <c r="Z55" s="419"/>
      <c r="AA55" s="419"/>
    </row>
    <row r="56" spans="1:36" ht="15.75" hidden="1" outlineLevel="1" thickBot="1" x14ac:dyDescent="0.3"/>
    <row r="57" spans="1:36" hidden="1" outlineLevel="1" x14ac:dyDescent="0.25">
      <c r="B57" s="415" t="s">
        <v>19</v>
      </c>
      <c r="C57" s="416"/>
      <c r="D57" s="436"/>
      <c r="E57" s="416"/>
      <c r="F57" s="416"/>
      <c r="G57" s="436"/>
      <c r="H57" s="416"/>
      <c r="I57" s="417"/>
    </row>
    <row r="58" spans="1:36" hidden="1" outlineLevel="1" x14ac:dyDescent="0.25">
      <c r="A58" t="s">
        <v>190</v>
      </c>
      <c r="B58" s="418" t="e">
        <f>AVERAGE(AD4:AD34,AG4:AG34,AJ4:AJ34)</f>
        <v>#DIV/0!</v>
      </c>
      <c r="C58" s="419"/>
      <c r="D58" s="435"/>
      <c r="E58" s="419"/>
      <c r="F58" s="419"/>
      <c r="G58" s="435"/>
      <c r="H58" s="419"/>
      <c r="I58" s="420"/>
    </row>
    <row r="59" spans="1:36" ht="15.75" hidden="1" outlineLevel="1" thickBot="1" x14ac:dyDescent="0.3">
      <c r="A59" t="s">
        <v>191</v>
      </c>
      <c r="B59" s="421">
        <f>IFERROR(MEDIAN(AD4:AD34,AG4:AG34,AJ4:AJ34),0)</f>
        <v>0</v>
      </c>
      <c r="C59" s="422"/>
      <c r="D59" s="437"/>
      <c r="E59" s="422"/>
      <c r="F59" s="422"/>
      <c r="G59" s="437"/>
      <c r="H59" s="422"/>
      <c r="I59" s="423"/>
    </row>
    <row r="60" spans="1:36" ht="15.75" hidden="1" outlineLevel="1" thickBot="1" x14ac:dyDescent="0.3"/>
    <row r="61" spans="1:36" hidden="1" outlineLevel="1" x14ac:dyDescent="0.25">
      <c r="B61" s="415" t="s">
        <v>53</v>
      </c>
      <c r="C61" s="416"/>
      <c r="D61" s="436"/>
      <c r="E61" s="416"/>
      <c r="F61" s="416"/>
      <c r="G61" s="436"/>
      <c r="H61" s="416"/>
      <c r="I61" s="417"/>
    </row>
    <row r="62" spans="1:36" hidden="1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35"/>
      <c r="E62" s="419"/>
      <c r="F62" s="419"/>
      <c r="G62" s="435"/>
      <c r="H62" s="419"/>
      <c r="I62" s="420"/>
    </row>
    <row r="63" spans="1:36" ht="15.75" hidden="1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37"/>
      <c r="E63" s="422"/>
      <c r="F63" s="422"/>
      <c r="G63" s="437"/>
      <c r="H63" s="422"/>
      <c r="I63" s="423"/>
    </row>
    <row r="64" spans="1:36" hidden="1" outlineLevel="1" x14ac:dyDescent="0.25">
      <c r="B64" s="426" t="s">
        <v>22</v>
      </c>
      <c r="C64" s="426"/>
      <c r="D64" s="438"/>
      <c r="E64" s="426"/>
      <c r="F64" s="426"/>
      <c r="G64" s="438"/>
      <c r="H64" s="426"/>
      <c r="I64" s="426"/>
      <c r="J64" s="435"/>
      <c r="K64" s="419"/>
      <c r="L64" s="419"/>
      <c r="M64" s="435"/>
      <c r="N64" s="419"/>
      <c r="O64" s="419"/>
      <c r="P64" s="435"/>
      <c r="Q64" s="419"/>
      <c r="R64" s="419"/>
      <c r="S64" s="435"/>
      <c r="T64" s="419"/>
      <c r="U64" s="419"/>
      <c r="V64" s="435"/>
      <c r="W64" s="419"/>
      <c r="X64" s="419"/>
      <c r="Y64" s="435"/>
      <c r="Z64" s="419"/>
      <c r="AA64" s="419"/>
      <c r="AB64" s="435"/>
      <c r="AC64" s="419"/>
      <c r="AD64" s="419"/>
      <c r="AE64" s="435"/>
      <c r="AF64" s="419"/>
      <c r="AG64" s="419"/>
      <c r="AH64" s="435"/>
      <c r="AI64" s="419"/>
      <c r="AJ64" s="419"/>
    </row>
    <row r="65" spans="2:36" hidden="1" outlineLevel="1" x14ac:dyDescent="0.25">
      <c r="B65" s="424">
        <f>AVERAGE($C$4:$C$34,$F$4:$F$34,$I$4:$I$34,$L$4:$L$34,$O$4:$O$34,$R$4:$R$34,$U$4:$U$34,$X$4:$X$34,$AA$4:$AA$34,$AD$4:$AD$34,$AG$4:$AG$34,$AJ$4:$AJ$34)</f>
        <v>84.791899999999998</v>
      </c>
      <c r="C65" s="425">
        <f t="shared" ref="C65:AJ65" si="26">AVERAGE($C$4:$C$34,$F$4:$F$34,$I$4:$I$34,$L$4:$L$34,$O$4:$O$34,$R$4:$R$34,$U$4:$U$34,$X$4:$X$34,$AA$4:$AA$34,$AD$4:$AD$34,$AG$4:$AG$34,$AJ$4:$AJ$34)</f>
        <v>84.791899999999998</v>
      </c>
      <c r="D65" s="439">
        <f t="shared" si="26"/>
        <v>84.791899999999998</v>
      </c>
      <c r="E65" s="425">
        <f t="shared" si="26"/>
        <v>84.791899999999998</v>
      </c>
      <c r="F65" s="425">
        <f t="shared" si="26"/>
        <v>84.791899999999998</v>
      </c>
      <c r="G65" s="439">
        <f t="shared" si="26"/>
        <v>84.791899999999998</v>
      </c>
      <c r="H65" s="425">
        <f t="shared" si="26"/>
        <v>84.791899999999998</v>
      </c>
      <c r="I65" s="425">
        <f t="shared" si="26"/>
        <v>84.791899999999998</v>
      </c>
      <c r="J65" s="439">
        <f t="shared" si="26"/>
        <v>84.791899999999998</v>
      </c>
      <c r="K65" s="425">
        <f t="shared" si="26"/>
        <v>84.791899999999998</v>
      </c>
      <c r="L65" s="425">
        <f t="shared" si="26"/>
        <v>84.791899999999998</v>
      </c>
      <c r="M65" s="439">
        <f t="shared" si="26"/>
        <v>84.791899999999998</v>
      </c>
      <c r="N65" s="425">
        <f t="shared" si="26"/>
        <v>84.791899999999998</v>
      </c>
      <c r="O65" s="425">
        <f t="shared" si="26"/>
        <v>84.791899999999998</v>
      </c>
      <c r="P65" s="439">
        <f t="shared" si="26"/>
        <v>84.791899999999998</v>
      </c>
      <c r="Q65" s="425">
        <f t="shared" si="26"/>
        <v>84.791899999999998</v>
      </c>
      <c r="R65" s="425">
        <f t="shared" si="26"/>
        <v>84.791899999999998</v>
      </c>
      <c r="S65" s="439">
        <f t="shared" si="26"/>
        <v>84.791899999999998</v>
      </c>
      <c r="T65" s="425">
        <f t="shared" si="26"/>
        <v>84.791899999999998</v>
      </c>
      <c r="U65" s="425">
        <f t="shared" si="26"/>
        <v>84.791899999999998</v>
      </c>
      <c r="V65" s="439">
        <f t="shared" si="26"/>
        <v>84.791899999999998</v>
      </c>
      <c r="W65" s="425">
        <f t="shared" si="26"/>
        <v>84.791899999999998</v>
      </c>
      <c r="X65" s="425">
        <f t="shared" si="26"/>
        <v>84.791899999999998</v>
      </c>
      <c r="Y65" s="439">
        <f t="shared" si="26"/>
        <v>84.791899999999998</v>
      </c>
      <c r="Z65" s="425">
        <f t="shared" si="26"/>
        <v>84.791899999999998</v>
      </c>
      <c r="AA65" s="425">
        <f t="shared" si="26"/>
        <v>84.791899999999998</v>
      </c>
      <c r="AB65" s="439">
        <f t="shared" si="26"/>
        <v>84.791899999999998</v>
      </c>
      <c r="AC65" s="425">
        <f t="shared" si="26"/>
        <v>84.791899999999998</v>
      </c>
      <c r="AD65" s="425">
        <f t="shared" si="26"/>
        <v>84.791899999999998</v>
      </c>
      <c r="AE65" s="439">
        <f t="shared" si="26"/>
        <v>84.791899999999998</v>
      </c>
      <c r="AF65" s="425">
        <f t="shared" si="26"/>
        <v>84.791899999999998</v>
      </c>
      <c r="AG65" s="425">
        <f t="shared" si="26"/>
        <v>84.791899999999998</v>
      </c>
      <c r="AH65" s="439">
        <f t="shared" si="26"/>
        <v>84.791899999999998</v>
      </c>
      <c r="AI65" s="425">
        <f t="shared" si="26"/>
        <v>84.791899999999998</v>
      </c>
      <c r="AJ65" s="425">
        <f t="shared" si="26"/>
        <v>84.791899999999998</v>
      </c>
    </row>
    <row r="66" spans="2:36" collapsed="1" x14ac:dyDescent="0.25"/>
    <row r="72" spans="2:36" x14ac:dyDescent="0.25">
      <c r="D72" s="179"/>
    </row>
  </sheetData>
  <autoFilter ref="B31:AK38"/>
  <mergeCells count="34">
    <mergeCell ref="B64:AJ64"/>
    <mergeCell ref="B65:AJ65"/>
    <mergeCell ref="B57:I57"/>
    <mergeCell ref="B58:I58"/>
    <mergeCell ref="B59:I59"/>
    <mergeCell ref="B61:I61"/>
    <mergeCell ref="B62:I62"/>
    <mergeCell ref="B63:I63"/>
    <mergeCell ref="B55:AA55"/>
    <mergeCell ref="B45:I45"/>
    <mergeCell ref="B46:I46"/>
    <mergeCell ref="B47:I47"/>
    <mergeCell ref="B48:R48"/>
    <mergeCell ref="B49:R49"/>
    <mergeCell ref="B51:I51"/>
    <mergeCell ref="B52:I52"/>
    <mergeCell ref="B53:I53"/>
    <mergeCell ref="B54:AA54"/>
    <mergeCell ref="AT2:AU2"/>
    <mergeCell ref="AW2:AX2"/>
    <mergeCell ref="AZ2:BA2"/>
    <mergeCell ref="AI2:AJ2"/>
    <mergeCell ref="B2:C2"/>
    <mergeCell ref="E2:F2"/>
    <mergeCell ref="H2:I2"/>
    <mergeCell ref="K2:L2"/>
    <mergeCell ref="N2:O2"/>
    <mergeCell ref="Q2:R2"/>
    <mergeCell ref="T2:U2"/>
    <mergeCell ref="W2:X2"/>
    <mergeCell ref="Z2:AA2"/>
    <mergeCell ref="AC2:AD2"/>
    <mergeCell ref="AF2:AG2"/>
    <mergeCell ref="AQ2:AR2"/>
  </mergeCells>
  <conditionalFormatting sqref="C4">
    <cfRule type="expression" dxfId="206" priority="37">
      <formula>D4:D34=0</formula>
    </cfRule>
  </conditionalFormatting>
  <conditionalFormatting sqref="C5:C34">
    <cfRule type="expression" dxfId="205" priority="36">
      <formula>D5:D35=0</formula>
    </cfRule>
  </conditionalFormatting>
  <conditionalFormatting sqref="F6:F31">
    <cfRule type="expression" dxfId="204" priority="35">
      <formula>G6:G36=0</formula>
    </cfRule>
  </conditionalFormatting>
  <conditionalFormatting sqref="O7">
    <cfRule type="expression" dxfId="203" priority="23">
      <formula>P7:P37=0</formula>
    </cfRule>
  </conditionalFormatting>
  <conditionalFormatting sqref="F5:F31">
    <cfRule type="expression" dxfId="202" priority="34">
      <formula>G5:G35=0</formula>
    </cfRule>
  </conditionalFormatting>
  <conditionalFormatting sqref="I5:I34">
    <cfRule type="expression" dxfId="201" priority="33">
      <formula>J5:J35=0</formula>
    </cfRule>
  </conditionalFormatting>
  <conditionalFormatting sqref="L5:L33">
    <cfRule type="expression" dxfId="200" priority="32">
      <formula>M5:M35=0</formula>
    </cfRule>
  </conditionalFormatting>
  <conditionalFormatting sqref="O5:O6 O8:O34">
    <cfRule type="expression" dxfId="199" priority="31">
      <formula>P5:P35=0</formula>
    </cfRule>
  </conditionalFormatting>
  <conditionalFormatting sqref="R5:R33">
    <cfRule type="expression" dxfId="198" priority="30">
      <formula>S5:S35=0</formula>
    </cfRule>
  </conditionalFormatting>
  <conditionalFormatting sqref="U5:U34">
    <cfRule type="expression" dxfId="197" priority="29">
      <formula>V5:V35=0</formula>
    </cfRule>
  </conditionalFormatting>
  <conditionalFormatting sqref="X5:X34">
    <cfRule type="expression" dxfId="196" priority="28">
      <formula>Y5:Y35=0</formula>
    </cfRule>
  </conditionalFormatting>
  <conditionalFormatting sqref="AA5:AA33">
    <cfRule type="expression" dxfId="195" priority="27">
      <formula>AB5:AB35=0</formula>
    </cfRule>
  </conditionalFormatting>
  <conditionalFormatting sqref="AD5:AD34">
    <cfRule type="expression" dxfId="194" priority="26">
      <formula>AE5:AE35=0</formula>
    </cfRule>
  </conditionalFormatting>
  <conditionalFormatting sqref="AG5:AG33">
    <cfRule type="expression" dxfId="193" priority="25">
      <formula>AH5:AH35=0</formula>
    </cfRule>
  </conditionalFormatting>
  <conditionalFormatting sqref="AJ5:AJ34">
    <cfRule type="expression" dxfId="192" priority="24">
      <formula>AK5:AK35=0</formula>
    </cfRule>
  </conditionalFormatting>
  <conditionalFormatting sqref="I4">
    <cfRule type="expression" dxfId="191" priority="19">
      <formula>J4:J34=0</formula>
    </cfRule>
  </conditionalFormatting>
  <conditionalFormatting sqref="L4">
    <cfRule type="expression" dxfId="190" priority="18">
      <formula>M4:M34=0</formula>
    </cfRule>
  </conditionalFormatting>
  <conditionalFormatting sqref="F4">
    <cfRule type="expression" dxfId="189" priority="21">
      <formula>G4:G34=0</formula>
    </cfRule>
  </conditionalFormatting>
  <conditionalFormatting sqref="I4">
    <cfRule type="expression" dxfId="188" priority="20">
      <formula>J4:J34=0</formula>
    </cfRule>
  </conditionalFormatting>
  <conditionalFormatting sqref="F4">
    <cfRule type="expression" dxfId="187" priority="22">
      <formula>G4:G34=0</formula>
    </cfRule>
  </conditionalFormatting>
  <conditionalFormatting sqref="AG4">
    <cfRule type="expression" dxfId="186" priority="4">
      <formula>AH4:AH34=0</formula>
    </cfRule>
  </conditionalFormatting>
  <conditionalFormatting sqref="AG4">
    <cfRule type="expression" dxfId="185" priority="3">
      <formula>AH4:AH34=0</formula>
    </cfRule>
  </conditionalFormatting>
  <conditionalFormatting sqref="O4">
    <cfRule type="expression" dxfId="184" priority="16">
      <formula>P4:P34=0</formula>
    </cfRule>
  </conditionalFormatting>
  <conditionalFormatting sqref="O4">
    <cfRule type="expression" dxfId="183" priority="15">
      <formula>P4:P34=0</formula>
    </cfRule>
  </conditionalFormatting>
  <conditionalFormatting sqref="AJ4">
    <cfRule type="expression" dxfId="182" priority="2">
      <formula>AK4:AK34=0</formula>
    </cfRule>
  </conditionalFormatting>
  <conditionalFormatting sqref="AJ4">
    <cfRule type="expression" dxfId="181" priority="1">
      <formula>AK4:AK34=0</formula>
    </cfRule>
  </conditionalFormatting>
  <conditionalFormatting sqref="U4">
    <cfRule type="expression" dxfId="180" priority="14">
      <formula>V4:V34=0</formula>
    </cfRule>
  </conditionalFormatting>
  <conditionalFormatting sqref="U4">
    <cfRule type="expression" dxfId="179" priority="13">
      <formula>V4:V34=0</formula>
    </cfRule>
  </conditionalFormatting>
  <conditionalFormatting sqref="L4">
    <cfRule type="expression" dxfId="178" priority="17">
      <formula>M4:M34=0</formula>
    </cfRule>
  </conditionalFormatting>
  <conditionalFormatting sqref="R4">
    <cfRule type="expression" dxfId="177" priority="12">
      <formula>S4:S34=0</formula>
    </cfRule>
  </conditionalFormatting>
  <conditionalFormatting sqref="R4">
    <cfRule type="expression" dxfId="176" priority="11">
      <formula>S4:S34=0</formula>
    </cfRule>
  </conditionalFormatting>
  <conditionalFormatting sqref="X4">
    <cfRule type="expression" dxfId="175" priority="10">
      <formula>Y4:Y34=0</formula>
    </cfRule>
  </conditionalFormatting>
  <conditionalFormatting sqref="X4">
    <cfRule type="expression" dxfId="174" priority="9">
      <formula>Y4:Y34=0</formula>
    </cfRule>
  </conditionalFormatting>
  <conditionalFormatting sqref="AA4">
    <cfRule type="expression" dxfId="173" priority="8">
      <formula>AB4:AB34=0</formula>
    </cfRule>
  </conditionalFormatting>
  <conditionalFormatting sqref="AA4">
    <cfRule type="expression" dxfId="172" priority="7">
      <formula>AB4:AB34=0</formula>
    </cfRule>
  </conditionalFormatting>
  <conditionalFormatting sqref="AD4">
    <cfRule type="expression" dxfId="171" priority="6">
      <formula>AE4:AE34=0</formula>
    </cfRule>
  </conditionalFormatting>
  <conditionalFormatting sqref="AD4">
    <cfRule type="expression" dxfId="170" priority="5">
      <formula>AE4:AE34=0</formula>
    </cfRule>
  </conditionalFormatting>
  <printOptions horizontalCentered="1"/>
  <pageMargins left="0.70866141732283472" right="0.70866141732283472" top="0.74803149606299213" bottom="3.3464566929133861" header="0.39370078740157483" footer="2.3622047244094491"/>
  <pageSetup paperSize="9" orientation="portrait" r:id="rId1"/>
  <headerFooter>
    <oddHeader>&amp;C&amp;14Курс фунта 2023 год</oddHeader>
    <oddFooter>&amp;L&amp;14Начальник 
Управления Бюджетирования
ОАО "УГМК"&amp;R&amp;14Киташева А.Л.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>
    <tabColor rgb="FFC4D79B"/>
  </sheetPr>
  <dimension ref="A2:BB66"/>
  <sheetViews>
    <sheetView topLeftCell="AB1" zoomScale="85" zoomScaleNormal="85" workbookViewId="0">
      <selection activeCell="AK4" sqref="AK4:AK34"/>
    </sheetView>
  </sheetViews>
  <sheetFormatPr defaultRowHeight="15" outlineLevelRow="1" outlineLevelCol="1" x14ac:dyDescent="0.25"/>
  <cols>
    <col min="1" max="1" width="9.140625" customWidth="1"/>
    <col min="2" max="3" width="17.7109375" customWidth="1"/>
    <col min="4" max="4" width="9.140625" style="165" customWidth="1"/>
    <col min="5" max="6" width="17.7109375" customWidth="1"/>
    <col min="7" max="7" width="9.140625" style="165" customWidth="1"/>
    <col min="8" max="9" width="17.7109375" customWidth="1"/>
    <col min="10" max="10" width="9.140625" style="165" customWidth="1"/>
    <col min="11" max="12" width="17.7109375" customWidth="1"/>
    <col min="13" max="13" width="9.140625" style="165" customWidth="1"/>
    <col min="14" max="15" width="17.7109375" customWidth="1"/>
    <col min="16" max="16" width="9.140625" style="165" customWidth="1"/>
    <col min="17" max="18" width="17.7109375" customWidth="1"/>
    <col min="19" max="19" width="9.140625" style="165" customWidth="1"/>
    <col min="20" max="21" width="17.7109375" customWidth="1"/>
    <col min="22" max="22" width="9.140625" style="165" customWidth="1"/>
    <col min="23" max="24" width="17.7109375" customWidth="1"/>
    <col min="25" max="25" width="9.140625" style="165" customWidth="1"/>
    <col min="26" max="27" width="17.7109375" customWidth="1"/>
    <col min="28" max="28" width="9.140625" style="165" customWidth="1"/>
    <col min="29" max="30" width="17.7109375" customWidth="1"/>
    <col min="31" max="31" width="9.140625" style="165" customWidth="1"/>
    <col min="32" max="33" width="17.7109375" customWidth="1"/>
    <col min="34" max="34" width="9.140625" style="165" customWidth="1"/>
    <col min="35" max="36" width="17.7109375" customWidth="1"/>
    <col min="37" max="41" width="9.140625" style="165" customWidth="1"/>
    <col min="42" max="54" width="9.140625" customWidth="1" outlineLevel="1"/>
  </cols>
  <sheetData>
    <row r="2" spans="1:53" x14ac:dyDescent="0.25">
      <c r="B2" s="414" t="s">
        <v>4</v>
      </c>
      <c r="C2" s="414"/>
      <c r="D2"/>
      <c r="E2" s="414" t="s">
        <v>5</v>
      </c>
      <c r="F2" s="414"/>
      <c r="G2" s="165">
        <f>D33</f>
        <v>0</v>
      </c>
      <c r="H2" s="414" t="s">
        <v>6</v>
      </c>
      <c r="I2" s="414"/>
      <c r="J2" s="165">
        <f>G30</f>
        <v>0</v>
      </c>
      <c r="K2" s="414" t="s">
        <v>7</v>
      </c>
      <c r="L2" s="414"/>
      <c r="M2" s="165">
        <f>J33</f>
        <v>0</v>
      </c>
      <c r="N2" s="414" t="s">
        <v>8</v>
      </c>
      <c r="O2" s="414"/>
      <c r="P2" s="165">
        <f>M32</f>
        <v>0</v>
      </c>
      <c r="Q2" s="414" t="s">
        <v>9</v>
      </c>
      <c r="R2" s="414"/>
      <c r="S2" s="165">
        <f>P33</f>
        <v>0</v>
      </c>
      <c r="T2" s="414" t="s">
        <v>10</v>
      </c>
      <c r="U2" s="414"/>
      <c r="V2" s="165">
        <f>S32</f>
        <v>0</v>
      </c>
      <c r="W2" s="414" t="s">
        <v>11</v>
      </c>
      <c r="X2" s="414"/>
      <c r="Y2" s="165">
        <f>V33</f>
        <v>0</v>
      </c>
      <c r="Z2" s="414" t="s">
        <v>12</v>
      </c>
      <c r="AA2" s="414"/>
      <c r="AB2" s="165">
        <f>Y33</f>
        <v>0</v>
      </c>
      <c r="AC2" s="414" t="s">
        <v>13</v>
      </c>
      <c r="AD2" s="414"/>
      <c r="AE2" s="165">
        <f>AB32</f>
        <v>0</v>
      </c>
      <c r="AF2" s="414" t="s">
        <v>14</v>
      </c>
      <c r="AG2" s="414"/>
      <c r="AH2" s="165">
        <f>AE33</f>
        <v>0</v>
      </c>
      <c r="AI2" s="414" t="s">
        <v>15</v>
      </c>
      <c r="AJ2" s="414"/>
      <c r="AK2" s="165">
        <f>AH32</f>
        <v>0</v>
      </c>
      <c r="AQ2" s="414" t="s">
        <v>237</v>
      </c>
      <c r="AR2" s="414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1:53" x14ac:dyDescent="0.25">
      <c r="A3" s="175"/>
      <c r="B3" s="1" t="s">
        <v>0</v>
      </c>
      <c r="C3" s="2" t="s">
        <v>1</v>
      </c>
      <c r="D3"/>
      <c r="E3" s="1" t="s">
        <v>0</v>
      </c>
      <c r="F3" s="2" t="s">
        <v>1</v>
      </c>
      <c r="G3" s="165">
        <f>D34</f>
        <v>0</v>
      </c>
      <c r="H3" s="1" t="s">
        <v>0</v>
      </c>
      <c r="I3" s="2" t="s">
        <v>1</v>
      </c>
      <c r="J3" s="165">
        <f>G31</f>
        <v>0</v>
      </c>
      <c r="K3" s="1" t="s">
        <v>0</v>
      </c>
      <c r="L3" s="2" t="s">
        <v>1</v>
      </c>
      <c r="M3" s="165">
        <f>J34</f>
        <v>0</v>
      </c>
      <c r="N3" s="1" t="s">
        <v>0</v>
      </c>
      <c r="O3" s="2" t="s">
        <v>1</v>
      </c>
      <c r="P3" s="165">
        <f>M33</f>
        <v>0</v>
      </c>
      <c r="Q3" s="1" t="s">
        <v>0</v>
      </c>
      <c r="R3" s="2" t="s">
        <v>1</v>
      </c>
      <c r="S3" s="165">
        <f>P34</f>
        <v>0</v>
      </c>
      <c r="T3" s="1" t="s">
        <v>0</v>
      </c>
      <c r="U3" s="2" t="s">
        <v>1</v>
      </c>
      <c r="V3" s="165">
        <f>S33</f>
        <v>0</v>
      </c>
      <c r="W3" s="1" t="s">
        <v>0</v>
      </c>
      <c r="X3" s="2" t="s">
        <v>1</v>
      </c>
      <c r="Y3" s="165">
        <f>V34</f>
        <v>0</v>
      </c>
      <c r="Z3" s="1" t="s">
        <v>0</v>
      </c>
      <c r="AA3" s="2" t="s">
        <v>1</v>
      </c>
      <c r="AB3" s="165">
        <f>Y34</f>
        <v>0</v>
      </c>
      <c r="AC3" s="1" t="s">
        <v>0</v>
      </c>
      <c r="AD3" s="2" t="s">
        <v>1</v>
      </c>
      <c r="AE3" s="165">
        <f>AB33</f>
        <v>0</v>
      </c>
      <c r="AF3" s="1" t="s">
        <v>0</v>
      </c>
      <c r="AG3" s="2" t="s">
        <v>1</v>
      </c>
      <c r="AH3" s="165">
        <f>AE34</f>
        <v>0</v>
      </c>
      <c r="AI3" s="1" t="s">
        <v>0</v>
      </c>
      <c r="AJ3" s="2" t="s">
        <v>1</v>
      </c>
      <c r="AK3" s="165">
        <f>AH33</f>
        <v>0</v>
      </c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1:53" x14ac:dyDescent="0.25">
      <c r="A4" s="165" t="str">
        <f>CONCATENATE(Техничка!BG35,Техничка!BH35,Техничка!$D$1,Техничка!$F$1)</f>
        <v>31.12.2022</v>
      </c>
      <c r="B4" s="3" t="str">
        <f>CONCATENATE(Техничка!B5,Техничка!C5,Техничка!D5)</f>
        <v>01.01.2023</v>
      </c>
      <c r="C4" s="82">
        <f>SUMIFS(cb_curr!$E:$E,cb_curr!$A:$A,A4,cb_curr!$B:$B,"Australian_Dollar")</f>
        <v>47.653700000000001</v>
      </c>
      <c r="D4" s="165">
        <f>SUMIFS(cb_curr!$E:$E,cb_curr!$A:$A,B4,cb_curr!$B:$B,"Australian_Dollar")</f>
        <v>0</v>
      </c>
      <c r="E4" s="3" t="str">
        <f>CONCATENATE(Техничка!O5,Техничка!P5,Техничка!Q5)</f>
        <v>01.02.2023</v>
      </c>
      <c r="F4" s="82" t="str">
        <f>IF(AND((IF(SUMIFS(cb_curr!$E:$E,cb_curr!$A:$A,E4,cb_curr!$B:$B,"Australian_Dollar")&lt;&gt;0,1,0)=0),(OR(WEEKDAY(E4,2)=7,WEEKDAY(E4,2)=1))),C34,((IF(AND(G4=0,G5=0,G6=0,G7=0,G8=0,G9=0,G10=0,G11=0,G12=0,G13=0),"-",(IF((SUMIFS(cb_curr!$E:$E,cb_curr!$A:$A,E4,cb_curr!$B:$B,"Australian_Dollar"))=0,C34,(SUMIFS(cb_curr!$E:$E,cb_curr!$A:$A,E4,cb_curr!$B:$B,"Australian_Dollar"))))))))</f>
        <v>-</v>
      </c>
      <c r="G4" s="165">
        <f>SUMIFS(cb_curr!$E:$E,cb_curr!$A:$A,E4,cb_curr!$B:$B,"Australian_Dollar")</f>
        <v>0</v>
      </c>
      <c r="H4" s="3" t="str">
        <f>CONCATENATE(Техничка!S5,Техничка!T5,Техничка!U5)</f>
        <v>01.03.2023</v>
      </c>
      <c r="I4" s="82" t="str">
        <f>IF(AND((IF(SUMIFS(cb_curr!$E:$E,cb_curr!$A:$A,H4,cb_curr!$B:$B,"Australian_Dollar")&lt;&gt;0,1,0)=0),(OR(WEEKDAY(H4,2)=7,WEEKDAY(H4,2)=1))),F31,((IF(AND(J4=0,J5=0,J6=0,J7=0,J8=0,J9=0,J10=0,J11=0,J12=0,J13=0),"-",(IF((SUMIFS(cb_curr!$E:$E,cb_curr!$A:$A,H4,cb_curr!$B:$B,"Australian_Dollar"))=0,F31,(SUMIFS(cb_curr!$E:$E,cb_curr!$A:$A,H4,cb_curr!$B:$B,"Australian_Dollar"))))))))</f>
        <v>-</v>
      </c>
      <c r="J4" s="165">
        <f>SUMIFS(cb_curr!$E:$E,cb_curr!$A:$A,H4,cb_curr!$B:$B,"Australian_Dollar")</f>
        <v>0</v>
      </c>
      <c r="K4" s="3" t="str">
        <f>CONCATENATE(Техничка!W5,Техничка!X5,Техничка!Y5)</f>
        <v>01.04.2023</v>
      </c>
      <c r="L4" s="82" t="str">
        <f>IF(AND((IF(SUMIFS(cb_curr!$E:$E,cb_curr!$A:$A,K4,cb_curr!$B:$B,"Australian_Dollar")&lt;&gt;0,1,0)=0),(OR(WEEKDAY(K4,2)=7,WEEKDAY(K4,2)=1))),I34,((IF(AND(M4=0,M5=0,M6=0,M7=0,M8=0,M9=0,M10=0,M11=0,M12=0,M13=0),"-",(IF((SUMIFS(cb_curr!$E:$E,cb_curr!$A:$A,K4,cb_curr!$B:$B,"Australian_Dollar"))=0,I34,(SUMIFS(cb_curr!$E:$E,cb_curr!$A:$A,K4,cb_curr!$B:$B,"Australian_Dollar"))))))))</f>
        <v>-</v>
      </c>
      <c r="M4" s="165">
        <f>SUMIFS(cb_curr!$E:$E,cb_curr!$A:$A,K4,cb_curr!$B:$B,"Australian_Dollar")</f>
        <v>0</v>
      </c>
      <c r="N4" s="3" t="str">
        <f>CONCATENATE(Техничка!AA5,Техничка!AB5,Техничка!AC5)</f>
        <v>01.05.2023</v>
      </c>
      <c r="O4" s="82" t="str">
        <f>IF(AND((IF(SUMIFS(cb_curr!$E:$E,cb_curr!$A:$A,N4,cb_curr!$B:$B,"Australian_Dollar")&lt;&gt;0,1,0)=0),(OR(WEEKDAY(N4,2)=7,WEEKDAY(N4,2)=1))),L33,((IF(AND(P4=0,P5=0,P6=0,P7=0,P8=0,P9=0,P10=0,P11=0,P12=0,P13=0),"-",(IF((SUMIFS(cb_curr!$E:$E,cb_curr!$A:$A,N4,cb_curr!$B:$B,"Australian_Dollar"))=0,L33,(SUMIFS(cb_curr!$E:$E,cb_curr!$A:$A,N4,cb_curr!$B:$B,"Australian_Dollar"))))))))</f>
        <v>-</v>
      </c>
      <c r="P4" s="165">
        <f>SUMIFS(cb_curr!$E:$E,cb_curr!$A:$A,N4,cb_curr!$B:$B,"Australian_Dollar")</f>
        <v>0</v>
      </c>
      <c r="Q4" s="3" t="str">
        <f>CONCATENATE(Техничка!AE5,Техничка!AF5,Техничка!AG5)</f>
        <v>01.06.2023</v>
      </c>
      <c r="R4" s="82" t="str">
        <f>IF(AND((IF(SUMIFS(cb_curr!$E:$E,cb_curr!$A:$A,Q4,cb_curr!$B:$B,"Australian_Dollar")&lt;&gt;0,1,0)=0),(OR(WEEKDAY(Q4,2)=7,WEEKDAY(Q4,2)=1))),O34,((IF(AND(S4=0,S5=0,S6=0,S7=0,S8=0,S9=0,S10=0,S11=0,S12=0,S13=0),"-",(IF((SUMIFS(cb_curr!$E:$E,cb_curr!$A:$A,Q4,cb_curr!$B:$B,"Australian_Dollar"))=0,O34,(SUMIFS(cb_curr!$E:$E,cb_curr!$A:$A,Q4,cb_curr!$B:$B,"Australian_Dollar"))))))))</f>
        <v>-</v>
      </c>
      <c r="S4" s="165">
        <f>SUMIFS(cb_curr!$E:$E,cb_curr!$A:$A,Q4,cb_curr!$B:$B,"Australian_Dollar")</f>
        <v>0</v>
      </c>
      <c r="T4" s="3" t="str">
        <f>CONCATENATE(Техничка!AI5,Техничка!AJ5,Техничка!AK5)</f>
        <v>01.07.2023</v>
      </c>
      <c r="U4" s="82" t="str">
        <f>IF(AND((IF(SUMIFS(cb_curr!$E:$E,cb_curr!$A:$A,T4,cb_curr!$B:$B,"Australian_Dollar")&lt;&gt;0,1,0)=0),(OR(WEEKDAY(T4,2)=7,WEEKDAY(T4,2)=1))),R33,((IF(AND(V4=0,V5=0,V6=0,V7=0,V8=0,V9=0,V10=0,V11=0,V12=0,V13=0),"-",(IF((SUMIFS(cb_curr!$E:$E,cb_curr!$A:$A,T4,cb_curr!$B:$B,"Australian_Dollar"))=0,R33,(SUMIFS(cb_curr!$E:$E,cb_curr!$A:$A,T4,cb_curr!$B:$B,"Australian_Dollar"))))))))</f>
        <v>-</v>
      </c>
      <c r="V4" s="165">
        <f>SUMIFS(cb_curr!$E:$E,cb_curr!$A:$A,T4,cb_curr!$B:$B,"Australian_Dollar")</f>
        <v>0</v>
      </c>
      <c r="W4" s="3" t="str">
        <f>CONCATENATE(Техничка!AQ5,Техничка!AR5,Техничка!AS5)</f>
        <v>01.08.2023</v>
      </c>
      <c r="X4" s="82" t="str">
        <f>IF(AND((IF(SUMIFS(cb_curr!$E:$E,cb_curr!$A:$A,W4,cb_curr!$B:$B,"Australian_Dollar")&lt;&gt;0,1,0)=0),(OR(WEEKDAY(W4,2)=7,WEEKDAY(W4,2)=1))),U34,((IF(AND(Y4=0,Y5=0,Y6=0,Y7=0,Y8=0,Y9=0,Y10=0,Y11=0,Y12=0,Y13=0),"-",(IF((SUMIFS(cb_curr!$E:$E,cb_curr!$A:$A,W4,cb_curr!$B:$B,"Australian_Dollar"))=0,U34,(SUMIFS(cb_curr!$E:$E,cb_curr!$A:$A,W4,cb_curr!$B:$B,"Australian_Dollar"))))))))</f>
        <v>-</v>
      </c>
      <c r="Y4" s="165">
        <f>SUMIFS(cb_curr!$E:$E,cb_curr!$A:$A,W4,cb_curr!$B:$B,"Australian_Dollar")</f>
        <v>0</v>
      </c>
      <c r="Z4" s="3" t="str">
        <f>CONCATENATE(Техничка!AU5,Техничка!AV5,Техничка!AW5)</f>
        <v>01.09.2023</v>
      </c>
      <c r="AA4" s="82" t="str">
        <f>IF(AND((IF(SUMIFS(cb_curr!$E:$E,cb_curr!$A:$A,Z4,cb_curr!$B:$B,"Australian_Dollar")&lt;&gt;0,1,0)=0),(OR(WEEKDAY(Z4,2)=7,WEEKDAY(Z4,2)=1))),X34,((IF(AND(AB4=0,AB5=0,AB6=0,AB7=0,AB8=0,AB9=0,AB10=0,AB11=0,AB12=0,AB13=0),"-",(IF((SUMIFS(cb_curr!$E:$E,cb_curr!$A:$A,Z4,cb_curr!$B:$B,"Australian_Dollar"))=0,X34,(SUMIFS(cb_curr!$E:$E,cb_curr!$A:$A,Z4,cb_curr!$B:$B,"Australian_Dollar"))))))))</f>
        <v>-</v>
      </c>
      <c r="AB4" s="165">
        <f>SUMIFS(cb_curr!$E:$E,cb_curr!$A:$A,Z4,cb_curr!$B:$B,"Australian_Dollar")</f>
        <v>0</v>
      </c>
      <c r="AC4" s="3" t="str">
        <f>CONCATENATE(Техничка!AY5,Техничка!AZ5,Техничка!BA5)</f>
        <v>01.10.2023</v>
      </c>
      <c r="AD4" s="82" t="str">
        <f>IF(AND((IF(SUMIFS(cb_curr!$E:$E,cb_curr!$A:$A,AC4,cb_curr!$B:$B,"Australian_Dollar")&lt;&gt;0,1,0)=0),(OR(WEEKDAY(AC4,2)=7,WEEKDAY(AC4,2)=1))),AA33,((IF(AND(AE4=0,AE5=0,AE6=0,AE7=0,AE8=0,AE9=0,AE10=0,AE11=0,AE12=0,AE13=0),"-",(IF((SUMIFS(cb_curr!$E:$E,cb_curr!$A:$A,AC4,cb_curr!$B:$B,"Australian_Dollar"))=0,AA33,(SUMIFS(cb_curr!$E:$E,cb_curr!$A:$A,AC4,cb_curr!$B:$B,"Australian_Dollar"))))))))</f>
        <v>-</v>
      </c>
      <c r="AE4" s="165">
        <f>SUMIFS(cb_curr!$E:$E,cb_curr!$A:$A,AC4,cb_curr!$B:$B,"Australian_Dollar")</f>
        <v>0</v>
      </c>
      <c r="AF4" s="3" t="str">
        <f>CONCATENATE(Техничка!BC5,Техничка!BD5,Техничка!BE5)</f>
        <v>01.11.2023</v>
      </c>
      <c r="AG4" s="82" t="str">
        <f>IF(AND((IF(SUMIFS(cb_curr!$E:$E,cb_curr!$A:$A,AF4,cb_curr!$B:$B,"Australian_Dollar")&lt;&gt;0,1,0)=0),(OR(WEEKDAY(AF4,2)=7,WEEKDAY(AF4,2)=1))),AD34,((IF(AND(AH4=0,AH5=0,AH6=0,AH7=0,AH8=0,AH9=0,AH10=0,AH11=0,AH12=0,AH13=0),"-",(IF((SUMIFS(cb_curr!$E:$E,cb_curr!$A:$A,AF4,cb_curr!$B:$B,"Australian_Dollar"))=0,AD34,(SUMIFS(cb_curr!$E:$E,cb_curr!$A:$A,AF4,cb_curr!$B:$B,"Australian_Dollar"))))))))</f>
        <v>-</v>
      </c>
      <c r="AH4" s="165">
        <f>SUMIFS(cb_curr!$E:$E,cb_curr!$A:$A,AF4,cb_curr!$B:$B,"Australian_Dollar")</f>
        <v>0</v>
      </c>
      <c r="AI4" s="3" t="str">
        <f>CONCATENATE(Техничка!BG5,Техничка!BH5,Техничка!BI5)</f>
        <v>01.12.2023</v>
      </c>
      <c r="AJ4" s="82" t="str">
        <f>IF(AND((IF(SUMIFS(cb_curr!$E:$E,cb_curr!$A:$A,AI4,cb_curr!$B:$B,"Australian_Dollar")&lt;&gt;0,1,0)=0),(OR(WEEKDAY(AI4,2)=7,WEEKDAY(AI4,2)=1))),AG33,((IF(AND(AK4=0,AK5=0,AK6=0,AK7=0,AK8=0,AK9=0,AK10=0,AK11=0,AK12=0,AK13=0),"-",(IF((SUMIFS(cb_curr!$E:$E,cb_curr!$A:$A,AI4,cb_curr!$B:$B,"Australian_Dollar"))=0,AG33,(SUMIFS(cb_curr!$E:$E,cb_curr!$A:$A,AI4,cb_curr!$B:$B,"Australian_Dollar"))))))))</f>
        <v>-</v>
      </c>
      <c r="AK4" s="165">
        <f>SUMIFS(cb_curr!$E:$E,cb_curr!$A:$A,AI4,cb_curr!$B:$B,"Australian_Dollar")</f>
        <v>0</v>
      </c>
      <c r="AQ4" s="153" t="str">
        <f>Q4</f>
        <v>01.06.2023</v>
      </c>
      <c r="AR4" s="82"/>
      <c r="AT4" s="3" t="str">
        <f>AC4</f>
        <v>01.10.2023</v>
      </c>
      <c r="AU4" s="82"/>
      <c r="AW4" s="3" t="str">
        <f>AF4</f>
        <v>01.11.2023</v>
      </c>
      <c r="AX4" s="82"/>
      <c r="AZ4" s="3" t="str">
        <f>AI4</f>
        <v>01.12.2023</v>
      </c>
      <c r="BA4" s="82"/>
    </row>
    <row r="5" spans="1:53" x14ac:dyDescent="0.25">
      <c r="A5" s="165" t="str">
        <f>CONCATENATE(Техничка!BG34,Техничка!BH34,Техничка!$D$1,Техничка!$F$1)</f>
        <v>30.12.2022</v>
      </c>
      <c r="B5" s="3" t="str">
        <f>CONCATENATE(Техничка!B6,Техничка!C6,Техничка!D6)</f>
        <v>02.01.2023</v>
      </c>
      <c r="C5" s="82">
        <f>IF(AND((IF(SUMIFS(cb_curr!$E:$E,cb_curr!$A:$A,B5,cb_curr!$B:$B,"Australian_Dollar")&lt;&gt;0,1,0)=0),(OR(WEEKDAY(B5,2)=7,WEEKDAY(B5,2)=1))),C4,((IF(AND(D5=0,D6=0,D7=0,D8=0,D9=0,D10=0,D11=0,D12=0,D13=0,D14=0),"-",(IF((SUMIFS(cb_curr!$E:$E,cb_curr!$A:$A,B5,cb_curr!$B:$B,"Australian_Dollar"))=0,C4,(SUMIFS(cb_curr!$E:$E,cb_curr!$A:$A,B5,cb_curr!$B:$B,"Australian_Dollar"))))))))</f>
        <v>47.653700000000001</v>
      </c>
      <c r="D5" s="165">
        <f>SUMIFS(cb_curr!$E:$E,cb_curr!$A:$A,B5,cb_curr!$B:$B,"Australian_Dollar")</f>
        <v>0</v>
      </c>
      <c r="E5" s="3" t="str">
        <f>CONCATENATE(Техничка!O6,Техничка!P6,Техничка!Q6)</f>
        <v>02.02.2023</v>
      </c>
      <c r="F5" s="82" t="str">
        <f>IF(AND((IF(SUMIFS(cb_curr!$E:$E,cb_curr!$A:$A,E5,cb_curr!$B:$B,"Australian_Dollar")&lt;&gt;0,1,0)=0),(OR(WEEKDAY(E5,2)=7,WEEKDAY(E5,2)=1))),F4,((IF(AND(G5=0,G6=0,G7=0,G8=0,G9=0,G10=0,G11=0,G12=0,G13=0,G14=0),"-",(IF((SUMIFS(cb_curr!$E:$E,cb_curr!$A:$A,E5,cb_curr!$B:$B,"Australian_Dollar"))=0,F4,(SUMIFS(cb_curr!$E:$E,cb_curr!$A:$A,E5,cb_curr!$B:$B,"Australian_Dollar"))))))))</f>
        <v>-</v>
      </c>
      <c r="G5" s="165">
        <f>SUMIFS(cb_curr!$E:$E,cb_curr!$A:$A,E5,cb_curr!$B:$B,"Australian_Dollar")</f>
        <v>0</v>
      </c>
      <c r="H5" s="3" t="str">
        <f>CONCATENATE(Техничка!S6,Техничка!T6,Техничка!U6)</f>
        <v>02.03.2023</v>
      </c>
      <c r="I5" s="82" t="str">
        <f>IF(AND((IF(SUMIFS(cb_curr!$E:$E,cb_curr!$A:$A,H5,cb_curr!$B:$B,"Australian_Dollar")&lt;&gt;0,1,0)=0),(OR(WEEKDAY(H5,2)=7,WEEKDAY(H5,2)=1))),I4,((IF(AND(J5=0,J6=0,J7=0,J8=0,J9=0,J10=0,J11=0,J12=0,J13=0,J14=0),"-",(IF((SUMIFS(cb_curr!$E:$E,cb_curr!$A:$A,H5,cb_curr!$B:$B,"Australian_Dollar"))=0,I4,(SUMIFS(cb_curr!$E:$E,cb_curr!$A:$A,H5,cb_curr!$B:$B,"Australian_Dollar"))))))))</f>
        <v>-</v>
      </c>
      <c r="J5" s="165">
        <f>SUMIFS(cb_curr!$E:$E,cb_curr!$A:$A,H5,cb_curr!$B:$B,"Australian_Dollar")</f>
        <v>0</v>
      </c>
      <c r="K5" s="3" t="str">
        <f>CONCATENATE(Техничка!W6,Техничка!X6,Техничка!Y6)</f>
        <v>02.04.2023</v>
      </c>
      <c r="L5" s="82" t="str">
        <f>IF(AND((IF(SUMIFS(cb_curr!$E:$E,cb_curr!$A:$A,K5,cb_curr!$B:$B,"Australian_Dollar")&lt;&gt;0,1,0)=0),(OR(WEEKDAY(K5,2)=7,WEEKDAY(K5,2)=1))),L4,((IF(AND(M5=0,M6=0,M7=0,M8=0,M9=0,M10=0,M11=0,M12=0,M13=0,M14=0),"-",(IF((SUMIFS(cb_curr!$E:$E,cb_curr!$A:$A,K5,cb_curr!$B:$B,"Australian_Dollar"))=0,L4,(SUMIFS(cb_curr!$E:$E,cb_curr!$A:$A,K5,cb_curr!$B:$B,"Australian_Dollar"))))))))</f>
        <v>-</v>
      </c>
      <c r="M5" s="165">
        <f>SUMIFS(cb_curr!$E:$E,cb_curr!$A:$A,K5,cb_curr!$B:$B,"Australian_Dollar")</f>
        <v>0</v>
      </c>
      <c r="N5" s="3" t="str">
        <f>CONCATENATE(Техничка!AA6,Техничка!AB6,Техничка!AC6)</f>
        <v>02.05.2023</v>
      </c>
      <c r="O5" s="82" t="str">
        <f>IF(AND((IF(SUMIFS(cb_curr!$E:$E,cb_curr!$A:$A,N5,cb_curr!$B:$B,"Australian_Dollar")&lt;&gt;0,1,0)=0),(OR(WEEKDAY(N5,2)=7,WEEKDAY(N5,2)=1))),O4,((IF(AND(P5=0,P6=0,P7=0,P8=0,P9=0,P10=0,P11=0,P12=0,P13=0,P14=0),"-",(IF((SUMIFS(cb_curr!$E:$E,cb_curr!$A:$A,N5,cb_curr!$B:$B,"Australian_Dollar"))=0,O4,(SUMIFS(cb_curr!$E:$E,cb_curr!$A:$A,N5,cb_curr!$B:$B,"Australian_Dollar"))))))))</f>
        <v>-</v>
      </c>
      <c r="P5" s="165">
        <f>SUMIFS(cb_curr!$E:$E,cb_curr!$A:$A,N5,cb_curr!$B:$B,"Australian_Dollar")</f>
        <v>0</v>
      </c>
      <c r="Q5" s="3" t="str">
        <f>CONCATENATE(Техничка!AE6,Техничка!AF6,Техничка!AG6)</f>
        <v>02.06.2023</v>
      </c>
      <c r="R5" s="82" t="str">
        <f>IF(AND((IF(SUMIFS(cb_curr!$E:$E,cb_curr!$A:$A,Q5,cb_curr!$B:$B,"Australian_Dollar")&lt;&gt;0,1,0)=0),(OR(WEEKDAY(Q5,2)=7,WEEKDAY(Q5,2)=1))),R4,((IF(AND(S5=0,S6=0,S7=0,S8=0,S9=0,S10=0,S11=0,S12=0,S13=0,S14=0),"-",(IF((SUMIFS(cb_curr!$E:$E,cb_curr!$A:$A,Q5,cb_curr!$B:$B,"Australian_Dollar"))=0,R4,(SUMIFS(cb_curr!$E:$E,cb_curr!$A:$A,Q5,cb_curr!$B:$B,"Australian_Dollar"))))))))</f>
        <v>-</v>
      </c>
      <c r="S5" s="165">
        <f>SUMIFS(cb_curr!$E:$E,cb_curr!$A:$A,Q5,cb_curr!$B:$B,"Australian_Dollar")</f>
        <v>0</v>
      </c>
      <c r="T5" s="3" t="str">
        <f>CONCATENATE(Техничка!AI6,Техничка!AJ6,Техничка!AK6)</f>
        <v>02.07.2023</v>
      </c>
      <c r="U5" s="82" t="str">
        <f>IF(AND((IF(SUMIFS(cb_curr!$E:$E,cb_curr!$A:$A,T5,cb_curr!$B:$B,"Australian_Dollar")&lt;&gt;0,1,0)=0),(OR(WEEKDAY(T5,2)=7,WEEKDAY(T5,2)=1))),U4,((IF(AND(V5=0,V6=0,V7=0,V8=0,V9=0,V10=0,V11=0,V12=0,V13=0,V14=0),"-",(IF((SUMIFS(cb_curr!$E:$E,cb_curr!$A:$A,T5,cb_curr!$B:$B,"Australian_Dollar"))=0,U4,(SUMIFS(cb_curr!$E:$E,cb_curr!$A:$A,T5,cb_curr!$B:$B,"Australian_Dollar"))))))))</f>
        <v>-</v>
      </c>
      <c r="V5" s="165">
        <f>SUMIFS(cb_curr!$E:$E,cb_curr!$A:$A,T5,cb_curr!$B:$B,"Australian_Dollar")</f>
        <v>0</v>
      </c>
      <c r="W5" s="3" t="str">
        <f>CONCATENATE(Техничка!AQ6,Техничка!AR6,Техничка!AS6)</f>
        <v>02.08.2023</v>
      </c>
      <c r="X5" s="82" t="str">
        <f>IF(AND((IF(SUMIFS(cb_curr!$E:$E,cb_curr!$A:$A,W5,cb_curr!$B:$B,"Australian_Dollar")&lt;&gt;0,1,0)=0),(OR(WEEKDAY(W5,2)=7,WEEKDAY(W5,2)=1))),X4,((IF(AND(Y5=0,Y6=0,Y7=0,Y8=0,Y9=0,Y10=0,Y11=0,Y12=0,Y13=0,Y14=0),"-",(IF((SUMIFS(cb_curr!$E:$E,cb_curr!$A:$A,W5,cb_curr!$B:$B,"Australian_Dollar"))=0,X4,(SUMIFS(cb_curr!$E:$E,cb_curr!$A:$A,W5,cb_curr!$B:$B,"Australian_Dollar"))))))))</f>
        <v>-</v>
      </c>
      <c r="Y5" s="165">
        <f>SUMIFS(cb_curr!$E:$E,cb_curr!$A:$A,W5,cb_curr!$B:$B,"Australian_Dollar")</f>
        <v>0</v>
      </c>
      <c r="Z5" s="3" t="str">
        <f>CONCATENATE(Техничка!AU6,Техничка!AV6,Техничка!AW6)</f>
        <v>02.09.2023</v>
      </c>
      <c r="AA5" s="82" t="str">
        <f>IF(AND((IF(SUMIFS(cb_curr!$E:$E,cb_curr!$A:$A,Z5,cb_curr!$B:$B,"Australian_Dollar")&lt;&gt;0,1,0)=0),(OR(WEEKDAY(Z5,2)=7,WEEKDAY(Z5,2)=1))),AA4,((IF(AND(AB5=0,AB6=0,AB7=0,AB8=0,AB9=0,AB10=0,AB11=0,AB12=0,AB13=0,AB14=0),"-",(IF((SUMIFS(cb_curr!$E:$E,cb_curr!$A:$A,Z5,cb_curr!$B:$B,"Australian_Dollar"))=0,AA4,(SUMIFS(cb_curr!$E:$E,cb_curr!$A:$A,Z5,cb_curr!$B:$B,"Australian_Dollar"))))))))</f>
        <v>-</v>
      </c>
      <c r="AB5" s="165">
        <f>SUMIFS(cb_curr!$E:$E,cb_curr!$A:$A,Z5,cb_curr!$B:$B,"Australian_Dollar")</f>
        <v>0</v>
      </c>
      <c r="AC5" s="3" t="str">
        <f>CONCATENATE(Техничка!AY6,Техничка!AZ6,Техничка!BA6)</f>
        <v>02.10.2023</v>
      </c>
      <c r="AD5" s="82" t="str">
        <f>IF(AND((IF(SUMIFS(cb_curr!$E:$E,cb_curr!$A:$A,AC5,cb_curr!$B:$B,"Australian_Dollar")&lt;&gt;0,1,0)=0),(OR(WEEKDAY(AC5,2)=7,WEEKDAY(AC5,2)=1))),AD4,((IF(AND(AE5=0,AE6=0,AE7=0,AE8=0,AE9=0,AE10=0,AE11=0,AE12=0,AE13=0,AE14=0),"-",(IF((SUMIFS(cb_curr!$E:$E,cb_curr!$A:$A,AC5,cb_curr!$B:$B,"Australian_Dollar"))=0,AD4,(SUMIFS(cb_curr!$E:$E,cb_curr!$A:$A,AC5,cb_curr!$B:$B,"Australian_Dollar"))))))))</f>
        <v>-</v>
      </c>
      <c r="AE5" s="165">
        <f>SUMIFS(cb_curr!$E:$E,cb_curr!$A:$A,AC5,cb_curr!$B:$B,"Australian_Dollar")</f>
        <v>0</v>
      </c>
      <c r="AF5" s="3" t="str">
        <f>CONCATENATE(Техничка!BC6,Техничка!BD6,Техничка!BE6)</f>
        <v>02.11.2023</v>
      </c>
      <c r="AG5" s="82" t="str">
        <f>IF(AND((IF(SUMIFS(cb_curr!$E:$E,cb_curr!$A:$A,AF5,cb_curr!$B:$B,"Australian_Dollar")&lt;&gt;0,1,0)=0),(OR(WEEKDAY(AF5,2)=7,WEEKDAY(AF5,2)=1))),AG4,((IF(AND(AH5=0,AH6=0,AH7=0,AH8=0,AH9=0,AH10=0,AH11=0,AH12=0,AH13=0,AH14=0),"-",(IF((SUMIFS(cb_curr!$E:$E,cb_curr!$A:$A,AF5,cb_curr!$B:$B,"Australian_Dollar"))=0,AG4,(SUMIFS(cb_curr!$E:$E,cb_curr!$A:$A,AF5,cb_curr!$B:$B,"Australian_Dollar"))))))))</f>
        <v>-</v>
      </c>
      <c r="AH5" s="165">
        <f>SUMIFS(cb_curr!$E:$E,cb_curr!$A:$A,AF5,cb_curr!$B:$B,"Australian_Dollar")</f>
        <v>0</v>
      </c>
      <c r="AI5" s="3" t="str">
        <f>CONCATENATE(Техничка!BG6,Техничка!BH6,Техничка!BI6)</f>
        <v>02.12.2023</v>
      </c>
      <c r="AJ5" s="82" t="str">
        <f>IF(AND((IF(SUMIFS(cb_curr!$E:$E,cb_curr!$A:$A,AI5,cb_curr!$B:$B,"Australian_Dollar")&lt;&gt;0,1,0)=0),(OR(WEEKDAY(AI5,2)=7,WEEKDAY(AI5,2)=1))),AJ4,((IF(AND(AK5=0,AK6=0,AK7=0,AK8=0,AK9=0,AK10=0,AK11=0,AK12=0,AK13=0,AK14=0),"-",(IF((SUMIFS(cb_curr!$E:$E,cb_curr!$A:$A,AI5,cb_curr!$B:$B,"Australian_Dollar"))=0,AJ4,(SUMIFS(cb_curr!$E:$E,cb_curr!$A:$A,AI5,cb_curr!$B:$B,"Australian_Dollar"))))))))</f>
        <v>-</v>
      </c>
      <c r="AK5" s="165">
        <f>SUMIFS(cb_curr!$E:$E,cb_curr!$A:$A,AI5,cb_curr!$B:$B,"Australian_Dollar")</f>
        <v>0</v>
      </c>
      <c r="AQ5" s="153" t="str">
        <f t="shared" ref="AQ5:AQ34" si="0">Q5</f>
        <v>02.06.2023</v>
      </c>
      <c r="AR5" s="82"/>
      <c r="AT5" s="3" t="str">
        <f t="shared" ref="AT5:AT34" si="1">AC5</f>
        <v>02.10.2023</v>
      </c>
      <c r="AU5" s="82"/>
      <c r="AW5" s="3" t="str">
        <f t="shared" ref="AW5:AW34" si="2">AF5</f>
        <v>02.11.2023</v>
      </c>
      <c r="AX5" s="82"/>
      <c r="AZ5" s="3" t="str">
        <f t="shared" ref="AZ5:AZ34" si="3">AI5</f>
        <v>02.12.2023</v>
      </c>
      <c r="BA5" s="82"/>
    </row>
    <row r="6" spans="1:53" x14ac:dyDescent="0.25">
      <c r="A6" s="165"/>
      <c r="B6" s="3" t="str">
        <f>CONCATENATE(Техничка!B7,Техничка!C7,Техничка!D7)</f>
        <v>03.01.2023</v>
      </c>
      <c r="C6" s="82" t="str">
        <f>IF(AND((IF(SUMIFS(cb_curr!$E:$E,cb_curr!$A:$A,B6,cb_curr!$B:$B,"Australian_Dollar")&lt;&gt;0,1,0)=0),(OR(WEEKDAY(B6,2)=7,WEEKDAY(B6,2)=1))),C5,((IF(AND(D6=0,D7=0,D8=0,D9=0,D10=0,D11=0,D12=0,D13=0,D14=0,D15=0),"-",(IF((SUMIFS(cb_curr!$E:$E,cb_curr!$A:$A,B6,cb_curr!$B:$B,"Australian_Dollar"))=0,C5,(SUMIFS(cb_curr!$E:$E,cb_curr!$A:$A,B6,cb_curr!$B:$B,"Australian_Dollar"))))))))</f>
        <v>-</v>
      </c>
      <c r="D6" s="165">
        <f>SUMIFS(cb_curr!$E:$E,cb_curr!$A:$A,B6,cb_curr!$B:$B,"Australian_Dollar")</f>
        <v>0</v>
      </c>
      <c r="E6" s="3" t="str">
        <f>CONCATENATE(Техничка!O7,Техничка!P7,Техничка!Q7)</f>
        <v>03.02.2023</v>
      </c>
      <c r="F6" s="82" t="str">
        <f>IF(AND((IF(SUMIFS(cb_curr!$E:$E,cb_curr!$A:$A,E6,cb_curr!$B:$B,"Australian_Dollar")&lt;&gt;0,1,0)=0),(OR(WEEKDAY(E6,2)=7,WEEKDAY(E6,2)=1))),F5,((IF(AND(G6=0,G7=0,G8=0,G9=0,G10=0,G11=0,G12=0,G13=0,G14=0,G15=0),"-",(IF((SUMIFS(cb_curr!$E:$E,cb_curr!$A:$A,E6,cb_curr!$B:$B,"Australian_Dollar"))=0,F5,(SUMIFS(cb_curr!$E:$E,cb_curr!$A:$A,E6,cb_curr!$B:$B,"Australian_Dollar"))))))))</f>
        <v>-</v>
      </c>
      <c r="G6" s="165">
        <f>SUMIFS(cb_curr!$E:$E,cb_curr!$A:$A,E6,cb_curr!$B:$B,"Australian_Dollar")</f>
        <v>0</v>
      </c>
      <c r="H6" s="3" t="str">
        <f>CONCATENATE(Техничка!S7,Техничка!T7,Техничка!U7)</f>
        <v>03.03.2023</v>
      </c>
      <c r="I6" s="82" t="str">
        <f>IF(AND((IF(SUMIFS(cb_curr!$E:$E,cb_curr!$A:$A,H6,cb_curr!$B:$B,"Australian_Dollar")&lt;&gt;0,1,0)=0),(OR(WEEKDAY(H6,2)=7,WEEKDAY(H6,2)=1))),I5,((IF(AND(J6=0,J7=0,J8=0,J9=0,J10=0,J11=0,J12=0,J13=0,J14=0,J15=0),"-",(IF((SUMIFS(cb_curr!$E:$E,cb_curr!$A:$A,H6,cb_curr!$B:$B,"Australian_Dollar"))=0,I5,(SUMIFS(cb_curr!$E:$E,cb_curr!$A:$A,H6,cb_curr!$B:$B,"Australian_Dollar"))))))))</f>
        <v>-</v>
      </c>
      <c r="J6" s="165">
        <f>SUMIFS(cb_curr!$E:$E,cb_curr!$A:$A,H6,cb_curr!$B:$B,"Australian_Dollar")</f>
        <v>0</v>
      </c>
      <c r="K6" s="3" t="str">
        <f>CONCATENATE(Техничка!W7,Техничка!X7,Техничка!Y7)</f>
        <v>03.04.2023</v>
      </c>
      <c r="L6" s="82" t="str">
        <f>IF(AND((IF(SUMIFS(cb_curr!$E:$E,cb_curr!$A:$A,K6,cb_curr!$B:$B,"Australian_Dollar")&lt;&gt;0,1,0)=0),(OR(WEEKDAY(K6,2)=7,WEEKDAY(K6,2)=1))),L5,((IF(AND(M6=0,M7=0,M8=0,M9=0,M10=0,M11=0,M12=0,M13=0,M14=0,M15=0),"-",(IF((SUMIFS(cb_curr!$E:$E,cb_curr!$A:$A,K6,cb_curr!$B:$B,"Australian_Dollar"))=0,L5,(SUMIFS(cb_curr!$E:$E,cb_curr!$A:$A,K6,cb_curr!$B:$B,"Australian_Dollar"))))))))</f>
        <v>-</v>
      </c>
      <c r="M6" s="165">
        <f>SUMIFS(cb_curr!$E:$E,cb_curr!$A:$A,K6,cb_curr!$B:$B,"Australian_Dollar")</f>
        <v>0</v>
      </c>
      <c r="N6" s="3" t="str">
        <f>CONCATENATE(Техничка!AA7,Техничка!AB7,Техничка!AC7)</f>
        <v>03.05.2023</v>
      </c>
      <c r="O6" s="82" t="str">
        <f>IF(AND((IF(SUMIFS(cb_curr!$E:$E,cb_curr!$A:$A,N6,cb_curr!$B:$B,"Australian_Dollar")&lt;&gt;0,1,0)=0),(OR(WEEKDAY(N6,2)=7,WEEKDAY(N6,2)=1))),O5,((IF(AND(P6=0,P7=0,P8=0,P9=0,P10=0,P11=0,P12=0,P13=0,P14=0,P15=0),"-",(IF((SUMIFS(cb_curr!$E:$E,cb_curr!$A:$A,N6,cb_curr!$B:$B,"Australian_Dollar"))=0,O5,(SUMIFS(cb_curr!$E:$E,cb_curr!$A:$A,N6,cb_curr!$B:$B,"Australian_Dollar"))))))))</f>
        <v>-</v>
      </c>
      <c r="P6" s="165">
        <f>SUMIFS(cb_curr!$E:$E,cb_curr!$A:$A,N6,cb_curr!$B:$B,"Australian_Dollar")</f>
        <v>0</v>
      </c>
      <c r="Q6" s="3" t="str">
        <f>CONCATENATE(Техничка!AE7,Техничка!AF7,Техничка!AG7)</f>
        <v>03.06.2023</v>
      </c>
      <c r="R6" s="82" t="str">
        <f>IF(AND((IF(SUMIFS(cb_curr!$E:$E,cb_curr!$A:$A,Q6,cb_curr!$B:$B,"Australian_Dollar")&lt;&gt;0,1,0)=0),(OR(WEEKDAY(Q6,2)=7,WEEKDAY(Q6,2)=1))),R5,((IF(AND(S6=0,S7=0,S8=0,S9=0,S10=0,S11=0,S12=0,S13=0,S14=0,S15=0),"-",(IF((SUMIFS(cb_curr!$E:$E,cb_curr!$A:$A,Q6,cb_curr!$B:$B,"Australian_Dollar"))=0,R5,(SUMIFS(cb_curr!$E:$E,cb_curr!$A:$A,Q6,cb_curr!$B:$B,"Australian_Dollar"))))))))</f>
        <v>-</v>
      </c>
      <c r="S6" s="165">
        <f>SUMIFS(cb_curr!$E:$E,cb_curr!$A:$A,Q6,cb_curr!$B:$B,"Australian_Dollar")</f>
        <v>0</v>
      </c>
      <c r="T6" s="3" t="str">
        <f>CONCATENATE(Техничка!AI7,Техничка!AJ7,Техничка!AK7)</f>
        <v>03.07.2023</v>
      </c>
      <c r="U6" s="82" t="str">
        <f>IF(AND((IF(SUMIFS(cb_curr!$E:$E,cb_curr!$A:$A,T6,cb_curr!$B:$B,"Australian_Dollar")&lt;&gt;0,1,0)=0),(OR(WEEKDAY(T6,2)=7,WEEKDAY(T6,2)=1))),U5,((IF(AND(V6=0,V7=0,V8=0,V9=0,V10=0,V11=0,V12=0,V13=0,V14=0,V15=0),"-",(IF((SUMIFS(cb_curr!$E:$E,cb_curr!$A:$A,T6,cb_curr!$B:$B,"Australian_Dollar"))=0,U5,(SUMIFS(cb_curr!$E:$E,cb_curr!$A:$A,T6,cb_curr!$B:$B,"Australian_Dollar"))))))))</f>
        <v>-</v>
      </c>
      <c r="V6" s="165">
        <f>SUMIFS(cb_curr!$E:$E,cb_curr!$A:$A,T6,cb_curr!$B:$B,"Australian_Dollar")</f>
        <v>0</v>
      </c>
      <c r="W6" s="3" t="str">
        <f>CONCATENATE(Техничка!AQ7,Техничка!AR7,Техничка!AS7)</f>
        <v>03.08.2023</v>
      </c>
      <c r="X6" s="82" t="str">
        <f>IF(AND((IF(SUMIFS(cb_curr!$E:$E,cb_curr!$A:$A,W6,cb_curr!$B:$B,"Australian_Dollar")&lt;&gt;0,1,0)=0),(OR(WEEKDAY(W6,2)=7,WEEKDAY(W6,2)=1))),X5,((IF(AND(Y6=0,Y7=0,Y8=0,Y9=0,Y10=0,Y11=0,Y12=0,Y13=0,Y14=0,Y15=0),"-",(IF((SUMIFS(cb_curr!$E:$E,cb_curr!$A:$A,W6,cb_curr!$B:$B,"Australian_Dollar"))=0,X5,(SUMIFS(cb_curr!$E:$E,cb_curr!$A:$A,W6,cb_curr!$B:$B,"Australian_Dollar"))))))))</f>
        <v>-</v>
      </c>
      <c r="Y6" s="165">
        <f>SUMIFS(cb_curr!$E:$E,cb_curr!$A:$A,W6,cb_curr!$B:$B,"Australian_Dollar")</f>
        <v>0</v>
      </c>
      <c r="Z6" s="3" t="str">
        <f>CONCATENATE(Техничка!AU7,Техничка!AV7,Техничка!AW7)</f>
        <v>03.09.2023</v>
      </c>
      <c r="AA6" s="82" t="str">
        <f>IF(AND((IF(SUMIFS(cb_curr!$E:$E,cb_curr!$A:$A,Z6,cb_curr!$B:$B,"Australian_Dollar")&lt;&gt;0,1,0)=0),(OR(WEEKDAY(Z6,2)=7,WEEKDAY(Z6,2)=1))),AA5,((IF(AND(AB6=0,AB7=0,AB8=0,AB9=0,AB10=0,AB11=0,AB12=0,AB13=0,AB14=0,AB15=0),"-",(IF((SUMIFS(cb_curr!$E:$E,cb_curr!$A:$A,Z6,cb_curr!$B:$B,"Australian_Dollar"))=0,AA5,(SUMIFS(cb_curr!$E:$E,cb_curr!$A:$A,Z6,cb_curr!$B:$B,"Australian_Dollar"))))))))</f>
        <v>-</v>
      </c>
      <c r="AB6" s="165">
        <f>SUMIFS(cb_curr!$E:$E,cb_curr!$A:$A,Z6,cb_curr!$B:$B,"Australian_Dollar")</f>
        <v>0</v>
      </c>
      <c r="AC6" s="3" t="str">
        <f>CONCATENATE(Техничка!AY7,Техничка!AZ7,Техничка!BA7)</f>
        <v>03.10.2023</v>
      </c>
      <c r="AD6" s="82" t="str">
        <f>IF(AND((IF(SUMIFS(cb_curr!$E:$E,cb_curr!$A:$A,AC6,cb_curr!$B:$B,"Australian_Dollar")&lt;&gt;0,1,0)=0),(OR(WEEKDAY(AC6,2)=7,WEEKDAY(AC6,2)=1))),AD5,((IF(AND(AE6=0,AE7=0,AE8=0,AE9=0,AE10=0,AE11=0,AE12=0,AE13=0,AE14=0,AE15=0),"-",(IF((SUMIFS(cb_curr!$E:$E,cb_curr!$A:$A,AC6,cb_curr!$B:$B,"Australian_Dollar"))=0,AD5,(SUMIFS(cb_curr!$E:$E,cb_curr!$A:$A,AC6,cb_curr!$B:$B,"Australian_Dollar"))))))))</f>
        <v>-</v>
      </c>
      <c r="AE6" s="165">
        <f>SUMIFS(cb_curr!$E:$E,cb_curr!$A:$A,AC6,cb_curr!$B:$B,"Australian_Dollar")</f>
        <v>0</v>
      </c>
      <c r="AF6" s="3" t="str">
        <f>CONCATENATE(Техничка!BC7,Техничка!BD7,Техничка!BE7)</f>
        <v>03.11.2023</v>
      </c>
      <c r="AG6" s="82" t="str">
        <f>IF(AND((IF(SUMIFS(cb_curr!$E:$E,cb_curr!$A:$A,AF6,cb_curr!$B:$B,"Australian_Dollar")&lt;&gt;0,1,0)=0),(OR(WEEKDAY(AF6,2)=7,WEEKDAY(AF6,2)=1))),AG5,((IF(AND(AH6=0,AH7=0,AH8=0,AH9=0,AH10=0,AH11=0,AH12=0,AH13=0,AH14=0,AH15=0),"-",(IF((SUMIFS(cb_curr!$E:$E,cb_curr!$A:$A,AF6,cb_curr!$B:$B,"Australian_Dollar"))=0,AG5,(SUMIFS(cb_curr!$E:$E,cb_curr!$A:$A,AF6,cb_curr!$B:$B,"Australian_Dollar"))))))))</f>
        <v>-</v>
      </c>
      <c r="AH6" s="165">
        <f>SUMIFS(cb_curr!$E:$E,cb_curr!$A:$A,AF6,cb_curr!$B:$B,"Australian_Dollar")</f>
        <v>0</v>
      </c>
      <c r="AI6" s="3" t="str">
        <f>CONCATENATE(Техничка!BG7,Техничка!BH7,Техничка!BI7)</f>
        <v>03.12.2023</v>
      </c>
      <c r="AJ6" s="82" t="str">
        <f>IF(AND((IF(SUMIFS(cb_curr!$E:$E,cb_curr!$A:$A,AI6,cb_curr!$B:$B,"Australian_Dollar")&lt;&gt;0,1,0)=0),(OR(WEEKDAY(AI6,2)=7,WEEKDAY(AI6,2)=1))),AJ5,((IF(AND(AK6=0,AK7=0,AK8=0,AK9=0,AK10=0,AK11=0,AK12=0,AK13=0,AK14=0,AK15=0),"-",(IF((SUMIFS(cb_curr!$E:$E,cb_curr!$A:$A,AI6,cb_curr!$B:$B,"Australian_Dollar"))=0,AJ5,(SUMIFS(cb_curr!$E:$E,cb_curr!$A:$A,AI6,cb_curr!$B:$B,"Australian_Dollar"))))))))</f>
        <v>-</v>
      </c>
      <c r="AK6" s="165">
        <f>SUMIFS(cb_curr!$E:$E,cb_curr!$A:$A,AI6,cb_curr!$B:$B,"Australian_Dollar")</f>
        <v>0</v>
      </c>
      <c r="AQ6" s="153" t="str">
        <f t="shared" si="0"/>
        <v>03.06.2023</v>
      </c>
      <c r="AR6" s="82"/>
      <c r="AT6" s="3" t="str">
        <f t="shared" si="1"/>
        <v>03.10.2023</v>
      </c>
      <c r="AU6" s="82"/>
      <c r="AW6" s="3" t="str">
        <f t="shared" si="2"/>
        <v>03.11.2023</v>
      </c>
      <c r="AX6" s="82"/>
      <c r="AZ6" s="3" t="str">
        <f t="shared" si="3"/>
        <v>03.12.2023</v>
      </c>
      <c r="BA6" s="82"/>
    </row>
    <row r="7" spans="1:53" x14ac:dyDescent="0.25">
      <c r="B7" s="3" t="str">
        <f>CONCATENATE(Техничка!B8,Техничка!C8,Техничка!D8)</f>
        <v>04.01.2023</v>
      </c>
      <c r="C7" s="82" t="str">
        <f>IF(AND((IF(SUMIFS(cb_curr!$E:$E,cb_curr!$A:$A,B7,cb_curr!$B:$B,"Australian_Dollar")&lt;&gt;0,1,0)=0),(OR(WEEKDAY(B7,2)=7,WEEKDAY(B7,2)=1))),C6,((IF(AND(D7=0,D8=0,D9=0,D10=0,D11=0,D12=0,D13=0,D14=0,D15=0,D16=0),"-",(IF((SUMIFS(cb_curr!$E:$E,cb_curr!$A:$A,B7,cb_curr!$B:$B,"Australian_Dollar"))=0,C6,(SUMIFS(cb_curr!$E:$E,cb_curr!$A:$A,B7,cb_curr!$B:$B,"Australian_Dollar"))))))))</f>
        <v>-</v>
      </c>
      <c r="D7" s="165">
        <f>SUMIFS(cb_curr!$E:$E,cb_curr!$A:$A,B7,cb_curr!$B:$B,"Australian_Dollar")</f>
        <v>0</v>
      </c>
      <c r="E7" s="3" t="str">
        <f>CONCATENATE(Техничка!O8,Техничка!P8,Техничка!Q8)</f>
        <v>04.02.2023</v>
      </c>
      <c r="F7" s="82" t="str">
        <f>IF(AND((IF(SUMIFS(cb_curr!$E:$E,cb_curr!$A:$A,E7,cb_curr!$B:$B,"Australian_Dollar")&lt;&gt;0,1,0)=0),(OR(WEEKDAY(E7,2)=7,WEEKDAY(E7,2)=1))),F6,((IF(AND(G7=0,G8=0,G9=0,G10=0,G11=0,G12=0,G13=0,G14=0,G15=0,G16=0),"-",(IF((SUMIFS(cb_curr!$E:$E,cb_curr!$A:$A,E7,cb_curr!$B:$B,"Australian_Dollar"))=0,F6,(SUMIFS(cb_curr!$E:$E,cb_curr!$A:$A,E7,cb_curr!$B:$B,"Australian_Dollar"))))))))</f>
        <v>-</v>
      </c>
      <c r="G7" s="165">
        <f>SUMIFS(cb_curr!$E:$E,cb_curr!$A:$A,E7,cb_curr!$B:$B,"Australian_Dollar")</f>
        <v>0</v>
      </c>
      <c r="H7" s="3" t="str">
        <f>CONCATENATE(Техничка!S8,Техничка!T8,Техничка!U8)</f>
        <v>04.03.2023</v>
      </c>
      <c r="I7" s="82" t="str">
        <f>IF(AND((IF(SUMIFS(cb_curr!$E:$E,cb_curr!$A:$A,H7,cb_curr!$B:$B,"Australian_Dollar")&lt;&gt;0,1,0)=0),(OR(WEEKDAY(H7,2)=7,WEEKDAY(H7,2)=1))),I6,((IF(AND(J7=0,J8=0,J9=0,J10=0,J11=0,J12=0,J13=0,J14=0,J15=0,J16=0),"-",(IF((SUMIFS(cb_curr!$E:$E,cb_curr!$A:$A,H7,cb_curr!$B:$B,"Australian_Dollar"))=0,I6,(SUMIFS(cb_curr!$E:$E,cb_curr!$A:$A,H7,cb_curr!$B:$B,"Australian_Dollar"))))))))</f>
        <v>-</v>
      </c>
      <c r="J7" s="165">
        <f>SUMIFS(cb_curr!$E:$E,cb_curr!$A:$A,H7,cb_curr!$B:$B,"Australian_Dollar")</f>
        <v>0</v>
      </c>
      <c r="K7" s="3" t="str">
        <f>CONCATENATE(Техничка!W8,Техничка!X8,Техничка!Y8)</f>
        <v>04.04.2023</v>
      </c>
      <c r="L7" s="82" t="str">
        <f>IF(AND((IF(SUMIFS(cb_curr!$E:$E,cb_curr!$A:$A,K7,cb_curr!$B:$B,"Australian_Dollar")&lt;&gt;0,1,0)=0),(OR(WEEKDAY(K7,2)=7,WEEKDAY(K7,2)=1))),L6,((IF(AND(M7=0,M8=0,M9=0,M10=0,M11=0,M12=0,M13=0,M14=0,M15=0,M16=0),"-",(IF((SUMIFS(cb_curr!$E:$E,cb_curr!$A:$A,K7,cb_curr!$B:$B,"Australian_Dollar"))=0,L6,(SUMIFS(cb_curr!$E:$E,cb_curr!$A:$A,K7,cb_curr!$B:$B,"Australian_Dollar"))))))))</f>
        <v>-</v>
      </c>
      <c r="M7" s="165">
        <f>SUMIFS(cb_curr!$E:$E,cb_curr!$A:$A,K7,cb_curr!$B:$B,"Australian_Dollar")</f>
        <v>0</v>
      </c>
      <c r="N7" s="3" t="str">
        <f>CONCATENATE(Техничка!AA8,Техничка!AB8,Техничка!AC8)</f>
        <v>04.05.2023</v>
      </c>
      <c r="O7" s="82" t="str">
        <f>IF(AND((IF(SUMIFS(cb_curr!$E:$E,cb_curr!$A:$A,N7,cb_curr!$B:$B,"Australian_Dollar")&lt;&gt;0,1,0)=0),(OR(WEEKDAY(N7,2)=7,WEEKDAY(N7,2)=1))),O6,((IF(AND(P7=0,P8=0,P9=0,P10=0,P11=0,P12=0,P13=0,P14=0,P15=0,P16=0),"-",(IF((SUMIFS(cb_curr!$E:$E,cb_curr!$A:$A,N7,cb_curr!$B:$B,"Australian_Dollar"))=0,O6,(SUMIFS(cb_curr!$E:$E,cb_curr!$A:$A,N7,cb_curr!$B:$B,"Australian_Dollar"))))))))</f>
        <v>-</v>
      </c>
      <c r="P7" s="165">
        <f>SUMIFS(cb_curr!$E:$E,cb_curr!$A:$A,N7,cb_curr!$B:$B,"Australian_Dollar")</f>
        <v>0</v>
      </c>
      <c r="Q7" s="3" t="str">
        <f>CONCATENATE(Техничка!AE8,Техничка!AF8,Техничка!AG8)</f>
        <v>04.06.2023</v>
      </c>
      <c r="R7" s="82" t="str">
        <f>IF(AND((IF(SUMIFS(cb_curr!$E:$E,cb_curr!$A:$A,Q7,cb_curr!$B:$B,"Australian_Dollar")&lt;&gt;0,1,0)=0),(OR(WEEKDAY(Q7,2)=7,WEEKDAY(Q7,2)=1))),R6,((IF(AND(S7=0,S8=0,S9=0,S10=0,S11=0,S12=0,S13=0,S14=0,S15=0,S16=0),"-",(IF((SUMIFS(cb_curr!$E:$E,cb_curr!$A:$A,Q7,cb_curr!$B:$B,"Australian_Dollar"))=0,R6,(SUMIFS(cb_curr!$E:$E,cb_curr!$A:$A,Q7,cb_curr!$B:$B,"Australian_Dollar"))))))))</f>
        <v>-</v>
      </c>
      <c r="S7" s="165">
        <f>SUMIFS(cb_curr!$E:$E,cb_curr!$A:$A,Q7,cb_curr!$B:$B,"Australian_Dollar")</f>
        <v>0</v>
      </c>
      <c r="T7" s="3" t="str">
        <f>CONCATENATE(Техничка!AI8,Техничка!AJ8,Техничка!AK8)</f>
        <v>04.07.2023</v>
      </c>
      <c r="U7" s="82" t="str">
        <f>IF(AND((IF(SUMIFS(cb_curr!$E:$E,cb_curr!$A:$A,T7,cb_curr!$B:$B,"Australian_Dollar")&lt;&gt;0,1,0)=0),(OR(WEEKDAY(T7,2)=7,WEEKDAY(T7,2)=1))),U6,((IF(AND(V7=0,V8=0,V9=0,V10=0,V11=0,V12=0,V13=0,V14=0,V15=0,V16=0),"-",(IF((SUMIFS(cb_curr!$E:$E,cb_curr!$A:$A,T7,cb_curr!$B:$B,"Australian_Dollar"))=0,U6,(SUMIFS(cb_curr!$E:$E,cb_curr!$A:$A,T7,cb_curr!$B:$B,"Australian_Dollar"))))))))</f>
        <v>-</v>
      </c>
      <c r="V7" s="165">
        <f>SUMIFS(cb_curr!$E:$E,cb_curr!$A:$A,T7,cb_curr!$B:$B,"Australian_Dollar")</f>
        <v>0</v>
      </c>
      <c r="W7" s="3" t="str">
        <f>CONCATENATE(Техничка!AQ8,Техничка!AR8,Техничка!AS8)</f>
        <v>04.08.2023</v>
      </c>
      <c r="X7" s="82" t="str">
        <f>IF(AND((IF(SUMIFS(cb_curr!$E:$E,cb_curr!$A:$A,W7,cb_curr!$B:$B,"Australian_Dollar")&lt;&gt;0,1,0)=0),(OR(WEEKDAY(W7,2)=7,WEEKDAY(W7,2)=1))),X6,((IF(AND(Y7=0,Y8=0,Y9=0,Y10=0,Y11=0,Y12=0,Y13=0,Y14=0,Y15=0,Y16=0),"-",(IF((SUMIFS(cb_curr!$E:$E,cb_curr!$A:$A,W7,cb_curr!$B:$B,"Australian_Dollar"))=0,X6,(SUMIFS(cb_curr!$E:$E,cb_curr!$A:$A,W7,cb_curr!$B:$B,"Australian_Dollar"))))))))</f>
        <v>-</v>
      </c>
      <c r="Y7" s="165">
        <f>SUMIFS(cb_curr!$E:$E,cb_curr!$A:$A,W7,cb_curr!$B:$B,"Australian_Dollar")</f>
        <v>0</v>
      </c>
      <c r="Z7" s="3" t="str">
        <f>CONCATENATE(Техничка!AU8,Техничка!AV8,Техничка!AW8)</f>
        <v>04.09.2023</v>
      </c>
      <c r="AA7" s="82" t="str">
        <f>IF(AND((IF(SUMIFS(cb_curr!$E:$E,cb_curr!$A:$A,Z7,cb_curr!$B:$B,"Australian_Dollar")&lt;&gt;0,1,0)=0),(OR(WEEKDAY(Z7,2)=7,WEEKDAY(Z7,2)=1))),AA6,((IF(AND(AB7=0,AB8=0,AB9=0,AB10=0,AB11=0,AB12=0,AB13=0,AB14=0,AB15=0,AB16=0),"-",(IF((SUMIFS(cb_curr!$E:$E,cb_curr!$A:$A,Z7,cb_curr!$B:$B,"Australian_Dollar"))=0,AA6,(SUMIFS(cb_curr!$E:$E,cb_curr!$A:$A,Z7,cb_curr!$B:$B,"Australian_Dollar"))))))))</f>
        <v>-</v>
      </c>
      <c r="AB7" s="165">
        <f>SUMIFS(cb_curr!$E:$E,cb_curr!$A:$A,Z7,cb_curr!$B:$B,"Australian_Dollar")</f>
        <v>0</v>
      </c>
      <c r="AC7" s="3" t="str">
        <f>CONCATENATE(Техничка!AY8,Техничка!AZ8,Техничка!BA8)</f>
        <v>04.10.2023</v>
      </c>
      <c r="AD7" s="82" t="str">
        <f>IF(AND((IF(SUMIFS(cb_curr!$E:$E,cb_curr!$A:$A,AC7,cb_curr!$B:$B,"Australian_Dollar")&lt;&gt;0,1,0)=0),(OR(WEEKDAY(AC7,2)=7,WEEKDAY(AC7,2)=1))),AD6,((IF(AND(AE7=0,AE8=0,AE9=0,AE10=0,AE11=0,AE12=0,AE13=0,AE14=0,AE15=0,AE16=0),"-",(IF((SUMIFS(cb_curr!$E:$E,cb_curr!$A:$A,AC7,cb_curr!$B:$B,"Australian_Dollar"))=0,AD6,(SUMIFS(cb_curr!$E:$E,cb_curr!$A:$A,AC7,cb_curr!$B:$B,"Australian_Dollar"))))))))</f>
        <v>-</v>
      </c>
      <c r="AE7" s="165">
        <f>SUMIFS(cb_curr!$E:$E,cb_curr!$A:$A,AC7,cb_curr!$B:$B,"Australian_Dollar")</f>
        <v>0</v>
      </c>
      <c r="AF7" s="3" t="str">
        <f>CONCATENATE(Техничка!BC8,Техничка!BD8,Техничка!BE8)</f>
        <v>04.11.2023</v>
      </c>
      <c r="AG7" s="82" t="str">
        <f>IF(AND((IF(SUMIFS(cb_curr!$E:$E,cb_curr!$A:$A,AF7,cb_curr!$B:$B,"Australian_Dollar")&lt;&gt;0,1,0)=0),(OR(WEEKDAY(AF7,2)=7,WEEKDAY(AF7,2)=1))),AG6,((IF(AND(AH7=0,AH8=0,AH9=0,AH10=0,AH11=0,AH12=0,AH13=0,AH14=0,AH15=0,AH16=0),"-",(IF((SUMIFS(cb_curr!$E:$E,cb_curr!$A:$A,AF7,cb_curr!$B:$B,"Australian_Dollar"))=0,AG6,(SUMIFS(cb_curr!$E:$E,cb_curr!$A:$A,AF7,cb_curr!$B:$B,"Australian_Dollar"))))))))</f>
        <v>-</v>
      </c>
      <c r="AH7" s="165">
        <f>SUMIFS(cb_curr!$E:$E,cb_curr!$A:$A,AF7,cb_curr!$B:$B,"Australian_Dollar")</f>
        <v>0</v>
      </c>
      <c r="AI7" s="3" t="str">
        <f>CONCATENATE(Техничка!BG8,Техничка!BH8,Техничка!BI8)</f>
        <v>04.12.2023</v>
      </c>
      <c r="AJ7" s="82" t="str">
        <f>IF(AND((IF(SUMIFS(cb_curr!$E:$E,cb_curr!$A:$A,AI7,cb_curr!$B:$B,"Australian_Dollar")&lt;&gt;0,1,0)=0),(OR(WEEKDAY(AI7,2)=7,WEEKDAY(AI7,2)=1))),AJ6,((IF(AND(AK7=0,AK8=0,AK9=0,AK10=0,AK11=0,AK12=0,AK13=0,AK14=0,AK15=0,AK16=0),"-",(IF((SUMIFS(cb_curr!$E:$E,cb_curr!$A:$A,AI7,cb_curr!$B:$B,"Australian_Dollar"))=0,AJ6,(SUMIFS(cb_curr!$E:$E,cb_curr!$A:$A,AI7,cb_curr!$B:$B,"Australian_Dollar"))))))))</f>
        <v>-</v>
      </c>
      <c r="AK7" s="165">
        <f>SUMIFS(cb_curr!$E:$E,cb_curr!$A:$A,AI7,cb_curr!$B:$B,"Australian_Dollar")</f>
        <v>0</v>
      </c>
      <c r="AQ7" s="153" t="str">
        <f t="shared" si="0"/>
        <v>04.06.2023</v>
      </c>
      <c r="AR7" s="82"/>
      <c r="AT7" s="3" t="str">
        <f t="shared" si="1"/>
        <v>04.10.2023</v>
      </c>
      <c r="AU7" s="82"/>
      <c r="AW7" s="3" t="str">
        <f t="shared" si="2"/>
        <v>04.11.2023</v>
      </c>
      <c r="AX7" s="82"/>
      <c r="AZ7" s="3" t="str">
        <f t="shared" si="3"/>
        <v>04.12.2023</v>
      </c>
      <c r="BA7" s="82"/>
    </row>
    <row r="8" spans="1:53" x14ac:dyDescent="0.25">
      <c r="B8" s="3" t="str">
        <f>CONCATENATE(Техничка!B9,Техничка!C9,Техничка!D9)</f>
        <v>05.01.2023</v>
      </c>
      <c r="C8" s="82" t="str">
        <f>IF(AND((IF(SUMIFS(cb_curr!$E:$E,cb_curr!$A:$A,B8,cb_curr!$B:$B,"Australian_Dollar")&lt;&gt;0,1,0)=0),(OR(WEEKDAY(B8,2)=7,WEEKDAY(B8,2)=1))),C7,((IF(AND(D8=0,D9=0,D10=0,D11=0,D12=0,D13=0,D14=0,D15=0,D16=0,D17=0),"-",(IF((SUMIFS(cb_curr!$E:$E,cb_curr!$A:$A,B8,cb_curr!$B:$B,"Australian_Dollar"))=0,C7,(SUMIFS(cb_curr!$E:$E,cb_curr!$A:$A,B8,cb_curr!$B:$B,"Australian_Dollar"))))))))</f>
        <v>-</v>
      </c>
      <c r="D8" s="165">
        <f>SUMIFS(cb_curr!$E:$E,cb_curr!$A:$A,B8,cb_curr!$B:$B,"Australian_Dollar")</f>
        <v>0</v>
      </c>
      <c r="E8" s="3" t="str">
        <f>CONCATENATE(Техничка!O9,Техничка!P9,Техничка!Q9)</f>
        <v>05.02.2023</v>
      </c>
      <c r="F8" s="82" t="str">
        <f>IF(AND((IF(SUMIFS(cb_curr!$E:$E,cb_curr!$A:$A,E8,cb_curr!$B:$B,"Australian_Dollar")&lt;&gt;0,1,0)=0),(OR(WEEKDAY(E8,2)=7,WEEKDAY(E8,2)=1))),F7,((IF(AND(G8=0,G9=0,G10=0,G11=0,G12=0,G13=0,G14=0,G15=0,G16=0,G17=0),"-",(IF((SUMIFS(cb_curr!$E:$E,cb_curr!$A:$A,E8,cb_curr!$B:$B,"Australian_Dollar"))=0,F7,(SUMIFS(cb_curr!$E:$E,cb_curr!$A:$A,E8,cb_curr!$B:$B,"Australian_Dollar"))))))))</f>
        <v>-</v>
      </c>
      <c r="G8" s="165">
        <f>SUMIFS(cb_curr!$E:$E,cb_curr!$A:$A,E8,cb_curr!$B:$B,"Australian_Dollar")</f>
        <v>0</v>
      </c>
      <c r="H8" s="3" t="str">
        <f>CONCATENATE(Техничка!S9,Техничка!T9,Техничка!U9)</f>
        <v>05.03.2023</v>
      </c>
      <c r="I8" s="82" t="str">
        <f>IF(AND((IF(SUMIFS(cb_curr!$E:$E,cb_curr!$A:$A,H8,cb_curr!$B:$B,"Australian_Dollar")&lt;&gt;0,1,0)=0),(OR(WEEKDAY(H8,2)=7,WEEKDAY(H8,2)=1))),I7,((IF(AND(J8=0,J9=0,J10=0,J11=0,J12=0,J13=0,J14=0,J15=0,J16=0,J17=0),"-",(IF((SUMIFS(cb_curr!$E:$E,cb_curr!$A:$A,H8,cb_curr!$B:$B,"Australian_Dollar"))=0,I7,(SUMIFS(cb_curr!$E:$E,cb_curr!$A:$A,H8,cb_curr!$B:$B,"Australian_Dollar"))))))))</f>
        <v>-</v>
      </c>
      <c r="J8" s="165">
        <f>SUMIFS(cb_curr!$E:$E,cb_curr!$A:$A,H8,cb_curr!$B:$B,"Australian_Dollar")</f>
        <v>0</v>
      </c>
      <c r="K8" s="3" t="str">
        <f>CONCATENATE(Техничка!W9,Техничка!X9,Техничка!Y9)</f>
        <v>05.04.2023</v>
      </c>
      <c r="L8" s="82" t="str">
        <f>IF(AND((IF(SUMIFS(cb_curr!$E:$E,cb_curr!$A:$A,K8,cb_curr!$B:$B,"Australian_Dollar")&lt;&gt;0,1,0)=0),(OR(WEEKDAY(K8,2)=7,WEEKDAY(K8,2)=1))),L7,((IF(AND(M8=0,M9=0,M10=0,M11=0,M12=0,M13=0,M14=0,M15=0,M16=0,M17=0),"-",(IF((SUMIFS(cb_curr!$E:$E,cb_curr!$A:$A,K8,cb_curr!$B:$B,"Australian_Dollar"))=0,L7,(SUMIFS(cb_curr!$E:$E,cb_curr!$A:$A,K8,cb_curr!$B:$B,"Australian_Dollar"))))))))</f>
        <v>-</v>
      </c>
      <c r="M8" s="165">
        <f>SUMIFS(cb_curr!$E:$E,cb_curr!$A:$A,K8,cb_curr!$B:$B,"Australian_Dollar")</f>
        <v>0</v>
      </c>
      <c r="N8" s="3" t="str">
        <f>CONCATENATE(Техничка!AA9,Техничка!AB9,Техничка!AC9)</f>
        <v>05.05.2023</v>
      </c>
      <c r="O8" s="82" t="str">
        <f>IF(AND((IF(SUMIFS(cb_curr!$E:$E,cb_curr!$A:$A,N8,cb_curr!$B:$B,"Australian_Dollar")&lt;&gt;0,1,0)=0),(OR(WEEKDAY(N8,2)=7,WEEKDAY(N8,2)=1))),O7,((IF(AND(P8=0,P9=0,P10=0,P11=0,P12=0,P13=0,P14=0,P15=0,P16=0,P17=0),"-",(IF((SUMIFS(cb_curr!$E:$E,cb_curr!$A:$A,N8,cb_curr!$B:$B,"Australian_Dollar"))=0,O7,(SUMIFS(cb_curr!$E:$E,cb_curr!$A:$A,N8,cb_curr!$B:$B,"Australian_Dollar"))))))))</f>
        <v>-</v>
      </c>
      <c r="P8" s="165">
        <f>SUMIFS(cb_curr!$E:$E,cb_curr!$A:$A,N8,cb_curr!$B:$B,"Australian_Dollar")</f>
        <v>0</v>
      </c>
      <c r="Q8" s="3" t="str">
        <f>CONCATENATE(Техничка!AE9,Техничка!AF9,Техничка!AG9)</f>
        <v>05.06.2023</v>
      </c>
      <c r="R8" s="82" t="str">
        <f>IF(AND((IF(SUMIFS(cb_curr!$E:$E,cb_curr!$A:$A,Q8,cb_curr!$B:$B,"Australian_Dollar")&lt;&gt;0,1,0)=0),(OR(WEEKDAY(Q8,2)=7,WEEKDAY(Q8,2)=1))),R7,((IF(AND(S8=0,S9=0,S10=0,S11=0,S12=0,S13=0,S14=0,S15=0,S16=0,S17=0),"-",(IF((SUMIFS(cb_curr!$E:$E,cb_curr!$A:$A,Q8,cb_curr!$B:$B,"Australian_Dollar"))=0,R7,(SUMIFS(cb_curr!$E:$E,cb_curr!$A:$A,Q8,cb_curr!$B:$B,"Australian_Dollar"))))))))</f>
        <v>-</v>
      </c>
      <c r="S8" s="165">
        <f>SUMIFS(cb_curr!$E:$E,cb_curr!$A:$A,Q8,cb_curr!$B:$B,"Australian_Dollar")</f>
        <v>0</v>
      </c>
      <c r="T8" s="3" t="str">
        <f>CONCATENATE(Техничка!AI9,Техничка!AJ9,Техничка!AK9)</f>
        <v>05.07.2023</v>
      </c>
      <c r="U8" s="82" t="str">
        <f>IF(AND((IF(SUMIFS(cb_curr!$E:$E,cb_curr!$A:$A,T8,cb_curr!$B:$B,"Australian_Dollar")&lt;&gt;0,1,0)=0),(OR(WEEKDAY(T8,2)=7,WEEKDAY(T8,2)=1))),U7,((IF(AND(V8=0,V9=0,V10=0,V11=0,V12=0,V13=0,V14=0,V15=0,V16=0,V17=0),"-",(IF((SUMIFS(cb_curr!$E:$E,cb_curr!$A:$A,T8,cb_curr!$B:$B,"Australian_Dollar"))=0,U7,(SUMIFS(cb_curr!$E:$E,cb_curr!$A:$A,T8,cb_curr!$B:$B,"Australian_Dollar"))))))))</f>
        <v>-</v>
      </c>
      <c r="V8" s="165">
        <f>SUMIFS(cb_curr!$E:$E,cb_curr!$A:$A,T8,cb_curr!$B:$B,"Australian_Dollar")</f>
        <v>0</v>
      </c>
      <c r="W8" s="3" t="str">
        <f>CONCATENATE(Техничка!AQ9,Техничка!AR9,Техничка!AS9)</f>
        <v>05.08.2023</v>
      </c>
      <c r="X8" s="82" t="str">
        <f>IF(AND((IF(SUMIFS(cb_curr!$E:$E,cb_curr!$A:$A,W8,cb_curr!$B:$B,"Australian_Dollar")&lt;&gt;0,1,0)=0),(OR(WEEKDAY(W8,2)=7,WEEKDAY(W8,2)=1))),X7,((IF(AND(Y8=0,Y9=0,Y10=0,Y11=0,Y12=0,Y13=0,Y14=0,Y15=0,Y16=0,Y17=0),"-",(IF((SUMIFS(cb_curr!$E:$E,cb_curr!$A:$A,W8,cb_curr!$B:$B,"Australian_Dollar"))=0,X7,(SUMIFS(cb_curr!$E:$E,cb_curr!$A:$A,W8,cb_curr!$B:$B,"Australian_Dollar"))))))))</f>
        <v>-</v>
      </c>
      <c r="Y8" s="165">
        <f>SUMIFS(cb_curr!$E:$E,cb_curr!$A:$A,W8,cb_curr!$B:$B,"Australian_Dollar")</f>
        <v>0</v>
      </c>
      <c r="Z8" s="3" t="str">
        <f>CONCATENATE(Техничка!AU9,Техничка!AV9,Техничка!AW9)</f>
        <v>05.09.2023</v>
      </c>
      <c r="AA8" s="82" t="str">
        <f>IF(AND((IF(SUMIFS(cb_curr!$E:$E,cb_curr!$A:$A,Z8,cb_curr!$B:$B,"Australian_Dollar")&lt;&gt;0,1,0)=0),(OR(WEEKDAY(Z8,2)=7,WEEKDAY(Z8,2)=1))),AA7,((IF(AND(AB8=0,AB9=0,AB10=0,AB11=0,AB12=0,AB13=0,AB14=0,AB15=0,AB16=0,AB17=0),"-",(IF((SUMIFS(cb_curr!$E:$E,cb_curr!$A:$A,Z8,cb_curr!$B:$B,"Australian_Dollar"))=0,AA7,(SUMIFS(cb_curr!$E:$E,cb_curr!$A:$A,Z8,cb_curr!$B:$B,"Australian_Dollar"))))))))</f>
        <v>-</v>
      </c>
      <c r="AB8" s="165">
        <f>SUMIFS(cb_curr!$E:$E,cb_curr!$A:$A,Z8,cb_curr!$B:$B,"Australian_Dollar")</f>
        <v>0</v>
      </c>
      <c r="AC8" s="3" t="str">
        <f>CONCATENATE(Техничка!AY9,Техничка!AZ9,Техничка!BA9)</f>
        <v>05.10.2023</v>
      </c>
      <c r="AD8" s="82" t="str">
        <f>IF(AND((IF(SUMIFS(cb_curr!$E:$E,cb_curr!$A:$A,AC8,cb_curr!$B:$B,"Australian_Dollar")&lt;&gt;0,1,0)=0),(OR(WEEKDAY(AC8,2)=7,WEEKDAY(AC8,2)=1))),AD7,((IF(AND(AE8=0,AE9=0,AE10=0,AE11=0,AE12=0,AE13=0,AE14=0,AE15=0,AE16=0,AE17=0),"-",(IF((SUMIFS(cb_curr!$E:$E,cb_curr!$A:$A,AC8,cb_curr!$B:$B,"Australian_Dollar"))=0,AD7,(SUMIFS(cb_curr!$E:$E,cb_curr!$A:$A,AC8,cb_curr!$B:$B,"Australian_Dollar"))))))))</f>
        <v>-</v>
      </c>
      <c r="AE8" s="165">
        <f>SUMIFS(cb_curr!$E:$E,cb_curr!$A:$A,AC8,cb_curr!$B:$B,"Australian_Dollar")</f>
        <v>0</v>
      </c>
      <c r="AF8" s="3" t="str">
        <f>CONCATENATE(Техничка!BC9,Техничка!BD9,Техничка!BE9)</f>
        <v>05.11.2023</v>
      </c>
      <c r="AG8" s="82" t="str">
        <f>IF(AND((IF(SUMIFS(cb_curr!$E:$E,cb_curr!$A:$A,AF8,cb_curr!$B:$B,"Australian_Dollar")&lt;&gt;0,1,0)=0),(OR(WEEKDAY(AF8,2)=7,WEEKDAY(AF8,2)=1))),AG7,((IF(AND(AH8=0,AH9=0,AH10=0,AH11=0,AH12=0,AH13=0,AH14=0,AH15=0,AH16=0,AH17=0),"-",(IF((SUMIFS(cb_curr!$E:$E,cb_curr!$A:$A,AF8,cb_curr!$B:$B,"Australian_Dollar"))=0,AG7,(SUMIFS(cb_curr!$E:$E,cb_curr!$A:$A,AF8,cb_curr!$B:$B,"Australian_Dollar"))))))))</f>
        <v>-</v>
      </c>
      <c r="AH8" s="165">
        <f>SUMIFS(cb_curr!$E:$E,cb_curr!$A:$A,AF8,cb_curr!$B:$B,"Australian_Dollar")</f>
        <v>0</v>
      </c>
      <c r="AI8" s="3" t="str">
        <f>CONCATENATE(Техничка!BG9,Техничка!BH9,Техничка!BI9)</f>
        <v>05.12.2023</v>
      </c>
      <c r="AJ8" s="82" t="str">
        <f>IF(AND((IF(SUMIFS(cb_curr!$E:$E,cb_curr!$A:$A,AI8,cb_curr!$B:$B,"Australian_Dollar")&lt;&gt;0,1,0)=0),(OR(WEEKDAY(AI8,2)=7,WEEKDAY(AI8,2)=1))),AJ7,((IF(AND(AK8=0,AK9=0,AK10=0,AK11=0,AK12=0,AK13=0,AK14=0,AK15=0,AK16=0,AK17=0),"-",(IF((SUMIFS(cb_curr!$E:$E,cb_curr!$A:$A,AI8,cb_curr!$B:$B,"Australian_Dollar"))=0,AJ7,(SUMIFS(cb_curr!$E:$E,cb_curr!$A:$A,AI8,cb_curr!$B:$B,"Australian_Dollar"))))))))</f>
        <v>-</v>
      </c>
      <c r="AK8" s="165">
        <f>SUMIFS(cb_curr!$E:$E,cb_curr!$A:$A,AI8,cb_curr!$B:$B,"Australian_Dollar")</f>
        <v>0</v>
      </c>
      <c r="AQ8" s="153" t="str">
        <f t="shared" si="0"/>
        <v>05.06.2023</v>
      </c>
      <c r="AR8" s="82"/>
      <c r="AT8" s="3" t="str">
        <f t="shared" si="1"/>
        <v>05.10.2023</v>
      </c>
      <c r="AU8" s="82"/>
      <c r="AW8" s="3" t="str">
        <f t="shared" si="2"/>
        <v>05.11.2023</v>
      </c>
      <c r="AX8" s="82"/>
      <c r="AZ8" s="3" t="str">
        <f t="shared" si="3"/>
        <v>05.12.2023</v>
      </c>
      <c r="BA8" s="82"/>
    </row>
    <row r="9" spans="1:53" x14ac:dyDescent="0.25">
      <c r="B9" s="3" t="str">
        <f>CONCATENATE(Техничка!B10,Техничка!C10,Техничка!D10)</f>
        <v>06.01.2023</v>
      </c>
      <c r="C9" s="82" t="str">
        <f>IF(AND((IF(SUMIFS(cb_curr!$E:$E,cb_curr!$A:$A,B9,cb_curr!$B:$B,"Australian_Dollar")&lt;&gt;0,1,0)=0),(OR(WEEKDAY(B9,2)=7,WEEKDAY(B9,2)=1))),C8,((IF(AND(D9=0,D10=0,D11=0,D12=0,D13=0,D14=0,D15=0,D16=0,D17=0,D18=0),"-",(IF((SUMIFS(cb_curr!$E:$E,cb_curr!$A:$A,B9,cb_curr!$B:$B,"Australian_Dollar"))=0,C8,(SUMIFS(cb_curr!$E:$E,cb_curr!$A:$A,B9,cb_curr!$B:$B,"Australian_Dollar"))))))))</f>
        <v>-</v>
      </c>
      <c r="D9" s="165">
        <f>SUMIFS(cb_curr!$E:$E,cb_curr!$A:$A,B9,cb_curr!$B:$B,"Australian_Dollar")</f>
        <v>0</v>
      </c>
      <c r="E9" s="3" t="str">
        <f>CONCATENATE(Техничка!O10,Техничка!P10,Техничка!Q10)</f>
        <v>06.02.2023</v>
      </c>
      <c r="F9" s="82" t="str">
        <f>IF(AND((IF(SUMIFS(cb_curr!$E:$E,cb_curr!$A:$A,E9,cb_curr!$B:$B,"Australian_Dollar")&lt;&gt;0,1,0)=0),(OR(WEEKDAY(E9,2)=7,WEEKDAY(E9,2)=1))),F8,((IF(AND(G9=0,G10=0,G11=0,G12=0,G13=0,G14=0,G15=0,G16=0,G17=0,G18=0),"-",(IF((SUMIFS(cb_curr!$E:$E,cb_curr!$A:$A,E9,cb_curr!$B:$B,"Australian_Dollar"))=0,F8,(SUMIFS(cb_curr!$E:$E,cb_curr!$A:$A,E9,cb_curr!$B:$B,"Australian_Dollar"))))))))</f>
        <v>-</v>
      </c>
      <c r="G9" s="165">
        <f>SUMIFS(cb_curr!$E:$E,cb_curr!$A:$A,E9,cb_curr!$B:$B,"Australian_Dollar")</f>
        <v>0</v>
      </c>
      <c r="H9" s="3" t="str">
        <f>CONCATENATE(Техничка!S10,Техничка!T10,Техничка!U10)</f>
        <v>06.03.2023</v>
      </c>
      <c r="I9" s="82" t="str">
        <f>IF(AND((IF(SUMIFS(cb_curr!$E:$E,cb_curr!$A:$A,H9,cb_curr!$B:$B,"Australian_Dollar")&lt;&gt;0,1,0)=0),(OR(WEEKDAY(H9,2)=7,WEEKDAY(H9,2)=1))),I8,((IF(AND(J9=0,J10=0,J11=0,J12=0,J13=0,J14=0,J15=0,J16=0,J17=0,J18=0),"-",(IF((SUMIFS(cb_curr!$E:$E,cb_curr!$A:$A,H9,cb_curr!$B:$B,"Australian_Dollar"))=0,I8,(SUMIFS(cb_curr!$E:$E,cb_curr!$A:$A,H9,cb_curr!$B:$B,"Australian_Dollar"))))))))</f>
        <v>-</v>
      </c>
      <c r="J9" s="165">
        <f>SUMIFS(cb_curr!$E:$E,cb_curr!$A:$A,H9,cb_curr!$B:$B,"Australian_Dollar")</f>
        <v>0</v>
      </c>
      <c r="K9" s="3" t="str">
        <f>CONCATENATE(Техничка!W10,Техничка!X10,Техничка!Y10)</f>
        <v>06.04.2023</v>
      </c>
      <c r="L9" s="82" t="str">
        <f>IF(AND((IF(SUMIFS(cb_curr!$E:$E,cb_curr!$A:$A,K9,cb_curr!$B:$B,"Australian_Dollar")&lt;&gt;0,1,0)=0),(OR(WEEKDAY(K9,2)=7,WEEKDAY(K9,2)=1))),L8,((IF(AND(M9=0,M10=0,M11=0,M12=0,M13=0,M14=0,M15=0,M16=0,M17=0,M18=0),"-",(IF((SUMIFS(cb_curr!$E:$E,cb_curr!$A:$A,K9,cb_curr!$B:$B,"Australian_Dollar"))=0,L8,(SUMIFS(cb_curr!$E:$E,cb_curr!$A:$A,K9,cb_curr!$B:$B,"Australian_Dollar"))))))))</f>
        <v>-</v>
      </c>
      <c r="M9" s="165">
        <f>SUMIFS(cb_curr!$E:$E,cb_curr!$A:$A,K9,cb_curr!$B:$B,"Australian_Dollar")</f>
        <v>0</v>
      </c>
      <c r="N9" s="3" t="str">
        <f>CONCATENATE(Техничка!AA10,Техничка!AB10,Техничка!AC10)</f>
        <v>06.05.2023</v>
      </c>
      <c r="O9" s="82" t="str">
        <f>IF(AND((IF(SUMIFS(cb_curr!$E:$E,cb_curr!$A:$A,N9,cb_curr!$B:$B,"Australian_Dollar")&lt;&gt;0,1,0)=0),(OR(WEEKDAY(N9,2)=7,WEEKDAY(N9,2)=1))),O8,((IF(AND(P9=0,P10=0,P11=0,P12=0,P13=0,P14=0,P15=0,P16=0,P17=0,P18=0),"-",(IF((SUMIFS(cb_curr!$E:$E,cb_curr!$A:$A,N9,cb_curr!$B:$B,"Australian_Dollar"))=0,O8,(SUMIFS(cb_curr!$E:$E,cb_curr!$A:$A,N9,cb_curr!$B:$B,"Australian_Dollar"))))))))</f>
        <v>-</v>
      </c>
      <c r="P9" s="165">
        <f>SUMIFS(cb_curr!$E:$E,cb_curr!$A:$A,N9,cb_curr!$B:$B,"Australian_Dollar")</f>
        <v>0</v>
      </c>
      <c r="Q9" s="3" t="str">
        <f>CONCATENATE(Техничка!AE10,Техничка!AF10,Техничка!AG10)</f>
        <v>06.06.2023</v>
      </c>
      <c r="R9" s="82" t="str">
        <f>IF(AND((IF(SUMIFS(cb_curr!$E:$E,cb_curr!$A:$A,Q9,cb_curr!$B:$B,"Australian_Dollar")&lt;&gt;0,1,0)=0),(OR(WEEKDAY(Q9,2)=7,WEEKDAY(Q9,2)=1))),R8,((IF(AND(S9=0,S10=0,S11=0,S12=0,S13=0,S14=0,S15=0,S16=0,S17=0,S18=0),"-",(IF((SUMIFS(cb_curr!$E:$E,cb_curr!$A:$A,Q9,cb_curr!$B:$B,"Australian_Dollar"))=0,R8,(SUMIFS(cb_curr!$E:$E,cb_curr!$A:$A,Q9,cb_curr!$B:$B,"Australian_Dollar"))))))))</f>
        <v>-</v>
      </c>
      <c r="S9" s="165">
        <f>SUMIFS(cb_curr!$E:$E,cb_curr!$A:$A,Q9,cb_curr!$B:$B,"Australian_Dollar")</f>
        <v>0</v>
      </c>
      <c r="T9" s="3" t="str">
        <f>CONCATENATE(Техничка!AI10,Техничка!AJ10,Техничка!AK10)</f>
        <v>06.07.2023</v>
      </c>
      <c r="U9" s="82" t="str">
        <f>IF(AND((IF(SUMIFS(cb_curr!$E:$E,cb_curr!$A:$A,T9,cb_curr!$B:$B,"Australian_Dollar")&lt;&gt;0,1,0)=0),(OR(WEEKDAY(T9,2)=7,WEEKDAY(T9,2)=1))),U8,((IF(AND(V9=0,V10=0,V11=0,V12=0,V13=0,V14=0,V15=0,V16=0,V17=0,V18=0),"-",(IF((SUMIFS(cb_curr!$E:$E,cb_curr!$A:$A,T9,cb_curr!$B:$B,"Australian_Dollar"))=0,U8,(SUMIFS(cb_curr!$E:$E,cb_curr!$A:$A,T9,cb_curr!$B:$B,"Australian_Dollar"))))))))</f>
        <v>-</v>
      </c>
      <c r="V9" s="165">
        <f>SUMIFS(cb_curr!$E:$E,cb_curr!$A:$A,T9,cb_curr!$B:$B,"Australian_Dollar")</f>
        <v>0</v>
      </c>
      <c r="W9" s="3" t="str">
        <f>CONCATENATE(Техничка!AQ10,Техничка!AR10,Техничка!AS10)</f>
        <v>06.08.2023</v>
      </c>
      <c r="X9" s="82" t="str">
        <f>IF(AND((IF(SUMIFS(cb_curr!$E:$E,cb_curr!$A:$A,W9,cb_curr!$B:$B,"Australian_Dollar")&lt;&gt;0,1,0)=0),(OR(WEEKDAY(W9,2)=7,WEEKDAY(W9,2)=1))),X8,((IF(AND(Y9=0,Y10=0,Y11=0,Y12=0,Y13=0,Y14=0,Y15=0,Y16=0,Y17=0,Y18=0),"-",(IF((SUMIFS(cb_curr!$E:$E,cb_curr!$A:$A,W9,cb_curr!$B:$B,"Australian_Dollar"))=0,X8,(SUMIFS(cb_curr!$E:$E,cb_curr!$A:$A,W9,cb_curr!$B:$B,"Australian_Dollar"))))))))</f>
        <v>-</v>
      </c>
      <c r="Y9" s="165">
        <f>SUMIFS(cb_curr!$E:$E,cb_curr!$A:$A,W9,cb_curr!$B:$B,"Australian_Dollar")</f>
        <v>0</v>
      </c>
      <c r="Z9" s="3" t="str">
        <f>CONCATENATE(Техничка!AU10,Техничка!AV10,Техничка!AW10)</f>
        <v>06.09.2023</v>
      </c>
      <c r="AA9" s="82" t="str">
        <f>IF(AND((IF(SUMIFS(cb_curr!$E:$E,cb_curr!$A:$A,Z9,cb_curr!$B:$B,"Australian_Dollar")&lt;&gt;0,1,0)=0),(OR(WEEKDAY(Z9,2)=7,WEEKDAY(Z9,2)=1))),AA8,((IF(AND(AB9=0,AB10=0,AB11=0,AB12=0,AB13=0,AB14=0,AB15=0,AB16=0,AB17=0,AB18=0),"-",(IF((SUMIFS(cb_curr!$E:$E,cb_curr!$A:$A,Z9,cb_curr!$B:$B,"Australian_Dollar"))=0,AA8,(SUMIFS(cb_curr!$E:$E,cb_curr!$A:$A,Z9,cb_curr!$B:$B,"Australian_Dollar"))))))))</f>
        <v>-</v>
      </c>
      <c r="AB9" s="165">
        <f>SUMIFS(cb_curr!$E:$E,cb_curr!$A:$A,Z9,cb_curr!$B:$B,"Australian_Dollar")</f>
        <v>0</v>
      </c>
      <c r="AC9" s="3" t="str">
        <f>CONCATENATE(Техничка!AY10,Техничка!AZ10,Техничка!BA10)</f>
        <v>06.10.2023</v>
      </c>
      <c r="AD9" s="82" t="str">
        <f>IF(AND((IF(SUMIFS(cb_curr!$E:$E,cb_curr!$A:$A,AC9,cb_curr!$B:$B,"Australian_Dollar")&lt;&gt;0,1,0)=0),(OR(WEEKDAY(AC9,2)=7,WEEKDAY(AC9,2)=1))),AD8,((IF(AND(AE9=0,AE10=0,AE11=0,AE12=0,AE13=0,AE14=0,AE15=0,AE16=0,AE17=0,AE18=0),"-",(IF((SUMIFS(cb_curr!$E:$E,cb_curr!$A:$A,AC9,cb_curr!$B:$B,"Australian_Dollar"))=0,AD8,(SUMIFS(cb_curr!$E:$E,cb_curr!$A:$A,AC9,cb_curr!$B:$B,"Australian_Dollar"))))))))</f>
        <v>-</v>
      </c>
      <c r="AE9" s="165">
        <f>SUMIFS(cb_curr!$E:$E,cb_curr!$A:$A,AC9,cb_curr!$B:$B,"Australian_Dollar")</f>
        <v>0</v>
      </c>
      <c r="AF9" s="3" t="str">
        <f>CONCATENATE(Техничка!BC10,Техничка!BD10,Техничка!BE10)</f>
        <v>06.11.2023</v>
      </c>
      <c r="AG9" s="82" t="str">
        <f>IF(AND((IF(SUMIFS(cb_curr!$E:$E,cb_curr!$A:$A,AF9,cb_curr!$B:$B,"Australian_Dollar")&lt;&gt;0,1,0)=0),(OR(WEEKDAY(AF9,2)=7,WEEKDAY(AF9,2)=1))),AG8,((IF(AND(AH9=0,AH10=0,AH11=0,AH12=0,AH13=0,AH14=0,AH15=0,AH16=0,AH17=0,AH18=0),"-",(IF((SUMIFS(cb_curr!$E:$E,cb_curr!$A:$A,AF9,cb_curr!$B:$B,"Australian_Dollar"))=0,AG8,(SUMIFS(cb_curr!$E:$E,cb_curr!$A:$A,AF9,cb_curr!$B:$B,"Australian_Dollar"))))))))</f>
        <v>-</v>
      </c>
      <c r="AH9" s="165">
        <f>SUMIFS(cb_curr!$E:$E,cb_curr!$A:$A,AF9,cb_curr!$B:$B,"Australian_Dollar")</f>
        <v>0</v>
      </c>
      <c r="AI9" s="3" t="str">
        <f>CONCATENATE(Техничка!BG10,Техничка!BH10,Техничка!BI10)</f>
        <v>06.12.2023</v>
      </c>
      <c r="AJ9" s="82" t="str">
        <f>IF(AND((IF(SUMIFS(cb_curr!$E:$E,cb_curr!$A:$A,AI9,cb_curr!$B:$B,"Australian_Dollar")&lt;&gt;0,1,0)=0),(OR(WEEKDAY(AI9,2)=7,WEEKDAY(AI9,2)=1))),AJ8,((IF(AND(AK9=0,AK10=0,AK11=0,AK12=0,AK13=0,AK14=0,AK15=0,AK16=0,AK17=0,AK18=0),"-",(IF((SUMIFS(cb_curr!$E:$E,cb_curr!$A:$A,AI9,cb_curr!$B:$B,"Australian_Dollar"))=0,AJ8,(SUMIFS(cb_curr!$E:$E,cb_curr!$A:$A,AI9,cb_curr!$B:$B,"Australian_Dollar"))))))))</f>
        <v>-</v>
      </c>
      <c r="AK9" s="165">
        <f>SUMIFS(cb_curr!$E:$E,cb_curr!$A:$A,AI9,cb_curr!$B:$B,"Australian_Dollar")</f>
        <v>0</v>
      </c>
      <c r="AQ9" s="153" t="str">
        <f t="shared" si="0"/>
        <v>06.06.2023</v>
      </c>
      <c r="AR9" s="82"/>
      <c r="AT9" s="3" t="str">
        <f t="shared" si="1"/>
        <v>06.10.2023</v>
      </c>
      <c r="AU9" s="82"/>
      <c r="AW9" s="3" t="str">
        <f t="shared" si="2"/>
        <v>06.11.2023</v>
      </c>
      <c r="AX9" s="82"/>
      <c r="AZ9" s="3" t="str">
        <f t="shared" si="3"/>
        <v>06.12.2023</v>
      </c>
      <c r="BA9" s="82"/>
    </row>
    <row r="10" spans="1:53" x14ac:dyDescent="0.25">
      <c r="B10" s="3" t="str">
        <f>CONCATENATE(Техничка!B11,Техничка!C11,Техничка!D11)</f>
        <v>07.01.2023</v>
      </c>
      <c r="C10" s="82" t="str">
        <f>IF(AND((IF(SUMIFS(cb_curr!$E:$E,cb_curr!$A:$A,B10,cb_curr!$B:$B,"Australian_Dollar")&lt;&gt;0,1,0)=0),(OR(WEEKDAY(B10,2)=7,WEEKDAY(B10,2)=1))),C9,((IF(AND(D10=0,D11=0,D12=0,D13=0,D14=0,D15=0,D16=0,D17=0,D18=0,D19=0),"-",(IF((SUMIFS(cb_curr!$E:$E,cb_curr!$A:$A,B10,cb_curr!$B:$B,"Australian_Dollar"))=0,C9,(SUMIFS(cb_curr!$E:$E,cb_curr!$A:$A,B10,cb_curr!$B:$B,"Australian_Dollar"))))))))</f>
        <v>-</v>
      </c>
      <c r="D10" s="165">
        <f>SUMIFS(cb_curr!$E:$E,cb_curr!$A:$A,B10,cb_curr!$B:$B,"Australian_Dollar")</f>
        <v>0</v>
      </c>
      <c r="E10" s="3" t="str">
        <f>CONCATENATE(Техничка!O11,Техничка!P11,Техничка!Q11)</f>
        <v>07.02.2023</v>
      </c>
      <c r="F10" s="82" t="str">
        <f>IF(AND((IF(SUMIFS(cb_curr!$E:$E,cb_curr!$A:$A,E10,cb_curr!$B:$B,"Australian_Dollar")&lt;&gt;0,1,0)=0),(OR(WEEKDAY(E10,2)=7,WEEKDAY(E10,2)=1))),F9,((IF(AND(G10=0,G11=0,G12=0,G13=0,G14=0,G15=0,G16=0,G17=0,G18=0,G19=0),"-",(IF((SUMIFS(cb_curr!$E:$E,cb_curr!$A:$A,E10,cb_curr!$B:$B,"Australian_Dollar"))=0,F9,(SUMIFS(cb_curr!$E:$E,cb_curr!$A:$A,E10,cb_curr!$B:$B,"Australian_Dollar"))))))))</f>
        <v>-</v>
      </c>
      <c r="G10" s="165">
        <f>SUMIFS(cb_curr!$E:$E,cb_curr!$A:$A,E10,cb_curr!$B:$B,"Australian_Dollar")</f>
        <v>0</v>
      </c>
      <c r="H10" s="3" t="str">
        <f>CONCATENATE(Техничка!S11,Техничка!T11,Техничка!U11)</f>
        <v>07.03.2023</v>
      </c>
      <c r="I10" s="82" t="str">
        <f>IF(AND((IF(SUMIFS(cb_curr!$E:$E,cb_curr!$A:$A,H10,cb_curr!$B:$B,"Australian_Dollar")&lt;&gt;0,1,0)=0),(OR(WEEKDAY(H10,2)=7,WEEKDAY(H10,2)=1))),I9,((IF(AND(J10=0,J11=0,J12=0,J13=0,J14=0,J15=0,J16=0,J17=0,J18=0,J19=0),"-",(IF((SUMIFS(cb_curr!$E:$E,cb_curr!$A:$A,H10,cb_curr!$B:$B,"Australian_Dollar"))=0,I9,(SUMIFS(cb_curr!$E:$E,cb_curr!$A:$A,H10,cb_curr!$B:$B,"Australian_Dollar"))))))))</f>
        <v>-</v>
      </c>
      <c r="J10" s="165">
        <f>SUMIFS(cb_curr!$E:$E,cb_curr!$A:$A,H10,cb_curr!$B:$B,"Australian_Dollar")</f>
        <v>0</v>
      </c>
      <c r="K10" s="3" t="str">
        <f>CONCATENATE(Техничка!W11,Техничка!X11,Техничка!Y11)</f>
        <v>07.04.2023</v>
      </c>
      <c r="L10" s="82" t="str">
        <f>IF(AND((IF(SUMIFS(cb_curr!$E:$E,cb_curr!$A:$A,K10,cb_curr!$B:$B,"Australian_Dollar")&lt;&gt;0,1,0)=0),(OR(WEEKDAY(K10,2)=7,WEEKDAY(K10,2)=1))),L9,((IF(AND(M10=0,M11=0,M12=0,M13=0,M14=0,M15=0,M16=0,M17=0,M18=0,M19=0),"-",(IF((SUMIFS(cb_curr!$E:$E,cb_curr!$A:$A,K10,cb_curr!$B:$B,"Australian_Dollar"))=0,L9,(SUMIFS(cb_curr!$E:$E,cb_curr!$A:$A,K10,cb_curr!$B:$B,"Australian_Dollar"))))))))</f>
        <v>-</v>
      </c>
      <c r="M10" s="165">
        <f>SUMIFS(cb_curr!$E:$E,cb_curr!$A:$A,K10,cb_curr!$B:$B,"Australian_Dollar")</f>
        <v>0</v>
      </c>
      <c r="N10" s="3" t="str">
        <f>CONCATENATE(Техничка!AA11,Техничка!AB11,Техничка!AC11)</f>
        <v>07.05.2023</v>
      </c>
      <c r="O10" s="82" t="str">
        <f>IF(AND((IF(SUMIFS(cb_curr!$E:$E,cb_curr!$A:$A,N10,cb_curr!$B:$B,"Australian_Dollar")&lt;&gt;0,1,0)=0),(OR(WEEKDAY(N10,2)=7,WEEKDAY(N10,2)=1))),O9,((IF(AND(P10=0,P11=0,P12=0,P13=0,P14=0,P15=0,P16=0,P17=0,P18=0,P19=0),"-",(IF((SUMIFS(cb_curr!$E:$E,cb_curr!$A:$A,N10,cb_curr!$B:$B,"Australian_Dollar"))=0,O9,(SUMIFS(cb_curr!$E:$E,cb_curr!$A:$A,N10,cb_curr!$B:$B,"Australian_Dollar"))))))))</f>
        <v>-</v>
      </c>
      <c r="P10" s="165">
        <f>SUMIFS(cb_curr!$E:$E,cb_curr!$A:$A,N10,cb_curr!$B:$B,"Australian_Dollar")</f>
        <v>0</v>
      </c>
      <c r="Q10" s="3" t="str">
        <f>CONCATENATE(Техничка!AE11,Техничка!AF11,Техничка!AG11)</f>
        <v>07.06.2023</v>
      </c>
      <c r="R10" s="82" t="str">
        <f>IF(AND((IF(SUMIFS(cb_curr!$E:$E,cb_curr!$A:$A,Q10,cb_curr!$B:$B,"Australian_Dollar")&lt;&gt;0,1,0)=0),(OR(WEEKDAY(Q10,2)=7,WEEKDAY(Q10,2)=1))),R9,((IF(AND(S10=0,S11=0,S12=0,S13=0,S14=0,S15=0,S16=0,S17=0,S18=0,S19=0),"-",(IF((SUMIFS(cb_curr!$E:$E,cb_curr!$A:$A,Q10,cb_curr!$B:$B,"Australian_Dollar"))=0,R9,(SUMIFS(cb_curr!$E:$E,cb_curr!$A:$A,Q10,cb_curr!$B:$B,"Australian_Dollar"))))))))</f>
        <v>-</v>
      </c>
      <c r="S10" s="165">
        <f>SUMIFS(cb_curr!$E:$E,cb_curr!$A:$A,Q10,cb_curr!$B:$B,"Australian_Dollar")</f>
        <v>0</v>
      </c>
      <c r="T10" s="3" t="str">
        <f>CONCATENATE(Техничка!AI11,Техничка!AJ11,Техничка!AK11)</f>
        <v>07.07.2023</v>
      </c>
      <c r="U10" s="82" t="str">
        <f>IF(AND((IF(SUMIFS(cb_curr!$E:$E,cb_curr!$A:$A,T10,cb_curr!$B:$B,"Australian_Dollar")&lt;&gt;0,1,0)=0),(OR(WEEKDAY(T10,2)=7,WEEKDAY(T10,2)=1))),U9,((IF(AND(V10=0,V11=0,V12=0,V13=0,V14=0,V15=0,V16=0,V17=0,V18=0,V19=0),"-",(IF((SUMIFS(cb_curr!$E:$E,cb_curr!$A:$A,T10,cb_curr!$B:$B,"Australian_Dollar"))=0,U9,(SUMIFS(cb_curr!$E:$E,cb_curr!$A:$A,T10,cb_curr!$B:$B,"Australian_Dollar"))))))))</f>
        <v>-</v>
      </c>
      <c r="V10" s="165">
        <f>SUMIFS(cb_curr!$E:$E,cb_curr!$A:$A,T10,cb_curr!$B:$B,"Australian_Dollar")</f>
        <v>0</v>
      </c>
      <c r="W10" s="3" t="str">
        <f>CONCATENATE(Техничка!AQ11,Техничка!AR11,Техничка!AS11)</f>
        <v>07.08.2023</v>
      </c>
      <c r="X10" s="82" t="str">
        <f>IF(AND((IF(SUMIFS(cb_curr!$E:$E,cb_curr!$A:$A,W10,cb_curr!$B:$B,"Australian_Dollar")&lt;&gt;0,1,0)=0),(OR(WEEKDAY(W10,2)=7,WEEKDAY(W10,2)=1))),X9,((IF(AND(Y10=0,Y11=0,Y12=0,Y13=0,Y14=0,Y15=0,Y16=0,Y17=0,Y18=0,Y19=0),"-",(IF((SUMIFS(cb_curr!$E:$E,cb_curr!$A:$A,W10,cb_curr!$B:$B,"Australian_Dollar"))=0,X9,(SUMIFS(cb_curr!$E:$E,cb_curr!$A:$A,W10,cb_curr!$B:$B,"Australian_Dollar"))))))))</f>
        <v>-</v>
      </c>
      <c r="Y10" s="165">
        <f>SUMIFS(cb_curr!$E:$E,cb_curr!$A:$A,W10,cb_curr!$B:$B,"Australian_Dollar")</f>
        <v>0</v>
      </c>
      <c r="Z10" s="3" t="str">
        <f>CONCATENATE(Техничка!AU11,Техничка!AV11,Техничка!AW11)</f>
        <v>07.09.2023</v>
      </c>
      <c r="AA10" s="82" t="str">
        <f>IF(AND((IF(SUMIFS(cb_curr!$E:$E,cb_curr!$A:$A,Z10,cb_curr!$B:$B,"Australian_Dollar")&lt;&gt;0,1,0)=0),(OR(WEEKDAY(Z10,2)=7,WEEKDAY(Z10,2)=1))),AA9,((IF(AND(AB10=0,AB11=0,AB12=0,AB13=0,AB14=0,AB15=0,AB16=0,AB17=0,AB18=0,AB19=0),"-",(IF((SUMIFS(cb_curr!$E:$E,cb_curr!$A:$A,Z10,cb_curr!$B:$B,"Australian_Dollar"))=0,AA9,(SUMIFS(cb_curr!$E:$E,cb_curr!$A:$A,Z10,cb_curr!$B:$B,"Australian_Dollar"))))))))</f>
        <v>-</v>
      </c>
      <c r="AB10" s="165">
        <f>SUMIFS(cb_curr!$E:$E,cb_curr!$A:$A,Z10,cb_curr!$B:$B,"Australian_Dollar")</f>
        <v>0</v>
      </c>
      <c r="AC10" s="3" t="str">
        <f>CONCATENATE(Техничка!AY11,Техничка!AZ11,Техничка!BA11)</f>
        <v>07.10.2023</v>
      </c>
      <c r="AD10" s="82" t="str">
        <f>IF(AND((IF(SUMIFS(cb_curr!$E:$E,cb_curr!$A:$A,AC10,cb_curr!$B:$B,"Australian_Dollar")&lt;&gt;0,1,0)=0),(OR(WEEKDAY(AC10,2)=7,WEEKDAY(AC10,2)=1))),AD9,((IF(AND(AE10=0,AE11=0,AE12=0,AE13=0,AE14=0,AE15=0,AE16=0,AE17=0,AE18=0,AE19=0),"-",(IF((SUMIFS(cb_curr!$E:$E,cb_curr!$A:$A,AC10,cb_curr!$B:$B,"Australian_Dollar"))=0,AD9,(SUMIFS(cb_curr!$E:$E,cb_curr!$A:$A,AC10,cb_curr!$B:$B,"Australian_Dollar"))))))))</f>
        <v>-</v>
      </c>
      <c r="AE10" s="165">
        <f>SUMIFS(cb_curr!$E:$E,cb_curr!$A:$A,AC10,cb_curr!$B:$B,"Australian_Dollar")</f>
        <v>0</v>
      </c>
      <c r="AF10" s="3" t="str">
        <f>CONCATENATE(Техничка!BC11,Техничка!BD11,Техничка!BE11)</f>
        <v>07.11.2023</v>
      </c>
      <c r="AG10" s="82" t="str">
        <f>IF(AND((IF(SUMIFS(cb_curr!$E:$E,cb_curr!$A:$A,AF10,cb_curr!$B:$B,"Australian_Dollar")&lt;&gt;0,1,0)=0),(OR(WEEKDAY(AF10,2)=7,WEEKDAY(AF10,2)=1))),AG9,((IF(AND(AH10=0,AH11=0,AH12=0,AH13=0,AH14=0,AH15=0,AH16=0,AH17=0,AH18=0,AH19=0),"-",(IF((SUMIFS(cb_curr!$E:$E,cb_curr!$A:$A,AF10,cb_curr!$B:$B,"Australian_Dollar"))=0,AG9,(SUMIFS(cb_curr!$E:$E,cb_curr!$A:$A,AF10,cb_curr!$B:$B,"Australian_Dollar"))))))))</f>
        <v>-</v>
      </c>
      <c r="AH10" s="165">
        <f>SUMIFS(cb_curr!$E:$E,cb_curr!$A:$A,AF10,cb_curr!$B:$B,"Australian_Dollar")</f>
        <v>0</v>
      </c>
      <c r="AI10" s="3" t="str">
        <f>CONCATENATE(Техничка!BG11,Техничка!BH11,Техничка!BI11)</f>
        <v>07.12.2023</v>
      </c>
      <c r="AJ10" s="82" t="str">
        <f>IF(AND((IF(SUMIFS(cb_curr!$E:$E,cb_curr!$A:$A,AI10,cb_curr!$B:$B,"Australian_Dollar")&lt;&gt;0,1,0)=0),(OR(WEEKDAY(AI10,2)=7,WEEKDAY(AI10,2)=1))),AJ9,((IF(AND(AK10=0,AK11=0,AK12=0,AK13=0,AK14=0,AK15=0,AK16=0,AK17=0,AK18=0,AK19=0),"-",(IF((SUMIFS(cb_curr!$E:$E,cb_curr!$A:$A,AI10,cb_curr!$B:$B,"Australian_Dollar"))=0,AJ9,(SUMIFS(cb_curr!$E:$E,cb_curr!$A:$A,AI10,cb_curr!$B:$B,"Australian_Dollar"))))))))</f>
        <v>-</v>
      </c>
      <c r="AK10" s="165">
        <f>SUMIFS(cb_curr!$E:$E,cb_curr!$A:$A,AI10,cb_curr!$B:$B,"Australian_Dollar")</f>
        <v>0</v>
      </c>
      <c r="AQ10" s="153" t="str">
        <f t="shared" si="0"/>
        <v>07.06.2023</v>
      </c>
      <c r="AR10" s="82"/>
      <c r="AT10" s="3" t="str">
        <f t="shared" si="1"/>
        <v>07.10.2023</v>
      </c>
      <c r="AU10" s="82"/>
      <c r="AW10" s="3" t="str">
        <f t="shared" si="2"/>
        <v>07.11.2023</v>
      </c>
      <c r="AX10" s="82"/>
      <c r="AZ10" s="3" t="str">
        <f t="shared" si="3"/>
        <v>07.12.2023</v>
      </c>
      <c r="BA10" s="82"/>
    </row>
    <row r="11" spans="1:53" x14ac:dyDescent="0.25">
      <c r="B11" s="3" t="str">
        <f>CONCATENATE(Техничка!B12,Техничка!C12,Техничка!D12)</f>
        <v>08.01.2023</v>
      </c>
      <c r="C11" s="82" t="str">
        <f>IF(AND((IF(SUMIFS(cb_curr!$E:$E,cb_curr!$A:$A,B11,cb_curr!$B:$B,"Australian_Dollar")&lt;&gt;0,1,0)=0),(OR(WEEKDAY(B11,2)=7,WEEKDAY(B11,2)=1))),C10,((IF(AND(D11=0,D12=0,D13=0,D14=0,D15=0,D16=0,D17=0,D18=0,D19=0,D20=0),"-",(IF((SUMIFS(cb_curr!$E:$E,cb_curr!$A:$A,B11,cb_curr!$B:$B,"Australian_Dollar"))=0,C10,(SUMIFS(cb_curr!$E:$E,cb_curr!$A:$A,B11,cb_curr!$B:$B,"Australian_Dollar"))))))))</f>
        <v>-</v>
      </c>
      <c r="D11" s="165">
        <f>SUMIFS(cb_curr!$E:$E,cb_curr!$A:$A,B11,cb_curr!$B:$B,"Australian_Dollar")</f>
        <v>0</v>
      </c>
      <c r="E11" s="3" t="str">
        <f>CONCATENATE(Техничка!O12,Техничка!P12,Техничка!Q12)</f>
        <v>08.02.2023</v>
      </c>
      <c r="F11" s="82" t="str">
        <f>IF(AND((IF(SUMIFS(cb_curr!$E:$E,cb_curr!$A:$A,E11,cb_curr!$B:$B,"Australian_Dollar")&lt;&gt;0,1,0)=0),(OR(WEEKDAY(E11,2)=7,WEEKDAY(E11,2)=1))),F10,((IF(AND(G11=0,G12=0,G13=0,G14=0,G15=0,G16=0,G17=0,G18=0,G19=0,G20=0),"-",(IF((SUMIFS(cb_curr!$E:$E,cb_curr!$A:$A,E11,cb_curr!$B:$B,"Australian_Dollar"))=0,F10,(SUMIFS(cb_curr!$E:$E,cb_curr!$A:$A,E11,cb_curr!$B:$B,"Australian_Dollar"))))))))</f>
        <v>-</v>
      </c>
      <c r="G11" s="165">
        <f>SUMIFS(cb_curr!$E:$E,cb_curr!$A:$A,E11,cb_curr!$B:$B,"Australian_Dollar")</f>
        <v>0</v>
      </c>
      <c r="H11" s="3" t="str">
        <f>CONCATENATE(Техничка!S12,Техничка!T12,Техничка!U12)</f>
        <v>08.03.2023</v>
      </c>
      <c r="I11" s="82" t="str">
        <f>IF(AND((IF(SUMIFS(cb_curr!$E:$E,cb_curr!$A:$A,H11,cb_curr!$B:$B,"Australian_Dollar")&lt;&gt;0,1,0)=0),(OR(WEEKDAY(H11,2)=7,WEEKDAY(H11,2)=1))),I10,((IF(AND(J11=0,J12=0,J13=0,J14=0,J15=0,J16=0,J17=0,J18=0,J19=0,J20=0),"-",(IF((SUMIFS(cb_curr!$E:$E,cb_curr!$A:$A,H11,cb_curr!$B:$B,"Australian_Dollar"))=0,I10,(SUMIFS(cb_curr!$E:$E,cb_curr!$A:$A,H11,cb_curr!$B:$B,"Australian_Dollar"))))))))</f>
        <v>-</v>
      </c>
      <c r="J11" s="165">
        <f>SUMIFS(cb_curr!$E:$E,cb_curr!$A:$A,H11,cb_curr!$B:$B,"Australian_Dollar")</f>
        <v>0</v>
      </c>
      <c r="K11" s="3" t="str">
        <f>CONCATENATE(Техничка!W12,Техничка!X12,Техничка!Y12)</f>
        <v>08.04.2023</v>
      </c>
      <c r="L11" s="82" t="str">
        <f>IF(AND((IF(SUMIFS(cb_curr!$E:$E,cb_curr!$A:$A,K11,cb_curr!$B:$B,"Australian_Dollar")&lt;&gt;0,1,0)=0),(OR(WEEKDAY(K11,2)=7,WEEKDAY(K11,2)=1))),L10,((IF(AND(M11=0,M12=0,M13=0,M14=0,M15=0,M16=0,M17=0,M18=0,M19=0,M20=0),"-",(IF((SUMIFS(cb_curr!$E:$E,cb_curr!$A:$A,K11,cb_curr!$B:$B,"Australian_Dollar"))=0,L10,(SUMIFS(cb_curr!$E:$E,cb_curr!$A:$A,K11,cb_curr!$B:$B,"Australian_Dollar"))))))))</f>
        <v>-</v>
      </c>
      <c r="M11" s="165">
        <f>SUMIFS(cb_curr!$E:$E,cb_curr!$A:$A,K11,cb_curr!$B:$B,"Australian_Dollar")</f>
        <v>0</v>
      </c>
      <c r="N11" s="3" t="str">
        <f>CONCATENATE(Техничка!AA12,Техничка!AB12,Техничка!AC12)</f>
        <v>08.05.2023</v>
      </c>
      <c r="O11" s="82" t="str">
        <f>IF(AND((IF(SUMIFS(cb_curr!$E:$E,cb_curr!$A:$A,N11,cb_curr!$B:$B,"Australian_Dollar")&lt;&gt;0,1,0)=0),(OR(WEEKDAY(N11,2)=7,WEEKDAY(N11,2)=1))),O10,((IF(AND(P11=0,P12=0,P13=0,P14=0,P15=0,P16=0,P17=0,P18=0,P19=0,P20=0),"-",(IF((SUMIFS(cb_curr!$E:$E,cb_curr!$A:$A,N11,cb_curr!$B:$B,"Australian_Dollar"))=0,O10,(SUMIFS(cb_curr!$E:$E,cb_curr!$A:$A,N11,cb_curr!$B:$B,"Australian_Dollar"))))))))</f>
        <v>-</v>
      </c>
      <c r="P11" s="165">
        <f>SUMIFS(cb_curr!$E:$E,cb_curr!$A:$A,N11,cb_curr!$B:$B,"Australian_Dollar")</f>
        <v>0</v>
      </c>
      <c r="Q11" s="3" t="str">
        <f>CONCATENATE(Техничка!AE12,Техничка!AF12,Техничка!AG12)</f>
        <v>08.06.2023</v>
      </c>
      <c r="R11" s="82" t="str">
        <f>IF(AND((IF(SUMIFS(cb_curr!$E:$E,cb_curr!$A:$A,Q11,cb_curr!$B:$B,"Australian_Dollar")&lt;&gt;0,1,0)=0),(OR(WEEKDAY(Q11,2)=7,WEEKDAY(Q11,2)=1))),R10,((IF(AND(S11=0,S12=0,S13=0,S14=0,S15=0,S16=0,S17=0,S18=0,S19=0,S20=0),"-",(IF((SUMIFS(cb_curr!$E:$E,cb_curr!$A:$A,Q11,cb_curr!$B:$B,"Australian_Dollar"))=0,R10,(SUMIFS(cb_curr!$E:$E,cb_curr!$A:$A,Q11,cb_curr!$B:$B,"Australian_Dollar"))))))))</f>
        <v>-</v>
      </c>
      <c r="S11" s="165">
        <f>SUMIFS(cb_curr!$E:$E,cb_curr!$A:$A,Q11,cb_curr!$B:$B,"Australian_Dollar")</f>
        <v>0</v>
      </c>
      <c r="T11" s="3" t="str">
        <f>CONCATENATE(Техничка!AI12,Техничка!AJ12,Техничка!AK12)</f>
        <v>08.07.2023</v>
      </c>
      <c r="U11" s="82" t="str">
        <f>IF(AND((IF(SUMIFS(cb_curr!$E:$E,cb_curr!$A:$A,T11,cb_curr!$B:$B,"Australian_Dollar")&lt;&gt;0,1,0)=0),(OR(WEEKDAY(T11,2)=7,WEEKDAY(T11,2)=1))),U10,((IF(AND(V11=0,V12=0,V13=0,V14=0,V15=0,V16=0,V17=0,V18=0,V19=0,V20=0),"-",(IF((SUMIFS(cb_curr!$E:$E,cb_curr!$A:$A,T11,cb_curr!$B:$B,"Australian_Dollar"))=0,U10,(SUMIFS(cb_curr!$E:$E,cb_curr!$A:$A,T11,cb_curr!$B:$B,"Australian_Dollar"))))))))</f>
        <v>-</v>
      </c>
      <c r="V11" s="165">
        <f>SUMIFS(cb_curr!$E:$E,cb_curr!$A:$A,T11,cb_curr!$B:$B,"Australian_Dollar")</f>
        <v>0</v>
      </c>
      <c r="W11" s="3" t="str">
        <f>CONCATENATE(Техничка!AQ12,Техничка!AR12,Техничка!AS12)</f>
        <v>08.08.2023</v>
      </c>
      <c r="X11" s="82" t="str">
        <f>IF(AND((IF(SUMIFS(cb_curr!$E:$E,cb_curr!$A:$A,W11,cb_curr!$B:$B,"Australian_Dollar")&lt;&gt;0,1,0)=0),(OR(WEEKDAY(W11,2)=7,WEEKDAY(W11,2)=1))),X10,((IF(AND(Y11=0,Y12=0,Y13=0,Y14=0,Y15=0,Y16=0,Y17=0,Y18=0,Y19=0,Y20=0),"-",(IF((SUMIFS(cb_curr!$E:$E,cb_curr!$A:$A,W11,cb_curr!$B:$B,"Australian_Dollar"))=0,X10,(SUMIFS(cb_curr!$E:$E,cb_curr!$A:$A,W11,cb_curr!$B:$B,"Australian_Dollar"))))))))</f>
        <v>-</v>
      </c>
      <c r="Y11" s="165">
        <f>SUMIFS(cb_curr!$E:$E,cb_curr!$A:$A,W11,cb_curr!$B:$B,"Australian_Dollar")</f>
        <v>0</v>
      </c>
      <c r="Z11" s="3" t="str">
        <f>CONCATENATE(Техничка!AU12,Техничка!AV12,Техничка!AW12)</f>
        <v>08.09.2023</v>
      </c>
      <c r="AA11" s="82" t="str">
        <f>IF(AND((IF(SUMIFS(cb_curr!$E:$E,cb_curr!$A:$A,Z11,cb_curr!$B:$B,"Australian_Dollar")&lt;&gt;0,1,0)=0),(OR(WEEKDAY(Z11,2)=7,WEEKDAY(Z11,2)=1))),AA10,((IF(AND(AB11=0,AB12=0,AB13=0,AB14=0,AB15=0,AB16=0,AB17=0,AB18=0,AB19=0,AB20=0),"-",(IF((SUMIFS(cb_curr!$E:$E,cb_curr!$A:$A,Z11,cb_curr!$B:$B,"Australian_Dollar"))=0,AA10,(SUMIFS(cb_curr!$E:$E,cb_curr!$A:$A,Z11,cb_curr!$B:$B,"Australian_Dollar"))))))))</f>
        <v>-</v>
      </c>
      <c r="AB11" s="165">
        <f>SUMIFS(cb_curr!$E:$E,cb_curr!$A:$A,Z11,cb_curr!$B:$B,"Australian_Dollar")</f>
        <v>0</v>
      </c>
      <c r="AC11" s="3" t="str">
        <f>CONCATENATE(Техничка!AY12,Техничка!AZ12,Техничка!BA12)</f>
        <v>08.10.2023</v>
      </c>
      <c r="AD11" s="82" t="str">
        <f>IF(AND((IF(SUMIFS(cb_curr!$E:$E,cb_curr!$A:$A,AC11,cb_curr!$B:$B,"Australian_Dollar")&lt;&gt;0,1,0)=0),(OR(WEEKDAY(AC11,2)=7,WEEKDAY(AC11,2)=1))),AD10,((IF(AND(AE11=0,AE12=0,AE13=0,AE14=0,AE15=0,AE16=0,AE17=0,AE18=0,AE19=0,AE20=0),"-",(IF((SUMIFS(cb_curr!$E:$E,cb_curr!$A:$A,AC11,cb_curr!$B:$B,"Australian_Dollar"))=0,AD10,(SUMIFS(cb_curr!$E:$E,cb_curr!$A:$A,AC11,cb_curr!$B:$B,"Australian_Dollar"))))))))</f>
        <v>-</v>
      </c>
      <c r="AE11" s="165">
        <f>SUMIFS(cb_curr!$E:$E,cb_curr!$A:$A,AC11,cb_curr!$B:$B,"Australian_Dollar")</f>
        <v>0</v>
      </c>
      <c r="AF11" s="3" t="str">
        <f>CONCATENATE(Техничка!BC12,Техничка!BD12,Техничка!BE12)</f>
        <v>08.11.2023</v>
      </c>
      <c r="AG11" s="82" t="str">
        <f>IF(AND((IF(SUMIFS(cb_curr!$E:$E,cb_curr!$A:$A,AF11,cb_curr!$B:$B,"Australian_Dollar")&lt;&gt;0,1,0)=0),(OR(WEEKDAY(AF11,2)=7,WEEKDAY(AF11,2)=1))),AG10,((IF(AND(AH11=0,AH12=0,AH13=0,AH14=0,AH15=0,AH16=0,AH17=0,AH18=0,AH19=0,AH20=0),"-",(IF((SUMIFS(cb_curr!$E:$E,cb_curr!$A:$A,AF11,cb_curr!$B:$B,"Australian_Dollar"))=0,AG10,(SUMIFS(cb_curr!$E:$E,cb_curr!$A:$A,AF11,cb_curr!$B:$B,"Australian_Dollar"))))))))</f>
        <v>-</v>
      </c>
      <c r="AH11" s="165">
        <f>SUMIFS(cb_curr!$E:$E,cb_curr!$A:$A,AF11,cb_curr!$B:$B,"Australian_Dollar")</f>
        <v>0</v>
      </c>
      <c r="AI11" s="3" t="str">
        <f>CONCATENATE(Техничка!BG12,Техничка!BH12,Техничка!BI12)</f>
        <v>08.12.2023</v>
      </c>
      <c r="AJ11" s="82" t="str">
        <f>IF(AND((IF(SUMIFS(cb_curr!$E:$E,cb_curr!$A:$A,AI11,cb_curr!$B:$B,"Australian_Dollar")&lt;&gt;0,1,0)=0),(OR(WEEKDAY(AI11,2)=7,WEEKDAY(AI11,2)=1))),AJ10,((IF(AND(AK11=0,AK12=0,AK13=0,AK14=0,AK15=0,AK16=0,AK17=0,AK18=0,AK19=0,AK20=0),"-",(IF((SUMIFS(cb_curr!$E:$E,cb_curr!$A:$A,AI11,cb_curr!$B:$B,"Australian_Dollar"))=0,AJ10,(SUMIFS(cb_curr!$E:$E,cb_curr!$A:$A,AI11,cb_curr!$B:$B,"Australian_Dollar"))))))))</f>
        <v>-</v>
      </c>
      <c r="AK11" s="165">
        <f>SUMIFS(cb_curr!$E:$E,cb_curr!$A:$A,AI11,cb_curr!$B:$B,"Australian_Dollar")</f>
        <v>0</v>
      </c>
      <c r="AQ11" s="153" t="str">
        <f t="shared" si="0"/>
        <v>08.06.2023</v>
      </c>
      <c r="AR11" s="82"/>
      <c r="AT11" s="3" t="str">
        <f t="shared" si="1"/>
        <v>08.10.2023</v>
      </c>
      <c r="AU11" s="82"/>
      <c r="AW11" s="3" t="str">
        <f t="shared" si="2"/>
        <v>08.11.2023</v>
      </c>
      <c r="AX11" s="82"/>
      <c r="AZ11" s="3" t="str">
        <f t="shared" si="3"/>
        <v>08.12.2023</v>
      </c>
      <c r="BA11" s="82"/>
    </row>
    <row r="12" spans="1:53" x14ac:dyDescent="0.25">
      <c r="B12" s="3" t="str">
        <f>CONCATENATE(Техничка!B13,Техничка!C13,Техничка!D13)</f>
        <v>09.01.2023</v>
      </c>
      <c r="C12" s="82" t="str">
        <f>IF(AND((IF(SUMIFS(cb_curr!$E:$E,cb_curr!$A:$A,B12,cb_curr!$B:$B,"Australian_Dollar")&lt;&gt;0,1,0)=0),(OR(WEEKDAY(B12,2)=7,WEEKDAY(B12,2)=1))),C11,((IF(AND(D12=0,D13=0,D14=0,D15=0,D16=0,D17=0,D18=0,D19=0,D20=0,D21=0),"-",(IF((SUMIFS(cb_curr!$E:$E,cb_curr!$A:$A,B12,cb_curr!$B:$B,"Australian_Dollar"))=0,C11,(SUMIFS(cb_curr!$E:$E,cb_curr!$A:$A,B12,cb_curr!$B:$B,"Australian_Dollar"))))))))</f>
        <v>-</v>
      </c>
      <c r="D12" s="165">
        <f>SUMIFS(cb_curr!$E:$E,cb_curr!$A:$A,B12,cb_curr!$B:$B,"Australian_Dollar")</f>
        <v>0</v>
      </c>
      <c r="E12" s="3" t="str">
        <f>CONCATENATE(Техничка!O13,Техничка!P13,Техничка!Q13)</f>
        <v>09.02.2023</v>
      </c>
      <c r="F12" s="82" t="str">
        <f>IF(AND((IF(SUMIFS(cb_curr!$E:$E,cb_curr!$A:$A,E12,cb_curr!$B:$B,"Australian_Dollar")&lt;&gt;0,1,0)=0),(OR(WEEKDAY(E12,2)=7,WEEKDAY(E12,2)=1))),F11,((IF(AND(G12=0,G13=0,G14=0,G15=0,G16=0,G17=0,G18=0,G19=0,G20=0,G21=0),"-",(IF((SUMIFS(cb_curr!$E:$E,cb_curr!$A:$A,E12,cb_curr!$B:$B,"Australian_Dollar"))=0,F11,(SUMIFS(cb_curr!$E:$E,cb_curr!$A:$A,E12,cb_curr!$B:$B,"Australian_Dollar"))))))))</f>
        <v>-</v>
      </c>
      <c r="G12" s="165">
        <f>SUMIFS(cb_curr!$E:$E,cb_curr!$A:$A,E12,cb_curr!$B:$B,"Australian_Dollar")</f>
        <v>0</v>
      </c>
      <c r="H12" s="3" t="str">
        <f>CONCATENATE(Техничка!S13,Техничка!T13,Техничка!U13)</f>
        <v>09.03.2023</v>
      </c>
      <c r="I12" s="82" t="str">
        <f>IF(AND((IF(SUMIFS(cb_curr!$E:$E,cb_curr!$A:$A,H12,cb_curr!$B:$B,"Australian_Dollar")&lt;&gt;0,1,0)=0),(OR(WEEKDAY(H12,2)=7,WEEKDAY(H12,2)=1))),I11,((IF(AND(J12=0,J13=0,J14=0,J15=0,J16=0,J17=0,J18=0,J19=0,J20=0,J21=0),"-",(IF((SUMIFS(cb_curr!$E:$E,cb_curr!$A:$A,H12,cb_curr!$B:$B,"Australian_Dollar"))=0,I11,(SUMIFS(cb_curr!$E:$E,cb_curr!$A:$A,H12,cb_curr!$B:$B,"Australian_Dollar"))))))))</f>
        <v>-</v>
      </c>
      <c r="J12" s="165">
        <f>SUMIFS(cb_curr!$E:$E,cb_curr!$A:$A,H12,cb_curr!$B:$B,"Australian_Dollar")</f>
        <v>0</v>
      </c>
      <c r="K12" s="3" t="str">
        <f>CONCATENATE(Техничка!W13,Техничка!X13,Техничка!Y13)</f>
        <v>09.04.2023</v>
      </c>
      <c r="L12" s="82" t="str">
        <f>IF(AND((IF(SUMIFS(cb_curr!$E:$E,cb_curr!$A:$A,K12,cb_curr!$B:$B,"Australian_Dollar")&lt;&gt;0,1,0)=0),(OR(WEEKDAY(K12,2)=7,WEEKDAY(K12,2)=1))),L11,((IF(AND(M12=0,M13=0,M14=0,M15=0,M16=0,M17=0,M18=0,M19=0,M20=0,M21=0),"-",(IF((SUMIFS(cb_curr!$E:$E,cb_curr!$A:$A,K12,cb_curr!$B:$B,"Australian_Dollar"))=0,L11,(SUMIFS(cb_curr!$E:$E,cb_curr!$A:$A,K12,cb_curr!$B:$B,"Australian_Dollar"))))))))</f>
        <v>-</v>
      </c>
      <c r="M12" s="165">
        <f>SUMIFS(cb_curr!$E:$E,cb_curr!$A:$A,K12,cb_curr!$B:$B,"Australian_Dollar")</f>
        <v>0</v>
      </c>
      <c r="N12" s="3" t="str">
        <f>CONCATENATE(Техничка!AA13,Техничка!AB13,Техничка!AC13)</f>
        <v>09.05.2023</v>
      </c>
      <c r="O12" s="82" t="str">
        <f>IF(AND((IF(SUMIFS(cb_curr!$E:$E,cb_curr!$A:$A,N12,cb_curr!$B:$B,"Australian_Dollar")&lt;&gt;0,1,0)=0),(OR(WEEKDAY(N12,2)=7,WEEKDAY(N12,2)=1))),O11,((IF(AND(P12=0,P13=0,P14=0,P15=0,P16=0,P17=0,P18=0,P19=0,P20=0,P21=0),"-",(IF((SUMIFS(cb_curr!$E:$E,cb_curr!$A:$A,N12,cb_curr!$B:$B,"Australian_Dollar"))=0,O11,(SUMIFS(cb_curr!$E:$E,cb_curr!$A:$A,N12,cb_curr!$B:$B,"Australian_Dollar"))))))))</f>
        <v>-</v>
      </c>
      <c r="P12" s="165">
        <f>SUMIFS(cb_curr!$E:$E,cb_curr!$A:$A,N12,cb_curr!$B:$B,"Australian_Dollar")</f>
        <v>0</v>
      </c>
      <c r="Q12" s="3" t="str">
        <f>CONCATENATE(Техничка!AE13,Техничка!AF13,Техничка!AG13)</f>
        <v>09.06.2023</v>
      </c>
      <c r="R12" s="82" t="str">
        <f>IF(AND((IF(SUMIFS(cb_curr!$E:$E,cb_curr!$A:$A,Q12,cb_curr!$B:$B,"Australian_Dollar")&lt;&gt;0,1,0)=0),(OR(WEEKDAY(Q12,2)=7,WEEKDAY(Q12,2)=1))),R11,((IF(AND(S12=0,S13=0,S14=0,S15=0,S16=0,S17=0,S18=0,S19=0,S20=0,S21=0),"-",(IF((SUMIFS(cb_curr!$E:$E,cb_curr!$A:$A,Q12,cb_curr!$B:$B,"Australian_Dollar"))=0,R11,(SUMIFS(cb_curr!$E:$E,cb_curr!$A:$A,Q12,cb_curr!$B:$B,"Australian_Dollar"))))))))</f>
        <v>-</v>
      </c>
      <c r="S12" s="165">
        <f>SUMIFS(cb_curr!$E:$E,cb_curr!$A:$A,Q12,cb_curr!$B:$B,"Australian_Dollar")</f>
        <v>0</v>
      </c>
      <c r="T12" s="3" t="str">
        <f>CONCATENATE(Техничка!AI13,Техничка!AJ13,Техничка!AK13)</f>
        <v>09.07.2023</v>
      </c>
      <c r="U12" s="82" t="str">
        <f>IF(AND((IF(SUMIFS(cb_curr!$E:$E,cb_curr!$A:$A,T12,cb_curr!$B:$B,"Australian_Dollar")&lt;&gt;0,1,0)=0),(OR(WEEKDAY(T12,2)=7,WEEKDAY(T12,2)=1))),U11,((IF(AND(V12=0,V13=0,V14=0,V15=0,V16=0,V17=0,V18=0,V19=0,V20=0,V21=0),"-",(IF((SUMIFS(cb_curr!$E:$E,cb_curr!$A:$A,T12,cb_curr!$B:$B,"Australian_Dollar"))=0,U11,(SUMIFS(cb_curr!$E:$E,cb_curr!$A:$A,T12,cb_curr!$B:$B,"Australian_Dollar"))))))))</f>
        <v>-</v>
      </c>
      <c r="V12" s="165">
        <f>SUMIFS(cb_curr!$E:$E,cb_curr!$A:$A,T12,cb_curr!$B:$B,"Australian_Dollar")</f>
        <v>0</v>
      </c>
      <c r="W12" s="3" t="str">
        <f>CONCATENATE(Техничка!AQ13,Техничка!AR13,Техничка!AS13)</f>
        <v>09.08.2023</v>
      </c>
      <c r="X12" s="82" t="str">
        <f>IF(AND((IF(SUMIFS(cb_curr!$E:$E,cb_curr!$A:$A,W12,cb_curr!$B:$B,"Australian_Dollar")&lt;&gt;0,1,0)=0),(OR(WEEKDAY(W12,2)=7,WEEKDAY(W12,2)=1))),X11,((IF(AND(Y12=0,Y13=0,Y14=0,Y15=0,Y16=0,Y17=0,Y18=0,Y19=0,Y20=0,Y21=0),"-",(IF((SUMIFS(cb_curr!$E:$E,cb_curr!$A:$A,W12,cb_curr!$B:$B,"Australian_Dollar"))=0,X11,(SUMIFS(cb_curr!$E:$E,cb_curr!$A:$A,W12,cb_curr!$B:$B,"Australian_Dollar"))))))))</f>
        <v>-</v>
      </c>
      <c r="Y12" s="165">
        <f>SUMIFS(cb_curr!$E:$E,cb_curr!$A:$A,W12,cb_curr!$B:$B,"Australian_Dollar")</f>
        <v>0</v>
      </c>
      <c r="Z12" s="3" t="str">
        <f>CONCATENATE(Техничка!AU13,Техничка!AV13,Техничка!AW13)</f>
        <v>09.09.2023</v>
      </c>
      <c r="AA12" s="82" t="str">
        <f>IF(AND((IF(SUMIFS(cb_curr!$E:$E,cb_curr!$A:$A,Z12,cb_curr!$B:$B,"Australian_Dollar")&lt;&gt;0,1,0)=0),(OR(WEEKDAY(Z12,2)=7,WEEKDAY(Z12,2)=1))),AA11,((IF(AND(AB12=0,AB13=0,AB14=0,AB15=0,AB16=0,AB17=0,AB18=0,AB19=0,AB20=0,AB21=0),"-",(IF((SUMIFS(cb_curr!$E:$E,cb_curr!$A:$A,Z12,cb_curr!$B:$B,"Australian_Dollar"))=0,AA11,(SUMIFS(cb_curr!$E:$E,cb_curr!$A:$A,Z12,cb_curr!$B:$B,"Australian_Dollar"))))))))</f>
        <v>-</v>
      </c>
      <c r="AB12" s="165">
        <f>SUMIFS(cb_curr!$E:$E,cb_curr!$A:$A,Z12,cb_curr!$B:$B,"Australian_Dollar")</f>
        <v>0</v>
      </c>
      <c r="AC12" s="3" t="str">
        <f>CONCATENATE(Техничка!AY13,Техничка!AZ13,Техничка!BA13)</f>
        <v>09.10.2023</v>
      </c>
      <c r="AD12" s="82" t="str">
        <f>IF(AND((IF(SUMIFS(cb_curr!$E:$E,cb_curr!$A:$A,AC12,cb_curr!$B:$B,"Australian_Dollar")&lt;&gt;0,1,0)=0),(OR(WEEKDAY(AC12,2)=7,WEEKDAY(AC12,2)=1))),AD11,((IF(AND(AE12=0,AE13=0,AE14=0,AE15=0,AE16=0,AE17=0,AE18=0,AE19=0,AE20=0,AE21=0),"-",(IF((SUMIFS(cb_curr!$E:$E,cb_curr!$A:$A,AC12,cb_curr!$B:$B,"Australian_Dollar"))=0,AD11,(SUMIFS(cb_curr!$E:$E,cb_curr!$A:$A,AC12,cb_curr!$B:$B,"Australian_Dollar"))))))))</f>
        <v>-</v>
      </c>
      <c r="AE12" s="165">
        <f>SUMIFS(cb_curr!$E:$E,cb_curr!$A:$A,AC12,cb_curr!$B:$B,"Australian_Dollar")</f>
        <v>0</v>
      </c>
      <c r="AF12" s="3" t="str">
        <f>CONCATENATE(Техничка!BC13,Техничка!BD13,Техничка!BE13)</f>
        <v>09.11.2023</v>
      </c>
      <c r="AG12" s="82" t="str">
        <f>IF(AND((IF(SUMIFS(cb_curr!$E:$E,cb_curr!$A:$A,AF12,cb_curr!$B:$B,"Australian_Dollar")&lt;&gt;0,1,0)=0),(OR(WEEKDAY(AF12,2)=7,WEEKDAY(AF12,2)=1))),AG11,((IF(AND(AH12=0,AH13=0,AH14=0,AH15=0,AH16=0,AH17=0,AH18=0,AH19=0,AH20=0,AH21=0),"-",(IF((SUMIFS(cb_curr!$E:$E,cb_curr!$A:$A,AF12,cb_curr!$B:$B,"Australian_Dollar"))=0,AG11,(SUMIFS(cb_curr!$E:$E,cb_curr!$A:$A,AF12,cb_curr!$B:$B,"Australian_Dollar"))))))))</f>
        <v>-</v>
      </c>
      <c r="AH12" s="165">
        <f>SUMIFS(cb_curr!$E:$E,cb_curr!$A:$A,AF12,cb_curr!$B:$B,"Australian_Dollar")</f>
        <v>0</v>
      </c>
      <c r="AI12" s="3" t="str">
        <f>CONCATENATE(Техничка!BG13,Техничка!BH13,Техничка!BI13)</f>
        <v>09.12.2023</v>
      </c>
      <c r="AJ12" s="82" t="str">
        <f>IF(AND((IF(SUMIFS(cb_curr!$E:$E,cb_curr!$A:$A,AI12,cb_curr!$B:$B,"Australian_Dollar")&lt;&gt;0,1,0)=0),(OR(WEEKDAY(AI12,2)=7,WEEKDAY(AI12,2)=1))),AJ11,((IF(AND(AK12=0,AK13=0,AK14=0,AK15=0,AK16=0,AK17=0,AK18=0,AK19=0,AK20=0,AK21=0),"-",(IF((SUMIFS(cb_curr!$E:$E,cb_curr!$A:$A,AI12,cb_curr!$B:$B,"Australian_Dollar"))=0,AJ11,(SUMIFS(cb_curr!$E:$E,cb_curr!$A:$A,AI12,cb_curr!$B:$B,"Australian_Dollar"))))))))</f>
        <v>-</v>
      </c>
      <c r="AK12" s="165">
        <f>SUMIFS(cb_curr!$E:$E,cb_curr!$A:$A,AI12,cb_curr!$B:$B,"Australian_Dollar")</f>
        <v>0</v>
      </c>
      <c r="AQ12" s="153" t="str">
        <f t="shared" si="0"/>
        <v>09.06.2023</v>
      </c>
      <c r="AR12" s="82"/>
      <c r="AT12" s="3" t="str">
        <f t="shared" si="1"/>
        <v>09.10.2023</v>
      </c>
      <c r="AU12" s="82"/>
      <c r="AW12" s="3" t="str">
        <f t="shared" si="2"/>
        <v>09.11.2023</v>
      </c>
      <c r="AX12" s="82"/>
      <c r="AZ12" s="3" t="str">
        <f t="shared" si="3"/>
        <v>09.12.2023</v>
      </c>
      <c r="BA12" s="82"/>
    </row>
    <row r="13" spans="1:53" x14ac:dyDescent="0.25">
      <c r="B13" s="3" t="str">
        <f>CONCATENATE(Техничка!B14,Техничка!C14,Техничка!D14)</f>
        <v>10.01.2023</v>
      </c>
      <c r="C13" s="82" t="str">
        <f>IF(AND((IF(SUMIFS(cb_curr!$E:$E,cb_curr!$A:$A,B13,cb_curr!$B:$B,"Australian_Dollar")&lt;&gt;0,1,0)=0),(OR(WEEKDAY(B13,2)=7,WEEKDAY(B13,2)=1))),C12,((IF(AND(D13=0,D14=0,D15=0,D16=0,D17=0,D18=0,D19=0,D20=0,D21=0,D22=0),"-",(IF((SUMIFS(cb_curr!$E:$E,cb_curr!$A:$A,B13,cb_curr!$B:$B,"Australian_Dollar"))=0,C12,(SUMIFS(cb_curr!$E:$E,cb_curr!$A:$A,B13,cb_curr!$B:$B,"Australian_Dollar"))))))))</f>
        <v>-</v>
      </c>
      <c r="D13" s="165">
        <f>SUMIFS(cb_curr!$E:$E,cb_curr!$A:$A,B13,cb_curr!$B:$B,"Australian_Dollar")</f>
        <v>0</v>
      </c>
      <c r="E13" s="3" t="str">
        <f>CONCATENATE(Техничка!O14,Техничка!P14,Техничка!Q14)</f>
        <v>10.02.2023</v>
      </c>
      <c r="F13" s="82" t="str">
        <f>IF(AND((IF(SUMIFS(cb_curr!$E:$E,cb_curr!$A:$A,E13,cb_curr!$B:$B,"Australian_Dollar")&lt;&gt;0,1,0)=0),(OR(WEEKDAY(E13,2)=7,WEEKDAY(E13,2)=1))),F12,((IF(AND(G13=0,G14=0,G15=0,G16=0,G17=0,G18=0,G19=0,G20=0,G21=0,G22=0),"-",(IF((SUMIFS(cb_curr!$E:$E,cb_curr!$A:$A,E13,cb_curr!$B:$B,"Australian_Dollar"))=0,F12,(SUMIFS(cb_curr!$E:$E,cb_curr!$A:$A,E13,cb_curr!$B:$B,"Australian_Dollar"))))))))</f>
        <v>-</v>
      </c>
      <c r="G13" s="165">
        <f>SUMIFS(cb_curr!$E:$E,cb_curr!$A:$A,E13,cb_curr!$B:$B,"Australian_Dollar")</f>
        <v>0</v>
      </c>
      <c r="H13" s="3" t="str">
        <f>CONCATENATE(Техничка!S14,Техничка!T14,Техничка!U14)</f>
        <v>10.03.2023</v>
      </c>
      <c r="I13" s="82" t="str">
        <f>IF(AND((IF(SUMIFS(cb_curr!$E:$E,cb_curr!$A:$A,H13,cb_curr!$B:$B,"Australian_Dollar")&lt;&gt;0,1,0)=0),(OR(WEEKDAY(H13,2)=7,WEEKDAY(H13,2)=1))),I12,((IF(AND(J13=0,J14=0,J15=0,J16=0,J17=0,J18=0,J19=0,J20=0,J21=0,J22=0),"-",(IF((SUMIFS(cb_curr!$E:$E,cb_curr!$A:$A,H13,cb_curr!$B:$B,"Australian_Dollar"))=0,I12,(SUMIFS(cb_curr!$E:$E,cb_curr!$A:$A,H13,cb_curr!$B:$B,"Australian_Dollar"))))))))</f>
        <v>-</v>
      </c>
      <c r="J13" s="165">
        <f>SUMIFS(cb_curr!$E:$E,cb_curr!$A:$A,H13,cb_curr!$B:$B,"Australian_Dollar")</f>
        <v>0</v>
      </c>
      <c r="K13" s="3" t="str">
        <f>CONCATENATE(Техничка!W14,Техничка!X14,Техничка!Y14)</f>
        <v>10.04.2023</v>
      </c>
      <c r="L13" s="82" t="str">
        <f>IF(AND((IF(SUMIFS(cb_curr!$E:$E,cb_curr!$A:$A,K13,cb_curr!$B:$B,"Australian_Dollar")&lt;&gt;0,1,0)=0),(OR(WEEKDAY(K13,2)=7,WEEKDAY(K13,2)=1))),L12,((IF(AND(M13=0,M14=0,M15=0,M16=0,M17=0,M18=0,M19=0,M20=0,M21=0,M22=0),"-",(IF((SUMIFS(cb_curr!$E:$E,cb_curr!$A:$A,K13,cb_curr!$B:$B,"Australian_Dollar"))=0,L12,(SUMIFS(cb_curr!$E:$E,cb_curr!$A:$A,K13,cb_curr!$B:$B,"Australian_Dollar"))))))))</f>
        <v>-</v>
      </c>
      <c r="M13" s="165">
        <f>SUMIFS(cb_curr!$E:$E,cb_curr!$A:$A,K13,cb_curr!$B:$B,"Australian_Dollar")</f>
        <v>0</v>
      </c>
      <c r="N13" s="3" t="str">
        <f>CONCATENATE(Техничка!AA14,Техничка!AB14,Техничка!AC14)</f>
        <v>10.05.2023</v>
      </c>
      <c r="O13" s="82" t="str">
        <f>IF(AND((IF(SUMIFS(cb_curr!$E:$E,cb_curr!$A:$A,N13,cb_curr!$B:$B,"Australian_Dollar")&lt;&gt;0,1,0)=0),(OR(WEEKDAY(N13,2)=7,WEEKDAY(N13,2)=1))),O12,((IF(AND(P13=0,P14=0,P15=0,P16=0,P17=0,P18=0,P19=0,P20=0,P21=0,P22=0),"-",(IF((SUMIFS(cb_curr!$E:$E,cb_curr!$A:$A,N13,cb_curr!$B:$B,"Australian_Dollar"))=0,O12,(SUMIFS(cb_curr!$E:$E,cb_curr!$A:$A,N13,cb_curr!$B:$B,"Australian_Dollar"))))))))</f>
        <v>-</v>
      </c>
      <c r="P13" s="165">
        <f>SUMIFS(cb_curr!$E:$E,cb_curr!$A:$A,N13,cb_curr!$B:$B,"Australian_Dollar")</f>
        <v>0</v>
      </c>
      <c r="Q13" s="3" t="str">
        <f>CONCATENATE(Техничка!AE14,Техничка!AF14,Техничка!AG14)</f>
        <v>10.06.2023</v>
      </c>
      <c r="R13" s="82" t="str">
        <f>IF(AND((IF(SUMIFS(cb_curr!$E:$E,cb_curr!$A:$A,Q13,cb_curr!$B:$B,"Australian_Dollar")&lt;&gt;0,1,0)=0),(OR(WEEKDAY(Q13,2)=7,WEEKDAY(Q13,2)=1))),R12,((IF(AND(S13=0,S14=0,S15=0,S16=0,S17=0,S18=0,S19=0,S20=0,S21=0,S22=0),"-",(IF((SUMIFS(cb_curr!$E:$E,cb_curr!$A:$A,Q13,cb_curr!$B:$B,"Australian_Dollar"))=0,R12,(SUMIFS(cb_curr!$E:$E,cb_curr!$A:$A,Q13,cb_curr!$B:$B,"Australian_Dollar"))))))))</f>
        <v>-</v>
      </c>
      <c r="S13" s="165">
        <f>SUMIFS(cb_curr!$E:$E,cb_curr!$A:$A,Q13,cb_curr!$B:$B,"Australian_Dollar")</f>
        <v>0</v>
      </c>
      <c r="T13" s="3" t="str">
        <f>CONCATENATE(Техничка!AI14,Техничка!AJ14,Техничка!AK14)</f>
        <v>10.07.2023</v>
      </c>
      <c r="U13" s="82" t="str">
        <f>IF(AND((IF(SUMIFS(cb_curr!$E:$E,cb_curr!$A:$A,T13,cb_curr!$B:$B,"Australian_Dollar")&lt;&gt;0,1,0)=0),(OR(WEEKDAY(T13,2)=7,WEEKDAY(T13,2)=1))),U12,((IF(AND(V13=0,V14=0,V15=0,V16=0,V17=0,V18=0,V19=0,V20=0,V21=0,V22=0),"-",(IF((SUMIFS(cb_curr!$E:$E,cb_curr!$A:$A,T13,cb_curr!$B:$B,"Australian_Dollar"))=0,U12,(SUMIFS(cb_curr!$E:$E,cb_curr!$A:$A,T13,cb_curr!$B:$B,"Australian_Dollar"))))))))</f>
        <v>-</v>
      </c>
      <c r="V13" s="165">
        <f>SUMIFS(cb_curr!$E:$E,cb_curr!$A:$A,T13,cb_curr!$B:$B,"Australian_Dollar")</f>
        <v>0</v>
      </c>
      <c r="W13" s="3" t="str">
        <f>CONCATENATE(Техничка!AQ14,Техничка!AR14,Техничка!AS14)</f>
        <v>10.08.2023</v>
      </c>
      <c r="X13" s="82" t="str">
        <f>IF(AND((IF(SUMIFS(cb_curr!$E:$E,cb_curr!$A:$A,W13,cb_curr!$B:$B,"Australian_Dollar")&lt;&gt;0,1,0)=0),(OR(WEEKDAY(W13,2)=7,WEEKDAY(W13,2)=1))),X12,((IF(AND(Y13=0,Y14=0,Y15=0,Y16=0,Y17=0,Y18=0,Y19=0,Y20=0,Y21=0,Y22=0),"-",(IF((SUMIFS(cb_curr!$E:$E,cb_curr!$A:$A,W13,cb_curr!$B:$B,"Australian_Dollar"))=0,X12,(SUMIFS(cb_curr!$E:$E,cb_curr!$A:$A,W13,cb_curr!$B:$B,"Australian_Dollar"))))))))</f>
        <v>-</v>
      </c>
      <c r="Y13" s="165">
        <f>SUMIFS(cb_curr!$E:$E,cb_curr!$A:$A,W13,cb_curr!$B:$B,"Australian_Dollar")</f>
        <v>0</v>
      </c>
      <c r="Z13" s="3" t="str">
        <f>CONCATENATE(Техничка!AU14,Техничка!AV14,Техничка!AW14)</f>
        <v>10.09.2023</v>
      </c>
      <c r="AA13" s="82" t="str">
        <f>IF(AND((IF(SUMIFS(cb_curr!$E:$E,cb_curr!$A:$A,Z13,cb_curr!$B:$B,"Australian_Dollar")&lt;&gt;0,1,0)=0),(OR(WEEKDAY(Z13,2)=7,WEEKDAY(Z13,2)=1))),AA12,((IF(AND(AB13=0,AB14=0,AB15=0,AB16=0,AB17=0,AB18=0,AB19=0,AB20=0,AB21=0,AB22=0),"-",(IF((SUMIFS(cb_curr!$E:$E,cb_curr!$A:$A,Z13,cb_curr!$B:$B,"Australian_Dollar"))=0,AA12,(SUMIFS(cb_curr!$E:$E,cb_curr!$A:$A,Z13,cb_curr!$B:$B,"Australian_Dollar"))))))))</f>
        <v>-</v>
      </c>
      <c r="AB13" s="165">
        <f>SUMIFS(cb_curr!$E:$E,cb_curr!$A:$A,Z13,cb_curr!$B:$B,"Australian_Dollar")</f>
        <v>0</v>
      </c>
      <c r="AC13" s="3" t="str">
        <f>CONCATENATE(Техничка!AY14,Техничка!AZ14,Техничка!BA14)</f>
        <v>10.10.2023</v>
      </c>
      <c r="AD13" s="82" t="str">
        <f>IF(AND((IF(SUMIFS(cb_curr!$E:$E,cb_curr!$A:$A,AC13,cb_curr!$B:$B,"Australian_Dollar")&lt;&gt;0,1,0)=0),(OR(WEEKDAY(AC13,2)=7,WEEKDAY(AC13,2)=1))),AD12,((IF(AND(AE13=0,AE14=0,AE15=0,AE16=0,AE17=0,AE18=0,AE19=0,AE20=0,AE21=0,AE22=0),"-",(IF((SUMIFS(cb_curr!$E:$E,cb_curr!$A:$A,AC13,cb_curr!$B:$B,"Australian_Dollar"))=0,AD12,(SUMIFS(cb_curr!$E:$E,cb_curr!$A:$A,AC13,cb_curr!$B:$B,"Australian_Dollar"))))))))</f>
        <v>-</v>
      </c>
      <c r="AE13" s="165">
        <f>SUMIFS(cb_curr!$E:$E,cb_curr!$A:$A,AC13,cb_curr!$B:$B,"Australian_Dollar")</f>
        <v>0</v>
      </c>
      <c r="AF13" s="3" t="str">
        <f>CONCATENATE(Техничка!BC14,Техничка!BD14,Техничка!BE14)</f>
        <v>10.11.2023</v>
      </c>
      <c r="AG13" s="82" t="str">
        <f>IF(AND((IF(SUMIFS(cb_curr!$E:$E,cb_curr!$A:$A,AF13,cb_curr!$B:$B,"Australian_Dollar")&lt;&gt;0,1,0)=0),(OR(WEEKDAY(AF13,2)=7,WEEKDAY(AF13,2)=1))),AG12,((IF(AND(AH13=0,AH14=0,AH15=0,AH16=0,AH17=0,AH18=0,AH19=0,AH20=0,AH21=0,AH22=0),"-",(IF((SUMIFS(cb_curr!$E:$E,cb_curr!$A:$A,AF13,cb_curr!$B:$B,"Australian_Dollar"))=0,AG12,(SUMIFS(cb_curr!$E:$E,cb_curr!$A:$A,AF13,cb_curr!$B:$B,"Australian_Dollar"))))))))</f>
        <v>-</v>
      </c>
      <c r="AH13" s="165">
        <f>SUMIFS(cb_curr!$E:$E,cb_curr!$A:$A,AF13,cb_curr!$B:$B,"Australian_Dollar")</f>
        <v>0</v>
      </c>
      <c r="AI13" s="3" t="str">
        <f>CONCATENATE(Техничка!BG14,Техничка!BH14,Техничка!BI14)</f>
        <v>10.12.2023</v>
      </c>
      <c r="AJ13" s="82" t="str">
        <f>IF(AND((IF(SUMIFS(cb_curr!$E:$E,cb_curr!$A:$A,AI13,cb_curr!$B:$B,"Australian_Dollar")&lt;&gt;0,1,0)=0),(OR(WEEKDAY(AI13,2)=7,WEEKDAY(AI13,2)=1))),AJ12,((IF(AND(AK13=0,AK14=0,AK15=0,AK16=0,AK17=0,AK18=0,AK19=0,AK20=0,AK21=0,AK22=0),"-",(IF((SUMIFS(cb_curr!$E:$E,cb_curr!$A:$A,AI13,cb_curr!$B:$B,"Australian_Dollar"))=0,AJ12,(SUMIFS(cb_curr!$E:$E,cb_curr!$A:$A,AI13,cb_curr!$B:$B,"Australian_Dollar"))))))))</f>
        <v>-</v>
      </c>
      <c r="AK13" s="165">
        <f>SUMIFS(cb_curr!$E:$E,cb_curr!$A:$A,AI13,cb_curr!$B:$B,"Australian_Dollar")</f>
        <v>0</v>
      </c>
      <c r="AQ13" s="153" t="str">
        <f t="shared" si="0"/>
        <v>10.06.2023</v>
      </c>
      <c r="AR13" s="82"/>
      <c r="AT13" s="3" t="str">
        <f t="shared" si="1"/>
        <v>10.10.2023</v>
      </c>
      <c r="AU13" s="82"/>
      <c r="AW13" s="3" t="str">
        <f t="shared" si="2"/>
        <v>10.11.2023</v>
      </c>
      <c r="AX13" s="82"/>
      <c r="AZ13" s="3" t="str">
        <f t="shared" si="3"/>
        <v>10.12.2023</v>
      </c>
      <c r="BA13" s="82"/>
    </row>
    <row r="14" spans="1:53" x14ac:dyDescent="0.25">
      <c r="B14" s="3" t="str">
        <f>CONCATENATE(Техничка!B15,Техничка!C15,Техничка!D15)</f>
        <v>11.01.2023</v>
      </c>
      <c r="C14" s="82" t="str">
        <f>IF(AND((IF(SUMIFS(cb_curr!$E:$E,cb_curr!$A:$A,B14,cb_curr!$B:$B,"Australian_Dollar")&lt;&gt;0,1,0)=0),(OR(WEEKDAY(B14,2)=7,WEEKDAY(B14,2)=1))),C13,((IF(AND(D14=0,D15=0,D16=0,D17=0,D18=0,D19=0,D20=0,D21=0,D22=0,D23=0),"-",(IF((SUMIFS(cb_curr!$E:$E,cb_curr!$A:$A,B14,cb_curr!$B:$B,"Australian_Dollar"))=0,C13,(SUMIFS(cb_curr!$E:$E,cb_curr!$A:$A,B14,cb_curr!$B:$B,"Australian_Dollar"))))))))</f>
        <v>-</v>
      </c>
      <c r="D14" s="165">
        <f>SUMIFS(cb_curr!$E:$E,cb_curr!$A:$A,B14,cb_curr!$B:$B,"Australian_Dollar")</f>
        <v>0</v>
      </c>
      <c r="E14" s="3" t="str">
        <f>CONCATENATE(Техничка!O15,Техничка!P15,Техничка!Q15)</f>
        <v>11.02.2023</v>
      </c>
      <c r="F14" s="82" t="str">
        <f>IF(AND((IF(SUMIFS(cb_curr!$E:$E,cb_curr!$A:$A,E14,cb_curr!$B:$B,"Australian_Dollar")&lt;&gt;0,1,0)=0),(OR(WEEKDAY(E14,2)=7,WEEKDAY(E14,2)=1))),F13,((IF(AND(G14=0,G15=0,G16=0,G17=0,G18=0,G19=0,G20=0,G21=0,G22=0,G23=0),"-",(IF((SUMIFS(cb_curr!$E:$E,cb_curr!$A:$A,E14,cb_curr!$B:$B,"Australian_Dollar"))=0,F13,(SUMIFS(cb_curr!$E:$E,cb_curr!$A:$A,E14,cb_curr!$B:$B,"Australian_Dollar"))))))))</f>
        <v>-</v>
      </c>
      <c r="G14" s="165">
        <f>SUMIFS(cb_curr!$E:$E,cb_curr!$A:$A,E14,cb_curr!$B:$B,"Australian_Dollar")</f>
        <v>0</v>
      </c>
      <c r="H14" s="3" t="str">
        <f>CONCATENATE(Техничка!S15,Техничка!T15,Техничка!U15)</f>
        <v>11.03.2023</v>
      </c>
      <c r="I14" s="82" t="str">
        <f>IF(AND((IF(SUMIFS(cb_curr!$E:$E,cb_curr!$A:$A,H14,cb_curr!$B:$B,"Australian_Dollar")&lt;&gt;0,1,0)=0),(OR(WEEKDAY(H14,2)=7,WEEKDAY(H14,2)=1))),I13,((IF(AND(J14=0,J15=0,J16=0,J17=0,J18=0,J19=0,J20=0,J21=0,J22=0,J23=0),"-",(IF((SUMIFS(cb_curr!$E:$E,cb_curr!$A:$A,H14,cb_curr!$B:$B,"Australian_Dollar"))=0,I13,(SUMIFS(cb_curr!$E:$E,cb_curr!$A:$A,H14,cb_curr!$B:$B,"Australian_Dollar"))))))))</f>
        <v>-</v>
      </c>
      <c r="J14" s="165">
        <f>SUMIFS(cb_curr!$E:$E,cb_curr!$A:$A,H14,cb_curr!$B:$B,"Australian_Dollar")</f>
        <v>0</v>
      </c>
      <c r="K14" s="3" t="str">
        <f>CONCATENATE(Техничка!W15,Техничка!X15,Техничка!Y15)</f>
        <v>11.04.2023</v>
      </c>
      <c r="L14" s="82" t="str">
        <f>IF(AND((IF(SUMIFS(cb_curr!$E:$E,cb_curr!$A:$A,K14,cb_curr!$B:$B,"Australian_Dollar")&lt;&gt;0,1,0)=0),(OR(WEEKDAY(K14,2)=7,WEEKDAY(K14,2)=1))),L13,((IF(AND(M14=0,M15=0,M16=0,M17=0,M18=0,M19=0,M20=0,M21=0,M22=0,M23=0),"-",(IF((SUMIFS(cb_curr!$E:$E,cb_curr!$A:$A,K14,cb_curr!$B:$B,"Australian_Dollar"))=0,L13,(SUMIFS(cb_curr!$E:$E,cb_curr!$A:$A,K14,cb_curr!$B:$B,"Australian_Dollar"))))))))</f>
        <v>-</v>
      </c>
      <c r="M14" s="165">
        <f>SUMIFS(cb_curr!$E:$E,cb_curr!$A:$A,K14,cb_curr!$B:$B,"Australian_Dollar")</f>
        <v>0</v>
      </c>
      <c r="N14" s="3" t="str">
        <f>CONCATENATE(Техничка!AA15,Техничка!AB15,Техничка!AC15)</f>
        <v>11.05.2023</v>
      </c>
      <c r="O14" s="82" t="str">
        <f>IF(AND((IF(SUMIFS(cb_curr!$E:$E,cb_curr!$A:$A,N14,cb_curr!$B:$B,"Australian_Dollar")&lt;&gt;0,1,0)=0),(OR(WEEKDAY(N14,2)=7,WEEKDAY(N14,2)=1))),O13,((IF(AND(P14=0,P15=0,P16=0,P17=0,P18=0,P19=0,P20=0,P21=0,P22=0,P23=0),"-",(IF((SUMIFS(cb_curr!$E:$E,cb_curr!$A:$A,N14,cb_curr!$B:$B,"Australian_Dollar"))=0,O13,(SUMIFS(cb_curr!$E:$E,cb_curr!$A:$A,N14,cb_curr!$B:$B,"Australian_Dollar"))))))))</f>
        <v>-</v>
      </c>
      <c r="P14" s="165">
        <f>SUMIFS(cb_curr!$E:$E,cb_curr!$A:$A,N14,cb_curr!$B:$B,"Australian_Dollar")</f>
        <v>0</v>
      </c>
      <c r="Q14" s="3" t="str">
        <f>CONCATENATE(Техничка!AE15,Техничка!AF15,Техничка!AG15)</f>
        <v>11.06.2023</v>
      </c>
      <c r="R14" s="82" t="str">
        <f>IF(AND((IF(SUMIFS(cb_curr!$E:$E,cb_curr!$A:$A,Q14,cb_curr!$B:$B,"Australian_Dollar")&lt;&gt;0,1,0)=0),(OR(WEEKDAY(Q14,2)=7,WEEKDAY(Q14,2)=1))),R13,((IF(AND(S14=0,S15=0,S16=0,S17=0,S18=0,S19=0,S20=0,S21=0,S22=0,S23=0),"-",(IF((SUMIFS(cb_curr!$E:$E,cb_curr!$A:$A,Q14,cb_curr!$B:$B,"Australian_Dollar"))=0,R13,(SUMIFS(cb_curr!$E:$E,cb_curr!$A:$A,Q14,cb_curr!$B:$B,"Australian_Dollar"))))))))</f>
        <v>-</v>
      </c>
      <c r="S14" s="165">
        <f>SUMIFS(cb_curr!$E:$E,cb_curr!$A:$A,Q14,cb_curr!$B:$B,"Australian_Dollar")</f>
        <v>0</v>
      </c>
      <c r="T14" s="3" t="str">
        <f>CONCATENATE(Техничка!AI15,Техничка!AJ15,Техничка!AK15)</f>
        <v>11.07.2023</v>
      </c>
      <c r="U14" s="82" t="str">
        <f>IF(AND((IF(SUMIFS(cb_curr!$E:$E,cb_curr!$A:$A,T14,cb_curr!$B:$B,"Australian_Dollar")&lt;&gt;0,1,0)=0),(OR(WEEKDAY(T14,2)=7,WEEKDAY(T14,2)=1))),U13,((IF(AND(V14=0,V15=0,V16=0,V17=0,V18=0,V19=0,V20=0,V21=0,V22=0,V23=0),"-",(IF((SUMIFS(cb_curr!$E:$E,cb_curr!$A:$A,T14,cb_curr!$B:$B,"Australian_Dollar"))=0,U13,(SUMIFS(cb_curr!$E:$E,cb_curr!$A:$A,T14,cb_curr!$B:$B,"Australian_Dollar"))))))))</f>
        <v>-</v>
      </c>
      <c r="V14" s="165">
        <f>SUMIFS(cb_curr!$E:$E,cb_curr!$A:$A,T14,cb_curr!$B:$B,"Australian_Dollar")</f>
        <v>0</v>
      </c>
      <c r="W14" s="3" t="str">
        <f>CONCATENATE(Техничка!AQ15,Техничка!AR15,Техничка!AS15)</f>
        <v>11.08.2023</v>
      </c>
      <c r="X14" s="82" t="str">
        <f>IF(AND((IF(SUMIFS(cb_curr!$E:$E,cb_curr!$A:$A,W14,cb_curr!$B:$B,"Australian_Dollar")&lt;&gt;0,1,0)=0),(OR(WEEKDAY(W14,2)=7,WEEKDAY(W14,2)=1))),X13,((IF(AND(Y14=0,Y15=0,Y16=0,Y17=0,Y18=0,Y19=0,Y20=0,Y21=0,Y22=0,Y23=0),"-",(IF((SUMIFS(cb_curr!$E:$E,cb_curr!$A:$A,W14,cb_curr!$B:$B,"Australian_Dollar"))=0,X13,(SUMIFS(cb_curr!$E:$E,cb_curr!$A:$A,W14,cb_curr!$B:$B,"Australian_Dollar"))))))))</f>
        <v>-</v>
      </c>
      <c r="Y14" s="165">
        <f>SUMIFS(cb_curr!$E:$E,cb_curr!$A:$A,W14,cb_curr!$B:$B,"Australian_Dollar")</f>
        <v>0</v>
      </c>
      <c r="Z14" s="3" t="str">
        <f>CONCATENATE(Техничка!AU15,Техничка!AV15,Техничка!AW15)</f>
        <v>11.09.2023</v>
      </c>
      <c r="AA14" s="82" t="str">
        <f>IF(AND((IF(SUMIFS(cb_curr!$E:$E,cb_curr!$A:$A,Z14,cb_curr!$B:$B,"Australian_Dollar")&lt;&gt;0,1,0)=0),(OR(WEEKDAY(Z14,2)=7,WEEKDAY(Z14,2)=1))),AA13,((IF(AND(AB14=0,AB15=0,AB16=0,AB17=0,AB18=0,AB19=0,AB20=0,AB21=0,AB22=0,AB23=0),"-",(IF((SUMIFS(cb_curr!$E:$E,cb_curr!$A:$A,Z14,cb_curr!$B:$B,"Australian_Dollar"))=0,AA13,(SUMIFS(cb_curr!$E:$E,cb_curr!$A:$A,Z14,cb_curr!$B:$B,"Australian_Dollar"))))))))</f>
        <v>-</v>
      </c>
      <c r="AB14" s="165">
        <f>SUMIFS(cb_curr!$E:$E,cb_curr!$A:$A,Z14,cb_curr!$B:$B,"Australian_Dollar")</f>
        <v>0</v>
      </c>
      <c r="AC14" s="3" t="str">
        <f>CONCATENATE(Техничка!AY15,Техничка!AZ15,Техничка!BA15)</f>
        <v>11.10.2023</v>
      </c>
      <c r="AD14" s="82" t="str">
        <f>IF(AND((IF(SUMIFS(cb_curr!$E:$E,cb_curr!$A:$A,AC14,cb_curr!$B:$B,"Australian_Dollar")&lt;&gt;0,1,0)=0),(OR(WEEKDAY(AC14,2)=7,WEEKDAY(AC14,2)=1))),AD13,((IF(AND(AE14=0,AE15=0,AE16=0,AE17=0,AE18=0,AE19=0,AE20=0,AE21=0,AE22=0,AE23=0),"-",(IF((SUMIFS(cb_curr!$E:$E,cb_curr!$A:$A,AC14,cb_curr!$B:$B,"Australian_Dollar"))=0,AD13,(SUMIFS(cb_curr!$E:$E,cb_curr!$A:$A,AC14,cb_curr!$B:$B,"Australian_Dollar"))))))))</f>
        <v>-</v>
      </c>
      <c r="AE14" s="165">
        <f>SUMIFS(cb_curr!$E:$E,cb_curr!$A:$A,AC14,cb_curr!$B:$B,"Australian_Dollar")</f>
        <v>0</v>
      </c>
      <c r="AF14" s="3" t="str">
        <f>CONCATENATE(Техничка!BC15,Техничка!BD15,Техничка!BE15)</f>
        <v>11.11.2023</v>
      </c>
      <c r="AG14" s="82" t="str">
        <f>IF(AND((IF(SUMIFS(cb_curr!$E:$E,cb_curr!$A:$A,AF14,cb_curr!$B:$B,"Australian_Dollar")&lt;&gt;0,1,0)=0),(OR(WEEKDAY(AF14,2)=7,WEEKDAY(AF14,2)=1))),AG13,((IF(AND(AH14=0,AH15=0,AH16=0,AH17=0,AH18=0,AH19=0,AH20=0,AH21=0,AH22=0,AH23=0),"-",(IF((SUMIFS(cb_curr!$E:$E,cb_curr!$A:$A,AF14,cb_curr!$B:$B,"Australian_Dollar"))=0,AG13,(SUMIFS(cb_curr!$E:$E,cb_curr!$A:$A,AF14,cb_curr!$B:$B,"Australian_Dollar"))))))))</f>
        <v>-</v>
      </c>
      <c r="AH14" s="165">
        <f>SUMIFS(cb_curr!$E:$E,cb_curr!$A:$A,AF14,cb_curr!$B:$B,"Australian_Dollar")</f>
        <v>0</v>
      </c>
      <c r="AI14" s="3" t="str">
        <f>CONCATENATE(Техничка!BG15,Техничка!BH15,Техничка!BI15)</f>
        <v>11.12.2023</v>
      </c>
      <c r="AJ14" s="82" t="str">
        <f>IF(AND((IF(SUMIFS(cb_curr!$E:$E,cb_curr!$A:$A,AI14,cb_curr!$B:$B,"Australian_Dollar")&lt;&gt;0,1,0)=0),(OR(WEEKDAY(AI14,2)=7,WEEKDAY(AI14,2)=1))),AJ13,((IF(AND(AK14=0,AK15=0,AK16=0,AK17=0,AK18=0,AK19=0,AK20=0,AK21=0,AK22=0,AK23=0),"-",(IF((SUMIFS(cb_curr!$E:$E,cb_curr!$A:$A,AI14,cb_curr!$B:$B,"Australian_Dollar"))=0,AJ13,(SUMIFS(cb_curr!$E:$E,cb_curr!$A:$A,AI14,cb_curr!$B:$B,"Australian_Dollar"))))))))</f>
        <v>-</v>
      </c>
      <c r="AK14" s="165">
        <f>SUMIFS(cb_curr!$E:$E,cb_curr!$A:$A,AI14,cb_curr!$B:$B,"Australian_Dollar")</f>
        <v>0</v>
      </c>
      <c r="AQ14" s="153" t="str">
        <f t="shared" si="0"/>
        <v>11.06.2023</v>
      </c>
      <c r="AR14" s="82"/>
      <c r="AT14" s="3" t="str">
        <f t="shared" si="1"/>
        <v>11.10.2023</v>
      </c>
      <c r="AU14" s="82"/>
      <c r="AW14" s="3" t="str">
        <f t="shared" si="2"/>
        <v>11.11.2023</v>
      </c>
      <c r="AX14" s="82"/>
      <c r="AZ14" s="3" t="str">
        <f t="shared" si="3"/>
        <v>11.12.2023</v>
      </c>
      <c r="BA14" s="82"/>
    </row>
    <row r="15" spans="1:53" x14ac:dyDescent="0.25">
      <c r="B15" s="3" t="str">
        <f>CONCATENATE(Техничка!B16,Техничка!C16,Техничка!D16)</f>
        <v>12.01.2023</v>
      </c>
      <c r="C15" s="82" t="str">
        <f>IF(AND((IF(SUMIFS(cb_curr!$E:$E,cb_curr!$A:$A,B15,cb_curr!$B:$B,"Australian_Dollar")&lt;&gt;0,1,0)=0),(OR(WEEKDAY(B15,2)=7,WEEKDAY(B15,2)=1))),C14,((IF(AND(D15=0,D16=0,D17=0,D18=0,D19=0,D20=0,D21=0,D22=0,D23=0,D24=0),"-",(IF((SUMIFS(cb_curr!$E:$E,cb_curr!$A:$A,B15,cb_curr!$B:$B,"Australian_Dollar"))=0,C14,(SUMIFS(cb_curr!$E:$E,cb_curr!$A:$A,B15,cb_curr!$B:$B,"Australian_Dollar"))))))))</f>
        <v>-</v>
      </c>
      <c r="D15" s="165">
        <f>SUMIFS(cb_curr!$E:$E,cb_curr!$A:$A,B15,cb_curr!$B:$B,"Australian_Dollar")</f>
        <v>0</v>
      </c>
      <c r="E15" s="3" t="str">
        <f>CONCATENATE(Техничка!O16,Техничка!P16,Техничка!Q16)</f>
        <v>12.02.2023</v>
      </c>
      <c r="F15" s="82" t="str">
        <f>IF(AND((IF(SUMIFS(cb_curr!$E:$E,cb_curr!$A:$A,E15,cb_curr!$B:$B,"Australian_Dollar")&lt;&gt;0,1,0)=0),(OR(WEEKDAY(E15,2)=7,WEEKDAY(E15,2)=1))),F14,((IF(AND(G15=0,G16=0,G17=0,G18=0,G19=0,G20=0,G21=0,G22=0,G23=0,G24=0),"-",(IF((SUMIFS(cb_curr!$E:$E,cb_curr!$A:$A,E15,cb_curr!$B:$B,"Australian_Dollar"))=0,F14,(SUMIFS(cb_curr!$E:$E,cb_curr!$A:$A,E15,cb_curr!$B:$B,"Australian_Dollar"))))))))</f>
        <v>-</v>
      </c>
      <c r="G15" s="165">
        <f>SUMIFS(cb_curr!$E:$E,cb_curr!$A:$A,E15,cb_curr!$B:$B,"Australian_Dollar")</f>
        <v>0</v>
      </c>
      <c r="H15" s="3" t="str">
        <f>CONCATENATE(Техничка!S16,Техничка!T16,Техничка!U16)</f>
        <v>12.03.2023</v>
      </c>
      <c r="I15" s="82" t="str">
        <f>IF(AND((IF(SUMIFS(cb_curr!$E:$E,cb_curr!$A:$A,H15,cb_curr!$B:$B,"Australian_Dollar")&lt;&gt;0,1,0)=0),(OR(WEEKDAY(H15,2)=7,WEEKDAY(H15,2)=1))),I14,((IF(AND(J15=0,J16=0,J17=0,J18=0,J19=0,J20=0,J21=0,J22=0,J23=0,J24=0),"-",(IF((SUMIFS(cb_curr!$E:$E,cb_curr!$A:$A,H15,cb_curr!$B:$B,"Australian_Dollar"))=0,I14,(SUMIFS(cb_curr!$E:$E,cb_curr!$A:$A,H15,cb_curr!$B:$B,"Australian_Dollar"))))))))</f>
        <v>-</v>
      </c>
      <c r="J15" s="165">
        <f>SUMIFS(cb_curr!$E:$E,cb_curr!$A:$A,H15,cb_curr!$B:$B,"Australian_Dollar")</f>
        <v>0</v>
      </c>
      <c r="K15" s="3" t="str">
        <f>CONCATENATE(Техничка!W16,Техничка!X16,Техничка!Y16)</f>
        <v>12.04.2023</v>
      </c>
      <c r="L15" s="82" t="str">
        <f>IF(AND((IF(SUMIFS(cb_curr!$E:$E,cb_curr!$A:$A,K15,cb_curr!$B:$B,"Australian_Dollar")&lt;&gt;0,1,0)=0),(OR(WEEKDAY(K15,2)=7,WEEKDAY(K15,2)=1))),L14,((IF(AND(M15=0,M16=0,M17=0,M18=0,M19=0,M20=0,M21=0,M22=0,M23=0,M24=0),"-",(IF((SUMIFS(cb_curr!$E:$E,cb_curr!$A:$A,K15,cb_curr!$B:$B,"Australian_Dollar"))=0,L14,(SUMIFS(cb_curr!$E:$E,cb_curr!$A:$A,K15,cb_curr!$B:$B,"Australian_Dollar"))))))))</f>
        <v>-</v>
      </c>
      <c r="M15" s="165">
        <f>SUMIFS(cb_curr!$E:$E,cb_curr!$A:$A,K15,cb_curr!$B:$B,"Australian_Dollar")</f>
        <v>0</v>
      </c>
      <c r="N15" s="3" t="str">
        <f>CONCATENATE(Техничка!AA16,Техничка!AB16,Техничка!AC16)</f>
        <v>12.05.2023</v>
      </c>
      <c r="O15" s="82" t="str">
        <f>IF(AND((IF(SUMIFS(cb_curr!$E:$E,cb_curr!$A:$A,N15,cb_curr!$B:$B,"Australian_Dollar")&lt;&gt;0,1,0)=0),(OR(WEEKDAY(N15,2)=7,WEEKDAY(N15,2)=1))),O14,((IF(AND(P15=0,P16=0,P17=0,P18=0,P19=0,P20=0,P21=0,P22=0,P23=0,P24=0),"-",(IF((SUMIFS(cb_curr!$E:$E,cb_curr!$A:$A,N15,cb_curr!$B:$B,"Australian_Dollar"))=0,O14,(SUMIFS(cb_curr!$E:$E,cb_curr!$A:$A,N15,cb_curr!$B:$B,"Australian_Dollar"))))))))</f>
        <v>-</v>
      </c>
      <c r="P15" s="165">
        <f>SUMIFS(cb_curr!$E:$E,cb_curr!$A:$A,N15,cb_curr!$B:$B,"Australian_Dollar")</f>
        <v>0</v>
      </c>
      <c r="Q15" s="3" t="str">
        <f>CONCATENATE(Техничка!AE16,Техничка!AF16,Техничка!AG16)</f>
        <v>12.06.2023</v>
      </c>
      <c r="R15" s="82" t="str">
        <f>IF(AND((IF(SUMIFS(cb_curr!$E:$E,cb_curr!$A:$A,Q15,cb_curr!$B:$B,"Australian_Dollar")&lt;&gt;0,1,0)=0),(OR(WEEKDAY(Q15,2)=7,WEEKDAY(Q15,2)=1))),R14,((IF(AND(S15=0,S16=0,S17=0,S18=0,S19=0,S20=0,S21=0,S22=0,S23=0,S24=0),"-",(IF((SUMIFS(cb_curr!$E:$E,cb_curr!$A:$A,Q15,cb_curr!$B:$B,"Australian_Dollar"))=0,R14,(SUMIFS(cb_curr!$E:$E,cb_curr!$A:$A,Q15,cb_curr!$B:$B,"Australian_Dollar"))))))))</f>
        <v>-</v>
      </c>
      <c r="S15" s="165">
        <f>SUMIFS(cb_curr!$E:$E,cb_curr!$A:$A,Q15,cb_curr!$B:$B,"Australian_Dollar")</f>
        <v>0</v>
      </c>
      <c r="T15" s="3" t="str">
        <f>CONCATENATE(Техничка!AI16,Техничка!AJ16,Техничка!AK16)</f>
        <v>12.07.2023</v>
      </c>
      <c r="U15" s="82" t="str">
        <f>IF(AND((IF(SUMIFS(cb_curr!$E:$E,cb_curr!$A:$A,T15,cb_curr!$B:$B,"Australian_Dollar")&lt;&gt;0,1,0)=0),(OR(WEEKDAY(T15,2)=7,WEEKDAY(T15,2)=1))),U14,((IF(AND(V15=0,V16=0,V17=0,V18=0,V19=0,V20=0,V21=0,V22=0,V23=0,V24=0),"-",(IF((SUMIFS(cb_curr!$E:$E,cb_curr!$A:$A,T15,cb_curr!$B:$B,"Australian_Dollar"))=0,U14,(SUMIFS(cb_curr!$E:$E,cb_curr!$A:$A,T15,cb_curr!$B:$B,"Australian_Dollar"))))))))</f>
        <v>-</v>
      </c>
      <c r="V15" s="165">
        <f>SUMIFS(cb_curr!$E:$E,cb_curr!$A:$A,T15,cb_curr!$B:$B,"Australian_Dollar")</f>
        <v>0</v>
      </c>
      <c r="W15" s="3" t="str">
        <f>CONCATENATE(Техничка!AQ16,Техничка!AR16,Техничка!AS16)</f>
        <v>12.08.2023</v>
      </c>
      <c r="X15" s="82" t="str">
        <f>IF(AND((IF(SUMIFS(cb_curr!$E:$E,cb_curr!$A:$A,W15,cb_curr!$B:$B,"Australian_Dollar")&lt;&gt;0,1,0)=0),(OR(WEEKDAY(W15,2)=7,WEEKDAY(W15,2)=1))),X14,((IF(AND(Y15=0,Y16=0,Y17=0,Y18=0,Y19=0,Y20=0,Y21=0,Y22=0,Y23=0,Y24=0),"-",(IF((SUMIFS(cb_curr!$E:$E,cb_curr!$A:$A,W15,cb_curr!$B:$B,"Australian_Dollar"))=0,X14,(SUMIFS(cb_curr!$E:$E,cb_curr!$A:$A,W15,cb_curr!$B:$B,"Australian_Dollar"))))))))</f>
        <v>-</v>
      </c>
      <c r="Y15" s="165">
        <f>SUMIFS(cb_curr!$E:$E,cb_curr!$A:$A,W15,cb_curr!$B:$B,"Australian_Dollar")</f>
        <v>0</v>
      </c>
      <c r="Z15" s="3" t="str">
        <f>CONCATENATE(Техничка!AU16,Техничка!AV16,Техничка!AW16)</f>
        <v>12.09.2023</v>
      </c>
      <c r="AA15" s="82" t="str">
        <f>IF(AND((IF(SUMIFS(cb_curr!$E:$E,cb_curr!$A:$A,Z15,cb_curr!$B:$B,"Australian_Dollar")&lt;&gt;0,1,0)=0),(OR(WEEKDAY(Z15,2)=7,WEEKDAY(Z15,2)=1))),AA14,((IF(AND(AB15=0,AB16=0,AB17=0,AB18=0,AB19=0,AB20=0,AB21=0,AB22=0,AB23=0,AB24=0),"-",(IF((SUMIFS(cb_curr!$E:$E,cb_curr!$A:$A,Z15,cb_curr!$B:$B,"Australian_Dollar"))=0,AA14,(SUMIFS(cb_curr!$E:$E,cb_curr!$A:$A,Z15,cb_curr!$B:$B,"Australian_Dollar"))))))))</f>
        <v>-</v>
      </c>
      <c r="AB15" s="165">
        <f>SUMIFS(cb_curr!$E:$E,cb_curr!$A:$A,Z15,cb_curr!$B:$B,"Australian_Dollar")</f>
        <v>0</v>
      </c>
      <c r="AC15" s="3" t="str">
        <f>CONCATENATE(Техничка!AY16,Техничка!AZ16,Техничка!BA16)</f>
        <v>12.10.2023</v>
      </c>
      <c r="AD15" s="82" t="str">
        <f>IF(AND((IF(SUMIFS(cb_curr!$E:$E,cb_curr!$A:$A,AC15,cb_curr!$B:$B,"Australian_Dollar")&lt;&gt;0,1,0)=0),(OR(WEEKDAY(AC15,2)=7,WEEKDAY(AC15,2)=1))),AD14,((IF(AND(AE15=0,AE16=0,AE17=0,AE18=0,AE19=0,AE20=0,AE21=0,AE22=0,AE23=0,AE24=0),"-",(IF((SUMIFS(cb_curr!$E:$E,cb_curr!$A:$A,AC15,cb_curr!$B:$B,"Australian_Dollar"))=0,AD14,(SUMIFS(cb_curr!$E:$E,cb_curr!$A:$A,AC15,cb_curr!$B:$B,"Australian_Dollar"))))))))</f>
        <v>-</v>
      </c>
      <c r="AE15" s="165">
        <f>SUMIFS(cb_curr!$E:$E,cb_curr!$A:$A,AC15,cb_curr!$B:$B,"Australian_Dollar")</f>
        <v>0</v>
      </c>
      <c r="AF15" s="3" t="str">
        <f>CONCATENATE(Техничка!BC16,Техничка!BD16,Техничка!BE16)</f>
        <v>12.11.2023</v>
      </c>
      <c r="AG15" s="82" t="str">
        <f>IF(AND((IF(SUMIFS(cb_curr!$E:$E,cb_curr!$A:$A,AF15,cb_curr!$B:$B,"Australian_Dollar")&lt;&gt;0,1,0)=0),(OR(WEEKDAY(AF15,2)=7,WEEKDAY(AF15,2)=1))),AG14,((IF(AND(AH15=0,AH16=0,AH17=0,AH18=0,AH19=0,AH20=0,AH21=0,AH22=0,AH23=0,AH24=0),"-",(IF((SUMIFS(cb_curr!$E:$E,cb_curr!$A:$A,AF15,cb_curr!$B:$B,"Australian_Dollar"))=0,AG14,(SUMIFS(cb_curr!$E:$E,cb_curr!$A:$A,AF15,cb_curr!$B:$B,"Australian_Dollar"))))))))</f>
        <v>-</v>
      </c>
      <c r="AH15" s="165">
        <f>SUMIFS(cb_curr!$E:$E,cb_curr!$A:$A,AF15,cb_curr!$B:$B,"Australian_Dollar")</f>
        <v>0</v>
      </c>
      <c r="AI15" s="3" t="str">
        <f>CONCATENATE(Техничка!BG16,Техничка!BH16,Техничка!BI16)</f>
        <v>12.12.2023</v>
      </c>
      <c r="AJ15" s="82" t="str">
        <f>IF(AND((IF(SUMIFS(cb_curr!$E:$E,cb_curr!$A:$A,AI15,cb_curr!$B:$B,"Australian_Dollar")&lt;&gt;0,1,0)=0),(OR(WEEKDAY(AI15,2)=7,WEEKDAY(AI15,2)=1))),AJ14,((IF(AND(AK15=0,AK16=0,AK17=0,AK18=0,AK19=0,AK20=0,AK21=0,AK22=0,AK23=0,AK24=0),"-",(IF((SUMIFS(cb_curr!$E:$E,cb_curr!$A:$A,AI15,cb_curr!$B:$B,"Australian_Dollar"))=0,AJ14,(SUMIFS(cb_curr!$E:$E,cb_curr!$A:$A,AI15,cb_curr!$B:$B,"Australian_Dollar"))))))))</f>
        <v>-</v>
      </c>
      <c r="AK15" s="165">
        <f>SUMIFS(cb_curr!$E:$E,cb_curr!$A:$A,AI15,cb_curr!$B:$B,"Australian_Dollar")</f>
        <v>0</v>
      </c>
      <c r="AQ15" s="153" t="str">
        <f t="shared" si="0"/>
        <v>12.06.2023</v>
      </c>
      <c r="AR15" s="82"/>
      <c r="AT15" s="3" t="str">
        <f t="shared" si="1"/>
        <v>12.10.2023</v>
      </c>
      <c r="AU15" s="82"/>
      <c r="AW15" s="3" t="str">
        <f t="shared" si="2"/>
        <v>12.11.2023</v>
      </c>
      <c r="AX15" s="82"/>
      <c r="AZ15" s="3" t="str">
        <f t="shared" si="3"/>
        <v>12.12.2023</v>
      </c>
      <c r="BA15" s="82"/>
    </row>
    <row r="16" spans="1:53" x14ac:dyDescent="0.25">
      <c r="B16" s="3" t="str">
        <f>CONCATENATE(Техничка!B17,Техничка!C17,Техничка!D17)</f>
        <v>13.01.2023</v>
      </c>
      <c r="C16" s="82" t="str">
        <f>IF(AND((IF(SUMIFS(cb_curr!$E:$E,cb_curr!$A:$A,B16,cb_curr!$B:$B,"Australian_Dollar")&lt;&gt;0,1,0)=0),(OR(WEEKDAY(B16,2)=7,WEEKDAY(B16,2)=1))),C15,((IF(AND(D16=0,D17=0,D18=0,D19=0,D20=0,D21=0,D22=0,D23=0,D24=0,D25=0),"-",(IF((SUMIFS(cb_curr!$E:$E,cb_curr!$A:$A,B16,cb_curr!$B:$B,"Australian_Dollar"))=0,C15,(SUMIFS(cb_curr!$E:$E,cb_curr!$A:$A,B16,cb_curr!$B:$B,"Australian_Dollar"))))))))</f>
        <v>-</v>
      </c>
      <c r="D16" s="165">
        <f>SUMIFS(cb_curr!$E:$E,cb_curr!$A:$A,B16,cb_curr!$B:$B,"Australian_Dollar")</f>
        <v>0</v>
      </c>
      <c r="E16" s="3" t="str">
        <f>CONCATENATE(Техничка!O17,Техничка!P17,Техничка!Q17)</f>
        <v>13.02.2023</v>
      </c>
      <c r="F16" s="82" t="str">
        <f>IF(AND((IF(SUMIFS(cb_curr!$E:$E,cb_curr!$A:$A,E16,cb_curr!$B:$B,"Australian_Dollar")&lt;&gt;0,1,0)=0),(OR(WEEKDAY(E16,2)=7,WEEKDAY(E16,2)=1))),F15,((IF(AND(G16=0,G17=0,G18=0,G19=0,G20=0,G21=0,G22=0,G23=0,G24=0,G25=0),"-",(IF((SUMIFS(cb_curr!$E:$E,cb_curr!$A:$A,E16,cb_curr!$B:$B,"Australian_Dollar"))=0,F15,(SUMIFS(cb_curr!$E:$E,cb_curr!$A:$A,E16,cb_curr!$B:$B,"Australian_Dollar"))))))))</f>
        <v>-</v>
      </c>
      <c r="G16" s="165">
        <f>SUMIFS(cb_curr!$E:$E,cb_curr!$A:$A,E16,cb_curr!$B:$B,"Australian_Dollar")</f>
        <v>0</v>
      </c>
      <c r="H16" s="3" t="str">
        <f>CONCATENATE(Техничка!S17,Техничка!T17,Техничка!U17)</f>
        <v>13.03.2023</v>
      </c>
      <c r="I16" s="82" t="str">
        <f>IF(AND((IF(SUMIFS(cb_curr!$E:$E,cb_curr!$A:$A,H16,cb_curr!$B:$B,"Australian_Dollar")&lt;&gt;0,1,0)=0),(OR(WEEKDAY(H16,2)=7,WEEKDAY(H16,2)=1))),I15,((IF(AND(J16=0,J17=0,J18=0,J19=0,J20=0,J21=0,J22=0,J23=0,J24=0,J25=0),"-",(IF((SUMIFS(cb_curr!$E:$E,cb_curr!$A:$A,H16,cb_curr!$B:$B,"Australian_Dollar"))=0,I15,(SUMIFS(cb_curr!$E:$E,cb_curr!$A:$A,H16,cb_curr!$B:$B,"Australian_Dollar"))))))))</f>
        <v>-</v>
      </c>
      <c r="J16" s="165">
        <f>SUMIFS(cb_curr!$E:$E,cb_curr!$A:$A,H16,cb_curr!$B:$B,"Australian_Dollar")</f>
        <v>0</v>
      </c>
      <c r="K16" s="3" t="str">
        <f>CONCATENATE(Техничка!W17,Техничка!X17,Техничка!Y17)</f>
        <v>13.04.2023</v>
      </c>
      <c r="L16" s="82" t="str">
        <f>IF(AND((IF(SUMIFS(cb_curr!$E:$E,cb_curr!$A:$A,K16,cb_curr!$B:$B,"Australian_Dollar")&lt;&gt;0,1,0)=0),(OR(WEEKDAY(K16,2)=7,WEEKDAY(K16,2)=1))),L15,((IF(AND(M16=0,M17=0,M18=0,M19=0,M20=0,M21=0,M22=0,M23=0,M24=0,M25=0),"-",(IF((SUMIFS(cb_curr!$E:$E,cb_curr!$A:$A,K16,cb_curr!$B:$B,"Australian_Dollar"))=0,L15,(SUMIFS(cb_curr!$E:$E,cb_curr!$A:$A,K16,cb_curr!$B:$B,"Australian_Dollar"))))))))</f>
        <v>-</v>
      </c>
      <c r="M16" s="165">
        <f>SUMIFS(cb_curr!$E:$E,cb_curr!$A:$A,K16,cb_curr!$B:$B,"Australian_Dollar")</f>
        <v>0</v>
      </c>
      <c r="N16" s="3" t="str">
        <f>CONCATENATE(Техничка!AA17,Техничка!AB17,Техничка!AC17)</f>
        <v>13.05.2023</v>
      </c>
      <c r="O16" s="82" t="str">
        <f>IF(AND((IF(SUMIFS(cb_curr!$E:$E,cb_curr!$A:$A,N16,cb_curr!$B:$B,"Australian_Dollar")&lt;&gt;0,1,0)=0),(OR(WEEKDAY(N16,2)=7,WEEKDAY(N16,2)=1))),O15,((IF(AND(P16=0,P17=0,P18=0,P19=0,P20=0,P21=0,P22=0,P23=0,P24=0,P25=0),"-",(IF((SUMIFS(cb_curr!$E:$E,cb_curr!$A:$A,N16,cb_curr!$B:$B,"Australian_Dollar"))=0,O15,(SUMIFS(cb_curr!$E:$E,cb_curr!$A:$A,N16,cb_curr!$B:$B,"Australian_Dollar"))))))))</f>
        <v>-</v>
      </c>
      <c r="P16" s="165">
        <f>SUMIFS(cb_curr!$E:$E,cb_curr!$A:$A,N16,cb_curr!$B:$B,"Australian_Dollar")</f>
        <v>0</v>
      </c>
      <c r="Q16" s="3" t="str">
        <f>CONCATENATE(Техничка!AE17,Техничка!AF17,Техничка!AG17)</f>
        <v>13.06.2023</v>
      </c>
      <c r="R16" s="82" t="str">
        <f>IF(AND((IF(SUMIFS(cb_curr!$E:$E,cb_curr!$A:$A,Q16,cb_curr!$B:$B,"Australian_Dollar")&lt;&gt;0,1,0)=0),(OR(WEEKDAY(Q16,2)=7,WEEKDAY(Q16,2)=1))),R15,((IF(AND(S16=0,S17=0,S18=0,S19=0,S20=0,S21=0,S22=0,S23=0,S24=0,S25=0),"-",(IF((SUMIFS(cb_curr!$E:$E,cb_curr!$A:$A,Q16,cb_curr!$B:$B,"Australian_Dollar"))=0,R15,(SUMIFS(cb_curr!$E:$E,cb_curr!$A:$A,Q16,cb_curr!$B:$B,"Australian_Dollar"))))))))</f>
        <v>-</v>
      </c>
      <c r="S16" s="165">
        <f>SUMIFS(cb_curr!$E:$E,cb_curr!$A:$A,Q16,cb_curr!$B:$B,"Australian_Dollar")</f>
        <v>0</v>
      </c>
      <c r="T16" s="3" t="str">
        <f>CONCATENATE(Техничка!AI17,Техничка!AJ17,Техничка!AK17)</f>
        <v>13.07.2023</v>
      </c>
      <c r="U16" s="82" t="str">
        <f>IF(AND((IF(SUMIFS(cb_curr!$E:$E,cb_curr!$A:$A,T16,cb_curr!$B:$B,"Australian_Dollar")&lt;&gt;0,1,0)=0),(OR(WEEKDAY(T16,2)=7,WEEKDAY(T16,2)=1))),U15,((IF(AND(V16=0,V17=0,V18=0,V19=0,V20=0,V21=0,V22=0,V23=0,V24=0,V25=0),"-",(IF((SUMIFS(cb_curr!$E:$E,cb_curr!$A:$A,T16,cb_curr!$B:$B,"Australian_Dollar"))=0,U15,(SUMIFS(cb_curr!$E:$E,cb_curr!$A:$A,T16,cb_curr!$B:$B,"Australian_Dollar"))))))))</f>
        <v>-</v>
      </c>
      <c r="V16" s="165">
        <f>SUMIFS(cb_curr!$E:$E,cb_curr!$A:$A,T16,cb_curr!$B:$B,"Australian_Dollar")</f>
        <v>0</v>
      </c>
      <c r="W16" s="3" t="str">
        <f>CONCATENATE(Техничка!AQ17,Техничка!AR17,Техничка!AS17)</f>
        <v>13.08.2023</v>
      </c>
      <c r="X16" s="82" t="str">
        <f>IF(AND((IF(SUMIFS(cb_curr!$E:$E,cb_curr!$A:$A,W16,cb_curr!$B:$B,"Australian_Dollar")&lt;&gt;0,1,0)=0),(OR(WEEKDAY(W16,2)=7,WEEKDAY(W16,2)=1))),X15,((IF(AND(Y16=0,Y17=0,Y18=0,Y19=0,Y20=0,Y21=0,Y22=0,Y23=0,Y24=0,Y25=0),"-",(IF((SUMIFS(cb_curr!$E:$E,cb_curr!$A:$A,W16,cb_curr!$B:$B,"Australian_Dollar"))=0,X15,(SUMIFS(cb_curr!$E:$E,cb_curr!$A:$A,W16,cb_curr!$B:$B,"Australian_Dollar"))))))))</f>
        <v>-</v>
      </c>
      <c r="Y16" s="165">
        <f>SUMIFS(cb_curr!$E:$E,cb_curr!$A:$A,W16,cb_curr!$B:$B,"Australian_Dollar")</f>
        <v>0</v>
      </c>
      <c r="Z16" s="3" t="str">
        <f>CONCATENATE(Техничка!AU17,Техничка!AV17,Техничка!AW17)</f>
        <v>13.09.2023</v>
      </c>
      <c r="AA16" s="82" t="str">
        <f>IF(AND((IF(SUMIFS(cb_curr!$E:$E,cb_curr!$A:$A,Z16,cb_curr!$B:$B,"Australian_Dollar")&lt;&gt;0,1,0)=0),(OR(WEEKDAY(Z16,2)=7,WEEKDAY(Z16,2)=1))),AA15,((IF(AND(AB16=0,AB17=0,AB18=0,AB19=0,AB20=0,AB21=0,AB22=0,AB23=0,AB24=0,AB25=0),"-",(IF((SUMIFS(cb_curr!$E:$E,cb_curr!$A:$A,Z16,cb_curr!$B:$B,"Australian_Dollar"))=0,AA15,(SUMIFS(cb_curr!$E:$E,cb_curr!$A:$A,Z16,cb_curr!$B:$B,"Australian_Dollar"))))))))</f>
        <v>-</v>
      </c>
      <c r="AB16" s="165">
        <f>SUMIFS(cb_curr!$E:$E,cb_curr!$A:$A,Z16,cb_curr!$B:$B,"Australian_Dollar")</f>
        <v>0</v>
      </c>
      <c r="AC16" s="3" t="str">
        <f>CONCATENATE(Техничка!AY17,Техничка!AZ17,Техничка!BA17)</f>
        <v>13.10.2023</v>
      </c>
      <c r="AD16" s="82" t="str">
        <f>IF(AND((IF(SUMIFS(cb_curr!$E:$E,cb_curr!$A:$A,AC16,cb_curr!$B:$B,"Australian_Dollar")&lt;&gt;0,1,0)=0),(OR(WEEKDAY(AC16,2)=7,WEEKDAY(AC16,2)=1))),AD15,((IF(AND(AE16=0,AE17=0,AE18=0,AE19=0,AE20=0,AE21=0,AE22=0,AE23=0,AE24=0,AE25=0),"-",(IF((SUMIFS(cb_curr!$E:$E,cb_curr!$A:$A,AC16,cb_curr!$B:$B,"Australian_Dollar"))=0,AD15,(SUMIFS(cb_curr!$E:$E,cb_curr!$A:$A,AC16,cb_curr!$B:$B,"Australian_Dollar"))))))))</f>
        <v>-</v>
      </c>
      <c r="AE16" s="165">
        <f>SUMIFS(cb_curr!$E:$E,cb_curr!$A:$A,AC16,cb_curr!$B:$B,"Australian_Dollar")</f>
        <v>0</v>
      </c>
      <c r="AF16" s="3" t="str">
        <f>CONCATENATE(Техничка!BC17,Техничка!BD17,Техничка!BE17)</f>
        <v>13.11.2023</v>
      </c>
      <c r="AG16" s="82" t="str">
        <f>IF(AND((IF(SUMIFS(cb_curr!$E:$E,cb_curr!$A:$A,AF16,cb_curr!$B:$B,"Australian_Dollar")&lt;&gt;0,1,0)=0),(OR(WEEKDAY(AF16,2)=7,WEEKDAY(AF16,2)=1))),AG15,((IF(AND(AH16=0,AH17=0,AH18=0,AH19=0,AH20=0,AH21=0,AH22=0,AH23=0,AH24=0,AH25=0),"-",(IF((SUMIFS(cb_curr!$E:$E,cb_curr!$A:$A,AF16,cb_curr!$B:$B,"Australian_Dollar"))=0,AG15,(SUMIFS(cb_curr!$E:$E,cb_curr!$A:$A,AF16,cb_curr!$B:$B,"Australian_Dollar"))))))))</f>
        <v>-</v>
      </c>
      <c r="AH16" s="165">
        <f>SUMIFS(cb_curr!$E:$E,cb_curr!$A:$A,AF16,cb_curr!$B:$B,"Australian_Dollar")</f>
        <v>0</v>
      </c>
      <c r="AI16" s="3" t="str">
        <f>CONCATENATE(Техничка!BG17,Техничка!BH17,Техничка!BI17)</f>
        <v>13.12.2023</v>
      </c>
      <c r="AJ16" s="82" t="str">
        <f>IF(AND((IF(SUMIFS(cb_curr!$E:$E,cb_curr!$A:$A,AI16,cb_curr!$B:$B,"Australian_Dollar")&lt;&gt;0,1,0)=0),(OR(WEEKDAY(AI16,2)=7,WEEKDAY(AI16,2)=1))),AJ15,((IF(AND(AK16=0,AK17=0,AK18=0,AK19=0,AK20=0,AK21=0,AK22=0,AK23=0,AK24=0,AK25=0),"-",(IF((SUMIFS(cb_curr!$E:$E,cb_curr!$A:$A,AI16,cb_curr!$B:$B,"Australian_Dollar"))=0,AJ15,(SUMIFS(cb_curr!$E:$E,cb_curr!$A:$A,AI16,cb_curr!$B:$B,"Australian_Dollar"))))))))</f>
        <v>-</v>
      </c>
      <c r="AK16" s="165">
        <f>SUMIFS(cb_curr!$E:$E,cb_curr!$A:$A,AI16,cb_curr!$B:$B,"Australian_Dollar")</f>
        <v>0</v>
      </c>
      <c r="AQ16" s="153" t="str">
        <f t="shared" si="0"/>
        <v>13.06.2023</v>
      </c>
      <c r="AR16" s="82"/>
      <c r="AT16" s="3" t="str">
        <f t="shared" si="1"/>
        <v>13.10.2023</v>
      </c>
      <c r="AU16" s="82"/>
      <c r="AW16" s="3" t="str">
        <f t="shared" si="2"/>
        <v>13.11.2023</v>
      </c>
      <c r="AX16" s="82"/>
      <c r="AZ16" s="3" t="str">
        <f t="shared" si="3"/>
        <v>13.12.2023</v>
      </c>
      <c r="BA16" s="82"/>
    </row>
    <row r="17" spans="2:53" x14ac:dyDescent="0.25">
      <c r="B17" s="3" t="str">
        <f>CONCATENATE(Техничка!B18,Техничка!C18,Техничка!D18)</f>
        <v>14.01.2023</v>
      </c>
      <c r="C17" s="82" t="str">
        <f>IF(AND((IF(SUMIFS(cb_curr!$E:$E,cb_curr!$A:$A,B17,cb_curr!$B:$B,"Australian_Dollar")&lt;&gt;0,1,0)=0),(OR(WEEKDAY(B17,2)=7,WEEKDAY(B17,2)=1))),C16,((IF(AND(D17=0,D18=0,D19=0,D20=0,D21=0,D22=0,D23=0,D24=0,D25=0,D26=0),"-",(IF((SUMIFS(cb_curr!$E:$E,cb_curr!$A:$A,B17,cb_curr!$B:$B,"Australian_Dollar"))=0,C16,(SUMIFS(cb_curr!$E:$E,cb_curr!$A:$A,B17,cb_curr!$B:$B,"Australian_Dollar"))))))))</f>
        <v>-</v>
      </c>
      <c r="D17" s="165">
        <f>SUMIFS(cb_curr!$E:$E,cb_curr!$A:$A,B17,cb_curr!$B:$B,"Australian_Dollar")</f>
        <v>0</v>
      </c>
      <c r="E17" s="3" t="str">
        <f>CONCATENATE(Техничка!O18,Техничка!P18,Техничка!Q18)</f>
        <v>14.02.2023</v>
      </c>
      <c r="F17" s="82" t="str">
        <f>IF(AND((IF(SUMIFS(cb_curr!$E:$E,cb_curr!$A:$A,E17,cb_curr!$B:$B,"Australian_Dollar")&lt;&gt;0,1,0)=0),(OR(WEEKDAY(E17,2)=7,WEEKDAY(E17,2)=1))),F16,((IF(AND(G17=0,G18=0,G19=0,G20=0,G21=0,G22=0,G23=0,G24=0,G25=0,G26=0),"-",(IF((SUMIFS(cb_curr!$E:$E,cb_curr!$A:$A,E17,cb_curr!$B:$B,"Australian_Dollar"))=0,F16,(SUMIFS(cb_curr!$E:$E,cb_curr!$A:$A,E17,cb_curr!$B:$B,"Australian_Dollar"))))))))</f>
        <v>-</v>
      </c>
      <c r="G17" s="165">
        <f>SUMIFS(cb_curr!$E:$E,cb_curr!$A:$A,E17,cb_curr!$B:$B,"Australian_Dollar")</f>
        <v>0</v>
      </c>
      <c r="H17" s="3" t="str">
        <f>CONCATENATE(Техничка!S18,Техничка!T18,Техничка!U18)</f>
        <v>14.03.2023</v>
      </c>
      <c r="I17" s="82" t="str">
        <f>IF(AND((IF(SUMIFS(cb_curr!$E:$E,cb_curr!$A:$A,H17,cb_curr!$B:$B,"Australian_Dollar")&lt;&gt;0,1,0)=0),(OR(WEEKDAY(H17,2)=7,WEEKDAY(H17,2)=1))),I16,((IF(AND(J17=0,J18=0,J19=0,J20=0,J21=0,J22=0,J23=0,J24=0,J25=0,J26=0),"-",(IF((SUMIFS(cb_curr!$E:$E,cb_curr!$A:$A,H17,cb_curr!$B:$B,"Australian_Dollar"))=0,I16,(SUMIFS(cb_curr!$E:$E,cb_curr!$A:$A,H17,cb_curr!$B:$B,"Australian_Dollar"))))))))</f>
        <v>-</v>
      </c>
      <c r="J17" s="165">
        <f>SUMIFS(cb_curr!$E:$E,cb_curr!$A:$A,H17,cb_curr!$B:$B,"Australian_Dollar")</f>
        <v>0</v>
      </c>
      <c r="K17" s="3" t="str">
        <f>CONCATENATE(Техничка!W18,Техничка!X18,Техничка!Y18)</f>
        <v>14.04.2023</v>
      </c>
      <c r="L17" s="82" t="str">
        <f>IF(AND((IF(SUMIFS(cb_curr!$E:$E,cb_curr!$A:$A,K17,cb_curr!$B:$B,"Australian_Dollar")&lt;&gt;0,1,0)=0),(OR(WEEKDAY(K17,2)=7,WEEKDAY(K17,2)=1))),L16,((IF(AND(M17=0,M18=0,M19=0,M20=0,M21=0,M22=0,M23=0,M24=0,M25=0,M26=0),"-",(IF((SUMIFS(cb_curr!$E:$E,cb_curr!$A:$A,K17,cb_curr!$B:$B,"Australian_Dollar"))=0,L16,(SUMIFS(cb_curr!$E:$E,cb_curr!$A:$A,K17,cb_curr!$B:$B,"Australian_Dollar"))))))))</f>
        <v>-</v>
      </c>
      <c r="M17" s="165">
        <f>SUMIFS(cb_curr!$E:$E,cb_curr!$A:$A,K17,cb_curr!$B:$B,"Australian_Dollar")</f>
        <v>0</v>
      </c>
      <c r="N17" s="3" t="str">
        <f>CONCATENATE(Техничка!AA18,Техничка!AB18,Техничка!AC18)</f>
        <v>14.05.2023</v>
      </c>
      <c r="O17" s="82" t="str">
        <f>IF(AND((IF(SUMIFS(cb_curr!$E:$E,cb_curr!$A:$A,N17,cb_curr!$B:$B,"Australian_Dollar")&lt;&gt;0,1,0)=0),(OR(WEEKDAY(N17,2)=7,WEEKDAY(N17,2)=1))),O16,((IF(AND(P17=0,P18=0,P19=0,P20=0,P21=0,P22=0,P23=0,P24=0,P25=0,P26=0),"-",(IF((SUMIFS(cb_curr!$E:$E,cb_curr!$A:$A,N17,cb_curr!$B:$B,"Australian_Dollar"))=0,O16,(SUMIFS(cb_curr!$E:$E,cb_curr!$A:$A,N17,cb_curr!$B:$B,"Australian_Dollar"))))))))</f>
        <v>-</v>
      </c>
      <c r="P17" s="165">
        <f>SUMIFS(cb_curr!$E:$E,cb_curr!$A:$A,N17,cb_curr!$B:$B,"Australian_Dollar")</f>
        <v>0</v>
      </c>
      <c r="Q17" s="3" t="str">
        <f>CONCATENATE(Техничка!AE18,Техничка!AF18,Техничка!AG18)</f>
        <v>14.06.2023</v>
      </c>
      <c r="R17" s="82" t="str">
        <f>IF(AND((IF(SUMIFS(cb_curr!$E:$E,cb_curr!$A:$A,Q17,cb_curr!$B:$B,"Australian_Dollar")&lt;&gt;0,1,0)=0),(OR(WEEKDAY(Q17,2)=7,WEEKDAY(Q17,2)=1))),R16,((IF(AND(S17=0,S18=0,S19=0,S20=0,S21=0,S22=0,S23=0,S24=0,S25=0,S26=0),"-",(IF((SUMIFS(cb_curr!$E:$E,cb_curr!$A:$A,Q17,cb_curr!$B:$B,"Australian_Dollar"))=0,R16,(SUMIFS(cb_curr!$E:$E,cb_curr!$A:$A,Q17,cb_curr!$B:$B,"Australian_Dollar"))))))))</f>
        <v>-</v>
      </c>
      <c r="S17" s="165">
        <f>SUMIFS(cb_curr!$E:$E,cb_curr!$A:$A,Q17,cb_curr!$B:$B,"Australian_Dollar")</f>
        <v>0</v>
      </c>
      <c r="T17" s="3" t="str">
        <f>CONCATENATE(Техничка!AI18,Техничка!AJ18,Техничка!AK18)</f>
        <v>14.07.2023</v>
      </c>
      <c r="U17" s="82" t="str">
        <f>IF(AND((IF(SUMIFS(cb_curr!$E:$E,cb_curr!$A:$A,T17,cb_curr!$B:$B,"Australian_Dollar")&lt;&gt;0,1,0)=0),(OR(WEEKDAY(T17,2)=7,WEEKDAY(T17,2)=1))),U16,((IF(AND(V17=0,V18=0,V19=0,V20=0,V21=0,V22=0,V23=0,V24=0,V25=0,V26=0),"-",(IF((SUMIFS(cb_curr!$E:$E,cb_curr!$A:$A,T17,cb_curr!$B:$B,"Australian_Dollar"))=0,U16,(SUMIFS(cb_curr!$E:$E,cb_curr!$A:$A,T17,cb_curr!$B:$B,"Australian_Dollar"))))))))</f>
        <v>-</v>
      </c>
      <c r="V17" s="165">
        <f>SUMIFS(cb_curr!$E:$E,cb_curr!$A:$A,T17,cb_curr!$B:$B,"Australian_Dollar")</f>
        <v>0</v>
      </c>
      <c r="W17" s="3" t="str">
        <f>CONCATENATE(Техничка!AQ18,Техничка!AR18,Техничка!AS18)</f>
        <v>14.08.2023</v>
      </c>
      <c r="X17" s="82" t="str">
        <f>IF(AND((IF(SUMIFS(cb_curr!$E:$E,cb_curr!$A:$A,W17,cb_curr!$B:$B,"Australian_Dollar")&lt;&gt;0,1,0)=0),(OR(WEEKDAY(W17,2)=7,WEEKDAY(W17,2)=1))),X16,((IF(AND(Y17=0,Y18=0,Y19=0,Y20=0,Y21=0,Y22=0,Y23=0,Y24=0,Y25=0,Y26=0),"-",(IF((SUMIFS(cb_curr!$E:$E,cb_curr!$A:$A,W17,cb_curr!$B:$B,"Australian_Dollar"))=0,X16,(SUMIFS(cb_curr!$E:$E,cb_curr!$A:$A,W17,cb_curr!$B:$B,"Australian_Dollar"))))))))</f>
        <v>-</v>
      </c>
      <c r="Y17" s="165">
        <f>SUMIFS(cb_curr!$E:$E,cb_curr!$A:$A,W17,cb_curr!$B:$B,"Australian_Dollar")</f>
        <v>0</v>
      </c>
      <c r="Z17" s="3" t="str">
        <f>CONCATENATE(Техничка!AU18,Техничка!AV18,Техничка!AW18)</f>
        <v>14.09.2023</v>
      </c>
      <c r="AA17" s="82" t="str">
        <f>IF(AND((IF(SUMIFS(cb_curr!$E:$E,cb_curr!$A:$A,Z17,cb_curr!$B:$B,"Australian_Dollar")&lt;&gt;0,1,0)=0),(OR(WEEKDAY(Z17,2)=7,WEEKDAY(Z17,2)=1))),AA16,((IF(AND(AB17=0,AB18=0,AB19=0,AB20=0,AB21=0,AB22=0,AB23=0,AB24=0,AB25=0,AB26=0),"-",(IF((SUMIFS(cb_curr!$E:$E,cb_curr!$A:$A,Z17,cb_curr!$B:$B,"Australian_Dollar"))=0,AA16,(SUMIFS(cb_curr!$E:$E,cb_curr!$A:$A,Z17,cb_curr!$B:$B,"Australian_Dollar"))))))))</f>
        <v>-</v>
      </c>
      <c r="AB17" s="165">
        <f>SUMIFS(cb_curr!$E:$E,cb_curr!$A:$A,Z17,cb_curr!$B:$B,"Australian_Dollar")</f>
        <v>0</v>
      </c>
      <c r="AC17" s="3" t="str">
        <f>CONCATENATE(Техничка!AY18,Техничка!AZ18,Техничка!BA18)</f>
        <v>14.10.2023</v>
      </c>
      <c r="AD17" s="82" t="str">
        <f>IF(AND((IF(SUMIFS(cb_curr!$E:$E,cb_curr!$A:$A,AC17,cb_curr!$B:$B,"Australian_Dollar")&lt;&gt;0,1,0)=0),(OR(WEEKDAY(AC17,2)=7,WEEKDAY(AC17,2)=1))),AD16,((IF(AND(AE17=0,AE18=0,AE19=0,AE20=0,AE21=0,AE22=0,AE23=0,AE24=0,AE25=0,AE26=0),"-",(IF((SUMIFS(cb_curr!$E:$E,cb_curr!$A:$A,AC17,cb_curr!$B:$B,"Australian_Dollar"))=0,AD16,(SUMIFS(cb_curr!$E:$E,cb_curr!$A:$A,AC17,cb_curr!$B:$B,"Australian_Dollar"))))))))</f>
        <v>-</v>
      </c>
      <c r="AE17" s="165">
        <f>SUMIFS(cb_curr!$E:$E,cb_curr!$A:$A,AC17,cb_curr!$B:$B,"Australian_Dollar")</f>
        <v>0</v>
      </c>
      <c r="AF17" s="3" t="str">
        <f>CONCATENATE(Техничка!BC18,Техничка!BD18,Техничка!BE18)</f>
        <v>14.11.2023</v>
      </c>
      <c r="AG17" s="82" t="str">
        <f>IF(AND((IF(SUMIFS(cb_curr!$E:$E,cb_curr!$A:$A,AF17,cb_curr!$B:$B,"Australian_Dollar")&lt;&gt;0,1,0)=0),(OR(WEEKDAY(AF17,2)=7,WEEKDAY(AF17,2)=1))),AG16,((IF(AND(AH17=0,AH18=0,AH19=0,AH20=0,AH21=0,AH22=0,AH23=0,AH24=0,AH25=0,AH26=0),"-",(IF((SUMIFS(cb_curr!$E:$E,cb_curr!$A:$A,AF17,cb_curr!$B:$B,"Australian_Dollar"))=0,AG16,(SUMIFS(cb_curr!$E:$E,cb_curr!$A:$A,AF17,cb_curr!$B:$B,"Australian_Dollar"))))))))</f>
        <v>-</v>
      </c>
      <c r="AH17" s="165">
        <f>SUMIFS(cb_curr!$E:$E,cb_curr!$A:$A,AF17,cb_curr!$B:$B,"Australian_Dollar")</f>
        <v>0</v>
      </c>
      <c r="AI17" s="3" t="str">
        <f>CONCATENATE(Техничка!BG18,Техничка!BH18,Техничка!BI18)</f>
        <v>14.12.2023</v>
      </c>
      <c r="AJ17" s="82" t="str">
        <f>IF(AND((IF(SUMIFS(cb_curr!$E:$E,cb_curr!$A:$A,AI17,cb_curr!$B:$B,"Australian_Dollar")&lt;&gt;0,1,0)=0),(OR(WEEKDAY(AI17,2)=7,WEEKDAY(AI17,2)=1))),AJ16,((IF(AND(AK17=0,AK18=0,AK19=0,AK20=0,AK21=0,AK22=0,AK23=0,AK24=0,AK25=0,AK26=0),"-",(IF((SUMIFS(cb_curr!$E:$E,cb_curr!$A:$A,AI17,cb_curr!$B:$B,"Australian_Dollar"))=0,AJ16,(SUMIFS(cb_curr!$E:$E,cb_curr!$A:$A,AI17,cb_curr!$B:$B,"Australian_Dollar"))))))))</f>
        <v>-</v>
      </c>
      <c r="AK17" s="165">
        <f>SUMIFS(cb_curr!$E:$E,cb_curr!$A:$A,AI17,cb_curr!$B:$B,"Australian_Dollar")</f>
        <v>0</v>
      </c>
      <c r="AQ17" s="153" t="str">
        <f t="shared" si="0"/>
        <v>14.06.2023</v>
      </c>
      <c r="AR17" s="82"/>
      <c r="AT17" s="3" t="str">
        <f t="shared" si="1"/>
        <v>14.10.2023</v>
      </c>
      <c r="AU17" s="82"/>
      <c r="AW17" s="3" t="str">
        <f t="shared" si="2"/>
        <v>14.11.2023</v>
      </c>
      <c r="AX17" s="82"/>
      <c r="AZ17" s="3" t="str">
        <f t="shared" si="3"/>
        <v>14.12.2023</v>
      </c>
      <c r="BA17" s="82"/>
    </row>
    <row r="18" spans="2:53" x14ac:dyDescent="0.25">
      <c r="B18" s="3" t="str">
        <f>CONCATENATE(Техничка!B19,Техничка!C19,Техничка!D19)</f>
        <v>15.01.2023</v>
      </c>
      <c r="C18" s="82" t="str">
        <f>IF(AND((IF(SUMIFS(cb_curr!$E:$E,cb_curr!$A:$A,B18,cb_curr!$B:$B,"Australian_Dollar")&lt;&gt;0,1,0)=0),(OR(WEEKDAY(B18,2)=7,WEEKDAY(B18,2)=1))),C17,((IF(AND(D18=0,D19=0,D20=0,D21=0,D22=0,D23=0,D24=0,D25=0,D26=0,D27=0),"-",(IF((SUMIFS(cb_curr!$E:$E,cb_curr!$A:$A,B18,cb_curr!$B:$B,"Australian_Dollar"))=0,C17,(SUMIFS(cb_curr!$E:$E,cb_curr!$A:$A,B18,cb_curr!$B:$B,"Australian_Dollar"))))))))</f>
        <v>-</v>
      </c>
      <c r="D18" s="165">
        <f>SUMIFS(cb_curr!$E:$E,cb_curr!$A:$A,B18,cb_curr!$B:$B,"Australian_Dollar")</f>
        <v>0</v>
      </c>
      <c r="E18" s="3" t="str">
        <f>CONCATENATE(Техничка!O19,Техничка!P19,Техничка!Q19)</f>
        <v>15.02.2023</v>
      </c>
      <c r="F18" s="82" t="str">
        <f>IF(AND((IF(SUMIFS(cb_curr!$E:$E,cb_curr!$A:$A,E18,cb_curr!$B:$B,"Australian_Dollar")&lt;&gt;0,1,0)=0),(OR(WEEKDAY(E18,2)=7,WEEKDAY(E18,2)=1))),F17,((IF(AND(G18=0,G19=0,G20=0,G21=0,G22=0,G23=0,G24=0,G25=0,G26=0,G27=0),"-",(IF((SUMIFS(cb_curr!$E:$E,cb_curr!$A:$A,E18,cb_curr!$B:$B,"Australian_Dollar"))=0,F17,(SUMIFS(cb_curr!$E:$E,cb_curr!$A:$A,E18,cb_curr!$B:$B,"Australian_Dollar"))))))))</f>
        <v>-</v>
      </c>
      <c r="G18" s="165">
        <f>SUMIFS(cb_curr!$E:$E,cb_curr!$A:$A,E18,cb_curr!$B:$B,"Australian_Dollar")</f>
        <v>0</v>
      </c>
      <c r="H18" s="3" t="str">
        <f>CONCATENATE(Техничка!S19,Техничка!T19,Техничка!U19)</f>
        <v>15.03.2023</v>
      </c>
      <c r="I18" s="82" t="str">
        <f>IF(AND((IF(SUMIFS(cb_curr!$E:$E,cb_curr!$A:$A,H18,cb_curr!$B:$B,"Australian_Dollar")&lt;&gt;0,1,0)=0),(OR(WEEKDAY(H18,2)=7,WEEKDAY(H18,2)=1))),I17,((IF(AND(J18=0,J19=0,J20=0,J21=0,J22=0,J23=0,J24=0,J25=0,J26=0,J27=0),"-",(IF((SUMIFS(cb_curr!$E:$E,cb_curr!$A:$A,H18,cb_curr!$B:$B,"Australian_Dollar"))=0,I17,(SUMIFS(cb_curr!$E:$E,cb_curr!$A:$A,H18,cb_curr!$B:$B,"Australian_Dollar"))))))))</f>
        <v>-</v>
      </c>
      <c r="J18" s="165">
        <f>SUMIFS(cb_curr!$E:$E,cb_curr!$A:$A,H18,cb_curr!$B:$B,"Australian_Dollar")</f>
        <v>0</v>
      </c>
      <c r="K18" s="3" t="str">
        <f>CONCATENATE(Техничка!W19,Техничка!X19,Техничка!Y19)</f>
        <v>15.04.2023</v>
      </c>
      <c r="L18" s="82" t="str">
        <f>IF(AND((IF(SUMIFS(cb_curr!$E:$E,cb_curr!$A:$A,K18,cb_curr!$B:$B,"Australian_Dollar")&lt;&gt;0,1,0)=0),(OR(WEEKDAY(K18,2)=7,WEEKDAY(K18,2)=1))),L17,((IF(AND(M18=0,M19=0,M20=0,M21=0,M22=0,M23=0,M24=0,M25=0,M26=0,M27=0),"-",(IF((SUMIFS(cb_curr!$E:$E,cb_curr!$A:$A,K18,cb_curr!$B:$B,"Australian_Dollar"))=0,L17,(SUMIFS(cb_curr!$E:$E,cb_curr!$A:$A,K18,cb_curr!$B:$B,"Australian_Dollar"))))))))</f>
        <v>-</v>
      </c>
      <c r="M18" s="165">
        <f>SUMIFS(cb_curr!$E:$E,cb_curr!$A:$A,K18,cb_curr!$B:$B,"Australian_Dollar")</f>
        <v>0</v>
      </c>
      <c r="N18" s="3" t="str">
        <f>CONCATENATE(Техничка!AA19,Техничка!AB19,Техничка!AC19)</f>
        <v>15.05.2023</v>
      </c>
      <c r="O18" s="82" t="str">
        <f>IF(AND((IF(SUMIFS(cb_curr!$E:$E,cb_curr!$A:$A,N18,cb_curr!$B:$B,"Australian_Dollar")&lt;&gt;0,1,0)=0),(OR(WEEKDAY(N18,2)=7,WEEKDAY(N18,2)=1))),O17,((IF(AND(P18=0,P19=0,P20=0,P21=0,P22=0,P23=0,P24=0,P25=0,P26=0,P27=0),"-",(IF((SUMIFS(cb_curr!$E:$E,cb_curr!$A:$A,N18,cb_curr!$B:$B,"Australian_Dollar"))=0,O17,(SUMIFS(cb_curr!$E:$E,cb_curr!$A:$A,N18,cb_curr!$B:$B,"Australian_Dollar"))))))))</f>
        <v>-</v>
      </c>
      <c r="P18" s="165">
        <f>SUMIFS(cb_curr!$E:$E,cb_curr!$A:$A,N18,cb_curr!$B:$B,"Australian_Dollar")</f>
        <v>0</v>
      </c>
      <c r="Q18" s="3" t="str">
        <f>CONCATENATE(Техничка!AE19,Техничка!AF19,Техничка!AG19)</f>
        <v>15.06.2023</v>
      </c>
      <c r="R18" s="82" t="str">
        <f>IF(AND((IF(SUMIFS(cb_curr!$E:$E,cb_curr!$A:$A,Q18,cb_curr!$B:$B,"Australian_Dollar")&lt;&gt;0,1,0)=0),(OR(WEEKDAY(Q18,2)=7,WEEKDAY(Q18,2)=1))),R17,((IF(AND(S18=0,S19=0,S20=0,S21=0,S22=0,S23=0,S24=0,S25=0,S26=0,S27=0),"-",(IF((SUMIFS(cb_curr!$E:$E,cb_curr!$A:$A,Q18,cb_curr!$B:$B,"Australian_Dollar"))=0,R17,(SUMIFS(cb_curr!$E:$E,cb_curr!$A:$A,Q18,cb_curr!$B:$B,"Australian_Dollar"))))))))</f>
        <v>-</v>
      </c>
      <c r="S18" s="165">
        <f>SUMIFS(cb_curr!$E:$E,cb_curr!$A:$A,Q18,cb_curr!$B:$B,"Australian_Dollar")</f>
        <v>0</v>
      </c>
      <c r="T18" s="3" t="str">
        <f>CONCATENATE(Техничка!AI19,Техничка!AJ19,Техничка!AK19)</f>
        <v>15.07.2023</v>
      </c>
      <c r="U18" s="82" t="str">
        <f>IF(AND((IF(SUMIFS(cb_curr!$E:$E,cb_curr!$A:$A,T18,cb_curr!$B:$B,"Australian_Dollar")&lt;&gt;0,1,0)=0),(OR(WEEKDAY(T18,2)=7,WEEKDAY(T18,2)=1))),U17,((IF(AND(V18=0,V19=0,V20=0,V21=0,V22=0,V23=0,V24=0,V25=0,V26=0,V27=0),"-",(IF((SUMIFS(cb_curr!$E:$E,cb_curr!$A:$A,T18,cb_curr!$B:$B,"Australian_Dollar"))=0,U17,(SUMIFS(cb_curr!$E:$E,cb_curr!$A:$A,T18,cb_curr!$B:$B,"Australian_Dollar"))))))))</f>
        <v>-</v>
      </c>
      <c r="V18" s="165">
        <f>SUMIFS(cb_curr!$E:$E,cb_curr!$A:$A,T18,cb_curr!$B:$B,"Australian_Dollar")</f>
        <v>0</v>
      </c>
      <c r="W18" s="3" t="str">
        <f>CONCATENATE(Техничка!AQ19,Техничка!AR19,Техничка!AS19)</f>
        <v>15.08.2023</v>
      </c>
      <c r="X18" s="82" t="str">
        <f>IF(AND((IF(SUMIFS(cb_curr!$E:$E,cb_curr!$A:$A,W18,cb_curr!$B:$B,"Australian_Dollar")&lt;&gt;0,1,0)=0),(OR(WEEKDAY(W18,2)=7,WEEKDAY(W18,2)=1))),X17,((IF(AND(Y18=0,Y19=0,Y20=0,Y21=0,Y22=0,Y23=0,Y24=0,Y25=0,Y26=0,Y27=0),"-",(IF((SUMIFS(cb_curr!$E:$E,cb_curr!$A:$A,W18,cb_curr!$B:$B,"Australian_Dollar"))=0,X17,(SUMIFS(cb_curr!$E:$E,cb_curr!$A:$A,W18,cb_curr!$B:$B,"Australian_Dollar"))))))))</f>
        <v>-</v>
      </c>
      <c r="Y18" s="165">
        <f>SUMIFS(cb_curr!$E:$E,cb_curr!$A:$A,W18,cb_curr!$B:$B,"Australian_Dollar")</f>
        <v>0</v>
      </c>
      <c r="Z18" s="3" t="str">
        <f>CONCATENATE(Техничка!AU19,Техничка!AV19,Техничка!AW19)</f>
        <v>15.09.2023</v>
      </c>
      <c r="AA18" s="82" t="str">
        <f>IF(AND((IF(SUMIFS(cb_curr!$E:$E,cb_curr!$A:$A,Z18,cb_curr!$B:$B,"Australian_Dollar")&lt;&gt;0,1,0)=0),(OR(WEEKDAY(Z18,2)=7,WEEKDAY(Z18,2)=1))),AA17,((IF(AND(AB18=0,AB19=0,AB20=0,AB21=0,AB22=0,AB23=0,AB24=0,AB25=0,AB26=0,AB27=0),"-",(IF((SUMIFS(cb_curr!$E:$E,cb_curr!$A:$A,Z18,cb_curr!$B:$B,"Australian_Dollar"))=0,AA17,(SUMIFS(cb_curr!$E:$E,cb_curr!$A:$A,Z18,cb_curr!$B:$B,"Australian_Dollar"))))))))</f>
        <v>-</v>
      </c>
      <c r="AB18" s="165">
        <f>SUMIFS(cb_curr!$E:$E,cb_curr!$A:$A,Z18,cb_curr!$B:$B,"Australian_Dollar")</f>
        <v>0</v>
      </c>
      <c r="AC18" s="3" t="str">
        <f>CONCATENATE(Техничка!AY19,Техничка!AZ19,Техничка!BA19)</f>
        <v>15.10.2023</v>
      </c>
      <c r="AD18" s="82" t="str">
        <f>IF(AND((IF(SUMIFS(cb_curr!$E:$E,cb_curr!$A:$A,AC18,cb_curr!$B:$B,"Australian_Dollar")&lt;&gt;0,1,0)=0),(OR(WEEKDAY(AC18,2)=7,WEEKDAY(AC18,2)=1))),AD17,((IF(AND(AE18=0,AE19=0,AE20=0,AE21=0,AE22=0,AE23=0,AE24=0,AE25=0,AE26=0,AE27=0),"-",(IF((SUMIFS(cb_curr!$E:$E,cb_curr!$A:$A,AC18,cb_curr!$B:$B,"Australian_Dollar"))=0,AD17,(SUMIFS(cb_curr!$E:$E,cb_curr!$A:$A,AC18,cb_curr!$B:$B,"Australian_Dollar"))))))))</f>
        <v>-</v>
      </c>
      <c r="AE18" s="165">
        <f>SUMIFS(cb_curr!$E:$E,cb_curr!$A:$A,AC18,cb_curr!$B:$B,"Australian_Dollar")</f>
        <v>0</v>
      </c>
      <c r="AF18" s="3" t="str">
        <f>CONCATENATE(Техничка!BC19,Техничка!BD19,Техничка!BE19)</f>
        <v>15.11.2023</v>
      </c>
      <c r="AG18" s="82" t="str">
        <f>IF(AND((IF(SUMIFS(cb_curr!$E:$E,cb_curr!$A:$A,AF18,cb_curr!$B:$B,"Australian_Dollar")&lt;&gt;0,1,0)=0),(OR(WEEKDAY(AF18,2)=7,WEEKDAY(AF18,2)=1))),AG17,((IF(AND(AH18=0,AH19=0,AH20=0,AH21=0,AH22=0,AH23=0,AH24=0,AH25=0,AH26=0,AH27=0),"-",(IF((SUMIFS(cb_curr!$E:$E,cb_curr!$A:$A,AF18,cb_curr!$B:$B,"Australian_Dollar"))=0,AG17,(SUMIFS(cb_curr!$E:$E,cb_curr!$A:$A,AF18,cb_curr!$B:$B,"Australian_Dollar"))))))))</f>
        <v>-</v>
      </c>
      <c r="AH18" s="165">
        <f>SUMIFS(cb_curr!$E:$E,cb_curr!$A:$A,AF18,cb_curr!$B:$B,"Australian_Dollar")</f>
        <v>0</v>
      </c>
      <c r="AI18" s="3" t="str">
        <f>CONCATENATE(Техничка!BG19,Техничка!BH19,Техничка!BI19)</f>
        <v>15.12.2023</v>
      </c>
      <c r="AJ18" s="82" t="str">
        <f>IF(AND((IF(SUMIFS(cb_curr!$E:$E,cb_curr!$A:$A,AI18,cb_curr!$B:$B,"Australian_Dollar")&lt;&gt;0,1,0)=0),(OR(WEEKDAY(AI18,2)=7,WEEKDAY(AI18,2)=1))),AJ17,((IF(AND(AK18=0,AK19=0,AK20=0,AK21=0,AK22=0,AK23=0,AK24=0,AK25=0,AK26=0,AK27=0),"-",(IF((SUMIFS(cb_curr!$E:$E,cb_curr!$A:$A,AI18,cb_curr!$B:$B,"Australian_Dollar"))=0,AJ17,(SUMIFS(cb_curr!$E:$E,cb_curr!$A:$A,AI18,cb_curr!$B:$B,"Australian_Dollar"))))))))</f>
        <v>-</v>
      </c>
      <c r="AK18" s="165">
        <f>SUMIFS(cb_curr!$E:$E,cb_curr!$A:$A,AI18,cb_curr!$B:$B,"Australian_Dollar")</f>
        <v>0</v>
      </c>
      <c r="AQ18" s="153" t="str">
        <f t="shared" si="0"/>
        <v>15.06.2023</v>
      </c>
      <c r="AR18" s="82"/>
      <c r="AT18" s="3" t="str">
        <f t="shared" si="1"/>
        <v>15.10.2023</v>
      </c>
      <c r="AU18" s="82"/>
      <c r="AW18" s="3" t="str">
        <f t="shared" si="2"/>
        <v>15.11.2023</v>
      </c>
      <c r="AX18" s="82"/>
      <c r="AZ18" s="3" t="str">
        <f t="shared" si="3"/>
        <v>15.12.2023</v>
      </c>
      <c r="BA18" s="82"/>
    </row>
    <row r="19" spans="2:53" x14ac:dyDescent="0.25">
      <c r="B19" s="3" t="str">
        <f>CONCATENATE(Техничка!B20,Техничка!C20,Техничка!D20)</f>
        <v>16.01.2023</v>
      </c>
      <c r="C19" s="82" t="str">
        <f>IF(AND((IF(SUMIFS(cb_curr!$E:$E,cb_curr!$A:$A,B19,cb_curr!$B:$B,"Australian_Dollar")&lt;&gt;0,1,0)=0),(OR(WEEKDAY(B19,2)=7,WEEKDAY(B19,2)=1))),C18,((IF(AND(D19=0,D20=0,D21=0,D22=0,D23=0,D24=0,D25=0,D26=0,D27=0,D28=0),"-",(IF((SUMIFS(cb_curr!$E:$E,cb_curr!$A:$A,B19,cb_curr!$B:$B,"Australian_Dollar"))=0,C18,(SUMIFS(cb_curr!$E:$E,cb_curr!$A:$A,B19,cb_curr!$B:$B,"Australian_Dollar"))))))))</f>
        <v>-</v>
      </c>
      <c r="D19" s="165">
        <f>SUMIFS(cb_curr!$E:$E,cb_curr!$A:$A,B19,cb_curr!$B:$B,"Australian_Dollar")</f>
        <v>0</v>
      </c>
      <c r="E19" s="3" t="str">
        <f>CONCATENATE(Техничка!O20,Техничка!P20,Техничка!Q20)</f>
        <v>16.02.2023</v>
      </c>
      <c r="F19" s="82" t="str">
        <f>IF(AND((IF(SUMIFS(cb_curr!$E:$E,cb_curr!$A:$A,E19,cb_curr!$B:$B,"Australian_Dollar")&lt;&gt;0,1,0)=0),(OR(WEEKDAY(E19,2)=7,WEEKDAY(E19,2)=1))),F18,((IF(AND(G19=0,G20=0,G21=0,G22=0,G23=0,G24=0,G25=0,G26=0,G27=0,G28=0),"-",(IF((SUMIFS(cb_curr!$E:$E,cb_curr!$A:$A,E19,cb_curr!$B:$B,"Australian_Dollar"))=0,F18,(SUMIFS(cb_curr!$E:$E,cb_curr!$A:$A,E19,cb_curr!$B:$B,"Australian_Dollar"))))))))</f>
        <v>-</v>
      </c>
      <c r="G19" s="165">
        <f>SUMIFS(cb_curr!$E:$E,cb_curr!$A:$A,E19,cb_curr!$B:$B,"Australian_Dollar")</f>
        <v>0</v>
      </c>
      <c r="H19" s="3" t="str">
        <f>CONCATENATE(Техничка!S20,Техничка!T20,Техничка!U20)</f>
        <v>16.03.2023</v>
      </c>
      <c r="I19" s="82" t="str">
        <f>IF(AND((IF(SUMIFS(cb_curr!$E:$E,cb_curr!$A:$A,H19,cb_curr!$B:$B,"Australian_Dollar")&lt;&gt;0,1,0)=0),(OR(WEEKDAY(H19,2)=7,WEEKDAY(H19,2)=1))),I18,((IF(AND(J19=0,J20=0,J21=0,J22=0,J23=0,J24=0,J25=0,J26=0,J27=0,J28=0),"-",(IF((SUMIFS(cb_curr!$E:$E,cb_curr!$A:$A,H19,cb_curr!$B:$B,"Australian_Dollar"))=0,I18,(SUMIFS(cb_curr!$E:$E,cb_curr!$A:$A,H19,cb_curr!$B:$B,"Australian_Dollar"))))))))</f>
        <v>-</v>
      </c>
      <c r="J19" s="165">
        <f>SUMIFS(cb_curr!$E:$E,cb_curr!$A:$A,H19,cb_curr!$B:$B,"Australian_Dollar")</f>
        <v>0</v>
      </c>
      <c r="K19" s="3" t="str">
        <f>CONCATENATE(Техничка!W20,Техничка!X20,Техничка!Y20)</f>
        <v>16.04.2023</v>
      </c>
      <c r="L19" s="82" t="str">
        <f>IF(AND((IF(SUMIFS(cb_curr!$E:$E,cb_curr!$A:$A,K19,cb_curr!$B:$B,"Australian_Dollar")&lt;&gt;0,1,0)=0),(OR(WEEKDAY(K19,2)=7,WEEKDAY(K19,2)=1))),L18,((IF(AND(M19=0,M20=0,M21=0,M22=0,M23=0,M24=0,M25=0,M26=0,M27=0,M28=0),"-",(IF((SUMIFS(cb_curr!$E:$E,cb_curr!$A:$A,K19,cb_curr!$B:$B,"Australian_Dollar"))=0,L18,(SUMIFS(cb_curr!$E:$E,cb_curr!$A:$A,K19,cb_curr!$B:$B,"Australian_Dollar"))))))))</f>
        <v>-</v>
      </c>
      <c r="M19" s="165">
        <f>SUMIFS(cb_curr!$E:$E,cb_curr!$A:$A,K19,cb_curr!$B:$B,"Australian_Dollar")</f>
        <v>0</v>
      </c>
      <c r="N19" s="3" t="str">
        <f>CONCATENATE(Техничка!AA20,Техничка!AB20,Техничка!AC20)</f>
        <v>16.05.2023</v>
      </c>
      <c r="O19" s="82" t="str">
        <f>IF(AND((IF(SUMIFS(cb_curr!$E:$E,cb_curr!$A:$A,N19,cb_curr!$B:$B,"Australian_Dollar")&lt;&gt;0,1,0)=0),(OR(WEEKDAY(N19,2)=7,WEEKDAY(N19,2)=1))),O18,((IF(AND(P19=0,P20=0,P21=0,P22=0,P23=0,P24=0,P25=0,P26=0,P27=0,P28=0),"-",(IF((SUMIFS(cb_curr!$E:$E,cb_curr!$A:$A,N19,cb_curr!$B:$B,"Australian_Dollar"))=0,O18,(SUMIFS(cb_curr!$E:$E,cb_curr!$A:$A,N19,cb_curr!$B:$B,"Australian_Dollar"))))))))</f>
        <v>-</v>
      </c>
      <c r="P19" s="165">
        <f>SUMIFS(cb_curr!$E:$E,cb_curr!$A:$A,N19,cb_curr!$B:$B,"Australian_Dollar")</f>
        <v>0</v>
      </c>
      <c r="Q19" s="3" t="str">
        <f>CONCATENATE(Техничка!AE20,Техничка!AF20,Техничка!AG20)</f>
        <v>16.06.2023</v>
      </c>
      <c r="R19" s="82" t="str">
        <f>IF(AND((IF(SUMIFS(cb_curr!$E:$E,cb_curr!$A:$A,Q19,cb_curr!$B:$B,"Australian_Dollar")&lt;&gt;0,1,0)=0),(OR(WEEKDAY(Q19,2)=7,WEEKDAY(Q19,2)=1))),R18,((IF(AND(S19=0,S20=0,S21=0,S22=0,S23=0,S24=0,S25=0,S26=0,S27=0,S28=0),"-",(IF((SUMIFS(cb_curr!$E:$E,cb_curr!$A:$A,Q19,cb_curr!$B:$B,"Australian_Dollar"))=0,R18,(SUMIFS(cb_curr!$E:$E,cb_curr!$A:$A,Q19,cb_curr!$B:$B,"Australian_Dollar"))))))))</f>
        <v>-</v>
      </c>
      <c r="S19" s="165">
        <f>SUMIFS(cb_curr!$E:$E,cb_curr!$A:$A,Q19,cb_curr!$B:$B,"Australian_Dollar")</f>
        <v>0</v>
      </c>
      <c r="T19" s="3" t="str">
        <f>CONCATENATE(Техничка!AI20,Техничка!AJ20,Техничка!AK20)</f>
        <v>16.07.2023</v>
      </c>
      <c r="U19" s="82" t="str">
        <f>IF(AND((IF(SUMIFS(cb_curr!$E:$E,cb_curr!$A:$A,T19,cb_curr!$B:$B,"Australian_Dollar")&lt;&gt;0,1,0)=0),(OR(WEEKDAY(T19,2)=7,WEEKDAY(T19,2)=1))),U18,((IF(AND(V19=0,V20=0,V21=0,V22=0,V23=0,V24=0,V25=0,V26=0,V27=0,V28=0),"-",(IF((SUMIFS(cb_curr!$E:$E,cb_curr!$A:$A,T19,cb_curr!$B:$B,"Australian_Dollar"))=0,U18,(SUMIFS(cb_curr!$E:$E,cb_curr!$A:$A,T19,cb_curr!$B:$B,"Australian_Dollar"))))))))</f>
        <v>-</v>
      </c>
      <c r="V19" s="165">
        <f>SUMIFS(cb_curr!$E:$E,cb_curr!$A:$A,T19,cb_curr!$B:$B,"Australian_Dollar")</f>
        <v>0</v>
      </c>
      <c r="W19" s="3" t="str">
        <f>CONCATENATE(Техничка!AQ20,Техничка!AR20,Техничка!AS20)</f>
        <v>16.08.2023</v>
      </c>
      <c r="X19" s="82" t="str">
        <f>IF(AND((IF(SUMIFS(cb_curr!$E:$E,cb_curr!$A:$A,W19,cb_curr!$B:$B,"Australian_Dollar")&lt;&gt;0,1,0)=0),(OR(WEEKDAY(W19,2)=7,WEEKDAY(W19,2)=1))),X18,((IF(AND(Y19=0,Y20=0,Y21=0,Y22=0,Y23=0,Y24=0,Y25=0,Y26=0,Y27=0,Y28=0),"-",(IF((SUMIFS(cb_curr!$E:$E,cb_curr!$A:$A,W19,cb_curr!$B:$B,"Australian_Dollar"))=0,X18,(SUMIFS(cb_curr!$E:$E,cb_curr!$A:$A,W19,cb_curr!$B:$B,"Australian_Dollar"))))))))</f>
        <v>-</v>
      </c>
      <c r="Y19" s="165">
        <f>SUMIFS(cb_curr!$E:$E,cb_curr!$A:$A,W19,cb_curr!$B:$B,"Australian_Dollar")</f>
        <v>0</v>
      </c>
      <c r="Z19" s="3" t="str">
        <f>CONCATENATE(Техничка!AU20,Техничка!AV20,Техничка!AW20)</f>
        <v>16.09.2023</v>
      </c>
      <c r="AA19" s="82" t="str">
        <f>IF(AND((IF(SUMIFS(cb_curr!$E:$E,cb_curr!$A:$A,Z19,cb_curr!$B:$B,"Australian_Dollar")&lt;&gt;0,1,0)=0),(OR(WEEKDAY(Z19,2)=7,WEEKDAY(Z19,2)=1))),AA18,((IF(AND(AB19=0,AB20=0,AB21=0,AB22=0,AB23=0,AB24=0,AB25=0,AB26=0,AB27=0,AB28=0),"-",(IF((SUMIFS(cb_curr!$E:$E,cb_curr!$A:$A,Z19,cb_curr!$B:$B,"Australian_Dollar"))=0,AA18,(SUMIFS(cb_curr!$E:$E,cb_curr!$A:$A,Z19,cb_curr!$B:$B,"Australian_Dollar"))))))))</f>
        <v>-</v>
      </c>
      <c r="AB19" s="165">
        <f>SUMIFS(cb_curr!$E:$E,cb_curr!$A:$A,Z19,cb_curr!$B:$B,"Australian_Dollar")</f>
        <v>0</v>
      </c>
      <c r="AC19" s="3" t="str">
        <f>CONCATENATE(Техничка!AY20,Техничка!AZ20,Техничка!BA20)</f>
        <v>16.10.2023</v>
      </c>
      <c r="AD19" s="82" t="str">
        <f>IF(AND((IF(SUMIFS(cb_curr!$E:$E,cb_curr!$A:$A,AC19,cb_curr!$B:$B,"Australian_Dollar")&lt;&gt;0,1,0)=0),(OR(WEEKDAY(AC19,2)=7,WEEKDAY(AC19,2)=1))),AD18,((IF(AND(AE19=0,AE20=0,AE21=0,AE22=0,AE23=0,AE24=0,AE25=0,AE26=0,AE27=0,AE28=0),"-",(IF((SUMIFS(cb_curr!$E:$E,cb_curr!$A:$A,AC19,cb_curr!$B:$B,"Australian_Dollar"))=0,AD18,(SUMIFS(cb_curr!$E:$E,cb_curr!$A:$A,AC19,cb_curr!$B:$B,"Australian_Dollar"))))))))</f>
        <v>-</v>
      </c>
      <c r="AE19" s="165">
        <f>SUMIFS(cb_curr!$E:$E,cb_curr!$A:$A,AC19,cb_curr!$B:$B,"Australian_Dollar")</f>
        <v>0</v>
      </c>
      <c r="AF19" s="3" t="str">
        <f>CONCATENATE(Техничка!BC20,Техничка!BD20,Техничка!BE20)</f>
        <v>16.11.2023</v>
      </c>
      <c r="AG19" s="82" t="str">
        <f>IF(AND((IF(SUMIFS(cb_curr!$E:$E,cb_curr!$A:$A,AF19,cb_curr!$B:$B,"Australian_Dollar")&lt;&gt;0,1,0)=0),(OR(WEEKDAY(AF19,2)=7,WEEKDAY(AF19,2)=1))),AG18,((IF(AND(AH19=0,AH20=0,AH21=0,AH22=0,AH23=0,AH24=0,AH25=0,AH26=0,AH27=0,AH28=0),"-",(IF((SUMIFS(cb_curr!$E:$E,cb_curr!$A:$A,AF19,cb_curr!$B:$B,"Australian_Dollar"))=0,AG18,(SUMIFS(cb_curr!$E:$E,cb_curr!$A:$A,AF19,cb_curr!$B:$B,"Australian_Dollar"))))))))</f>
        <v>-</v>
      </c>
      <c r="AH19" s="165">
        <f>SUMIFS(cb_curr!$E:$E,cb_curr!$A:$A,AF19,cb_curr!$B:$B,"Australian_Dollar")</f>
        <v>0</v>
      </c>
      <c r="AI19" s="3" t="str">
        <f>CONCATENATE(Техничка!BG20,Техничка!BH20,Техничка!BI20)</f>
        <v>16.12.2023</v>
      </c>
      <c r="AJ19" s="82" t="str">
        <f>IF(AND((IF(SUMIFS(cb_curr!$E:$E,cb_curr!$A:$A,AI19,cb_curr!$B:$B,"Australian_Dollar")&lt;&gt;0,1,0)=0),(OR(WEEKDAY(AI19,2)=7,WEEKDAY(AI19,2)=1))),AJ18,((IF(AND(AK19=0,AK20=0,AK21=0,AK22=0,AK23=0,AK24=0,AK25=0,AK26=0,AK27=0,AK28=0),"-",(IF((SUMIFS(cb_curr!$E:$E,cb_curr!$A:$A,AI19,cb_curr!$B:$B,"Australian_Dollar"))=0,AJ18,(SUMIFS(cb_curr!$E:$E,cb_curr!$A:$A,AI19,cb_curr!$B:$B,"Australian_Dollar"))))))))</f>
        <v>-</v>
      </c>
      <c r="AK19" s="165">
        <f>SUMIFS(cb_curr!$E:$E,cb_curr!$A:$A,AI19,cb_curr!$B:$B,"Australian_Dollar")</f>
        <v>0</v>
      </c>
      <c r="AQ19" s="153" t="str">
        <f t="shared" si="0"/>
        <v>16.06.2023</v>
      </c>
      <c r="AR19" s="82"/>
      <c r="AT19" s="3" t="str">
        <f t="shared" si="1"/>
        <v>16.10.2023</v>
      </c>
      <c r="AU19" s="82"/>
      <c r="AW19" s="3" t="str">
        <f t="shared" si="2"/>
        <v>16.11.2023</v>
      </c>
      <c r="AX19" s="82"/>
      <c r="AZ19" s="3" t="str">
        <f t="shared" si="3"/>
        <v>16.12.2023</v>
      </c>
      <c r="BA19" s="82"/>
    </row>
    <row r="20" spans="2:53" x14ac:dyDescent="0.25">
      <c r="B20" s="3" t="str">
        <f>CONCATENATE(Техничка!B21,Техничка!C21,Техничка!D21)</f>
        <v>17.01.2023</v>
      </c>
      <c r="C20" s="82" t="str">
        <f>IF(AND((IF(SUMIFS(cb_curr!$E:$E,cb_curr!$A:$A,B20,cb_curr!$B:$B,"Australian_Dollar")&lt;&gt;0,1,0)=0),(OR(WEEKDAY(B20,2)=7,WEEKDAY(B20,2)=1))),C19,((IF(AND(D20=0,D21=0,D22=0,D23=0,D24=0,D25=0,D26=0,D27=0,D28=0,D29=0),"-",(IF((SUMIFS(cb_curr!$E:$E,cb_curr!$A:$A,B20,cb_curr!$B:$B,"Australian_Dollar"))=0,C19,(SUMIFS(cb_curr!$E:$E,cb_curr!$A:$A,B20,cb_curr!$B:$B,"Australian_Dollar"))))))))</f>
        <v>-</v>
      </c>
      <c r="D20" s="165">
        <f>SUMIFS(cb_curr!$E:$E,cb_curr!$A:$A,B20,cb_curr!$B:$B,"Australian_Dollar")</f>
        <v>0</v>
      </c>
      <c r="E20" s="3" t="str">
        <f>CONCATENATE(Техничка!O21,Техничка!P21,Техничка!Q21)</f>
        <v>17.02.2023</v>
      </c>
      <c r="F20" s="82" t="str">
        <f>IF(AND((IF(SUMIFS(cb_curr!$E:$E,cb_curr!$A:$A,E20,cb_curr!$B:$B,"Australian_Dollar")&lt;&gt;0,1,0)=0),(OR(WEEKDAY(E20,2)=7,WEEKDAY(E20,2)=1))),F19,((IF(AND(G20=0,G21=0,G22=0,G23=0,G24=0,G25=0,G26=0,G27=0,G28=0,G29=0),"-",(IF((SUMIFS(cb_curr!$E:$E,cb_curr!$A:$A,E20,cb_curr!$B:$B,"Australian_Dollar"))=0,F19,(SUMIFS(cb_curr!$E:$E,cb_curr!$A:$A,E20,cb_curr!$B:$B,"Australian_Dollar"))))))))</f>
        <v>-</v>
      </c>
      <c r="G20" s="165">
        <f>SUMIFS(cb_curr!$E:$E,cb_curr!$A:$A,E20,cb_curr!$B:$B,"Australian_Dollar")</f>
        <v>0</v>
      </c>
      <c r="H20" s="3" t="str">
        <f>CONCATENATE(Техничка!S21,Техничка!T21,Техничка!U21)</f>
        <v>17.03.2023</v>
      </c>
      <c r="I20" s="82" t="str">
        <f>IF(AND((IF(SUMIFS(cb_curr!$E:$E,cb_curr!$A:$A,H20,cb_curr!$B:$B,"Australian_Dollar")&lt;&gt;0,1,0)=0),(OR(WEEKDAY(H20,2)=7,WEEKDAY(H20,2)=1))),I19,((IF(AND(J20=0,J21=0,J22=0,J23=0,J24=0,J25=0,J26=0,J27=0,J28=0,J29=0),"-",(IF((SUMIFS(cb_curr!$E:$E,cb_curr!$A:$A,H20,cb_curr!$B:$B,"Australian_Dollar"))=0,I19,(SUMIFS(cb_curr!$E:$E,cb_curr!$A:$A,H20,cb_curr!$B:$B,"Australian_Dollar"))))))))</f>
        <v>-</v>
      </c>
      <c r="J20" s="165">
        <f>SUMIFS(cb_curr!$E:$E,cb_curr!$A:$A,H20,cb_curr!$B:$B,"Australian_Dollar")</f>
        <v>0</v>
      </c>
      <c r="K20" s="3" t="str">
        <f>CONCATENATE(Техничка!W21,Техничка!X21,Техничка!Y21)</f>
        <v>17.04.2023</v>
      </c>
      <c r="L20" s="82" t="str">
        <f>IF(AND((IF(SUMIFS(cb_curr!$E:$E,cb_curr!$A:$A,K20,cb_curr!$B:$B,"Australian_Dollar")&lt;&gt;0,1,0)=0),(OR(WEEKDAY(K20,2)=7,WEEKDAY(K20,2)=1))),L19,((IF(AND(M20=0,M21=0,M22=0,M23=0,M24=0,M25=0,M26=0,M27=0,M28=0,M29=0),"-",(IF((SUMIFS(cb_curr!$E:$E,cb_curr!$A:$A,K20,cb_curr!$B:$B,"Australian_Dollar"))=0,L19,(SUMIFS(cb_curr!$E:$E,cb_curr!$A:$A,K20,cb_curr!$B:$B,"Australian_Dollar"))))))))</f>
        <v>-</v>
      </c>
      <c r="M20" s="165">
        <f>SUMIFS(cb_curr!$E:$E,cb_curr!$A:$A,K20,cb_curr!$B:$B,"Australian_Dollar")</f>
        <v>0</v>
      </c>
      <c r="N20" s="3" t="str">
        <f>CONCATENATE(Техничка!AA21,Техничка!AB21,Техничка!AC21)</f>
        <v>17.05.2023</v>
      </c>
      <c r="O20" s="82" t="str">
        <f>IF(AND((IF(SUMIFS(cb_curr!$E:$E,cb_curr!$A:$A,N20,cb_curr!$B:$B,"Australian_Dollar")&lt;&gt;0,1,0)=0),(OR(WEEKDAY(N20,2)=7,WEEKDAY(N20,2)=1))),O19,((IF(AND(P20=0,P21=0,P22=0,P23=0,P24=0,P25=0,P26=0,P27=0,P28=0,P29=0),"-",(IF((SUMIFS(cb_curr!$E:$E,cb_curr!$A:$A,N20,cb_curr!$B:$B,"Australian_Dollar"))=0,O19,(SUMIFS(cb_curr!$E:$E,cb_curr!$A:$A,N20,cb_curr!$B:$B,"Australian_Dollar"))))))))</f>
        <v>-</v>
      </c>
      <c r="P20" s="165">
        <f>SUMIFS(cb_curr!$E:$E,cb_curr!$A:$A,N20,cb_curr!$B:$B,"Australian_Dollar")</f>
        <v>0</v>
      </c>
      <c r="Q20" s="3" t="str">
        <f>CONCATENATE(Техничка!AE21,Техничка!AF21,Техничка!AG21)</f>
        <v>17.06.2023</v>
      </c>
      <c r="R20" s="82" t="str">
        <f>IF(AND((IF(SUMIFS(cb_curr!$E:$E,cb_curr!$A:$A,Q20,cb_curr!$B:$B,"Australian_Dollar")&lt;&gt;0,1,0)=0),(OR(WEEKDAY(Q20,2)=7,WEEKDAY(Q20,2)=1))),R19,((IF(AND(S20=0,S21=0,S22=0,S23=0,S24=0,S25=0,S26=0,S27=0,S28=0,S29=0),"-",(IF((SUMIFS(cb_curr!$E:$E,cb_curr!$A:$A,Q20,cb_curr!$B:$B,"Australian_Dollar"))=0,R19,(SUMIFS(cb_curr!$E:$E,cb_curr!$A:$A,Q20,cb_curr!$B:$B,"Australian_Dollar"))))))))</f>
        <v>-</v>
      </c>
      <c r="S20" s="165">
        <f>SUMIFS(cb_curr!$E:$E,cb_curr!$A:$A,Q20,cb_curr!$B:$B,"Australian_Dollar")</f>
        <v>0</v>
      </c>
      <c r="T20" s="3" t="str">
        <f>CONCATENATE(Техничка!AI21,Техничка!AJ21,Техничка!AK21)</f>
        <v>17.07.2023</v>
      </c>
      <c r="U20" s="82" t="str">
        <f>IF(AND((IF(SUMIFS(cb_curr!$E:$E,cb_curr!$A:$A,T20,cb_curr!$B:$B,"Australian_Dollar")&lt;&gt;0,1,0)=0),(OR(WEEKDAY(T20,2)=7,WEEKDAY(T20,2)=1))),U19,((IF(AND(V20=0,V21=0,V22=0,V23=0,V24=0,V25=0,V26=0,V27=0,V28=0,V29=0),"-",(IF((SUMIFS(cb_curr!$E:$E,cb_curr!$A:$A,T20,cb_curr!$B:$B,"Australian_Dollar"))=0,U19,(SUMIFS(cb_curr!$E:$E,cb_curr!$A:$A,T20,cb_curr!$B:$B,"Australian_Dollar"))))))))</f>
        <v>-</v>
      </c>
      <c r="V20" s="165">
        <f>SUMIFS(cb_curr!$E:$E,cb_curr!$A:$A,T20,cb_curr!$B:$B,"Australian_Dollar")</f>
        <v>0</v>
      </c>
      <c r="W20" s="3" t="str">
        <f>CONCATENATE(Техничка!AQ21,Техничка!AR21,Техничка!AS21)</f>
        <v>17.08.2023</v>
      </c>
      <c r="X20" s="82" t="str">
        <f>IF(AND((IF(SUMIFS(cb_curr!$E:$E,cb_curr!$A:$A,W20,cb_curr!$B:$B,"Australian_Dollar")&lt;&gt;0,1,0)=0),(OR(WEEKDAY(W20,2)=7,WEEKDAY(W20,2)=1))),X19,((IF(AND(Y20=0,Y21=0,Y22=0,Y23=0,Y24=0,Y25=0,Y26=0,Y27=0,Y28=0,Y29=0),"-",(IF((SUMIFS(cb_curr!$E:$E,cb_curr!$A:$A,W20,cb_curr!$B:$B,"Australian_Dollar"))=0,X19,(SUMIFS(cb_curr!$E:$E,cb_curr!$A:$A,W20,cb_curr!$B:$B,"Australian_Dollar"))))))))</f>
        <v>-</v>
      </c>
      <c r="Y20" s="165">
        <f>SUMIFS(cb_curr!$E:$E,cb_curr!$A:$A,W20,cb_curr!$B:$B,"Australian_Dollar")</f>
        <v>0</v>
      </c>
      <c r="Z20" s="3" t="str">
        <f>CONCATENATE(Техничка!AU21,Техничка!AV21,Техничка!AW21)</f>
        <v>17.09.2023</v>
      </c>
      <c r="AA20" s="82" t="str">
        <f>IF(AND((IF(SUMIFS(cb_curr!$E:$E,cb_curr!$A:$A,Z20,cb_curr!$B:$B,"Australian_Dollar")&lt;&gt;0,1,0)=0),(OR(WEEKDAY(Z20,2)=7,WEEKDAY(Z20,2)=1))),AA19,((IF(AND(AB20=0,AB21=0,AB22=0,AB23=0,AB24=0,AB25=0,AB26=0,AB27=0,AB28=0,AB29=0),"-",(IF((SUMIFS(cb_curr!$E:$E,cb_curr!$A:$A,Z20,cb_curr!$B:$B,"Australian_Dollar"))=0,AA19,(SUMIFS(cb_curr!$E:$E,cb_curr!$A:$A,Z20,cb_curr!$B:$B,"Australian_Dollar"))))))))</f>
        <v>-</v>
      </c>
      <c r="AB20" s="165">
        <f>SUMIFS(cb_curr!$E:$E,cb_curr!$A:$A,Z20,cb_curr!$B:$B,"Australian_Dollar")</f>
        <v>0</v>
      </c>
      <c r="AC20" s="3" t="str">
        <f>CONCATENATE(Техничка!AY21,Техничка!AZ21,Техничка!BA21)</f>
        <v>17.10.2023</v>
      </c>
      <c r="AD20" s="82" t="str">
        <f>IF(AND((IF(SUMIFS(cb_curr!$E:$E,cb_curr!$A:$A,AC20,cb_curr!$B:$B,"Australian_Dollar")&lt;&gt;0,1,0)=0),(OR(WEEKDAY(AC20,2)=7,WEEKDAY(AC20,2)=1))),AD19,((IF(AND(AE20=0,AE21=0,AE22=0,AE23=0,AE24=0,AE25=0,AE26=0,AE27=0,AE28=0,AE29=0),"-",(IF((SUMIFS(cb_curr!$E:$E,cb_curr!$A:$A,AC20,cb_curr!$B:$B,"Australian_Dollar"))=0,AD19,(SUMIFS(cb_curr!$E:$E,cb_curr!$A:$A,AC20,cb_curr!$B:$B,"Australian_Dollar"))))))))</f>
        <v>-</v>
      </c>
      <c r="AE20" s="165">
        <f>SUMIFS(cb_curr!$E:$E,cb_curr!$A:$A,AC20,cb_curr!$B:$B,"Australian_Dollar")</f>
        <v>0</v>
      </c>
      <c r="AF20" s="3" t="str">
        <f>CONCATENATE(Техничка!BC21,Техничка!BD21,Техничка!BE21)</f>
        <v>17.11.2023</v>
      </c>
      <c r="AG20" s="82" t="str">
        <f>IF(AND((IF(SUMIFS(cb_curr!$E:$E,cb_curr!$A:$A,AF20,cb_curr!$B:$B,"Australian_Dollar")&lt;&gt;0,1,0)=0),(OR(WEEKDAY(AF20,2)=7,WEEKDAY(AF20,2)=1))),AG19,((IF(AND(AH20=0,AH21=0,AH22=0,AH23=0,AH24=0,AH25=0,AH26=0,AH27=0,AH28=0,AH29=0),"-",(IF((SUMIFS(cb_curr!$E:$E,cb_curr!$A:$A,AF20,cb_curr!$B:$B,"Australian_Dollar"))=0,AG19,(SUMIFS(cb_curr!$E:$E,cb_curr!$A:$A,AF20,cb_curr!$B:$B,"Australian_Dollar"))))))))</f>
        <v>-</v>
      </c>
      <c r="AH20" s="165">
        <f>SUMIFS(cb_curr!$E:$E,cb_curr!$A:$A,AF20,cb_curr!$B:$B,"Australian_Dollar")</f>
        <v>0</v>
      </c>
      <c r="AI20" s="3" t="str">
        <f>CONCATENATE(Техничка!BG21,Техничка!BH21,Техничка!BI21)</f>
        <v>17.12.2023</v>
      </c>
      <c r="AJ20" s="82" t="str">
        <f>IF(AND((IF(SUMIFS(cb_curr!$E:$E,cb_curr!$A:$A,AI20,cb_curr!$B:$B,"Australian_Dollar")&lt;&gt;0,1,0)=0),(OR(WEEKDAY(AI20,2)=7,WEEKDAY(AI20,2)=1))),AJ19,((IF(AND(AK20=0,AK21=0,AK22=0,AK23=0,AK24=0,AK25=0,AK26=0,AK27=0,AK28=0,AK29=0),"-",(IF((SUMIFS(cb_curr!$E:$E,cb_curr!$A:$A,AI20,cb_curr!$B:$B,"Australian_Dollar"))=0,AJ19,(SUMIFS(cb_curr!$E:$E,cb_curr!$A:$A,AI20,cb_curr!$B:$B,"Australian_Dollar"))))))))</f>
        <v>-</v>
      </c>
      <c r="AK20" s="165">
        <f>SUMIFS(cb_curr!$E:$E,cb_curr!$A:$A,AI20,cb_curr!$B:$B,"Australian_Dollar")</f>
        <v>0</v>
      </c>
      <c r="AQ20" s="153" t="str">
        <f t="shared" si="0"/>
        <v>17.06.2023</v>
      </c>
      <c r="AR20" s="82"/>
      <c r="AT20" s="3" t="str">
        <f t="shared" si="1"/>
        <v>17.10.2023</v>
      </c>
      <c r="AU20" s="82"/>
      <c r="AW20" s="3" t="str">
        <f t="shared" si="2"/>
        <v>17.11.2023</v>
      </c>
      <c r="AX20" s="82"/>
      <c r="AZ20" s="3" t="str">
        <f t="shared" si="3"/>
        <v>17.12.2023</v>
      </c>
      <c r="BA20" s="82"/>
    </row>
    <row r="21" spans="2:53" x14ac:dyDescent="0.25">
      <c r="B21" s="3" t="str">
        <f>CONCATENATE(Техничка!B22,Техничка!C22,Техничка!D22)</f>
        <v>18.01.2023</v>
      </c>
      <c r="C21" s="82" t="str">
        <f>IF(AND((IF(SUMIFS(cb_curr!$E:$E,cb_curr!$A:$A,B21,cb_curr!$B:$B,"Australian_Dollar")&lt;&gt;0,1,0)=0),(OR(WEEKDAY(B21,2)=7,WEEKDAY(B21,2)=1))),C20,((IF(AND(D21=0,D22=0,D23=0,D24=0,D25=0,D26=0,D27=0,D28=0,D29=0,D30=0),"-",(IF((SUMIFS(cb_curr!$E:$E,cb_curr!$A:$A,B21,cb_curr!$B:$B,"Australian_Dollar"))=0,C20,(SUMIFS(cb_curr!$E:$E,cb_curr!$A:$A,B21,cb_curr!$B:$B,"Australian_Dollar"))))))))</f>
        <v>-</v>
      </c>
      <c r="D21" s="165">
        <f>SUMIFS(cb_curr!$E:$E,cb_curr!$A:$A,B21,cb_curr!$B:$B,"Australian_Dollar")</f>
        <v>0</v>
      </c>
      <c r="E21" s="3" t="str">
        <f>CONCATENATE(Техничка!O22,Техничка!P22,Техничка!Q22)</f>
        <v>18.02.2023</v>
      </c>
      <c r="F21" s="82" t="str">
        <f>IF(AND((IF(SUMIFS(cb_curr!$E:$E,cb_curr!$A:$A,E21,cb_curr!$B:$B,"Australian_Dollar")&lt;&gt;0,1,0)=0),(OR(WEEKDAY(E21,2)=7,WEEKDAY(E21,2)=1))),F20,((IF(AND(G21=0,G22=0,G23=0,G24=0,G25=0,G26=0,G27=0,G28=0,G29=0,G30=0),"-",(IF((SUMIFS(cb_curr!$E:$E,cb_curr!$A:$A,E21,cb_curr!$B:$B,"Australian_Dollar"))=0,F20,(SUMIFS(cb_curr!$E:$E,cb_curr!$A:$A,E21,cb_curr!$B:$B,"Australian_Dollar"))))))))</f>
        <v>-</v>
      </c>
      <c r="G21" s="165">
        <f>SUMIFS(cb_curr!$E:$E,cb_curr!$A:$A,E21,cb_curr!$B:$B,"Australian_Dollar")</f>
        <v>0</v>
      </c>
      <c r="H21" s="3" t="str">
        <f>CONCATENATE(Техничка!S22,Техничка!T22,Техничка!U22)</f>
        <v>18.03.2023</v>
      </c>
      <c r="I21" s="82" t="str">
        <f>IF(AND((IF(SUMIFS(cb_curr!$E:$E,cb_curr!$A:$A,H21,cb_curr!$B:$B,"Australian_Dollar")&lt;&gt;0,1,0)=0),(OR(WEEKDAY(H21,2)=7,WEEKDAY(H21,2)=1))),I20,((IF(AND(J21=0,J22=0,J23=0,J24=0,J25=0,J26=0,J27=0,J28=0,J29=0,J30=0),"-",(IF((SUMIFS(cb_curr!$E:$E,cb_curr!$A:$A,H21,cb_curr!$B:$B,"Australian_Dollar"))=0,I20,(SUMIFS(cb_curr!$E:$E,cb_curr!$A:$A,H21,cb_curr!$B:$B,"Australian_Dollar"))))))))</f>
        <v>-</v>
      </c>
      <c r="J21" s="165">
        <f>SUMIFS(cb_curr!$E:$E,cb_curr!$A:$A,H21,cb_curr!$B:$B,"Australian_Dollar")</f>
        <v>0</v>
      </c>
      <c r="K21" s="3" t="str">
        <f>CONCATENATE(Техничка!W22,Техничка!X22,Техничка!Y22)</f>
        <v>18.04.2023</v>
      </c>
      <c r="L21" s="82" t="str">
        <f>IF(AND((IF(SUMIFS(cb_curr!$E:$E,cb_curr!$A:$A,K21,cb_curr!$B:$B,"Australian_Dollar")&lt;&gt;0,1,0)=0),(OR(WEEKDAY(K21,2)=7,WEEKDAY(K21,2)=1))),L20,((IF(AND(M21=0,M22=0,M23=0,M24=0,M25=0,M26=0,M27=0,M28=0,M29=0,M30=0),"-",(IF((SUMIFS(cb_curr!$E:$E,cb_curr!$A:$A,K21,cb_curr!$B:$B,"Australian_Dollar"))=0,L20,(SUMIFS(cb_curr!$E:$E,cb_curr!$A:$A,K21,cb_curr!$B:$B,"Australian_Dollar"))))))))</f>
        <v>-</v>
      </c>
      <c r="M21" s="165">
        <f>SUMIFS(cb_curr!$E:$E,cb_curr!$A:$A,K21,cb_curr!$B:$B,"Australian_Dollar")</f>
        <v>0</v>
      </c>
      <c r="N21" s="3" t="str">
        <f>CONCATENATE(Техничка!AA22,Техничка!AB22,Техничка!AC22)</f>
        <v>18.05.2023</v>
      </c>
      <c r="O21" s="82" t="str">
        <f>IF(AND((IF(SUMIFS(cb_curr!$E:$E,cb_curr!$A:$A,N21,cb_curr!$B:$B,"Australian_Dollar")&lt;&gt;0,1,0)=0),(OR(WEEKDAY(N21,2)=7,WEEKDAY(N21,2)=1))),O20,((IF(AND(P21=0,P22=0,P23=0,P24=0,P25=0,P26=0,P27=0,P28=0,P29=0,P30=0),"-",(IF((SUMIFS(cb_curr!$E:$E,cb_curr!$A:$A,N21,cb_curr!$B:$B,"Australian_Dollar"))=0,O20,(SUMIFS(cb_curr!$E:$E,cb_curr!$A:$A,N21,cb_curr!$B:$B,"Australian_Dollar"))))))))</f>
        <v>-</v>
      </c>
      <c r="P21" s="165">
        <f>SUMIFS(cb_curr!$E:$E,cb_curr!$A:$A,N21,cb_curr!$B:$B,"Australian_Dollar")</f>
        <v>0</v>
      </c>
      <c r="Q21" s="3" t="str">
        <f>CONCATENATE(Техничка!AE22,Техничка!AF22,Техничка!AG22)</f>
        <v>18.06.2023</v>
      </c>
      <c r="R21" s="82" t="str">
        <f>IF(AND((IF(SUMIFS(cb_curr!$E:$E,cb_curr!$A:$A,Q21,cb_curr!$B:$B,"Australian_Dollar")&lt;&gt;0,1,0)=0),(OR(WEEKDAY(Q21,2)=7,WEEKDAY(Q21,2)=1))),R20,((IF(AND(S21=0,S22=0,S23=0,S24=0,S25=0,S26=0,S27=0,S28=0,S29=0,S30=0),"-",(IF((SUMIFS(cb_curr!$E:$E,cb_curr!$A:$A,Q21,cb_curr!$B:$B,"Australian_Dollar"))=0,R20,(SUMIFS(cb_curr!$E:$E,cb_curr!$A:$A,Q21,cb_curr!$B:$B,"Australian_Dollar"))))))))</f>
        <v>-</v>
      </c>
      <c r="S21" s="165">
        <f>SUMIFS(cb_curr!$E:$E,cb_curr!$A:$A,Q21,cb_curr!$B:$B,"Australian_Dollar")</f>
        <v>0</v>
      </c>
      <c r="T21" s="3" t="str">
        <f>CONCATENATE(Техничка!AI22,Техничка!AJ22,Техничка!AK22)</f>
        <v>18.07.2023</v>
      </c>
      <c r="U21" s="82" t="str">
        <f>IF(AND((IF(SUMIFS(cb_curr!$E:$E,cb_curr!$A:$A,T21,cb_curr!$B:$B,"Australian_Dollar")&lt;&gt;0,1,0)=0),(OR(WEEKDAY(T21,2)=7,WEEKDAY(T21,2)=1))),U20,((IF(AND(V21=0,V22=0,V23=0,V24=0,V25=0,V26=0,V27=0,V28=0,V29=0,V30=0),"-",(IF((SUMIFS(cb_curr!$E:$E,cb_curr!$A:$A,T21,cb_curr!$B:$B,"Australian_Dollar"))=0,U20,(SUMIFS(cb_curr!$E:$E,cb_curr!$A:$A,T21,cb_curr!$B:$B,"Australian_Dollar"))))))))</f>
        <v>-</v>
      </c>
      <c r="V21" s="165">
        <f>SUMIFS(cb_curr!$E:$E,cb_curr!$A:$A,T21,cb_curr!$B:$B,"Australian_Dollar")</f>
        <v>0</v>
      </c>
      <c r="W21" s="3" t="str">
        <f>CONCATENATE(Техничка!AQ22,Техничка!AR22,Техничка!AS22)</f>
        <v>18.08.2023</v>
      </c>
      <c r="X21" s="82" t="str">
        <f>IF(AND((IF(SUMIFS(cb_curr!$E:$E,cb_curr!$A:$A,W21,cb_curr!$B:$B,"Australian_Dollar")&lt;&gt;0,1,0)=0),(OR(WEEKDAY(W21,2)=7,WEEKDAY(W21,2)=1))),X20,((IF(AND(Y21=0,Y22=0,Y23=0,Y24=0,Y25=0,Y26=0,Y27=0,Y28=0,Y29=0,Y30=0),"-",(IF((SUMIFS(cb_curr!$E:$E,cb_curr!$A:$A,W21,cb_curr!$B:$B,"Australian_Dollar"))=0,X20,(SUMIFS(cb_curr!$E:$E,cb_curr!$A:$A,W21,cb_curr!$B:$B,"Australian_Dollar"))))))))</f>
        <v>-</v>
      </c>
      <c r="Y21" s="165">
        <f>SUMIFS(cb_curr!$E:$E,cb_curr!$A:$A,W21,cb_curr!$B:$B,"Australian_Dollar")</f>
        <v>0</v>
      </c>
      <c r="Z21" s="3" t="str">
        <f>CONCATENATE(Техничка!AU22,Техничка!AV22,Техничка!AW22)</f>
        <v>18.09.2023</v>
      </c>
      <c r="AA21" s="82" t="str">
        <f>IF(AND((IF(SUMIFS(cb_curr!$E:$E,cb_curr!$A:$A,Z21,cb_curr!$B:$B,"Australian_Dollar")&lt;&gt;0,1,0)=0),(OR(WEEKDAY(Z21,2)=7,WEEKDAY(Z21,2)=1))),AA20,((IF(AND(AB21=0,AB22=0,AB23=0,AB24=0,AB25=0,AB26=0,AB27=0,AB28=0,AB29=0,AB30=0),"-",(IF((SUMIFS(cb_curr!$E:$E,cb_curr!$A:$A,Z21,cb_curr!$B:$B,"Australian_Dollar"))=0,AA20,(SUMIFS(cb_curr!$E:$E,cb_curr!$A:$A,Z21,cb_curr!$B:$B,"Australian_Dollar"))))))))</f>
        <v>-</v>
      </c>
      <c r="AB21" s="165">
        <f>SUMIFS(cb_curr!$E:$E,cb_curr!$A:$A,Z21,cb_curr!$B:$B,"Australian_Dollar")</f>
        <v>0</v>
      </c>
      <c r="AC21" s="3" t="str">
        <f>CONCATENATE(Техничка!AY22,Техничка!AZ22,Техничка!BA22)</f>
        <v>18.10.2023</v>
      </c>
      <c r="AD21" s="82" t="str">
        <f>IF(AND((IF(SUMIFS(cb_curr!$E:$E,cb_curr!$A:$A,AC21,cb_curr!$B:$B,"Australian_Dollar")&lt;&gt;0,1,0)=0),(OR(WEEKDAY(AC21,2)=7,WEEKDAY(AC21,2)=1))),AD20,((IF(AND(AE21=0,AE22=0,AE23=0,AE24=0,AE25=0,AE26=0,AE27=0,AE28=0,AE29=0,AE30=0),"-",(IF((SUMIFS(cb_curr!$E:$E,cb_curr!$A:$A,AC21,cb_curr!$B:$B,"Australian_Dollar"))=0,AD20,(SUMIFS(cb_curr!$E:$E,cb_curr!$A:$A,AC21,cb_curr!$B:$B,"Australian_Dollar"))))))))</f>
        <v>-</v>
      </c>
      <c r="AE21" s="165">
        <f>SUMIFS(cb_curr!$E:$E,cb_curr!$A:$A,AC21,cb_curr!$B:$B,"Australian_Dollar")</f>
        <v>0</v>
      </c>
      <c r="AF21" s="3" t="str">
        <f>CONCATENATE(Техничка!BC22,Техничка!BD22,Техничка!BE22)</f>
        <v>18.11.2023</v>
      </c>
      <c r="AG21" s="82" t="str">
        <f>IF(AND((IF(SUMIFS(cb_curr!$E:$E,cb_curr!$A:$A,AF21,cb_curr!$B:$B,"Australian_Dollar")&lt;&gt;0,1,0)=0),(OR(WEEKDAY(AF21,2)=7,WEEKDAY(AF21,2)=1))),AG20,((IF(AND(AH21=0,AH22=0,AH23=0,AH24=0,AH25=0,AH26=0,AH27=0,AH28=0,AH29=0,AH30=0),"-",(IF((SUMIFS(cb_curr!$E:$E,cb_curr!$A:$A,AF21,cb_curr!$B:$B,"Australian_Dollar"))=0,AG20,(SUMIFS(cb_curr!$E:$E,cb_curr!$A:$A,AF21,cb_curr!$B:$B,"Australian_Dollar"))))))))</f>
        <v>-</v>
      </c>
      <c r="AH21" s="165">
        <f>SUMIFS(cb_curr!$E:$E,cb_curr!$A:$A,AF21,cb_curr!$B:$B,"Australian_Dollar")</f>
        <v>0</v>
      </c>
      <c r="AI21" s="3" t="str">
        <f>CONCATENATE(Техничка!BG22,Техничка!BH22,Техничка!BI22)</f>
        <v>18.12.2023</v>
      </c>
      <c r="AJ21" s="82" t="str">
        <f>IF(AND((IF(SUMIFS(cb_curr!$E:$E,cb_curr!$A:$A,AI21,cb_curr!$B:$B,"Australian_Dollar")&lt;&gt;0,1,0)=0),(OR(WEEKDAY(AI21,2)=7,WEEKDAY(AI21,2)=1))),AJ20,((IF(AND(AK21=0,AK22=0,AK23=0,AK24=0,AK25=0,AK26=0,AK27=0,AK28=0,AK29=0,AK30=0),"-",(IF((SUMIFS(cb_curr!$E:$E,cb_curr!$A:$A,AI21,cb_curr!$B:$B,"Australian_Dollar"))=0,AJ20,(SUMIFS(cb_curr!$E:$E,cb_curr!$A:$A,AI21,cb_curr!$B:$B,"Australian_Dollar"))))))))</f>
        <v>-</v>
      </c>
      <c r="AK21" s="165">
        <f>SUMIFS(cb_curr!$E:$E,cb_curr!$A:$A,AI21,cb_curr!$B:$B,"Australian_Dollar")</f>
        <v>0</v>
      </c>
      <c r="AQ21" s="153" t="str">
        <f t="shared" si="0"/>
        <v>18.06.2023</v>
      </c>
      <c r="AR21" s="82"/>
      <c r="AT21" s="3" t="str">
        <f t="shared" si="1"/>
        <v>18.10.2023</v>
      </c>
      <c r="AU21" s="82"/>
      <c r="AW21" s="3" t="str">
        <f t="shared" si="2"/>
        <v>18.11.2023</v>
      </c>
      <c r="AX21" s="82"/>
      <c r="AZ21" s="3" t="str">
        <f t="shared" si="3"/>
        <v>18.12.2023</v>
      </c>
      <c r="BA21" s="82"/>
    </row>
    <row r="22" spans="2:53" x14ac:dyDescent="0.25">
      <c r="B22" s="3" t="str">
        <f>CONCATENATE(Техничка!B23,Техничка!C23,Техничка!D23)</f>
        <v>19.01.2023</v>
      </c>
      <c r="C22" s="82" t="str">
        <f>IF(AND((IF(SUMIFS(cb_curr!$E:$E,cb_curr!$A:$A,B22,cb_curr!$B:$B,"Australian_Dollar")&lt;&gt;0,1,0)=0),(OR(WEEKDAY(B22,2)=7,WEEKDAY(B22,2)=1))),C21,((IF(AND(D22=0,D23=0,D24=0,D25=0,D26=0,D27=0,D28=0,D29=0,D30=0,D31=0),"-",(IF((SUMIFS(cb_curr!$E:$E,cb_curr!$A:$A,B22,cb_curr!$B:$B,"Australian_Dollar"))=0,C21,(SUMIFS(cb_curr!$E:$E,cb_curr!$A:$A,B22,cb_curr!$B:$B,"Australian_Dollar"))))))))</f>
        <v>-</v>
      </c>
      <c r="D22" s="165">
        <f>SUMIFS(cb_curr!$E:$E,cb_curr!$A:$A,B22,cb_curr!$B:$B,"Australian_Dollar")</f>
        <v>0</v>
      </c>
      <c r="E22" s="3" t="str">
        <f>CONCATENATE(Техничка!O23,Техничка!P23,Техничка!Q23)</f>
        <v>19.02.2023</v>
      </c>
      <c r="F22" s="82" t="str">
        <f>IF(AND((IF(SUMIFS(cb_curr!$E:$E,cb_curr!$A:$A,E22,cb_curr!$B:$B,"Australian_Dollar")&lt;&gt;0,1,0)=0),(OR(WEEKDAY(E22,2)=7,WEEKDAY(E22,2)=1))),F21,((IF(AND(G22=0,G23=0,G24=0,G25=0,G26=0,G27=0,G28=0,G29=0,G30=0,G31=0),"-",(IF((SUMIFS(cb_curr!$E:$E,cb_curr!$A:$A,E22,cb_curr!$B:$B,"Australian_Dollar"))=0,F21,(SUMIFS(cb_curr!$E:$E,cb_curr!$A:$A,E22,cb_curr!$B:$B,"Australian_Dollar"))))))))</f>
        <v>-</v>
      </c>
      <c r="G22" s="165">
        <f>SUMIFS(cb_curr!$E:$E,cb_curr!$A:$A,E22,cb_curr!$B:$B,"Australian_Dollar")</f>
        <v>0</v>
      </c>
      <c r="H22" s="3" t="str">
        <f>CONCATENATE(Техничка!S23,Техничка!T23,Техничка!U23)</f>
        <v>19.03.2023</v>
      </c>
      <c r="I22" s="82" t="str">
        <f>IF(AND((IF(SUMIFS(cb_curr!$E:$E,cb_curr!$A:$A,H22,cb_curr!$B:$B,"Australian_Dollar")&lt;&gt;0,1,0)=0),(OR(WEEKDAY(H22,2)=7,WEEKDAY(H22,2)=1))),I21,((IF(AND(J22=0,J23=0,J24=0,J25=0,J26=0,J27=0,J28=0,J29=0,J30=0,J31=0),"-",(IF((SUMIFS(cb_curr!$E:$E,cb_curr!$A:$A,H22,cb_curr!$B:$B,"Australian_Dollar"))=0,I21,(SUMIFS(cb_curr!$E:$E,cb_curr!$A:$A,H22,cb_curr!$B:$B,"Australian_Dollar"))))))))</f>
        <v>-</v>
      </c>
      <c r="J22" s="165">
        <f>SUMIFS(cb_curr!$E:$E,cb_curr!$A:$A,H22,cb_curr!$B:$B,"Australian_Dollar")</f>
        <v>0</v>
      </c>
      <c r="K22" s="3" t="str">
        <f>CONCATENATE(Техничка!W23,Техничка!X23,Техничка!Y23)</f>
        <v>19.04.2023</v>
      </c>
      <c r="L22" s="82" t="str">
        <f>IF(AND((IF(SUMIFS(cb_curr!$E:$E,cb_curr!$A:$A,K22,cb_curr!$B:$B,"Australian_Dollar")&lt;&gt;0,1,0)=0),(OR(WEEKDAY(K22,2)=7,WEEKDAY(K22,2)=1))),L21,((IF(AND(M22=0,M23=0,M24=0,M25=0,M26=0,M27=0,M28=0,M29=0,M30=0,M31=0),"-",(IF((SUMIFS(cb_curr!$E:$E,cb_curr!$A:$A,K22,cb_curr!$B:$B,"Australian_Dollar"))=0,L21,(SUMIFS(cb_curr!$E:$E,cb_curr!$A:$A,K22,cb_curr!$B:$B,"Australian_Dollar"))))))))</f>
        <v>-</v>
      </c>
      <c r="M22" s="165">
        <f>SUMIFS(cb_curr!$E:$E,cb_curr!$A:$A,K22,cb_curr!$B:$B,"Australian_Dollar")</f>
        <v>0</v>
      </c>
      <c r="N22" s="3" t="str">
        <f>CONCATENATE(Техничка!AA23,Техничка!AB23,Техничка!AC23)</f>
        <v>19.05.2023</v>
      </c>
      <c r="O22" s="82" t="str">
        <f>IF(AND((IF(SUMIFS(cb_curr!$E:$E,cb_curr!$A:$A,N22,cb_curr!$B:$B,"Australian_Dollar")&lt;&gt;0,1,0)=0),(OR(WEEKDAY(N22,2)=7,WEEKDAY(N22,2)=1))),O21,((IF(AND(P22=0,P23=0,P24=0,P25=0,P26=0,P27=0,P28=0,P29=0,P30=0,P31=0),"-",(IF((SUMIFS(cb_curr!$E:$E,cb_curr!$A:$A,N22,cb_curr!$B:$B,"Australian_Dollar"))=0,O21,(SUMIFS(cb_curr!$E:$E,cb_curr!$A:$A,N22,cb_curr!$B:$B,"Australian_Dollar"))))))))</f>
        <v>-</v>
      </c>
      <c r="P22" s="165">
        <f>SUMIFS(cb_curr!$E:$E,cb_curr!$A:$A,N22,cb_curr!$B:$B,"Australian_Dollar")</f>
        <v>0</v>
      </c>
      <c r="Q22" s="3" t="str">
        <f>CONCATENATE(Техничка!AE23,Техничка!AF23,Техничка!AG23)</f>
        <v>19.06.2023</v>
      </c>
      <c r="R22" s="82" t="str">
        <f>IF(AND((IF(SUMIFS(cb_curr!$E:$E,cb_curr!$A:$A,Q22,cb_curr!$B:$B,"Australian_Dollar")&lt;&gt;0,1,0)=0),(OR(WEEKDAY(Q22,2)=7,WEEKDAY(Q22,2)=1))),R21,((IF(AND(S22=0,S23=0,S24=0,S25=0,S26=0,S27=0,S28=0,S29=0,S30=0,S31=0),"-",(IF((SUMIFS(cb_curr!$E:$E,cb_curr!$A:$A,Q22,cb_curr!$B:$B,"Australian_Dollar"))=0,R21,(SUMIFS(cb_curr!$E:$E,cb_curr!$A:$A,Q22,cb_curr!$B:$B,"Australian_Dollar"))))))))</f>
        <v>-</v>
      </c>
      <c r="S22" s="165">
        <f>SUMIFS(cb_curr!$E:$E,cb_curr!$A:$A,Q22,cb_curr!$B:$B,"Australian_Dollar")</f>
        <v>0</v>
      </c>
      <c r="T22" s="3" t="str">
        <f>CONCATENATE(Техничка!AI23,Техничка!AJ23,Техничка!AK23)</f>
        <v>19.07.2023</v>
      </c>
      <c r="U22" s="82" t="str">
        <f>IF(AND((IF(SUMIFS(cb_curr!$E:$E,cb_curr!$A:$A,T22,cb_curr!$B:$B,"Australian_Dollar")&lt;&gt;0,1,0)=0),(OR(WEEKDAY(T22,2)=7,WEEKDAY(T22,2)=1))),U21,((IF(AND(V22=0,V23=0,V24=0,V25=0,V26=0,V27=0,V28=0,V29=0,V30=0,V31=0),"-",(IF((SUMIFS(cb_curr!$E:$E,cb_curr!$A:$A,T22,cb_curr!$B:$B,"Australian_Dollar"))=0,U21,(SUMIFS(cb_curr!$E:$E,cb_curr!$A:$A,T22,cb_curr!$B:$B,"Australian_Dollar"))))))))</f>
        <v>-</v>
      </c>
      <c r="V22" s="165">
        <f>SUMIFS(cb_curr!$E:$E,cb_curr!$A:$A,T22,cb_curr!$B:$B,"Australian_Dollar")</f>
        <v>0</v>
      </c>
      <c r="W22" s="3" t="str">
        <f>CONCATENATE(Техничка!AQ23,Техничка!AR23,Техничка!AS23)</f>
        <v>19.08.2023</v>
      </c>
      <c r="X22" s="82" t="str">
        <f>IF(AND((IF(SUMIFS(cb_curr!$E:$E,cb_curr!$A:$A,W22,cb_curr!$B:$B,"Australian_Dollar")&lt;&gt;0,1,0)=0),(OR(WEEKDAY(W22,2)=7,WEEKDAY(W22,2)=1))),X21,((IF(AND(Y22=0,Y23=0,Y24=0,Y25=0,Y26=0,Y27=0,Y28=0,Y29=0,Y30=0,Y31=0),"-",(IF((SUMIFS(cb_curr!$E:$E,cb_curr!$A:$A,W22,cb_curr!$B:$B,"Australian_Dollar"))=0,X21,(SUMIFS(cb_curr!$E:$E,cb_curr!$A:$A,W22,cb_curr!$B:$B,"Australian_Dollar"))))))))</f>
        <v>-</v>
      </c>
      <c r="Y22" s="165">
        <f>SUMIFS(cb_curr!$E:$E,cb_curr!$A:$A,W22,cb_curr!$B:$B,"Australian_Dollar")</f>
        <v>0</v>
      </c>
      <c r="Z22" s="3" t="str">
        <f>CONCATENATE(Техничка!AU23,Техничка!AV23,Техничка!AW23)</f>
        <v>19.09.2023</v>
      </c>
      <c r="AA22" s="82" t="str">
        <f>IF(AND((IF(SUMIFS(cb_curr!$E:$E,cb_curr!$A:$A,Z22,cb_curr!$B:$B,"Australian_Dollar")&lt;&gt;0,1,0)=0),(OR(WEEKDAY(Z22,2)=7,WEEKDAY(Z22,2)=1))),AA21,((IF(AND(AB22=0,AB23=0,AB24=0,AB25=0,AB26=0,AB27=0,AB28=0,AB29=0,AB30=0,AB31=0),"-",(IF((SUMIFS(cb_curr!$E:$E,cb_curr!$A:$A,Z22,cb_curr!$B:$B,"Australian_Dollar"))=0,AA21,(SUMIFS(cb_curr!$E:$E,cb_curr!$A:$A,Z22,cb_curr!$B:$B,"Australian_Dollar"))))))))</f>
        <v>-</v>
      </c>
      <c r="AB22" s="165">
        <f>SUMIFS(cb_curr!$E:$E,cb_curr!$A:$A,Z22,cb_curr!$B:$B,"Australian_Dollar")</f>
        <v>0</v>
      </c>
      <c r="AC22" s="3" t="str">
        <f>CONCATENATE(Техничка!AY23,Техничка!AZ23,Техничка!BA23)</f>
        <v>19.10.2023</v>
      </c>
      <c r="AD22" s="82" t="str">
        <f>IF(AND((IF(SUMIFS(cb_curr!$E:$E,cb_curr!$A:$A,AC22,cb_curr!$B:$B,"Australian_Dollar")&lt;&gt;0,1,0)=0),(OR(WEEKDAY(AC22,2)=7,WEEKDAY(AC22,2)=1))),AD21,((IF(AND(AE22=0,AE23=0,AE24=0,AE25=0,AE26=0,AE27=0,AE28=0,AE29=0,AE30=0,AE31=0),"-",(IF((SUMIFS(cb_curr!$E:$E,cb_curr!$A:$A,AC22,cb_curr!$B:$B,"Australian_Dollar"))=0,AD21,(SUMIFS(cb_curr!$E:$E,cb_curr!$A:$A,AC22,cb_curr!$B:$B,"Australian_Dollar"))))))))</f>
        <v>-</v>
      </c>
      <c r="AE22" s="165">
        <f>SUMIFS(cb_curr!$E:$E,cb_curr!$A:$A,AC22,cb_curr!$B:$B,"Australian_Dollar")</f>
        <v>0</v>
      </c>
      <c r="AF22" s="3" t="str">
        <f>CONCATENATE(Техничка!BC23,Техничка!BD23,Техничка!BE23)</f>
        <v>19.11.2023</v>
      </c>
      <c r="AG22" s="82" t="str">
        <f>IF(AND((IF(SUMIFS(cb_curr!$E:$E,cb_curr!$A:$A,AF22,cb_curr!$B:$B,"Australian_Dollar")&lt;&gt;0,1,0)=0),(OR(WEEKDAY(AF22,2)=7,WEEKDAY(AF22,2)=1))),AG21,((IF(AND(AH22=0,AH23=0,AH24=0,AH25=0,AH26=0,AH27=0,AH28=0,AH29=0,AH30=0,AH31=0),"-",(IF((SUMIFS(cb_curr!$E:$E,cb_curr!$A:$A,AF22,cb_curr!$B:$B,"Australian_Dollar"))=0,AG21,(SUMIFS(cb_curr!$E:$E,cb_curr!$A:$A,AF22,cb_curr!$B:$B,"Australian_Dollar"))))))))</f>
        <v>-</v>
      </c>
      <c r="AH22" s="165">
        <f>SUMIFS(cb_curr!$E:$E,cb_curr!$A:$A,AF22,cb_curr!$B:$B,"Australian_Dollar")</f>
        <v>0</v>
      </c>
      <c r="AI22" s="3" t="str">
        <f>CONCATENATE(Техничка!BG23,Техничка!BH23,Техничка!BI23)</f>
        <v>19.12.2023</v>
      </c>
      <c r="AJ22" s="82" t="str">
        <f>IF(AND((IF(SUMIFS(cb_curr!$E:$E,cb_curr!$A:$A,AI22,cb_curr!$B:$B,"Australian_Dollar")&lt;&gt;0,1,0)=0),(OR(WEEKDAY(AI22,2)=7,WEEKDAY(AI22,2)=1))),AJ21,((IF(AND(AK22=0,AK23=0,AK24=0,AK25=0,AK26=0,AK27=0,AK28=0,AK29=0,AK30=0,AK31=0),"-",(IF((SUMIFS(cb_curr!$E:$E,cb_curr!$A:$A,AI22,cb_curr!$B:$B,"Australian_Dollar"))=0,AJ21,(SUMIFS(cb_curr!$E:$E,cb_curr!$A:$A,AI22,cb_curr!$B:$B,"Australian_Dollar"))))))))</f>
        <v>-</v>
      </c>
      <c r="AK22" s="165">
        <f>SUMIFS(cb_curr!$E:$E,cb_curr!$A:$A,AI22,cb_curr!$B:$B,"Australian_Dollar")</f>
        <v>0</v>
      </c>
      <c r="AQ22" s="153" t="str">
        <f t="shared" si="0"/>
        <v>19.06.2023</v>
      </c>
      <c r="AR22" s="82"/>
      <c r="AT22" s="3" t="str">
        <f t="shared" si="1"/>
        <v>19.10.2023</v>
      </c>
      <c r="AU22" s="82"/>
      <c r="AW22" s="3" t="str">
        <f t="shared" si="2"/>
        <v>19.11.2023</v>
      </c>
      <c r="AX22" s="82"/>
      <c r="AZ22" s="3" t="str">
        <f t="shared" si="3"/>
        <v>19.12.2023</v>
      </c>
      <c r="BA22" s="82"/>
    </row>
    <row r="23" spans="2:53" x14ac:dyDescent="0.25">
      <c r="B23" s="3" t="str">
        <f>CONCATENATE(Техничка!B24,Техничка!C24,Техничка!D24)</f>
        <v>20.01.2023</v>
      </c>
      <c r="C23" s="82" t="str">
        <f>IF(AND((IF(SUMIFS(cb_curr!$E:$E,cb_curr!$A:$A,B23,cb_curr!$B:$B,"Australian_Dollar")&lt;&gt;0,1,0)=0),(OR(WEEKDAY(B23,2)=7,WEEKDAY(B23,2)=1))),C22,((IF(AND(D23=0,D24=0,D25=0,D26=0,D27=0,D28=0,D29=0,D30=0,D31=0,D32=0),"-",(IF((SUMIFS(cb_curr!$E:$E,cb_curr!$A:$A,B23,cb_curr!$B:$B,"Australian_Dollar"))=0,C22,(SUMIFS(cb_curr!$E:$E,cb_curr!$A:$A,B23,cb_curr!$B:$B,"Australian_Dollar"))))))))</f>
        <v>-</v>
      </c>
      <c r="D23" s="165">
        <f>SUMIFS(cb_curr!$E:$E,cb_curr!$A:$A,B23,cb_curr!$B:$B,"Australian_Dollar")</f>
        <v>0</v>
      </c>
      <c r="E23" s="3" t="str">
        <f>CONCATENATE(Техничка!O24,Техничка!P24,Техничка!Q24)</f>
        <v>20.02.2023</v>
      </c>
      <c r="F23" s="82" t="str">
        <f>IF(AND((IF(SUMIFS(cb_curr!$E:$E,cb_curr!$A:$A,E23,cb_curr!$B:$B,"Australian_Dollar")&lt;&gt;0,1,0)=0),(OR(WEEKDAY(E23,2)=7,WEEKDAY(E23,2)=1))),F22,((IF(AND(G23=0,G24=0,G25=0,G26=0,G27=0,G28=0,G29=0,G30=0,G31=0,G32=0),"-",(IF((SUMIFS(cb_curr!$E:$E,cb_curr!$A:$A,E23,cb_curr!$B:$B,"Australian_Dollar"))=0,F22,(SUMIFS(cb_curr!$E:$E,cb_curr!$A:$A,E23,cb_curr!$B:$B,"Australian_Dollar"))))))))</f>
        <v>-</v>
      </c>
      <c r="G23" s="165">
        <f>SUMIFS(cb_curr!$E:$E,cb_curr!$A:$A,E23,cb_curr!$B:$B,"Australian_Dollar")</f>
        <v>0</v>
      </c>
      <c r="H23" s="3" t="str">
        <f>CONCATENATE(Техничка!S24,Техничка!T24,Техничка!U24)</f>
        <v>20.03.2023</v>
      </c>
      <c r="I23" s="82" t="str">
        <f>IF(AND((IF(SUMIFS(cb_curr!$E:$E,cb_curr!$A:$A,H23,cb_curr!$B:$B,"Australian_Dollar")&lt;&gt;0,1,0)=0),(OR(WEEKDAY(H23,2)=7,WEEKDAY(H23,2)=1))),I22,((IF(AND(J23=0,J24=0,J25=0,J26=0,J27=0,J28=0,J29=0,J30=0,J31=0,J32=0),"-",(IF((SUMIFS(cb_curr!$E:$E,cb_curr!$A:$A,H23,cb_curr!$B:$B,"Australian_Dollar"))=0,I22,(SUMIFS(cb_curr!$E:$E,cb_curr!$A:$A,H23,cb_curr!$B:$B,"Australian_Dollar"))))))))</f>
        <v>-</v>
      </c>
      <c r="J23" s="165">
        <f>SUMIFS(cb_curr!$E:$E,cb_curr!$A:$A,H23,cb_curr!$B:$B,"Australian_Dollar")</f>
        <v>0</v>
      </c>
      <c r="K23" s="3" t="str">
        <f>CONCATENATE(Техничка!W24,Техничка!X24,Техничка!Y24)</f>
        <v>20.04.2023</v>
      </c>
      <c r="L23" s="82" t="str">
        <f>IF(AND((IF(SUMIFS(cb_curr!$E:$E,cb_curr!$A:$A,K23,cb_curr!$B:$B,"Australian_Dollar")&lt;&gt;0,1,0)=0),(OR(WEEKDAY(K23,2)=7,WEEKDAY(K23,2)=1))),L22,((IF(AND(M23=0,M24=0,M25=0,M26=0,M27=0,M28=0,M29=0,M30=0,M31=0,M32=0),"-",(IF((SUMIFS(cb_curr!$E:$E,cb_curr!$A:$A,K23,cb_curr!$B:$B,"Australian_Dollar"))=0,L22,(SUMIFS(cb_curr!$E:$E,cb_curr!$A:$A,K23,cb_curr!$B:$B,"Australian_Dollar"))))))))</f>
        <v>-</v>
      </c>
      <c r="M23" s="165">
        <f>SUMIFS(cb_curr!$E:$E,cb_curr!$A:$A,K23,cb_curr!$B:$B,"Australian_Dollar")</f>
        <v>0</v>
      </c>
      <c r="N23" s="3" t="str">
        <f>CONCATENATE(Техничка!AA24,Техничка!AB24,Техничка!AC24)</f>
        <v>20.05.2023</v>
      </c>
      <c r="O23" s="82" t="str">
        <f>IF(AND((IF(SUMIFS(cb_curr!$E:$E,cb_curr!$A:$A,N23,cb_curr!$B:$B,"Australian_Dollar")&lt;&gt;0,1,0)=0),(OR(WEEKDAY(N23,2)=7,WEEKDAY(N23,2)=1))),O22,((IF(AND(P23=0,P24=0,P25=0,P26=0,P27=0,P28=0,P29=0,P30=0,P31=0,P32=0),"-",(IF((SUMIFS(cb_curr!$E:$E,cb_curr!$A:$A,N23,cb_curr!$B:$B,"Australian_Dollar"))=0,O22,(SUMIFS(cb_curr!$E:$E,cb_curr!$A:$A,N23,cb_curr!$B:$B,"Australian_Dollar"))))))))</f>
        <v>-</v>
      </c>
      <c r="P23" s="165">
        <f>SUMIFS(cb_curr!$E:$E,cb_curr!$A:$A,N23,cb_curr!$B:$B,"Australian_Dollar")</f>
        <v>0</v>
      </c>
      <c r="Q23" s="3" t="str">
        <f>CONCATENATE(Техничка!AE24,Техничка!AF24,Техничка!AG24)</f>
        <v>20.06.2023</v>
      </c>
      <c r="R23" s="82" t="str">
        <f>IF(AND((IF(SUMIFS(cb_curr!$E:$E,cb_curr!$A:$A,Q23,cb_curr!$B:$B,"Australian_Dollar")&lt;&gt;0,1,0)=0),(OR(WEEKDAY(Q23,2)=7,WEEKDAY(Q23,2)=1))),R22,((IF(AND(S23=0,S24=0,S25=0,S26=0,S27=0,S28=0,S29=0,S30=0,S31=0,S32=0),"-",(IF((SUMIFS(cb_curr!$E:$E,cb_curr!$A:$A,Q23,cb_curr!$B:$B,"Australian_Dollar"))=0,R22,(SUMIFS(cb_curr!$E:$E,cb_curr!$A:$A,Q23,cb_curr!$B:$B,"Australian_Dollar"))))))))</f>
        <v>-</v>
      </c>
      <c r="S23" s="165">
        <f>SUMIFS(cb_curr!$E:$E,cb_curr!$A:$A,Q23,cb_curr!$B:$B,"Australian_Dollar")</f>
        <v>0</v>
      </c>
      <c r="T23" s="3" t="str">
        <f>CONCATENATE(Техничка!AI24,Техничка!AJ24,Техничка!AK24)</f>
        <v>20.07.2023</v>
      </c>
      <c r="U23" s="82" t="str">
        <f>IF(AND((IF(SUMIFS(cb_curr!$E:$E,cb_curr!$A:$A,T23,cb_curr!$B:$B,"Australian_Dollar")&lt;&gt;0,1,0)=0),(OR(WEEKDAY(T23,2)=7,WEEKDAY(T23,2)=1))),U22,((IF(AND(V23=0,V24=0,V25=0,V26=0,V27=0,V28=0,V29=0,V30=0,V31=0,V32=0),"-",(IF((SUMIFS(cb_curr!$E:$E,cb_curr!$A:$A,T23,cb_curr!$B:$B,"Australian_Dollar"))=0,U22,(SUMIFS(cb_curr!$E:$E,cb_curr!$A:$A,T23,cb_curr!$B:$B,"Australian_Dollar"))))))))</f>
        <v>-</v>
      </c>
      <c r="V23" s="165">
        <f>SUMIFS(cb_curr!$E:$E,cb_curr!$A:$A,T23,cb_curr!$B:$B,"Australian_Dollar")</f>
        <v>0</v>
      </c>
      <c r="W23" s="3" t="str">
        <f>CONCATENATE(Техничка!AQ24,Техничка!AR24,Техничка!AS24)</f>
        <v>20.08.2023</v>
      </c>
      <c r="X23" s="82" t="str">
        <f>IF(AND((IF(SUMIFS(cb_curr!$E:$E,cb_curr!$A:$A,W23,cb_curr!$B:$B,"Australian_Dollar")&lt;&gt;0,1,0)=0),(OR(WEEKDAY(W23,2)=7,WEEKDAY(W23,2)=1))),X22,((IF(AND(Y23=0,Y24=0,Y25=0,Y26=0,Y27=0,Y28=0,Y29=0,Y30=0,Y31=0,Y32=0),"-",(IF((SUMIFS(cb_curr!$E:$E,cb_curr!$A:$A,W23,cb_curr!$B:$B,"Australian_Dollar"))=0,X22,(SUMIFS(cb_curr!$E:$E,cb_curr!$A:$A,W23,cb_curr!$B:$B,"Australian_Dollar"))))))))</f>
        <v>-</v>
      </c>
      <c r="Y23" s="165">
        <f>SUMIFS(cb_curr!$E:$E,cb_curr!$A:$A,W23,cb_curr!$B:$B,"Australian_Dollar")</f>
        <v>0</v>
      </c>
      <c r="Z23" s="3" t="str">
        <f>CONCATENATE(Техничка!AU24,Техничка!AV24,Техничка!AW24)</f>
        <v>20.09.2023</v>
      </c>
      <c r="AA23" s="82" t="str">
        <f>IF(AND((IF(SUMIFS(cb_curr!$E:$E,cb_curr!$A:$A,Z23,cb_curr!$B:$B,"Australian_Dollar")&lt;&gt;0,1,0)=0),(OR(WEEKDAY(Z23,2)=7,WEEKDAY(Z23,2)=1))),AA22,((IF(AND(AB23=0,AB24=0,AB25=0,AB26=0,AB27=0,AB28=0,AB29=0,AB30=0,AB31=0,AB32=0),"-",(IF((SUMIFS(cb_curr!$E:$E,cb_curr!$A:$A,Z23,cb_curr!$B:$B,"Australian_Dollar"))=0,AA22,(SUMIFS(cb_curr!$E:$E,cb_curr!$A:$A,Z23,cb_curr!$B:$B,"Australian_Dollar"))))))))</f>
        <v>-</v>
      </c>
      <c r="AB23" s="165">
        <f>SUMIFS(cb_curr!$E:$E,cb_curr!$A:$A,Z23,cb_curr!$B:$B,"Australian_Dollar")</f>
        <v>0</v>
      </c>
      <c r="AC23" s="3" t="str">
        <f>CONCATENATE(Техничка!AY24,Техничка!AZ24,Техничка!BA24)</f>
        <v>20.10.2023</v>
      </c>
      <c r="AD23" s="82" t="str">
        <f>IF(AND((IF(SUMIFS(cb_curr!$E:$E,cb_curr!$A:$A,AC23,cb_curr!$B:$B,"Australian_Dollar")&lt;&gt;0,1,0)=0),(OR(WEEKDAY(AC23,2)=7,WEEKDAY(AC23,2)=1))),AD22,((IF(AND(AE23=0,AE24=0,AE25=0,AE26=0,AE27=0,AE28=0,AE29=0,AE30=0,AE31=0,AE32=0),"-",(IF((SUMIFS(cb_curr!$E:$E,cb_curr!$A:$A,AC23,cb_curr!$B:$B,"Australian_Dollar"))=0,AD22,(SUMIFS(cb_curr!$E:$E,cb_curr!$A:$A,AC23,cb_curr!$B:$B,"Australian_Dollar"))))))))</f>
        <v>-</v>
      </c>
      <c r="AE23" s="165">
        <f>SUMIFS(cb_curr!$E:$E,cb_curr!$A:$A,AC23,cb_curr!$B:$B,"Australian_Dollar")</f>
        <v>0</v>
      </c>
      <c r="AF23" s="3" t="str">
        <f>CONCATENATE(Техничка!BC24,Техничка!BD24,Техничка!BE24)</f>
        <v>20.11.2023</v>
      </c>
      <c r="AG23" s="82" t="str">
        <f>IF(AND((IF(SUMIFS(cb_curr!$E:$E,cb_curr!$A:$A,AF23,cb_curr!$B:$B,"Australian_Dollar")&lt;&gt;0,1,0)=0),(OR(WEEKDAY(AF23,2)=7,WEEKDAY(AF23,2)=1))),AG22,((IF(AND(AH23=0,AH24=0,AH25=0,AH26=0,AH27=0,AH28=0,AH29=0,AH30=0,AH31=0,AH32=0),"-",(IF((SUMIFS(cb_curr!$E:$E,cb_curr!$A:$A,AF23,cb_curr!$B:$B,"Australian_Dollar"))=0,AG22,(SUMIFS(cb_curr!$E:$E,cb_curr!$A:$A,AF23,cb_curr!$B:$B,"Australian_Dollar"))))))))</f>
        <v>-</v>
      </c>
      <c r="AH23" s="165">
        <f>SUMIFS(cb_curr!$E:$E,cb_curr!$A:$A,AF23,cb_curr!$B:$B,"Australian_Dollar")</f>
        <v>0</v>
      </c>
      <c r="AI23" s="3" t="str">
        <f>CONCATENATE(Техничка!BG24,Техничка!BH24,Техничка!BI24)</f>
        <v>20.12.2023</v>
      </c>
      <c r="AJ23" s="82" t="str">
        <f>IF(AND((IF(SUMIFS(cb_curr!$E:$E,cb_curr!$A:$A,AI23,cb_curr!$B:$B,"Australian_Dollar")&lt;&gt;0,1,0)=0),(OR(WEEKDAY(AI23,2)=7,WEEKDAY(AI23,2)=1))),AJ22,((IF(AND(AK23=0,AK24=0,AK25=0,AK26=0,AK27=0,AK28=0,AK29=0,AK30=0,AK31=0,AK32=0),"-",(IF((SUMIFS(cb_curr!$E:$E,cb_curr!$A:$A,AI23,cb_curr!$B:$B,"Australian_Dollar"))=0,AJ22,(SUMIFS(cb_curr!$E:$E,cb_curr!$A:$A,AI23,cb_curr!$B:$B,"Australian_Dollar"))))))))</f>
        <v>-</v>
      </c>
      <c r="AK23" s="165">
        <f>SUMIFS(cb_curr!$E:$E,cb_curr!$A:$A,AI23,cb_curr!$B:$B,"Australian_Dollar")</f>
        <v>0</v>
      </c>
      <c r="AQ23" s="153" t="str">
        <f t="shared" si="0"/>
        <v>20.06.2023</v>
      </c>
      <c r="AR23" s="82"/>
      <c r="AT23" s="3" t="str">
        <f t="shared" si="1"/>
        <v>20.10.2023</v>
      </c>
      <c r="AU23" s="82"/>
      <c r="AW23" s="3" t="str">
        <f t="shared" si="2"/>
        <v>20.11.2023</v>
      </c>
      <c r="AX23" s="82"/>
      <c r="AZ23" s="3" t="str">
        <f t="shared" si="3"/>
        <v>20.12.2023</v>
      </c>
      <c r="BA23" s="82"/>
    </row>
    <row r="24" spans="2:53" x14ac:dyDescent="0.25">
      <c r="B24" s="3" t="str">
        <f>CONCATENATE(Техничка!B25,Техничка!C25,Техничка!D25)</f>
        <v>21.01.2023</v>
      </c>
      <c r="C24" s="82" t="str">
        <f>IF(AND((IF(SUMIFS(cb_curr!$E:$E,cb_curr!$A:$A,B24,cb_curr!$B:$B,"Australian_Dollar")&lt;&gt;0,1,0)=0),(OR(WEEKDAY(B24,2)=7,WEEKDAY(B24,2)=1))),C23,((IF(AND(D24=0,D25=0,D26=0,D27=0,D28=0,D29=0,D30=0,D31=0,D32=0,D33=0),"-",(IF((SUMIFS(cb_curr!$E:$E,cb_curr!$A:$A,B24,cb_curr!$B:$B,"Australian_Dollar"))=0,C23,(SUMIFS(cb_curr!$E:$E,cb_curr!$A:$A,B24,cb_curr!$B:$B,"Australian_Dollar"))))))))</f>
        <v>-</v>
      </c>
      <c r="D24" s="165">
        <f>SUMIFS(cb_curr!$E:$E,cb_curr!$A:$A,B24,cb_curr!$B:$B,"Australian_Dollar")</f>
        <v>0</v>
      </c>
      <c r="E24" s="3" t="str">
        <f>CONCATENATE(Техничка!O25,Техничка!P25,Техничка!Q25)</f>
        <v>21.02.2023</v>
      </c>
      <c r="F24" s="82" t="str">
        <f>IF(AND((IF(SUMIFS(cb_curr!$E:$E,cb_curr!$A:$A,E24,cb_curr!$B:$B,"Australian_Dollar")&lt;&gt;0,1,0)=0),(OR(WEEKDAY(E24,2)=7,WEEKDAY(E24,2)=1))),F23,((IF(AND(G24=0,G25=0,G26=0,G27=0,G28=0,G29=0,G30=0,G31=0,G32=0,G33=0),"-",(IF((SUMIFS(cb_curr!$E:$E,cb_curr!$A:$A,E24,cb_curr!$B:$B,"Australian_Dollar"))=0,F23,(SUMIFS(cb_curr!$E:$E,cb_curr!$A:$A,E24,cb_curr!$B:$B,"Australian_Dollar"))))))))</f>
        <v>-</v>
      </c>
      <c r="G24" s="165">
        <f>SUMIFS(cb_curr!$E:$E,cb_curr!$A:$A,E24,cb_curr!$B:$B,"Australian_Dollar")</f>
        <v>0</v>
      </c>
      <c r="H24" s="3" t="str">
        <f>CONCATENATE(Техничка!S25,Техничка!T25,Техничка!U25)</f>
        <v>21.03.2023</v>
      </c>
      <c r="I24" s="82" t="str">
        <f>IF(AND((IF(SUMIFS(cb_curr!$E:$E,cb_curr!$A:$A,H24,cb_curr!$B:$B,"Australian_Dollar")&lt;&gt;0,1,0)=0),(OR(WEEKDAY(H24,2)=7,WEEKDAY(H24,2)=1))),I23,((IF(AND(J24=0,J25=0,J26=0,J27=0,J28=0,J29=0,J30=0,J31=0,J32=0,J33=0),"-",(IF((SUMIFS(cb_curr!$E:$E,cb_curr!$A:$A,H24,cb_curr!$B:$B,"Australian_Dollar"))=0,I23,(SUMIFS(cb_curr!$E:$E,cb_curr!$A:$A,H24,cb_curr!$B:$B,"Australian_Dollar"))))))))</f>
        <v>-</v>
      </c>
      <c r="J24" s="165">
        <f>SUMIFS(cb_curr!$E:$E,cb_curr!$A:$A,H24,cb_curr!$B:$B,"Australian_Dollar")</f>
        <v>0</v>
      </c>
      <c r="K24" s="3" t="str">
        <f>CONCATENATE(Техничка!W25,Техничка!X25,Техничка!Y25)</f>
        <v>21.04.2023</v>
      </c>
      <c r="L24" s="82" t="str">
        <f>IF(AND((IF(SUMIFS(cb_curr!$E:$E,cb_curr!$A:$A,K24,cb_curr!$B:$B,"Australian_Dollar")&lt;&gt;0,1,0)=0),(OR(WEEKDAY(K24,2)=7,WEEKDAY(K24,2)=1))),L23,((IF(AND(M24=0,M25=0,M26=0,M27=0,M28=0,M29=0,M30=0,M31=0,M32=0,M33=0),"-",(IF((SUMIFS(cb_curr!$E:$E,cb_curr!$A:$A,K24,cb_curr!$B:$B,"Australian_Dollar"))=0,L23,(SUMIFS(cb_curr!$E:$E,cb_curr!$A:$A,K24,cb_curr!$B:$B,"Australian_Dollar"))))))))</f>
        <v>-</v>
      </c>
      <c r="M24" s="165">
        <f>SUMIFS(cb_curr!$E:$E,cb_curr!$A:$A,K24,cb_curr!$B:$B,"Australian_Dollar")</f>
        <v>0</v>
      </c>
      <c r="N24" s="3" t="str">
        <f>CONCATENATE(Техничка!AA25,Техничка!AB25,Техничка!AC25)</f>
        <v>21.05.2023</v>
      </c>
      <c r="O24" s="82" t="str">
        <f>IF(AND((IF(SUMIFS(cb_curr!$E:$E,cb_curr!$A:$A,N24,cb_curr!$B:$B,"Australian_Dollar")&lt;&gt;0,1,0)=0),(OR(WEEKDAY(N24,2)=7,WEEKDAY(N24,2)=1))),O23,((IF(AND(P24=0,P25=0,P26=0,P27=0,P28=0,P29=0,P30=0,P31=0,P32=0,P33=0),"-",(IF((SUMIFS(cb_curr!$E:$E,cb_curr!$A:$A,N24,cb_curr!$B:$B,"Australian_Dollar"))=0,O23,(SUMIFS(cb_curr!$E:$E,cb_curr!$A:$A,N24,cb_curr!$B:$B,"Australian_Dollar"))))))))</f>
        <v>-</v>
      </c>
      <c r="P24" s="165">
        <f>SUMIFS(cb_curr!$E:$E,cb_curr!$A:$A,N24,cb_curr!$B:$B,"Australian_Dollar")</f>
        <v>0</v>
      </c>
      <c r="Q24" s="3" t="str">
        <f>CONCATENATE(Техничка!AE25,Техничка!AF25,Техничка!AG25)</f>
        <v>21.06.2023</v>
      </c>
      <c r="R24" s="82" t="str">
        <f>IF(AND((IF(SUMIFS(cb_curr!$E:$E,cb_curr!$A:$A,Q24,cb_curr!$B:$B,"Australian_Dollar")&lt;&gt;0,1,0)=0),(OR(WEEKDAY(Q24,2)=7,WEEKDAY(Q24,2)=1))),R23,((IF(AND(S24=0,S25=0,S26=0,S27=0,S28=0,S29=0,S30=0,S31=0,S32=0,S33=0),"-",(IF((SUMIFS(cb_curr!$E:$E,cb_curr!$A:$A,Q24,cb_curr!$B:$B,"Australian_Dollar"))=0,R23,(SUMIFS(cb_curr!$E:$E,cb_curr!$A:$A,Q24,cb_curr!$B:$B,"Australian_Dollar"))))))))</f>
        <v>-</v>
      </c>
      <c r="S24" s="165">
        <f>SUMIFS(cb_curr!$E:$E,cb_curr!$A:$A,Q24,cb_curr!$B:$B,"Australian_Dollar")</f>
        <v>0</v>
      </c>
      <c r="T24" s="3" t="str">
        <f>CONCATENATE(Техничка!AI25,Техничка!AJ25,Техничка!AK25)</f>
        <v>21.07.2023</v>
      </c>
      <c r="U24" s="82" t="str">
        <f>IF(AND((IF(SUMIFS(cb_curr!$E:$E,cb_curr!$A:$A,T24,cb_curr!$B:$B,"Australian_Dollar")&lt;&gt;0,1,0)=0),(OR(WEEKDAY(T24,2)=7,WEEKDAY(T24,2)=1))),U23,((IF(AND(V24=0,V25=0,V26=0,V27=0,V28=0,V29=0,V30=0,V31=0,V32=0,V33=0),"-",(IF((SUMIFS(cb_curr!$E:$E,cb_curr!$A:$A,T24,cb_curr!$B:$B,"Australian_Dollar"))=0,U23,(SUMIFS(cb_curr!$E:$E,cb_curr!$A:$A,T24,cb_curr!$B:$B,"Australian_Dollar"))))))))</f>
        <v>-</v>
      </c>
      <c r="V24" s="165">
        <f>SUMIFS(cb_curr!$E:$E,cb_curr!$A:$A,T24,cb_curr!$B:$B,"Australian_Dollar")</f>
        <v>0</v>
      </c>
      <c r="W24" s="3" t="str">
        <f>CONCATENATE(Техничка!AQ25,Техничка!AR25,Техничка!AS25)</f>
        <v>21.08.2023</v>
      </c>
      <c r="X24" s="82" t="str">
        <f>IF(AND((IF(SUMIFS(cb_curr!$E:$E,cb_curr!$A:$A,W24,cb_curr!$B:$B,"Australian_Dollar")&lt;&gt;0,1,0)=0),(OR(WEEKDAY(W24,2)=7,WEEKDAY(W24,2)=1))),X23,((IF(AND(Y24=0,Y25=0,Y26=0,Y27=0,Y28=0,Y29=0,Y30=0,Y31=0,Y32=0,Y33=0),"-",(IF((SUMIFS(cb_curr!$E:$E,cb_curr!$A:$A,W24,cb_curr!$B:$B,"Australian_Dollar"))=0,X23,(SUMIFS(cb_curr!$E:$E,cb_curr!$A:$A,W24,cb_curr!$B:$B,"Australian_Dollar"))))))))</f>
        <v>-</v>
      </c>
      <c r="Y24" s="165">
        <f>SUMIFS(cb_curr!$E:$E,cb_curr!$A:$A,W24,cb_curr!$B:$B,"Australian_Dollar")</f>
        <v>0</v>
      </c>
      <c r="Z24" s="3" t="str">
        <f>CONCATENATE(Техничка!AU25,Техничка!AV25,Техничка!AW25)</f>
        <v>21.09.2023</v>
      </c>
      <c r="AA24" s="82" t="str">
        <f>IF(AND((IF(SUMIFS(cb_curr!$E:$E,cb_curr!$A:$A,Z24,cb_curr!$B:$B,"Australian_Dollar")&lt;&gt;0,1,0)=0),(OR(WEEKDAY(Z24,2)=7,WEEKDAY(Z24,2)=1))),AA23,((IF(AND(AB24=0,AB25=0,AB26=0,AB27=0,AB28=0,AB29=0,AB30=0,AB31=0,AB32=0,AB33=0),"-",(IF((SUMIFS(cb_curr!$E:$E,cb_curr!$A:$A,Z24,cb_curr!$B:$B,"Australian_Dollar"))=0,AA23,(SUMIFS(cb_curr!$E:$E,cb_curr!$A:$A,Z24,cb_curr!$B:$B,"Australian_Dollar"))))))))</f>
        <v>-</v>
      </c>
      <c r="AB24" s="165">
        <f>SUMIFS(cb_curr!$E:$E,cb_curr!$A:$A,Z24,cb_curr!$B:$B,"Australian_Dollar")</f>
        <v>0</v>
      </c>
      <c r="AC24" s="3" t="str">
        <f>CONCATENATE(Техничка!AY25,Техничка!AZ25,Техничка!BA25)</f>
        <v>21.10.2023</v>
      </c>
      <c r="AD24" s="82" t="str">
        <f>IF(AND((IF(SUMIFS(cb_curr!$E:$E,cb_curr!$A:$A,AC24,cb_curr!$B:$B,"Australian_Dollar")&lt;&gt;0,1,0)=0),(OR(WEEKDAY(AC24,2)=7,WEEKDAY(AC24,2)=1))),AD23,((IF(AND(AE24=0,AE25=0,AE26=0,AE27=0,AE28=0,AE29=0,AE30=0,AE31=0,AE32=0,AE33=0),"-",(IF((SUMIFS(cb_curr!$E:$E,cb_curr!$A:$A,AC24,cb_curr!$B:$B,"Australian_Dollar"))=0,AD23,(SUMIFS(cb_curr!$E:$E,cb_curr!$A:$A,AC24,cb_curr!$B:$B,"Australian_Dollar"))))))))</f>
        <v>-</v>
      </c>
      <c r="AE24" s="165">
        <f>SUMIFS(cb_curr!$E:$E,cb_curr!$A:$A,AC24,cb_curr!$B:$B,"Australian_Dollar")</f>
        <v>0</v>
      </c>
      <c r="AF24" s="3" t="str">
        <f>CONCATENATE(Техничка!BC25,Техничка!BD25,Техничка!BE25)</f>
        <v>21.11.2023</v>
      </c>
      <c r="AG24" s="82" t="str">
        <f>IF(AND((IF(SUMIFS(cb_curr!$E:$E,cb_curr!$A:$A,AF24,cb_curr!$B:$B,"Australian_Dollar")&lt;&gt;0,1,0)=0),(OR(WEEKDAY(AF24,2)=7,WEEKDAY(AF24,2)=1))),AG23,((IF(AND(AH24=0,AH25=0,AH26=0,AH27=0,AH28=0,AH29=0,AH30=0,AH31=0,AH32=0,AH33=0),"-",(IF((SUMIFS(cb_curr!$E:$E,cb_curr!$A:$A,AF24,cb_curr!$B:$B,"Australian_Dollar"))=0,AG23,(SUMIFS(cb_curr!$E:$E,cb_curr!$A:$A,AF24,cb_curr!$B:$B,"Australian_Dollar"))))))))</f>
        <v>-</v>
      </c>
      <c r="AH24" s="165">
        <f>SUMIFS(cb_curr!$E:$E,cb_curr!$A:$A,AF24,cb_curr!$B:$B,"Australian_Dollar")</f>
        <v>0</v>
      </c>
      <c r="AI24" s="3" t="str">
        <f>CONCATENATE(Техничка!BG25,Техничка!BH25,Техничка!BI25)</f>
        <v>21.12.2023</v>
      </c>
      <c r="AJ24" s="82" t="str">
        <f>IF(AND((IF(SUMIFS(cb_curr!$E:$E,cb_curr!$A:$A,AI24,cb_curr!$B:$B,"Australian_Dollar")&lt;&gt;0,1,0)=0),(OR(WEEKDAY(AI24,2)=7,WEEKDAY(AI24,2)=1))),AJ23,((IF(AND(AK24=0,AK25=0,AK26=0,AK27=0,AK28=0,AK29=0,AK30=0,AK31=0,AK32=0,AK33=0),"-",(IF((SUMIFS(cb_curr!$E:$E,cb_curr!$A:$A,AI24,cb_curr!$B:$B,"Australian_Dollar"))=0,AJ23,(SUMIFS(cb_curr!$E:$E,cb_curr!$A:$A,AI24,cb_curr!$B:$B,"Australian_Dollar"))))))))</f>
        <v>-</v>
      </c>
      <c r="AK24" s="165">
        <f>SUMIFS(cb_curr!$E:$E,cb_curr!$A:$A,AI24,cb_curr!$B:$B,"Australian_Dollar")</f>
        <v>0</v>
      </c>
      <c r="AQ24" s="153" t="str">
        <f t="shared" si="0"/>
        <v>21.06.2023</v>
      </c>
      <c r="AR24" s="82"/>
      <c r="AT24" s="3" t="str">
        <f t="shared" si="1"/>
        <v>21.10.2023</v>
      </c>
      <c r="AU24" s="82"/>
      <c r="AW24" s="3" t="str">
        <f t="shared" si="2"/>
        <v>21.11.2023</v>
      </c>
      <c r="AX24" s="82"/>
      <c r="AZ24" s="3" t="str">
        <f t="shared" si="3"/>
        <v>21.12.2023</v>
      </c>
      <c r="BA24" s="82"/>
    </row>
    <row r="25" spans="2:53" x14ac:dyDescent="0.25">
      <c r="B25" s="3" t="str">
        <f>CONCATENATE(Техничка!B26,Техничка!C26,Техничка!D26)</f>
        <v>22.01.2023</v>
      </c>
      <c r="C25" s="82" t="str">
        <f>IF(AND((IF(SUMIFS(cb_curr!$E:$E,cb_curr!$A:$A,B25,cb_curr!$B:$B,"Australian_Dollar")&lt;&gt;0,1,0)=0),(OR(WEEKDAY(B25,2)=7,WEEKDAY(B25,2)=1))),C24,((IF(AND(D25=0,D26=0,D27=0,D28=0,D29=0,D30=0,D31=0,D32=0,D33=0,D34=0),"-",(IF((SUMIFS(cb_curr!$E:$E,cb_curr!$A:$A,B25,cb_curr!$B:$B,"Australian_Dollar"))=0,C24,(SUMIFS(cb_curr!$E:$E,cb_curr!$A:$A,B25,cb_curr!$B:$B,"Australian_Dollar"))))))))</f>
        <v>-</v>
      </c>
      <c r="D25" s="165">
        <f>SUMIFS(cb_curr!$E:$E,cb_curr!$A:$A,B25,cb_curr!$B:$B,"Australian_Dollar")</f>
        <v>0</v>
      </c>
      <c r="E25" s="3" t="str">
        <f>CONCATENATE(Техничка!O26,Техничка!P26,Техничка!Q26)</f>
        <v>22.02.2023</v>
      </c>
      <c r="F25" s="82" t="str">
        <f>IF(AND((IF(SUMIFS(cb_curr!$E:$E,cb_curr!$A:$A,E25,cb_curr!$B:$B,"Australian_Dollar")&lt;&gt;0,1,0)=0),(OR(WEEKDAY(E25,2)=7,WEEKDAY(E25,2)=1))),F24,((IF(AND(G25=0,G26=0,G27=0,G28=0,G29=0,G30=0,G31=0,G32=0,G33=0,G34=0),"-",(IF((SUMIFS(cb_curr!$E:$E,cb_curr!$A:$A,E25,cb_curr!$B:$B,"Australian_Dollar"))=0,F24,(SUMIFS(cb_curr!$E:$E,cb_curr!$A:$A,E25,cb_curr!$B:$B,"Australian_Dollar"))))))))</f>
        <v>-</v>
      </c>
      <c r="G25" s="165">
        <f>SUMIFS(cb_curr!$E:$E,cb_curr!$A:$A,E25,cb_curr!$B:$B,"Australian_Dollar")</f>
        <v>0</v>
      </c>
      <c r="H25" s="3" t="str">
        <f>CONCATENATE(Техничка!S26,Техничка!T26,Техничка!U26)</f>
        <v>22.03.2023</v>
      </c>
      <c r="I25" s="82" t="str">
        <f>IF(AND((IF(SUMIFS(cb_curr!$E:$E,cb_curr!$A:$A,H25,cb_curr!$B:$B,"Australian_Dollar")&lt;&gt;0,1,0)=0),(OR(WEEKDAY(H25,2)=7,WEEKDAY(H25,2)=1))),I24,((IF(AND(J25=0,J26=0,J27=0,J28=0,J29=0,J30=0,J31=0,J32=0,J33=0,J34=0),"-",(IF((SUMIFS(cb_curr!$E:$E,cb_curr!$A:$A,H25,cb_curr!$B:$B,"Australian_Dollar"))=0,I24,(SUMIFS(cb_curr!$E:$E,cb_curr!$A:$A,H25,cb_curr!$B:$B,"Australian_Dollar"))))))))</f>
        <v>-</v>
      </c>
      <c r="J25" s="165">
        <f>SUMIFS(cb_curr!$E:$E,cb_curr!$A:$A,H25,cb_curr!$B:$B,"Australian_Dollar")</f>
        <v>0</v>
      </c>
      <c r="K25" s="3" t="str">
        <f>CONCATENATE(Техничка!W26,Техничка!X26,Техничка!Y26)</f>
        <v>22.04.2023</v>
      </c>
      <c r="L25" s="82" t="str">
        <f>IF(AND((IF(SUMIFS(cb_curr!$E:$E,cb_curr!$A:$A,K25,cb_curr!$B:$B,"Australian_Dollar")&lt;&gt;0,1,0)=0),(OR(WEEKDAY(K25,2)=7,WEEKDAY(K25,2)=1))),L24,((IF(AND(M25=0,M26=0,M27=0,M28=0,M29=0,M30=0,M31=0,M32=0,M33=0,M34=0),"-",(IF((SUMIFS(cb_curr!$E:$E,cb_curr!$A:$A,K25,cb_curr!$B:$B,"Australian_Dollar"))=0,L24,(SUMIFS(cb_curr!$E:$E,cb_curr!$A:$A,K25,cb_curr!$B:$B,"Australian_Dollar"))))))))</f>
        <v>-</v>
      </c>
      <c r="M25" s="165">
        <f>SUMIFS(cb_curr!$E:$E,cb_curr!$A:$A,K25,cb_curr!$B:$B,"Australian_Dollar")</f>
        <v>0</v>
      </c>
      <c r="N25" s="3" t="str">
        <f>CONCATENATE(Техничка!AA26,Техничка!AB26,Техничка!AC26)</f>
        <v>22.05.2023</v>
      </c>
      <c r="O25" s="82" t="str">
        <f>IF(AND((IF(SUMIFS(cb_curr!$E:$E,cb_curr!$A:$A,N25,cb_curr!$B:$B,"Australian_Dollar")&lt;&gt;0,1,0)=0),(OR(WEEKDAY(N25,2)=7,WEEKDAY(N25,2)=1))),O24,((IF(AND(P25=0,P26=0,P27=0,P28=0,P29=0,P30=0,P31=0,P32=0,P33=0,P34=0),"-",(IF((SUMIFS(cb_curr!$E:$E,cb_curr!$A:$A,N25,cb_curr!$B:$B,"Australian_Dollar"))=0,O24,(SUMIFS(cb_curr!$E:$E,cb_curr!$A:$A,N25,cb_curr!$B:$B,"Australian_Dollar"))))))))</f>
        <v>-</v>
      </c>
      <c r="P25" s="165">
        <f>SUMIFS(cb_curr!$E:$E,cb_curr!$A:$A,N25,cb_curr!$B:$B,"Australian_Dollar")</f>
        <v>0</v>
      </c>
      <c r="Q25" s="3" t="str">
        <f>CONCATENATE(Техничка!AE26,Техничка!AF26,Техничка!AG26)</f>
        <v>22.06.2023</v>
      </c>
      <c r="R25" s="82" t="str">
        <f>IF(AND((IF(SUMIFS(cb_curr!$E:$E,cb_curr!$A:$A,Q25,cb_curr!$B:$B,"Australian_Dollar")&lt;&gt;0,1,0)=0),(OR(WEEKDAY(Q25,2)=7,WEEKDAY(Q25,2)=1))),R24,((IF(AND(S25=0,S26=0,S27=0,S28=0,S29=0,S30=0,S31=0,S32=0,S33=0,S34=0),"-",(IF((SUMIFS(cb_curr!$E:$E,cb_curr!$A:$A,Q25,cb_curr!$B:$B,"Australian_Dollar"))=0,R24,(SUMIFS(cb_curr!$E:$E,cb_curr!$A:$A,Q25,cb_curr!$B:$B,"Australian_Dollar"))))))))</f>
        <v>-</v>
      </c>
      <c r="S25" s="165">
        <f>SUMIFS(cb_curr!$E:$E,cb_curr!$A:$A,Q25,cb_curr!$B:$B,"Australian_Dollar")</f>
        <v>0</v>
      </c>
      <c r="T25" s="3" t="str">
        <f>CONCATENATE(Техничка!AI26,Техничка!AJ26,Техничка!AK26)</f>
        <v>22.07.2023</v>
      </c>
      <c r="U25" s="82" t="str">
        <f>IF(AND((IF(SUMIFS(cb_curr!$E:$E,cb_curr!$A:$A,T25,cb_curr!$B:$B,"Australian_Dollar")&lt;&gt;0,1,0)=0),(OR(WEEKDAY(T25,2)=7,WEEKDAY(T25,2)=1))),U24,((IF(AND(V25=0,V26=0,V27=0,V28=0,V29=0,V30=0,V31=0,V32=0,V33=0,V34=0),"-",(IF((SUMIFS(cb_curr!$E:$E,cb_curr!$A:$A,T25,cb_curr!$B:$B,"Australian_Dollar"))=0,U24,(SUMIFS(cb_curr!$E:$E,cb_curr!$A:$A,T25,cb_curr!$B:$B,"Australian_Dollar"))))))))</f>
        <v>-</v>
      </c>
      <c r="V25" s="165">
        <f>SUMIFS(cb_curr!$E:$E,cb_curr!$A:$A,T25,cb_curr!$B:$B,"Australian_Dollar")</f>
        <v>0</v>
      </c>
      <c r="W25" s="3" t="str">
        <f>CONCATENATE(Техничка!AQ26,Техничка!AR26,Техничка!AS26)</f>
        <v>22.08.2023</v>
      </c>
      <c r="X25" s="82" t="str">
        <f>IF(AND((IF(SUMIFS(cb_curr!$E:$E,cb_curr!$A:$A,W25,cb_curr!$B:$B,"Australian_Dollar")&lt;&gt;0,1,0)=0),(OR(WEEKDAY(W25,2)=7,WEEKDAY(W25,2)=1))),X24,((IF(AND(Y25=0,Y26=0,Y27=0,Y28=0,Y29=0,Y30=0,Y31=0,Y32=0,Y33=0,Y34=0),"-",(IF((SUMIFS(cb_curr!$E:$E,cb_curr!$A:$A,W25,cb_curr!$B:$B,"Australian_Dollar"))=0,X24,(SUMIFS(cb_curr!$E:$E,cb_curr!$A:$A,W25,cb_curr!$B:$B,"Australian_Dollar"))))))))</f>
        <v>-</v>
      </c>
      <c r="Y25" s="165">
        <f>SUMIFS(cb_curr!$E:$E,cb_curr!$A:$A,W25,cb_curr!$B:$B,"Australian_Dollar")</f>
        <v>0</v>
      </c>
      <c r="Z25" s="3" t="str">
        <f>CONCATENATE(Техничка!AU26,Техничка!AV26,Техничка!AW26)</f>
        <v>22.09.2023</v>
      </c>
      <c r="AA25" s="82" t="str">
        <f>IF(AND((IF(SUMIFS(cb_curr!$E:$E,cb_curr!$A:$A,Z25,cb_curr!$B:$B,"Australian_Dollar")&lt;&gt;0,1,0)=0),(OR(WEEKDAY(Z25,2)=7,WEEKDAY(Z25,2)=1))),AA24,((IF(AND(AB25=0,AB26=0,AB27=0,AB28=0,AB29=0,AB30=0,AB31=0,AB32=0,AB33=0,AB34=0),"-",(IF((SUMIFS(cb_curr!$E:$E,cb_curr!$A:$A,Z25,cb_curr!$B:$B,"Australian_Dollar"))=0,AA24,(SUMIFS(cb_curr!$E:$E,cb_curr!$A:$A,Z25,cb_curr!$B:$B,"Australian_Dollar"))))))))</f>
        <v>-</v>
      </c>
      <c r="AB25" s="165">
        <f>SUMIFS(cb_curr!$E:$E,cb_curr!$A:$A,Z25,cb_curr!$B:$B,"Australian_Dollar")</f>
        <v>0</v>
      </c>
      <c r="AC25" s="3" t="str">
        <f>CONCATENATE(Техничка!AY26,Техничка!AZ26,Техничка!BA26)</f>
        <v>22.10.2023</v>
      </c>
      <c r="AD25" s="82" t="str">
        <f>IF(AND((IF(SUMIFS(cb_curr!$E:$E,cb_curr!$A:$A,AC25,cb_curr!$B:$B,"Australian_Dollar")&lt;&gt;0,1,0)=0),(OR(WEEKDAY(AC25,2)=7,WEEKDAY(AC25,2)=1))),AD24,((IF(AND(AE25=0,AE26=0,AE27=0,AE28=0,AE29=0,AE30=0,AE31=0,AE32=0,AE33=0,AE34=0),"-",(IF((SUMIFS(cb_curr!$E:$E,cb_curr!$A:$A,AC25,cb_curr!$B:$B,"Australian_Dollar"))=0,AD24,(SUMIFS(cb_curr!$E:$E,cb_curr!$A:$A,AC25,cb_curr!$B:$B,"Australian_Dollar"))))))))</f>
        <v>-</v>
      </c>
      <c r="AE25" s="165">
        <f>SUMIFS(cb_curr!$E:$E,cb_curr!$A:$A,AC25,cb_curr!$B:$B,"Australian_Dollar")</f>
        <v>0</v>
      </c>
      <c r="AF25" s="3" t="str">
        <f>CONCATENATE(Техничка!BC26,Техничка!BD26,Техничка!BE26)</f>
        <v>22.11.2023</v>
      </c>
      <c r="AG25" s="82" t="str">
        <f>IF(AND((IF(SUMIFS(cb_curr!$E:$E,cb_curr!$A:$A,AF25,cb_curr!$B:$B,"Australian_Dollar")&lt;&gt;0,1,0)=0),(OR(WEEKDAY(AF25,2)=7,WEEKDAY(AF25,2)=1))),AG24,((IF(AND(AH25=0,AH26=0,AH27=0,AH28=0,AH29=0,AH30=0,AH31=0,AH32=0,AH33=0,AH34=0),"-",(IF((SUMIFS(cb_curr!$E:$E,cb_curr!$A:$A,AF25,cb_curr!$B:$B,"Australian_Dollar"))=0,AG24,(SUMIFS(cb_curr!$E:$E,cb_curr!$A:$A,AF25,cb_curr!$B:$B,"Australian_Dollar"))))))))</f>
        <v>-</v>
      </c>
      <c r="AH25" s="165">
        <f>SUMIFS(cb_curr!$E:$E,cb_curr!$A:$A,AF25,cb_curr!$B:$B,"Australian_Dollar")</f>
        <v>0</v>
      </c>
      <c r="AI25" s="3" t="str">
        <f>CONCATENATE(Техничка!BG26,Техничка!BH26,Техничка!BI26)</f>
        <v>22.12.2023</v>
      </c>
      <c r="AJ25" s="82" t="str">
        <f>IF(AND((IF(SUMIFS(cb_curr!$E:$E,cb_curr!$A:$A,AI25,cb_curr!$B:$B,"Australian_Dollar")&lt;&gt;0,1,0)=0),(OR(WEEKDAY(AI25,2)=7,WEEKDAY(AI25,2)=1))),AJ24,((IF(AND(AK25=0,AK26=0,AK27=0,AK28=0,AK29=0,AK30=0,AK31=0,AK32=0,AK33=0,AK34=0),"-",(IF((SUMIFS(cb_curr!$E:$E,cb_curr!$A:$A,AI25,cb_curr!$B:$B,"Australian_Dollar"))=0,AJ24,(SUMIFS(cb_curr!$E:$E,cb_curr!$A:$A,AI25,cb_curr!$B:$B,"Australian_Dollar"))))))))</f>
        <v>-</v>
      </c>
      <c r="AK25" s="165">
        <f>SUMIFS(cb_curr!$E:$E,cb_curr!$A:$A,AI25,cb_curr!$B:$B,"Australian_Dollar")</f>
        <v>0</v>
      </c>
      <c r="AQ25" s="153" t="str">
        <f t="shared" si="0"/>
        <v>22.06.2023</v>
      </c>
      <c r="AR25" s="82"/>
      <c r="AT25" s="3" t="str">
        <f t="shared" si="1"/>
        <v>22.10.2023</v>
      </c>
      <c r="AU25" s="82"/>
      <c r="AW25" s="3" t="str">
        <f t="shared" si="2"/>
        <v>22.11.2023</v>
      </c>
      <c r="AX25" s="82"/>
      <c r="AZ25" s="3" t="str">
        <f t="shared" si="3"/>
        <v>22.12.2023</v>
      </c>
      <c r="BA25" s="82"/>
    </row>
    <row r="26" spans="2:53" x14ac:dyDescent="0.25">
      <c r="B26" s="3" t="str">
        <f>CONCATENATE(Техничка!B27,Техничка!C27,Техничка!D27)</f>
        <v>23.01.2023</v>
      </c>
      <c r="C26" s="82" t="str">
        <f>IF(AND((IF(SUMIFS(cb_curr!$E:$E,cb_curr!$A:$A,B26,cb_curr!$B:$B,"Australian_Dollar")&lt;&gt;0,1,0)=0),(OR(WEEKDAY(B26,2)=7,WEEKDAY(B26,2)=1))),C25,((IF(AND(D26=0,D27=0,D28=0,D29=0,D30=0,D31=0,D32=0,D33=0,D34=0,D35=0),"-",(IF((SUMIFS(cb_curr!$E:$E,cb_curr!$A:$A,B26,cb_curr!$B:$B,"Australian_Dollar"))=0,C25,(SUMIFS(cb_curr!$E:$E,cb_curr!$A:$A,B26,cb_curr!$B:$B,"Australian_Dollar"))))))))</f>
        <v>-</v>
      </c>
      <c r="D26" s="165">
        <f>SUMIFS(cb_curr!$E:$E,cb_curr!$A:$A,B26,cb_curr!$B:$B,"Australian_Dollar")</f>
        <v>0</v>
      </c>
      <c r="E26" s="3" t="str">
        <f>CONCATENATE(Техничка!O27,Техничка!P27,Техничка!Q27)</f>
        <v>23.02.2023</v>
      </c>
      <c r="F26" s="82" t="str">
        <f>IF(AND((IF(SUMIFS(cb_curr!$E:$E,cb_curr!$A:$A,E26,cb_curr!$B:$B,"Australian_Dollar")&lt;&gt;0,1,0)=0),(OR(WEEKDAY(E26,2)=7,WEEKDAY(E26,2)=1))),F25,((IF(AND(G26=0,G27=0,G28=0,G29=0,G30=0,G31=0,G32=0,G33=0,G34=0,G35=0),"-",(IF((SUMIFS(cb_curr!$E:$E,cb_curr!$A:$A,E26,cb_curr!$B:$B,"Australian_Dollar"))=0,F25,(SUMIFS(cb_curr!$E:$E,cb_curr!$A:$A,E26,cb_curr!$B:$B,"Australian_Dollar"))))))))</f>
        <v>-</v>
      </c>
      <c r="G26" s="165">
        <f>SUMIFS(cb_curr!$E:$E,cb_curr!$A:$A,E26,cb_curr!$B:$B,"Australian_Dollar")</f>
        <v>0</v>
      </c>
      <c r="H26" s="3" t="str">
        <f>CONCATENATE(Техничка!S27,Техничка!T27,Техничка!U27)</f>
        <v>23.03.2023</v>
      </c>
      <c r="I26" s="82" t="str">
        <f>IF(AND((IF(SUMIFS(cb_curr!$E:$E,cb_curr!$A:$A,H26,cb_curr!$B:$B,"Australian_Dollar")&lt;&gt;0,1,0)=0),(OR(WEEKDAY(H26,2)=7,WEEKDAY(H26,2)=1))),I25,((IF(AND(J26=0,J27=0,J28=0,J29=0,J30=0,J31=0,J32=0,J33=0,J34=0,J35=0),"-",(IF((SUMIFS(cb_curr!$E:$E,cb_curr!$A:$A,H26,cb_curr!$B:$B,"Australian_Dollar"))=0,I25,(SUMIFS(cb_curr!$E:$E,cb_curr!$A:$A,H26,cb_curr!$B:$B,"Australian_Dollar"))))))))</f>
        <v>-</v>
      </c>
      <c r="J26" s="165">
        <f>SUMIFS(cb_curr!$E:$E,cb_curr!$A:$A,H26,cb_curr!$B:$B,"Australian_Dollar")</f>
        <v>0</v>
      </c>
      <c r="K26" s="3" t="str">
        <f>CONCATENATE(Техничка!W27,Техничка!X27,Техничка!Y27)</f>
        <v>23.04.2023</v>
      </c>
      <c r="L26" s="82" t="str">
        <f>IF(AND((IF(SUMIFS(cb_curr!$E:$E,cb_curr!$A:$A,K26,cb_curr!$B:$B,"Australian_Dollar")&lt;&gt;0,1,0)=0),(OR(WEEKDAY(K26,2)=7,WEEKDAY(K26,2)=1))),L25,((IF(AND(M26=0,M27=0,M28=0,M29=0,M30=0,M31=0,M32=0,M33=0,M34=0,M35=0),"-",(IF((SUMIFS(cb_curr!$E:$E,cb_curr!$A:$A,K26,cb_curr!$B:$B,"Australian_Dollar"))=0,L25,(SUMIFS(cb_curr!$E:$E,cb_curr!$A:$A,K26,cb_curr!$B:$B,"Australian_Dollar"))))))))</f>
        <v>-</v>
      </c>
      <c r="M26" s="165">
        <f>SUMIFS(cb_curr!$E:$E,cb_curr!$A:$A,K26,cb_curr!$B:$B,"Australian_Dollar")</f>
        <v>0</v>
      </c>
      <c r="N26" s="3" t="str">
        <f>CONCATENATE(Техничка!AA27,Техничка!AB27,Техничка!AC27)</f>
        <v>23.05.2023</v>
      </c>
      <c r="O26" s="82" t="str">
        <f>IF(AND((IF(SUMIFS(cb_curr!$E:$E,cb_curr!$A:$A,N26,cb_curr!$B:$B,"Australian_Dollar")&lt;&gt;0,1,0)=0),(OR(WEEKDAY(N26,2)=7,WEEKDAY(N26,2)=1))),O25,((IF(AND(P26=0,P27=0,P28=0,P29=0,P30=0,P31=0,P32=0,P33=0,P34=0,P35=0),"-",(IF((SUMIFS(cb_curr!$E:$E,cb_curr!$A:$A,N26,cb_curr!$B:$B,"Australian_Dollar"))=0,O25,(SUMIFS(cb_curr!$E:$E,cb_curr!$A:$A,N26,cb_curr!$B:$B,"Australian_Dollar"))))))))</f>
        <v>-</v>
      </c>
      <c r="P26" s="165">
        <f>SUMIFS(cb_curr!$E:$E,cb_curr!$A:$A,N26,cb_curr!$B:$B,"Australian_Dollar")</f>
        <v>0</v>
      </c>
      <c r="Q26" s="3" t="str">
        <f>CONCATENATE(Техничка!AE27,Техничка!AF27,Техничка!AG27)</f>
        <v>23.06.2023</v>
      </c>
      <c r="R26" s="82" t="str">
        <f>IF(AND((IF(SUMIFS(cb_curr!$E:$E,cb_curr!$A:$A,Q26,cb_curr!$B:$B,"Australian_Dollar")&lt;&gt;0,1,0)=0),(OR(WEEKDAY(Q26,2)=7,WEEKDAY(Q26,2)=1))),R25,((IF(AND(S26=0,S27=0,S28=0,S29=0,S30=0,S31=0,S32=0,S33=0,S34=0,S35=0),"-",(IF((SUMIFS(cb_curr!$E:$E,cb_curr!$A:$A,Q26,cb_curr!$B:$B,"Australian_Dollar"))=0,R25,(SUMIFS(cb_curr!$E:$E,cb_curr!$A:$A,Q26,cb_curr!$B:$B,"Australian_Dollar"))))))))</f>
        <v>-</v>
      </c>
      <c r="S26" s="165">
        <f>SUMIFS(cb_curr!$E:$E,cb_curr!$A:$A,Q26,cb_curr!$B:$B,"Australian_Dollar")</f>
        <v>0</v>
      </c>
      <c r="T26" s="3" t="str">
        <f>CONCATENATE(Техничка!AI27,Техничка!AJ27,Техничка!AK27)</f>
        <v>23.07.2023</v>
      </c>
      <c r="U26" s="82" t="str">
        <f>IF(AND((IF(SUMIFS(cb_curr!$E:$E,cb_curr!$A:$A,T26,cb_curr!$B:$B,"Australian_Dollar")&lt;&gt;0,1,0)=0),(OR(WEEKDAY(T26,2)=7,WEEKDAY(T26,2)=1))),U25,((IF(AND(V26=0,V27=0,V28=0,V29=0,V30=0,V31=0,V32=0,V33=0,V34=0,V35=0),"-",(IF((SUMIFS(cb_curr!$E:$E,cb_curr!$A:$A,T26,cb_curr!$B:$B,"Australian_Dollar"))=0,U25,(SUMIFS(cb_curr!$E:$E,cb_curr!$A:$A,T26,cb_curr!$B:$B,"Australian_Dollar"))))))))</f>
        <v>-</v>
      </c>
      <c r="V26" s="165">
        <f>SUMIFS(cb_curr!$E:$E,cb_curr!$A:$A,T26,cb_curr!$B:$B,"Australian_Dollar")</f>
        <v>0</v>
      </c>
      <c r="W26" s="3" t="str">
        <f>CONCATENATE(Техничка!AQ27,Техничка!AR27,Техничка!AS27)</f>
        <v>23.08.2023</v>
      </c>
      <c r="X26" s="82" t="str">
        <f>IF(AND((IF(SUMIFS(cb_curr!$E:$E,cb_curr!$A:$A,W26,cb_curr!$B:$B,"Australian_Dollar")&lt;&gt;0,1,0)=0),(OR(WEEKDAY(W26,2)=7,WEEKDAY(W26,2)=1))),X25,((IF(AND(Y26=0,Y27=0,Y28=0,Y29=0,Y30=0,Y31=0,Y32=0,Y33=0,Y34=0,Y35=0),"-",(IF((SUMIFS(cb_curr!$E:$E,cb_curr!$A:$A,W26,cb_curr!$B:$B,"Australian_Dollar"))=0,X25,(SUMIFS(cb_curr!$E:$E,cb_curr!$A:$A,W26,cb_curr!$B:$B,"Australian_Dollar"))))))))</f>
        <v>-</v>
      </c>
      <c r="Y26" s="165">
        <f>SUMIFS(cb_curr!$E:$E,cb_curr!$A:$A,W26,cb_curr!$B:$B,"Australian_Dollar")</f>
        <v>0</v>
      </c>
      <c r="Z26" s="3" t="str">
        <f>CONCATENATE(Техничка!AU27,Техничка!AV27,Техничка!AW27)</f>
        <v>23.09.2023</v>
      </c>
      <c r="AA26" s="82" t="str">
        <f>IF(AND((IF(SUMIFS(cb_curr!$E:$E,cb_curr!$A:$A,Z26,cb_curr!$B:$B,"Australian_Dollar")&lt;&gt;0,1,0)=0),(OR(WEEKDAY(Z26,2)=7,WEEKDAY(Z26,2)=1))),AA25,((IF(AND(AB26=0,AB27=0,AB28=0,AB29=0,AB30=0,AB31=0,AB32=0,AB33=0,AB34=0,AB35=0),"-",(IF((SUMIFS(cb_curr!$E:$E,cb_curr!$A:$A,Z26,cb_curr!$B:$B,"Australian_Dollar"))=0,AA25,(SUMIFS(cb_curr!$E:$E,cb_curr!$A:$A,Z26,cb_curr!$B:$B,"Australian_Dollar"))))))))</f>
        <v>-</v>
      </c>
      <c r="AB26" s="165">
        <f>SUMIFS(cb_curr!$E:$E,cb_curr!$A:$A,Z26,cb_curr!$B:$B,"Australian_Dollar")</f>
        <v>0</v>
      </c>
      <c r="AC26" s="3" t="str">
        <f>CONCATENATE(Техничка!AY27,Техничка!AZ27,Техничка!BA27)</f>
        <v>23.10.2023</v>
      </c>
      <c r="AD26" s="82" t="str">
        <f>IF(AND((IF(SUMIFS(cb_curr!$E:$E,cb_curr!$A:$A,AC26,cb_curr!$B:$B,"Australian_Dollar")&lt;&gt;0,1,0)=0),(OR(WEEKDAY(AC26,2)=7,WEEKDAY(AC26,2)=1))),AD25,((IF(AND(AE26=0,AE27=0,AE28=0,AE29=0,AE30=0,AE31=0,AE32=0,AE33=0,AE34=0,AE35=0),"-",(IF((SUMIFS(cb_curr!$E:$E,cb_curr!$A:$A,AC26,cb_curr!$B:$B,"Australian_Dollar"))=0,AD25,(SUMIFS(cb_curr!$E:$E,cb_curr!$A:$A,AC26,cb_curr!$B:$B,"Australian_Dollar"))))))))</f>
        <v>-</v>
      </c>
      <c r="AE26" s="165">
        <f>SUMIFS(cb_curr!$E:$E,cb_curr!$A:$A,AC26,cb_curr!$B:$B,"Australian_Dollar")</f>
        <v>0</v>
      </c>
      <c r="AF26" s="3" t="str">
        <f>CONCATENATE(Техничка!BC27,Техничка!BD27,Техничка!BE27)</f>
        <v>23.11.2023</v>
      </c>
      <c r="AG26" s="82" t="str">
        <f>IF(AND((IF(SUMIFS(cb_curr!$E:$E,cb_curr!$A:$A,AF26,cb_curr!$B:$B,"Australian_Dollar")&lt;&gt;0,1,0)=0),(OR(WEEKDAY(AF26,2)=7,WEEKDAY(AF26,2)=1))),AG25,((IF(AND(AH26=0,AH27=0,AH28=0,AH29=0,AH30=0,AH31=0,AH32=0,AH33=0,AH34=0,AH35=0),"-",(IF((SUMIFS(cb_curr!$E:$E,cb_curr!$A:$A,AF26,cb_curr!$B:$B,"Australian_Dollar"))=0,AG25,(SUMIFS(cb_curr!$E:$E,cb_curr!$A:$A,AF26,cb_curr!$B:$B,"Australian_Dollar"))))))))</f>
        <v>-</v>
      </c>
      <c r="AH26" s="165">
        <f>SUMIFS(cb_curr!$E:$E,cb_curr!$A:$A,AF26,cb_curr!$B:$B,"Australian_Dollar")</f>
        <v>0</v>
      </c>
      <c r="AI26" s="3" t="str">
        <f>CONCATENATE(Техничка!BG27,Техничка!BH27,Техничка!BI27)</f>
        <v>23.12.2023</v>
      </c>
      <c r="AJ26" s="82" t="str">
        <f>IF(AND((IF(SUMIFS(cb_curr!$E:$E,cb_curr!$A:$A,AI26,cb_curr!$B:$B,"Australian_Dollar")&lt;&gt;0,1,0)=0),(OR(WEEKDAY(AI26,2)=7,WEEKDAY(AI26,2)=1))),AJ25,((IF(AND(AK26=0,AK27=0,AK28=0,AK29=0,AK30=0,AK31=0,AK32=0,AK33=0,AK34=0,AK35=0),"-",(IF((SUMIFS(cb_curr!$E:$E,cb_curr!$A:$A,AI26,cb_curr!$B:$B,"Australian_Dollar"))=0,AJ25,(SUMIFS(cb_curr!$E:$E,cb_curr!$A:$A,AI26,cb_curr!$B:$B,"Australian_Dollar"))))))))</f>
        <v>-</v>
      </c>
      <c r="AK26" s="165">
        <f>SUMIFS(cb_curr!$E:$E,cb_curr!$A:$A,AI26,cb_curr!$B:$B,"Australian_Dollar")</f>
        <v>0</v>
      </c>
      <c r="AQ26" s="153" t="str">
        <f t="shared" si="0"/>
        <v>23.06.2023</v>
      </c>
      <c r="AR26" s="82"/>
      <c r="AT26" s="3" t="str">
        <f t="shared" si="1"/>
        <v>23.10.2023</v>
      </c>
      <c r="AU26" s="82"/>
      <c r="AW26" s="3" t="str">
        <f t="shared" si="2"/>
        <v>23.11.2023</v>
      </c>
      <c r="AX26" s="82"/>
      <c r="AZ26" s="3" t="str">
        <f t="shared" si="3"/>
        <v>23.12.2023</v>
      </c>
      <c r="BA26" s="82"/>
    </row>
    <row r="27" spans="2:53" x14ac:dyDescent="0.25">
      <c r="B27" s="3" t="str">
        <f>CONCATENATE(Техничка!B28,Техничка!C28,Техничка!D28)</f>
        <v>24.01.2023</v>
      </c>
      <c r="C27" s="82" t="str">
        <f>IF(AND((IF(SUMIFS(cb_curr!$E:$E,cb_curr!$A:$A,B27,cb_curr!$B:$B,"Australian_Dollar")&lt;&gt;0,1,0)=0),(OR(WEEKDAY(B27,2)=7,WEEKDAY(B27,2)=1))),C26,((IF(AND(D27=0,D28=0,D29=0,D30=0,D31=0,D32=0,D33=0,D34=0,D35=0,D36=0),"-",(IF((SUMIFS(cb_curr!$E:$E,cb_curr!$A:$A,B27,cb_curr!$B:$B,"Australian_Dollar"))=0,C26,(SUMIFS(cb_curr!$E:$E,cb_curr!$A:$A,B27,cb_curr!$B:$B,"Australian_Dollar"))))))))</f>
        <v>-</v>
      </c>
      <c r="D27" s="165">
        <f>SUMIFS(cb_curr!$E:$E,cb_curr!$A:$A,B27,cb_curr!$B:$B,"Australian_Dollar")</f>
        <v>0</v>
      </c>
      <c r="E27" s="3" t="str">
        <f>CONCATENATE(Техничка!O28,Техничка!P28,Техничка!Q28)</f>
        <v>24.02.2023</v>
      </c>
      <c r="F27" s="82" t="str">
        <f>IF(AND((IF(SUMIFS(cb_curr!$E:$E,cb_curr!$A:$A,E27,cb_curr!$B:$B,"Australian_Dollar")&lt;&gt;0,1,0)=0),(OR(WEEKDAY(E27,2)=7,WEEKDAY(E27,2)=1))),F26,((IF(AND(G27=0,G28=0,G29=0,G30=0,G31=0,G32=0,G33=0,G34=0,G35=0,G36=0),"-",(IF((SUMIFS(cb_curr!$E:$E,cb_curr!$A:$A,E27,cb_curr!$B:$B,"Australian_Dollar"))=0,F26,(SUMIFS(cb_curr!$E:$E,cb_curr!$A:$A,E27,cb_curr!$B:$B,"Australian_Dollar"))))))))</f>
        <v>-</v>
      </c>
      <c r="G27" s="165">
        <f>SUMIFS(cb_curr!$E:$E,cb_curr!$A:$A,E27,cb_curr!$B:$B,"Australian_Dollar")</f>
        <v>0</v>
      </c>
      <c r="H27" s="3" t="str">
        <f>CONCATENATE(Техничка!S28,Техничка!T28,Техничка!U28)</f>
        <v>24.03.2023</v>
      </c>
      <c r="I27" s="82" t="str">
        <f>IF(AND((IF(SUMIFS(cb_curr!$E:$E,cb_curr!$A:$A,H27,cb_curr!$B:$B,"Australian_Dollar")&lt;&gt;0,1,0)=0),(OR(WEEKDAY(H27,2)=7,WEEKDAY(H27,2)=1))),I26,((IF(AND(J27=0,J28=0,J29=0,J30=0,J31=0,J32=0,J33=0,J34=0,J35=0,J36=0),"-",(IF((SUMIFS(cb_curr!$E:$E,cb_curr!$A:$A,H27,cb_curr!$B:$B,"Australian_Dollar"))=0,I26,(SUMIFS(cb_curr!$E:$E,cb_curr!$A:$A,H27,cb_curr!$B:$B,"Australian_Dollar"))))))))</f>
        <v>-</v>
      </c>
      <c r="J27" s="165">
        <f>SUMIFS(cb_curr!$E:$E,cb_curr!$A:$A,H27,cb_curr!$B:$B,"Australian_Dollar")</f>
        <v>0</v>
      </c>
      <c r="K27" s="3" t="str">
        <f>CONCATENATE(Техничка!W28,Техничка!X28,Техничка!Y28)</f>
        <v>24.04.2023</v>
      </c>
      <c r="L27" s="82" t="str">
        <f>IF(AND((IF(SUMIFS(cb_curr!$E:$E,cb_curr!$A:$A,K27,cb_curr!$B:$B,"Australian_Dollar")&lt;&gt;0,1,0)=0),(OR(WEEKDAY(K27,2)=7,WEEKDAY(K27,2)=1))),L26,((IF(AND(M27=0,M28=0,M29=0,M30=0,M31=0,M32=0,M33=0,M34=0,M35=0,M36=0),"-",(IF((SUMIFS(cb_curr!$E:$E,cb_curr!$A:$A,K27,cb_curr!$B:$B,"Australian_Dollar"))=0,L26,(SUMIFS(cb_curr!$E:$E,cb_curr!$A:$A,K27,cb_curr!$B:$B,"Australian_Dollar"))))))))</f>
        <v>-</v>
      </c>
      <c r="M27" s="165">
        <f>SUMIFS(cb_curr!$E:$E,cb_curr!$A:$A,K27,cb_curr!$B:$B,"Australian_Dollar")</f>
        <v>0</v>
      </c>
      <c r="N27" s="3" t="str">
        <f>CONCATENATE(Техничка!AA28,Техничка!AB28,Техничка!AC28)</f>
        <v>24.05.2023</v>
      </c>
      <c r="O27" s="82" t="str">
        <f>IF(AND((IF(SUMIFS(cb_curr!$E:$E,cb_curr!$A:$A,N27,cb_curr!$B:$B,"Australian_Dollar")&lt;&gt;0,1,0)=0),(OR(WEEKDAY(N27,2)=7,WEEKDAY(N27,2)=1))),O26,((IF(AND(P27=0,P28=0,P29=0,P30=0,P31=0,P32=0,P33=0,P34=0,P35=0,P36=0),"-",(IF((SUMIFS(cb_curr!$E:$E,cb_curr!$A:$A,N27,cb_curr!$B:$B,"Australian_Dollar"))=0,O26,(SUMIFS(cb_curr!$E:$E,cb_curr!$A:$A,N27,cb_curr!$B:$B,"Australian_Dollar"))))))))</f>
        <v>-</v>
      </c>
      <c r="P27" s="165">
        <f>SUMIFS(cb_curr!$E:$E,cb_curr!$A:$A,N27,cb_curr!$B:$B,"Australian_Dollar")</f>
        <v>0</v>
      </c>
      <c r="Q27" s="3" t="str">
        <f>CONCATENATE(Техничка!AE28,Техничка!AF28,Техничка!AG28)</f>
        <v>24.06.2023</v>
      </c>
      <c r="R27" s="82" t="str">
        <f>IF(AND((IF(SUMIFS(cb_curr!$E:$E,cb_curr!$A:$A,Q27,cb_curr!$B:$B,"Australian_Dollar")&lt;&gt;0,1,0)=0),(OR(WEEKDAY(Q27,2)=7,WEEKDAY(Q27,2)=1))),R26,((IF(AND(S27=0,S28=0,S29=0,S30=0,S31=0,S32=0,S33=0,S34=0,S35=0,S36=0),"-",(IF((SUMIFS(cb_curr!$E:$E,cb_curr!$A:$A,Q27,cb_curr!$B:$B,"Australian_Dollar"))=0,R26,(SUMIFS(cb_curr!$E:$E,cb_curr!$A:$A,Q27,cb_curr!$B:$B,"Australian_Dollar"))))))))</f>
        <v>-</v>
      </c>
      <c r="S27" s="165">
        <f>SUMIFS(cb_curr!$E:$E,cb_curr!$A:$A,Q27,cb_curr!$B:$B,"Australian_Dollar")</f>
        <v>0</v>
      </c>
      <c r="T27" s="3" t="str">
        <f>CONCATENATE(Техничка!AI28,Техничка!AJ28,Техничка!AK28)</f>
        <v>24.07.2023</v>
      </c>
      <c r="U27" s="82" t="str">
        <f>IF(AND((IF(SUMIFS(cb_curr!$E:$E,cb_curr!$A:$A,T27,cb_curr!$B:$B,"Australian_Dollar")&lt;&gt;0,1,0)=0),(OR(WEEKDAY(T27,2)=7,WEEKDAY(T27,2)=1))),U26,((IF(AND(V27=0,V28=0,V29=0,V30=0,V31=0,V32=0,V33=0,V34=0,V35=0,V36=0),"-",(IF((SUMIFS(cb_curr!$E:$E,cb_curr!$A:$A,T27,cb_curr!$B:$B,"Australian_Dollar"))=0,U26,(SUMIFS(cb_curr!$E:$E,cb_curr!$A:$A,T27,cb_curr!$B:$B,"Australian_Dollar"))))))))</f>
        <v>-</v>
      </c>
      <c r="V27" s="165">
        <f>SUMIFS(cb_curr!$E:$E,cb_curr!$A:$A,T27,cb_curr!$B:$B,"Australian_Dollar")</f>
        <v>0</v>
      </c>
      <c r="W27" s="3" t="str">
        <f>CONCATENATE(Техничка!AQ28,Техничка!AR28,Техничка!AS28)</f>
        <v>24.08.2023</v>
      </c>
      <c r="X27" s="82" t="str">
        <f>IF(AND((IF(SUMIFS(cb_curr!$E:$E,cb_curr!$A:$A,W27,cb_curr!$B:$B,"Australian_Dollar")&lt;&gt;0,1,0)=0),(OR(WEEKDAY(W27,2)=7,WEEKDAY(W27,2)=1))),X26,((IF(AND(Y27=0,Y28=0,Y29=0,Y30=0,Y31=0,Y32=0,Y33=0,Y34=0,Y35=0,Y36=0),"-",(IF((SUMIFS(cb_curr!$E:$E,cb_curr!$A:$A,W27,cb_curr!$B:$B,"Australian_Dollar"))=0,X26,(SUMIFS(cb_curr!$E:$E,cb_curr!$A:$A,W27,cb_curr!$B:$B,"Australian_Dollar"))))))))</f>
        <v>-</v>
      </c>
      <c r="Y27" s="165">
        <f>SUMIFS(cb_curr!$E:$E,cb_curr!$A:$A,W27,cb_curr!$B:$B,"Australian_Dollar")</f>
        <v>0</v>
      </c>
      <c r="Z27" s="3" t="str">
        <f>CONCATENATE(Техничка!AU28,Техничка!AV28,Техничка!AW28)</f>
        <v>24.09.2023</v>
      </c>
      <c r="AA27" s="82" t="str">
        <f>IF(AND((IF(SUMIFS(cb_curr!$E:$E,cb_curr!$A:$A,Z27,cb_curr!$B:$B,"Australian_Dollar")&lt;&gt;0,1,0)=0),(OR(WEEKDAY(Z27,2)=7,WEEKDAY(Z27,2)=1))),AA26,((IF(AND(AB27=0,AB28=0,AB29=0,AB30=0,AB31=0,AB32=0,AB33=0,AB34=0,AB35=0,AB36=0),"-",(IF((SUMIFS(cb_curr!$E:$E,cb_curr!$A:$A,Z27,cb_curr!$B:$B,"Australian_Dollar"))=0,AA26,(SUMIFS(cb_curr!$E:$E,cb_curr!$A:$A,Z27,cb_curr!$B:$B,"Australian_Dollar"))))))))</f>
        <v>-</v>
      </c>
      <c r="AB27" s="165">
        <f>SUMIFS(cb_curr!$E:$E,cb_curr!$A:$A,Z27,cb_curr!$B:$B,"Australian_Dollar")</f>
        <v>0</v>
      </c>
      <c r="AC27" s="3" t="str">
        <f>CONCATENATE(Техничка!AY28,Техничка!AZ28,Техничка!BA28)</f>
        <v>24.10.2023</v>
      </c>
      <c r="AD27" s="82" t="str">
        <f>IF(AND((IF(SUMIFS(cb_curr!$E:$E,cb_curr!$A:$A,AC27,cb_curr!$B:$B,"Australian_Dollar")&lt;&gt;0,1,0)=0),(OR(WEEKDAY(AC27,2)=7,WEEKDAY(AC27,2)=1))),AD26,((IF(AND(AE27=0,AE28=0,AE29=0,AE30=0,AE31=0,AE32=0,AE33=0,AE34=0,AE35=0,AE36=0),"-",(IF((SUMIFS(cb_curr!$E:$E,cb_curr!$A:$A,AC27,cb_curr!$B:$B,"Australian_Dollar"))=0,AD26,(SUMIFS(cb_curr!$E:$E,cb_curr!$A:$A,AC27,cb_curr!$B:$B,"Australian_Dollar"))))))))</f>
        <v>-</v>
      </c>
      <c r="AE27" s="165">
        <f>SUMIFS(cb_curr!$E:$E,cb_curr!$A:$A,AC27,cb_curr!$B:$B,"Australian_Dollar")</f>
        <v>0</v>
      </c>
      <c r="AF27" s="3" t="str">
        <f>CONCATENATE(Техничка!BC28,Техничка!BD28,Техничка!BE28)</f>
        <v>24.11.2023</v>
      </c>
      <c r="AG27" s="82" t="str">
        <f>IF(AND((IF(SUMIFS(cb_curr!$E:$E,cb_curr!$A:$A,AF27,cb_curr!$B:$B,"Australian_Dollar")&lt;&gt;0,1,0)=0),(OR(WEEKDAY(AF27,2)=7,WEEKDAY(AF27,2)=1))),AG26,((IF(AND(AH27=0,AH28=0,AH29=0,AH30=0,AH31=0,AH32=0,AH33=0,AH34=0,AH35=0,AH36=0),"-",(IF((SUMIFS(cb_curr!$E:$E,cb_curr!$A:$A,AF27,cb_curr!$B:$B,"Australian_Dollar"))=0,AG26,(SUMIFS(cb_curr!$E:$E,cb_curr!$A:$A,AF27,cb_curr!$B:$B,"Australian_Dollar"))))))))</f>
        <v>-</v>
      </c>
      <c r="AH27" s="165">
        <f>SUMIFS(cb_curr!$E:$E,cb_curr!$A:$A,AF27,cb_curr!$B:$B,"Australian_Dollar")</f>
        <v>0</v>
      </c>
      <c r="AI27" s="3" t="str">
        <f>CONCATENATE(Техничка!BG28,Техничка!BH28,Техничка!BI28)</f>
        <v>24.12.2023</v>
      </c>
      <c r="AJ27" s="82" t="str">
        <f>IF(AND((IF(SUMIFS(cb_curr!$E:$E,cb_curr!$A:$A,AI27,cb_curr!$B:$B,"Australian_Dollar")&lt;&gt;0,1,0)=0),(OR(WEEKDAY(AI27,2)=7,WEEKDAY(AI27,2)=1))),AJ26,((IF(AND(AK27=0,AK28=0,AK29=0,AK30=0,AK31=0,AK32=0,AK33=0,AK34=0,AK35=0,AK36=0),"-",(IF((SUMIFS(cb_curr!$E:$E,cb_curr!$A:$A,AI27,cb_curr!$B:$B,"Australian_Dollar"))=0,AJ26,(SUMIFS(cb_curr!$E:$E,cb_curr!$A:$A,AI27,cb_curr!$B:$B,"Australian_Dollar"))))))))</f>
        <v>-</v>
      </c>
      <c r="AK27" s="165">
        <f>SUMIFS(cb_curr!$E:$E,cb_curr!$A:$A,AI27,cb_curr!$B:$B,"Australian_Dollar")</f>
        <v>0</v>
      </c>
      <c r="AQ27" s="153" t="str">
        <f t="shared" si="0"/>
        <v>24.06.2023</v>
      </c>
      <c r="AR27" s="85"/>
      <c r="AT27" s="3" t="str">
        <f t="shared" si="1"/>
        <v>24.10.2023</v>
      </c>
      <c r="AU27" s="82"/>
      <c r="AW27" s="3" t="str">
        <f t="shared" si="2"/>
        <v>24.11.2023</v>
      </c>
      <c r="AX27" s="82"/>
      <c r="AZ27" s="3" t="str">
        <f t="shared" si="3"/>
        <v>24.12.2023</v>
      </c>
      <c r="BA27" s="82"/>
    </row>
    <row r="28" spans="2:53" x14ac:dyDescent="0.25">
      <c r="B28" s="3" t="str">
        <f>CONCATENATE(Техничка!B29,Техничка!C29,Техничка!D29)</f>
        <v>25.01.2023</v>
      </c>
      <c r="C28" s="82" t="str">
        <f>IF(AND((IF(SUMIFS(cb_curr!$E:$E,cb_curr!$A:$A,B28,cb_curr!$B:$B,"Australian_Dollar")&lt;&gt;0,1,0)=0),(OR(WEEKDAY(B28,2)=7,WEEKDAY(B28,2)=1))),C27,((IF(AND(D28=0,D29=0,D30=0,D31=0,D32=0,D33=0,D34=0,D35=0,D36=0,D37=0),"-",(IF((SUMIFS(cb_curr!$E:$E,cb_curr!$A:$A,B28,cb_curr!$B:$B,"Australian_Dollar"))=0,C27,(SUMIFS(cb_curr!$E:$E,cb_curr!$A:$A,B28,cb_curr!$B:$B,"Australian_Dollar"))))))))</f>
        <v>-</v>
      </c>
      <c r="D28" s="165">
        <f>SUMIFS(cb_curr!$E:$E,cb_curr!$A:$A,B28,cb_curr!$B:$B,"Australian_Dollar")</f>
        <v>0</v>
      </c>
      <c r="E28" s="3" t="str">
        <f>CONCATENATE(Техничка!O29,Техничка!P29,Техничка!Q29)</f>
        <v>25.02.2023</v>
      </c>
      <c r="F28" s="82" t="str">
        <f>IF(AND((IF(SUMIFS(cb_curr!$E:$E,cb_curr!$A:$A,E28,cb_curr!$B:$B,"Australian_Dollar")&lt;&gt;0,1,0)=0),(OR(WEEKDAY(E28,2)=7,WEEKDAY(E28,2)=1))),F27,((IF(AND(G28=0,G29=0,G30=0,G31=0,G32=0,G33=0,G34=0,G35=0,G36=0,G37=0),"-",(IF((SUMIFS(cb_curr!$E:$E,cb_curr!$A:$A,E28,cb_curr!$B:$B,"Australian_Dollar"))=0,F27,(SUMIFS(cb_curr!$E:$E,cb_curr!$A:$A,E28,cb_curr!$B:$B,"Australian_Dollar"))))))))</f>
        <v>-</v>
      </c>
      <c r="G28" s="165">
        <f>SUMIFS(cb_curr!$E:$E,cb_curr!$A:$A,E28,cb_curr!$B:$B,"Australian_Dollar")</f>
        <v>0</v>
      </c>
      <c r="H28" s="3" t="str">
        <f>CONCATENATE(Техничка!S29,Техничка!T29,Техничка!U29)</f>
        <v>25.03.2023</v>
      </c>
      <c r="I28" s="82" t="str">
        <f>IF(AND((IF(SUMIFS(cb_curr!$E:$E,cb_curr!$A:$A,H28,cb_curr!$B:$B,"Australian_Dollar")&lt;&gt;0,1,0)=0),(OR(WEEKDAY(H28,2)=7,WEEKDAY(H28,2)=1))),I27,((IF(AND(J28=0,J29=0,J30=0,J31=0,J32=0,J33=0,J34=0,J35=0,J36=0,J37=0),"-",(IF((SUMIFS(cb_curr!$E:$E,cb_curr!$A:$A,H28,cb_curr!$B:$B,"Australian_Dollar"))=0,I27,(SUMIFS(cb_curr!$E:$E,cb_curr!$A:$A,H28,cb_curr!$B:$B,"Australian_Dollar"))))))))</f>
        <v>-</v>
      </c>
      <c r="J28" s="165">
        <f>SUMIFS(cb_curr!$E:$E,cb_curr!$A:$A,H28,cb_curr!$B:$B,"Australian_Dollar")</f>
        <v>0</v>
      </c>
      <c r="K28" s="3" t="str">
        <f>CONCATENATE(Техничка!W29,Техничка!X29,Техничка!Y29)</f>
        <v>25.04.2023</v>
      </c>
      <c r="L28" s="82" t="str">
        <f>IF(AND((IF(SUMIFS(cb_curr!$E:$E,cb_curr!$A:$A,K28,cb_curr!$B:$B,"Australian_Dollar")&lt;&gt;0,1,0)=0),(OR(WEEKDAY(K28,2)=7,WEEKDAY(K28,2)=1))),L27,((IF(AND(M28=0,M29=0,M30=0,M31=0,M32=0,M33=0,M34=0,M35=0,M36=0,M37=0),"-",(IF((SUMIFS(cb_curr!$E:$E,cb_curr!$A:$A,K28,cb_curr!$B:$B,"Australian_Dollar"))=0,L27,(SUMIFS(cb_curr!$E:$E,cb_curr!$A:$A,K28,cb_curr!$B:$B,"Australian_Dollar"))))))))</f>
        <v>-</v>
      </c>
      <c r="M28" s="165">
        <f>SUMIFS(cb_curr!$E:$E,cb_curr!$A:$A,K28,cb_curr!$B:$B,"Australian_Dollar")</f>
        <v>0</v>
      </c>
      <c r="N28" s="3" t="str">
        <f>CONCATENATE(Техничка!AA29,Техничка!AB29,Техничка!AC29)</f>
        <v>25.05.2023</v>
      </c>
      <c r="O28" s="82" t="str">
        <f>IF(AND((IF(SUMIFS(cb_curr!$E:$E,cb_curr!$A:$A,N28,cb_curr!$B:$B,"Australian_Dollar")&lt;&gt;0,1,0)=0),(OR(WEEKDAY(N28,2)=7,WEEKDAY(N28,2)=1))),O27,((IF(AND(P28=0,P29=0,P30=0,P31=0,P32=0,P33=0,P34=0,P35=0,P36=0,P37=0),"-",(IF((SUMIFS(cb_curr!$E:$E,cb_curr!$A:$A,N28,cb_curr!$B:$B,"Australian_Dollar"))=0,O27,(SUMIFS(cb_curr!$E:$E,cb_curr!$A:$A,N28,cb_curr!$B:$B,"Australian_Dollar"))))))))</f>
        <v>-</v>
      </c>
      <c r="P28" s="165">
        <f>SUMIFS(cb_curr!$E:$E,cb_curr!$A:$A,N28,cb_curr!$B:$B,"Australian_Dollar")</f>
        <v>0</v>
      </c>
      <c r="Q28" s="3" t="str">
        <f>CONCATENATE(Техничка!AE29,Техничка!AF29,Техничка!AG29)</f>
        <v>25.06.2023</v>
      </c>
      <c r="R28" s="82" t="str">
        <f>IF(AND((IF(SUMIFS(cb_curr!$E:$E,cb_curr!$A:$A,Q28,cb_curr!$B:$B,"Australian_Dollar")&lt;&gt;0,1,0)=0),(OR(WEEKDAY(Q28,2)=7,WEEKDAY(Q28,2)=1))),R27,((IF(AND(S28=0,S29=0,S30=0,S31=0,S32=0,S33=0,S34=0,S35=0,S36=0,S37=0),"-",(IF((SUMIFS(cb_curr!$E:$E,cb_curr!$A:$A,Q28,cb_curr!$B:$B,"Australian_Dollar"))=0,R27,(SUMIFS(cb_curr!$E:$E,cb_curr!$A:$A,Q28,cb_curr!$B:$B,"Australian_Dollar"))))))))</f>
        <v>-</v>
      </c>
      <c r="S28" s="165">
        <f>SUMIFS(cb_curr!$E:$E,cb_curr!$A:$A,Q28,cb_curr!$B:$B,"Australian_Dollar")</f>
        <v>0</v>
      </c>
      <c r="T28" s="3" t="str">
        <f>CONCATENATE(Техничка!AI29,Техничка!AJ29,Техничка!AK29)</f>
        <v>25.07.2023</v>
      </c>
      <c r="U28" s="82" t="str">
        <f>IF(AND((IF(SUMIFS(cb_curr!$E:$E,cb_curr!$A:$A,T28,cb_curr!$B:$B,"Australian_Dollar")&lt;&gt;0,1,0)=0),(OR(WEEKDAY(T28,2)=7,WEEKDAY(T28,2)=1))),U27,((IF(AND(V28=0,V29=0,V30=0,V31=0,V32=0,V33=0,V34=0,V35=0,V36=0,V37=0),"-",(IF((SUMIFS(cb_curr!$E:$E,cb_curr!$A:$A,T28,cb_curr!$B:$B,"Australian_Dollar"))=0,U27,(SUMIFS(cb_curr!$E:$E,cb_curr!$A:$A,T28,cb_curr!$B:$B,"Australian_Dollar"))))))))</f>
        <v>-</v>
      </c>
      <c r="V28" s="165">
        <f>SUMIFS(cb_curr!$E:$E,cb_curr!$A:$A,T28,cb_curr!$B:$B,"Australian_Dollar")</f>
        <v>0</v>
      </c>
      <c r="W28" s="3" t="str">
        <f>CONCATENATE(Техничка!AQ29,Техничка!AR29,Техничка!AS29)</f>
        <v>25.08.2023</v>
      </c>
      <c r="X28" s="82" t="str">
        <f>IF(AND((IF(SUMIFS(cb_curr!$E:$E,cb_curr!$A:$A,W28,cb_curr!$B:$B,"Australian_Dollar")&lt;&gt;0,1,0)=0),(OR(WEEKDAY(W28,2)=7,WEEKDAY(W28,2)=1))),X27,((IF(AND(Y28=0,Y29=0,Y30=0,Y31=0,Y32=0,Y33=0,Y34=0,Y35=0,Y36=0,Y37=0),"-",(IF((SUMIFS(cb_curr!$E:$E,cb_curr!$A:$A,W28,cb_curr!$B:$B,"Australian_Dollar"))=0,X27,(SUMIFS(cb_curr!$E:$E,cb_curr!$A:$A,W28,cb_curr!$B:$B,"Australian_Dollar"))))))))</f>
        <v>-</v>
      </c>
      <c r="Y28" s="165">
        <f>SUMIFS(cb_curr!$E:$E,cb_curr!$A:$A,W28,cb_curr!$B:$B,"Australian_Dollar")</f>
        <v>0</v>
      </c>
      <c r="Z28" s="3" t="str">
        <f>CONCATENATE(Техничка!AU29,Техничка!AV29,Техничка!AW29)</f>
        <v>25.09.2023</v>
      </c>
      <c r="AA28" s="82" t="str">
        <f>IF(AND((IF(SUMIFS(cb_curr!$E:$E,cb_curr!$A:$A,Z28,cb_curr!$B:$B,"Australian_Dollar")&lt;&gt;0,1,0)=0),(OR(WEEKDAY(Z28,2)=7,WEEKDAY(Z28,2)=1))),AA27,((IF(AND(AB28=0,AB29=0,AB30=0,AB31=0,AB32=0,AB33=0,AB34=0,AB35=0,AB36=0,AB37=0),"-",(IF((SUMIFS(cb_curr!$E:$E,cb_curr!$A:$A,Z28,cb_curr!$B:$B,"Australian_Dollar"))=0,AA27,(SUMIFS(cb_curr!$E:$E,cb_curr!$A:$A,Z28,cb_curr!$B:$B,"Australian_Dollar"))))))))</f>
        <v>-</v>
      </c>
      <c r="AB28" s="165">
        <f>SUMIFS(cb_curr!$E:$E,cb_curr!$A:$A,Z28,cb_curr!$B:$B,"Australian_Dollar")</f>
        <v>0</v>
      </c>
      <c r="AC28" s="3" t="str">
        <f>CONCATENATE(Техничка!AY29,Техничка!AZ29,Техничка!BA29)</f>
        <v>25.10.2023</v>
      </c>
      <c r="AD28" s="82" t="str">
        <f>IF(AND((IF(SUMIFS(cb_curr!$E:$E,cb_curr!$A:$A,AC28,cb_curr!$B:$B,"Australian_Dollar")&lt;&gt;0,1,0)=0),(OR(WEEKDAY(AC28,2)=7,WEEKDAY(AC28,2)=1))),AD27,((IF(AND(AE28=0,AE29=0,AE30=0,AE31=0,AE32=0,AE33=0,AE34=0,AE35=0,AE36=0,AE37=0),"-",(IF((SUMIFS(cb_curr!$E:$E,cb_curr!$A:$A,AC28,cb_curr!$B:$B,"Australian_Dollar"))=0,AD27,(SUMIFS(cb_curr!$E:$E,cb_curr!$A:$A,AC28,cb_curr!$B:$B,"Australian_Dollar"))))))))</f>
        <v>-</v>
      </c>
      <c r="AE28" s="165">
        <f>SUMIFS(cb_curr!$E:$E,cb_curr!$A:$A,AC28,cb_curr!$B:$B,"Australian_Dollar")</f>
        <v>0</v>
      </c>
      <c r="AF28" s="3" t="str">
        <f>CONCATENATE(Техничка!BC29,Техничка!BD29,Техничка!BE29)</f>
        <v>25.11.2023</v>
      </c>
      <c r="AG28" s="82" t="str">
        <f>IF(AND((IF(SUMIFS(cb_curr!$E:$E,cb_curr!$A:$A,AF28,cb_curr!$B:$B,"Australian_Dollar")&lt;&gt;0,1,0)=0),(OR(WEEKDAY(AF28,2)=7,WEEKDAY(AF28,2)=1))),AG27,((IF(AND(AH28=0,AH29=0,AH30=0,AH31=0,AH32=0,AH33=0,AH34=0,AH35=0,AH36=0,AH37=0),"-",(IF((SUMIFS(cb_curr!$E:$E,cb_curr!$A:$A,AF28,cb_curr!$B:$B,"Australian_Dollar"))=0,AG27,(SUMIFS(cb_curr!$E:$E,cb_curr!$A:$A,AF28,cb_curr!$B:$B,"Australian_Dollar"))))))))</f>
        <v>-</v>
      </c>
      <c r="AH28" s="165">
        <f>SUMIFS(cb_curr!$E:$E,cb_curr!$A:$A,AF28,cb_curr!$B:$B,"Australian_Dollar")</f>
        <v>0</v>
      </c>
      <c r="AI28" s="3" t="str">
        <f>CONCATENATE(Техничка!BG29,Техничка!BH29,Техничка!BI29)</f>
        <v>25.12.2023</v>
      </c>
      <c r="AJ28" s="82" t="str">
        <f>IF(AND((IF(SUMIFS(cb_curr!$E:$E,cb_curr!$A:$A,AI28,cb_curr!$B:$B,"Australian_Dollar")&lt;&gt;0,1,0)=0),(OR(WEEKDAY(AI28,2)=7,WEEKDAY(AI28,2)=1))),AJ27,((IF(AND(AK28=0,AK29=0,AK30=0,AK31=0,AK32=0,AK33=0,AK34=0,AK35=0,AK36=0,AK37=0),"-",(IF((SUMIFS(cb_curr!$E:$E,cb_curr!$A:$A,AI28,cb_curr!$B:$B,"Australian_Dollar"))=0,AJ27,(SUMIFS(cb_curr!$E:$E,cb_curr!$A:$A,AI28,cb_curr!$B:$B,"Australian_Dollar"))))))))</f>
        <v>-</v>
      </c>
      <c r="AK28" s="165">
        <f>SUMIFS(cb_curr!$E:$E,cb_curr!$A:$A,AI28,cb_curr!$B:$B,"Australian_Dollar")</f>
        <v>0</v>
      </c>
      <c r="AQ28" s="153" t="str">
        <f t="shared" si="0"/>
        <v>25.06.2023</v>
      </c>
      <c r="AR28" s="85"/>
      <c r="AT28" s="3" t="str">
        <f t="shared" si="1"/>
        <v>25.10.2023</v>
      </c>
      <c r="AU28" s="82"/>
      <c r="AW28" s="3" t="str">
        <f t="shared" si="2"/>
        <v>25.11.2023</v>
      </c>
      <c r="AX28" s="82"/>
      <c r="AZ28" s="3" t="str">
        <f t="shared" si="3"/>
        <v>25.12.2023</v>
      </c>
      <c r="BA28" s="82"/>
    </row>
    <row r="29" spans="2:53" x14ac:dyDescent="0.25">
      <c r="B29" s="3" t="str">
        <f>CONCATENATE(Техничка!B30,Техничка!C30,Техничка!D30)</f>
        <v>26.01.2023</v>
      </c>
      <c r="C29" s="82" t="str">
        <f>IF(AND((IF(SUMIFS(cb_curr!$E:$E,cb_curr!$A:$A,B29,cb_curr!$B:$B,"Australian_Dollar")&lt;&gt;0,1,0)=0),(OR(WEEKDAY(B29,2)=7,WEEKDAY(B29,2)=1))),C28,((IF(AND(D29=0,D30=0,D31=0,D32=0,D33=0,D34=0,D35=0,D36=0,D37=0,D38=0),"-",(IF((SUMIFS(cb_curr!$E:$E,cb_curr!$A:$A,B29,cb_curr!$B:$B,"Australian_Dollar"))=0,C28,(SUMIFS(cb_curr!$E:$E,cb_curr!$A:$A,B29,cb_curr!$B:$B,"Australian_Dollar"))))))))</f>
        <v>-</v>
      </c>
      <c r="D29" s="165">
        <f>SUMIFS(cb_curr!$E:$E,cb_curr!$A:$A,B29,cb_curr!$B:$B,"Australian_Dollar")</f>
        <v>0</v>
      </c>
      <c r="E29" s="3" t="str">
        <f>CONCATENATE(Техничка!O30,Техничка!P30,Техничка!Q30)</f>
        <v>26.02.2023</v>
      </c>
      <c r="F29" s="82" t="str">
        <f>IF(AND((IF(SUMIFS(cb_curr!$E:$E,cb_curr!$A:$A,E29,cb_curr!$B:$B,"Australian_Dollar")&lt;&gt;0,1,0)=0),(OR(WEEKDAY(E29,2)=7,WEEKDAY(E29,2)=1))),F28,((IF(AND(G29=0,G30=0,G31=0,G32=0,G33=0,G34=0,G35=0,G36=0,G37=0,G38=0),"-",(IF((SUMIFS(cb_curr!$E:$E,cb_curr!$A:$A,E29,cb_curr!$B:$B,"Australian_Dollar"))=0,F28,(SUMIFS(cb_curr!$E:$E,cb_curr!$A:$A,E29,cb_curr!$B:$B,"Australian_Dollar"))))))))</f>
        <v>-</v>
      </c>
      <c r="G29" s="165">
        <f>SUMIFS(cb_curr!$E:$E,cb_curr!$A:$A,E29,cb_curr!$B:$B,"Australian_Dollar")</f>
        <v>0</v>
      </c>
      <c r="H29" s="3" t="str">
        <f>CONCATENATE(Техничка!S30,Техничка!T30,Техничка!U30)</f>
        <v>26.03.2023</v>
      </c>
      <c r="I29" s="82" t="str">
        <f>IF(AND((IF(SUMIFS(cb_curr!$E:$E,cb_curr!$A:$A,H29,cb_curr!$B:$B,"Australian_Dollar")&lt;&gt;0,1,0)=0),(OR(WEEKDAY(H29,2)=7,WEEKDAY(H29,2)=1))),I28,((IF(AND(J29=0,J30=0,J31=0,J32=0,J33=0,J34=0,J35=0,J36=0,J37=0,J38=0),"-",(IF((SUMIFS(cb_curr!$E:$E,cb_curr!$A:$A,H29,cb_curr!$B:$B,"Australian_Dollar"))=0,I28,(SUMIFS(cb_curr!$E:$E,cb_curr!$A:$A,H29,cb_curr!$B:$B,"Australian_Dollar"))))))))</f>
        <v>-</v>
      </c>
      <c r="J29" s="165">
        <f>SUMIFS(cb_curr!$E:$E,cb_curr!$A:$A,H29,cb_curr!$B:$B,"Australian_Dollar")</f>
        <v>0</v>
      </c>
      <c r="K29" s="3" t="str">
        <f>CONCATENATE(Техничка!W30,Техничка!X30,Техничка!Y30)</f>
        <v>26.04.2023</v>
      </c>
      <c r="L29" s="82" t="str">
        <f>IF(AND((IF(SUMIFS(cb_curr!$E:$E,cb_curr!$A:$A,K29,cb_curr!$B:$B,"Australian_Dollar")&lt;&gt;0,1,0)=0),(OR(WEEKDAY(K29,2)=7,WEEKDAY(K29,2)=1))),L28,((IF(AND(M29=0,M30=0,M31=0,M32=0,M33=0,M34=0,M35=0,M36=0,M37=0,M38=0),"-",(IF((SUMIFS(cb_curr!$E:$E,cb_curr!$A:$A,K29,cb_curr!$B:$B,"Australian_Dollar"))=0,L28,(SUMIFS(cb_curr!$E:$E,cb_curr!$A:$A,K29,cb_curr!$B:$B,"Australian_Dollar"))))))))</f>
        <v>-</v>
      </c>
      <c r="M29" s="165">
        <f>SUMIFS(cb_curr!$E:$E,cb_curr!$A:$A,K29,cb_curr!$B:$B,"Australian_Dollar")</f>
        <v>0</v>
      </c>
      <c r="N29" s="3" t="str">
        <f>CONCATENATE(Техничка!AA30,Техничка!AB30,Техничка!AC30)</f>
        <v>26.05.2023</v>
      </c>
      <c r="O29" s="82" t="str">
        <f>IF(AND((IF(SUMIFS(cb_curr!$E:$E,cb_curr!$A:$A,N29,cb_curr!$B:$B,"Australian_Dollar")&lt;&gt;0,1,0)=0),(OR(WEEKDAY(N29,2)=7,WEEKDAY(N29,2)=1))),O28,((IF(AND(P29=0,P30=0,P31=0,P32=0,P33=0,P34=0,P35=0,P36=0,P37=0,P38=0),"-",(IF((SUMIFS(cb_curr!$E:$E,cb_curr!$A:$A,N29,cb_curr!$B:$B,"Australian_Dollar"))=0,O28,(SUMIFS(cb_curr!$E:$E,cb_curr!$A:$A,N29,cb_curr!$B:$B,"Australian_Dollar"))))))))</f>
        <v>-</v>
      </c>
      <c r="P29" s="165">
        <f>SUMIFS(cb_curr!$E:$E,cb_curr!$A:$A,N29,cb_curr!$B:$B,"Australian_Dollar")</f>
        <v>0</v>
      </c>
      <c r="Q29" s="3" t="str">
        <f>CONCATENATE(Техничка!AE30,Техничка!AF30,Техничка!AG30)</f>
        <v>26.06.2023</v>
      </c>
      <c r="R29" s="82" t="str">
        <f>IF(AND((IF(SUMIFS(cb_curr!$E:$E,cb_curr!$A:$A,Q29,cb_curr!$B:$B,"Australian_Dollar")&lt;&gt;0,1,0)=0),(OR(WEEKDAY(Q29,2)=7,WEEKDAY(Q29,2)=1))),R28,((IF(AND(S29=0,S30=0,S31=0,S32=0,S33=0,S34=0,S35=0,S36=0,S37=0,S38=0),"-",(IF((SUMIFS(cb_curr!$E:$E,cb_curr!$A:$A,Q29,cb_curr!$B:$B,"Australian_Dollar"))=0,R28,(SUMIFS(cb_curr!$E:$E,cb_curr!$A:$A,Q29,cb_curr!$B:$B,"Australian_Dollar"))))))))</f>
        <v>-</v>
      </c>
      <c r="S29" s="165">
        <f>SUMIFS(cb_curr!$E:$E,cb_curr!$A:$A,Q29,cb_curr!$B:$B,"Australian_Dollar")</f>
        <v>0</v>
      </c>
      <c r="T29" s="3" t="str">
        <f>CONCATENATE(Техничка!AI30,Техничка!AJ30,Техничка!AK30)</f>
        <v>26.07.2023</v>
      </c>
      <c r="U29" s="82" t="str">
        <f>IF(AND((IF(SUMIFS(cb_curr!$E:$E,cb_curr!$A:$A,T29,cb_curr!$B:$B,"Australian_Dollar")&lt;&gt;0,1,0)=0),(OR(WEEKDAY(T29,2)=7,WEEKDAY(T29,2)=1))),U28,((IF(AND(V29=0,V30=0,V31=0,V32=0,V33=0,V34=0,V35=0,V36=0,V37=0,V38=0),"-",(IF((SUMIFS(cb_curr!$E:$E,cb_curr!$A:$A,T29,cb_curr!$B:$B,"Australian_Dollar"))=0,U28,(SUMIFS(cb_curr!$E:$E,cb_curr!$A:$A,T29,cb_curr!$B:$B,"Australian_Dollar"))))))))</f>
        <v>-</v>
      </c>
      <c r="V29" s="165">
        <f>SUMIFS(cb_curr!$E:$E,cb_curr!$A:$A,T29,cb_curr!$B:$B,"Australian_Dollar")</f>
        <v>0</v>
      </c>
      <c r="W29" s="3" t="str">
        <f>CONCATENATE(Техничка!AQ30,Техничка!AR30,Техничка!AS30)</f>
        <v>26.08.2023</v>
      </c>
      <c r="X29" s="82" t="str">
        <f>IF(AND((IF(SUMIFS(cb_curr!$E:$E,cb_curr!$A:$A,W29,cb_curr!$B:$B,"Australian_Dollar")&lt;&gt;0,1,0)=0),(OR(WEEKDAY(W29,2)=7,WEEKDAY(W29,2)=1))),X28,((IF(AND(Y29=0,Y30=0,Y31=0,Y32=0,Y33=0,Y34=0,Y35=0,Y36=0,Y37=0,Y38=0),"-",(IF((SUMIFS(cb_curr!$E:$E,cb_curr!$A:$A,W29,cb_curr!$B:$B,"Australian_Dollar"))=0,X28,(SUMIFS(cb_curr!$E:$E,cb_curr!$A:$A,W29,cb_curr!$B:$B,"Australian_Dollar"))))))))</f>
        <v>-</v>
      </c>
      <c r="Y29" s="165">
        <f>SUMIFS(cb_curr!$E:$E,cb_curr!$A:$A,W29,cb_curr!$B:$B,"Australian_Dollar")</f>
        <v>0</v>
      </c>
      <c r="Z29" s="3" t="str">
        <f>CONCATENATE(Техничка!AU30,Техничка!AV30,Техничка!AW30)</f>
        <v>26.09.2023</v>
      </c>
      <c r="AA29" s="82" t="str">
        <f>IF(AND((IF(SUMIFS(cb_curr!$E:$E,cb_curr!$A:$A,Z29,cb_curr!$B:$B,"Australian_Dollar")&lt;&gt;0,1,0)=0),(OR(WEEKDAY(Z29,2)=7,WEEKDAY(Z29,2)=1))),AA28,((IF(AND(AB29=0,AB30=0,AB31=0,AB32=0,AB33=0,AB34=0,AB35=0,AB36=0,AB37=0,AB38=0),"-",(IF((SUMIFS(cb_curr!$E:$E,cb_curr!$A:$A,Z29,cb_curr!$B:$B,"Australian_Dollar"))=0,AA28,(SUMIFS(cb_curr!$E:$E,cb_curr!$A:$A,Z29,cb_curr!$B:$B,"Australian_Dollar"))))))))</f>
        <v>-</v>
      </c>
      <c r="AB29" s="165">
        <f>SUMIFS(cb_curr!$E:$E,cb_curr!$A:$A,Z29,cb_curr!$B:$B,"Australian_Dollar")</f>
        <v>0</v>
      </c>
      <c r="AC29" s="3" t="str">
        <f>CONCATENATE(Техничка!AY30,Техничка!AZ30,Техничка!BA30)</f>
        <v>26.10.2023</v>
      </c>
      <c r="AD29" s="82" t="str">
        <f>IF(AND((IF(SUMIFS(cb_curr!$E:$E,cb_curr!$A:$A,AC29,cb_curr!$B:$B,"Australian_Dollar")&lt;&gt;0,1,0)=0),(OR(WEEKDAY(AC29,2)=7,WEEKDAY(AC29,2)=1))),AD28,((IF(AND(AE29=0,AE30=0,AE31=0,AE32=0,AE33=0,AE34=0,AE35=0,AE36=0,AE37=0,AE38=0),"-",(IF((SUMIFS(cb_curr!$E:$E,cb_curr!$A:$A,AC29,cb_curr!$B:$B,"Australian_Dollar"))=0,AD28,(SUMIFS(cb_curr!$E:$E,cb_curr!$A:$A,AC29,cb_curr!$B:$B,"Australian_Dollar"))))))))</f>
        <v>-</v>
      </c>
      <c r="AE29" s="165">
        <f>SUMIFS(cb_curr!$E:$E,cb_curr!$A:$A,AC29,cb_curr!$B:$B,"Australian_Dollar")</f>
        <v>0</v>
      </c>
      <c r="AF29" s="3" t="str">
        <f>CONCATENATE(Техничка!BC30,Техничка!BD30,Техничка!BE30)</f>
        <v>26.11.2023</v>
      </c>
      <c r="AG29" s="82" t="str">
        <f>IF(AND((IF(SUMIFS(cb_curr!$E:$E,cb_curr!$A:$A,AF29,cb_curr!$B:$B,"Australian_Dollar")&lt;&gt;0,1,0)=0),(OR(WEEKDAY(AF29,2)=7,WEEKDAY(AF29,2)=1))),AG28,((IF(AND(AH29=0,AH30=0,AH31=0,AH32=0,AH33=0,AH34=0,AH35=0,AH36=0,AH37=0,AH38=0),"-",(IF((SUMIFS(cb_curr!$E:$E,cb_curr!$A:$A,AF29,cb_curr!$B:$B,"Australian_Dollar"))=0,AG28,(SUMIFS(cb_curr!$E:$E,cb_curr!$A:$A,AF29,cb_curr!$B:$B,"Australian_Dollar"))))))))</f>
        <v>-</v>
      </c>
      <c r="AH29" s="165">
        <f>SUMIFS(cb_curr!$E:$E,cb_curr!$A:$A,AF29,cb_curr!$B:$B,"Australian_Dollar")</f>
        <v>0</v>
      </c>
      <c r="AI29" s="3" t="str">
        <f>CONCATENATE(Техничка!BG30,Техничка!BH30,Техничка!BI30)</f>
        <v>26.12.2023</v>
      </c>
      <c r="AJ29" s="82" t="str">
        <f>IF(AND((IF(SUMIFS(cb_curr!$E:$E,cb_curr!$A:$A,AI29,cb_curr!$B:$B,"Australian_Dollar")&lt;&gt;0,1,0)=0),(OR(WEEKDAY(AI29,2)=7,WEEKDAY(AI29,2)=1))),AJ28,((IF(AND(AK29=0,AK30=0,AK31=0,AK32=0,AK33=0,AK34=0,AK35=0,AK36=0,AK37=0,AK38=0),"-",(IF((SUMIFS(cb_curr!$E:$E,cb_curr!$A:$A,AI29,cb_curr!$B:$B,"Australian_Dollar"))=0,AJ28,(SUMIFS(cb_curr!$E:$E,cb_curr!$A:$A,AI29,cb_curr!$B:$B,"Australian_Dollar"))))))))</f>
        <v>-</v>
      </c>
      <c r="AK29" s="165">
        <f>SUMIFS(cb_curr!$E:$E,cb_curr!$A:$A,AI29,cb_curr!$B:$B,"Australian_Dollar")</f>
        <v>0</v>
      </c>
      <c r="AQ29" s="153" t="str">
        <f t="shared" si="0"/>
        <v>26.06.2023</v>
      </c>
      <c r="AR29" s="85"/>
      <c r="AT29" s="3" t="str">
        <f t="shared" si="1"/>
        <v>26.10.2023</v>
      </c>
      <c r="AU29" s="82"/>
      <c r="AW29" s="3" t="str">
        <f t="shared" si="2"/>
        <v>26.11.2023</v>
      </c>
      <c r="AX29" s="82"/>
      <c r="AZ29" s="3" t="str">
        <f t="shared" si="3"/>
        <v>26.12.2023</v>
      </c>
      <c r="BA29" s="82"/>
    </row>
    <row r="30" spans="2:53" x14ac:dyDescent="0.25">
      <c r="B30" s="3" t="str">
        <f>CONCATENATE(Техничка!B31,Техничка!C31,Техничка!D31)</f>
        <v>27.01.2023</v>
      </c>
      <c r="C30" s="82" t="str">
        <f>IF(AND((IF(SUMIFS(cb_curr!$E:$E,cb_curr!$A:$A,B30,cb_curr!$B:$B,"Australian_Dollar")&lt;&gt;0,1,0)=0),(OR(WEEKDAY(B30,2)=7,WEEKDAY(B30,2)=1))),C29,((IF(AND(D30=0,D31=0,D32=0,D33=0,D34=0,D35=0,D36=0,D37=0,D38=0,D39=0),"-",(IF((SUMIFS(cb_curr!$E:$E,cb_curr!$A:$A,B30,cb_curr!$B:$B,"Australian_Dollar"))=0,C29,(SUMIFS(cb_curr!$E:$E,cb_curr!$A:$A,B30,cb_curr!$B:$B,"Australian_Dollar"))))))))</f>
        <v>-</v>
      </c>
      <c r="D30" s="165">
        <f>SUMIFS(cb_curr!$E:$E,cb_curr!$A:$A,B30,cb_curr!$B:$B,"Australian_Dollar")</f>
        <v>0</v>
      </c>
      <c r="E30" s="3" t="str">
        <f>CONCATENATE(Техничка!O31,Техничка!P31,Техничка!Q31)</f>
        <v>27.02.2023</v>
      </c>
      <c r="F30" s="82" t="str">
        <f>IF(AND((IF(SUMIFS(cb_curr!$E:$E,cb_curr!$A:$A,E30,cb_curr!$B:$B,"Australian_Dollar")&lt;&gt;0,1,0)=0),(OR(WEEKDAY(E30,2)=7,WEEKDAY(E30,2)=1))),F29,((IF(AND(G30=0,G31=0,G32=0,G33=0,G34=0,G35=0,G36=0,G37=0,G38=0,G39=0),"-",(IF((SUMIFS(cb_curr!$E:$E,cb_curr!$A:$A,E30,cb_curr!$B:$B,"Australian_Dollar"))=0,F29,(SUMIFS(cb_curr!$E:$E,cb_curr!$A:$A,E30,cb_curr!$B:$B,"Australian_Dollar"))))))))</f>
        <v>-</v>
      </c>
      <c r="G30" s="165">
        <f>SUMIFS(cb_curr!$E:$E,cb_curr!$A:$A,E30,cb_curr!$B:$B,"Australian_Dollar")</f>
        <v>0</v>
      </c>
      <c r="H30" s="3" t="str">
        <f>CONCATENATE(Техничка!S31,Техничка!T31,Техничка!U31)</f>
        <v>27.03.2023</v>
      </c>
      <c r="I30" s="82" t="str">
        <f>IF(AND((IF(SUMIFS(cb_curr!$E:$E,cb_curr!$A:$A,H30,cb_curr!$B:$B,"Australian_Dollar")&lt;&gt;0,1,0)=0),(OR(WEEKDAY(H30,2)=7,WEEKDAY(H30,2)=1))),I29,((IF(AND(J30=0,J31=0,J32=0,J33=0,J34=0,J35=0,J36=0,J37=0,J38=0,J39=0),"-",(IF((SUMIFS(cb_curr!$E:$E,cb_curr!$A:$A,H30,cb_curr!$B:$B,"Australian_Dollar"))=0,I29,(SUMIFS(cb_curr!$E:$E,cb_curr!$A:$A,H30,cb_curr!$B:$B,"Australian_Dollar"))))))))</f>
        <v>-</v>
      </c>
      <c r="J30" s="165">
        <f>SUMIFS(cb_curr!$E:$E,cb_curr!$A:$A,H30,cb_curr!$B:$B,"Australian_Dollar")</f>
        <v>0</v>
      </c>
      <c r="K30" s="3" t="str">
        <f>CONCATENATE(Техничка!W31,Техничка!X31,Техничка!Y31)</f>
        <v>27.04.2023</v>
      </c>
      <c r="L30" s="82" t="str">
        <f>IF(AND((IF(SUMIFS(cb_curr!$E:$E,cb_curr!$A:$A,K30,cb_curr!$B:$B,"Australian_Dollar")&lt;&gt;0,1,0)=0),(OR(WEEKDAY(K30,2)=7,WEEKDAY(K30,2)=1))),L29,((IF(AND(M30=0,M31=0,M32=0,M33=0,M34=0,M35=0,M36=0,M37=0,M38=0,M39=0),"-",(IF((SUMIFS(cb_curr!$E:$E,cb_curr!$A:$A,K30,cb_curr!$B:$B,"Australian_Dollar"))=0,L29,(SUMIFS(cb_curr!$E:$E,cb_curr!$A:$A,K30,cb_curr!$B:$B,"Australian_Dollar"))))))))</f>
        <v>-</v>
      </c>
      <c r="M30" s="165">
        <f>SUMIFS(cb_curr!$E:$E,cb_curr!$A:$A,K30,cb_curr!$B:$B,"Australian_Dollar")</f>
        <v>0</v>
      </c>
      <c r="N30" s="3" t="str">
        <f>CONCATENATE(Техничка!AA31,Техничка!AB31,Техничка!AC31)</f>
        <v>27.05.2023</v>
      </c>
      <c r="O30" s="82" t="str">
        <f>IF(AND((IF(SUMIFS(cb_curr!$E:$E,cb_curr!$A:$A,N30,cb_curr!$B:$B,"Australian_Dollar")&lt;&gt;0,1,0)=0),(OR(WEEKDAY(N30,2)=7,WEEKDAY(N30,2)=1))),O29,((IF(AND(P30=0,P31=0,P32=0,P33=0,P34=0,P35=0,P36=0,P37=0,P38=0,P39=0),"-",(IF((SUMIFS(cb_curr!$E:$E,cb_curr!$A:$A,N30,cb_curr!$B:$B,"Australian_Dollar"))=0,O29,(SUMIFS(cb_curr!$E:$E,cb_curr!$A:$A,N30,cb_curr!$B:$B,"Australian_Dollar"))))))))</f>
        <v>-</v>
      </c>
      <c r="P30" s="165">
        <f>SUMIFS(cb_curr!$E:$E,cb_curr!$A:$A,N30,cb_curr!$B:$B,"Australian_Dollar")</f>
        <v>0</v>
      </c>
      <c r="Q30" s="3" t="str">
        <f>CONCATENATE(Техничка!AE31,Техничка!AF31,Техничка!AG31)</f>
        <v>27.06.2023</v>
      </c>
      <c r="R30" s="82" t="str">
        <f>IF(AND((IF(SUMIFS(cb_curr!$E:$E,cb_curr!$A:$A,Q30,cb_curr!$B:$B,"Australian_Dollar")&lt;&gt;0,1,0)=0),(OR(WEEKDAY(Q30,2)=7,WEEKDAY(Q30,2)=1))),R29,((IF(AND(S30=0,S31=0,S32=0,S33=0,S34=0,S35=0,S36=0,S37=0,S38=0,S39=0),"-",(IF((SUMIFS(cb_curr!$E:$E,cb_curr!$A:$A,Q30,cb_curr!$B:$B,"Australian_Dollar"))=0,R29,(SUMIFS(cb_curr!$E:$E,cb_curr!$A:$A,Q30,cb_curr!$B:$B,"Australian_Dollar"))))))))</f>
        <v>-</v>
      </c>
      <c r="S30" s="165">
        <f>SUMIFS(cb_curr!$E:$E,cb_curr!$A:$A,Q30,cb_curr!$B:$B,"Australian_Dollar")</f>
        <v>0</v>
      </c>
      <c r="T30" s="3" t="str">
        <f>CONCATENATE(Техничка!AI31,Техничка!AJ31,Техничка!AK31)</f>
        <v>27.07.2023</v>
      </c>
      <c r="U30" s="82" t="str">
        <f>IF(AND((IF(SUMIFS(cb_curr!$E:$E,cb_curr!$A:$A,T30,cb_curr!$B:$B,"Australian_Dollar")&lt;&gt;0,1,0)=0),(OR(WEEKDAY(T30,2)=7,WEEKDAY(T30,2)=1))),U29,((IF(AND(V30=0,V31=0,V32=0,V33=0,V34=0,V35=0,V36=0,V37=0,V38=0,V39=0),"-",(IF((SUMIFS(cb_curr!$E:$E,cb_curr!$A:$A,T30,cb_curr!$B:$B,"Australian_Dollar"))=0,U29,(SUMIFS(cb_curr!$E:$E,cb_curr!$A:$A,T30,cb_curr!$B:$B,"Australian_Dollar"))))))))</f>
        <v>-</v>
      </c>
      <c r="V30" s="165">
        <f>SUMIFS(cb_curr!$E:$E,cb_curr!$A:$A,T30,cb_curr!$B:$B,"Australian_Dollar")</f>
        <v>0</v>
      </c>
      <c r="W30" s="3" t="str">
        <f>CONCATENATE(Техничка!AQ31,Техничка!AR31,Техничка!AS31)</f>
        <v>27.08.2023</v>
      </c>
      <c r="X30" s="82" t="str">
        <f>IF(AND((IF(SUMIFS(cb_curr!$E:$E,cb_curr!$A:$A,W30,cb_curr!$B:$B,"Australian_Dollar")&lt;&gt;0,1,0)=0),(OR(WEEKDAY(W30,2)=7,WEEKDAY(W30,2)=1))),X29,((IF(AND(Y30=0,Y31=0,Y32=0,Y33=0,Y34=0,Y35=0,Y36=0,Y37=0,Y38=0,Y39=0),"-",(IF((SUMIFS(cb_curr!$E:$E,cb_curr!$A:$A,W30,cb_curr!$B:$B,"Australian_Dollar"))=0,X29,(SUMIFS(cb_curr!$E:$E,cb_curr!$A:$A,W30,cb_curr!$B:$B,"Australian_Dollar"))))))))</f>
        <v>-</v>
      </c>
      <c r="Y30" s="165">
        <f>SUMIFS(cb_curr!$E:$E,cb_curr!$A:$A,W30,cb_curr!$B:$B,"Australian_Dollar")</f>
        <v>0</v>
      </c>
      <c r="Z30" s="3" t="str">
        <f>CONCATENATE(Техничка!AU31,Техничка!AV31,Техничка!AW31)</f>
        <v>27.09.2023</v>
      </c>
      <c r="AA30" s="82" t="str">
        <f>IF(AND((IF(SUMIFS(cb_curr!$E:$E,cb_curr!$A:$A,Z30,cb_curr!$B:$B,"Australian_Dollar")&lt;&gt;0,1,0)=0),(OR(WEEKDAY(Z30,2)=7,WEEKDAY(Z30,2)=1))),AA29,((IF(AND(AB30=0,AB31=0,AB32=0,AB33=0,AB34=0,AB35=0,AB36=0,AB37=0,AB38=0,AB39=0),"-",(IF((SUMIFS(cb_curr!$E:$E,cb_curr!$A:$A,Z30,cb_curr!$B:$B,"Australian_Dollar"))=0,AA29,(SUMIFS(cb_curr!$E:$E,cb_curr!$A:$A,Z30,cb_curr!$B:$B,"Australian_Dollar"))))))))</f>
        <v>-</v>
      </c>
      <c r="AB30" s="165">
        <f>SUMIFS(cb_curr!$E:$E,cb_curr!$A:$A,Z30,cb_curr!$B:$B,"Australian_Dollar")</f>
        <v>0</v>
      </c>
      <c r="AC30" s="3" t="str">
        <f>CONCATENATE(Техничка!AY31,Техничка!AZ31,Техничка!BA31)</f>
        <v>27.10.2023</v>
      </c>
      <c r="AD30" s="82" t="str">
        <f>IF(AND((IF(SUMIFS(cb_curr!$E:$E,cb_curr!$A:$A,AC30,cb_curr!$B:$B,"Australian_Dollar")&lt;&gt;0,1,0)=0),(OR(WEEKDAY(AC30,2)=7,WEEKDAY(AC30,2)=1))),AD29,((IF(AND(AE30=0,AE31=0,AE32=0,AE33=0,AE34=0,AE35=0,AE36=0,AE37=0,AE38=0,AE39=0),"-",(IF((SUMIFS(cb_curr!$E:$E,cb_curr!$A:$A,AC30,cb_curr!$B:$B,"Australian_Dollar"))=0,AD29,(SUMIFS(cb_curr!$E:$E,cb_curr!$A:$A,AC30,cb_curr!$B:$B,"Australian_Dollar"))))))))</f>
        <v>-</v>
      </c>
      <c r="AE30" s="165">
        <f>SUMIFS(cb_curr!$E:$E,cb_curr!$A:$A,AC30,cb_curr!$B:$B,"Australian_Dollar")</f>
        <v>0</v>
      </c>
      <c r="AF30" s="3" t="str">
        <f>CONCATENATE(Техничка!BC31,Техничка!BD31,Техничка!BE31)</f>
        <v>27.11.2023</v>
      </c>
      <c r="AG30" s="82" t="str">
        <f>IF(AND((IF(SUMIFS(cb_curr!$E:$E,cb_curr!$A:$A,AF30,cb_curr!$B:$B,"Australian_Dollar")&lt;&gt;0,1,0)=0),(OR(WEEKDAY(AF30,2)=7,WEEKDAY(AF30,2)=1))),AG29,((IF(AND(AH30=0,AH31=0,AH32=0,AH33=0,AH34=0,AH35=0,AH36=0,AH37=0,AH38=0,AH39=0),"-",(IF((SUMIFS(cb_curr!$E:$E,cb_curr!$A:$A,AF30,cb_curr!$B:$B,"Australian_Dollar"))=0,AG29,(SUMIFS(cb_curr!$E:$E,cb_curr!$A:$A,AF30,cb_curr!$B:$B,"Australian_Dollar"))))))))</f>
        <v>-</v>
      </c>
      <c r="AH30" s="165">
        <f>SUMIFS(cb_curr!$E:$E,cb_curr!$A:$A,AF30,cb_curr!$B:$B,"Australian_Dollar")</f>
        <v>0</v>
      </c>
      <c r="AI30" s="3" t="str">
        <f>CONCATENATE(Техничка!BG31,Техничка!BH31,Техничка!BI31)</f>
        <v>27.12.2023</v>
      </c>
      <c r="AJ30" s="82" t="str">
        <f>IF(AND((IF(SUMIFS(cb_curr!$E:$E,cb_curr!$A:$A,AI30,cb_curr!$B:$B,"Australian_Dollar")&lt;&gt;0,1,0)=0),(OR(WEEKDAY(AI30,2)=7,WEEKDAY(AI30,2)=1))),AJ29,((IF(AND(AK30=0,AK31=0,AK32=0,AK33=0,AK34=0,AK35=0,AK36=0,AK37=0,AK38=0,AK39=0),"-",(IF((SUMIFS(cb_curr!$E:$E,cb_curr!$A:$A,AI30,cb_curr!$B:$B,"Australian_Dollar"))=0,AJ29,(SUMIFS(cb_curr!$E:$E,cb_curr!$A:$A,AI30,cb_curr!$B:$B,"Australian_Dollar"))))))))</f>
        <v>-</v>
      </c>
      <c r="AK30" s="165">
        <f>SUMIFS(cb_curr!$E:$E,cb_curr!$A:$A,AI30,cb_curr!$B:$B,"Australian_Dollar")</f>
        <v>0</v>
      </c>
      <c r="AQ30" s="153" t="str">
        <f t="shared" si="0"/>
        <v>27.06.2023</v>
      </c>
      <c r="AR30" s="85"/>
      <c r="AT30" s="3" t="str">
        <f t="shared" si="1"/>
        <v>27.10.2023</v>
      </c>
      <c r="AU30" s="82"/>
      <c r="AW30" s="3" t="str">
        <f t="shared" si="2"/>
        <v>27.11.2023</v>
      </c>
      <c r="AX30" s="82"/>
      <c r="AZ30" s="3" t="str">
        <f t="shared" si="3"/>
        <v>27.12.2023</v>
      </c>
      <c r="BA30" s="82"/>
    </row>
    <row r="31" spans="2:53" x14ac:dyDescent="0.25">
      <c r="B31" s="3" t="str">
        <f>CONCATENATE(Техничка!B32,Техничка!C32,Техничка!D32)</f>
        <v>28.01.2023</v>
      </c>
      <c r="C31" s="82" t="str">
        <f>IF(AND((IF(SUMIFS(cb_curr!$E:$E,cb_curr!$A:$A,B31,cb_curr!$B:$B,"Australian_Dollar")&lt;&gt;0,1,0)=0),(OR(WEEKDAY(B31,2)=7,WEEKDAY(B31,2)=1))),C30,((IF(AND(D31=0,D32=0,D33=0,D34=0,D35=0,D36=0,D37=0,D38=0,D39=0,D40=0),"-",(IF((SUMIFS(cb_curr!$E:$E,cb_curr!$A:$A,B31,cb_curr!$B:$B,"Australian_Dollar"))=0,C30,(SUMIFS(cb_curr!$E:$E,cb_curr!$A:$A,B31,cb_curr!$B:$B,"Australian_Dollar"))))))))</f>
        <v>-</v>
      </c>
      <c r="D31" s="165">
        <f>SUMIFS(cb_curr!$E:$E,cb_curr!$A:$A,B31,cb_curr!$B:$B,"Australian_Dollar")</f>
        <v>0</v>
      </c>
      <c r="E31" s="3" t="str">
        <f>CONCATENATE(Техничка!O32,Техничка!P32,Техничка!Q32)</f>
        <v>28.02.2023</v>
      </c>
      <c r="F31" s="82" t="str">
        <f>IF(AND((IF(SUMIFS(cb_curr!$E:$E,cb_curr!$A:$A,E31,cb_curr!$B:$B,"Australian_Dollar")&lt;&gt;0,1,0)=0),(OR(WEEKDAY(E31,2)=7,WEEKDAY(E31,2)=1))),F30,((IF(AND(G31=0,G32=0,G33=0,G34=0,G35=0,G36=0,G37=0,G38=0,G39=0,G40=0),"-",(IF((SUMIFS(cb_curr!$E:$E,cb_curr!$A:$A,E31,cb_curr!$B:$B,"Australian_Dollar"))=0,F30,(SUMIFS(cb_curr!$E:$E,cb_curr!$A:$A,E31,cb_curr!$B:$B,"Australian_Dollar"))))))))</f>
        <v>-</v>
      </c>
      <c r="G31" s="165">
        <f>SUMIFS(cb_curr!$E:$E,cb_curr!$A:$A,E31,cb_curr!$B:$B,"Australian_Dollar")</f>
        <v>0</v>
      </c>
      <c r="H31" s="3" t="str">
        <f>CONCATENATE(Техничка!S32,Техничка!T32,Техничка!U32)</f>
        <v>28.03.2023</v>
      </c>
      <c r="I31" s="82" t="str">
        <f>IF(AND((IF(SUMIFS(cb_curr!$E:$E,cb_curr!$A:$A,H31,cb_curr!$B:$B,"Australian_Dollar")&lt;&gt;0,1,0)=0),(OR(WEEKDAY(H31,2)=7,WEEKDAY(H31,2)=1))),I30,((IF(AND(J31=0,J32=0,J33=0,J34=0,J35=0,J36=0,J37=0,J38=0,J39=0,J40=0),"-",(IF((SUMIFS(cb_curr!$E:$E,cb_curr!$A:$A,H31,cb_curr!$B:$B,"Australian_Dollar"))=0,I30,(SUMIFS(cb_curr!$E:$E,cb_curr!$A:$A,H31,cb_curr!$B:$B,"Australian_Dollar"))))))))</f>
        <v>-</v>
      </c>
      <c r="J31" s="165">
        <f>SUMIFS(cb_curr!$E:$E,cb_curr!$A:$A,H31,cb_curr!$B:$B,"Australian_Dollar")</f>
        <v>0</v>
      </c>
      <c r="K31" s="3" t="str">
        <f>CONCATENATE(Техничка!W32,Техничка!X32,Техничка!Y32)</f>
        <v>28.04.2023</v>
      </c>
      <c r="L31" s="82" t="str">
        <f>IF(AND((IF(SUMIFS(cb_curr!$E:$E,cb_curr!$A:$A,K31,cb_curr!$B:$B,"Australian_Dollar")&lt;&gt;0,1,0)=0),(OR(WEEKDAY(K31,2)=7,WEEKDAY(K31,2)=1))),L30,((IF(AND(M31=0,M32=0,M33=0,M34=0,M35=0,M36=0,M37=0,M38=0,M39=0,M40=0),"-",(IF((SUMIFS(cb_curr!$E:$E,cb_curr!$A:$A,K31,cb_curr!$B:$B,"Australian_Dollar"))=0,L30,(SUMIFS(cb_curr!$E:$E,cb_curr!$A:$A,K31,cb_curr!$B:$B,"Australian_Dollar"))))))))</f>
        <v>-</v>
      </c>
      <c r="M31" s="165">
        <f>SUMIFS(cb_curr!$E:$E,cb_curr!$A:$A,K31,cb_curr!$B:$B,"Australian_Dollar")</f>
        <v>0</v>
      </c>
      <c r="N31" s="3" t="str">
        <f>CONCATENATE(Техничка!AA32,Техничка!AB32,Техничка!AC32)</f>
        <v>28.05.2023</v>
      </c>
      <c r="O31" s="82" t="str">
        <f>IF(AND((IF(SUMIFS(cb_curr!$E:$E,cb_curr!$A:$A,N31,cb_curr!$B:$B,"Australian_Dollar")&lt;&gt;0,1,0)=0),(OR(WEEKDAY(N31,2)=7,WEEKDAY(N31,2)=1))),O30,((IF(AND(P31=0,P32=0,P33=0,P34=0,P35=0,P36=0,P37=0,P38=0,P39=0,P40=0),"-",(IF((SUMIFS(cb_curr!$E:$E,cb_curr!$A:$A,N31,cb_curr!$B:$B,"Australian_Dollar"))=0,O30,(SUMIFS(cb_curr!$E:$E,cb_curr!$A:$A,N31,cb_curr!$B:$B,"Australian_Dollar"))))))))</f>
        <v>-</v>
      </c>
      <c r="P31" s="165">
        <f>SUMIFS(cb_curr!$E:$E,cb_curr!$A:$A,N31,cb_curr!$B:$B,"Australian_Dollar")</f>
        <v>0</v>
      </c>
      <c r="Q31" s="3" t="str">
        <f>CONCATENATE(Техничка!AE32,Техничка!AF32,Техничка!AG32)</f>
        <v>28.06.2023</v>
      </c>
      <c r="R31" s="82" t="str">
        <f>IF(AND((IF(SUMIFS(cb_curr!$E:$E,cb_curr!$A:$A,Q31,cb_curr!$B:$B,"Australian_Dollar")&lt;&gt;0,1,0)=0),(OR(WEEKDAY(Q31,2)=7,WEEKDAY(Q31,2)=1))),R30,((IF(AND(S31=0,S32=0,S33=0,S34=0,S35=0,S36=0,S37=0,S38=0,S39=0,S40=0),"-",(IF((SUMIFS(cb_curr!$E:$E,cb_curr!$A:$A,Q31,cb_curr!$B:$B,"Australian_Dollar"))=0,R30,(SUMIFS(cb_curr!$E:$E,cb_curr!$A:$A,Q31,cb_curr!$B:$B,"Australian_Dollar"))))))))</f>
        <v>-</v>
      </c>
      <c r="S31" s="165">
        <f>SUMIFS(cb_curr!$E:$E,cb_curr!$A:$A,Q31,cb_curr!$B:$B,"Australian_Dollar")</f>
        <v>0</v>
      </c>
      <c r="T31" s="3" t="str">
        <f>CONCATENATE(Техничка!AI32,Техничка!AJ32,Техничка!AK32)</f>
        <v>28.07.2023</v>
      </c>
      <c r="U31" s="82" t="str">
        <f>IF(AND((IF(SUMIFS(cb_curr!$E:$E,cb_curr!$A:$A,T31,cb_curr!$B:$B,"Australian_Dollar")&lt;&gt;0,1,0)=0),(OR(WEEKDAY(T31,2)=7,WEEKDAY(T31,2)=1))),U30,((IF(AND(V31=0,V32=0,V33=0,V34=0,V35=0,V36=0,V37=0,V38=0,V39=0,V40=0),"-",(IF((SUMIFS(cb_curr!$E:$E,cb_curr!$A:$A,T31,cb_curr!$B:$B,"Australian_Dollar"))=0,U30,(SUMIFS(cb_curr!$E:$E,cb_curr!$A:$A,T31,cb_curr!$B:$B,"Australian_Dollar"))))))))</f>
        <v>-</v>
      </c>
      <c r="V31" s="165">
        <f>SUMIFS(cb_curr!$E:$E,cb_curr!$A:$A,T31,cb_curr!$B:$B,"Australian_Dollar")</f>
        <v>0</v>
      </c>
      <c r="W31" s="3" t="str">
        <f>CONCATENATE(Техничка!AQ32,Техничка!AR32,Техничка!AS32)</f>
        <v>28.08.2023</v>
      </c>
      <c r="X31" s="82" t="str">
        <f>IF(AND((IF(SUMIFS(cb_curr!$E:$E,cb_curr!$A:$A,W31,cb_curr!$B:$B,"Australian_Dollar")&lt;&gt;0,1,0)=0),(OR(WEEKDAY(W31,2)=7,WEEKDAY(W31,2)=1))),X30,((IF(AND(Y31=0,Y32=0,Y33=0,Y34=0,Y35=0,Y36=0,Y37=0,Y38=0,Y39=0,Y40=0),"-",(IF((SUMIFS(cb_curr!$E:$E,cb_curr!$A:$A,W31,cb_curr!$B:$B,"Australian_Dollar"))=0,X30,(SUMIFS(cb_curr!$E:$E,cb_curr!$A:$A,W31,cb_curr!$B:$B,"Australian_Dollar"))))))))</f>
        <v>-</v>
      </c>
      <c r="Y31" s="165">
        <f>SUMIFS(cb_curr!$E:$E,cb_curr!$A:$A,W31,cb_curr!$B:$B,"Australian_Dollar")</f>
        <v>0</v>
      </c>
      <c r="Z31" s="3" t="str">
        <f>CONCATENATE(Техничка!AU32,Техничка!AV32,Техничка!AW32)</f>
        <v>28.09.2023</v>
      </c>
      <c r="AA31" s="82" t="str">
        <f>IF(AND((IF(SUMIFS(cb_curr!$E:$E,cb_curr!$A:$A,Z31,cb_curr!$B:$B,"Australian_Dollar")&lt;&gt;0,1,0)=0),(OR(WEEKDAY(Z31,2)=7,WEEKDAY(Z31,2)=1))),AA30,((IF(AND(AB31=0,AB32=0,AB33=0,AB34=0,AB35=0,AB36=0,AB37=0,AB38=0,AB39=0,AB40=0),"-",(IF((SUMIFS(cb_curr!$E:$E,cb_curr!$A:$A,Z31,cb_curr!$B:$B,"Australian_Dollar"))=0,AA30,(SUMIFS(cb_curr!$E:$E,cb_curr!$A:$A,Z31,cb_curr!$B:$B,"Australian_Dollar"))))))))</f>
        <v>-</v>
      </c>
      <c r="AB31" s="165">
        <f>SUMIFS(cb_curr!$E:$E,cb_curr!$A:$A,Z31,cb_curr!$B:$B,"Australian_Dollar")</f>
        <v>0</v>
      </c>
      <c r="AC31" s="3" t="str">
        <f>CONCATENATE(Техничка!AY32,Техничка!AZ32,Техничка!BA32)</f>
        <v>28.10.2023</v>
      </c>
      <c r="AD31" s="82" t="str">
        <f>IF(AND((IF(SUMIFS(cb_curr!$E:$E,cb_curr!$A:$A,AC31,cb_curr!$B:$B,"Australian_Dollar")&lt;&gt;0,1,0)=0),(OR(WEEKDAY(AC31,2)=7,WEEKDAY(AC31,2)=1))),AD30,((IF(AND(AE31=0,AE32=0,AE33=0,AE34=0,AE35=0,AE36=0,AE37=0,AE38=0,AE39=0,AE40=0),"-",(IF((SUMIFS(cb_curr!$E:$E,cb_curr!$A:$A,AC31,cb_curr!$B:$B,"Australian_Dollar"))=0,AD30,(SUMIFS(cb_curr!$E:$E,cb_curr!$A:$A,AC31,cb_curr!$B:$B,"Australian_Dollar"))))))))</f>
        <v>-</v>
      </c>
      <c r="AE31" s="165">
        <f>SUMIFS(cb_curr!$E:$E,cb_curr!$A:$A,AC31,cb_curr!$B:$B,"Australian_Dollar")</f>
        <v>0</v>
      </c>
      <c r="AF31" s="3" t="str">
        <f>CONCATENATE(Техничка!BC32,Техничка!BD32,Техничка!BE32)</f>
        <v>28.11.2023</v>
      </c>
      <c r="AG31" s="82" t="str">
        <f>IF(AND((IF(SUMIFS(cb_curr!$E:$E,cb_curr!$A:$A,AF31,cb_curr!$B:$B,"Australian_Dollar")&lt;&gt;0,1,0)=0),(OR(WEEKDAY(AF31,2)=7,WEEKDAY(AF31,2)=1))),AG30,((IF(AND(AH31=0,AH32=0,AH33=0,AH34=0,AH35=0,AH36=0,AH37=0,AH38=0,AH39=0,AH40=0),"-",(IF((SUMIFS(cb_curr!$E:$E,cb_curr!$A:$A,AF31,cb_curr!$B:$B,"Australian_Dollar"))=0,AG30,(SUMIFS(cb_curr!$E:$E,cb_curr!$A:$A,AF31,cb_curr!$B:$B,"Australian_Dollar"))))))))</f>
        <v>-</v>
      </c>
      <c r="AH31" s="165">
        <f>SUMIFS(cb_curr!$E:$E,cb_curr!$A:$A,AF31,cb_curr!$B:$B,"Australian_Dollar")</f>
        <v>0</v>
      </c>
      <c r="AI31" s="3" t="str">
        <f>CONCATENATE(Техничка!BG32,Техничка!BH32,Техничка!BI32)</f>
        <v>28.12.2023</v>
      </c>
      <c r="AJ31" s="82" t="str">
        <f>IF(AND((IF(SUMIFS(cb_curr!$E:$E,cb_curr!$A:$A,AI31,cb_curr!$B:$B,"Australian_Dollar")&lt;&gt;0,1,0)=0),(OR(WEEKDAY(AI31,2)=7,WEEKDAY(AI31,2)=1))),AJ30,((IF(AND(AK31=0,AK32=0,AK33=0,AK34=0,AK35=0,AK36=0,AK37=0,AK38=0,AK39=0,AK40=0),"-",(IF((SUMIFS(cb_curr!$E:$E,cb_curr!$A:$A,AI31,cb_curr!$B:$B,"Australian_Dollar"))=0,AJ30,(SUMIFS(cb_curr!$E:$E,cb_curr!$A:$A,AI31,cb_curr!$B:$B,"Australian_Dollar"))))))))</f>
        <v>-</v>
      </c>
      <c r="AK31" s="165">
        <f>SUMIFS(cb_curr!$E:$E,cb_curr!$A:$A,AI31,cb_curr!$B:$B,"Australian_Dollar")</f>
        <v>0</v>
      </c>
      <c r="AQ31" s="153" t="str">
        <f t="shared" si="0"/>
        <v>28.06.2023</v>
      </c>
      <c r="AR31" s="85"/>
      <c r="AT31" s="3" t="str">
        <f t="shared" si="1"/>
        <v>28.10.2023</v>
      </c>
      <c r="AU31" s="82"/>
      <c r="AW31" s="3" t="str">
        <f t="shared" si="2"/>
        <v>28.11.2023</v>
      </c>
      <c r="AX31" s="82"/>
      <c r="AZ31" s="3" t="str">
        <f t="shared" si="3"/>
        <v>28.12.2023</v>
      </c>
      <c r="BA31" s="82"/>
    </row>
    <row r="32" spans="2:53" x14ac:dyDescent="0.25">
      <c r="B32" s="3" t="str">
        <f>CONCATENATE(Техничка!B33,Техничка!C33,Техничка!D33)</f>
        <v>29.01.2023</v>
      </c>
      <c r="C32" s="82" t="str">
        <f>IF(AND((IF(SUMIFS(cb_curr!$E:$E,cb_curr!$A:$A,B32,cb_curr!$B:$B,"Australian_Dollar")&lt;&gt;0,1,0)=0),(OR(WEEKDAY(B32,2)=7,WEEKDAY(B32,2)=1))),C31,((IF(AND(D32=0,D33=0,D34=0,D35=0,D36=0,D37=0,D38=0,D39=0,D40=0,D41=0),"-",(IF((SUMIFS(cb_curr!$E:$E,cb_curr!$A:$A,B32,cb_curr!$B:$B,"Australian_Dollar"))=0,C31,(SUMIFS(cb_curr!$E:$E,cb_curr!$A:$A,B32,cb_curr!$B:$B,"Australian_Dollar"))))))))</f>
        <v>-</v>
      </c>
      <c r="D32" s="165">
        <f>SUMIFS(cb_curr!$E:$E,cb_curr!$A:$A,B32,cb_curr!$B:$B,"Australian_Dollar")</f>
        <v>0</v>
      </c>
      <c r="E32" s="83" t="str">
        <f>CONCATENATE(Техничка!O33,Техничка!P33,Техничка!Q33)</f>
        <v>29.02.2023</v>
      </c>
      <c r="F32" s="6"/>
      <c r="G32" s="165">
        <f>SUMIFS(cb_curr!$E:$E,cb_curr!$A:$A,E32,cb_curr!$B:$B,"Australian_Dollar")</f>
        <v>0</v>
      </c>
      <c r="H32" s="3" t="str">
        <f>CONCATENATE(Техничка!S33,Техничка!T33,Техничка!U33)</f>
        <v>29.03.2023</v>
      </c>
      <c r="I32" s="82" t="str">
        <f>IF(AND((IF(SUMIFS(cb_curr!$E:$E,cb_curr!$A:$A,H32,cb_curr!$B:$B,"Australian_Dollar")&lt;&gt;0,1,0)=0),(OR(WEEKDAY(H32,2)=7,WEEKDAY(H32,2)=1))),I31,((IF(AND(J32=0,J33=0,J34=0,J35=0,J36=0,J37=0,J38=0,J39=0,J40=0,J41=0),"-",(IF((SUMIFS(cb_curr!$E:$E,cb_curr!$A:$A,H32,cb_curr!$B:$B,"Australian_Dollar"))=0,I31,(SUMIFS(cb_curr!$E:$E,cb_curr!$A:$A,H32,cb_curr!$B:$B,"Australian_Dollar"))))))))</f>
        <v>-</v>
      </c>
      <c r="J32" s="165">
        <f>SUMIFS(cb_curr!$E:$E,cb_curr!$A:$A,H32,cb_curr!$B:$B,"Australian_Dollar")</f>
        <v>0</v>
      </c>
      <c r="K32" s="3" t="str">
        <f>CONCATENATE(Техничка!W33,Техничка!X33,Техничка!Y33)</f>
        <v>29.04.2023</v>
      </c>
      <c r="L32" s="82" t="str">
        <f>IF(AND((IF(SUMIFS(cb_curr!$E:$E,cb_curr!$A:$A,K32,cb_curr!$B:$B,"Australian_Dollar")&lt;&gt;0,1,0)=0),(OR(WEEKDAY(K32,2)=7,WEEKDAY(K32,2)=1))),L31,((IF(AND(M32=0,M33=0,M34=0,M35=0,M36=0,M37=0,M38=0,M39=0,M40=0,M41=0),"-",(IF((SUMIFS(cb_curr!$E:$E,cb_curr!$A:$A,K32,cb_curr!$B:$B,"Australian_Dollar"))=0,L31,(SUMIFS(cb_curr!$E:$E,cb_curr!$A:$A,K32,cb_curr!$B:$B,"Australian_Dollar"))))))))</f>
        <v>-</v>
      </c>
      <c r="M32" s="165">
        <f>SUMIFS(cb_curr!$E:$E,cb_curr!$A:$A,K32,cb_curr!$B:$B,"Australian_Dollar")</f>
        <v>0</v>
      </c>
      <c r="N32" s="3" t="str">
        <f>CONCATENATE(Техничка!AA33,Техничка!AB33,Техничка!AC33)</f>
        <v>29.05.2023</v>
      </c>
      <c r="O32" s="82" t="str">
        <f>IF(AND((IF(SUMIFS(cb_curr!$E:$E,cb_curr!$A:$A,N32,cb_curr!$B:$B,"Australian_Dollar")&lt;&gt;0,1,0)=0),(OR(WEEKDAY(N32,2)=7,WEEKDAY(N32,2)=1))),O31,((IF(AND(P32=0,P33=0,P34=0,P35=0,P36=0,P37=0,P38=0,P39=0,P40=0,P41=0),"-",(IF((SUMIFS(cb_curr!$E:$E,cb_curr!$A:$A,N32,cb_curr!$B:$B,"Australian_Dollar"))=0,O31,(SUMIFS(cb_curr!$E:$E,cb_curr!$A:$A,N32,cb_curr!$B:$B,"Australian_Dollar"))))))))</f>
        <v>-</v>
      </c>
      <c r="P32" s="165">
        <f>SUMIFS(cb_curr!$E:$E,cb_curr!$A:$A,N32,cb_curr!$B:$B,"Australian_Dollar")</f>
        <v>0</v>
      </c>
      <c r="Q32" s="3" t="str">
        <f>CONCATENATE(Техничка!AE33,Техничка!AF33,Техничка!AG33)</f>
        <v>29.06.2023</v>
      </c>
      <c r="R32" s="82" t="str">
        <f>IF(AND((IF(SUMIFS(cb_curr!$E:$E,cb_curr!$A:$A,Q32,cb_curr!$B:$B,"Australian_Dollar")&lt;&gt;0,1,0)=0),(OR(WEEKDAY(Q32,2)=7,WEEKDAY(Q32,2)=1))),R31,((IF(AND(S32=0,S33=0,S34=0,S35=0,S36=0,S37=0,S38=0,S39=0,S40=0,S41=0),"-",(IF((SUMIFS(cb_curr!$E:$E,cb_curr!$A:$A,Q32,cb_curr!$B:$B,"Australian_Dollar"))=0,R31,(SUMIFS(cb_curr!$E:$E,cb_curr!$A:$A,Q32,cb_curr!$B:$B,"Australian_Dollar"))))))))</f>
        <v>-</v>
      </c>
      <c r="S32" s="165">
        <f>SUMIFS(cb_curr!$E:$E,cb_curr!$A:$A,Q32,cb_curr!$B:$B,"Australian_Dollar")</f>
        <v>0</v>
      </c>
      <c r="T32" s="3" t="str">
        <f>CONCATENATE(Техничка!AI33,Техничка!AJ33,Техничка!AK33)</f>
        <v>29.07.2023</v>
      </c>
      <c r="U32" s="82" t="str">
        <f>IF(AND((IF(SUMIFS(cb_curr!$E:$E,cb_curr!$A:$A,T32,cb_curr!$B:$B,"Australian_Dollar")&lt;&gt;0,1,0)=0),(OR(WEEKDAY(T32,2)=7,WEEKDAY(T32,2)=1))),U31,((IF(AND(V32=0,V33=0,V34=0,V35=0,V36=0,V37=0,V38=0,V39=0,V40=0,V41=0),"-",(IF((SUMIFS(cb_curr!$E:$E,cb_curr!$A:$A,T32,cb_curr!$B:$B,"Australian_Dollar"))=0,U31,(SUMIFS(cb_curr!$E:$E,cb_curr!$A:$A,T32,cb_curr!$B:$B,"Australian_Dollar"))))))))</f>
        <v>-</v>
      </c>
      <c r="V32" s="165">
        <f>SUMIFS(cb_curr!$E:$E,cb_curr!$A:$A,T32,cb_curr!$B:$B,"Australian_Dollar")</f>
        <v>0</v>
      </c>
      <c r="W32" s="3" t="str">
        <f>CONCATENATE(Техничка!AQ33,Техничка!AR33,Техничка!AS33)</f>
        <v>29.08.2023</v>
      </c>
      <c r="X32" s="82" t="str">
        <f>IF(AND((IF(SUMIFS(cb_curr!$E:$E,cb_curr!$A:$A,W32,cb_curr!$B:$B,"Australian_Dollar")&lt;&gt;0,1,0)=0),(OR(WEEKDAY(W32,2)=7,WEEKDAY(W32,2)=1))),X31,((IF(AND(Y32=0,Y33=0,Y34=0,Y35=0,Y36=0,Y37=0,Y38=0,Y39=0,Y40=0,Y41=0),"-",(IF((SUMIFS(cb_curr!$E:$E,cb_curr!$A:$A,W32,cb_curr!$B:$B,"Australian_Dollar"))=0,X31,(SUMIFS(cb_curr!$E:$E,cb_curr!$A:$A,W32,cb_curr!$B:$B,"Australian_Dollar"))))))))</f>
        <v>-</v>
      </c>
      <c r="Y32" s="165">
        <f>SUMIFS(cb_curr!$E:$E,cb_curr!$A:$A,W32,cb_curr!$B:$B,"Australian_Dollar")</f>
        <v>0</v>
      </c>
      <c r="Z32" s="3" t="str">
        <f>CONCATENATE(Техничка!AU33,Техничка!AV33,Техничка!AW33)</f>
        <v>29.09.2023</v>
      </c>
      <c r="AA32" s="82" t="str">
        <f>IF(AND((IF(SUMIFS(cb_curr!$E:$E,cb_curr!$A:$A,Z32,cb_curr!$B:$B,"Australian_Dollar")&lt;&gt;0,1,0)=0),(OR(WEEKDAY(Z32,2)=7,WEEKDAY(Z32,2)=1))),AA31,((IF(AND(AB32=0,AB33=0,AB34=0,AB35=0,AB36=0,AB37=0,AB38=0,AB39=0,AB40=0,AB41=0),"-",(IF((SUMIFS(cb_curr!$E:$E,cb_curr!$A:$A,Z32,cb_curr!$B:$B,"Australian_Dollar"))=0,AA31,(SUMIFS(cb_curr!$E:$E,cb_curr!$A:$A,Z32,cb_curr!$B:$B,"Australian_Dollar"))))))))</f>
        <v>-</v>
      </c>
      <c r="AB32" s="165">
        <f>SUMIFS(cb_curr!$E:$E,cb_curr!$A:$A,Z32,cb_curr!$B:$B,"Australian_Dollar")</f>
        <v>0</v>
      </c>
      <c r="AC32" s="3" t="str">
        <f>CONCATENATE(Техничка!AY33,Техничка!AZ33,Техничка!BA33)</f>
        <v>29.10.2023</v>
      </c>
      <c r="AD32" s="82" t="str">
        <f>IF(AND((IF(SUMIFS(cb_curr!$E:$E,cb_curr!$A:$A,AC32,cb_curr!$B:$B,"Australian_Dollar")&lt;&gt;0,1,0)=0),(OR(WEEKDAY(AC32,2)=7,WEEKDAY(AC32,2)=1))),AD31,((IF(AND(AE32=0,AE33=0,AE34=0,AE35=0,AE36=0,AE37=0,AE38=0,AE39=0,AE40=0,AE41=0),"-",(IF((SUMIFS(cb_curr!$E:$E,cb_curr!$A:$A,AC32,cb_curr!$B:$B,"Australian_Dollar"))=0,AD31,(SUMIFS(cb_curr!$E:$E,cb_curr!$A:$A,AC32,cb_curr!$B:$B,"Australian_Dollar"))))))))</f>
        <v>-</v>
      </c>
      <c r="AE32" s="165">
        <f>SUMIFS(cb_curr!$E:$E,cb_curr!$A:$A,AC32,cb_curr!$B:$B,"Australian_Dollar")</f>
        <v>0</v>
      </c>
      <c r="AF32" s="3" t="str">
        <f>CONCATENATE(Техничка!BC33,Техничка!BD33,Техничка!BE33)</f>
        <v>29.11.2023</v>
      </c>
      <c r="AG32" s="82" t="str">
        <f>IF(AND((IF(SUMIFS(cb_curr!$E:$E,cb_curr!$A:$A,AF32,cb_curr!$B:$B,"Australian_Dollar")&lt;&gt;0,1,0)=0),(OR(WEEKDAY(AF32,2)=7,WEEKDAY(AF32,2)=1))),AG31,((IF(AND(AH32=0,AH33=0,AH34=0,AH35=0,AH36=0,AH37=0,AH38=0,AH39=0,AH40=0,AH41=0),"-",(IF((SUMIFS(cb_curr!$E:$E,cb_curr!$A:$A,AF32,cb_curr!$B:$B,"Australian_Dollar"))=0,AG31,(SUMIFS(cb_curr!$E:$E,cb_curr!$A:$A,AF32,cb_curr!$B:$B,"Australian_Dollar"))))))))</f>
        <v>-</v>
      </c>
      <c r="AH32" s="165">
        <f>SUMIFS(cb_curr!$E:$E,cb_curr!$A:$A,AF32,cb_curr!$B:$B,"Australian_Dollar")</f>
        <v>0</v>
      </c>
      <c r="AI32" s="3" t="str">
        <f>CONCATENATE(Техничка!BG33,Техничка!BH33,Техничка!BI33)</f>
        <v>29.12.2023</v>
      </c>
      <c r="AJ32" s="82" t="str">
        <f>IF(AND((IF(SUMIFS(cb_curr!$E:$E,cb_curr!$A:$A,AI32,cb_curr!$B:$B,"Australian_Dollar")&lt;&gt;0,1,0)=0),(OR(WEEKDAY(AI32,2)=7,WEEKDAY(AI32,2)=1))),AJ31,((IF(AND(AK32=0,AK33=0,AK34=0,AK35=0,AK36=0,AK37=0,AK38=0,AK39=0,AK40=0,AK41=0),"-",(IF((SUMIFS(cb_curr!$E:$E,cb_curr!$A:$A,AI32,cb_curr!$B:$B,"Australian_Dollar"))=0,AJ31,(SUMIFS(cb_curr!$E:$E,cb_curr!$A:$A,AI32,cb_curr!$B:$B,"Australian_Dollar"))))))))</f>
        <v>-</v>
      </c>
      <c r="AK32" s="165">
        <f>SUMIFS(cb_curr!$E:$E,cb_curr!$A:$A,AI32,cb_curr!$B:$B,"Australian_Dollar")</f>
        <v>0</v>
      </c>
      <c r="AQ32" s="153" t="str">
        <f t="shared" si="0"/>
        <v>29.06.2023</v>
      </c>
      <c r="AR32" s="85"/>
      <c r="AT32" s="3" t="str">
        <f t="shared" si="1"/>
        <v>29.10.2023</v>
      </c>
      <c r="AU32" s="82"/>
      <c r="AW32" s="3" t="str">
        <f t="shared" si="2"/>
        <v>29.11.2023</v>
      </c>
      <c r="AX32" s="82"/>
      <c r="AZ32" s="3" t="str">
        <f t="shared" si="3"/>
        <v>29.12.2023</v>
      </c>
      <c r="BA32" s="82"/>
    </row>
    <row r="33" spans="1:53" x14ac:dyDescent="0.25">
      <c r="B33" s="3" t="str">
        <f>CONCATENATE(Техничка!B34,Техничка!C34,Техничка!D34)</f>
        <v>30.01.2023</v>
      </c>
      <c r="C33" s="82" t="str">
        <f>IF(AND((IF(SUMIFS(cb_curr!$E:$E,cb_curr!$A:$A,B33,cb_curr!$B:$B,"Australian_Dollar")&lt;&gt;0,1,0)=0),(OR(WEEKDAY(B33,2)=7,WEEKDAY(B33,2)=1))),C32,((IF(AND(D33=0,D34=0,D35=0,D36=0,D37=0,D38=0,D39=0,D40=0,D41=0,D42=0),"-",(IF((SUMIFS(cb_curr!$E:$E,cb_curr!$A:$A,B33,cb_curr!$B:$B,"Australian_Dollar"))=0,C32,(SUMIFS(cb_curr!$E:$E,cb_curr!$A:$A,B33,cb_curr!$B:$B,"Australian_Dollar"))))))))</f>
        <v>-</v>
      </c>
      <c r="D33" s="165">
        <f>SUMIFS(cb_curr!$E:$E,cb_curr!$A:$A,B33,cb_curr!$B:$B,"Australian_Dollar")</f>
        <v>0</v>
      </c>
      <c r="E33" s="4" t="str">
        <f>CONCATENATE(Техничка!O34,Техничка!P34,Техничка!Q34)</f>
        <v>30.02.2023</v>
      </c>
      <c r="F33" s="6"/>
      <c r="G33" s="178">
        <f t="shared" ref="G33:G38" si="4">J4</f>
        <v>0</v>
      </c>
      <c r="H33" s="3" t="str">
        <f>CONCATENATE(Техничка!S34,Техничка!T34,Техничка!U34)</f>
        <v>30.03.2023</v>
      </c>
      <c r="I33" s="82" t="str">
        <f>IF(AND((IF(SUMIFS(cb_curr!$E:$E,cb_curr!$A:$A,H33,cb_curr!$B:$B,"Australian_Dollar")&lt;&gt;0,1,0)=0),(OR(WEEKDAY(H33,2)=7,WEEKDAY(H33,2)=1))),I32,((IF(AND(J33=0,J34=0,J35=0,J36=0,J37=0,J38=0,J39=0,J40=0,J41=0,J42=0),"-",(IF((SUMIFS(cb_curr!$E:$E,cb_curr!$A:$A,H33,cb_curr!$B:$B,"Australian_Dollar"))=0,I32,(SUMIFS(cb_curr!$E:$E,cb_curr!$A:$A,H33,cb_curr!$B:$B,"Australian_Dollar"))))))))</f>
        <v>-</v>
      </c>
      <c r="J33" s="165">
        <f>SUMIFS(cb_curr!$E:$E,cb_curr!$A:$A,H33,cb_curr!$B:$B,"Australian_Dollar")</f>
        <v>0</v>
      </c>
      <c r="K33" s="3" t="str">
        <f>CONCATENATE(Техничка!W34,Техничка!X34,Техничка!Y34)</f>
        <v>30.04.2023</v>
      </c>
      <c r="L33" s="82" t="str">
        <f>IF(AND((IF(SUMIFS(cb_curr!$E:$E,cb_curr!$A:$A,K33,cb_curr!$B:$B,"Australian_Dollar")&lt;&gt;0,1,0)=0),(OR(WEEKDAY(K33,2)=7,WEEKDAY(K33,2)=1))),L32,((IF(AND(M33=0,M34=0,M35=0,M36=0,M37=0,M38=0,M39=0,M40=0,M41=0,M42=0),"-",(IF((SUMIFS(cb_curr!$E:$E,cb_curr!$A:$A,K33,cb_curr!$B:$B,"Australian_Dollar"))=0,L32,(SUMIFS(cb_curr!$E:$E,cb_curr!$A:$A,K33,cb_curr!$B:$B,"Australian_Dollar"))))))))</f>
        <v>-</v>
      </c>
      <c r="M33" s="165">
        <f>SUMIFS(cb_curr!$E:$E,cb_curr!$A:$A,K33,cb_curr!$B:$B,"Australian_Dollar")</f>
        <v>0</v>
      </c>
      <c r="N33" s="3" t="str">
        <f>CONCATENATE(Техничка!AA34,Техничка!AB34,Техничка!AC34)</f>
        <v>30.05.2023</v>
      </c>
      <c r="O33" s="82" t="str">
        <f>IF(AND((IF(SUMIFS(cb_curr!$E:$E,cb_curr!$A:$A,N33,cb_curr!$B:$B,"Australian_Dollar")&lt;&gt;0,1,0)=0),(OR(WEEKDAY(N33,2)=7,WEEKDAY(N33,2)=1))),O32,((IF(AND(P33=0,P34=0,P35=0,P36=0,P37=0,P38=0,P39=0,P40=0,P41=0,P42=0),"-",(IF((SUMIFS(cb_curr!$E:$E,cb_curr!$A:$A,N33,cb_curr!$B:$B,"Australian_Dollar"))=0,O32,(SUMIFS(cb_curr!$E:$E,cb_curr!$A:$A,N33,cb_curr!$B:$B,"Australian_Dollar"))))))))</f>
        <v>-</v>
      </c>
      <c r="P33" s="165">
        <f>SUMIFS(cb_curr!$E:$E,cb_curr!$A:$A,N33,cb_curr!$B:$B,"Australian_Dollar")</f>
        <v>0</v>
      </c>
      <c r="Q33" s="3" t="str">
        <f>CONCATENATE(Техничка!AE34,Техничка!AF34,Техничка!AG34)</f>
        <v>30.06.2023</v>
      </c>
      <c r="R33" s="82" t="str">
        <f>IF(AND((IF(SUMIFS(cb_curr!$E:$E,cb_curr!$A:$A,Q33,cb_curr!$B:$B,"Australian_Dollar")&lt;&gt;0,1,0)=0),(OR(WEEKDAY(Q33,2)=7,WEEKDAY(Q33,2)=1))),R32,((IF(AND(S33=0,S34=0,S35=0,S36=0,S37=0,S38=0,S39=0,S40=0,S41=0,S42=0),"-",(IF((SUMIFS(cb_curr!$E:$E,cb_curr!$A:$A,Q33,cb_curr!$B:$B,"Australian_Dollar"))=0,R32,(SUMIFS(cb_curr!$E:$E,cb_curr!$A:$A,Q33,cb_curr!$B:$B,"Australian_Dollar"))))))))</f>
        <v>-</v>
      </c>
      <c r="S33" s="165">
        <f>SUMIFS(cb_curr!$E:$E,cb_curr!$A:$A,Q33,cb_curr!$B:$B,"Australian_Dollar")</f>
        <v>0</v>
      </c>
      <c r="T33" s="3" t="str">
        <f>CONCATENATE(Техничка!AI34,Техничка!AJ34,Техничка!AK34)</f>
        <v>30.07.2023</v>
      </c>
      <c r="U33" s="82" t="str">
        <f>IF(AND((IF(SUMIFS(cb_curr!$E:$E,cb_curr!$A:$A,T33,cb_curr!$B:$B,"Australian_Dollar")&lt;&gt;0,1,0)=0),(OR(WEEKDAY(T33,2)=7,WEEKDAY(T33,2)=1))),U32,((IF(AND(V33=0,V34=0,V35=0,V36=0,V37=0,V38=0,V39=0,V40=0,V41=0,V42=0),"-",(IF((SUMIFS(cb_curr!$E:$E,cb_curr!$A:$A,T33,cb_curr!$B:$B,"Australian_Dollar"))=0,U32,(SUMIFS(cb_curr!$E:$E,cb_curr!$A:$A,T33,cb_curr!$B:$B,"Australian_Dollar"))))))))</f>
        <v>-</v>
      </c>
      <c r="V33" s="165">
        <f>SUMIFS(cb_curr!$E:$E,cb_curr!$A:$A,T33,cb_curr!$B:$B,"Australian_Dollar")</f>
        <v>0</v>
      </c>
      <c r="W33" s="3" t="str">
        <f>CONCATENATE(Техничка!AQ34,Техничка!AR34,Техничка!AS34)</f>
        <v>30.08.2023</v>
      </c>
      <c r="X33" s="82" t="str">
        <f>IF(AND((IF(SUMIFS(cb_curr!$E:$E,cb_curr!$A:$A,W33,cb_curr!$B:$B,"Australian_Dollar")&lt;&gt;0,1,0)=0),(OR(WEEKDAY(W33,2)=7,WEEKDAY(W33,2)=1))),X32,((IF(AND(Y33=0,Y34=0,Y35=0,Y36=0,Y37=0,Y38=0,Y39=0,Y40=0,Y41=0,Y42=0),"-",(IF((SUMIFS(cb_curr!$E:$E,cb_curr!$A:$A,W33,cb_curr!$B:$B,"Australian_Dollar"))=0,X32,(SUMIFS(cb_curr!$E:$E,cb_curr!$A:$A,W33,cb_curr!$B:$B,"Australian_Dollar"))))))))</f>
        <v>-</v>
      </c>
      <c r="Y33" s="165">
        <f>SUMIFS(cb_curr!$E:$E,cb_curr!$A:$A,W33,cb_curr!$B:$B,"Australian_Dollar")</f>
        <v>0</v>
      </c>
      <c r="Z33" s="3" t="str">
        <f>CONCATENATE(Техничка!AU34,Техничка!AV34,Техничка!AW34)</f>
        <v>30.09.2023</v>
      </c>
      <c r="AA33" s="82" t="str">
        <f>IF(AND((IF(SUMIFS(cb_curr!$E:$E,cb_curr!$A:$A,Z33,cb_curr!$B:$B,"Australian_Dollar")&lt;&gt;0,1,0)=0),(OR(WEEKDAY(Z33,2)=7,WEEKDAY(Z33,2)=1))),AA32,((IF(AND(AB33=0,AB34=0,AB35=0,AB36=0,AB37=0,AB38=0,AB39=0,AB40=0,AB41=0,AB42=0),"-",(IF((SUMIFS(cb_curr!$E:$E,cb_curr!$A:$A,Z33,cb_curr!$B:$B,"Australian_Dollar"))=0,AA32,(SUMIFS(cb_curr!$E:$E,cb_curr!$A:$A,Z33,cb_curr!$B:$B,"Australian_Dollar"))))))))</f>
        <v>-</v>
      </c>
      <c r="AB33" s="165">
        <f>SUMIFS(cb_curr!$E:$E,cb_curr!$A:$A,Z33,cb_curr!$B:$B,"Australian_Dollar")</f>
        <v>0</v>
      </c>
      <c r="AC33" s="3" t="str">
        <f>CONCATENATE(Техничка!AY34,Техничка!AZ34,Техничка!BA34)</f>
        <v>30.10.2023</v>
      </c>
      <c r="AD33" s="82" t="str">
        <f>IF(AND((IF(SUMIFS(cb_curr!$E:$E,cb_curr!$A:$A,AC33,cb_curr!$B:$B,"Australian_Dollar")&lt;&gt;0,1,0)=0),(OR(WEEKDAY(AC33,2)=7,WEEKDAY(AC33,2)=1))),AD32,((IF(AND(AE33=0,AE34=0,AE35=0,AE36=0,AE37=0,AE38=0,AE39=0,AE40=0,AE41=0,AE42=0),"-",(IF((SUMIFS(cb_curr!$E:$E,cb_curr!$A:$A,AC33,cb_curr!$B:$B,"Australian_Dollar"))=0,AD32,(SUMIFS(cb_curr!$E:$E,cb_curr!$A:$A,AC33,cb_curr!$B:$B,"Australian_Dollar"))))))))</f>
        <v>-</v>
      </c>
      <c r="AE33" s="165">
        <f>SUMIFS(cb_curr!$E:$E,cb_curr!$A:$A,AC33,cb_curr!$B:$B,"Australian_Dollar")</f>
        <v>0</v>
      </c>
      <c r="AF33" s="3" t="str">
        <f>CONCATENATE(Техничка!BC34,Техничка!BD34,Техничка!BE34)</f>
        <v>30.11.2023</v>
      </c>
      <c r="AG33" s="82" t="str">
        <f>IF(AND((IF(SUMIFS(cb_curr!$E:$E,cb_curr!$A:$A,AF33,cb_curr!$B:$B,"Australian_Dollar")&lt;&gt;0,1,0)=0),(OR(WEEKDAY(AF33,2)=7,WEEKDAY(AF33,2)=1))),AG32,((IF(AND(AH33=0,AH34=0,AH35=0,AH36=0,AH37=0,AH38=0,AH39=0,AH40=0,AH41=0,AH42=0),"-",(IF((SUMIFS(cb_curr!$E:$E,cb_curr!$A:$A,AF33,cb_curr!$B:$B,"Australian_Dollar"))=0,AG32,(SUMIFS(cb_curr!$E:$E,cb_curr!$A:$A,AF33,cb_curr!$B:$B,"Australian_Dollar"))))))))</f>
        <v>-</v>
      </c>
      <c r="AH33" s="165">
        <f>SUMIFS(cb_curr!$E:$E,cb_curr!$A:$A,AF33,cb_curr!$B:$B,"Australian_Dollar")</f>
        <v>0</v>
      </c>
      <c r="AI33" s="3" t="str">
        <f>CONCATENATE(Техничка!BG34,Техничка!BH34,Техничка!BI34)</f>
        <v>30.12.2023</v>
      </c>
      <c r="AJ33" s="82" t="str">
        <f>IF(AND((IF(SUMIFS(cb_curr!$E:$E,cb_curr!$A:$A,AI33,cb_curr!$B:$B,"Australian_Dollar")&lt;&gt;0,1,0)=0),(OR(WEEKDAY(AI33,2)=7,WEEKDAY(AI33,2)=1))),AJ32,((IF(AND(AK33=0,AK34=0,AK35=0,AK36=0,AK37=0,AK38=0,AK39=0,AK40=0,AK41=0,AK42=0),"-",(IF((SUMIFS(cb_curr!$E:$E,cb_curr!$A:$A,AI33,cb_curr!$B:$B,"Australian_Dollar"))=0,AJ32,(SUMIFS(cb_curr!$E:$E,cb_curr!$A:$A,AI33,cb_curr!$B:$B,"Australian_Dollar"))))))))</f>
        <v>-</v>
      </c>
      <c r="AK33" s="165">
        <f>SUMIFS(cb_curr!$E:$E,cb_curr!$A:$A,AI33,cb_curr!$B:$B,"Australian_Dollar")</f>
        <v>0</v>
      </c>
      <c r="AQ33" s="153" t="str">
        <f t="shared" si="0"/>
        <v>30.06.2023</v>
      </c>
      <c r="AR33" s="85"/>
      <c r="AT33" s="3" t="str">
        <f t="shared" si="1"/>
        <v>30.10.2023</v>
      </c>
      <c r="AU33" s="82"/>
      <c r="AW33" s="3" t="str">
        <f t="shared" si="2"/>
        <v>30.11.2023</v>
      </c>
      <c r="AX33" s="82"/>
      <c r="AZ33" s="3" t="str">
        <f t="shared" si="3"/>
        <v>30.12.2023</v>
      </c>
      <c r="BA33" s="82"/>
    </row>
    <row r="34" spans="1:53" x14ac:dyDescent="0.25">
      <c r="B34" s="3" t="str">
        <f>CONCATENATE(Техничка!B35,Техничка!C35,Техничка!D35)</f>
        <v>31.01.2023</v>
      </c>
      <c r="C34" s="82" t="str">
        <f>IF(AND((IF(SUMIFS(cb_curr!$E:$E,cb_curr!$A:$A,B34,cb_curr!$B:$B,"Australian_Dollar")&lt;&gt;0,1,0)=0),(OR(WEEKDAY(B34,2)=7,WEEKDAY(B34,2)=1))),C33,((IF(AND(D34=0,D35=0,D36=0,D37=0,D38=0,D39=0,D40=0,D41=0,D42=0,D43=0),"-",(IF((SUMIFS(cb_curr!$E:$E,cb_curr!$A:$A,B34,cb_curr!$B:$B,"Australian_Dollar"))=0,C33,(SUMIFS(cb_curr!$E:$E,cb_curr!$A:$A,B34,cb_curr!$B:$B,"Australian_Dollar"))))))))</f>
        <v>-</v>
      </c>
      <c r="D34" s="165">
        <f>SUMIFS(cb_curr!$E:$E,cb_curr!$A:$A,B34,cb_curr!$B:$B,"Australian_Dollar")</f>
        <v>0</v>
      </c>
      <c r="E34" s="4" t="str">
        <f>CONCATENATE(Техничка!O35,Техничка!P35,Техничка!Q35)</f>
        <v>31.02.2023</v>
      </c>
      <c r="F34" s="6"/>
      <c r="G34" s="178">
        <f t="shared" si="4"/>
        <v>0</v>
      </c>
      <c r="H34" s="3" t="str">
        <f>CONCATENATE(Техничка!S35,Техничка!T35,Техничка!U35)</f>
        <v>31.03.2023</v>
      </c>
      <c r="I34" s="82" t="str">
        <f>IF(AND((IF(SUMIFS(cb_curr!$E:$E,cb_curr!$A:$A,H34,cb_curr!$B:$B,"Australian_Dollar")&lt;&gt;0,1,0)=0),(OR(WEEKDAY(H34,2)=7,WEEKDAY(H34,2)=1))),I33,((IF(AND(J34=0,J35=0,J36=0,J37=0,J38=0,J39=0,J40=0,J41=0,J42=0,J43=0),"-",(IF((SUMIFS(cb_curr!$E:$E,cb_curr!$A:$A,H34,cb_curr!$B:$B,"Australian_Dollar"))=0,I33,(SUMIFS(cb_curr!$E:$E,cb_curr!$A:$A,H34,cb_curr!$B:$B,"Australian_Dollar"))))))))</f>
        <v>-</v>
      </c>
      <c r="J34" s="165">
        <f>SUMIFS(cb_curr!$E:$E,cb_curr!$A:$A,H34,cb_curr!$B:$B,"Australian_Dollar")</f>
        <v>0</v>
      </c>
      <c r="K34" s="4" t="str">
        <f>CONCATENATE(Техничка!W35,Техничка!X35,Техничка!Y35)</f>
        <v>31.04.2023</v>
      </c>
      <c r="L34" s="6"/>
      <c r="M34" s="178">
        <f t="shared" ref="M34:M38" si="5">P4</f>
        <v>0</v>
      </c>
      <c r="N34" s="3" t="str">
        <f>CONCATENATE(Техничка!AA35,Техничка!AB35,Техничка!AC35)</f>
        <v>31.05.2023</v>
      </c>
      <c r="O34" s="82" t="str">
        <f>IF(AND((IF(SUMIFS(cb_curr!$E:$E,cb_curr!$A:$A,N34,cb_curr!$B:$B,"Australian_Dollar")&lt;&gt;0,1,0)=0),(OR(WEEKDAY(N34,2)=7,WEEKDAY(N34,2)=1))),O33,((IF(AND(P34=0,P35=0,P36=0,P37=0,P38=0,P39=0,P40=0,P41=0,P42=0,P43=0),"-",(IF((SUMIFS(cb_curr!$E:$E,cb_curr!$A:$A,N34,cb_curr!$B:$B,"Australian_Dollar"))=0,O33,(SUMIFS(cb_curr!$E:$E,cb_curr!$A:$A,N34,cb_curr!$B:$B,"Australian_Dollar"))))))))</f>
        <v>-</v>
      </c>
      <c r="P34" s="165">
        <f>SUMIFS(cb_curr!$E:$E,cb_curr!$A:$A,N34,cb_curr!$B:$B,"Australian_Dollar")</f>
        <v>0</v>
      </c>
      <c r="Q34" s="4" t="str">
        <f>CONCATENATE(Техничка!AE35,Техничка!AF35,Техничка!AG35)</f>
        <v>31.06.2023</v>
      </c>
      <c r="R34" s="6"/>
      <c r="S34" s="178">
        <f t="shared" ref="S34:S38" si="6">V4</f>
        <v>0</v>
      </c>
      <c r="T34" s="3" t="str">
        <f>CONCATENATE(Техничка!AI35,Техничка!AJ35,Техничка!AK35)</f>
        <v>31.07.2023</v>
      </c>
      <c r="U34" s="82" t="str">
        <f>IF(AND((IF(SUMIFS(cb_curr!$E:$E,cb_curr!$A:$A,T34,cb_curr!$B:$B,"Australian_Dollar")&lt;&gt;0,1,0)=0),(OR(WEEKDAY(T34,2)=7,WEEKDAY(T34,2)=1))),U33,((IF(AND(V34=0,V35=0,V36=0,V37=0,V38=0,V39=0,V40=0,V41=0,V42=0,V43=0),"-",(IF((SUMIFS(cb_curr!$E:$E,cb_curr!$A:$A,T34,cb_curr!$B:$B,"Australian_Dollar"))=0,U33,(SUMIFS(cb_curr!$E:$E,cb_curr!$A:$A,T34,cb_curr!$B:$B,"Australian_Dollar"))))))))</f>
        <v>-</v>
      </c>
      <c r="V34" s="165">
        <f>SUMIFS(cb_curr!$E:$E,cb_curr!$A:$A,T34,cb_curr!$B:$B,"Australian_Dollar")</f>
        <v>0</v>
      </c>
      <c r="W34" s="3" t="str">
        <f>CONCATENATE(Техничка!AQ35,Техничка!AR35,Техничка!AS35)</f>
        <v>31.08.2023</v>
      </c>
      <c r="X34" s="82" t="str">
        <f>IF(AND((IF(SUMIFS(cb_curr!$E:$E,cb_curr!$A:$A,W34,cb_curr!$B:$B,"Australian_Dollar")&lt;&gt;0,1,0)=0),(OR(WEEKDAY(W34,2)=7,WEEKDAY(W34,2)=1))),X33,((IF(AND(Y34=0,Y35=0,Y36=0,Y37=0,Y38=0,Y39=0,Y40=0,Y41=0,Y42=0,Y43=0),"-",(IF((SUMIFS(cb_curr!$E:$E,cb_curr!$A:$A,W34,cb_curr!$B:$B,"Australian_Dollar"))=0,X33,(SUMIFS(cb_curr!$E:$E,cb_curr!$A:$A,W34,cb_curr!$B:$B,"Australian_Dollar"))))))))</f>
        <v>-</v>
      </c>
      <c r="Y34" s="165">
        <f>SUMIFS(cb_curr!$E:$E,cb_curr!$A:$A,W34,cb_curr!$B:$B,"Australian_Dollar")</f>
        <v>0</v>
      </c>
      <c r="Z34" s="4" t="str">
        <f>CONCATENATE(Техничка!AU35,Техничка!AV35,Техничка!AW35)</f>
        <v>31.09.2023</v>
      </c>
      <c r="AA34" s="4"/>
      <c r="AB34" s="178">
        <f>AE4</f>
        <v>0</v>
      </c>
      <c r="AC34" s="3" t="str">
        <f>CONCATENATE(Техничка!AY35,Техничка!AZ35,Техничка!BA35)</f>
        <v>31.10.2023</v>
      </c>
      <c r="AD34" s="82" t="str">
        <f>IF(AND((IF(SUMIFS(cb_curr!$E:$E,cb_curr!$A:$A,AC34,cb_curr!$B:$B,"Australian_Dollar")&lt;&gt;0,1,0)=0),(OR(WEEKDAY(AC34,2)=7,WEEKDAY(AC34,2)=1))),AD33,((IF(AND(AE34=0,AE35=0,AE36=0,AE37=0,AE38=0,AE39=0,AE40=0,AE41=0,AE42=0,AE43=0),"-",(IF((SUMIFS(cb_curr!$E:$E,cb_curr!$A:$A,AC34,cb_curr!$B:$B,"Australian_Dollar"))=0,AD33,(SUMIFS(cb_curr!$E:$E,cb_curr!$A:$A,AC34,cb_curr!$B:$B,"Australian_Dollar"))))))))</f>
        <v>-</v>
      </c>
      <c r="AE34" s="165">
        <f>SUMIFS(cb_curr!$E:$E,cb_curr!$A:$A,AC34,cb_curr!$B:$B,"Australian_Dollar")</f>
        <v>0</v>
      </c>
      <c r="AF34" s="4" t="str">
        <f>CONCATENATE(Техничка!BC35,Техничка!BD35,Техничка!BE35)</f>
        <v>31.11.2023</v>
      </c>
      <c r="AG34" s="6"/>
      <c r="AH34" s="178">
        <f>AK4</f>
        <v>0</v>
      </c>
      <c r="AI34" s="3" t="str">
        <f>CONCATENATE(Техничка!BG35,Техничка!BH35,Техничка!BI35)</f>
        <v>31.12.2023</v>
      </c>
      <c r="AJ34" s="82" t="str">
        <f>IF(AND((IF(SUMIFS(cb_curr!$E:$E,cb_curr!$A:$A,AI34,cb_curr!$B:$B,"Australian_Dollar")&lt;&gt;0,1,0)=0),(OR(WEEKDAY(AI34,2)=7,WEEKDAY(AI34,2)=1))),AJ33,((IF(AND(AK34=0,AK35=0,AK36=0,AK37=0,AK38=0,AK39=0,AK40=0,AK41=0,AK42=0,AK43=0),"-",(IF((SUMIFS(cb_curr!$E:$E,cb_curr!$A:$A,AI34,cb_curr!$B:$B,"Australian_Dollar"))=0,AJ33,(SUMIFS(cb_curr!$E:$E,cb_curr!$A:$A,AI34,cb_curr!$B:$B,"Australian_Dollar"))))))))</f>
        <v>-</v>
      </c>
      <c r="AK34" s="165">
        <f>SUMIFS(cb_curr!$E:$E,cb_curr!$A:$A,AI34,cb_curr!$B:$B,"Australian_Dollar")</f>
        <v>0</v>
      </c>
      <c r="AQ34" s="153" t="str">
        <f t="shared" si="0"/>
        <v>31.06.2023</v>
      </c>
      <c r="AR34" s="85"/>
      <c r="AT34" s="3" t="str">
        <f t="shared" si="1"/>
        <v>31.10.2023</v>
      </c>
      <c r="AU34" s="82"/>
      <c r="AW34" s="3" t="str">
        <f t="shared" si="2"/>
        <v>31.11.2023</v>
      </c>
      <c r="AX34" s="82"/>
      <c r="AY34" t="s">
        <v>163</v>
      </c>
      <c r="AZ34" s="3" t="str">
        <f t="shared" si="3"/>
        <v>31.12.2023</v>
      </c>
      <c r="BA34" s="82"/>
    </row>
    <row r="35" spans="1:53" x14ac:dyDescent="0.25">
      <c r="B35" s="9" t="s">
        <v>2</v>
      </c>
      <c r="C35" s="10">
        <f>AVERAGE(C4:C34)</f>
        <v>47.653700000000001</v>
      </c>
      <c r="D35" s="178">
        <f t="shared" ref="D35:D38" si="7">G4</f>
        <v>0</v>
      </c>
      <c r="E35" s="9" t="s">
        <v>2</v>
      </c>
      <c r="F35" s="10" t="e">
        <f>AVERAGE(F4:F34)</f>
        <v>#DIV/0!</v>
      </c>
      <c r="G35" s="178">
        <f t="shared" si="4"/>
        <v>0</v>
      </c>
      <c r="H35" s="9" t="s">
        <v>2</v>
      </c>
      <c r="I35" s="10" t="e">
        <f>AVERAGE(I4:I34)</f>
        <v>#DIV/0!</v>
      </c>
      <c r="J35" s="178">
        <f t="shared" ref="J35:J38" si="8">M4</f>
        <v>0</v>
      </c>
      <c r="K35" s="9" t="s">
        <v>2</v>
      </c>
      <c r="L35" s="10" t="e">
        <f>AVERAGE(L4:L34)</f>
        <v>#DIV/0!</v>
      </c>
      <c r="M35" s="178">
        <f t="shared" si="5"/>
        <v>0</v>
      </c>
      <c r="N35" s="9" t="s">
        <v>2</v>
      </c>
      <c r="O35" s="10" t="e">
        <f>AVERAGE(O4:O34)</f>
        <v>#DIV/0!</v>
      </c>
      <c r="P35" s="178">
        <f t="shared" ref="P35:P38" si="9">S4</f>
        <v>0</v>
      </c>
      <c r="Q35" s="9" t="s">
        <v>2</v>
      </c>
      <c r="R35" s="10" t="e">
        <f>AVERAGE(R4:R34)</f>
        <v>#DIV/0!</v>
      </c>
      <c r="S35" s="178">
        <f t="shared" si="6"/>
        <v>0</v>
      </c>
      <c r="T35" s="9" t="s">
        <v>2</v>
      </c>
      <c r="U35" s="10" t="e">
        <f>AVERAGE(U4:U34)</f>
        <v>#DIV/0!</v>
      </c>
      <c r="V35" s="165">
        <f t="shared" ref="V35:V38" si="10">Y4</f>
        <v>0</v>
      </c>
      <c r="W35" s="9" t="s">
        <v>2</v>
      </c>
      <c r="X35" s="10" t="e">
        <f>AVERAGE(X4:X34)</f>
        <v>#DIV/0!</v>
      </c>
      <c r="Y35" s="178">
        <f>AB4</f>
        <v>0</v>
      </c>
      <c r="Z35" s="9" t="s">
        <v>2</v>
      </c>
      <c r="AA35" s="10" t="e">
        <f>AVERAGE(AA4:AA34)</f>
        <v>#DIV/0!</v>
      </c>
      <c r="AB35" s="178">
        <f t="shared" ref="AB35:AB38" si="11">AE5</f>
        <v>0</v>
      </c>
      <c r="AC35" s="9" t="s">
        <v>2</v>
      </c>
      <c r="AD35" s="10" t="e">
        <f>AVERAGE(AD4:AD34)</f>
        <v>#DIV/0!</v>
      </c>
      <c r="AE35" s="178">
        <f>AH4</f>
        <v>0</v>
      </c>
      <c r="AF35" s="9" t="s">
        <v>2</v>
      </c>
      <c r="AG35" s="10" t="e">
        <f>AVERAGE(AG4:AG34)</f>
        <v>#DIV/0!</v>
      </c>
      <c r="AH35" s="178">
        <f t="shared" ref="AH35:AH38" si="12">AK5</f>
        <v>0</v>
      </c>
      <c r="AI35" s="9" t="s">
        <v>2</v>
      </c>
      <c r="AJ35" s="10" t="e">
        <f>AVERAGE(AJ4:AJ34)</f>
        <v>#DIV/0!</v>
      </c>
      <c r="AK35" s="178"/>
      <c r="AL35" s="178"/>
      <c r="AM35" s="178"/>
      <c r="AN35" s="178"/>
      <c r="AO35" s="178"/>
      <c r="AQ35" s="9" t="s">
        <v>2</v>
      </c>
      <c r="AR35" s="10"/>
      <c r="AT35" s="9" t="s">
        <v>2</v>
      </c>
      <c r="AU35" s="10" t="e">
        <f>AVERAGE(AU4:AU34)</f>
        <v>#DIV/0!</v>
      </c>
      <c r="AW35" s="9" t="s">
        <v>2</v>
      </c>
      <c r="AX35" s="10" t="e">
        <f>AVERAGE(AX4:AX34)</f>
        <v>#DIV/0!</v>
      </c>
      <c r="AZ35" s="9" t="s">
        <v>2</v>
      </c>
      <c r="BA35" s="10" t="e">
        <f>AVERAGE(BA4:BA34)</f>
        <v>#DIV/0!</v>
      </c>
    </row>
    <row r="36" spans="1:53" ht="15" hidden="1" customHeight="1" outlineLevel="1" x14ac:dyDescent="0.25">
      <c r="B36" s="9" t="s">
        <v>188</v>
      </c>
      <c r="C36" s="10">
        <f>IFERROR((MEDIAN(C4:C34)),0)</f>
        <v>47.653700000000001</v>
      </c>
      <c r="D36" s="178">
        <f t="shared" si="7"/>
        <v>0</v>
      </c>
      <c r="E36" s="9" t="s">
        <v>188</v>
      </c>
      <c r="F36" s="10">
        <f>IFERROR((MEDIAN(F4:F34)),0)</f>
        <v>0</v>
      </c>
      <c r="G36" s="178">
        <f t="shared" si="4"/>
        <v>0</v>
      </c>
      <c r="H36" s="9" t="s">
        <v>188</v>
      </c>
      <c r="I36" s="10">
        <f>IFERROR((MEDIAN(I4:I34)),0)</f>
        <v>0</v>
      </c>
      <c r="J36" s="178">
        <f t="shared" si="8"/>
        <v>0</v>
      </c>
      <c r="K36" s="9" t="s">
        <v>188</v>
      </c>
      <c r="L36" s="10">
        <f>IFERROR((MEDIAN(L4:L34)),0)</f>
        <v>0</v>
      </c>
      <c r="M36" s="178">
        <f t="shared" si="5"/>
        <v>0</v>
      </c>
      <c r="N36" s="9" t="s">
        <v>188</v>
      </c>
      <c r="O36" s="10">
        <f>IFERROR((MEDIAN(O4:O34)),0)</f>
        <v>0</v>
      </c>
      <c r="P36" s="178">
        <f t="shared" si="9"/>
        <v>0</v>
      </c>
      <c r="Q36" s="9" t="s">
        <v>188</v>
      </c>
      <c r="R36" s="10">
        <f>IFERROR((MEDIAN(R4:R34)),0)</f>
        <v>0</v>
      </c>
      <c r="S36" s="178">
        <f t="shared" si="6"/>
        <v>0</v>
      </c>
      <c r="T36" s="9" t="s">
        <v>188</v>
      </c>
      <c r="U36" s="10">
        <f>IFERROR((MEDIAN(U4:U34)),0)</f>
        <v>0</v>
      </c>
      <c r="V36" s="165">
        <f t="shared" si="10"/>
        <v>0</v>
      </c>
      <c r="W36" s="9" t="s">
        <v>188</v>
      </c>
      <c r="X36" s="10">
        <f>IFERROR((MEDIAN(X4:X34)),0)</f>
        <v>0</v>
      </c>
      <c r="Y36" s="178">
        <f t="shared" ref="Y36:Y38" si="13">AB5</f>
        <v>0</v>
      </c>
      <c r="Z36" s="9" t="s">
        <v>188</v>
      </c>
      <c r="AA36" s="10">
        <f>IFERROR((MEDIAN(AA4:AA34)),0)</f>
        <v>0</v>
      </c>
      <c r="AB36" s="178">
        <f t="shared" si="11"/>
        <v>0</v>
      </c>
      <c r="AC36" s="9" t="s">
        <v>188</v>
      </c>
      <c r="AD36" s="10">
        <f>IFERROR((MEDIAN(AD4:AD34)),0)</f>
        <v>0</v>
      </c>
      <c r="AE36" s="178">
        <f t="shared" ref="AE36:AE38" si="14">AH5</f>
        <v>0</v>
      </c>
      <c r="AF36" s="9" t="s">
        <v>188</v>
      </c>
      <c r="AG36" s="10">
        <f>IFERROR((MEDIAN(AG4:AG34)),0)</f>
        <v>0</v>
      </c>
      <c r="AH36" s="178">
        <f t="shared" si="12"/>
        <v>0</v>
      </c>
      <c r="AI36" s="9" t="s">
        <v>188</v>
      </c>
      <c r="AJ36" s="10">
        <f>IFERROR((MEDIAN(AJ4:AJ34)),0)</f>
        <v>0</v>
      </c>
      <c r="AK36" s="178"/>
      <c r="AL36" s="178"/>
      <c r="AM36" s="178"/>
      <c r="AN36" s="178"/>
      <c r="AO36" s="178"/>
      <c r="AQ36" s="9" t="s">
        <v>188</v>
      </c>
      <c r="AR36" s="10"/>
      <c r="AT36" s="9" t="s">
        <v>188</v>
      </c>
      <c r="AU36" s="10"/>
      <c r="AV36" t="s">
        <v>163</v>
      </c>
      <c r="AW36" s="9" t="s">
        <v>188</v>
      </c>
      <c r="AX36" s="10"/>
      <c r="AY36" t="s">
        <v>163</v>
      </c>
      <c r="AZ36" s="9" t="s">
        <v>188</v>
      </c>
      <c r="BA36" s="10"/>
    </row>
    <row r="37" spans="1:53" ht="15" hidden="1" customHeight="1" outlineLevel="1" x14ac:dyDescent="0.25">
      <c r="B37" s="9" t="s">
        <v>189</v>
      </c>
      <c r="C37" s="10">
        <f>IFERROR(MEDIAN(C4:C34),0)</f>
        <v>47.653700000000001</v>
      </c>
      <c r="D37" s="178">
        <f t="shared" si="7"/>
        <v>0</v>
      </c>
      <c r="E37" s="9" t="s">
        <v>189</v>
      </c>
      <c r="F37" s="10">
        <f>IFERROR(MEDIAN(C4:C34,F4:F34),0)</f>
        <v>47.653700000000001</v>
      </c>
      <c r="G37" s="178">
        <f t="shared" si="4"/>
        <v>0</v>
      </c>
      <c r="H37" s="9" t="s">
        <v>189</v>
      </c>
      <c r="I37" s="10">
        <f>IFERROR(MEDIAN(F4:F34,I4:I34,C4:C34),0)</f>
        <v>47.653700000000001</v>
      </c>
      <c r="J37" s="178">
        <f t="shared" si="8"/>
        <v>0</v>
      </c>
      <c r="K37" s="9" t="s">
        <v>189</v>
      </c>
      <c r="L37" s="10">
        <f>IFERROR(MEDIAN(I4:I34,L4:L34,F4:F34,C4:C34),0)</f>
        <v>47.653700000000001</v>
      </c>
      <c r="M37" s="178">
        <f t="shared" si="5"/>
        <v>0</v>
      </c>
      <c r="N37" s="9" t="s">
        <v>189</v>
      </c>
      <c r="O37" s="10">
        <f>IFERROR(MEDIAN(L4:L34,O4:O34,I4:I34,F4:F34,C4:C34),0)</f>
        <v>47.653700000000001</v>
      </c>
      <c r="P37" s="178">
        <f t="shared" si="9"/>
        <v>0</v>
      </c>
      <c r="Q37" s="9" t="s">
        <v>189</v>
      </c>
      <c r="R37" s="10">
        <f>IFERROR(MEDIAN(O4:O34,R4:R34,L4:L34,I4:I34,F4:F34,C4:C34),0)</f>
        <v>47.653700000000001</v>
      </c>
      <c r="S37" s="178">
        <f t="shared" si="6"/>
        <v>0</v>
      </c>
      <c r="T37" s="9" t="s">
        <v>189</v>
      </c>
      <c r="U37" s="10">
        <f>IFERROR(MEDIAN(R4:R34,U4:U34,O4:O34,L4:L34,I4:I34,F4:F34,C4:C34),0)</f>
        <v>47.653700000000001</v>
      </c>
      <c r="V37" s="165">
        <f t="shared" si="10"/>
        <v>0</v>
      </c>
      <c r="W37" s="9" t="s">
        <v>189</v>
      </c>
      <c r="X37" s="10">
        <f>IFERROR(MEDIAN(U4:U34,X4:X34,R4:R34,O4:O34,L4:L34,I4:I34,F4:F34,C4:C34),0)</f>
        <v>47.653700000000001</v>
      </c>
      <c r="Y37" s="178">
        <f t="shared" si="13"/>
        <v>0</v>
      </c>
      <c r="Z37" s="9" t="s">
        <v>189</v>
      </c>
      <c r="AA37" s="10">
        <f>IFERROR(MEDIAN(X4:X34,AA4:AA34,U4:U34,R4:R34,O4:O34,L4:L34,I4:I34,F4:F34,C4:C34),0)</f>
        <v>47.653700000000001</v>
      </c>
      <c r="AB37" s="178">
        <f t="shared" si="11"/>
        <v>0</v>
      </c>
      <c r="AC37" s="9" t="s">
        <v>189</v>
      </c>
      <c r="AD37" s="10">
        <f>IFERROR(MEDIAN(AA4:AA34,AD4:AD34,X4:X34,U4:U34,R4:R34,O4:O34,L4:L34,I4:I34,F4:F34,C4:C34),0)</f>
        <v>47.653700000000001</v>
      </c>
      <c r="AE37" s="178">
        <f t="shared" si="14"/>
        <v>0</v>
      </c>
      <c r="AF37" s="9" t="s">
        <v>189</v>
      </c>
      <c r="AG37" s="10">
        <f>IFERROR(MEDIAN(AD4:AD34,AG4:AG34,AA4:AA34,X4:X34,U4:U34,R4:R34,O4:O34,L4:L34,I4:I34,F4:F34,C4:C34),0)</f>
        <v>47.653700000000001</v>
      </c>
      <c r="AH37" s="178">
        <f t="shared" si="12"/>
        <v>0</v>
      </c>
      <c r="AI37" s="9" t="s">
        <v>189</v>
      </c>
      <c r="AJ37" s="10">
        <f>IFERROR(MEDIAN(AG4:AG34,AJ4:AJ34,AD4:AD34,AA4:AA34,X4:X34,U4:U34,R4:R34,O4:O34,L4:L34,I4:I34,F4:F34,C4:C34),0)</f>
        <v>47.653700000000001</v>
      </c>
      <c r="AK37" s="178"/>
      <c r="AL37" s="178"/>
      <c r="AM37" s="178"/>
      <c r="AN37" s="178"/>
      <c r="AO37" s="178"/>
      <c r="AQ37" s="9" t="s">
        <v>189</v>
      </c>
      <c r="AR37" s="10"/>
      <c r="AT37" s="9" t="s">
        <v>189</v>
      </c>
      <c r="AU37" s="10"/>
      <c r="AV37" t="s">
        <v>163</v>
      </c>
      <c r="AW37" s="9" t="s">
        <v>189</v>
      </c>
      <c r="AX37" s="10"/>
      <c r="AY37" t="s">
        <v>163</v>
      </c>
      <c r="AZ37" s="9" t="s">
        <v>189</v>
      </c>
      <c r="BA37" s="10"/>
    </row>
    <row r="38" spans="1:53" collapsed="1" x14ac:dyDescent="0.25">
      <c r="B38" s="13" t="s">
        <v>3</v>
      </c>
      <c r="C38" s="12">
        <f>C35</f>
        <v>47.653700000000001</v>
      </c>
      <c r="D38" s="178">
        <f t="shared" si="7"/>
        <v>0</v>
      </c>
      <c r="E38" s="11" t="s">
        <v>3</v>
      </c>
      <c r="F38" s="12">
        <f>AVERAGE(C4:C34,F4:F34)</f>
        <v>47.653700000000001</v>
      </c>
      <c r="G38" s="178">
        <f t="shared" si="4"/>
        <v>0</v>
      </c>
      <c r="H38" s="11" t="s">
        <v>3</v>
      </c>
      <c r="I38" s="12">
        <f>AVERAGE((C4:C34,F4:F34,I4:I34))</f>
        <v>47.653700000000001</v>
      </c>
      <c r="J38" s="178">
        <f t="shared" si="8"/>
        <v>0</v>
      </c>
      <c r="K38" s="11" t="s">
        <v>3</v>
      </c>
      <c r="L38" s="12">
        <f>AVERAGE(C4:C34,F4:F34,I4:I34,L4:L34)</f>
        <v>47.653700000000001</v>
      </c>
      <c r="M38" s="178">
        <f t="shared" si="5"/>
        <v>0</v>
      </c>
      <c r="N38" s="11" t="s">
        <v>3</v>
      </c>
      <c r="O38" s="12">
        <f>AVERAGE($C$4:$C$34,$F$4:$F$34,$I$4:$I$34,$L$4:$L$34,$O$4:$O$34)</f>
        <v>47.653700000000001</v>
      </c>
      <c r="P38" s="178">
        <f t="shared" si="9"/>
        <v>0</v>
      </c>
      <c r="Q38" s="11" t="s">
        <v>3</v>
      </c>
      <c r="R38" s="12">
        <f>AVERAGE($C$4:$C$34,$F$4:$F$34,$I$4:$I$34,$L$4:$L$34,$O$4:$O$34,$R$4:$R$34)</f>
        <v>47.653700000000001</v>
      </c>
      <c r="S38" s="178">
        <f t="shared" si="6"/>
        <v>0</v>
      </c>
      <c r="T38" s="11" t="s">
        <v>3</v>
      </c>
      <c r="U38" s="12">
        <f>AVERAGE($C$4:$C$34,$F$4:$F$34,$I$4:$I$34,$L$4:$L$34,$O$4:$O$34,$R$4:$R$34,$U$4:$U$34)</f>
        <v>47.653700000000001</v>
      </c>
      <c r="V38" s="165">
        <f t="shared" si="10"/>
        <v>0</v>
      </c>
      <c r="W38" s="11" t="s">
        <v>3</v>
      </c>
      <c r="X38" s="12">
        <f>AVERAGE($C$4:$C$34,$F$4:$F$34,$I$4:$I$34,$L$4:$L$34,$O$4:$O$34,$R$4:$R$34,$U$4:$U$34,$X$4:$X$34)</f>
        <v>47.653700000000001</v>
      </c>
      <c r="Y38" s="178">
        <f t="shared" si="13"/>
        <v>0</v>
      </c>
      <c r="Z38" s="11" t="s">
        <v>3</v>
      </c>
      <c r="AA38" s="12">
        <f>AVERAGE($C$4:$C$34,$F$4:$F$34,$I$4:$I$34,$L$4:$L$34,$O$4:$O$34,$R$4:$R$34,$U$4:$U$34,$X$4:$X$34,$AA$4:$AA$34)</f>
        <v>47.653700000000001</v>
      </c>
      <c r="AB38" s="178">
        <f t="shared" si="11"/>
        <v>0</v>
      </c>
      <c r="AC38" s="11" t="s">
        <v>3</v>
      </c>
      <c r="AD38" s="12">
        <f>AVERAGE($C$4:$C$34,$F$4:$F$34,$I$4:$I$34,$L$4:$L$34,$O$4:$O$34,$R$4:$R$34,$U$4:$U$34,$X$4:$X$34,$AA$4:$AA$34,$AD$4:$AD$34)</f>
        <v>47.653700000000001</v>
      </c>
      <c r="AE38" s="178">
        <f t="shared" si="14"/>
        <v>0</v>
      </c>
      <c r="AF38" s="11" t="s">
        <v>3</v>
      </c>
      <c r="AG38" s="12">
        <f>AVERAGE($C$4:$C$34,$F$4:$F$34,$I$4:$I$34,$L$4:$L$34,$O$4:$O$34,$R$4:$R$34,$U$4:$U$34,$X$4:$X$34,$AA$4:$AA$34,$AD$4:$AD$34,$AG$4:$AG$34)</f>
        <v>47.653700000000001</v>
      </c>
      <c r="AH38" s="178">
        <f t="shared" si="12"/>
        <v>0</v>
      </c>
      <c r="AI38" s="11" t="s">
        <v>3</v>
      </c>
      <c r="AJ38" s="12">
        <f>AVERAGE($C$4:$C$34,$F$4:$F$34,$I$4:$I$34,$L$4:$L$34,$O$4:$O$34,$R$4:$R$34,$U$4:$U$34,$X$4:$X$34,$AA$4:$AA$34,$AD$4:$AD$34,$AG$4:$AG$34,$AJ$4:$AJ$34)</f>
        <v>47.653700000000001</v>
      </c>
      <c r="AK38" s="178"/>
      <c r="AL38" s="178"/>
      <c r="AM38" s="178"/>
      <c r="AN38" s="178"/>
      <c r="AO38" s="178"/>
      <c r="AQ38" s="11" t="s">
        <v>3</v>
      </c>
      <c r="AR38" s="12"/>
      <c r="AT38" s="11" t="s">
        <v>3</v>
      </c>
      <c r="AU38" s="12">
        <f>AVERAGE($C$4:$C$34,$F$4:$F$34,$I$4:$I$34,$L$4:$L$34,$O$4:$O$34,$R$4:$R$34,$U$4:$U$34,$X$4:$X$34,$AA$4:$AA$34,$AU$4:$AU$34)</f>
        <v>47.653700000000001</v>
      </c>
      <c r="AW38" s="11" t="s">
        <v>3</v>
      </c>
      <c r="AX38" s="12">
        <f>AVERAGE($C$4:$C$34,$F$4:$F$34,$I$4:$I$34,$L$4:$L$34,$O$4:$O$34,$R$4:$R$34,$U$4:$U$34,$X$4:$X$34,$AA$4:$AA$34,$AX$4:$AX$34,$AU$4:$AU$34)</f>
        <v>47.653700000000001</v>
      </c>
      <c r="AZ38" s="11" t="s">
        <v>3</v>
      </c>
      <c r="BA38" s="12">
        <f>AVERAGE($C$4:$C$34,$F$4:$F$34,$I$4:$I$34,$L$4:$L$34,$O$4:$O$34,$R$4:$R$34,$U$4:$U$34,$X$4:$X$34,$AA$4:$AA$34,$AU$4:$AU$34,$AX$4:$AX$34,$BA$4:$BA$34)</f>
        <v>47.653700000000001</v>
      </c>
    </row>
    <row r="39" spans="1:53" x14ac:dyDescent="0.25">
      <c r="D39" s="178">
        <f t="shared" ref="D35:D43" si="15">G8</f>
        <v>0</v>
      </c>
      <c r="G39" s="178">
        <f t="shared" ref="G35:G40" si="16">J10</f>
        <v>0</v>
      </c>
      <c r="J39" s="178">
        <f t="shared" ref="J35:J43" si="17">M8</f>
        <v>0</v>
      </c>
      <c r="M39" s="178">
        <f t="shared" ref="M35:M42" si="18">P9</f>
        <v>0</v>
      </c>
      <c r="P39" s="178">
        <f t="shared" ref="P35:P43" si="19">S8</f>
        <v>0</v>
      </c>
      <c r="S39" s="178">
        <f t="shared" ref="S35:S42" si="20">V9</f>
        <v>0</v>
      </c>
      <c r="V39" s="165">
        <f t="shared" ref="V35:V43" si="21">Y8</f>
        <v>0</v>
      </c>
      <c r="Y39" s="178">
        <f t="shared" ref="Y36:Y42" si="22">AB8</f>
        <v>0</v>
      </c>
      <c r="AB39" s="178">
        <f t="shared" ref="AB35:AB42" si="23">AE9</f>
        <v>0</v>
      </c>
      <c r="AE39" s="178">
        <f t="shared" ref="AE36:AE43" si="24">AH8</f>
        <v>0</v>
      </c>
      <c r="AH39" s="178">
        <f t="shared" ref="AH35:AH42" si="25">AK9</f>
        <v>0</v>
      </c>
      <c r="AK39" s="178"/>
      <c r="AL39" s="178"/>
      <c r="AM39" s="178"/>
      <c r="AN39" s="178"/>
      <c r="AO39" s="178"/>
    </row>
    <row r="40" spans="1:53" x14ac:dyDescent="0.25">
      <c r="D40" s="178">
        <f t="shared" si="15"/>
        <v>0</v>
      </c>
      <c r="G40" s="178">
        <f t="shared" si="16"/>
        <v>0</v>
      </c>
      <c r="J40" s="178">
        <f t="shared" si="17"/>
        <v>0</v>
      </c>
      <c r="M40" s="178">
        <f t="shared" si="18"/>
        <v>0</v>
      </c>
      <c r="P40" s="178">
        <f t="shared" si="19"/>
        <v>0</v>
      </c>
      <c r="Q40" s="11" t="s">
        <v>225</v>
      </c>
      <c r="R40" s="12"/>
      <c r="S40" s="178">
        <f t="shared" si="20"/>
        <v>0</v>
      </c>
      <c r="V40" s="165">
        <f t="shared" si="21"/>
        <v>0</v>
      </c>
      <c r="Y40" s="178">
        <f t="shared" si="22"/>
        <v>0</v>
      </c>
      <c r="AB40" s="178">
        <f t="shared" si="23"/>
        <v>0</v>
      </c>
      <c r="AE40" s="178">
        <f t="shared" si="24"/>
        <v>0</v>
      </c>
      <c r="AH40" s="178">
        <f t="shared" si="25"/>
        <v>0</v>
      </c>
      <c r="AI40" s="11" t="s">
        <v>229</v>
      </c>
      <c r="AJ40" s="12"/>
      <c r="AK40" s="178"/>
      <c r="AL40" s="178"/>
      <c r="AM40" s="178"/>
      <c r="AN40" s="178"/>
      <c r="AO40" s="178"/>
    </row>
    <row r="41" spans="1:53" x14ac:dyDescent="0.25">
      <c r="D41" s="178">
        <f t="shared" si="15"/>
        <v>0</v>
      </c>
      <c r="J41" s="178">
        <f t="shared" si="17"/>
        <v>0</v>
      </c>
      <c r="M41" s="178">
        <f t="shared" si="18"/>
        <v>0</v>
      </c>
      <c r="P41" s="178">
        <f t="shared" si="19"/>
        <v>0</v>
      </c>
      <c r="S41" s="178">
        <f t="shared" si="20"/>
        <v>0</v>
      </c>
      <c r="V41" s="165">
        <f t="shared" si="21"/>
        <v>0</v>
      </c>
      <c r="Y41" s="178">
        <f t="shared" si="22"/>
        <v>0</v>
      </c>
      <c r="AB41" s="178">
        <f t="shared" si="23"/>
        <v>0</v>
      </c>
      <c r="AE41" s="178">
        <f t="shared" si="24"/>
        <v>0</v>
      </c>
      <c r="AH41" s="178">
        <f t="shared" si="25"/>
        <v>0</v>
      </c>
      <c r="AI41" s="11" t="s">
        <v>232</v>
      </c>
      <c r="AJ41" s="12">
        <f>IF(AJ40&gt;0,(AVERAGE(C4:C34,F4:F34,I4:I34,L4:L34,O4:O34,R4:R34,U4:U34,X4:X34,AA4:AA34,AU4:AU34,AX4:AX34,BA4:BA34)),(AVERAGE(C4:C34,F4:F34,I4:I34,L4:L34,O4:O34,R4:R34,U4:U34,X4:X34,AA4:AA34,AD4:AD34,AG4:AG34,AJ4:AJ34)))</f>
        <v>47.653700000000001</v>
      </c>
      <c r="AK41" s="178"/>
      <c r="AL41" s="178"/>
      <c r="AM41" s="178"/>
      <c r="AN41" s="178"/>
      <c r="AO41" s="178"/>
    </row>
    <row r="42" spans="1:53" hidden="1" outlineLevel="1" x14ac:dyDescent="0.25">
      <c r="B42" s="188" t="s">
        <v>16</v>
      </c>
      <c r="D42" s="178">
        <f t="shared" si="15"/>
        <v>0</v>
      </c>
      <c r="J42" s="178">
        <f t="shared" si="17"/>
        <v>0</v>
      </c>
      <c r="M42" s="178">
        <f t="shared" si="18"/>
        <v>0</v>
      </c>
      <c r="P42" s="178">
        <f t="shared" si="19"/>
        <v>0</v>
      </c>
      <c r="S42" s="178">
        <f t="shared" si="20"/>
        <v>0</v>
      </c>
      <c r="V42" s="165">
        <f t="shared" si="21"/>
        <v>0</v>
      </c>
      <c r="Y42" s="178">
        <f t="shared" si="22"/>
        <v>0</v>
      </c>
      <c r="AB42" s="178">
        <f t="shared" si="23"/>
        <v>0</v>
      </c>
      <c r="AE42" s="178">
        <f t="shared" si="24"/>
        <v>0</v>
      </c>
      <c r="AH42" s="178">
        <f t="shared" si="25"/>
        <v>0</v>
      </c>
      <c r="AK42" s="31"/>
      <c r="AL42" s="31"/>
      <c r="AM42" s="31"/>
      <c r="AN42" s="31"/>
      <c r="AO42" s="31"/>
    </row>
    <row r="43" spans="1:53" hidden="1" outlineLevel="1" x14ac:dyDescent="0.25">
      <c r="B43" s="188">
        <f>AVERAGE(C4:C34,F4:F34,I4:I34)</f>
        <v>47.653700000000001</v>
      </c>
      <c r="D43" s="178">
        <f t="shared" si="15"/>
        <v>0</v>
      </c>
      <c r="G43"/>
      <c r="J43" s="178">
        <f t="shared" si="17"/>
        <v>0</v>
      </c>
      <c r="M43"/>
      <c r="P43" s="178">
        <f t="shared" si="19"/>
        <v>0</v>
      </c>
      <c r="S43"/>
      <c r="V43" s="165">
        <f t="shared" si="21"/>
        <v>0</v>
      </c>
      <c r="Y43" s="178">
        <f>AB12</f>
        <v>0</v>
      </c>
      <c r="AB43"/>
      <c r="AE43" s="178">
        <f t="shared" si="24"/>
        <v>0</v>
      </c>
      <c r="AH43"/>
      <c r="AK43" s="31"/>
      <c r="AL43" s="31"/>
      <c r="AM43" s="31"/>
      <c r="AN43" s="31"/>
      <c r="AO43" s="31"/>
    </row>
    <row r="44" spans="1:53" ht="15.75" hidden="1" outlineLevel="1" thickBot="1" x14ac:dyDescent="0.3">
      <c r="D44"/>
      <c r="G44"/>
      <c r="J44"/>
      <c r="M44"/>
      <c r="P44"/>
      <c r="S44"/>
      <c r="V44"/>
      <c r="Y44"/>
      <c r="AB44"/>
      <c r="AE44"/>
      <c r="AH44"/>
      <c r="AK44"/>
      <c r="AL44"/>
      <c r="AM44"/>
      <c r="AN44"/>
      <c r="AO44"/>
    </row>
    <row r="45" spans="1:53" hidden="1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53" hidden="1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53" ht="15.75" hidden="1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53" hidden="1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hidden="1" outlineLevel="1" x14ac:dyDescent="0.25">
      <c r="B49" s="424">
        <f>AVERAGE(C4:C34,F4:F34,I4:I34,L4:L34,O4:O34,R4:R33)</f>
        <v>47.653700000000001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t="15.75" hidden="1" outlineLevel="1" thickBot="1" x14ac:dyDescent="0.3"/>
    <row r="51" spans="1:36" hidden="1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hidden="1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hidden="1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hidden="1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31"/>
      <c r="T54" s="419"/>
      <c r="U54" s="419"/>
      <c r="V54" s="431"/>
      <c r="W54" s="419"/>
      <c r="X54" s="419"/>
      <c r="Y54" s="431"/>
      <c r="Z54" s="419"/>
      <c r="AA54" s="419"/>
    </row>
    <row r="55" spans="1:36" hidden="1" outlineLevel="1" x14ac:dyDescent="0.25">
      <c r="B55" s="427">
        <f>AVERAGE(C4:C34,F4:F34,I4:I34,L4:L34,O4:O34,R4:R34,U4:U34,X4:X34,AA4:AA34)</f>
        <v>47.653700000000001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31"/>
      <c r="T55" s="419"/>
      <c r="U55" s="419"/>
      <c r="V55" s="431"/>
      <c r="W55" s="419"/>
      <c r="X55" s="419"/>
      <c r="Y55" s="431"/>
      <c r="Z55" s="419"/>
      <c r="AA55" s="419"/>
    </row>
    <row r="56" spans="1:36" ht="15.75" hidden="1" outlineLevel="1" thickBot="1" x14ac:dyDescent="0.3"/>
    <row r="57" spans="1:36" hidden="1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hidden="1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hidden="1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t="15.75" hidden="1" outlineLevel="1" thickBot="1" x14ac:dyDescent="0.3"/>
    <row r="61" spans="1:36" hidden="1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hidden="1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hidden="1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hidden="1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31"/>
      <c r="T64" s="419"/>
      <c r="U64" s="419"/>
      <c r="V64" s="431"/>
      <c r="W64" s="419"/>
      <c r="X64" s="419"/>
      <c r="Y64" s="431"/>
      <c r="Z64" s="419"/>
      <c r="AA64" s="419"/>
      <c r="AB64" s="431"/>
      <c r="AC64" s="419"/>
      <c r="AD64" s="419"/>
      <c r="AE64" s="419"/>
      <c r="AF64" s="419"/>
      <c r="AG64" s="419"/>
      <c r="AH64" s="419"/>
      <c r="AI64" s="419"/>
      <c r="AJ64" s="419"/>
    </row>
    <row r="65" spans="2:36" hidden="1" outlineLevel="1" x14ac:dyDescent="0.25">
      <c r="B65" s="424">
        <f>AVERAGE($C$4:$C$34,$F$4:$F$34,$I$4:$I$34,$L$4:$L$34,$O$4:$O$34,$R$4:$R$34,$U$4:$U$34,$X$4:$X$34,$AA$4:$AA$34,$AD$4:$AD$34,$AG$4:$AG$34,$AJ$4:$AJ$34)</f>
        <v>47.653700000000001</v>
      </c>
      <c r="C65" s="425">
        <f t="shared" ref="C65:AJ65" si="26">AVERAGE($C$4:$C$34,$F$4:$F$34,$I$4:$I$34,$L$4:$L$34,$O$4:$O$34,$R$4:$R$34,$U$4:$U$34,$X$4:$X$34,$AA$4:$AA$34,$AD$4:$AD$34,$AG$4:$AG$34,$AJ$4:$AJ$34)</f>
        <v>47.653700000000001</v>
      </c>
      <c r="D65" s="425">
        <f t="shared" si="26"/>
        <v>47.653700000000001</v>
      </c>
      <c r="E65" s="425">
        <f t="shared" si="26"/>
        <v>47.653700000000001</v>
      </c>
      <c r="F65" s="425">
        <f t="shared" si="26"/>
        <v>47.653700000000001</v>
      </c>
      <c r="G65" s="425">
        <f t="shared" si="26"/>
        <v>47.653700000000001</v>
      </c>
      <c r="H65" s="425">
        <f t="shared" si="26"/>
        <v>47.653700000000001</v>
      </c>
      <c r="I65" s="425">
        <f t="shared" si="26"/>
        <v>47.653700000000001</v>
      </c>
      <c r="J65" s="425">
        <f t="shared" si="26"/>
        <v>47.653700000000001</v>
      </c>
      <c r="K65" s="425">
        <f t="shared" si="26"/>
        <v>47.653700000000001</v>
      </c>
      <c r="L65" s="425">
        <f t="shared" si="26"/>
        <v>47.653700000000001</v>
      </c>
      <c r="M65" s="425">
        <f t="shared" si="26"/>
        <v>47.653700000000001</v>
      </c>
      <c r="N65" s="425">
        <f t="shared" si="26"/>
        <v>47.653700000000001</v>
      </c>
      <c r="O65" s="425">
        <f t="shared" si="26"/>
        <v>47.653700000000001</v>
      </c>
      <c r="P65" s="425">
        <f t="shared" si="26"/>
        <v>47.653700000000001</v>
      </c>
      <c r="Q65" s="425">
        <f t="shared" si="26"/>
        <v>47.653700000000001</v>
      </c>
      <c r="R65" s="425">
        <f t="shared" si="26"/>
        <v>47.653700000000001</v>
      </c>
      <c r="S65" s="432">
        <f t="shared" si="26"/>
        <v>47.653700000000001</v>
      </c>
      <c r="T65" s="425">
        <f t="shared" si="26"/>
        <v>47.653700000000001</v>
      </c>
      <c r="U65" s="425">
        <f t="shared" si="26"/>
        <v>47.653700000000001</v>
      </c>
      <c r="V65" s="432">
        <f t="shared" si="26"/>
        <v>47.653700000000001</v>
      </c>
      <c r="W65" s="425">
        <f t="shared" si="26"/>
        <v>47.653700000000001</v>
      </c>
      <c r="X65" s="425">
        <f t="shared" si="26"/>
        <v>47.653700000000001</v>
      </c>
      <c r="Y65" s="432">
        <f t="shared" si="26"/>
        <v>47.653700000000001</v>
      </c>
      <c r="Z65" s="425">
        <f t="shared" si="26"/>
        <v>47.653700000000001</v>
      </c>
      <c r="AA65" s="425">
        <f t="shared" si="26"/>
        <v>47.653700000000001</v>
      </c>
      <c r="AB65" s="432">
        <f t="shared" si="26"/>
        <v>47.653700000000001</v>
      </c>
      <c r="AC65" s="425">
        <f t="shared" si="26"/>
        <v>47.653700000000001</v>
      </c>
      <c r="AD65" s="425">
        <f t="shared" si="26"/>
        <v>47.653700000000001</v>
      </c>
      <c r="AE65" s="425">
        <f t="shared" si="26"/>
        <v>47.653700000000001</v>
      </c>
      <c r="AF65" s="425">
        <f t="shared" si="26"/>
        <v>47.653700000000001</v>
      </c>
      <c r="AG65" s="425">
        <f t="shared" si="26"/>
        <v>47.653700000000001</v>
      </c>
      <c r="AH65" s="425">
        <f t="shared" si="26"/>
        <v>47.653700000000001</v>
      </c>
      <c r="AI65" s="425">
        <f t="shared" si="26"/>
        <v>47.653700000000001</v>
      </c>
      <c r="AJ65" s="425">
        <f t="shared" si="26"/>
        <v>47.653700000000001</v>
      </c>
    </row>
    <row r="66" spans="2:36" collapsed="1" x14ac:dyDescent="0.25"/>
  </sheetData>
  <autoFilter ref="B31:AK38"/>
  <mergeCells count="34">
    <mergeCell ref="B64:AJ64"/>
    <mergeCell ref="B65:AJ65"/>
    <mergeCell ref="B57:I57"/>
    <mergeCell ref="B58:I58"/>
    <mergeCell ref="B59:I59"/>
    <mergeCell ref="B61:I61"/>
    <mergeCell ref="B62:I62"/>
    <mergeCell ref="B63:I63"/>
    <mergeCell ref="B55:AA55"/>
    <mergeCell ref="B45:I45"/>
    <mergeCell ref="B46:I46"/>
    <mergeCell ref="B47:I47"/>
    <mergeCell ref="B48:R48"/>
    <mergeCell ref="B49:R49"/>
    <mergeCell ref="B51:I51"/>
    <mergeCell ref="B52:I52"/>
    <mergeCell ref="B53:I53"/>
    <mergeCell ref="B54:AA54"/>
    <mergeCell ref="AT2:AU2"/>
    <mergeCell ref="AW2:AX2"/>
    <mergeCell ref="AZ2:BA2"/>
    <mergeCell ref="AI2:AJ2"/>
    <mergeCell ref="B2:C2"/>
    <mergeCell ref="E2:F2"/>
    <mergeCell ref="H2:I2"/>
    <mergeCell ref="K2:L2"/>
    <mergeCell ref="N2:O2"/>
    <mergeCell ref="Q2:R2"/>
    <mergeCell ref="T2:U2"/>
    <mergeCell ref="W2:X2"/>
    <mergeCell ref="Z2:AA2"/>
    <mergeCell ref="AC2:AD2"/>
    <mergeCell ref="AF2:AG2"/>
    <mergeCell ref="AQ2:AR2"/>
  </mergeCells>
  <conditionalFormatting sqref="C4">
    <cfRule type="expression" dxfId="169" priority="37">
      <formula>D4:D34=0</formula>
    </cfRule>
  </conditionalFormatting>
  <conditionalFormatting sqref="C5:C34">
    <cfRule type="expression" dxfId="168" priority="36">
      <formula>D5:D35=0</formula>
    </cfRule>
  </conditionalFormatting>
  <conditionalFormatting sqref="F6:F31">
    <cfRule type="expression" dxfId="167" priority="35">
      <formula>G6:G36=0</formula>
    </cfRule>
  </conditionalFormatting>
  <conditionalFormatting sqref="O7">
    <cfRule type="expression" dxfId="166" priority="23">
      <formula>P7:P37=0</formula>
    </cfRule>
  </conditionalFormatting>
  <conditionalFormatting sqref="F5:F31">
    <cfRule type="expression" dxfId="165" priority="34">
      <formula>G5:G35=0</formula>
    </cfRule>
  </conditionalFormatting>
  <conditionalFormatting sqref="I5:I34">
    <cfRule type="expression" dxfId="164" priority="33">
      <formula>J5:J35=0</formula>
    </cfRule>
  </conditionalFormatting>
  <conditionalFormatting sqref="L5:L33">
    <cfRule type="expression" dxfId="163" priority="32">
      <formula>M5:M35=0</formula>
    </cfRule>
  </conditionalFormatting>
  <conditionalFormatting sqref="O5:O6 O8:O34">
    <cfRule type="expression" dxfId="162" priority="31">
      <formula>P5:P35=0</formula>
    </cfRule>
  </conditionalFormatting>
  <conditionalFormatting sqref="R5:R33">
    <cfRule type="expression" dxfId="161" priority="30">
      <formula>S5:S35=0</formula>
    </cfRule>
  </conditionalFormatting>
  <conditionalFormatting sqref="U5:U34">
    <cfRule type="expression" dxfId="160" priority="29">
      <formula>V5:V35=0</formula>
    </cfRule>
  </conditionalFormatting>
  <conditionalFormatting sqref="X5:X34">
    <cfRule type="expression" dxfId="159" priority="28">
      <formula>Y5:Y35=0</formula>
    </cfRule>
  </conditionalFormatting>
  <conditionalFormatting sqref="AA5:AA33">
    <cfRule type="expression" dxfId="158" priority="27">
      <formula>AB5:AB35=0</formula>
    </cfRule>
  </conditionalFormatting>
  <conditionalFormatting sqref="AD5:AD34">
    <cfRule type="expression" dxfId="157" priority="26">
      <formula>AE5:AE35=0</formula>
    </cfRule>
  </conditionalFormatting>
  <conditionalFormatting sqref="AG5:AG33">
    <cfRule type="expression" dxfId="156" priority="25">
      <formula>AH5:AH35=0</formula>
    </cfRule>
  </conditionalFormatting>
  <conditionalFormatting sqref="AJ5:AJ34">
    <cfRule type="expression" dxfId="155" priority="24">
      <formula>AK5:AK35=0</formula>
    </cfRule>
  </conditionalFormatting>
  <conditionalFormatting sqref="I4">
    <cfRule type="expression" dxfId="154" priority="19">
      <formula>J4:J34=0</formula>
    </cfRule>
  </conditionalFormatting>
  <conditionalFormatting sqref="L4">
    <cfRule type="expression" dxfId="153" priority="18">
      <formula>M4:M34=0</formula>
    </cfRule>
  </conditionalFormatting>
  <conditionalFormatting sqref="F4">
    <cfRule type="expression" dxfId="152" priority="21">
      <formula>G4:G34=0</formula>
    </cfRule>
  </conditionalFormatting>
  <conditionalFormatting sqref="I4">
    <cfRule type="expression" dxfId="151" priority="20">
      <formula>J4:J34=0</formula>
    </cfRule>
  </conditionalFormatting>
  <conditionalFormatting sqref="F4">
    <cfRule type="expression" dxfId="150" priority="22">
      <formula>G4:G34=0</formula>
    </cfRule>
  </conditionalFormatting>
  <conditionalFormatting sqref="AG4">
    <cfRule type="expression" dxfId="149" priority="4">
      <formula>AH4:AH34=0</formula>
    </cfRule>
  </conditionalFormatting>
  <conditionalFormatting sqref="AG4">
    <cfRule type="expression" dxfId="148" priority="3">
      <formula>AH4:AH34=0</formula>
    </cfRule>
  </conditionalFormatting>
  <conditionalFormatting sqref="O4">
    <cfRule type="expression" dxfId="147" priority="16">
      <formula>P4:P34=0</formula>
    </cfRule>
  </conditionalFormatting>
  <conditionalFormatting sqref="O4">
    <cfRule type="expression" dxfId="146" priority="15">
      <formula>P4:P34=0</formula>
    </cfRule>
  </conditionalFormatting>
  <conditionalFormatting sqref="AJ4">
    <cfRule type="expression" dxfId="145" priority="2">
      <formula>AK4:AK34=0</formula>
    </cfRule>
  </conditionalFormatting>
  <conditionalFormatting sqref="AJ4">
    <cfRule type="expression" dxfId="144" priority="1">
      <formula>AK4:AK34=0</formula>
    </cfRule>
  </conditionalFormatting>
  <conditionalFormatting sqref="U4">
    <cfRule type="expression" dxfId="143" priority="14">
      <formula>V4:V34=0</formula>
    </cfRule>
  </conditionalFormatting>
  <conditionalFormatting sqref="U4">
    <cfRule type="expression" dxfId="142" priority="13">
      <formula>V4:V34=0</formula>
    </cfRule>
  </conditionalFormatting>
  <conditionalFormatting sqref="L4">
    <cfRule type="expression" dxfId="141" priority="17">
      <formula>M4:M34=0</formula>
    </cfRule>
  </conditionalFormatting>
  <conditionalFormatting sqref="R4">
    <cfRule type="expression" dxfId="140" priority="12">
      <formula>S4:S34=0</formula>
    </cfRule>
  </conditionalFormatting>
  <conditionalFormatting sqref="R4">
    <cfRule type="expression" dxfId="139" priority="11">
      <formula>S4:S34=0</formula>
    </cfRule>
  </conditionalFormatting>
  <conditionalFormatting sqref="X4">
    <cfRule type="expression" dxfId="138" priority="10">
      <formula>Y4:Y34=0</formula>
    </cfRule>
  </conditionalFormatting>
  <conditionalFormatting sqref="X4">
    <cfRule type="expression" dxfId="137" priority="9">
      <formula>Y4:Y34=0</formula>
    </cfRule>
  </conditionalFormatting>
  <conditionalFormatting sqref="AA4">
    <cfRule type="expression" dxfId="136" priority="8">
      <formula>AB4:AB34=0</formula>
    </cfRule>
  </conditionalFormatting>
  <conditionalFormatting sqref="AA4">
    <cfRule type="expression" dxfId="135" priority="7">
      <formula>AB4:AB34=0</formula>
    </cfRule>
  </conditionalFormatting>
  <conditionalFormatting sqref="AD4">
    <cfRule type="expression" dxfId="134" priority="6">
      <formula>AE4:AE34=0</formula>
    </cfRule>
  </conditionalFormatting>
  <conditionalFormatting sqref="AD4">
    <cfRule type="expression" dxfId="133" priority="5">
      <formula>AE4:AE34=0</formula>
    </cfRule>
  </conditionalFormatting>
  <printOptions horizontalCentered="1"/>
  <pageMargins left="0.70866141732283472" right="0.70866141732283472" top="0.74803149606299213" bottom="3.4645669291338583" header="0.39370078740157483" footer="2.3622047244094491"/>
  <pageSetup paperSize="9" orientation="portrait" r:id="rId1"/>
  <headerFooter>
    <oddHeader>&amp;C&amp;14Курс австралийского доллара 2023г.</oddHeader>
    <oddFooter>&amp;L&amp;14Начальник 
Управления Бюджетирования
ОАО "УГМК"&amp;R&amp;14Киташева А.Л.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>
    <tabColor rgb="FFC4D79B"/>
  </sheetPr>
  <dimension ref="A2:BB66"/>
  <sheetViews>
    <sheetView topLeftCell="AB1" zoomScale="85" zoomScaleNormal="85" workbookViewId="0">
      <selection activeCell="AK4" sqref="AK4:AK34"/>
    </sheetView>
  </sheetViews>
  <sheetFormatPr defaultRowHeight="15" outlineLevelRow="1" outlineLevelCol="1" x14ac:dyDescent="0.25"/>
  <cols>
    <col min="1" max="1" width="9.140625" customWidth="1"/>
    <col min="2" max="3" width="17.7109375" customWidth="1"/>
    <col min="4" max="4" width="9.140625" style="165" customWidth="1"/>
    <col min="5" max="6" width="17.7109375" customWidth="1"/>
    <col min="7" max="7" width="9.140625" style="165" customWidth="1"/>
    <col min="8" max="9" width="17.7109375" customWidth="1"/>
    <col min="10" max="10" width="9.140625" style="165" customWidth="1"/>
    <col min="11" max="12" width="17.7109375" customWidth="1"/>
    <col min="13" max="13" width="9.140625" style="165" customWidth="1"/>
    <col min="14" max="15" width="17.7109375" customWidth="1"/>
    <col min="16" max="16" width="9.140625" style="165" customWidth="1"/>
    <col min="17" max="18" width="17.7109375" customWidth="1"/>
    <col min="19" max="19" width="9.140625" style="165" customWidth="1"/>
    <col min="20" max="21" width="17.7109375" customWidth="1"/>
    <col min="22" max="22" width="9.140625" style="165" customWidth="1"/>
    <col min="23" max="24" width="17.7109375" customWidth="1"/>
    <col min="25" max="25" width="9.140625" style="165" customWidth="1"/>
    <col min="26" max="27" width="17.7109375" customWidth="1"/>
    <col min="28" max="28" width="9.140625" style="165" customWidth="1"/>
    <col min="29" max="30" width="17.7109375" customWidth="1"/>
    <col min="31" max="31" width="9.140625" style="165" customWidth="1"/>
    <col min="32" max="33" width="17.7109375" customWidth="1"/>
    <col min="34" max="34" width="9.140625" style="165" customWidth="1"/>
    <col min="35" max="36" width="17.7109375" customWidth="1"/>
    <col min="37" max="41" width="9.140625" style="165" customWidth="1"/>
    <col min="42" max="54" width="9.140625" customWidth="1" outlineLevel="1"/>
  </cols>
  <sheetData>
    <row r="2" spans="1:53" x14ac:dyDescent="0.25">
      <c r="B2" s="414" t="s">
        <v>4</v>
      </c>
      <c r="C2" s="414"/>
      <c r="D2"/>
      <c r="E2" s="414" t="s">
        <v>5</v>
      </c>
      <c r="F2" s="414"/>
      <c r="G2" s="165">
        <f>D33</f>
        <v>0</v>
      </c>
      <c r="H2" s="414" t="s">
        <v>6</v>
      </c>
      <c r="I2" s="414"/>
      <c r="J2" s="165">
        <f>G30</f>
        <v>0</v>
      </c>
      <c r="K2" s="414" t="s">
        <v>7</v>
      </c>
      <c r="L2" s="414"/>
      <c r="M2" s="165">
        <f>J33</f>
        <v>0</v>
      </c>
      <c r="N2" s="414" t="s">
        <v>8</v>
      </c>
      <c r="O2" s="414"/>
      <c r="P2" s="165">
        <f>M32</f>
        <v>0</v>
      </c>
      <c r="Q2" s="414" t="s">
        <v>9</v>
      </c>
      <c r="R2" s="414"/>
      <c r="S2" s="165">
        <f>P33</f>
        <v>0</v>
      </c>
      <c r="T2" s="414" t="s">
        <v>10</v>
      </c>
      <c r="U2" s="414"/>
      <c r="V2" s="165">
        <f>S32</f>
        <v>0</v>
      </c>
      <c r="W2" s="414" t="s">
        <v>11</v>
      </c>
      <c r="X2" s="414"/>
      <c r="Y2" s="165">
        <f>V33</f>
        <v>0</v>
      </c>
      <c r="Z2" s="414" t="s">
        <v>12</v>
      </c>
      <c r="AA2" s="414"/>
      <c r="AB2" s="165">
        <f>Y33</f>
        <v>0</v>
      </c>
      <c r="AC2" s="414" t="s">
        <v>13</v>
      </c>
      <c r="AD2" s="414"/>
      <c r="AE2" s="165">
        <f>AB32</f>
        <v>0</v>
      </c>
      <c r="AF2" s="414" t="s">
        <v>14</v>
      </c>
      <c r="AG2" s="414"/>
      <c r="AH2" s="165">
        <f>AE33</f>
        <v>0</v>
      </c>
      <c r="AI2" s="414" t="s">
        <v>15</v>
      </c>
      <c r="AJ2" s="414"/>
      <c r="AK2" s="165">
        <f>AH32</f>
        <v>0</v>
      </c>
      <c r="AQ2" s="414" t="s">
        <v>237</v>
      </c>
      <c r="AR2" s="414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1:53" x14ac:dyDescent="0.25">
      <c r="A3" s="175"/>
      <c r="B3" s="1" t="s">
        <v>0</v>
      </c>
      <c r="C3" s="2" t="s">
        <v>1</v>
      </c>
      <c r="D3"/>
      <c r="E3" s="1" t="s">
        <v>0</v>
      </c>
      <c r="F3" s="2" t="s">
        <v>1</v>
      </c>
      <c r="G3" s="165">
        <f>D34</f>
        <v>0</v>
      </c>
      <c r="H3" s="1" t="s">
        <v>0</v>
      </c>
      <c r="I3" s="2" t="s">
        <v>1</v>
      </c>
      <c r="J3" s="165">
        <f>G31</f>
        <v>0</v>
      </c>
      <c r="K3" s="1" t="s">
        <v>0</v>
      </c>
      <c r="L3" s="2" t="s">
        <v>1</v>
      </c>
      <c r="M3" s="165">
        <f>J34</f>
        <v>0</v>
      </c>
      <c r="N3" s="1" t="s">
        <v>0</v>
      </c>
      <c r="O3" s="2" t="s">
        <v>1</v>
      </c>
      <c r="P3" s="165">
        <f>M33</f>
        <v>0</v>
      </c>
      <c r="Q3" s="1" t="s">
        <v>0</v>
      </c>
      <c r="R3" s="2" t="s">
        <v>1</v>
      </c>
      <c r="S3" s="165">
        <f>P34</f>
        <v>0</v>
      </c>
      <c r="T3" s="1" t="s">
        <v>0</v>
      </c>
      <c r="U3" s="2" t="s">
        <v>1</v>
      </c>
      <c r="V3" s="165">
        <f>S33</f>
        <v>0</v>
      </c>
      <c r="W3" s="1" t="s">
        <v>0</v>
      </c>
      <c r="X3" s="2" t="s">
        <v>1</v>
      </c>
      <c r="Y3" s="165">
        <f>V34</f>
        <v>0</v>
      </c>
      <c r="Z3" s="1" t="s">
        <v>0</v>
      </c>
      <c r="AA3" s="2" t="s">
        <v>1</v>
      </c>
      <c r="AB3" s="165">
        <f>Y34</f>
        <v>0</v>
      </c>
      <c r="AC3" s="1" t="s">
        <v>0</v>
      </c>
      <c r="AD3" s="2" t="s">
        <v>1</v>
      </c>
      <c r="AE3" s="165">
        <f>AB33</f>
        <v>0</v>
      </c>
      <c r="AF3" s="1" t="s">
        <v>0</v>
      </c>
      <c r="AG3" s="2" t="s">
        <v>1</v>
      </c>
      <c r="AH3" s="165">
        <f>AE34</f>
        <v>0</v>
      </c>
      <c r="AI3" s="1" t="s">
        <v>0</v>
      </c>
      <c r="AJ3" s="2" t="s">
        <v>1</v>
      </c>
      <c r="AK3" s="165">
        <f>AH33</f>
        <v>0</v>
      </c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1:53" x14ac:dyDescent="0.25">
      <c r="A4" s="165" t="str">
        <f>CONCATENATE(Техничка!BG35,Техничка!BH35,Техничка!$D$1,Техничка!$F$1)</f>
        <v>31.12.2022</v>
      </c>
      <c r="B4" s="3" t="str">
        <f>CONCATENATE(Техничка!B5,Техничка!C5,Техничка!D5)</f>
        <v>01.01.2023</v>
      </c>
      <c r="C4" s="82">
        <f>SUMIFS(cb_curr!$E:$E,cb_curr!$A:$A,A4,cb_curr!$B:$B,"Swiss_Franc")</f>
        <v>76.180499999999995</v>
      </c>
      <c r="D4" s="165">
        <f>SUMIFS(cb_curr!$E:$E,cb_curr!$A:$A,B4,cb_curr!$B:$B,"Swiss_Franc")</f>
        <v>0</v>
      </c>
      <c r="E4" s="3" t="str">
        <f>CONCATENATE(Техничка!O5,Техничка!P5,Техничка!Q5)</f>
        <v>01.02.2023</v>
      </c>
      <c r="F4" s="82" t="str">
        <f>IF(AND((IF(SUMIFS(cb_curr!$E:$E,cb_curr!$A:$A,E4,cb_curr!$B:$B,"Swiss_Franc")&lt;&gt;0,1,0)=0),(OR(WEEKDAY(E4,2)=7,WEEKDAY(E4,2)=1))),C34,((IF(AND(G4=0,G5=0,G6=0,G7=0,G8=0,G9=0,G10=0,G11=0,G12=0,G13=0),"-",(IF((SUMIFS(cb_curr!$E:$E,cb_curr!$A:$A,E4,cb_curr!$B:$B,"Swiss_Franc"))=0,C34,(SUMIFS(cb_curr!$E:$E,cb_curr!$A:$A,E4,cb_curr!$B:$B,"Swiss_Franc"))))))))</f>
        <v>-</v>
      </c>
      <c r="G4" s="165">
        <f>SUMIFS(cb_curr!$E:$E,cb_curr!$A:$A,E4,cb_curr!$B:$B,"Swiss_Franc")</f>
        <v>0</v>
      </c>
      <c r="H4" s="3" t="str">
        <f>CONCATENATE(Техничка!S5,Техничка!T5,Техничка!U5)</f>
        <v>01.03.2023</v>
      </c>
      <c r="I4" s="82" t="str">
        <f>IF(AND((IF(SUMIFS(cb_curr!$E:$E,cb_curr!$A:$A,H4,cb_curr!$B:$B,"Swiss_Franc")&lt;&gt;0,1,0)=0),(OR(WEEKDAY(H4,2)=7,WEEKDAY(H4,2)=1))),F31,((IF(AND(J4=0,J5=0,J6=0,J7=0,J8=0,J9=0,J10=0,J11=0,J12=0,J13=0),"-",(IF((SUMIFS(cb_curr!$E:$E,cb_curr!$A:$A,H4,cb_curr!$B:$B,"Swiss_Franc"))=0,F31,(SUMIFS(cb_curr!$E:$E,cb_curr!$A:$A,H4,cb_curr!$B:$B,"Swiss_Franc"))))))))</f>
        <v>-</v>
      </c>
      <c r="J4" s="165">
        <f>SUMIFS(cb_curr!$E:$E,cb_curr!$A:$A,H4,cb_curr!$B:$B,"Swiss_Franc")</f>
        <v>0</v>
      </c>
      <c r="K4" s="3" t="str">
        <f>CONCATENATE(Техничка!W5,Техничка!X5,Техничка!Y5)</f>
        <v>01.04.2023</v>
      </c>
      <c r="L4" s="82" t="str">
        <f>IF(AND((IF(SUMIFS(cb_curr!$E:$E,cb_curr!$A:$A,K4,cb_curr!$B:$B,"Swiss_Franc")&lt;&gt;0,1,0)=0),(OR(WEEKDAY(K4,2)=7,WEEKDAY(K4,2)=1))),I34,((IF(AND(M4=0,M5=0,M6=0,M7=0,M8=0,M9=0,M10=0,M11=0,M12=0,M13=0),"-",(IF((SUMIFS(cb_curr!$E:$E,cb_curr!$A:$A,K4,cb_curr!$B:$B,"Swiss_Franc"))=0,I34,(SUMIFS(cb_curr!$E:$E,cb_curr!$A:$A,K4,cb_curr!$B:$B,"Swiss_Franc"))))))))</f>
        <v>-</v>
      </c>
      <c r="M4" s="165">
        <f>SUMIFS(cb_curr!$E:$E,cb_curr!$A:$A,K4,cb_curr!$B:$B,"Swiss_Franc")</f>
        <v>0</v>
      </c>
      <c r="N4" s="3" t="str">
        <f>CONCATENATE(Техничка!AA5,Техничка!AB5,Техничка!AC5)</f>
        <v>01.05.2023</v>
      </c>
      <c r="O4" s="82" t="str">
        <f>IF(AND((IF(SUMIFS(cb_curr!$E:$E,cb_curr!$A:$A,N4,cb_curr!$B:$B,"Swiss_Franc")&lt;&gt;0,1,0)=0),(OR(WEEKDAY(N4,2)=7,WEEKDAY(N4,2)=1))),L33,((IF(AND(P4=0,P5=0,P6=0,P7=0,P8=0,P9=0,P10=0,P11=0,P12=0,P13=0),"-",(IF((SUMIFS(cb_curr!$E:$E,cb_curr!$A:$A,N4,cb_curr!$B:$B,"Swiss_Franc"))=0,L33,(SUMIFS(cb_curr!$E:$E,cb_curr!$A:$A,N4,cb_curr!$B:$B,"Swiss_Franc"))))))))</f>
        <v>-</v>
      </c>
      <c r="P4" s="165">
        <f>SUMIFS(cb_curr!$E:$E,cb_curr!$A:$A,N4,cb_curr!$B:$B,"Swiss_Franc")</f>
        <v>0</v>
      </c>
      <c r="Q4" s="3" t="str">
        <f>CONCATENATE(Техничка!AE5,Техничка!AF5,Техничка!AG5)</f>
        <v>01.06.2023</v>
      </c>
      <c r="R4" s="82" t="str">
        <f>IF(AND((IF(SUMIFS(cb_curr!$E:$E,cb_curr!$A:$A,Q4,cb_curr!$B:$B,"Swiss_Franc")&lt;&gt;0,1,0)=0),(OR(WEEKDAY(Q4,2)=7,WEEKDAY(Q4,2)=1))),O34,((IF(AND(S4=0,S5=0,S6=0,S7=0,S8=0,S9=0,S10=0,S11=0,S12=0,S13=0),"-",(IF((SUMIFS(cb_curr!$E:$E,cb_curr!$A:$A,Q4,cb_curr!$B:$B,"Swiss_Franc"))=0,O34,(SUMIFS(cb_curr!$E:$E,cb_curr!$A:$A,Q4,cb_curr!$B:$B,"Swiss_Franc"))))))))</f>
        <v>-</v>
      </c>
      <c r="S4" s="165">
        <f>SUMIFS(cb_curr!$E:$E,cb_curr!$A:$A,Q4,cb_curr!$B:$B,"Swiss_Franc")</f>
        <v>0</v>
      </c>
      <c r="T4" s="3" t="str">
        <f>CONCATENATE(Техничка!AI5,Техничка!AJ5,Техничка!AK5)</f>
        <v>01.07.2023</v>
      </c>
      <c r="U4" s="82" t="str">
        <f>IF(AND((IF(SUMIFS(cb_curr!$E:$E,cb_curr!$A:$A,T4,cb_curr!$B:$B,"Swiss_Franc")&lt;&gt;0,1,0)=0),(OR(WEEKDAY(T4,2)=7,WEEKDAY(T4,2)=1))),R33,((IF(AND(V4=0,V5=0,V6=0,V7=0,V8=0,V9=0,V10=0,V11=0,V12=0,V13=0),"-",(IF((SUMIFS(cb_curr!$E:$E,cb_curr!$A:$A,T4,cb_curr!$B:$B,"Swiss_Franc"))=0,R33,(SUMIFS(cb_curr!$E:$E,cb_curr!$A:$A,T4,cb_curr!$B:$B,"Swiss_Franc"))))))))</f>
        <v>-</v>
      </c>
      <c r="V4" s="165">
        <f>SUMIFS(cb_curr!$E:$E,cb_curr!$A:$A,T4,cb_curr!$B:$B,"Swiss_Franc")</f>
        <v>0</v>
      </c>
      <c r="W4" s="3" t="str">
        <f>CONCATENATE(Техничка!AQ5,Техничка!AR5,Техничка!AS5)</f>
        <v>01.08.2023</v>
      </c>
      <c r="X4" s="82" t="str">
        <f>IF(AND((IF(SUMIFS(cb_curr!$E:$E,cb_curr!$A:$A,W4,cb_curr!$B:$B,"Swiss_Franc")&lt;&gt;0,1,0)=0),(OR(WEEKDAY(W4,2)=7,WEEKDAY(W4,2)=1))),U34,((IF(AND(Y4=0,Y5=0,Y6=0,Y7=0,Y8=0,Y9=0,Y10=0,Y11=0,Y12=0,Y13=0),"-",(IF((SUMIFS(cb_curr!$E:$E,cb_curr!$A:$A,W4,cb_curr!$B:$B,"Swiss_Franc"))=0,U34,(SUMIFS(cb_curr!$E:$E,cb_curr!$A:$A,W4,cb_curr!$B:$B,"Swiss_Franc"))))))))</f>
        <v>-</v>
      </c>
      <c r="Y4" s="165">
        <f>SUMIFS(cb_curr!$E:$E,cb_curr!$A:$A,W4,cb_curr!$B:$B,"Swiss_Franc")</f>
        <v>0</v>
      </c>
      <c r="Z4" s="3" t="str">
        <f>CONCATENATE(Техничка!AU5,Техничка!AV5,Техничка!AW5)</f>
        <v>01.09.2023</v>
      </c>
      <c r="AA4" s="82" t="str">
        <f>IF(AND((IF(SUMIFS(cb_curr!$E:$E,cb_curr!$A:$A,Z4,cb_curr!$B:$B,"Swiss_Franc")&lt;&gt;0,1,0)=0),(OR(WEEKDAY(Z4,2)=7,WEEKDAY(Z4,2)=1))),X34,((IF(AND(AB4=0,AB5=0,AB6=0,AB7=0,AB8=0,AB9=0,AB10=0,AB11=0,AB12=0,AB13=0),"-",(IF((SUMIFS(cb_curr!$E:$E,cb_curr!$A:$A,Z4,cb_curr!$B:$B,"Swiss_Franc"))=0,X34,(SUMIFS(cb_curr!$E:$E,cb_curr!$A:$A,Z4,cb_curr!$B:$B,"Swiss_Franc"))))))))</f>
        <v>-</v>
      </c>
      <c r="AB4" s="165">
        <f>SUMIFS(cb_curr!$E:$E,cb_curr!$A:$A,Z4,cb_curr!$B:$B,"Swiss_Franc")</f>
        <v>0</v>
      </c>
      <c r="AC4" s="3" t="str">
        <f>CONCATENATE(Техничка!AY5,Техничка!AZ5,Техничка!BA5)</f>
        <v>01.10.2023</v>
      </c>
      <c r="AD4" s="82" t="str">
        <f>IF(AND((IF(SUMIFS(cb_curr!$E:$E,cb_curr!$A:$A,AC4,cb_curr!$B:$B,"Swiss_Franc")&lt;&gt;0,1,0)=0),(OR(WEEKDAY(AC4,2)=7,WEEKDAY(AC4,2)=1))),AA33,((IF(AND(AE4=0,AE5=0,AE6=0,AE7=0,AE8=0,AE9=0,AE10=0,AE11=0,AE12=0,AE13=0),"-",(IF((SUMIFS(cb_curr!$E:$E,cb_curr!$A:$A,AC4,cb_curr!$B:$B,"Swiss_Franc"))=0,AA33,(SUMIFS(cb_curr!$E:$E,cb_curr!$A:$A,AC4,cb_curr!$B:$B,"Swiss_Franc"))))))))</f>
        <v>-</v>
      </c>
      <c r="AE4" s="165">
        <f>SUMIFS(cb_curr!$E:$E,cb_curr!$A:$A,AC4,cb_curr!$B:$B,"Swiss_Franc")</f>
        <v>0</v>
      </c>
      <c r="AF4" s="3" t="str">
        <f>CONCATENATE(Техничка!BC5,Техничка!BD5,Техничка!BE5)</f>
        <v>01.11.2023</v>
      </c>
      <c r="AG4" s="82" t="str">
        <f>IF(AND((IF(SUMIFS(cb_curr!$E:$E,cb_curr!$A:$A,AF4,cb_curr!$B:$B,"Swiss_Franc")&lt;&gt;0,1,0)=0),(OR(WEEKDAY(AF4,2)=7,WEEKDAY(AF4,2)=1))),AD34,((IF(AND(AH4=0,AH5=0,AH6=0,AH7=0,AH8=0,AH9=0,AH10=0,AH11=0,AH12=0,AH13=0),"-",(IF((SUMIFS(cb_curr!$E:$E,cb_curr!$A:$A,AF4,cb_curr!$B:$B,"Swiss_Franc"))=0,AD34,(SUMIFS(cb_curr!$E:$E,cb_curr!$A:$A,AF4,cb_curr!$B:$B,"Swiss_Franc"))))))))</f>
        <v>-</v>
      </c>
      <c r="AH4" s="165">
        <f>SUMIFS(cb_curr!$E:$E,cb_curr!$A:$A,AF4,cb_curr!$B:$B,"Swiss_Franc")</f>
        <v>0</v>
      </c>
      <c r="AI4" s="3" t="str">
        <f>CONCATENATE(Техничка!BG5,Техничка!BH5,Техничка!BI5)</f>
        <v>01.12.2023</v>
      </c>
      <c r="AJ4" s="82" t="str">
        <f>IF(AND((IF(SUMIFS(cb_curr!$E:$E,cb_curr!$A:$A,AI4,cb_curr!$B:$B,"Swiss_Franc")&lt;&gt;0,1,0)=0),(OR(WEEKDAY(AI4,2)=7,WEEKDAY(AI4,2)=1))),AG33,((IF(AND(AK4=0,AK5=0,AK6=0,AK7=0,AK8=0,AK9=0,AK10=0,AK11=0,AK12=0,AK13=0),"-",(IF((SUMIFS(cb_curr!$E:$E,cb_curr!$A:$A,AI4,cb_curr!$B:$B,"Swiss_Franc"))=0,AG33,(SUMIFS(cb_curr!$E:$E,cb_curr!$A:$A,AI4,cb_curr!$B:$B,"Swiss_Franc"))))))))</f>
        <v>-</v>
      </c>
      <c r="AK4" s="165">
        <f>SUMIFS(cb_curr!$E:$E,cb_curr!$A:$A,AI4,cb_curr!$B:$B,"Swiss_Franc")</f>
        <v>0</v>
      </c>
      <c r="AQ4" s="153" t="str">
        <f>Q4</f>
        <v>01.06.2023</v>
      </c>
      <c r="AR4" s="82"/>
      <c r="AT4" s="3" t="str">
        <f>AC4</f>
        <v>01.10.2023</v>
      </c>
      <c r="AU4" s="82"/>
      <c r="AW4" s="3" t="str">
        <f>AF4</f>
        <v>01.11.2023</v>
      </c>
      <c r="AX4" s="82"/>
      <c r="AZ4" s="3" t="str">
        <f>AI4</f>
        <v>01.12.2023</v>
      </c>
      <c r="BA4" s="82"/>
    </row>
    <row r="5" spans="1:53" x14ac:dyDescent="0.25">
      <c r="A5" s="165" t="str">
        <f>CONCATENATE(Техничка!BG34,Техничка!BH34,Техничка!$D$1,Техничка!$F$1)</f>
        <v>30.12.2022</v>
      </c>
      <c r="B5" s="3" t="str">
        <f>CONCATENATE(Техничка!B6,Техничка!C6,Техничка!D6)</f>
        <v>02.01.2023</v>
      </c>
      <c r="C5" s="82">
        <f>IF(AND((IF(SUMIFS(cb_curr!$E:$E,cb_curr!$A:$A,B5,cb_curr!$B:$B,"Swiss_Franc")&lt;&gt;0,1,0)=0),(OR(WEEKDAY(B5,2)=7,WEEKDAY(B5,2)=1))),C4,((IF(AND(D5=0,D6=0,D7=0,D8=0,D9=0,D10=0,D11=0,D12=0,D13=0,D14=0),"-",(IF((SUMIFS(cb_curr!$E:$E,cb_curr!$A:$A,B5,cb_curr!$B:$B,"Swiss_Franc"))=0,C4,(SUMIFS(cb_curr!$E:$E,cb_curr!$A:$A,B5,cb_curr!$B:$B,"Swiss_Franc"))))))))</f>
        <v>76.180499999999995</v>
      </c>
      <c r="D5" s="165">
        <f>SUMIFS(cb_curr!$E:$E,cb_curr!$A:$A,B5,cb_curr!$B:$B,"Swiss_Franc")</f>
        <v>0</v>
      </c>
      <c r="E5" s="3" t="str">
        <f>CONCATENATE(Техничка!O6,Техничка!P6,Техничка!Q6)</f>
        <v>02.02.2023</v>
      </c>
      <c r="F5" s="82" t="str">
        <f>IF(AND((IF(SUMIFS(cb_curr!$E:$E,cb_curr!$A:$A,E5,cb_curr!$B:$B,"Swiss_Franc")&lt;&gt;0,1,0)=0),(OR(WEEKDAY(E5,2)=7,WEEKDAY(E5,2)=1))),F4,((IF(AND(G5=0,G6=0,G7=0,G8=0,G9=0,G10=0,G11=0,G12=0,G13=0,G14=0),"-",(IF((SUMIFS(cb_curr!$E:$E,cb_curr!$A:$A,E5,cb_curr!$B:$B,"Swiss_Franc"))=0,F4,(SUMIFS(cb_curr!$E:$E,cb_curr!$A:$A,E5,cb_curr!$B:$B,"Swiss_Franc"))))))))</f>
        <v>-</v>
      </c>
      <c r="G5" s="165">
        <f>SUMIFS(cb_curr!$E:$E,cb_curr!$A:$A,E5,cb_curr!$B:$B,"Swiss_Franc")</f>
        <v>0</v>
      </c>
      <c r="H5" s="3" t="str">
        <f>CONCATENATE(Техничка!S6,Техничка!T6,Техничка!U6)</f>
        <v>02.03.2023</v>
      </c>
      <c r="I5" s="82" t="str">
        <f>IF(AND((IF(SUMIFS(cb_curr!$E:$E,cb_curr!$A:$A,H5,cb_curr!$B:$B,"Swiss_Franc")&lt;&gt;0,1,0)=0),(OR(WEEKDAY(H5,2)=7,WEEKDAY(H5,2)=1))),I4,((IF(AND(J5=0,J6=0,J7=0,J8=0,J9=0,J10=0,J11=0,J12=0,J13=0,J14=0),"-",(IF((SUMIFS(cb_curr!$E:$E,cb_curr!$A:$A,H5,cb_curr!$B:$B,"Swiss_Franc"))=0,I4,(SUMIFS(cb_curr!$E:$E,cb_curr!$A:$A,H5,cb_curr!$B:$B,"Swiss_Franc"))))))))</f>
        <v>-</v>
      </c>
      <c r="J5" s="165">
        <f>SUMIFS(cb_curr!$E:$E,cb_curr!$A:$A,H5,cb_curr!$B:$B,"Swiss_Franc")</f>
        <v>0</v>
      </c>
      <c r="K5" s="3" t="str">
        <f>CONCATENATE(Техничка!W6,Техничка!X6,Техничка!Y6)</f>
        <v>02.04.2023</v>
      </c>
      <c r="L5" s="82" t="str">
        <f>IF(AND((IF(SUMIFS(cb_curr!$E:$E,cb_curr!$A:$A,K5,cb_curr!$B:$B,"Swiss_Franc")&lt;&gt;0,1,0)=0),(OR(WEEKDAY(K5,2)=7,WEEKDAY(K5,2)=1))),L4,((IF(AND(M5=0,M6=0,M7=0,M8=0,M9=0,M10=0,M11=0,M12=0,M13=0,M14=0),"-",(IF((SUMIFS(cb_curr!$E:$E,cb_curr!$A:$A,K5,cb_curr!$B:$B,"Swiss_Franc"))=0,L4,(SUMIFS(cb_curr!$E:$E,cb_curr!$A:$A,K5,cb_curr!$B:$B,"Swiss_Franc"))))))))</f>
        <v>-</v>
      </c>
      <c r="M5" s="165">
        <f>SUMIFS(cb_curr!$E:$E,cb_curr!$A:$A,K5,cb_curr!$B:$B,"Swiss_Franc")</f>
        <v>0</v>
      </c>
      <c r="N5" s="3" t="str">
        <f>CONCATENATE(Техничка!AA6,Техничка!AB6,Техничка!AC6)</f>
        <v>02.05.2023</v>
      </c>
      <c r="O5" s="82" t="str">
        <f>IF(AND((IF(SUMIFS(cb_curr!$E:$E,cb_curr!$A:$A,N5,cb_curr!$B:$B,"Swiss_Franc")&lt;&gt;0,1,0)=0),(OR(WEEKDAY(N5,2)=7,WEEKDAY(N5,2)=1))),O4,((IF(AND(P5=0,P6=0,P7=0,P8=0,P9=0,P10=0,P11=0,P12=0,P13=0,P14=0),"-",(IF((SUMIFS(cb_curr!$E:$E,cb_curr!$A:$A,N5,cb_curr!$B:$B,"Swiss_Franc"))=0,O4,(SUMIFS(cb_curr!$E:$E,cb_curr!$A:$A,N5,cb_curr!$B:$B,"Swiss_Franc"))))))))</f>
        <v>-</v>
      </c>
      <c r="P5" s="165">
        <f>SUMIFS(cb_curr!$E:$E,cb_curr!$A:$A,N5,cb_curr!$B:$B,"Swiss_Franc")</f>
        <v>0</v>
      </c>
      <c r="Q5" s="3" t="str">
        <f>CONCATENATE(Техничка!AE6,Техничка!AF6,Техничка!AG6)</f>
        <v>02.06.2023</v>
      </c>
      <c r="R5" s="82" t="str">
        <f>IF(AND((IF(SUMIFS(cb_curr!$E:$E,cb_curr!$A:$A,Q5,cb_curr!$B:$B,"Swiss_Franc")&lt;&gt;0,1,0)=0),(OR(WEEKDAY(Q5,2)=7,WEEKDAY(Q5,2)=1))),R4,((IF(AND(S5=0,S6=0,S7=0,S8=0,S9=0,S10=0,S11=0,S12=0,S13=0,S14=0),"-",(IF((SUMIFS(cb_curr!$E:$E,cb_curr!$A:$A,Q5,cb_curr!$B:$B,"Swiss_Franc"))=0,R4,(SUMIFS(cb_curr!$E:$E,cb_curr!$A:$A,Q5,cb_curr!$B:$B,"Swiss_Franc"))))))))</f>
        <v>-</v>
      </c>
      <c r="S5" s="165">
        <f>SUMIFS(cb_curr!$E:$E,cb_curr!$A:$A,Q5,cb_curr!$B:$B,"Swiss_Franc")</f>
        <v>0</v>
      </c>
      <c r="T5" s="3" t="str">
        <f>CONCATENATE(Техничка!AI6,Техничка!AJ6,Техничка!AK6)</f>
        <v>02.07.2023</v>
      </c>
      <c r="U5" s="82" t="str">
        <f>IF(AND((IF(SUMIFS(cb_curr!$E:$E,cb_curr!$A:$A,T5,cb_curr!$B:$B,"Swiss_Franc")&lt;&gt;0,1,0)=0),(OR(WEEKDAY(T5,2)=7,WEEKDAY(T5,2)=1))),U4,((IF(AND(V5=0,V6=0,V7=0,V8=0,V9=0,V10=0,V11=0,V12=0,V13=0,V14=0),"-",(IF((SUMIFS(cb_curr!$E:$E,cb_curr!$A:$A,T5,cb_curr!$B:$B,"Swiss_Franc"))=0,U4,(SUMIFS(cb_curr!$E:$E,cb_curr!$A:$A,T5,cb_curr!$B:$B,"Swiss_Franc"))))))))</f>
        <v>-</v>
      </c>
      <c r="V5" s="165">
        <f>SUMIFS(cb_curr!$E:$E,cb_curr!$A:$A,T5,cb_curr!$B:$B,"Swiss_Franc")</f>
        <v>0</v>
      </c>
      <c r="W5" s="3" t="str">
        <f>CONCATENATE(Техничка!AQ6,Техничка!AR6,Техничка!AS6)</f>
        <v>02.08.2023</v>
      </c>
      <c r="X5" s="82" t="str">
        <f>IF(AND((IF(SUMIFS(cb_curr!$E:$E,cb_curr!$A:$A,W5,cb_curr!$B:$B,"Swiss_Franc")&lt;&gt;0,1,0)=0),(OR(WEEKDAY(W5,2)=7,WEEKDAY(W5,2)=1))),X4,((IF(AND(Y5=0,Y6=0,Y7=0,Y8=0,Y9=0,Y10=0,Y11=0,Y12=0,Y13=0,Y14=0),"-",(IF((SUMIFS(cb_curr!$E:$E,cb_curr!$A:$A,W5,cb_curr!$B:$B,"Swiss_Franc"))=0,X4,(SUMIFS(cb_curr!$E:$E,cb_curr!$A:$A,W5,cb_curr!$B:$B,"Swiss_Franc"))))))))</f>
        <v>-</v>
      </c>
      <c r="Y5" s="165">
        <f>SUMIFS(cb_curr!$E:$E,cb_curr!$A:$A,W5,cb_curr!$B:$B,"Swiss_Franc")</f>
        <v>0</v>
      </c>
      <c r="Z5" s="3" t="str">
        <f>CONCATENATE(Техничка!AU6,Техничка!AV6,Техничка!AW6)</f>
        <v>02.09.2023</v>
      </c>
      <c r="AA5" s="82" t="str">
        <f>IF(AND((IF(SUMIFS(cb_curr!$E:$E,cb_curr!$A:$A,Z5,cb_curr!$B:$B,"Swiss_Franc")&lt;&gt;0,1,0)=0),(OR(WEEKDAY(Z5,2)=7,WEEKDAY(Z5,2)=1))),AA4,((IF(AND(AB5=0,AB6=0,AB7=0,AB8=0,AB9=0,AB10=0,AB11=0,AB12=0,AB13=0,AB14=0),"-",(IF((SUMIFS(cb_curr!$E:$E,cb_curr!$A:$A,Z5,cb_curr!$B:$B,"Swiss_Franc"))=0,AA4,(SUMIFS(cb_curr!$E:$E,cb_curr!$A:$A,Z5,cb_curr!$B:$B,"Swiss_Franc"))))))))</f>
        <v>-</v>
      </c>
      <c r="AB5" s="165">
        <f>SUMIFS(cb_curr!$E:$E,cb_curr!$A:$A,Z5,cb_curr!$B:$B,"Swiss_Franc")</f>
        <v>0</v>
      </c>
      <c r="AC5" s="3" t="str">
        <f>CONCATENATE(Техничка!AY6,Техничка!AZ6,Техничка!BA6)</f>
        <v>02.10.2023</v>
      </c>
      <c r="AD5" s="82" t="str">
        <f>IF(AND((IF(SUMIFS(cb_curr!$E:$E,cb_curr!$A:$A,AC5,cb_curr!$B:$B,"Swiss_Franc")&lt;&gt;0,1,0)=0),(OR(WEEKDAY(AC5,2)=7,WEEKDAY(AC5,2)=1))),AD4,((IF(AND(AE5=0,AE6=0,AE7=0,AE8=0,AE9=0,AE10=0,AE11=0,AE12=0,AE13=0,AE14=0),"-",(IF((SUMIFS(cb_curr!$E:$E,cb_curr!$A:$A,AC5,cb_curr!$B:$B,"Swiss_Franc"))=0,AD4,(SUMIFS(cb_curr!$E:$E,cb_curr!$A:$A,AC5,cb_curr!$B:$B,"Swiss_Franc"))))))))</f>
        <v>-</v>
      </c>
      <c r="AE5" s="165">
        <f>SUMIFS(cb_curr!$E:$E,cb_curr!$A:$A,AC5,cb_curr!$B:$B,"Swiss_Franc")</f>
        <v>0</v>
      </c>
      <c r="AF5" s="3" t="str">
        <f>CONCATENATE(Техничка!BC6,Техничка!BD6,Техничка!BE6)</f>
        <v>02.11.2023</v>
      </c>
      <c r="AG5" s="82" t="str">
        <f>IF(AND((IF(SUMIFS(cb_curr!$E:$E,cb_curr!$A:$A,AF5,cb_curr!$B:$B,"Swiss_Franc")&lt;&gt;0,1,0)=0),(OR(WEEKDAY(AF5,2)=7,WEEKDAY(AF5,2)=1))),AG4,((IF(AND(AH5=0,AH6=0,AH7=0,AH8=0,AH9=0,AH10=0,AH11=0,AH12=0,AH13=0,AH14=0),"-",(IF((SUMIFS(cb_curr!$E:$E,cb_curr!$A:$A,AF5,cb_curr!$B:$B,"Swiss_Franc"))=0,AG4,(SUMIFS(cb_curr!$E:$E,cb_curr!$A:$A,AF5,cb_curr!$B:$B,"Swiss_Franc"))))))))</f>
        <v>-</v>
      </c>
      <c r="AH5" s="165">
        <f>SUMIFS(cb_curr!$E:$E,cb_curr!$A:$A,AF5,cb_curr!$B:$B,"Swiss_Franc")</f>
        <v>0</v>
      </c>
      <c r="AI5" s="3" t="str">
        <f>CONCATENATE(Техничка!BG6,Техничка!BH6,Техничка!BI6)</f>
        <v>02.12.2023</v>
      </c>
      <c r="AJ5" s="82" t="str">
        <f>IF(AND((IF(SUMIFS(cb_curr!$E:$E,cb_curr!$A:$A,AI5,cb_curr!$B:$B,"Swiss_Franc")&lt;&gt;0,1,0)=0),(OR(WEEKDAY(AI5,2)=7,WEEKDAY(AI5,2)=1))),AJ4,((IF(AND(AK5=0,AK6=0,AK7=0,AK8=0,AK9=0,AK10=0,AK11=0,AK12=0,AK13=0,AK14=0),"-",(IF((SUMIFS(cb_curr!$E:$E,cb_curr!$A:$A,AI5,cb_curr!$B:$B,"Swiss_Franc"))=0,AJ4,(SUMIFS(cb_curr!$E:$E,cb_curr!$A:$A,AI5,cb_curr!$B:$B,"Swiss_Franc"))))))))</f>
        <v>-</v>
      </c>
      <c r="AK5" s="165">
        <f>SUMIFS(cb_curr!$E:$E,cb_curr!$A:$A,AI5,cb_curr!$B:$B,"Swiss_Franc")</f>
        <v>0</v>
      </c>
      <c r="AQ5" s="153" t="str">
        <f t="shared" ref="AQ5:AQ34" si="0">Q5</f>
        <v>02.06.2023</v>
      </c>
      <c r="AR5" s="82"/>
      <c r="AT5" s="3" t="str">
        <f t="shared" ref="AT5:AT34" si="1">AC5</f>
        <v>02.10.2023</v>
      </c>
      <c r="AU5" s="82"/>
      <c r="AW5" s="3" t="str">
        <f t="shared" ref="AW5:AW34" si="2">AF5</f>
        <v>02.11.2023</v>
      </c>
      <c r="AX5" s="82"/>
      <c r="AZ5" s="3" t="str">
        <f t="shared" ref="AZ5:AZ34" si="3">AI5</f>
        <v>02.12.2023</v>
      </c>
      <c r="BA5" s="82"/>
    </row>
    <row r="6" spans="1:53" x14ac:dyDescent="0.25">
      <c r="A6" s="165"/>
      <c r="B6" s="3" t="str">
        <f>CONCATENATE(Техничка!B7,Техничка!C7,Техничка!D7)</f>
        <v>03.01.2023</v>
      </c>
      <c r="C6" s="82" t="str">
        <f>IF(AND((IF(SUMIFS(cb_curr!$E:$E,cb_curr!$A:$A,B6,cb_curr!$B:$B,"Swiss_Franc")&lt;&gt;0,1,0)=0),(OR(WEEKDAY(B6,2)=7,WEEKDAY(B6,2)=1))),C5,((IF(AND(D6=0,D7=0,D8=0,D9=0,D10=0,D11=0,D12=0,D13=0,D14=0,D15=0),"-",(IF((SUMIFS(cb_curr!$E:$E,cb_curr!$A:$A,B6,cb_curr!$B:$B,"Swiss_Franc"))=0,C5,(SUMIFS(cb_curr!$E:$E,cb_curr!$A:$A,B6,cb_curr!$B:$B,"Swiss_Franc"))))))))</f>
        <v>-</v>
      </c>
      <c r="D6" s="165">
        <f>SUMIFS(cb_curr!$E:$E,cb_curr!$A:$A,B6,cb_curr!$B:$B,"Swiss_Franc")</f>
        <v>0</v>
      </c>
      <c r="E6" s="3" t="str">
        <f>CONCATENATE(Техничка!O7,Техничка!P7,Техничка!Q7)</f>
        <v>03.02.2023</v>
      </c>
      <c r="F6" s="82" t="str">
        <f>IF(AND((IF(SUMIFS(cb_curr!$E:$E,cb_curr!$A:$A,E6,cb_curr!$B:$B,"Swiss_Franc")&lt;&gt;0,1,0)=0),(OR(WEEKDAY(E6,2)=7,WEEKDAY(E6,2)=1))),F5,((IF(AND(G6=0,G7=0,G8=0,G9=0,G10=0,G11=0,G12=0,G13=0,G14=0,G15=0),"-",(IF((SUMIFS(cb_curr!$E:$E,cb_curr!$A:$A,E6,cb_curr!$B:$B,"Swiss_Franc"))=0,F5,(SUMIFS(cb_curr!$E:$E,cb_curr!$A:$A,E6,cb_curr!$B:$B,"Swiss_Franc"))))))))</f>
        <v>-</v>
      </c>
      <c r="G6" s="165">
        <f>SUMIFS(cb_curr!$E:$E,cb_curr!$A:$A,E6,cb_curr!$B:$B,"Swiss_Franc")</f>
        <v>0</v>
      </c>
      <c r="H6" s="3" t="str">
        <f>CONCATENATE(Техничка!S7,Техничка!T7,Техничка!U7)</f>
        <v>03.03.2023</v>
      </c>
      <c r="I6" s="82" t="str">
        <f>IF(AND((IF(SUMIFS(cb_curr!$E:$E,cb_curr!$A:$A,H6,cb_curr!$B:$B,"Swiss_Franc")&lt;&gt;0,1,0)=0),(OR(WEEKDAY(H6,2)=7,WEEKDAY(H6,2)=1))),I5,((IF(AND(J6=0,J7=0,J8=0,J9=0,J10=0,J11=0,J12=0,J13=0,J14=0,J15=0),"-",(IF((SUMIFS(cb_curr!$E:$E,cb_curr!$A:$A,H6,cb_curr!$B:$B,"Swiss_Franc"))=0,I5,(SUMIFS(cb_curr!$E:$E,cb_curr!$A:$A,H6,cb_curr!$B:$B,"Swiss_Franc"))))))))</f>
        <v>-</v>
      </c>
      <c r="J6" s="165">
        <f>SUMIFS(cb_curr!$E:$E,cb_curr!$A:$A,H6,cb_curr!$B:$B,"Swiss_Franc")</f>
        <v>0</v>
      </c>
      <c r="K6" s="3" t="str">
        <f>CONCATENATE(Техничка!W7,Техничка!X7,Техничка!Y7)</f>
        <v>03.04.2023</v>
      </c>
      <c r="L6" s="82" t="str">
        <f>IF(AND((IF(SUMIFS(cb_curr!$E:$E,cb_curr!$A:$A,K6,cb_curr!$B:$B,"Swiss_Franc")&lt;&gt;0,1,0)=0),(OR(WEEKDAY(K6,2)=7,WEEKDAY(K6,2)=1))),L5,((IF(AND(M6=0,M7=0,M8=0,M9=0,M10=0,M11=0,M12=0,M13=0,M14=0,M15=0),"-",(IF((SUMIFS(cb_curr!$E:$E,cb_curr!$A:$A,K6,cb_curr!$B:$B,"Swiss_Franc"))=0,L5,(SUMIFS(cb_curr!$E:$E,cb_curr!$A:$A,K6,cb_curr!$B:$B,"Swiss_Franc"))))))))</f>
        <v>-</v>
      </c>
      <c r="M6" s="165">
        <f>SUMIFS(cb_curr!$E:$E,cb_curr!$A:$A,K6,cb_curr!$B:$B,"Swiss_Franc")</f>
        <v>0</v>
      </c>
      <c r="N6" s="3" t="str">
        <f>CONCATENATE(Техничка!AA7,Техничка!AB7,Техничка!AC7)</f>
        <v>03.05.2023</v>
      </c>
      <c r="O6" s="82" t="str">
        <f>IF(AND((IF(SUMIFS(cb_curr!$E:$E,cb_curr!$A:$A,N6,cb_curr!$B:$B,"Swiss_Franc")&lt;&gt;0,1,0)=0),(OR(WEEKDAY(N6,2)=7,WEEKDAY(N6,2)=1))),O5,((IF(AND(P6=0,P7=0,P8=0,P9=0,P10=0,P11=0,P12=0,P13=0,P14=0,P15=0),"-",(IF((SUMIFS(cb_curr!$E:$E,cb_curr!$A:$A,N6,cb_curr!$B:$B,"Swiss_Franc"))=0,O5,(SUMIFS(cb_curr!$E:$E,cb_curr!$A:$A,N6,cb_curr!$B:$B,"Swiss_Franc"))))))))</f>
        <v>-</v>
      </c>
      <c r="P6" s="165">
        <f>SUMIFS(cb_curr!$E:$E,cb_curr!$A:$A,N6,cb_curr!$B:$B,"Swiss_Franc")</f>
        <v>0</v>
      </c>
      <c r="Q6" s="3" t="str">
        <f>CONCATENATE(Техничка!AE7,Техничка!AF7,Техничка!AG7)</f>
        <v>03.06.2023</v>
      </c>
      <c r="R6" s="82" t="str">
        <f>IF(AND((IF(SUMIFS(cb_curr!$E:$E,cb_curr!$A:$A,Q6,cb_curr!$B:$B,"Swiss_Franc")&lt;&gt;0,1,0)=0),(OR(WEEKDAY(Q6,2)=7,WEEKDAY(Q6,2)=1))),R5,((IF(AND(S6=0,S7=0,S8=0,S9=0,S10=0,S11=0,S12=0,S13=0,S14=0,S15=0),"-",(IF((SUMIFS(cb_curr!$E:$E,cb_curr!$A:$A,Q6,cb_curr!$B:$B,"Swiss_Franc"))=0,R5,(SUMIFS(cb_curr!$E:$E,cb_curr!$A:$A,Q6,cb_curr!$B:$B,"Swiss_Franc"))))))))</f>
        <v>-</v>
      </c>
      <c r="S6" s="165">
        <f>SUMIFS(cb_curr!$E:$E,cb_curr!$A:$A,Q6,cb_curr!$B:$B,"Swiss_Franc")</f>
        <v>0</v>
      </c>
      <c r="T6" s="3" t="str">
        <f>CONCATENATE(Техничка!AI7,Техничка!AJ7,Техничка!AK7)</f>
        <v>03.07.2023</v>
      </c>
      <c r="U6" s="82" t="str">
        <f>IF(AND((IF(SUMIFS(cb_curr!$E:$E,cb_curr!$A:$A,T6,cb_curr!$B:$B,"Swiss_Franc")&lt;&gt;0,1,0)=0),(OR(WEEKDAY(T6,2)=7,WEEKDAY(T6,2)=1))),U5,((IF(AND(V6=0,V7=0,V8=0,V9=0,V10=0,V11=0,V12=0,V13=0,V14=0,V15=0),"-",(IF((SUMIFS(cb_curr!$E:$E,cb_curr!$A:$A,T6,cb_curr!$B:$B,"Swiss_Franc"))=0,U5,(SUMIFS(cb_curr!$E:$E,cb_curr!$A:$A,T6,cb_curr!$B:$B,"Swiss_Franc"))))))))</f>
        <v>-</v>
      </c>
      <c r="V6" s="165">
        <f>SUMIFS(cb_curr!$E:$E,cb_curr!$A:$A,T6,cb_curr!$B:$B,"Swiss_Franc")</f>
        <v>0</v>
      </c>
      <c r="W6" s="3" t="str">
        <f>CONCATENATE(Техничка!AQ7,Техничка!AR7,Техничка!AS7)</f>
        <v>03.08.2023</v>
      </c>
      <c r="X6" s="82" t="str">
        <f>IF(AND((IF(SUMIFS(cb_curr!$E:$E,cb_curr!$A:$A,W6,cb_curr!$B:$B,"Swiss_Franc")&lt;&gt;0,1,0)=0),(OR(WEEKDAY(W6,2)=7,WEEKDAY(W6,2)=1))),X5,((IF(AND(Y6=0,Y7=0,Y8=0,Y9=0,Y10=0,Y11=0,Y12=0,Y13=0,Y14=0,Y15=0),"-",(IF((SUMIFS(cb_curr!$E:$E,cb_curr!$A:$A,W6,cb_curr!$B:$B,"Swiss_Franc"))=0,X5,(SUMIFS(cb_curr!$E:$E,cb_curr!$A:$A,W6,cb_curr!$B:$B,"Swiss_Franc"))))))))</f>
        <v>-</v>
      </c>
      <c r="Y6" s="165">
        <f>SUMIFS(cb_curr!$E:$E,cb_curr!$A:$A,W6,cb_curr!$B:$B,"Swiss_Franc")</f>
        <v>0</v>
      </c>
      <c r="Z6" s="3" t="str">
        <f>CONCATENATE(Техничка!AU7,Техничка!AV7,Техничка!AW7)</f>
        <v>03.09.2023</v>
      </c>
      <c r="AA6" s="82" t="str">
        <f>IF(AND((IF(SUMIFS(cb_curr!$E:$E,cb_curr!$A:$A,Z6,cb_curr!$B:$B,"Swiss_Franc")&lt;&gt;0,1,0)=0),(OR(WEEKDAY(Z6,2)=7,WEEKDAY(Z6,2)=1))),AA5,((IF(AND(AB6=0,AB7=0,AB8=0,AB9=0,AB10=0,AB11=0,AB12=0,AB13=0,AB14=0,AB15=0),"-",(IF((SUMIFS(cb_curr!$E:$E,cb_curr!$A:$A,Z6,cb_curr!$B:$B,"Swiss_Franc"))=0,AA5,(SUMIFS(cb_curr!$E:$E,cb_curr!$A:$A,Z6,cb_curr!$B:$B,"Swiss_Franc"))))))))</f>
        <v>-</v>
      </c>
      <c r="AB6" s="165">
        <f>SUMIFS(cb_curr!$E:$E,cb_curr!$A:$A,Z6,cb_curr!$B:$B,"Swiss_Franc")</f>
        <v>0</v>
      </c>
      <c r="AC6" s="3" t="str">
        <f>CONCATENATE(Техничка!AY7,Техничка!AZ7,Техничка!BA7)</f>
        <v>03.10.2023</v>
      </c>
      <c r="AD6" s="82" t="str">
        <f>IF(AND((IF(SUMIFS(cb_curr!$E:$E,cb_curr!$A:$A,AC6,cb_curr!$B:$B,"Swiss_Franc")&lt;&gt;0,1,0)=0),(OR(WEEKDAY(AC6,2)=7,WEEKDAY(AC6,2)=1))),AD5,((IF(AND(AE6=0,AE7=0,AE8=0,AE9=0,AE10=0,AE11=0,AE12=0,AE13=0,AE14=0,AE15=0),"-",(IF((SUMIFS(cb_curr!$E:$E,cb_curr!$A:$A,AC6,cb_curr!$B:$B,"Swiss_Franc"))=0,AD5,(SUMIFS(cb_curr!$E:$E,cb_curr!$A:$A,AC6,cb_curr!$B:$B,"Swiss_Franc"))))))))</f>
        <v>-</v>
      </c>
      <c r="AE6" s="165">
        <f>SUMIFS(cb_curr!$E:$E,cb_curr!$A:$A,AC6,cb_curr!$B:$B,"Swiss_Franc")</f>
        <v>0</v>
      </c>
      <c r="AF6" s="3" t="str">
        <f>CONCATENATE(Техничка!BC7,Техничка!BD7,Техничка!BE7)</f>
        <v>03.11.2023</v>
      </c>
      <c r="AG6" s="82" t="str">
        <f>IF(AND((IF(SUMIFS(cb_curr!$E:$E,cb_curr!$A:$A,AF6,cb_curr!$B:$B,"Swiss_Franc")&lt;&gt;0,1,0)=0),(OR(WEEKDAY(AF6,2)=7,WEEKDAY(AF6,2)=1))),AG5,((IF(AND(AH6=0,AH7=0,AH8=0,AH9=0,AH10=0,AH11=0,AH12=0,AH13=0,AH14=0,AH15=0),"-",(IF((SUMIFS(cb_curr!$E:$E,cb_curr!$A:$A,AF6,cb_curr!$B:$B,"Swiss_Franc"))=0,AG5,(SUMIFS(cb_curr!$E:$E,cb_curr!$A:$A,AF6,cb_curr!$B:$B,"Swiss_Franc"))))))))</f>
        <v>-</v>
      </c>
      <c r="AH6" s="165">
        <f>SUMIFS(cb_curr!$E:$E,cb_curr!$A:$A,AF6,cb_curr!$B:$B,"Swiss_Franc")</f>
        <v>0</v>
      </c>
      <c r="AI6" s="3" t="str">
        <f>CONCATENATE(Техничка!BG7,Техничка!BH7,Техничка!BI7)</f>
        <v>03.12.2023</v>
      </c>
      <c r="AJ6" s="82" t="str">
        <f>IF(AND((IF(SUMIFS(cb_curr!$E:$E,cb_curr!$A:$A,AI6,cb_curr!$B:$B,"Swiss_Franc")&lt;&gt;0,1,0)=0),(OR(WEEKDAY(AI6,2)=7,WEEKDAY(AI6,2)=1))),AJ5,((IF(AND(AK6=0,AK7=0,AK8=0,AK9=0,AK10=0,AK11=0,AK12=0,AK13=0,AK14=0,AK15=0),"-",(IF((SUMIFS(cb_curr!$E:$E,cb_curr!$A:$A,AI6,cb_curr!$B:$B,"Swiss_Franc"))=0,AJ5,(SUMIFS(cb_curr!$E:$E,cb_curr!$A:$A,AI6,cb_curr!$B:$B,"Swiss_Franc"))))))))</f>
        <v>-</v>
      </c>
      <c r="AK6" s="165">
        <f>SUMIFS(cb_curr!$E:$E,cb_curr!$A:$A,AI6,cb_curr!$B:$B,"Swiss_Franc")</f>
        <v>0</v>
      </c>
      <c r="AQ6" s="153" t="str">
        <f t="shared" si="0"/>
        <v>03.06.2023</v>
      </c>
      <c r="AR6" s="82"/>
      <c r="AT6" s="3" t="str">
        <f t="shared" si="1"/>
        <v>03.10.2023</v>
      </c>
      <c r="AU6" s="82"/>
      <c r="AW6" s="3" t="str">
        <f t="shared" si="2"/>
        <v>03.11.2023</v>
      </c>
      <c r="AX6" s="82"/>
      <c r="AZ6" s="3" t="str">
        <f t="shared" si="3"/>
        <v>03.12.2023</v>
      </c>
      <c r="BA6" s="82"/>
    </row>
    <row r="7" spans="1:53" x14ac:dyDescent="0.25">
      <c r="B7" s="3" t="str">
        <f>CONCATENATE(Техничка!B8,Техничка!C8,Техничка!D8)</f>
        <v>04.01.2023</v>
      </c>
      <c r="C7" s="82" t="str">
        <f>IF(AND((IF(SUMIFS(cb_curr!$E:$E,cb_curr!$A:$A,B7,cb_curr!$B:$B,"Swiss_Franc")&lt;&gt;0,1,0)=0),(OR(WEEKDAY(B7,2)=7,WEEKDAY(B7,2)=1))),C6,((IF(AND(D7=0,D8=0,D9=0,D10=0,D11=0,D12=0,D13=0,D14=0,D15=0,D16=0),"-",(IF((SUMIFS(cb_curr!$E:$E,cb_curr!$A:$A,B7,cb_curr!$B:$B,"Swiss_Franc"))=0,C6,(SUMIFS(cb_curr!$E:$E,cb_curr!$A:$A,B7,cb_curr!$B:$B,"Swiss_Franc"))))))))</f>
        <v>-</v>
      </c>
      <c r="D7" s="165">
        <f>SUMIFS(cb_curr!$E:$E,cb_curr!$A:$A,B7,cb_curr!$B:$B,"Swiss_Franc")</f>
        <v>0</v>
      </c>
      <c r="E7" s="3" t="str">
        <f>CONCATENATE(Техничка!O8,Техничка!P8,Техничка!Q8)</f>
        <v>04.02.2023</v>
      </c>
      <c r="F7" s="82" t="str">
        <f>IF(AND((IF(SUMIFS(cb_curr!$E:$E,cb_curr!$A:$A,E7,cb_curr!$B:$B,"Swiss_Franc")&lt;&gt;0,1,0)=0),(OR(WEEKDAY(E7,2)=7,WEEKDAY(E7,2)=1))),F6,((IF(AND(G7=0,G8=0,G9=0,G10=0,G11=0,G12=0,G13=0,G14=0,G15=0,G16=0),"-",(IF((SUMIFS(cb_curr!$E:$E,cb_curr!$A:$A,E7,cb_curr!$B:$B,"Swiss_Franc"))=0,F6,(SUMIFS(cb_curr!$E:$E,cb_curr!$A:$A,E7,cb_curr!$B:$B,"Swiss_Franc"))))))))</f>
        <v>-</v>
      </c>
      <c r="G7" s="165">
        <f>SUMIFS(cb_curr!$E:$E,cb_curr!$A:$A,E7,cb_curr!$B:$B,"Swiss_Franc")</f>
        <v>0</v>
      </c>
      <c r="H7" s="3" t="str">
        <f>CONCATENATE(Техничка!S8,Техничка!T8,Техничка!U8)</f>
        <v>04.03.2023</v>
      </c>
      <c r="I7" s="82" t="str">
        <f>IF(AND((IF(SUMIFS(cb_curr!$E:$E,cb_curr!$A:$A,H7,cb_curr!$B:$B,"Swiss_Franc")&lt;&gt;0,1,0)=0),(OR(WEEKDAY(H7,2)=7,WEEKDAY(H7,2)=1))),I6,((IF(AND(J7=0,J8=0,J9=0,J10=0,J11=0,J12=0,J13=0,J14=0,J15=0,J16=0),"-",(IF((SUMIFS(cb_curr!$E:$E,cb_curr!$A:$A,H7,cb_curr!$B:$B,"Swiss_Franc"))=0,I6,(SUMIFS(cb_curr!$E:$E,cb_curr!$A:$A,H7,cb_curr!$B:$B,"Swiss_Franc"))))))))</f>
        <v>-</v>
      </c>
      <c r="J7" s="165">
        <f>SUMIFS(cb_curr!$E:$E,cb_curr!$A:$A,H7,cb_curr!$B:$B,"Swiss_Franc")</f>
        <v>0</v>
      </c>
      <c r="K7" s="3" t="str">
        <f>CONCATENATE(Техничка!W8,Техничка!X8,Техничка!Y8)</f>
        <v>04.04.2023</v>
      </c>
      <c r="L7" s="82" t="str">
        <f>IF(AND((IF(SUMIFS(cb_curr!$E:$E,cb_curr!$A:$A,K7,cb_curr!$B:$B,"Swiss_Franc")&lt;&gt;0,1,0)=0),(OR(WEEKDAY(K7,2)=7,WEEKDAY(K7,2)=1))),L6,((IF(AND(M7=0,M8=0,M9=0,M10=0,M11=0,M12=0,M13=0,M14=0,M15=0,M16=0),"-",(IF((SUMIFS(cb_curr!$E:$E,cb_curr!$A:$A,K7,cb_curr!$B:$B,"Swiss_Franc"))=0,L6,(SUMIFS(cb_curr!$E:$E,cb_curr!$A:$A,K7,cb_curr!$B:$B,"Swiss_Franc"))))))))</f>
        <v>-</v>
      </c>
      <c r="M7" s="165">
        <f>SUMIFS(cb_curr!$E:$E,cb_curr!$A:$A,K7,cb_curr!$B:$B,"Swiss_Franc")</f>
        <v>0</v>
      </c>
      <c r="N7" s="3" t="str">
        <f>CONCATENATE(Техничка!AA8,Техничка!AB8,Техничка!AC8)</f>
        <v>04.05.2023</v>
      </c>
      <c r="O7" s="82" t="str">
        <f>IF(AND((IF(SUMIFS(cb_curr!$E:$E,cb_curr!$A:$A,N7,cb_curr!$B:$B,"Swiss_Franc")&lt;&gt;0,1,0)=0),(OR(WEEKDAY(N7,2)=7,WEEKDAY(N7,2)=1))),O6,((IF(AND(P7=0,P8=0,P9=0,P10=0,P11=0,P12=0,P13=0,P14=0,P15=0,P16=0),"-",(IF((SUMIFS(cb_curr!$E:$E,cb_curr!$A:$A,N7,cb_curr!$B:$B,"Swiss_Franc"))=0,O6,(SUMIFS(cb_curr!$E:$E,cb_curr!$A:$A,N7,cb_curr!$B:$B,"Swiss_Franc"))))))))</f>
        <v>-</v>
      </c>
      <c r="P7" s="165">
        <f>SUMIFS(cb_curr!$E:$E,cb_curr!$A:$A,N7,cb_curr!$B:$B,"Swiss_Franc")</f>
        <v>0</v>
      </c>
      <c r="Q7" s="3" t="str">
        <f>CONCATENATE(Техничка!AE8,Техничка!AF8,Техничка!AG8)</f>
        <v>04.06.2023</v>
      </c>
      <c r="R7" s="82" t="str">
        <f>IF(AND((IF(SUMIFS(cb_curr!$E:$E,cb_curr!$A:$A,Q7,cb_curr!$B:$B,"Swiss_Franc")&lt;&gt;0,1,0)=0),(OR(WEEKDAY(Q7,2)=7,WEEKDAY(Q7,2)=1))),R6,((IF(AND(S7=0,S8=0,S9=0,S10=0,S11=0,S12=0,S13=0,S14=0,S15=0,S16=0),"-",(IF((SUMIFS(cb_curr!$E:$E,cb_curr!$A:$A,Q7,cb_curr!$B:$B,"Swiss_Franc"))=0,R6,(SUMIFS(cb_curr!$E:$E,cb_curr!$A:$A,Q7,cb_curr!$B:$B,"Swiss_Franc"))))))))</f>
        <v>-</v>
      </c>
      <c r="S7" s="165">
        <f>SUMIFS(cb_curr!$E:$E,cb_curr!$A:$A,Q7,cb_curr!$B:$B,"Swiss_Franc")</f>
        <v>0</v>
      </c>
      <c r="T7" s="3" t="str">
        <f>CONCATENATE(Техничка!AI8,Техничка!AJ8,Техничка!AK8)</f>
        <v>04.07.2023</v>
      </c>
      <c r="U7" s="82" t="str">
        <f>IF(AND((IF(SUMIFS(cb_curr!$E:$E,cb_curr!$A:$A,T7,cb_curr!$B:$B,"Swiss_Franc")&lt;&gt;0,1,0)=0),(OR(WEEKDAY(T7,2)=7,WEEKDAY(T7,2)=1))),U6,((IF(AND(V7=0,V8=0,V9=0,V10=0,V11=0,V12=0,V13=0,V14=0,V15=0,V16=0),"-",(IF((SUMIFS(cb_curr!$E:$E,cb_curr!$A:$A,T7,cb_curr!$B:$B,"Swiss_Franc"))=0,U6,(SUMIFS(cb_curr!$E:$E,cb_curr!$A:$A,T7,cb_curr!$B:$B,"Swiss_Franc"))))))))</f>
        <v>-</v>
      </c>
      <c r="V7" s="165">
        <f>SUMIFS(cb_curr!$E:$E,cb_curr!$A:$A,T7,cb_curr!$B:$B,"Swiss_Franc")</f>
        <v>0</v>
      </c>
      <c r="W7" s="3" t="str">
        <f>CONCATENATE(Техничка!AQ8,Техничка!AR8,Техничка!AS8)</f>
        <v>04.08.2023</v>
      </c>
      <c r="X7" s="82" t="str">
        <f>IF(AND((IF(SUMIFS(cb_curr!$E:$E,cb_curr!$A:$A,W7,cb_curr!$B:$B,"Swiss_Franc")&lt;&gt;0,1,0)=0),(OR(WEEKDAY(W7,2)=7,WEEKDAY(W7,2)=1))),X6,((IF(AND(Y7=0,Y8=0,Y9=0,Y10=0,Y11=0,Y12=0,Y13=0,Y14=0,Y15=0,Y16=0),"-",(IF((SUMIFS(cb_curr!$E:$E,cb_curr!$A:$A,W7,cb_curr!$B:$B,"Swiss_Franc"))=0,X6,(SUMIFS(cb_curr!$E:$E,cb_curr!$A:$A,W7,cb_curr!$B:$B,"Swiss_Franc"))))))))</f>
        <v>-</v>
      </c>
      <c r="Y7" s="165">
        <f>SUMIFS(cb_curr!$E:$E,cb_curr!$A:$A,W7,cb_curr!$B:$B,"Swiss_Franc")</f>
        <v>0</v>
      </c>
      <c r="Z7" s="3" t="str">
        <f>CONCATENATE(Техничка!AU8,Техничка!AV8,Техничка!AW8)</f>
        <v>04.09.2023</v>
      </c>
      <c r="AA7" s="82" t="str">
        <f>IF(AND((IF(SUMIFS(cb_curr!$E:$E,cb_curr!$A:$A,Z7,cb_curr!$B:$B,"Swiss_Franc")&lt;&gt;0,1,0)=0),(OR(WEEKDAY(Z7,2)=7,WEEKDAY(Z7,2)=1))),AA6,((IF(AND(AB7=0,AB8=0,AB9=0,AB10=0,AB11=0,AB12=0,AB13=0,AB14=0,AB15=0,AB16=0),"-",(IF((SUMIFS(cb_curr!$E:$E,cb_curr!$A:$A,Z7,cb_curr!$B:$B,"Swiss_Franc"))=0,AA6,(SUMIFS(cb_curr!$E:$E,cb_curr!$A:$A,Z7,cb_curr!$B:$B,"Swiss_Franc"))))))))</f>
        <v>-</v>
      </c>
      <c r="AB7" s="165">
        <f>SUMIFS(cb_curr!$E:$E,cb_curr!$A:$A,Z7,cb_curr!$B:$B,"Swiss_Franc")</f>
        <v>0</v>
      </c>
      <c r="AC7" s="3" t="str">
        <f>CONCATENATE(Техничка!AY8,Техничка!AZ8,Техничка!BA8)</f>
        <v>04.10.2023</v>
      </c>
      <c r="AD7" s="82" t="str">
        <f>IF(AND((IF(SUMIFS(cb_curr!$E:$E,cb_curr!$A:$A,AC7,cb_curr!$B:$B,"Swiss_Franc")&lt;&gt;0,1,0)=0),(OR(WEEKDAY(AC7,2)=7,WEEKDAY(AC7,2)=1))),AD6,((IF(AND(AE7=0,AE8=0,AE9=0,AE10=0,AE11=0,AE12=0,AE13=0,AE14=0,AE15=0,AE16=0),"-",(IF((SUMIFS(cb_curr!$E:$E,cb_curr!$A:$A,AC7,cb_curr!$B:$B,"Swiss_Franc"))=0,AD6,(SUMIFS(cb_curr!$E:$E,cb_curr!$A:$A,AC7,cb_curr!$B:$B,"Swiss_Franc"))))))))</f>
        <v>-</v>
      </c>
      <c r="AE7" s="165">
        <f>SUMIFS(cb_curr!$E:$E,cb_curr!$A:$A,AC7,cb_curr!$B:$B,"Swiss_Franc")</f>
        <v>0</v>
      </c>
      <c r="AF7" s="3" t="str">
        <f>CONCATENATE(Техничка!BC8,Техничка!BD8,Техничка!BE8)</f>
        <v>04.11.2023</v>
      </c>
      <c r="AG7" s="82" t="str">
        <f>IF(AND((IF(SUMIFS(cb_curr!$E:$E,cb_curr!$A:$A,AF7,cb_curr!$B:$B,"Swiss_Franc")&lt;&gt;0,1,0)=0),(OR(WEEKDAY(AF7,2)=7,WEEKDAY(AF7,2)=1))),AG6,((IF(AND(AH7=0,AH8=0,AH9=0,AH10=0,AH11=0,AH12=0,AH13=0,AH14=0,AH15=0,AH16=0),"-",(IF((SUMIFS(cb_curr!$E:$E,cb_curr!$A:$A,AF7,cb_curr!$B:$B,"Swiss_Franc"))=0,AG6,(SUMIFS(cb_curr!$E:$E,cb_curr!$A:$A,AF7,cb_curr!$B:$B,"Swiss_Franc"))))))))</f>
        <v>-</v>
      </c>
      <c r="AH7" s="165">
        <f>SUMIFS(cb_curr!$E:$E,cb_curr!$A:$A,AF7,cb_curr!$B:$B,"Swiss_Franc")</f>
        <v>0</v>
      </c>
      <c r="AI7" s="3" t="str">
        <f>CONCATENATE(Техничка!BG8,Техничка!BH8,Техничка!BI8)</f>
        <v>04.12.2023</v>
      </c>
      <c r="AJ7" s="82" t="str">
        <f>IF(AND((IF(SUMIFS(cb_curr!$E:$E,cb_curr!$A:$A,AI7,cb_curr!$B:$B,"Swiss_Franc")&lt;&gt;0,1,0)=0),(OR(WEEKDAY(AI7,2)=7,WEEKDAY(AI7,2)=1))),AJ6,((IF(AND(AK7=0,AK8=0,AK9=0,AK10=0,AK11=0,AK12=0,AK13=0,AK14=0,AK15=0,AK16=0),"-",(IF((SUMIFS(cb_curr!$E:$E,cb_curr!$A:$A,AI7,cb_curr!$B:$B,"Swiss_Franc"))=0,AJ6,(SUMIFS(cb_curr!$E:$E,cb_curr!$A:$A,AI7,cb_curr!$B:$B,"Swiss_Franc"))))))))</f>
        <v>-</v>
      </c>
      <c r="AK7" s="165">
        <f>SUMIFS(cb_curr!$E:$E,cb_curr!$A:$A,AI7,cb_curr!$B:$B,"Swiss_Franc")</f>
        <v>0</v>
      </c>
      <c r="AQ7" s="153" t="str">
        <f t="shared" si="0"/>
        <v>04.06.2023</v>
      </c>
      <c r="AR7" s="82"/>
      <c r="AT7" s="3" t="str">
        <f t="shared" si="1"/>
        <v>04.10.2023</v>
      </c>
      <c r="AU7" s="82"/>
      <c r="AW7" s="3" t="str">
        <f t="shared" si="2"/>
        <v>04.11.2023</v>
      </c>
      <c r="AX7" s="82"/>
      <c r="AZ7" s="3" t="str">
        <f t="shared" si="3"/>
        <v>04.12.2023</v>
      </c>
      <c r="BA7" s="82"/>
    </row>
    <row r="8" spans="1:53" x14ac:dyDescent="0.25">
      <c r="B8" s="3" t="str">
        <f>CONCATENATE(Техничка!B9,Техничка!C9,Техничка!D9)</f>
        <v>05.01.2023</v>
      </c>
      <c r="C8" s="82" t="str">
        <f>IF(AND((IF(SUMIFS(cb_curr!$E:$E,cb_curr!$A:$A,B8,cb_curr!$B:$B,"Swiss_Franc")&lt;&gt;0,1,0)=0),(OR(WEEKDAY(B8,2)=7,WEEKDAY(B8,2)=1))),C7,((IF(AND(D8=0,D9=0,D10=0,D11=0,D12=0,D13=0,D14=0,D15=0,D16=0,D17=0),"-",(IF((SUMIFS(cb_curr!$E:$E,cb_curr!$A:$A,B8,cb_curr!$B:$B,"Swiss_Franc"))=0,C7,(SUMIFS(cb_curr!$E:$E,cb_curr!$A:$A,B8,cb_curr!$B:$B,"Swiss_Franc"))))))))</f>
        <v>-</v>
      </c>
      <c r="D8" s="165">
        <f>SUMIFS(cb_curr!$E:$E,cb_curr!$A:$A,B8,cb_curr!$B:$B,"Swiss_Franc")</f>
        <v>0</v>
      </c>
      <c r="E8" s="3" t="str">
        <f>CONCATENATE(Техничка!O9,Техничка!P9,Техничка!Q9)</f>
        <v>05.02.2023</v>
      </c>
      <c r="F8" s="82" t="str">
        <f>IF(AND((IF(SUMIFS(cb_curr!$E:$E,cb_curr!$A:$A,E8,cb_curr!$B:$B,"Swiss_Franc")&lt;&gt;0,1,0)=0),(OR(WEEKDAY(E8,2)=7,WEEKDAY(E8,2)=1))),F7,((IF(AND(G8=0,G9=0,G10=0,G11=0,G12=0,G13=0,G14=0,G15=0,G16=0,G17=0),"-",(IF((SUMIFS(cb_curr!$E:$E,cb_curr!$A:$A,E8,cb_curr!$B:$B,"Swiss_Franc"))=0,F7,(SUMIFS(cb_curr!$E:$E,cb_curr!$A:$A,E8,cb_curr!$B:$B,"Swiss_Franc"))))))))</f>
        <v>-</v>
      </c>
      <c r="G8" s="165">
        <f>SUMIFS(cb_curr!$E:$E,cb_curr!$A:$A,E8,cb_curr!$B:$B,"Swiss_Franc")</f>
        <v>0</v>
      </c>
      <c r="H8" s="3" t="str">
        <f>CONCATENATE(Техничка!S9,Техничка!T9,Техничка!U9)</f>
        <v>05.03.2023</v>
      </c>
      <c r="I8" s="82" t="str">
        <f>IF(AND((IF(SUMIFS(cb_curr!$E:$E,cb_curr!$A:$A,H8,cb_curr!$B:$B,"Swiss_Franc")&lt;&gt;0,1,0)=0),(OR(WEEKDAY(H8,2)=7,WEEKDAY(H8,2)=1))),I7,((IF(AND(J8=0,J9=0,J10=0,J11=0,J12=0,J13=0,J14=0,J15=0,J16=0,J17=0),"-",(IF((SUMIFS(cb_curr!$E:$E,cb_curr!$A:$A,H8,cb_curr!$B:$B,"Swiss_Franc"))=0,I7,(SUMIFS(cb_curr!$E:$E,cb_curr!$A:$A,H8,cb_curr!$B:$B,"Swiss_Franc"))))))))</f>
        <v>-</v>
      </c>
      <c r="J8" s="165">
        <f>SUMIFS(cb_curr!$E:$E,cb_curr!$A:$A,H8,cb_curr!$B:$B,"Swiss_Franc")</f>
        <v>0</v>
      </c>
      <c r="K8" s="3" t="str">
        <f>CONCATENATE(Техничка!W9,Техничка!X9,Техничка!Y9)</f>
        <v>05.04.2023</v>
      </c>
      <c r="L8" s="82" t="str">
        <f>IF(AND((IF(SUMIFS(cb_curr!$E:$E,cb_curr!$A:$A,K8,cb_curr!$B:$B,"Swiss_Franc")&lt;&gt;0,1,0)=0),(OR(WEEKDAY(K8,2)=7,WEEKDAY(K8,2)=1))),L7,((IF(AND(M8=0,M9=0,M10=0,M11=0,M12=0,M13=0,M14=0,M15=0,M16=0,M17=0),"-",(IF((SUMIFS(cb_curr!$E:$E,cb_curr!$A:$A,K8,cb_curr!$B:$B,"Swiss_Franc"))=0,L7,(SUMIFS(cb_curr!$E:$E,cb_curr!$A:$A,K8,cb_curr!$B:$B,"Swiss_Franc"))))))))</f>
        <v>-</v>
      </c>
      <c r="M8" s="165">
        <f>SUMIFS(cb_curr!$E:$E,cb_curr!$A:$A,K8,cb_curr!$B:$B,"Swiss_Franc")</f>
        <v>0</v>
      </c>
      <c r="N8" s="3" t="str">
        <f>CONCATENATE(Техничка!AA9,Техничка!AB9,Техничка!AC9)</f>
        <v>05.05.2023</v>
      </c>
      <c r="O8" s="82" t="str">
        <f>IF(AND((IF(SUMIFS(cb_curr!$E:$E,cb_curr!$A:$A,N8,cb_curr!$B:$B,"Swiss_Franc")&lt;&gt;0,1,0)=0),(OR(WEEKDAY(N8,2)=7,WEEKDAY(N8,2)=1))),O7,((IF(AND(P8=0,P9=0,P10=0,P11=0,P12=0,P13=0,P14=0,P15=0,P16=0,P17=0),"-",(IF((SUMIFS(cb_curr!$E:$E,cb_curr!$A:$A,N8,cb_curr!$B:$B,"Swiss_Franc"))=0,O7,(SUMIFS(cb_curr!$E:$E,cb_curr!$A:$A,N8,cb_curr!$B:$B,"Swiss_Franc"))))))))</f>
        <v>-</v>
      </c>
      <c r="P8" s="165">
        <f>SUMIFS(cb_curr!$E:$E,cb_curr!$A:$A,N8,cb_curr!$B:$B,"Swiss_Franc")</f>
        <v>0</v>
      </c>
      <c r="Q8" s="3" t="str">
        <f>CONCATENATE(Техничка!AE9,Техничка!AF9,Техничка!AG9)</f>
        <v>05.06.2023</v>
      </c>
      <c r="R8" s="82" t="str">
        <f>IF(AND((IF(SUMIFS(cb_curr!$E:$E,cb_curr!$A:$A,Q8,cb_curr!$B:$B,"Swiss_Franc")&lt;&gt;0,1,0)=0),(OR(WEEKDAY(Q8,2)=7,WEEKDAY(Q8,2)=1))),R7,((IF(AND(S8=0,S9=0,S10=0,S11=0,S12=0,S13=0,S14=0,S15=0,S16=0,S17=0),"-",(IF((SUMIFS(cb_curr!$E:$E,cb_curr!$A:$A,Q8,cb_curr!$B:$B,"Swiss_Franc"))=0,R7,(SUMIFS(cb_curr!$E:$E,cb_curr!$A:$A,Q8,cb_curr!$B:$B,"Swiss_Franc"))))))))</f>
        <v>-</v>
      </c>
      <c r="S8" s="165">
        <f>SUMIFS(cb_curr!$E:$E,cb_curr!$A:$A,Q8,cb_curr!$B:$B,"Swiss_Franc")</f>
        <v>0</v>
      </c>
      <c r="T8" s="3" t="str">
        <f>CONCATENATE(Техничка!AI9,Техничка!AJ9,Техничка!AK9)</f>
        <v>05.07.2023</v>
      </c>
      <c r="U8" s="82" t="str">
        <f>IF(AND((IF(SUMIFS(cb_curr!$E:$E,cb_curr!$A:$A,T8,cb_curr!$B:$B,"Swiss_Franc")&lt;&gt;0,1,0)=0),(OR(WEEKDAY(T8,2)=7,WEEKDAY(T8,2)=1))),U7,((IF(AND(V8=0,V9=0,V10=0,V11=0,V12=0,V13=0,V14=0,V15=0,V16=0,V17=0),"-",(IF((SUMIFS(cb_curr!$E:$E,cb_curr!$A:$A,T8,cb_curr!$B:$B,"Swiss_Franc"))=0,U7,(SUMIFS(cb_curr!$E:$E,cb_curr!$A:$A,T8,cb_curr!$B:$B,"Swiss_Franc"))))))))</f>
        <v>-</v>
      </c>
      <c r="V8" s="165">
        <f>SUMIFS(cb_curr!$E:$E,cb_curr!$A:$A,T8,cb_curr!$B:$B,"Swiss_Franc")</f>
        <v>0</v>
      </c>
      <c r="W8" s="3" t="str">
        <f>CONCATENATE(Техничка!AQ9,Техничка!AR9,Техничка!AS9)</f>
        <v>05.08.2023</v>
      </c>
      <c r="X8" s="82" t="str">
        <f>IF(AND((IF(SUMIFS(cb_curr!$E:$E,cb_curr!$A:$A,W8,cb_curr!$B:$B,"Swiss_Franc")&lt;&gt;0,1,0)=0),(OR(WEEKDAY(W8,2)=7,WEEKDAY(W8,2)=1))),X7,((IF(AND(Y8=0,Y9=0,Y10=0,Y11=0,Y12=0,Y13=0,Y14=0,Y15=0,Y16=0,Y17=0),"-",(IF((SUMIFS(cb_curr!$E:$E,cb_curr!$A:$A,W8,cb_curr!$B:$B,"Swiss_Franc"))=0,X7,(SUMIFS(cb_curr!$E:$E,cb_curr!$A:$A,W8,cb_curr!$B:$B,"Swiss_Franc"))))))))</f>
        <v>-</v>
      </c>
      <c r="Y8" s="165">
        <f>SUMIFS(cb_curr!$E:$E,cb_curr!$A:$A,W8,cb_curr!$B:$B,"Swiss_Franc")</f>
        <v>0</v>
      </c>
      <c r="Z8" s="3" t="str">
        <f>CONCATENATE(Техничка!AU9,Техничка!AV9,Техничка!AW9)</f>
        <v>05.09.2023</v>
      </c>
      <c r="AA8" s="82" t="str">
        <f>IF(AND((IF(SUMIFS(cb_curr!$E:$E,cb_curr!$A:$A,Z8,cb_curr!$B:$B,"Swiss_Franc")&lt;&gt;0,1,0)=0),(OR(WEEKDAY(Z8,2)=7,WEEKDAY(Z8,2)=1))),AA7,((IF(AND(AB8=0,AB9=0,AB10=0,AB11=0,AB12=0,AB13=0,AB14=0,AB15=0,AB16=0,AB17=0),"-",(IF((SUMIFS(cb_curr!$E:$E,cb_curr!$A:$A,Z8,cb_curr!$B:$B,"Swiss_Franc"))=0,AA7,(SUMIFS(cb_curr!$E:$E,cb_curr!$A:$A,Z8,cb_curr!$B:$B,"Swiss_Franc"))))))))</f>
        <v>-</v>
      </c>
      <c r="AB8" s="165">
        <f>SUMIFS(cb_curr!$E:$E,cb_curr!$A:$A,Z8,cb_curr!$B:$B,"Swiss_Franc")</f>
        <v>0</v>
      </c>
      <c r="AC8" s="3" t="str">
        <f>CONCATENATE(Техничка!AY9,Техничка!AZ9,Техничка!BA9)</f>
        <v>05.10.2023</v>
      </c>
      <c r="AD8" s="82" t="str">
        <f>IF(AND((IF(SUMIFS(cb_curr!$E:$E,cb_curr!$A:$A,AC8,cb_curr!$B:$B,"Swiss_Franc")&lt;&gt;0,1,0)=0),(OR(WEEKDAY(AC8,2)=7,WEEKDAY(AC8,2)=1))),AD7,((IF(AND(AE8=0,AE9=0,AE10=0,AE11=0,AE12=0,AE13=0,AE14=0,AE15=0,AE16=0,AE17=0),"-",(IF((SUMIFS(cb_curr!$E:$E,cb_curr!$A:$A,AC8,cb_curr!$B:$B,"Swiss_Franc"))=0,AD7,(SUMIFS(cb_curr!$E:$E,cb_curr!$A:$A,AC8,cb_curr!$B:$B,"Swiss_Franc"))))))))</f>
        <v>-</v>
      </c>
      <c r="AE8" s="165">
        <f>SUMIFS(cb_curr!$E:$E,cb_curr!$A:$A,AC8,cb_curr!$B:$B,"Swiss_Franc")</f>
        <v>0</v>
      </c>
      <c r="AF8" s="3" t="str">
        <f>CONCATENATE(Техничка!BC9,Техничка!BD9,Техничка!BE9)</f>
        <v>05.11.2023</v>
      </c>
      <c r="AG8" s="82" t="str">
        <f>IF(AND((IF(SUMIFS(cb_curr!$E:$E,cb_curr!$A:$A,AF8,cb_curr!$B:$B,"Swiss_Franc")&lt;&gt;0,1,0)=0),(OR(WEEKDAY(AF8,2)=7,WEEKDAY(AF8,2)=1))),AG7,((IF(AND(AH8=0,AH9=0,AH10=0,AH11=0,AH12=0,AH13=0,AH14=0,AH15=0,AH16=0,AH17=0),"-",(IF((SUMIFS(cb_curr!$E:$E,cb_curr!$A:$A,AF8,cb_curr!$B:$B,"Swiss_Franc"))=0,AG7,(SUMIFS(cb_curr!$E:$E,cb_curr!$A:$A,AF8,cb_curr!$B:$B,"Swiss_Franc"))))))))</f>
        <v>-</v>
      </c>
      <c r="AH8" s="165">
        <f>SUMIFS(cb_curr!$E:$E,cb_curr!$A:$A,AF8,cb_curr!$B:$B,"Swiss_Franc")</f>
        <v>0</v>
      </c>
      <c r="AI8" s="3" t="str">
        <f>CONCATENATE(Техничка!BG9,Техничка!BH9,Техничка!BI9)</f>
        <v>05.12.2023</v>
      </c>
      <c r="AJ8" s="82" t="str">
        <f>IF(AND((IF(SUMIFS(cb_curr!$E:$E,cb_curr!$A:$A,AI8,cb_curr!$B:$B,"Swiss_Franc")&lt;&gt;0,1,0)=0),(OR(WEEKDAY(AI8,2)=7,WEEKDAY(AI8,2)=1))),AJ7,((IF(AND(AK8=0,AK9=0,AK10=0,AK11=0,AK12=0,AK13=0,AK14=0,AK15=0,AK16=0,AK17=0),"-",(IF((SUMIFS(cb_curr!$E:$E,cb_curr!$A:$A,AI8,cb_curr!$B:$B,"Swiss_Franc"))=0,AJ7,(SUMIFS(cb_curr!$E:$E,cb_curr!$A:$A,AI8,cb_curr!$B:$B,"Swiss_Franc"))))))))</f>
        <v>-</v>
      </c>
      <c r="AK8" s="165">
        <f>SUMIFS(cb_curr!$E:$E,cb_curr!$A:$A,AI8,cb_curr!$B:$B,"Swiss_Franc")</f>
        <v>0</v>
      </c>
      <c r="AQ8" s="153" t="str">
        <f t="shared" si="0"/>
        <v>05.06.2023</v>
      </c>
      <c r="AR8" s="82"/>
      <c r="AT8" s="3" t="str">
        <f t="shared" si="1"/>
        <v>05.10.2023</v>
      </c>
      <c r="AU8" s="82"/>
      <c r="AW8" s="3" t="str">
        <f t="shared" si="2"/>
        <v>05.11.2023</v>
      </c>
      <c r="AX8" s="82"/>
      <c r="AZ8" s="3" t="str">
        <f t="shared" si="3"/>
        <v>05.12.2023</v>
      </c>
      <c r="BA8" s="82"/>
    </row>
    <row r="9" spans="1:53" x14ac:dyDescent="0.25">
      <c r="B9" s="3" t="str">
        <f>CONCATENATE(Техничка!B10,Техничка!C10,Техничка!D10)</f>
        <v>06.01.2023</v>
      </c>
      <c r="C9" s="82" t="str">
        <f>IF(AND((IF(SUMIFS(cb_curr!$E:$E,cb_curr!$A:$A,B9,cb_curr!$B:$B,"Swiss_Franc")&lt;&gt;0,1,0)=0),(OR(WEEKDAY(B9,2)=7,WEEKDAY(B9,2)=1))),C8,((IF(AND(D9=0,D10=0,D11=0,D12=0,D13=0,D14=0,D15=0,D16=0,D17=0,D18=0),"-",(IF((SUMIFS(cb_curr!$E:$E,cb_curr!$A:$A,B9,cb_curr!$B:$B,"Swiss_Franc"))=0,C8,(SUMIFS(cb_curr!$E:$E,cb_curr!$A:$A,B9,cb_curr!$B:$B,"Swiss_Franc"))))))))</f>
        <v>-</v>
      </c>
      <c r="D9" s="165">
        <f>SUMIFS(cb_curr!$E:$E,cb_curr!$A:$A,B9,cb_curr!$B:$B,"Swiss_Franc")</f>
        <v>0</v>
      </c>
      <c r="E9" s="3" t="str">
        <f>CONCATENATE(Техничка!O10,Техничка!P10,Техничка!Q10)</f>
        <v>06.02.2023</v>
      </c>
      <c r="F9" s="82" t="str">
        <f>IF(AND((IF(SUMIFS(cb_curr!$E:$E,cb_curr!$A:$A,E9,cb_curr!$B:$B,"Swiss_Franc")&lt;&gt;0,1,0)=0),(OR(WEEKDAY(E9,2)=7,WEEKDAY(E9,2)=1))),F8,((IF(AND(G9=0,G10=0,G11=0,G12=0,G13=0,G14=0,G15=0,G16=0,G17=0,G18=0),"-",(IF((SUMIFS(cb_curr!$E:$E,cb_curr!$A:$A,E9,cb_curr!$B:$B,"Swiss_Franc"))=0,F8,(SUMIFS(cb_curr!$E:$E,cb_curr!$A:$A,E9,cb_curr!$B:$B,"Swiss_Franc"))))))))</f>
        <v>-</v>
      </c>
      <c r="G9" s="165">
        <f>SUMIFS(cb_curr!$E:$E,cb_curr!$A:$A,E9,cb_curr!$B:$B,"Swiss_Franc")</f>
        <v>0</v>
      </c>
      <c r="H9" s="3" t="str">
        <f>CONCATENATE(Техничка!S10,Техничка!T10,Техничка!U10)</f>
        <v>06.03.2023</v>
      </c>
      <c r="I9" s="82" t="str">
        <f>IF(AND((IF(SUMIFS(cb_curr!$E:$E,cb_curr!$A:$A,H9,cb_curr!$B:$B,"Swiss_Franc")&lt;&gt;0,1,0)=0),(OR(WEEKDAY(H9,2)=7,WEEKDAY(H9,2)=1))),I8,((IF(AND(J9=0,J10=0,J11=0,J12=0,J13=0,J14=0,J15=0,J16=0,J17=0,J18=0),"-",(IF((SUMIFS(cb_curr!$E:$E,cb_curr!$A:$A,H9,cb_curr!$B:$B,"Swiss_Franc"))=0,I8,(SUMIFS(cb_curr!$E:$E,cb_curr!$A:$A,H9,cb_curr!$B:$B,"Swiss_Franc"))))))))</f>
        <v>-</v>
      </c>
      <c r="J9" s="165">
        <f>SUMIFS(cb_curr!$E:$E,cb_curr!$A:$A,H9,cb_curr!$B:$B,"Swiss_Franc")</f>
        <v>0</v>
      </c>
      <c r="K9" s="3" t="str">
        <f>CONCATENATE(Техничка!W10,Техничка!X10,Техничка!Y10)</f>
        <v>06.04.2023</v>
      </c>
      <c r="L9" s="82" t="str">
        <f>IF(AND((IF(SUMIFS(cb_curr!$E:$E,cb_curr!$A:$A,K9,cb_curr!$B:$B,"Swiss_Franc")&lt;&gt;0,1,0)=0),(OR(WEEKDAY(K9,2)=7,WEEKDAY(K9,2)=1))),L8,((IF(AND(M9=0,M10=0,M11=0,M12=0,M13=0,M14=0,M15=0,M16=0,M17=0,M18=0),"-",(IF((SUMIFS(cb_curr!$E:$E,cb_curr!$A:$A,K9,cb_curr!$B:$B,"Swiss_Franc"))=0,L8,(SUMIFS(cb_curr!$E:$E,cb_curr!$A:$A,K9,cb_curr!$B:$B,"Swiss_Franc"))))))))</f>
        <v>-</v>
      </c>
      <c r="M9" s="165">
        <f>SUMIFS(cb_curr!$E:$E,cb_curr!$A:$A,K9,cb_curr!$B:$B,"Swiss_Franc")</f>
        <v>0</v>
      </c>
      <c r="N9" s="3" t="str">
        <f>CONCATENATE(Техничка!AA10,Техничка!AB10,Техничка!AC10)</f>
        <v>06.05.2023</v>
      </c>
      <c r="O9" s="82" t="str">
        <f>IF(AND((IF(SUMIFS(cb_curr!$E:$E,cb_curr!$A:$A,N9,cb_curr!$B:$B,"Swiss_Franc")&lt;&gt;0,1,0)=0),(OR(WEEKDAY(N9,2)=7,WEEKDAY(N9,2)=1))),O8,((IF(AND(P9=0,P10=0,P11=0,P12=0,P13=0,P14=0,P15=0,P16=0,P17=0,P18=0),"-",(IF((SUMIFS(cb_curr!$E:$E,cb_curr!$A:$A,N9,cb_curr!$B:$B,"Swiss_Franc"))=0,O8,(SUMIFS(cb_curr!$E:$E,cb_curr!$A:$A,N9,cb_curr!$B:$B,"Swiss_Franc"))))))))</f>
        <v>-</v>
      </c>
      <c r="P9" s="165">
        <f>SUMIFS(cb_curr!$E:$E,cb_curr!$A:$A,N9,cb_curr!$B:$B,"Swiss_Franc")</f>
        <v>0</v>
      </c>
      <c r="Q9" s="3" t="str">
        <f>CONCATENATE(Техничка!AE10,Техничка!AF10,Техничка!AG10)</f>
        <v>06.06.2023</v>
      </c>
      <c r="R9" s="82" t="str">
        <f>IF(AND((IF(SUMIFS(cb_curr!$E:$E,cb_curr!$A:$A,Q9,cb_curr!$B:$B,"Swiss_Franc")&lt;&gt;0,1,0)=0),(OR(WEEKDAY(Q9,2)=7,WEEKDAY(Q9,2)=1))),R8,((IF(AND(S9=0,S10=0,S11=0,S12=0,S13=0,S14=0,S15=0,S16=0,S17=0,S18=0),"-",(IF((SUMIFS(cb_curr!$E:$E,cb_curr!$A:$A,Q9,cb_curr!$B:$B,"Swiss_Franc"))=0,R8,(SUMIFS(cb_curr!$E:$E,cb_curr!$A:$A,Q9,cb_curr!$B:$B,"Swiss_Franc"))))))))</f>
        <v>-</v>
      </c>
      <c r="S9" s="165">
        <f>SUMIFS(cb_curr!$E:$E,cb_curr!$A:$A,Q9,cb_curr!$B:$B,"Swiss_Franc")</f>
        <v>0</v>
      </c>
      <c r="T9" s="3" t="str">
        <f>CONCATENATE(Техничка!AI10,Техничка!AJ10,Техничка!AK10)</f>
        <v>06.07.2023</v>
      </c>
      <c r="U9" s="82" t="str">
        <f>IF(AND((IF(SUMIFS(cb_curr!$E:$E,cb_curr!$A:$A,T9,cb_curr!$B:$B,"Swiss_Franc")&lt;&gt;0,1,0)=0),(OR(WEEKDAY(T9,2)=7,WEEKDAY(T9,2)=1))),U8,((IF(AND(V9=0,V10=0,V11=0,V12=0,V13=0,V14=0,V15=0,V16=0,V17=0,V18=0),"-",(IF((SUMIFS(cb_curr!$E:$E,cb_curr!$A:$A,T9,cb_curr!$B:$B,"Swiss_Franc"))=0,U8,(SUMIFS(cb_curr!$E:$E,cb_curr!$A:$A,T9,cb_curr!$B:$B,"Swiss_Franc"))))))))</f>
        <v>-</v>
      </c>
      <c r="V9" s="165">
        <f>SUMIFS(cb_curr!$E:$E,cb_curr!$A:$A,T9,cb_curr!$B:$B,"Swiss_Franc")</f>
        <v>0</v>
      </c>
      <c r="W9" s="3" t="str">
        <f>CONCATENATE(Техничка!AQ10,Техничка!AR10,Техничка!AS10)</f>
        <v>06.08.2023</v>
      </c>
      <c r="X9" s="82" t="str">
        <f>IF(AND((IF(SUMIFS(cb_curr!$E:$E,cb_curr!$A:$A,W9,cb_curr!$B:$B,"Swiss_Franc")&lt;&gt;0,1,0)=0),(OR(WEEKDAY(W9,2)=7,WEEKDAY(W9,2)=1))),X8,((IF(AND(Y9=0,Y10=0,Y11=0,Y12=0,Y13=0,Y14=0,Y15=0,Y16=0,Y17=0,Y18=0),"-",(IF((SUMIFS(cb_curr!$E:$E,cb_curr!$A:$A,W9,cb_curr!$B:$B,"Swiss_Franc"))=0,X8,(SUMIFS(cb_curr!$E:$E,cb_curr!$A:$A,W9,cb_curr!$B:$B,"Swiss_Franc"))))))))</f>
        <v>-</v>
      </c>
      <c r="Y9" s="165">
        <f>SUMIFS(cb_curr!$E:$E,cb_curr!$A:$A,W9,cb_curr!$B:$B,"Swiss_Franc")</f>
        <v>0</v>
      </c>
      <c r="Z9" s="3" t="str">
        <f>CONCATENATE(Техничка!AU10,Техничка!AV10,Техничка!AW10)</f>
        <v>06.09.2023</v>
      </c>
      <c r="AA9" s="82" t="str">
        <f>IF(AND((IF(SUMIFS(cb_curr!$E:$E,cb_curr!$A:$A,Z9,cb_curr!$B:$B,"Swiss_Franc")&lt;&gt;0,1,0)=0),(OR(WEEKDAY(Z9,2)=7,WEEKDAY(Z9,2)=1))),AA8,((IF(AND(AB9=0,AB10=0,AB11=0,AB12=0,AB13=0,AB14=0,AB15=0,AB16=0,AB17=0,AB18=0),"-",(IF((SUMIFS(cb_curr!$E:$E,cb_curr!$A:$A,Z9,cb_curr!$B:$B,"Swiss_Franc"))=0,AA8,(SUMIFS(cb_curr!$E:$E,cb_curr!$A:$A,Z9,cb_curr!$B:$B,"Swiss_Franc"))))))))</f>
        <v>-</v>
      </c>
      <c r="AB9" s="165">
        <f>SUMIFS(cb_curr!$E:$E,cb_curr!$A:$A,Z9,cb_curr!$B:$B,"Swiss_Franc")</f>
        <v>0</v>
      </c>
      <c r="AC9" s="3" t="str">
        <f>CONCATENATE(Техничка!AY10,Техничка!AZ10,Техничка!BA10)</f>
        <v>06.10.2023</v>
      </c>
      <c r="AD9" s="82" t="str">
        <f>IF(AND((IF(SUMIFS(cb_curr!$E:$E,cb_curr!$A:$A,AC9,cb_curr!$B:$B,"Swiss_Franc")&lt;&gt;0,1,0)=0),(OR(WEEKDAY(AC9,2)=7,WEEKDAY(AC9,2)=1))),AD8,((IF(AND(AE9=0,AE10=0,AE11=0,AE12=0,AE13=0,AE14=0,AE15=0,AE16=0,AE17=0,AE18=0),"-",(IF((SUMIFS(cb_curr!$E:$E,cb_curr!$A:$A,AC9,cb_curr!$B:$B,"Swiss_Franc"))=0,AD8,(SUMIFS(cb_curr!$E:$E,cb_curr!$A:$A,AC9,cb_curr!$B:$B,"Swiss_Franc"))))))))</f>
        <v>-</v>
      </c>
      <c r="AE9" s="165">
        <f>SUMIFS(cb_curr!$E:$E,cb_curr!$A:$A,AC9,cb_curr!$B:$B,"Swiss_Franc")</f>
        <v>0</v>
      </c>
      <c r="AF9" s="3" t="str">
        <f>CONCATENATE(Техничка!BC10,Техничка!BD10,Техничка!BE10)</f>
        <v>06.11.2023</v>
      </c>
      <c r="AG9" s="82" t="str">
        <f>IF(AND((IF(SUMIFS(cb_curr!$E:$E,cb_curr!$A:$A,AF9,cb_curr!$B:$B,"Swiss_Franc")&lt;&gt;0,1,0)=0),(OR(WEEKDAY(AF9,2)=7,WEEKDAY(AF9,2)=1))),AG8,((IF(AND(AH9=0,AH10=0,AH11=0,AH12=0,AH13=0,AH14=0,AH15=0,AH16=0,AH17=0,AH18=0),"-",(IF((SUMIFS(cb_curr!$E:$E,cb_curr!$A:$A,AF9,cb_curr!$B:$B,"Swiss_Franc"))=0,AG8,(SUMIFS(cb_curr!$E:$E,cb_curr!$A:$A,AF9,cb_curr!$B:$B,"Swiss_Franc"))))))))</f>
        <v>-</v>
      </c>
      <c r="AH9" s="165">
        <f>SUMIFS(cb_curr!$E:$E,cb_curr!$A:$A,AF9,cb_curr!$B:$B,"Swiss_Franc")</f>
        <v>0</v>
      </c>
      <c r="AI9" s="3" t="str">
        <f>CONCATENATE(Техничка!BG10,Техничка!BH10,Техничка!BI10)</f>
        <v>06.12.2023</v>
      </c>
      <c r="AJ9" s="82" t="str">
        <f>IF(AND((IF(SUMIFS(cb_curr!$E:$E,cb_curr!$A:$A,AI9,cb_curr!$B:$B,"Swiss_Franc")&lt;&gt;0,1,0)=0),(OR(WEEKDAY(AI9,2)=7,WEEKDAY(AI9,2)=1))),AJ8,((IF(AND(AK9=0,AK10=0,AK11=0,AK12=0,AK13=0,AK14=0,AK15=0,AK16=0,AK17=0,AK18=0),"-",(IF((SUMIFS(cb_curr!$E:$E,cb_curr!$A:$A,AI9,cb_curr!$B:$B,"Swiss_Franc"))=0,AJ8,(SUMIFS(cb_curr!$E:$E,cb_curr!$A:$A,AI9,cb_curr!$B:$B,"Swiss_Franc"))))))))</f>
        <v>-</v>
      </c>
      <c r="AK9" s="165">
        <f>SUMIFS(cb_curr!$E:$E,cb_curr!$A:$A,AI9,cb_curr!$B:$B,"Swiss_Franc")</f>
        <v>0</v>
      </c>
      <c r="AQ9" s="153" t="str">
        <f t="shared" si="0"/>
        <v>06.06.2023</v>
      </c>
      <c r="AR9" s="82"/>
      <c r="AT9" s="3" t="str">
        <f t="shared" si="1"/>
        <v>06.10.2023</v>
      </c>
      <c r="AU9" s="82"/>
      <c r="AW9" s="3" t="str">
        <f t="shared" si="2"/>
        <v>06.11.2023</v>
      </c>
      <c r="AX9" s="82"/>
      <c r="AZ9" s="3" t="str">
        <f t="shared" si="3"/>
        <v>06.12.2023</v>
      </c>
      <c r="BA9" s="82"/>
    </row>
    <row r="10" spans="1:53" x14ac:dyDescent="0.25">
      <c r="B10" s="3" t="str">
        <f>CONCATENATE(Техничка!B11,Техничка!C11,Техничка!D11)</f>
        <v>07.01.2023</v>
      </c>
      <c r="C10" s="82" t="str">
        <f>IF(AND((IF(SUMIFS(cb_curr!$E:$E,cb_curr!$A:$A,B10,cb_curr!$B:$B,"Swiss_Franc")&lt;&gt;0,1,0)=0),(OR(WEEKDAY(B10,2)=7,WEEKDAY(B10,2)=1))),C9,((IF(AND(D10=0,D11=0,D12=0,D13=0,D14=0,D15=0,D16=0,D17=0,D18=0,D19=0),"-",(IF((SUMIFS(cb_curr!$E:$E,cb_curr!$A:$A,B10,cb_curr!$B:$B,"Swiss_Franc"))=0,C9,(SUMIFS(cb_curr!$E:$E,cb_curr!$A:$A,B10,cb_curr!$B:$B,"Swiss_Franc"))))))))</f>
        <v>-</v>
      </c>
      <c r="D10" s="165">
        <f>SUMIFS(cb_curr!$E:$E,cb_curr!$A:$A,B10,cb_curr!$B:$B,"Swiss_Franc")</f>
        <v>0</v>
      </c>
      <c r="E10" s="3" t="str">
        <f>CONCATENATE(Техничка!O11,Техничка!P11,Техничка!Q11)</f>
        <v>07.02.2023</v>
      </c>
      <c r="F10" s="82" t="str">
        <f>IF(AND((IF(SUMIFS(cb_curr!$E:$E,cb_curr!$A:$A,E10,cb_curr!$B:$B,"Swiss_Franc")&lt;&gt;0,1,0)=0),(OR(WEEKDAY(E10,2)=7,WEEKDAY(E10,2)=1))),F9,((IF(AND(G10=0,G11=0,G12=0,G13=0,G14=0,G15=0,G16=0,G17=0,G18=0,G19=0),"-",(IF((SUMIFS(cb_curr!$E:$E,cb_curr!$A:$A,E10,cb_curr!$B:$B,"Swiss_Franc"))=0,F9,(SUMIFS(cb_curr!$E:$E,cb_curr!$A:$A,E10,cb_curr!$B:$B,"Swiss_Franc"))))))))</f>
        <v>-</v>
      </c>
      <c r="G10" s="165">
        <f>SUMIFS(cb_curr!$E:$E,cb_curr!$A:$A,E10,cb_curr!$B:$B,"Swiss_Franc")</f>
        <v>0</v>
      </c>
      <c r="H10" s="3" t="str">
        <f>CONCATENATE(Техничка!S11,Техничка!T11,Техничка!U11)</f>
        <v>07.03.2023</v>
      </c>
      <c r="I10" s="82" t="str">
        <f>IF(AND((IF(SUMIFS(cb_curr!$E:$E,cb_curr!$A:$A,H10,cb_curr!$B:$B,"Swiss_Franc")&lt;&gt;0,1,0)=0),(OR(WEEKDAY(H10,2)=7,WEEKDAY(H10,2)=1))),I9,((IF(AND(J10=0,J11=0,J12=0,J13=0,J14=0,J15=0,J16=0,J17=0,J18=0,J19=0),"-",(IF((SUMIFS(cb_curr!$E:$E,cb_curr!$A:$A,H10,cb_curr!$B:$B,"Swiss_Franc"))=0,I9,(SUMIFS(cb_curr!$E:$E,cb_curr!$A:$A,H10,cb_curr!$B:$B,"Swiss_Franc"))))))))</f>
        <v>-</v>
      </c>
      <c r="J10" s="165">
        <f>SUMIFS(cb_curr!$E:$E,cb_curr!$A:$A,H10,cb_curr!$B:$B,"Swiss_Franc")</f>
        <v>0</v>
      </c>
      <c r="K10" s="3" t="str">
        <f>CONCATENATE(Техничка!W11,Техничка!X11,Техничка!Y11)</f>
        <v>07.04.2023</v>
      </c>
      <c r="L10" s="82" t="str">
        <f>IF(AND((IF(SUMIFS(cb_curr!$E:$E,cb_curr!$A:$A,K10,cb_curr!$B:$B,"Swiss_Franc")&lt;&gt;0,1,0)=0),(OR(WEEKDAY(K10,2)=7,WEEKDAY(K10,2)=1))),L9,((IF(AND(M10=0,M11=0,M12=0,M13=0,M14=0,M15=0,M16=0,M17=0,M18=0,M19=0),"-",(IF((SUMIFS(cb_curr!$E:$E,cb_curr!$A:$A,K10,cb_curr!$B:$B,"Swiss_Franc"))=0,L9,(SUMIFS(cb_curr!$E:$E,cb_curr!$A:$A,K10,cb_curr!$B:$B,"Swiss_Franc"))))))))</f>
        <v>-</v>
      </c>
      <c r="M10" s="165">
        <f>SUMIFS(cb_curr!$E:$E,cb_curr!$A:$A,K10,cb_curr!$B:$B,"Swiss_Franc")</f>
        <v>0</v>
      </c>
      <c r="N10" s="3" t="str">
        <f>CONCATENATE(Техничка!AA11,Техничка!AB11,Техничка!AC11)</f>
        <v>07.05.2023</v>
      </c>
      <c r="O10" s="82" t="str">
        <f>IF(AND((IF(SUMIFS(cb_curr!$E:$E,cb_curr!$A:$A,N10,cb_curr!$B:$B,"Swiss_Franc")&lt;&gt;0,1,0)=0),(OR(WEEKDAY(N10,2)=7,WEEKDAY(N10,2)=1))),O9,((IF(AND(P10=0,P11=0,P12=0,P13=0,P14=0,P15=0,P16=0,P17=0,P18=0,P19=0),"-",(IF((SUMIFS(cb_curr!$E:$E,cb_curr!$A:$A,N10,cb_curr!$B:$B,"Swiss_Franc"))=0,O9,(SUMIFS(cb_curr!$E:$E,cb_curr!$A:$A,N10,cb_curr!$B:$B,"Swiss_Franc"))))))))</f>
        <v>-</v>
      </c>
      <c r="P10" s="165">
        <f>SUMIFS(cb_curr!$E:$E,cb_curr!$A:$A,N10,cb_curr!$B:$B,"Swiss_Franc")</f>
        <v>0</v>
      </c>
      <c r="Q10" s="3" t="str">
        <f>CONCATENATE(Техничка!AE11,Техничка!AF11,Техничка!AG11)</f>
        <v>07.06.2023</v>
      </c>
      <c r="R10" s="82" t="str">
        <f>IF(AND((IF(SUMIFS(cb_curr!$E:$E,cb_curr!$A:$A,Q10,cb_curr!$B:$B,"Swiss_Franc")&lt;&gt;0,1,0)=0),(OR(WEEKDAY(Q10,2)=7,WEEKDAY(Q10,2)=1))),R9,((IF(AND(S10=0,S11=0,S12=0,S13=0,S14=0,S15=0,S16=0,S17=0,S18=0,S19=0),"-",(IF((SUMIFS(cb_curr!$E:$E,cb_curr!$A:$A,Q10,cb_curr!$B:$B,"Swiss_Franc"))=0,R9,(SUMIFS(cb_curr!$E:$E,cb_curr!$A:$A,Q10,cb_curr!$B:$B,"Swiss_Franc"))))))))</f>
        <v>-</v>
      </c>
      <c r="S10" s="165">
        <f>SUMIFS(cb_curr!$E:$E,cb_curr!$A:$A,Q10,cb_curr!$B:$B,"Swiss_Franc")</f>
        <v>0</v>
      </c>
      <c r="T10" s="3" t="str">
        <f>CONCATENATE(Техничка!AI11,Техничка!AJ11,Техничка!AK11)</f>
        <v>07.07.2023</v>
      </c>
      <c r="U10" s="82" t="str">
        <f>IF(AND((IF(SUMIFS(cb_curr!$E:$E,cb_curr!$A:$A,T10,cb_curr!$B:$B,"Swiss_Franc")&lt;&gt;0,1,0)=0),(OR(WEEKDAY(T10,2)=7,WEEKDAY(T10,2)=1))),U9,((IF(AND(V10=0,V11=0,V12=0,V13=0,V14=0,V15=0,V16=0,V17=0,V18=0,V19=0),"-",(IF((SUMIFS(cb_curr!$E:$E,cb_curr!$A:$A,T10,cb_curr!$B:$B,"Swiss_Franc"))=0,U9,(SUMIFS(cb_curr!$E:$E,cb_curr!$A:$A,T10,cb_curr!$B:$B,"Swiss_Franc"))))))))</f>
        <v>-</v>
      </c>
      <c r="V10" s="165">
        <f>SUMIFS(cb_curr!$E:$E,cb_curr!$A:$A,T10,cb_curr!$B:$B,"Swiss_Franc")</f>
        <v>0</v>
      </c>
      <c r="W10" s="3" t="str">
        <f>CONCATENATE(Техничка!AQ11,Техничка!AR11,Техничка!AS11)</f>
        <v>07.08.2023</v>
      </c>
      <c r="X10" s="82" t="str">
        <f>IF(AND((IF(SUMIFS(cb_curr!$E:$E,cb_curr!$A:$A,W10,cb_curr!$B:$B,"Swiss_Franc")&lt;&gt;0,1,0)=0),(OR(WEEKDAY(W10,2)=7,WEEKDAY(W10,2)=1))),X9,((IF(AND(Y10=0,Y11=0,Y12=0,Y13=0,Y14=0,Y15=0,Y16=0,Y17=0,Y18=0,Y19=0),"-",(IF((SUMIFS(cb_curr!$E:$E,cb_curr!$A:$A,W10,cb_curr!$B:$B,"Swiss_Franc"))=0,X9,(SUMIFS(cb_curr!$E:$E,cb_curr!$A:$A,W10,cb_curr!$B:$B,"Swiss_Franc"))))))))</f>
        <v>-</v>
      </c>
      <c r="Y10" s="165">
        <f>SUMIFS(cb_curr!$E:$E,cb_curr!$A:$A,W10,cb_curr!$B:$B,"Swiss_Franc")</f>
        <v>0</v>
      </c>
      <c r="Z10" s="3" t="str">
        <f>CONCATENATE(Техничка!AU11,Техничка!AV11,Техничка!AW11)</f>
        <v>07.09.2023</v>
      </c>
      <c r="AA10" s="82" t="str">
        <f>IF(AND((IF(SUMIFS(cb_curr!$E:$E,cb_curr!$A:$A,Z10,cb_curr!$B:$B,"Swiss_Franc")&lt;&gt;0,1,0)=0),(OR(WEEKDAY(Z10,2)=7,WEEKDAY(Z10,2)=1))),AA9,((IF(AND(AB10=0,AB11=0,AB12=0,AB13=0,AB14=0,AB15=0,AB16=0,AB17=0,AB18=0,AB19=0),"-",(IF((SUMIFS(cb_curr!$E:$E,cb_curr!$A:$A,Z10,cb_curr!$B:$B,"Swiss_Franc"))=0,AA9,(SUMIFS(cb_curr!$E:$E,cb_curr!$A:$A,Z10,cb_curr!$B:$B,"Swiss_Franc"))))))))</f>
        <v>-</v>
      </c>
      <c r="AB10" s="165">
        <f>SUMIFS(cb_curr!$E:$E,cb_curr!$A:$A,Z10,cb_curr!$B:$B,"Swiss_Franc")</f>
        <v>0</v>
      </c>
      <c r="AC10" s="3" t="str">
        <f>CONCATENATE(Техничка!AY11,Техничка!AZ11,Техничка!BA11)</f>
        <v>07.10.2023</v>
      </c>
      <c r="AD10" s="82" t="str">
        <f>IF(AND((IF(SUMIFS(cb_curr!$E:$E,cb_curr!$A:$A,AC10,cb_curr!$B:$B,"Swiss_Franc")&lt;&gt;0,1,0)=0),(OR(WEEKDAY(AC10,2)=7,WEEKDAY(AC10,2)=1))),AD9,((IF(AND(AE10=0,AE11=0,AE12=0,AE13=0,AE14=0,AE15=0,AE16=0,AE17=0,AE18=0,AE19=0),"-",(IF((SUMIFS(cb_curr!$E:$E,cb_curr!$A:$A,AC10,cb_curr!$B:$B,"Swiss_Franc"))=0,AD9,(SUMIFS(cb_curr!$E:$E,cb_curr!$A:$A,AC10,cb_curr!$B:$B,"Swiss_Franc"))))))))</f>
        <v>-</v>
      </c>
      <c r="AE10" s="165">
        <f>SUMIFS(cb_curr!$E:$E,cb_curr!$A:$A,AC10,cb_curr!$B:$B,"Swiss_Franc")</f>
        <v>0</v>
      </c>
      <c r="AF10" s="3" t="str">
        <f>CONCATENATE(Техничка!BC11,Техничка!BD11,Техничка!BE11)</f>
        <v>07.11.2023</v>
      </c>
      <c r="AG10" s="82" t="str">
        <f>IF(AND((IF(SUMIFS(cb_curr!$E:$E,cb_curr!$A:$A,AF10,cb_curr!$B:$B,"Swiss_Franc")&lt;&gt;0,1,0)=0),(OR(WEEKDAY(AF10,2)=7,WEEKDAY(AF10,2)=1))),AG9,((IF(AND(AH10=0,AH11=0,AH12=0,AH13=0,AH14=0,AH15=0,AH16=0,AH17=0,AH18=0,AH19=0),"-",(IF((SUMIFS(cb_curr!$E:$E,cb_curr!$A:$A,AF10,cb_curr!$B:$B,"Swiss_Franc"))=0,AG9,(SUMIFS(cb_curr!$E:$E,cb_curr!$A:$A,AF10,cb_curr!$B:$B,"Swiss_Franc"))))))))</f>
        <v>-</v>
      </c>
      <c r="AH10" s="165">
        <f>SUMIFS(cb_curr!$E:$E,cb_curr!$A:$A,AF10,cb_curr!$B:$B,"Swiss_Franc")</f>
        <v>0</v>
      </c>
      <c r="AI10" s="3" t="str">
        <f>CONCATENATE(Техничка!BG11,Техничка!BH11,Техничка!BI11)</f>
        <v>07.12.2023</v>
      </c>
      <c r="AJ10" s="82" t="str">
        <f>IF(AND((IF(SUMIFS(cb_curr!$E:$E,cb_curr!$A:$A,AI10,cb_curr!$B:$B,"Swiss_Franc")&lt;&gt;0,1,0)=0),(OR(WEEKDAY(AI10,2)=7,WEEKDAY(AI10,2)=1))),AJ9,((IF(AND(AK10=0,AK11=0,AK12=0,AK13=0,AK14=0,AK15=0,AK16=0,AK17=0,AK18=0,AK19=0),"-",(IF((SUMIFS(cb_curr!$E:$E,cb_curr!$A:$A,AI10,cb_curr!$B:$B,"Swiss_Franc"))=0,AJ9,(SUMIFS(cb_curr!$E:$E,cb_curr!$A:$A,AI10,cb_curr!$B:$B,"Swiss_Franc"))))))))</f>
        <v>-</v>
      </c>
      <c r="AK10" s="165">
        <f>SUMIFS(cb_curr!$E:$E,cb_curr!$A:$A,AI10,cb_curr!$B:$B,"Swiss_Franc")</f>
        <v>0</v>
      </c>
      <c r="AQ10" s="153" t="str">
        <f t="shared" si="0"/>
        <v>07.06.2023</v>
      </c>
      <c r="AR10" s="82"/>
      <c r="AT10" s="3" t="str">
        <f t="shared" si="1"/>
        <v>07.10.2023</v>
      </c>
      <c r="AU10" s="82"/>
      <c r="AW10" s="3" t="str">
        <f t="shared" si="2"/>
        <v>07.11.2023</v>
      </c>
      <c r="AX10" s="82"/>
      <c r="AZ10" s="3" t="str">
        <f t="shared" si="3"/>
        <v>07.12.2023</v>
      </c>
      <c r="BA10" s="82"/>
    </row>
    <row r="11" spans="1:53" x14ac:dyDescent="0.25">
      <c r="B11" s="3" t="str">
        <f>CONCATENATE(Техничка!B12,Техничка!C12,Техничка!D12)</f>
        <v>08.01.2023</v>
      </c>
      <c r="C11" s="82" t="str">
        <f>IF(AND((IF(SUMIFS(cb_curr!$E:$E,cb_curr!$A:$A,B11,cb_curr!$B:$B,"Swiss_Franc")&lt;&gt;0,1,0)=0),(OR(WEEKDAY(B11,2)=7,WEEKDAY(B11,2)=1))),C10,((IF(AND(D11=0,D12=0,D13=0,D14=0,D15=0,D16=0,D17=0,D18=0,D19=0,D20=0),"-",(IF((SUMIFS(cb_curr!$E:$E,cb_curr!$A:$A,B11,cb_curr!$B:$B,"Swiss_Franc"))=0,C10,(SUMIFS(cb_curr!$E:$E,cb_curr!$A:$A,B11,cb_curr!$B:$B,"Swiss_Franc"))))))))</f>
        <v>-</v>
      </c>
      <c r="D11" s="165">
        <f>SUMIFS(cb_curr!$E:$E,cb_curr!$A:$A,B11,cb_curr!$B:$B,"Swiss_Franc")</f>
        <v>0</v>
      </c>
      <c r="E11" s="3" t="str">
        <f>CONCATENATE(Техничка!O12,Техничка!P12,Техничка!Q12)</f>
        <v>08.02.2023</v>
      </c>
      <c r="F11" s="82" t="str">
        <f>IF(AND((IF(SUMIFS(cb_curr!$E:$E,cb_curr!$A:$A,E11,cb_curr!$B:$B,"Swiss_Franc")&lt;&gt;0,1,0)=0),(OR(WEEKDAY(E11,2)=7,WEEKDAY(E11,2)=1))),F10,((IF(AND(G11=0,G12=0,G13=0,G14=0,G15=0,G16=0,G17=0,G18=0,G19=0,G20=0),"-",(IF((SUMIFS(cb_curr!$E:$E,cb_curr!$A:$A,E11,cb_curr!$B:$B,"Swiss_Franc"))=0,F10,(SUMIFS(cb_curr!$E:$E,cb_curr!$A:$A,E11,cb_curr!$B:$B,"Swiss_Franc"))))))))</f>
        <v>-</v>
      </c>
      <c r="G11" s="165">
        <f>SUMIFS(cb_curr!$E:$E,cb_curr!$A:$A,E11,cb_curr!$B:$B,"Swiss_Franc")</f>
        <v>0</v>
      </c>
      <c r="H11" s="3" t="str">
        <f>CONCATENATE(Техничка!S12,Техничка!T12,Техничка!U12)</f>
        <v>08.03.2023</v>
      </c>
      <c r="I11" s="82" t="str">
        <f>IF(AND((IF(SUMIFS(cb_curr!$E:$E,cb_curr!$A:$A,H11,cb_curr!$B:$B,"Swiss_Franc")&lt;&gt;0,1,0)=0),(OR(WEEKDAY(H11,2)=7,WEEKDAY(H11,2)=1))),I10,((IF(AND(J11=0,J12=0,J13=0,J14=0,J15=0,J16=0,J17=0,J18=0,J19=0,J20=0),"-",(IF((SUMIFS(cb_curr!$E:$E,cb_curr!$A:$A,H11,cb_curr!$B:$B,"Swiss_Franc"))=0,I10,(SUMIFS(cb_curr!$E:$E,cb_curr!$A:$A,H11,cb_curr!$B:$B,"Swiss_Franc"))))))))</f>
        <v>-</v>
      </c>
      <c r="J11" s="165">
        <f>SUMIFS(cb_curr!$E:$E,cb_curr!$A:$A,H11,cb_curr!$B:$B,"Swiss_Franc")</f>
        <v>0</v>
      </c>
      <c r="K11" s="3" t="str">
        <f>CONCATENATE(Техничка!W12,Техничка!X12,Техничка!Y12)</f>
        <v>08.04.2023</v>
      </c>
      <c r="L11" s="82" t="str">
        <f>IF(AND((IF(SUMIFS(cb_curr!$E:$E,cb_curr!$A:$A,K11,cb_curr!$B:$B,"Swiss_Franc")&lt;&gt;0,1,0)=0),(OR(WEEKDAY(K11,2)=7,WEEKDAY(K11,2)=1))),L10,((IF(AND(M11=0,M12=0,M13=0,M14=0,M15=0,M16=0,M17=0,M18=0,M19=0,M20=0),"-",(IF((SUMIFS(cb_curr!$E:$E,cb_curr!$A:$A,K11,cb_curr!$B:$B,"Swiss_Franc"))=0,L10,(SUMIFS(cb_curr!$E:$E,cb_curr!$A:$A,K11,cb_curr!$B:$B,"Swiss_Franc"))))))))</f>
        <v>-</v>
      </c>
      <c r="M11" s="165">
        <f>SUMIFS(cb_curr!$E:$E,cb_curr!$A:$A,K11,cb_curr!$B:$B,"Swiss_Franc")</f>
        <v>0</v>
      </c>
      <c r="N11" s="3" t="str">
        <f>CONCATENATE(Техничка!AA12,Техничка!AB12,Техничка!AC12)</f>
        <v>08.05.2023</v>
      </c>
      <c r="O11" s="82" t="str">
        <f>IF(AND((IF(SUMIFS(cb_curr!$E:$E,cb_curr!$A:$A,N11,cb_curr!$B:$B,"Swiss_Franc")&lt;&gt;0,1,0)=0),(OR(WEEKDAY(N11,2)=7,WEEKDAY(N11,2)=1))),O10,((IF(AND(P11=0,P12=0,P13=0,P14=0,P15=0,P16=0,P17=0,P18=0,P19=0,P20=0),"-",(IF((SUMIFS(cb_curr!$E:$E,cb_curr!$A:$A,N11,cb_curr!$B:$B,"Swiss_Franc"))=0,O10,(SUMIFS(cb_curr!$E:$E,cb_curr!$A:$A,N11,cb_curr!$B:$B,"Swiss_Franc"))))))))</f>
        <v>-</v>
      </c>
      <c r="P11" s="165">
        <f>SUMIFS(cb_curr!$E:$E,cb_curr!$A:$A,N11,cb_curr!$B:$B,"Swiss_Franc")</f>
        <v>0</v>
      </c>
      <c r="Q11" s="3" t="str">
        <f>CONCATENATE(Техничка!AE12,Техничка!AF12,Техничка!AG12)</f>
        <v>08.06.2023</v>
      </c>
      <c r="R11" s="82" t="str">
        <f>IF(AND((IF(SUMIFS(cb_curr!$E:$E,cb_curr!$A:$A,Q11,cb_curr!$B:$B,"Swiss_Franc")&lt;&gt;0,1,0)=0),(OR(WEEKDAY(Q11,2)=7,WEEKDAY(Q11,2)=1))),R10,((IF(AND(S11=0,S12=0,S13=0,S14=0,S15=0,S16=0,S17=0,S18=0,S19=0,S20=0),"-",(IF((SUMIFS(cb_curr!$E:$E,cb_curr!$A:$A,Q11,cb_curr!$B:$B,"Swiss_Franc"))=0,R10,(SUMIFS(cb_curr!$E:$E,cb_curr!$A:$A,Q11,cb_curr!$B:$B,"Swiss_Franc"))))))))</f>
        <v>-</v>
      </c>
      <c r="S11" s="165">
        <f>SUMIFS(cb_curr!$E:$E,cb_curr!$A:$A,Q11,cb_curr!$B:$B,"Swiss_Franc")</f>
        <v>0</v>
      </c>
      <c r="T11" s="3" t="str">
        <f>CONCATENATE(Техничка!AI12,Техничка!AJ12,Техничка!AK12)</f>
        <v>08.07.2023</v>
      </c>
      <c r="U11" s="82" t="str">
        <f>IF(AND((IF(SUMIFS(cb_curr!$E:$E,cb_curr!$A:$A,T11,cb_curr!$B:$B,"Swiss_Franc")&lt;&gt;0,1,0)=0),(OR(WEEKDAY(T11,2)=7,WEEKDAY(T11,2)=1))),U10,((IF(AND(V11=0,V12=0,V13=0,V14=0,V15=0,V16=0,V17=0,V18=0,V19=0,V20=0),"-",(IF((SUMIFS(cb_curr!$E:$E,cb_curr!$A:$A,T11,cb_curr!$B:$B,"Swiss_Franc"))=0,U10,(SUMIFS(cb_curr!$E:$E,cb_curr!$A:$A,T11,cb_curr!$B:$B,"Swiss_Franc"))))))))</f>
        <v>-</v>
      </c>
      <c r="V11" s="165">
        <f>SUMIFS(cb_curr!$E:$E,cb_curr!$A:$A,T11,cb_curr!$B:$B,"Swiss_Franc")</f>
        <v>0</v>
      </c>
      <c r="W11" s="3" t="str">
        <f>CONCATENATE(Техничка!AQ12,Техничка!AR12,Техничка!AS12)</f>
        <v>08.08.2023</v>
      </c>
      <c r="X11" s="82" t="str">
        <f>IF(AND((IF(SUMIFS(cb_curr!$E:$E,cb_curr!$A:$A,W11,cb_curr!$B:$B,"Swiss_Franc")&lt;&gt;0,1,0)=0),(OR(WEEKDAY(W11,2)=7,WEEKDAY(W11,2)=1))),X10,((IF(AND(Y11=0,Y12=0,Y13=0,Y14=0,Y15=0,Y16=0,Y17=0,Y18=0,Y19=0,Y20=0),"-",(IF((SUMIFS(cb_curr!$E:$E,cb_curr!$A:$A,W11,cb_curr!$B:$B,"Swiss_Franc"))=0,X10,(SUMIFS(cb_curr!$E:$E,cb_curr!$A:$A,W11,cb_curr!$B:$B,"Swiss_Franc"))))))))</f>
        <v>-</v>
      </c>
      <c r="Y11" s="165">
        <f>SUMIFS(cb_curr!$E:$E,cb_curr!$A:$A,W11,cb_curr!$B:$B,"Swiss_Franc")</f>
        <v>0</v>
      </c>
      <c r="Z11" s="3" t="str">
        <f>CONCATENATE(Техничка!AU12,Техничка!AV12,Техничка!AW12)</f>
        <v>08.09.2023</v>
      </c>
      <c r="AA11" s="82" t="str">
        <f>IF(AND((IF(SUMIFS(cb_curr!$E:$E,cb_curr!$A:$A,Z11,cb_curr!$B:$B,"Swiss_Franc")&lt;&gt;0,1,0)=0),(OR(WEEKDAY(Z11,2)=7,WEEKDAY(Z11,2)=1))),AA10,((IF(AND(AB11=0,AB12=0,AB13=0,AB14=0,AB15=0,AB16=0,AB17=0,AB18=0,AB19=0,AB20=0),"-",(IF((SUMIFS(cb_curr!$E:$E,cb_curr!$A:$A,Z11,cb_curr!$B:$B,"Swiss_Franc"))=0,AA10,(SUMIFS(cb_curr!$E:$E,cb_curr!$A:$A,Z11,cb_curr!$B:$B,"Swiss_Franc"))))))))</f>
        <v>-</v>
      </c>
      <c r="AB11" s="165">
        <f>SUMIFS(cb_curr!$E:$E,cb_curr!$A:$A,Z11,cb_curr!$B:$B,"Swiss_Franc")</f>
        <v>0</v>
      </c>
      <c r="AC11" s="3" t="str">
        <f>CONCATENATE(Техничка!AY12,Техничка!AZ12,Техничка!BA12)</f>
        <v>08.10.2023</v>
      </c>
      <c r="AD11" s="82" t="str">
        <f>IF(AND((IF(SUMIFS(cb_curr!$E:$E,cb_curr!$A:$A,AC11,cb_curr!$B:$B,"Swiss_Franc")&lt;&gt;0,1,0)=0),(OR(WEEKDAY(AC11,2)=7,WEEKDAY(AC11,2)=1))),AD10,((IF(AND(AE11=0,AE12=0,AE13=0,AE14=0,AE15=0,AE16=0,AE17=0,AE18=0,AE19=0,AE20=0),"-",(IF((SUMIFS(cb_curr!$E:$E,cb_curr!$A:$A,AC11,cb_curr!$B:$B,"Swiss_Franc"))=0,AD10,(SUMIFS(cb_curr!$E:$E,cb_curr!$A:$A,AC11,cb_curr!$B:$B,"Swiss_Franc"))))))))</f>
        <v>-</v>
      </c>
      <c r="AE11" s="165">
        <f>SUMIFS(cb_curr!$E:$E,cb_curr!$A:$A,AC11,cb_curr!$B:$B,"Swiss_Franc")</f>
        <v>0</v>
      </c>
      <c r="AF11" s="3" t="str">
        <f>CONCATENATE(Техничка!BC12,Техничка!BD12,Техничка!BE12)</f>
        <v>08.11.2023</v>
      </c>
      <c r="AG11" s="82" t="str">
        <f>IF(AND((IF(SUMIFS(cb_curr!$E:$E,cb_curr!$A:$A,AF11,cb_curr!$B:$B,"Swiss_Franc")&lt;&gt;0,1,0)=0),(OR(WEEKDAY(AF11,2)=7,WEEKDAY(AF11,2)=1))),AG10,((IF(AND(AH11=0,AH12=0,AH13=0,AH14=0,AH15=0,AH16=0,AH17=0,AH18=0,AH19=0,AH20=0),"-",(IF((SUMIFS(cb_curr!$E:$E,cb_curr!$A:$A,AF11,cb_curr!$B:$B,"Swiss_Franc"))=0,AG10,(SUMIFS(cb_curr!$E:$E,cb_curr!$A:$A,AF11,cb_curr!$B:$B,"Swiss_Franc"))))))))</f>
        <v>-</v>
      </c>
      <c r="AH11" s="165">
        <f>SUMIFS(cb_curr!$E:$E,cb_curr!$A:$A,AF11,cb_curr!$B:$B,"Swiss_Franc")</f>
        <v>0</v>
      </c>
      <c r="AI11" s="3" t="str">
        <f>CONCATENATE(Техничка!BG12,Техничка!BH12,Техничка!BI12)</f>
        <v>08.12.2023</v>
      </c>
      <c r="AJ11" s="82" t="str">
        <f>IF(AND((IF(SUMIFS(cb_curr!$E:$E,cb_curr!$A:$A,AI11,cb_curr!$B:$B,"Swiss_Franc")&lt;&gt;0,1,0)=0),(OR(WEEKDAY(AI11,2)=7,WEEKDAY(AI11,2)=1))),AJ10,((IF(AND(AK11=0,AK12=0,AK13=0,AK14=0,AK15=0,AK16=0,AK17=0,AK18=0,AK19=0,AK20=0),"-",(IF((SUMIFS(cb_curr!$E:$E,cb_curr!$A:$A,AI11,cb_curr!$B:$B,"Swiss_Franc"))=0,AJ10,(SUMIFS(cb_curr!$E:$E,cb_curr!$A:$A,AI11,cb_curr!$B:$B,"Swiss_Franc"))))))))</f>
        <v>-</v>
      </c>
      <c r="AK11" s="165">
        <f>SUMIFS(cb_curr!$E:$E,cb_curr!$A:$A,AI11,cb_curr!$B:$B,"Swiss_Franc")</f>
        <v>0</v>
      </c>
      <c r="AQ11" s="153" t="str">
        <f t="shared" si="0"/>
        <v>08.06.2023</v>
      </c>
      <c r="AR11" s="82"/>
      <c r="AT11" s="3" t="str">
        <f t="shared" si="1"/>
        <v>08.10.2023</v>
      </c>
      <c r="AU11" s="82"/>
      <c r="AW11" s="3" t="str">
        <f t="shared" si="2"/>
        <v>08.11.2023</v>
      </c>
      <c r="AX11" s="82"/>
      <c r="AZ11" s="3" t="str">
        <f t="shared" si="3"/>
        <v>08.12.2023</v>
      </c>
      <c r="BA11" s="82"/>
    </row>
    <row r="12" spans="1:53" x14ac:dyDescent="0.25">
      <c r="B12" s="3" t="str">
        <f>CONCATENATE(Техничка!B13,Техничка!C13,Техничка!D13)</f>
        <v>09.01.2023</v>
      </c>
      <c r="C12" s="82" t="str">
        <f>IF(AND((IF(SUMIFS(cb_curr!$E:$E,cb_curr!$A:$A,B12,cb_curr!$B:$B,"Swiss_Franc")&lt;&gt;0,1,0)=0),(OR(WEEKDAY(B12,2)=7,WEEKDAY(B12,2)=1))),C11,((IF(AND(D12=0,D13=0,D14=0,D15=0,D16=0,D17=0,D18=0,D19=0,D20=0,D21=0),"-",(IF((SUMIFS(cb_curr!$E:$E,cb_curr!$A:$A,B12,cb_curr!$B:$B,"Swiss_Franc"))=0,C11,(SUMIFS(cb_curr!$E:$E,cb_curr!$A:$A,B12,cb_curr!$B:$B,"Swiss_Franc"))))))))</f>
        <v>-</v>
      </c>
      <c r="D12" s="165">
        <f>SUMIFS(cb_curr!$E:$E,cb_curr!$A:$A,B12,cb_curr!$B:$B,"Swiss_Franc")</f>
        <v>0</v>
      </c>
      <c r="E12" s="3" t="str">
        <f>CONCATENATE(Техничка!O13,Техничка!P13,Техничка!Q13)</f>
        <v>09.02.2023</v>
      </c>
      <c r="F12" s="82" t="str">
        <f>IF(AND((IF(SUMIFS(cb_curr!$E:$E,cb_curr!$A:$A,E12,cb_curr!$B:$B,"Swiss_Franc")&lt;&gt;0,1,0)=0),(OR(WEEKDAY(E12,2)=7,WEEKDAY(E12,2)=1))),F11,((IF(AND(G12=0,G13=0,G14=0,G15=0,G16=0,G17=0,G18=0,G19=0,G20=0,G21=0),"-",(IF((SUMIFS(cb_curr!$E:$E,cb_curr!$A:$A,E12,cb_curr!$B:$B,"Swiss_Franc"))=0,F11,(SUMIFS(cb_curr!$E:$E,cb_curr!$A:$A,E12,cb_curr!$B:$B,"Swiss_Franc"))))))))</f>
        <v>-</v>
      </c>
      <c r="G12" s="165">
        <f>SUMIFS(cb_curr!$E:$E,cb_curr!$A:$A,E12,cb_curr!$B:$B,"Swiss_Franc")</f>
        <v>0</v>
      </c>
      <c r="H12" s="3" t="str">
        <f>CONCATENATE(Техничка!S13,Техничка!T13,Техничка!U13)</f>
        <v>09.03.2023</v>
      </c>
      <c r="I12" s="82" t="str">
        <f>IF(AND((IF(SUMIFS(cb_curr!$E:$E,cb_curr!$A:$A,H12,cb_curr!$B:$B,"Swiss_Franc")&lt;&gt;0,1,0)=0),(OR(WEEKDAY(H12,2)=7,WEEKDAY(H12,2)=1))),I11,((IF(AND(J12=0,J13=0,J14=0,J15=0,J16=0,J17=0,J18=0,J19=0,J20=0,J21=0),"-",(IF((SUMIFS(cb_curr!$E:$E,cb_curr!$A:$A,H12,cb_curr!$B:$B,"Swiss_Franc"))=0,I11,(SUMIFS(cb_curr!$E:$E,cb_curr!$A:$A,H12,cb_curr!$B:$B,"Swiss_Franc"))))))))</f>
        <v>-</v>
      </c>
      <c r="J12" s="165">
        <f>SUMIFS(cb_curr!$E:$E,cb_curr!$A:$A,H12,cb_curr!$B:$B,"Swiss_Franc")</f>
        <v>0</v>
      </c>
      <c r="K12" s="3" t="str">
        <f>CONCATENATE(Техничка!W13,Техничка!X13,Техничка!Y13)</f>
        <v>09.04.2023</v>
      </c>
      <c r="L12" s="82" t="str">
        <f>IF(AND((IF(SUMIFS(cb_curr!$E:$E,cb_curr!$A:$A,K12,cb_curr!$B:$B,"Swiss_Franc")&lt;&gt;0,1,0)=0),(OR(WEEKDAY(K12,2)=7,WEEKDAY(K12,2)=1))),L11,((IF(AND(M12=0,M13=0,M14=0,M15=0,M16=0,M17=0,M18=0,M19=0,M20=0,M21=0),"-",(IF((SUMIFS(cb_curr!$E:$E,cb_curr!$A:$A,K12,cb_curr!$B:$B,"Swiss_Franc"))=0,L11,(SUMIFS(cb_curr!$E:$E,cb_curr!$A:$A,K12,cb_curr!$B:$B,"Swiss_Franc"))))))))</f>
        <v>-</v>
      </c>
      <c r="M12" s="165">
        <f>SUMIFS(cb_curr!$E:$E,cb_curr!$A:$A,K12,cb_curr!$B:$B,"Swiss_Franc")</f>
        <v>0</v>
      </c>
      <c r="N12" s="3" t="str">
        <f>CONCATENATE(Техничка!AA13,Техничка!AB13,Техничка!AC13)</f>
        <v>09.05.2023</v>
      </c>
      <c r="O12" s="82" t="str">
        <f>IF(AND((IF(SUMIFS(cb_curr!$E:$E,cb_curr!$A:$A,N12,cb_curr!$B:$B,"Swiss_Franc")&lt;&gt;0,1,0)=0),(OR(WEEKDAY(N12,2)=7,WEEKDAY(N12,2)=1))),O11,((IF(AND(P12=0,P13=0,P14=0,P15=0,P16=0,P17=0,P18=0,P19=0,P20=0,P21=0),"-",(IF((SUMIFS(cb_curr!$E:$E,cb_curr!$A:$A,N12,cb_curr!$B:$B,"Swiss_Franc"))=0,O11,(SUMIFS(cb_curr!$E:$E,cb_curr!$A:$A,N12,cb_curr!$B:$B,"Swiss_Franc"))))))))</f>
        <v>-</v>
      </c>
      <c r="P12" s="165">
        <f>SUMIFS(cb_curr!$E:$E,cb_curr!$A:$A,N12,cb_curr!$B:$B,"Swiss_Franc")</f>
        <v>0</v>
      </c>
      <c r="Q12" s="3" t="str">
        <f>CONCATENATE(Техничка!AE13,Техничка!AF13,Техничка!AG13)</f>
        <v>09.06.2023</v>
      </c>
      <c r="R12" s="82" t="str">
        <f>IF(AND((IF(SUMIFS(cb_curr!$E:$E,cb_curr!$A:$A,Q12,cb_curr!$B:$B,"Swiss_Franc")&lt;&gt;0,1,0)=0),(OR(WEEKDAY(Q12,2)=7,WEEKDAY(Q12,2)=1))),R11,((IF(AND(S12=0,S13=0,S14=0,S15=0,S16=0,S17=0,S18=0,S19=0,S20=0,S21=0),"-",(IF((SUMIFS(cb_curr!$E:$E,cb_curr!$A:$A,Q12,cb_curr!$B:$B,"Swiss_Franc"))=0,R11,(SUMIFS(cb_curr!$E:$E,cb_curr!$A:$A,Q12,cb_curr!$B:$B,"Swiss_Franc"))))))))</f>
        <v>-</v>
      </c>
      <c r="S12" s="165">
        <f>SUMIFS(cb_curr!$E:$E,cb_curr!$A:$A,Q12,cb_curr!$B:$B,"Swiss_Franc")</f>
        <v>0</v>
      </c>
      <c r="T12" s="3" t="str">
        <f>CONCATENATE(Техничка!AI13,Техничка!AJ13,Техничка!AK13)</f>
        <v>09.07.2023</v>
      </c>
      <c r="U12" s="82" t="str">
        <f>IF(AND((IF(SUMIFS(cb_curr!$E:$E,cb_curr!$A:$A,T12,cb_curr!$B:$B,"Swiss_Franc")&lt;&gt;0,1,0)=0),(OR(WEEKDAY(T12,2)=7,WEEKDAY(T12,2)=1))),U11,((IF(AND(V12=0,V13=0,V14=0,V15=0,V16=0,V17=0,V18=0,V19=0,V20=0,V21=0),"-",(IF((SUMIFS(cb_curr!$E:$E,cb_curr!$A:$A,T12,cb_curr!$B:$B,"Swiss_Franc"))=0,U11,(SUMIFS(cb_curr!$E:$E,cb_curr!$A:$A,T12,cb_curr!$B:$B,"Swiss_Franc"))))))))</f>
        <v>-</v>
      </c>
      <c r="V12" s="165">
        <f>SUMIFS(cb_curr!$E:$E,cb_curr!$A:$A,T12,cb_curr!$B:$B,"Swiss_Franc")</f>
        <v>0</v>
      </c>
      <c r="W12" s="3" t="str">
        <f>CONCATENATE(Техничка!AQ13,Техничка!AR13,Техничка!AS13)</f>
        <v>09.08.2023</v>
      </c>
      <c r="X12" s="82" t="str">
        <f>IF(AND((IF(SUMIFS(cb_curr!$E:$E,cb_curr!$A:$A,W12,cb_curr!$B:$B,"Swiss_Franc")&lt;&gt;0,1,0)=0),(OR(WEEKDAY(W12,2)=7,WEEKDAY(W12,2)=1))),X11,((IF(AND(Y12=0,Y13=0,Y14=0,Y15=0,Y16=0,Y17=0,Y18=0,Y19=0,Y20=0,Y21=0),"-",(IF((SUMIFS(cb_curr!$E:$E,cb_curr!$A:$A,W12,cb_curr!$B:$B,"Swiss_Franc"))=0,X11,(SUMIFS(cb_curr!$E:$E,cb_curr!$A:$A,W12,cb_curr!$B:$B,"Swiss_Franc"))))))))</f>
        <v>-</v>
      </c>
      <c r="Y12" s="165">
        <f>SUMIFS(cb_curr!$E:$E,cb_curr!$A:$A,W12,cb_curr!$B:$B,"Swiss_Franc")</f>
        <v>0</v>
      </c>
      <c r="Z12" s="3" t="str">
        <f>CONCATENATE(Техничка!AU13,Техничка!AV13,Техничка!AW13)</f>
        <v>09.09.2023</v>
      </c>
      <c r="AA12" s="82" t="str">
        <f>IF(AND((IF(SUMIFS(cb_curr!$E:$E,cb_curr!$A:$A,Z12,cb_curr!$B:$B,"Swiss_Franc")&lt;&gt;0,1,0)=0),(OR(WEEKDAY(Z12,2)=7,WEEKDAY(Z12,2)=1))),AA11,((IF(AND(AB12=0,AB13=0,AB14=0,AB15=0,AB16=0,AB17=0,AB18=0,AB19=0,AB20=0,AB21=0),"-",(IF((SUMIFS(cb_curr!$E:$E,cb_curr!$A:$A,Z12,cb_curr!$B:$B,"Swiss_Franc"))=0,AA11,(SUMIFS(cb_curr!$E:$E,cb_curr!$A:$A,Z12,cb_curr!$B:$B,"Swiss_Franc"))))))))</f>
        <v>-</v>
      </c>
      <c r="AB12" s="165">
        <f>SUMIFS(cb_curr!$E:$E,cb_curr!$A:$A,Z12,cb_curr!$B:$B,"Swiss_Franc")</f>
        <v>0</v>
      </c>
      <c r="AC12" s="3" t="str">
        <f>CONCATENATE(Техничка!AY13,Техничка!AZ13,Техничка!BA13)</f>
        <v>09.10.2023</v>
      </c>
      <c r="AD12" s="82" t="str">
        <f>IF(AND((IF(SUMIFS(cb_curr!$E:$E,cb_curr!$A:$A,AC12,cb_curr!$B:$B,"Swiss_Franc")&lt;&gt;0,1,0)=0),(OR(WEEKDAY(AC12,2)=7,WEEKDAY(AC12,2)=1))),AD11,((IF(AND(AE12=0,AE13=0,AE14=0,AE15=0,AE16=0,AE17=0,AE18=0,AE19=0,AE20=0,AE21=0),"-",(IF((SUMIFS(cb_curr!$E:$E,cb_curr!$A:$A,AC12,cb_curr!$B:$B,"Swiss_Franc"))=0,AD11,(SUMIFS(cb_curr!$E:$E,cb_curr!$A:$A,AC12,cb_curr!$B:$B,"Swiss_Franc"))))))))</f>
        <v>-</v>
      </c>
      <c r="AE12" s="165">
        <f>SUMIFS(cb_curr!$E:$E,cb_curr!$A:$A,AC12,cb_curr!$B:$B,"Swiss_Franc")</f>
        <v>0</v>
      </c>
      <c r="AF12" s="3" t="str">
        <f>CONCATENATE(Техничка!BC13,Техничка!BD13,Техничка!BE13)</f>
        <v>09.11.2023</v>
      </c>
      <c r="AG12" s="82" t="str">
        <f>IF(AND((IF(SUMIFS(cb_curr!$E:$E,cb_curr!$A:$A,AF12,cb_curr!$B:$B,"Swiss_Franc")&lt;&gt;0,1,0)=0),(OR(WEEKDAY(AF12,2)=7,WEEKDAY(AF12,2)=1))),AG11,((IF(AND(AH12=0,AH13=0,AH14=0,AH15=0,AH16=0,AH17=0,AH18=0,AH19=0,AH20=0,AH21=0),"-",(IF((SUMIFS(cb_curr!$E:$E,cb_curr!$A:$A,AF12,cb_curr!$B:$B,"Swiss_Franc"))=0,AG11,(SUMIFS(cb_curr!$E:$E,cb_curr!$A:$A,AF12,cb_curr!$B:$B,"Swiss_Franc"))))))))</f>
        <v>-</v>
      </c>
      <c r="AH12" s="165">
        <f>SUMIFS(cb_curr!$E:$E,cb_curr!$A:$A,AF12,cb_curr!$B:$B,"Swiss_Franc")</f>
        <v>0</v>
      </c>
      <c r="AI12" s="3" t="str">
        <f>CONCATENATE(Техничка!BG13,Техничка!BH13,Техничка!BI13)</f>
        <v>09.12.2023</v>
      </c>
      <c r="AJ12" s="82" t="str">
        <f>IF(AND((IF(SUMIFS(cb_curr!$E:$E,cb_curr!$A:$A,AI12,cb_curr!$B:$B,"Swiss_Franc")&lt;&gt;0,1,0)=0),(OR(WEEKDAY(AI12,2)=7,WEEKDAY(AI12,2)=1))),AJ11,((IF(AND(AK12=0,AK13=0,AK14=0,AK15=0,AK16=0,AK17=0,AK18=0,AK19=0,AK20=0,AK21=0),"-",(IF((SUMIFS(cb_curr!$E:$E,cb_curr!$A:$A,AI12,cb_curr!$B:$B,"Swiss_Franc"))=0,AJ11,(SUMIFS(cb_curr!$E:$E,cb_curr!$A:$A,AI12,cb_curr!$B:$B,"Swiss_Franc"))))))))</f>
        <v>-</v>
      </c>
      <c r="AK12" s="165">
        <f>SUMIFS(cb_curr!$E:$E,cb_curr!$A:$A,AI12,cb_curr!$B:$B,"Swiss_Franc")</f>
        <v>0</v>
      </c>
      <c r="AQ12" s="153" t="str">
        <f t="shared" si="0"/>
        <v>09.06.2023</v>
      </c>
      <c r="AR12" s="82"/>
      <c r="AT12" s="3" t="str">
        <f t="shared" si="1"/>
        <v>09.10.2023</v>
      </c>
      <c r="AU12" s="82"/>
      <c r="AW12" s="3" t="str">
        <f t="shared" si="2"/>
        <v>09.11.2023</v>
      </c>
      <c r="AX12" s="82"/>
      <c r="AZ12" s="3" t="str">
        <f t="shared" si="3"/>
        <v>09.12.2023</v>
      </c>
      <c r="BA12" s="82"/>
    </row>
    <row r="13" spans="1:53" x14ac:dyDescent="0.25">
      <c r="B13" s="3" t="str">
        <f>CONCATENATE(Техничка!B14,Техничка!C14,Техничка!D14)</f>
        <v>10.01.2023</v>
      </c>
      <c r="C13" s="82" t="str">
        <f>IF(AND((IF(SUMIFS(cb_curr!$E:$E,cb_curr!$A:$A,B13,cb_curr!$B:$B,"Swiss_Franc")&lt;&gt;0,1,0)=0),(OR(WEEKDAY(B13,2)=7,WEEKDAY(B13,2)=1))),C12,((IF(AND(D13=0,D14=0,D15=0,D16=0,D17=0,D18=0,D19=0,D20=0,D21=0,D22=0),"-",(IF((SUMIFS(cb_curr!$E:$E,cb_curr!$A:$A,B13,cb_curr!$B:$B,"Swiss_Franc"))=0,C12,(SUMIFS(cb_curr!$E:$E,cb_curr!$A:$A,B13,cb_curr!$B:$B,"Swiss_Franc"))))))))</f>
        <v>-</v>
      </c>
      <c r="D13" s="165">
        <f>SUMIFS(cb_curr!$E:$E,cb_curr!$A:$A,B13,cb_curr!$B:$B,"Swiss_Franc")</f>
        <v>0</v>
      </c>
      <c r="E13" s="3" t="str">
        <f>CONCATENATE(Техничка!O14,Техничка!P14,Техничка!Q14)</f>
        <v>10.02.2023</v>
      </c>
      <c r="F13" s="82" t="str">
        <f>IF(AND((IF(SUMIFS(cb_curr!$E:$E,cb_curr!$A:$A,E13,cb_curr!$B:$B,"Swiss_Franc")&lt;&gt;0,1,0)=0),(OR(WEEKDAY(E13,2)=7,WEEKDAY(E13,2)=1))),F12,((IF(AND(G13=0,G14=0,G15=0,G16=0,G17=0,G18=0,G19=0,G20=0,G21=0,G22=0),"-",(IF((SUMIFS(cb_curr!$E:$E,cb_curr!$A:$A,E13,cb_curr!$B:$B,"Swiss_Franc"))=0,F12,(SUMIFS(cb_curr!$E:$E,cb_curr!$A:$A,E13,cb_curr!$B:$B,"Swiss_Franc"))))))))</f>
        <v>-</v>
      </c>
      <c r="G13" s="165">
        <f>SUMIFS(cb_curr!$E:$E,cb_curr!$A:$A,E13,cb_curr!$B:$B,"Swiss_Franc")</f>
        <v>0</v>
      </c>
      <c r="H13" s="3" t="str">
        <f>CONCATENATE(Техничка!S14,Техничка!T14,Техничка!U14)</f>
        <v>10.03.2023</v>
      </c>
      <c r="I13" s="82" t="str">
        <f>IF(AND((IF(SUMIFS(cb_curr!$E:$E,cb_curr!$A:$A,H13,cb_curr!$B:$B,"Swiss_Franc")&lt;&gt;0,1,0)=0),(OR(WEEKDAY(H13,2)=7,WEEKDAY(H13,2)=1))),I12,((IF(AND(J13=0,J14=0,J15=0,J16=0,J17=0,J18=0,J19=0,J20=0,J21=0,J22=0),"-",(IF((SUMIFS(cb_curr!$E:$E,cb_curr!$A:$A,H13,cb_curr!$B:$B,"Swiss_Franc"))=0,I12,(SUMIFS(cb_curr!$E:$E,cb_curr!$A:$A,H13,cb_curr!$B:$B,"Swiss_Franc"))))))))</f>
        <v>-</v>
      </c>
      <c r="J13" s="165">
        <f>SUMIFS(cb_curr!$E:$E,cb_curr!$A:$A,H13,cb_curr!$B:$B,"Swiss_Franc")</f>
        <v>0</v>
      </c>
      <c r="K13" s="3" t="str">
        <f>CONCATENATE(Техничка!W14,Техничка!X14,Техничка!Y14)</f>
        <v>10.04.2023</v>
      </c>
      <c r="L13" s="82" t="str">
        <f>IF(AND((IF(SUMIFS(cb_curr!$E:$E,cb_curr!$A:$A,K13,cb_curr!$B:$B,"Swiss_Franc")&lt;&gt;0,1,0)=0),(OR(WEEKDAY(K13,2)=7,WEEKDAY(K13,2)=1))),L12,((IF(AND(M13=0,M14=0,M15=0,M16=0,M17=0,M18=0,M19=0,M20=0,M21=0,M22=0),"-",(IF((SUMIFS(cb_curr!$E:$E,cb_curr!$A:$A,K13,cb_curr!$B:$B,"Swiss_Franc"))=0,L12,(SUMIFS(cb_curr!$E:$E,cb_curr!$A:$A,K13,cb_curr!$B:$B,"Swiss_Franc"))))))))</f>
        <v>-</v>
      </c>
      <c r="M13" s="165">
        <f>SUMIFS(cb_curr!$E:$E,cb_curr!$A:$A,K13,cb_curr!$B:$B,"Swiss_Franc")</f>
        <v>0</v>
      </c>
      <c r="N13" s="3" t="str">
        <f>CONCATENATE(Техничка!AA14,Техничка!AB14,Техничка!AC14)</f>
        <v>10.05.2023</v>
      </c>
      <c r="O13" s="82" t="str">
        <f>IF(AND((IF(SUMIFS(cb_curr!$E:$E,cb_curr!$A:$A,N13,cb_curr!$B:$B,"Swiss_Franc")&lt;&gt;0,1,0)=0),(OR(WEEKDAY(N13,2)=7,WEEKDAY(N13,2)=1))),O12,((IF(AND(P13=0,P14=0,P15=0,P16=0,P17=0,P18=0,P19=0,P20=0,P21=0,P22=0),"-",(IF((SUMIFS(cb_curr!$E:$E,cb_curr!$A:$A,N13,cb_curr!$B:$B,"Swiss_Franc"))=0,O12,(SUMIFS(cb_curr!$E:$E,cb_curr!$A:$A,N13,cb_curr!$B:$B,"Swiss_Franc"))))))))</f>
        <v>-</v>
      </c>
      <c r="P13" s="165">
        <f>SUMIFS(cb_curr!$E:$E,cb_curr!$A:$A,N13,cb_curr!$B:$B,"Swiss_Franc")</f>
        <v>0</v>
      </c>
      <c r="Q13" s="3" t="str">
        <f>CONCATENATE(Техничка!AE14,Техничка!AF14,Техничка!AG14)</f>
        <v>10.06.2023</v>
      </c>
      <c r="R13" s="82" t="str">
        <f>IF(AND((IF(SUMIFS(cb_curr!$E:$E,cb_curr!$A:$A,Q13,cb_curr!$B:$B,"Swiss_Franc")&lt;&gt;0,1,0)=0),(OR(WEEKDAY(Q13,2)=7,WEEKDAY(Q13,2)=1))),R12,((IF(AND(S13=0,S14=0,S15=0,S16=0,S17=0,S18=0,S19=0,S20=0,S21=0,S22=0),"-",(IF((SUMIFS(cb_curr!$E:$E,cb_curr!$A:$A,Q13,cb_curr!$B:$B,"Swiss_Franc"))=0,R12,(SUMIFS(cb_curr!$E:$E,cb_curr!$A:$A,Q13,cb_curr!$B:$B,"Swiss_Franc"))))))))</f>
        <v>-</v>
      </c>
      <c r="S13" s="165">
        <f>SUMIFS(cb_curr!$E:$E,cb_curr!$A:$A,Q13,cb_curr!$B:$B,"Swiss_Franc")</f>
        <v>0</v>
      </c>
      <c r="T13" s="3" t="str">
        <f>CONCATENATE(Техничка!AI14,Техничка!AJ14,Техничка!AK14)</f>
        <v>10.07.2023</v>
      </c>
      <c r="U13" s="82" t="str">
        <f>IF(AND((IF(SUMIFS(cb_curr!$E:$E,cb_curr!$A:$A,T13,cb_curr!$B:$B,"Swiss_Franc")&lt;&gt;0,1,0)=0),(OR(WEEKDAY(T13,2)=7,WEEKDAY(T13,2)=1))),U12,((IF(AND(V13=0,V14=0,V15=0,V16=0,V17=0,V18=0,V19=0,V20=0,V21=0,V22=0),"-",(IF((SUMIFS(cb_curr!$E:$E,cb_curr!$A:$A,T13,cb_curr!$B:$B,"Swiss_Franc"))=0,U12,(SUMIFS(cb_curr!$E:$E,cb_curr!$A:$A,T13,cb_curr!$B:$B,"Swiss_Franc"))))))))</f>
        <v>-</v>
      </c>
      <c r="V13" s="165">
        <f>SUMIFS(cb_curr!$E:$E,cb_curr!$A:$A,T13,cb_curr!$B:$B,"Swiss_Franc")</f>
        <v>0</v>
      </c>
      <c r="W13" s="3" t="str">
        <f>CONCATENATE(Техничка!AQ14,Техничка!AR14,Техничка!AS14)</f>
        <v>10.08.2023</v>
      </c>
      <c r="X13" s="82" t="str">
        <f>IF(AND((IF(SUMIFS(cb_curr!$E:$E,cb_curr!$A:$A,W13,cb_curr!$B:$B,"Swiss_Franc")&lt;&gt;0,1,0)=0),(OR(WEEKDAY(W13,2)=7,WEEKDAY(W13,2)=1))),X12,((IF(AND(Y13=0,Y14=0,Y15=0,Y16=0,Y17=0,Y18=0,Y19=0,Y20=0,Y21=0,Y22=0),"-",(IF((SUMIFS(cb_curr!$E:$E,cb_curr!$A:$A,W13,cb_curr!$B:$B,"Swiss_Franc"))=0,X12,(SUMIFS(cb_curr!$E:$E,cb_curr!$A:$A,W13,cb_curr!$B:$B,"Swiss_Franc"))))))))</f>
        <v>-</v>
      </c>
      <c r="Y13" s="165">
        <f>SUMIFS(cb_curr!$E:$E,cb_curr!$A:$A,W13,cb_curr!$B:$B,"Swiss_Franc")</f>
        <v>0</v>
      </c>
      <c r="Z13" s="3" t="str">
        <f>CONCATENATE(Техничка!AU14,Техничка!AV14,Техничка!AW14)</f>
        <v>10.09.2023</v>
      </c>
      <c r="AA13" s="82" t="str">
        <f>IF(AND((IF(SUMIFS(cb_curr!$E:$E,cb_curr!$A:$A,Z13,cb_curr!$B:$B,"Swiss_Franc")&lt;&gt;0,1,0)=0),(OR(WEEKDAY(Z13,2)=7,WEEKDAY(Z13,2)=1))),AA12,((IF(AND(AB13=0,AB14=0,AB15=0,AB16=0,AB17=0,AB18=0,AB19=0,AB20=0,AB21=0,AB22=0),"-",(IF((SUMIFS(cb_curr!$E:$E,cb_curr!$A:$A,Z13,cb_curr!$B:$B,"Swiss_Franc"))=0,AA12,(SUMIFS(cb_curr!$E:$E,cb_curr!$A:$A,Z13,cb_curr!$B:$B,"Swiss_Franc"))))))))</f>
        <v>-</v>
      </c>
      <c r="AB13" s="165">
        <f>SUMIFS(cb_curr!$E:$E,cb_curr!$A:$A,Z13,cb_curr!$B:$B,"Swiss_Franc")</f>
        <v>0</v>
      </c>
      <c r="AC13" s="3" t="str">
        <f>CONCATENATE(Техничка!AY14,Техничка!AZ14,Техничка!BA14)</f>
        <v>10.10.2023</v>
      </c>
      <c r="AD13" s="82" t="str">
        <f>IF(AND((IF(SUMIFS(cb_curr!$E:$E,cb_curr!$A:$A,AC13,cb_curr!$B:$B,"Swiss_Franc")&lt;&gt;0,1,0)=0),(OR(WEEKDAY(AC13,2)=7,WEEKDAY(AC13,2)=1))),AD12,((IF(AND(AE13=0,AE14=0,AE15=0,AE16=0,AE17=0,AE18=0,AE19=0,AE20=0,AE21=0,AE22=0),"-",(IF((SUMIFS(cb_curr!$E:$E,cb_curr!$A:$A,AC13,cb_curr!$B:$B,"Swiss_Franc"))=0,AD12,(SUMIFS(cb_curr!$E:$E,cb_curr!$A:$A,AC13,cb_curr!$B:$B,"Swiss_Franc"))))))))</f>
        <v>-</v>
      </c>
      <c r="AE13" s="165">
        <f>SUMIFS(cb_curr!$E:$E,cb_curr!$A:$A,AC13,cb_curr!$B:$B,"Swiss_Franc")</f>
        <v>0</v>
      </c>
      <c r="AF13" s="3" t="str">
        <f>CONCATENATE(Техничка!BC14,Техничка!BD14,Техничка!BE14)</f>
        <v>10.11.2023</v>
      </c>
      <c r="AG13" s="82" t="str">
        <f>IF(AND((IF(SUMIFS(cb_curr!$E:$E,cb_curr!$A:$A,AF13,cb_curr!$B:$B,"Swiss_Franc")&lt;&gt;0,1,0)=0),(OR(WEEKDAY(AF13,2)=7,WEEKDAY(AF13,2)=1))),AG12,((IF(AND(AH13=0,AH14=0,AH15=0,AH16=0,AH17=0,AH18=0,AH19=0,AH20=0,AH21=0,AH22=0),"-",(IF((SUMIFS(cb_curr!$E:$E,cb_curr!$A:$A,AF13,cb_curr!$B:$B,"Swiss_Franc"))=0,AG12,(SUMIFS(cb_curr!$E:$E,cb_curr!$A:$A,AF13,cb_curr!$B:$B,"Swiss_Franc"))))))))</f>
        <v>-</v>
      </c>
      <c r="AH13" s="165">
        <f>SUMIFS(cb_curr!$E:$E,cb_curr!$A:$A,AF13,cb_curr!$B:$B,"Swiss_Franc")</f>
        <v>0</v>
      </c>
      <c r="AI13" s="3" t="str">
        <f>CONCATENATE(Техничка!BG14,Техничка!BH14,Техничка!BI14)</f>
        <v>10.12.2023</v>
      </c>
      <c r="AJ13" s="82" t="str">
        <f>IF(AND((IF(SUMIFS(cb_curr!$E:$E,cb_curr!$A:$A,AI13,cb_curr!$B:$B,"Swiss_Franc")&lt;&gt;0,1,0)=0),(OR(WEEKDAY(AI13,2)=7,WEEKDAY(AI13,2)=1))),AJ12,((IF(AND(AK13=0,AK14=0,AK15=0,AK16=0,AK17=0,AK18=0,AK19=0,AK20=0,AK21=0,AK22=0),"-",(IF((SUMIFS(cb_curr!$E:$E,cb_curr!$A:$A,AI13,cb_curr!$B:$B,"Swiss_Franc"))=0,AJ12,(SUMIFS(cb_curr!$E:$E,cb_curr!$A:$A,AI13,cb_curr!$B:$B,"Swiss_Franc"))))))))</f>
        <v>-</v>
      </c>
      <c r="AK13" s="165">
        <f>SUMIFS(cb_curr!$E:$E,cb_curr!$A:$A,AI13,cb_curr!$B:$B,"Swiss_Franc")</f>
        <v>0</v>
      </c>
      <c r="AQ13" s="153" t="str">
        <f t="shared" si="0"/>
        <v>10.06.2023</v>
      </c>
      <c r="AR13" s="82"/>
      <c r="AT13" s="3" t="str">
        <f t="shared" si="1"/>
        <v>10.10.2023</v>
      </c>
      <c r="AU13" s="82"/>
      <c r="AW13" s="3" t="str">
        <f t="shared" si="2"/>
        <v>10.11.2023</v>
      </c>
      <c r="AX13" s="82"/>
      <c r="AZ13" s="3" t="str">
        <f t="shared" si="3"/>
        <v>10.12.2023</v>
      </c>
      <c r="BA13" s="82"/>
    </row>
    <row r="14" spans="1:53" x14ac:dyDescent="0.25">
      <c r="B14" s="3" t="str">
        <f>CONCATENATE(Техничка!B15,Техничка!C15,Техничка!D15)</f>
        <v>11.01.2023</v>
      </c>
      <c r="C14" s="82" t="str">
        <f>IF(AND((IF(SUMIFS(cb_curr!$E:$E,cb_curr!$A:$A,B14,cb_curr!$B:$B,"Swiss_Franc")&lt;&gt;0,1,0)=0),(OR(WEEKDAY(B14,2)=7,WEEKDAY(B14,2)=1))),C13,((IF(AND(D14=0,D15=0,D16=0,D17=0,D18=0,D19=0,D20=0,D21=0,D22=0,D23=0),"-",(IF((SUMIFS(cb_curr!$E:$E,cb_curr!$A:$A,B14,cb_curr!$B:$B,"Swiss_Franc"))=0,C13,(SUMIFS(cb_curr!$E:$E,cb_curr!$A:$A,B14,cb_curr!$B:$B,"Swiss_Franc"))))))))</f>
        <v>-</v>
      </c>
      <c r="D14" s="165">
        <f>SUMIFS(cb_curr!$E:$E,cb_curr!$A:$A,B14,cb_curr!$B:$B,"Swiss_Franc")</f>
        <v>0</v>
      </c>
      <c r="E14" s="3" t="str">
        <f>CONCATENATE(Техничка!O15,Техничка!P15,Техничка!Q15)</f>
        <v>11.02.2023</v>
      </c>
      <c r="F14" s="82" t="str">
        <f>IF(AND((IF(SUMIFS(cb_curr!$E:$E,cb_curr!$A:$A,E14,cb_curr!$B:$B,"Swiss_Franc")&lt;&gt;0,1,0)=0),(OR(WEEKDAY(E14,2)=7,WEEKDAY(E14,2)=1))),F13,((IF(AND(G14=0,G15=0,G16=0,G17=0,G18=0,G19=0,G20=0,G21=0,G22=0,G23=0),"-",(IF((SUMIFS(cb_curr!$E:$E,cb_curr!$A:$A,E14,cb_curr!$B:$B,"Swiss_Franc"))=0,F13,(SUMIFS(cb_curr!$E:$E,cb_curr!$A:$A,E14,cb_curr!$B:$B,"Swiss_Franc"))))))))</f>
        <v>-</v>
      </c>
      <c r="G14" s="165">
        <f>SUMIFS(cb_curr!$E:$E,cb_curr!$A:$A,E14,cb_curr!$B:$B,"Swiss_Franc")</f>
        <v>0</v>
      </c>
      <c r="H14" s="3" t="str">
        <f>CONCATENATE(Техничка!S15,Техничка!T15,Техничка!U15)</f>
        <v>11.03.2023</v>
      </c>
      <c r="I14" s="82" t="str">
        <f>IF(AND((IF(SUMIFS(cb_curr!$E:$E,cb_curr!$A:$A,H14,cb_curr!$B:$B,"Swiss_Franc")&lt;&gt;0,1,0)=0),(OR(WEEKDAY(H14,2)=7,WEEKDAY(H14,2)=1))),I13,((IF(AND(J14=0,J15=0,J16=0,J17=0,J18=0,J19=0,J20=0,J21=0,J22=0,J23=0),"-",(IF((SUMIFS(cb_curr!$E:$E,cb_curr!$A:$A,H14,cb_curr!$B:$B,"Swiss_Franc"))=0,I13,(SUMIFS(cb_curr!$E:$E,cb_curr!$A:$A,H14,cb_curr!$B:$B,"Swiss_Franc"))))))))</f>
        <v>-</v>
      </c>
      <c r="J14" s="165">
        <f>SUMIFS(cb_curr!$E:$E,cb_curr!$A:$A,H14,cb_curr!$B:$B,"Swiss_Franc")</f>
        <v>0</v>
      </c>
      <c r="K14" s="3" t="str">
        <f>CONCATENATE(Техничка!W15,Техничка!X15,Техничка!Y15)</f>
        <v>11.04.2023</v>
      </c>
      <c r="L14" s="82" t="str">
        <f>IF(AND((IF(SUMIFS(cb_curr!$E:$E,cb_curr!$A:$A,K14,cb_curr!$B:$B,"Swiss_Franc")&lt;&gt;0,1,0)=0),(OR(WEEKDAY(K14,2)=7,WEEKDAY(K14,2)=1))),L13,((IF(AND(M14=0,M15=0,M16=0,M17=0,M18=0,M19=0,M20=0,M21=0,M22=0,M23=0),"-",(IF((SUMIFS(cb_curr!$E:$E,cb_curr!$A:$A,K14,cb_curr!$B:$B,"Swiss_Franc"))=0,L13,(SUMIFS(cb_curr!$E:$E,cb_curr!$A:$A,K14,cb_curr!$B:$B,"Swiss_Franc"))))))))</f>
        <v>-</v>
      </c>
      <c r="M14" s="165">
        <f>SUMIFS(cb_curr!$E:$E,cb_curr!$A:$A,K14,cb_curr!$B:$B,"Swiss_Franc")</f>
        <v>0</v>
      </c>
      <c r="N14" s="3" t="str">
        <f>CONCATENATE(Техничка!AA15,Техничка!AB15,Техничка!AC15)</f>
        <v>11.05.2023</v>
      </c>
      <c r="O14" s="82" t="str">
        <f>IF(AND((IF(SUMIFS(cb_curr!$E:$E,cb_curr!$A:$A,N14,cb_curr!$B:$B,"Swiss_Franc")&lt;&gt;0,1,0)=0),(OR(WEEKDAY(N14,2)=7,WEEKDAY(N14,2)=1))),O13,((IF(AND(P14=0,P15=0,P16=0,P17=0,P18=0,P19=0,P20=0,P21=0,P22=0,P23=0),"-",(IF((SUMIFS(cb_curr!$E:$E,cb_curr!$A:$A,N14,cb_curr!$B:$B,"Swiss_Franc"))=0,O13,(SUMIFS(cb_curr!$E:$E,cb_curr!$A:$A,N14,cb_curr!$B:$B,"Swiss_Franc"))))))))</f>
        <v>-</v>
      </c>
      <c r="P14" s="165">
        <f>SUMIFS(cb_curr!$E:$E,cb_curr!$A:$A,N14,cb_curr!$B:$B,"Swiss_Franc")</f>
        <v>0</v>
      </c>
      <c r="Q14" s="3" t="str">
        <f>CONCATENATE(Техничка!AE15,Техничка!AF15,Техничка!AG15)</f>
        <v>11.06.2023</v>
      </c>
      <c r="R14" s="82" t="str">
        <f>IF(AND((IF(SUMIFS(cb_curr!$E:$E,cb_curr!$A:$A,Q14,cb_curr!$B:$B,"Swiss_Franc")&lt;&gt;0,1,0)=0),(OR(WEEKDAY(Q14,2)=7,WEEKDAY(Q14,2)=1))),R13,((IF(AND(S14=0,S15=0,S16=0,S17=0,S18=0,S19=0,S20=0,S21=0,S22=0,S23=0),"-",(IF((SUMIFS(cb_curr!$E:$E,cb_curr!$A:$A,Q14,cb_curr!$B:$B,"Swiss_Franc"))=0,R13,(SUMIFS(cb_curr!$E:$E,cb_curr!$A:$A,Q14,cb_curr!$B:$B,"Swiss_Franc"))))))))</f>
        <v>-</v>
      </c>
      <c r="S14" s="165">
        <f>SUMIFS(cb_curr!$E:$E,cb_curr!$A:$A,Q14,cb_curr!$B:$B,"Swiss_Franc")</f>
        <v>0</v>
      </c>
      <c r="T14" s="3" t="str">
        <f>CONCATENATE(Техничка!AI15,Техничка!AJ15,Техничка!AK15)</f>
        <v>11.07.2023</v>
      </c>
      <c r="U14" s="82" t="str">
        <f>IF(AND((IF(SUMIFS(cb_curr!$E:$E,cb_curr!$A:$A,T14,cb_curr!$B:$B,"Swiss_Franc")&lt;&gt;0,1,0)=0),(OR(WEEKDAY(T14,2)=7,WEEKDAY(T14,2)=1))),U13,((IF(AND(V14=0,V15=0,V16=0,V17=0,V18=0,V19=0,V20=0,V21=0,V22=0,V23=0),"-",(IF((SUMIFS(cb_curr!$E:$E,cb_curr!$A:$A,T14,cb_curr!$B:$B,"Swiss_Franc"))=0,U13,(SUMIFS(cb_curr!$E:$E,cb_curr!$A:$A,T14,cb_curr!$B:$B,"Swiss_Franc"))))))))</f>
        <v>-</v>
      </c>
      <c r="V14" s="165">
        <f>SUMIFS(cb_curr!$E:$E,cb_curr!$A:$A,T14,cb_curr!$B:$B,"Swiss_Franc")</f>
        <v>0</v>
      </c>
      <c r="W14" s="3" t="str">
        <f>CONCATENATE(Техничка!AQ15,Техничка!AR15,Техничка!AS15)</f>
        <v>11.08.2023</v>
      </c>
      <c r="X14" s="82" t="str">
        <f>IF(AND((IF(SUMIFS(cb_curr!$E:$E,cb_curr!$A:$A,W14,cb_curr!$B:$B,"Swiss_Franc")&lt;&gt;0,1,0)=0),(OR(WEEKDAY(W14,2)=7,WEEKDAY(W14,2)=1))),X13,((IF(AND(Y14=0,Y15=0,Y16=0,Y17=0,Y18=0,Y19=0,Y20=0,Y21=0,Y22=0,Y23=0),"-",(IF((SUMIFS(cb_curr!$E:$E,cb_curr!$A:$A,W14,cb_curr!$B:$B,"Swiss_Franc"))=0,X13,(SUMIFS(cb_curr!$E:$E,cb_curr!$A:$A,W14,cb_curr!$B:$B,"Swiss_Franc"))))))))</f>
        <v>-</v>
      </c>
      <c r="Y14" s="165">
        <f>SUMIFS(cb_curr!$E:$E,cb_curr!$A:$A,W14,cb_curr!$B:$B,"Swiss_Franc")</f>
        <v>0</v>
      </c>
      <c r="Z14" s="3" t="str">
        <f>CONCATENATE(Техничка!AU15,Техничка!AV15,Техничка!AW15)</f>
        <v>11.09.2023</v>
      </c>
      <c r="AA14" s="82" t="str">
        <f>IF(AND((IF(SUMIFS(cb_curr!$E:$E,cb_curr!$A:$A,Z14,cb_curr!$B:$B,"Swiss_Franc")&lt;&gt;0,1,0)=0),(OR(WEEKDAY(Z14,2)=7,WEEKDAY(Z14,2)=1))),AA13,((IF(AND(AB14=0,AB15=0,AB16=0,AB17=0,AB18=0,AB19=0,AB20=0,AB21=0,AB22=0,AB23=0),"-",(IF((SUMIFS(cb_curr!$E:$E,cb_curr!$A:$A,Z14,cb_curr!$B:$B,"Swiss_Franc"))=0,AA13,(SUMIFS(cb_curr!$E:$E,cb_curr!$A:$A,Z14,cb_curr!$B:$B,"Swiss_Franc"))))))))</f>
        <v>-</v>
      </c>
      <c r="AB14" s="165">
        <f>SUMIFS(cb_curr!$E:$E,cb_curr!$A:$A,Z14,cb_curr!$B:$B,"Swiss_Franc")</f>
        <v>0</v>
      </c>
      <c r="AC14" s="3" t="str">
        <f>CONCATENATE(Техничка!AY15,Техничка!AZ15,Техничка!BA15)</f>
        <v>11.10.2023</v>
      </c>
      <c r="AD14" s="82" t="str">
        <f>IF(AND((IF(SUMIFS(cb_curr!$E:$E,cb_curr!$A:$A,AC14,cb_curr!$B:$B,"Swiss_Franc")&lt;&gt;0,1,0)=0),(OR(WEEKDAY(AC14,2)=7,WEEKDAY(AC14,2)=1))),AD13,((IF(AND(AE14=0,AE15=0,AE16=0,AE17=0,AE18=0,AE19=0,AE20=0,AE21=0,AE22=0,AE23=0),"-",(IF((SUMIFS(cb_curr!$E:$E,cb_curr!$A:$A,AC14,cb_curr!$B:$B,"Swiss_Franc"))=0,AD13,(SUMIFS(cb_curr!$E:$E,cb_curr!$A:$A,AC14,cb_curr!$B:$B,"Swiss_Franc"))))))))</f>
        <v>-</v>
      </c>
      <c r="AE14" s="165">
        <f>SUMIFS(cb_curr!$E:$E,cb_curr!$A:$A,AC14,cb_curr!$B:$B,"Swiss_Franc")</f>
        <v>0</v>
      </c>
      <c r="AF14" s="3" t="str">
        <f>CONCATENATE(Техничка!BC15,Техничка!BD15,Техничка!BE15)</f>
        <v>11.11.2023</v>
      </c>
      <c r="AG14" s="82" t="str">
        <f>IF(AND((IF(SUMIFS(cb_curr!$E:$E,cb_curr!$A:$A,AF14,cb_curr!$B:$B,"Swiss_Franc")&lt;&gt;0,1,0)=0),(OR(WEEKDAY(AF14,2)=7,WEEKDAY(AF14,2)=1))),AG13,((IF(AND(AH14=0,AH15=0,AH16=0,AH17=0,AH18=0,AH19=0,AH20=0,AH21=0,AH22=0,AH23=0),"-",(IF((SUMIFS(cb_curr!$E:$E,cb_curr!$A:$A,AF14,cb_curr!$B:$B,"Swiss_Franc"))=0,AG13,(SUMIFS(cb_curr!$E:$E,cb_curr!$A:$A,AF14,cb_curr!$B:$B,"Swiss_Franc"))))))))</f>
        <v>-</v>
      </c>
      <c r="AH14" s="165">
        <f>SUMIFS(cb_curr!$E:$E,cb_curr!$A:$A,AF14,cb_curr!$B:$B,"Swiss_Franc")</f>
        <v>0</v>
      </c>
      <c r="AI14" s="3" t="str">
        <f>CONCATENATE(Техничка!BG15,Техничка!BH15,Техничка!BI15)</f>
        <v>11.12.2023</v>
      </c>
      <c r="AJ14" s="82" t="str">
        <f>IF(AND((IF(SUMIFS(cb_curr!$E:$E,cb_curr!$A:$A,AI14,cb_curr!$B:$B,"Swiss_Franc")&lt;&gt;0,1,0)=0),(OR(WEEKDAY(AI14,2)=7,WEEKDAY(AI14,2)=1))),AJ13,((IF(AND(AK14=0,AK15=0,AK16=0,AK17=0,AK18=0,AK19=0,AK20=0,AK21=0,AK22=0,AK23=0),"-",(IF((SUMIFS(cb_curr!$E:$E,cb_curr!$A:$A,AI14,cb_curr!$B:$B,"Swiss_Franc"))=0,AJ13,(SUMIFS(cb_curr!$E:$E,cb_curr!$A:$A,AI14,cb_curr!$B:$B,"Swiss_Franc"))))))))</f>
        <v>-</v>
      </c>
      <c r="AK14" s="165">
        <f>SUMIFS(cb_curr!$E:$E,cb_curr!$A:$A,AI14,cb_curr!$B:$B,"Swiss_Franc")</f>
        <v>0</v>
      </c>
      <c r="AQ14" s="153" t="str">
        <f t="shared" si="0"/>
        <v>11.06.2023</v>
      </c>
      <c r="AR14" s="82"/>
      <c r="AT14" s="3" t="str">
        <f t="shared" si="1"/>
        <v>11.10.2023</v>
      </c>
      <c r="AU14" s="82"/>
      <c r="AW14" s="3" t="str">
        <f t="shared" si="2"/>
        <v>11.11.2023</v>
      </c>
      <c r="AX14" s="82"/>
      <c r="AZ14" s="3" t="str">
        <f t="shared" si="3"/>
        <v>11.12.2023</v>
      </c>
      <c r="BA14" s="82"/>
    </row>
    <row r="15" spans="1:53" x14ac:dyDescent="0.25">
      <c r="B15" s="3" t="str">
        <f>CONCATENATE(Техничка!B16,Техничка!C16,Техничка!D16)</f>
        <v>12.01.2023</v>
      </c>
      <c r="C15" s="82" t="str">
        <f>IF(AND((IF(SUMIFS(cb_curr!$E:$E,cb_curr!$A:$A,B15,cb_curr!$B:$B,"Swiss_Franc")&lt;&gt;0,1,0)=0),(OR(WEEKDAY(B15,2)=7,WEEKDAY(B15,2)=1))),C14,((IF(AND(D15=0,D16=0,D17=0,D18=0,D19=0,D20=0,D21=0,D22=0,D23=0,D24=0),"-",(IF((SUMIFS(cb_curr!$E:$E,cb_curr!$A:$A,B15,cb_curr!$B:$B,"Swiss_Franc"))=0,C14,(SUMIFS(cb_curr!$E:$E,cb_curr!$A:$A,B15,cb_curr!$B:$B,"Swiss_Franc"))))))))</f>
        <v>-</v>
      </c>
      <c r="D15" s="165">
        <f>SUMIFS(cb_curr!$E:$E,cb_curr!$A:$A,B15,cb_curr!$B:$B,"Swiss_Franc")</f>
        <v>0</v>
      </c>
      <c r="E15" s="3" t="str">
        <f>CONCATENATE(Техничка!O16,Техничка!P16,Техничка!Q16)</f>
        <v>12.02.2023</v>
      </c>
      <c r="F15" s="82" t="str">
        <f>IF(AND((IF(SUMIFS(cb_curr!$E:$E,cb_curr!$A:$A,E15,cb_curr!$B:$B,"Swiss_Franc")&lt;&gt;0,1,0)=0),(OR(WEEKDAY(E15,2)=7,WEEKDAY(E15,2)=1))),F14,((IF(AND(G15=0,G16=0,G17=0,G18=0,G19=0,G20=0,G21=0,G22=0,G23=0,G24=0),"-",(IF((SUMIFS(cb_curr!$E:$E,cb_curr!$A:$A,E15,cb_curr!$B:$B,"Swiss_Franc"))=0,F14,(SUMIFS(cb_curr!$E:$E,cb_curr!$A:$A,E15,cb_curr!$B:$B,"Swiss_Franc"))))))))</f>
        <v>-</v>
      </c>
      <c r="G15" s="165">
        <f>SUMIFS(cb_curr!$E:$E,cb_curr!$A:$A,E15,cb_curr!$B:$B,"Swiss_Franc")</f>
        <v>0</v>
      </c>
      <c r="H15" s="3" t="str">
        <f>CONCATENATE(Техничка!S16,Техничка!T16,Техничка!U16)</f>
        <v>12.03.2023</v>
      </c>
      <c r="I15" s="82" t="str">
        <f>IF(AND((IF(SUMIFS(cb_curr!$E:$E,cb_curr!$A:$A,H15,cb_curr!$B:$B,"Swiss_Franc")&lt;&gt;0,1,0)=0),(OR(WEEKDAY(H15,2)=7,WEEKDAY(H15,2)=1))),I14,((IF(AND(J15=0,J16=0,J17=0,J18=0,J19=0,J20=0,J21=0,J22=0,J23=0,J24=0),"-",(IF((SUMIFS(cb_curr!$E:$E,cb_curr!$A:$A,H15,cb_curr!$B:$B,"Swiss_Franc"))=0,I14,(SUMIFS(cb_curr!$E:$E,cb_curr!$A:$A,H15,cb_curr!$B:$B,"Swiss_Franc"))))))))</f>
        <v>-</v>
      </c>
      <c r="J15" s="165">
        <f>SUMIFS(cb_curr!$E:$E,cb_curr!$A:$A,H15,cb_curr!$B:$B,"Swiss_Franc")</f>
        <v>0</v>
      </c>
      <c r="K15" s="3" t="str">
        <f>CONCATENATE(Техничка!W16,Техничка!X16,Техничка!Y16)</f>
        <v>12.04.2023</v>
      </c>
      <c r="L15" s="82" t="str">
        <f>IF(AND((IF(SUMIFS(cb_curr!$E:$E,cb_curr!$A:$A,K15,cb_curr!$B:$B,"Swiss_Franc")&lt;&gt;0,1,0)=0),(OR(WEEKDAY(K15,2)=7,WEEKDAY(K15,2)=1))),L14,((IF(AND(M15=0,M16=0,M17=0,M18=0,M19=0,M20=0,M21=0,M22=0,M23=0,M24=0),"-",(IF((SUMIFS(cb_curr!$E:$E,cb_curr!$A:$A,K15,cb_curr!$B:$B,"Swiss_Franc"))=0,L14,(SUMIFS(cb_curr!$E:$E,cb_curr!$A:$A,K15,cb_curr!$B:$B,"Swiss_Franc"))))))))</f>
        <v>-</v>
      </c>
      <c r="M15" s="165">
        <f>SUMIFS(cb_curr!$E:$E,cb_curr!$A:$A,K15,cb_curr!$B:$B,"Swiss_Franc")</f>
        <v>0</v>
      </c>
      <c r="N15" s="3" t="str">
        <f>CONCATENATE(Техничка!AA16,Техничка!AB16,Техничка!AC16)</f>
        <v>12.05.2023</v>
      </c>
      <c r="O15" s="82" t="str">
        <f>IF(AND((IF(SUMIFS(cb_curr!$E:$E,cb_curr!$A:$A,N15,cb_curr!$B:$B,"Swiss_Franc")&lt;&gt;0,1,0)=0),(OR(WEEKDAY(N15,2)=7,WEEKDAY(N15,2)=1))),O14,((IF(AND(P15=0,P16=0,P17=0,P18=0,P19=0,P20=0,P21=0,P22=0,P23=0,P24=0),"-",(IF((SUMIFS(cb_curr!$E:$E,cb_curr!$A:$A,N15,cb_curr!$B:$B,"Swiss_Franc"))=0,O14,(SUMIFS(cb_curr!$E:$E,cb_curr!$A:$A,N15,cb_curr!$B:$B,"Swiss_Franc"))))))))</f>
        <v>-</v>
      </c>
      <c r="P15" s="165">
        <f>SUMIFS(cb_curr!$E:$E,cb_curr!$A:$A,N15,cb_curr!$B:$B,"Swiss_Franc")</f>
        <v>0</v>
      </c>
      <c r="Q15" s="3" t="str">
        <f>CONCATENATE(Техничка!AE16,Техничка!AF16,Техничка!AG16)</f>
        <v>12.06.2023</v>
      </c>
      <c r="R15" s="82" t="str">
        <f>IF(AND((IF(SUMIFS(cb_curr!$E:$E,cb_curr!$A:$A,Q15,cb_curr!$B:$B,"Swiss_Franc")&lt;&gt;0,1,0)=0),(OR(WEEKDAY(Q15,2)=7,WEEKDAY(Q15,2)=1))),R14,((IF(AND(S15=0,S16=0,S17=0,S18=0,S19=0,S20=0,S21=0,S22=0,S23=0,S24=0),"-",(IF((SUMIFS(cb_curr!$E:$E,cb_curr!$A:$A,Q15,cb_curr!$B:$B,"Swiss_Franc"))=0,R14,(SUMIFS(cb_curr!$E:$E,cb_curr!$A:$A,Q15,cb_curr!$B:$B,"Swiss_Franc"))))))))</f>
        <v>-</v>
      </c>
      <c r="S15" s="165">
        <f>SUMIFS(cb_curr!$E:$E,cb_curr!$A:$A,Q15,cb_curr!$B:$B,"Swiss_Franc")</f>
        <v>0</v>
      </c>
      <c r="T15" s="3" t="str">
        <f>CONCATENATE(Техничка!AI16,Техничка!AJ16,Техничка!AK16)</f>
        <v>12.07.2023</v>
      </c>
      <c r="U15" s="82" t="str">
        <f>IF(AND((IF(SUMIFS(cb_curr!$E:$E,cb_curr!$A:$A,T15,cb_curr!$B:$B,"Swiss_Franc")&lt;&gt;0,1,0)=0),(OR(WEEKDAY(T15,2)=7,WEEKDAY(T15,2)=1))),U14,((IF(AND(V15=0,V16=0,V17=0,V18=0,V19=0,V20=0,V21=0,V22=0,V23=0,V24=0),"-",(IF((SUMIFS(cb_curr!$E:$E,cb_curr!$A:$A,T15,cb_curr!$B:$B,"Swiss_Franc"))=0,U14,(SUMIFS(cb_curr!$E:$E,cb_curr!$A:$A,T15,cb_curr!$B:$B,"Swiss_Franc"))))))))</f>
        <v>-</v>
      </c>
      <c r="V15" s="165">
        <f>SUMIFS(cb_curr!$E:$E,cb_curr!$A:$A,T15,cb_curr!$B:$B,"Swiss_Franc")</f>
        <v>0</v>
      </c>
      <c r="W15" s="3" t="str">
        <f>CONCATENATE(Техничка!AQ16,Техничка!AR16,Техничка!AS16)</f>
        <v>12.08.2023</v>
      </c>
      <c r="X15" s="82" t="str">
        <f>IF(AND((IF(SUMIFS(cb_curr!$E:$E,cb_curr!$A:$A,W15,cb_curr!$B:$B,"Swiss_Franc")&lt;&gt;0,1,0)=0),(OR(WEEKDAY(W15,2)=7,WEEKDAY(W15,2)=1))),X14,((IF(AND(Y15=0,Y16=0,Y17=0,Y18=0,Y19=0,Y20=0,Y21=0,Y22=0,Y23=0,Y24=0),"-",(IF((SUMIFS(cb_curr!$E:$E,cb_curr!$A:$A,W15,cb_curr!$B:$B,"Swiss_Franc"))=0,X14,(SUMIFS(cb_curr!$E:$E,cb_curr!$A:$A,W15,cb_curr!$B:$B,"Swiss_Franc"))))))))</f>
        <v>-</v>
      </c>
      <c r="Y15" s="165">
        <f>SUMIFS(cb_curr!$E:$E,cb_curr!$A:$A,W15,cb_curr!$B:$B,"Swiss_Franc")</f>
        <v>0</v>
      </c>
      <c r="Z15" s="3" t="str">
        <f>CONCATENATE(Техничка!AU16,Техничка!AV16,Техничка!AW16)</f>
        <v>12.09.2023</v>
      </c>
      <c r="AA15" s="82" t="str">
        <f>IF(AND((IF(SUMIFS(cb_curr!$E:$E,cb_curr!$A:$A,Z15,cb_curr!$B:$B,"Swiss_Franc")&lt;&gt;0,1,0)=0),(OR(WEEKDAY(Z15,2)=7,WEEKDAY(Z15,2)=1))),AA14,((IF(AND(AB15=0,AB16=0,AB17=0,AB18=0,AB19=0,AB20=0,AB21=0,AB22=0,AB23=0,AB24=0),"-",(IF((SUMIFS(cb_curr!$E:$E,cb_curr!$A:$A,Z15,cb_curr!$B:$B,"Swiss_Franc"))=0,AA14,(SUMIFS(cb_curr!$E:$E,cb_curr!$A:$A,Z15,cb_curr!$B:$B,"Swiss_Franc"))))))))</f>
        <v>-</v>
      </c>
      <c r="AB15" s="165">
        <f>SUMIFS(cb_curr!$E:$E,cb_curr!$A:$A,Z15,cb_curr!$B:$B,"Swiss_Franc")</f>
        <v>0</v>
      </c>
      <c r="AC15" s="3" t="str">
        <f>CONCATENATE(Техничка!AY16,Техничка!AZ16,Техничка!BA16)</f>
        <v>12.10.2023</v>
      </c>
      <c r="AD15" s="82" t="str">
        <f>IF(AND((IF(SUMIFS(cb_curr!$E:$E,cb_curr!$A:$A,AC15,cb_curr!$B:$B,"Swiss_Franc")&lt;&gt;0,1,0)=0),(OR(WEEKDAY(AC15,2)=7,WEEKDAY(AC15,2)=1))),AD14,((IF(AND(AE15=0,AE16=0,AE17=0,AE18=0,AE19=0,AE20=0,AE21=0,AE22=0,AE23=0,AE24=0),"-",(IF((SUMIFS(cb_curr!$E:$E,cb_curr!$A:$A,AC15,cb_curr!$B:$B,"Swiss_Franc"))=0,AD14,(SUMIFS(cb_curr!$E:$E,cb_curr!$A:$A,AC15,cb_curr!$B:$B,"Swiss_Franc"))))))))</f>
        <v>-</v>
      </c>
      <c r="AE15" s="165">
        <f>SUMIFS(cb_curr!$E:$E,cb_curr!$A:$A,AC15,cb_curr!$B:$B,"Swiss_Franc")</f>
        <v>0</v>
      </c>
      <c r="AF15" s="3" t="str">
        <f>CONCATENATE(Техничка!BC16,Техничка!BD16,Техничка!BE16)</f>
        <v>12.11.2023</v>
      </c>
      <c r="AG15" s="82" t="str">
        <f>IF(AND((IF(SUMIFS(cb_curr!$E:$E,cb_curr!$A:$A,AF15,cb_curr!$B:$B,"Swiss_Franc")&lt;&gt;0,1,0)=0),(OR(WEEKDAY(AF15,2)=7,WEEKDAY(AF15,2)=1))),AG14,((IF(AND(AH15=0,AH16=0,AH17=0,AH18=0,AH19=0,AH20=0,AH21=0,AH22=0,AH23=0,AH24=0),"-",(IF((SUMIFS(cb_curr!$E:$E,cb_curr!$A:$A,AF15,cb_curr!$B:$B,"Swiss_Franc"))=0,AG14,(SUMIFS(cb_curr!$E:$E,cb_curr!$A:$A,AF15,cb_curr!$B:$B,"Swiss_Franc"))))))))</f>
        <v>-</v>
      </c>
      <c r="AH15" s="165">
        <f>SUMIFS(cb_curr!$E:$E,cb_curr!$A:$A,AF15,cb_curr!$B:$B,"Swiss_Franc")</f>
        <v>0</v>
      </c>
      <c r="AI15" s="3" t="str">
        <f>CONCATENATE(Техничка!BG16,Техничка!BH16,Техничка!BI16)</f>
        <v>12.12.2023</v>
      </c>
      <c r="AJ15" s="82" t="str">
        <f>IF(AND((IF(SUMIFS(cb_curr!$E:$E,cb_curr!$A:$A,AI15,cb_curr!$B:$B,"Swiss_Franc")&lt;&gt;0,1,0)=0),(OR(WEEKDAY(AI15,2)=7,WEEKDAY(AI15,2)=1))),AJ14,((IF(AND(AK15=0,AK16=0,AK17=0,AK18=0,AK19=0,AK20=0,AK21=0,AK22=0,AK23=0,AK24=0),"-",(IF((SUMIFS(cb_curr!$E:$E,cb_curr!$A:$A,AI15,cb_curr!$B:$B,"Swiss_Franc"))=0,AJ14,(SUMIFS(cb_curr!$E:$E,cb_curr!$A:$A,AI15,cb_curr!$B:$B,"Swiss_Franc"))))))))</f>
        <v>-</v>
      </c>
      <c r="AK15" s="165">
        <f>SUMIFS(cb_curr!$E:$E,cb_curr!$A:$A,AI15,cb_curr!$B:$B,"Swiss_Franc")</f>
        <v>0</v>
      </c>
      <c r="AQ15" s="153" t="str">
        <f t="shared" si="0"/>
        <v>12.06.2023</v>
      </c>
      <c r="AR15" s="82"/>
      <c r="AT15" s="3" t="str">
        <f t="shared" si="1"/>
        <v>12.10.2023</v>
      </c>
      <c r="AU15" s="82"/>
      <c r="AW15" s="3" t="str">
        <f t="shared" si="2"/>
        <v>12.11.2023</v>
      </c>
      <c r="AX15" s="82"/>
      <c r="AZ15" s="3" t="str">
        <f t="shared" si="3"/>
        <v>12.12.2023</v>
      </c>
      <c r="BA15" s="82"/>
    </row>
    <row r="16" spans="1:53" x14ac:dyDescent="0.25">
      <c r="B16" s="3" t="str">
        <f>CONCATENATE(Техничка!B17,Техничка!C17,Техничка!D17)</f>
        <v>13.01.2023</v>
      </c>
      <c r="C16" s="82" t="str">
        <f>IF(AND((IF(SUMIFS(cb_curr!$E:$E,cb_curr!$A:$A,B16,cb_curr!$B:$B,"Swiss_Franc")&lt;&gt;0,1,0)=0),(OR(WEEKDAY(B16,2)=7,WEEKDAY(B16,2)=1))),C15,((IF(AND(D16=0,D17=0,D18=0,D19=0,D20=0,D21=0,D22=0,D23=0,D24=0,D25=0),"-",(IF((SUMIFS(cb_curr!$E:$E,cb_curr!$A:$A,B16,cb_curr!$B:$B,"Swiss_Franc"))=0,C15,(SUMIFS(cb_curr!$E:$E,cb_curr!$A:$A,B16,cb_curr!$B:$B,"Swiss_Franc"))))))))</f>
        <v>-</v>
      </c>
      <c r="D16" s="165">
        <f>SUMIFS(cb_curr!$E:$E,cb_curr!$A:$A,B16,cb_curr!$B:$B,"Swiss_Franc")</f>
        <v>0</v>
      </c>
      <c r="E16" s="3" t="str">
        <f>CONCATENATE(Техничка!O17,Техничка!P17,Техничка!Q17)</f>
        <v>13.02.2023</v>
      </c>
      <c r="F16" s="82" t="str">
        <f>IF(AND((IF(SUMIFS(cb_curr!$E:$E,cb_curr!$A:$A,E16,cb_curr!$B:$B,"Swiss_Franc")&lt;&gt;0,1,0)=0),(OR(WEEKDAY(E16,2)=7,WEEKDAY(E16,2)=1))),F15,((IF(AND(G16=0,G17=0,G18=0,G19=0,G20=0,G21=0,G22=0,G23=0,G24=0,G25=0),"-",(IF((SUMIFS(cb_curr!$E:$E,cb_curr!$A:$A,E16,cb_curr!$B:$B,"Swiss_Franc"))=0,F15,(SUMIFS(cb_curr!$E:$E,cb_curr!$A:$A,E16,cb_curr!$B:$B,"Swiss_Franc"))))))))</f>
        <v>-</v>
      </c>
      <c r="G16" s="165">
        <f>SUMIFS(cb_curr!$E:$E,cb_curr!$A:$A,E16,cb_curr!$B:$B,"Swiss_Franc")</f>
        <v>0</v>
      </c>
      <c r="H16" s="3" t="str">
        <f>CONCATENATE(Техничка!S17,Техничка!T17,Техничка!U17)</f>
        <v>13.03.2023</v>
      </c>
      <c r="I16" s="82" t="str">
        <f>IF(AND((IF(SUMIFS(cb_curr!$E:$E,cb_curr!$A:$A,H16,cb_curr!$B:$B,"Swiss_Franc")&lt;&gt;0,1,0)=0),(OR(WEEKDAY(H16,2)=7,WEEKDAY(H16,2)=1))),I15,((IF(AND(J16=0,J17=0,J18=0,J19=0,J20=0,J21=0,J22=0,J23=0,J24=0,J25=0),"-",(IF((SUMIFS(cb_curr!$E:$E,cb_curr!$A:$A,H16,cb_curr!$B:$B,"Swiss_Franc"))=0,I15,(SUMIFS(cb_curr!$E:$E,cb_curr!$A:$A,H16,cb_curr!$B:$B,"Swiss_Franc"))))))))</f>
        <v>-</v>
      </c>
      <c r="J16" s="165">
        <f>SUMIFS(cb_curr!$E:$E,cb_curr!$A:$A,H16,cb_curr!$B:$B,"Swiss_Franc")</f>
        <v>0</v>
      </c>
      <c r="K16" s="3" t="str">
        <f>CONCATENATE(Техничка!W17,Техничка!X17,Техничка!Y17)</f>
        <v>13.04.2023</v>
      </c>
      <c r="L16" s="82" t="str">
        <f>IF(AND((IF(SUMIFS(cb_curr!$E:$E,cb_curr!$A:$A,K16,cb_curr!$B:$B,"Swiss_Franc")&lt;&gt;0,1,0)=0),(OR(WEEKDAY(K16,2)=7,WEEKDAY(K16,2)=1))),L15,((IF(AND(M16=0,M17=0,M18=0,M19=0,M20=0,M21=0,M22=0,M23=0,M24=0,M25=0),"-",(IF((SUMIFS(cb_curr!$E:$E,cb_curr!$A:$A,K16,cb_curr!$B:$B,"Swiss_Franc"))=0,L15,(SUMIFS(cb_curr!$E:$E,cb_curr!$A:$A,K16,cb_curr!$B:$B,"Swiss_Franc"))))))))</f>
        <v>-</v>
      </c>
      <c r="M16" s="165">
        <f>SUMIFS(cb_curr!$E:$E,cb_curr!$A:$A,K16,cb_curr!$B:$B,"Swiss_Franc")</f>
        <v>0</v>
      </c>
      <c r="N16" s="3" t="str">
        <f>CONCATENATE(Техничка!AA17,Техничка!AB17,Техничка!AC17)</f>
        <v>13.05.2023</v>
      </c>
      <c r="O16" s="82" t="str">
        <f>IF(AND((IF(SUMIFS(cb_curr!$E:$E,cb_curr!$A:$A,N16,cb_curr!$B:$B,"Swiss_Franc")&lt;&gt;0,1,0)=0),(OR(WEEKDAY(N16,2)=7,WEEKDAY(N16,2)=1))),O15,((IF(AND(P16=0,P17=0,P18=0,P19=0,P20=0,P21=0,P22=0,P23=0,P24=0,P25=0),"-",(IF((SUMIFS(cb_curr!$E:$E,cb_curr!$A:$A,N16,cb_curr!$B:$B,"Swiss_Franc"))=0,O15,(SUMIFS(cb_curr!$E:$E,cb_curr!$A:$A,N16,cb_curr!$B:$B,"Swiss_Franc"))))))))</f>
        <v>-</v>
      </c>
      <c r="P16" s="165">
        <f>SUMIFS(cb_curr!$E:$E,cb_curr!$A:$A,N16,cb_curr!$B:$B,"Swiss_Franc")</f>
        <v>0</v>
      </c>
      <c r="Q16" s="3" t="str">
        <f>CONCATENATE(Техничка!AE17,Техничка!AF17,Техничка!AG17)</f>
        <v>13.06.2023</v>
      </c>
      <c r="R16" s="82" t="str">
        <f>IF(AND((IF(SUMIFS(cb_curr!$E:$E,cb_curr!$A:$A,Q16,cb_curr!$B:$B,"Swiss_Franc")&lt;&gt;0,1,0)=0),(OR(WEEKDAY(Q16,2)=7,WEEKDAY(Q16,2)=1))),R15,((IF(AND(S16=0,S17=0,S18=0,S19=0,S20=0,S21=0,S22=0,S23=0,S24=0,S25=0),"-",(IF((SUMIFS(cb_curr!$E:$E,cb_curr!$A:$A,Q16,cb_curr!$B:$B,"Swiss_Franc"))=0,R15,(SUMIFS(cb_curr!$E:$E,cb_curr!$A:$A,Q16,cb_curr!$B:$B,"Swiss_Franc"))))))))</f>
        <v>-</v>
      </c>
      <c r="S16" s="165">
        <f>SUMIFS(cb_curr!$E:$E,cb_curr!$A:$A,Q16,cb_curr!$B:$B,"Swiss_Franc")</f>
        <v>0</v>
      </c>
      <c r="T16" s="3" t="str">
        <f>CONCATENATE(Техничка!AI17,Техничка!AJ17,Техничка!AK17)</f>
        <v>13.07.2023</v>
      </c>
      <c r="U16" s="82" t="str">
        <f>IF(AND((IF(SUMIFS(cb_curr!$E:$E,cb_curr!$A:$A,T16,cb_curr!$B:$B,"Swiss_Franc")&lt;&gt;0,1,0)=0),(OR(WEEKDAY(T16,2)=7,WEEKDAY(T16,2)=1))),U15,((IF(AND(V16=0,V17=0,V18=0,V19=0,V20=0,V21=0,V22=0,V23=0,V24=0,V25=0),"-",(IF((SUMIFS(cb_curr!$E:$E,cb_curr!$A:$A,T16,cb_curr!$B:$B,"Swiss_Franc"))=0,U15,(SUMIFS(cb_curr!$E:$E,cb_curr!$A:$A,T16,cb_curr!$B:$B,"Swiss_Franc"))))))))</f>
        <v>-</v>
      </c>
      <c r="V16" s="165">
        <f>SUMIFS(cb_curr!$E:$E,cb_curr!$A:$A,T16,cb_curr!$B:$B,"Swiss_Franc")</f>
        <v>0</v>
      </c>
      <c r="W16" s="3" t="str">
        <f>CONCATENATE(Техничка!AQ17,Техничка!AR17,Техничка!AS17)</f>
        <v>13.08.2023</v>
      </c>
      <c r="X16" s="82" t="str">
        <f>IF(AND((IF(SUMIFS(cb_curr!$E:$E,cb_curr!$A:$A,W16,cb_curr!$B:$B,"Swiss_Franc")&lt;&gt;0,1,0)=0),(OR(WEEKDAY(W16,2)=7,WEEKDAY(W16,2)=1))),X15,((IF(AND(Y16=0,Y17=0,Y18=0,Y19=0,Y20=0,Y21=0,Y22=0,Y23=0,Y24=0,Y25=0),"-",(IF((SUMIFS(cb_curr!$E:$E,cb_curr!$A:$A,W16,cb_curr!$B:$B,"Swiss_Franc"))=0,X15,(SUMIFS(cb_curr!$E:$E,cb_curr!$A:$A,W16,cb_curr!$B:$B,"Swiss_Franc"))))))))</f>
        <v>-</v>
      </c>
      <c r="Y16" s="165">
        <f>SUMIFS(cb_curr!$E:$E,cb_curr!$A:$A,W16,cb_curr!$B:$B,"Swiss_Franc")</f>
        <v>0</v>
      </c>
      <c r="Z16" s="3" t="str">
        <f>CONCATENATE(Техничка!AU17,Техничка!AV17,Техничка!AW17)</f>
        <v>13.09.2023</v>
      </c>
      <c r="AA16" s="82" t="str">
        <f>IF(AND((IF(SUMIFS(cb_curr!$E:$E,cb_curr!$A:$A,Z16,cb_curr!$B:$B,"Swiss_Franc")&lt;&gt;0,1,0)=0),(OR(WEEKDAY(Z16,2)=7,WEEKDAY(Z16,2)=1))),AA15,((IF(AND(AB16=0,AB17=0,AB18=0,AB19=0,AB20=0,AB21=0,AB22=0,AB23=0,AB24=0,AB25=0),"-",(IF((SUMIFS(cb_curr!$E:$E,cb_curr!$A:$A,Z16,cb_curr!$B:$B,"Swiss_Franc"))=0,AA15,(SUMIFS(cb_curr!$E:$E,cb_curr!$A:$A,Z16,cb_curr!$B:$B,"Swiss_Franc"))))))))</f>
        <v>-</v>
      </c>
      <c r="AB16" s="165">
        <f>SUMIFS(cb_curr!$E:$E,cb_curr!$A:$A,Z16,cb_curr!$B:$B,"Swiss_Franc")</f>
        <v>0</v>
      </c>
      <c r="AC16" s="3" t="str">
        <f>CONCATENATE(Техничка!AY17,Техничка!AZ17,Техничка!BA17)</f>
        <v>13.10.2023</v>
      </c>
      <c r="AD16" s="82" t="str">
        <f>IF(AND((IF(SUMIFS(cb_curr!$E:$E,cb_curr!$A:$A,AC16,cb_curr!$B:$B,"Swiss_Franc")&lt;&gt;0,1,0)=0),(OR(WEEKDAY(AC16,2)=7,WEEKDAY(AC16,2)=1))),AD15,((IF(AND(AE16=0,AE17=0,AE18=0,AE19=0,AE20=0,AE21=0,AE22=0,AE23=0,AE24=0,AE25=0),"-",(IF((SUMIFS(cb_curr!$E:$E,cb_curr!$A:$A,AC16,cb_curr!$B:$B,"Swiss_Franc"))=0,AD15,(SUMIFS(cb_curr!$E:$E,cb_curr!$A:$A,AC16,cb_curr!$B:$B,"Swiss_Franc"))))))))</f>
        <v>-</v>
      </c>
      <c r="AE16" s="165">
        <f>SUMIFS(cb_curr!$E:$E,cb_curr!$A:$A,AC16,cb_curr!$B:$B,"Swiss_Franc")</f>
        <v>0</v>
      </c>
      <c r="AF16" s="3" t="str">
        <f>CONCATENATE(Техничка!BC17,Техничка!BD17,Техничка!BE17)</f>
        <v>13.11.2023</v>
      </c>
      <c r="AG16" s="82" t="str">
        <f>IF(AND((IF(SUMIFS(cb_curr!$E:$E,cb_curr!$A:$A,AF16,cb_curr!$B:$B,"Swiss_Franc")&lt;&gt;0,1,0)=0),(OR(WEEKDAY(AF16,2)=7,WEEKDAY(AF16,2)=1))),AG15,((IF(AND(AH16=0,AH17=0,AH18=0,AH19=0,AH20=0,AH21=0,AH22=0,AH23=0,AH24=0,AH25=0),"-",(IF((SUMIFS(cb_curr!$E:$E,cb_curr!$A:$A,AF16,cb_curr!$B:$B,"Swiss_Franc"))=0,AG15,(SUMIFS(cb_curr!$E:$E,cb_curr!$A:$A,AF16,cb_curr!$B:$B,"Swiss_Franc"))))))))</f>
        <v>-</v>
      </c>
      <c r="AH16" s="165">
        <f>SUMIFS(cb_curr!$E:$E,cb_curr!$A:$A,AF16,cb_curr!$B:$B,"Swiss_Franc")</f>
        <v>0</v>
      </c>
      <c r="AI16" s="3" t="str">
        <f>CONCATENATE(Техничка!BG17,Техничка!BH17,Техничка!BI17)</f>
        <v>13.12.2023</v>
      </c>
      <c r="AJ16" s="82" t="str">
        <f>IF(AND((IF(SUMIFS(cb_curr!$E:$E,cb_curr!$A:$A,AI16,cb_curr!$B:$B,"Swiss_Franc")&lt;&gt;0,1,0)=0),(OR(WEEKDAY(AI16,2)=7,WEEKDAY(AI16,2)=1))),AJ15,((IF(AND(AK16=0,AK17=0,AK18=0,AK19=0,AK20=0,AK21=0,AK22=0,AK23=0,AK24=0,AK25=0),"-",(IF((SUMIFS(cb_curr!$E:$E,cb_curr!$A:$A,AI16,cb_curr!$B:$B,"Swiss_Franc"))=0,AJ15,(SUMIFS(cb_curr!$E:$E,cb_curr!$A:$A,AI16,cb_curr!$B:$B,"Swiss_Franc"))))))))</f>
        <v>-</v>
      </c>
      <c r="AK16" s="165">
        <f>SUMIFS(cb_curr!$E:$E,cb_curr!$A:$A,AI16,cb_curr!$B:$B,"Swiss_Franc")</f>
        <v>0</v>
      </c>
      <c r="AQ16" s="153" t="str">
        <f t="shared" si="0"/>
        <v>13.06.2023</v>
      </c>
      <c r="AR16" s="82"/>
      <c r="AT16" s="3" t="str">
        <f t="shared" si="1"/>
        <v>13.10.2023</v>
      </c>
      <c r="AU16" s="82"/>
      <c r="AW16" s="3" t="str">
        <f t="shared" si="2"/>
        <v>13.11.2023</v>
      </c>
      <c r="AX16" s="82"/>
      <c r="AZ16" s="3" t="str">
        <f t="shared" si="3"/>
        <v>13.12.2023</v>
      </c>
      <c r="BA16" s="82"/>
    </row>
    <row r="17" spans="2:53" x14ac:dyDescent="0.25">
      <c r="B17" s="3" t="str">
        <f>CONCATENATE(Техничка!B18,Техничка!C18,Техничка!D18)</f>
        <v>14.01.2023</v>
      </c>
      <c r="C17" s="82" t="str">
        <f>IF(AND((IF(SUMIFS(cb_curr!$E:$E,cb_curr!$A:$A,B17,cb_curr!$B:$B,"Swiss_Franc")&lt;&gt;0,1,0)=0),(OR(WEEKDAY(B17,2)=7,WEEKDAY(B17,2)=1))),C16,((IF(AND(D17=0,D18=0,D19=0,D20=0,D21=0,D22=0,D23=0,D24=0,D25=0,D26=0),"-",(IF((SUMIFS(cb_curr!$E:$E,cb_curr!$A:$A,B17,cb_curr!$B:$B,"Swiss_Franc"))=0,C16,(SUMIFS(cb_curr!$E:$E,cb_curr!$A:$A,B17,cb_curr!$B:$B,"Swiss_Franc"))))))))</f>
        <v>-</v>
      </c>
      <c r="D17" s="165">
        <f>SUMIFS(cb_curr!$E:$E,cb_curr!$A:$A,B17,cb_curr!$B:$B,"Swiss_Franc")</f>
        <v>0</v>
      </c>
      <c r="E17" s="3" t="str">
        <f>CONCATENATE(Техничка!O18,Техничка!P18,Техничка!Q18)</f>
        <v>14.02.2023</v>
      </c>
      <c r="F17" s="82" t="str">
        <f>IF(AND((IF(SUMIFS(cb_curr!$E:$E,cb_curr!$A:$A,E17,cb_curr!$B:$B,"Swiss_Franc")&lt;&gt;0,1,0)=0),(OR(WEEKDAY(E17,2)=7,WEEKDAY(E17,2)=1))),F16,((IF(AND(G17=0,G18=0,G19=0,G20=0,G21=0,G22=0,G23=0,G24=0,G25=0,G26=0),"-",(IF((SUMIFS(cb_curr!$E:$E,cb_curr!$A:$A,E17,cb_curr!$B:$B,"Swiss_Franc"))=0,F16,(SUMIFS(cb_curr!$E:$E,cb_curr!$A:$A,E17,cb_curr!$B:$B,"Swiss_Franc"))))))))</f>
        <v>-</v>
      </c>
      <c r="G17" s="165">
        <f>SUMIFS(cb_curr!$E:$E,cb_curr!$A:$A,E17,cb_curr!$B:$B,"Swiss_Franc")</f>
        <v>0</v>
      </c>
      <c r="H17" s="3" t="str">
        <f>CONCATENATE(Техничка!S18,Техничка!T18,Техничка!U18)</f>
        <v>14.03.2023</v>
      </c>
      <c r="I17" s="82" t="str">
        <f>IF(AND((IF(SUMIFS(cb_curr!$E:$E,cb_curr!$A:$A,H17,cb_curr!$B:$B,"Swiss_Franc")&lt;&gt;0,1,0)=0),(OR(WEEKDAY(H17,2)=7,WEEKDAY(H17,2)=1))),I16,((IF(AND(J17=0,J18=0,J19=0,J20=0,J21=0,J22=0,J23=0,J24=0,J25=0,J26=0),"-",(IF((SUMIFS(cb_curr!$E:$E,cb_curr!$A:$A,H17,cb_curr!$B:$B,"Swiss_Franc"))=0,I16,(SUMIFS(cb_curr!$E:$E,cb_curr!$A:$A,H17,cb_curr!$B:$B,"Swiss_Franc"))))))))</f>
        <v>-</v>
      </c>
      <c r="J17" s="165">
        <f>SUMIFS(cb_curr!$E:$E,cb_curr!$A:$A,H17,cb_curr!$B:$B,"Swiss_Franc")</f>
        <v>0</v>
      </c>
      <c r="K17" s="3" t="str">
        <f>CONCATENATE(Техничка!W18,Техничка!X18,Техничка!Y18)</f>
        <v>14.04.2023</v>
      </c>
      <c r="L17" s="82" t="str">
        <f>IF(AND((IF(SUMIFS(cb_curr!$E:$E,cb_curr!$A:$A,K17,cb_curr!$B:$B,"Swiss_Franc")&lt;&gt;0,1,0)=0),(OR(WEEKDAY(K17,2)=7,WEEKDAY(K17,2)=1))),L16,((IF(AND(M17=0,M18=0,M19=0,M20=0,M21=0,M22=0,M23=0,M24=0,M25=0,M26=0),"-",(IF((SUMIFS(cb_curr!$E:$E,cb_curr!$A:$A,K17,cb_curr!$B:$B,"Swiss_Franc"))=0,L16,(SUMIFS(cb_curr!$E:$E,cb_curr!$A:$A,K17,cb_curr!$B:$B,"Swiss_Franc"))))))))</f>
        <v>-</v>
      </c>
      <c r="M17" s="165">
        <f>SUMIFS(cb_curr!$E:$E,cb_curr!$A:$A,K17,cb_curr!$B:$B,"Swiss_Franc")</f>
        <v>0</v>
      </c>
      <c r="N17" s="3" t="str">
        <f>CONCATENATE(Техничка!AA18,Техничка!AB18,Техничка!AC18)</f>
        <v>14.05.2023</v>
      </c>
      <c r="O17" s="82" t="str">
        <f>IF(AND((IF(SUMIFS(cb_curr!$E:$E,cb_curr!$A:$A,N17,cb_curr!$B:$B,"Swiss_Franc")&lt;&gt;0,1,0)=0),(OR(WEEKDAY(N17,2)=7,WEEKDAY(N17,2)=1))),O16,((IF(AND(P17=0,P18=0,P19=0,P20=0,P21=0,P22=0,P23=0,P24=0,P25=0,P26=0),"-",(IF((SUMIFS(cb_curr!$E:$E,cb_curr!$A:$A,N17,cb_curr!$B:$B,"Swiss_Franc"))=0,O16,(SUMIFS(cb_curr!$E:$E,cb_curr!$A:$A,N17,cb_curr!$B:$B,"Swiss_Franc"))))))))</f>
        <v>-</v>
      </c>
      <c r="P17" s="165">
        <f>SUMIFS(cb_curr!$E:$E,cb_curr!$A:$A,N17,cb_curr!$B:$B,"Swiss_Franc")</f>
        <v>0</v>
      </c>
      <c r="Q17" s="3" t="str">
        <f>CONCATENATE(Техничка!AE18,Техничка!AF18,Техничка!AG18)</f>
        <v>14.06.2023</v>
      </c>
      <c r="R17" s="82" t="str">
        <f>IF(AND((IF(SUMIFS(cb_curr!$E:$E,cb_curr!$A:$A,Q17,cb_curr!$B:$B,"Swiss_Franc")&lt;&gt;0,1,0)=0),(OR(WEEKDAY(Q17,2)=7,WEEKDAY(Q17,2)=1))),R16,((IF(AND(S17=0,S18=0,S19=0,S20=0,S21=0,S22=0,S23=0,S24=0,S25=0,S26=0),"-",(IF((SUMIFS(cb_curr!$E:$E,cb_curr!$A:$A,Q17,cb_curr!$B:$B,"Swiss_Franc"))=0,R16,(SUMIFS(cb_curr!$E:$E,cb_curr!$A:$A,Q17,cb_curr!$B:$B,"Swiss_Franc"))))))))</f>
        <v>-</v>
      </c>
      <c r="S17" s="165">
        <f>SUMIFS(cb_curr!$E:$E,cb_curr!$A:$A,Q17,cb_curr!$B:$B,"Swiss_Franc")</f>
        <v>0</v>
      </c>
      <c r="T17" s="3" t="str">
        <f>CONCATENATE(Техничка!AI18,Техничка!AJ18,Техничка!AK18)</f>
        <v>14.07.2023</v>
      </c>
      <c r="U17" s="82" t="str">
        <f>IF(AND((IF(SUMIFS(cb_curr!$E:$E,cb_curr!$A:$A,T17,cb_curr!$B:$B,"Swiss_Franc")&lt;&gt;0,1,0)=0),(OR(WEEKDAY(T17,2)=7,WEEKDAY(T17,2)=1))),U16,((IF(AND(V17=0,V18=0,V19=0,V20=0,V21=0,V22=0,V23=0,V24=0,V25=0,V26=0),"-",(IF((SUMIFS(cb_curr!$E:$E,cb_curr!$A:$A,T17,cb_curr!$B:$B,"Swiss_Franc"))=0,U16,(SUMIFS(cb_curr!$E:$E,cb_curr!$A:$A,T17,cb_curr!$B:$B,"Swiss_Franc"))))))))</f>
        <v>-</v>
      </c>
      <c r="V17" s="165">
        <f>SUMIFS(cb_curr!$E:$E,cb_curr!$A:$A,T17,cb_curr!$B:$B,"Swiss_Franc")</f>
        <v>0</v>
      </c>
      <c r="W17" s="3" t="str">
        <f>CONCATENATE(Техничка!AQ18,Техничка!AR18,Техничка!AS18)</f>
        <v>14.08.2023</v>
      </c>
      <c r="X17" s="82" t="str">
        <f>IF(AND((IF(SUMIFS(cb_curr!$E:$E,cb_curr!$A:$A,W17,cb_curr!$B:$B,"Swiss_Franc")&lt;&gt;0,1,0)=0),(OR(WEEKDAY(W17,2)=7,WEEKDAY(W17,2)=1))),X16,((IF(AND(Y17=0,Y18=0,Y19=0,Y20=0,Y21=0,Y22=0,Y23=0,Y24=0,Y25=0,Y26=0),"-",(IF((SUMIFS(cb_curr!$E:$E,cb_curr!$A:$A,W17,cb_curr!$B:$B,"Swiss_Franc"))=0,X16,(SUMIFS(cb_curr!$E:$E,cb_curr!$A:$A,W17,cb_curr!$B:$B,"Swiss_Franc"))))))))</f>
        <v>-</v>
      </c>
      <c r="Y17" s="165">
        <f>SUMIFS(cb_curr!$E:$E,cb_curr!$A:$A,W17,cb_curr!$B:$B,"Swiss_Franc")</f>
        <v>0</v>
      </c>
      <c r="Z17" s="3" t="str">
        <f>CONCATENATE(Техничка!AU18,Техничка!AV18,Техничка!AW18)</f>
        <v>14.09.2023</v>
      </c>
      <c r="AA17" s="82" t="str">
        <f>IF(AND((IF(SUMIFS(cb_curr!$E:$E,cb_curr!$A:$A,Z17,cb_curr!$B:$B,"Swiss_Franc")&lt;&gt;0,1,0)=0),(OR(WEEKDAY(Z17,2)=7,WEEKDAY(Z17,2)=1))),AA16,((IF(AND(AB17=0,AB18=0,AB19=0,AB20=0,AB21=0,AB22=0,AB23=0,AB24=0,AB25=0,AB26=0),"-",(IF((SUMIFS(cb_curr!$E:$E,cb_curr!$A:$A,Z17,cb_curr!$B:$B,"Swiss_Franc"))=0,AA16,(SUMIFS(cb_curr!$E:$E,cb_curr!$A:$A,Z17,cb_curr!$B:$B,"Swiss_Franc"))))))))</f>
        <v>-</v>
      </c>
      <c r="AB17" s="165">
        <f>SUMIFS(cb_curr!$E:$E,cb_curr!$A:$A,Z17,cb_curr!$B:$B,"Swiss_Franc")</f>
        <v>0</v>
      </c>
      <c r="AC17" s="3" t="str">
        <f>CONCATENATE(Техничка!AY18,Техничка!AZ18,Техничка!BA18)</f>
        <v>14.10.2023</v>
      </c>
      <c r="AD17" s="82" t="str">
        <f>IF(AND((IF(SUMIFS(cb_curr!$E:$E,cb_curr!$A:$A,AC17,cb_curr!$B:$B,"Swiss_Franc")&lt;&gt;0,1,0)=0),(OR(WEEKDAY(AC17,2)=7,WEEKDAY(AC17,2)=1))),AD16,((IF(AND(AE17=0,AE18=0,AE19=0,AE20=0,AE21=0,AE22=0,AE23=0,AE24=0,AE25=0,AE26=0),"-",(IF((SUMIFS(cb_curr!$E:$E,cb_curr!$A:$A,AC17,cb_curr!$B:$B,"Swiss_Franc"))=0,AD16,(SUMIFS(cb_curr!$E:$E,cb_curr!$A:$A,AC17,cb_curr!$B:$B,"Swiss_Franc"))))))))</f>
        <v>-</v>
      </c>
      <c r="AE17" s="165">
        <f>SUMIFS(cb_curr!$E:$E,cb_curr!$A:$A,AC17,cb_curr!$B:$B,"Swiss_Franc")</f>
        <v>0</v>
      </c>
      <c r="AF17" s="3" t="str">
        <f>CONCATENATE(Техничка!BC18,Техничка!BD18,Техничка!BE18)</f>
        <v>14.11.2023</v>
      </c>
      <c r="AG17" s="82" t="str">
        <f>IF(AND((IF(SUMIFS(cb_curr!$E:$E,cb_curr!$A:$A,AF17,cb_curr!$B:$B,"Swiss_Franc")&lt;&gt;0,1,0)=0),(OR(WEEKDAY(AF17,2)=7,WEEKDAY(AF17,2)=1))),AG16,((IF(AND(AH17=0,AH18=0,AH19=0,AH20=0,AH21=0,AH22=0,AH23=0,AH24=0,AH25=0,AH26=0),"-",(IF((SUMIFS(cb_curr!$E:$E,cb_curr!$A:$A,AF17,cb_curr!$B:$B,"Swiss_Franc"))=0,AG16,(SUMIFS(cb_curr!$E:$E,cb_curr!$A:$A,AF17,cb_curr!$B:$B,"Swiss_Franc"))))))))</f>
        <v>-</v>
      </c>
      <c r="AH17" s="165">
        <f>SUMIFS(cb_curr!$E:$E,cb_curr!$A:$A,AF17,cb_curr!$B:$B,"Swiss_Franc")</f>
        <v>0</v>
      </c>
      <c r="AI17" s="3" t="str">
        <f>CONCATENATE(Техничка!BG18,Техничка!BH18,Техничка!BI18)</f>
        <v>14.12.2023</v>
      </c>
      <c r="AJ17" s="82" t="str">
        <f>IF(AND((IF(SUMIFS(cb_curr!$E:$E,cb_curr!$A:$A,AI17,cb_curr!$B:$B,"Swiss_Franc")&lt;&gt;0,1,0)=0),(OR(WEEKDAY(AI17,2)=7,WEEKDAY(AI17,2)=1))),AJ16,((IF(AND(AK17=0,AK18=0,AK19=0,AK20=0,AK21=0,AK22=0,AK23=0,AK24=0,AK25=0,AK26=0),"-",(IF((SUMIFS(cb_curr!$E:$E,cb_curr!$A:$A,AI17,cb_curr!$B:$B,"Swiss_Franc"))=0,AJ16,(SUMIFS(cb_curr!$E:$E,cb_curr!$A:$A,AI17,cb_curr!$B:$B,"Swiss_Franc"))))))))</f>
        <v>-</v>
      </c>
      <c r="AK17" s="165">
        <f>SUMIFS(cb_curr!$E:$E,cb_curr!$A:$A,AI17,cb_curr!$B:$B,"Swiss_Franc")</f>
        <v>0</v>
      </c>
      <c r="AQ17" s="153" t="str">
        <f t="shared" si="0"/>
        <v>14.06.2023</v>
      </c>
      <c r="AR17" s="82"/>
      <c r="AT17" s="3" t="str">
        <f t="shared" si="1"/>
        <v>14.10.2023</v>
      </c>
      <c r="AU17" s="82"/>
      <c r="AW17" s="3" t="str">
        <f t="shared" si="2"/>
        <v>14.11.2023</v>
      </c>
      <c r="AX17" s="82"/>
      <c r="AZ17" s="3" t="str">
        <f t="shared" si="3"/>
        <v>14.12.2023</v>
      </c>
      <c r="BA17" s="82"/>
    </row>
    <row r="18" spans="2:53" x14ac:dyDescent="0.25">
      <c r="B18" s="3" t="str">
        <f>CONCATENATE(Техничка!B19,Техничка!C19,Техничка!D19)</f>
        <v>15.01.2023</v>
      </c>
      <c r="C18" s="82" t="str">
        <f>IF(AND((IF(SUMIFS(cb_curr!$E:$E,cb_curr!$A:$A,B18,cb_curr!$B:$B,"Swiss_Franc")&lt;&gt;0,1,0)=0),(OR(WEEKDAY(B18,2)=7,WEEKDAY(B18,2)=1))),C17,((IF(AND(D18=0,D19=0,D20=0,D21=0,D22=0,D23=0,D24=0,D25=0,D26=0,D27=0),"-",(IF((SUMIFS(cb_curr!$E:$E,cb_curr!$A:$A,B18,cb_curr!$B:$B,"Swiss_Franc"))=0,C17,(SUMIFS(cb_curr!$E:$E,cb_curr!$A:$A,B18,cb_curr!$B:$B,"Swiss_Franc"))))))))</f>
        <v>-</v>
      </c>
      <c r="D18" s="165">
        <f>SUMIFS(cb_curr!$E:$E,cb_curr!$A:$A,B18,cb_curr!$B:$B,"Swiss_Franc")</f>
        <v>0</v>
      </c>
      <c r="E18" s="3" t="str">
        <f>CONCATENATE(Техничка!O19,Техничка!P19,Техничка!Q19)</f>
        <v>15.02.2023</v>
      </c>
      <c r="F18" s="82" t="str">
        <f>IF(AND((IF(SUMIFS(cb_curr!$E:$E,cb_curr!$A:$A,E18,cb_curr!$B:$B,"Swiss_Franc")&lt;&gt;0,1,0)=0),(OR(WEEKDAY(E18,2)=7,WEEKDAY(E18,2)=1))),F17,((IF(AND(G18=0,G19=0,G20=0,G21=0,G22=0,G23=0,G24=0,G25=0,G26=0,G27=0),"-",(IF((SUMIFS(cb_curr!$E:$E,cb_curr!$A:$A,E18,cb_curr!$B:$B,"Swiss_Franc"))=0,F17,(SUMIFS(cb_curr!$E:$E,cb_curr!$A:$A,E18,cb_curr!$B:$B,"Swiss_Franc"))))))))</f>
        <v>-</v>
      </c>
      <c r="G18" s="165">
        <f>SUMIFS(cb_curr!$E:$E,cb_curr!$A:$A,E18,cb_curr!$B:$B,"Swiss_Franc")</f>
        <v>0</v>
      </c>
      <c r="H18" s="3" t="str">
        <f>CONCATENATE(Техничка!S19,Техничка!T19,Техничка!U19)</f>
        <v>15.03.2023</v>
      </c>
      <c r="I18" s="82" t="str">
        <f>IF(AND((IF(SUMIFS(cb_curr!$E:$E,cb_curr!$A:$A,H18,cb_curr!$B:$B,"Swiss_Franc")&lt;&gt;0,1,0)=0),(OR(WEEKDAY(H18,2)=7,WEEKDAY(H18,2)=1))),I17,((IF(AND(J18=0,J19=0,J20=0,J21=0,J22=0,J23=0,J24=0,J25=0,J26=0,J27=0),"-",(IF((SUMIFS(cb_curr!$E:$E,cb_curr!$A:$A,H18,cb_curr!$B:$B,"Swiss_Franc"))=0,I17,(SUMIFS(cb_curr!$E:$E,cb_curr!$A:$A,H18,cb_curr!$B:$B,"Swiss_Franc"))))))))</f>
        <v>-</v>
      </c>
      <c r="J18" s="165">
        <f>SUMIFS(cb_curr!$E:$E,cb_curr!$A:$A,H18,cb_curr!$B:$B,"Swiss_Franc")</f>
        <v>0</v>
      </c>
      <c r="K18" s="3" t="str">
        <f>CONCATENATE(Техничка!W19,Техничка!X19,Техничка!Y19)</f>
        <v>15.04.2023</v>
      </c>
      <c r="L18" s="82" t="str">
        <f>IF(AND((IF(SUMIFS(cb_curr!$E:$E,cb_curr!$A:$A,K18,cb_curr!$B:$B,"Swiss_Franc")&lt;&gt;0,1,0)=0),(OR(WEEKDAY(K18,2)=7,WEEKDAY(K18,2)=1))),L17,((IF(AND(M18=0,M19=0,M20=0,M21=0,M22=0,M23=0,M24=0,M25=0,M26=0,M27=0),"-",(IF((SUMIFS(cb_curr!$E:$E,cb_curr!$A:$A,K18,cb_curr!$B:$B,"Swiss_Franc"))=0,L17,(SUMIFS(cb_curr!$E:$E,cb_curr!$A:$A,K18,cb_curr!$B:$B,"Swiss_Franc"))))))))</f>
        <v>-</v>
      </c>
      <c r="M18" s="165">
        <f>SUMIFS(cb_curr!$E:$E,cb_curr!$A:$A,K18,cb_curr!$B:$B,"Swiss_Franc")</f>
        <v>0</v>
      </c>
      <c r="N18" s="3" t="str">
        <f>CONCATENATE(Техничка!AA19,Техничка!AB19,Техничка!AC19)</f>
        <v>15.05.2023</v>
      </c>
      <c r="O18" s="82" t="str">
        <f>IF(AND((IF(SUMIFS(cb_curr!$E:$E,cb_curr!$A:$A,N18,cb_curr!$B:$B,"Swiss_Franc")&lt;&gt;0,1,0)=0),(OR(WEEKDAY(N18,2)=7,WEEKDAY(N18,2)=1))),O17,((IF(AND(P18=0,P19=0,P20=0,P21=0,P22=0,P23=0,P24=0,P25=0,P26=0,P27=0),"-",(IF((SUMIFS(cb_curr!$E:$E,cb_curr!$A:$A,N18,cb_curr!$B:$B,"Swiss_Franc"))=0,O17,(SUMIFS(cb_curr!$E:$E,cb_curr!$A:$A,N18,cb_curr!$B:$B,"Swiss_Franc"))))))))</f>
        <v>-</v>
      </c>
      <c r="P18" s="165">
        <f>SUMIFS(cb_curr!$E:$E,cb_curr!$A:$A,N18,cb_curr!$B:$B,"Swiss_Franc")</f>
        <v>0</v>
      </c>
      <c r="Q18" s="3" t="str">
        <f>CONCATENATE(Техничка!AE19,Техничка!AF19,Техничка!AG19)</f>
        <v>15.06.2023</v>
      </c>
      <c r="R18" s="82" t="str">
        <f>IF(AND((IF(SUMIFS(cb_curr!$E:$E,cb_curr!$A:$A,Q18,cb_curr!$B:$B,"Swiss_Franc")&lt;&gt;0,1,0)=0),(OR(WEEKDAY(Q18,2)=7,WEEKDAY(Q18,2)=1))),R17,((IF(AND(S18=0,S19=0,S20=0,S21=0,S22=0,S23=0,S24=0,S25=0,S26=0,S27=0),"-",(IF((SUMIFS(cb_curr!$E:$E,cb_curr!$A:$A,Q18,cb_curr!$B:$B,"Swiss_Franc"))=0,R17,(SUMIFS(cb_curr!$E:$E,cb_curr!$A:$A,Q18,cb_curr!$B:$B,"Swiss_Franc"))))))))</f>
        <v>-</v>
      </c>
      <c r="S18" s="165">
        <f>SUMIFS(cb_curr!$E:$E,cb_curr!$A:$A,Q18,cb_curr!$B:$B,"Swiss_Franc")</f>
        <v>0</v>
      </c>
      <c r="T18" s="3" t="str">
        <f>CONCATENATE(Техничка!AI19,Техничка!AJ19,Техничка!AK19)</f>
        <v>15.07.2023</v>
      </c>
      <c r="U18" s="82" t="str">
        <f>IF(AND((IF(SUMIFS(cb_curr!$E:$E,cb_curr!$A:$A,T18,cb_curr!$B:$B,"Swiss_Franc")&lt;&gt;0,1,0)=0),(OR(WEEKDAY(T18,2)=7,WEEKDAY(T18,2)=1))),U17,((IF(AND(V18=0,V19=0,V20=0,V21=0,V22=0,V23=0,V24=0,V25=0,V26=0,V27=0),"-",(IF((SUMIFS(cb_curr!$E:$E,cb_curr!$A:$A,T18,cb_curr!$B:$B,"Swiss_Franc"))=0,U17,(SUMIFS(cb_curr!$E:$E,cb_curr!$A:$A,T18,cb_curr!$B:$B,"Swiss_Franc"))))))))</f>
        <v>-</v>
      </c>
      <c r="V18" s="165">
        <f>SUMIFS(cb_curr!$E:$E,cb_curr!$A:$A,T18,cb_curr!$B:$B,"Swiss_Franc")</f>
        <v>0</v>
      </c>
      <c r="W18" s="3" t="str">
        <f>CONCATENATE(Техничка!AQ19,Техничка!AR19,Техничка!AS19)</f>
        <v>15.08.2023</v>
      </c>
      <c r="X18" s="82" t="str">
        <f>IF(AND((IF(SUMIFS(cb_curr!$E:$E,cb_curr!$A:$A,W18,cb_curr!$B:$B,"Swiss_Franc")&lt;&gt;0,1,0)=0),(OR(WEEKDAY(W18,2)=7,WEEKDAY(W18,2)=1))),X17,((IF(AND(Y18=0,Y19=0,Y20=0,Y21=0,Y22=0,Y23=0,Y24=0,Y25=0,Y26=0,Y27=0),"-",(IF((SUMIFS(cb_curr!$E:$E,cb_curr!$A:$A,W18,cb_curr!$B:$B,"Swiss_Franc"))=0,X17,(SUMIFS(cb_curr!$E:$E,cb_curr!$A:$A,W18,cb_curr!$B:$B,"Swiss_Franc"))))))))</f>
        <v>-</v>
      </c>
      <c r="Y18" s="165">
        <f>SUMIFS(cb_curr!$E:$E,cb_curr!$A:$A,W18,cb_curr!$B:$B,"Swiss_Franc")</f>
        <v>0</v>
      </c>
      <c r="Z18" s="3" t="str">
        <f>CONCATENATE(Техничка!AU19,Техничка!AV19,Техничка!AW19)</f>
        <v>15.09.2023</v>
      </c>
      <c r="AA18" s="82" t="str">
        <f>IF(AND((IF(SUMIFS(cb_curr!$E:$E,cb_curr!$A:$A,Z18,cb_curr!$B:$B,"Swiss_Franc")&lt;&gt;0,1,0)=0),(OR(WEEKDAY(Z18,2)=7,WEEKDAY(Z18,2)=1))),AA17,((IF(AND(AB18=0,AB19=0,AB20=0,AB21=0,AB22=0,AB23=0,AB24=0,AB25=0,AB26=0,AB27=0),"-",(IF((SUMIFS(cb_curr!$E:$E,cb_curr!$A:$A,Z18,cb_curr!$B:$B,"Swiss_Franc"))=0,AA17,(SUMIFS(cb_curr!$E:$E,cb_curr!$A:$A,Z18,cb_curr!$B:$B,"Swiss_Franc"))))))))</f>
        <v>-</v>
      </c>
      <c r="AB18" s="165">
        <f>SUMIFS(cb_curr!$E:$E,cb_curr!$A:$A,Z18,cb_curr!$B:$B,"Swiss_Franc")</f>
        <v>0</v>
      </c>
      <c r="AC18" s="3" t="str">
        <f>CONCATENATE(Техничка!AY19,Техничка!AZ19,Техничка!BA19)</f>
        <v>15.10.2023</v>
      </c>
      <c r="AD18" s="82" t="str">
        <f>IF(AND((IF(SUMIFS(cb_curr!$E:$E,cb_curr!$A:$A,AC18,cb_curr!$B:$B,"Swiss_Franc")&lt;&gt;0,1,0)=0),(OR(WEEKDAY(AC18,2)=7,WEEKDAY(AC18,2)=1))),AD17,((IF(AND(AE18=0,AE19=0,AE20=0,AE21=0,AE22=0,AE23=0,AE24=0,AE25=0,AE26=0,AE27=0),"-",(IF((SUMIFS(cb_curr!$E:$E,cb_curr!$A:$A,AC18,cb_curr!$B:$B,"Swiss_Franc"))=0,AD17,(SUMIFS(cb_curr!$E:$E,cb_curr!$A:$A,AC18,cb_curr!$B:$B,"Swiss_Franc"))))))))</f>
        <v>-</v>
      </c>
      <c r="AE18" s="165">
        <f>SUMIFS(cb_curr!$E:$E,cb_curr!$A:$A,AC18,cb_curr!$B:$B,"Swiss_Franc")</f>
        <v>0</v>
      </c>
      <c r="AF18" s="3" t="str">
        <f>CONCATENATE(Техничка!BC19,Техничка!BD19,Техничка!BE19)</f>
        <v>15.11.2023</v>
      </c>
      <c r="AG18" s="82" t="str">
        <f>IF(AND((IF(SUMIFS(cb_curr!$E:$E,cb_curr!$A:$A,AF18,cb_curr!$B:$B,"Swiss_Franc")&lt;&gt;0,1,0)=0),(OR(WEEKDAY(AF18,2)=7,WEEKDAY(AF18,2)=1))),AG17,((IF(AND(AH18=0,AH19=0,AH20=0,AH21=0,AH22=0,AH23=0,AH24=0,AH25=0,AH26=0,AH27=0),"-",(IF((SUMIFS(cb_curr!$E:$E,cb_curr!$A:$A,AF18,cb_curr!$B:$B,"Swiss_Franc"))=0,AG17,(SUMIFS(cb_curr!$E:$E,cb_curr!$A:$A,AF18,cb_curr!$B:$B,"Swiss_Franc"))))))))</f>
        <v>-</v>
      </c>
      <c r="AH18" s="165">
        <f>SUMIFS(cb_curr!$E:$E,cb_curr!$A:$A,AF18,cb_curr!$B:$B,"Swiss_Franc")</f>
        <v>0</v>
      </c>
      <c r="AI18" s="3" t="str">
        <f>CONCATENATE(Техничка!BG19,Техничка!BH19,Техничка!BI19)</f>
        <v>15.12.2023</v>
      </c>
      <c r="AJ18" s="82" t="str">
        <f>IF(AND((IF(SUMIFS(cb_curr!$E:$E,cb_curr!$A:$A,AI18,cb_curr!$B:$B,"Swiss_Franc")&lt;&gt;0,1,0)=0),(OR(WEEKDAY(AI18,2)=7,WEEKDAY(AI18,2)=1))),AJ17,((IF(AND(AK18=0,AK19=0,AK20=0,AK21=0,AK22=0,AK23=0,AK24=0,AK25=0,AK26=0,AK27=0),"-",(IF((SUMIFS(cb_curr!$E:$E,cb_curr!$A:$A,AI18,cb_curr!$B:$B,"Swiss_Franc"))=0,AJ17,(SUMIFS(cb_curr!$E:$E,cb_curr!$A:$A,AI18,cb_curr!$B:$B,"Swiss_Franc"))))))))</f>
        <v>-</v>
      </c>
      <c r="AK18" s="165">
        <f>SUMIFS(cb_curr!$E:$E,cb_curr!$A:$A,AI18,cb_curr!$B:$B,"Swiss_Franc")</f>
        <v>0</v>
      </c>
      <c r="AQ18" s="153" t="str">
        <f t="shared" si="0"/>
        <v>15.06.2023</v>
      </c>
      <c r="AR18" s="82"/>
      <c r="AT18" s="3" t="str">
        <f t="shared" si="1"/>
        <v>15.10.2023</v>
      </c>
      <c r="AU18" s="82"/>
      <c r="AW18" s="3" t="str">
        <f t="shared" si="2"/>
        <v>15.11.2023</v>
      </c>
      <c r="AX18" s="82"/>
      <c r="AZ18" s="3" t="str">
        <f t="shared" si="3"/>
        <v>15.12.2023</v>
      </c>
      <c r="BA18" s="82"/>
    </row>
    <row r="19" spans="2:53" x14ac:dyDescent="0.25">
      <c r="B19" s="3" t="str">
        <f>CONCATENATE(Техничка!B20,Техничка!C20,Техничка!D20)</f>
        <v>16.01.2023</v>
      </c>
      <c r="C19" s="82" t="str">
        <f>IF(AND((IF(SUMIFS(cb_curr!$E:$E,cb_curr!$A:$A,B19,cb_curr!$B:$B,"Swiss_Franc")&lt;&gt;0,1,0)=0),(OR(WEEKDAY(B19,2)=7,WEEKDAY(B19,2)=1))),C18,((IF(AND(D19=0,D20=0,D21=0,D22=0,D23=0,D24=0,D25=0,D26=0,D27=0,D28=0),"-",(IF((SUMIFS(cb_curr!$E:$E,cb_curr!$A:$A,B19,cb_curr!$B:$B,"Swiss_Franc"))=0,C18,(SUMIFS(cb_curr!$E:$E,cb_curr!$A:$A,B19,cb_curr!$B:$B,"Swiss_Franc"))))))))</f>
        <v>-</v>
      </c>
      <c r="D19" s="165">
        <f>SUMIFS(cb_curr!$E:$E,cb_curr!$A:$A,B19,cb_curr!$B:$B,"Swiss_Franc")</f>
        <v>0</v>
      </c>
      <c r="E19" s="3" t="str">
        <f>CONCATENATE(Техничка!O20,Техничка!P20,Техничка!Q20)</f>
        <v>16.02.2023</v>
      </c>
      <c r="F19" s="82" t="str">
        <f>IF(AND((IF(SUMIFS(cb_curr!$E:$E,cb_curr!$A:$A,E19,cb_curr!$B:$B,"Swiss_Franc")&lt;&gt;0,1,0)=0),(OR(WEEKDAY(E19,2)=7,WEEKDAY(E19,2)=1))),F18,((IF(AND(G19=0,G20=0,G21=0,G22=0,G23=0,G24=0,G25=0,G26=0,G27=0,G28=0),"-",(IF((SUMIFS(cb_curr!$E:$E,cb_curr!$A:$A,E19,cb_curr!$B:$B,"Swiss_Franc"))=0,F18,(SUMIFS(cb_curr!$E:$E,cb_curr!$A:$A,E19,cb_curr!$B:$B,"Swiss_Franc"))))))))</f>
        <v>-</v>
      </c>
      <c r="G19" s="165">
        <f>SUMIFS(cb_curr!$E:$E,cb_curr!$A:$A,E19,cb_curr!$B:$B,"Swiss_Franc")</f>
        <v>0</v>
      </c>
      <c r="H19" s="3" t="str">
        <f>CONCATENATE(Техничка!S20,Техничка!T20,Техничка!U20)</f>
        <v>16.03.2023</v>
      </c>
      <c r="I19" s="82" t="str">
        <f>IF(AND((IF(SUMIFS(cb_curr!$E:$E,cb_curr!$A:$A,H19,cb_curr!$B:$B,"Swiss_Franc")&lt;&gt;0,1,0)=0),(OR(WEEKDAY(H19,2)=7,WEEKDAY(H19,2)=1))),I18,((IF(AND(J19=0,J20=0,J21=0,J22=0,J23=0,J24=0,J25=0,J26=0,J27=0,J28=0),"-",(IF((SUMIFS(cb_curr!$E:$E,cb_curr!$A:$A,H19,cb_curr!$B:$B,"Swiss_Franc"))=0,I18,(SUMIFS(cb_curr!$E:$E,cb_curr!$A:$A,H19,cb_curr!$B:$B,"Swiss_Franc"))))))))</f>
        <v>-</v>
      </c>
      <c r="J19" s="165">
        <f>SUMIFS(cb_curr!$E:$E,cb_curr!$A:$A,H19,cb_curr!$B:$B,"Swiss_Franc")</f>
        <v>0</v>
      </c>
      <c r="K19" s="3" t="str">
        <f>CONCATENATE(Техничка!W20,Техничка!X20,Техничка!Y20)</f>
        <v>16.04.2023</v>
      </c>
      <c r="L19" s="82" t="str">
        <f>IF(AND((IF(SUMIFS(cb_curr!$E:$E,cb_curr!$A:$A,K19,cb_curr!$B:$B,"Swiss_Franc")&lt;&gt;0,1,0)=0),(OR(WEEKDAY(K19,2)=7,WEEKDAY(K19,2)=1))),L18,((IF(AND(M19=0,M20=0,M21=0,M22=0,M23=0,M24=0,M25=0,M26=0,M27=0,M28=0),"-",(IF((SUMIFS(cb_curr!$E:$E,cb_curr!$A:$A,K19,cb_curr!$B:$B,"Swiss_Franc"))=0,L18,(SUMIFS(cb_curr!$E:$E,cb_curr!$A:$A,K19,cb_curr!$B:$B,"Swiss_Franc"))))))))</f>
        <v>-</v>
      </c>
      <c r="M19" s="165">
        <f>SUMIFS(cb_curr!$E:$E,cb_curr!$A:$A,K19,cb_curr!$B:$B,"Swiss_Franc")</f>
        <v>0</v>
      </c>
      <c r="N19" s="3" t="str">
        <f>CONCATENATE(Техничка!AA20,Техничка!AB20,Техничка!AC20)</f>
        <v>16.05.2023</v>
      </c>
      <c r="O19" s="82" t="str">
        <f>IF(AND((IF(SUMIFS(cb_curr!$E:$E,cb_curr!$A:$A,N19,cb_curr!$B:$B,"Swiss_Franc")&lt;&gt;0,1,0)=0),(OR(WEEKDAY(N19,2)=7,WEEKDAY(N19,2)=1))),O18,((IF(AND(P19=0,P20=0,P21=0,P22=0,P23=0,P24=0,P25=0,P26=0,P27=0,P28=0),"-",(IF((SUMIFS(cb_curr!$E:$E,cb_curr!$A:$A,N19,cb_curr!$B:$B,"Swiss_Franc"))=0,O18,(SUMIFS(cb_curr!$E:$E,cb_curr!$A:$A,N19,cb_curr!$B:$B,"Swiss_Franc"))))))))</f>
        <v>-</v>
      </c>
      <c r="P19" s="165">
        <f>SUMIFS(cb_curr!$E:$E,cb_curr!$A:$A,N19,cb_curr!$B:$B,"Swiss_Franc")</f>
        <v>0</v>
      </c>
      <c r="Q19" s="3" t="str">
        <f>CONCATENATE(Техничка!AE20,Техничка!AF20,Техничка!AG20)</f>
        <v>16.06.2023</v>
      </c>
      <c r="R19" s="82" t="str">
        <f>IF(AND((IF(SUMIFS(cb_curr!$E:$E,cb_curr!$A:$A,Q19,cb_curr!$B:$B,"Swiss_Franc")&lt;&gt;0,1,0)=0),(OR(WEEKDAY(Q19,2)=7,WEEKDAY(Q19,2)=1))),R18,((IF(AND(S19=0,S20=0,S21=0,S22=0,S23=0,S24=0,S25=0,S26=0,S27=0,S28=0),"-",(IF((SUMIFS(cb_curr!$E:$E,cb_curr!$A:$A,Q19,cb_curr!$B:$B,"Swiss_Franc"))=0,R18,(SUMIFS(cb_curr!$E:$E,cb_curr!$A:$A,Q19,cb_curr!$B:$B,"Swiss_Franc"))))))))</f>
        <v>-</v>
      </c>
      <c r="S19" s="165">
        <f>SUMIFS(cb_curr!$E:$E,cb_curr!$A:$A,Q19,cb_curr!$B:$B,"Swiss_Franc")</f>
        <v>0</v>
      </c>
      <c r="T19" s="3" t="str">
        <f>CONCATENATE(Техничка!AI20,Техничка!AJ20,Техничка!AK20)</f>
        <v>16.07.2023</v>
      </c>
      <c r="U19" s="82" t="str">
        <f>IF(AND((IF(SUMIFS(cb_curr!$E:$E,cb_curr!$A:$A,T19,cb_curr!$B:$B,"Swiss_Franc")&lt;&gt;0,1,0)=0),(OR(WEEKDAY(T19,2)=7,WEEKDAY(T19,2)=1))),U18,((IF(AND(V19=0,V20=0,V21=0,V22=0,V23=0,V24=0,V25=0,V26=0,V27=0,V28=0),"-",(IF((SUMIFS(cb_curr!$E:$E,cb_curr!$A:$A,T19,cb_curr!$B:$B,"Swiss_Franc"))=0,U18,(SUMIFS(cb_curr!$E:$E,cb_curr!$A:$A,T19,cb_curr!$B:$B,"Swiss_Franc"))))))))</f>
        <v>-</v>
      </c>
      <c r="V19" s="165">
        <f>SUMIFS(cb_curr!$E:$E,cb_curr!$A:$A,T19,cb_curr!$B:$B,"Swiss_Franc")</f>
        <v>0</v>
      </c>
      <c r="W19" s="3" t="str">
        <f>CONCATENATE(Техничка!AQ20,Техничка!AR20,Техничка!AS20)</f>
        <v>16.08.2023</v>
      </c>
      <c r="X19" s="82" t="str">
        <f>IF(AND((IF(SUMIFS(cb_curr!$E:$E,cb_curr!$A:$A,W19,cb_curr!$B:$B,"Swiss_Franc")&lt;&gt;0,1,0)=0),(OR(WEEKDAY(W19,2)=7,WEEKDAY(W19,2)=1))),X18,((IF(AND(Y19=0,Y20=0,Y21=0,Y22=0,Y23=0,Y24=0,Y25=0,Y26=0,Y27=0,Y28=0),"-",(IF((SUMIFS(cb_curr!$E:$E,cb_curr!$A:$A,W19,cb_curr!$B:$B,"Swiss_Franc"))=0,X18,(SUMIFS(cb_curr!$E:$E,cb_curr!$A:$A,W19,cb_curr!$B:$B,"Swiss_Franc"))))))))</f>
        <v>-</v>
      </c>
      <c r="Y19" s="165">
        <f>SUMIFS(cb_curr!$E:$E,cb_curr!$A:$A,W19,cb_curr!$B:$B,"Swiss_Franc")</f>
        <v>0</v>
      </c>
      <c r="Z19" s="3" t="str">
        <f>CONCATENATE(Техничка!AU20,Техничка!AV20,Техничка!AW20)</f>
        <v>16.09.2023</v>
      </c>
      <c r="AA19" s="82" t="str">
        <f>IF(AND((IF(SUMIFS(cb_curr!$E:$E,cb_curr!$A:$A,Z19,cb_curr!$B:$B,"Swiss_Franc")&lt;&gt;0,1,0)=0),(OR(WEEKDAY(Z19,2)=7,WEEKDAY(Z19,2)=1))),AA18,((IF(AND(AB19=0,AB20=0,AB21=0,AB22=0,AB23=0,AB24=0,AB25=0,AB26=0,AB27=0,AB28=0),"-",(IF((SUMIFS(cb_curr!$E:$E,cb_curr!$A:$A,Z19,cb_curr!$B:$B,"Swiss_Franc"))=0,AA18,(SUMIFS(cb_curr!$E:$E,cb_curr!$A:$A,Z19,cb_curr!$B:$B,"Swiss_Franc"))))))))</f>
        <v>-</v>
      </c>
      <c r="AB19" s="165">
        <f>SUMIFS(cb_curr!$E:$E,cb_curr!$A:$A,Z19,cb_curr!$B:$B,"Swiss_Franc")</f>
        <v>0</v>
      </c>
      <c r="AC19" s="3" t="str">
        <f>CONCATENATE(Техничка!AY20,Техничка!AZ20,Техничка!BA20)</f>
        <v>16.10.2023</v>
      </c>
      <c r="AD19" s="82" t="str">
        <f>IF(AND((IF(SUMIFS(cb_curr!$E:$E,cb_curr!$A:$A,AC19,cb_curr!$B:$B,"Swiss_Franc")&lt;&gt;0,1,0)=0),(OR(WEEKDAY(AC19,2)=7,WEEKDAY(AC19,2)=1))),AD18,((IF(AND(AE19=0,AE20=0,AE21=0,AE22=0,AE23=0,AE24=0,AE25=0,AE26=0,AE27=0,AE28=0),"-",(IF((SUMIFS(cb_curr!$E:$E,cb_curr!$A:$A,AC19,cb_curr!$B:$B,"Swiss_Franc"))=0,AD18,(SUMIFS(cb_curr!$E:$E,cb_curr!$A:$A,AC19,cb_curr!$B:$B,"Swiss_Franc"))))))))</f>
        <v>-</v>
      </c>
      <c r="AE19" s="165">
        <f>SUMIFS(cb_curr!$E:$E,cb_curr!$A:$A,AC19,cb_curr!$B:$B,"Swiss_Franc")</f>
        <v>0</v>
      </c>
      <c r="AF19" s="3" t="str">
        <f>CONCATENATE(Техничка!BC20,Техничка!BD20,Техничка!BE20)</f>
        <v>16.11.2023</v>
      </c>
      <c r="AG19" s="82" t="str">
        <f>IF(AND((IF(SUMIFS(cb_curr!$E:$E,cb_curr!$A:$A,AF19,cb_curr!$B:$B,"Swiss_Franc")&lt;&gt;0,1,0)=0),(OR(WEEKDAY(AF19,2)=7,WEEKDAY(AF19,2)=1))),AG18,((IF(AND(AH19=0,AH20=0,AH21=0,AH22=0,AH23=0,AH24=0,AH25=0,AH26=0,AH27=0,AH28=0),"-",(IF((SUMIFS(cb_curr!$E:$E,cb_curr!$A:$A,AF19,cb_curr!$B:$B,"Swiss_Franc"))=0,AG18,(SUMIFS(cb_curr!$E:$E,cb_curr!$A:$A,AF19,cb_curr!$B:$B,"Swiss_Franc"))))))))</f>
        <v>-</v>
      </c>
      <c r="AH19" s="165">
        <f>SUMIFS(cb_curr!$E:$E,cb_curr!$A:$A,AF19,cb_curr!$B:$B,"Swiss_Franc")</f>
        <v>0</v>
      </c>
      <c r="AI19" s="3" t="str">
        <f>CONCATENATE(Техничка!BG20,Техничка!BH20,Техничка!BI20)</f>
        <v>16.12.2023</v>
      </c>
      <c r="AJ19" s="82" t="str">
        <f>IF(AND((IF(SUMIFS(cb_curr!$E:$E,cb_curr!$A:$A,AI19,cb_curr!$B:$B,"Swiss_Franc")&lt;&gt;0,1,0)=0),(OR(WEEKDAY(AI19,2)=7,WEEKDAY(AI19,2)=1))),AJ18,((IF(AND(AK19=0,AK20=0,AK21=0,AK22=0,AK23=0,AK24=0,AK25=0,AK26=0,AK27=0,AK28=0),"-",(IF((SUMIFS(cb_curr!$E:$E,cb_curr!$A:$A,AI19,cb_curr!$B:$B,"Swiss_Franc"))=0,AJ18,(SUMIFS(cb_curr!$E:$E,cb_curr!$A:$A,AI19,cb_curr!$B:$B,"Swiss_Franc"))))))))</f>
        <v>-</v>
      </c>
      <c r="AK19" s="165">
        <f>SUMIFS(cb_curr!$E:$E,cb_curr!$A:$A,AI19,cb_curr!$B:$B,"Swiss_Franc")</f>
        <v>0</v>
      </c>
      <c r="AQ19" s="153" t="str">
        <f t="shared" si="0"/>
        <v>16.06.2023</v>
      </c>
      <c r="AR19" s="82"/>
      <c r="AT19" s="3" t="str">
        <f t="shared" si="1"/>
        <v>16.10.2023</v>
      </c>
      <c r="AU19" s="82"/>
      <c r="AW19" s="3" t="str">
        <f t="shared" si="2"/>
        <v>16.11.2023</v>
      </c>
      <c r="AX19" s="82"/>
      <c r="AZ19" s="3" t="str">
        <f t="shared" si="3"/>
        <v>16.12.2023</v>
      </c>
      <c r="BA19" s="82"/>
    </row>
    <row r="20" spans="2:53" x14ac:dyDescent="0.25">
      <c r="B20" s="3" t="str">
        <f>CONCATENATE(Техничка!B21,Техничка!C21,Техничка!D21)</f>
        <v>17.01.2023</v>
      </c>
      <c r="C20" s="82" t="str">
        <f>IF(AND((IF(SUMIFS(cb_curr!$E:$E,cb_curr!$A:$A,B20,cb_curr!$B:$B,"Swiss_Franc")&lt;&gt;0,1,0)=0),(OR(WEEKDAY(B20,2)=7,WEEKDAY(B20,2)=1))),C19,((IF(AND(D20=0,D21=0,D22=0,D23=0,D24=0,D25=0,D26=0,D27=0,D28=0,D29=0),"-",(IF((SUMIFS(cb_curr!$E:$E,cb_curr!$A:$A,B20,cb_curr!$B:$B,"Swiss_Franc"))=0,C19,(SUMIFS(cb_curr!$E:$E,cb_curr!$A:$A,B20,cb_curr!$B:$B,"Swiss_Franc"))))))))</f>
        <v>-</v>
      </c>
      <c r="D20" s="165">
        <f>SUMIFS(cb_curr!$E:$E,cb_curr!$A:$A,B20,cb_curr!$B:$B,"Swiss_Franc")</f>
        <v>0</v>
      </c>
      <c r="E20" s="3" t="str">
        <f>CONCATENATE(Техничка!O21,Техничка!P21,Техничка!Q21)</f>
        <v>17.02.2023</v>
      </c>
      <c r="F20" s="82" t="str">
        <f>IF(AND((IF(SUMIFS(cb_curr!$E:$E,cb_curr!$A:$A,E20,cb_curr!$B:$B,"Swiss_Franc")&lt;&gt;0,1,0)=0),(OR(WEEKDAY(E20,2)=7,WEEKDAY(E20,2)=1))),F19,((IF(AND(G20=0,G21=0,G22=0,G23=0,G24=0,G25=0,G26=0,G27=0,G28=0,G29=0),"-",(IF((SUMIFS(cb_curr!$E:$E,cb_curr!$A:$A,E20,cb_curr!$B:$B,"Swiss_Franc"))=0,F19,(SUMIFS(cb_curr!$E:$E,cb_curr!$A:$A,E20,cb_curr!$B:$B,"Swiss_Franc"))))))))</f>
        <v>-</v>
      </c>
      <c r="G20" s="165">
        <f>SUMIFS(cb_curr!$E:$E,cb_curr!$A:$A,E20,cb_curr!$B:$B,"Swiss_Franc")</f>
        <v>0</v>
      </c>
      <c r="H20" s="3" t="str">
        <f>CONCATENATE(Техничка!S21,Техничка!T21,Техничка!U21)</f>
        <v>17.03.2023</v>
      </c>
      <c r="I20" s="82" t="str">
        <f>IF(AND((IF(SUMIFS(cb_curr!$E:$E,cb_curr!$A:$A,H20,cb_curr!$B:$B,"Swiss_Franc")&lt;&gt;0,1,0)=0),(OR(WEEKDAY(H20,2)=7,WEEKDAY(H20,2)=1))),I19,((IF(AND(J20=0,J21=0,J22=0,J23=0,J24=0,J25=0,J26=0,J27=0,J28=0,J29=0),"-",(IF((SUMIFS(cb_curr!$E:$E,cb_curr!$A:$A,H20,cb_curr!$B:$B,"Swiss_Franc"))=0,I19,(SUMIFS(cb_curr!$E:$E,cb_curr!$A:$A,H20,cb_curr!$B:$B,"Swiss_Franc"))))))))</f>
        <v>-</v>
      </c>
      <c r="J20" s="165">
        <f>SUMIFS(cb_curr!$E:$E,cb_curr!$A:$A,H20,cb_curr!$B:$B,"Swiss_Franc")</f>
        <v>0</v>
      </c>
      <c r="K20" s="3" t="str">
        <f>CONCATENATE(Техничка!W21,Техничка!X21,Техничка!Y21)</f>
        <v>17.04.2023</v>
      </c>
      <c r="L20" s="82" t="str">
        <f>IF(AND((IF(SUMIFS(cb_curr!$E:$E,cb_curr!$A:$A,K20,cb_curr!$B:$B,"Swiss_Franc")&lt;&gt;0,1,0)=0),(OR(WEEKDAY(K20,2)=7,WEEKDAY(K20,2)=1))),L19,((IF(AND(M20=0,M21=0,M22=0,M23=0,M24=0,M25=0,M26=0,M27=0,M28=0,M29=0),"-",(IF((SUMIFS(cb_curr!$E:$E,cb_curr!$A:$A,K20,cb_curr!$B:$B,"Swiss_Franc"))=0,L19,(SUMIFS(cb_curr!$E:$E,cb_curr!$A:$A,K20,cb_curr!$B:$B,"Swiss_Franc"))))))))</f>
        <v>-</v>
      </c>
      <c r="M20" s="165">
        <f>SUMIFS(cb_curr!$E:$E,cb_curr!$A:$A,K20,cb_curr!$B:$B,"Swiss_Franc")</f>
        <v>0</v>
      </c>
      <c r="N20" s="3" t="str">
        <f>CONCATENATE(Техничка!AA21,Техничка!AB21,Техничка!AC21)</f>
        <v>17.05.2023</v>
      </c>
      <c r="O20" s="82" t="str">
        <f>IF(AND((IF(SUMIFS(cb_curr!$E:$E,cb_curr!$A:$A,N20,cb_curr!$B:$B,"Swiss_Franc")&lt;&gt;0,1,0)=0),(OR(WEEKDAY(N20,2)=7,WEEKDAY(N20,2)=1))),O19,((IF(AND(P20=0,P21=0,P22=0,P23=0,P24=0,P25=0,P26=0,P27=0,P28=0,P29=0),"-",(IF((SUMIFS(cb_curr!$E:$E,cb_curr!$A:$A,N20,cb_curr!$B:$B,"Swiss_Franc"))=0,O19,(SUMIFS(cb_curr!$E:$E,cb_curr!$A:$A,N20,cb_curr!$B:$B,"Swiss_Franc"))))))))</f>
        <v>-</v>
      </c>
      <c r="P20" s="165">
        <f>SUMIFS(cb_curr!$E:$E,cb_curr!$A:$A,N20,cb_curr!$B:$B,"Swiss_Franc")</f>
        <v>0</v>
      </c>
      <c r="Q20" s="3" t="str">
        <f>CONCATENATE(Техничка!AE21,Техничка!AF21,Техничка!AG21)</f>
        <v>17.06.2023</v>
      </c>
      <c r="R20" s="82" t="str">
        <f>IF(AND((IF(SUMIFS(cb_curr!$E:$E,cb_curr!$A:$A,Q20,cb_curr!$B:$B,"Swiss_Franc")&lt;&gt;0,1,0)=0),(OR(WEEKDAY(Q20,2)=7,WEEKDAY(Q20,2)=1))),R19,((IF(AND(S20=0,S21=0,S22=0,S23=0,S24=0,S25=0,S26=0,S27=0,S28=0,S29=0),"-",(IF((SUMIFS(cb_curr!$E:$E,cb_curr!$A:$A,Q20,cb_curr!$B:$B,"Swiss_Franc"))=0,R19,(SUMIFS(cb_curr!$E:$E,cb_curr!$A:$A,Q20,cb_curr!$B:$B,"Swiss_Franc"))))))))</f>
        <v>-</v>
      </c>
      <c r="S20" s="165">
        <f>SUMIFS(cb_curr!$E:$E,cb_curr!$A:$A,Q20,cb_curr!$B:$B,"Swiss_Franc")</f>
        <v>0</v>
      </c>
      <c r="T20" s="3" t="str">
        <f>CONCATENATE(Техничка!AI21,Техничка!AJ21,Техничка!AK21)</f>
        <v>17.07.2023</v>
      </c>
      <c r="U20" s="82" t="str">
        <f>IF(AND((IF(SUMIFS(cb_curr!$E:$E,cb_curr!$A:$A,T20,cb_curr!$B:$B,"Swiss_Franc")&lt;&gt;0,1,0)=0),(OR(WEEKDAY(T20,2)=7,WEEKDAY(T20,2)=1))),U19,((IF(AND(V20=0,V21=0,V22=0,V23=0,V24=0,V25=0,V26=0,V27=0,V28=0,V29=0),"-",(IF((SUMIFS(cb_curr!$E:$E,cb_curr!$A:$A,T20,cb_curr!$B:$B,"Swiss_Franc"))=0,U19,(SUMIFS(cb_curr!$E:$E,cb_curr!$A:$A,T20,cb_curr!$B:$B,"Swiss_Franc"))))))))</f>
        <v>-</v>
      </c>
      <c r="V20" s="165">
        <f>SUMIFS(cb_curr!$E:$E,cb_curr!$A:$A,T20,cb_curr!$B:$B,"Swiss_Franc")</f>
        <v>0</v>
      </c>
      <c r="W20" s="3" t="str">
        <f>CONCATENATE(Техничка!AQ21,Техничка!AR21,Техничка!AS21)</f>
        <v>17.08.2023</v>
      </c>
      <c r="X20" s="82" t="str">
        <f>IF(AND((IF(SUMIFS(cb_curr!$E:$E,cb_curr!$A:$A,W20,cb_curr!$B:$B,"Swiss_Franc")&lt;&gt;0,1,0)=0),(OR(WEEKDAY(W20,2)=7,WEEKDAY(W20,2)=1))),X19,((IF(AND(Y20=0,Y21=0,Y22=0,Y23=0,Y24=0,Y25=0,Y26=0,Y27=0,Y28=0,Y29=0),"-",(IF((SUMIFS(cb_curr!$E:$E,cb_curr!$A:$A,W20,cb_curr!$B:$B,"Swiss_Franc"))=0,X19,(SUMIFS(cb_curr!$E:$E,cb_curr!$A:$A,W20,cb_curr!$B:$B,"Swiss_Franc"))))))))</f>
        <v>-</v>
      </c>
      <c r="Y20" s="165">
        <f>SUMIFS(cb_curr!$E:$E,cb_curr!$A:$A,W20,cb_curr!$B:$B,"Swiss_Franc")</f>
        <v>0</v>
      </c>
      <c r="Z20" s="3" t="str">
        <f>CONCATENATE(Техничка!AU21,Техничка!AV21,Техничка!AW21)</f>
        <v>17.09.2023</v>
      </c>
      <c r="AA20" s="82" t="str">
        <f>IF(AND((IF(SUMIFS(cb_curr!$E:$E,cb_curr!$A:$A,Z20,cb_curr!$B:$B,"Swiss_Franc")&lt;&gt;0,1,0)=0),(OR(WEEKDAY(Z20,2)=7,WEEKDAY(Z20,2)=1))),AA19,((IF(AND(AB20=0,AB21=0,AB22=0,AB23=0,AB24=0,AB25=0,AB26=0,AB27=0,AB28=0,AB29=0),"-",(IF((SUMIFS(cb_curr!$E:$E,cb_curr!$A:$A,Z20,cb_curr!$B:$B,"Swiss_Franc"))=0,AA19,(SUMIFS(cb_curr!$E:$E,cb_curr!$A:$A,Z20,cb_curr!$B:$B,"Swiss_Franc"))))))))</f>
        <v>-</v>
      </c>
      <c r="AB20" s="165">
        <f>SUMIFS(cb_curr!$E:$E,cb_curr!$A:$A,Z20,cb_curr!$B:$B,"Swiss_Franc")</f>
        <v>0</v>
      </c>
      <c r="AC20" s="3" t="str">
        <f>CONCATENATE(Техничка!AY21,Техничка!AZ21,Техничка!BA21)</f>
        <v>17.10.2023</v>
      </c>
      <c r="AD20" s="82" t="str">
        <f>IF(AND((IF(SUMIFS(cb_curr!$E:$E,cb_curr!$A:$A,AC20,cb_curr!$B:$B,"Swiss_Franc")&lt;&gt;0,1,0)=0),(OR(WEEKDAY(AC20,2)=7,WEEKDAY(AC20,2)=1))),AD19,((IF(AND(AE20=0,AE21=0,AE22=0,AE23=0,AE24=0,AE25=0,AE26=0,AE27=0,AE28=0,AE29=0),"-",(IF((SUMIFS(cb_curr!$E:$E,cb_curr!$A:$A,AC20,cb_curr!$B:$B,"Swiss_Franc"))=0,AD19,(SUMIFS(cb_curr!$E:$E,cb_curr!$A:$A,AC20,cb_curr!$B:$B,"Swiss_Franc"))))))))</f>
        <v>-</v>
      </c>
      <c r="AE20" s="165">
        <f>SUMIFS(cb_curr!$E:$E,cb_curr!$A:$A,AC20,cb_curr!$B:$B,"Swiss_Franc")</f>
        <v>0</v>
      </c>
      <c r="AF20" s="3" t="str">
        <f>CONCATENATE(Техничка!BC21,Техничка!BD21,Техничка!BE21)</f>
        <v>17.11.2023</v>
      </c>
      <c r="AG20" s="82" t="str">
        <f>IF(AND((IF(SUMIFS(cb_curr!$E:$E,cb_curr!$A:$A,AF20,cb_curr!$B:$B,"Swiss_Franc")&lt;&gt;0,1,0)=0),(OR(WEEKDAY(AF20,2)=7,WEEKDAY(AF20,2)=1))),AG19,((IF(AND(AH20=0,AH21=0,AH22=0,AH23=0,AH24=0,AH25=0,AH26=0,AH27=0,AH28=0,AH29=0),"-",(IF((SUMIFS(cb_curr!$E:$E,cb_curr!$A:$A,AF20,cb_curr!$B:$B,"Swiss_Franc"))=0,AG19,(SUMIFS(cb_curr!$E:$E,cb_curr!$A:$A,AF20,cb_curr!$B:$B,"Swiss_Franc"))))))))</f>
        <v>-</v>
      </c>
      <c r="AH20" s="165">
        <f>SUMIFS(cb_curr!$E:$E,cb_curr!$A:$A,AF20,cb_curr!$B:$B,"Swiss_Franc")</f>
        <v>0</v>
      </c>
      <c r="AI20" s="3" t="str">
        <f>CONCATENATE(Техничка!BG21,Техничка!BH21,Техничка!BI21)</f>
        <v>17.12.2023</v>
      </c>
      <c r="AJ20" s="82" t="str">
        <f>IF(AND((IF(SUMIFS(cb_curr!$E:$E,cb_curr!$A:$A,AI20,cb_curr!$B:$B,"Swiss_Franc")&lt;&gt;0,1,0)=0),(OR(WEEKDAY(AI20,2)=7,WEEKDAY(AI20,2)=1))),AJ19,((IF(AND(AK20=0,AK21=0,AK22=0,AK23=0,AK24=0,AK25=0,AK26=0,AK27=0,AK28=0,AK29=0),"-",(IF((SUMIFS(cb_curr!$E:$E,cb_curr!$A:$A,AI20,cb_curr!$B:$B,"Swiss_Franc"))=0,AJ19,(SUMIFS(cb_curr!$E:$E,cb_curr!$A:$A,AI20,cb_curr!$B:$B,"Swiss_Franc"))))))))</f>
        <v>-</v>
      </c>
      <c r="AK20" s="165">
        <f>SUMIFS(cb_curr!$E:$E,cb_curr!$A:$A,AI20,cb_curr!$B:$B,"Swiss_Franc")</f>
        <v>0</v>
      </c>
      <c r="AQ20" s="153" t="str">
        <f t="shared" si="0"/>
        <v>17.06.2023</v>
      </c>
      <c r="AR20" s="82"/>
      <c r="AT20" s="3" t="str">
        <f t="shared" si="1"/>
        <v>17.10.2023</v>
      </c>
      <c r="AU20" s="82"/>
      <c r="AW20" s="3" t="str">
        <f t="shared" si="2"/>
        <v>17.11.2023</v>
      </c>
      <c r="AX20" s="82"/>
      <c r="AZ20" s="3" t="str">
        <f t="shared" si="3"/>
        <v>17.12.2023</v>
      </c>
      <c r="BA20" s="82"/>
    </row>
    <row r="21" spans="2:53" x14ac:dyDescent="0.25">
      <c r="B21" s="3" t="str">
        <f>CONCATENATE(Техничка!B22,Техничка!C22,Техничка!D22)</f>
        <v>18.01.2023</v>
      </c>
      <c r="C21" s="82" t="str">
        <f>IF(AND((IF(SUMIFS(cb_curr!$E:$E,cb_curr!$A:$A,B21,cb_curr!$B:$B,"Swiss_Franc")&lt;&gt;0,1,0)=0),(OR(WEEKDAY(B21,2)=7,WEEKDAY(B21,2)=1))),C20,((IF(AND(D21=0,D22=0,D23=0,D24=0,D25=0,D26=0,D27=0,D28=0,D29=0,D30=0),"-",(IF((SUMIFS(cb_curr!$E:$E,cb_curr!$A:$A,B21,cb_curr!$B:$B,"Swiss_Franc"))=0,C20,(SUMIFS(cb_curr!$E:$E,cb_curr!$A:$A,B21,cb_curr!$B:$B,"Swiss_Franc"))))))))</f>
        <v>-</v>
      </c>
      <c r="D21" s="165">
        <f>SUMIFS(cb_curr!$E:$E,cb_curr!$A:$A,B21,cb_curr!$B:$B,"Swiss_Franc")</f>
        <v>0</v>
      </c>
      <c r="E21" s="3" t="str">
        <f>CONCATENATE(Техничка!O22,Техничка!P22,Техничка!Q22)</f>
        <v>18.02.2023</v>
      </c>
      <c r="F21" s="82" t="str">
        <f>IF(AND((IF(SUMIFS(cb_curr!$E:$E,cb_curr!$A:$A,E21,cb_curr!$B:$B,"Swiss_Franc")&lt;&gt;0,1,0)=0),(OR(WEEKDAY(E21,2)=7,WEEKDAY(E21,2)=1))),F20,((IF(AND(G21=0,G22=0,G23=0,G24=0,G25=0,G26=0,G27=0,G28=0,G29=0,G30=0),"-",(IF((SUMIFS(cb_curr!$E:$E,cb_curr!$A:$A,E21,cb_curr!$B:$B,"Swiss_Franc"))=0,F20,(SUMIFS(cb_curr!$E:$E,cb_curr!$A:$A,E21,cb_curr!$B:$B,"Swiss_Franc"))))))))</f>
        <v>-</v>
      </c>
      <c r="G21" s="165">
        <f>SUMIFS(cb_curr!$E:$E,cb_curr!$A:$A,E21,cb_curr!$B:$B,"Swiss_Franc")</f>
        <v>0</v>
      </c>
      <c r="H21" s="3" t="str">
        <f>CONCATENATE(Техничка!S22,Техничка!T22,Техничка!U22)</f>
        <v>18.03.2023</v>
      </c>
      <c r="I21" s="82" t="str">
        <f>IF(AND((IF(SUMIFS(cb_curr!$E:$E,cb_curr!$A:$A,H21,cb_curr!$B:$B,"Swiss_Franc")&lt;&gt;0,1,0)=0),(OR(WEEKDAY(H21,2)=7,WEEKDAY(H21,2)=1))),I20,((IF(AND(J21=0,J22=0,J23=0,J24=0,J25=0,J26=0,J27=0,J28=0,J29=0,J30=0),"-",(IF((SUMIFS(cb_curr!$E:$E,cb_curr!$A:$A,H21,cb_curr!$B:$B,"Swiss_Franc"))=0,I20,(SUMIFS(cb_curr!$E:$E,cb_curr!$A:$A,H21,cb_curr!$B:$B,"Swiss_Franc"))))))))</f>
        <v>-</v>
      </c>
      <c r="J21" s="165">
        <f>SUMIFS(cb_curr!$E:$E,cb_curr!$A:$A,H21,cb_curr!$B:$B,"Swiss_Franc")</f>
        <v>0</v>
      </c>
      <c r="K21" s="3" t="str">
        <f>CONCATENATE(Техничка!W22,Техничка!X22,Техничка!Y22)</f>
        <v>18.04.2023</v>
      </c>
      <c r="L21" s="82" t="str">
        <f>IF(AND((IF(SUMIFS(cb_curr!$E:$E,cb_curr!$A:$A,K21,cb_curr!$B:$B,"Swiss_Franc")&lt;&gt;0,1,0)=0),(OR(WEEKDAY(K21,2)=7,WEEKDAY(K21,2)=1))),L20,((IF(AND(M21=0,M22=0,M23=0,M24=0,M25=0,M26=0,M27=0,M28=0,M29=0,M30=0),"-",(IF((SUMIFS(cb_curr!$E:$E,cb_curr!$A:$A,K21,cb_curr!$B:$B,"Swiss_Franc"))=0,L20,(SUMIFS(cb_curr!$E:$E,cb_curr!$A:$A,K21,cb_curr!$B:$B,"Swiss_Franc"))))))))</f>
        <v>-</v>
      </c>
      <c r="M21" s="165">
        <f>SUMIFS(cb_curr!$E:$E,cb_curr!$A:$A,K21,cb_curr!$B:$B,"Swiss_Franc")</f>
        <v>0</v>
      </c>
      <c r="N21" s="3" t="str">
        <f>CONCATENATE(Техничка!AA22,Техничка!AB22,Техничка!AC22)</f>
        <v>18.05.2023</v>
      </c>
      <c r="O21" s="82" t="str">
        <f>IF(AND((IF(SUMIFS(cb_curr!$E:$E,cb_curr!$A:$A,N21,cb_curr!$B:$B,"Swiss_Franc")&lt;&gt;0,1,0)=0),(OR(WEEKDAY(N21,2)=7,WEEKDAY(N21,2)=1))),O20,((IF(AND(P21=0,P22=0,P23=0,P24=0,P25=0,P26=0,P27=0,P28=0,P29=0,P30=0),"-",(IF((SUMIFS(cb_curr!$E:$E,cb_curr!$A:$A,N21,cb_curr!$B:$B,"Swiss_Franc"))=0,O20,(SUMIFS(cb_curr!$E:$E,cb_curr!$A:$A,N21,cb_curr!$B:$B,"Swiss_Franc"))))))))</f>
        <v>-</v>
      </c>
      <c r="P21" s="165">
        <f>SUMIFS(cb_curr!$E:$E,cb_curr!$A:$A,N21,cb_curr!$B:$B,"Swiss_Franc")</f>
        <v>0</v>
      </c>
      <c r="Q21" s="3" t="str">
        <f>CONCATENATE(Техничка!AE22,Техничка!AF22,Техничка!AG22)</f>
        <v>18.06.2023</v>
      </c>
      <c r="R21" s="82" t="str">
        <f>IF(AND((IF(SUMIFS(cb_curr!$E:$E,cb_curr!$A:$A,Q21,cb_curr!$B:$B,"Swiss_Franc")&lt;&gt;0,1,0)=0),(OR(WEEKDAY(Q21,2)=7,WEEKDAY(Q21,2)=1))),R20,((IF(AND(S21=0,S22=0,S23=0,S24=0,S25=0,S26=0,S27=0,S28=0,S29=0,S30=0),"-",(IF((SUMIFS(cb_curr!$E:$E,cb_curr!$A:$A,Q21,cb_curr!$B:$B,"Swiss_Franc"))=0,R20,(SUMIFS(cb_curr!$E:$E,cb_curr!$A:$A,Q21,cb_curr!$B:$B,"Swiss_Franc"))))))))</f>
        <v>-</v>
      </c>
      <c r="S21" s="165">
        <f>SUMIFS(cb_curr!$E:$E,cb_curr!$A:$A,Q21,cb_curr!$B:$B,"Swiss_Franc")</f>
        <v>0</v>
      </c>
      <c r="T21" s="3" t="str">
        <f>CONCATENATE(Техничка!AI22,Техничка!AJ22,Техничка!AK22)</f>
        <v>18.07.2023</v>
      </c>
      <c r="U21" s="82" t="str">
        <f>IF(AND((IF(SUMIFS(cb_curr!$E:$E,cb_curr!$A:$A,T21,cb_curr!$B:$B,"Swiss_Franc")&lt;&gt;0,1,0)=0),(OR(WEEKDAY(T21,2)=7,WEEKDAY(T21,2)=1))),U20,((IF(AND(V21=0,V22=0,V23=0,V24=0,V25=0,V26=0,V27=0,V28=0,V29=0,V30=0),"-",(IF((SUMIFS(cb_curr!$E:$E,cb_curr!$A:$A,T21,cb_curr!$B:$B,"Swiss_Franc"))=0,U20,(SUMIFS(cb_curr!$E:$E,cb_curr!$A:$A,T21,cb_curr!$B:$B,"Swiss_Franc"))))))))</f>
        <v>-</v>
      </c>
      <c r="V21" s="165">
        <f>SUMIFS(cb_curr!$E:$E,cb_curr!$A:$A,T21,cb_curr!$B:$B,"Swiss_Franc")</f>
        <v>0</v>
      </c>
      <c r="W21" s="3" t="str">
        <f>CONCATENATE(Техничка!AQ22,Техничка!AR22,Техничка!AS22)</f>
        <v>18.08.2023</v>
      </c>
      <c r="X21" s="82" t="str">
        <f>IF(AND((IF(SUMIFS(cb_curr!$E:$E,cb_curr!$A:$A,W21,cb_curr!$B:$B,"Swiss_Franc")&lt;&gt;0,1,0)=0),(OR(WEEKDAY(W21,2)=7,WEEKDAY(W21,2)=1))),X20,((IF(AND(Y21=0,Y22=0,Y23=0,Y24=0,Y25=0,Y26=0,Y27=0,Y28=0,Y29=0,Y30=0),"-",(IF((SUMIFS(cb_curr!$E:$E,cb_curr!$A:$A,W21,cb_curr!$B:$B,"Swiss_Franc"))=0,X20,(SUMIFS(cb_curr!$E:$E,cb_curr!$A:$A,W21,cb_curr!$B:$B,"Swiss_Franc"))))))))</f>
        <v>-</v>
      </c>
      <c r="Y21" s="165">
        <f>SUMIFS(cb_curr!$E:$E,cb_curr!$A:$A,W21,cb_curr!$B:$B,"Swiss_Franc")</f>
        <v>0</v>
      </c>
      <c r="Z21" s="3" t="str">
        <f>CONCATENATE(Техничка!AU22,Техничка!AV22,Техничка!AW22)</f>
        <v>18.09.2023</v>
      </c>
      <c r="AA21" s="82" t="str">
        <f>IF(AND((IF(SUMIFS(cb_curr!$E:$E,cb_curr!$A:$A,Z21,cb_curr!$B:$B,"Swiss_Franc")&lt;&gt;0,1,0)=0),(OR(WEEKDAY(Z21,2)=7,WEEKDAY(Z21,2)=1))),AA20,((IF(AND(AB21=0,AB22=0,AB23=0,AB24=0,AB25=0,AB26=0,AB27=0,AB28=0,AB29=0,AB30=0),"-",(IF((SUMIFS(cb_curr!$E:$E,cb_curr!$A:$A,Z21,cb_curr!$B:$B,"Swiss_Franc"))=0,AA20,(SUMIFS(cb_curr!$E:$E,cb_curr!$A:$A,Z21,cb_curr!$B:$B,"Swiss_Franc"))))))))</f>
        <v>-</v>
      </c>
      <c r="AB21" s="165">
        <f>SUMIFS(cb_curr!$E:$E,cb_curr!$A:$A,Z21,cb_curr!$B:$B,"Swiss_Franc")</f>
        <v>0</v>
      </c>
      <c r="AC21" s="3" t="str">
        <f>CONCATENATE(Техничка!AY22,Техничка!AZ22,Техничка!BA22)</f>
        <v>18.10.2023</v>
      </c>
      <c r="AD21" s="82" t="str">
        <f>IF(AND((IF(SUMIFS(cb_curr!$E:$E,cb_curr!$A:$A,AC21,cb_curr!$B:$B,"Swiss_Franc")&lt;&gt;0,1,0)=0),(OR(WEEKDAY(AC21,2)=7,WEEKDAY(AC21,2)=1))),AD20,((IF(AND(AE21=0,AE22=0,AE23=0,AE24=0,AE25=0,AE26=0,AE27=0,AE28=0,AE29=0,AE30=0),"-",(IF((SUMIFS(cb_curr!$E:$E,cb_curr!$A:$A,AC21,cb_curr!$B:$B,"Swiss_Franc"))=0,AD20,(SUMIFS(cb_curr!$E:$E,cb_curr!$A:$A,AC21,cb_curr!$B:$B,"Swiss_Franc"))))))))</f>
        <v>-</v>
      </c>
      <c r="AE21" s="165">
        <f>SUMIFS(cb_curr!$E:$E,cb_curr!$A:$A,AC21,cb_curr!$B:$B,"Swiss_Franc")</f>
        <v>0</v>
      </c>
      <c r="AF21" s="3" t="str">
        <f>CONCATENATE(Техничка!BC22,Техничка!BD22,Техничка!BE22)</f>
        <v>18.11.2023</v>
      </c>
      <c r="AG21" s="82" t="str">
        <f>IF(AND((IF(SUMIFS(cb_curr!$E:$E,cb_curr!$A:$A,AF21,cb_curr!$B:$B,"Swiss_Franc")&lt;&gt;0,1,0)=0),(OR(WEEKDAY(AF21,2)=7,WEEKDAY(AF21,2)=1))),AG20,((IF(AND(AH21=0,AH22=0,AH23=0,AH24=0,AH25=0,AH26=0,AH27=0,AH28=0,AH29=0,AH30=0),"-",(IF((SUMIFS(cb_curr!$E:$E,cb_curr!$A:$A,AF21,cb_curr!$B:$B,"Swiss_Franc"))=0,AG20,(SUMIFS(cb_curr!$E:$E,cb_curr!$A:$A,AF21,cb_curr!$B:$B,"Swiss_Franc"))))))))</f>
        <v>-</v>
      </c>
      <c r="AH21" s="165">
        <f>SUMIFS(cb_curr!$E:$E,cb_curr!$A:$A,AF21,cb_curr!$B:$B,"Swiss_Franc")</f>
        <v>0</v>
      </c>
      <c r="AI21" s="3" t="str">
        <f>CONCATENATE(Техничка!BG22,Техничка!BH22,Техничка!BI22)</f>
        <v>18.12.2023</v>
      </c>
      <c r="AJ21" s="82" t="str">
        <f>IF(AND((IF(SUMIFS(cb_curr!$E:$E,cb_curr!$A:$A,AI21,cb_curr!$B:$B,"Swiss_Franc")&lt;&gt;0,1,0)=0),(OR(WEEKDAY(AI21,2)=7,WEEKDAY(AI21,2)=1))),AJ20,((IF(AND(AK21=0,AK22=0,AK23=0,AK24=0,AK25=0,AK26=0,AK27=0,AK28=0,AK29=0,AK30=0),"-",(IF((SUMIFS(cb_curr!$E:$E,cb_curr!$A:$A,AI21,cb_curr!$B:$B,"Swiss_Franc"))=0,AJ20,(SUMIFS(cb_curr!$E:$E,cb_curr!$A:$A,AI21,cb_curr!$B:$B,"Swiss_Franc"))))))))</f>
        <v>-</v>
      </c>
      <c r="AK21" s="165">
        <f>SUMIFS(cb_curr!$E:$E,cb_curr!$A:$A,AI21,cb_curr!$B:$B,"Swiss_Franc")</f>
        <v>0</v>
      </c>
      <c r="AQ21" s="153" t="str">
        <f t="shared" si="0"/>
        <v>18.06.2023</v>
      </c>
      <c r="AR21" s="82"/>
      <c r="AT21" s="3" t="str">
        <f t="shared" si="1"/>
        <v>18.10.2023</v>
      </c>
      <c r="AU21" s="82"/>
      <c r="AW21" s="3" t="str">
        <f t="shared" si="2"/>
        <v>18.11.2023</v>
      </c>
      <c r="AX21" s="82"/>
      <c r="AZ21" s="3" t="str">
        <f t="shared" si="3"/>
        <v>18.12.2023</v>
      </c>
      <c r="BA21" s="82"/>
    </row>
    <row r="22" spans="2:53" x14ac:dyDescent="0.25">
      <c r="B22" s="3" t="str">
        <f>CONCATENATE(Техничка!B23,Техничка!C23,Техничка!D23)</f>
        <v>19.01.2023</v>
      </c>
      <c r="C22" s="82" t="str">
        <f>IF(AND((IF(SUMIFS(cb_curr!$E:$E,cb_curr!$A:$A,B22,cb_curr!$B:$B,"Swiss_Franc")&lt;&gt;0,1,0)=0),(OR(WEEKDAY(B22,2)=7,WEEKDAY(B22,2)=1))),C21,((IF(AND(D22=0,D23=0,D24=0,D25=0,D26=0,D27=0,D28=0,D29=0,D30=0,D31=0),"-",(IF((SUMIFS(cb_curr!$E:$E,cb_curr!$A:$A,B22,cb_curr!$B:$B,"Swiss_Franc"))=0,C21,(SUMIFS(cb_curr!$E:$E,cb_curr!$A:$A,B22,cb_curr!$B:$B,"Swiss_Franc"))))))))</f>
        <v>-</v>
      </c>
      <c r="D22" s="165">
        <f>SUMIFS(cb_curr!$E:$E,cb_curr!$A:$A,B22,cb_curr!$B:$B,"Swiss_Franc")</f>
        <v>0</v>
      </c>
      <c r="E22" s="3" t="str">
        <f>CONCATENATE(Техничка!O23,Техничка!P23,Техничка!Q23)</f>
        <v>19.02.2023</v>
      </c>
      <c r="F22" s="82" t="str">
        <f>IF(AND((IF(SUMIFS(cb_curr!$E:$E,cb_curr!$A:$A,E22,cb_curr!$B:$B,"Swiss_Franc")&lt;&gt;0,1,0)=0),(OR(WEEKDAY(E22,2)=7,WEEKDAY(E22,2)=1))),F21,((IF(AND(G22=0,G23=0,G24=0,G25=0,G26=0,G27=0,G28=0,G29=0,G30=0,G31=0),"-",(IF((SUMIFS(cb_curr!$E:$E,cb_curr!$A:$A,E22,cb_curr!$B:$B,"Swiss_Franc"))=0,F21,(SUMIFS(cb_curr!$E:$E,cb_curr!$A:$A,E22,cb_curr!$B:$B,"Swiss_Franc"))))))))</f>
        <v>-</v>
      </c>
      <c r="G22" s="165">
        <f>SUMIFS(cb_curr!$E:$E,cb_curr!$A:$A,E22,cb_curr!$B:$B,"Swiss_Franc")</f>
        <v>0</v>
      </c>
      <c r="H22" s="3" t="str">
        <f>CONCATENATE(Техничка!S23,Техничка!T23,Техничка!U23)</f>
        <v>19.03.2023</v>
      </c>
      <c r="I22" s="82" t="str">
        <f>IF(AND((IF(SUMIFS(cb_curr!$E:$E,cb_curr!$A:$A,H22,cb_curr!$B:$B,"Swiss_Franc")&lt;&gt;0,1,0)=0),(OR(WEEKDAY(H22,2)=7,WEEKDAY(H22,2)=1))),I21,((IF(AND(J22=0,J23=0,J24=0,J25=0,J26=0,J27=0,J28=0,J29=0,J30=0,J31=0),"-",(IF((SUMIFS(cb_curr!$E:$E,cb_curr!$A:$A,H22,cb_curr!$B:$B,"Swiss_Franc"))=0,I21,(SUMIFS(cb_curr!$E:$E,cb_curr!$A:$A,H22,cb_curr!$B:$B,"Swiss_Franc"))))))))</f>
        <v>-</v>
      </c>
      <c r="J22" s="165">
        <f>SUMIFS(cb_curr!$E:$E,cb_curr!$A:$A,H22,cb_curr!$B:$B,"Swiss_Franc")</f>
        <v>0</v>
      </c>
      <c r="K22" s="3" t="str">
        <f>CONCATENATE(Техничка!W23,Техничка!X23,Техничка!Y23)</f>
        <v>19.04.2023</v>
      </c>
      <c r="L22" s="82" t="str">
        <f>IF(AND((IF(SUMIFS(cb_curr!$E:$E,cb_curr!$A:$A,K22,cb_curr!$B:$B,"Swiss_Franc")&lt;&gt;0,1,0)=0),(OR(WEEKDAY(K22,2)=7,WEEKDAY(K22,2)=1))),L21,((IF(AND(M22=0,M23=0,M24=0,M25=0,M26=0,M27=0,M28=0,M29=0,M30=0,M31=0),"-",(IF((SUMIFS(cb_curr!$E:$E,cb_curr!$A:$A,K22,cb_curr!$B:$B,"Swiss_Franc"))=0,L21,(SUMIFS(cb_curr!$E:$E,cb_curr!$A:$A,K22,cb_curr!$B:$B,"Swiss_Franc"))))))))</f>
        <v>-</v>
      </c>
      <c r="M22" s="165">
        <f>SUMIFS(cb_curr!$E:$E,cb_curr!$A:$A,K22,cb_curr!$B:$B,"Swiss_Franc")</f>
        <v>0</v>
      </c>
      <c r="N22" s="3" t="str">
        <f>CONCATENATE(Техничка!AA23,Техничка!AB23,Техничка!AC23)</f>
        <v>19.05.2023</v>
      </c>
      <c r="O22" s="82" t="str">
        <f>IF(AND((IF(SUMIFS(cb_curr!$E:$E,cb_curr!$A:$A,N22,cb_curr!$B:$B,"Swiss_Franc")&lt;&gt;0,1,0)=0),(OR(WEEKDAY(N22,2)=7,WEEKDAY(N22,2)=1))),O21,((IF(AND(P22=0,P23=0,P24=0,P25=0,P26=0,P27=0,P28=0,P29=0,P30=0,P31=0),"-",(IF((SUMIFS(cb_curr!$E:$E,cb_curr!$A:$A,N22,cb_curr!$B:$B,"Swiss_Franc"))=0,O21,(SUMIFS(cb_curr!$E:$E,cb_curr!$A:$A,N22,cb_curr!$B:$B,"Swiss_Franc"))))))))</f>
        <v>-</v>
      </c>
      <c r="P22" s="165">
        <f>SUMIFS(cb_curr!$E:$E,cb_curr!$A:$A,N22,cb_curr!$B:$B,"Swiss_Franc")</f>
        <v>0</v>
      </c>
      <c r="Q22" s="3" t="str">
        <f>CONCATENATE(Техничка!AE23,Техничка!AF23,Техничка!AG23)</f>
        <v>19.06.2023</v>
      </c>
      <c r="R22" s="82" t="str">
        <f>IF(AND((IF(SUMIFS(cb_curr!$E:$E,cb_curr!$A:$A,Q22,cb_curr!$B:$B,"Swiss_Franc")&lt;&gt;0,1,0)=0),(OR(WEEKDAY(Q22,2)=7,WEEKDAY(Q22,2)=1))),R21,((IF(AND(S22=0,S23=0,S24=0,S25=0,S26=0,S27=0,S28=0,S29=0,S30=0,S31=0),"-",(IF((SUMIFS(cb_curr!$E:$E,cb_curr!$A:$A,Q22,cb_curr!$B:$B,"Swiss_Franc"))=0,R21,(SUMIFS(cb_curr!$E:$E,cb_curr!$A:$A,Q22,cb_curr!$B:$B,"Swiss_Franc"))))))))</f>
        <v>-</v>
      </c>
      <c r="S22" s="165">
        <f>SUMIFS(cb_curr!$E:$E,cb_curr!$A:$A,Q22,cb_curr!$B:$B,"Swiss_Franc")</f>
        <v>0</v>
      </c>
      <c r="T22" s="3" t="str">
        <f>CONCATENATE(Техничка!AI23,Техничка!AJ23,Техничка!AK23)</f>
        <v>19.07.2023</v>
      </c>
      <c r="U22" s="82" t="str">
        <f>IF(AND((IF(SUMIFS(cb_curr!$E:$E,cb_curr!$A:$A,T22,cb_curr!$B:$B,"Swiss_Franc")&lt;&gt;0,1,0)=0),(OR(WEEKDAY(T22,2)=7,WEEKDAY(T22,2)=1))),U21,((IF(AND(V22=0,V23=0,V24=0,V25=0,V26=0,V27=0,V28=0,V29=0,V30=0,V31=0),"-",(IF((SUMIFS(cb_curr!$E:$E,cb_curr!$A:$A,T22,cb_curr!$B:$B,"Swiss_Franc"))=0,U21,(SUMIFS(cb_curr!$E:$E,cb_curr!$A:$A,T22,cb_curr!$B:$B,"Swiss_Franc"))))))))</f>
        <v>-</v>
      </c>
      <c r="V22" s="165">
        <f>SUMIFS(cb_curr!$E:$E,cb_curr!$A:$A,T22,cb_curr!$B:$B,"Swiss_Franc")</f>
        <v>0</v>
      </c>
      <c r="W22" s="3" t="str">
        <f>CONCATENATE(Техничка!AQ23,Техничка!AR23,Техничка!AS23)</f>
        <v>19.08.2023</v>
      </c>
      <c r="X22" s="82" t="str">
        <f>IF(AND((IF(SUMIFS(cb_curr!$E:$E,cb_curr!$A:$A,W22,cb_curr!$B:$B,"Swiss_Franc")&lt;&gt;0,1,0)=0),(OR(WEEKDAY(W22,2)=7,WEEKDAY(W22,2)=1))),X21,((IF(AND(Y22=0,Y23=0,Y24=0,Y25=0,Y26=0,Y27=0,Y28=0,Y29=0,Y30=0,Y31=0),"-",(IF((SUMIFS(cb_curr!$E:$E,cb_curr!$A:$A,W22,cb_curr!$B:$B,"Swiss_Franc"))=0,X21,(SUMIFS(cb_curr!$E:$E,cb_curr!$A:$A,W22,cb_curr!$B:$B,"Swiss_Franc"))))))))</f>
        <v>-</v>
      </c>
      <c r="Y22" s="165">
        <f>SUMIFS(cb_curr!$E:$E,cb_curr!$A:$A,W22,cb_curr!$B:$B,"Swiss_Franc")</f>
        <v>0</v>
      </c>
      <c r="Z22" s="3" t="str">
        <f>CONCATENATE(Техничка!AU23,Техничка!AV23,Техничка!AW23)</f>
        <v>19.09.2023</v>
      </c>
      <c r="AA22" s="82" t="str">
        <f>IF(AND((IF(SUMIFS(cb_curr!$E:$E,cb_curr!$A:$A,Z22,cb_curr!$B:$B,"Swiss_Franc")&lt;&gt;0,1,0)=0),(OR(WEEKDAY(Z22,2)=7,WEEKDAY(Z22,2)=1))),AA21,((IF(AND(AB22=0,AB23=0,AB24=0,AB25=0,AB26=0,AB27=0,AB28=0,AB29=0,AB30=0,AB31=0),"-",(IF((SUMIFS(cb_curr!$E:$E,cb_curr!$A:$A,Z22,cb_curr!$B:$B,"Swiss_Franc"))=0,AA21,(SUMIFS(cb_curr!$E:$E,cb_curr!$A:$A,Z22,cb_curr!$B:$B,"Swiss_Franc"))))))))</f>
        <v>-</v>
      </c>
      <c r="AB22" s="165">
        <f>SUMIFS(cb_curr!$E:$E,cb_curr!$A:$A,Z22,cb_curr!$B:$B,"Swiss_Franc")</f>
        <v>0</v>
      </c>
      <c r="AC22" s="3" t="str">
        <f>CONCATENATE(Техничка!AY23,Техничка!AZ23,Техничка!BA23)</f>
        <v>19.10.2023</v>
      </c>
      <c r="AD22" s="82" t="str">
        <f>IF(AND((IF(SUMIFS(cb_curr!$E:$E,cb_curr!$A:$A,AC22,cb_curr!$B:$B,"Swiss_Franc")&lt;&gt;0,1,0)=0),(OR(WEEKDAY(AC22,2)=7,WEEKDAY(AC22,2)=1))),AD21,((IF(AND(AE22=0,AE23=0,AE24=0,AE25=0,AE26=0,AE27=0,AE28=0,AE29=0,AE30=0,AE31=0),"-",(IF((SUMIFS(cb_curr!$E:$E,cb_curr!$A:$A,AC22,cb_curr!$B:$B,"Swiss_Franc"))=0,AD21,(SUMIFS(cb_curr!$E:$E,cb_curr!$A:$A,AC22,cb_curr!$B:$B,"Swiss_Franc"))))))))</f>
        <v>-</v>
      </c>
      <c r="AE22" s="165">
        <f>SUMIFS(cb_curr!$E:$E,cb_curr!$A:$A,AC22,cb_curr!$B:$B,"Swiss_Franc")</f>
        <v>0</v>
      </c>
      <c r="AF22" s="3" t="str">
        <f>CONCATENATE(Техничка!BC23,Техничка!BD23,Техничка!BE23)</f>
        <v>19.11.2023</v>
      </c>
      <c r="AG22" s="82" t="str">
        <f>IF(AND((IF(SUMIFS(cb_curr!$E:$E,cb_curr!$A:$A,AF22,cb_curr!$B:$B,"Swiss_Franc")&lt;&gt;0,1,0)=0),(OR(WEEKDAY(AF22,2)=7,WEEKDAY(AF22,2)=1))),AG21,((IF(AND(AH22=0,AH23=0,AH24=0,AH25=0,AH26=0,AH27=0,AH28=0,AH29=0,AH30=0,AH31=0),"-",(IF((SUMIFS(cb_curr!$E:$E,cb_curr!$A:$A,AF22,cb_curr!$B:$B,"Swiss_Franc"))=0,AG21,(SUMIFS(cb_curr!$E:$E,cb_curr!$A:$A,AF22,cb_curr!$B:$B,"Swiss_Franc"))))))))</f>
        <v>-</v>
      </c>
      <c r="AH22" s="165">
        <f>SUMIFS(cb_curr!$E:$E,cb_curr!$A:$A,AF22,cb_curr!$B:$B,"Swiss_Franc")</f>
        <v>0</v>
      </c>
      <c r="AI22" s="3" t="str">
        <f>CONCATENATE(Техничка!BG23,Техничка!BH23,Техничка!BI23)</f>
        <v>19.12.2023</v>
      </c>
      <c r="AJ22" s="82" t="str">
        <f>IF(AND((IF(SUMIFS(cb_curr!$E:$E,cb_curr!$A:$A,AI22,cb_curr!$B:$B,"Swiss_Franc")&lt;&gt;0,1,0)=0),(OR(WEEKDAY(AI22,2)=7,WEEKDAY(AI22,2)=1))),AJ21,((IF(AND(AK22=0,AK23=0,AK24=0,AK25=0,AK26=0,AK27=0,AK28=0,AK29=0,AK30=0,AK31=0),"-",(IF((SUMIFS(cb_curr!$E:$E,cb_curr!$A:$A,AI22,cb_curr!$B:$B,"Swiss_Franc"))=0,AJ21,(SUMIFS(cb_curr!$E:$E,cb_curr!$A:$A,AI22,cb_curr!$B:$B,"Swiss_Franc"))))))))</f>
        <v>-</v>
      </c>
      <c r="AK22" s="165">
        <f>SUMIFS(cb_curr!$E:$E,cb_curr!$A:$A,AI22,cb_curr!$B:$B,"Swiss_Franc")</f>
        <v>0</v>
      </c>
      <c r="AQ22" s="153" t="str">
        <f t="shared" si="0"/>
        <v>19.06.2023</v>
      </c>
      <c r="AR22" s="82"/>
      <c r="AT22" s="3" t="str">
        <f t="shared" si="1"/>
        <v>19.10.2023</v>
      </c>
      <c r="AU22" s="82"/>
      <c r="AW22" s="3" t="str">
        <f t="shared" si="2"/>
        <v>19.11.2023</v>
      </c>
      <c r="AX22" s="82"/>
      <c r="AZ22" s="3" t="str">
        <f t="shared" si="3"/>
        <v>19.12.2023</v>
      </c>
      <c r="BA22" s="82"/>
    </row>
    <row r="23" spans="2:53" x14ac:dyDescent="0.25">
      <c r="B23" s="3" t="str">
        <f>CONCATENATE(Техничка!B24,Техничка!C24,Техничка!D24)</f>
        <v>20.01.2023</v>
      </c>
      <c r="C23" s="82" t="str">
        <f>IF(AND((IF(SUMIFS(cb_curr!$E:$E,cb_curr!$A:$A,B23,cb_curr!$B:$B,"Swiss_Franc")&lt;&gt;0,1,0)=0),(OR(WEEKDAY(B23,2)=7,WEEKDAY(B23,2)=1))),C22,((IF(AND(D23=0,D24=0,D25=0,D26=0,D27=0,D28=0,D29=0,D30=0,D31=0,D32=0),"-",(IF((SUMIFS(cb_curr!$E:$E,cb_curr!$A:$A,B23,cb_curr!$B:$B,"Swiss_Franc"))=0,C22,(SUMIFS(cb_curr!$E:$E,cb_curr!$A:$A,B23,cb_curr!$B:$B,"Swiss_Franc"))))))))</f>
        <v>-</v>
      </c>
      <c r="D23" s="165">
        <f>SUMIFS(cb_curr!$E:$E,cb_curr!$A:$A,B23,cb_curr!$B:$B,"Swiss_Franc")</f>
        <v>0</v>
      </c>
      <c r="E23" s="3" t="str">
        <f>CONCATENATE(Техничка!O24,Техничка!P24,Техничка!Q24)</f>
        <v>20.02.2023</v>
      </c>
      <c r="F23" s="82" t="str">
        <f>IF(AND((IF(SUMIFS(cb_curr!$E:$E,cb_curr!$A:$A,E23,cb_curr!$B:$B,"Swiss_Franc")&lt;&gt;0,1,0)=0),(OR(WEEKDAY(E23,2)=7,WEEKDAY(E23,2)=1))),F22,((IF(AND(G23=0,G24=0,G25=0,G26=0,G27=0,G28=0,G29=0,G30=0,G31=0,G32=0),"-",(IF((SUMIFS(cb_curr!$E:$E,cb_curr!$A:$A,E23,cb_curr!$B:$B,"Swiss_Franc"))=0,F22,(SUMIFS(cb_curr!$E:$E,cb_curr!$A:$A,E23,cb_curr!$B:$B,"Swiss_Franc"))))))))</f>
        <v>-</v>
      </c>
      <c r="G23" s="165">
        <f>SUMIFS(cb_curr!$E:$E,cb_curr!$A:$A,E23,cb_curr!$B:$B,"Swiss_Franc")</f>
        <v>0</v>
      </c>
      <c r="H23" s="3" t="str">
        <f>CONCATENATE(Техничка!S24,Техничка!T24,Техничка!U24)</f>
        <v>20.03.2023</v>
      </c>
      <c r="I23" s="82" t="str">
        <f>IF(AND((IF(SUMIFS(cb_curr!$E:$E,cb_curr!$A:$A,H23,cb_curr!$B:$B,"Swiss_Franc")&lt;&gt;0,1,0)=0),(OR(WEEKDAY(H23,2)=7,WEEKDAY(H23,2)=1))),I22,((IF(AND(J23=0,J24=0,J25=0,J26=0,J27=0,J28=0,J29=0,J30=0,J31=0,J32=0),"-",(IF((SUMIFS(cb_curr!$E:$E,cb_curr!$A:$A,H23,cb_curr!$B:$B,"Swiss_Franc"))=0,I22,(SUMIFS(cb_curr!$E:$E,cb_curr!$A:$A,H23,cb_curr!$B:$B,"Swiss_Franc"))))))))</f>
        <v>-</v>
      </c>
      <c r="J23" s="165">
        <f>SUMIFS(cb_curr!$E:$E,cb_curr!$A:$A,H23,cb_curr!$B:$B,"Swiss_Franc")</f>
        <v>0</v>
      </c>
      <c r="K23" s="3" t="str">
        <f>CONCATENATE(Техничка!W24,Техничка!X24,Техничка!Y24)</f>
        <v>20.04.2023</v>
      </c>
      <c r="L23" s="82" t="str">
        <f>IF(AND((IF(SUMIFS(cb_curr!$E:$E,cb_curr!$A:$A,K23,cb_curr!$B:$B,"Swiss_Franc")&lt;&gt;0,1,0)=0),(OR(WEEKDAY(K23,2)=7,WEEKDAY(K23,2)=1))),L22,((IF(AND(M23=0,M24=0,M25=0,M26=0,M27=0,M28=0,M29=0,M30=0,M31=0,M32=0),"-",(IF((SUMIFS(cb_curr!$E:$E,cb_curr!$A:$A,K23,cb_curr!$B:$B,"Swiss_Franc"))=0,L22,(SUMIFS(cb_curr!$E:$E,cb_curr!$A:$A,K23,cb_curr!$B:$B,"Swiss_Franc"))))))))</f>
        <v>-</v>
      </c>
      <c r="M23" s="165">
        <f>SUMIFS(cb_curr!$E:$E,cb_curr!$A:$A,K23,cb_curr!$B:$B,"Swiss_Franc")</f>
        <v>0</v>
      </c>
      <c r="N23" s="3" t="str">
        <f>CONCATENATE(Техничка!AA24,Техничка!AB24,Техничка!AC24)</f>
        <v>20.05.2023</v>
      </c>
      <c r="O23" s="82" t="str">
        <f>IF(AND((IF(SUMIFS(cb_curr!$E:$E,cb_curr!$A:$A,N23,cb_curr!$B:$B,"Swiss_Franc")&lt;&gt;0,1,0)=0),(OR(WEEKDAY(N23,2)=7,WEEKDAY(N23,2)=1))),O22,((IF(AND(P23=0,P24=0,P25=0,P26=0,P27=0,P28=0,P29=0,P30=0,P31=0,P32=0),"-",(IF((SUMIFS(cb_curr!$E:$E,cb_curr!$A:$A,N23,cb_curr!$B:$B,"Swiss_Franc"))=0,O22,(SUMIFS(cb_curr!$E:$E,cb_curr!$A:$A,N23,cb_curr!$B:$B,"Swiss_Franc"))))))))</f>
        <v>-</v>
      </c>
      <c r="P23" s="165">
        <f>SUMIFS(cb_curr!$E:$E,cb_curr!$A:$A,N23,cb_curr!$B:$B,"Swiss_Franc")</f>
        <v>0</v>
      </c>
      <c r="Q23" s="3" t="str">
        <f>CONCATENATE(Техничка!AE24,Техничка!AF24,Техничка!AG24)</f>
        <v>20.06.2023</v>
      </c>
      <c r="R23" s="82" t="str">
        <f>IF(AND((IF(SUMIFS(cb_curr!$E:$E,cb_curr!$A:$A,Q23,cb_curr!$B:$B,"Swiss_Franc")&lt;&gt;0,1,0)=0),(OR(WEEKDAY(Q23,2)=7,WEEKDAY(Q23,2)=1))),R22,((IF(AND(S23=0,S24=0,S25=0,S26=0,S27=0,S28=0,S29=0,S30=0,S31=0,S32=0),"-",(IF((SUMIFS(cb_curr!$E:$E,cb_curr!$A:$A,Q23,cb_curr!$B:$B,"Swiss_Franc"))=0,R22,(SUMIFS(cb_curr!$E:$E,cb_curr!$A:$A,Q23,cb_curr!$B:$B,"Swiss_Franc"))))))))</f>
        <v>-</v>
      </c>
      <c r="S23" s="165">
        <f>SUMIFS(cb_curr!$E:$E,cb_curr!$A:$A,Q23,cb_curr!$B:$B,"Swiss_Franc")</f>
        <v>0</v>
      </c>
      <c r="T23" s="3" t="str">
        <f>CONCATENATE(Техничка!AI24,Техничка!AJ24,Техничка!AK24)</f>
        <v>20.07.2023</v>
      </c>
      <c r="U23" s="82" t="str">
        <f>IF(AND((IF(SUMIFS(cb_curr!$E:$E,cb_curr!$A:$A,T23,cb_curr!$B:$B,"Swiss_Franc")&lt;&gt;0,1,0)=0),(OR(WEEKDAY(T23,2)=7,WEEKDAY(T23,2)=1))),U22,((IF(AND(V23=0,V24=0,V25=0,V26=0,V27=0,V28=0,V29=0,V30=0,V31=0,V32=0),"-",(IF((SUMIFS(cb_curr!$E:$E,cb_curr!$A:$A,T23,cb_curr!$B:$B,"Swiss_Franc"))=0,U22,(SUMIFS(cb_curr!$E:$E,cb_curr!$A:$A,T23,cb_curr!$B:$B,"Swiss_Franc"))))))))</f>
        <v>-</v>
      </c>
      <c r="V23" s="165">
        <f>SUMIFS(cb_curr!$E:$E,cb_curr!$A:$A,T23,cb_curr!$B:$B,"Swiss_Franc")</f>
        <v>0</v>
      </c>
      <c r="W23" s="3" t="str">
        <f>CONCATENATE(Техничка!AQ24,Техничка!AR24,Техничка!AS24)</f>
        <v>20.08.2023</v>
      </c>
      <c r="X23" s="82" t="str">
        <f>IF(AND((IF(SUMIFS(cb_curr!$E:$E,cb_curr!$A:$A,W23,cb_curr!$B:$B,"Swiss_Franc")&lt;&gt;0,1,0)=0),(OR(WEEKDAY(W23,2)=7,WEEKDAY(W23,2)=1))),X22,((IF(AND(Y23=0,Y24=0,Y25=0,Y26=0,Y27=0,Y28=0,Y29=0,Y30=0,Y31=0,Y32=0),"-",(IF((SUMIFS(cb_curr!$E:$E,cb_curr!$A:$A,W23,cb_curr!$B:$B,"Swiss_Franc"))=0,X22,(SUMIFS(cb_curr!$E:$E,cb_curr!$A:$A,W23,cb_curr!$B:$B,"Swiss_Franc"))))))))</f>
        <v>-</v>
      </c>
      <c r="Y23" s="165">
        <f>SUMIFS(cb_curr!$E:$E,cb_curr!$A:$A,W23,cb_curr!$B:$B,"Swiss_Franc")</f>
        <v>0</v>
      </c>
      <c r="Z23" s="3" t="str">
        <f>CONCATENATE(Техничка!AU24,Техничка!AV24,Техничка!AW24)</f>
        <v>20.09.2023</v>
      </c>
      <c r="AA23" s="82" t="str">
        <f>IF(AND((IF(SUMIFS(cb_curr!$E:$E,cb_curr!$A:$A,Z23,cb_curr!$B:$B,"Swiss_Franc")&lt;&gt;0,1,0)=0),(OR(WEEKDAY(Z23,2)=7,WEEKDAY(Z23,2)=1))),AA22,((IF(AND(AB23=0,AB24=0,AB25=0,AB26=0,AB27=0,AB28=0,AB29=0,AB30=0,AB31=0,AB32=0),"-",(IF((SUMIFS(cb_curr!$E:$E,cb_curr!$A:$A,Z23,cb_curr!$B:$B,"Swiss_Franc"))=0,AA22,(SUMIFS(cb_curr!$E:$E,cb_curr!$A:$A,Z23,cb_curr!$B:$B,"Swiss_Franc"))))))))</f>
        <v>-</v>
      </c>
      <c r="AB23" s="165">
        <f>SUMIFS(cb_curr!$E:$E,cb_curr!$A:$A,Z23,cb_curr!$B:$B,"Swiss_Franc")</f>
        <v>0</v>
      </c>
      <c r="AC23" s="3" t="str">
        <f>CONCATENATE(Техничка!AY24,Техничка!AZ24,Техничка!BA24)</f>
        <v>20.10.2023</v>
      </c>
      <c r="AD23" s="82" t="str">
        <f>IF(AND((IF(SUMIFS(cb_curr!$E:$E,cb_curr!$A:$A,AC23,cb_curr!$B:$B,"Swiss_Franc")&lt;&gt;0,1,0)=0),(OR(WEEKDAY(AC23,2)=7,WEEKDAY(AC23,2)=1))),AD22,((IF(AND(AE23=0,AE24=0,AE25=0,AE26=0,AE27=0,AE28=0,AE29=0,AE30=0,AE31=0,AE32=0),"-",(IF((SUMIFS(cb_curr!$E:$E,cb_curr!$A:$A,AC23,cb_curr!$B:$B,"Swiss_Franc"))=0,AD22,(SUMIFS(cb_curr!$E:$E,cb_curr!$A:$A,AC23,cb_curr!$B:$B,"Swiss_Franc"))))))))</f>
        <v>-</v>
      </c>
      <c r="AE23" s="165">
        <f>SUMIFS(cb_curr!$E:$E,cb_curr!$A:$A,AC23,cb_curr!$B:$B,"Swiss_Franc")</f>
        <v>0</v>
      </c>
      <c r="AF23" s="3" t="str">
        <f>CONCATENATE(Техничка!BC24,Техничка!BD24,Техничка!BE24)</f>
        <v>20.11.2023</v>
      </c>
      <c r="AG23" s="82" t="str">
        <f>IF(AND((IF(SUMIFS(cb_curr!$E:$E,cb_curr!$A:$A,AF23,cb_curr!$B:$B,"Swiss_Franc")&lt;&gt;0,1,0)=0),(OR(WEEKDAY(AF23,2)=7,WEEKDAY(AF23,2)=1))),AG22,((IF(AND(AH23=0,AH24=0,AH25=0,AH26=0,AH27=0,AH28=0,AH29=0,AH30=0,AH31=0,AH32=0),"-",(IF((SUMIFS(cb_curr!$E:$E,cb_curr!$A:$A,AF23,cb_curr!$B:$B,"Swiss_Franc"))=0,AG22,(SUMIFS(cb_curr!$E:$E,cb_curr!$A:$A,AF23,cb_curr!$B:$B,"Swiss_Franc"))))))))</f>
        <v>-</v>
      </c>
      <c r="AH23" s="165">
        <f>SUMIFS(cb_curr!$E:$E,cb_curr!$A:$A,AF23,cb_curr!$B:$B,"Swiss_Franc")</f>
        <v>0</v>
      </c>
      <c r="AI23" s="3" t="str">
        <f>CONCATENATE(Техничка!BG24,Техничка!BH24,Техничка!BI24)</f>
        <v>20.12.2023</v>
      </c>
      <c r="AJ23" s="82" t="str">
        <f>IF(AND((IF(SUMIFS(cb_curr!$E:$E,cb_curr!$A:$A,AI23,cb_curr!$B:$B,"Swiss_Franc")&lt;&gt;0,1,0)=0),(OR(WEEKDAY(AI23,2)=7,WEEKDAY(AI23,2)=1))),AJ22,((IF(AND(AK23=0,AK24=0,AK25=0,AK26=0,AK27=0,AK28=0,AK29=0,AK30=0,AK31=0,AK32=0),"-",(IF((SUMIFS(cb_curr!$E:$E,cb_curr!$A:$A,AI23,cb_curr!$B:$B,"Swiss_Franc"))=0,AJ22,(SUMIFS(cb_curr!$E:$E,cb_curr!$A:$A,AI23,cb_curr!$B:$B,"Swiss_Franc"))))))))</f>
        <v>-</v>
      </c>
      <c r="AK23" s="165">
        <f>SUMIFS(cb_curr!$E:$E,cb_curr!$A:$A,AI23,cb_curr!$B:$B,"Swiss_Franc")</f>
        <v>0</v>
      </c>
      <c r="AQ23" s="153" t="str">
        <f t="shared" si="0"/>
        <v>20.06.2023</v>
      </c>
      <c r="AR23" s="82"/>
      <c r="AT23" s="3" t="str">
        <f t="shared" si="1"/>
        <v>20.10.2023</v>
      </c>
      <c r="AU23" s="82"/>
      <c r="AW23" s="3" t="str">
        <f t="shared" si="2"/>
        <v>20.11.2023</v>
      </c>
      <c r="AX23" s="82"/>
      <c r="AZ23" s="3" t="str">
        <f t="shared" si="3"/>
        <v>20.12.2023</v>
      </c>
      <c r="BA23" s="82"/>
    </row>
    <row r="24" spans="2:53" x14ac:dyDescent="0.25">
      <c r="B24" s="3" t="str">
        <f>CONCATENATE(Техничка!B25,Техничка!C25,Техничка!D25)</f>
        <v>21.01.2023</v>
      </c>
      <c r="C24" s="82" t="str">
        <f>IF(AND((IF(SUMIFS(cb_curr!$E:$E,cb_curr!$A:$A,B24,cb_curr!$B:$B,"Swiss_Franc")&lt;&gt;0,1,0)=0),(OR(WEEKDAY(B24,2)=7,WEEKDAY(B24,2)=1))),C23,((IF(AND(D24=0,D25=0,D26=0,D27=0,D28=0,D29=0,D30=0,D31=0,D32=0,D33=0),"-",(IF((SUMIFS(cb_curr!$E:$E,cb_curr!$A:$A,B24,cb_curr!$B:$B,"Swiss_Franc"))=0,C23,(SUMIFS(cb_curr!$E:$E,cb_curr!$A:$A,B24,cb_curr!$B:$B,"Swiss_Franc"))))))))</f>
        <v>-</v>
      </c>
      <c r="D24" s="165">
        <f>SUMIFS(cb_curr!$E:$E,cb_curr!$A:$A,B24,cb_curr!$B:$B,"Swiss_Franc")</f>
        <v>0</v>
      </c>
      <c r="E24" s="3" t="str">
        <f>CONCATENATE(Техничка!O25,Техничка!P25,Техничка!Q25)</f>
        <v>21.02.2023</v>
      </c>
      <c r="F24" s="82" t="str">
        <f>IF(AND((IF(SUMIFS(cb_curr!$E:$E,cb_curr!$A:$A,E24,cb_curr!$B:$B,"Swiss_Franc")&lt;&gt;0,1,0)=0),(OR(WEEKDAY(E24,2)=7,WEEKDAY(E24,2)=1))),F23,((IF(AND(G24=0,G25=0,G26=0,G27=0,G28=0,G29=0,G30=0,G31=0,G32=0,G33=0),"-",(IF((SUMIFS(cb_curr!$E:$E,cb_curr!$A:$A,E24,cb_curr!$B:$B,"Swiss_Franc"))=0,F23,(SUMIFS(cb_curr!$E:$E,cb_curr!$A:$A,E24,cb_curr!$B:$B,"Swiss_Franc"))))))))</f>
        <v>-</v>
      </c>
      <c r="G24" s="165">
        <f>SUMIFS(cb_curr!$E:$E,cb_curr!$A:$A,E24,cb_curr!$B:$B,"Swiss_Franc")</f>
        <v>0</v>
      </c>
      <c r="H24" s="3" t="str">
        <f>CONCATENATE(Техничка!S25,Техничка!T25,Техничка!U25)</f>
        <v>21.03.2023</v>
      </c>
      <c r="I24" s="82" t="str">
        <f>IF(AND((IF(SUMIFS(cb_curr!$E:$E,cb_curr!$A:$A,H24,cb_curr!$B:$B,"Swiss_Franc")&lt;&gt;0,1,0)=0),(OR(WEEKDAY(H24,2)=7,WEEKDAY(H24,2)=1))),I23,((IF(AND(J24=0,J25=0,J26=0,J27=0,J28=0,J29=0,J30=0,J31=0,J32=0,J33=0),"-",(IF((SUMIFS(cb_curr!$E:$E,cb_curr!$A:$A,H24,cb_curr!$B:$B,"Swiss_Franc"))=0,I23,(SUMIFS(cb_curr!$E:$E,cb_curr!$A:$A,H24,cb_curr!$B:$B,"Swiss_Franc"))))))))</f>
        <v>-</v>
      </c>
      <c r="J24" s="165">
        <f>SUMIFS(cb_curr!$E:$E,cb_curr!$A:$A,H24,cb_curr!$B:$B,"Swiss_Franc")</f>
        <v>0</v>
      </c>
      <c r="K24" s="3" t="str">
        <f>CONCATENATE(Техничка!W25,Техничка!X25,Техничка!Y25)</f>
        <v>21.04.2023</v>
      </c>
      <c r="L24" s="82" t="str">
        <f>IF(AND((IF(SUMIFS(cb_curr!$E:$E,cb_curr!$A:$A,K24,cb_curr!$B:$B,"Swiss_Franc")&lt;&gt;0,1,0)=0),(OR(WEEKDAY(K24,2)=7,WEEKDAY(K24,2)=1))),L23,((IF(AND(M24=0,M25=0,M26=0,M27=0,M28=0,M29=0,M30=0,M31=0,M32=0,M33=0),"-",(IF((SUMIFS(cb_curr!$E:$E,cb_curr!$A:$A,K24,cb_curr!$B:$B,"Swiss_Franc"))=0,L23,(SUMIFS(cb_curr!$E:$E,cb_curr!$A:$A,K24,cb_curr!$B:$B,"Swiss_Franc"))))))))</f>
        <v>-</v>
      </c>
      <c r="M24" s="165">
        <f>SUMIFS(cb_curr!$E:$E,cb_curr!$A:$A,K24,cb_curr!$B:$B,"Swiss_Franc")</f>
        <v>0</v>
      </c>
      <c r="N24" s="3" t="str">
        <f>CONCATENATE(Техничка!AA25,Техничка!AB25,Техничка!AC25)</f>
        <v>21.05.2023</v>
      </c>
      <c r="O24" s="82" t="str">
        <f>IF(AND((IF(SUMIFS(cb_curr!$E:$E,cb_curr!$A:$A,N24,cb_curr!$B:$B,"Swiss_Franc")&lt;&gt;0,1,0)=0),(OR(WEEKDAY(N24,2)=7,WEEKDAY(N24,2)=1))),O23,((IF(AND(P24=0,P25=0,P26=0,P27=0,P28=0,P29=0,P30=0,P31=0,P32=0,P33=0),"-",(IF((SUMIFS(cb_curr!$E:$E,cb_curr!$A:$A,N24,cb_curr!$B:$B,"Swiss_Franc"))=0,O23,(SUMIFS(cb_curr!$E:$E,cb_curr!$A:$A,N24,cb_curr!$B:$B,"Swiss_Franc"))))))))</f>
        <v>-</v>
      </c>
      <c r="P24" s="165">
        <f>SUMIFS(cb_curr!$E:$E,cb_curr!$A:$A,N24,cb_curr!$B:$B,"Swiss_Franc")</f>
        <v>0</v>
      </c>
      <c r="Q24" s="3" t="str">
        <f>CONCATENATE(Техничка!AE25,Техничка!AF25,Техничка!AG25)</f>
        <v>21.06.2023</v>
      </c>
      <c r="R24" s="82" t="str">
        <f>IF(AND((IF(SUMIFS(cb_curr!$E:$E,cb_curr!$A:$A,Q24,cb_curr!$B:$B,"Swiss_Franc")&lt;&gt;0,1,0)=0),(OR(WEEKDAY(Q24,2)=7,WEEKDAY(Q24,2)=1))),R23,((IF(AND(S24=0,S25=0,S26=0,S27=0,S28=0,S29=0,S30=0,S31=0,S32=0,S33=0),"-",(IF((SUMIFS(cb_curr!$E:$E,cb_curr!$A:$A,Q24,cb_curr!$B:$B,"Swiss_Franc"))=0,R23,(SUMIFS(cb_curr!$E:$E,cb_curr!$A:$A,Q24,cb_curr!$B:$B,"Swiss_Franc"))))))))</f>
        <v>-</v>
      </c>
      <c r="S24" s="165">
        <f>SUMIFS(cb_curr!$E:$E,cb_curr!$A:$A,Q24,cb_curr!$B:$B,"Swiss_Franc")</f>
        <v>0</v>
      </c>
      <c r="T24" s="3" t="str">
        <f>CONCATENATE(Техничка!AI25,Техничка!AJ25,Техничка!AK25)</f>
        <v>21.07.2023</v>
      </c>
      <c r="U24" s="82" t="str">
        <f>IF(AND((IF(SUMIFS(cb_curr!$E:$E,cb_curr!$A:$A,T24,cb_curr!$B:$B,"Swiss_Franc")&lt;&gt;0,1,0)=0),(OR(WEEKDAY(T24,2)=7,WEEKDAY(T24,2)=1))),U23,((IF(AND(V24=0,V25=0,V26=0,V27=0,V28=0,V29=0,V30=0,V31=0,V32=0,V33=0),"-",(IF((SUMIFS(cb_curr!$E:$E,cb_curr!$A:$A,T24,cb_curr!$B:$B,"Swiss_Franc"))=0,U23,(SUMIFS(cb_curr!$E:$E,cb_curr!$A:$A,T24,cb_curr!$B:$B,"Swiss_Franc"))))))))</f>
        <v>-</v>
      </c>
      <c r="V24" s="165">
        <f>SUMIFS(cb_curr!$E:$E,cb_curr!$A:$A,T24,cb_curr!$B:$B,"Swiss_Franc")</f>
        <v>0</v>
      </c>
      <c r="W24" s="3" t="str">
        <f>CONCATENATE(Техничка!AQ25,Техничка!AR25,Техничка!AS25)</f>
        <v>21.08.2023</v>
      </c>
      <c r="X24" s="82" t="str">
        <f>IF(AND((IF(SUMIFS(cb_curr!$E:$E,cb_curr!$A:$A,W24,cb_curr!$B:$B,"Swiss_Franc")&lt;&gt;0,1,0)=0),(OR(WEEKDAY(W24,2)=7,WEEKDAY(W24,2)=1))),X23,((IF(AND(Y24=0,Y25=0,Y26=0,Y27=0,Y28=0,Y29=0,Y30=0,Y31=0,Y32=0,Y33=0),"-",(IF((SUMIFS(cb_curr!$E:$E,cb_curr!$A:$A,W24,cb_curr!$B:$B,"Swiss_Franc"))=0,X23,(SUMIFS(cb_curr!$E:$E,cb_curr!$A:$A,W24,cb_curr!$B:$B,"Swiss_Franc"))))))))</f>
        <v>-</v>
      </c>
      <c r="Y24" s="165">
        <f>SUMIFS(cb_curr!$E:$E,cb_curr!$A:$A,W24,cb_curr!$B:$B,"Swiss_Franc")</f>
        <v>0</v>
      </c>
      <c r="Z24" s="3" t="str">
        <f>CONCATENATE(Техничка!AU25,Техничка!AV25,Техничка!AW25)</f>
        <v>21.09.2023</v>
      </c>
      <c r="AA24" s="82" t="str">
        <f>IF(AND((IF(SUMIFS(cb_curr!$E:$E,cb_curr!$A:$A,Z24,cb_curr!$B:$B,"Swiss_Franc")&lt;&gt;0,1,0)=0),(OR(WEEKDAY(Z24,2)=7,WEEKDAY(Z24,2)=1))),AA23,((IF(AND(AB24=0,AB25=0,AB26=0,AB27=0,AB28=0,AB29=0,AB30=0,AB31=0,AB32=0,AB33=0),"-",(IF((SUMIFS(cb_curr!$E:$E,cb_curr!$A:$A,Z24,cb_curr!$B:$B,"Swiss_Franc"))=0,AA23,(SUMIFS(cb_curr!$E:$E,cb_curr!$A:$A,Z24,cb_curr!$B:$B,"Swiss_Franc"))))))))</f>
        <v>-</v>
      </c>
      <c r="AB24" s="165">
        <f>SUMIFS(cb_curr!$E:$E,cb_curr!$A:$A,Z24,cb_curr!$B:$B,"Swiss_Franc")</f>
        <v>0</v>
      </c>
      <c r="AC24" s="3" t="str">
        <f>CONCATENATE(Техничка!AY25,Техничка!AZ25,Техничка!BA25)</f>
        <v>21.10.2023</v>
      </c>
      <c r="AD24" s="82" t="str">
        <f>IF(AND((IF(SUMIFS(cb_curr!$E:$E,cb_curr!$A:$A,AC24,cb_curr!$B:$B,"Swiss_Franc")&lt;&gt;0,1,0)=0),(OR(WEEKDAY(AC24,2)=7,WEEKDAY(AC24,2)=1))),AD23,((IF(AND(AE24=0,AE25=0,AE26=0,AE27=0,AE28=0,AE29=0,AE30=0,AE31=0,AE32=0,AE33=0),"-",(IF((SUMIFS(cb_curr!$E:$E,cb_curr!$A:$A,AC24,cb_curr!$B:$B,"Swiss_Franc"))=0,AD23,(SUMIFS(cb_curr!$E:$E,cb_curr!$A:$A,AC24,cb_curr!$B:$B,"Swiss_Franc"))))))))</f>
        <v>-</v>
      </c>
      <c r="AE24" s="165">
        <f>SUMIFS(cb_curr!$E:$E,cb_curr!$A:$A,AC24,cb_curr!$B:$B,"Swiss_Franc")</f>
        <v>0</v>
      </c>
      <c r="AF24" s="3" t="str">
        <f>CONCATENATE(Техничка!BC25,Техничка!BD25,Техничка!BE25)</f>
        <v>21.11.2023</v>
      </c>
      <c r="AG24" s="82" t="str">
        <f>IF(AND((IF(SUMIFS(cb_curr!$E:$E,cb_curr!$A:$A,AF24,cb_curr!$B:$B,"Swiss_Franc")&lt;&gt;0,1,0)=0),(OR(WEEKDAY(AF24,2)=7,WEEKDAY(AF24,2)=1))),AG23,((IF(AND(AH24=0,AH25=0,AH26=0,AH27=0,AH28=0,AH29=0,AH30=0,AH31=0,AH32=0,AH33=0),"-",(IF((SUMIFS(cb_curr!$E:$E,cb_curr!$A:$A,AF24,cb_curr!$B:$B,"Swiss_Franc"))=0,AG23,(SUMIFS(cb_curr!$E:$E,cb_curr!$A:$A,AF24,cb_curr!$B:$B,"Swiss_Franc"))))))))</f>
        <v>-</v>
      </c>
      <c r="AH24" s="165">
        <f>SUMIFS(cb_curr!$E:$E,cb_curr!$A:$A,AF24,cb_curr!$B:$B,"Swiss_Franc")</f>
        <v>0</v>
      </c>
      <c r="AI24" s="3" t="str">
        <f>CONCATENATE(Техничка!BG25,Техничка!BH25,Техничка!BI25)</f>
        <v>21.12.2023</v>
      </c>
      <c r="AJ24" s="82" t="str">
        <f>IF(AND((IF(SUMIFS(cb_curr!$E:$E,cb_curr!$A:$A,AI24,cb_curr!$B:$B,"Swiss_Franc")&lt;&gt;0,1,0)=0),(OR(WEEKDAY(AI24,2)=7,WEEKDAY(AI24,2)=1))),AJ23,((IF(AND(AK24=0,AK25=0,AK26=0,AK27=0,AK28=0,AK29=0,AK30=0,AK31=0,AK32=0,AK33=0),"-",(IF((SUMIFS(cb_curr!$E:$E,cb_curr!$A:$A,AI24,cb_curr!$B:$B,"Swiss_Franc"))=0,AJ23,(SUMIFS(cb_curr!$E:$E,cb_curr!$A:$A,AI24,cb_curr!$B:$B,"Swiss_Franc"))))))))</f>
        <v>-</v>
      </c>
      <c r="AK24" s="165">
        <f>SUMIFS(cb_curr!$E:$E,cb_curr!$A:$A,AI24,cb_curr!$B:$B,"Swiss_Franc")</f>
        <v>0</v>
      </c>
      <c r="AQ24" s="153" t="str">
        <f t="shared" si="0"/>
        <v>21.06.2023</v>
      </c>
      <c r="AR24" s="82"/>
      <c r="AT24" s="3" t="str">
        <f t="shared" si="1"/>
        <v>21.10.2023</v>
      </c>
      <c r="AU24" s="82"/>
      <c r="AW24" s="3" t="str">
        <f t="shared" si="2"/>
        <v>21.11.2023</v>
      </c>
      <c r="AX24" s="82"/>
      <c r="AZ24" s="3" t="str">
        <f t="shared" si="3"/>
        <v>21.12.2023</v>
      </c>
      <c r="BA24" s="82"/>
    </row>
    <row r="25" spans="2:53" x14ac:dyDescent="0.25">
      <c r="B25" s="3" t="str">
        <f>CONCATENATE(Техничка!B26,Техничка!C26,Техничка!D26)</f>
        <v>22.01.2023</v>
      </c>
      <c r="C25" s="82" t="str">
        <f>IF(AND((IF(SUMIFS(cb_curr!$E:$E,cb_curr!$A:$A,B25,cb_curr!$B:$B,"Swiss_Franc")&lt;&gt;0,1,0)=0),(OR(WEEKDAY(B25,2)=7,WEEKDAY(B25,2)=1))),C24,((IF(AND(D25=0,D26=0,D27=0,D28=0,D29=0,D30=0,D31=0,D32=0,D33=0,D34=0),"-",(IF((SUMIFS(cb_curr!$E:$E,cb_curr!$A:$A,B25,cb_curr!$B:$B,"Swiss_Franc"))=0,C24,(SUMIFS(cb_curr!$E:$E,cb_curr!$A:$A,B25,cb_curr!$B:$B,"Swiss_Franc"))))))))</f>
        <v>-</v>
      </c>
      <c r="D25" s="165">
        <f>SUMIFS(cb_curr!$E:$E,cb_curr!$A:$A,B25,cb_curr!$B:$B,"Swiss_Franc")</f>
        <v>0</v>
      </c>
      <c r="E25" s="3" t="str">
        <f>CONCATENATE(Техничка!O26,Техничка!P26,Техничка!Q26)</f>
        <v>22.02.2023</v>
      </c>
      <c r="F25" s="82" t="str">
        <f>IF(AND((IF(SUMIFS(cb_curr!$E:$E,cb_curr!$A:$A,E25,cb_curr!$B:$B,"Swiss_Franc")&lt;&gt;0,1,0)=0),(OR(WEEKDAY(E25,2)=7,WEEKDAY(E25,2)=1))),F24,((IF(AND(G25=0,G26=0,G27=0,G28=0,G29=0,G30=0,G31=0,G32=0,G33=0,G34=0),"-",(IF((SUMIFS(cb_curr!$E:$E,cb_curr!$A:$A,E25,cb_curr!$B:$B,"Swiss_Franc"))=0,F24,(SUMIFS(cb_curr!$E:$E,cb_curr!$A:$A,E25,cb_curr!$B:$B,"Swiss_Franc"))))))))</f>
        <v>-</v>
      </c>
      <c r="G25" s="165">
        <f>SUMIFS(cb_curr!$E:$E,cb_curr!$A:$A,E25,cb_curr!$B:$B,"Swiss_Franc")</f>
        <v>0</v>
      </c>
      <c r="H25" s="3" t="str">
        <f>CONCATENATE(Техничка!S26,Техничка!T26,Техничка!U26)</f>
        <v>22.03.2023</v>
      </c>
      <c r="I25" s="82" t="str">
        <f>IF(AND((IF(SUMIFS(cb_curr!$E:$E,cb_curr!$A:$A,H25,cb_curr!$B:$B,"Swiss_Franc")&lt;&gt;0,1,0)=0),(OR(WEEKDAY(H25,2)=7,WEEKDAY(H25,2)=1))),I24,((IF(AND(J25=0,J26=0,J27=0,J28=0,J29=0,J30=0,J31=0,J32=0,J33=0,J34=0),"-",(IF((SUMIFS(cb_curr!$E:$E,cb_curr!$A:$A,H25,cb_curr!$B:$B,"Swiss_Franc"))=0,I24,(SUMIFS(cb_curr!$E:$E,cb_curr!$A:$A,H25,cb_curr!$B:$B,"Swiss_Franc"))))))))</f>
        <v>-</v>
      </c>
      <c r="J25" s="165">
        <f>SUMIFS(cb_curr!$E:$E,cb_curr!$A:$A,H25,cb_curr!$B:$B,"Swiss_Franc")</f>
        <v>0</v>
      </c>
      <c r="K25" s="3" t="str">
        <f>CONCATENATE(Техничка!W26,Техничка!X26,Техничка!Y26)</f>
        <v>22.04.2023</v>
      </c>
      <c r="L25" s="82" t="str">
        <f>IF(AND((IF(SUMIFS(cb_curr!$E:$E,cb_curr!$A:$A,K25,cb_curr!$B:$B,"Swiss_Franc")&lt;&gt;0,1,0)=0),(OR(WEEKDAY(K25,2)=7,WEEKDAY(K25,2)=1))),L24,((IF(AND(M25=0,M26=0,M27=0,M28=0,M29=0,M30=0,M31=0,M32=0,M33=0,M34=0),"-",(IF((SUMIFS(cb_curr!$E:$E,cb_curr!$A:$A,K25,cb_curr!$B:$B,"Swiss_Franc"))=0,L24,(SUMIFS(cb_curr!$E:$E,cb_curr!$A:$A,K25,cb_curr!$B:$B,"Swiss_Franc"))))))))</f>
        <v>-</v>
      </c>
      <c r="M25" s="165">
        <f>SUMIFS(cb_curr!$E:$E,cb_curr!$A:$A,K25,cb_curr!$B:$B,"Swiss_Franc")</f>
        <v>0</v>
      </c>
      <c r="N25" s="3" t="str">
        <f>CONCATENATE(Техничка!AA26,Техничка!AB26,Техничка!AC26)</f>
        <v>22.05.2023</v>
      </c>
      <c r="O25" s="82" t="str">
        <f>IF(AND((IF(SUMIFS(cb_curr!$E:$E,cb_curr!$A:$A,N25,cb_curr!$B:$B,"Swiss_Franc")&lt;&gt;0,1,0)=0),(OR(WEEKDAY(N25,2)=7,WEEKDAY(N25,2)=1))),O24,((IF(AND(P25=0,P26=0,P27=0,P28=0,P29=0,P30=0,P31=0,P32=0,P33=0,P34=0),"-",(IF((SUMIFS(cb_curr!$E:$E,cb_curr!$A:$A,N25,cb_curr!$B:$B,"Swiss_Franc"))=0,O24,(SUMIFS(cb_curr!$E:$E,cb_curr!$A:$A,N25,cb_curr!$B:$B,"Swiss_Franc"))))))))</f>
        <v>-</v>
      </c>
      <c r="P25" s="165">
        <f>SUMIFS(cb_curr!$E:$E,cb_curr!$A:$A,N25,cb_curr!$B:$B,"Swiss_Franc")</f>
        <v>0</v>
      </c>
      <c r="Q25" s="3" t="str">
        <f>CONCATENATE(Техничка!AE26,Техничка!AF26,Техничка!AG26)</f>
        <v>22.06.2023</v>
      </c>
      <c r="R25" s="82" t="str">
        <f>IF(AND((IF(SUMIFS(cb_curr!$E:$E,cb_curr!$A:$A,Q25,cb_curr!$B:$B,"Swiss_Franc")&lt;&gt;0,1,0)=0),(OR(WEEKDAY(Q25,2)=7,WEEKDAY(Q25,2)=1))),R24,((IF(AND(S25=0,S26=0,S27=0,S28=0,S29=0,S30=0,S31=0,S32=0,S33=0,S34=0),"-",(IF((SUMIFS(cb_curr!$E:$E,cb_curr!$A:$A,Q25,cb_curr!$B:$B,"Swiss_Franc"))=0,R24,(SUMIFS(cb_curr!$E:$E,cb_curr!$A:$A,Q25,cb_curr!$B:$B,"Swiss_Franc"))))))))</f>
        <v>-</v>
      </c>
      <c r="S25" s="165">
        <f>SUMIFS(cb_curr!$E:$E,cb_curr!$A:$A,Q25,cb_curr!$B:$B,"Swiss_Franc")</f>
        <v>0</v>
      </c>
      <c r="T25" s="3" t="str">
        <f>CONCATENATE(Техничка!AI26,Техничка!AJ26,Техничка!AK26)</f>
        <v>22.07.2023</v>
      </c>
      <c r="U25" s="82" t="str">
        <f>IF(AND((IF(SUMIFS(cb_curr!$E:$E,cb_curr!$A:$A,T25,cb_curr!$B:$B,"Swiss_Franc")&lt;&gt;0,1,0)=0),(OR(WEEKDAY(T25,2)=7,WEEKDAY(T25,2)=1))),U24,((IF(AND(V25=0,V26=0,V27=0,V28=0,V29=0,V30=0,V31=0,V32=0,V33=0,V34=0),"-",(IF((SUMIFS(cb_curr!$E:$E,cb_curr!$A:$A,T25,cb_curr!$B:$B,"Swiss_Franc"))=0,U24,(SUMIFS(cb_curr!$E:$E,cb_curr!$A:$A,T25,cb_curr!$B:$B,"Swiss_Franc"))))))))</f>
        <v>-</v>
      </c>
      <c r="V25" s="165">
        <f>SUMIFS(cb_curr!$E:$E,cb_curr!$A:$A,T25,cb_curr!$B:$B,"Swiss_Franc")</f>
        <v>0</v>
      </c>
      <c r="W25" s="3" t="str">
        <f>CONCATENATE(Техничка!AQ26,Техничка!AR26,Техничка!AS26)</f>
        <v>22.08.2023</v>
      </c>
      <c r="X25" s="82" t="str">
        <f>IF(AND((IF(SUMIFS(cb_curr!$E:$E,cb_curr!$A:$A,W25,cb_curr!$B:$B,"Swiss_Franc")&lt;&gt;0,1,0)=0),(OR(WEEKDAY(W25,2)=7,WEEKDAY(W25,2)=1))),X24,((IF(AND(Y25=0,Y26=0,Y27=0,Y28=0,Y29=0,Y30=0,Y31=0,Y32=0,Y33=0,Y34=0),"-",(IF((SUMIFS(cb_curr!$E:$E,cb_curr!$A:$A,W25,cb_curr!$B:$B,"Swiss_Franc"))=0,X24,(SUMIFS(cb_curr!$E:$E,cb_curr!$A:$A,W25,cb_curr!$B:$B,"Swiss_Franc"))))))))</f>
        <v>-</v>
      </c>
      <c r="Y25" s="165">
        <f>SUMIFS(cb_curr!$E:$E,cb_curr!$A:$A,W25,cb_curr!$B:$B,"Swiss_Franc")</f>
        <v>0</v>
      </c>
      <c r="Z25" s="3" t="str">
        <f>CONCATENATE(Техничка!AU26,Техничка!AV26,Техничка!AW26)</f>
        <v>22.09.2023</v>
      </c>
      <c r="AA25" s="82" t="str">
        <f>IF(AND((IF(SUMIFS(cb_curr!$E:$E,cb_curr!$A:$A,Z25,cb_curr!$B:$B,"Swiss_Franc")&lt;&gt;0,1,0)=0),(OR(WEEKDAY(Z25,2)=7,WEEKDAY(Z25,2)=1))),AA24,((IF(AND(AB25=0,AB26=0,AB27=0,AB28=0,AB29=0,AB30=0,AB31=0,AB32=0,AB33=0,AB34=0),"-",(IF((SUMIFS(cb_curr!$E:$E,cb_curr!$A:$A,Z25,cb_curr!$B:$B,"Swiss_Franc"))=0,AA24,(SUMIFS(cb_curr!$E:$E,cb_curr!$A:$A,Z25,cb_curr!$B:$B,"Swiss_Franc"))))))))</f>
        <v>-</v>
      </c>
      <c r="AB25" s="165">
        <f>SUMIFS(cb_curr!$E:$E,cb_curr!$A:$A,Z25,cb_curr!$B:$B,"Swiss_Franc")</f>
        <v>0</v>
      </c>
      <c r="AC25" s="3" t="str">
        <f>CONCATENATE(Техничка!AY26,Техничка!AZ26,Техничка!BA26)</f>
        <v>22.10.2023</v>
      </c>
      <c r="AD25" s="82" t="str">
        <f>IF(AND((IF(SUMIFS(cb_curr!$E:$E,cb_curr!$A:$A,AC25,cb_curr!$B:$B,"Swiss_Franc")&lt;&gt;0,1,0)=0),(OR(WEEKDAY(AC25,2)=7,WEEKDAY(AC25,2)=1))),AD24,((IF(AND(AE25=0,AE26=0,AE27=0,AE28=0,AE29=0,AE30=0,AE31=0,AE32=0,AE33=0,AE34=0),"-",(IF((SUMIFS(cb_curr!$E:$E,cb_curr!$A:$A,AC25,cb_curr!$B:$B,"Swiss_Franc"))=0,AD24,(SUMIFS(cb_curr!$E:$E,cb_curr!$A:$A,AC25,cb_curr!$B:$B,"Swiss_Franc"))))))))</f>
        <v>-</v>
      </c>
      <c r="AE25" s="165">
        <f>SUMIFS(cb_curr!$E:$E,cb_curr!$A:$A,AC25,cb_curr!$B:$B,"Swiss_Franc")</f>
        <v>0</v>
      </c>
      <c r="AF25" s="3" t="str">
        <f>CONCATENATE(Техничка!BC26,Техничка!BD26,Техничка!BE26)</f>
        <v>22.11.2023</v>
      </c>
      <c r="AG25" s="82" t="str">
        <f>IF(AND((IF(SUMIFS(cb_curr!$E:$E,cb_curr!$A:$A,AF25,cb_curr!$B:$B,"Swiss_Franc")&lt;&gt;0,1,0)=0),(OR(WEEKDAY(AF25,2)=7,WEEKDAY(AF25,2)=1))),AG24,((IF(AND(AH25=0,AH26=0,AH27=0,AH28=0,AH29=0,AH30=0,AH31=0,AH32=0,AH33=0,AH34=0),"-",(IF((SUMIFS(cb_curr!$E:$E,cb_curr!$A:$A,AF25,cb_curr!$B:$B,"Swiss_Franc"))=0,AG24,(SUMIFS(cb_curr!$E:$E,cb_curr!$A:$A,AF25,cb_curr!$B:$B,"Swiss_Franc"))))))))</f>
        <v>-</v>
      </c>
      <c r="AH25" s="165">
        <f>SUMIFS(cb_curr!$E:$E,cb_curr!$A:$A,AF25,cb_curr!$B:$B,"Swiss_Franc")</f>
        <v>0</v>
      </c>
      <c r="AI25" s="3" t="str">
        <f>CONCATENATE(Техничка!BG26,Техничка!BH26,Техничка!BI26)</f>
        <v>22.12.2023</v>
      </c>
      <c r="AJ25" s="82" t="str">
        <f>IF(AND((IF(SUMIFS(cb_curr!$E:$E,cb_curr!$A:$A,AI25,cb_curr!$B:$B,"Swiss_Franc")&lt;&gt;0,1,0)=0),(OR(WEEKDAY(AI25,2)=7,WEEKDAY(AI25,2)=1))),AJ24,((IF(AND(AK25=0,AK26=0,AK27=0,AK28=0,AK29=0,AK30=0,AK31=0,AK32=0,AK33=0,AK34=0),"-",(IF((SUMIFS(cb_curr!$E:$E,cb_curr!$A:$A,AI25,cb_curr!$B:$B,"Swiss_Franc"))=0,AJ24,(SUMIFS(cb_curr!$E:$E,cb_curr!$A:$A,AI25,cb_curr!$B:$B,"Swiss_Franc"))))))))</f>
        <v>-</v>
      </c>
      <c r="AK25" s="165">
        <f>SUMIFS(cb_curr!$E:$E,cb_curr!$A:$A,AI25,cb_curr!$B:$B,"Swiss_Franc")</f>
        <v>0</v>
      </c>
      <c r="AQ25" s="153" t="str">
        <f t="shared" si="0"/>
        <v>22.06.2023</v>
      </c>
      <c r="AR25" s="82"/>
      <c r="AT25" s="3" t="str">
        <f t="shared" si="1"/>
        <v>22.10.2023</v>
      </c>
      <c r="AU25" s="82"/>
      <c r="AW25" s="3" t="str">
        <f t="shared" si="2"/>
        <v>22.11.2023</v>
      </c>
      <c r="AX25" s="82"/>
      <c r="AZ25" s="3" t="str">
        <f t="shared" si="3"/>
        <v>22.12.2023</v>
      </c>
      <c r="BA25" s="82"/>
    </row>
    <row r="26" spans="2:53" x14ac:dyDescent="0.25">
      <c r="B26" s="3" t="str">
        <f>CONCATENATE(Техничка!B27,Техничка!C27,Техничка!D27)</f>
        <v>23.01.2023</v>
      </c>
      <c r="C26" s="82" t="str">
        <f>IF(AND((IF(SUMIFS(cb_curr!$E:$E,cb_curr!$A:$A,B26,cb_curr!$B:$B,"Swiss_Franc")&lt;&gt;0,1,0)=0),(OR(WEEKDAY(B26,2)=7,WEEKDAY(B26,2)=1))),C25,((IF(AND(D26=0,D27=0,D28=0,D29=0,D30=0,D31=0,D32=0,D33=0,D34=0,D35=0),"-",(IF((SUMIFS(cb_curr!$E:$E,cb_curr!$A:$A,B26,cb_curr!$B:$B,"Swiss_Franc"))=0,C25,(SUMIFS(cb_curr!$E:$E,cb_curr!$A:$A,B26,cb_curr!$B:$B,"Swiss_Franc"))))))))</f>
        <v>-</v>
      </c>
      <c r="D26" s="165">
        <f>SUMIFS(cb_curr!$E:$E,cb_curr!$A:$A,B26,cb_curr!$B:$B,"Swiss_Franc")</f>
        <v>0</v>
      </c>
      <c r="E26" s="3" t="str">
        <f>CONCATENATE(Техничка!O27,Техничка!P27,Техничка!Q27)</f>
        <v>23.02.2023</v>
      </c>
      <c r="F26" s="82" t="str">
        <f>IF(AND((IF(SUMIFS(cb_curr!$E:$E,cb_curr!$A:$A,E26,cb_curr!$B:$B,"Swiss_Franc")&lt;&gt;0,1,0)=0),(OR(WEEKDAY(E26,2)=7,WEEKDAY(E26,2)=1))),F25,((IF(AND(G26=0,G27=0,G28=0,G29=0,G30=0,G31=0,G32=0,G33=0,G34=0,G35=0),"-",(IF((SUMIFS(cb_curr!$E:$E,cb_curr!$A:$A,E26,cb_curr!$B:$B,"Swiss_Franc"))=0,F25,(SUMIFS(cb_curr!$E:$E,cb_curr!$A:$A,E26,cb_curr!$B:$B,"Swiss_Franc"))))))))</f>
        <v>-</v>
      </c>
      <c r="G26" s="165">
        <f>SUMIFS(cb_curr!$E:$E,cb_curr!$A:$A,E26,cb_curr!$B:$B,"Swiss_Franc")</f>
        <v>0</v>
      </c>
      <c r="H26" s="3" t="str">
        <f>CONCATENATE(Техничка!S27,Техничка!T27,Техничка!U27)</f>
        <v>23.03.2023</v>
      </c>
      <c r="I26" s="82" t="str">
        <f>IF(AND((IF(SUMIFS(cb_curr!$E:$E,cb_curr!$A:$A,H26,cb_curr!$B:$B,"Swiss_Franc")&lt;&gt;0,1,0)=0),(OR(WEEKDAY(H26,2)=7,WEEKDAY(H26,2)=1))),I25,((IF(AND(J26=0,J27=0,J28=0,J29=0,J30=0,J31=0,J32=0,J33=0,J34=0,J35=0),"-",(IF((SUMIFS(cb_curr!$E:$E,cb_curr!$A:$A,H26,cb_curr!$B:$B,"Swiss_Franc"))=0,I25,(SUMIFS(cb_curr!$E:$E,cb_curr!$A:$A,H26,cb_curr!$B:$B,"Swiss_Franc"))))))))</f>
        <v>-</v>
      </c>
      <c r="J26" s="165">
        <f>SUMIFS(cb_curr!$E:$E,cb_curr!$A:$A,H26,cb_curr!$B:$B,"Swiss_Franc")</f>
        <v>0</v>
      </c>
      <c r="K26" s="3" t="str">
        <f>CONCATENATE(Техничка!W27,Техничка!X27,Техничка!Y27)</f>
        <v>23.04.2023</v>
      </c>
      <c r="L26" s="82" t="str">
        <f>IF(AND((IF(SUMIFS(cb_curr!$E:$E,cb_curr!$A:$A,K26,cb_curr!$B:$B,"Swiss_Franc")&lt;&gt;0,1,0)=0),(OR(WEEKDAY(K26,2)=7,WEEKDAY(K26,2)=1))),L25,((IF(AND(M26=0,M27=0,M28=0,M29=0,M30=0,M31=0,M32=0,M33=0,M34=0,M35=0),"-",(IF((SUMIFS(cb_curr!$E:$E,cb_curr!$A:$A,K26,cb_curr!$B:$B,"Swiss_Franc"))=0,L25,(SUMIFS(cb_curr!$E:$E,cb_curr!$A:$A,K26,cb_curr!$B:$B,"Swiss_Franc"))))))))</f>
        <v>-</v>
      </c>
      <c r="M26" s="165">
        <f>SUMIFS(cb_curr!$E:$E,cb_curr!$A:$A,K26,cb_curr!$B:$B,"Swiss_Franc")</f>
        <v>0</v>
      </c>
      <c r="N26" s="3" t="str">
        <f>CONCATENATE(Техничка!AA27,Техничка!AB27,Техничка!AC27)</f>
        <v>23.05.2023</v>
      </c>
      <c r="O26" s="82" t="str">
        <f>IF(AND((IF(SUMIFS(cb_curr!$E:$E,cb_curr!$A:$A,N26,cb_curr!$B:$B,"Swiss_Franc")&lt;&gt;0,1,0)=0),(OR(WEEKDAY(N26,2)=7,WEEKDAY(N26,2)=1))),O25,((IF(AND(P26=0,P27=0,P28=0,P29=0,P30=0,P31=0,P32=0,P33=0,P34=0,P35=0),"-",(IF((SUMIFS(cb_curr!$E:$E,cb_curr!$A:$A,N26,cb_curr!$B:$B,"Swiss_Franc"))=0,O25,(SUMIFS(cb_curr!$E:$E,cb_curr!$A:$A,N26,cb_curr!$B:$B,"Swiss_Franc"))))))))</f>
        <v>-</v>
      </c>
      <c r="P26" s="165">
        <f>SUMIFS(cb_curr!$E:$E,cb_curr!$A:$A,N26,cb_curr!$B:$B,"Swiss_Franc")</f>
        <v>0</v>
      </c>
      <c r="Q26" s="3" t="str">
        <f>CONCATENATE(Техничка!AE27,Техничка!AF27,Техничка!AG27)</f>
        <v>23.06.2023</v>
      </c>
      <c r="R26" s="82" t="str">
        <f>IF(AND((IF(SUMIFS(cb_curr!$E:$E,cb_curr!$A:$A,Q26,cb_curr!$B:$B,"Swiss_Franc")&lt;&gt;0,1,0)=0),(OR(WEEKDAY(Q26,2)=7,WEEKDAY(Q26,2)=1))),R25,((IF(AND(S26=0,S27=0,S28=0,S29=0,S30=0,S31=0,S32=0,S33=0,S34=0,S35=0),"-",(IF((SUMIFS(cb_curr!$E:$E,cb_curr!$A:$A,Q26,cb_curr!$B:$B,"Swiss_Franc"))=0,R25,(SUMIFS(cb_curr!$E:$E,cb_curr!$A:$A,Q26,cb_curr!$B:$B,"Swiss_Franc"))))))))</f>
        <v>-</v>
      </c>
      <c r="S26" s="165">
        <f>SUMIFS(cb_curr!$E:$E,cb_curr!$A:$A,Q26,cb_curr!$B:$B,"Swiss_Franc")</f>
        <v>0</v>
      </c>
      <c r="T26" s="3" t="str">
        <f>CONCATENATE(Техничка!AI27,Техничка!AJ27,Техничка!AK27)</f>
        <v>23.07.2023</v>
      </c>
      <c r="U26" s="82" t="str">
        <f>IF(AND((IF(SUMIFS(cb_curr!$E:$E,cb_curr!$A:$A,T26,cb_curr!$B:$B,"Swiss_Franc")&lt;&gt;0,1,0)=0),(OR(WEEKDAY(T26,2)=7,WEEKDAY(T26,2)=1))),U25,((IF(AND(V26=0,V27=0,V28=0,V29=0,V30=0,V31=0,V32=0,V33=0,V34=0,V35=0),"-",(IF((SUMIFS(cb_curr!$E:$E,cb_curr!$A:$A,T26,cb_curr!$B:$B,"Swiss_Franc"))=0,U25,(SUMIFS(cb_curr!$E:$E,cb_curr!$A:$A,T26,cb_curr!$B:$B,"Swiss_Franc"))))))))</f>
        <v>-</v>
      </c>
      <c r="V26" s="165">
        <f>SUMIFS(cb_curr!$E:$E,cb_curr!$A:$A,T26,cb_curr!$B:$B,"Swiss_Franc")</f>
        <v>0</v>
      </c>
      <c r="W26" s="3" t="str">
        <f>CONCATENATE(Техничка!AQ27,Техничка!AR27,Техничка!AS27)</f>
        <v>23.08.2023</v>
      </c>
      <c r="X26" s="82" t="str">
        <f>IF(AND((IF(SUMIFS(cb_curr!$E:$E,cb_curr!$A:$A,W26,cb_curr!$B:$B,"Swiss_Franc")&lt;&gt;0,1,0)=0),(OR(WEEKDAY(W26,2)=7,WEEKDAY(W26,2)=1))),X25,((IF(AND(Y26=0,Y27=0,Y28=0,Y29=0,Y30=0,Y31=0,Y32=0,Y33=0,Y34=0,Y35=0),"-",(IF((SUMIFS(cb_curr!$E:$E,cb_curr!$A:$A,W26,cb_curr!$B:$B,"Swiss_Franc"))=0,X25,(SUMIFS(cb_curr!$E:$E,cb_curr!$A:$A,W26,cb_curr!$B:$B,"Swiss_Franc"))))))))</f>
        <v>-</v>
      </c>
      <c r="Y26" s="165">
        <f>SUMIFS(cb_curr!$E:$E,cb_curr!$A:$A,W26,cb_curr!$B:$B,"Swiss_Franc")</f>
        <v>0</v>
      </c>
      <c r="Z26" s="3" t="str">
        <f>CONCATENATE(Техничка!AU27,Техничка!AV27,Техничка!AW27)</f>
        <v>23.09.2023</v>
      </c>
      <c r="AA26" s="82" t="str">
        <f>IF(AND((IF(SUMIFS(cb_curr!$E:$E,cb_curr!$A:$A,Z26,cb_curr!$B:$B,"Swiss_Franc")&lt;&gt;0,1,0)=0),(OR(WEEKDAY(Z26,2)=7,WEEKDAY(Z26,2)=1))),AA25,((IF(AND(AB26=0,AB27=0,AB28=0,AB29=0,AB30=0,AB31=0,AB32=0,AB33=0,AB34=0,AB35=0),"-",(IF((SUMIFS(cb_curr!$E:$E,cb_curr!$A:$A,Z26,cb_curr!$B:$B,"Swiss_Franc"))=0,AA25,(SUMIFS(cb_curr!$E:$E,cb_curr!$A:$A,Z26,cb_curr!$B:$B,"Swiss_Franc"))))))))</f>
        <v>-</v>
      </c>
      <c r="AB26" s="165">
        <f>SUMIFS(cb_curr!$E:$E,cb_curr!$A:$A,Z26,cb_curr!$B:$B,"Swiss_Franc")</f>
        <v>0</v>
      </c>
      <c r="AC26" s="3" t="str">
        <f>CONCATENATE(Техничка!AY27,Техничка!AZ27,Техничка!BA27)</f>
        <v>23.10.2023</v>
      </c>
      <c r="AD26" s="82" t="str">
        <f>IF(AND((IF(SUMIFS(cb_curr!$E:$E,cb_curr!$A:$A,AC26,cb_curr!$B:$B,"Swiss_Franc")&lt;&gt;0,1,0)=0),(OR(WEEKDAY(AC26,2)=7,WEEKDAY(AC26,2)=1))),AD25,((IF(AND(AE26=0,AE27=0,AE28=0,AE29=0,AE30=0,AE31=0,AE32=0,AE33=0,AE34=0,AE35=0),"-",(IF((SUMIFS(cb_curr!$E:$E,cb_curr!$A:$A,AC26,cb_curr!$B:$B,"Swiss_Franc"))=0,AD25,(SUMIFS(cb_curr!$E:$E,cb_curr!$A:$A,AC26,cb_curr!$B:$B,"Swiss_Franc"))))))))</f>
        <v>-</v>
      </c>
      <c r="AE26" s="165">
        <f>SUMIFS(cb_curr!$E:$E,cb_curr!$A:$A,AC26,cb_curr!$B:$B,"Swiss_Franc")</f>
        <v>0</v>
      </c>
      <c r="AF26" s="3" t="str">
        <f>CONCATENATE(Техничка!BC27,Техничка!BD27,Техничка!BE27)</f>
        <v>23.11.2023</v>
      </c>
      <c r="AG26" s="82" t="str">
        <f>IF(AND((IF(SUMIFS(cb_curr!$E:$E,cb_curr!$A:$A,AF26,cb_curr!$B:$B,"Swiss_Franc")&lt;&gt;0,1,0)=0),(OR(WEEKDAY(AF26,2)=7,WEEKDAY(AF26,2)=1))),AG25,((IF(AND(AH26=0,AH27=0,AH28=0,AH29=0,AH30=0,AH31=0,AH32=0,AH33=0,AH34=0,AH35=0),"-",(IF((SUMIFS(cb_curr!$E:$E,cb_curr!$A:$A,AF26,cb_curr!$B:$B,"Swiss_Franc"))=0,AG25,(SUMIFS(cb_curr!$E:$E,cb_curr!$A:$A,AF26,cb_curr!$B:$B,"Swiss_Franc"))))))))</f>
        <v>-</v>
      </c>
      <c r="AH26" s="165">
        <f>SUMIFS(cb_curr!$E:$E,cb_curr!$A:$A,AF26,cb_curr!$B:$B,"Swiss_Franc")</f>
        <v>0</v>
      </c>
      <c r="AI26" s="3" t="str">
        <f>CONCATENATE(Техничка!BG27,Техничка!BH27,Техничка!BI27)</f>
        <v>23.12.2023</v>
      </c>
      <c r="AJ26" s="82" t="str">
        <f>IF(AND((IF(SUMIFS(cb_curr!$E:$E,cb_curr!$A:$A,AI26,cb_curr!$B:$B,"Swiss_Franc")&lt;&gt;0,1,0)=0),(OR(WEEKDAY(AI26,2)=7,WEEKDAY(AI26,2)=1))),AJ25,((IF(AND(AK26=0,AK27=0,AK28=0,AK29=0,AK30=0,AK31=0,AK32=0,AK33=0,AK34=0,AK35=0),"-",(IF((SUMIFS(cb_curr!$E:$E,cb_curr!$A:$A,AI26,cb_curr!$B:$B,"Swiss_Franc"))=0,AJ25,(SUMIFS(cb_curr!$E:$E,cb_curr!$A:$A,AI26,cb_curr!$B:$B,"Swiss_Franc"))))))))</f>
        <v>-</v>
      </c>
      <c r="AK26" s="165">
        <f>SUMIFS(cb_curr!$E:$E,cb_curr!$A:$A,AI26,cb_curr!$B:$B,"Swiss_Franc")</f>
        <v>0</v>
      </c>
      <c r="AQ26" s="153" t="str">
        <f t="shared" si="0"/>
        <v>23.06.2023</v>
      </c>
      <c r="AR26" s="82"/>
      <c r="AT26" s="3" t="str">
        <f t="shared" si="1"/>
        <v>23.10.2023</v>
      </c>
      <c r="AU26" s="82"/>
      <c r="AW26" s="3" t="str">
        <f t="shared" si="2"/>
        <v>23.11.2023</v>
      </c>
      <c r="AX26" s="82"/>
      <c r="AZ26" s="3" t="str">
        <f t="shared" si="3"/>
        <v>23.12.2023</v>
      </c>
      <c r="BA26" s="82"/>
    </row>
    <row r="27" spans="2:53" x14ac:dyDescent="0.25">
      <c r="B27" s="3" t="str">
        <f>CONCATENATE(Техничка!B28,Техничка!C28,Техничка!D28)</f>
        <v>24.01.2023</v>
      </c>
      <c r="C27" s="82" t="str">
        <f>IF(AND((IF(SUMIFS(cb_curr!$E:$E,cb_curr!$A:$A,B27,cb_curr!$B:$B,"Swiss_Franc")&lt;&gt;0,1,0)=0),(OR(WEEKDAY(B27,2)=7,WEEKDAY(B27,2)=1))),C26,((IF(AND(D27=0,D28=0,D29=0,D30=0,D31=0,D32=0,D33=0,D34=0,D35=0,D36=0),"-",(IF((SUMIFS(cb_curr!$E:$E,cb_curr!$A:$A,B27,cb_curr!$B:$B,"Swiss_Franc"))=0,C26,(SUMIFS(cb_curr!$E:$E,cb_curr!$A:$A,B27,cb_curr!$B:$B,"Swiss_Franc"))))))))</f>
        <v>-</v>
      </c>
      <c r="D27" s="165">
        <f>SUMIFS(cb_curr!$E:$E,cb_curr!$A:$A,B27,cb_curr!$B:$B,"Swiss_Franc")</f>
        <v>0</v>
      </c>
      <c r="E27" s="3" t="str">
        <f>CONCATENATE(Техничка!O28,Техничка!P28,Техничка!Q28)</f>
        <v>24.02.2023</v>
      </c>
      <c r="F27" s="82" t="str">
        <f>IF(AND((IF(SUMIFS(cb_curr!$E:$E,cb_curr!$A:$A,E27,cb_curr!$B:$B,"Swiss_Franc")&lt;&gt;0,1,0)=0),(OR(WEEKDAY(E27,2)=7,WEEKDAY(E27,2)=1))),F26,((IF(AND(G27=0,G28=0,G29=0,G30=0,G31=0,G32=0,G33=0,G34=0,G35=0,G36=0),"-",(IF((SUMIFS(cb_curr!$E:$E,cb_curr!$A:$A,E27,cb_curr!$B:$B,"Swiss_Franc"))=0,F26,(SUMIFS(cb_curr!$E:$E,cb_curr!$A:$A,E27,cb_curr!$B:$B,"Swiss_Franc"))))))))</f>
        <v>-</v>
      </c>
      <c r="G27" s="165">
        <f>SUMIFS(cb_curr!$E:$E,cb_curr!$A:$A,E27,cb_curr!$B:$B,"Swiss_Franc")</f>
        <v>0</v>
      </c>
      <c r="H27" s="3" t="str">
        <f>CONCATENATE(Техничка!S28,Техничка!T28,Техничка!U28)</f>
        <v>24.03.2023</v>
      </c>
      <c r="I27" s="82" t="str">
        <f>IF(AND((IF(SUMIFS(cb_curr!$E:$E,cb_curr!$A:$A,H27,cb_curr!$B:$B,"Swiss_Franc")&lt;&gt;0,1,0)=0),(OR(WEEKDAY(H27,2)=7,WEEKDAY(H27,2)=1))),I26,((IF(AND(J27=0,J28=0,J29=0,J30=0,J31=0,J32=0,J33=0,J34=0,J35=0,J36=0),"-",(IF((SUMIFS(cb_curr!$E:$E,cb_curr!$A:$A,H27,cb_curr!$B:$B,"Swiss_Franc"))=0,I26,(SUMIFS(cb_curr!$E:$E,cb_curr!$A:$A,H27,cb_curr!$B:$B,"Swiss_Franc"))))))))</f>
        <v>-</v>
      </c>
      <c r="J27" s="165">
        <f>SUMIFS(cb_curr!$E:$E,cb_curr!$A:$A,H27,cb_curr!$B:$B,"Swiss_Franc")</f>
        <v>0</v>
      </c>
      <c r="K27" s="3" t="str">
        <f>CONCATENATE(Техничка!W28,Техничка!X28,Техничка!Y28)</f>
        <v>24.04.2023</v>
      </c>
      <c r="L27" s="82" t="str">
        <f>IF(AND((IF(SUMIFS(cb_curr!$E:$E,cb_curr!$A:$A,K27,cb_curr!$B:$B,"Swiss_Franc")&lt;&gt;0,1,0)=0),(OR(WEEKDAY(K27,2)=7,WEEKDAY(K27,2)=1))),L26,((IF(AND(M27=0,M28=0,M29=0,M30=0,M31=0,M32=0,M33=0,M34=0,M35=0,M36=0),"-",(IF((SUMIFS(cb_curr!$E:$E,cb_curr!$A:$A,K27,cb_curr!$B:$B,"Swiss_Franc"))=0,L26,(SUMIFS(cb_curr!$E:$E,cb_curr!$A:$A,K27,cb_curr!$B:$B,"Swiss_Franc"))))))))</f>
        <v>-</v>
      </c>
      <c r="M27" s="165">
        <f>SUMIFS(cb_curr!$E:$E,cb_curr!$A:$A,K27,cb_curr!$B:$B,"Swiss_Franc")</f>
        <v>0</v>
      </c>
      <c r="N27" s="3" t="str">
        <f>CONCATENATE(Техничка!AA28,Техничка!AB28,Техничка!AC28)</f>
        <v>24.05.2023</v>
      </c>
      <c r="O27" s="82" t="str">
        <f>IF(AND((IF(SUMIFS(cb_curr!$E:$E,cb_curr!$A:$A,N27,cb_curr!$B:$B,"Swiss_Franc")&lt;&gt;0,1,0)=0),(OR(WEEKDAY(N27,2)=7,WEEKDAY(N27,2)=1))),O26,((IF(AND(P27=0,P28=0,P29=0,P30=0,P31=0,P32=0,P33=0,P34=0,P35=0,P36=0),"-",(IF((SUMIFS(cb_curr!$E:$E,cb_curr!$A:$A,N27,cb_curr!$B:$B,"Swiss_Franc"))=0,O26,(SUMIFS(cb_curr!$E:$E,cb_curr!$A:$A,N27,cb_curr!$B:$B,"Swiss_Franc"))))))))</f>
        <v>-</v>
      </c>
      <c r="P27" s="165">
        <f>SUMIFS(cb_curr!$E:$E,cb_curr!$A:$A,N27,cb_curr!$B:$B,"Swiss_Franc")</f>
        <v>0</v>
      </c>
      <c r="Q27" s="3" t="str">
        <f>CONCATENATE(Техничка!AE28,Техничка!AF28,Техничка!AG28)</f>
        <v>24.06.2023</v>
      </c>
      <c r="R27" s="82" t="str">
        <f>IF(AND((IF(SUMIFS(cb_curr!$E:$E,cb_curr!$A:$A,Q27,cb_curr!$B:$B,"Swiss_Franc")&lt;&gt;0,1,0)=0),(OR(WEEKDAY(Q27,2)=7,WEEKDAY(Q27,2)=1))),R26,((IF(AND(S27=0,S28=0,S29=0,S30=0,S31=0,S32=0,S33=0,S34=0,S35=0,S36=0),"-",(IF((SUMIFS(cb_curr!$E:$E,cb_curr!$A:$A,Q27,cb_curr!$B:$B,"Swiss_Franc"))=0,R26,(SUMIFS(cb_curr!$E:$E,cb_curr!$A:$A,Q27,cb_curr!$B:$B,"Swiss_Franc"))))))))</f>
        <v>-</v>
      </c>
      <c r="S27" s="165">
        <f>SUMIFS(cb_curr!$E:$E,cb_curr!$A:$A,Q27,cb_curr!$B:$B,"Swiss_Franc")</f>
        <v>0</v>
      </c>
      <c r="T27" s="3" t="str">
        <f>CONCATENATE(Техничка!AI28,Техничка!AJ28,Техничка!AK28)</f>
        <v>24.07.2023</v>
      </c>
      <c r="U27" s="82" t="str">
        <f>IF(AND((IF(SUMIFS(cb_curr!$E:$E,cb_curr!$A:$A,T27,cb_curr!$B:$B,"Swiss_Franc")&lt;&gt;0,1,0)=0),(OR(WEEKDAY(T27,2)=7,WEEKDAY(T27,2)=1))),U26,((IF(AND(V27=0,V28=0,V29=0,V30=0,V31=0,V32=0,V33=0,V34=0,V35=0,V36=0),"-",(IF((SUMIFS(cb_curr!$E:$E,cb_curr!$A:$A,T27,cb_curr!$B:$B,"Swiss_Franc"))=0,U26,(SUMIFS(cb_curr!$E:$E,cb_curr!$A:$A,T27,cb_curr!$B:$B,"Swiss_Franc"))))))))</f>
        <v>-</v>
      </c>
      <c r="V27" s="165">
        <f>SUMIFS(cb_curr!$E:$E,cb_curr!$A:$A,T27,cb_curr!$B:$B,"Swiss_Franc")</f>
        <v>0</v>
      </c>
      <c r="W27" s="3" t="str">
        <f>CONCATENATE(Техничка!AQ28,Техничка!AR28,Техничка!AS28)</f>
        <v>24.08.2023</v>
      </c>
      <c r="X27" s="82" t="str">
        <f>IF(AND((IF(SUMIFS(cb_curr!$E:$E,cb_curr!$A:$A,W27,cb_curr!$B:$B,"Swiss_Franc")&lt;&gt;0,1,0)=0),(OR(WEEKDAY(W27,2)=7,WEEKDAY(W27,2)=1))),X26,((IF(AND(Y27=0,Y28=0,Y29=0,Y30=0,Y31=0,Y32=0,Y33=0,Y34=0,Y35=0,Y36=0),"-",(IF((SUMIFS(cb_curr!$E:$E,cb_curr!$A:$A,W27,cb_curr!$B:$B,"Swiss_Franc"))=0,X26,(SUMIFS(cb_curr!$E:$E,cb_curr!$A:$A,W27,cb_curr!$B:$B,"Swiss_Franc"))))))))</f>
        <v>-</v>
      </c>
      <c r="Y27" s="165">
        <f>SUMIFS(cb_curr!$E:$E,cb_curr!$A:$A,W27,cb_curr!$B:$B,"Swiss_Franc")</f>
        <v>0</v>
      </c>
      <c r="Z27" s="3" t="str">
        <f>CONCATENATE(Техничка!AU28,Техничка!AV28,Техничка!AW28)</f>
        <v>24.09.2023</v>
      </c>
      <c r="AA27" s="82" t="str">
        <f>IF(AND((IF(SUMIFS(cb_curr!$E:$E,cb_curr!$A:$A,Z27,cb_curr!$B:$B,"Swiss_Franc")&lt;&gt;0,1,0)=0),(OR(WEEKDAY(Z27,2)=7,WEEKDAY(Z27,2)=1))),AA26,((IF(AND(AB27=0,AB28=0,AB29=0,AB30=0,AB31=0,AB32=0,AB33=0,AB34=0,AB35=0,AB36=0),"-",(IF((SUMIFS(cb_curr!$E:$E,cb_curr!$A:$A,Z27,cb_curr!$B:$B,"Swiss_Franc"))=0,AA26,(SUMIFS(cb_curr!$E:$E,cb_curr!$A:$A,Z27,cb_curr!$B:$B,"Swiss_Franc"))))))))</f>
        <v>-</v>
      </c>
      <c r="AB27" s="165">
        <f>SUMIFS(cb_curr!$E:$E,cb_curr!$A:$A,Z27,cb_curr!$B:$B,"Swiss_Franc")</f>
        <v>0</v>
      </c>
      <c r="AC27" s="3" t="str">
        <f>CONCATENATE(Техничка!AY28,Техничка!AZ28,Техничка!BA28)</f>
        <v>24.10.2023</v>
      </c>
      <c r="AD27" s="82" t="str">
        <f>IF(AND((IF(SUMIFS(cb_curr!$E:$E,cb_curr!$A:$A,AC27,cb_curr!$B:$B,"Swiss_Franc")&lt;&gt;0,1,0)=0),(OR(WEEKDAY(AC27,2)=7,WEEKDAY(AC27,2)=1))),AD26,((IF(AND(AE27=0,AE28=0,AE29=0,AE30=0,AE31=0,AE32=0,AE33=0,AE34=0,AE35=0,AE36=0),"-",(IF((SUMIFS(cb_curr!$E:$E,cb_curr!$A:$A,AC27,cb_curr!$B:$B,"Swiss_Franc"))=0,AD26,(SUMIFS(cb_curr!$E:$E,cb_curr!$A:$A,AC27,cb_curr!$B:$B,"Swiss_Franc"))))))))</f>
        <v>-</v>
      </c>
      <c r="AE27" s="165">
        <f>SUMIFS(cb_curr!$E:$E,cb_curr!$A:$A,AC27,cb_curr!$B:$B,"Swiss_Franc")</f>
        <v>0</v>
      </c>
      <c r="AF27" s="3" t="str">
        <f>CONCATENATE(Техничка!BC28,Техничка!BD28,Техничка!BE28)</f>
        <v>24.11.2023</v>
      </c>
      <c r="AG27" s="82" t="str">
        <f>IF(AND((IF(SUMIFS(cb_curr!$E:$E,cb_curr!$A:$A,AF27,cb_curr!$B:$B,"Swiss_Franc")&lt;&gt;0,1,0)=0),(OR(WEEKDAY(AF27,2)=7,WEEKDAY(AF27,2)=1))),AG26,((IF(AND(AH27=0,AH28=0,AH29=0,AH30=0,AH31=0,AH32=0,AH33=0,AH34=0,AH35=0,AH36=0),"-",(IF((SUMIFS(cb_curr!$E:$E,cb_curr!$A:$A,AF27,cb_curr!$B:$B,"Swiss_Franc"))=0,AG26,(SUMIFS(cb_curr!$E:$E,cb_curr!$A:$A,AF27,cb_curr!$B:$B,"Swiss_Franc"))))))))</f>
        <v>-</v>
      </c>
      <c r="AH27" s="165">
        <f>SUMIFS(cb_curr!$E:$E,cb_curr!$A:$A,AF27,cb_curr!$B:$B,"Swiss_Franc")</f>
        <v>0</v>
      </c>
      <c r="AI27" s="3" t="str">
        <f>CONCATENATE(Техничка!BG28,Техничка!BH28,Техничка!BI28)</f>
        <v>24.12.2023</v>
      </c>
      <c r="AJ27" s="82" t="str">
        <f>IF(AND((IF(SUMIFS(cb_curr!$E:$E,cb_curr!$A:$A,AI27,cb_curr!$B:$B,"Swiss_Franc")&lt;&gt;0,1,0)=0),(OR(WEEKDAY(AI27,2)=7,WEEKDAY(AI27,2)=1))),AJ26,((IF(AND(AK27=0,AK28=0,AK29=0,AK30=0,AK31=0,AK32=0,AK33=0,AK34=0,AK35=0,AK36=0),"-",(IF((SUMIFS(cb_curr!$E:$E,cb_curr!$A:$A,AI27,cb_curr!$B:$B,"Swiss_Franc"))=0,AJ26,(SUMIFS(cb_curr!$E:$E,cb_curr!$A:$A,AI27,cb_curr!$B:$B,"Swiss_Franc"))))))))</f>
        <v>-</v>
      </c>
      <c r="AK27" s="165">
        <f>SUMIFS(cb_curr!$E:$E,cb_curr!$A:$A,AI27,cb_curr!$B:$B,"Swiss_Franc")</f>
        <v>0</v>
      </c>
      <c r="AQ27" s="153" t="str">
        <f t="shared" si="0"/>
        <v>24.06.2023</v>
      </c>
      <c r="AR27" s="85"/>
      <c r="AT27" s="3" t="str">
        <f t="shared" si="1"/>
        <v>24.10.2023</v>
      </c>
      <c r="AU27" s="82"/>
      <c r="AW27" s="3" t="str">
        <f t="shared" si="2"/>
        <v>24.11.2023</v>
      </c>
      <c r="AX27" s="82"/>
      <c r="AZ27" s="3" t="str">
        <f t="shared" si="3"/>
        <v>24.12.2023</v>
      </c>
      <c r="BA27" s="82"/>
    </row>
    <row r="28" spans="2:53" x14ac:dyDescent="0.25">
      <c r="B28" s="3" t="str">
        <f>CONCATENATE(Техничка!B29,Техничка!C29,Техничка!D29)</f>
        <v>25.01.2023</v>
      </c>
      <c r="C28" s="82" t="str">
        <f>IF(AND((IF(SUMIFS(cb_curr!$E:$E,cb_curr!$A:$A,B28,cb_curr!$B:$B,"Swiss_Franc")&lt;&gt;0,1,0)=0),(OR(WEEKDAY(B28,2)=7,WEEKDAY(B28,2)=1))),C27,((IF(AND(D28=0,D29=0,D30=0,D31=0,D32=0,D33=0,D34=0,D35=0,D36=0,D37=0),"-",(IF((SUMIFS(cb_curr!$E:$E,cb_curr!$A:$A,B28,cb_curr!$B:$B,"Swiss_Franc"))=0,C27,(SUMIFS(cb_curr!$E:$E,cb_curr!$A:$A,B28,cb_curr!$B:$B,"Swiss_Franc"))))))))</f>
        <v>-</v>
      </c>
      <c r="D28" s="165">
        <f>SUMIFS(cb_curr!$E:$E,cb_curr!$A:$A,B28,cb_curr!$B:$B,"Swiss_Franc")</f>
        <v>0</v>
      </c>
      <c r="E28" s="3" t="str">
        <f>CONCATENATE(Техничка!O29,Техничка!P29,Техничка!Q29)</f>
        <v>25.02.2023</v>
      </c>
      <c r="F28" s="82" t="str">
        <f>IF(AND((IF(SUMIFS(cb_curr!$E:$E,cb_curr!$A:$A,E28,cb_curr!$B:$B,"Swiss_Franc")&lt;&gt;0,1,0)=0),(OR(WEEKDAY(E28,2)=7,WEEKDAY(E28,2)=1))),F27,((IF(AND(G28=0,G29=0,G30=0,G31=0,G32=0,G33=0,G34=0,G35=0,G36=0,G37=0),"-",(IF((SUMIFS(cb_curr!$E:$E,cb_curr!$A:$A,E28,cb_curr!$B:$B,"Swiss_Franc"))=0,F27,(SUMIFS(cb_curr!$E:$E,cb_curr!$A:$A,E28,cb_curr!$B:$B,"Swiss_Franc"))))))))</f>
        <v>-</v>
      </c>
      <c r="G28" s="165">
        <f>SUMIFS(cb_curr!$E:$E,cb_curr!$A:$A,E28,cb_curr!$B:$B,"Swiss_Franc")</f>
        <v>0</v>
      </c>
      <c r="H28" s="3" t="str">
        <f>CONCATENATE(Техничка!S29,Техничка!T29,Техничка!U29)</f>
        <v>25.03.2023</v>
      </c>
      <c r="I28" s="82" t="str">
        <f>IF(AND((IF(SUMIFS(cb_curr!$E:$E,cb_curr!$A:$A,H28,cb_curr!$B:$B,"Swiss_Franc")&lt;&gt;0,1,0)=0),(OR(WEEKDAY(H28,2)=7,WEEKDAY(H28,2)=1))),I27,((IF(AND(J28=0,J29=0,J30=0,J31=0,J32=0,J33=0,J34=0,J35=0,J36=0,J37=0),"-",(IF((SUMIFS(cb_curr!$E:$E,cb_curr!$A:$A,H28,cb_curr!$B:$B,"Swiss_Franc"))=0,I27,(SUMIFS(cb_curr!$E:$E,cb_curr!$A:$A,H28,cb_curr!$B:$B,"Swiss_Franc"))))))))</f>
        <v>-</v>
      </c>
      <c r="J28" s="165">
        <f>SUMIFS(cb_curr!$E:$E,cb_curr!$A:$A,H28,cb_curr!$B:$B,"Swiss_Franc")</f>
        <v>0</v>
      </c>
      <c r="K28" s="3" t="str">
        <f>CONCATENATE(Техничка!W29,Техничка!X29,Техничка!Y29)</f>
        <v>25.04.2023</v>
      </c>
      <c r="L28" s="82" t="str">
        <f>IF(AND((IF(SUMIFS(cb_curr!$E:$E,cb_curr!$A:$A,K28,cb_curr!$B:$B,"Swiss_Franc")&lt;&gt;0,1,0)=0),(OR(WEEKDAY(K28,2)=7,WEEKDAY(K28,2)=1))),L27,((IF(AND(M28=0,M29=0,M30=0,M31=0,M32=0,M33=0,M34=0,M35=0,M36=0,M37=0),"-",(IF((SUMIFS(cb_curr!$E:$E,cb_curr!$A:$A,K28,cb_curr!$B:$B,"Swiss_Franc"))=0,L27,(SUMIFS(cb_curr!$E:$E,cb_curr!$A:$A,K28,cb_curr!$B:$B,"Swiss_Franc"))))))))</f>
        <v>-</v>
      </c>
      <c r="M28" s="165">
        <f>SUMIFS(cb_curr!$E:$E,cb_curr!$A:$A,K28,cb_curr!$B:$B,"Swiss_Franc")</f>
        <v>0</v>
      </c>
      <c r="N28" s="3" t="str">
        <f>CONCATENATE(Техничка!AA29,Техничка!AB29,Техничка!AC29)</f>
        <v>25.05.2023</v>
      </c>
      <c r="O28" s="82" t="str">
        <f>IF(AND((IF(SUMIFS(cb_curr!$E:$E,cb_curr!$A:$A,N28,cb_curr!$B:$B,"Swiss_Franc")&lt;&gt;0,1,0)=0),(OR(WEEKDAY(N28,2)=7,WEEKDAY(N28,2)=1))),O27,((IF(AND(P28=0,P29=0,P30=0,P31=0,P32=0,P33=0,P34=0,P35=0,P36=0,P37=0),"-",(IF((SUMIFS(cb_curr!$E:$E,cb_curr!$A:$A,N28,cb_curr!$B:$B,"Swiss_Franc"))=0,O27,(SUMIFS(cb_curr!$E:$E,cb_curr!$A:$A,N28,cb_curr!$B:$B,"Swiss_Franc"))))))))</f>
        <v>-</v>
      </c>
      <c r="P28" s="165">
        <f>SUMIFS(cb_curr!$E:$E,cb_curr!$A:$A,N28,cb_curr!$B:$B,"Swiss_Franc")</f>
        <v>0</v>
      </c>
      <c r="Q28" s="3" t="str">
        <f>CONCATENATE(Техничка!AE29,Техничка!AF29,Техничка!AG29)</f>
        <v>25.06.2023</v>
      </c>
      <c r="R28" s="82" t="str">
        <f>IF(AND((IF(SUMIFS(cb_curr!$E:$E,cb_curr!$A:$A,Q28,cb_curr!$B:$B,"Swiss_Franc")&lt;&gt;0,1,0)=0),(OR(WEEKDAY(Q28,2)=7,WEEKDAY(Q28,2)=1))),R27,((IF(AND(S28=0,S29=0,S30=0,S31=0,S32=0,S33=0,S34=0,S35=0,S36=0,S37=0),"-",(IF((SUMIFS(cb_curr!$E:$E,cb_curr!$A:$A,Q28,cb_curr!$B:$B,"Swiss_Franc"))=0,R27,(SUMIFS(cb_curr!$E:$E,cb_curr!$A:$A,Q28,cb_curr!$B:$B,"Swiss_Franc"))))))))</f>
        <v>-</v>
      </c>
      <c r="S28" s="165">
        <f>SUMIFS(cb_curr!$E:$E,cb_curr!$A:$A,Q28,cb_curr!$B:$B,"Swiss_Franc")</f>
        <v>0</v>
      </c>
      <c r="T28" s="3" t="str">
        <f>CONCATENATE(Техничка!AI29,Техничка!AJ29,Техничка!AK29)</f>
        <v>25.07.2023</v>
      </c>
      <c r="U28" s="82" t="str">
        <f>IF(AND((IF(SUMIFS(cb_curr!$E:$E,cb_curr!$A:$A,T28,cb_curr!$B:$B,"Swiss_Franc")&lt;&gt;0,1,0)=0),(OR(WEEKDAY(T28,2)=7,WEEKDAY(T28,2)=1))),U27,((IF(AND(V28=0,V29=0,V30=0,V31=0,V32=0,V33=0,V34=0,V35=0,V36=0,V37=0),"-",(IF((SUMIFS(cb_curr!$E:$E,cb_curr!$A:$A,T28,cb_curr!$B:$B,"Swiss_Franc"))=0,U27,(SUMIFS(cb_curr!$E:$E,cb_curr!$A:$A,T28,cb_curr!$B:$B,"Swiss_Franc"))))))))</f>
        <v>-</v>
      </c>
      <c r="V28" s="165">
        <f>SUMIFS(cb_curr!$E:$E,cb_curr!$A:$A,T28,cb_curr!$B:$B,"Swiss_Franc")</f>
        <v>0</v>
      </c>
      <c r="W28" s="3" t="str">
        <f>CONCATENATE(Техничка!AQ29,Техничка!AR29,Техничка!AS29)</f>
        <v>25.08.2023</v>
      </c>
      <c r="X28" s="82" t="str">
        <f>IF(AND((IF(SUMIFS(cb_curr!$E:$E,cb_curr!$A:$A,W28,cb_curr!$B:$B,"Swiss_Franc")&lt;&gt;0,1,0)=0),(OR(WEEKDAY(W28,2)=7,WEEKDAY(W28,2)=1))),X27,((IF(AND(Y28=0,Y29=0,Y30=0,Y31=0,Y32=0,Y33=0,Y34=0,Y35=0,Y36=0,Y37=0),"-",(IF((SUMIFS(cb_curr!$E:$E,cb_curr!$A:$A,W28,cb_curr!$B:$B,"Swiss_Franc"))=0,X27,(SUMIFS(cb_curr!$E:$E,cb_curr!$A:$A,W28,cb_curr!$B:$B,"Swiss_Franc"))))))))</f>
        <v>-</v>
      </c>
      <c r="Y28" s="165">
        <f>SUMIFS(cb_curr!$E:$E,cb_curr!$A:$A,W28,cb_curr!$B:$B,"Swiss_Franc")</f>
        <v>0</v>
      </c>
      <c r="Z28" s="3" t="str">
        <f>CONCATENATE(Техничка!AU29,Техничка!AV29,Техничка!AW29)</f>
        <v>25.09.2023</v>
      </c>
      <c r="AA28" s="82" t="str">
        <f>IF(AND((IF(SUMIFS(cb_curr!$E:$E,cb_curr!$A:$A,Z28,cb_curr!$B:$B,"Swiss_Franc")&lt;&gt;0,1,0)=0),(OR(WEEKDAY(Z28,2)=7,WEEKDAY(Z28,2)=1))),AA27,((IF(AND(AB28=0,AB29=0,AB30=0,AB31=0,AB32=0,AB33=0,AB34=0,AB35=0,AB36=0,AB37=0),"-",(IF((SUMIFS(cb_curr!$E:$E,cb_curr!$A:$A,Z28,cb_curr!$B:$B,"Swiss_Franc"))=0,AA27,(SUMIFS(cb_curr!$E:$E,cb_curr!$A:$A,Z28,cb_curr!$B:$B,"Swiss_Franc"))))))))</f>
        <v>-</v>
      </c>
      <c r="AB28" s="165">
        <f>SUMIFS(cb_curr!$E:$E,cb_curr!$A:$A,Z28,cb_curr!$B:$B,"Swiss_Franc")</f>
        <v>0</v>
      </c>
      <c r="AC28" s="3" t="str">
        <f>CONCATENATE(Техничка!AY29,Техничка!AZ29,Техничка!BA29)</f>
        <v>25.10.2023</v>
      </c>
      <c r="AD28" s="82" t="str">
        <f>IF(AND((IF(SUMIFS(cb_curr!$E:$E,cb_curr!$A:$A,AC28,cb_curr!$B:$B,"Swiss_Franc")&lt;&gt;0,1,0)=0),(OR(WEEKDAY(AC28,2)=7,WEEKDAY(AC28,2)=1))),AD27,((IF(AND(AE28=0,AE29=0,AE30=0,AE31=0,AE32=0,AE33=0,AE34=0,AE35=0,AE36=0,AE37=0),"-",(IF((SUMIFS(cb_curr!$E:$E,cb_curr!$A:$A,AC28,cb_curr!$B:$B,"Swiss_Franc"))=0,AD27,(SUMIFS(cb_curr!$E:$E,cb_curr!$A:$A,AC28,cb_curr!$B:$B,"Swiss_Franc"))))))))</f>
        <v>-</v>
      </c>
      <c r="AE28" s="165">
        <f>SUMIFS(cb_curr!$E:$E,cb_curr!$A:$A,AC28,cb_curr!$B:$B,"Swiss_Franc")</f>
        <v>0</v>
      </c>
      <c r="AF28" s="3" t="str">
        <f>CONCATENATE(Техничка!BC29,Техничка!BD29,Техничка!BE29)</f>
        <v>25.11.2023</v>
      </c>
      <c r="AG28" s="82" t="str">
        <f>IF(AND((IF(SUMIFS(cb_curr!$E:$E,cb_curr!$A:$A,AF28,cb_curr!$B:$B,"Swiss_Franc")&lt;&gt;0,1,0)=0),(OR(WEEKDAY(AF28,2)=7,WEEKDAY(AF28,2)=1))),AG27,((IF(AND(AH28=0,AH29=0,AH30=0,AH31=0,AH32=0,AH33=0,AH34=0,AH35=0,AH36=0,AH37=0),"-",(IF((SUMIFS(cb_curr!$E:$E,cb_curr!$A:$A,AF28,cb_curr!$B:$B,"Swiss_Franc"))=0,AG27,(SUMIFS(cb_curr!$E:$E,cb_curr!$A:$A,AF28,cb_curr!$B:$B,"Swiss_Franc"))))))))</f>
        <v>-</v>
      </c>
      <c r="AH28" s="165">
        <f>SUMIFS(cb_curr!$E:$E,cb_curr!$A:$A,AF28,cb_curr!$B:$B,"Swiss_Franc")</f>
        <v>0</v>
      </c>
      <c r="AI28" s="3" t="str">
        <f>CONCATENATE(Техничка!BG29,Техничка!BH29,Техничка!BI29)</f>
        <v>25.12.2023</v>
      </c>
      <c r="AJ28" s="82" t="str">
        <f>IF(AND((IF(SUMIFS(cb_curr!$E:$E,cb_curr!$A:$A,AI28,cb_curr!$B:$B,"Swiss_Franc")&lt;&gt;0,1,0)=0),(OR(WEEKDAY(AI28,2)=7,WEEKDAY(AI28,2)=1))),AJ27,((IF(AND(AK28=0,AK29=0,AK30=0,AK31=0,AK32=0,AK33=0,AK34=0,AK35=0,AK36=0,AK37=0),"-",(IF((SUMIFS(cb_curr!$E:$E,cb_curr!$A:$A,AI28,cb_curr!$B:$B,"Swiss_Franc"))=0,AJ27,(SUMIFS(cb_curr!$E:$E,cb_curr!$A:$A,AI28,cb_curr!$B:$B,"Swiss_Franc"))))))))</f>
        <v>-</v>
      </c>
      <c r="AK28" s="165">
        <f>SUMIFS(cb_curr!$E:$E,cb_curr!$A:$A,AI28,cb_curr!$B:$B,"Swiss_Franc")</f>
        <v>0</v>
      </c>
      <c r="AQ28" s="153" t="str">
        <f t="shared" si="0"/>
        <v>25.06.2023</v>
      </c>
      <c r="AR28" s="85"/>
      <c r="AT28" s="3" t="str">
        <f t="shared" si="1"/>
        <v>25.10.2023</v>
      </c>
      <c r="AU28" s="82"/>
      <c r="AW28" s="3" t="str">
        <f t="shared" si="2"/>
        <v>25.11.2023</v>
      </c>
      <c r="AX28" s="82"/>
      <c r="AZ28" s="3" t="str">
        <f t="shared" si="3"/>
        <v>25.12.2023</v>
      </c>
      <c r="BA28" s="82"/>
    </row>
    <row r="29" spans="2:53" x14ac:dyDescent="0.25">
      <c r="B29" s="3" t="str">
        <f>CONCATENATE(Техничка!B30,Техничка!C30,Техничка!D30)</f>
        <v>26.01.2023</v>
      </c>
      <c r="C29" s="82" t="str">
        <f>IF(AND((IF(SUMIFS(cb_curr!$E:$E,cb_curr!$A:$A,B29,cb_curr!$B:$B,"Swiss_Franc")&lt;&gt;0,1,0)=0),(OR(WEEKDAY(B29,2)=7,WEEKDAY(B29,2)=1))),C28,((IF(AND(D29=0,D30=0,D31=0,D32=0,D33=0,D34=0,D35=0,D36=0,D37=0,D38=0),"-",(IF((SUMIFS(cb_curr!$E:$E,cb_curr!$A:$A,B29,cb_curr!$B:$B,"Swiss_Franc"))=0,C28,(SUMIFS(cb_curr!$E:$E,cb_curr!$A:$A,B29,cb_curr!$B:$B,"Swiss_Franc"))))))))</f>
        <v>-</v>
      </c>
      <c r="D29" s="165">
        <f>SUMIFS(cb_curr!$E:$E,cb_curr!$A:$A,B29,cb_curr!$B:$B,"Swiss_Franc")</f>
        <v>0</v>
      </c>
      <c r="E29" s="3" t="str">
        <f>CONCATENATE(Техничка!O30,Техничка!P30,Техничка!Q30)</f>
        <v>26.02.2023</v>
      </c>
      <c r="F29" s="82" t="str">
        <f>IF(AND((IF(SUMIFS(cb_curr!$E:$E,cb_curr!$A:$A,E29,cb_curr!$B:$B,"Swiss_Franc")&lt;&gt;0,1,0)=0),(OR(WEEKDAY(E29,2)=7,WEEKDAY(E29,2)=1))),F28,((IF(AND(G29=0,G30=0,G31=0,G32=0,G33=0,G34=0,G35=0,G36=0,G37=0,G38=0),"-",(IF((SUMIFS(cb_curr!$E:$E,cb_curr!$A:$A,E29,cb_curr!$B:$B,"Swiss_Franc"))=0,F28,(SUMIFS(cb_curr!$E:$E,cb_curr!$A:$A,E29,cb_curr!$B:$B,"Swiss_Franc"))))))))</f>
        <v>-</v>
      </c>
      <c r="G29" s="165">
        <f>SUMIFS(cb_curr!$E:$E,cb_curr!$A:$A,E29,cb_curr!$B:$B,"Swiss_Franc")</f>
        <v>0</v>
      </c>
      <c r="H29" s="3" t="str">
        <f>CONCATENATE(Техничка!S30,Техничка!T30,Техничка!U30)</f>
        <v>26.03.2023</v>
      </c>
      <c r="I29" s="82" t="str">
        <f>IF(AND((IF(SUMIFS(cb_curr!$E:$E,cb_curr!$A:$A,H29,cb_curr!$B:$B,"Swiss_Franc")&lt;&gt;0,1,0)=0),(OR(WEEKDAY(H29,2)=7,WEEKDAY(H29,2)=1))),I28,((IF(AND(J29=0,J30=0,J31=0,J32=0,J33=0,J34=0,J35=0,J36=0,J37=0,J38=0),"-",(IF((SUMIFS(cb_curr!$E:$E,cb_curr!$A:$A,H29,cb_curr!$B:$B,"Swiss_Franc"))=0,I28,(SUMIFS(cb_curr!$E:$E,cb_curr!$A:$A,H29,cb_curr!$B:$B,"Swiss_Franc"))))))))</f>
        <v>-</v>
      </c>
      <c r="J29" s="165">
        <f>SUMIFS(cb_curr!$E:$E,cb_curr!$A:$A,H29,cb_curr!$B:$B,"Swiss_Franc")</f>
        <v>0</v>
      </c>
      <c r="K29" s="3" t="str">
        <f>CONCATENATE(Техничка!W30,Техничка!X30,Техничка!Y30)</f>
        <v>26.04.2023</v>
      </c>
      <c r="L29" s="82" t="str">
        <f>IF(AND((IF(SUMIFS(cb_curr!$E:$E,cb_curr!$A:$A,K29,cb_curr!$B:$B,"Swiss_Franc")&lt;&gt;0,1,0)=0),(OR(WEEKDAY(K29,2)=7,WEEKDAY(K29,2)=1))),L28,((IF(AND(M29=0,M30=0,M31=0,M32=0,M33=0,M34=0,M35=0,M36=0,M37=0,M38=0),"-",(IF((SUMIFS(cb_curr!$E:$E,cb_curr!$A:$A,K29,cb_curr!$B:$B,"Swiss_Franc"))=0,L28,(SUMIFS(cb_curr!$E:$E,cb_curr!$A:$A,K29,cb_curr!$B:$B,"Swiss_Franc"))))))))</f>
        <v>-</v>
      </c>
      <c r="M29" s="165">
        <f>SUMIFS(cb_curr!$E:$E,cb_curr!$A:$A,K29,cb_curr!$B:$B,"Swiss_Franc")</f>
        <v>0</v>
      </c>
      <c r="N29" s="3" t="str">
        <f>CONCATENATE(Техничка!AA30,Техничка!AB30,Техничка!AC30)</f>
        <v>26.05.2023</v>
      </c>
      <c r="O29" s="82" t="str">
        <f>IF(AND((IF(SUMIFS(cb_curr!$E:$E,cb_curr!$A:$A,N29,cb_curr!$B:$B,"Swiss_Franc")&lt;&gt;0,1,0)=0),(OR(WEEKDAY(N29,2)=7,WEEKDAY(N29,2)=1))),O28,((IF(AND(P29=0,P30=0,P31=0,P32=0,P33=0,P34=0,P35=0,P36=0,P37=0,P38=0),"-",(IF((SUMIFS(cb_curr!$E:$E,cb_curr!$A:$A,N29,cb_curr!$B:$B,"Swiss_Franc"))=0,O28,(SUMIFS(cb_curr!$E:$E,cb_curr!$A:$A,N29,cb_curr!$B:$B,"Swiss_Franc"))))))))</f>
        <v>-</v>
      </c>
      <c r="P29" s="165">
        <f>SUMIFS(cb_curr!$E:$E,cb_curr!$A:$A,N29,cb_curr!$B:$B,"Swiss_Franc")</f>
        <v>0</v>
      </c>
      <c r="Q29" s="3" t="str">
        <f>CONCATENATE(Техничка!AE30,Техничка!AF30,Техничка!AG30)</f>
        <v>26.06.2023</v>
      </c>
      <c r="R29" s="82" t="str">
        <f>IF(AND((IF(SUMIFS(cb_curr!$E:$E,cb_curr!$A:$A,Q29,cb_curr!$B:$B,"Swiss_Franc")&lt;&gt;0,1,0)=0),(OR(WEEKDAY(Q29,2)=7,WEEKDAY(Q29,2)=1))),R28,((IF(AND(S29=0,S30=0,S31=0,S32=0,S33=0,S34=0,S35=0,S36=0,S37=0,S38=0),"-",(IF((SUMIFS(cb_curr!$E:$E,cb_curr!$A:$A,Q29,cb_curr!$B:$B,"Swiss_Franc"))=0,R28,(SUMIFS(cb_curr!$E:$E,cb_curr!$A:$A,Q29,cb_curr!$B:$B,"Swiss_Franc"))))))))</f>
        <v>-</v>
      </c>
      <c r="S29" s="165">
        <f>SUMIFS(cb_curr!$E:$E,cb_curr!$A:$A,Q29,cb_curr!$B:$B,"Swiss_Franc")</f>
        <v>0</v>
      </c>
      <c r="T29" s="3" t="str">
        <f>CONCATENATE(Техничка!AI30,Техничка!AJ30,Техничка!AK30)</f>
        <v>26.07.2023</v>
      </c>
      <c r="U29" s="82" t="str">
        <f>IF(AND((IF(SUMIFS(cb_curr!$E:$E,cb_curr!$A:$A,T29,cb_curr!$B:$B,"Swiss_Franc")&lt;&gt;0,1,0)=0),(OR(WEEKDAY(T29,2)=7,WEEKDAY(T29,2)=1))),U28,((IF(AND(V29=0,V30=0,V31=0,V32=0,V33=0,V34=0,V35=0,V36=0,V37=0,V38=0),"-",(IF((SUMIFS(cb_curr!$E:$E,cb_curr!$A:$A,T29,cb_curr!$B:$B,"Swiss_Franc"))=0,U28,(SUMIFS(cb_curr!$E:$E,cb_curr!$A:$A,T29,cb_curr!$B:$B,"Swiss_Franc"))))))))</f>
        <v>-</v>
      </c>
      <c r="V29" s="165">
        <f>SUMIFS(cb_curr!$E:$E,cb_curr!$A:$A,T29,cb_curr!$B:$B,"Swiss_Franc")</f>
        <v>0</v>
      </c>
      <c r="W29" s="3" t="str">
        <f>CONCATENATE(Техничка!AQ30,Техничка!AR30,Техничка!AS30)</f>
        <v>26.08.2023</v>
      </c>
      <c r="X29" s="82" t="str">
        <f>IF(AND((IF(SUMIFS(cb_curr!$E:$E,cb_curr!$A:$A,W29,cb_curr!$B:$B,"Swiss_Franc")&lt;&gt;0,1,0)=0),(OR(WEEKDAY(W29,2)=7,WEEKDAY(W29,2)=1))),X28,((IF(AND(Y29=0,Y30=0,Y31=0,Y32=0,Y33=0,Y34=0,Y35=0,Y36=0,Y37=0,Y38=0),"-",(IF((SUMIFS(cb_curr!$E:$E,cb_curr!$A:$A,W29,cb_curr!$B:$B,"Swiss_Franc"))=0,X28,(SUMIFS(cb_curr!$E:$E,cb_curr!$A:$A,W29,cb_curr!$B:$B,"Swiss_Franc"))))))))</f>
        <v>-</v>
      </c>
      <c r="Y29" s="165">
        <f>SUMIFS(cb_curr!$E:$E,cb_curr!$A:$A,W29,cb_curr!$B:$B,"Swiss_Franc")</f>
        <v>0</v>
      </c>
      <c r="Z29" s="3" t="str">
        <f>CONCATENATE(Техничка!AU30,Техничка!AV30,Техничка!AW30)</f>
        <v>26.09.2023</v>
      </c>
      <c r="AA29" s="82" t="str">
        <f>IF(AND((IF(SUMIFS(cb_curr!$E:$E,cb_curr!$A:$A,Z29,cb_curr!$B:$B,"Swiss_Franc")&lt;&gt;0,1,0)=0),(OR(WEEKDAY(Z29,2)=7,WEEKDAY(Z29,2)=1))),AA28,((IF(AND(AB29=0,AB30=0,AB31=0,AB32=0,AB33=0,AB34=0,AB35=0,AB36=0,AB37=0,AB38=0),"-",(IF((SUMIFS(cb_curr!$E:$E,cb_curr!$A:$A,Z29,cb_curr!$B:$B,"Swiss_Franc"))=0,AA28,(SUMIFS(cb_curr!$E:$E,cb_curr!$A:$A,Z29,cb_curr!$B:$B,"Swiss_Franc"))))))))</f>
        <v>-</v>
      </c>
      <c r="AB29" s="165">
        <f>SUMIFS(cb_curr!$E:$E,cb_curr!$A:$A,Z29,cb_curr!$B:$B,"Swiss_Franc")</f>
        <v>0</v>
      </c>
      <c r="AC29" s="3" t="str">
        <f>CONCATENATE(Техничка!AY30,Техничка!AZ30,Техничка!BA30)</f>
        <v>26.10.2023</v>
      </c>
      <c r="AD29" s="82" t="str">
        <f>IF(AND((IF(SUMIFS(cb_curr!$E:$E,cb_curr!$A:$A,AC29,cb_curr!$B:$B,"Swiss_Franc")&lt;&gt;0,1,0)=0),(OR(WEEKDAY(AC29,2)=7,WEEKDAY(AC29,2)=1))),AD28,((IF(AND(AE29=0,AE30=0,AE31=0,AE32=0,AE33=0,AE34=0,AE35=0,AE36=0,AE37=0,AE38=0),"-",(IF((SUMIFS(cb_curr!$E:$E,cb_curr!$A:$A,AC29,cb_curr!$B:$B,"Swiss_Franc"))=0,AD28,(SUMIFS(cb_curr!$E:$E,cb_curr!$A:$A,AC29,cb_curr!$B:$B,"Swiss_Franc"))))))))</f>
        <v>-</v>
      </c>
      <c r="AE29" s="165">
        <f>SUMIFS(cb_curr!$E:$E,cb_curr!$A:$A,AC29,cb_curr!$B:$B,"Swiss_Franc")</f>
        <v>0</v>
      </c>
      <c r="AF29" s="3" t="str">
        <f>CONCATENATE(Техничка!BC30,Техничка!BD30,Техничка!BE30)</f>
        <v>26.11.2023</v>
      </c>
      <c r="AG29" s="82" t="str">
        <f>IF(AND((IF(SUMIFS(cb_curr!$E:$E,cb_curr!$A:$A,AF29,cb_curr!$B:$B,"Swiss_Franc")&lt;&gt;0,1,0)=0),(OR(WEEKDAY(AF29,2)=7,WEEKDAY(AF29,2)=1))),AG28,((IF(AND(AH29=0,AH30=0,AH31=0,AH32=0,AH33=0,AH34=0,AH35=0,AH36=0,AH37=0,AH38=0),"-",(IF((SUMIFS(cb_curr!$E:$E,cb_curr!$A:$A,AF29,cb_curr!$B:$B,"Swiss_Franc"))=0,AG28,(SUMIFS(cb_curr!$E:$E,cb_curr!$A:$A,AF29,cb_curr!$B:$B,"Swiss_Franc"))))))))</f>
        <v>-</v>
      </c>
      <c r="AH29" s="165">
        <f>SUMIFS(cb_curr!$E:$E,cb_curr!$A:$A,AF29,cb_curr!$B:$B,"Swiss_Franc")</f>
        <v>0</v>
      </c>
      <c r="AI29" s="3" t="str">
        <f>CONCATENATE(Техничка!BG30,Техничка!BH30,Техничка!BI30)</f>
        <v>26.12.2023</v>
      </c>
      <c r="AJ29" s="82" t="str">
        <f>IF(AND((IF(SUMIFS(cb_curr!$E:$E,cb_curr!$A:$A,AI29,cb_curr!$B:$B,"Swiss_Franc")&lt;&gt;0,1,0)=0),(OR(WEEKDAY(AI29,2)=7,WEEKDAY(AI29,2)=1))),AJ28,((IF(AND(AK29=0,AK30=0,AK31=0,AK32=0,AK33=0,AK34=0,AK35=0,AK36=0,AK37=0,AK38=0),"-",(IF((SUMIFS(cb_curr!$E:$E,cb_curr!$A:$A,AI29,cb_curr!$B:$B,"Swiss_Franc"))=0,AJ28,(SUMIFS(cb_curr!$E:$E,cb_curr!$A:$A,AI29,cb_curr!$B:$B,"Swiss_Franc"))))))))</f>
        <v>-</v>
      </c>
      <c r="AK29" s="165">
        <f>SUMIFS(cb_curr!$E:$E,cb_curr!$A:$A,AI29,cb_curr!$B:$B,"Swiss_Franc")</f>
        <v>0</v>
      </c>
      <c r="AQ29" s="153" t="str">
        <f t="shared" si="0"/>
        <v>26.06.2023</v>
      </c>
      <c r="AR29" s="85"/>
      <c r="AT29" s="3" t="str">
        <f t="shared" si="1"/>
        <v>26.10.2023</v>
      </c>
      <c r="AU29" s="82"/>
      <c r="AW29" s="3" t="str">
        <f t="shared" si="2"/>
        <v>26.11.2023</v>
      </c>
      <c r="AX29" s="82"/>
      <c r="AZ29" s="3" t="str">
        <f t="shared" si="3"/>
        <v>26.12.2023</v>
      </c>
      <c r="BA29" s="82"/>
    </row>
    <row r="30" spans="2:53" x14ac:dyDescent="0.25">
      <c r="B30" s="3" t="str">
        <f>CONCATENATE(Техничка!B31,Техничка!C31,Техничка!D31)</f>
        <v>27.01.2023</v>
      </c>
      <c r="C30" s="82" t="str">
        <f>IF(AND((IF(SUMIFS(cb_curr!$E:$E,cb_curr!$A:$A,B30,cb_curr!$B:$B,"Swiss_Franc")&lt;&gt;0,1,0)=0),(OR(WEEKDAY(B30,2)=7,WEEKDAY(B30,2)=1))),C29,((IF(AND(D30=0,D31=0,D32=0,D33=0,D34=0,D35=0,D36=0,D37=0,D38=0,D39=0),"-",(IF((SUMIFS(cb_curr!$E:$E,cb_curr!$A:$A,B30,cb_curr!$B:$B,"Swiss_Franc"))=0,C29,(SUMIFS(cb_curr!$E:$E,cb_curr!$A:$A,B30,cb_curr!$B:$B,"Swiss_Franc"))))))))</f>
        <v>-</v>
      </c>
      <c r="D30" s="165">
        <f>SUMIFS(cb_curr!$E:$E,cb_curr!$A:$A,B30,cb_curr!$B:$B,"Swiss_Franc")</f>
        <v>0</v>
      </c>
      <c r="E30" s="3" t="str">
        <f>CONCATENATE(Техничка!O31,Техничка!P31,Техничка!Q31)</f>
        <v>27.02.2023</v>
      </c>
      <c r="F30" s="82" t="str">
        <f>IF(AND((IF(SUMIFS(cb_curr!$E:$E,cb_curr!$A:$A,E30,cb_curr!$B:$B,"Swiss_Franc")&lt;&gt;0,1,0)=0),(OR(WEEKDAY(E30,2)=7,WEEKDAY(E30,2)=1))),F29,((IF(AND(G30=0,G31=0,G32=0,G33=0,G34=0,G35=0,G36=0,G37=0,G38=0,G39=0),"-",(IF((SUMIFS(cb_curr!$E:$E,cb_curr!$A:$A,E30,cb_curr!$B:$B,"Swiss_Franc"))=0,F29,(SUMIFS(cb_curr!$E:$E,cb_curr!$A:$A,E30,cb_curr!$B:$B,"Swiss_Franc"))))))))</f>
        <v>-</v>
      </c>
      <c r="G30" s="165">
        <f>SUMIFS(cb_curr!$E:$E,cb_curr!$A:$A,E30,cb_curr!$B:$B,"Swiss_Franc")</f>
        <v>0</v>
      </c>
      <c r="H30" s="3" t="str">
        <f>CONCATENATE(Техничка!S31,Техничка!T31,Техничка!U31)</f>
        <v>27.03.2023</v>
      </c>
      <c r="I30" s="82" t="str">
        <f>IF(AND((IF(SUMIFS(cb_curr!$E:$E,cb_curr!$A:$A,H30,cb_curr!$B:$B,"Swiss_Franc")&lt;&gt;0,1,0)=0),(OR(WEEKDAY(H30,2)=7,WEEKDAY(H30,2)=1))),I29,((IF(AND(J30=0,J31=0,J32=0,J33=0,J34=0,J35=0,J36=0,J37=0,J38=0,J39=0),"-",(IF((SUMIFS(cb_curr!$E:$E,cb_curr!$A:$A,H30,cb_curr!$B:$B,"Swiss_Franc"))=0,I29,(SUMIFS(cb_curr!$E:$E,cb_curr!$A:$A,H30,cb_curr!$B:$B,"Swiss_Franc"))))))))</f>
        <v>-</v>
      </c>
      <c r="J30" s="165">
        <f>SUMIFS(cb_curr!$E:$E,cb_curr!$A:$A,H30,cb_curr!$B:$B,"Swiss_Franc")</f>
        <v>0</v>
      </c>
      <c r="K30" s="3" t="str">
        <f>CONCATENATE(Техничка!W31,Техничка!X31,Техничка!Y31)</f>
        <v>27.04.2023</v>
      </c>
      <c r="L30" s="82" t="str">
        <f>IF(AND((IF(SUMIFS(cb_curr!$E:$E,cb_curr!$A:$A,K30,cb_curr!$B:$B,"Swiss_Franc")&lt;&gt;0,1,0)=0),(OR(WEEKDAY(K30,2)=7,WEEKDAY(K30,2)=1))),L29,((IF(AND(M30=0,M31=0,M32=0,M33=0,M34=0,M35=0,M36=0,M37=0,M38=0,M39=0),"-",(IF((SUMIFS(cb_curr!$E:$E,cb_curr!$A:$A,K30,cb_curr!$B:$B,"Swiss_Franc"))=0,L29,(SUMIFS(cb_curr!$E:$E,cb_curr!$A:$A,K30,cb_curr!$B:$B,"Swiss_Franc"))))))))</f>
        <v>-</v>
      </c>
      <c r="M30" s="165">
        <f>SUMIFS(cb_curr!$E:$E,cb_curr!$A:$A,K30,cb_curr!$B:$B,"Swiss_Franc")</f>
        <v>0</v>
      </c>
      <c r="N30" s="3" t="str">
        <f>CONCATENATE(Техничка!AA31,Техничка!AB31,Техничка!AC31)</f>
        <v>27.05.2023</v>
      </c>
      <c r="O30" s="82" t="str">
        <f>IF(AND((IF(SUMIFS(cb_curr!$E:$E,cb_curr!$A:$A,N30,cb_curr!$B:$B,"Swiss_Franc")&lt;&gt;0,1,0)=0),(OR(WEEKDAY(N30,2)=7,WEEKDAY(N30,2)=1))),O29,((IF(AND(P30=0,P31=0,P32=0,P33=0,P34=0,P35=0,P36=0,P37=0,P38=0,P39=0),"-",(IF((SUMIFS(cb_curr!$E:$E,cb_curr!$A:$A,N30,cb_curr!$B:$B,"Swiss_Franc"))=0,O29,(SUMIFS(cb_curr!$E:$E,cb_curr!$A:$A,N30,cb_curr!$B:$B,"Swiss_Franc"))))))))</f>
        <v>-</v>
      </c>
      <c r="P30" s="165">
        <f>SUMIFS(cb_curr!$E:$E,cb_curr!$A:$A,N30,cb_curr!$B:$B,"Swiss_Franc")</f>
        <v>0</v>
      </c>
      <c r="Q30" s="3" t="str">
        <f>CONCATENATE(Техничка!AE31,Техничка!AF31,Техничка!AG31)</f>
        <v>27.06.2023</v>
      </c>
      <c r="R30" s="82" t="str">
        <f>IF(AND((IF(SUMIFS(cb_curr!$E:$E,cb_curr!$A:$A,Q30,cb_curr!$B:$B,"Swiss_Franc")&lt;&gt;0,1,0)=0),(OR(WEEKDAY(Q30,2)=7,WEEKDAY(Q30,2)=1))),R29,((IF(AND(S30=0,S31=0,S32=0,S33=0,S34=0,S35=0,S36=0,S37=0,S38=0,S39=0),"-",(IF((SUMIFS(cb_curr!$E:$E,cb_curr!$A:$A,Q30,cb_curr!$B:$B,"Swiss_Franc"))=0,R29,(SUMIFS(cb_curr!$E:$E,cb_curr!$A:$A,Q30,cb_curr!$B:$B,"Swiss_Franc"))))))))</f>
        <v>-</v>
      </c>
      <c r="S30" s="165">
        <f>SUMIFS(cb_curr!$E:$E,cb_curr!$A:$A,Q30,cb_curr!$B:$B,"Swiss_Franc")</f>
        <v>0</v>
      </c>
      <c r="T30" s="3" t="str">
        <f>CONCATENATE(Техничка!AI31,Техничка!AJ31,Техничка!AK31)</f>
        <v>27.07.2023</v>
      </c>
      <c r="U30" s="82" t="str">
        <f>IF(AND((IF(SUMIFS(cb_curr!$E:$E,cb_curr!$A:$A,T30,cb_curr!$B:$B,"Swiss_Franc")&lt;&gt;0,1,0)=0),(OR(WEEKDAY(T30,2)=7,WEEKDAY(T30,2)=1))),U29,((IF(AND(V30=0,V31=0,V32=0,V33=0,V34=0,V35=0,V36=0,V37=0,V38=0,V39=0),"-",(IF((SUMIFS(cb_curr!$E:$E,cb_curr!$A:$A,T30,cb_curr!$B:$B,"Swiss_Franc"))=0,U29,(SUMIFS(cb_curr!$E:$E,cb_curr!$A:$A,T30,cb_curr!$B:$B,"Swiss_Franc"))))))))</f>
        <v>-</v>
      </c>
      <c r="V30" s="165">
        <f>SUMIFS(cb_curr!$E:$E,cb_curr!$A:$A,T30,cb_curr!$B:$B,"Swiss_Franc")</f>
        <v>0</v>
      </c>
      <c r="W30" s="3" t="str">
        <f>CONCATENATE(Техничка!AQ31,Техничка!AR31,Техничка!AS31)</f>
        <v>27.08.2023</v>
      </c>
      <c r="X30" s="82" t="str">
        <f>IF(AND((IF(SUMIFS(cb_curr!$E:$E,cb_curr!$A:$A,W30,cb_curr!$B:$B,"Swiss_Franc")&lt;&gt;0,1,0)=0),(OR(WEEKDAY(W30,2)=7,WEEKDAY(W30,2)=1))),X29,((IF(AND(Y30=0,Y31=0,Y32=0,Y33=0,Y34=0,Y35=0,Y36=0,Y37=0,Y38=0,Y39=0),"-",(IF((SUMIFS(cb_curr!$E:$E,cb_curr!$A:$A,W30,cb_curr!$B:$B,"Swiss_Franc"))=0,X29,(SUMIFS(cb_curr!$E:$E,cb_curr!$A:$A,W30,cb_curr!$B:$B,"Swiss_Franc"))))))))</f>
        <v>-</v>
      </c>
      <c r="Y30" s="165">
        <f>SUMIFS(cb_curr!$E:$E,cb_curr!$A:$A,W30,cb_curr!$B:$B,"Swiss_Franc")</f>
        <v>0</v>
      </c>
      <c r="Z30" s="3" t="str">
        <f>CONCATENATE(Техничка!AU31,Техничка!AV31,Техничка!AW31)</f>
        <v>27.09.2023</v>
      </c>
      <c r="AA30" s="82" t="str">
        <f>IF(AND((IF(SUMIFS(cb_curr!$E:$E,cb_curr!$A:$A,Z30,cb_curr!$B:$B,"Swiss_Franc")&lt;&gt;0,1,0)=0),(OR(WEEKDAY(Z30,2)=7,WEEKDAY(Z30,2)=1))),AA29,((IF(AND(AB30=0,AB31=0,AB32=0,AB33=0,AB34=0,AB35=0,AB36=0,AB37=0,AB38=0,AB39=0),"-",(IF((SUMIFS(cb_curr!$E:$E,cb_curr!$A:$A,Z30,cb_curr!$B:$B,"Swiss_Franc"))=0,AA29,(SUMIFS(cb_curr!$E:$E,cb_curr!$A:$A,Z30,cb_curr!$B:$B,"Swiss_Franc"))))))))</f>
        <v>-</v>
      </c>
      <c r="AB30" s="165">
        <f>SUMIFS(cb_curr!$E:$E,cb_curr!$A:$A,Z30,cb_curr!$B:$B,"Swiss_Franc")</f>
        <v>0</v>
      </c>
      <c r="AC30" s="3" t="str">
        <f>CONCATENATE(Техничка!AY31,Техничка!AZ31,Техничка!BA31)</f>
        <v>27.10.2023</v>
      </c>
      <c r="AD30" s="82" t="str">
        <f>IF(AND((IF(SUMIFS(cb_curr!$E:$E,cb_curr!$A:$A,AC30,cb_curr!$B:$B,"Swiss_Franc")&lt;&gt;0,1,0)=0),(OR(WEEKDAY(AC30,2)=7,WEEKDAY(AC30,2)=1))),AD29,((IF(AND(AE30=0,AE31=0,AE32=0,AE33=0,AE34=0,AE35=0,AE36=0,AE37=0,AE38=0,AE39=0),"-",(IF((SUMIFS(cb_curr!$E:$E,cb_curr!$A:$A,AC30,cb_curr!$B:$B,"Swiss_Franc"))=0,AD29,(SUMIFS(cb_curr!$E:$E,cb_curr!$A:$A,AC30,cb_curr!$B:$B,"Swiss_Franc"))))))))</f>
        <v>-</v>
      </c>
      <c r="AE30" s="165">
        <f>SUMIFS(cb_curr!$E:$E,cb_curr!$A:$A,AC30,cb_curr!$B:$B,"Swiss_Franc")</f>
        <v>0</v>
      </c>
      <c r="AF30" s="3" t="str">
        <f>CONCATENATE(Техничка!BC31,Техничка!BD31,Техничка!BE31)</f>
        <v>27.11.2023</v>
      </c>
      <c r="AG30" s="82" t="str">
        <f>IF(AND((IF(SUMIFS(cb_curr!$E:$E,cb_curr!$A:$A,AF30,cb_curr!$B:$B,"Swiss_Franc")&lt;&gt;0,1,0)=0),(OR(WEEKDAY(AF30,2)=7,WEEKDAY(AF30,2)=1))),AG29,((IF(AND(AH30=0,AH31=0,AH32=0,AH33=0,AH34=0,AH35=0,AH36=0,AH37=0,AH38=0,AH39=0),"-",(IF((SUMIFS(cb_curr!$E:$E,cb_curr!$A:$A,AF30,cb_curr!$B:$B,"Swiss_Franc"))=0,AG29,(SUMIFS(cb_curr!$E:$E,cb_curr!$A:$A,AF30,cb_curr!$B:$B,"Swiss_Franc"))))))))</f>
        <v>-</v>
      </c>
      <c r="AH30" s="165">
        <f>SUMIFS(cb_curr!$E:$E,cb_curr!$A:$A,AF30,cb_curr!$B:$B,"Swiss_Franc")</f>
        <v>0</v>
      </c>
      <c r="AI30" s="3" t="str">
        <f>CONCATENATE(Техничка!BG31,Техничка!BH31,Техничка!BI31)</f>
        <v>27.12.2023</v>
      </c>
      <c r="AJ30" s="82" t="str">
        <f>IF(AND((IF(SUMIFS(cb_curr!$E:$E,cb_curr!$A:$A,AI30,cb_curr!$B:$B,"Swiss_Franc")&lt;&gt;0,1,0)=0),(OR(WEEKDAY(AI30,2)=7,WEEKDAY(AI30,2)=1))),AJ29,((IF(AND(AK30=0,AK31=0,AK32=0,AK33=0,AK34=0,AK35=0,AK36=0,AK37=0,AK38=0,AK39=0),"-",(IF((SUMIFS(cb_curr!$E:$E,cb_curr!$A:$A,AI30,cb_curr!$B:$B,"Swiss_Franc"))=0,AJ29,(SUMIFS(cb_curr!$E:$E,cb_curr!$A:$A,AI30,cb_curr!$B:$B,"Swiss_Franc"))))))))</f>
        <v>-</v>
      </c>
      <c r="AK30" s="165">
        <f>SUMIFS(cb_curr!$E:$E,cb_curr!$A:$A,AI30,cb_curr!$B:$B,"Swiss_Franc")</f>
        <v>0</v>
      </c>
      <c r="AQ30" s="153" t="str">
        <f t="shared" si="0"/>
        <v>27.06.2023</v>
      </c>
      <c r="AR30" s="85"/>
      <c r="AT30" s="3" t="str">
        <f t="shared" si="1"/>
        <v>27.10.2023</v>
      </c>
      <c r="AU30" s="82"/>
      <c r="AW30" s="3" t="str">
        <f t="shared" si="2"/>
        <v>27.11.2023</v>
      </c>
      <c r="AX30" s="82"/>
      <c r="AZ30" s="3" t="str">
        <f t="shared" si="3"/>
        <v>27.12.2023</v>
      </c>
      <c r="BA30" s="82"/>
    </row>
    <row r="31" spans="2:53" x14ac:dyDescent="0.25">
      <c r="B31" s="3" t="str">
        <f>CONCATENATE(Техничка!B32,Техничка!C32,Техничка!D32)</f>
        <v>28.01.2023</v>
      </c>
      <c r="C31" s="82" t="str">
        <f>IF(AND((IF(SUMIFS(cb_curr!$E:$E,cb_curr!$A:$A,B31,cb_curr!$B:$B,"Swiss_Franc")&lt;&gt;0,1,0)=0),(OR(WEEKDAY(B31,2)=7,WEEKDAY(B31,2)=1))),C30,((IF(AND(D31=0,D32=0,D33=0,D34=0,D35=0,D36=0,D37=0,D38=0,D39=0,D40=0),"-",(IF((SUMIFS(cb_curr!$E:$E,cb_curr!$A:$A,B31,cb_curr!$B:$B,"Swiss_Franc"))=0,C30,(SUMIFS(cb_curr!$E:$E,cb_curr!$A:$A,B31,cb_curr!$B:$B,"Swiss_Franc"))))))))</f>
        <v>-</v>
      </c>
      <c r="D31" s="165">
        <f>SUMIFS(cb_curr!$E:$E,cb_curr!$A:$A,B31,cb_curr!$B:$B,"Swiss_Franc")</f>
        <v>0</v>
      </c>
      <c r="E31" s="3" t="str">
        <f>CONCATENATE(Техничка!O32,Техничка!P32,Техничка!Q32)</f>
        <v>28.02.2023</v>
      </c>
      <c r="F31" s="82" t="str">
        <f>IF(AND((IF(SUMIFS(cb_curr!$E:$E,cb_curr!$A:$A,E31,cb_curr!$B:$B,"Swiss_Franc")&lt;&gt;0,1,0)=0),(OR(WEEKDAY(E31,2)=7,WEEKDAY(E31,2)=1))),F30,((IF(AND(G31=0,G32=0,G33=0,G34=0,G35=0,G36=0,G37=0,G38=0,G39=0,G40=0),"-",(IF((SUMIFS(cb_curr!$E:$E,cb_curr!$A:$A,E31,cb_curr!$B:$B,"Swiss_Franc"))=0,F30,(SUMIFS(cb_curr!$E:$E,cb_curr!$A:$A,E31,cb_curr!$B:$B,"Swiss_Franc"))))))))</f>
        <v>-</v>
      </c>
      <c r="G31" s="165">
        <f>SUMIFS(cb_curr!$E:$E,cb_curr!$A:$A,E31,cb_curr!$B:$B,"Swiss_Franc")</f>
        <v>0</v>
      </c>
      <c r="H31" s="3" t="str">
        <f>CONCATENATE(Техничка!S32,Техничка!T32,Техничка!U32)</f>
        <v>28.03.2023</v>
      </c>
      <c r="I31" s="82" t="str">
        <f>IF(AND((IF(SUMIFS(cb_curr!$E:$E,cb_curr!$A:$A,H31,cb_curr!$B:$B,"Swiss_Franc")&lt;&gt;0,1,0)=0),(OR(WEEKDAY(H31,2)=7,WEEKDAY(H31,2)=1))),I30,((IF(AND(J31=0,J32=0,J33=0,J34=0,J35=0,J36=0,J37=0,J38=0,J39=0,J40=0),"-",(IF((SUMIFS(cb_curr!$E:$E,cb_curr!$A:$A,H31,cb_curr!$B:$B,"Swiss_Franc"))=0,I30,(SUMIFS(cb_curr!$E:$E,cb_curr!$A:$A,H31,cb_curr!$B:$B,"Swiss_Franc"))))))))</f>
        <v>-</v>
      </c>
      <c r="J31" s="165">
        <f>SUMIFS(cb_curr!$E:$E,cb_curr!$A:$A,H31,cb_curr!$B:$B,"Swiss_Franc")</f>
        <v>0</v>
      </c>
      <c r="K31" s="3" t="str">
        <f>CONCATENATE(Техничка!W32,Техничка!X32,Техничка!Y32)</f>
        <v>28.04.2023</v>
      </c>
      <c r="L31" s="82" t="str">
        <f>IF(AND((IF(SUMIFS(cb_curr!$E:$E,cb_curr!$A:$A,K31,cb_curr!$B:$B,"Swiss_Franc")&lt;&gt;0,1,0)=0),(OR(WEEKDAY(K31,2)=7,WEEKDAY(K31,2)=1))),L30,((IF(AND(M31=0,M32=0,M33=0,M34=0,M35=0,M36=0,M37=0,M38=0,M39=0,M40=0),"-",(IF((SUMIFS(cb_curr!$E:$E,cb_curr!$A:$A,K31,cb_curr!$B:$B,"Swiss_Franc"))=0,L30,(SUMIFS(cb_curr!$E:$E,cb_curr!$A:$A,K31,cb_curr!$B:$B,"Swiss_Franc"))))))))</f>
        <v>-</v>
      </c>
      <c r="M31" s="165">
        <f>SUMIFS(cb_curr!$E:$E,cb_curr!$A:$A,K31,cb_curr!$B:$B,"Swiss_Franc")</f>
        <v>0</v>
      </c>
      <c r="N31" s="3" t="str">
        <f>CONCATENATE(Техничка!AA32,Техничка!AB32,Техничка!AC32)</f>
        <v>28.05.2023</v>
      </c>
      <c r="O31" s="82" t="str">
        <f>IF(AND((IF(SUMIFS(cb_curr!$E:$E,cb_curr!$A:$A,N31,cb_curr!$B:$B,"Swiss_Franc")&lt;&gt;0,1,0)=0),(OR(WEEKDAY(N31,2)=7,WEEKDAY(N31,2)=1))),O30,((IF(AND(P31=0,P32=0,P33=0,P34=0,P35=0,P36=0,P37=0,P38=0,P39=0,P40=0),"-",(IF((SUMIFS(cb_curr!$E:$E,cb_curr!$A:$A,N31,cb_curr!$B:$B,"Swiss_Franc"))=0,O30,(SUMIFS(cb_curr!$E:$E,cb_curr!$A:$A,N31,cb_curr!$B:$B,"Swiss_Franc"))))))))</f>
        <v>-</v>
      </c>
      <c r="P31" s="165">
        <f>SUMIFS(cb_curr!$E:$E,cb_curr!$A:$A,N31,cb_curr!$B:$B,"Swiss_Franc")</f>
        <v>0</v>
      </c>
      <c r="Q31" s="3" t="str">
        <f>CONCATENATE(Техничка!AE32,Техничка!AF32,Техничка!AG32)</f>
        <v>28.06.2023</v>
      </c>
      <c r="R31" s="82" t="str">
        <f>IF(AND((IF(SUMIFS(cb_curr!$E:$E,cb_curr!$A:$A,Q31,cb_curr!$B:$B,"Swiss_Franc")&lt;&gt;0,1,0)=0),(OR(WEEKDAY(Q31,2)=7,WEEKDAY(Q31,2)=1))),R30,((IF(AND(S31=0,S32=0,S33=0,S34=0,S35=0,S36=0,S37=0,S38=0,S39=0,S40=0),"-",(IF((SUMIFS(cb_curr!$E:$E,cb_curr!$A:$A,Q31,cb_curr!$B:$B,"Swiss_Franc"))=0,R30,(SUMIFS(cb_curr!$E:$E,cb_curr!$A:$A,Q31,cb_curr!$B:$B,"Swiss_Franc"))))))))</f>
        <v>-</v>
      </c>
      <c r="S31" s="165">
        <f>SUMIFS(cb_curr!$E:$E,cb_curr!$A:$A,Q31,cb_curr!$B:$B,"Swiss_Franc")</f>
        <v>0</v>
      </c>
      <c r="T31" s="3" t="str">
        <f>CONCATENATE(Техничка!AI32,Техничка!AJ32,Техничка!AK32)</f>
        <v>28.07.2023</v>
      </c>
      <c r="U31" s="82" t="str">
        <f>IF(AND((IF(SUMIFS(cb_curr!$E:$E,cb_curr!$A:$A,T31,cb_curr!$B:$B,"Swiss_Franc")&lt;&gt;0,1,0)=0),(OR(WEEKDAY(T31,2)=7,WEEKDAY(T31,2)=1))),U30,((IF(AND(V31=0,V32=0,V33=0,V34=0,V35=0,V36=0,V37=0,V38=0,V39=0,V40=0),"-",(IF((SUMIFS(cb_curr!$E:$E,cb_curr!$A:$A,T31,cb_curr!$B:$B,"Swiss_Franc"))=0,U30,(SUMIFS(cb_curr!$E:$E,cb_curr!$A:$A,T31,cb_curr!$B:$B,"Swiss_Franc"))))))))</f>
        <v>-</v>
      </c>
      <c r="V31" s="165">
        <f>SUMIFS(cb_curr!$E:$E,cb_curr!$A:$A,T31,cb_curr!$B:$B,"Swiss_Franc")</f>
        <v>0</v>
      </c>
      <c r="W31" s="3" t="str">
        <f>CONCATENATE(Техничка!AQ32,Техничка!AR32,Техничка!AS32)</f>
        <v>28.08.2023</v>
      </c>
      <c r="X31" s="82" t="str">
        <f>IF(AND((IF(SUMIFS(cb_curr!$E:$E,cb_curr!$A:$A,W31,cb_curr!$B:$B,"Swiss_Franc")&lt;&gt;0,1,0)=0),(OR(WEEKDAY(W31,2)=7,WEEKDAY(W31,2)=1))),X30,((IF(AND(Y31=0,Y32=0,Y33=0,Y34=0,Y35=0,Y36=0,Y37=0,Y38=0,Y39=0,Y40=0),"-",(IF((SUMIFS(cb_curr!$E:$E,cb_curr!$A:$A,W31,cb_curr!$B:$B,"Swiss_Franc"))=0,X30,(SUMIFS(cb_curr!$E:$E,cb_curr!$A:$A,W31,cb_curr!$B:$B,"Swiss_Franc"))))))))</f>
        <v>-</v>
      </c>
      <c r="Y31" s="165">
        <f>SUMIFS(cb_curr!$E:$E,cb_curr!$A:$A,W31,cb_curr!$B:$B,"Swiss_Franc")</f>
        <v>0</v>
      </c>
      <c r="Z31" s="3" t="str">
        <f>CONCATENATE(Техничка!AU32,Техничка!AV32,Техничка!AW32)</f>
        <v>28.09.2023</v>
      </c>
      <c r="AA31" s="82" t="str">
        <f>IF(AND((IF(SUMIFS(cb_curr!$E:$E,cb_curr!$A:$A,Z31,cb_curr!$B:$B,"Swiss_Franc")&lt;&gt;0,1,0)=0),(OR(WEEKDAY(Z31,2)=7,WEEKDAY(Z31,2)=1))),AA30,((IF(AND(AB31=0,AB32=0,AB33=0,AB34=0,AB35=0,AB36=0,AB37=0,AB38=0,AB39=0,AB40=0),"-",(IF((SUMIFS(cb_curr!$E:$E,cb_curr!$A:$A,Z31,cb_curr!$B:$B,"Swiss_Franc"))=0,AA30,(SUMIFS(cb_curr!$E:$E,cb_curr!$A:$A,Z31,cb_curr!$B:$B,"Swiss_Franc"))))))))</f>
        <v>-</v>
      </c>
      <c r="AB31" s="165">
        <f>SUMIFS(cb_curr!$E:$E,cb_curr!$A:$A,Z31,cb_curr!$B:$B,"Swiss_Franc")</f>
        <v>0</v>
      </c>
      <c r="AC31" s="3" t="str">
        <f>CONCATENATE(Техничка!AY32,Техничка!AZ32,Техничка!BA32)</f>
        <v>28.10.2023</v>
      </c>
      <c r="AD31" s="82" t="str">
        <f>IF(AND((IF(SUMIFS(cb_curr!$E:$E,cb_curr!$A:$A,AC31,cb_curr!$B:$B,"Swiss_Franc")&lt;&gt;0,1,0)=0),(OR(WEEKDAY(AC31,2)=7,WEEKDAY(AC31,2)=1))),AD30,((IF(AND(AE31=0,AE32=0,AE33=0,AE34=0,AE35=0,AE36=0,AE37=0,AE38=0,AE39=0,AE40=0),"-",(IF((SUMIFS(cb_curr!$E:$E,cb_curr!$A:$A,AC31,cb_curr!$B:$B,"Swiss_Franc"))=0,AD30,(SUMIFS(cb_curr!$E:$E,cb_curr!$A:$A,AC31,cb_curr!$B:$B,"Swiss_Franc"))))))))</f>
        <v>-</v>
      </c>
      <c r="AE31" s="165">
        <f>SUMIFS(cb_curr!$E:$E,cb_curr!$A:$A,AC31,cb_curr!$B:$B,"Swiss_Franc")</f>
        <v>0</v>
      </c>
      <c r="AF31" s="3" t="str">
        <f>CONCATENATE(Техничка!BC32,Техничка!BD32,Техничка!BE32)</f>
        <v>28.11.2023</v>
      </c>
      <c r="AG31" s="82" t="str">
        <f>IF(AND((IF(SUMIFS(cb_curr!$E:$E,cb_curr!$A:$A,AF31,cb_curr!$B:$B,"Swiss_Franc")&lt;&gt;0,1,0)=0),(OR(WEEKDAY(AF31,2)=7,WEEKDAY(AF31,2)=1))),AG30,((IF(AND(AH31=0,AH32=0,AH33=0,AH34=0,AH35=0,AH36=0,AH37=0,AH38=0,AH39=0,AH40=0),"-",(IF((SUMIFS(cb_curr!$E:$E,cb_curr!$A:$A,AF31,cb_curr!$B:$B,"Swiss_Franc"))=0,AG30,(SUMIFS(cb_curr!$E:$E,cb_curr!$A:$A,AF31,cb_curr!$B:$B,"Swiss_Franc"))))))))</f>
        <v>-</v>
      </c>
      <c r="AH31" s="165">
        <f>SUMIFS(cb_curr!$E:$E,cb_curr!$A:$A,AF31,cb_curr!$B:$B,"Swiss_Franc")</f>
        <v>0</v>
      </c>
      <c r="AI31" s="3" t="str">
        <f>CONCATENATE(Техничка!BG32,Техничка!BH32,Техничка!BI32)</f>
        <v>28.12.2023</v>
      </c>
      <c r="AJ31" s="82" t="str">
        <f>IF(AND((IF(SUMIFS(cb_curr!$E:$E,cb_curr!$A:$A,AI31,cb_curr!$B:$B,"Swiss_Franc")&lt;&gt;0,1,0)=0),(OR(WEEKDAY(AI31,2)=7,WEEKDAY(AI31,2)=1))),AJ30,((IF(AND(AK31=0,AK32=0,AK33=0,AK34=0,AK35=0,AK36=0,AK37=0,AK38=0,AK39=0,AK40=0),"-",(IF((SUMIFS(cb_curr!$E:$E,cb_curr!$A:$A,AI31,cb_curr!$B:$B,"Swiss_Franc"))=0,AJ30,(SUMIFS(cb_curr!$E:$E,cb_curr!$A:$A,AI31,cb_curr!$B:$B,"Swiss_Franc"))))))))</f>
        <v>-</v>
      </c>
      <c r="AK31" s="165">
        <f>SUMIFS(cb_curr!$E:$E,cb_curr!$A:$A,AI31,cb_curr!$B:$B,"Swiss_Franc")</f>
        <v>0</v>
      </c>
      <c r="AQ31" s="153" t="str">
        <f t="shared" si="0"/>
        <v>28.06.2023</v>
      </c>
      <c r="AR31" s="85"/>
      <c r="AT31" s="3" t="str">
        <f t="shared" si="1"/>
        <v>28.10.2023</v>
      </c>
      <c r="AU31" s="82"/>
      <c r="AW31" s="3" t="str">
        <f t="shared" si="2"/>
        <v>28.11.2023</v>
      </c>
      <c r="AX31" s="82"/>
      <c r="AZ31" s="3" t="str">
        <f t="shared" si="3"/>
        <v>28.12.2023</v>
      </c>
      <c r="BA31" s="82"/>
    </row>
    <row r="32" spans="2:53" x14ac:dyDescent="0.25">
      <c r="B32" s="3" t="str">
        <f>CONCATENATE(Техничка!B33,Техничка!C33,Техничка!D33)</f>
        <v>29.01.2023</v>
      </c>
      <c r="C32" s="82" t="str">
        <f>IF(AND((IF(SUMIFS(cb_curr!$E:$E,cb_curr!$A:$A,B32,cb_curr!$B:$B,"Swiss_Franc")&lt;&gt;0,1,0)=0),(OR(WEEKDAY(B32,2)=7,WEEKDAY(B32,2)=1))),C31,((IF(AND(D32=0,D33=0,D34=0,D35=0,D36=0,D37=0,D38=0,D39=0,D40=0,D41=0),"-",(IF((SUMIFS(cb_curr!$E:$E,cb_curr!$A:$A,B32,cb_curr!$B:$B,"Swiss_Franc"))=0,C31,(SUMIFS(cb_curr!$E:$E,cb_curr!$A:$A,B32,cb_curr!$B:$B,"Swiss_Franc"))))))))</f>
        <v>-</v>
      </c>
      <c r="D32" s="165">
        <f>SUMIFS(cb_curr!$E:$E,cb_curr!$A:$A,B32,cb_curr!$B:$B,"Swiss_Franc")</f>
        <v>0</v>
      </c>
      <c r="E32" s="83" t="str">
        <f>CONCATENATE(Техничка!O33,Техничка!P33,Техничка!Q33)</f>
        <v>29.02.2023</v>
      </c>
      <c r="F32" s="6"/>
      <c r="G32" s="165">
        <f>SUMIFS(cb_curr!$E:$E,cb_curr!$A:$A,E32,cb_curr!$B:$B,"Swiss_Franc")</f>
        <v>0</v>
      </c>
      <c r="H32" s="3" t="str">
        <f>CONCATENATE(Техничка!S33,Техничка!T33,Техничка!U33)</f>
        <v>29.03.2023</v>
      </c>
      <c r="I32" s="82" t="str">
        <f>IF(AND((IF(SUMIFS(cb_curr!$E:$E,cb_curr!$A:$A,H32,cb_curr!$B:$B,"Swiss_Franc")&lt;&gt;0,1,0)=0),(OR(WEEKDAY(H32,2)=7,WEEKDAY(H32,2)=1))),I31,((IF(AND(J32=0,J33=0,J34=0,J35=0,J36=0,J37=0,J38=0,J39=0,J40=0,J41=0),"-",(IF((SUMIFS(cb_curr!$E:$E,cb_curr!$A:$A,H32,cb_curr!$B:$B,"Swiss_Franc"))=0,I31,(SUMIFS(cb_curr!$E:$E,cb_curr!$A:$A,H32,cb_curr!$B:$B,"Swiss_Franc"))))))))</f>
        <v>-</v>
      </c>
      <c r="J32" s="165">
        <f>SUMIFS(cb_curr!$E:$E,cb_curr!$A:$A,H32,cb_curr!$B:$B,"Swiss_Franc")</f>
        <v>0</v>
      </c>
      <c r="K32" s="3" t="str">
        <f>CONCATENATE(Техничка!W33,Техничка!X33,Техничка!Y33)</f>
        <v>29.04.2023</v>
      </c>
      <c r="L32" s="82" t="str">
        <f>IF(AND((IF(SUMIFS(cb_curr!$E:$E,cb_curr!$A:$A,K32,cb_curr!$B:$B,"Swiss_Franc")&lt;&gt;0,1,0)=0),(OR(WEEKDAY(K32,2)=7,WEEKDAY(K32,2)=1))),L31,((IF(AND(M32=0,M33=0,M34=0,M35=0,M36=0,M37=0,M38=0,M39=0,M40=0,M41=0),"-",(IF((SUMIFS(cb_curr!$E:$E,cb_curr!$A:$A,K32,cb_curr!$B:$B,"Swiss_Franc"))=0,L31,(SUMIFS(cb_curr!$E:$E,cb_curr!$A:$A,K32,cb_curr!$B:$B,"Swiss_Franc"))))))))</f>
        <v>-</v>
      </c>
      <c r="M32" s="165">
        <f>SUMIFS(cb_curr!$E:$E,cb_curr!$A:$A,K32,cb_curr!$B:$B,"Swiss_Franc")</f>
        <v>0</v>
      </c>
      <c r="N32" s="3" t="str">
        <f>CONCATENATE(Техничка!AA33,Техничка!AB33,Техничка!AC33)</f>
        <v>29.05.2023</v>
      </c>
      <c r="O32" s="82" t="str">
        <f>IF(AND((IF(SUMIFS(cb_curr!$E:$E,cb_curr!$A:$A,N32,cb_curr!$B:$B,"Swiss_Franc")&lt;&gt;0,1,0)=0),(OR(WEEKDAY(N32,2)=7,WEEKDAY(N32,2)=1))),O31,((IF(AND(P32=0,P33=0,P34=0,P35=0,P36=0,P37=0,P38=0,P39=0,P40=0,P41=0),"-",(IF((SUMIFS(cb_curr!$E:$E,cb_curr!$A:$A,N32,cb_curr!$B:$B,"Swiss_Franc"))=0,O31,(SUMIFS(cb_curr!$E:$E,cb_curr!$A:$A,N32,cb_curr!$B:$B,"Swiss_Franc"))))))))</f>
        <v>-</v>
      </c>
      <c r="P32" s="165">
        <f>SUMIFS(cb_curr!$E:$E,cb_curr!$A:$A,N32,cb_curr!$B:$B,"Swiss_Franc")</f>
        <v>0</v>
      </c>
      <c r="Q32" s="3" t="str">
        <f>CONCATENATE(Техничка!AE33,Техничка!AF33,Техничка!AG33)</f>
        <v>29.06.2023</v>
      </c>
      <c r="R32" s="82" t="str">
        <f>IF(AND((IF(SUMIFS(cb_curr!$E:$E,cb_curr!$A:$A,Q32,cb_curr!$B:$B,"Swiss_Franc")&lt;&gt;0,1,0)=0),(OR(WEEKDAY(Q32,2)=7,WEEKDAY(Q32,2)=1))),R31,((IF(AND(S32=0,S33=0,S34=0,S35=0,S36=0,S37=0,S38=0,S39=0,S40=0,S41=0),"-",(IF((SUMIFS(cb_curr!$E:$E,cb_curr!$A:$A,Q32,cb_curr!$B:$B,"Swiss_Franc"))=0,R31,(SUMIFS(cb_curr!$E:$E,cb_curr!$A:$A,Q32,cb_curr!$B:$B,"Swiss_Franc"))))))))</f>
        <v>-</v>
      </c>
      <c r="S32" s="165">
        <f>SUMIFS(cb_curr!$E:$E,cb_curr!$A:$A,Q32,cb_curr!$B:$B,"Swiss_Franc")</f>
        <v>0</v>
      </c>
      <c r="T32" s="3" t="str">
        <f>CONCATENATE(Техничка!AI33,Техничка!AJ33,Техничка!AK33)</f>
        <v>29.07.2023</v>
      </c>
      <c r="U32" s="82" t="str">
        <f>IF(AND((IF(SUMIFS(cb_curr!$E:$E,cb_curr!$A:$A,T32,cb_curr!$B:$B,"Swiss_Franc")&lt;&gt;0,1,0)=0),(OR(WEEKDAY(T32,2)=7,WEEKDAY(T32,2)=1))),U31,((IF(AND(V32=0,V33=0,V34=0,V35=0,V36=0,V37=0,V38=0,V39=0,V40=0,V41=0),"-",(IF((SUMIFS(cb_curr!$E:$E,cb_curr!$A:$A,T32,cb_curr!$B:$B,"Swiss_Franc"))=0,U31,(SUMIFS(cb_curr!$E:$E,cb_curr!$A:$A,T32,cb_curr!$B:$B,"Swiss_Franc"))))))))</f>
        <v>-</v>
      </c>
      <c r="V32" s="165">
        <f>SUMIFS(cb_curr!$E:$E,cb_curr!$A:$A,T32,cb_curr!$B:$B,"Swiss_Franc")</f>
        <v>0</v>
      </c>
      <c r="W32" s="3" t="str">
        <f>CONCATENATE(Техничка!AQ33,Техничка!AR33,Техничка!AS33)</f>
        <v>29.08.2023</v>
      </c>
      <c r="X32" s="82" t="str">
        <f>IF(AND((IF(SUMIFS(cb_curr!$E:$E,cb_curr!$A:$A,W32,cb_curr!$B:$B,"Swiss_Franc")&lt;&gt;0,1,0)=0),(OR(WEEKDAY(W32,2)=7,WEEKDAY(W32,2)=1))),X31,((IF(AND(Y32=0,Y33=0,Y34=0,Y35=0,Y36=0,Y37=0,Y38=0,Y39=0,Y40=0,Y41=0),"-",(IF((SUMIFS(cb_curr!$E:$E,cb_curr!$A:$A,W32,cb_curr!$B:$B,"Swiss_Franc"))=0,X31,(SUMIFS(cb_curr!$E:$E,cb_curr!$A:$A,W32,cb_curr!$B:$B,"Swiss_Franc"))))))))</f>
        <v>-</v>
      </c>
      <c r="Y32" s="165">
        <f>SUMIFS(cb_curr!$E:$E,cb_curr!$A:$A,W32,cb_curr!$B:$B,"Swiss_Franc")</f>
        <v>0</v>
      </c>
      <c r="Z32" s="3" t="str">
        <f>CONCATENATE(Техничка!AU33,Техничка!AV33,Техничка!AW33)</f>
        <v>29.09.2023</v>
      </c>
      <c r="AA32" s="82" t="str">
        <f>IF(AND((IF(SUMIFS(cb_curr!$E:$E,cb_curr!$A:$A,Z32,cb_curr!$B:$B,"Swiss_Franc")&lt;&gt;0,1,0)=0),(OR(WEEKDAY(Z32,2)=7,WEEKDAY(Z32,2)=1))),AA31,((IF(AND(AB32=0,AB33=0,AB34=0,AB35=0,AB36=0,AB37=0,AB38=0,AB39=0,AB40=0,AB41=0),"-",(IF((SUMIFS(cb_curr!$E:$E,cb_curr!$A:$A,Z32,cb_curr!$B:$B,"Swiss_Franc"))=0,AA31,(SUMIFS(cb_curr!$E:$E,cb_curr!$A:$A,Z32,cb_curr!$B:$B,"Swiss_Franc"))))))))</f>
        <v>-</v>
      </c>
      <c r="AB32" s="165">
        <f>SUMIFS(cb_curr!$E:$E,cb_curr!$A:$A,Z32,cb_curr!$B:$B,"Swiss_Franc")</f>
        <v>0</v>
      </c>
      <c r="AC32" s="3" t="str">
        <f>CONCATENATE(Техничка!AY33,Техничка!AZ33,Техничка!BA33)</f>
        <v>29.10.2023</v>
      </c>
      <c r="AD32" s="82" t="str">
        <f>IF(AND((IF(SUMIFS(cb_curr!$E:$E,cb_curr!$A:$A,AC32,cb_curr!$B:$B,"Swiss_Franc")&lt;&gt;0,1,0)=0),(OR(WEEKDAY(AC32,2)=7,WEEKDAY(AC32,2)=1))),AD31,((IF(AND(AE32=0,AE33=0,AE34=0,AE35=0,AE36=0,AE37=0,AE38=0,AE39=0,AE40=0,AE41=0),"-",(IF((SUMIFS(cb_curr!$E:$E,cb_curr!$A:$A,AC32,cb_curr!$B:$B,"Swiss_Franc"))=0,AD31,(SUMIFS(cb_curr!$E:$E,cb_curr!$A:$A,AC32,cb_curr!$B:$B,"Swiss_Franc"))))))))</f>
        <v>-</v>
      </c>
      <c r="AE32" s="165">
        <f>SUMIFS(cb_curr!$E:$E,cb_curr!$A:$A,AC32,cb_curr!$B:$B,"Swiss_Franc")</f>
        <v>0</v>
      </c>
      <c r="AF32" s="3" t="str">
        <f>CONCATENATE(Техничка!BC33,Техничка!BD33,Техничка!BE33)</f>
        <v>29.11.2023</v>
      </c>
      <c r="AG32" s="82" t="str">
        <f>IF(AND((IF(SUMIFS(cb_curr!$E:$E,cb_curr!$A:$A,AF32,cb_curr!$B:$B,"Swiss_Franc")&lt;&gt;0,1,0)=0),(OR(WEEKDAY(AF32,2)=7,WEEKDAY(AF32,2)=1))),AG31,((IF(AND(AH32=0,AH33=0,AH34=0,AH35=0,AH36=0,AH37=0,AH38=0,AH39=0,AH40=0,AH41=0),"-",(IF((SUMIFS(cb_curr!$E:$E,cb_curr!$A:$A,AF32,cb_curr!$B:$B,"Swiss_Franc"))=0,AG31,(SUMIFS(cb_curr!$E:$E,cb_curr!$A:$A,AF32,cb_curr!$B:$B,"Swiss_Franc"))))))))</f>
        <v>-</v>
      </c>
      <c r="AH32" s="165">
        <f>SUMIFS(cb_curr!$E:$E,cb_curr!$A:$A,AF32,cb_curr!$B:$B,"Swiss_Franc")</f>
        <v>0</v>
      </c>
      <c r="AI32" s="3" t="str">
        <f>CONCATENATE(Техничка!BG33,Техничка!BH33,Техничка!BI33)</f>
        <v>29.12.2023</v>
      </c>
      <c r="AJ32" s="82" t="str">
        <f>IF(AND((IF(SUMIFS(cb_curr!$E:$E,cb_curr!$A:$A,AI32,cb_curr!$B:$B,"Swiss_Franc")&lt;&gt;0,1,0)=0),(OR(WEEKDAY(AI32,2)=7,WEEKDAY(AI32,2)=1))),AJ31,((IF(AND(AK32=0,AK33=0,AK34=0,AK35=0,AK36=0,AK37=0,AK38=0,AK39=0,AK40=0,AK41=0),"-",(IF((SUMIFS(cb_curr!$E:$E,cb_curr!$A:$A,AI32,cb_curr!$B:$B,"Swiss_Franc"))=0,AJ31,(SUMIFS(cb_curr!$E:$E,cb_curr!$A:$A,AI32,cb_curr!$B:$B,"Swiss_Franc"))))))))</f>
        <v>-</v>
      </c>
      <c r="AK32" s="165">
        <f>SUMIFS(cb_curr!$E:$E,cb_curr!$A:$A,AI32,cb_curr!$B:$B,"Swiss_Franc")</f>
        <v>0</v>
      </c>
      <c r="AQ32" s="153" t="str">
        <f t="shared" si="0"/>
        <v>29.06.2023</v>
      </c>
      <c r="AR32" s="85"/>
      <c r="AT32" s="3" t="str">
        <f t="shared" si="1"/>
        <v>29.10.2023</v>
      </c>
      <c r="AU32" s="82"/>
      <c r="AW32" s="3" t="str">
        <f t="shared" si="2"/>
        <v>29.11.2023</v>
      </c>
      <c r="AX32" s="82"/>
      <c r="AZ32" s="3" t="str">
        <f t="shared" si="3"/>
        <v>29.12.2023</v>
      </c>
      <c r="BA32" s="82"/>
    </row>
    <row r="33" spans="1:53" x14ac:dyDescent="0.25">
      <c r="B33" s="3" t="str">
        <f>CONCATENATE(Техничка!B34,Техничка!C34,Техничка!D34)</f>
        <v>30.01.2023</v>
      </c>
      <c r="C33" s="82" t="str">
        <f>IF(AND((IF(SUMIFS(cb_curr!$E:$E,cb_curr!$A:$A,B33,cb_curr!$B:$B,"Swiss_Franc")&lt;&gt;0,1,0)=0),(OR(WEEKDAY(B33,2)=7,WEEKDAY(B33,2)=1))),C32,((IF(AND(D33=0,D34=0,D35=0,D36=0,D37=0,D38=0,D39=0,D40=0,D41=0,D42=0),"-",(IF((SUMIFS(cb_curr!$E:$E,cb_curr!$A:$A,B33,cb_curr!$B:$B,"Swiss_Franc"))=0,C32,(SUMIFS(cb_curr!$E:$E,cb_curr!$A:$A,B33,cb_curr!$B:$B,"Swiss_Franc"))))))))</f>
        <v>-</v>
      </c>
      <c r="D33" s="165">
        <f>SUMIFS(cb_curr!$E:$E,cb_curr!$A:$A,B33,cb_curr!$B:$B,"Swiss_Franc")</f>
        <v>0</v>
      </c>
      <c r="E33" s="4" t="str">
        <f>CONCATENATE(Техничка!O34,Техничка!P34,Техничка!Q34)</f>
        <v>30.02.2023</v>
      </c>
      <c r="F33" s="6"/>
      <c r="G33" s="178">
        <f t="shared" ref="G33:G38" si="4">J4</f>
        <v>0</v>
      </c>
      <c r="H33" s="3" t="str">
        <f>CONCATENATE(Техничка!S34,Техничка!T34,Техничка!U34)</f>
        <v>30.03.2023</v>
      </c>
      <c r="I33" s="82" t="str">
        <f>IF(AND((IF(SUMIFS(cb_curr!$E:$E,cb_curr!$A:$A,H33,cb_curr!$B:$B,"Swiss_Franc")&lt;&gt;0,1,0)=0),(OR(WEEKDAY(H33,2)=7,WEEKDAY(H33,2)=1))),I32,((IF(AND(J33=0,J34=0,J35=0,J36=0,J37=0,J38=0,J39=0,J40=0,J41=0,J42=0),"-",(IF((SUMIFS(cb_curr!$E:$E,cb_curr!$A:$A,H33,cb_curr!$B:$B,"Swiss_Franc"))=0,I32,(SUMIFS(cb_curr!$E:$E,cb_curr!$A:$A,H33,cb_curr!$B:$B,"Swiss_Franc"))))))))</f>
        <v>-</v>
      </c>
      <c r="J33" s="165">
        <f>SUMIFS(cb_curr!$E:$E,cb_curr!$A:$A,H33,cb_curr!$B:$B,"Swiss_Franc")</f>
        <v>0</v>
      </c>
      <c r="K33" s="3" t="str">
        <f>CONCATENATE(Техничка!W34,Техничка!X34,Техничка!Y34)</f>
        <v>30.04.2023</v>
      </c>
      <c r="L33" s="82" t="str">
        <f>IF(AND((IF(SUMIFS(cb_curr!$E:$E,cb_curr!$A:$A,K33,cb_curr!$B:$B,"Swiss_Franc")&lt;&gt;0,1,0)=0),(OR(WEEKDAY(K33,2)=7,WEEKDAY(K33,2)=1))),L32,((IF(AND(M33=0,M34=0,M35=0,M36=0,M37=0,M38=0,M39=0,M40=0,M41=0,M42=0),"-",(IF((SUMIFS(cb_curr!$E:$E,cb_curr!$A:$A,K33,cb_curr!$B:$B,"Swiss_Franc"))=0,L32,(SUMIFS(cb_curr!$E:$E,cb_curr!$A:$A,K33,cb_curr!$B:$B,"Swiss_Franc"))))))))</f>
        <v>-</v>
      </c>
      <c r="M33" s="165">
        <f>SUMIFS(cb_curr!$E:$E,cb_curr!$A:$A,K33,cb_curr!$B:$B,"Swiss_Franc")</f>
        <v>0</v>
      </c>
      <c r="N33" s="3" t="str">
        <f>CONCATENATE(Техничка!AA34,Техничка!AB34,Техничка!AC34)</f>
        <v>30.05.2023</v>
      </c>
      <c r="O33" s="82" t="str">
        <f>IF(AND((IF(SUMIFS(cb_curr!$E:$E,cb_curr!$A:$A,N33,cb_curr!$B:$B,"Swiss_Franc")&lt;&gt;0,1,0)=0),(OR(WEEKDAY(N33,2)=7,WEEKDAY(N33,2)=1))),O32,((IF(AND(P33=0,P34=0,P35=0,P36=0,P37=0,P38=0,P39=0,P40=0,P41=0,P42=0),"-",(IF((SUMIFS(cb_curr!$E:$E,cb_curr!$A:$A,N33,cb_curr!$B:$B,"Swiss_Franc"))=0,O32,(SUMIFS(cb_curr!$E:$E,cb_curr!$A:$A,N33,cb_curr!$B:$B,"Swiss_Franc"))))))))</f>
        <v>-</v>
      </c>
      <c r="P33" s="165">
        <f>SUMIFS(cb_curr!$E:$E,cb_curr!$A:$A,N33,cb_curr!$B:$B,"Swiss_Franc")</f>
        <v>0</v>
      </c>
      <c r="Q33" s="3" t="str">
        <f>CONCATENATE(Техничка!AE34,Техничка!AF34,Техничка!AG34)</f>
        <v>30.06.2023</v>
      </c>
      <c r="R33" s="82" t="str">
        <f>IF(AND((IF(SUMIFS(cb_curr!$E:$E,cb_curr!$A:$A,Q33,cb_curr!$B:$B,"Swiss_Franc")&lt;&gt;0,1,0)=0),(OR(WEEKDAY(Q33,2)=7,WEEKDAY(Q33,2)=1))),R32,((IF(AND(S33=0,S34=0,S35=0,S36=0,S37=0,S38=0,S39=0,S40=0,S41=0,S42=0),"-",(IF((SUMIFS(cb_curr!$E:$E,cb_curr!$A:$A,Q33,cb_curr!$B:$B,"Swiss_Franc"))=0,R32,(SUMIFS(cb_curr!$E:$E,cb_curr!$A:$A,Q33,cb_curr!$B:$B,"Swiss_Franc"))))))))</f>
        <v>-</v>
      </c>
      <c r="S33" s="165">
        <f>SUMIFS(cb_curr!$E:$E,cb_curr!$A:$A,Q33,cb_curr!$B:$B,"Swiss_Franc")</f>
        <v>0</v>
      </c>
      <c r="T33" s="3" t="str">
        <f>CONCATENATE(Техничка!AI34,Техничка!AJ34,Техничка!AK34)</f>
        <v>30.07.2023</v>
      </c>
      <c r="U33" s="82" t="str">
        <f>IF(AND((IF(SUMIFS(cb_curr!$E:$E,cb_curr!$A:$A,T33,cb_curr!$B:$B,"Swiss_Franc")&lt;&gt;0,1,0)=0),(OR(WEEKDAY(T33,2)=7,WEEKDAY(T33,2)=1))),U32,((IF(AND(V33=0,V34=0,V35=0,V36=0,V37=0,V38=0,V39=0,V40=0,V41=0,V42=0),"-",(IF((SUMIFS(cb_curr!$E:$E,cb_curr!$A:$A,T33,cb_curr!$B:$B,"Swiss_Franc"))=0,U32,(SUMIFS(cb_curr!$E:$E,cb_curr!$A:$A,T33,cb_curr!$B:$B,"Swiss_Franc"))))))))</f>
        <v>-</v>
      </c>
      <c r="V33" s="165">
        <f>SUMIFS(cb_curr!$E:$E,cb_curr!$A:$A,T33,cb_curr!$B:$B,"Swiss_Franc")</f>
        <v>0</v>
      </c>
      <c r="W33" s="3" t="str">
        <f>CONCATENATE(Техничка!AQ34,Техничка!AR34,Техничка!AS34)</f>
        <v>30.08.2023</v>
      </c>
      <c r="X33" s="82" t="str">
        <f>IF(AND((IF(SUMIFS(cb_curr!$E:$E,cb_curr!$A:$A,W33,cb_curr!$B:$B,"Swiss_Franc")&lt;&gt;0,1,0)=0),(OR(WEEKDAY(W33,2)=7,WEEKDAY(W33,2)=1))),X32,((IF(AND(Y33=0,Y34=0,Y35=0,Y36=0,Y37=0,Y38=0,Y39=0,Y40=0,Y41=0,Y42=0),"-",(IF((SUMIFS(cb_curr!$E:$E,cb_curr!$A:$A,W33,cb_curr!$B:$B,"Swiss_Franc"))=0,X32,(SUMIFS(cb_curr!$E:$E,cb_curr!$A:$A,W33,cb_curr!$B:$B,"Swiss_Franc"))))))))</f>
        <v>-</v>
      </c>
      <c r="Y33" s="165">
        <f>SUMIFS(cb_curr!$E:$E,cb_curr!$A:$A,W33,cb_curr!$B:$B,"Swiss_Franc")</f>
        <v>0</v>
      </c>
      <c r="Z33" s="3" t="str">
        <f>CONCATENATE(Техничка!AU34,Техничка!AV34,Техничка!AW34)</f>
        <v>30.09.2023</v>
      </c>
      <c r="AA33" s="82" t="str">
        <f>IF(AND((IF(SUMIFS(cb_curr!$E:$E,cb_curr!$A:$A,Z33,cb_curr!$B:$B,"Swiss_Franc")&lt;&gt;0,1,0)=0),(OR(WEEKDAY(Z33,2)=7,WEEKDAY(Z33,2)=1))),AA32,((IF(AND(AB33=0,AB34=0,AB35=0,AB36=0,AB37=0,AB38=0,AB39=0,AB40=0,AB41=0,AB42=0),"-",(IF((SUMIFS(cb_curr!$E:$E,cb_curr!$A:$A,Z33,cb_curr!$B:$B,"Swiss_Franc"))=0,AA32,(SUMIFS(cb_curr!$E:$E,cb_curr!$A:$A,Z33,cb_curr!$B:$B,"Swiss_Franc"))))))))</f>
        <v>-</v>
      </c>
      <c r="AB33" s="165">
        <f>SUMIFS(cb_curr!$E:$E,cb_curr!$A:$A,Z33,cb_curr!$B:$B,"Swiss_Franc")</f>
        <v>0</v>
      </c>
      <c r="AC33" s="3" t="str">
        <f>CONCATENATE(Техничка!AY34,Техничка!AZ34,Техничка!BA34)</f>
        <v>30.10.2023</v>
      </c>
      <c r="AD33" s="82" t="str">
        <f>IF(AND((IF(SUMIFS(cb_curr!$E:$E,cb_curr!$A:$A,AC33,cb_curr!$B:$B,"Swiss_Franc")&lt;&gt;0,1,0)=0),(OR(WEEKDAY(AC33,2)=7,WEEKDAY(AC33,2)=1))),AD32,((IF(AND(AE33=0,AE34=0,AE35=0,AE36=0,AE37=0,AE38=0,AE39=0,AE40=0,AE41=0,AE42=0),"-",(IF((SUMIFS(cb_curr!$E:$E,cb_curr!$A:$A,AC33,cb_curr!$B:$B,"Swiss_Franc"))=0,AD32,(SUMIFS(cb_curr!$E:$E,cb_curr!$A:$A,AC33,cb_curr!$B:$B,"Swiss_Franc"))))))))</f>
        <v>-</v>
      </c>
      <c r="AE33" s="165">
        <f>SUMIFS(cb_curr!$E:$E,cb_curr!$A:$A,AC33,cb_curr!$B:$B,"Swiss_Franc")</f>
        <v>0</v>
      </c>
      <c r="AF33" s="3" t="str">
        <f>CONCATENATE(Техничка!BC34,Техничка!BD34,Техничка!BE34)</f>
        <v>30.11.2023</v>
      </c>
      <c r="AG33" s="82" t="str">
        <f>IF(AND((IF(SUMIFS(cb_curr!$E:$E,cb_curr!$A:$A,AF33,cb_curr!$B:$B,"Swiss_Franc")&lt;&gt;0,1,0)=0),(OR(WEEKDAY(AF33,2)=7,WEEKDAY(AF33,2)=1))),AG32,((IF(AND(AH33=0,AH34=0,AH35=0,AH36=0,AH37=0,AH38=0,AH39=0,AH40=0,AH41=0,AH42=0),"-",(IF((SUMIFS(cb_curr!$E:$E,cb_curr!$A:$A,AF33,cb_curr!$B:$B,"Swiss_Franc"))=0,AG32,(SUMIFS(cb_curr!$E:$E,cb_curr!$A:$A,AF33,cb_curr!$B:$B,"Swiss_Franc"))))))))</f>
        <v>-</v>
      </c>
      <c r="AH33" s="165">
        <f>SUMIFS(cb_curr!$E:$E,cb_curr!$A:$A,AF33,cb_curr!$B:$B,"Swiss_Franc")</f>
        <v>0</v>
      </c>
      <c r="AI33" s="3" t="str">
        <f>CONCATENATE(Техничка!BG34,Техничка!BH34,Техничка!BI34)</f>
        <v>30.12.2023</v>
      </c>
      <c r="AJ33" s="82" t="str">
        <f>IF(AND((IF(SUMIFS(cb_curr!$E:$E,cb_curr!$A:$A,AI33,cb_curr!$B:$B,"Swiss_Franc")&lt;&gt;0,1,0)=0),(OR(WEEKDAY(AI33,2)=7,WEEKDAY(AI33,2)=1))),AJ32,((IF(AND(AK33=0,AK34=0,AK35=0,AK36=0,AK37=0,AK38=0,AK39=0,AK40=0,AK41=0,AK42=0),"-",(IF((SUMIFS(cb_curr!$E:$E,cb_curr!$A:$A,AI33,cb_curr!$B:$B,"Swiss_Franc"))=0,AJ32,(SUMIFS(cb_curr!$E:$E,cb_curr!$A:$A,AI33,cb_curr!$B:$B,"Swiss_Franc"))))))))</f>
        <v>-</v>
      </c>
      <c r="AK33" s="165">
        <f>SUMIFS(cb_curr!$E:$E,cb_curr!$A:$A,AI33,cb_curr!$B:$B,"Swiss_Franc")</f>
        <v>0</v>
      </c>
      <c r="AQ33" s="153" t="str">
        <f t="shared" si="0"/>
        <v>30.06.2023</v>
      </c>
      <c r="AR33" s="85"/>
      <c r="AT33" s="3" t="str">
        <f t="shared" si="1"/>
        <v>30.10.2023</v>
      </c>
      <c r="AU33" s="82"/>
      <c r="AW33" s="3" t="str">
        <f t="shared" si="2"/>
        <v>30.11.2023</v>
      </c>
      <c r="AX33" s="82"/>
      <c r="AZ33" s="3" t="str">
        <f t="shared" si="3"/>
        <v>30.12.2023</v>
      </c>
      <c r="BA33" s="82"/>
    </row>
    <row r="34" spans="1:53" x14ac:dyDescent="0.25">
      <c r="B34" s="3" t="str">
        <f>CONCATENATE(Техничка!B35,Техничка!C35,Техничка!D35)</f>
        <v>31.01.2023</v>
      </c>
      <c r="C34" s="82" t="str">
        <f>IF(AND((IF(SUMIFS(cb_curr!$E:$E,cb_curr!$A:$A,B34,cb_curr!$B:$B,"Swiss_Franc")&lt;&gt;0,1,0)=0),(OR(WEEKDAY(B34,2)=7,WEEKDAY(B34,2)=1))),C33,((IF(AND(D34=0,D35=0,D36=0,D37=0,D38=0,D39=0,D40=0,D41=0,D42=0,D43=0),"-",(IF((SUMIFS(cb_curr!$E:$E,cb_curr!$A:$A,B34,cb_curr!$B:$B,"Swiss_Franc"))=0,C33,(SUMIFS(cb_curr!$E:$E,cb_curr!$A:$A,B34,cb_curr!$B:$B,"Swiss_Franc"))))))))</f>
        <v>-</v>
      </c>
      <c r="D34" s="165">
        <f>SUMIFS(cb_curr!$E:$E,cb_curr!$A:$A,B34,cb_curr!$B:$B,"Swiss_Franc")</f>
        <v>0</v>
      </c>
      <c r="E34" s="4" t="str">
        <f>CONCATENATE(Техничка!O35,Техничка!P35,Техничка!Q35)</f>
        <v>31.02.2023</v>
      </c>
      <c r="F34" s="6"/>
      <c r="G34" s="178">
        <f t="shared" si="4"/>
        <v>0</v>
      </c>
      <c r="H34" s="3" t="str">
        <f>CONCATENATE(Техничка!S35,Техничка!T35,Техничка!U35)</f>
        <v>31.03.2023</v>
      </c>
      <c r="I34" s="82" t="str">
        <f>IF(AND((IF(SUMIFS(cb_curr!$E:$E,cb_curr!$A:$A,H34,cb_curr!$B:$B,"Swiss_Franc")&lt;&gt;0,1,0)=0),(OR(WEEKDAY(H34,2)=7,WEEKDAY(H34,2)=1))),I33,((IF(AND(J34=0,J35=0,J36=0,J37=0,J38=0,J39=0,J40=0,J41=0,J42=0,J43=0),"-",(IF((SUMIFS(cb_curr!$E:$E,cb_curr!$A:$A,H34,cb_curr!$B:$B,"Swiss_Franc"))=0,I33,(SUMIFS(cb_curr!$E:$E,cb_curr!$A:$A,H34,cb_curr!$B:$B,"Swiss_Franc"))))))))</f>
        <v>-</v>
      </c>
      <c r="J34" s="165">
        <f>SUMIFS(cb_curr!$E:$E,cb_curr!$A:$A,H34,cb_curr!$B:$B,"Swiss_Franc")</f>
        <v>0</v>
      </c>
      <c r="K34" s="4" t="str">
        <f>CONCATENATE(Техничка!W35,Техничка!X35,Техничка!Y35)</f>
        <v>31.04.2023</v>
      </c>
      <c r="L34" s="6"/>
      <c r="M34" s="178">
        <f t="shared" ref="M34:M38" si="5">P4</f>
        <v>0</v>
      </c>
      <c r="N34" s="3" t="str">
        <f>CONCATENATE(Техничка!AA35,Техничка!AB35,Техничка!AC35)</f>
        <v>31.05.2023</v>
      </c>
      <c r="O34" s="82" t="str">
        <f>IF(AND((IF(SUMIFS(cb_curr!$E:$E,cb_curr!$A:$A,N34,cb_curr!$B:$B,"Swiss_Franc")&lt;&gt;0,1,0)=0),(OR(WEEKDAY(N34,2)=7,WEEKDAY(N34,2)=1))),O33,((IF(AND(P34=0,P35=0,P36=0,P37=0,P38=0,P39=0,P40=0,P41=0,P42=0,P43=0),"-",(IF((SUMIFS(cb_curr!$E:$E,cb_curr!$A:$A,N34,cb_curr!$B:$B,"Swiss_Franc"))=0,O33,(SUMIFS(cb_curr!$E:$E,cb_curr!$A:$A,N34,cb_curr!$B:$B,"Swiss_Franc"))))))))</f>
        <v>-</v>
      </c>
      <c r="P34" s="165">
        <f>SUMIFS(cb_curr!$E:$E,cb_curr!$A:$A,N34,cb_curr!$B:$B,"Swiss_Franc")</f>
        <v>0</v>
      </c>
      <c r="Q34" s="4" t="str">
        <f>CONCATENATE(Техничка!AE35,Техничка!AF35,Техничка!AG35)</f>
        <v>31.06.2023</v>
      </c>
      <c r="R34" s="6"/>
      <c r="S34" s="178">
        <f t="shared" ref="S34:S38" si="6">V4</f>
        <v>0</v>
      </c>
      <c r="T34" s="3" t="str">
        <f>CONCATENATE(Техничка!AI35,Техничка!AJ35,Техничка!AK35)</f>
        <v>31.07.2023</v>
      </c>
      <c r="U34" s="82" t="str">
        <f>IF(AND((IF(SUMIFS(cb_curr!$E:$E,cb_curr!$A:$A,T34,cb_curr!$B:$B,"Swiss_Franc")&lt;&gt;0,1,0)=0),(OR(WEEKDAY(T34,2)=7,WEEKDAY(T34,2)=1))),U33,((IF(AND(V34=0,V35=0,V36=0,V37=0,V38=0,V39=0,V40=0,V41=0,V42=0,V43=0),"-",(IF((SUMIFS(cb_curr!$E:$E,cb_curr!$A:$A,T34,cb_curr!$B:$B,"Swiss_Franc"))=0,U33,(SUMIFS(cb_curr!$E:$E,cb_curr!$A:$A,T34,cb_curr!$B:$B,"Swiss_Franc"))))))))</f>
        <v>-</v>
      </c>
      <c r="V34" s="165">
        <f>SUMIFS(cb_curr!$E:$E,cb_curr!$A:$A,T34,cb_curr!$B:$B,"Swiss_Franc")</f>
        <v>0</v>
      </c>
      <c r="W34" s="3" t="str">
        <f>CONCATENATE(Техничка!AQ35,Техничка!AR35,Техничка!AS35)</f>
        <v>31.08.2023</v>
      </c>
      <c r="X34" s="82" t="str">
        <f>IF(AND((IF(SUMIFS(cb_curr!$E:$E,cb_curr!$A:$A,W34,cb_curr!$B:$B,"Swiss_Franc")&lt;&gt;0,1,0)=0),(OR(WEEKDAY(W34,2)=7,WEEKDAY(W34,2)=1))),X33,((IF(AND(Y34=0,Y35=0,Y36=0,Y37=0,Y38=0,Y39=0,Y40=0,Y41=0,Y42=0,Y43=0),"-",(IF((SUMIFS(cb_curr!$E:$E,cb_curr!$A:$A,W34,cb_curr!$B:$B,"Swiss_Franc"))=0,X33,(SUMIFS(cb_curr!$E:$E,cb_curr!$A:$A,W34,cb_curr!$B:$B,"Swiss_Franc"))))))))</f>
        <v>-</v>
      </c>
      <c r="Y34" s="165">
        <f>SUMIFS(cb_curr!$E:$E,cb_curr!$A:$A,W34,cb_curr!$B:$B,"Swiss_Franc")</f>
        <v>0</v>
      </c>
      <c r="Z34" s="4" t="str">
        <f>CONCATENATE(Техничка!AU35,Техничка!AV35,Техничка!AW35)</f>
        <v>31.09.2023</v>
      </c>
      <c r="AA34" s="4"/>
      <c r="AB34" s="178">
        <f>AE4</f>
        <v>0</v>
      </c>
      <c r="AC34" s="3" t="str">
        <f>CONCATENATE(Техничка!AY35,Техничка!AZ35,Техничка!BA35)</f>
        <v>31.10.2023</v>
      </c>
      <c r="AD34" s="82" t="str">
        <f>IF(AND((IF(SUMIFS(cb_curr!$E:$E,cb_curr!$A:$A,AC34,cb_curr!$B:$B,"Swiss_Franc")&lt;&gt;0,1,0)=0),(OR(WEEKDAY(AC34,2)=7,WEEKDAY(AC34,2)=1))),AD33,((IF(AND(AE34=0,AE35=0,AE36=0,AE37=0,AE38=0,AE39=0,AE40=0,AE41=0,AE42=0,AE43=0),"-",(IF((SUMIFS(cb_curr!$E:$E,cb_curr!$A:$A,AC34,cb_curr!$B:$B,"Swiss_Franc"))=0,AD33,(SUMIFS(cb_curr!$E:$E,cb_curr!$A:$A,AC34,cb_curr!$B:$B,"Swiss_Franc"))))))))</f>
        <v>-</v>
      </c>
      <c r="AE34" s="165">
        <f>SUMIFS(cb_curr!$E:$E,cb_curr!$A:$A,AC34,cb_curr!$B:$B,"Swiss_Franc")</f>
        <v>0</v>
      </c>
      <c r="AF34" s="4" t="str">
        <f>CONCATENATE(Техничка!BC35,Техничка!BD35,Техничка!BE35)</f>
        <v>31.11.2023</v>
      </c>
      <c r="AG34" s="6"/>
      <c r="AH34" s="178">
        <f>AK4</f>
        <v>0</v>
      </c>
      <c r="AI34" s="3" t="str">
        <f>CONCATENATE(Техничка!BG35,Техничка!BH35,Техничка!BI35)</f>
        <v>31.12.2023</v>
      </c>
      <c r="AJ34" s="82" t="str">
        <f>IF(AND((IF(SUMIFS(cb_curr!$E:$E,cb_curr!$A:$A,AI34,cb_curr!$B:$B,"Swiss_Franc")&lt;&gt;0,1,0)=0),(OR(WEEKDAY(AI34,2)=7,WEEKDAY(AI34,2)=1))),AJ33,((IF(AND(AK34=0,AK35=0,AK36=0,AK37=0,AK38=0,AK39=0,AK40=0,AK41=0,AK42=0,AK43=0),"-",(IF((SUMIFS(cb_curr!$E:$E,cb_curr!$A:$A,AI34,cb_curr!$B:$B,"Swiss_Franc"))=0,AJ33,(SUMIFS(cb_curr!$E:$E,cb_curr!$A:$A,AI34,cb_curr!$B:$B,"Swiss_Franc"))))))))</f>
        <v>-</v>
      </c>
      <c r="AK34" s="165">
        <f>SUMIFS(cb_curr!$E:$E,cb_curr!$A:$A,AI34,cb_curr!$B:$B,"Swiss_Franc")</f>
        <v>0</v>
      </c>
      <c r="AQ34" s="153" t="str">
        <f t="shared" si="0"/>
        <v>31.06.2023</v>
      </c>
      <c r="AR34" s="85"/>
      <c r="AT34" s="3" t="str">
        <f t="shared" si="1"/>
        <v>31.10.2023</v>
      </c>
      <c r="AU34" s="82"/>
      <c r="AW34" s="3" t="str">
        <f t="shared" si="2"/>
        <v>31.11.2023</v>
      </c>
      <c r="AX34" s="82"/>
      <c r="AY34" t="s">
        <v>163</v>
      </c>
      <c r="AZ34" s="3" t="str">
        <f t="shared" si="3"/>
        <v>31.12.2023</v>
      </c>
      <c r="BA34" s="82"/>
    </row>
    <row r="35" spans="1:53" x14ac:dyDescent="0.25">
      <c r="B35" s="9" t="s">
        <v>2</v>
      </c>
      <c r="C35" s="10">
        <f>AVERAGE(C4:C34)</f>
        <v>76.180499999999995</v>
      </c>
      <c r="D35" s="178">
        <f t="shared" ref="D35:D38" si="7">G4</f>
        <v>0</v>
      </c>
      <c r="E35" s="9" t="s">
        <v>2</v>
      </c>
      <c r="F35" s="10" t="e">
        <f>AVERAGE(F4:F34)</f>
        <v>#DIV/0!</v>
      </c>
      <c r="G35" s="178">
        <f t="shared" si="4"/>
        <v>0</v>
      </c>
      <c r="H35" s="9" t="s">
        <v>2</v>
      </c>
      <c r="I35" s="10" t="e">
        <f>AVERAGE(I4:I34)</f>
        <v>#DIV/0!</v>
      </c>
      <c r="J35" s="178">
        <f t="shared" ref="J35:J38" si="8">M4</f>
        <v>0</v>
      </c>
      <c r="K35" s="9" t="s">
        <v>2</v>
      </c>
      <c r="L35" s="10" t="e">
        <f>AVERAGE(L4:L34)</f>
        <v>#DIV/0!</v>
      </c>
      <c r="M35" s="178">
        <f t="shared" si="5"/>
        <v>0</v>
      </c>
      <c r="N35" s="9" t="s">
        <v>2</v>
      </c>
      <c r="O35" s="10" t="e">
        <f>AVERAGE(O4:O34)</f>
        <v>#DIV/0!</v>
      </c>
      <c r="P35" s="178">
        <f t="shared" ref="P35:P38" si="9">S4</f>
        <v>0</v>
      </c>
      <c r="Q35" s="9" t="s">
        <v>2</v>
      </c>
      <c r="R35" s="10" t="e">
        <f>AVERAGE(R4:R34)</f>
        <v>#DIV/0!</v>
      </c>
      <c r="S35" s="178">
        <f t="shared" si="6"/>
        <v>0</v>
      </c>
      <c r="T35" s="9" t="s">
        <v>2</v>
      </c>
      <c r="U35" s="10" t="e">
        <f>AVERAGE(U4:U34)</f>
        <v>#DIV/0!</v>
      </c>
      <c r="V35" s="165">
        <f t="shared" ref="V35:V38" si="10">Y4</f>
        <v>0</v>
      </c>
      <c r="W35" s="9" t="s">
        <v>2</v>
      </c>
      <c r="X35" s="10" t="e">
        <f>AVERAGE(X4:X34)</f>
        <v>#DIV/0!</v>
      </c>
      <c r="Y35" s="178">
        <f>AB4</f>
        <v>0</v>
      </c>
      <c r="Z35" s="9" t="s">
        <v>2</v>
      </c>
      <c r="AA35" s="10" t="e">
        <f>AVERAGE(AA4:AA34)</f>
        <v>#DIV/0!</v>
      </c>
      <c r="AB35" s="178">
        <f t="shared" ref="AB35:AB38" si="11">AE5</f>
        <v>0</v>
      </c>
      <c r="AC35" s="9" t="s">
        <v>2</v>
      </c>
      <c r="AD35" s="10" t="e">
        <f>AVERAGE(AD4:AD34)</f>
        <v>#DIV/0!</v>
      </c>
      <c r="AE35" s="178">
        <f>AH4</f>
        <v>0</v>
      </c>
      <c r="AF35" s="9" t="s">
        <v>2</v>
      </c>
      <c r="AG35" s="10" t="e">
        <f>AVERAGE(AG4:AG34)</f>
        <v>#DIV/0!</v>
      </c>
      <c r="AH35" s="178">
        <f t="shared" ref="AH35:AH38" si="12">AK5</f>
        <v>0</v>
      </c>
      <c r="AI35" s="9" t="s">
        <v>2</v>
      </c>
      <c r="AJ35" s="10" t="e">
        <f>AVERAGE(AJ4:AJ34)</f>
        <v>#DIV/0!</v>
      </c>
      <c r="AK35" s="178"/>
      <c r="AL35" s="178"/>
      <c r="AM35" s="178"/>
      <c r="AN35" s="178"/>
      <c r="AO35" s="178"/>
      <c r="AQ35" s="9" t="s">
        <v>2</v>
      </c>
      <c r="AR35" s="10"/>
      <c r="AT35" s="9" t="s">
        <v>2</v>
      </c>
      <c r="AU35" s="10" t="e">
        <f>AVERAGE(AU4:AU34)</f>
        <v>#DIV/0!</v>
      </c>
      <c r="AW35" s="9" t="s">
        <v>2</v>
      </c>
      <c r="AX35" s="10" t="e">
        <f>AVERAGE(AX4:AX34)</f>
        <v>#DIV/0!</v>
      </c>
      <c r="AZ35" s="9" t="s">
        <v>2</v>
      </c>
      <c r="BA35" s="10" t="e">
        <f>AVERAGE(BA4:BA34)</f>
        <v>#DIV/0!</v>
      </c>
    </row>
    <row r="36" spans="1:53" ht="15" hidden="1" customHeight="1" outlineLevel="1" x14ac:dyDescent="0.25">
      <c r="B36" s="9" t="s">
        <v>188</v>
      </c>
      <c r="C36" s="10">
        <f>IFERROR((MEDIAN(C4:C34)),0)</f>
        <v>76.180499999999995</v>
      </c>
      <c r="D36" s="178">
        <f t="shared" si="7"/>
        <v>0</v>
      </c>
      <c r="E36" s="9" t="s">
        <v>188</v>
      </c>
      <c r="F36" s="10">
        <f>IFERROR((MEDIAN(F4:F34)),0)</f>
        <v>0</v>
      </c>
      <c r="G36" s="178">
        <f t="shared" si="4"/>
        <v>0</v>
      </c>
      <c r="H36" s="9" t="s">
        <v>188</v>
      </c>
      <c r="I36" s="10">
        <f>IFERROR((MEDIAN(I4:I34)),0)</f>
        <v>0</v>
      </c>
      <c r="J36" s="178">
        <f t="shared" si="8"/>
        <v>0</v>
      </c>
      <c r="K36" s="9" t="s">
        <v>188</v>
      </c>
      <c r="L36" s="10">
        <f>IFERROR((MEDIAN(L4:L34)),0)</f>
        <v>0</v>
      </c>
      <c r="M36" s="178">
        <f t="shared" si="5"/>
        <v>0</v>
      </c>
      <c r="N36" s="9" t="s">
        <v>188</v>
      </c>
      <c r="O36" s="10">
        <f>IFERROR((MEDIAN(O4:O34)),0)</f>
        <v>0</v>
      </c>
      <c r="P36" s="178">
        <f t="shared" si="9"/>
        <v>0</v>
      </c>
      <c r="Q36" s="9" t="s">
        <v>188</v>
      </c>
      <c r="R36" s="10">
        <f>IFERROR((MEDIAN(R4:R34)),0)</f>
        <v>0</v>
      </c>
      <c r="S36" s="178">
        <f t="shared" si="6"/>
        <v>0</v>
      </c>
      <c r="T36" s="9" t="s">
        <v>188</v>
      </c>
      <c r="U36" s="10">
        <f>IFERROR((MEDIAN(U4:U34)),0)</f>
        <v>0</v>
      </c>
      <c r="V36" s="165">
        <f t="shared" si="10"/>
        <v>0</v>
      </c>
      <c r="W36" s="9" t="s">
        <v>188</v>
      </c>
      <c r="X36" s="10">
        <f>IFERROR((MEDIAN(X4:X34)),0)</f>
        <v>0</v>
      </c>
      <c r="Y36" s="178">
        <f t="shared" ref="Y36:Y38" si="13">AB5</f>
        <v>0</v>
      </c>
      <c r="Z36" s="9" t="s">
        <v>188</v>
      </c>
      <c r="AA36" s="10">
        <f>IFERROR((MEDIAN(AA4:AA34)),0)</f>
        <v>0</v>
      </c>
      <c r="AB36" s="178">
        <f t="shared" si="11"/>
        <v>0</v>
      </c>
      <c r="AC36" s="9" t="s">
        <v>188</v>
      </c>
      <c r="AD36" s="10">
        <f>IFERROR((MEDIAN(AD4:AD34)),0)</f>
        <v>0</v>
      </c>
      <c r="AE36" s="178">
        <f t="shared" ref="AE36:AE38" si="14">AH5</f>
        <v>0</v>
      </c>
      <c r="AF36" s="9" t="s">
        <v>188</v>
      </c>
      <c r="AG36" s="10">
        <f>IFERROR((MEDIAN(AG4:AG34)),0)</f>
        <v>0</v>
      </c>
      <c r="AH36" s="178">
        <f t="shared" si="12"/>
        <v>0</v>
      </c>
      <c r="AI36" s="9" t="s">
        <v>188</v>
      </c>
      <c r="AJ36" s="10">
        <f>IFERROR((MEDIAN(AJ4:AJ34)),0)</f>
        <v>0</v>
      </c>
      <c r="AK36" s="178"/>
      <c r="AL36" s="178"/>
      <c r="AM36" s="178"/>
      <c r="AN36" s="178"/>
      <c r="AO36" s="178"/>
      <c r="AQ36" s="9" t="s">
        <v>188</v>
      </c>
      <c r="AR36" s="10"/>
      <c r="AT36" s="9" t="s">
        <v>188</v>
      </c>
      <c r="AU36" s="10"/>
      <c r="AV36" t="s">
        <v>163</v>
      </c>
      <c r="AW36" s="9" t="s">
        <v>188</v>
      </c>
      <c r="AX36" s="10"/>
      <c r="AY36" t="s">
        <v>163</v>
      </c>
      <c r="AZ36" s="9" t="s">
        <v>188</v>
      </c>
      <c r="BA36" s="10"/>
    </row>
    <row r="37" spans="1:53" ht="15" hidden="1" customHeight="1" outlineLevel="1" x14ac:dyDescent="0.25">
      <c r="B37" s="9" t="s">
        <v>189</v>
      </c>
      <c r="C37" s="10">
        <f>IFERROR(MEDIAN(C4:C34),0)</f>
        <v>76.180499999999995</v>
      </c>
      <c r="D37" s="178">
        <f t="shared" si="7"/>
        <v>0</v>
      </c>
      <c r="E37" s="9" t="s">
        <v>189</v>
      </c>
      <c r="F37" s="10">
        <f>IFERROR(MEDIAN(C4:C34,F4:F34),0)</f>
        <v>76.180499999999995</v>
      </c>
      <c r="G37" s="178">
        <f t="shared" si="4"/>
        <v>0</v>
      </c>
      <c r="H37" s="9" t="s">
        <v>189</v>
      </c>
      <c r="I37" s="10">
        <f>IFERROR(MEDIAN(F4:F34,I4:I34,C4:C34),0)</f>
        <v>76.180499999999995</v>
      </c>
      <c r="J37" s="178">
        <f t="shared" si="8"/>
        <v>0</v>
      </c>
      <c r="K37" s="9" t="s">
        <v>189</v>
      </c>
      <c r="L37" s="10">
        <f>IFERROR(MEDIAN(I4:I34,L4:L34,F4:F34,C4:C34),0)</f>
        <v>76.180499999999995</v>
      </c>
      <c r="M37" s="178">
        <f t="shared" si="5"/>
        <v>0</v>
      </c>
      <c r="N37" s="9" t="s">
        <v>189</v>
      </c>
      <c r="O37" s="10">
        <f>IFERROR(MEDIAN(L4:L34,O4:O34,I4:I34,F4:F34,C4:C34),0)</f>
        <v>76.180499999999995</v>
      </c>
      <c r="P37" s="178">
        <f t="shared" si="9"/>
        <v>0</v>
      </c>
      <c r="Q37" s="9" t="s">
        <v>189</v>
      </c>
      <c r="R37" s="10">
        <f>IFERROR(MEDIAN(O4:O34,R4:R34,L4:L34,I4:I34,F4:F34,C4:C34),0)</f>
        <v>76.180499999999995</v>
      </c>
      <c r="S37" s="178">
        <f t="shared" si="6"/>
        <v>0</v>
      </c>
      <c r="T37" s="9" t="s">
        <v>189</v>
      </c>
      <c r="U37" s="10">
        <f>IFERROR(MEDIAN(R4:R34,U4:U34,O4:O34,L4:L34,I4:I34,F4:F34,C4:C34),0)</f>
        <v>76.180499999999995</v>
      </c>
      <c r="V37" s="165">
        <f t="shared" si="10"/>
        <v>0</v>
      </c>
      <c r="W37" s="9" t="s">
        <v>189</v>
      </c>
      <c r="X37" s="10">
        <f>IFERROR(MEDIAN(U4:U34,X4:X34,R4:R34,O4:O34,L4:L34,I4:I34,F4:F34,C4:C34),0)</f>
        <v>76.180499999999995</v>
      </c>
      <c r="Y37" s="178">
        <f t="shared" si="13"/>
        <v>0</v>
      </c>
      <c r="Z37" s="9" t="s">
        <v>189</v>
      </c>
      <c r="AA37" s="10">
        <f>IFERROR(MEDIAN(X4:X34,AA4:AA34,U4:U34,R4:R34,O4:O34,L4:L34,I4:I34,F4:F34,C4:C34),0)</f>
        <v>76.180499999999995</v>
      </c>
      <c r="AB37" s="178">
        <f t="shared" si="11"/>
        <v>0</v>
      </c>
      <c r="AC37" s="9" t="s">
        <v>189</v>
      </c>
      <c r="AD37" s="10">
        <f>IFERROR(MEDIAN(AA4:AA34,AD4:AD34,X4:X34,U4:U34,R4:R34,O4:O34,L4:L34,I4:I34,F4:F34,C4:C34),0)</f>
        <v>76.180499999999995</v>
      </c>
      <c r="AE37" s="178">
        <f t="shared" si="14"/>
        <v>0</v>
      </c>
      <c r="AF37" s="9" t="s">
        <v>189</v>
      </c>
      <c r="AG37" s="10">
        <f>IFERROR(MEDIAN(AD4:AD34,AG4:AG34,AA4:AA34,X4:X34,U4:U34,R4:R34,O4:O34,L4:L34,I4:I34,F4:F34,C4:C34),0)</f>
        <v>76.180499999999995</v>
      </c>
      <c r="AH37" s="178">
        <f t="shared" si="12"/>
        <v>0</v>
      </c>
      <c r="AI37" s="9" t="s">
        <v>189</v>
      </c>
      <c r="AJ37" s="10">
        <f>IFERROR(MEDIAN(AG4:AG34,AJ4:AJ34,AD4:AD34,AA4:AA34,X4:X34,U4:U34,R4:R34,O4:O34,L4:L34,I4:I34,F4:F34,C4:C34),0)</f>
        <v>76.180499999999995</v>
      </c>
      <c r="AK37" s="178"/>
      <c r="AL37" s="178"/>
      <c r="AM37" s="178"/>
      <c r="AN37" s="178"/>
      <c r="AO37" s="178"/>
      <c r="AQ37" s="9" t="s">
        <v>189</v>
      </c>
      <c r="AR37" s="10"/>
      <c r="AT37" s="9" t="s">
        <v>189</v>
      </c>
      <c r="AU37" s="10"/>
      <c r="AV37" t="s">
        <v>163</v>
      </c>
      <c r="AW37" s="9" t="s">
        <v>189</v>
      </c>
      <c r="AX37" s="10"/>
      <c r="AY37" t="s">
        <v>163</v>
      </c>
      <c r="AZ37" s="9" t="s">
        <v>189</v>
      </c>
      <c r="BA37" s="10"/>
    </row>
    <row r="38" spans="1:53" collapsed="1" x14ac:dyDescent="0.25">
      <c r="B38" s="13" t="s">
        <v>3</v>
      </c>
      <c r="C38" s="12">
        <f>C35</f>
        <v>76.180499999999995</v>
      </c>
      <c r="D38" s="178">
        <f t="shared" si="7"/>
        <v>0</v>
      </c>
      <c r="E38" s="11" t="s">
        <v>3</v>
      </c>
      <c r="F38" s="12">
        <f>AVERAGE(C4:C34,F4:F34)</f>
        <v>76.180499999999995</v>
      </c>
      <c r="G38" s="178">
        <f t="shared" si="4"/>
        <v>0</v>
      </c>
      <c r="H38" s="11" t="s">
        <v>3</v>
      </c>
      <c r="I38" s="12">
        <f>AVERAGE((C4:C34,F4:F34,I4:I34))</f>
        <v>76.180499999999995</v>
      </c>
      <c r="J38" s="178">
        <f t="shared" si="8"/>
        <v>0</v>
      </c>
      <c r="K38" s="11" t="s">
        <v>3</v>
      </c>
      <c r="L38" s="12">
        <f>AVERAGE(C4:C34,F4:F34,I4:I34,L4:L34)</f>
        <v>76.180499999999995</v>
      </c>
      <c r="M38" s="178">
        <f t="shared" si="5"/>
        <v>0</v>
      </c>
      <c r="N38" s="11" t="s">
        <v>3</v>
      </c>
      <c r="O38" s="12">
        <f>AVERAGE($C$4:$C$34,$F$4:$F$34,$I$4:$I$34,$L$4:$L$34,$O$4:$O$34)</f>
        <v>76.180499999999995</v>
      </c>
      <c r="P38" s="178">
        <f t="shared" si="9"/>
        <v>0</v>
      </c>
      <c r="Q38" s="11" t="s">
        <v>3</v>
      </c>
      <c r="R38" s="12">
        <f>AVERAGE($C$4:$C$34,$F$4:$F$34,$I$4:$I$34,$L$4:$L$34,$O$4:$O$34,$R$4:$R$34)</f>
        <v>76.180499999999995</v>
      </c>
      <c r="S38" s="178">
        <f t="shared" si="6"/>
        <v>0</v>
      </c>
      <c r="T38" s="11" t="s">
        <v>3</v>
      </c>
      <c r="U38" s="12">
        <f>AVERAGE($C$4:$C$34,$F$4:$F$34,$I$4:$I$34,$L$4:$L$34,$O$4:$O$34,$R$4:$R$34,$U$4:$U$34)</f>
        <v>76.180499999999995</v>
      </c>
      <c r="V38" s="165">
        <f t="shared" si="10"/>
        <v>0</v>
      </c>
      <c r="W38" s="11" t="s">
        <v>3</v>
      </c>
      <c r="X38" s="12">
        <f>AVERAGE($C$4:$C$34,$F$4:$F$34,$I$4:$I$34,$L$4:$L$34,$O$4:$O$34,$R$4:$R$34,$U$4:$U$34,$X$4:$X$34)</f>
        <v>76.180499999999995</v>
      </c>
      <c r="Y38" s="178">
        <f t="shared" si="13"/>
        <v>0</v>
      </c>
      <c r="Z38" s="11" t="s">
        <v>3</v>
      </c>
      <c r="AA38" s="12">
        <f>AVERAGE($C$4:$C$34,$F$4:$F$34,$I$4:$I$34,$L$4:$L$34,$O$4:$O$34,$R$4:$R$34,$U$4:$U$34,$X$4:$X$34,$AA$4:$AA$34)</f>
        <v>76.180499999999995</v>
      </c>
      <c r="AB38" s="178">
        <f t="shared" si="11"/>
        <v>0</v>
      </c>
      <c r="AC38" s="11" t="s">
        <v>3</v>
      </c>
      <c r="AD38" s="12">
        <f>AVERAGE($C$4:$C$34,$F$4:$F$34,$I$4:$I$34,$L$4:$L$34,$O$4:$O$34,$R$4:$R$34,$U$4:$U$34,$X$4:$X$34,$AA$4:$AA$34,$AD$4:$AD$34)</f>
        <v>76.180499999999995</v>
      </c>
      <c r="AE38" s="178">
        <f t="shared" si="14"/>
        <v>0</v>
      </c>
      <c r="AF38" s="11" t="s">
        <v>3</v>
      </c>
      <c r="AG38" s="12">
        <f>AVERAGE($C$4:$C$34,$F$4:$F$34,$I$4:$I$34,$L$4:$L$34,$O$4:$O$34,$R$4:$R$34,$U$4:$U$34,$X$4:$X$34,$AA$4:$AA$34,$AD$4:$AD$34,$AG$4:$AG$34)</f>
        <v>76.180499999999995</v>
      </c>
      <c r="AH38" s="178">
        <f t="shared" si="12"/>
        <v>0</v>
      </c>
      <c r="AI38" s="11" t="s">
        <v>3</v>
      </c>
      <c r="AJ38" s="12">
        <f>AVERAGE($C$4:$C$34,$F$4:$F$34,$I$4:$I$34,$L$4:$L$34,$O$4:$O$34,$R$4:$R$34,$U$4:$U$34,$X$4:$X$34,$AA$4:$AA$34,$AD$4:$AD$34,$AG$4:$AG$34,$AJ$4:$AJ$34)</f>
        <v>76.180499999999995</v>
      </c>
      <c r="AK38" s="178"/>
      <c r="AL38" s="178"/>
      <c r="AM38" s="178"/>
      <c r="AN38" s="178"/>
      <c r="AO38" s="178"/>
      <c r="AQ38" s="11" t="s">
        <v>3</v>
      </c>
      <c r="AR38" s="12"/>
      <c r="AT38" s="11" t="s">
        <v>3</v>
      </c>
      <c r="AU38" s="12">
        <f>AVERAGE($C$4:$C$34,$F$4:$F$34,$I$4:$I$34,$L$4:$L$34,$O$4:$O$34,$R$4:$R$34,$U$4:$U$34,$X$4:$X$34,$AA$4:$AA$34,$AU$4:$AU$34)</f>
        <v>76.180499999999995</v>
      </c>
      <c r="AW38" s="11" t="s">
        <v>3</v>
      </c>
      <c r="AX38" s="12">
        <f>AVERAGE($C$4:$C$34,$F$4:$F$34,$I$4:$I$34,$L$4:$L$34,$O$4:$O$34,$R$4:$R$34,$U$4:$U$34,$X$4:$X$34,$AA$4:$AA$34,$AX$4:$AX$34,$AU$4:$AU$34)</f>
        <v>76.180499999999995</v>
      </c>
      <c r="AZ38" s="11" t="s">
        <v>3</v>
      </c>
      <c r="BA38" s="12">
        <f>AVERAGE($C$4:$C$34,$F$4:$F$34,$I$4:$I$34,$L$4:$L$34,$O$4:$O$34,$R$4:$R$34,$U$4:$U$34,$X$4:$X$34,$AA$4:$AA$34,$AU$4:$AU$34,$AX$4:$AX$34,$BA$4:$BA$34)</f>
        <v>76.180499999999995</v>
      </c>
    </row>
    <row r="39" spans="1:53" x14ac:dyDescent="0.25">
      <c r="D39" s="178">
        <f t="shared" ref="D35:D43" si="15">G8</f>
        <v>0</v>
      </c>
      <c r="G39" s="178">
        <f t="shared" ref="G35:G40" si="16">J10</f>
        <v>0</v>
      </c>
      <c r="J39" s="178">
        <f t="shared" ref="J35:J43" si="17">M8</f>
        <v>0</v>
      </c>
      <c r="M39" s="178">
        <f t="shared" ref="M35:M42" si="18">P9</f>
        <v>0</v>
      </c>
      <c r="P39" s="178">
        <f t="shared" ref="P35:P43" si="19">S8</f>
        <v>0</v>
      </c>
      <c r="S39" s="178">
        <f t="shared" ref="S35:S42" si="20">V9</f>
        <v>0</v>
      </c>
      <c r="V39" s="165">
        <f t="shared" ref="V35:V43" si="21">Y8</f>
        <v>0</v>
      </c>
      <c r="Y39" s="178">
        <f t="shared" ref="Y36:Y42" si="22">AB8</f>
        <v>0</v>
      </c>
      <c r="AB39" s="178">
        <f t="shared" ref="AB35:AB42" si="23">AE9</f>
        <v>0</v>
      </c>
      <c r="AE39" s="178">
        <f t="shared" ref="AE36:AE43" si="24">AH8</f>
        <v>0</v>
      </c>
      <c r="AH39" s="178">
        <f t="shared" ref="AH35:AH42" si="25">AK9</f>
        <v>0</v>
      </c>
      <c r="AK39" s="178"/>
      <c r="AL39" s="178"/>
      <c r="AM39" s="178"/>
      <c r="AN39" s="178"/>
      <c r="AO39" s="178"/>
    </row>
    <row r="40" spans="1:53" x14ac:dyDescent="0.25">
      <c r="D40" s="178">
        <f t="shared" si="15"/>
        <v>0</v>
      </c>
      <c r="G40" s="178">
        <f t="shared" si="16"/>
        <v>0</v>
      </c>
      <c r="J40" s="178">
        <f t="shared" si="17"/>
        <v>0</v>
      </c>
      <c r="M40" s="178">
        <f t="shared" si="18"/>
        <v>0</v>
      </c>
      <c r="P40" s="178">
        <f t="shared" si="19"/>
        <v>0</v>
      </c>
      <c r="Q40" s="11" t="s">
        <v>225</v>
      </c>
      <c r="R40" s="12"/>
      <c r="S40" s="178">
        <f t="shared" si="20"/>
        <v>0</v>
      </c>
      <c r="V40" s="165">
        <f t="shared" si="21"/>
        <v>0</v>
      </c>
      <c r="Y40" s="178">
        <f t="shared" si="22"/>
        <v>0</v>
      </c>
      <c r="AB40" s="178">
        <f t="shared" si="23"/>
        <v>0</v>
      </c>
      <c r="AE40" s="178">
        <f t="shared" si="24"/>
        <v>0</v>
      </c>
      <c r="AH40" s="178">
        <f t="shared" si="25"/>
        <v>0</v>
      </c>
      <c r="AI40" s="11" t="s">
        <v>229</v>
      </c>
      <c r="AJ40" s="12"/>
      <c r="AK40" s="178"/>
      <c r="AL40" s="178"/>
      <c r="AM40" s="178"/>
      <c r="AN40" s="178"/>
      <c r="AO40" s="178"/>
    </row>
    <row r="41" spans="1:53" x14ac:dyDescent="0.25">
      <c r="D41" s="178">
        <f t="shared" si="15"/>
        <v>0</v>
      </c>
      <c r="J41" s="178">
        <f t="shared" si="17"/>
        <v>0</v>
      </c>
      <c r="M41" s="178">
        <f t="shared" si="18"/>
        <v>0</v>
      </c>
      <c r="P41" s="178">
        <f t="shared" si="19"/>
        <v>0</v>
      </c>
      <c r="S41" s="178">
        <f t="shared" si="20"/>
        <v>0</v>
      </c>
      <c r="V41" s="165">
        <f t="shared" si="21"/>
        <v>0</v>
      </c>
      <c r="Y41" s="178">
        <f t="shared" si="22"/>
        <v>0</v>
      </c>
      <c r="AB41" s="178">
        <f t="shared" si="23"/>
        <v>0</v>
      </c>
      <c r="AE41" s="178">
        <f t="shared" si="24"/>
        <v>0</v>
      </c>
      <c r="AH41" s="178">
        <f t="shared" si="25"/>
        <v>0</v>
      </c>
      <c r="AI41" s="11" t="s">
        <v>232</v>
      </c>
      <c r="AJ41" s="12">
        <f>IF(AJ40&gt;0,(AVERAGE(C4:C34,F4:F34,I4:I34,L4:L34,O4:O34,R4:R34,U4:U34,X4:X34,AA4:AA34,AU4:AU34,AX4:AX34,BA4:BA34)),(AVERAGE(C4:C34,F4:F34,I4:I34,L4:L34,O4:O34,R4:R34,U4:U34,X4:X34,AA4:AA34,AD4:AD34,AG4:AG34,AJ4:AJ34)))</f>
        <v>76.180499999999995</v>
      </c>
      <c r="AK41" s="178"/>
      <c r="AL41" s="178"/>
      <c r="AM41" s="178"/>
      <c r="AN41" s="178"/>
      <c r="AO41" s="178"/>
    </row>
    <row r="42" spans="1:53" hidden="1" outlineLevel="1" x14ac:dyDescent="0.25">
      <c r="B42" s="188" t="s">
        <v>16</v>
      </c>
      <c r="D42" s="178">
        <f t="shared" si="15"/>
        <v>0</v>
      </c>
      <c r="J42" s="178">
        <f t="shared" si="17"/>
        <v>0</v>
      </c>
      <c r="M42" s="178">
        <f t="shared" si="18"/>
        <v>0</v>
      </c>
      <c r="P42" s="178">
        <f t="shared" si="19"/>
        <v>0</v>
      </c>
      <c r="S42" s="178">
        <f t="shared" si="20"/>
        <v>0</v>
      </c>
      <c r="V42" s="165">
        <f t="shared" si="21"/>
        <v>0</v>
      </c>
      <c r="Y42" s="178">
        <f t="shared" si="22"/>
        <v>0</v>
      </c>
      <c r="AB42" s="178">
        <f t="shared" si="23"/>
        <v>0</v>
      </c>
      <c r="AE42" s="178">
        <f t="shared" si="24"/>
        <v>0</v>
      </c>
      <c r="AH42" s="178">
        <f t="shared" si="25"/>
        <v>0</v>
      </c>
      <c r="AK42" s="31"/>
      <c r="AL42" s="31"/>
      <c r="AM42" s="31"/>
      <c r="AN42" s="31"/>
      <c r="AO42" s="31"/>
    </row>
    <row r="43" spans="1:53" hidden="1" outlineLevel="1" x14ac:dyDescent="0.25">
      <c r="B43" s="188">
        <f>AVERAGE(C4:C34,F4:F34,I4:I34)</f>
        <v>76.180499999999995</v>
      </c>
      <c r="D43" s="178">
        <f t="shared" si="15"/>
        <v>0</v>
      </c>
      <c r="G43"/>
      <c r="J43" s="178">
        <f t="shared" si="17"/>
        <v>0</v>
      </c>
      <c r="M43"/>
      <c r="P43" s="178">
        <f t="shared" si="19"/>
        <v>0</v>
      </c>
      <c r="S43"/>
      <c r="V43" s="165">
        <f t="shared" si="21"/>
        <v>0</v>
      </c>
      <c r="Y43" s="178">
        <f>AB12</f>
        <v>0</v>
      </c>
      <c r="AB43"/>
      <c r="AE43" s="178">
        <f t="shared" si="24"/>
        <v>0</v>
      </c>
      <c r="AH43"/>
      <c r="AK43" s="31"/>
      <c r="AL43" s="31"/>
      <c r="AM43" s="31"/>
      <c r="AN43" s="31"/>
      <c r="AO43" s="31"/>
    </row>
    <row r="44" spans="1:53" ht="15.75" hidden="1" outlineLevel="1" thickBot="1" x14ac:dyDescent="0.3">
      <c r="D44"/>
      <c r="G44"/>
      <c r="J44"/>
      <c r="M44"/>
      <c r="P44"/>
      <c r="S44"/>
      <c r="V44"/>
      <c r="Y44"/>
      <c r="AB44"/>
      <c r="AE44"/>
      <c r="AH44"/>
      <c r="AK44"/>
      <c r="AL44"/>
      <c r="AM44"/>
      <c r="AN44"/>
      <c r="AO44"/>
    </row>
    <row r="45" spans="1:53" hidden="1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53" hidden="1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53" ht="15.75" hidden="1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53" hidden="1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hidden="1" outlineLevel="1" x14ac:dyDescent="0.25">
      <c r="B49" s="424">
        <f>AVERAGE(C4:C34,F4:F34,I4:I34,L4:L34,O4:O34,R4:R33)</f>
        <v>76.180499999999995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t="15.75" hidden="1" outlineLevel="1" thickBot="1" x14ac:dyDescent="0.3"/>
    <row r="51" spans="1:36" hidden="1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hidden="1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hidden="1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hidden="1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31"/>
      <c r="T54" s="419"/>
      <c r="U54" s="419"/>
      <c r="V54" s="431"/>
      <c r="W54" s="419"/>
      <c r="X54" s="419"/>
      <c r="Y54" s="431"/>
      <c r="Z54" s="419"/>
      <c r="AA54" s="419"/>
    </row>
    <row r="55" spans="1:36" hidden="1" outlineLevel="1" x14ac:dyDescent="0.25">
      <c r="B55" s="427">
        <f>AVERAGE(C4:C34,F4:F34,I4:I34,L4:L34,O4:O34,R4:R34,U4:U34,X4:X34,AA4:AA34)</f>
        <v>76.180499999999995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31"/>
      <c r="T55" s="419"/>
      <c r="U55" s="419"/>
      <c r="V55" s="431"/>
      <c r="W55" s="419"/>
      <c r="X55" s="419"/>
      <c r="Y55" s="431"/>
      <c r="Z55" s="419"/>
      <c r="AA55" s="419"/>
    </row>
    <row r="56" spans="1:36" ht="15.75" hidden="1" outlineLevel="1" thickBot="1" x14ac:dyDescent="0.3"/>
    <row r="57" spans="1:36" hidden="1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hidden="1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hidden="1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t="15.75" hidden="1" outlineLevel="1" thickBot="1" x14ac:dyDescent="0.3"/>
    <row r="61" spans="1:36" hidden="1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hidden="1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hidden="1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hidden="1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31"/>
      <c r="T64" s="419"/>
      <c r="U64" s="419"/>
      <c r="V64" s="431"/>
      <c r="W64" s="419"/>
      <c r="X64" s="419"/>
      <c r="Y64" s="431"/>
      <c r="Z64" s="419"/>
      <c r="AA64" s="419"/>
      <c r="AB64" s="431"/>
      <c r="AC64" s="419"/>
      <c r="AD64" s="419"/>
      <c r="AE64" s="419"/>
      <c r="AF64" s="419"/>
      <c r="AG64" s="419"/>
      <c r="AH64" s="419"/>
      <c r="AI64" s="419"/>
      <c r="AJ64" s="419"/>
    </row>
    <row r="65" spans="2:36" hidden="1" outlineLevel="1" x14ac:dyDescent="0.25">
      <c r="B65" s="424">
        <f>AVERAGE($C$4:$C$34,$F$4:$F$34,$I$4:$I$34,$L$4:$L$34,$O$4:$O$34,$R$4:$R$34,$U$4:$U$34,$X$4:$X$34,$AA$4:$AA$34,$AD$4:$AD$34,$AG$4:$AG$34,$AJ$4:$AJ$34)</f>
        <v>76.180499999999995</v>
      </c>
      <c r="C65" s="425">
        <f t="shared" ref="C65:AJ65" si="26">AVERAGE($C$4:$C$34,$F$4:$F$34,$I$4:$I$34,$L$4:$L$34,$O$4:$O$34,$R$4:$R$34,$U$4:$U$34,$X$4:$X$34,$AA$4:$AA$34,$AD$4:$AD$34,$AG$4:$AG$34,$AJ$4:$AJ$34)</f>
        <v>76.180499999999995</v>
      </c>
      <c r="D65" s="425">
        <f t="shared" si="26"/>
        <v>76.180499999999995</v>
      </c>
      <c r="E65" s="425">
        <f t="shared" si="26"/>
        <v>76.180499999999995</v>
      </c>
      <c r="F65" s="425">
        <f t="shared" si="26"/>
        <v>76.180499999999995</v>
      </c>
      <c r="G65" s="425">
        <f t="shared" si="26"/>
        <v>76.180499999999995</v>
      </c>
      <c r="H65" s="425">
        <f t="shared" si="26"/>
        <v>76.180499999999995</v>
      </c>
      <c r="I65" s="425">
        <f t="shared" si="26"/>
        <v>76.180499999999995</v>
      </c>
      <c r="J65" s="425">
        <f t="shared" si="26"/>
        <v>76.180499999999995</v>
      </c>
      <c r="K65" s="425">
        <f t="shared" si="26"/>
        <v>76.180499999999995</v>
      </c>
      <c r="L65" s="425">
        <f t="shared" si="26"/>
        <v>76.180499999999995</v>
      </c>
      <c r="M65" s="425">
        <f t="shared" si="26"/>
        <v>76.180499999999995</v>
      </c>
      <c r="N65" s="425">
        <f t="shared" si="26"/>
        <v>76.180499999999995</v>
      </c>
      <c r="O65" s="425">
        <f t="shared" si="26"/>
        <v>76.180499999999995</v>
      </c>
      <c r="P65" s="425">
        <f t="shared" si="26"/>
        <v>76.180499999999995</v>
      </c>
      <c r="Q65" s="425">
        <f t="shared" si="26"/>
        <v>76.180499999999995</v>
      </c>
      <c r="R65" s="425">
        <f t="shared" si="26"/>
        <v>76.180499999999995</v>
      </c>
      <c r="S65" s="432">
        <f t="shared" si="26"/>
        <v>76.180499999999995</v>
      </c>
      <c r="T65" s="425">
        <f t="shared" si="26"/>
        <v>76.180499999999995</v>
      </c>
      <c r="U65" s="425">
        <f t="shared" si="26"/>
        <v>76.180499999999995</v>
      </c>
      <c r="V65" s="432">
        <f t="shared" si="26"/>
        <v>76.180499999999995</v>
      </c>
      <c r="W65" s="425">
        <f t="shared" si="26"/>
        <v>76.180499999999995</v>
      </c>
      <c r="X65" s="425">
        <f t="shared" si="26"/>
        <v>76.180499999999995</v>
      </c>
      <c r="Y65" s="432">
        <f t="shared" si="26"/>
        <v>76.180499999999995</v>
      </c>
      <c r="Z65" s="425">
        <f t="shared" si="26"/>
        <v>76.180499999999995</v>
      </c>
      <c r="AA65" s="425">
        <f t="shared" si="26"/>
        <v>76.180499999999995</v>
      </c>
      <c r="AB65" s="432">
        <f t="shared" si="26"/>
        <v>76.180499999999995</v>
      </c>
      <c r="AC65" s="425">
        <f t="shared" si="26"/>
        <v>76.180499999999995</v>
      </c>
      <c r="AD65" s="425">
        <f t="shared" si="26"/>
        <v>76.180499999999995</v>
      </c>
      <c r="AE65" s="425">
        <f t="shared" si="26"/>
        <v>76.180499999999995</v>
      </c>
      <c r="AF65" s="425">
        <f t="shared" si="26"/>
        <v>76.180499999999995</v>
      </c>
      <c r="AG65" s="425">
        <f t="shared" si="26"/>
        <v>76.180499999999995</v>
      </c>
      <c r="AH65" s="425">
        <f t="shared" si="26"/>
        <v>76.180499999999995</v>
      </c>
      <c r="AI65" s="425">
        <f t="shared" si="26"/>
        <v>76.180499999999995</v>
      </c>
      <c r="AJ65" s="425">
        <f t="shared" si="26"/>
        <v>76.180499999999995</v>
      </c>
    </row>
    <row r="66" spans="2:36" collapsed="1" x14ac:dyDescent="0.25"/>
  </sheetData>
  <autoFilter ref="B31:AS38"/>
  <mergeCells count="34">
    <mergeCell ref="B64:AJ64"/>
    <mergeCell ref="B65:AJ65"/>
    <mergeCell ref="B57:I57"/>
    <mergeCell ref="B58:I58"/>
    <mergeCell ref="B59:I59"/>
    <mergeCell ref="B61:I61"/>
    <mergeCell ref="B62:I62"/>
    <mergeCell ref="B63:I63"/>
    <mergeCell ref="B55:AA55"/>
    <mergeCell ref="B45:I45"/>
    <mergeCell ref="B46:I46"/>
    <mergeCell ref="B47:I47"/>
    <mergeCell ref="B48:R48"/>
    <mergeCell ref="B49:R49"/>
    <mergeCell ref="B51:I51"/>
    <mergeCell ref="B52:I52"/>
    <mergeCell ref="B53:I53"/>
    <mergeCell ref="B54:AA54"/>
    <mergeCell ref="AT2:AU2"/>
    <mergeCell ref="AW2:AX2"/>
    <mergeCell ref="AZ2:BA2"/>
    <mergeCell ref="AI2:AJ2"/>
    <mergeCell ref="B2:C2"/>
    <mergeCell ref="E2:F2"/>
    <mergeCell ref="H2:I2"/>
    <mergeCell ref="K2:L2"/>
    <mergeCell ref="N2:O2"/>
    <mergeCell ref="Q2:R2"/>
    <mergeCell ref="T2:U2"/>
    <mergeCell ref="W2:X2"/>
    <mergeCell ref="Z2:AA2"/>
    <mergeCell ref="AC2:AD2"/>
    <mergeCell ref="AF2:AG2"/>
    <mergeCell ref="AQ2:AR2"/>
  </mergeCells>
  <conditionalFormatting sqref="C4">
    <cfRule type="expression" dxfId="132" priority="37">
      <formula>D4:D34=0</formula>
    </cfRule>
  </conditionalFormatting>
  <conditionalFormatting sqref="C5:C34">
    <cfRule type="expression" dxfId="131" priority="36">
      <formula>D5:D35=0</formula>
    </cfRule>
  </conditionalFormatting>
  <conditionalFormatting sqref="F6:F31">
    <cfRule type="expression" dxfId="130" priority="35">
      <formula>G6:G36=0</formula>
    </cfRule>
  </conditionalFormatting>
  <conditionalFormatting sqref="O7">
    <cfRule type="expression" dxfId="129" priority="23">
      <formula>P7:P37=0</formula>
    </cfRule>
  </conditionalFormatting>
  <conditionalFormatting sqref="F5:F31">
    <cfRule type="expression" dxfId="128" priority="34">
      <formula>G5:G35=0</formula>
    </cfRule>
  </conditionalFormatting>
  <conditionalFormatting sqref="I5:I34">
    <cfRule type="expression" dxfId="127" priority="33">
      <formula>J5:J35=0</formula>
    </cfRule>
  </conditionalFormatting>
  <conditionalFormatting sqref="L5:L33">
    <cfRule type="expression" dxfId="126" priority="32">
      <formula>M5:M35=0</formula>
    </cfRule>
  </conditionalFormatting>
  <conditionalFormatting sqref="O5:O6 O8:O34">
    <cfRule type="expression" dxfId="125" priority="31">
      <formula>P5:P35=0</formula>
    </cfRule>
  </conditionalFormatting>
  <conditionalFormatting sqref="R5:R33">
    <cfRule type="expression" dxfId="124" priority="30">
      <formula>S5:S35=0</formula>
    </cfRule>
  </conditionalFormatting>
  <conditionalFormatting sqref="U5:U34">
    <cfRule type="expression" dxfId="123" priority="29">
      <formula>V5:V35=0</formula>
    </cfRule>
  </conditionalFormatting>
  <conditionalFormatting sqref="X5:X34">
    <cfRule type="expression" dxfId="122" priority="28">
      <formula>Y5:Y35=0</formula>
    </cfRule>
  </conditionalFormatting>
  <conditionalFormatting sqref="AA5:AA33">
    <cfRule type="expression" dxfId="121" priority="27">
      <formula>AB5:AB35=0</formula>
    </cfRule>
  </conditionalFormatting>
  <conditionalFormatting sqref="AD5:AD34">
    <cfRule type="expression" dxfId="120" priority="26">
      <formula>AE5:AE35=0</formula>
    </cfRule>
  </conditionalFormatting>
  <conditionalFormatting sqref="AG5:AG33">
    <cfRule type="expression" dxfId="119" priority="25">
      <formula>AH5:AH35=0</formula>
    </cfRule>
  </conditionalFormatting>
  <conditionalFormatting sqref="AJ5:AJ34">
    <cfRule type="expression" dxfId="118" priority="24">
      <formula>AK5:AK35=0</formula>
    </cfRule>
  </conditionalFormatting>
  <conditionalFormatting sqref="I4">
    <cfRule type="expression" dxfId="117" priority="19">
      <formula>J4:J34=0</formula>
    </cfRule>
  </conditionalFormatting>
  <conditionalFormatting sqref="L4">
    <cfRule type="expression" dxfId="116" priority="18">
      <formula>M4:M34=0</formula>
    </cfRule>
  </conditionalFormatting>
  <conditionalFormatting sqref="F4">
    <cfRule type="expression" dxfId="115" priority="21">
      <formula>G4:G34=0</formula>
    </cfRule>
  </conditionalFormatting>
  <conditionalFormatting sqref="I4">
    <cfRule type="expression" dxfId="114" priority="20">
      <formula>J4:J34=0</formula>
    </cfRule>
  </conditionalFormatting>
  <conditionalFormatting sqref="F4">
    <cfRule type="expression" dxfId="113" priority="22">
      <formula>G4:G34=0</formula>
    </cfRule>
  </conditionalFormatting>
  <conditionalFormatting sqref="AG4">
    <cfRule type="expression" dxfId="112" priority="4">
      <formula>AH4:AH34=0</formula>
    </cfRule>
  </conditionalFormatting>
  <conditionalFormatting sqref="AG4">
    <cfRule type="expression" dxfId="111" priority="3">
      <formula>AH4:AH34=0</formula>
    </cfRule>
  </conditionalFormatting>
  <conditionalFormatting sqref="O4">
    <cfRule type="expression" dxfId="110" priority="16">
      <formula>P4:P34=0</formula>
    </cfRule>
  </conditionalFormatting>
  <conditionalFormatting sqref="O4">
    <cfRule type="expression" dxfId="109" priority="15">
      <formula>P4:P34=0</formula>
    </cfRule>
  </conditionalFormatting>
  <conditionalFormatting sqref="AJ4">
    <cfRule type="expression" dxfId="108" priority="2">
      <formula>AK4:AK34=0</formula>
    </cfRule>
  </conditionalFormatting>
  <conditionalFormatting sqref="AJ4">
    <cfRule type="expression" dxfId="107" priority="1">
      <formula>AK4:AK34=0</formula>
    </cfRule>
  </conditionalFormatting>
  <conditionalFormatting sqref="U4">
    <cfRule type="expression" dxfId="106" priority="14">
      <formula>V4:V34=0</formula>
    </cfRule>
  </conditionalFormatting>
  <conditionalFormatting sqref="U4">
    <cfRule type="expression" dxfId="105" priority="13">
      <formula>V4:V34=0</formula>
    </cfRule>
  </conditionalFormatting>
  <conditionalFormatting sqref="L4">
    <cfRule type="expression" dxfId="104" priority="17">
      <formula>M4:M34=0</formula>
    </cfRule>
  </conditionalFormatting>
  <conditionalFormatting sqref="R4">
    <cfRule type="expression" dxfId="103" priority="12">
      <formula>S4:S34=0</formula>
    </cfRule>
  </conditionalFormatting>
  <conditionalFormatting sqref="R4">
    <cfRule type="expression" dxfId="102" priority="11">
      <formula>S4:S34=0</formula>
    </cfRule>
  </conditionalFormatting>
  <conditionalFormatting sqref="X4">
    <cfRule type="expression" dxfId="101" priority="10">
      <formula>Y4:Y34=0</formula>
    </cfRule>
  </conditionalFormatting>
  <conditionalFormatting sqref="X4">
    <cfRule type="expression" dxfId="100" priority="9">
      <formula>Y4:Y34=0</formula>
    </cfRule>
  </conditionalFormatting>
  <conditionalFormatting sqref="AA4">
    <cfRule type="expression" dxfId="99" priority="8">
      <formula>AB4:AB34=0</formula>
    </cfRule>
  </conditionalFormatting>
  <conditionalFormatting sqref="AA4">
    <cfRule type="expression" dxfId="98" priority="7">
      <formula>AB4:AB34=0</formula>
    </cfRule>
  </conditionalFormatting>
  <conditionalFormatting sqref="AD4">
    <cfRule type="expression" dxfId="97" priority="6">
      <formula>AE4:AE34=0</formula>
    </cfRule>
  </conditionalFormatting>
  <conditionalFormatting sqref="AD4">
    <cfRule type="expression" dxfId="96" priority="5">
      <formula>AE4:AE34=0</formula>
    </cfRule>
  </conditionalFormatting>
  <printOptions horizontalCentered="1"/>
  <pageMargins left="0.70866141732283472" right="0.70866141732283472" top="0.74803149606299213" bottom="3.3464566929133861" header="0.39370078740157483" footer="2.3622047244094491"/>
  <pageSetup paperSize="9" orientation="portrait" r:id="rId1"/>
  <headerFooter>
    <oddHeader>&amp;C&amp;14Курс швейцарского франка 2023г.</oddHeader>
    <oddFooter>&amp;L&amp;14Начальник 
Управления Бюджетирования
ОАО "УГМК"&amp;R&amp;14Киташева А.Л.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>
    <tabColor rgb="FFC4D79B"/>
  </sheetPr>
  <dimension ref="A2:BB66"/>
  <sheetViews>
    <sheetView topLeftCell="AB1" zoomScale="85" zoomScaleNormal="85" workbookViewId="0">
      <selection activeCell="AK4" sqref="AK4:AK34"/>
    </sheetView>
  </sheetViews>
  <sheetFormatPr defaultRowHeight="15" outlineLevelRow="1" outlineLevelCol="1" x14ac:dyDescent="0.25"/>
  <cols>
    <col min="1" max="1" width="9.140625" customWidth="1"/>
    <col min="2" max="3" width="17.7109375" customWidth="1"/>
    <col min="4" max="4" width="9.140625" style="165" customWidth="1"/>
    <col min="5" max="6" width="17.7109375" customWidth="1"/>
    <col min="7" max="7" width="9.140625" style="165" customWidth="1"/>
    <col min="8" max="9" width="17.7109375" customWidth="1"/>
    <col min="10" max="10" width="9.140625" style="165" customWidth="1"/>
    <col min="11" max="12" width="17.7109375" customWidth="1"/>
    <col min="13" max="13" width="9.140625" style="165" customWidth="1"/>
    <col min="14" max="15" width="17.7109375" customWidth="1"/>
    <col min="16" max="16" width="9.140625" style="165" customWidth="1"/>
    <col min="17" max="18" width="17.7109375" customWidth="1"/>
    <col min="19" max="19" width="9.140625" style="165" customWidth="1"/>
    <col min="20" max="21" width="17.7109375" customWidth="1"/>
    <col min="22" max="22" width="9.140625" style="165" customWidth="1"/>
    <col min="23" max="24" width="17.7109375" customWidth="1"/>
    <col min="25" max="25" width="9.140625" style="165" customWidth="1"/>
    <col min="26" max="27" width="17.7109375" customWidth="1"/>
    <col min="28" max="28" width="9.140625" style="165" customWidth="1"/>
    <col min="29" max="30" width="17.7109375" customWidth="1"/>
    <col min="31" max="31" width="9.140625" style="165" customWidth="1"/>
    <col min="32" max="33" width="17.7109375" customWidth="1"/>
    <col min="34" max="34" width="9.140625" style="165" customWidth="1"/>
    <col min="35" max="36" width="17.7109375" customWidth="1"/>
    <col min="37" max="41" width="9.140625" style="165" customWidth="1"/>
    <col min="42" max="48" width="9.140625" customWidth="1" outlineLevel="1"/>
    <col min="49" max="49" width="18.28515625" customWidth="1" outlineLevel="1"/>
    <col min="50" max="54" width="9.140625" customWidth="1" outlineLevel="1"/>
  </cols>
  <sheetData>
    <row r="2" spans="1:53" x14ac:dyDescent="0.25">
      <c r="B2" s="414" t="s">
        <v>4</v>
      </c>
      <c r="C2" s="414"/>
      <c r="D2"/>
      <c r="E2" s="414" t="s">
        <v>5</v>
      </c>
      <c r="F2" s="414"/>
      <c r="G2" s="165">
        <f>D33</f>
        <v>0</v>
      </c>
      <c r="H2" s="414" t="s">
        <v>6</v>
      </c>
      <c r="I2" s="414"/>
      <c r="J2" s="165">
        <f>G30</f>
        <v>0</v>
      </c>
      <c r="K2" s="414" t="s">
        <v>7</v>
      </c>
      <c r="L2" s="414"/>
      <c r="M2" s="165">
        <f>J33</f>
        <v>0</v>
      </c>
      <c r="N2" s="414" t="s">
        <v>8</v>
      </c>
      <c r="O2" s="414"/>
      <c r="P2" s="165">
        <f>M32</f>
        <v>0</v>
      </c>
      <c r="Q2" s="414" t="s">
        <v>9</v>
      </c>
      <c r="R2" s="414"/>
      <c r="S2" s="165">
        <f>P33</f>
        <v>0</v>
      </c>
      <c r="T2" s="414" t="s">
        <v>10</v>
      </c>
      <c r="U2" s="414"/>
      <c r="V2" s="165">
        <f>S32</f>
        <v>0</v>
      </c>
      <c r="W2" s="414" t="s">
        <v>11</v>
      </c>
      <c r="X2" s="414"/>
      <c r="Y2" s="165">
        <f>V33</f>
        <v>0</v>
      </c>
      <c r="Z2" s="414" t="s">
        <v>12</v>
      </c>
      <c r="AA2" s="414"/>
      <c r="AB2" s="165">
        <f>Y33</f>
        <v>0</v>
      </c>
      <c r="AC2" s="414" t="s">
        <v>13</v>
      </c>
      <c r="AD2" s="414"/>
      <c r="AE2" s="165">
        <f>AB32</f>
        <v>0</v>
      </c>
      <c r="AF2" s="414" t="s">
        <v>14</v>
      </c>
      <c r="AG2" s="414"/>
      <c r="AH2" s="165">
        <f>AE33</f>
        <v>0</v>
      </c>
      <c r="AI2" s="414" t="s">
        <v>15</v>
      </c>
      <c r="AJ2" s="414"/>
      <c r="AK2" s="165">
        <f>AH32</f>
        <v>0</v>
      </c>
      <c r="AQ2" s="414" t="s">
        <v>237</v>
      </c>
      <c r="AR2" s="414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1:53" x14ac:dyDescent="0.25">
      <c r="A3" s="175"/>
      <c r="B3" s="1" t="s">
        <v>0</v>
      </c>
      <c r="C3" s="2" t="s">
        <v>1</v>
      </c>
      <c r="D3"/>
      <c r="E3" s="1" t="s">
        <v>0</v>
      </c>
      <c r="F3" s="2" t="s">
        <v>1</v>
      </c>
      <c r="G3" s="165">
        <f>D34</f>
        <v>0</v>
      </c>
      <c r="H3" s="1" t="s">
        <v>0</v>
      </c>
      <c r="I3" s="2" t="s">
        <v>1</v>
      </c>
      <c r="J3" s="165">
        <f>G31</f>
        <v>0</v>
      </c>
      <c r="K3" s="1" t="s">
        <v>0</v>
      </c>
      <c r="L3" s="2" t="s">
        <v>1</v>
      </c>
      <c r="M3" s="165">
        <f>J34</f>
        <v>0</v>
      </c>
      <c r="N3" s="1" t="s">
        <v>0</v>
      </c>
      <c r="O3" s="2" t="s">
        <v>1</v>
      </c>
      <c r="P3" s="165">
        <f>M33</f>
        <v>0</v>
      </c>
      <c r="Q3" s="1" t="s">
        <v>0</v>
      </c>
      <c r="R3" s="2" t="s">
        <v>1</v>
      </c>
      <c r="S3" s="165">
        <f>P34</f>
        <v>0</v>
      </c>
      <c r="T3" s="1" t="s">
        <v>0</v>
      </c>
      <c r="U3" s="2" t="s">
        <v>1</v>
      </c>
      <c r="V3" s="165">
        <f>S33</f>
        <v>0</v>
      </c>
      <c r="W3" s="1" t="s">
        <v>0</v>
      </c>
      <c r="X3" s="2" t="s">
        <v>1</v>
      </c>
      <c r="Y3" s="165">
        <f>V34</f>
        <v>0</v>
      </c>
      <c r="Z3" s="1" t="s">
        <v>0</v>
      </c>
      <c r="AA3" s="2" t="s">
        <v>1</v>
      </c>
      <c r="AB3" s="165">
        <f>Y34</f>
        <v>0</v>
      </c>
      <c r="AC3" s="1" t="s">
        <v>0</v>
      </c>
      <c r="AD3" s="2" t="s">
        <v>1</v>
      </c>
      <c r="AE3" s="165">
        <f>AB33</f>
        <v>0</v>
      </c>
      <c r="AF3" s="1" t="s">
        <v>0</v>
      </c>
      <c r="AG3" s="2" t="s">
        <v>1</v>
      </c>
      <c r="AH3" s="165">
        <f>AE34</f>
        <v>0</v>
      </c>
      <c r="AI3" s="1" t="s">
        <v>0</v>
      </c>
      <c r="AJ3" s="2" t="s">
        <v>1</v>
      </c>
      <c r="AK3" s="165">
        <f>AH33</f>
        <v>0</v>
      </c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1:53" x14ac:dyDescent="0.25">
      <c r="A4" s="165" t="str">
        <f>CONCATENATE(Техничка!BG35,Техничка!BH35,Техничка!$D$1,Техничка!$F$1)</f>
        <v>31.12.2022</v>
      </c>
      <c r="B4" s="3" t="str">
        <f>CONCATENATE(Техничка!B5,Техничка!C5,Техничка!D5)</f>
        <v>01.01.2023</v>
      </c>
      <c r="C4" s="82">
        <f>SUMIFS(cb_curr!$E:$E,cb_curr!$A:$A,A4,cb_curr!$B:$B,"China_Yuan")</f>
        <v>9.8949200000000008</v>
      </c>
      <c r="D4" s="165">
        <f>SUMIFS(cb_curr!$E:$E,cb_curr!$A:$A,B4,cb_curr!$B:$B,"China_Yuan")</f>
        <v>0</v>
      </c>
      <c r="E4" s="3" t="str">
        <f>CONCATENATE(Техничка!O5,Техничка!P5,Техничка!Q5)</f>
        <v>01.02.2023</v>
      </c>
      <c r="F4" s="82" t="str">
        <f>IF(AND((IF(SUMIFS(cb_curr!$E:$E,cb_curr!$A:$A,E4,cb_curr!$B:$B,"China_Yuan")&lt;&gt;0,1,0)=0),(OR(WEEKDAY(E4,2)=7,WEEKDAY(E4,2)=1))),C34,((IF(AND(G4=0,G5=0,G6=0,G7=0,G8=0,G9=0,G10=0,G11=0,G12=0,G13=0),"-",(IF((SUMIFS(cb_curr!$E:$E,cb_curr!$A:$A,E4,cb_curr!$B:$B,"China_Yuan"))=0,C34,(SUMIFS(cb_curr!$E:$E,cb_curr!$A:$A,E4,cb_curr!$B:$B,"China_Yuan"))))))))</f>
        <v>-</v>
      </c>
      <c r="G4" s="165">
        <f>SUMIFS(cb_curr!$E:$E,cb_curr!$A:$A,E4,cb_curr!$B:$B,"China_Yuan")</f>
        <v>0</v>
      </c>
      <c r="H4" s="3" t="str">
        <f>CONCATENATE(Техничка!S5,Техничка!T5,Техничка!U5)</f>
        <v>01.03.2023</v>
      </c>
      <c r="I4" s="82" t="str">
        <f>IF(AND((IF(SUMIFS(cb_curr!$E:$E,cb_curr!$A:$A,H4,cb_curr!$B:$B,"China_Yuan")&lt;&gt;0,1,0)=0),(OR(WEEKDAY(H4,2)=7,WEEKDAY(H4,2)=1))),F31,((IF(AND(J4=0,J5=0,J6=0,J7=0,J8=0,J9=0,J10=0,J11=0,J12=0,J13=0),"-",(IF((SUMIFS(cb_curr!$E:$E,cb_curr!$A:$A,H4,cb_curr!$B:$B,"China_Yuan"))=0,F31,(SUMIFS(cb_curr!$E:$E,cb_curr!$A:$A,H4,cb_curr!$B:$B,"China_Yuan"))))))))</f>
        <v>-</v>
      </c>
      <c r="J4" s="165">
        <f>SUMIFS(cb_curr!$E:$E,cb_curr!$A:$A,H4,cb_curr!$B:$B,"China_Yuan")</f>
        <v>0</v>
      </c>
      <c r="K4" s="3" t="str">
        <f>CONCATENATE(Техничка!W5,Техничка!X5,Техничка!Y5)</f>
        <v>01.04.2023</v>
      </c>
      <c r="L4" s="82" t="str">
        <f>IF(AND((IF(SUMIFS(cb_curr!$E:$E,cb_curr!$A:$A,K4,cb_curr!$B:$B,"China_Yuan")&lt;&gt;0,1,0)=0),(OR(WEEKDAY(K4,2)=7,WEEKDAY(K4,2)=1))),I34,((IF(AND(M4=0,M5=0,M6=0,M7=0,M8=0,M9=0,M10=0,M11=0,M12=0,M13=0),"-",(IF((SUMIFS(cb_curr!$E:$E,cb_curr!$A:$A,K4,cb_curr!$B:$B,"China_Yuan"))=0,I34,(SUMIFS(cb_curr!$E:$E,cb_curr!$A:$A,K4,cb_curr!$B:$B,"China_Yuan"))))))))</f>
        <v>-</v>
      </c>
      <c r="M4" s="165">
        <f>SUMIFS(cb_curr!$E:$E,cb_curr!$A:$A,K4,cb_curr!$B:$B,"China_Yuan")</f>
        <v>0</v>
      </c>
      <c r="N4" s="3" t="str">
        <f>CONCATENATE(Техничка!AA5,Техничка!AB5,Техничка!AC5)</f>
        <v>01.05.2023</v>
      </c>
      <c r="O4" s="82" t="str">
        <f>IF(AND((IF(SUMIFS(cb_curr!$E:$E,cb_curr!$A:$A,N4,cb_curr!$B:$B,"China_Yuan")&lt;&gt;0,1,0)=0),(OR(WEEKDAY(N4,2)=7,WEEKDAY(N4,2)=1))),L33,((IF(AND(P4=0,P5=0,P6=0,P7=0,P8=0,P9=0,P10=0,P11=0,P12=0,P13=0),"-",(IF((SUMIFS(cb_curr!$E:$E,cb_curr!$A:$A,N4,cb_curr!$B:$B,"China_Yuan"))=0,L33,(SUMIFS(cb_curr!$E:$E,cb_curr!$A:$A,N4,cb_curr!$B:$B,"China_Yuan"))))))))</f>
        <v>-</v>
      </c>
      <c r="P4" s="165">
        <f>SUMIFS(cb_curr!$E:$E,cb_curr!$A:$A,N4,cb_curr!$B:$B,"China_Yuan")</f>
        <v>0</v>
      </c>
      <c r="Q4" s="3" t="str">
        <f>CONCATENATE(Техничка!AE5,Техничка!AF5,Техничка!AG5)</f>
        <v>01.06.2023</v>
      </c>
      <c r="R4" s="82" t="str">
        <f>IF(AND((IF(SUMIFS(cb_curr!$E:$E,cb_curr!$A:$A,Q4,cb_curr!$B:$B,"China_Yuan")&lt;&gt;0,1,0)=0),(OR(WEEKDAY(Q4,2)=7,WEEKDAY(Q4,2)=1))),O34,((IF(AND(S4=0,S5=0,S6=0,S7=0,S8=0,S9=0,S10=0,S11=0,S12=0,S13=0),"-",(IF((SUMIFS(cb_curr!$E:$E,cb_curr!$A:$A,Q4,cb_curr!$B:$B,"China_Yuan"))=0,O34,(SUMIFS(cb_curr!$E:$E,cb_curr!$A:$A,Q4,cb_curr!$B:$B,"China_Yuan"))))))))</f>
        <v>-</v>
      </c>
      <c r="S4" s="165">
        <f>SUMIFS(cb_curr!$E:$E,cb_curr!$A:$A,Q4,cb_curr!$B:$B,"China_Yuan")</f>
        <v>0</v>
      </c>
      <c r="T4" s="3" t="str">
        <f>CONCATENATE(Техничка!AI5,Техничка!AJ5,Техничка!AK5)</f>
        <v>01.07.2023</v>
      </c>
      <c r="U4" s="82" t="str">
        <f>IF(AND((IF(SUMIFS(cb_curr!$E:$E,cb_curr!$A:$A,T4,cb_curr!$B:$B,"China_Yuan")&lt;&gt;0,1,0)=0),(OR(WEEKDAY(T4,2)=7,WEEKDAY(T4,2)=1))),R33,((IF(AND(V4=0,V5=0,V6=0,V7=0,V8=0,V9=0,V10=0,V11=0,V12=0,V13=0),"-",(IF((SUMIFS(cb_curr!$E:$E,cb_curr!$A:$A,T4,cb_curr!$B:$B,"China_Yuan"))=0,R33,(SUMIFS(cb_curr!$E:$E,cb_curr!$A:$A,T4,cb_curr!$B:$B,"China_Yuan"))))))))</f>
        <v>-</v>
      </c>
      <c r="V4" s="165">
        <f>SUMIFS(cb_curr!$E:$E,cb_curr!$A:$A,T4,cb_curr!$B:$B,"China_Yuan")</f>
        <v>0</v>
      </c>
      <c r="W4" s="3" t="str">
        <f>CONCATENATE(Техничка!AQ5,Техничка!AR5,Техничка!AS5)</f>
        <v>01.08.2023</v>
      </c>
      <c r="X4" s="82" t="str">
        <f>IF(AND((IF(SUMIFS(cb_curr!$E:$E,cb_curr!$A:$A,W4,cb_curr!$B:$B,"China_Yuan")&lt;&gt;0,1,0)=0),(OR(WEEKDAY(W4,2)=7,WEEKDAY(W4,2)=1))),U34,((IF(AND(Y4=0,Y5=0,Y6=0,Y7=0,Y8=0,Y9=0,Y10=0,Y11=0,Y12=0,Y13=0),"-",(IF((SUMIFS(cb_curr!$E:$E,cb_curr!$A:$A,W4,cb_curr!$B:$B,"China_Yuan"))=0,U34,(SUMIFS(cb_curr!$E:$E,cb_curr!$A:$A,W4,cb_curr!$B:$B,"China_Yuan"))))))))</f>
        <v>-</v>
      </c>
      <c r="Y4" s="165">
        <f>SUMIFS(cb_curr!$E:$E,cb_curr!$A:$A,W4,cb_curr!$B:$B,"China_Yuan")</f>
        <v>0</v>
      </c>
      <c r="Z4" s="3" t="str">
        <f>CONCATENATE(Техничка!AU5,Техничка!AV5,Техничка!AW5)</f>
        <v>01.09.2023</v>
      </c>
      <c r="AA4" s="82" t="str">
        <f>IF(AND((IF(SUMIFS(cb_curr!$E:$E,cb_curr!$A:$A,Z4,cb_curr!$B:$B,"China_Yuan")&lt;&gt;0,1,0)=0),(OR(WEEKDAY(Z4,2)=7,WEEKDAY(Z4,2)=1))),X34,((IF(AND(AB4=0,AB5=0,AB6=0,AB7=0,AB8=0,AB9=0,AB10=0,AB11=0,AB12=0,AB13=0),"-",(IF((SUMIFS(cb_curr!$E:$E,cb_curr!$A:$A,Z4,cb_curr!$B:$B,"China_Yuan"))=0,X34,(SUMIFS(cb_curr!$E:$E,cb_curr!$A:$A,Z4,cb_curr!$B:$B,"China_Yuan"))))))))</f>
        <v>-</v>
      </c>
      <c r="AB4" s="165">
        <f>SUMIFS(cb_curr!$E:$E,cb_curr!$A:$A,Z4,cb_curr!$B:$B,"China_Yuan")</f>
        <v>0</v>
      </c>
      <c r="AC4" s="3" t="str">
        <f>CONCATENATE(Техничка!AY5,Техничка!AZ5,Техничка!BA5)</f>
        <v>01.10.2023</v>
      </c>
      <c r="AD4" s="82" t="str">
        <f>IF(AND((IF(SUMIFS(cb_curr!$E:$E,cb_curr!$A:$A,AC4,cb_curr!$B:$B,"China_Yuan")&lt;&gt;0,1,0)=0),(OR(WEEKDAY(AC4,2)=7,WEEKDAY(AC4,2)=1))),AA33,((IF(AND(AE4=0,AE5=0,AE6=0,AE7=0,AE8=0,AE9=0,AE10=0,AE11=0,AE12=0,AE13=0),"-",(IF((SUMIFS(cb_curr!$E:$E,cb_curr!$A:$A,AC4,cb_curr!$B:$B,"China_Yuan"))=0,AA33,(SUMIFS(cb_curr!$E:$E,cb_curr!$A:$A,AC4,cb_curr!$B:$B,"China_Yuan"))))))))</f>
        <v>-</v>
      </c>
      <c r="AE4" s="165">
        <f>SUMIFS(cb_curr!$E:$E,cb_curr!$A:$A,AC4,cb_curr!$B:$B,"China_Yuan")</f>
        <v>0</v>
      </c>
      <c r="AF4" s="3" t="str">
        <f>CONCATENATE(Техничка!BC5,Техничка!BD5,Техничка!BE5)</f>
        <v>01.11.2023</v>
      </c>
      <c r="AG4" s="82" t="str">
        <f>IF(AND((IF(SUMIFS(cb_curr!$E:$E,cb_curr!$A:$A,AF4,cb_curr!$B:$B,"China_Yuan")&lt;&gt;0,1,0)=0),(OR(WEEKDAY(AF4,2)=7,WEEKDAY(AF4,2)=1))),AD34,((IF(AND(AH4=0,AH5=0,AH6=0,AH7=0,AH8=0,AH9=0,AH10=0,AH11=0,AH12=0,AH13=0),"-",(IF((SUMIFS(cb_curr!$E:$E,cb_curr!$A:$A,AF4,cb_curr!$B:$B,"China_Yuan"))=0,AD34,(SUMIFS(cb_curr!$E:$E,cb_curr!$A:$A,AF4,cb_curr!$B:$B,"China_Yuan"))))))))</f>
        <v>-</v>
      </c>
      <c r="AH4" s="165">
        <f>SUMIFS(cb_curr!$E:$E,cb_curr!$A:$A,AF4,cb_curr!$B:$B,"China_Yuan")</f>
        <v>0</v>
      </c>
      <c r="AI4" s="3" t="str">
        <f>CONCATENATE(Техничка!BG5,Техничка!BH5,Техничка!BI5)</f>
        <v>01.12.2023</v>
      </c>
      <c r="AJ4" s="82" t="str">
        <f>IF(AND((IF(SUMIFS(cb_curr!$E:$E,cb_curr!$A:$A,AI4,cb_curr!$B:$B,"China_Yuan")&lt;&gt;0,1,0)=0),(OR(WEEKDAY(AI4,2)=7,WEEKDAY(AI4,2)=1))),AG33,((IF(AND(AK4=0,AK5=0,AK6=0,AK7=0,AK8=0,AK9=0,AK10=0,AK11=0,AK12=0,AK13=0),"-",(IF((SUMIFS(cb_curr!$E:$E,cb_curr!$A:$A,AI4,cb_curr!$B:$B,"China_Yuan"))=0,AG33,(SUMIFS(cb_curr!$E:$E,cb_curr!$A:$A,AI4,cb_curr!$B:$B,"China_Yuan"))))))))</f>
        <v>-</v>
      </c>
      <c r="AK4" s="165">
        <f>SUMIFS(cb_curr!$E:$E,cb_curr!$A:$A,AI4,cb_curr!$B:$B,"China_Yuan")</f>
        <v>0</v>
      </c>
      <c r="AQ4" s="153" t="str">
        <f>Q4</f>
        <v>01.06.2023</v>
      </c>
      <c r="AR4" s="82"/>
      <c r="AT4" s="3" t="str">
        <f>AC4</f>
        <v>01.10.2023</v>
      </c>
      <c r="AU4" s="82"/>
      <c r="AW4" s="3" t="str">
        <f>AF4</f>
        <v>01.11.2023</v>
      </c>
      <c r="AX4" s="82"/>
      <c r="AZ4" s="3" t="str">
        <f>AI4</f>
        <v>01.12.2023</v>
      </c>
      <c r="BA4" s="82"/>
    </row>
    <row r="5" spans="1:53" x14ac:dyDescent="0.25">
      <c r="A5" s="165" t="str">
        <f>CONCATENATE(Техничка!BG34,Техничка!BH34,Техничка!$D$1,Техничка!$F$1)</f>
        <v>30.12.2022</v>
      </c>
      <c r="B5" s="3" t="str">
        <f>CONCATENATE(Техничка!B6,Техничка!C6,Техничка!D6)</f>
        <v>02.01.2023</v>
      </c>
      <c r="C5" s="82">
        <f>IF(AND((IF(SUMIFS(cb_curr!$E:$E,cb_curr!$A:$A,B5,cb_curr!$B:$B,"China_Yuan")&lt;&gt;0,1,0)=0),(OR(WEEKDAY(B5,2)=7,WEEKDAY(B5,2)=1))),C4,((IF(AND(D5=0,D6=0,D7=0,D8=0,D9=0,D10=0,D11=0,D12=0,D13=0,D14=0),"-",(IF((SUMIFS(cb_curr!$E:$E,cb_curr!$A:$A,B5,cb_curr!$B:$B,"China_Yuan"))=0,C4,(SUMIFS(cb_curr!$E:$E,cb_curr!$A:$A,B5,cb_curr!$B:$B,"China_Yuan"))))))))</f>
        <v>9.8949200000000008</v>
      </c>
      <c r="D5" s="165">
        <f>SUMIFS(cb_curr!$E:$E,cb_curr!$A:$A,B5,cb_curr!$B:$B,"China_Yuan")</f>
        <v>0</v>
      </c>
      <c r="E5" s="3" t="str">
        <f>CONCATENATE(Техничка!O6,Техничка!P6,Техничка!Q6)</f>
        <v>02.02.2023</v>
      </c>
      <c r="F5" s="82" t="str">
        <f>IF(AND((IF(SUMIFS(cb_curr!$E:$E,cb_curr!$A:$A,E5,cb_curr!$B:$B,"China_Yuan")&lt;&gt;0,1,0)=0),(OR(WEEKDAY(E5,2)=7,WEEKDAY(E5,2)=1))),F4,((IF(AND(G5=0,G6=0,G7=0,G8=0,G9=0,G10=0,G11=0,G12=0,G13=0,G14=0),"-",(IF((SUMIFS(cb_curr!$E:$E,cb_curr!$A:$A,E5,cb_curr!$B:$B,"China_Yuan"))=0,F4,(SUMIFS(cb_curr!$E:$E,cb_curr!$A:$A,E5,cb_curr!$B:$B,"China_Yuan"))))))))</f>
        <v>-</v>
      </c>
      <c r="G5" s="165">
        <f>SUMIFS(cb_curr!$E:$E,cb_curr!$A:$A,E5,cb_curr!$B:$B,"China_Yuan")</f>
        <v>0</v>
      </c>
      <c r="H5" s="3" t="str">
        <f>CONCATENATE(Техничка!S6,Техничка!T6,Техничка!U6)</f>
        <v>02.03.2023</v>
      </c>
      <c r="I5" s="82" t="str">
        <f>IF(AND((IF(SUMIFS(cb_curr!$E:$E,cb_curr!$A:$A,H5,cb_curr!$B:$B,"China_Yuan")&lt;&gt;0,1,0)=0),(OR(WEEKDAY(H5,2)=7,WEEKDAY(H5,2)=1))),I4,((IF(AND(J5=0,J6=0,J7=0,J8=0,J9=0,J10=0,J11=0,J12=0,J13=0,J14=0),"-",(IF((SUMIFS(cb_curr!$E:$E,cb_curr!$A:$A,H5,cb_curr!$B:$B,"China_Yuan"))=0,I4,(SUMIFS(cb_curr!$E:$E,cb_curr!$A:$A,H5,cb_curr!$B:$B,"China_Yuan"))))))))</f>
        <v>-</v>
      </c>
      <c r="J5" s="165">
        <f>SUMIFS(cb_curr!$E:$E,cb_curr!$A:$A,H5,cb_curr!$B:$B,"China_Yuan")</f>
        <v>0</v>
      </c>
      <c r="K5" s="3" t="str">
        <f>CONCATENATE(Техничка!W6,Техничка!X6,Техничка!Y6)</f>
        <v>02.04.2023</v>
      </c>
      <c r="L5" s="82" t="str">
        <f>IF(AND((IF(SUMIFS(cb_curr!$E:$E,cb_curr!$A:$A,K5,cb_curr!$B:$B,"China_Yuan")&lt;&gt;0,1,0)=0),(OR(WEEKDAY(K5,2)=7,WEEKDAY(K5,2)=1))),L4,((IF(AND(M5=0,M6=0,M7=0,M8=0,M9=0,M10=0,M11=0,M12=0,M13=0,M14=0),"-",(IF((SUMIFS(cb_curr!$E:$E,cb_curr!$A:$A,K5,cb_curr!$B:$B,"China_Yuan"))=0,L4,(SUMIFS(cb_curr!$E:$E,cb_curr!$A:$A,K5,cb_curr!$B:$B,"China_Yuan"))))))))</f>
        <v>-</v>
      </c>
      <c r="M5" s="165">
        <f>SUMIFS(cb_curr!$E:$E,cb_curr!$A:$A,K5,cb_curr!$B:$B,"China_Yuan")</f>
        <v>0</v>
      </c>
      <c r="N5" s="3" t="str">
        <f>CONCATENATE(Техничка!AA6,Техничка!AB6,Техничка!AC6)</f>
        <v>02.05.2023</v>
      </c>
      <c r="O5" s="82" t="str">
        <f>IF(AND((IF(SUMIFS(cb_curr!$E:$E,cb_curr!$A:$A,N5,cb_curr!$B:$B,"China_Yuan")&lt;&gt;0,1,0)=0),(OR(WEEKDAY(N5,2)=7,WEEKDAY(N5,2)=1))),O4,((IF(AND(P5=0,P6=0,P7=0,P8=0,P9=0,P10=0,P11=0,P12=0,P13=0,P14=0),"-",(IF((SUMIFS(cb_curr!$E:$E,cb_curr!$A:$A,N5,cb_curr!$B:$B,"China_Yuan"))=0,O4,(SUMIFS(cb_curr!$E:$E,cb_curr!$A:$A,N5,cb_curr!$B:$B,"China_Yuan"))))))))</f>
        <v>-</v>
      </c>
      <c r="P5" s="165">
        <f>SUMIFS(cb_curr!$E:$E,cb_curr!$A:$A,N5,cb_curr!$B:$B,"China_Yuan")</f>
        <v>0</v>
      </c>
      <c r="Q5" s="3" t="str">
        <f>CONCATENATE(Техничка!AE6,Техничка!AF6,Техничка!AG6)</f>
        <v>02.06.2023</v>
      </c>
      <c r="R5" s="82" t="str">
        <f>IF(AND((IF(SUMIFS(cb_curr!$E:$E,cb_curr!$A:$A,Q5,cb_curr!$B:$B,"China_Yuan")&lt;&gt;0,1,0)=0),(OR(WEEKDAY(Q5,2)=7,WEEKDAY(Q5,2)=1))),R4,((IF(AND(S5=0,S6=0,S7=0,S8=0,S9=0,S10=0,S11=0,S12=0,S13=0,S14=0),"-",(IF((SUMIFS(cb_curr!$E:$E,cb_curr!$A:$A,Q5,cb_curr!$B:$B,"China_Yuan"))=0,R4,(SUMIFS(cb_curr!$E:$E,cb_curr!$A:$A,Q5,cb_curr!$B:$B,"China_Yuan"))))))))</f>
        <v>-</v>
      </c>
      <c r="S5" s="165">
        <f>SUMIFS(cb_curr!$E:$E,cb_curr!$A:$A,Q5,cb_curr!$B:$B,"China_Yuan")</f>
        <v>0</v>
      </c>
      <c r="T5" s="3" t="str">
        <f>CONCATENATE(Техничка!AI6,Техничка!AJ6,Техничка!AK6)</f>
        <v>02.07.2023</v>
      </c>
      <c r="U5" s="82" t="str">
        <f>IF(AND((IF(SUMIFS(cb_curr!$E:$E,cb_curr!$A:$A,T5,cb_curr!$B:$B,"China_Yuan")&lt;&gt;0,1,0)=0),(OR(WEEKDAY(T5,2)=7,WEEKDAY(T5,2)=1))),U4,((IF(AND(V5=0,V6=0,V7=0,V8=0,V9=0,V10=0,V11=0,V12=0,V13=0,V14=0),"-",(IF((SUMIFS(cb_curr!$E:$E,cb_curr!$A:$A,T5,cb_curr!$B:$B,"China_Yuan"))=0,U4,(SUMIFS(cb_curr!$E:$E,cb_curr!$A:$A,T5,cb_curr!$B:$B,"China_Yuan"))))))))</f>
        <v>-</v>
      </c>
      <c r="V5" s="165">
        <f>SUMIFS(cb_curr!$E:$E,cb_curr!$A:$A,T5,cb_curr!$B:$B,"China_Yuan")</f>
        <v>0</v>
      </c>
      <c r="W5" s="3" t="str">
        <f>CONCATENATE(Техничка!AQ6,Техничка!AR6,Техничка!AS6)</f>
        <v>02.08.2023</v>
      </c>
      <c r="X5" s="82" t="str">
        <f>IF(AND((IF(SUMIFS(cb_curr!$E:$E,cb_curr!$A:$A,W5,cb_curr!$B:$B,"China_Yuan")&lt;&gt;0,1,0)=0),(OR(WEEKDAY(W5,2)=7,WEEKDAY(W5,2)=1))),X4,((IF(AND(Y5=0,Y6=0,Y7=0,Y8=0,Y9=0,Y10=0,Y11=0,Y12=0,Y13=0,Y14=0),"-",(IF((SUMIFS(cb_curr!$E:$E,cb_curr!$A:$A,W5,cb_curr!$B:$B,"China_Yuan"))=0,X4,(SUMIFS(cb_curr!$E:$E,cb_curr!$A:$A,W5,cb_curr!$B:$B,"China_Yuan"))))))))</f>
        <v>-</v>
      </c>
      <c r="Y5" s="165">
        <f>SUMIFS(cb_curr!$E:$E,cb_curr!$A:$A,W5,cb_curr!$B:$B,"China_Yuan")</f>
        <v>0</v>
      </c>
      <c r="Z5" s="3" t="str">
        <f>CONCATENATE(Техничка!AU6,Техничка!AV6,Техничка!AW6)</f>
        <v>02.09.2023</v>
      </c>
      <c r="AA5" s="82" t="str">
        <f>IF(AND((IF(SUMIFS(cb_curr!$E:$E,cb_curr!$A:$A,Z5,cb_curr!$B:$B,"China_Yuan")&lt;&gt;0,1,0)=0),(OR(WEEKDAY(Z5,2)=7,WEEKDAY(Z5,2)=1))),AA4,((IF(AND(AB5=0,AB6=0,AB7=0,AB8=0,AB9=0,AB10=0,AB11=0,AB12=0,AB13=0,AB14=0),"-",(IF((SUMIFS(cb_curr!$E:$E,cb_curr!$A:$A,Z5,cb_curr!$B:$B,"China_Yuan"))=0,AA4,(SUMIFS(cb_curr!$E:$E,cb_curr!$A:$A,Z5,cb_curr!$B:$B,"China_Yuan"))))))))</f>
        <v>-</v>
      </c>
      <c r="AB5" s="165">
        <f>SUMIFS(cb_curr!$E:$E,cb_curr!$A:$A,Z5,cb_curr!$B:$B,"China_Yuan")</f>
        <v>0</v>
      </c>
      <c r="AC5" s="3" t="str">
        <f>CONCATENATE(Техничка!AY6,Техничка!AZ6,Техничка!BA6)</f>
        <v>02.10.2023</v>
      </c>
      <c r="AD5" s="82" t="str">
        <f>IF(AND((IF(SUMIFS(cb_curr!$E:$E,cb_curr!$A:$A,AC5,cb_curr!$B:$B,"China_Yuan")&lt;&gt;0,1,0)=0),(OR(WEEKDAY(AC5,2)=7,WEEKDAY(AC5,2)=1))),AD4,((IF(AND(AE5=0,AE6=0,AE7=0,AE8=0,AE9=0,AE10=0,AE11=0,AE12=0,AE13=0,AE14=0),"-",(IF((SUMIFS(cb_curr!$E:$E,cb_curr!$A:$A,AC5,cb_curr!$B:$B,"China_Yuan"))=0,AD4,(SUMIFS(cb_curr!$E:$E,cb_curr!$A:$A,AC5,cb_curr!$B:$B,"China_Yuan"))))))))</f>
        <v>-</v>
      </c>
      <c r="AE5" s="165">
        <f>SUMIFS(cb_curr!$E:$E,cb_curr!$A:$A,AC5,cb_curr!$B:$B,"China_Yuan")</f>
        <v>0</v>
      </c>
      <c r="AF5" s="3" t="str">
        <f>CONCATENATE(Техничка!BC6,Техничка!BD6,Техничка!BE6)</f>
        <v>02.11.2023</v>
      </c>
      <c r="AG5" s="82" t="str">
        <f>IF(AND((IF(SUMIFS(cb_curr!$E:$E,cb_curr!$A:$A,AF5,cb_curr!$B:$B,"China_Yuan")&lt;&gt;0,1,0)=0),(OR(WEEKDAY(AF5,2)=7,WEEKDAY(AF5,2)=1))),AG4,((IF(AND(AH5=0,AH6=0,AH7=0,AH8=0,AH9=0,AH10=0,AH11=0,AH12=0,AH13=0,AH14=0),"-",(IF((SUMIFS(cb_curr!$E:$E,cb_curr!$A:$A,AF5,cb_curr!$B:$B,"China_Yuan"))=0,AG4,(SUMIFS(cb_curr!$E:$E,cb_curr!$A:$A,AF5,cb_curr!$B:$B,"China_Yuan"))))))))</f>
        <v>-</v>
      </c>
      <c r="AH5" s="165">
        <f>SUMIFS(cb_curr!$E:$E,cb_curr!$A:$A,AF5,cb_curr!$B:$B,"China_Yuan")</f>
        <v>0</v>
      </c>
      <c r="AI5" s="3" t="str">
        <f>CONCATENATE(Техничка!BG6,Техничка!BH6,Техничка!BI6)</f>
        <v>02.12.2023</v>
      </c>
      <c r="AJ5" s="82" t="str">
        <f>IF(AND((IF(SUMIFS(cb_curr!$E:$E,cb_curr!$A:$A,AI5,cb_curr!$B:$B,"China_Yuan")&lt;&gt;0,1,0)=0),(OR(WEEKDAY(AI5,2)=7,WEEKDAY(AI5,2)=1))),AJ4,((IF(AND(AK5=0,AK6=0,AK7=0,AK8=0,AK9=0,AK10=0,AK11=0,AK12=0,AK13=0,AK14=0),"-",(IF((SUMIFS(cb_curr!$E:$E,cb_curr!$A:$A,AI5,cb_curr!$B:$B,"China_Yuan"))=0,AJ4,(SUMIFS(cb_curr!$E:$E,cb_curr!$A:$A,AI5,cb_curr!$B:$B,"China_Yuan"))))))))</f>
        <v>-</v>
      </c>
      <c r="AK5" s="165">
        <f>SUMIFS(cb_curr!$E:$E,cb_curr!$A:$A,AI5,cb_curr!$B:$B,"China_Yuan")</f>
        <v>0</v>
      </c>
      <c r="AQ5" s="153" t="str">
        <f t="shared" ref="AQ5:AQ34" si="0">Q5</f>
        <v>02.06.2023</v>
      </c>
      <c r="AR5" s="82"/>
      <c r="AT5" s="3" t="str">
        <f t="shared" ref="AT5:AT34" si="1">AC5</f>
        <v>02.10.2023</v>
      </c>
      <c r="AU5" s="82"/>
      <c r="AW5" s="3" t="str">
        <f t="shared" ref="AW5:AW34" si="2">AF5</f>
        <v>02.11.2023</v>
      </c>
      <c r="AX5" s="82"/>
      <c r="AZ5" s="3" t="str">
        <f t="shared" ref="AZ5:AZ34" si="3">AI5</f>
        <v>02.12.2023</v>
      </c>
      <c r="BA5" s="82"/>
    </row>
    <row r="6" spans="1:53" x14ac:dyDescent="0.25">
      <c r="A6" s="165"/>
      <c r="B6" s="3" t="str">
        <f>CONCATENATE(Техничка!B7,Техничка!C7,Техничка!D7)</f>
        <v>03.01.2023</v>
      </c>
      <c r="C6" s="82" t="str">
        <f>IF(AND((IF(SUMIFS(cb_curr!$E:$E,cb_curr!$A:$A,B6,cb_curr!$B:$B,"China_Yuan")&lt;&gt;0,1,0)=0),(OR(WEEKDAY(B6,2)=7,WEEKDAY(B6,2)=1))),C5,((IF(AND(D6=0,D7=0,D8=0,D9=0,D10=0,D11=0,D12=0,D13=0,D14=0,D15=0),"-",(IF((SUMIFS(cb_curr!$E:$E,cb_curr!$A:$A,B6,cb_curr!$B:$B,"China_Yuan"))=0,C5,(SUMIFS(cb_curr!$E:$E,cb_curr!$A:$A,B6,cb_curr!$B:$B,"China_Yuan"))))))))</f>
        <v>-</v>
      </c>
      <c r="D6" s="165">
        <f>SUMIFS(cb_curr!$E:$E,cb_curr!$A:$A,B6,cb_curr!$B:$B,"China_Yuan")</f>
        <v>0</v>
      </c>
      <c r="E6" s="3" t="str">
        <f>CONCATENATE(Техничка!O7,Техничка!P7,Техничка!Q7)</f>
        <v>03.02.2023</v>
      </c>
      <c r="F6" s="82" t="str">
        <f>IF(AND((IF(SUMIFS(cb_curr!$E:$E,cb_curr!$A:$A,E6,cb_curr!$B:$B,"China_Yuan")&lt;&gt;0,1,0)=0),(OR(WEEKDAY(E6,2)=7,WEEKDAY(E6,2)=1))),F5,((IF(AND(G6=0,G7=0,G8=0,G9=0,G10=0,G11=0,G12=0,G13=0,G14=0,G15=0),"-",(IF((SUMIFS(cb_curr!$E:$E,cb_curr!$A:$A,E6,cb_curr!$B:$B,"China_Yuan"))=0,F5,(SUMIFS(cb_curr!$E:$E,cb_curr!$A:$A,E6,cb_curr!$B:$B,"China_Yuan"))))))))</f>
        <v>-</v>
      </c>
      <c r="G6" s="165">
        <f>SUMIFS(cb_curr!$E:$E,cb_curr!$A:$A,E6,cb_curr!$B:$B,"China_Yuan")</f>
        <v>0</v>
      </c>
      <c r="H6" s="3" t="str">
        <f>CONCATENATE(Техничка!S7,Техничка!T7,Техничка!U7)</f>
        <v>03.03.2023</v>
      </c>
      <c r="I6" s="82" t="str">
        <f>IF(AND((IF(SUMIFS(cb_curr!$E:$E,cb_curr!$A:$A,H6,cb_curr!$B:$B,"China_Yuan")&lt;&gt;0,1,0)=0),(OR(WEEKDAY(H6,2)=7,WEEKDAY(H6,2)=1))),I5,((IF(AND(J6=0,J7=0,J8=0,J9=0,J10=0,J11=0,J12=0,J13=0,J14=0,J15=0),"-",(IF((SUMIFS(cb_curr!$E:$E,cb_curr!$A:$A,H6,cb_curr!$B:$B,"China_Yuan"))=0,I5,(SUMIFS(cb_curr!$E:$E,cb_curr!$A:$A,H6,cb_curr!$B:$B,"China_Yuan"))))))))</f>
        <v>-</v>
      </c>
      <c r="J6" s="165">
        <f>SUMIFS(cb_curr!$E:$E,cb_curr!$A:$A,H6,cb_curr!$B:$B,"China_Yuan")</f>
        <v>0</v>
      </c>
      <c r="K6" s="3" t="str">
        <f>CONCATENATE(Техничка!W7,Техничка!X7,Техничка!Y7)</f>
        <v>03.04.2023</v>
      </c>
      <c r="L6" s="82" t="str">
        <f>IF(AND((IF(SUMIFS(cb_curr!$E:$E,cb_curr!$A:$A,K6,cb_curr!$B:$B,"China_Yuan")&lt;&gt;0,1,0)=0),(OR(WEEKDAY(K6,2)=7,WEEKDAY(K6,2)=1))),L5,((IF(AND(M6=0,M7=0,M8=0,M9=0,M10=0,M11=0,M12=0,M13=0,M14=0,M15=0),"-",(IF((SUMIFS(cb_curr!$E:$E,cb_curr!$A:$A,K6,cb_curr!$B:$B,"China_Yuan"))=0,L5,(SUMIFS(cb_curr!$E:$E,cb_curr!$A:$A,K6,cb_curr!$B:$B,"China_Yuan"))))))))</f>
        <v>-</v>
      </c>
      <c r="M6" s="165">
        <f>SUMIFS(cb_curr!$E:$E,cb_curr!$A:$A,K6,cb_curr!$B:$B,"China_Yuan")</f>
        <v>0</v>
      </c>
      <c r="N6" s="3" t="str">
        <f>CONCATENATE(Техничка!AA7,Техничка!AB7,Техничка!AC7)</f>
        <v>03.05.2023</v>
      </c>
      <c r="O6" s="82" t="str">
        <f>IF(AND((IF(SUMIFS(cb_curr!$E:$E,cb_curr!$A:$A,N6,cb_curr!$B:$B,"China_Yuan")&lt;&gt;0,1,0)=0),(OR(WEEKDAY(N6,2)=7,WEEKDAY(N6,2)=1))),O5,((IF(AND(P6=0,P7=0,P8=0,P9=0,P10=0,P11=0,P12=0,P13=0,P14=0,P15=0),"-",(IF((SUMIFS(cb_curr!$E:$E,cb_curr!$A:$A,N6,cb_curr!$B:$B,"China_Yuan"))=0,O5,(SUMIFS(cb_curr!$E:$E,cb_curr!$A:$A,N6,cb_curr!$B:$B,"China_Yuan"))))))))</f>
        <v>-</v>
      </c>
      <c r="P6" s="165">
        <f>SUMIFS(cb_curr!$E:$E,cb_curr!$A:$A,N6,cb_curr!$B:$B,"China_Yuan")</f>
        <v>0</v>
      </c>
      <c r="Q6" s="3" t="str">
        <f>CONCATENATE(Техничка!AE7,Техничка!AF7,Техничка!AG7)</f>
        <v>03.06.2023</v>
      </c>
      <c r="R6" s="82" t="str">
        <f>IF(AND((IF(SUMIFS(cb_curr!$E:$E,cb_curr!$A:$A,Q6,cb_curr!$B:$B,"China_Yuan")&lt;&gt;0,1,0)=0),(OR(WEEKDAY(Q6,2)=7,WEEKDAY(Q6,2)=1))),R5,((IF(AND(S6=0,S7=0,S8=0,S9=0,S10=0,S11=0,S12=0,S13=0,S14=0,S15=0),"-",(IF((SUMIFS(cb_curr!$E:$E,cb_curr!$A:$A,Q6,cb_curr!$B:$B,"China_Yuan"))=0,R5,(SUMIFS(cb_curr!$E:$E,cb_curr!$A:$A,Q6,cb_curr!$B:$B,"China_Yuan"))))))))</f>
        <v>-</v>
      </c>
      <c r="S6" s="165">
        <f>SUMIFS(cb_curr!$E:$E,cb_curr!$A:$A,Q6,cb_curr!$B:$B,"China_Yuan")</f>
        <v>0</v>
      </c>
      <c r="T6" s="3" t="str">
        <f>CONCATENATE(Техничка!AI7,Техничка!AJ7,Техничка!AK7)</f>
        <v>03.07.2023</v>
      </c>
      <c r="U6" s="82" t="str">
        <f>IF(AND((IF(SUMIFS(cb_curr!$E:$E,cb_curr!$A:$A,T6,cb_curr!$B:$B,"China_Yuan")&lt;&gt;0,1,0)=0),(OR(WEEKDAY(T6,2)=7,WEEKDAY(T6,2)=1))),U5,((IF(AND(V6=0,V7=0,V8=0,V9=0,V10=0,V11=0,V12=0,V13=0,V14=0,V15=0),"-",(IF((SUMIFS(cb_curr!$E:$E,cb_curr!$A:$A,T6,cb_curr!$B:$B,"China_Yuan"))=0,U5,(SUMIFS(cb_curr!$E:$E,cb_curr!$A:$A,T6,cb_curr!$B:$B,"China_Yuan"))))))))</f>
        <v>-</v>
      </c>
      <c r="V6" s="165">
        <f>SUMIFS(cb_curr!$E:$E,cb_curr!$A:$A,T6,cb_curr!$B:$B,"China_Yuan")</f>
        <v>0</v>
      </c>
      <c r="W6" s="3" t="str">
        <f>CONCATENATE(Техничка!AQ7,Техничка!AR7,Техничка!AS7)</f>
        <v>03.08.2023</v>
      </c>
      <c r="X6" s="82" t="str">
        <f>IF(AND((IF(SUMIFS(cb_curr!$E:$E,cb_curr!$A:$A,W6,cb_curr!$B:$B,"China_Yuan")&lt;&gt;0,1,0)=0),(OR(WEEKDAY(W6,2)=7,WEEKDAY(W6,2)=1))),X5,((IF(AND(Y6=0,Y7=0,Y8=0,Y9=0,Y10=0,Y11=0,Y12=0,Y13=0,Y14=0,Y15=0),"-",(IF((SUMIFS(cb_curr!$E:$E,cb_curr!$A:$A,W6,cb_curr!$B:$B,"China_Yuan"))=0,X5,(SUMIFS(cb_curr!$E:$E,cb_curr!$A:$A,W6,cb_curr!$B:$B,"China_Yuan"))))))))</f>
        <v>-</v>
      </c>
      <c r="Y6" s="165">
        <f>SUMIFS(cb_curr!$E:$E,cb_curr!$A:$A,W6,cb_curr!$B:$B,"China_Yuan")</f>
        <v>0</v>
      </c>
      <c r="Z6" s="3" t="str">
        <f>CONCATENATE(Техничка!AU7,Техничка!AV7,Техничка!AW7)</f>
        <v>03.09.2023</v>
      </c>
      <c r="AA6" s="82" t="str">
        <f>IF(AND((IF(SUMIFS(cb_curr!$E:$E,cb_curr!$A:$A,Z6,cb_curr!$B:$B,"China_Yuan")&lt;&gt;0,1,0)=0),(OR(WEEKDAY(Z6,2)=7,WEEKDAY(Z6,2)=1))),AA5,((IF(AND(AB6=0,AB7=0,AB8=0,AB9=0,AB10=0,AB11=0,AB12=0,AB13=0,AB14=0,AB15=0),"-",(IF((SUMIFS(cb_curr!$E:$E,cb_curr!$A:$A,Z6,cb_curr!$B:$B,"China_Yuan"))=0,AA5,(SUMIFS(cb_curr!$E:$E,cb_curr!$A:$A,Z6,cb_curr!$B:$B,"China_Yuan"))))))))</f>
        <v>-</v>
      </c>
      <c r="AB6" s="165">
        <f>SUMIFS(cb_curr!$E:$E,cb_curr!$A:$A,Z6,cb_curr!$B:$B,"China_Yuan")</f>
        <v>0</v>
      </c>
      <c r="AC6" s="3" t="str">
        <f>CONCATENATE(Техничка!AY7,Техничка!AZ7,Техничка!BA7)</f>
        <v>03.10.2023</v>
      </c>
      <c r="AD6" s="82" t="str">
        <f>IF(AND((IF(SUMIFS(cb_curr!$E:$E,cb_curr!$A:$A,AC6,cb_curr!$B:$B,"China_Yuan")&lt;&gt;0,1,0)=0),(OR(WEEKDAY(AC6,2)=7,WEEKDAY(AC6,2)=1))),AD5,((IF(AND(AE6=0,AE7=0,AE8=0,AE9=0,AE10=0,AE11=0,AE12=0,AE13=0,AE14=0,AE15=0),"-",(IF((SUMIFS(cb_curr!$E:$E,cb_curr!$A:$A,AC6,cb_curr!$B:$B,"China_Yuan"))=0,AD5,(SUMIFS(cb_curr!$E:$E,cb_curr!$A:$A,AC6,cb_curr!$B:$B,"China_Yuan"))))))))</f>
        <v>-</v>
      </c>
      <c r="AE6" s="165">
        <f>SUMIFS(cb_curr!$E:$E,cb_curr!$A:$A,AC6,cb_curr!$B:$B,"China_Yuan")</f>
        <v>0</v>
      </c>
      <c r="AF6" s="3" t="str">
        <f>CONCATENATE(Техничка!BC7,Техничка!BD7,Техничка!BE7)</f>
        <v>03.11.2023</v>
      </c>
      <c r="AG6" s="82" t="str">
        <f>IF(AND((IF(SUMIFS(cb_curr!$E:$E,cb_curr!$A:$A,AF6,cb_curr!$B:$B,"China_Yuan")&lt;&gt;0,1,0)=0),(OR(WEEKDAY(AF6,2)=7,WEEKDAY(AF6,2)=1))),AG5,((IF(AND(AH6=0,AH7=0,AH8=0,AH9=0,AH10=0,AH11=0,AH12=0,AH13=0,AH14=0,AH15=0),"-",(IF((SUMIFS(cb_curr!$E:$E,cb_curr!$A:$A,AF6,cb_curr!$B:$B,"China_Yuan"))=0,AG5,(SUMIFS(cb_curr!$E:$E,cb_curr!$A:$A,AF6,cb_curr!$B:$B,"China_Yuan"))))))))</f>
        <v>-</v>
      </c>
      <c r="AH6" s="165">
        <f>SUMIFS(cb_curr!$E:$E,cb_curr!$A:$A,AF6,cb_curr!$B:$B,"China_Yuan")</f>
        <v>0</v>
      </c>
      <c r="AI6" s="3" t="str">
        <f>CONCATENATE(Техничка!BG7,Техничка!BH7,Техничка!BI7)</f>
        <v>03.12.2023</v>
      </c>
      <c r="AJ6" s="82" t="str">
        <f>IF(AND((IF(SUMIFS(cb_curr!$E:$E,cb_curr!$A:$A,AI6,cb_curr!$B:$B,"China_Yuan")&lt;&gt;0,1,0)=0),(OR(WEEKDAY(AI6,2)=7,WEEKDAY(AI6,2)=1))),AJ5,((IF(AND(AK6=0,AK7=0,AK8=0,AK9=0,AK10=0,AK11=0,AK12=0,AK13=0,AK14=0,AK15=0),"-",(IF((SUMIFS(cb_curr!$E:$E,cb_curr!$A:$A,AI6,cb_curr!$B:$B,"China_Yuan"))=0,AJ5,(SUMIFS(cb_curr!$E:$E,cb_curr!$A:$A,AI6,cb_curr!$B:$B,"China_Yuan"))))))))</f>
        <v>-</v>
      </c>
      <c r="AK6" s="165">
        <f>SUMIFS(cb_curr!$E:$E,cb_curr!$A:$A,AI6,cb_curr!$B:$B,"China_Yuan")</f>
        <v>0</v>
      </c>
      <c r="AQ6" s="153" t="str">
        <f t="shared" si="0"/>
        <v>03.06.2023</v>
      </c>
      <c r="AR6" s="82"/>
      <c r="AT6" s="3" t="str">
        <f t="shared" si="1"/>
        <v>03.10.2023</v>
      </c>
      <c r="AU6" s="82"/>
      <c r="AW6" s="3" t="str">
        <f t="shared" si="2"/>
        <v>03.11.2023</v>
      </c>
      <c r="AX6" s="82"/>
      <c r="AZ6" s="3" t="str">
        <f t="shared" si="3"/>
        <v>03.12.2023</v>
      </c>
      <c r="BA6" s="82"/>
    </row>
    <row r="7" spans="1:53" x14ac:dyDescent="0.25">
      <c r="B7" s="3" t="str">
        <f>CONCATENATE(Техничка!B8,Техничка!C8,Техничка!D8)</f>
        <v>04.01.2023</v>
      </c>
      <c r="C7" s="82" t="str">
        <f>IF(AND((IF(SUMIFS(cb_curr!$E:$E,cb_curr!$A:$A,B7,cb_curr!$B:$B,"China_Yuan")&lt;&gt;0,1,0)=0),(OR(WEEKDAY(B7,2)=7,WEEKDAY(B7,2)=1))),C6,((IF(AND(D7=0,D8=0,D9=0,D10=0,D11=0,D12=0,D13=0,D14=0,D15=0,D16=0),"-",(IF((SUMIFS(cb_curr!$E:$E,cb_curr!$A:$A,B7,cb_curr!$B:$B,"China_Yuan"))=0,C6,(SUMIFS(cb_curr!$E:$E,cb_curr!$A:$A,B7,cb_curr!$B:$B,"China_Yuan"))))))))</f>
        <v>-</v>
      </c>
      <c r="D7" s="165">
        <f>SUMIFS(cb_curr!$E:$E,cb_curr!$A:$A,B7,cb_curr!$B:$B,"China_Yuan")</f>
        <v>0</v>
      </c>
      <c r="E7" s="3" t="str">
        <f>CONCATENATE(Техничка!O8,Техничка!P8,Техничка!Q8)</f>
        <v>04.02.2023</v>
      </c>
      <c r="F7" s="82" t="str">
        <f>IF(AND((IF(SUMIFS(cb_curr!$E:$E,cb_curr!$A:$A,E7,cb_curr!$B:$B,"China_Yuan")&lt;&gt;0,1,0)=0),(OR(WEEKDAY(E7,2)=7,WEEKDAY(E7,2)=1))),F6,((IF(AND(G7=0,G8=0,G9=0,G10=0,G11=0,G12=0,G13=0,G14=0,G15=0,G16=0),"-",(IF((SUMIFS(cb_curr!$E:$E,cb_curr!$A:$A,E7,cb_curr!$B:$B,"China_Yuan"))=0,F6,(SUMIFS(cb_curr!$E:$E,cb_curr!$A:$A,E7,cb_curr!$B:$B,"China_Yuan"))))))))</f>
        <v>-</v>
      </c>
      <c r="G7" s="165">
        <f>SUMIFS(cb_curr!$E:$E,cb_curr!$A:$A,E7,cb_curr!$B:$B,"China_Yuan")</f>
        <v>0</v>
      </c>
      <c r="H7" s="3" t="str">
        <f>CONCATENATE(Техничка!S8,Техничка!T8,Техничка!U8)</f>
        <v>04.03.2023</v>
      </c>
      <c r="I7" s="82" t="str">
        <f>IF(AND((IF(SUMIFS(cb_curr!$E:$E,cb_curr!$A:$A,H7,cb_curr!$B:$B,"China_Yuan")&lt;&gt;0,1,0)=0),(OR(WEEKDAY(H7,2)=7,WEEKDAY(H7,2)=1))),I6,((IF(AND(J7=0,J8=0,J9=0,J10=0,J11=0,J12=0,J13=0,J14=0,J15=0,J16=0),"-",(IF((SUMIFS(cb_curr!$E:$E,cb_curr!$A:$A,H7,cb_curr!$B:$B,"China_Yuan"))=0,I6,(SUMIFS(cb_curr!$E:$E,cb_curr!$A:$A,H7,cb_curr!$B:$B,"China_Yuan"))))))))</f>
        <v>-</v>
      </c>
      <c r="J7" s="165">
        <f>SUMIFS(cb_curr!$E:$E,cb_curr!$A:$A,H7,cb_curr!$B:$B,"China_Yuan")</f>
        <v>0</v>
      </c>
      <c r="K7" s="3" t="str">
        <f>CONCATENATE(Техничка!W8,Техничка!X8,Техничка!Y8)</f>
        <v>04.04.2023</v>
      </c>
      <c r="L7" s="82" t="str">
        <f>IF(AND((IF(SUMIFS(cb_curr!$E:$E,cb_curr!$A:$A,K7,cb_curr!$B:$B,"China_Yuan")&lt;&gt;0,1,0)=0),(OR(WEEKDAY(K7,2)=7,WEEKDAY(K7,2)=1))),L6,((IF(AND(M7=0,M8=0,M9=0,M10=0,M11=0,M12=0,M13=0,M14=0,M15=0,M16=0),"-",(IF((SUMIFS(cb_curr!$E:$E,cb_curr!$A:$A,K7,cb_curr!$B:$B,"China_Yuan"))=0,L6,(SUMIFS(cb_curr!$E:$E,cb_curr!$A:$A,K7,cb_curr!$B:$B,"China_Yuan"))))))))</f>
        <v>-</v>
      </c>
      <c r="M7" s="165">
        <f>SUMIFS(cb_curr!$E:$E,cb_curr!$A:$A,K7,cb_curr!$B:$B,"China_Yuan")</f>
        <v>0</v>
      </c>
      <c r="N7" s="3" t="str">
        <f>CONCATENATE(Техничка!AA8,Техничка!AB8,Техничка!AC8)</f>
        <v>04.05.2023</v>
      </c>
      <c r="O7" s="82" t="str">
        <f>IF(AND((IF(SUMIFS(cb_curr!$E:$E,cb_curr!$A:$A,N7,cb_curr!$B:$B,"China_Yuan")&lt;&gt;0,1,0)=0),(OR(WEEKDAY(N7,2)=7,WEEKDAY(N7,2)=1))),O6,((IF(AND(P7=0,P8=0,P9=0,P10=0,P11=0,P12=0,P13=0,P14=0,P15=0,P16=0),"-",(IF((SUMIFS(cb_curr!$E:$E,cb_curr!$A:$A,N7,cb_curr!$B:$B,"China_Yuan"))=0,O6,(SUMIFS(cb_curr!$E:$E,cb_curr!$A:$A,N7,cb_curr!$B:$B,"China_Yuan"))))))))</f>
        <v>-</v>
      </c>
      <c r="P7" s="165">
        <f>SUMIFS(cb_curr!$E:$E,cb_curr!$A:$A,N7,cb_curr!$B:$B,"China_Yuan")</f>
        <v>0</v>
      </c>
      <c r="Q7" s="3" t="str">
        <f>CONCATENATE(Техничка!AE8,Техничка!AF8,Техничка!AG8)</f>
        <v>04.06.2023</v>
      </c>
      <c r="R7" s="82" t="str">
        <f>IF(AND((IF(SUMIFS(cb_curr!$E:$E,cb_curr!$A:$A,Q7,cb_curr!$B:$B,"China_Yuan")&lt;&gt;0,1,0)=0),(OR(WEEKDAY(Q7,2)=7,WEEKDAY(Q7,2)=1))),R6,((IF(AND(S7=0,S8=0,S9=0,S10=0,S11=0,S12=0,S13=0,S14=0,S15=0,S16=0),"-",(IF((SUMIFS(cb_curr!$E:$E,cb_curr!$A:$A,Q7,cb_curr!$B:$B,"China_Yuan"))=0,R6,(SUMIFS(cb_curr!$E:$E,cb_curr!$A:$A,Q7,cb_curr!$B:$B,"China_Yuan"))))))))</f>
        <v>-</v>
      </c>
      <c r="S7" s="165">
        <f>SUMIFS(cb_curr!$E:$E,cb_curr!$A:$A,Q7,cb_curr!$B:$B,"China_Yuan")</f>
        <v>0</v>
      </c>
      <c r="T7" s="3" t="str">
        <f>CONCATENATE(Техничка!AI8,Техничка!AJ8,Техничка!AK8)</f>
        <v>04.07.2023</v>
      </c>
      <c r="U7" s="82" t="str">
        <f>IF(AND((IF(SUMIFS(cb_curr!$E:$E,cb_curr!$A:$A,T7,cb_curr!$B:$B,"China_Yuan")&lt;&gt;0,1,0)=0),(OR(WEEKDAY(T7,2)=7,WEEKDAY(T7,2)=1))),U6,((IF(AND(V7=0,V8=0,V9=0,V10=0,V11=0,V12=0,V13=0,V14=0,V15=0,V16=0),"-",(IF((SUMIFS(cb_curr!$E:$E,cb_curr!$A:$A,T7,cb_curr!$B:$B,"China_Yuan"))=0,U6,(SUMIFS(cb_curr!$E:$E,cb_curr!$A:$A,T7,cb_curr!$B:$B,"China_Yuan"))))))))</f>
        <v>-</v>
      </c>
      <c r="V7" s="165">
        <f>SUMIFS(cb_curr!$E:$E,cb_curr!$A:$A,T7,cb_curr!$B:$B,"China_Yuan")</f>
        <v>0</v>
      </c>
      <c r="W7" s="3" t="str">
        <f>CONCATENATE(Техничка!AQ8,Техничка!AR8,Техничка!AS8)</f>
        <v>04.08.2023</v>
      </c>
      <c r="X7" s="82" t="str">
        <f>IF(AND((IF(SUMIFS(cb_curr!$E:$E,cb_curr!$A:$A,W7,cb_curr!$B:$B,"China_Yuan")&lt;&gt;0,1,0)=0),(OR(WEEKDAY(W7,2)=7,WEEKDAY(W7,2)=1))),X6,((IF(AND(Y7=0,Y8=0,Y9=0,Y10=0,Y11=0,Y12=0,Y13=0,Y14=0,Y15=0,Y16=0),"-",(IF((SUMIFS(cb_curr!$E:$E,cb_curr!$A:$A,W7,cb_curr!$B:$B,"China_Yuan"))=0,X6,(SUMIFS(cb_curr!$E:$E,cb_curr!$A:$A,W7,cb_curr!$B:$B,"China_Yuan"))))))))</f>
        <v>-</v>
      </c>
      <c r="Y7" s="165">
        <f>SUMIFS(cb_curr!$E:$E,cb_curr!$A:$A,W7,cb_curr!$B:$B,"China_Yuan")</f>
        <v>0</v>
      </c>
      <c r="Z7" s="3" t="str">
        <f>CONCATENATE(Техничка!AU8,Техничка!AV8,Техничка!AW8)</f>
        <v>04.09.2023</v>
      </c>
      <c r="AA7" s="82" t="str">
        <f>IF(AND((IF(SUMIFS(cb_curr!$E:$E,cb_curr!$A:$A,Z7,cb_curr!$B:$B,"China_Yuan")&lt;&gt;0,1,0)=0),(OR(WEEKDAY(Z7,2)=7,WEEKDAY(Z7,2)=1))),AA6,((IF(AND(AB7=0,AB8=0,AB9=0,AB10=0,AB11=0,AB12=0,AB13=0,AB14=0,AB15=0,AB16=0),"-",(IF((SUMIFS(cb_curr!$E:$E,cb_curr!$A:$A,Z7,cb_curr!$B:$B,"China_Yuan"))=0,AA6,(SUMIFS(cb_curr!$E:$E,cb_curr!$A:$A,Z7,cb_curr!$B:$B,"China_Yuan"))))))))</f>
        <v>-</v>
      </c>
      <c r="AB7" s="165">
        <f>SUMIFS(cb_curr!$E:$E,cb_curr!$A:$A,Z7,cb_curr!$B:$B,"China_Yuan")</f>
        <v>0</v>
      </c>
      <c r="AC7" s="3" t="str">
        <f>CONCATENATE(Техничка!AY8,Техничка!AZ8,Техничка!BA8)</f>
        <v>04.10.2023</v>
      </c>
      <c r="AD7" s="82" t="str">
        <f>IF(AND((IF(SUMIFS(cb_curr!$E:$E,cb_curr!$A:$A,AC7,cb_curr!$B:$B,"China_Yuan")&lt;&gt;0,1,0)=0),(OR(WEEKDAY(AC7,2)=7,WEEKDAY(AC7,2)=1))),AD6,((IF(AND(AE7=0,AE8=0,AE9=0,AE10=0,AE11=0,AE12=0,AE13=0,AE14=0,AE15=0,AE16=0),"-",(IF((SUMIFS(cb_curr!$E:$E,cb_curr!$A:$A,AC7,cb_curr!$B:$B,"China_Yuan"))=0,AD6,(SUMIFS(cb_curr!$E:$E,cb_curr!$A:$A,AC7,cb_curr!$B:$B,"China_Yuan"))))))))</f>
        <v>-</v>
      </c>
      <c r="AE7" s="165">
        <f>SUMIFS(cb_curr!$E:$E,cb_curr!$A:$A,AC7,cb_curr!$B:$B,"China_Yuan")</f>
        <v>0</v>
      </c>
      <c r="AF7" s="3" t="str">
        <f>CONCATENATE(Техничка!BC8,Техничка!BD8,Техничка!BE8)</f>
        <v>04.11.2023</v>
      </c>
      <c r="AG7" s="82" t="str">
        <f>IF(AND((IF(SUMIFS(cb_curr!$E:$E,cb_curr!$A:$A,AF7,cb_curr!$B:$B,"China_Yuan")&lt;&gt;0,1,0)=0),(OR(WEEKDAY(AF7,2)=7,WEEKDAY(AF7,2)=1))),AG6,((IF(AND(AH7=0,AH8=0,AH9=0,AH10=0,AH11=0,AH12=0,AH13=0,AH14=0,AH15=0,AH16=0),"-",(IF((SUMIFS(cb_curr!$E:$E,cb_curr!$A:$A,AF7,cb_curr!$B:$B,"China_Yuan"))=0,AG6,(SUMIFS(cb_curr!$E:$E,cb_curr!$A:$A,AF7,cb_curr!$B:$B,"China_Yuan"))))))))</f>
        <v>-</v>
      </c>
      <c r="AH7" s="165">
        <f>SUMIFS(cb_curr!$E:$E,cb_curr!$A:$A,AF7,cb_curr!$B:$B,"China_Yuan")</f>
        <v>0</v>
      </c>
      <c r="AI7" s="3" t="str">
        <f>CONCATENATE(Техничка!BG8,Техничка!BH8,Техничка!BI8)</f>
        <v>04.12.2023</v>
      </c>
      <c r="AJ7" s="82" t="str">
        <f>IF(AND((IF(SUMIFS(cb_curr!$E:$E,cb_curr!$A:$A,AI7,cb_curr!$B:$B,"China_Yuan")&lt;&gt;0,1,0)=0),(OR(WEEKDAY(AI7,2)=7,WEEKDAY(AI7,2)=1))),AJ6,((IF(AND(AK7=0,AK8=0,AK9=0,AK10=0,AK11=0,AK12=0,AK13=0,AK14=0,AK15=0,AK16=0),"-",(IF((SUMIFS(cb_curr!$E:$E,cb_curr!$A:$A,AI7,cb_curr!$B:$B,"China_Yuan"))=0,AJ6,(SUMIFS(cb_curr!$E:$E,cb_curr!$A:$A,AI7,cb_curr!$B:$B,"China_Yuan"))))))))</f>
        <v>-</v>
      </c>
      <c r="AK7" s="165">
        <f>SUMIFS(cb_curr!$E:$E,cb_curr!$A:$A,AI7,cb_curr!$B:$B,"China_Yuan")</f>
        <v>0</v>
      </c>
      <c r="AQ7" s="153" t="str">
        <f t="shared" si="0"/>
        <v>04.06.2023</v>
      </c>
      <c r="AR7" s="82"/>
      <c r="AT7" s="3" t="str">
        <f t="shared" si="1"/>
        <v>04.10.2023</v>
      </c>
      <c r="AU7" s="82"/>
      <c r="AW7" s="3" t="str">
        <f t="shared" si="2"/>
        <v>04.11.2023</v>
      </c>
      <c r="AX7" s="82"/>
      <c r="AZ7" s="3" t="str">
        <f t="shared" si="3"/>
        <v>04.12.2023</v>
      </c>
      <c r="BA7" s="82"/>
    </row>
    <row r="8" spans="1:53" x14ac:dyDescent="0.25">
      <c r="B8" s="3" t="str">
        <f>CONCATENATE(Техничка!B9,Техничка!C9,Техничка!D9)</f>
        <v>05.01.2023</v>
      </c>
      <c r="C8" s="82" t="str">
        <f>IF(AND((IF(SUMIFS(cb_curr!$E:$E,cb_curr!$A:$A,B8,cb_curr!$B:$B,"China_Yuan")&lt;&gt;0,1,0)=0),(OR(WEEKDAY(B8,2)=7,WEEKDAY(B8,2)=1))),C7,((IF(AND(D8=0,D9=0,D10=0,D11=0,D12=0,D13=0,D14=0,D15=0,D16=0,D17=0),"-",(IF((SUMIFS(cb_curr!$E:$E,cb_curr!$A:$A,B8,cb_curr!$B:$B,"China_Yuan"))=0,C7,(SUMIFS(cb_curr!$E:$E,cb_curr!$A:$A,B8,cb_curr!$B:$B,"China_Yuan"))))))))</f>
        <v>-</v>
      </c>
      <c r="D8" s="165">
        <f>SUMIFS(cb_curr!$E:$E,cb_curr!$A:$A,B8,cb_curr!$B:$B,"China_Yuan")</f>
        <v>0</v>
      </c>
      <c r="E8" s="3" t="str">
        <f>CONCATENATE(Техничка!O9,Техничка!P9,Техничка!Q9)</f>
        <v>05.02.2023</v>
      </c>
      <c r="F8" s="82" t="str">
        <f>IF(AND((IF(SUMIFS(cb_curr!$E:$E,cb_curr!$A:$A,E8,cb_curr!$B:$B,"China_Yuan")&lt;&gt;0,1,0)=0),(OR(WEEKDAY(E8,2)=7,WEEKDAY(E8,2)=1))),F7,((IF(AND(G8=0,G9=0,G10=0,G11=0,G12=0,G13=0,G14=0,G15=0,G16=0,G17=0),"-",(IF((SUMIFS(cb_curr!$E:$E,cb_curr!$A:$A,E8,cb_curr!$B:$B,"China_Yuan"))=0,F7,(SUMIFS(cb_curr!$E:$E,cb_curr!$A:$A,E8,cb_curr!$B:$B,"China_Yuan"))))))))</f>
        <v>-</v>
      </c>
      <c r="G8" s="165">
        <f>SUMIFS(cb_curr!$E:$E,cb_curr!$A:$A,E8,cb_curr!$B:$B,"China_Yuan")</f>
        <v>0</v>
      </c>
      <c r="H8" s="3" t="str">
        <f>CONCATENATE(Техничка!S9,Техничка!T9,Техничка!U9)</f>
        <v>05.03.2023</v>
      </c>
      <c r="I8" s="82" t="str">
        <f>IF(AND((IF(SUMIFS(cb_curr!$E:$E,cb_curr!$A:$A,H8,cb_curr!$B:$B,"China_Yuan")&lt;&gt;0,1,0)=0),(OR(WEEKDAY(H8,2)=7,WEEKDAY(H8,2)=1))),I7,((IF(AND(J8=0,J9=0,J10=0,J11=0,J12=0,J13=0,J14=0,J15=0,J16=0,J17=0),"-",(IF((SUMIFS(cb_curr!$E:$E,cb_curr!$A:$A,H8,cb_curr!$B:$B,"China_Yuan"))=0,I7,(SUMIFS(cb_curr!$E:$E,cb_curr!$A:$A,H8,cb_curr!$B:$B,"China_Yuan"))))))))</f>
        <v>-</v>
      </c>
      <c r="J8" s="165">
        <f>SUMIFS(cb_curr!$E:$E,cb_curr!$A:$A,H8,cb_curr!$B:$B,"China_Yuan")</f>
        <v>0</v>
      </c>
      <c r="K8" s="3" t="str">
        <f>CONCATENATE(Техничка!W9,Техничка!X9,Техничка!Y9)</f>
        <v>05.04.2023</v>
      </c>
      <c r="L8" s="82" t="str">
        <f>IF(AND((IF(SUMIFS(cb_curr!$E:$E,cb_curr!$A:$A,K8,cb_curr!$B:$B,"China_Yuan")&lt;&gt;0,1,0)=0),(OR(WEEKDAY(K8,2)=7,WEEKDAY(K8,2)=1))),L7,((IF(AND(M8=0,M9=0,M10=0,M11=0,M12=0,M13=0,M14=0,M15=0,M16=0,M17=0),"-",(IF((SUMIFS(cb_curr!$E:$E,cb_curr!$A:$A,K8,cb_curr!$B:$B,"China_Yuan"))=0,L7,(SUMIFS(cb_curr!$E:$E,cb_curr!$A:$A,K8,cb_curr!$B:$B,"China_Yuan"))))))))</f>
        <v>-</v>
      </c>
      <c r="M8" s="165">
        <f>SUMIFS(cb_curr!$E:$E,cb_curr!$A:$A,K8,cb_curr!$B:$B,"China_Yuan")</f>
        <v>0</v>
      </c>
      <c r="N8" s="3" t="str">
        <f>CONCATENATE(Техничка!AA9,Техничка!AB9,Техничка!AC9)</f>
        <v>05.05.2023</v>
      </c>
      <c r="O8" s="82" t="str">
        <f>IF(AND((IF(SUMIFS(cb_curr!$E:$E,cb_curr!$A:$A,N8,cb_curr!$B:$B,"China_Yuan")&lt;&gt;0,1,0)=0),(OR(WEEKDAY(N8,2)=7,WEEKDAY(N8,2)=1))),O7,((IF(AND(P8=0,P9=0,P10=0,P11=0,P12=0,P13=0,P14=0,P15=0,P16=0,P17=0),"-",(IF((SUMIFS(cb_curr!$E:$E,cb_curr!$A:$A,N8,cb_curr!$B:$B,"China_Yuan"))=0,O7,(SUMIFS(cb_curr!$E:$E,cb_curr!$A:$A,N8,cb_curr!$B:$B,"China_Yuan"))))))))</f>
        <v>-</v>
      </c>
      <c r="P8" s="165">
        <f>SUMIFS(cb_curr!$E:$E,cb_curr!$A:$A,N8,cb_curr!$B:$B,"China_Yuan")</f>
        <v>0</v>
      </c>
      <c r="Q8" s="3" t="str">
        <f>CONCATENATE(Техничка!AE9,Техничка!AF9,Техничка!AG9)</f>
        <v>05.06.2023</v>
      </c>
      <c r="R8" s="82" t="str">
        <f>IF(AND((IF(SUMIFS(cb_curr!$E:$E,cb_curr!$A:$A,Q8,cb_curr!$B:$B,"China_Yuan")&lt;&gt;0,1,0)=0),(OR(WEEKDAY(Q8,2)=7,WEEKDAY(Q8,2)=1))),R7,((IF(AND(S8=0,S9=0,S10=0,S11=0,S12=0,S13=0,S14=0,S15=0,S16=0,S17=0),"-",(IF((SUMIFS(cb_curr!$E:$E,cb_curr!$A:$A,Q8,cb_curr!$B:$B,"China_Yuan"))=0,R7,(SUMIFS(cb_curr!$E:$E,cb_curr!$A:$A,Q8,cb_curr!$B:$B,"China_Yuan"))))))))</f>
        <v>-</v>
      </c>
      <c r="S8" s="165">
        <f>SUMIFS(cb_curr!$E:$E,cb_curr!$A:$A,Q8,cb_curr!$B:$B,"China_Yuan")</f>
        <v>0</v>
      </c>
      <c r="T8" s="3" t="str">
        <f>CONCATENATE(Техничка!AI9,Техничка!AJ9,Техничка!AK9)</f>
        <v>05.07.2023</v>
      </c>
      <c r="U8" s="82" t="str">
        <f>IF(AND((IF(SUMIFS(cb_curr!$E:$E,cb_curr!$A:$A,T8,cb_curr!$B:$B,"China_Yuan")&lt;&gt;0,1,0)=0),(OR(WEEKDAY(T8,2)=7,WEEKDAY(T8,2)=1))),U7,((IF(AND(V8=0,V9=0,V10=0,V11=0,V12=0,V13=0,V14=0,V15=0,V16=0,V17=0),"-",(IF((SUMIFS(cb_curr!$E:$E,cb_curr!$A:$A,T8,cb_curr!$B:$B,"China_Yuan"))=0,U7,(SUMIFS(cb_curr!$E:$E,cb_curr!$A:$A,T8,cb_curr!$B:$B,"China_Yuan"))))))))</f>
        <v>-</v>
      </c>
      <c r="V8" s="165">
        <f>SUMIFS(cb_curr!$E:$E,cb_curr!$A:$A,T8,cb_curr!$B:$B,"China_Yuan")</f>
        <v>0</v>
      </c>
      <c r="W8" s="3" t="str">
        <f>CONCATENATE(Техничка!AQ9,Техничка!AR9,Техничка!AS9)</f>
        <v>05.08.2023</v>
      </c>
      <c r="X8" s="82" t="str">
        <f>IF(AND((IF(SUMIFS(cb_curr!$E:$E,cb_curr!$A:$A,W8,cb_curr!$B:$B,"China_Yuan")&lt;&gt;0,1,0)=0),(OR(WEEKDAY(W8,2)=7,WEEKDAY(W8,2)=1))),X7,((IF(AND(Y8=0,Y9=0,Y10=0,Y11=0,Y12=0,Y13=0,Y14=0,Y15=0,Y16=0,Y17=0),"-",(IF((SUMIFS(cb_curr!$E:$E,cb_curr!$A:$A,W8,cb_curr!$B:$B,"China_Yuan"))=0,X7,(SUMIFS(cb_curr!$E:$E,cb_curr!$A:$A,W8,cb_curr!$B:$B,"China_Yuan"))))))))</f>
        <v>-</v>
      </c>
      <c r="Y8" s="165">
        <f>SUMIFS(cb_curr!$E:$E,cb_curr!$A:$A,W8,cb_curr!$B:$B,"China_Yuan")</f>
        <v>0</v>
      </c>
      <c r="Z8" s="3" t="str">
        <f>CONCATENATE(Техничка!AU9,Техничка!AV9,Техничка!AW9)</f>
        <v>05.09.2023</v>
      </c>
      <c r="AA8" s="82" t="str">
        <f>IF(AND((IF(SUMIFS(cb_curr!$E:$E,cb_curr!$A:$A,Z8,cb_curr!$B:$B,"China_Yuan")&lt;&gt;0,1,0)=0),(OR(WEEKDAY(Z8,2)=7,WEEKDAY(Z8,2)=1))),AA7,((IF(AND(AB8=0,AB9=0,AB10=0,AB11=0,AB12=0,AB13=0,AB14=0,AB15=0,AB16=0,AB17=0),"-",(IF((SUMIFS(cb_curr!$E:$E,cb_curr!$A:$A,Z8,cb_curr!$B:$B,"China_Yuan"))=0,AA7,(SUMIFS(cb_curr!$E:$E,cb_curr!$A:$A,Z8,cb_curr!$B:$B,"China_Yuan"))))))))</f>
        <v>-</v>
      </c>
      <c r="AB8" s="165">
        <f>SUMIFS(cb_curr!$E:$E,cb_curr!$A:$A,Z8,cb_curr!$B:$B,"China_Yuan")</f>
        <v>0</v>
      </c>
      <c r="AC8" s="3" t="str">
        <f>CONCATENATE(Техничка!AY9,Техничка!AZ9,Техничка!BA9)</f>
        <v>05.10.2023</v>
      </c>
      <c r="AD8" s="82" t="str">
        <f>IF(AND((IF(SUMIFS(cb_curr!$E:$E,cb_curr!$A:$A,AC8,cb_curr!$B:$B,"China_Yuan")&lt;&gt;0,1,0)=0),(OR(WEEKDAY(AC8,2)=7,WEEKDAY(AC8,2)=1))),AD7,((IF(AND(AE8=0,AE9=0,AE10=0,AE11=0,AE12=0,AE13=0,AE14=0,AE15=0,AE16=0,AE17=0),"-",(IF((SUMIFS(cb_curr!$E:$E,cb_curr!$A:$A,AC8,cb_curr!$B:$B,"China_Yuan"))=0,AD7,(SUMIFS(cb_curr!$E:$E,cb_curr!$A:$A,AC8,cb_curr!$B:$B,"China_Yuan"))))))))</f>
        <v>-</v>
      </c>
      <c r="AE8" s="165">
        <f>SUMIFS(cb_curr!$E:$E,cb_curr!$A:$A,AC8,cb_curr!$B:$B,"China_Yuan")</f>
        <v>0</v>
      </c>
      <c r="AF8" s="3" t="str">
        <f>CONCATENATE(Техничка!BC9,Техничка!BD9,Техничка!BE9)</f>
        <v>05.11.2023</v>
      </c>
      <c r="AG8" s="82" t="str">
        <f>IF(AND((IF(SUMIFS(cb_curr!$E:$E,cb_curr!$A:$A,AF8,cb_curr!$B:$B,"China_Yuan")&lt;&gt;0,1,0)=0),(OR(WEEKDAY(AF8,2)=7,WEEKDAY(AF8,2)=1))),AG7,((IF(AND(AH8=0,AH9=0,AH10=0,AH11=0,AH12=0,AH13=0,AH14=0,AH15=0,AH16=0,AH17=0),"-",(IF((SUMIFS(cb_curr!$E:$E,cb_curr!$A:$A,AF8,cb_curr!$B:$B,"China_Yuan"))=0,AG7,(SUMIFS(cb_curr!$E:$E,cb_curr!$A:$A,AF8,cb_curr!$B:$B,"China_Yuan"))))))))</f>
        <v>-</v>
      </c>
      <c r="AH8" s="165">
        <f>SUMIFS(cb_curr!$E:$E,cb_curr!$A:$A,AF8,cb_curr!$B:$B,"China_Yuan")</f>
        <v>0</v>
      </c>
      <c r="AI8" s="3" t="str">
        <f>CONCATENATE(Техничка!BG9,Техничка!BH9,Техничка!BI9)</f>
        <v>05.12.2023</v>
      </c>
      <c r="AJ8" s="82" t="str">
        <f>IF(AND((IF(SUMIFS(cb_curr!$E:$E,cb_curr!$A:$A,AI8,cb_curr!$B:$B,"China_Yuan")&lt;&gt;0,1,0)=0),(OR(WEEKDAY(AI8,2)=7,WEEKDAY(AI8,2)=1))),AJ7,((IF(AND(AK8=0,AK9=0,AK10=0,AK11=0,AK12=0,AK13=0,AK14=0,AK15=0,AK16=0,AK17=0),"-",(IF((SUMIFS(cb_curr!$E:$E,cb_curr!$A:$A,AI8,cb_curr!$B:$B,"China_Yuan"))=0,AJ7,(SUMIFS(cb_curr!$E:$E,cb_curr!$A:$A,AI8,cb_curr!$B:$B,"China_Yuan"))))))))</f>
        <v>-</v>
      </c>
      <c r="AK8" s="165">
        <f>SUMIFS(cb_curr!$E:$E,cb_curr!$A:$A,AI8,cb_curr!$B:$B,"China_Yuan")</f>
        <v>0</v>
      </c>
      <c r="AQ8" s="153" t="str">
        <f t="shared" si="0"/>
        <v>05.06.2023</v>
      </c>
      <c r="AR8" s="82"/>
      <c r="AT8" s="3" t="str">
        <f t="shared" si="1"/>
        <v>05.10.2023</v>
      </c>
      <c r="AU8" s="82"/>
      <c r="AW8" s="3" t="str">
        <f t="shared" si="2"/>
        <v>05.11.2023</v>
      </c>
      <c r="AX8" s="82"/>
      <c r="AZ8" s="3" t="str">
        <f t="shared" si="3"/>
        <v>05.12.2023</v>
      </c>
      <c r="BA8" s="82"/>
    </row>
    <row r="9" spans="1:53" x14ac:dyDescent="0.25">
      <c r="B9" s="3" t="str">
        <f>CONCATENATE(Техничка!B10,Техничка!C10,Техничка!D10)</f>
        <v>06.01.2023</v>
      </c>
      <c r="C9" s="82" t="str">
        <f>IF(AND((IF(SUMIFS(cb_curr!$E:$E,cb_curr!$A:$A,B9,cb_curr!$B:$B,"China_Yuan")&lt;&gt;0,1,0)=0),(OR(WEEKDAY(B9,2)=7,WEEKDAY(B9,2)=1))),C8,((IF(AND(D9=0,D10=0,D11=0,D12=0,D13=0,D14=0,D15=0,D16=0,D17=0,D18=0),"-",(IF((SUMIFS(cb_curr!$E:$E,cb_curr!$A:$A,B9,cb_curr!$B:$B,"China_Yuan"))=0,C8,(SUMIFS(cb_curr!$E:$E,cb_curr!$A:$A,B9,cb_curr!$B:$B,"China_Yuan"))))))))</f>
        <v>-</v>
      </c>
      <c r="D9" s="165">
        <f>SUMIFS(cb_curr!$E:$E,cb_curr!$A:$A,B9,cb_curr!$B:$B,"China_Yuan")</f>
        <v>0</v>
      </c>
      <c r="E9" s="3" t="str">
        <f>CONCATENATE(Техничка!O10,Техничка!P10,Техничка!Q10)</f>
        <v>06.02.2023</v>
      </c>
      <c r="F9" s="82" t="str">
        <f>IF(AND((IF(SUMIFS(cb_curr!$E:$E,cb_curr!$A:$A,E9,cb_curr!$B:$B,"China_Yuan")&lt;&gt;0,1,0)=0),(OR(WEEKDAY(E9,2)=7,WEEKDAY(E9,2)=1))),F8,((IF(AND(G9=0,G10=0,G11=0,G12=0,G13=0,G14=0,G15=0,G16=0,G17=0,G18=0),"-",(IF((SUMIFS(cb_curr!$E:$E,cb_curr!$A:$A,E9,cb_curr!$B:$B,"China_Yuan"))=0,F8,(SUMIFS(cb_curr!$E:$E,cb_curr!$A:$A,E9,cb_curr!$B:$B,"China_Yuan"))))))))</f>
        <v>-</v>
      </c>
      <c r="G9" s="165">
        <f>SUMIFS(cb_curr!$E:$E,cb_curr!$A:$A,E9,cb_curr!$B:$B,"China_Yuan")</f>
        <v>0</v>
      </c>
      <c r="H9" s="3" t="str">
        <f>CONCATENATE(Техничка!S10,Техничка!T10,Техничка!U10)</f>
        <v>06.03.2023</v>
      </c>
      <c r="I9" s="82" t="str">
        <f>IF(AND((IF(SUMIFS(cb_curr!$E:$E,cb_curr!$A:$A,H9,cb_curr!$B:$B,"China_Yuan")&lt;&gt;0,1,0)=0),(OR(WEEKDAY(H9,2)=7,WEEKDAY(H9,2)=1))),I8,((IF(AND(J9=0,J10=0,J11=0,J12=0,J13=0,J14=0,J15=0,J16=0,J17=0,J18=0),"-",(IF((SUMIFS(cb_curr!$E:$E,cb_curr!$A:$A,H9,cb_curr!$B:$B,"China_Yuan"))=0,I8,(SUMIFS(cb_curr!$E:$E,cb_curr!$A:$A,H9,cb_curr!$B:$B,"China_Yuan"))))))))</f>
        <v>-</v>
      </c>
      <c r="J9" s="165">
        <f>SUMIFS(cb_curr!$E:$E,cb_curr!$A:$A,H9,cb_curr!$B:$B,"China_Yuan")</f>
        <v>0</v>
      </c>
      <c r="K9" s="3" t="str">
        <f>CONCATENATE(Техничка!W10,Техничка!X10,Техничка!Y10)</f>
        <v>06.04.2023</v>
      </c>
      <c r="L9" s="82" t="str">
        <f>IF(AND((IF(SUMIFS(cb_curr!$E:$E,cb_curr!$A:$A,K9,cb_curr!$B:$B,"China_Yuan")&lt;&gt;0,1,0)=0),(OR(WEEKDAY(K9,2)=7,WEEKDAY(K9,2)=1))),L8,((IF(AND(M9=0,M10=0,M11=0,M12=0,M13=0,M14=0,M15=0,M16=0,M17=0,M18=0),"-",(IF((SUMIFS(cb_curr!$E:$E,cb_curr!$A:$A,K9,cb_curr!$B:$B,"China_Yuan"))=0,L8,(SUMIFS(cb_curr!$E:$E,cb_curr!$A:$A,K9,cb_curr!$B:$B,"China_Yuan"))))))))</f>
        <v>-</v>
      </c>
      <c r="M9" s="165">
        <f>SUMIFS(cb_curr!$E:$E,cb_curr!$A:$A,K9,cb_curr!$B:$B,"China_Yuan")</f>
        <v>0</v>
      </c>
      <c r="N9" s="3" t="str">
        <f>CONCATENATE(Техничка!AA10,Техничка!AB10,Техничка!AC10)</f>
        <v>06.05.2023</v>
      </c>
      <c r="O9" s="82" t="str">
        <f>IF(AND((IF(SUMIFS(cb_curr!$E:$E,cb_curr!$A:$A,N9,cb_curr!$B:$B,"China_Yuan")&lt;&gt;0,1,0)=0),(OR(WEEKDAY(N9,2)=7,WEEKDAY(N9,2)=1))),O8,((IF(AND(P9=0,P10=0,P11=0,P12=0,P13=0,P14=0,P15=0,P16=0,P17=0,P18=0),"-",(IF((SUMIFS(cb_curr!$E:$E,cb_curr!$A:$A,N9,cb_curr!$B:$B,"China_Yuan"))=0,O8,(SUMIFS(cb_curr!$E:$E,cb_curr!$A:$A,N9,cb_curr!$B:$B,"China_Yuan"))))))))</f>
        <v>-</v>
      </c>
      <c r="P9" s="165">
        <f>SUMIFS(cb_curr!$E:$E,cb_curr!$A:$A,N9,cb_curr!$B:$B,"China_Yuan")</f>
        <v>0</v>
      </c>
      <c r="Q9" s="3" t="str">
        <f>CONCATENATE(Техничка!AE10,Техничка!AF10,Техничка!AG10)</f>
        <v>06.06.2023</v>
      </c>
      <c r="R9" s="82" t="str">
        <f>IF(AND((IF(SUMIFS(cb_curr!$E:$E,cb_curr!$A:$A,Q9,cb_curr!$B:$B,"China_Yuan")&lt;&gt;0,1,0)=0),(OR(WEEKDAY(Q9,2)=7,WEEKDAY(Q9,2)=1))),R8,((IF(AND(S9=0,S10=0,S11=0,S12=0,S13=0,S14=0,S15=0,S16=0,S17=0,S18=0),"-",(IF((SUMIFS(cb_curr!$E:$E,cb_curr!$A:$A,Q9,cb_curr!$B:$B,"China_Yuan"))=0,R8,(SUMIFS(cb_curr!$E:$E,cb_curr!$A:$A,Q9,cb_curr!$B:$B,"China_Yuan"))))))))</f>
        <v>-</v>
      </c>
      <c r="S9" s="165">
        <f>SUMIFS(cb_curr!$E:$E,cb_curr!$A:$A,Q9,cb_curr!$B:$B,"China_Yuan")</f>
        <v>0</v>
      </c>
      <c r="T9" s="3" t="str">
        <f>CONCATENATE(Техничка!AI10,Техничка!AJ10,Техничка!AK10)</f>
        <v>06.07.2023</v>
      </c>
      <c r="U9" s="82" t="str">
        <f>IF(AND((IF(SUMIFS(cb_curr!$E:$E,cb_curr!$A:$A,T9,cb_curr!$B:$B,"China_Yuan")&lt;&gt;0,1,0)=0),(OR(WEEKDAY(T9,2)=7,WEEKDAY(T9,2)=1))),U8,((IF(AND(V9=0,V10=0,V11=0,V12=0,V13=0,V14=0,V15=0,V16=0,V17=0,V18=0),"-",(IF((SUMIFS(cb_curr!$E:$E,cb_curr!$A:$A,T9,cb_curr!$B:$B,"China_Yuan"))=0,U8,(SUMIFS(cb_curr!$E:$E,cb_curr!$A:$A,T9,cb_curr!$B:$B,"China_Yuan"))))))))</f>
        <v>-</v>
      </c>
      <c r="V9" s="165">
        <f>SUMIFS(cb_curr!$E:$E,cb_curr!$A:$A,T9,cb_curr!$B:$B,"China_Yuan")</f>
        <v>0</v>
      </c>
      <c r="W9" s="3" t="str">
        <f>CONCATENATE(Техничка!AQ10,Техничка!AR10,Техничка!AS10)</f>
        <v>06.08.2023</v>
      </c>
      <c r="X9" s="82" t="str">
        <f>IF(AND((IF(SUMIFS(cb_curr!$E:$E,cb_curr!$A:$A,W9,cb_curr!$B:$B,"China_Yuan")&lt;&gt;0,1,0)=0),(OR(WEEKDAY(W9,2)=7,WEEKDAY(W9,2)=1))),X8,((IF(AND(Y9=0,Y10=0,Y11=0,Y12=0,Y13=0,Y14=0,Y15=0,Y16=0,Y17=0,Y18=0),"-",(IF((SUMIFS(cb_curr!$E:$E,cb_curr!$A:$A,W9,cb_curr!$B:$B,"China_Yuan"))=0,X8,(SUMIFS(cb_curr!$E:$E,cb_curr!$A:$A,W9,cb_curr!$B:$B,"China_Yuan"))))))))</f>
        <v>-</v>
      </c>
      <c r="Y9" s="165">
        <f>SUMIFS(cb_curr!$E:$E,cb_curr!$A:$A,W9,cb_curr!$B:$B,"China_Yuan")</f>
        <v>0</v>
      </c>
      <c r="Z9" s="3" t="str">
        <f>CONCATENATE(Техничка!AU10,Техничка!AV10,Техничка!AW10)</f>
        <v>06.09.2023</v>
      </c>
      <c r="AA9" s="82" t="str">
        <f>IF(AND((IF(SUMIFS(cb_curr!$E:$E,cb_curr!$A:$A,Z9,cb_curr!$B:$B,"China_Yuan")&lt;&gt;0,1,0)=0),(OR(WEEKDAY(Z9,2)=7,WEEKDAY(Z9,2)=1))),AA8,((IF(AND(AB9=0,AB10=0,AB11=0,AB12=0,AB13=0,AB14=0,AB15=0,AB16=0,AB17=0,AB18=0),"-",(IF((SUMIFS(cb_curr!$E:$E,cb_curr!$A:$A,Z9,cb_curr!$B:$B,"China_Yuan"))=0,AA8,(SUMIFS(cb_curr!$E:$E,cb_curr!$A:$A,Z9,cb_curr!$B:$B,"China_Yuan"))))))))</f>
        <v>-</v>
      </c>
      <c r="AB9" s="165">
        <f>SUMIFS(cb_curr!$E:$E,cb_curr!$A:$A,Z9,cb_curr!$B:$B,"China_Yuan")</f>
        <v>0</v>
      </c>
      <c r="AC9" s="3" t="str">
        <f>CONCATENATE(Техничка!AY10,Техничка!AZ10,Техничка!BA10)</f>
        <v>06.10.2023</v>
      </c>
      <c r="AD9" s="82" t="str">
        <f>IF(AND((IF(SUMIFS(cb_curr!$E:$E,cb_curr!$A:$A,AC9,cb_curr!$B:$B,"China_Yuan")&lt;&gt;0,1,0)=0),(OR(WEEKDAY(AC9,2)=7,WEEKDAY(AC9,2)=1))),AD8,((IF(AND(AE9=0,AE10=0,AE11=0,AE12=0,AE13=0,AE14=0,AE15=0,AE16=0,AE17=0,AE18=0),"-",(IF((SUMIFS(cb_curr!$E:$E,cb_curr!$A:$A,AC9,cb_curr!$B:$B,"China_Yuan"))=0,AD8,(SUMIFS(cb_curr!$E:$E,cb_curr!$A:$A,AC9,cb_curr!$B:$B,"China_Yuan"))))))))</f>
        <v>-</v>
      </c>
      <c r="AE9" s="165">
        <f>SUMIFS(cb_curr!$E:$E,cb_curr!$A:$A,AC9,cb_curr!$B:$B,"China_Yuan")</f>
        <v>0</v>
      </c>
      <c r="AF9" s="3" t="str">
        <f>CONCATENATE(Техничка!BC10,Техничка!BD10,Техничка!BE10)</f>
        <v>06.11.2023</v>
      </c>
      <c r="AG9" s="82" t="str">
        <f>IF(AND((IF(SUMIFS(cb_curr!$E:$E,cb_curr!$A:$A,AF9,cb_curr!$B:$B,"China_Yuan")&lt;&gt;0,1,0)=0),(OR(WEEKDAY(AF9,2)=7,WEEKDAY(AF9,2)=1))),AG8,((IF(AND(AH9=0,AH10=0,AH11=0,AH12=0,AH13=0,AH14=0,AH15=0,AH16=0,AH17=0,AH18=0),"-",(IF((SUMIFS(cb_curr!$E:$E,cb_curr!$A:$A,AF9,cb_curr!$B:$B,"China_Yuan"))=0,AG8,(SUMIFS(cb_curr!$E:$E,cb_curr!$A:$A,AF9,cb_curr!$B:$B,"China_Yuan"))))))))</f>
        <v>-</v>
      </c>
      <c r="AH9" s="165">
        <f>SUMIFS(cb_curr!$E:$E,cb_curr!$A:$A,AF9,cb_curr!$B:$B,"China_Yuan")</f>
        <v>0</v>
      </c>
      <c r="AI9" s="3" t="str">
        <f>CONCATENATE(Техничка!BG10,Техничка!BH10,Техничка!BI10)</f>
        <v>06.12.2023</v>
      </c>
      <c r="AJ9" s="82" t="str">
        <f>IF(AND((IF(SUMIFS(cb_curr!$E:$E,cb_curr!$A:$A,AI9,cb_curr!$B:$B,"China_Yuan")&lt;&gt;0,1,0)=0),(OR(WEEKDAY(AI9,2)=7,WEEKDAY(AI9,2)=1))),AJ8,((IF(AND(AK9=0,AK10=0,AK11=0,AK12=0,AK13=0,AK14=0,AK15=0,AK16=0,AK17=0,AK18=0),"-",(IF((SUMIFS(cb_curr!$E:$E,cb_curr!$A:$A,AI9,cb_curr!$B:$B,"China_Yuan"))=0,AJ8,(SUMIFS(cb_curr!$E:$E,cb_curr!$A:$A,AI9,cb_curr!$B:$B,"China_Yuan"))))))))</f>
        <v>-</v>
      </c>
      <c r="AK9" s="165">
        <f>SUMIFS(cb_curr!$E:$E,cb_curr!$A:$A,AI9,cb_curr!$B:$B,"China_Yuan")</f>
        <v>0</v>
      </c>
      <c r="AQ9" s="153" t="str">
        <f t="shared" si="0"/>
        <v>06.06.2023</v>
      </c>
      <c r="AR9" s="82"/>
      <c r="AT9" s="3" t="str">
        <f t="shared" si="1"/>
        <v>06.10.2023</v>
      </c>
      <c r="AU9" s="82"/>
      <c r="AW9" s="3" t="str">
        <f t="shared" si="2"/>
        <v>06.11.2023</v>
      </c>
      <c r="AX9" s="82"/>
      <c r="AZ9" s="3" t="str">
        <f t="shared" si="3"/>
        <v>06.12.2023</v>
      </c>
      <c r="BA9" s="82"/>
    </row>
    <row r="10" spans="1:53" x14ac:dyDescent="0.25">
      <c r="B10" s="3" t="str">
        <f>CONCATENATE(Техничка!B11,Техничка!C11,Техничка!D11)</f>
        <v>07.01.2023</v>
      </c>
      <c r="C10" s="82" t="str">
        <f>IF(AND((IF(SUMIFS(cb_curr!$E:$E,cb_curr!$A:$A,B10,cb_curr!$B:$B,"China_Yuan")&lt;&gt;0,1,0)=0),(OR(WEEKDAY(B10,2)=7,WEEKDAY(B10,2)=1))),C9,((IF(AND(D10=0,D11=0,D12=0,D13=0,D14=0,D15=0,D16=0,D17=0,D18=0,D19=0),"-",(IF((SUMIFS(cb_curr!$E:$E,cb_curr!$A:$A,B10,cb_curr!$B:$B,"China_Yuan"))=0,C9,(SUMIFS(cb_curr!$E:$E,cb_curr!$A:$A,B10,cb_curr!$B:$B,"China_Yuan"))))))))</f>
        <v>-</v>
      </c>
      <c r="D10" s="165">
        <f>SUMIFS(cb_curr!$E:$E,cb_curr!$A:$A,B10,cb_curr!$B:$B,"China_Yuan")</f>
        <v>0</v>
      </c>
      <c r="E10" s="3" t="str">
        <f>CONCATENATE(Техничка!O11,Техничка!P11,Техничка!Q11)</f>
        <v>07.02.2023</v>
      </c>
      <c r="F10" s="82" t="str">
        <f>IF(AND((IF(SUMIFS(cb_curr!$E:$E,cb_curr!$A:$A,E10,cb_curr!$B:$B,"China_Yuan")&lt;&gt;0,1,0)=0),(OR(WEEKDAY(E10,2)=7,WEEKDAY(E10,2)=1))),F9,((IF(AND(G10=0,G11=0,G12=0,G13=0,G14=0,G15=0,G16=0,G17=0,G18=0,G19=0),"-",(IF((SUMIFS(cb_curr!$E:$E,cb_curr!$A:$A,E10,cb_curr!$B:$B,"China_Yuan"))=0,F9,(SUMIFS(cb_curr!$E:$E,cb_curr!$A:$A,E10,cb_curr!$B:$B,"China_Yuan"))))))))</f>
        <v>-</v>
      </c>
      <c r="G10" s="165">
        <f>SUMIFS(cb_curr!$E:$E,cb_curr!$A:$A,E10,cb_curr!$B:$B,"China_Yuan")</f>
        <v>0</v>
      </c>
      <c r="H10" s="3" t="str">
        <f>CONCATENATE(Техничка!S11,Техничка!T11,Техничка!U11)</f>
        <v>07.03.2023</v>
      </c>
      <c r="I10" s="82" t="str">
        <f>IF(AND((IF(SUMIFS(cb_curr!$E:$E,cb_curr!$A:$A,H10,cb_curr!$B:$B,"China_Yuan")&lt;&gt;0,1,0)=0),(OR(WEEKDAY(H10,2)=7,WEEKDAY(H10,2)=1))),I9,((IF(AND(J10=0,J11=0,J12=0,J13=0,J14=0,J15=0,J16=0,J17=0,J18=0,J19=0),"-",(IF((SUMIFS(cb_curr!$E:$E,cb_curr!$A:$A,H10,cb_curr!$B:$B,"China_Yuan"))=0,I9,(SUMIFS(cb_curr!$E:$E,cb_curr!$A:$A,H10,cb_curr!$B:$B,"China_Yuan"))))))))</f>
        <v>-</v>
      </c>
      <c r="J10" s="165">
        <f>SUMIFS(cb_curr!$E:$E,cb_curr!$A:$A,H10,cb_curr!$B:$B,"China_Yuan")</f>
        <v>0</v>
      </c>
      <c r="K10" s="3" t="str">
        <f>CONCATENATE(Техничка!W11,Техничка!X11,Техничка!Y11)</f>
        <v>07.04.2023</v>
      </c>
      <c r="L10" s="82" t="str">
        <f>IF(AND((IF(SUMIFS(cb_curr!$E:$E,cb_curr!$A:$A,K10,cb_curr!$B:$B,"China_Yuan")&lt;&gt;0,1,0)=0),(OR(WEEKDAY(K10,2)=7,WEEKDAY(K10,2)=1))),L9,((IF(AND(M10=0,M11=0,M12=0,M13=0,M14=0,M15=0,M16=0,M17=0,M18=0,M19=0),"-",(IF((SUMIFS(cb_curr!$E:$E,cb_curr!$A:$A,K10,cb_curr!$B:$B,"China_Yuan"))=0,L9,(SUMIFS(cb_curr!$E:$E,cb_curr!$A:$A,K10,cb_curr!$B:$B,"China_Yuan"))))))))</f>
        <v>-</v>
      </c>
      <c r="M10" s="165">
        <f>SUMIFS(cb_curr!$E:$E,cb_curr!$A:$A,K10,cb_curr!$B:$B,"China_Yuan")</f>
        <v>0</v>
      </c>
      <c r="N10" s="3" t="str">
        <f>CONCATENATE(Техничка!AA11,Техничка!AB11,Техничка!AC11)</f>
        <v>07.05.2023</v>
      </c>
      <c r="O10" s="82" t="str">
        <f>IF(AND((IF(SUMIFS(cb_curr!$E:$E,cb_curr!$A:$A,N10,cb_curr!$B:$B,"China_Yuan")&lt;&gt;0,1,0)=0),(OR(WEEKDAY(N10,2)=7,WEEKDAY(N10,2)=1))),O9,((IF(AND(P10=0,P11=0,P12=0,P13=0,P14=0,P15=0,P16=0,P17=0,P18=0,P19=0),"-",(IF((SUMIFS(cb_curr!$E:$E,cb_curr!$A:$A,N10,cb_curr!$B:$B,"China_Yuan"))=0,O9,(SUMIFS(cb_curr!$E:$E,cb_curr!$A:$A,N10,cb_curr!$B:$B,"China_Yuan"))))))))</f>
        <v>-</v>
      </c>
      <c r="P10" s="165">
        <f>SUMIFS(cb_curr!$E:$E,cb_curr!$A:$A,N10,cb_curr!$B:$B,"China_Yuan")</f>
        <v>0</v>
      </c>
      <c r="Q10" s="3" t="str">
        <f>CONCATENATE(Техничка!AE11,Техничка!AF11,Техничка!AG11)</f>
        <v>07.06.2023</v>
      </c>
      <c r="R10" s="82" t="str">
        <f>IF(AND((IF(SUMIFS(cb_curr!$E:$E,cb_curr!$A:$A,Q10,cb_curr!$B:$B,"China_Yuan")&lt;&gt;0,1,0)=0),(OR(WEEKDAY(Q10,2)=7,WEEKDAY(Q10,2)=1))),R9,((IF(AND(S10=0,S11=0,S12=0,S13=0,S14=0,S15=0,S16=0,S17=0,S18=0,S19=0),"-",(IF((SUMIFS(cb_curr!$E:$E,cb_curr!$A:$A,Q10,cb_curr!$B:$B,"China_Yuan"))=0,R9,(SUMIFS(cb_curr!$E:$E,cb_curr!$A:$A,Q10,cb_curr!$B:$B,"China_Yuan"))))))))</f>
        <v>-</v>
      </c>
      <c r="S10" s="165">
        <f>SUMIFS(cb_curr!$E:$E,cb_curr!$A:$A,Q10,cb_curr!$B:$B,"China_Yuan")</f>
        <v>0</v>
      </c>
      <c r="T10" s="3" t="str">
        <f>CONCATENATE(Техничка!AI11,Техничка!AJ11,Техничка!AK11)</f>
        <v>07.07.2023</v>
      </c>
      <c r="U10" s="82" t="str">
        <f>IF(AND((IF(SUMIFS(cb_curr!$E:$E,cb_curr!$A:$A,T10,cb_curr!$B:$B,"China_Yuan")&lt;&gt;0,1,0)=0),(OR(WEEKDAY(T10,2)=7,WEEKDAY(T10,2)=1))),U9,((IF(AND(V10=0,V11=0,V12=0,V13=0,V14=0,V15=0,V16=0,V17=0,V18=0,V19=0),"-",(IF((SUMIFS(cb_curr!$E:$E,cb_curr!$A:$A,T10,cb_curr!$B:$B,"China_Yuan"))=0,U9,(SUMIFS(cb_curr!$E:$E,cb_curr!$A:$A,T10,cb_curr!$B:$B,"China_Yuan"))))))))</f>
        <v>-</v>
      </c>
      <c r="V10" s="165">
        <f>SUMIFS(cb_curr!$E:$E,cb_curr!$A:$A,T10,cb_curr!$B:$B,"China_Yuan")</f>
        <v>0</v>
      </c>
      <c r="W10" s="3" t="str">
        <f>CONCATENATE(Техничка!AQ11,Техничка!AR11,Техничка!AS11)</f>
        <v>07.08.2023</v>
      </c>
      <c r="X10" s="82" t="str">
        <f>IF(AND((IF(SUMIFS(cb_curr!$E:$E,cb_curr!$A:$A,W10,cb_curr!$B:$B,"China_Yuan")&lt;&gt;0,1,0)=0),(OR(WEEKDAY(W10,2)=7,WEEKDAY(W10,2)=1))),X9,((IF(AND(Y10=0,Y11=0,Y12=0,Y13=0,Y14=0,Y15=0,Y16=0,Y17=0,Y18=0,Y19=0),"-",(IF((SUMIFS(cb_curr!$E:$E,cb_curr!$A:$A,W10,cb_curr!$B:$B,"China_Yuan"))=0,X9,(SUMIFS(cb_curr!$E:$E,cb_curr!$A:$A,W10,cb_curr!$B:$B,"China_Yuan"))))))))</f>
        <v>-</v>
      </c>
      <c r="Y10" s="165">
        <f>SUMIFS(cb_curr!$E:$E,cb_curr!$A:$A,W10,cb_curr!$B:$B,"China_Yuan")</f>
        <v>0</v>
      </c>
      <c r="Z10" s="3" t="str">
        <f>CONCATENATE(Техничка!AU11,Техничка!AV11,Техничка!AW11)</f>
        <v>07.09.2023</v>
      </c>
      <c r="AA10" s="82" t="str">
        <f>IF(AND((IF(SUMIFS(cb_curr!$E:$E,cb_curr!$A:$A,Z10,cb_curr!$B:$B,"China_Yuan")&lt;&gt;0,1,0)=0),(OR(WEEKDAY(Z10,2)=7,WEEKDAY(Z10,2)=1))),AA9,((IF(AND(AB10=0,AB11=0,AB12=0,AB13=0,AB14=0,AB15=0,AB16=0,AB17=0,AB18=0,AB19=0),"-",(IF((SUMIFS(cb_curr!$E:$E,cb_curr!$A:$A,Z10,cb_curr!$B:$B,"China_Yuan"))=0,AA9,(SUMIFS(cb_curr!$E:$E,cb_curr!$A:$A,Z10,cb_curr!$B:$B,"China_Yuan"))))))))</f>
        <v>-</v>
      </c>
      <c r="AB10" s="165">
        <f>SUMIFS(cb_curr!$E:$E,cb_curr!$A:$A,Z10,cb_curr!$B:$B,"China_Yuan")</f>
        <v>0</v>
      </c>
      <c r="AC10" s="3" t="str">
        <f>CONCATENATE(Техничка!AY11,Техничка!AZ11,Техничка!BA11)</f>
        <v>07.10.2023</v>
      </c>
      <c r="AD10" s="82" t="str">
        <f>IF(AND((IF(SUMIFS(cb_curr!$E:$E,cb_curr!$A:$A,AC10,cb_curr!$B:$B,"China_Yuan")&lt;&gt;0,1,0)=0),(OR(WEEKDAY(AC10,2)=7,WEEKDAY(AC10,2)=1))),AD9,((IF(AND(AE10=0,AE11=0,AE12=0,AE13=0,AE14=0,AE15=0,AE16=0,AE17=0,AE18=0,AE19=0),"-",(IF((SUMIFS(cb_curr!$E:$E,cb_curr!$A:$A,AC10,cb_curr!$B:$B,"China_Yuan"))=0,AD9,(SUMIFS(cb_curr!$E:$E,cb_curr!$A:$A,AC10,cb_curr!$B:$B,"China_Yuan"))))))))</f>
        <v>-</v>
      </c>
      <c r="AE10" s="165">
        <f>SUMIFS(cb_curr!$E:$E,cb_curr!$A:$A,AC10,cb_curr!$B:$B,"China_Yuan")</f>
        <v>0</v>
      </c>
      <c r="AF10" s="3" t="str">
        <f>CONCATENATE(Техничка!BC11,Техничка!BD11,Техничка!BE11)</f>
        <v>07.11.2023</v>
      </c>
      <c r="AG10" s="82" t="str">
        <f>IF(AND((IF(SUMIFS(cb_curr!$E:$E,cb_curr!$A:$A,AF10,cb_curr!$B:$B,"China_Yuan")&lt;&gt;0,1,0)=0),(OR(WEEKDAY(AF10,2)=7,WEEKDAY(AF10,2)=1))),AG9,((IF(AND(AH10=0,AH11=0,AH12=0,AH13=0,AH14=0,AH15=0,AH16=0,AH17=0,AH18=0,AH19=0),"-",(IF((SUMIFS(cb_curr!$E:$E,cb_curr!$A:$A,AF10,cb_curr!$B:$B,"China_Yuan"))=0,AG9,(SUMIFS(cb_curr!$E:$E,cb_curr!$A:$A,AF10,cb_curr!$B:$B,"China_Yuan"))))))))</f>
        <v>-</v>
      </c>
      <c r="AH10" s="165">
        <f>SUMIFS(cb_curr!$E:$E,cb_curr!$A:$A,AF10,cb_curr!$B:$B,"China_Yuan")</f>
        <v>0</v>
      </c>
      <c r="AI10" s="3" t="str">
        <f>CONCATENATE(Техничка!BG11,Техничка!BH11,Техничка!BI11)</f>
        <v>07.12.2023</v>
      </c>
      <c r="AJ10" s="82" t="str">
        <f>IF(AND((IF(SUMIFS(cb_curr!$E:$E,cb_curr!$A:$A,AI10,cb_curr!$B:$B,"China_Yuan")&lt;&gt;0,1,0)=0),(OR(WEEKDAY(AI10,2)=7,WEEKDAY(AI10,2)=1))),AJ9,((IF(AND(AK10=0,AK11=0,AK12=0,AK13=0,AK14=0,AK15=0,AK16=0,AK17=0,AK18=0,AK19=0),"-",(IF((SUMIFS(cb_curr!$E:$E,cb_curr!$A:$A,AI10,cb_curr!$B:$B,"China_Yuan"))=0,AJ9,(SUMIFS(cb_curr!$E:$E,cb_curr!$A:$A,AI10,cb_curr!$B:$B,"China_Yuan"))))))))</f>
        <v>-</v>
      </c>
      <c r="AK10" s="165">
        <f>SUMIFS(cb_curr!$E:$E,cb_curr!$A:$A,AI10,cb_curr!$B:$B,"China_Yuan")</f>
        <v>0</v>
      </c>
      <c r="AQ10" s="153" t="str">
        <f t="shared" si="0"/>
        <v>07.06.2023</v>
      </c>
      <c r="AR10" s="82"/>
      <c r="AT10" s="3" t="str">
        <f t="shared" si="1"/>
        <v>07.10.2023</v>
      </c>
      <c r="AU10" s="82"/>
      <c r="AW10" s="3" t="str">
        <f t="shared" si="2"/>
        <v>07.11.2023</v>
      </c>
      <c r="AX10" s="82"/>
      <c r="AZ10" s="3" t="str">
        <f t="shared" si="3"/>
        <v>07.12.2023</v>
      </c>
      <c r="BA10" s="82"/>
    </row>
    <row r="11" spans="1:53" x14ac:dyDescent="0.25">
      <c r="B11" s="3" t="str">
        <f>CONCATENATE(Техничка!B12,Техничка!C12,Техничка!D12)</f>
        <v>08.01.2023</v>
      </c>
      <c r="C11" s="82" t="str">
        <f>IF(AND((IF(SUMIFS(cb_curr!$E:$E,cb_curr!$A:$A,B11,cb_curr!$B:$B,"China_Yuan")&lt;&gt;0,1,0)=0),(OR(WEEKDAY(B11,2)=7,WEEKDAY(B11,2)=1))),C10,((IF(AND(D11=0,D12=0,D13=0,D14=0,D15=0,D16=0,D17=0,D18=0,D19=0,D20=0),"-",(IF((SUMIFS(cb_curr!$E:$E,cb_curr!$A:$A,B11,cb_curr!$B:$B,"China_Yuan"))=0,C10,(SUMIFS(cb_curr!$E:$E,cb_curr!$A:$A,B11,cb_curr!$B:$B,"China_Yuan"))))))))</f>
        <v>-</v>
      </c>
      <c r="D11" s="165">
        <f>SUMIFS(cb_curr!$E:$E,cb_curr!$A:$A,B11,cb_curr!$B:$B,"China_Yuan")</f>
        <v>0</v>
      </c>
      <c r="E11" s="3" t="str">
        <f>CONCATENATE(Техничка!O12,Техничка!P12,Техничка!Q12)</f>
        <v>08.02.2023</v>
      </c>
      <c r="F11" s="82" t="str">
        <f>IF(AND((IF(SUMIFS(cb_curr!$E:$E,cb_curr!$A:$A,E11,cb_curr!$B:$B,"China_Yuan")&lt;&gt;0,1,0)=0),(OR(WEEKDAY(E11,2)=7,WEEKDAY(E11,2)=1))),F10,((IF(AND(G11=0,G12=0,G13=0,G14=0,G15=0,G16=0,G17=0,G18=0,G19=0,G20=0),"-",(IF((SUMIFS(cb_curr!$E:$E,cb_curr!$A:$A,E11,cb_curr!$B:$B,"China_Yuan"))=0,F10,(SUMIFS(cb_curr!$E:$E,cb_curr!$A:$A,E11,cb_curr!$B:$B,"China_Yuan"))))))))</f>
        <v>-</v>
      </c>
      <c r="G11" s="165">
        <f>SUMIFS(cb_curr!$E:$E,cb_curr!$A:$A,E11,cb_curr!$B:$B,"China_Yuan")</f>
        <v>0</v>
      </c>
      <c r="H11" s="3" t="str">
        <f>CONCATENATE(Техничка!S12,Техничка!T12,Техничка!U12)</f>
        <v>08.03.2023</v>
      </c>
      <c r="I11" s="82" t="str">
        <f>IF(AND((IF(SUMIFS(cb_curr!$E:$E,cb_curr!$A:$A,H11,cb_curr!$B:$B,"China_Yuan")&lt;&gt;0,1,0)=0),(OR(WEEKDAY(H11,2)=7,WEEKDAY(H11,2)=1))),I10,((IF(AND(J11=0,J12=0,J13=0,J14=0,J15=0,J16=0,J17=0,J18=0,J19=0,J20=0),"-",(IF((SUMIFS(cb_curr!$E:$E,cb_curr!$A:$A,H11,cb_curr!$B:$B,"China_Yuan"))=0,I10,(SUMIFS(cb_curr!$E:$E,cb_curr!$A:$A,H11,cb_curr!$B:$B,"China_Yuan"))))))))</f>
        <v>-</v>
      </c>
      <c r="J11" s="165">
        <f>SUMIFS(cb_curr!$E:$E,cb_curr!$A:$A,H11,cb_curr!$B:$B,"China_Yuan")</f>
        <v>0</v>
      </c>
      <c r="K11" s="3" t="str">
        <f>CONCATENATE(Техничка!W12,Техничка!X12,Техничка!Y12)</f>
        <v>08.04.2023</v>
      </c>
      <c r="L11" s="82" t="str">
        <f>IF(AND((IF(SUMIFS(cb_curr!$E:$E,cb_curr!$A:$A,K11,cb_curr!$B:$B,"China_Yuan")&lt;&gt;0,1,0)=0),(OR(WEEKDAY(K11,2)=7,WEEKDAY(K11,2)=1))),L10,((IF(AND(M11=0,M12=0,M13=0,M14=0,M15=0,M16=0,M17=0,M18=0,M19=0,M20=0),"-",(IF((SUMIFS(cb_curr!$E:$E,cb_curr!$A:$A,K11,cb_curr!$B:$B,"China_Yuan"))=0,L10,(SUMIFS(cb_curr!$E:$E,cb_curr!$A:$A,K11,cb_curr!$B:$B,"China_Yuan"))))))))</f>
        <v>-</v>
      </c>
      <c r="M11" s="165">
        <f>SUMIFS(cb_curr!$E:$E,cb_curr!$A:$A,K11,cb_curr!$B:$B,"China_Yuan")</f>
        <v>0</v>
      </c>
      <c r="N11" s="3" t="str">
        <f>CONCATENATE(Техничка!AA12,Техничка!AB12,Техничка!AC12)</f>
        <v>08.05.2023</v>
      </c>
      <c r="O11" s="82" t="str">
        <f>IF(AND((IF(SUMIFS(cb_curr!$E:$E,cb_curr!$A:$A,N11,cb_curr!$B:$B,"China_Yuan")&lt;&gt;0,1,0)=0),(OR(WEEKDAY(N11,2)=7,WEEKDAY(N11,2)=1))),O10,((IF(AND(P11=0,P12=0,P13=0,P14=0,P15=0,P16=0,P17=0,P18=0,P19=0,P20=0),"-",(IF((SUMIFS(cb_curr!$E:$E,cb_curr!$A:$A,N11,cb_curr!$B:$B,"China_Yuan"))=0,O10,(SUMIFS(cb_curr!$E:$E,cb_curr!$A:$A,N11,cb_curr!$B:$B,"China_Yuan"))))))))</f>
        <v>-</v>
      </c>
      <c r="P11" s="165">
        <f>SUMIFS(cb_curr!$E:$E,cb_curr!$A:$A,N11,cb_curr!$B:$B,"China_Yuan")</f>
        <v>0</v>
      </c>
      <c r="Q11" s="3" t="str">
        <f>CONCATENATE(Техничка!AE12,Техничка!AF12,Техничка!AG12)</f>
        <v>08.06.2023</v>
      </c>
      <c r="R11" s="82" t="str">
        <f>IF(AND((IF(SUMIFS(cb_curr!$E:$E,cb_curr!$A:$A,Q11,cb_curr!$B:$B,"China_Yuan")&lt;&gt;0,1,0)=0),(OR(WEEKDAY(Q11,2)=7,WEEKDAY(Q11,2)=1))),R10,((IF(AND(S11=0,S12=0,S13=0,S14=0,S15=0,S16=0,S17=0,S18=0,S19=0,S20=0),"-",(IF((SUMIFS(cb_curr!$E:$E,cb_curr!$A:$A,Q11,cb_curr!$B:$B,"China_Yuan"))=0,R10,(SUMIFS(cb_curr!$E:$E,cb_curr!$A:$A,Q11,cb_curr!$B:$B,"China_Yuan"))))))))</f>
        <v>-</v>
      </c>
      <c r="S11" s="165">
        <f>SUMIFS(cb_curr!$E:$E,cb_curr!$A:$A,Q11,cb_curr!$B:$B,"China_Yuan")</f>
        <v>0</v>
      </c>
      <c r="T11" s="3" t="str">
        <f>CONCATENATE(Техничка!AI12,Техничка!AJ12,Техничка!AK12)</f>
        <v>08.07.2023</v>
      </c>
      <c r="U11" s="82" t="str">
        <f>IF(AND((IF(SUMIFS(cb_curr!$E:$E,cb_curr!$A:$A,T11,cb_curr!$B:$B,"China_Yuan")&lt;&gt;0,1,0)=0),(OR(WEEKDAY(T11,2)=7,WEEKDAY(T11,2)=1))),U10,((IF(AND(V11=0,V12=0,V13=0,V14=0,V15=0,V16=0,V17=0,V18=0,V19=0,V20=0),"-",(IF((SUMIFS(cb_curr!$E:$E,cb_curr!$A:$A,T11,cb_curr!$B:$B,"China_Yuan"))=0,U10,(SUMIFS(cb_curr!$E:$E,cb_curr!$A:$A,T11,cb_curr!$B:$B,"China_Yuan"))))))))</f>
        <v>-</v>
      </c>
      <c r="V11" s="165">
        <f>SUMIFS(cb_curr!$E:$E,cb_curr!$A:$A,T11,cb_curr!$B:$B,"China_Yuan")</f>
        <v>0</v>
      </c>
      <c r="W11" s="3" t="str">
        <f>CONCATENATE(Техничка!AQ12,Техничка!AR12,Техничка!AS12)</f>
        <v>08.08.2023</v>
      </c>
      <c r="X11" s="82" t="str">
        <f>IF(AND((IF(SUMIFS(cb_curr!$E:$E,cb_curr!$A:$A,W11,cb_curr!$B:$B,"China_Yuan")&lt;&gt;0,1,0)=0),(OR(WEEKDAY(W11,2)=7,WEEKDAY(W11,2)=1))),X10,((IF(AND(Y11=0,Y12=0,Y13=0,Y14=0,Y15=0,Y16=0,Y17=0,Y18=0,Y19=0,Y20=0),"-",(IF((SUMIFS(cb_curr!$E:$E,cb_curr!$A:$A,W11,cb_curr!$B:$B,"China_Yuan"))=0,X10,(SUMIFS(cb_curr!$E:$E,cb_curr!$A:$A,W11,cb_curr!$B:$B,"China_Yuan"))))))))</f>
        <v>-</v>
      </c>
      <c r="Y11" s="165">
        <f>SUMIFS(cb_curr!$E:$E,cb_curr!$A:$A,W11,cb_curr!$B:$B,"China_Yuan")</f>
        <v>0</v>
      </c>
      <c r="Z11" s="3" t="str">
        <f>CONCATENATE(Техничка!AU12,Техничка!AV12,Техничка!AW12)</f>
        <v>08.09.2023</v>
      </c>
      <c r="AA11" s="82" t="str">
        <f>IF(AND((IF(SUMIFS(cb_curr!$E:$E,cb_curr!$A:$A,Z11,cb_curr!$B:$B,"China_Yuan")&lt;&gt;0,1,0)=0),(OR(WEEKDAY(Z11,2)=7,WEEKDAY(Z11,2)=1))),AA10,((IF(AND(AB11=0,AB12=0,AB13=0,AB14=0,AB15=0,AB16=0,AB17=0,AB18=0,AB19=0,AB20=0),"-",(IF((SUMIFS(cb_curr!$E:$E,cb_curr!$A:$A,Z11,cb_curr!$B:$B,"China_Yuan"))=0,AA10,(SUMIFS(cb_curr!$E:$E,cb_curr!$A:$A,Z11,cb_curr!$B:$B,"China_Yuan"))))))))</f>
        <v>-</v>
      </c>
      <c r="AB11" s="165">
        <f>SUMIFS(cb_curr!$E:$E,cb_curr!$A:$A,Z11,cb_curr!$B:$B,"China_Yuan")</f>
        <v>0</v>
      </c>
      <c r="AC11" s="3" t="str">
        <f>CONCATENATE(Техничка!AY12,Техничка!AZ12,Техничка!BA12)</f>
        <v>08.10.2023</v>
      </c>
      <c r="AD11" s="82" t="str">
        <f>IF(AND((IF(SUMIFS(cb_curr!$E:$E,cb_curr!$A:$A,AC11,cb_curr!$B:$B,"China_Yuan")&lt;&gt;0,1,0)=0),(OR(WEEKDAY(AC11,2)=7,WEEKDAY(AC11,2)=1))),AD10,((IF(AND(AE11=0,AE12=0,AE13=0,AE14=0,AE15=0,AE16=0,AE17=0,AE18=0,AE19=0,AE20=0),"-",(IF((SUMIFS(cb_curr!$E:$E,cb_curr!$A:$A,AC11,cb_curr!$B:$B,"China_Yuan"))=0,AD10,(SUMIFS(cb_curr!$E:$E,cb_curr!$A:$A,AC11,cb_curr!$B:$B,"China_Yuan"))))))))</f>
        <v>-</v>
      </c>
      <c r="AE11" s="165">
        <f>SUMIFS(cb_curr!$E:$E,cb_curr!$A:$A,AC11,cb_curr!$B:$B,"China_Yuan")</f>
        <v>0</v>
      </c>
      <c r="AF11" s="3" t="str">
        <f>CONCATENATE(Техничка!BC12,Техничка!BD12,Техничка!BE12)</f>
        <v>08.11.2023</v>
      </c>
      <c r="AG11" s="82" t="str">
        <f>IF(AND((IF(SUMIFS(cb_curr!$E:$E,cb_curr!$A:$A,AF11,cb_curr!$B:$B,"China_Yuan")&lt;&gt;0,1,0)=0),(OR(WEEKDAY(AF11,2)=7,WEEKDAY(AF11,2)=1))),AG10,((IF(AND(AH11=0,AH12=0,AH13=0,AH14=0,AH15=0,AH16=0,AH17=0,AH18=0,AH19=0,AH20=0),"-",(IF((SUMIFS(cb_curr!$E:$E,cb_curr!$A:$A,AF11,cb_curr!$B:$B,"China_Yuan"))=0,AG10,(SUMIFS(cb_curr!$E:$E,cb_curr!$A:$A,AF11,cb_curr!$B:$B,"China_Yuan"))))))))</f>
        <v>-</v>
      </c>
      <c r="AH11" s="165">
        <f>SUMIFS(cb_curr!$E:$E,cb_curr!$A:$A,AF11,cb_curr!$B:$B,"China_Yuan")</f>
        <v>0</v>
      </c>
      <c r="AI11" s="3" t="str">
        <f>CONCATENATE(Техничка!BG12,Техничка!BH12,Техничка!BI12)</f>
        <v>08.12.2023</v>
      </c>
      <c r="AJ11" s="82" t="str">
        <f>IF(AND((IF(SUMIFS(cb_curr!$E:$E,cb_curr!$A:$A,AI11,cb_curr!$B:$B,"China_Yuan")&lt;&gt;0,1,0)=0),(OR(WEEKDAY(AI11,2)=7,WEEKDAY(AI11,2)=1))),AJ10,((IF(AND(AK11=0,AK12=0,AK13=0,AK14=0,AK15=0,AK16=0,AK17=0,AK18=0,AK19=0,AK20=0),"-",(IF((SUMIFS(cb_curr!$E:$E,cb_curr!$A:$A,AI11,cb_curr!$B:$B,"China_Yuan"))=0,AJ10,(SUMIFS(cb_curr!$E:$E,cb_curr!$A:$A,AI11,cb_curr!$B:$B,"China_Yuan"))))))))</f>
        <v>-</v>
      </c>
      <c r="AK11" s="165">
        <f>SUMIFS(cb_curr!$E:$E,cb_curr!$A:$A,AI11,cb_curr!$B:$B,"China_Yuan")</f>
        <v>0</v>
      </c>
      <c r="AQ11" s="153" t="str">
        <f t="shared" si="0"/>
        <v>08.06.2023</v>
      </c>
      <c r="AR11" s="82"/>
      <c r="AT11" s="3" t="str">
        <f t="shared" si="1"/>
        <v>08.10.2023</v>
      </c>
      <c r="AU11" s="82"/>
      <c r="AW11" s="3" t="str">
        <f t="shared" si="2"/>
        <v>08.11.2023</v>
      </c>
      <c r="AX11" s="82"/>
      <c r="AZ11" s="3" t="str">
        <f t="shared" si="3"/>
        <v>08.12.2023</v>
      </c>
      <c r="BA11" s="82"/>
    </row>
    <row r="12" spans="1:53" x14ac:dyDescent="0.25">
      <c r="B12" s="3" t="str">
        <f>CONCATENATE(Техничка!B13,Техничка!C13,Техничка!D13)</f>
        <v>09.01.2023</v>
      </c>
      <c r="C12" s="82" t="str">
        <f>IF(AND((IF(SUMIFS(cb_curr!$E:$E,cb_curr!$A:$A,B12,cb_curr!$B:$B,"China_Yuan")&lt;&gt;0,1,0)=0),(OR(WEEKDAY(B12,2)=7,WEEKDAY(B12,2)=1))),C11,((IF(AND(D12=0,D13=0,D14=0,D15=0,D16=0,D17=0,D18=0,D19=0,D20=0,D21=0),"-",(IF((SUMIFS(cb_curr!$E:$E,cb_curr!$A:$A,B12,cb_curr!$B:$B,"China_Yuan"))=0,C11,(SUMIFS(cb_curr!$E:$E,cb_curr!$A:$A,B12,cb_curr!$B:$B,"China_Yuan"))))))))</f>
        <v>-</v>
      </c>
      <c r="D12" s="165">
        <f>SUMIFS(cb_curr!$E:$E,cb_curr!$A:$A,B12,cb_curr!$B:$B,"China_Yuan")</f>
        <v>0</v>
      </c>
      <c r="E12" s="3" t="str">
        <f>CONCATENATE(Техничка!O13,Техничка!P13,Техничка!Q13)</f>
        <v>09.02.2023</v>
      </c>
      <c r="F12" s="82" t="str">
        <f>IF(AND((IF(SUMIFS(cb_curr!$E:$E,cb_curr!$A:$A,E12,cb_curr!$B:$B,"China_Yuan")&lt;&gt;0,1,0)=0),(OR(WEEKDAY(E12,2)=7,WEEKDAY(E12,2)=1))),F11,((IF(AND(G12=0,G13=0,G14=0,G15=0,G16=0,G17=0,G18=0,G19=0,G20=0,G21=0),"-",(IF((SUMIFS(cb_curr!$E:$E,cb_curr!$A:$A,E12,cb_curr!$B:$B,"China_Yuan"))=0,F11,(SUMIFS(cb_curr!$E:$E,cb_curr!$A:$A,E12,cb_curr!$B:$B,"China_Yuan"))))))))</f>
        <v>-</v>
      </c>
      <c r="G12" s="165">
        <f>SUMIFS(cb_curr!$E:$E,cb_curr!$A:$A,E12,cb_curr!$B:$B,"China_Yuan")</f>
        <v>0</v>
      </c>
      <c r="H12" s="3" t="str">
        <f>CONCATENATE(Техничка!S13,Техничка!T13,Техничка!U13)</f>
        <v>09.03.2023</v>
      </c>
      <c r="I12" s="82" t="str">
        <f>IF(AND((IF(SUMIFS(cb_curr!$E:$E,cb_curr!$A:$A,H12,cb_curr!$B:$B,"China_Yuan")&lt;&gt;0,1,0)=0),(OR(WEEKDAY(H12,2)=7,WEEKDAY(H12,2)=1))),I11,((IF(AND(J12=0,J13=0,J14=0,J15=0,J16=0,J17=0,J18=0,J19=0,J20=0,J21=0),"-",(IF((SUMIFS(cb_curr!$E:$E,cb_curr!$A:$A,H12,cb_curr!$B:$B,"China_Yuan"))=0,I11,(SUMIFS(cb_curr!$E:$E,cb_curr!$A:$A,H12,cb_curr!$B:$B,"China_Yuan"))))))))</f>
        <v>-</v>
      </c>
      <c r="J12" s="165">
        <f>SUMIFS(cb_curr!$E:$E,cb_curr!$A:$A,H12,cb_curr!$B:$B,"China_Yuan")</f>
        <v>0</v>
      </c>
      <c r="K12" s="3" t="str">
        <f>CONCATENATE(Техничка!W13,Техничка!X13,Техничка!Y13)</f>
        <v>09.04.2023</v>
      </c>
      <c r="L12" s="82" t="str">
        <f>IF(AND((IF(SUMIFS(cb_curr!$E:$E,cb_curr!$A:$A,K12,cb_curr!$B:$B,"China_Yuan")&lt;&gt;0,1,0)=0),(OR(WEEKDAY(K12,2)=7,WEEKDAY(K12,2)=1))),L11,((IF(AND(M12=0,M13=0,M14=0,M15=0,M16=0,M17=0,M18=0,M19=0,M20=0,M21=0),"-",(IF((SUMIFS(cb_curr!$E:$E,cb_curr!$A:$A,K12,cb_curr!$B:$B,"China_Yuan"))=0,L11,(SUMIFS(cb_curr!$E:$E,cb_curr!$A:$A,K12,cb_curr!$B:$B,"China_Yuan"))))))))</f>
        <v>-</v>
      </c>
      <c r="M12" s="165">
        <f>SUMIFS(cb_curr!$E:$E,cb_curr!$A:$A,K12,cb_curr!$B:$B,"China_Yuan")</f>
        <v>0</v>
      </c>
      <c r="N12" s="3" t="str">
        <f>CONCATENATE(Техничка!AA13,Техничка!AB13,Техничка!AC13)</f>
        <v>09.05.2023</v>
      </c>
      <c r="O12" s="82" t="str">
        <f>IF(AND((IF(SUMIFS(cb_curr!$E:$E,cb_curr!$A:$A,N12,cb_curr!$B:$B,"China_Yuan")&lt;&gt;0,1,0)=0),(OR(WEEKDAY(N12,2)=7,WEEKDAY(N12,2)=1))),O11,((IF(AND(P12=0,P13=0,P14=0,P15=0,P16=0,P17=0,P18=0,P19=0,P20=0,P21=0),"-",(IF((SUMIFS(cb_curr!$E:$E,cb_curr!$A:$A,N12,cb_curr!$B:$B,"China_Yuan"))=0,O11,(SUMIFS(cb_curr!$E:$E,cb_curr!$A:$A,N12,cb_curr!$B:$B,"China_Yuan"))))))))</f>
        <v>-</v>
      </c>
      <c r="P12" s="165">
        <f>SUMIFS(cb_curr!$E:$E,cb_curr!$A:$A,N12,cb_curr!$B:$B,"China_Yuan")</f>
        <v>0</v>
      </c>
      <c r="Q12" s="3" t="str">
        <f>CONCATENATE(Техничка!AE13,Техничка!AF13,Техничка!AG13)</f>
        <v>09.06.2023</v>
      </c>
      <c r="R12" s="82" t="str">
        <f>IF(AND((IF(SUMIFS(cb_curr!$E:$E,cb_curr!$A:$A,Q12,cb_curr!$B:$B,"China_Yuan")&lt;&gt;0,1,0)=0),(OR(WEEKDAY(Q12,2)=7,WEEKDAY(Q12,2)=1))),R11,((IF(AND(S12=0,S13=0,S14=0,S15=0,S16=0,S17=0,S18=0,S19=0,S20=0,S21=0),"-",(IF((SUMIFS(cb_curr!$E:$E,cb_curr!$A:$A,Q12,cb_curr!$B:$B,"China_Yuan"))=0,R11,(SUMIFS(cb_curr!$E:$E,cb_curr!$A:$A,Q12,cb_curr!$B:$B,"China_Yuan"))))))))</f>
        <v>-</v>
      </c>
      <c r="S12" s="165">
        <f>SUMIFS(cb_curr!$E:$E,cb_curr!$A:$A,Q12,cb_curr!$B:$B,"China_Yuan")</f>
        <v>0</v>
      </c>
      <c r="T12" s="3" t="str">
        <f>CONCATENATE(Техничка!AI13,Техничка!AJ13,Техничка!AK13)</f>
        <v>09.07.2023</v>
      </c>
      <c r="U12" s="82" t="str">
        <f>IF(AND((IF(SUMIFS(cb_curr!$E:$E,cb_curr!$A:$A,T12,cb_curr!$B:$B,"China_Yuan")&lt;&gt;0,1,0)=0),(OR(WEEKDAY(T12,2)=7,WEEKDAY(T12,2)=1))),U11,((IF(AND(V12=0,V13=0,V14=0,V15=0,V16=0,V17=0,V18=0,V19=0,V20=0,V21=0),"-",(IF((SUMIFS(cb_curr!$E:$E,cb_curr!$A:$A,T12,cb_curr!$B:$B,"China_Yuan"))=0,U11,(SUMIFS(cb_curr!$E:$E,cb_curr!$A:$A,T12,cb_curr!$B:$B,"China_Yuan"))))))))</f>
        <v>-</v>
      </c>
      <c r="V12" s="165">
        <f>SUMIFS(cb_curr!$E:$E,cb_curr!$A:$A,T12,cb_curr!$B:$B,"China_Yuan")</f>
        <v>0</v>
      </c>
      <c r="W12" s="3" t="str">
        <f>CONCATENATE(Техничка!AQ13,Техничка!AR13,Техничка!AS13)</f>
        <v>09.08.2023</v>
      </c>
      <c r="X12" s="82" t="str">
        <f>IF(AND((IF(SUMIFS(cb_curr!$E:$E,cb_curr!$A:$A,W12,cb_curr!$B:$B,"China_Yuan")&lt;&gt;0,1,0)=0),(OR(WEEKDAY(W12,2)=7,WEEKDAY(W12,2)=1))),X11,((IF(AND(Y12=0,Y13=0,Y14=0,Y15=0,Y16=0,Y17=0,Y18=0,Y19=0,Y20=0,Y21=0),"-",(IF((SUMIFS(cb_curr!$E:$E,cb_curr!$A:$A,W12,cb_curr!$B:$B,"China_Yuan"))=0,X11,(SUMIFS(cb_curr!$E:$E,cb_curr!$A:$A,W12,cb_curr!$B:$B,"China_Yuan"))))))))</f>
        <v>-</v>
      </c>
      <c r="Y12" s="165">
        <f>SUMIFS(cb_curr!$E:$E,cb_curr!$A:$A,W12,cb_curr!$B:$B,"China_Yuan")</f>
        <v>0</v>
      </c>
      <c r="Z12" s="3" t="str">
        <f>CONCATENATE(Техничка!AU13,Техничка!AV13,Техничка!AW13)</f>
        <v>09.09.2023</v>
      </c>
      <c r="AA12" s="82" t="str">
        <f>IF(AND((IF(SUMIFS(cb_curr!$E:$E,cb_curr!$A:$A,Z12,cb_curr!$B:$B,"China_Yuan")&lt;&gt;0,1,0)=0),(OR(WEEKDAY(Z12,2)=7,WEEKDAY(Z12,2)=1))),AA11,((IF(AND(AB12=0,AB13=0,AB14=0,AB15=0,AB16=0,AB17=0,AB18=0,AB19=0,AB20=0,AB21=0),"-",(IF((SUMIFS(cb_curr!$E:$E,cb_curr!$A:$A,Z12,cb_curr!$B:$B,"China_Yuan"))=0,AA11,(SUMIFS(cb_curr!$E:$E,cb_curr!$A:$A,Z12,cb_curr!$B:$B,"China_Yuan"))))))))</f>
        <v>-</v>
      </c>
      <c r="AB12" s="165">
        <f>SUMIFS(cb_curr!$E:$E,cb_curr!$A:$A,Z12,cb_curr!$B:$B,"China_Yuan")</f>
        <v>0</v>
      </c>
      <c r="AC12" s="3" t="str">
        <f>CONCATENATE(Техничка!AY13,Техничка!AZ13,Техничка!BA13)</f>
        <v>09.10.2023</v>
      </c>
      <c r="AD12" s="82" t="str">
        <f>IF(AND((IF(SUMIFS(cb_curr!$E:$E,cb_curr!$A:$A,AC12,cb_curr!$B:$B,"China_Yuan")&lt;&gt;0,1,0)=0),(OR(WEEKDAY(AC12,2)=7,WEEKDAY(AC12,2)=1))),AD11,((IF(AND(AE12=0,AE13=0,AE14=0,AE15=0,AE16=0,AE17=0,AE18=0,AE19=0,AE20=0,AE21=0),"-",(IF((SUMIFS(cb_curr!$E:$E,cb_curr!$A:$A,AC12,cb_curr!$B:$B,"China_Yuan"))=0,AD11,(SUMIFS(cb_curr!$E:$E,cb_curr!$A:$A,AC12,cb_curr!$B:$B,"China_Yuan"))))))))</f>
        <v>-</v>
      </c>
      <c r="AE12" s="165">
        <f>SUMIFS(cb_curr!$E:$E,cb_curr!$A:$A,AC12,cb_curr!$B:$B,"China_Yuan")</f>
        <v>0</v>
      </c>
      <c r="AF12" s="3" t="str">
        <f>CONCATENATE(Техничка!BC13,Техничка!BD13,Техничка!BE13)</f>
        <v>09.11.2023</v>
      </c>
      <c r="AG12" s="82" t="str">
        <f>IF(AND((IF(SUMIFS(cb_curr!$E:$E,cb_curr!$A:$A,AF12,cb_curr!$B:$B,"China_Yuan")&lt;&gt;0,1,0)=0),(OR(WEEKDAY(AF12,2)=7,WEEKDAY(AF12,2)=1))),AG11,((IF(AND(AH12=0,AH13=0,AH14=0,AH15=0,AH16=0,AH17=0,AH18=0,AH19=0,AH20=0,AH21=0),"-",(IF((SUMIFS(cb_curr!$E:$E,cb_curr!$A:$A,AF12,cb_curr!$B:$B,"China_Yuan"))=0,AG11,(SUMIFS(cb_curr!$E:$E,cb_curr!$A:$A,AF12,cb_curr!$B:$B,"China_Yuan"))))))))</f>
        <v>-</v>
      </c>
      <c r="AH12" s="165">
        <f>SUMIFS(cb_curr!$E:$E,cb_curr!$A:$A,AF12,cb_curr!$B:$B,"China_Yuan")</f>
        <v>0</v>
      </c>
      <c r="AI12" s="3" t="str">
        <f>CONCATENATE(Техничка!BG13,Техничка!BH13,Техничка!BI13)</f>
        <v>09.12.2023</v>
      </c>
      <c r="AJ12" s="82" t="str">
        <f>IF(AND((IF(SUMIFS(cb_curr!$E:$E,cb_curr!$A:$A,AI12,cb_curr!$B:$B,"China_Yuan")&lt;&gt;0,1,0)=0),(OR(WEEKDAY(AI12,2)=7,WEEKDAY(AI12,2)=1))),AJ11,((IF(AND(AK12=0,AK13=0,AK14=0,AK15=0,AK16=0,AK17=0,AK18=0,AK19=0,AK20=0,AK21=0),"-",(IF((SUMIFS(cb_curr!$E:$E,cb_curr!$A:$A,AI12,cb_curr!$B:$B,"China_Yuan"))=0,AJ11,(SUMIFS(cb_curr!$E:$E,cb_curr!$A:$A,AI12,cb_curr!$B:$B,"China_Yuan"))))))))</f>
        <v>-</v>
      </c>
      <c r="AK12" s="165">
        <f>SUMIFS(cb_curr!$E:$E,cb_curr!$A:$A,AI12,cb_curr!$B:$B,"China_Yuan")</f>
        <v>0</v>
      </c>
      <c r="AQ12" s="153" t="str">
        <f t="shared" si="0"/>
        <v>09.06.2023</v>
      </c>
      <c r="AR12" s="82"/>
      <c r="AT12" s="3" t="str">
        <f t="shared" si="1"/>
        <v>09.10.2023</v>
      </c>
      <c r="AU12" s="82"/>
      <c r="AW12" s="3" t="str">
        <f t="shared" si="2"/>
        <v>09.11.2023</v>
      </c>
      <c r="AX12" s="82"/>
      <c r="AZ12" s="3" t="str">
        <f t="shared" si="3"/>
        <v>09.12.2023</v>
      </c>
      <c r="BA12" s="82"/>
    </row>
    <row r="13" spans="1:53" x14ac:dyDescent="0.25">
      <c r="B13" s="3" t="str">
        <f>CONCATENATE(Техничка!B14,Техничка!C14,Техничка!D14)</f>
        <v>10.01.2023</v>
      </c>
      <c r="C13" s="82" t="str">
        <f>IF(AND((IF(SUMIFS(cb_curr!$E:$E,cb_curr!$A:$A,B13,cb_curr!$B:$B,"China_Yuan")&lt;&gt;0,1,0)=0),(OR(WEEKDAY(B13,2)=7,WEEKDAY(B13,2)=1))),C12,((IF(AND(D13=0,D14=0,D15=0,D16=0,D17=0,D18=0,D19=0,D20=0,D21=0,D22=0),"-",(IF((SUMIFS(cb_curr!$E:$E,cb_curr!$A:$A,B13,cb_curr!$B:$B,"China_Yuan"))=0,C12,(SUMIFS(cb_curr!$E:$E,cb_curr!$A:$A,B13,cb_curr!$B:$B,"China_Yuan"))))))))</f>
        <v>-</v>
      </c>
      <c r="D13" s="165">
        <f>SUMIFS(cb_curr!$E:$E,cb_curr!$A:$A,B13,cb_curr!$B:$B,"China_Yuan")</f>
        <v>0</v>
      </c>
      <c r="E13" s="3" t="str">
        <f>CONCATENATE(Техничка!O14,Техничка!P14,Техничка!Q14)</f>
        <v>10.02.2023</v>
      </c>
      <c r="F13" s="82" t="str">
        <f>IF(AND((IF(SUMIFS(cb_curr!$E:$E,cb_curr!$A:$A,E13,cb_curr!$B:$B,"China_Yuan")&lt;&gt;0,1,0)=0),(OR(WEEKDAY(E13,2)=7,WEEKDAY(E13,2)=1))),F12,((IF(AND(G13=0,G14=0,G15=0,G16=0,G17=0,G18=0,G19=0,G20=0,G21=0,G22=0),"-",(IF((SUMIFS(cb_curr!$E:$E,cb_curr!$A:$A,E13,cb_curr!$B:$B,"China_Yuan"))=0,F12,(SUMIFS(cb_curr!$E:$E,cb_curr!$A:$A,E13,cb_curr!$B:$B,"China_Yuan"))))))))</f>
        <v>-</v>
      </c>
      <c r="G13" s="165">
        <f>SUMIFS(cb_curr!$E:$E,cb_curr!$A:$A,E13,cb_curr!$B:$B,"China_Yuan")</f>
        <v>0</v>
      </c>
      <c r="H13" s="3" t="str">
        <f>CONCATENATE(Техничка!S14,Техничка!T14,Техничка!U14)</f>
        <v>10.03.2023</v>
      </c>
      <c r="I13" s="82" t="str">
        <f>IF(AND((IF(SUMIFS(cb_curr!$E:$E,cb_curr!$A:$A,H13,cb_curr!$B:$B,"China_Yuan")&lt;&gt;0,1,0)=0),(OR(WEEKDAY(H13,2)=7,WEEKDAY(H13,2)=1))),I12,((IF(AND(J13=0,J14=0,J15=0,J16=0,J17=0,J18=0,J19=0,J20=0,J21=0,J22=0),"-",(IF((SUMIFS(cb_curr!$E:$E,cb_curr!$A:$A,H13,cb_curr!$B:$B,"China_Yuan"))=0,I12,(SUMIFS(cb_curr!$E:$E,cb_curr!$A:$A,H13,cb_curr!$B:$B,"China_Yuan"))))))))</f>
        <v>-</v>
      </c>
      <c r="J13" s="165">
        <f>SUMIFS(cb_curr!$E:$E,cb_curr!$A:$A,H13,cb_curr!$B:$B,"China_Yuan")</f>
        <v>0</v>
      </c>
      <c r="K13" s="3" t="str">
        <f>CONCATENATE(Техничка!W14,Техничка!X14,Техничка!Y14)</f>
        <v>10.04.2023</v>
      </c>
      <c r="L13" s="82" t="str">
        <f>IF(AND((IF(SUMIFS(cb_curr!$E:$E,cb_curr!$A:$A,K13,cb_curr!$B:$B,"China_Yuan")&lt;&gt;0,1,0)=0),(OR(WEEKDAY(K13,2)=7,WEEKDAY(K13,2)=1))),L12,((IF(AND(M13=0,M14=0,M15=0,M16=0,M17=0,M18=0,M19=0,M20=0,M21=0,M22=0),"-",(IF((SUMIFS(cb_curr!$E:$E,cb_curr!$A:$A,K13,cb_curr!$B:$B,"China_Yuan"))=0,L12,(SUMIFS(cb_curr!$E:$E,cb_curr!$A:$A,K13,cb_curr!$B:$B,"China_Yuan"))))))))</f>
        <v>-</v>
      </c>
      <c r="M13" s="165">
        <f>SUMIFS(cb_curr!$E:$E,cb_curr!$A:$A,K13,cb_curr!$B:$B,"China_Yuan")</f>
        <v>0</v>
      </c>
      <c r="N13" s="3" t="str">
        <f>CONCATENATE(Техничка!AA14,Техничка!AB14,Техничка!AC14)</f>
        <v>10.05.2023</v>
      </c>
      <c r="O13" s="82" t="str">
        <f>IF(AND((IF(SUMIFS(cb_curr!$E:$E,cb_curr!$A:$A,N13,cb_curr!$B:$B,"China_Yuan")&lt;&gt;0,1,0)=0),(OR(WEEKDAY(N13,2)=7,WEEKDAY(N13,2)=1))),O12,((IF(AND(P13=0,P14=0,P15=0,P16=0,P17=0,P18=0,P19=0,P20=0,P21=0,P22=0),"-",(IF((SUMIFS(cb_curr!$E:$E,cb_curr!$A:$A,N13,cb_curr!$B:$B,"China_Yuan"))=0,O12,(SUMIFS(cb_curr!$E:$E,cb_curr!$A:$A,N13,cb_curr!$B:$B,"China_Yuan"))))))))</f>
        <v>-</v>
      </c>
      <c r="P13" s="165">
        <f>SUMIFS(cb_curr!$E:$E,cb_curr!$A:$A,N13,cb_curr!$B:$B,"China_Yuan")</f>
        <v>0</v>
      </c>
      <c r="Q13" s="3" t="str">
        <f>CONCATENATE(Техничка!AE14,Техничка!AF14,Техничка!AG14)</f>
        <v>10.06.2023</v>
      </c>
      <c r="R13" s="82" t="str">
        <f>IF(AND((IF(SUMIFS(cb_curr!$E:$E,cb_curr!$A:$A,Q13,cb_curr!$B:$B,"China_Yuan")&lt;&gt;0,1,0)=0),(OR(WEEKDAY(Q13,2)=7,WEEKDAY(Q13,2)=1))),R12,((IF(AND(S13=0,S14=0,S15=0,S16=0,S17=0,S18=0,S19=0,S20=0,S21=0,S22=0),"-",(IF((SUMIFS(cb_curr!$E:$E,cb_curr!$A:$A,Q13,cb_curr!$B:$B,"China_Yuan"))=0,R12,(SUMIFS(cb_curr!$E:$E,cb_curr!$A:$A,Q13,cb_curr!$B:$B,"China_Yuan"))))))))</f>
        <v>-</v>
      </c>
      <c r="S13" s="165">
        <f>SUMIFS(cb_curr!$E:$E,cb_curr!$A:$A,Q13,cb_curr!$B:$B,"China_Yuan")</f>
        <v>0</v>
      </c>
      <c r="T13" s="3" t="str">
        <f>CONCATENATE(Техничка!AI14,Техничка!AJ14,Техничка!AK14)</f>
        <v>10.07.2023</v>
      </c>
      <c r="U13" s="82" t="str">
        <f>IF(AND((IF(SUMIFS(cb_curr!$E:$E,cb_curr!$A:$A,T13,cb_curr!$B:$B,"China_Yuan")&lt;&gt;0,1,0)=0),(OR(WEEKDAY(T13,2)=7,WEEKDAY(T13,2)=1))),U12,((IF(AND(V13=0,V14=0,V15=0,V16=0,V17=0,V18=0,V19=0,V20=0,V21=0,V22=0),"-",(IF((SUMIFS(cb_curr!$E:$E,cb_curr!$A:$A,T13,cb_curr!$B:$B,"China_Yuan"))=0,U12,(SUMIFS(cb_curr!$E:$E,cb_curr!$A:$A,T13,cb_curr!$B:$B,"China_Yuan"))))))))</f>
        <v>-</v>
      </c>
      <c r="V13" s="165">
        <f>SUMIFS(cb_curr!$E:$E,cb_curr!$A:$A,T13,cb_curr!$B:$B,"China_Yuan")</f>
        <v>0</v>
      </c>
      <c r="W13" s="3" t="str">
        <f>CONCATENATE(Техничка!AQ14,Техничка!AR14,Техничка!AS14)</f>
        <v>10.08.2023</v>
      </c>
      <c r="X13" s="82" t="str">
        <f>IF(AND((IF(SUMIFS(cb_curr!$E:$E,cb_curr!$A:$A,W13,cb_curr!$B:$B,"China_Yuan")&lt;&gt;0,1,0)=0),(OR(WEEKDAY(W13,2)=7,WEEKDAY(W13,2)=1))),X12,((IF(AND(Y13=0,Y14=0,Y15=0,Y16=0,Y17=0,Y18=0,Y19=0,Y20=0,Y21=0,Y22=0),"-",(IF((SUMIFS(cb_curr!$E:$E,cb_curr!$A:$A,W13,cb_curr!$B:$B,"China_Yuan"))=0,X12,(SUMIFS(cb_curr!$E:$E,cb_curr!$A:$A,W13,cb_curr!$B:$B,"China_Yuan"))))))))</f>
        <v>-</v>
      </c>
      <c r="Y13" s="165">
        <f>SUMIFS(cb_curr!$E:$E,cb_curr!$A:$A,W13,cb_curr!$B:$B,"China_Yuan")</f>
        <v>0</v>
      </c>
      <c r="Z13" s="3" t="str">
        <f>CONCATENATE(Техничка!AU14,Техничка!AV14,Техничка!AW14)</f>
        <v>10.09.2023</v>
      </c>
      <c r="AA13" s="82" t="str">
        <f>IF(AND((IF(SUMIFS(cb_curr!$E:$E,cb_curr!$A:$A,Z13,cb_curr!$B:$B,"China_Yuan")&lt;&gt;0,1,0)=0),(OR(WEEKDAY(Z13,2)=7,WEEKDAY(Z13,2)=1))),AA12,((IF(AND(AB13=0,AB14=0,AB15=0,AB16=0,AB17=0,AB18=0,AB19=0,AB20=0,AB21=0,AB22=0),"-",(IF((SUMIFS(cb_curr!$E:$E,cb_curr!$A:$A,Z13,cb_curr!$B:$B,"China_Yuan"))=0,AA12,(SUMIFS(cb_curr!$E:$E,cb_curr!$A:$A,Z13,cb_curr!$B:$B,"China_Yuan"))))))))</f>
        <v>-</v>
      </c>
      <c r="AB13" s="165">
        <f>SUMIFS(cb_curr!$E:$E,cb_curr!$A:$A,Z13,cb_curr!$B:$B,"China_Yuan")</f>
        <v>0</v>
      </c>
      <c r="AC13" s="3" t="str">
        <f>CONCATENATE(Техничка!AY14,Техничка!AZ14,Техничка!BA14)</f>
        <v>10.10.2023</v>
      </c>
      <c r="AD13" s="82" t="str">
        <f>IF(AND((IF(SUMIFS(cb_curr!$E:$E,cb_curr!$A:$A,AC13,cb_curr!$B:$B,"China_Yuan")&lt;&gt;0,1,0)=0),(OR(WEEKDAY(AC13,2)=7,WEEKDAY(AC13,2)=1))),AD12,((IF(AND(AE13=0,AE14=0,AE15=0,AE16=0,AE17=0,AE18=0,AE19=0,AE20=0,AE21=0,AE22=0),"-",(IF((SUMIFS(cb_curr!$E:$E,cb_curr!$A:$A,AC13,cb_curr!$B:$B,"China_Yuan"))=0,AD12,(SUMIFS(cb_curr!$E:$E,cb_curr!$A:$A,AC13,cb_curr!$B:$B,"China_Yuan"))))))))</f>
        <v>-</v>
      </c>
      <c r="AE13" s="165">
        <f>SUMIFS(cb_curr!$E:$E,cb_curr!$A:$A,AC13,cb_curr!$B:$B,"China_Yuan")</f>
        <v>0</v>
      </c>
      <c r="AF13" s="3" t="str">
        <f>CONCATENATE(Техничка!BC14,Техничка!BD14,Техничка!BE14)</f>
        <v>10.11.2023</v>
      </c>
      <c r="AG13" s="82" t="str">
        <f>IF(AND((IF(SUMIFS(cb_curr!$E:$E,cb_curr!$A:$A,AF13,cb_curr!$B:$B,"China_Yuan")&lt;&gt;0,1,0)=0),(OR(WEEKDAY(AF13,2)=7,WEEKDAY(AF13,2)=1))),AG12,((IF(AND(AH13=0,AH14=0,AH15=0,AH16=0,AH17=0,AH18=0,AH19=0,AH20=0,AH21=0,AH22=0),"-",(IF((SUMIFS(cb_curr!$E:$E,cb_curr!$A:$A,AF13,cb_curr!$B:$B,"China_Yuan"))=0,AG12,(SUMIFS(cb_curr!$E:$E,cb_curr!$A:$A,AF13,cb_curr!$B:$B,"China_Yuan"))))))))</f>
        <v>-</v>
      </c>
      <c r="AH13" s="165">
        <f>SUMIFS(cb_curr!$E:$E,cb_curr!$A:$A,AF13,cb_curr!$B:$B,"China_Yuan")</f>
        <v>0</v>
      </c>
      <c r="AI13" s="3" t="str">
        <f>CONCATENATE(Техничка!BG14,Техничка!BH14,Техничка!BI14)</f>
        <v>10.12.2023</v>
      </c>
      <c r="AJ13" s="82" t="str">
        <f>IF(AND((IF(SUMIFS(cb_curr!$E:$E,cb_curr!$A:$A,AI13,cb_curr!$B:$B,"China_Yuan")&lt;&gt;0,1,0)=0),(OR(WEEKDAY(AI13,2)=7,WEEKDAY(AI13,2)=1))),AJ12,((IF(AND(AK13=0,AK14=0,AK15=0,AK16=0,AK17=0,AK18=0,AK19=0,AK20=0,AK21=0,AK22=0),"-",(IF((SUMIFS(cb_curr!$E:$E,cb_curr!$A:$A,AI13,cb_curr!$B:$B,"China_Yuan"))=0,AJ12,(SUMIFS(cb_curr!$E:$E,cb_curr!$A:$A,AI13,cb_curr!$B:$B,"China_Yuan"))))))))</f>
        <v>-</v>
      </c>
      <c r="AK13" s="165">
        <f>SUMIFS(cb_curr!$E:$E,cb_curr!$A:$A,AI13,cb_curr!$B:$B,"China_Yuan")</f>
        <v>0</v>
      </c>
      <c r="AQ13" s="153" t="str">
        <f t="shared" si="0"/>
        <v>10.06.2023</v>
      </c>
      <c r="AR13" s="82"/>
      <c r="AT13" s="3" t="str">
        <f t="shared" si="1"/>
        <v>10.10.2023</v>
      </c>
      <c r="AU13" s="82"/>
      <c r="AW13" s="3" t="str">
        <f t="shared" si="2"/>
        <v>10.11.2023</v>
      </c>
      <c r="AX13" s="82"/>
      <c r="AZ13" s="3" t="str">
        <f t="shared" si="3"/>
        <v>10.12.2023</v>
      </c>
      <c r="BA13" s="82"/>
    </row>
    <row r="14" spans="1:53" x14ac:dyDescent="0.25">
      <c r="B14" s="3" t="str">
        <f>CONCATENATE(Техничка!B15,Техничка!C15,Техничка!D15)</f>
        <v>11.01.2023</v>
      </c>
      <c r="C14" s="82" t="str">
        <f>IF(AND((IF(SUMIFS(cb_curr!$E:$E,cb_curr!$A:$A,B14,cb_curr!$B:$B,"China_Yuan")&lt;&gt;0,1,0)=0),(OR(WEEKDAY(B14,2)=7,WEEKDAY(B14,2)=1))),C13,((IF(AND(D14=0,D15=0,D16=0,D17=0,D18=0,D19=0,D20=0,D21=0,D22=0,D23=0),"-",(IF((SUMIFS(cb_curr!$E:$E,cb_curr!$A:$A,B14,cb_curr!$B:$B,"China_Yuan"))=0,C13,(SUMIFS(cb_curr!$E:$E,cb_curr!$A:$A,B14,cb_curr!$B:$B,"China_Yuan"))))))))</f>
        <v>-</v>
      </c>
      <c r="D14" s="165">
        <f>SUMIFS(cb_curr!$E:$E,cb_curr!$A:$A,B14,cb_curr!$B:$B,"China_Yuan")</f>
        <v>0</v>
      </c>
      <c r="E14" s="3" t="str">
        <f>CONCATENATE(Техничка!O15,Техничка!P15,Техничка!Q15)</f>
        <v>11.02.2023</v>
      </c>
      <c r="F14" s="82" t="str">
        <f>IF(AND((IF(SUMIFS(cb_curr!$E:$E,cb_curr!$A:$A,E14,cb_curr!$B:$B,"China_Yuan")&lt;&gt;0,1,0)=0),(OR(WEEKDAY(E14,2)=7,WEEKDAY(E14,2)=1))),F13,((IF(AND(G14=0,G15=0,G16=0,G17=0,G18=0,G19=0,G20=0,G21=0,G22=0,G23=0),"-",(IF((SUMIFS(cb_curr!$E:$E,cb_curr!$A:$A,E14,cb_curr!$B:$B,"China_Yuan"))=0,F13,(SUMIFS(cb_curr!$E:$E,cb_curr!$A:$A,E14,cb_curr!$B:$B,"China_Yuan"))))))))</f>
        <v>-</v>
      </c>
      <c r="G14" s="165">
        <f>SUMIFS(cb_curr!$E:$E,cb_curr!$A:$A,E14,cb_curr!$B:$B,"China_Yuan")</f>
        <v>0</v>
      </c>
      <c r="H14" s="3" t="str">
        <f>CONCATENATE(Техничка!S15,Техничка!T15,Техничка!U15)</f>
        <v>11.03.2023</v>
      </c>
      <c r="I14" s="82" t="str">
        <f>IF(AND((IF(SUMIFS(cb_curr!$E:$E,cb_curr!$A:$A,H14,cb_curr!$B:$B,"China_Yuan")&lt;&gt;0,1,0)=0),(OR(WEEKDAY(H14,2)=7,WEEKDAY(H14,2)=1))),I13,((IF(AND(J14=0,J15=0,J16=0,J17=0,J18=0,J19=0,J20=0,J21=0,J22=0,J23=0),"-",(IF((SUMIFS(cb_curr!$E:$E,cb_curr!$A:$A,H14,cb_curr!$B:$B,"China_Yuan"))=0,I13,(SUMIFS(cb_curr!$E:$E,cb_curr!$A:$A,H14,cb_curr!$B:$B,"China_Yuan"))))))))</f>
        <v>-</v>
      </c>
      <c r="J14" s="165">
        <f>SUMIFS(cb_curr!$E:$E,cb_curr!$A:$A,H14,cb_curr!$B:$B,"China_Yuan")</f>
        <v>0</v>
      </c>
      <c r="K14" s="3" t="str">
        <f>CONCATENATE(Техничка!W15,Техничка!X15,Техничка!Y15)</f>
        <v>11.04.2023</v>
      </c>
      <c r="L14" s="82" t="str">
        <f>IF(AND((IF(SUMIFS(cb_curr!$E:$E,cb_curr!$A:$A,K14,cb_curr!$B:$B,"China_Yuan")&lt;&gt;0,1,0)=0),(OR(WEEKDAY(K14,2)=7,WEEKDAY(K14,2)=1))),L13,((IF(AND(M14=0,M15=0,M16=0,M17=0,M18=0,M19=0,M20=0,M21=0,M22=0,M23=0),"-",(IF((SUMIFS(cb_curr!$E:$E,cb_curr!$A:$A,K14,cb_curr!$B:$B,"China_Yuan"))=0,L13,(SUMIFS(cb_curr!$E:$E,cb_curr!$A:$A,K14,cb_curr!$B:$B,"China_Yuan"))))))))</f>
        <v>-</v>
      </c>
      <c r="M14" s="165">
        <f>SUMIFS(cb_curr!$E:$E,cb_curr!$A:$A,K14,cb_curr!$B:$B,"China_Yuan")</f>
        <v>0</v>
      </c>
      <c r="N14" s="3" t="str">
        <f>CONCATENATE(Техничка!AA15,Техничка!AB15,Техничка!AC15)</f>
        <v>11.05.2023</v>
      </c>
      <c r="O14" s="82" t="str">
        <f>IF(AND((IF(SUMIFS(cb_curr!$E:$E,cb_curr!$A:$A,N14,cb_curr!$B:$B,"China_Yuan")&lt;&gt;0,1,0)=0),(OR(WEEKDAY(N14,2)=7,WEEKDAY(N14,2)=1))),O13,((IF(AND(P14=0,P15=0,P16=0,P17=0,P18=0,P19=0,P20=0,P21=0,P22=0,P23=0),"-",(IF((SUMIFS(cb_curr!$E:$E,cb_curr!$A:$A,N14,cb_curr!$B:$B,"China_Yuan"))=0,O13,(SUMIFS(cb_curr!$E:$E,cb_curr!$A:$A,N14,cb_curr!$B:$B,"China_Yuan"))))))))</f>
        <v>-</v>
      </c>
      <c r="P14" s="165">
        <f>SUMIFS(cb_curr!$E:$E,cb_curr!$A:$A,N14,cb_curr!$B:$B,"China_Yuan")</f>
        <v>0</v>
      </c>
      <c r="Q14" s="3" t="str">
        <f>CONCATENATE(Техничка!AE15,Техничка!AF15,Техничка!AG15)</f>
        <v>11.06.2023</v>
      </c>
      <c r="R14" s="82" t="str">
        <f>IF(AND((IF(SUMIFS(cb_curr!$E:$E,cb_curr!$A:$A,Q14,cb_curr!$B:$B,"China_Yuan")&lt;&gt;0,1,0)=0),(OR(WEEKDAY(Q14,2)=7,WEEKDAY(Q14,2)=1))),R13,((IF(AND(S14=0,S15=0,S16=0,S17=0,S18=0,S19=0,S20=0,S21=0,S22=0,S23=0),"-",(IF((SUMIFS(cb_curr!$E:$E,cb_curr!$A:$A,Q14,cb_curr!$B:$B,"China_Yuan"))=0,R13,(SUMIFS(cb_curr!$E:$E,cb_curr!$A:$A,Q14,cb_curr!$B:$B,"China_Yuan"))))))))</f>
        <v>-</v>
      </c>
      <c r="S14" s="165">
        <f>SUMIFS(cb_curr!$E:$E,cb_curr!$A:$A,Q14,cb_curr!$B:$B,"China_Yuan")</f>
        <v>0</v>
      </c>
      <c r="T14" s="3" t="str">
        <f>CONCATENATE(Техничка!AI15,Техничка!AJ15,Техничка!AK15)</f>
        <v>11.07.2023</v>
      </c>
      <c r="U14" s="82" t="str">
        <f>IF(AND((IF(SUMIFS(cb_curr!$E:$E,cb_curr!$A:$A,T14,cb_curr!$B:$B,"China_Yuan")&lt;&gt;0,1,0)=0),(OR(WEEKDAY(T14,2)=7,WEEKDAY(T14,2)=1))),U13,((IF(AND(V14=0,V15=0,V16=0,V17=0,V18=0,V19=0,V20=0,V21=0,V22=0,V23=0),"-",(IF((SUMIFS(cb_curr!$E:$E,cb_curr!$A:$A,T14,cb_curr!$B:$B,"China_Yuan"))=0,U13,(SUMIFS(cb_curr!$E:$E,cb_curr!$A:$A,T14,cb_curr!$B:$B,"China_Yuan"))))))))</f>
        <v>-</v>
      </c>
      <c r="V14" s="165">
        <f>SUMIFS(cb_curr!$E:$E,cb_curr!$A:$A,T14,cb_curr!$B:$B,"China_Yuan")</f>
        <v>0</v>
      </c>
      <c r="W14" s="3" t="str">
        <f>CONCATENATE(Техничка!AQ15,Техничка!AR15,Техничка!AS15)</f>
        <v>11.08.2023</v>
      </c>
      <c r="X14" s="82" t="str">
        <f>IF(AND((IF(SUMIFS(cb_curr!$E:$E,cb_curr!$A:$A,W14,cb_curr!$B:$B,"China_Yuan")&lt;&gt;0,1,0)=0),(OR(WEEKDAY(W14,2)=7,WEEKDAY(W14,2)=1))),X13,((IF(AND(Y14=0,Y15=0,Y16=0,Y17=0,Y18=0,Y19=0,Y20=0,Y21=0,Y22=0,Y23=0),"-",(IF((SUMIFS(cb_curr!$E:$E,cb_curr!$A:$A,W14,cb_curr!$B:$B,"China_Yuan"))=0,X13,(SUMIFS(cb_curr!$E:$E,cb_curr!$A:$A,W14,cb_curr!$B:$B,"China_Yuan"))))))))</f>
        <v>-</v>
      </c>
      <c r="Y14" s="165">
        <f>SUMIFS(cb_curr!$E:$E,cb_curr!$A:$A,W14,cb_curr!$B:$B,"China_Yuan")</f>
        <v>0</v>
      </c>
      <c r="Z14" s="3" t="str">
        <f>CONCATENATE(Техничка!AU15,Техничка!AV15,Техничка!AW15)</f>
        <v>11.09.2023</v>
      </c>
      <c r="AA14" s="82" t="str">
        <f>IF(AND((IF(SUMIFS(cb_curr!$E:$E,cb_curr!$A:$A,Z14,cb_curr!$B:$B,"China_Yuan")&lt;&gt;0,1,0)=0),(OR(WEEKDAY(Z14,2)=7,WEEKDAY(Z14,2)=1))),AA13,((IF(AND(AB14=0,AB15=0,AB16=0,AB17=0,AB18=0,AB19=0,AB20=0,AB21=0,AB22=0,AB23=0),"-",(IF((SUMIFS(cb_curr!$E:$E,cb_curr!$A:$A,Z14,cb_curr!$B:$B,"China_Yuan"))=0,AA13,(SUMIFS(cb_curr!$E:$E,cb_curr!$A:$A,Z14,cb_curr!$B:$B,"China_Yuan"))))))))</f>
        <v>-</v>
      </c>
      <c r="AB14" s="165">
        <f>SUMIFS(cb_curr!$E:$E,cb_curr!$A:$A,Z14,cb_curr!$B:$B,"China_Yuan")</f>
        <v>0</v>
      </c>
      <c r="AC14" s="3" t="str">
        <f>CONCATENATE(Техничка!AY15,Техничка!AZ15,Техничка!BA15)</f>
        <v>11.10.2023</v>
      </c>
      <c r="AD14" s="82" t="str">
        <f>IF(AND((IF(SUMIFS(cb_curr!$E:$E,cb_curr!$A:$A,AC14,cb_curr!$B:$B,"China_Yuan")&lt;&gt;0,1,0)=0),(OR(WEEKDAY(AC14,2)=7,WEEKDAY(AC14,2)=1))),AD13,((IF(AND(AE14=0,AE15=0,AE16=0,AE17=0,AE18=0,AE19=0,AE20=0,AE21=0,AE22=0,AE23=0),"-",(IF((SUMIFS(cb_curr!$E:$E,cb_curr!$A:$A,AC14,cb_curr!$B:$B,"China_Yuan"))=0,AD13,(SUMIFS(cb_curr!$E:$E,cb_curr!$A:$A,AC14,cb_curr!$B:$B,"China_Yuan"))))))))</f>
        <v>-</v>
      </c>
      <c r="AE14" s="165">
        <f>SUMIFS(cb_curr!$E:$E,cb_curr!$A:$A,AC14,cb_curr!$B:$B,"China_Yuan")</f>
        <v>0</v>
      </c>
      <c r="AF14" s="3" t="str">
        <f>CONCATENATE(Техничка!BC15,Техничка!BD15,Техничка!BE15)</f>
        <v>11.11.2023</v>
      </c>
      <c r="AG14" s="82" t="str">
        <f>IF(AND((IF(SUMIFS(cb_curr!$E:$E,cb_curr!$A:$A,AF14,cb_curr!$B:$B,"China_Yuan")&lt;&gt;0,1,0)=0),(OR(WEEKDAY(AF14,2)=7,WEEKDAY(AF14,2)=1))),AG13,((IF(AND(AH14=0,AH15=0,AH16=0,AH17=0,AH18=0,AH19=0,AH20=0,AH21=0,AH22=0,AH23=0),"-",(IF((SUMIFS(cb_curr!$E:$E,cb_curr!$A:$A,AF14,cb_curr!$B:$B,"China_Yuan"))=0,AG13,(SUMIFS(cb_curr!$E:$E,cb_curr!$A:$A,AF14,cb_curr!$B:$B,"China_Yuan"))))))))</f>
        <v>-</v>
      </c>
      <c r="AH14" s="165">
        <f>SUMIFS(cb_curr!$E:$E,cb_curr!$A:$A,AF14,cb_curr!$B:$B,"China_Yuan")</f>
        <v>0</v>
      </c>
      <c r="AI14" s="3" t="str">
        <f>CONCATENATE(Техничка!BG15,Техничка!BH15,Техничка!BI15)</f>
        <v>11.12.2023</v>
      </c>
      <c r="AJ14" s="82" t="str">
        <f>IF(AND((IF(SUMIFS(cb_curr!$E:$E,cb_curr!$A:$A,AI14,cb_curr!$B:$B,"China_Yuan")&lt;&gt;0,1,0)=0),(OR(WEEKDAY(AI14,2)=7,WEEKDAY(AI14,2)=1))),AJ13,((IF(AND(AK14=0,AK15=0,AK16=0,AK17=0,AK18=0,AK19=0,AK20=0,AK21=0,AK22=0,AK23=0),"-",(IF((SUMIFS(cb_curr!$E:$E,cb_curr!$A:$A,AI14,cb_curr!$B:$B,"China_Yuan"))=0,AJ13,(SUMIFS(cb_curr!$E:$E,cb_curr!$A:$A,AI14,cb_curr!$B:$B,"China_Yuan"))))))))</f>
        <v>-</v>
      </c>
      <c r="AK14" s="165">
        <f>SUMIFS(cb_curr!$E:$E,cb_curr!$A:$A,AI14,cb_curr!$B:$B,"China_Yuan")</f>
        <v>0</v>
      </c>
      <c r="AQ14" s="153" t="str">
        <f t="shared" si="0"/>
        <v>11.06.2023</v>
      </c>
      <c r="AR14" s="82"/>
      <c r="AT14" s="3" t="str">
        <f t="shared" si="1"/>
        <v>11.10.2023</v>
      </c>
      <c r="AU14" s="82"/>
      <c r="AW14" s="3" t="str">
        <f t="shared" si="2"/>
        <v>11.11.2023</v>
      </c>
      <c r="AX14" s="82"/>
      <c r="AZ14" s="3" t="str">
        <f t="shared" si="3"/>
        <v>11.12.2023</v>
      </c>
      <c r="BA14" s="82"/>
    </row>
    <row r="15" spans="1:53" x14ac:dyDescent="0.25">
      <c r="B15" s="3" t="str">
        <f>CONCATENATE(Техничка!B16,Техничка!C16,Техничка!D16)</f>
        <v>12.01.2023</v>
      </c>
      <c r="C15" s="82" t="str">
        <f>IF(AND((IF(SUMIFS(cb_curr!$E:$E,cb_curr!$A:$A,B15,cb_curr!$B:$B,"China_Yuan")&lt;&gt;0,1,0)=0),(OR(WEEKDAY(B15,2)=7,WEEKDAY(B15,2)=1))),C14,((IF(AND(D15=0,D16=0,D17=0,D18=0,D19=0,D20=0,D21=0,D22=0,D23=0,D24=0),"-",(IF((SUMIFS(cb_curr!$E:$E,cb_curr!$A:$A,B15,cb_curr!$B:$B,"China_Yuan"))=0,C14,(SUMIFS(cb_curr!$E:$E,cb_curr!$A:$A,B15,cb_curr!$B:$B,"China_Yuan"))))))))</f>
        <v>-</v>
      </c>
      <c r="D15" s="165">
        <f>SUMIFS(cb_curr!$E:$E,cb_curr!$A:$A,B15,cb_curr!$B:$B,"China_Yuan")</f>
        <v>0</v>
      </c>
      <c r="E15" s="3" t="str">
        <f>CONCATENATE(Техничка!O16,Техничка!P16,Техничка!Q16)</f>
        <v>12.02.2023</v>
      </c>
      <c r="F15" s="82" t="str">
        <f>IF(AND((IF(SUMIFS(cb_curr!$E:$E,cb_curr!$A:$A,E15,cb_curr!$B:$B,"China_Yuan")&lt;&gt;0,1,0)=0),(OR(WEEKDAY(E15,2)=7,WEEKDAY(E15,2)=1))),F14,((IF(AND(G15=0,G16=0,G17=0,G18=0,G19=0,G20=0,G21=0,G22=0,G23=0,G24=0),"-",(IF((SUMIFS(cb_curr!$E:$E,cb_curr!$A:$A,E15,cb_curr!$B:$B,"China_Yuan"))=0,F14,(SUMIFS(cb_curr!$E:$E,cb_curr!$A:$A,E15,cb_curr!$B:$B,"China_Yuan"))))))))</f>
        <v>-</v>
      </c>
      <c r="G15" s="165">
        <f>SUMIFS(cb_curr!$E:$E,cb_curr!$A:$A,E15,cb_curr!$B:$B,"China_Yuan")</f>
        <v>0</v>
      </c>
      <c r="H15" s="3" t="str">
        <f>CONCATENATE(Техничка!S16,Техничка!T16,Техничка!U16)</f>
        <v>12.03.2023</v>
      </c>
      <c r="I15" s="82" t="str">
        <f>IF(AND((IF(SUMIFS(cb_curr!$E:$E,cb_curr!$A:$A,H15,cb_curr!$B:$B,"China_Yuan")&lt;&gt;0,1,0)=0),(OR(WEEKDAY(H15,2)=7,WEEKDAY(H15,2)=1))),I14,((IF(AND(J15=0,J16=0,J17=0,J18=0,J19=0,J20=0,J21=0,J22=0,J23=0,J24=0),"-",(IF((SUMIFS(cb_curr!$E:$E,cb_curr!$A:$A,H15,cb_curr!$B:$B,"China_Yuan"))=0,I14,(SUMIFS(cb_curr!$E:$E,cb_curr!$A:$A,H15,cb_curr!$B:$B,"China_Yuan"))))))))</f>
        <v>-</v>
      </c>
      <c r="J15" s="165">
        <f>SUMIFS(cb_curr!$E:$E,cb_curr!$A:$A,H15,cb_curr!$B:$B,"China_Yuan")</f>
        <v>0</v>
      </c>
      <c r="K15" s="3" t="str">
        <f>CONCATENATE(Техничка!W16,Техничка!X16,Техничка!Y16)</f>
        <v>12.04.2023</v>
      </c>
      <c r="L15" s="82" t="str">
        <f>IF(AND((IF(SUMIFS(cb_curr!$E:$E,cb_curr!$A:$A,K15,cb_curr!$B:$B,"China_Yuan")&lt;&gt;0,1,0)=0),(OR(WEEKDAY(K15,2)=7,WEEKDAY(K15,2)=1))),L14,((IF(AND(M15=0,M16=0,M17=0,M18=0,M19=0,M20=0,M21=0,M22=0,M23=0,M24=0),"-",(IF((SUMIFS(cb_curr!$E:$E,cb_curr!$A:$A,K15,cb_curr!$B:$B,"China_Yuan"))=0,L14,(SUMIFS(cb_curr!$E:$E,cb_curr!$A:$A,K15,cb_curr!$B:$B,"China_Yuan"))))))))</f>
        <v>-</v>
      </c>
      <c r="M15" s="165">
        <f>SUMIFS(cb_curr!$E:$E,cb_curr!$A:$A,K15,cb_curr!$B:$B,"China_Yuan")</f>
        <v>0</v>
      </c>
      <c r="N15" s="3" t="str">
        <f>CONCATENATE(Техничка!AA16,Техничка!AB16,Техничка!AC16)</f>
        <v>12.05.2023</v>
      </c>
      <c r="O15" s="82" t="str">
        <f>IF(AND((IF(SUMIFS(cb_curr!$E:$E,cb_curr!$A:$A,N15,cb_curr!$B:$B,"China_Yuan")&lt;&gt;0,1,0)=0),(OR(WEEKDAY(N15,2)=7,WEEKDAY(N15,2)=1))),O14,((IF(AND(P15=0,P16=0,P17=0,P18=0,P19=0,P20=0,P21=0,P22=0,P23=0,P24=0),"-",(IF((SUMIFS(cb_curr!$E:$E,cb_curr!$A:$A,N15,cb_curr!$B:$B,"China_Yuan"))=0,O14,(SUMIFS(cb_curr!$E:$E,cb_curr!$A:$A,N15,cb_curr!$B:$B,"China_Yuan"))))))))</f>
        <v>-</v>
      </c>
      <c r="P15" s="165">
        <f>SUMIFS(cb_curr!$E:$E,cb_curr!$A:$A,N15,cb_curr!$B:$B,"China_Yuan")</f>
        <v>0</v>
      </c>
      <c r="Q15" s="3" t="str">
        <f>CONCATENATE(Техничка!AE16,Техничка!AF16,Техничка!AG16)</f>
        <v>12.06.2023</v>
      </c>
      <c r="R15" s="82" t="str">
        <f>IF(AND((IF(SUMIFS(cb_curr!$E:$E,cb_curr!$A:$A,Q15,cb_curr!$B:$B,"China_Yuan")&lt;&gt;0,1,0)=0),(OR(WEEKDAY(Q15,2)=7,WEEKDAY(Q15,2)=1))),R14,((IF(AND(S15=0,S16=0,S17=0,S18=0,S19=0,S20=0,S21=0,S22=0,S23=0,S24=0),"-",(IF((SUMIFS(cb_curr!$E:$E,cb_curr!$A:$A,Q15,cb_curr!$B:$B,"China_Yuan"))=0,R14,(SUMIFS(cb_curr!$E:$E,cb_curr!$A:$A,Q15,cb_curr!$B:$B,"China_Yuan"))))))))</f>
        <v>-</v>
      </c>
      <c r="S15" s="165">
        <f>SUMIFS(cb_curr!$E:$E,cb_curr!$A:$A,Q15,cb_curr!$B:$B,"China_Yuan")</f>
        <v>0</v>
      </c>
      <c r="T15" s="3" t="str">
        <f>CONCATENATE(Техничка!AI16,Техничка!AJ16,Техничка!AK16)</f>
        <v>12.07.2023</v>
      </c>
      <c r="U15" s="82" t="str">
        <f>IF(AND((IF(SUMIFS(cb_curr!$E:$E,cb_curr!$A:$A,T15,cb_curr!$B:$B,"China_Yuan")&lt;&gt;0,1,0)=0),(OR(WEEKDAY(T15,2)=7,WEEKDAY(T15,2)=1))),U14,((IF(AND(V15=0,V16=0,V17=0,V18=0,V19=0,V20=0,V21=0,V22=0,V23=0,V24=0),"-",(IF((SUMIFS(cb_curr!$E:$E,cb_curr!$A:$A,T15,cb_curr!$B:$B,"China_Yuan"))=0,U14,(SUMIFS(cb_curr!$E:$E,cb_curr!$A:$A,T15,cb_curr!$B:$B,"China_Yuan"))))))))</f>
        <v>-</v>
      </c>
      <c r="V15" s="165">
        <f>SUMIFS(cb_curr!$E:$E,cb_curr!$A:$A,T15,cb_curr!$B:$B,"China_Yuan")</f>
        <v>0</v>
      </c>
      <c r="W15" s="3" t="str">
        <f>CONCATENATE(Техничка!AQ16,Техничка!AR16,Техничка!AS16)</f>
        <v>12.08.2023</v>
      </c>
      <c r="X15" s="82" t="str">
        <f>IF(AND((IF(SUMIFS(cb_curr!$E:$E,cb_curr!$A:$A,W15,cb_curr!$B:$B,"China_Yuan")&lt;&gt;0,1,0)=0),(OR(WEEKDAY(W15,2)=7,WEEKDAY(W15,2)=1))),X14,((IF(AND(Y15=0,Y16=0,Y17=0,Y18=0,Y19=0,Y20=0,Y21=0,Y22=0,Y23=0,Y24=0),"-",(IF((SUMIFS(cb_curr!$E:$E,cb_curr!$A:$A,W15,cb_curr!$B:$B,"China_Yuan"))=0,X14,(SUMIFS(cb_curr!$E:$E,cb_curr!$A:$A,W15,cb_curr!$B:$B,"China_Yuan"))))))))</f>
        <v>-</v>
      </c>
      <c r="Y15" s="165">
        <f>SUMIFS(cb_curr!$E:$E,cb_curr!$A:$A,W15,cb_curr!$B:$B,"China_Yuan")</f>
        <v>0</v>
      </c>
      <c r="Z15" s="3" t="str">
        <f>CONCATENATE(Техничка!AU16,Техничка!AV16,Техничка!AW16)</f>
        <v>12.09.2023</v>
      </c>
      <c r="AA15" s="82" t="str">
        <f>IF(AND((IF(SUMIFS(cb_curr!$E:$E,cb_curr!$A:$A,Z15,cb_curr!$B:$B,"China_Yuan")&lt;&gt;0,1,0)=0),(OR(WEEKDAY(Z15,2)=7,WEEKDAY(Z15,2)=1))),AA14,((IF(AND(AB15=0,AB16=0,AB17=0,AB18=0,AB19=0,AB20=0,AB21=0,AB22=0,AB23=0,AB24=0),"-",(IF((SUMIFS(cb_curr!$E:$E,cb_curr!$A:$A,Z15,cb_curr!$B:$B,"China_Yuan"))=0,AA14,(SUMIFS(cb_curr!$E:$E,cb_curr!$A:$A,Z15,cb_curr!$B:$B,"China_Yuan"))))))))</f>
        <v>-</v>
      </c>
      <c r="AB15" s="165">
        <f>SUMIFS(cb_curr!$E:$E,cb_curr!$A:$A,Z15,cb_curr!$B:$B,"China_Yuan")</f>
        <v>0</v>
      </c>
      <c r="AC15" s="3" t="str">
        <f>CONCATENATE(Техничка!AY16,Техничка!AZ16,Техничка!BA16)</f>
        <v>12.10.2023</v>
      </c>
      <c r="AD15" s="82" t="str">
        <f>IF(AND((IF(SUMIFS(cb_curr!$E:$E,cb_curr!$A:$A,AC15,cb_curr!$B:$B,"China_Yuan")&lt;&gt;0,1,0)=0),(OR(WEEKDAY(AC15,2)=7,WEEKDAY(AC15,2)=1))),AD14,((IF(AND(AE15=0,AE16=0,AE17=0,AE18=0,AE19=0,AE20=0,AE21=0,AE22=0,AE23=0,AE24=0),"-",(IF((SUMIFS(cb_curr!$E:$E,cb_curr!$A:$A,AC15,cb_curr!$B:$B,"China_Yuan"))=0,AD14,(SUMIFS(cb_curr!$E:$E,cb_curr!$A:$A,AC15,cb_curr!$B:$B,"China_Yuan"))))))))</f>
        <v>-</v>
      </c>
      <c r="AE15" s="165">
        <f>SUMIFS(cb_curr!$E:$E,cb_curr!$A:$A,AC15,cb_curr!$B:$B,"China_Yuan")</f>
        <v>0</v>
      </c>
      <c r="AF15" s="3" t="str">
        <f>CONCATENATE(Техничка!BC16,Техничка!BD16,Техничка!BE16)</f>
        <v>12.11.2023</v>
      </c>
      <c r="AG15" s="82" t="str">
        <f>IF(AND((IF(SUMIFS(cb_curr!$E:$E,cb_curr!$A:$A,AF15,cb_curr!$B:$B,"China_Yuan")&lt;&gt;0,1,0)=0),(OR(WEEKDAY(AF15,2)=7,WEEKDAY(AF15,2)=1))),AG14,((IF(AND(AH15=0,AH16=0,AH17=0,AH18=0,AH19=0,AH20=0,AH21=0,AH22=0,AH23=0,AH24=0),"-",(IF((SUMIFS(cb_curr!$E:$E,cb_curr!$A:$A,AF15,cb_curr!$B:$B,"China_Yuan"))=0,AG14,(SUMIFS(cb_curr!$E:$E,cb_curr!$A:$A,AF15,cb_curr!$B:$B,"China_Yuan"))))))))</f>
        <v>-</v>
      </c>
      <c r="AH15" s="165">
        <f>SUMIFS(cb_curr!$E:$E,cb_curr!$A:$A,AF15,cb_curr!$B:$B,"China_Yuan")</f>
        <v>0</v>
      </c>
      <c r="AI15" s="3" t="str">
        <f>CONCATENATE(Техничка!BG16,Техничка!BH16,Техничка!BI16)</f>
        <v>12.12.2023</v>
      </c>
      <c r="AJ15" s="82" t="str">
        <f>IF(AND((IF(SUMIFS(cb_curr!$E:$E,cb_curr!$A:$A,AI15,cb_curr!$B:$B,"China_Yuan")&lt;&gt;0,1,0)=0),(OR(WEEKDAY(AI15,2)=7,WEEKDAY(AI15,2)=1))),AJ14,((IF(AND(AK15=0,AK16=0,AK17=0,AK18=0,AK19=0,AK20=0,AK21=0,AK22=0,AK23=0,AK24=0),"-",(IF((SUMIFS(cb_curr!$E:$E,cb_curr!$A:$A,AI15,cb_curr!$B:$B,"China_Yuan"))=0,AJ14,(SUMIFS(cb_curr!$E:$E,cb_curr!$A:$A,AI15,cb_curr!$B:$B,"China_Yuan"))))))))</f>
        <v>-</v>
      </c>
      <c r="AK15" s="165">
        <f>SUMIFS(cb_curr!$E:$E,cb_curr!$A:$A,AI15,cb_curr!$B:$B,"China_Yuan")</f>
        <v>0</v>
      </c>
      <c r="AQ15" s="153" t="str">
        <f t="shared" si="0"/>
        <v>12.06.2023</v>
      </c>
      <c r="AR15" s="82"/>
      <c r="AT15" s="3" t="str">
        <f t="shared" si="1"/>
        <v>12.10.2023</v>
      </c>
      <c r="AU15" s="82"/>
      <c r="AW15" s="3" t="str">
        <f t="shared" si="2"/>
        <v>12.11.2023</v>
      </c>
      <c r="AX15" s="82"/>
      <c r="AZ15" s="3" t="str">
        <f t="shared" si="3"/>
        <v>12.12.2023</v>
      </c>
      <c r="BA15" s="82"/>
    </row>
    <row r="16" spans="1:53" x14ac:dyDescent="0.25">
      <c r="B16" s="3" t="str">
        <f>CONCATENATE(Техничка!B17,Техничка!C17,Техничка!D17)</f>
        <v>13.01.2023</v>
      </c>
      <c r="C16" s="82" t="str">
        <f>IF(AND((IF(SUMIFS(cb_curr!$E:$E,cb_curr!$A:$A,B16,cb_curr!$B:$B,"China_Yuan")&lt;&gt;0,1,0)=0),(OR(WEEKDAY(B16,2)=7,WEEKDAY(B16,2)=1))),C15,((IF(AND(D16=0,D17=0,D18=0,D19=0,D20=0,D21=0,D22=0,D23=0,D24=0,D25=0),"-",(IF((SUMIFS(cb_curr!$E:$E,cb_curr!$A:$A,B16,cb_curr!$B:$B,"China_Yuan"))=0,C15,(SUMIFS(cb_curr!$E:$E,cb_curr!$A:$A,B16,cb_curr!$B:$B,"China_Yuan"))))))))</f>
        <v>-</v>
      </c>
      <c r="D16" s="165">
        <f>SUMIFS(cb_curr!$E:$E,cb_curr!$A:$A,B16,cb_curr!$B:$B,"China_Yuan")</f>
        <v>0</v>
      </c>
      <c r="E16" s="3" t="str">
        <f>CONCATENATE(Техничка!O17,Техничка!P17,Техничка!Q17)</f>
        <v>13.02.2023</v>
      </c>
      <c r="F16" s="82" t="str">
        <f>IF(AND((IF(SUMIFS(cb_curr!$E:$E,cb_curr!$A:$A,E16,cb_curr!$B:$B,"China_Yuan")&lt;&gt;0,1,0)=0),(OR(WEEKDAY(E16,2)=7,WEEKDAY(E16,2)=1))),F15,((IF(AND(G16=0,G17=0,G18=0,G19=0,G20=0,G21=0,G22=0,G23=0,G24=0,G25=0),"-",(IF((SUMIFS(cb_curr!$E:$E,cb_curr!$A:$A,E16,cb_curr!$B:$B,"China_Yuan"))=0,F15,(SUMIFS(cb_curr!$E:$E,cb_curr!$A:$A,E16,cb_curr!$B:$B,"China_Yuan"))))))))</f>
        <v>-</v>
      </c>
      <c r="G16" s="165">
        <f>SUMIFS(cb_curr!$E:$E,cb_curr!$A:$A,E16,cb_curr!$B:$B,"China_Yuan")</f>
        <v>0</v>
      </c>
      <c r="H16" s="3" t="str">
        <f>CONCATENATE(Техничка!S17,Техничка!T17,Техничка!U17)</f>
        <v>13.03.2023</v>
      </c>
      <c r="I16" s="82" t="str">
        <f>IF(AND((IF(SUMIFS(cb_curr!$E:$E,cb_curr!$A:$A,H16,cb_curr!$B:$B,"China_Yuan")&lt;&gt;0,1,0)=0),(OR(WEEKDAY(H16,2)=7,WEEKDAY(H16,2)=1))),I15,((IF(AND(J16=0,J17=0,J18=0,J19=0,J20=0,J21=0,J22=0,J23=0,J24=0,J25=0),"-",(IF((SUMIFS(cb_curr!$E:$E,cb_curr!$A:$A,H16,cb_curr!$B:$B,"China_Yuan"))=0,I15,(SUMIFS(cb_curr!$E:$E,cb_curr!$A:$A,H16,cb_curr!$B:$B,"China_Yuan"))))))))</f>
        <v>-</v>
      </c>
      <c r="J16" s="165">
        <f>SUMIFS(cb_curr!$E:$E,cb_curr!$A:$A,H16,cb_curr!$B:$B,"China_Yuan")</f>
        <v>0</v>
      </c>
      <c r="K16" s="3" t="str">
        <f>CONCATENATE(Техничка!W17,Техничка!X17,Техничка!Y17)</f>
        <v>13.04.2023</v>
      </c>
      <c r="L16" s="82" t="str">
        <f>IF(AND((IF(SUMIFS(cb_curr!$E:$E,cb_curr!$A:$A,K16,cb_curr!$B:$B,"China_Yuan")&lt;&gt;0,1,0)=0),(OR(WEEKDAY(K16,2)=7,WEEKDAY(K16,2)=1))),L15,((IF(AND(M16=0,M17=0,M18=0,M19=0,M20=0,M21=0,M22=0,M23=0,M24=0,M25=0),"-",(IF((SUMIFS(cb_curr!$E:$E,cb_curr!$A:$A,K16,cb_curr!$B:$B,"China_Yuan"))=0,L15,(SUMIFS(cb_curr!$E:$E,cb_curr!$A:$A,K16,cb_curr!$B:$B,"China_Yuan"))))))))</f>
        <v>-</v>
      </c>
      <c r="M16" s="165">
        <f>SUMIFS(cb_curr!$E:$E,cb_curr!$A:$A,K16,cb_curr!$B:$B,"China_Yuan")</f>
        <v>0</v>
      </c>
      <c r="N16" s="3" t="str">
        <f>CONCATENATE(Техничка!AA17,Техничка!AB17,Техничка!AC17)</f>
        <v>13.05.2023</v>
      </c>
      <c r="O16" s="82" t="str">
        <f>IF(AND((IF(SUMIFS(cb_curr!$E:$E,cb_curr!$A:$A,N16,cb_curr!$B:$B,"China_Yuan")&lt;&gt;0,1,0)=0),(OR(WEEKDAY(N16,2)=7,WEEKDAY(N16,2)=1))),O15,((IF(AND(P16=0,P17=0,P18=0,P19=0,P20=0,P21=0,P22=0,P23=0,P24=0,P25=0),"-",(IF((SUMIFS(cb_curr!$E:$E,cb_curr!$A:$A,N16,cb_curr!$B:$B,"China_Yuan"))=0,O15,(SUMIFS(cb_curr!$E:$E,cb_curr!$A:$A,N16,cb_curr!$B:$B,"China_Yuan"))))))))</f>
        <v>-</v>
      </c>
      <c r="P16" s="165">
        <f>SUMIFS(cb_curr!$E:$E,cb_curr!$A:$A,N16,cb_curr!$B:$B,"China_Yuan")</f>
        <v>0</v>
      </c>
      <c r="Q16" s="3" t="str">
        <f>CONCATENATE(Техничка!AE17,Техничка!AF17,Техничка!AG17)</f>
        <v>13.06.2023</v>
      </c>
      <c r="R16" s="82" t="str">
        <f>IF(AND((IF(SUMIFS(cb_curr!$E:$E,cb_curr!$A:$A,Q16,cb_curr!$B:$B,"China_Yuan")&lt;&gt;0,1,0)=0),(OR(WEEKDAY(Q16,2)=7,WEEKDAY(Q16,2)=1))),R15,((IF(AND(S16=0,S17=0,S18=0,S19=0,S20=0,S21=0,S22=0,S23=0,S24=0,S25=0),"-",(IF((SUMIFS(cb_curr!$E:$E,cb_curr!$A:$A,Q16,cb_curr!$B:$B,"China_Yuan"))=0,R15,(SUMIFS(cb_curr!$E:$E,cb_curr!$A:$A,Q16,cb_curr!$B:$B,"China_Yuan"))))))))</f>
        <v>-</v>
      </c>
      <c r="S16" s="165">
        <f>SUMIFS(cb_curr!$E:$E,cb_curr!$A:$A,Q16,cb_curr!$B:$B,"China_Yuan")</f>
        <v>0</v>
      </c>
      <c r="T16" s="3" t="str">
        <f>CONCATENATE(Техничка!AI17,Техничка!AJ17,Техничка!AK17)</f>
        <v>13.07.2023</v>
      </c>
      <c r="U16" s="82" t="str">
        <f>IF(AND((IF(SUMIFS(cb_curr!$E:$E,cb_curr!$A:$A,T16,cb_curr!$B:$B,"China_Yuan")&lt;&gt;0,1,0)=0),(OR(WEEKDAY(T16,2)=7,WEEKDAY(T16,2)=1))),U15,((IF(AND(V16=0,V17=0,V18=0,V19=0,V20=0,V21=0,V22=0,V23=0,V24=0,V25=0),"-",(IF((SUMIFS(cb_curr!$E:$E,cb_curr!$A:$A,T16,cb_curr!$B:$B,"China_Yuan"))=0,U15,(SUMIFS(cb_curr!$E:$E,cb_curr!$A:$A,T16,cb_curr!$B:$B,"China_Yuan"))))))))</f>
        <v>-</v>
      </c>
      <c r="V16" s="165">
        <f>SUMIFS(cb_curr!$E:$E,cb_curr!$A:$A,T16,cb_curr!$B:$B,"China_Yuan")</f>
        <v>0</v>
      </c>
      <c r="W16" s="3" t="str">
        <f>CONCATENATE(Техничка!AQ17,Техничка!AR17,Техничка!AS17)</f>
        <v>13.08.2023</v>
      </c>
      <c r="X16" s="82" t="str">
        <f>IF(AND((IF(SUMIFS(cb_curr!$E:$E,cb_curr!$A:$A,W16,cb_curr!$B:$B,"China_Yuan")&lt;&gt;0,1,0)=0),(OR(WEEKDAY(W16,2)=7,WEEKDAY(W16,2)=1))),X15,((IF(AND(Y16=0,Y17=0,Y18=0,Y19=0,Y20=0,Y21=0,Y22=0,Y23=0,Y24=0,Y25=0),"-",(IF((SUMIFS(cb_curr!$E:$E,cb_curr!$A:$A,W16,cb_curr!$B:$B,"China_Yuan"))=0,X15,(SUMIFS(cb_curr!$E:$E,cb_curr!$A:$A,W16,cb_curr!$B:$B,"China_Yuan"))))))))</f>
        <v>-</v>
      </c>
      <c r="Y16" s="165">
        <f>SUMIFS(cb_curr!$E:$E,cb_curr!$A:$A,W16,cb_curr!$B:$B,"China_Yuan")</f>
        <v>0</v>
      </c>
      <c r="Z16" s="3" t="str">
        <f>CONCATENATE(Техничка!AU17,Техничка!AV17,Техничка!AW17)</f>
        <v>13.09.2023</v>
      </c>
      <c r="AA16" s="82" t="str">
        <f>IF(AND((IF(SUMIFS(cb_curr!$E:$E,cb_curr!$A:$A,Z16,cb_curr!$B:$B,"China_Yuan")&lt;&gt;0,1,0)=0),(OR(WEEKDAY(Z16,2)=7,WEEKDAY(Z16,2)=1))),AA15,((IF(AND(AB16=0,AB17=0,AB18=0,AB19=0,AB20=0,AB21=0,AB22=0,AB23=0,AB24=0,AB25=0),"-",(IF((SUMIFS(cb_curr!$E:$E,cb_curr!$A:$A,Z16,cb_curr!$B:$B,"China_Yuan"))=0,AA15,(SUMIFS(cb_curr!$E:$E,cb_curr!$A:$A,Z16,cb_curr!$B:$B,"China_Yuan"))))))))</f>
        <v>-</v>
      </c>
      <c r="AB16" s="165">
        <f>SUMIFS(cb_curr!$E:$E,cb_curr!$A:$A,Z16,cb_curr!$B:$B,"China_Yuan")</f>
        <v>0</v>
      </c>
      <c r="AC16" s="3" t="str">
        <f>CONCATENATE(Техничка!AY17,Техничка!AZ17,Техничка!BA17)</f>
        <v>13.10.2023</v>
      </c>
      <c r="AD16" s="82" t="str">
        <f>IF(AND((IF(SUMIFS(cb_curr!$E:$E,cb_curr!$A:$A,AC16,cb_curr!$B:$B,"China_Yuan")&lt;&gt;0,1,0)=0),(OR(WEEKDAY(AC16,2)=7,WEEKDAY(AC16,2)=1))),AD15,((IF(AND(AE16=0,AE17=0,AE18=0,AE19=0,AE20=0,AE21=0,AE22=0,AE23=0,AE24=0,AE25=0),"-",(IF((SUMIFS(cb_curr!$E:$E,cb_curr!$A:$A,AC16,cb_curr!$B:$B,"China_Yuan"))=0,AD15,(SUMIFS(cb_curr!$E:$E,cb_curr!$A:$A,AC16,cb_curr!$B:$B,"China_Yuan"))))))))</f>
        <v>-</v>
      </c>
      <c r="AE16" s="165">
        <f>SUMIFS(cb_curr!$E:$E,cb_curr!$A:$A,AC16,cb_curr!$B:$B,"China_Yuan")</f>
        <v>0</v>
      </c>
      <c r="AF16" s="3" t="str">
        <f>CONCATENATE(Техничка!BC17,Техничка!BD17,Техничка!BE17)</f>
        <v>13.11.2023</v>
      </c>
      <c r="AG16" s="82" t="str">
        <f>IF(AND((IF(SUMIFS(cb_curr!$E:$E,cb_curr!$A:$A,AF16,cb_curr!$B:$B,"China_Yuan")&lt;&gt;0,1,0)=0),(OR(WEEKDAY(AF16,2)=7,WEEKDAY(AF16,2)=1))),AG15,((IF(AND(AH16=0,AH17=0,AH18=0,AH19=0,AH20=0,AH21=0,AH22=0,AH23=0,AH24=0,AH25=0),"-",(IF((SUMIFS(cb_curr!$E:$E,cb_curr!$A:$A,AF16,cb_curr!$B:$B,"China_Yuan"))=0,AG15,(SUMIFS(cb_curr!$E:$E,cb_curr!$A:$A,AF16,cb_curr!$B:$B,"China_Yuan"))))))))</f>
        <v>-</v>
      </c>
      <c r="AH16" s="165">
        <f>SUMIFS(cb_curr!$E:$E,cb_curr!$A:$A,AF16,cb_curr!$B:$B,"China_Yuan")</f>
        <v>0</v>
      </c>
      <c r="AI16" s="3" t="str">
        <f>CONCATENATE(Техничка!BG17,Техничка!BH17,Техничка!BI17)</f>
        <v>13.12.2023</v>
      </c>
      <c r="AJ16" s="82" t="str">
        <f>IF(AND((IF(SUMIFS(cb_curr!$E:$E,cb_curr!$A:$A,AI16,cb_curr!$B:$B,"China_Yuan")&lt;&gt;0,1,0)=0),(OR(WEEKDAY(AI16,2)=7,WEEKDAY(AI16,2)=1))),AJ15,((IF(AND(AK16=0,AK17=0,AK18=0,AK19=0,AK20=0,AK21=0,AK22=0,AK23=0,AK24=0,AK25=0),"-",(IF((SUMIFS(cb_curr!$E:$E,cb_curr!$A:$A,AI16,cb_curr!$B:$B,"China_Yuan"))=0,AJ15,(SUMIFS(cb_curr!$E:$E,cb_curr!$A:$A,AI16,cb_curr!$B:$B,"China_Yuan"))))))))</f>
        <v>-</v>
      </c>
      <c r="AK16" s="165">
        <f>SUMIFS(cb_curr!$E:$E,cb_curr!$A:$A,AI16,cb_curr!$B:$B,"China_Yuan")</f>
        <v>0</v>
      </c>
      <c r="AQ16" s="153" t="str">
        <f t="shared" si="0"/>
        <v>13.06.2023</v>
      </c>
      <c r="AR16" s="82"/>
      <c r="AT16" s="3" t="str">
        <f t="shared" si="1"/>
        <v>13.10.2023</v>
      </c>
      <c r="AU16" s="82"/>
      <c r="AW16" s="3" t="str">
        <f t="shared" si="2"/>
        <v>13.11.2023</v>
      </c>
      <c r="AX16" s="82"/>
      <c r="AZ16" s="3" t="str">
        <f t="shared" si="3"/>
        <v>13.12.2023</v>
      </c>
      <c r="BA16" s="82"/>
    </row>
    <row r="17" spans="2:53" x14ac:dyDescent="0.25">
      <c r="B17" s="3" t="str">
        <f>CONCATENATE(Техничка!B18,Техничка!C18,Техничка!D18)</f>
        <v>14.01.2023</v>
      </c>
      <c r="C17" s="82" t="str">
        <f>IF(AND((IF(SUMIFS(cb_curr!$E:$E,cb_curr!$A:$A,B17,cb_curr!$B:$B,"China_Yuan")&lt;&gt;0,1,0)=0),(OR(WEEKDAY(B17,2)=7,WEEKDAY(B17,2)=1))),C16,((IF(AND(D17=0,D18=0,D19=0,D20=0,D21=0,D22=0,D23=0,D24=0,D25=0,D26=0),"-",(IF((SUMIFS(cb_curr!$E:$E,cb_curr!$A:$A,B17,cb_curr!$B:$B,"China_Yuan"))=0,C16,(SUMIFS(cb_curr!$E:$E,cb_curr!$A:$A,B17,cb_curr!$B:$B,"China_Yuan"))))))))</f>
        <v>-</v>
      </c>
      <c r="D17" s="165">
        <f>SUMIFS(cb_curr!$E:$E,cb_curr!$A:$A,B17,cb_curr!$B:$B,"China_Yuan")</f>
        <v>0</v>
      </c>
      <c r="E17" s="3" t="str">
        <f>CONCATENATE(Техничка!O18,Техничка!P18,Техничка!Q18)</f>
        <v>14.02.2023</v>
      </c>
      <c r="F17" s="82" t="str">
        <f>IF(AND((IF(SUMIFS(cb_curr!$E:$E,cb_curr!$A:$A,E17,cb_curr!$B:$B,"China_Yuan")&lt;&gt;0,1,0)=0),(OR(WEEKDAY(E17,2)=7,WEEKDAY(E17,2)=1))),F16,((IF(AND(G17=0,G18=0,G19=0,G20=0,G21=0,G22=0,G23=0,G24=0,G25=0,G26=0),"-",(IF((SUMIFS(cb_curr!$E:$E,cb_curr!$A:$A,E17,cb_curr!$B:$B,"China_Yuan"))=0,F16,(SUMIFS(cb_curr!$E:$E,cb_curr!$A:$A,E17,cb_curr!$B:$B,"China_Yuan"))))))))</f>
        <v>-</v>
      </c>
      <c r="G17" s="165">
        <f>SUMIFS(cb_curr!$E:$E,cb_curr!$A:$A,E17,cb_curr!$B:$B,"China_Yuan")</f>
        <v>0</v>
      </c>
      <c r="H17" s="3" t="str">
        <f>CONCATENATE(Техничка!S18,Техничка!T18,Техничка!U18)</f>
        <v>14.03.2023</v>
      </c>
      <c r="I17" s="82" t="str">
        <f>IF(AND((IF(SUMIFS(cb_curr!$E:$E,cb_curr!$A:$A,H17,cb_curr!$B:$B,"China_Yuan")&lt;&gt;0,1,0)=0),(OR(WEEKDAY(H17,2)=7,WEEKDAY(H17,2)=1))),I16,((IF(AND(J17=0,J18=0,J19=0,J20=0,J21=0,J22=0,J23=0,J24=0,J25=0,J26=0),"-",(IF((SUMIFS(cb_curr!$E:$E,cb_curr!$A:$A,H17,cb_curr!$B:$B,"China_Yuan"))=0,I16,(SUMIFS(cb_curr!$E:$E,cb_curr!$A:$A,H17,cb_curr!$B:$B,"China_Yuan"))))))))</f>
        <v>-</v>
      </c>
      <c r="J17" s="165">
        <f>SUMIFS(cb_curr!$E:$E,cb_curr!$A:$A,H17,cb_curr!$B:$B,"China_Yuan")</f>
        <v>0</v>
      </c>
      <c r="K17" s="3" t="str">
        <f>CONCATENATE(Техничка!W18,Техничка!X18,Техничка!Y18)</f>
        <v>14.04.2023</v>
      </c>
      <c r="L17" s="82" t="str">
        <f>IF(AND((IF(SUMIFS(cb_curr!$E:$E,cb_curr!$A:$A,K17,cb_curr!$B:$B,"China_Yuan")&lt;&gt;0,1,0)=0),(OR(WEEKDAY(K17,2)=7,WEEKDAY(K17,2)=1))),L16,((IF(AND(M17=0,M18=0,M19=0,M20=0,M21=0,M22=0,M23=0,M24=0,M25=0,M26=0),"-",(IF((SUMIFS(cb_curr!$E:$E,cb_curr!$A:$A,K17,cb_curr!$B:$B,"China_Yuan"))=0,L16,(SUMIFS(cb_curr!$E:$E,cb_curr!$A:$A,K17,cb_curr!$B:$B,"China_Yuan"))))))))</f>
        <v>-</v>
      </c>
      <c r="M17" s="165">
        <f>SUMIFS(cb_curr!$E:$E,cb_curr!$A:$A,K17,cb_curr!$B:$B,"China_Yuan")</f>
        <v>0</v>
      </c>
      <c r="N17" s="3" t="str">
        <f>CONCATENATE(Техничка!AA18,Техничка!AB18,Техничка!AC18)</f>
        <v>14.05.2023</v>
      </c>
      <c r="O17" s="82" t="str">
        <f>IF(AND((IF(SUMIFS(cb_curr!$E:$E,cb_curr!$A:$A,N17,cb_curr!$B:$B,"China_Yuan")&lt;&gt;0,1,0)=0),(OR(WEEKDAY(N17,2)=7,WEEKDAY(N17,2)=1))),O16,((IF(AND(P17=0,P18=0,P19=0,P20=0,P21=0,P22=0,P23=0,P24=0,P25=0,P26=0),"-",(IF((SUMIFS(cb_curr!$E:$E,cb_curr!$A:$A,N17,cb_curr!$B:$B,"China_Yuan"))=0,O16,(SUMIFS(cb_curr!$E:$E,cb_curr!$A:$A,N17,cb_curr!$B:$B,"China_Yuan"))))))))</f>
        <v>-</v>
      </c>
      <c r="P17" s="165">
        <f>SUMIFS(cb_curr!$E:$E,cb_curr!$A:$A,N17,cb_curr!$B:$B,"China_Yuan")</f>
        <v>0</v>
      </c>
      <c r="Q17" s="3" t="str">
        <f>CONCATENATE(Техничка!AE18,Техничка!AF18,Техничка!AG18)</f>
        <v>14.06.2023</v>
      </c>
      <c r="R17" s="82" t="str">
        <f>IF(AND((IF(SUMIFS(cb_curr!$E:$E,cb_curr!$A:$A,Q17,cb_curr!$B:$B,"China_Yuan")&lt;&gt;0,1,0)=0),(OR(WEEKDAY(Q17,2)=7,WEEKDAY(Q17,2)=1))),R16,((IF(AND(S17=0,S18=0,S19=0,S20=0,S21=0,S22=0,S23=0,S24=0,S25=0,S26=0),"-",(IF((SUMIFS(cb_curr!$E:$E,cb_curr!$A:$A,Q17,cb_curr!$B:$B,"China_Yuan"))=0,R16,(SUMIFS(cb_curr!$E:$E,cb_curr!$A:$A,Q17,cb_curr!$B:$B,"China_Yuan"))))))))</f>
        <v>-</v>
      </c>
      <c r="S17" s="165">
        <f>SUMIFS(cb_curr!$E:$E,cb_curr!$A:$A,Q17,cb_curr!$B:$B,"China_Yuan")</f>
        <v>0</v>
      </c>
      <c r="T17" s="3" t="str">
        <f>CONCATENATE(Техничка!AI18,Техничка!AJ18,Техничка!AK18)</f>
        <v>14.07.2023</v>
      </c>
      <c r="U17" s="82" t="str">
        <f>IF(AND((IF(SUMIFS(cb_curr!$E:$E,cb_curr!$A:$A,T17,cb_curr!$B:$B,"China_Yuan")&lt;&gt;0,1,0)=0),(OR(WEEKDAY(T17,2)=7,WEEKDAY(T17,2)=1))),U16,((IF(AND(V17=0,V18=0,V19=0,V20=0,V21=0,V22=0,V23=0,V24=0,V25=0,V26=0),"-",(IF((SUMIFS(cb_curr!$E:$E,cb_curr!$A:$A,T17,cb_curr!$B:$B,"China_Yuan"))=0,U16,(SUMIFS(cb_curr!$E:$E,cb_curr!$A:$A,T17,cb_curr!$B:$B,"China_Yuan"))))))))</f>
        <v>-</v>
      </c>
      <c r="V17" s="165">
        <f>SUMIFS(cb_curr!$E:$E,cb_curr!$A:$A,T17,cb_curr!$B:$B,"China_Yuan")</f>
        <v>0</v>
      </c>
      <c r="W17" s="3" t="str">
        <f>CONCATENATE(Техничка!AQ18,Техничка!AR18,Техничка!AS18)</f>
        <v>14.08.2023</v>
      </c>
      <c r="X17" s="82" t="str">
        <f>IF(AND((IF(SUMIFS(cb_curr!$E:$E,cb_curr!$A:$A,W17,cb_curr!$B:$B,"China_Yuan")&lt;&gt;0,1,0)=0),(OR(WEEKDAY(W17,2)=7,WEEKDAY(W17,2)=1))),X16,((IF(AND(Y17=0,Y18=0,Y19=0,Y20=0,Y21=0,Y22=0,Y23=0,Y24=0,Y25=0,Y26=0),"-",(IF((SUMIFS(cb_curr!$E:$E,cb_curr!$A:$A,W17,cb_curr!$B:$B,"China_Yuan"))=0,X16,(SUMIFS(cb_curr!$E:$E,cb_curr!$A:$A,W17,cb_curr!$B:$B,"China_Yuan"))))))))</f>
        <v>-</v>
      </c>
      <c r="Y17" s="165">
        <f>SUMIFS(cb_curr!$E:$E,cb_curr!$A:$A,W17,cb_curr!$B:$B,"China_Yuan")</f>
        <v>0</v>
      </c>
      <c r="Z17" s="3" t="str">
        <f>CONCATENATE(Техничка!AU18,Техничка!AV18,Техничка!AW18)</f>
        <v>14.09.2023</v>
      </c>
      <c r="AA17" s="82" t="str">
        <f>IF(AND((IF(SUMIFS(cb_curr!$E:$E,cb_curr!$A:$A,Z17,cb_curr!$B:$B,"China_Yuan")&lt;&gt;0,1,0)=0),(OR(WEEKDAY(Z17,2)=7,WEEKDAY(Z17,2)=1))),AA16,((IF(AND(AB17=0,AB18=0,AB19=0,AB20=0,AB21=0,AB22=0,AB23=0,AB24=0,AB25=0,AB26=0),"-",(IF((SUMIFS(cb_curr!$E:$E,cb_curr!$A:$A,Z17,cb_curr!$B:$B,"China_Yuan"))=0,AA16,(SUMIFS(cb_curr!$E:$E,cb_curr!$A:$A,Z17,cb_curr!$B:$B,"China_Yuan"))))))))</f>
        <v>-</v>
      </c>
      <c r="AB17" s="165">
        <f>SUMIFS(cb_curr!$E:$E,cb_curr!$A:$A,Z17,cb_curr!$B:$B,"China_Yuan")</f>
        <v>0</v>
      </c>
      <c r="AC17" s="3" t="str">
        <f>CONCATENATE(Техничка!AY18,Техничка!AZ18,Техничка!BA18)</f>
        <v>14.10.2023</v>
      </c>
      <c r="AD17" s="82" t="str">
        <f>IF(AND((IF(SUMIFS(cb_curr!$E:$E,cb_curr!$A:$A,AC17,cb_curr!$B:$B,"China_Yuan")&lt;&gt;0,1,0)=0),(OR(WEEKDAY(AC17,2)=7,WEEKDAY(AC17,2)=1))),AD16,((IF(AND(AE17=0,AE18=0,AE19=0,AE20=0,AE21=0,AE22=0,AE23=0,AE24=0,AE25=0,AE26=0),"-",(IF((SUMIFS(cb_curr!$E:$E,cb_curr!$A:$A,AC17,cb_curr!$B:$B,"China_Yuan"))=0,AD16,(SUMIFS(cb_curr!$E:$E,cb_curr!$A:$A,AC17,cb_curr!$B:$B,"China_Yuan"))))))))</f>
        <v>-</v>
      </c>
      <c r="AE17" s="165">
        <f>SUMIFS(cb_curr!$E:$E,cb_curr!$A:$A,AC17,cb_curr!$B:$B,"China_Yuan")</f>
        <v>0</v>
      </c>
      <c r="AF17" s="3" t="str">
        <f>CONCATENATE(Техничка!BC18,Техничка!BD18,Техничка!BE18)</f>
        <v>14.11.2023</v>
      </c>
      <c r="AG17" s="82" t="str">
        <f>IF(AND((IF(SUMIFS(cb_curr!$E:$E,cb_curr!$A:$A,AF17,cb_curr!$B:$B,"China_Yuan")&lt;&gt;0,1,0)=0),(OR(WEEKDAY(AF17,2)=7,WEEKDAY(AF17,2)=1))),AG16,((IF(AND(AH17=0,AH18=0,AH19=0,AH20=0,AH21=0,AH22=0,AH23=0,AH24=0,AH25=0,AH26=0),"-",(IF((SUMIFS(cb_curr!$E:$E,cb_curr!$A:$A,AF17,cb_curr!$B:$B,"China_Yuan"))=0,AG16,(SUMIFS(cb_curr!$E:$E,cb_curr!$A:$A,AF17,cb_curr!$B:$B,"China_Yuan"))))))))</f>
        <v>-</v>
      </c>
      <c r="AH17" s="165">
        <f>SUMIFS(cb_curr!$E:$E,cb_curr!$A:$A,AF17,cb_curr!$B:$B,"China_Yuan")</f>
        <v>0</v>
      </c>
      <c r="AI17" s="3" t="str">
        <f>CONCATENATE(Техничка!BG18,Техничка!BH18,Техничка!BI18)</f>
        <v>14.12.2023</v>
      </c>
      <c r="AJ17" s="82" t="str">
        <f>IF(AND((IF(SUMIFS(cb_curr!$E:$E,cb_curr!$A:$A,AI17,cb_curr!$B:$B,"China_Yuan")&lt;&gt;0,1,0)=0),(OR(WEEKDAY(AI17,2)=7,WEEKDAY(AI17,2)=1))),AJ16,((IF(AND(AK17=0,AK18=0,AK19=0,AK20=0,AK21=0,AK22=0,AK23=0,AK24=0,AK25=0,AK26=0),"-",(IF((SUMIFS(cb_curr!$E:$E,cb_curr!$A:$A,AI17,cb_curr!$B:$B,"China_Yuan"))=0,AJ16,(SUMIFS(cb_curr!$E:$E,cb_curr!$A:$A,AI17,cb_curr!$B:$B,"China_Yuan"))))))))</f>
        <v>-</v>
      </c>
      <c r="AK17" s="165">
        <f>SUMIFS(cb_curr!$E:$E,cb_curr!$A:$A,AI17,cb_curr!$B:$B,"China_Yuan")</f>
        <v>0</v>
      </c>
      <c r="AQ17" s="153" t="str">
        <f t="shared" si="0"/>
        <v>14.06.2023</v>
      </c>
      <c r="AR17" s="82"/>
      <c r="AT17" s="3" t="str">
        <f t="shared" si="1"/>
        <v>14.10.2023</v>
      </c>
      <c r="AU17" s="82"/>
      <c r="AW17" s="3" t="str">
        <f t="shared" si="2"/>
        <v>14.11.2023</v>
      </c>
      <c r="AX17" s="82"/>
      <c r="AZ17" s="3" t="str">
        <f t="shared" si="3"/>
        <v>14.12.2023</v>
      </c>
      <c r="BA17" s="82"/>
    </row>
    <row r="18" spans="2:53" x14ac:dyDescent="0.25">
      <c r="B18" s="3" t="str">
        <f>CONCATENATE(Техничка!B19,Техничка!C19,Техничка!D19)</f>
        <v>15.01.2023</v>
      </c>
      <c r="C18" s="82" t="str">
        <f>IF(AND((IF(SUMIFS(cb_curr!$E:$E,cb_curr!$A:$A,B18,cb_curr!$B:$B,"China_Yuan")&lt;&gt;0,1,0)=0),(OR(WEEKDAY(B18,2)=7,WEEKDAY(B18,2)=1))),C17,((IF(AND(D18=0,D19=0,D20=0,D21=0,D22=0,D23=0,D24=0,D25=0,D26=0,D27=0),"-",(IF((SUMIFS(cb_curr!$E:$E,cb_curr!$A:$A,B18,cb_curr!$B:$B,"China_Yuan"))=0,C17,(SUMIFS(cb_curr!$E:$E,cb_curr!$A:$A,B18,cb_curr!$B:$B,"China_Yuan"))))))))</f>
        <v>-</v>
      </c>
      <c r="D18" s="165">
        <f>SUMIFS(cb_curr!$E:$E,cb_curr!$A:$A,B18,cb_curr!$B:$B,"China_Yuan")</f>
        <v>0</v>
      </c>
      <c r="E18" s="3" t="str">
        <f>CONCATENATE(Техничка!O19,Техничка!P19,Техничка!Q19)</f>
        <v>15.02.2023</v>
      </c>
      <c r="F18" s="82" t="str">
        <f>IF(AND((IF(SUMIFS(cb_curr!$E:$E,cb_curr!$A:$A,E18,cb_curr!$B:$B,"China_Yuan")&lt;&gt;0,1,0)=0),(OR(WEEKDAY(E18,2)=7,WEEKDAY(E18,2)=1))),F17,((IF(AND(G18=0,G19=0,G20=0,G21=0,G22=0,G23=0,G24=0,G25=0,G26=0,G27=0),"-",(IF((SUMIFS(cb_curr!$E:$E,cb_curr!$A:$A,E18,cb_curr!$B:$B,"China_Yuan"))=0,F17,(SUMIFS(cb_curr!$E:$E,cb_curr!$A:$A,E18,cb_curr!$B:$B,"China_Yuan"))))))))</f>
        <v>-</v>
      </c>
      <c r="G18" s="165">
        <f>SUMIFS(cb_curr!$E:$E,cb_curr!$A:$A,E18,cb_curr!$B:$B,"China_Yuan")</f>
        <v>0</v>
      </c>
      <c r="H18" s="3" t="str">
        <f>CONCATENATE(Техничка!S19,Техничка!T19,Техничка!U19)</f>
        <v>15.03.2023</v>
      </c>
      <c r="I18" s="82" t="str">
        <f>IF(AND((IF(SUMIFS(cb_curr!$E:$E,cb_curr!$A:$A,H18,cb_curr!$B:$B,"China_Yuan")&lt;&gt;0,1,0)=0),(OR(WEEKDAY(H18,2)=7,WEEKDAY(H18,2)=1))),I17,((IF(AND(J18=0,J19=0,J20=0,J21=0,J22=0,J23=0,J24=0,J25=0,J26=0,J27=0),"-",(IF((SUMIFS(cb_curr!$E:$E,cb_curr!$A:$A,H18,cb_curr!$B:$B,"China_Yuan"))=0,I17,(SUMIFS(cb_curr!$E:$E,cb_curr!$A:$A,H18,cb_curr!$B:$B,"China_Yuan"))))))))</f>
        <v>-</v>
      </c>
      <c r="J18" s="165">
        <f>SUMIFS(cb_curr!$E:$E,cb_curr!$A:$A,H18,cb_curr!$B:$B,"China_Yuan")</f>
        <v>0</v>
      </c>
      <c r="K18" s="3" t="str">
        <f>CONCATENATE(Техничка!W19,Техничка!X19,Техничка!Y19)</f>
        <v>15.04.2023</v>
      </c>
      <c r="L18" s="82" t="str">
        <f>IF(AND((IF(SUMIFS(cb_curr!$E:$E,cb_curr!$A:$A,K18,cb_curr!$B:$B,"China_Yuan")&lt;&gt;0,1,0)=0),(OR(WEEKDAY(K18,2)=7,WEEKDAY(K18,2)=1))),L17,((IF(AND(M18=0,M19=0,M20=0,M21=0,M22=0,M23=0,M24=0,M25=0,M26=0,M27=0),"-",(IF((SUMIFS(cb_curr!$E:$E,cb_curr!$A:$A,K18,cb_curr!$B:$B,"China_Yuan"))=0,L17,(SUMIFS(cb_curr!$E:$E,cb_curr!$A:$A,K18,cb_curr!$B:$B,"China_Yuan"))))))))</f>
        <v>-</v>
      </c>
      <c r="M18" s="165">
        <f>SUMIFS(cb_curr!$E:$E,cb_curr!$A:$A,K18,cb_curr!$B:$B,"China_Yuan")</f>
        <v>0</v>
      </c>
      <c r="N18" s="3" t="str">
        <f>CONCATENATE(Техничка!AA19,Техничка!AB19,Техничка!AC19)</f>
        <v>15.05.2023</v>
      </c>
      <c r="O18" s="82" t="str">
        <f>IF(AND((IF(SUMIFS(cb_curr!$E:$E,cb_curr!$A:$A,N18,cb_curr!$B:$B,"China_Yuan")&lt;&gt;0,1,0)=0),(OR(WEEKDAY(N18,2)=7,WEEKDAY(N18,2)=1))),O17,((IF(AND(P18=0,P19=0,P20=0,P21=0,P22=0,P23=0,P24=0,P25=0,P26=0,P27=0),"-",(IF((SUMIFS(cb_curr!$E:$E,cb_curr!$A:$A,N18,cb_curr!$B:$B,"China_Yuan"))=0,O17,(SUMIFS(cb_curr!$E:$E,cb_curr!$A:$A,N18,cb_curr!$B:$B,"China_Yuan"))))))))</f>
        <v>-</v>
      </c>
      <c r="P18" s="165">
        <f>SUMIFS(cb_curr!$E:$E,cb_curr!$A:$A,N18,cb_curr!$B:$B,"China_Yuan")</f>
        <v>0</v>
      </c>
      <c r="Q18" s="3" t="str">
        <f>CONCATENATE(Техничка!AE19,Техничка!AF19,Техничка!AG19)</f>
        <v>15.06.2023</v>
      </c>
      <c r="R18" s="82" t="str">
        <f>IF(AND((IF(SUMIFS(cb_curr!$E:$E,cb_curr!$A:$A,Q18,cb_curr!$B:$B,"China_Yuan")&lt;&gt;0,1,0)=0),(OR(WEEKDAY(Q18,2)=7,WEEKDAY(Q18,2)=1))),R17,((IF(AND(S18=0,S19=0,S20=0,S21=0,S22=0,S23=0,S24=0,S25=0,S26=0,S27=0),"-",(IF((SUMIFS(cb_curr!$E:$E,cb_curr!$A:$A,Q18,cb_curr!$B:$B,"China_Yuan"))=0,R17,(SUMIFS(cb_curr!$E:$E,cb_curr!$A:$A,Q18,cb_curr!$B:$B,"China_Yuan"))))))))</f>
        <v>-</v>
      </c>
      <c r="S18" s="165">
        <f>SUMIFS(cb_curr!$E:$E,cb_curr!$A:$A,Q18,cb_curr!$B:$B,"China_Yuan")</f>
        <v>0</v>
      </c>
      <c r="T18" s="3" t="str">
        <f>CONCATENATE(Техничка!AI19,Техничка!AJ19,Техничка!AK19)</f>
        <v>15.07.2023</v>
      </c>
      <c r="U18" s="82" t="str">
        <f>IF(AND((IF(SUMIFS(cb_curr!$E:$E,cb_curr!$A:$A,T18,cb_curr!$B:$B,"China_Yuan")&lt;&gt;0,1,0)=0),(OR(WEEKDAY(T18,2)=7,WEEKDAY(T18,2)=1))),U17,((IF(AND(V18=0,V19=0,V20=0,V21=0,V22=0,V23=0,V24=0,V25=0,V26=0,V27=0),"-",(IF((SUMIFS(cb_curr!$E:$E,cb_curr!$A:$A,T18,cb_curr!$B:$B,"China_Yuan"))=0,U17,(SUMIFS(cb_curr!$E:$E,cb_curr!$A:$A,T18,cb_curr!$B:$B,"China_Yuan"))))))))</f>
        <v>-</v>
      </c>
      <c r="V18" s="165">
        <f>SUMIFS(cb_curr!$E:$E,cb_curr!$A:$A,T18,cb_curr!$B:$B,"China_Yuan")</f>
        <v>0</v>
      </c>
      <c r="W18" s="3" t="str">
        <f>CONCATENATE(Техничка!AQ19,Техничка!AR19,Техничка!AS19)</f>
        <v>15.08.2023</v>
      </c>
      <c r="X18" s="82" t="str">
        <f>IF(AND((IF(SUMIFS(cb_curr!$E:$E,cb_curr!$A:$A,W18,cb_curr!$B:$B,"China_Yuan")&lt;&gt;0,1,0)=0),(OR(WEEKDAY(W18,2)=7,WEEKDAY(W18,2)=1))),X17,((IF(AND(Y18=0,Y19=0,Y20=0,Y21=0,Y22=0,Y23=0,Y24=0,Y25=0,Y26=0,Y27=0),"-",(IF((SUMIFS(cb_curr!$E:$E,cb_curr!$A:$A,W18,cb_curr!$B:$B,"China_Yuan"))=0,X17,(SUMIFS(cb_curr!$E:$E,cb_curr!$A:$A,W18,cb_curr!$B:$B,"China_Yuan"))))))))</f>
        <v>-</v>
      </c>
      <c r="Y18" s="165">
        <f>SUMIFS(cb_curr!$E:$E,cb_curr!$A:$A,W18,cb_curr!$B:$B,"China_Yuan")</f>
        <v>0</v>
      </c>
      <c r="Z18" s="3" t="str">
        <f>CONCATENATE(Техничка!AU19,Техничка!AV19,Техничка!AW19)</f>
        <v>15.09.2023</v>
      </c>
      <c r="AA18" s="82" t="str">
        <f>IF(AND((IF(SUMIFS(cb_curr!$E:$E,cb_curr!$A:$A,Z18,cb_curr!$B:$B,"China_Yuan")&lt;&gt;0,1,0)=0),(OR(WEEKDAY(Z18,2)=7,WEEKDAY(Z18,2)=1))),AA17,((IF(AND(AB18=0,AB19=0,AB20=0,AB21=0,AB22=0,AB23=0,AB24=0,AB25=0,AB26=0,AB27=0),"-",(IF((SUMIFS(cb_curr!$E:$E,cb_curr!$A:$A,Z18,cb_curr!$B:$B,"China_Yuan"))=0,AA17,(SUMIFS(cb_curr!$E:$E,cb_curr!$A:$A,Z18,cb_curr!$B:$B,"China_Yuan"))))))))</f>
        <v>-</v>
      </c>
      <c r="AB18" s="165">
        <f>SUMIFS(cb_curr!$E:$E,cb_curr!$A:$A,Z18,cb_curr!$B:$B,"China_Yuan")</f>
        <v>0</v>
      </c>
      <c r="AC18" s="3" t="str">
        <f>CONCATENATE(Техничка!AY19,Техничка!AZ19,Техничка!BA19)</f>
        <v>15.10.2023</v>
      </c>
      <c r="AD18" s="82" t="str">
        <f>IF(AND((IF(SUMIFS(cb_curr!$E:$E,cb_curr!$A:$A,AC18,cb_curr!$B:$B,"China_Yuan")&lt;&gt;0,1,0)=0),(OR(WEEKDAY(AC18,2)=7,WEEKDAY(AC18,2)=1))),AD17,((IF(AND(AE18=0,AE19=0,AE20=0,AE21=0,AE22=0,AE23=0,AE24=0,AE25=0,AE26=0,AE27=0),"-",(IF((SUMIFS(cb_curr!$E:$E,cb_curr!$A:$A,AC18,cb_curr!$B:$B,"China_Yuan"))=0,AD17,(SUMIFS(cb_curr!$E:$E,cb_curr!$A:$A,AC18,cb_curr!$B:$B,"China_Yuan"))))))))</f>
        <v>-</v>
      </c>
      <c r="AE18" s="165">
        <f>SUMIFS(cb_curr!$E:$E,cb_curr!$A:$A,AC18,cb_curr!$B:$B,"China_Yuan")</f>
        <v>0</v>
      </c>
      <c r="AF18" s="3" t="str">
        <f>CONCATENATE(Техничка!BC19,Техничка!BD19,Техничка!BE19)</f>
        <v>15.11.2023</v>
      </c>
      <c r="AG18" s="82" t="str">
        <f>IF(AND((IF(SUMIFS(cb_curr!$E:$E,cb_curr!$A:$A,AF18,cb_curr!$B:$B,"China_Yuan")&lt;&gt;0,1,0)=0),(OR(WEEKDAY(AF18,2)=7,WEEKDAY(AF18,2)=1))),AG17,((IF(AND(AH18=0,AH19=0,AH20=0,AH21=0,AH22=0,AH23=0,AH24=0,AH25=0,AH26=0,AH27=0),"-",(IF((SUMIFS(cb_curr!$E:$E,cb_curr!$A:$A,AF18,cb_curr!$B:$B,"China_Yuan"))=0,AG17,(SUMIFS(cb_curr!$E:$E,cb_curr!$A:$A,AF18,cb_curr!$B:$B,"China_Yuan"))))))))</f>
        <v>-</v>
      </c>
      <c r="AH18" s="165">
        <f>SUMIFS(cb_curr!$E:$E,cb_curr!$A:$A,AF18,cb_curr!$B:$B,"China_Yuan")</f>
        <v>0</v>
      </c>
      <c r="AI18" s="3" t="str">
        <f>CONCATENATE(Техничка!BG19,Техничка!BH19,Техничка!BI19)</f>
        <v>15.12.2023</v>
      </c>
      <c r="AJ18" s="82" t="str">
        <f>IF(AND((IF(SUMIFS(cb_curr!$E:$E,cb_curr!$A:$A,AI18,cb_curr!$B:$B,"China_Yuan")&lt;&gt;0,1,0)=0),(OR(WEEKDAY(AI18,2)=7,WEEKDAY(AI18,2)=1))),AJ17,((IF(AND(AK18=0,AK19=0,AK20=0,AK21=0,AK22=0,AK23=0,AK24=0,AK25=0,AK26=0,AK27=0),"-",(IF((SUMIFS(cb_curr!$E:$E,cb_curr!$A:$A,AI18,cb_curr!$B:$B,"China_Yuan"))=0,AJ17,(SUMIFS(cb_curr!$E:$E,cb_curr!$A:$A,AI18,cb_curr!$B:$B,"China_Yuan"))))))))</f>
        <v>-</v>
      </c>
      <c r="AK18" s="165">
        <f>SUMIFS(cb_curr!$E:$E,cb_curr!$A:$A,AI18,cb_curr!$B:$B,"China_Yuan")</f>
        <v>0</v>
      </c>
      <c r="AQ18" s="153" t="str">
        <f t="shared" si="0"/>
        <v>15.06.2023</v>
      </c>
      <c r="AR18" s="82"/>
      <c r="AT18" s="3" t="str">
        <f t="shared" si="1"/>
        <v>15.10.2023</v>
      </c>
      <c r="AU18" s="82"/>
      <c r="AW18" s="3" t="str">
        <f t="shared" si="2"/>
        <v>15.11.2023</v>
      </c>
      <c r="AX18" s="82"/>
      <c r="AZ18" s="3" t="str">
        <f t="shared" si="3"/>
        <v>15.12.2023</v>
      </c>
      <c r="BA18" s="82"/>
    </row>
    <row r="19" spans="2:53" x14ac:dyDescent="0.25">
      <c r="B19" s="3" t="str">
        <f>CONCATENATE(Техничка!B20,Техничка!C20,Техничка!D20)</f>
        <v>16.01.2023</v>
      </c>
      <c r="C19" s="82" t="str">
        <f>IF(AND((IF(SUMIFS(cb_curr!$E:$E,cb_curr!$A:$A,B19,cb_curr!$B:$B,"China_Yuan")&lt;&gt;0,1,0)=0),(OR(WEEKDAY(B19,2)=7,WEEKDAY(B19,2)=1))),C18,((IF(AND(D19=0,D20=0,D21=0,D22=0,D23=0,D24=0,D25=0,D26=0,D27=0,D28=0),"-",(IF((SUMIFS(cb_curr!$E:$E,cb_curr!$A:$A,B19,cb_curr!$B:$B,"China_Yuan"))=0,C18,(SUMIFS(cb_curr!$E:$E,cb_curr!$A:$A,B19,cb_curr!$B:$B,"China_Yuan"))))))))</f>
        <v>-</v>
      </c>
      <c r="D19" s="165">
        <f>SUMIFS(cb_curr!$E:$E,cb_curr!$A:$A,B19,cb_curr!$B:$B,"China_Yuan")</f>
        <v>0</v>
      </c>
      <c r="E19" s="3" t="str">
        <f>CONCATENATE(Техничка!O20,Техничка!P20,Техничка!Q20)</f>
        <v>16.02.2023</v>
      </c>
      <c r="F19" s="82" t="str">
        <f>IF(AND((IF(SUMIFS(cb_curr!$E:$E,cb_curr!$A:$A,E19,cb_curr!$B:$B,"China_Yuan")&lt;&gt;0,1,0)=0),(OR(WEEKDAY(E19,2)=7,WEEKDAY(E19,2)=1))),F18,((IF(AND(G19=0,G20=0,G21=0,G22=0,G23=0,G24=0,G25=0,G26=0,G27=0,G28=0),"-",(IF((SUMIFS(cb_curr!$E:$E,cb_curr!$A:$A,E19,cb_curr!$B:$B,"China_Yuan"))=0,F18,(SUMIFS(cb_curr!$E:$E,cb_curr!$A:$A,E19,cb_curr!$B:$B,"China_Yuan"))))))))</f>
        <v>-</v>
      </c>
      <c r="G19" s="165">
        <f>SUMIFS(cb_curr!$E:$E,cb_curr!$A:$A,E19,cb_curr!$B:$B,"China_Yuan")</f>
        <v>0</v>
      </c>
      <c r="H19" s="3" t="str">
        <f>CONCATENATE(Техничка!S20,Техничка!T20,Техничка!U20)</f>
        <v>16.03.2023</v>
      </c>
      <c r="I19" s="82" t="str">
        <f>IF(AND((IF(SUMIFS(cb_curr!$E:$E,cb_curr!$A:$A,H19,cb_curr!$B:$B,"China_Yuan")&lt;&gt;0,1,0)=0),(OR(WEEKDAY(H19,2)=7,WEEKDAY(H19,2)=1))),I18,((IF(AND(J19=0,J20=0,J21=0,J22=0,J23=0,J24=0,J25=0,J26=0,J27=0,J28=0),"-",(IF((SUMIFS(cb_curr!$E:$E,cb_curr!$A:$A,H19,cb_curr!$B:$B,"China_Yuan"))=0,I18,(SUMIFS(cb_curr!$E:$E,cb_curr!$A:$A,H19,cb_curr!$B:$B,"China_Yuan"))))))))</f>
        <v>-</v>
      </c>
      <c r="J19" s="165">
        <f>SUMIFS(cb_curr!$E:$E,cb_curr!$A:$A,H19,cb_curr!$B:$B,"China_Yuan")</f>
        <v>0</v>
      </c>
      <c r="K19" s="3" t="str">
        <f>CONCATENATE(Техничка!W20,Техничка!X20,Техничка!Y20)</f>
        <v>16.04.2023</v>
      </c>
      <c r="L19" s="82" t="str">
        <f>IF(AND((IF(SUMIFS(cb_curr!$E:$E,cb_curr!$A:$A,K19,cb_curr!$B:$B,"China_Yuan")&lt;&gt;0,1,0)=0),(OR(WEEKDAY(K19,2)=7,WEEKDAY(K19,2)=1))),L18,((IF(AND(M19=0,M20=0,M21=0,M22=0,M23=0,M24=0,M25=0,M26=0,M27=0,M28=0),"-",(IF((SUMIFS(cb_curr!$E:$E,cb_curr!$A:$A,K19,cb_curr!$B:$B,"China_Yuan"))=0,L18,(SUMIFS(cb_curr!$E:$E,cb_curr!$A:$A,K19,cb_curr!$B:$B,"China_Yuan"))))))))</f>
        <v>-</v>
      </c>
      <c r="M19" s="165">
        <f>SUMIFS(cb_curr!$E:$E,cb_curr!$A:$A,K19,cb_curr!$B:$B,"China_Yuan")</f>
        <v>0</v>
      </c>
      <c r="N19" s="3" t="str">
        <f>CONCATENATE(Техничка!AA20,Техничка!AB20,Техничка!AC20)</f>
        <v>16.05.2023</v>
      </c>
      <c r="O19" s="82" t="str">
        <f>IF(AND((IF(SUMIFS(cb_curr!$E:$E,cb_curr!$A:$A,N19,cb_curr!$B:$B,"China_Yuan")&lt;&gt;0,1,0)=0),(OR(WEEKDAY(N19,2)=7,WEEKDAY(N19,2)=1))),O18,((IF(AND(P19=0,P20=0,P21=0,P22=0,P23=0,P24=0,P25=0,P26=0,P27=0,P28=0),"-",(IF((SUMIFS(cb_curr!$E:$E,cb_curr!$A:$A,N19,cb_curr!$B:$B,"China_Yuan"))=0,O18,(SUMIFS(cb_curr!$E:$E,cb_curr!$A:$A,N19,cb_curr!$B:$B,"China_Yuan"))))))))</f>
        <v>-</v>
      </c>
      <c r="P19" s="165">
        <f>SUMIFS(cb_curr!$E:$E,cb_curr!$A:$A,N19,cb_curr!$B:$B,"China_Yuan")</f>
        <v>0</v>
      </c>
      <c r="Q19" s="3" t="str">
        <f>CONCATENATE(Техничка!AE20,Техничка!AF20,Техничка!AG20)</f>
        <v>16.06.2023</v>
      </c>
      <c r="R19" s="82" t="str">
        <f>IF(AND((IF(SUMIFS(cb_curr!$E:$E,cb_curr!$A:$A,Q19,cb_curr!$B:$B,"China_Yuan")&lt;&gt;0,1,0)=0),(OR(WEEKDAY(Q19,2)=7,WEEKDAY(Q19,2)=1))),R18,((IF(AND(S19=0,S20=0,S21=0,S22=0,S23=0,S24=0,S25=0,S26=0,S27=0,S28=0),"-",(IF((SUMIFS(cb_curr!$E:$E,cb_curr!$A:$A,Q19,cb_curr!$B:$B,"China_Yuan"))=0,R18,(SUMIFS(cb_curr!$E:$E,cb_curr!$A:$A,Q19,cb_curr!$B:$B,"China_Yuan"))))))))</f>
        <v>-</v>
      </c>
      <c r="S19" s="165">
        <f>SUMIFS(cb_curr!$E:$E,cb_curr!$A:$A,Q19,cb_curr!$B:$B,"China_Yuan")</f>
        <v>0</v>
      </c>
      <c r="T19" s="3" t="str">
        <f>CONCATENATE(Техничка!AI20,Техничка!AJ20,Техничка!AK20)</f>
        <v>16.07.2023</v>
      </c>
      <c r="U19" s="82" t="str">
        <f>IF(AND((IF(SUMIFS(cb_curr!$E:$E,cb_curr!$A:$A,T19,cb_curr!$B:$B,"China_Yuan")&lt;&gt;0,1,0)=0),(OR(WEEKDAY(T19,2)=7,WEEKDAY(T19,2)=1))),U18,((IF(AND(V19=0,V20=0,V21=0,V22=0,V23=0,V24=0,V25=0,V26=0,V27=0,V28=0),"-",(IF((SUMIFS(cb_curr!$E:$E,cb_curr!$A:$A,T19,cb_curr!$B:$B,"China_Yuan"))=0,U18,(SUMIFS(cb_curr!$E:$E,cb_curr!$A:$A,T19,cb_curr!$B:$B,"China_Yuan"))))))))</f>
        <v>-</v>
      </c>
      <c r="V19" s="165">
        <f>SUMIFS(cb_curr!$E:$E,cb_curr!$A:$A,T19,cb_curr!$B:$B,"China_Yuan")</f>
        <v>0</v>
      </c>
      <c r="W19" s="3" t="str">
        <f>CONCATENATE(Техничка!AQ20,Техничка!AR20,Техничка!AS20)</f>
        <v>16.08.2023</v>
      </c>
      <c r="X19" s="82" t="str">
        <f>IF(AND((IF(SUMIFS(cb_curr!$E:$E,cb_curr!$A:$A,W19,cb_curr!$B:$B,"China_Yuan")&lt;&gt;0,1,0)=0),(OR(WEEKDAY(W19,2)=7,WEEKDAY(W19,2)=1))),X18,((IF(AND(Y19=0,Y20=0,Y21=0,Y22=0,Y23=0,Y24=0,Y25=0,Y26=0,Y27=0,Y28=0),"-",(IF((SUMIFS(cb_curr!$E:$E,cb_curr!$A:$A,W19,cb_curr!$B:$B,"China_Yuan"))=0,X18,(SUMIFS(cb_curr!$E:$E,cb_curr!$A:$A,W19,cb_curr!$B:$B,"China_Yuan"))))))))</f>
        <v>-</v>
      </c>
      <c r="Y19" s="165">
        <f>SUMIFS(cb_curr!$E:$E,cb_curr!$A:$A,W19,cb_curr!$B:$B,"China_Yuan")</f>
        <v>0</v>
      </c>
      <c r="Z19" s="3" t="str">
        <f>CONCATENATE(Техничка!AU20,Техничка!AV20,Техничка!AW20)</f>
        <v>16.09.2023</v>
      </c>
      <c r="AA19" s="82" t="str">
        <f>IF(AND((IF(SUMIFS(cb_curr!$E:$E,cb_curr!$A:$A,Z19,cb_curr!$B:$B,"China_Yuan")&lt;&gt;0,1,0)=0),(OR(WEEKDAY(Z19,2)=7,WEEKDAY(Z19,2)=1))),AA18,((IF(AND(AB19=0,AB20=0,AB21=0,AB22=0,AB23=0,AB24=0,AB25=0,AB26=0,AB27=0,AB28=0),"-",(IF((SUMIFS(cb_curr!$E:$E,cb_curr!$A:$A,Z19,cb_curr!$B:$B,"China_Yuan"))=0,AA18,(SUMIFS(cb_curr!$E:$E,cb_curr!$A:$A,Z19,cb_curr!$B:$B,"China_Yuan"))))))))</f>
        <v>-</v>
      </c>
      <c r="AB19" s="165">
        <f>SUMIFS(cb_curr!$E:$E,cb_curr!$A:$A,Z19,cb_curr!$B:$B,"China_Yuan")</f>
        <v>0</v>
      </c>
      <c r="AC19" s="3" t="str">
        <f>CONCATENATE(Техничка!AY20,Техничка!AZ20,Техничка!BA20)</f>
        <v>16.10.2023</v>
      </c>
      <c r="AD19" s="82" t="str">
        <f>IF(AND((IF(SUMIFS(cb_curr!$E:$E,cb_curr!$A:$A,AC19,cb_curr!$B:$B,"China_Yuan")&lt;&gt;0,1,0)=0),(OR(WEEKDAY(AC19,2)=7,WEEKDAY(AC19,2)=1))),AD18,((IF(AND(AE19=0,AE20=0,AE21=0,AE22=0,AE23=0,AE24=0,AE25=0,AE26=0,AE27=0,AE28=0),"-",(IF((SUMIFS(cb_curr!$E:$E,cb_curr!$A:$A,AC19,cb_curr!$B:$B,"China_Yuan"))=0,AD18,(SUMIFS(cb_curr!$E:$E,cb_curr!$A:$A,AC19,cb_curr!$B:$B,"China_Yuan"))))))))</f>
        <v>-</v>
      </c>
      <c r="AE19" s="165">
        <f>SUMIFS(cb_curr!$E:$E,cb_curr!$A:$A,AC19,cb_curr!$B:$B,"China_Yuan")</f>
        <v>0</v>
      </c>
      <c r="AF19" s="3" t="str">
        <f>CONCATENATE(Техничка!BC20,Техничка!BD20,Техничка!BE20)</f>
        <v>16.11.2023</v>
      </c>
      <c r="AG19" s="82" t="str">
        <f>IF(AND((IF(SUMIFS(cb_curr!$E:$E,cb_curr!$A:$A,AF19,cb_curr!$B:$B,"China_Yuan")&lt;&gt;0,1,0)=0),(OR(WEEKDAY(AF19,2)=7,WEEKDAY(AF19,2)=1))),AG18,((IF(AND(AH19=0,AH20=0,AH21=0,AH22=0,AH23=0,AH24=0,AH25=0,AH26=0,AH27=0,AH28=0),"-",(IF((SUMIFS(cb_curr!$E:$E,cb_curr!$A:$A,AF19,cb_curr!$B:$B,"China_Yuan"))=0,AG18,(SUMIFS(cb_curr!$E:$E,cb_curr!$A:$A,AF19,cb_curr!$B:$B,"China_Yuan"))))))))</f>
        <v>-</v>
      </c>
      <c r="AH19" s="165">
        <f>SUMIFS(cb_curr!$E:$E,cb_curr!$A:$A,AF19,cb_curr!$B:$B,"China_Yuan")</f>
        <v>0</v>
      </c>
      <c r="AI19" s="3" t="str">
        <f>CONCATENATE(Техничка!BG20,Техничка!BH20,Техничка!BI20)</f>
        <v>16.12.2023</v>
      </c>
      <c r="AJ19" s="82" t="str">
        <f>IF(AND((IF(SUMIFS(cb_curr!$E:$E,cb_curr!$A:$A,AI19,cb_curr!$B:$B,"China_Yuan")&lt;&gt;0,1,0)=0),(OR(WEEKDAY(AI19,2)=7,WEEKDAY(AI19,2)=1))),AJ18,((IF(AND(AK19=0,AK20=0,AK21=0,AK22=0,AK23=0,AK24=0,AK25=0,AK26=0,AK27=0,AK28=0),"-",(IF((SUMIFS(cb_curr!$E:$E,cb_curr!$A:$A,AI19,cb_curr!$B:$B,"China_Yuan"))=0,AJ18,(SUMIFS(cb_curr!$E:$E,cb_curr!$A:$A,AI19,cb_curr!$B:$B,"China_Yuan"))))))))</f>
        <v>-</v>
      </c>
      <c r="AK19" s="165">
        <f>SUMIFS(cb_curr!$E:$E,cb_curr!$A:$A,AI19,cb_curr!$B:$B,"China_Yuan")</f>
        <v>0</v>
      </c>
      <c r="AQ19" s="153" t="str">
        <f t="shared" si="0"/>
        <v>16.06.2023</v>
      </c>
      <c r="AR19" s="82"/>
      <c r="AT19" s="3" t="str">
        <f t="shared" si="1"/>
        <v>16.10.2023</v>
      </c>
      <c r="AU19" s="82"/>
      <c r="AW19" s="3" t="str">
        <f t="shared" si="2"/>
        <v>16.11.2023</v>
      </c>
      <c r="AX19" s="82"/>
      <c r="AZ19" s="3" t="str">
        <f t="shared" si="3"/>
        <v>16.12.2023</v>
      </c>
      <c r="BA19" s="82"/>
    </row>
    <row r="20" spans="2:53" x14ac:dyDescent="0.25">
      <c r="B20" s="3" t="str">
        <f>CONCATENATE(Техничка!B21,Техничка!C21,Техничка!D21)</f>
        <v>17.01.2023</v>
      </c>
      <c r="C20" s="82" t="str">
        <f>IF(AND((IF(SUMIFS(cb_curr!$E:$E,cb_curr!$A:$A,B20,cb_curr!$B:$B,"China_Yuan")&lt;&gt;0,1,0)=0),(OR(WEEKDAY(B20,2)=7,WEEKDAY(B20,2)=1))),C19,((IF(AND(D20=0,D21=0,D22=0,D23=0,D24=0,D25=0,D26=0,D27=0,D28=0,D29=0),"-",(IF((SUMIFS(cb_curr!$E:$E,cb_curr!$A:$A,B20,cb_curr!$B:$B,"China_Yuan"))=0,C19,(SUMIFS(cb_curr!$E:$E,cb_curr!$A:$A,B20,cb_curr!$B:$B,"China_Yuan"))))))))</f>
        <v>-</v>
      </c>
      <c r="D20" s="165">
        <f>SUMIFS(cb_curr!$E:$E,cb_curr!$A:$A,B20,cb_curr!$B:$B,"China_Yuan")</f>
        <v>0</v>
      </c>
      <c r="E20" s="3" t="str">
        <f>CONCATENATE(Техничка!O21,Техничка!P21,Техничка!Q21)</f>
        <v>17.02.2023</v>
      </c>
      <c r="F20" s="82" t="str">
        <f>IF(AND((IF(SUMIFS(cb_curr!$E:$E,cb_curr!$A:$A,E20,cb_curr!$B:$B,"China_Yuan")&lt;&gt;0,1,0)=0),(OR(WEEKDAY(E20,2)=7,WEEKDAY(E20,2)=1))),F19,((IF(AND(G20=0,G21=0,G22=0,G23=0,G24=0,G25=0,G26=0,G27=0,G28=0,G29=0),"-",(IF((SUMIFS(cb_curr!$E:$E,cb_curr!$A:$A,E20,cb_curr!$B:$B,"China_Yuan"))=0,F19,(SUMIFS(cb_curr!$E:$E,cb_curr!$A:$A,E20,cb_curr!$B:$B,"China_Yuan"))))))))</f>
        <v>-</v>
      </c>
      <c r="G20" s="165">
        <f>SUMIFS(cb_curr!$E:$E,cb_curr!$A:$A,E20,cb_curr!$B:$B,"China_Yuan")</f>
        <v>0</v>
      </c>
      <c r="H20" s="3" t="str">
        <f>CONCATENATE(Техничка!S21,Техничка!T21,Техничка!U21)</f>
        <v>17.03.2023</v>
      </c>
      <c r="I20" s="82" t="str">
        <f>IF(AND((IF(SUMIFS(cb_curr!$E:$E,cb_curr!$A:$A,H20,cb_curr!$B:$B,"China_Yuan")&lt;&gt;0,1,0)=0),(OR(WEEKDAY(H20,2)=7,WEEKDAY(H20,2)=1))),I19,((IF(AND(J20=0,J21=0,J22=0,J23=0,J24=0,J25=0,J26=0,J27=0,J28=0,J29=0),"-",(IF((SUMIFS(cb_curr!$E:$E,cb_curr!$A:$A,H20,cb_curr!$B:$B,"China_Yuan"))=0,I19,(SUMIFS(cb_curr!$E:$E,cb_curr!$A:$A,H20,cb_curr!$B:$B,"China_Yuan"))))))))</f>
        <v>-</v>
      </c>
      <c r="J20" s="165">
        <f>SUMIFS(cb_curr!$E:$E,cb_curr!$A:$A,H20,cb_curr!$B:$B,"China_Yuan")</f>
        <v>0</v>
      </c>
      <c r="K20" s="3" t="str">
        <f>CONCATENATE(Техничка!W21,Техничка!X21,Техничка!Y21)</f>
        <v>17.04.2023</v>
      </c>
      <c r="L20" s="82" t="str">
        <f>IF(AND((IF(SUMIFS(cb_curr!$E:$E,cb_curr!$A:$A,K20,cb_curr!$B:$B,"China_Yuan")&lt;&gt;0,1,0)=0),(OR(WEEKDAY(K20,2)=7,WEEKDAY(K20,2)=1))),L19,((IF(AND(M20=0,M21=0,M22=0,M23=0,M24=0,M25=0,M26=0,M27=0,M28=0,M29=0),"-",(IF((SUMIFS(cb_curr!$E:$E,cb_curr!$A:$A,K20,cb_curr!$B:$B,"China_Yuan"))=0,L19,(SUMIFS(cb_curr!$E:$E,cb_curr!$A:$A,K20,cb_curr!$B:$B,"China_Yuan"))))))))</f>
        <v>-</v>
      </c>
      <c r="M20" s="165">
        <f>SUMIFS(cb_curr!$E:$E,cb_curr!$A:$A,K20,cb_curr!$B:$B,"China_Yuan")</f>
        <v>0</v>
      </c>
      <c r="N20" s="3" t="str">
        <f>CONCATENATE(Техничка!AA21,Техничка!AB21,Техничка!AC21)</f>
        <v>17.05.2023</v>
      </c>
      <c r="O20" s="82" t="str">
        <f>IF(AND((IF(SUMIFS(cb_curr!$E:$E,cb_curr!$A:$A,N20,cb_curr!$B:$B,"China_Yuan")&lt;&gt;0,1,0)=0),(OR(WEEKDAY(N20,2)=7,WEEKDAY(N20,2)=1))),O19,((IF(AND(P20=0,P21=0,P22=0,P23=0,P24=0,P25=0,P26=0,P27=0,P28=0,P29=0),"-",(IF((SUMIFS(cb_curr!$E:$E,cb_curr!$A:$A,N20,cb_curr!$B:$B,"China_Yuan"))=0,O19,(SUMIFS(cb_curr!$E:$E,cb_curr!$A:$A,N20,cb_curr!$B:$B,"China_Yuan"))))))))</f>
        <v>-</v>
      </c>
      <c r="P20" s="165">
        <f>SUMIFS(cb_curr!$E:$E,cb_curr!$A:$A,N20,cb_curr!$B:$B,"China_Yuan")</f>
        <v>0</v>
      </c>
      <c r="Q20" s="3" t="str">
        <f>CONCATENATE(Техничка!AE21,Техничка!AF21,Техничка!AG21)</f>
        <v>17.06.2023</v>
      </c>
      <c r="R20" s="82" t="str">
        <f>IF(AND((IF(SUMIFS(cb_curr!$E:$E,cb_curr!$A:$A,Q20,cb_curr!$B:$B,"China_Yuan")&lt;&gt;0,1,0)=0),(OR(WEEKDAY(Q20,2)=7,WEEKDAY(Q20,2)=1))),R19,((IF(AND(S20=0,S21=0,S22=0,S23=0,S24=0,S25=0,S26=0,S27=0,S28=0,S29=0),"-",(IF((SUMIFS(cb_curr!$E:$E,cb_curr!$A:$A,Q20,cb_curr!$B:$B,"China_Yuan"))=0,R19,(SUMIFS(cb_curr!$E:$E,cb_curr!$A:$A,Q20,cb_curr!$B:$B,"China_Yuan"))))))))</f>
        <v>-</v>
      </c>
      <c r="S20" s="165">
        <f>SUMIFS(cb_curr!$E:$E,cb_curr!$A:$A,Q20,cb_curr!$B:$B,"China_Yuan")</f>
        <v>0</v>
      </c>
      <c r="T20" s="3" t="str">
        <f>CONCATENATE(Техничка!AI21,Техничка!AJ21,Техничка!AK21)</f>
        <v>17.07.2023</v>
      </c>
      <c r="U20" s="82" t="str">
        <f>IF(AND((IF(SUMIFS(cb_curr!$E:$E,cb_curr!$A:$A,T20,cb_curr!$B:$B,"China_Yuan")&lt;&gt;0,1,0)=0),(OR(WEEKDAY(T20,2)=7,WEEKDAY(T20,2)=1))),U19,((IF(AND(V20=0,V21=0,V22=0,V23=0,V24=0,V25=0,V26=0,V27=0,V28=0,V29=0),"-",(IF((SUMIFS(cb_curr!$E:$E,cb_curr!$A:$A,T20,cb_curr!$B:$B,"China_Yuan"))=0,U19,(SUMIFS(cb_curr!$E:$E,cb_curr!$A:$A,T20,cb_curr!$B:$B,"China_Yuan"))))))))</f>
        <v>-</v>
      </c>
      <c r="V20" s="165">
        <f>SUMIFS(cb_curr!$E:$E,cb_curr!$A:$A,T20,cb_curr!$B:$B,"China_Yuan")</f>
        <v>0</v>
      </c>
      <c r="W20" s="3" t="str">
        <f>CONCATENATE(Техничка!AQ21,Техничка!AR21,Техничка!AS21)</f>
        <v>17.08.2023</v>
      </c>
      <c r="X20" s="82" t="str">
        <f>IF(AND((IF(SUMIFS(cb_curr!$E:$E,cb_curr!$A:$A,W20,cb_curr!$B:$B,"China_Yuan")&lt;&gt;0,1,0)=0),(OR(WEEKDAY(W20,2)=7,WEEKDAY(W20,2)=1))),X19,((IF(AND(Y20=0,Y21=0,Y22=0,Y23=0,Y24=0,Y25=0,Y26=0,Y27=0,Y28=0,Y29=0),"-",(IF((SUMIFS(cb_curr!$E:$E,cb_curr!$A:$A,W20,cb_curr!$B:$B,"China_Yuan"))=0,X19,(SUMIFS(cb_curr!$E:$E,cb_curr!$A:$A,W20,cb_curr!$B:$B,"China_Yuan"))))))))</f>
        <v>-</v>
      </c>
      <c r="Y20" s="165">
        <f>SUMIFS(cb_curr!$E:$E,cb_curr!$A:$A,W20,cb_curr!$B:$B,"China_Yuan")</f>
        <v>0</v>
      </c>
      <c r="Z20" s="3" t="str">
        <f>CONCATENATE(Техничка!AU21,Техничка!AV21,Техничка!AW21)</f>
        <v>17.09.2023</v>
      </c>
      <c r="AA20" s="82" t="str">
        <f>IF(AND((IF(SUMIFS(cb_curr!$E:$E,cb_curr!$A:$A,Z20,cb_curr!$B:$B,"China_Yuan")&lt;&gt;0,1,0)=0),(OR(WEEKDAY(Z20,2)=7,WEEKDAY(Z20,2)=1))),AA19,((IF(AND(AB20=0,AB21=0,AB22=0,AB23=0,AB24=0,AB25=0,AB26=0,AB27=0,AB28=0,AB29=0),"-",(IF((SUMIFS(cb_curr!$E:$E,cb_curr!$A:$A,Z20,cb_curr!$B:$B,"China_Yuan"))=0,AA19,(SUMIFS(cb_curr!$E:$E,cb_curr!$A:$A,Z20,cb_curr!$B:$B,"China_Yuan"))))))))</f>
        <v>-</v>
      </c>
      <c r="AB20" s="165">
        <f>SUMIFS(cb_curr!$E:$E,cb_curr!$A:$A,Z20,cb_curr!$B:$B,"China_Yuan")</f>
        <v>0</v>
      </c>
      <c r="AC20" s="3" t="str">
        <f>CONCATENATE(Техничка!AY21,Техничка!AZ21,Техничка!BA21)</f>
        <v>17.10.2023</v>
      </c>
      <c r="AD20" s="82" t="str">
        <f>IF(AND((IF(SUMIFS(cb_curr!$E:$E,cb_curr!$A:$A,AC20,cb_curr!$B:$B,"China_Yuan")&lt;&gt;0,1,0)=0),(OR(WEEKDAY(AC20,2)=7,WEEKDAY(AC20,2)=1))),AD19,((IF(AND(AE20=0,AE21=0,AE22=0,AE23=0,AE24=0,AE25=0,AE26=0,AE27=0,AE28=0,AE29=0),"-",(IF((SUMIFS(cb_curr!$E:$E,cb_curr!$A:$A,AC20,cb_curr!$B:$B,"China_Yuan"))=0,AD19,(SUMIFS(cb_curr!$E:$E,cb_curr!$A:$A,AC20,cb_curr!$B:$B,"China_Yuan"))))))))</f>
        <v>-</v>
      </c>
      <c r="AE20" s="165">
        <f>SUMIFS(cb_curr!$E:$E,cb_curr!$A:$A,AC20,cb_curr!$B:$B,"China_Yuan")</f>
        <v>0</v>
      </c>
      <c r="AF20" s="3" t="str">
        <f>CONCATENATE(Техничка!BC21,Техничка!BD21,Техничка!BE21)</f>
        <v>17.11.2023</v>
      </c>
      <c r="AG20" s="82" t="str">
        <f>IF(AND((IF(SUMIFS(cb_curr!$E:$E,cb_curr!$A:$A,AF20,cb_curr!$B:$B,"China_Yuan")&lt;&gt;0,1,0)=0),(OR(WEEKDAY(AF20,2)=7,WEEKDAY(AF20,2)=1))),AG19,((IF(AND(AH20=0,AH21=0,AH22=0,AH23=0,AH24=0,AH25=0,AH26=0,AH27=0,AH28=0,AH29=0),"-",(IF((SUMIFS(cb_curr!$E:$E,cb_curr!$A:$A,AF20,cb_curr!$B:$B,"China_Yuan"))=0,AG19,(SUMIFS(cb_curr!$E:$E,cb_curr!$A:$A,AF20,cb_curr!$B:$B,"China_Yuan"))))))))</f>
        <v>-</v>
      </c>
      <c r="AH20" s="165">
        <f>SUMIFS(cb_curr!$E:$E,cb_curr!$A:$A,AF20,cb_curr!$B:$B,"China_Yuan")</f>
        <v>0</v>
      </c>
      <c r="AI20" s="3" t="str">
        <f>CONCATENATE(Техничка!BG21,Техничка!BH21,Техничка!BI21)</f>
        <v>17.12.2023</v>
      </c>
      <c r="AJ20" s="82" t="str">
        <f>IF(AND((IF(SUMIFS(cb_curr!$E:$E,cb_curr!$A:$A,AI20,cb_curr!$B:$B,"China_Yuan")&lt;&gt;0,1,0)=0),(OR(WEEKDAY(AI20,2)=7,WEEKDAY(AI20,2)=1))),AJ19,((IF(AND(AK20=0,AK21=0,AK22=0,AK23=0,AK24=0,AK25=0,AK26=0,AK27=0,AK28=0,AK29=0),"-",(IF((SUMIFS(cb_curr!$E:$E,cb_curr!$A:$A,AI20,cb_curr!$B:$B,"China_Yuan"))=0,AJ19,(SUMIFS(cb_curr!$E:$E,cb_curr!$A:$A,AI20,cb_curr!$B:$B,"China_Yuan"))))))))</f>
        <v>-</v>
      </c>
      <c r="AK20" s="165">
        <f>SUMIFS(cb_curr!$E:$E,cb_curr!$A:$A,AI20,cb_curr!$B:$B,"China_Yuan")</f>
        <v>0</v>
      </c>
      <c r="AQ20" s="153" t="str">
        <f t="shared" si="0"/>
        <v>17.06.2023</v>
      </c>
      <c r="AR20" s="82"/>
      <c r="AT20" s="3" t="str">
        <f t="shared" si="1"/>
        <v>17.10.2023</v>
      </c>
      <c r="AU20" s="82"/>
      <c r="AW20" s="3" t="str">
        <f t="shared" si="2"/>
        <v>17.11.2023</v>
      </c>
      <c r="AX20" s="82"/>
      <c r="AZ20" s="3" t="str">
        <f t="shared" si="3"/>
        <v>17.12.2023</v>
      </c>
      <c r="BA20" s="82"/>
    </row>
    <row r="21" spans="2:53" x14ac:dyDescent="0.25">
      <c r="B21" s="3" t="str">
        <f>CONCATENATE(Техничка!B22,Техничка!C22,Техничка!D22)</f>
        <v>18.01.2023</v>
      </c>
      <c r="C21" s="82" t="str">
        <f>IF(AND((IF(SUMIFS(cb_curr!$E:$E,cb_curr!$A:$A,B21,cb_curr!$B:$B,"China_Yuan")&lt;&gt;0,1,0)=0),(OR(WEEKDAY(B21,2)=7,WEEKDAY(B21,2)=1))),C20,((IF(AND(D21=0,D22=0,D23=0,D24=0,D25=0,D26=0,D27=0,D28=0,D29=0,D30=0),"-",(IF((SUMIFS(cb_curr!$E:$E,cb_curr!$A:$A,B21,cb_curr!$B:$B,"China_Yuan"))=0,C20,(SUMIFS(cb_curr!$E:$E,cb_curr!$A:$A,B21,cb_curr!$B:$B,"China_Yuan"))))))))</f>
        <v>-</v>
      </c>
      <c r="D21" s="165">
        <f>SUMIFS(cb_curr!$E:$E,cb_curr!$A:$A,B21,cb_curr!$B:$B,"China_Yuan")</f>
        <v>0</v>
      </c>
      <c r="E21" s="3" t="str">
        <f>CONCATENATE(Техничка!O22,Техничка!P22,Техничка!Q22)</f>
        <v>18.02.2023</v>
      </c>
      <c r="F21" s="82" t="str">
        <f>IF(AND((IF(SUMIFS(cb_curr!$E:$E,cb_curr!$A:$A,E21,cb_curr!$B:$B,"China_Yuan")&lt;&gt;0,1,0)=0),(OR(WEEKDAY(E21,2)=7,WEEKDAY(E21,2)=1))),F20,((IF(AND(G21=0,G22=0,G23=0,G24=0,G25=0,G26=0,G27=0,G28=0,G29=0,G30=0),"-",(IF((SUMIFS(cb_curr!$E:$E,cb_curr!$A:$A,E21,cb_curr!$B:$B,"China_Yuan"))=0,F20,(SUMIFS(cb_curr!$E:$E,cb_curr!$A:$A,E21,cb_curr!$B:$B,"China_Yuan"))))))))</f>
        <v>-</v>
      </c>
      <c r="G21" s="165">
        <f>SUMIFS(cb_curr!$E:$E,cb_curr!$A:$A,E21,cb_curr!$B:$B,"China_Yuan")</f>
        <v>0</v>
      </c>
      <c r="H21" s="3" t="str">
        <f>CONCATENATE(Техничка!S22,Техничка!T22,Техничка!U22)</f>
        <v>18.03.2023</v>
      </c>
      <c r="I21" s="82" t="str">
        <f>IF(AND((IF(SUMIFS(cb_curr!$E:$E,cb_curr!$A:$A,H21,cb_curr!$B:$B,"China_Yuan")&lt;&gt;0,1,0)=0),(OR(WEEKDAY(H21,2)=7,WEEKDAY(H21,2)=1))),I20,((IF(AND(J21=0,J22=0,J23=0,J24=0,J25=0,J26=0,J27=0,J28=0,J29=0,J30=0),"-",(IF((SUMIFS(cb_curr!$E:$E,cb_curr!$A:$A,H21,cb_curr!$B:$B,"China_Yuan"))=0,I20,(SUMIFS(cb_curr!$E:$E,cb_curr!$A:$A,H21,cb_curr!$B:$B,"China_Yuan"))))))))</f>
        <v>-</v>
      </c>
      <c r="J21" s="165">
        <f>SUMIFS(cb_curr!$E:$E,cb_curr!$A:$A,H21,cb_curr!$B:$B,"China_Yuan")</f>
        <v>0</v>
      </c>
      <c r="K21" s="3" t="str">
        <f>CONCATENATE(Техничка!W22,Техничка!X22,Техничка!Y22)</f>
        <v>18.04.2023</v>
      </c>
      <c r="L21" s="82" t="str">
        <f>IF(AND((IF(SUMIFS(cb_curr!$E:$E,cb_curr!$A:$A,K21,cb_curr!$B:$B,"China_Yuan")&lt;&gt;0,1,0)=0),(OR(WEEKDAY(K21,2)=7,WEEKDAY(K21,2)=1))),L20,((IF(AND(M21=0,M22=0,M23=0,M24=0,M25=0,M26=0,M27=0,M28=0,M29=0,M30=0),"-",(IF((SUMIFS(cb_curr!$E:$E,cb_curr!$A:$A,K21,cb_curr!$B:$B,"China_Yuan"))=0,L20,(SUMIFS(cb_curr!$E:$E,cb_curr!$A:$A,K21,cb_curr!$B:$B,"China_Yuan"))))))))</f>
        <v>-</v>
      </c>
      <c r="M21" s="165">
        <f>SUMIFS(cb_curr!$E:$E,cb_curr!$A:$A,K21,cb_curr!$B:$B,"China_Yuan")</f>
        <v>0</v>
      </c>
      <c r="N21" s="3" t="str">
        <f>CONCATENATE(Техничка!AA22,Техничка!AB22,Техничка!AC22)</f>
        <v>18.05.2023</v>
      </c>
      <c r="O21" s="82" t="str">
        <f>IF(AND((IF(SUMIFS(cb_curr!$E:$E,cb_curr!$A:$A,N21,cb_curr!$B:$B,"China_Yuan")&lt;&gt;0,1,0)=0),(OR(WEEKDAY(N21,2)=7,WEEKDAY(N21,2)=1))),O20,((IF(AND(P21=0,P22=0,P23=0,P24=0,P25=0,P26=0,P27=0,P28=0,P29=0,P30=0),"-",(IF((SUMIFS(cb_curr!$E:$E,cb_curr!$A:$A,N21,cb_curr!$B:$B,"China_Yuan"))=0,O20,(SUMIFS(cb_curr!$E:$E,cb_curr!$A:$A,N21,cb_curr!$B:$B,"China_Yuan"))))))))</f>
        <v>-</v>
      </c>
      <c r="P21" s="165">
        <f>SUMIFS(cb_curr!$E:$E,cb_curr!$A:$A,N21,cb_curr!$B:$B,"China_Yuan")</f>
        <v>0</v>
      </c>
      <c r="Q21" s="3" t="str">
        <f>CONCATENATE(Техничка!AE22,Техничка!AF22,Техничка!AG22)</f>
        <v>18.06.2023</v>
      </c>
      <c r="R21" s="82" t="str">
        <f>IF(AND((IF(SUMIFS(cb_curr!$E:$E,cb_curr!$A:$A,Q21,cb_curr!$B:$B,"China_Yuan")&lt;&gt;0,1,0)=0),(OR(WEEKDAY(Q21,2)=7,WEEKDAY(Q21,2)=1))),R20,((IF(AND(S21=0,S22=0,S23=0,S24=0,S25=0,S26=0,S27=0,S28=0,S29=0,S30=0),"-",(IF((SUMIFS(cb_curr!$E:$E,cb_curr!$A:$A,Q21,cb_curr!$B:$B,"China_Yuan"))=0,R20,(SUMIFS(cb_curr!$E:$E,cb_curr!$A:$A,Q21,cb_curr!$B:$B,"China_Yuan"))))))))</f>
        <v>-</v>
      </c>
      <c r="S21" s="165">
        <f>SUMIFS(cb_curr!$E:$E,cb_curr!$A:$A,Q21,cb_curr!$B:$B,"China_Yuan")</f>
        <v>0</v>
      </c>
      <c r="T21" s="3" t="str">
        <f>CONCATENATE(Техничка!AI22,Техничка!AJ22,Техничка!AK22)</f>
        <v>18.07.2023</v>
      </c>
      <c r="U21" s="82" t="str">
        <f>IF(AND((IF(SUMIFS(cb_curr!$E:$E,cb_curr!$A:$A,T21,cb_curr!$B:$B,"China_Yuan")&lt;&gt;0,1,0)=0),(OR(WEEKDAY(T21,2)=7,WEEKDAY(T21,2)=1))),U20,((IF(AND(V21=0,V22=0,V23=0,V24=0,V25=0,V26=0,V27=0,V28=0,V29=0,V30=0),"-",(IF((SUMIFS(cb_curr!$E:$E,cb_curr!$A:$A,T21,cb_curr!$B:$B,"China_Yuan"))=0,U20,(SUMIFS(cb_curr!$E:$E,cb_curr!$A:$A,T21,cb_curr!$B:$B,"China_Yuan"))))))))</f>
        <v>-</v>
      </c>
      <c r="V21" s="165">
        <f>SUMIFS(cb_curr!$E:$E,cb_curr!$A:$A,T21,cb_curr!$B:$B,"China_Yuan")</f>
        <v>0</v>
      </c>
      <c r="W21" s="3" t="str">
        <f>CONCATENATE(Техничка!AQ22,Техничка!AR22,Техничка!AS22)</f>
        <v>18.08.2023</v>
      </c>
      <c r="X21" s="82" t="str">
        <f>IF(AND((IF(SUMIFS(cb_curr!$E:$E,cb_curr!$A:$A,W21,cb_curr!$B:$B,"China_Yuan")&lt;&gt;0,1,0)=0),(OR(WEEKDAY(W21,2)=7,WEEKDAY(W21,2)=1))),X20,((IF(AND(Y21=0,Y22=0,Y23=0,Y24=0,Y25=0,Y26=0,Y27=0,Y28=0,Y29=0,Y30=0),"-",(IF((SUMIFS(cb_curr!$E:$E,cb_curr!$A:$A,W21,cb_curr!$B:$B,"China_Yuan"))=0,X20,(SUMIFS(cb_curr!$E:$E,cb_curr!$A:$A,W21,cb_curr!$B:$B,"China_Yuan"))))))))</f>
        <v>-</v>
      </c>
      <c r="Y21" s="165">
        <f>SUMIFS(cb_curr!$E:$E,cb_curr!$A:$A,W21,cb_curr!$B:$B,"China_Yuan")</f>
        <v>0</v>
      </c>
      <c r="Z21" s="3" t="str">
        <f>CONCATENATE(Техничка!AU22,Техничка!AV22,Техничка!AW22)</f>
        <v>18.09.2023</v>
      </c>
      <c r="AA21" s="82" t="str">
        <f>IF(AND((IF(SUMIFS(cb_curr!$E:$E,cb_curr!$A:$A,Z21,cb_curr!$B:$B,"China_Yuan")&lt;&gt;0,1,0)=0),(OR(WEEKDAY(Z21,2)=7,WEEKDAY(Z21,2)=1))),AA20,((IF(AND(AB21=0,AB22=0,AB23=0,AB24=0,AB25=0,AB26=0,AB27=0,AB28=0,AB29=0,AB30=0),"-",(IF((SUMIFS(cb_curr!$E:$E,cb_curr!$A:$A,Z21,cb_curr!$B:$B,"China_Yuan"))=0,AA20,(SUMIFS(cb_curr!$E:$E,cb_curr!$A:$A,Z21,cb_curr!$B:$B,"China_Yuan"))))))))</f>
        <v>-</v>
      </c>
      <c r="AB21" s="165">
        <f>SUMIFS(cb_curr!$E:$E,cb_curr!$A:$A,Z21,cb_curr!$B:$B,"China_Yuan")</f>
        <v>0</v>
      </c>
      <c r="AC21" s="3" t="str">
        <f>CONCATENATE(Техничка!AY22,Техничка!AZ22,Техничка!BA22)</f>
        <v>18.10.2023</v>
      </c>
      <c r="AD21" s="82" t="str">
        <f>IF(AND((IF(SUMIFS(cb_curr!$E:$E,cb_curr!$A:$A,AC21,cb_curr!$B:$B,"China_Yuan")&lt;&gt;0,1,0)=0),(OR(WEEKDAY(AC21,2)=7,WEEKDAY(AC21,2)=1))),AD20,((IF(AND(AE21=0,AE22=0,AE23=0,AE24=0,AE25=0,AE26=0,AE27=0,AE28=0,AE29=0,AE30=0),"-",(IF((SUMIFS(cb_curr!$E:$E,cb_curr!$A:$A,AC21,cb_curr!$B:$B,"China_Yuan"))=0,AD20,(SUMIFS(cb_curr!$E:$E,cb_curr!$A:$A,AC21,cb_curr!$B:$B,"China_Yuan"))))))))</f>
        <v>-</v>
      </c>
      <c r="AE21" s="165">
        <f>SUMIFS(cb_curr!$E:$E,cb_curr!$A:$A,AC21,cb_curr!$B:$B,"China_Yuan")</f>
        <v>0</v>
      </c>
      <c r="AF21" s="3" t="str">
        <f>CONCATENATE(Техничка!BC22,Техничка!BD22,Техничка!BE22)</f>
        <v>18.11.2023</v>
      </c>
      <c r="AG21" s="82" t="str">
        <f>IF(AND((IF(SUMIFS(cb_curr!$E:$E,cb_curr!$A:$A,AF21,cb_curr!$B:$B,"China_Yuan")&lt;&gt;0,1,0)=0),(OR(WEEKDAY(AF21,2)=7,WEEKDAY(AF21,2)=1))),AG20,((IF(AND(AH21=0,AH22=0,AH23=0,AH24=0,AH25=0,AH26=0,AH27=0,AH28=0,AH29=0,AH30=0),"-",(IF((SUMIFS(cb_curr!$E:$E,cb_curr!$A:$A,AF21,cb_curr!$B:$B,"China_Yuan"))=0,AG20,(SUMIFS(cb_curr!$E:$E,cb_curr!$A:$A,AF21,cb_curr!$B:$B,"China_Yuan"))))))))</f>
        <v>-</v>
      </c>
      <c r="AH21" s="165">
        <f>SUMIFS(cb_curr!$E:$E,cb_curr!$A:$A,AF21,cb_curr!$B:$B,"China_Yuan")</f>
        <v>0</v>
      </c>
      <c r="AI21" s="3" t="str">
        <f>CONCATENATE(Техничка!BG22,Техничка!BH22,Техничка!BI22)</f>
        <v>18.12.2023</v>
      </c>
      <c r="AJ21" s="82" t="str">
        <f>IF(AND((IF(SUMIFS(cb_curr!$E:$E,cb_curr!$A:$A,AI21,cb_curr!$B:$B,"China_Yuan")&lt;&gt;0,1,0)=0),(OR(WEEKDAY(AI21,2)=7,WEEKDAY(AI21,2)=1))),AJ20,((IF(AND(AK21=0,AK22=0,AK23=0,AK24=0,AK25=0,AK26=0,AK27=0,AK28=0,AK29=0,AK30=0),"-",(IF((SUMIFS(cb_curr!$E:$E,cb_curr!$A:$A,AI21,cb_curr!$B:$B,"China_Yuan"))=0,AJ20,(SUMIFS(cb_curr!$E:$E,cb_curr!$A:$A,AI21,cb_curr!$B:$B,"China_Yuan"))))))))</f>
        <v>-</v>
      </c>
      <c r="AK21" s="165">
        <f>SUMIFS(cb_curr!$E:$E,cb_curr!$A:$A,AI21,cb_curr!$B:$B,"China_Yuan")</f>
        <v>0</v>
      </c>
      <c r="AQ21" s="153" t="str">
        <f t="shared" si="0"/>
        <v>18.06.2023</v>
      </c>
      <c r="AR21" s="82"/>
      <c r="AT21" s="3" t="str">
        <f t="shared" si="1"/>
        <v>18.10.2023</v>
      </c>
      <c r="AU21" s="82"/>
      <c r="AW21" s="3" t="str">
        <f t="shared" si="2"/>
        <v>18.11.2023</v>
      </c>
      <c r="AX21" s="82"/>
      <c r="AZ21" s="3" t="str">
        <f t="shared" si="3"/>
        <v>18.12.2023</v>
      </c>
      <c r="BA21" s="82"/>
    </row>
    <row r="22" spans="2:53" x14ac:dyDescent="0.25">
      <c r="B22" s="3" t="str">
        <f>CONCATENATE(Техничка!B23,Техничка!C23,Техничка!D23)</f>
        <v>19.01.2023</v>
      </c>
      <c r="C22" s="82" t="str">
        <f>IF(AND((IF(SUMIFS(cb_curr!$E:$E,cb_curr!$A:$A,B22,cb_curr!$B:$B,"China_Yuan")&lt;&gt;0,1,0)=0),(OR(WEEKDAY(B22,2)=7,WEEKDAY(B22,2)=1))),C21,((IF(AND(D22=0,D23=0,D24=0,D25=0,D26=0,D27=0,D28=0,D29=0,D30=0,D31=0),"-",(IF((SUMIFS(cb_curr!$E:$E,cb_curr!$A:$A,B22,cb_curr!$B:$B,"China_Yuan"))=0,C21,(SUMIFS(cb_curr!$E:$E,cb_curr!$A:$A,B22,cb_curr!$B:$B,"China_Yuan"))))))))</f>
        <v>-</v>
      </c>
      <c r="D22" s="165">
        <f>SUMIFS(cb_curr!$E:$E,cb_curr!$A:$A,B22,cb_curr!$B:$B,"China_Yuan")</f>
        <v>0</v>
      </c>
      <c r="E22" s="3" t="str">
        <f>CONCATENATE(Техничка!O23,Техничка!P23,Техничка!Q23)</f>
        <v>19.02.2023</v>
      </c>
      <c r="F22" s="82" t="str">
        <f>IF(AND((IF(SUMIFS(cb_curr!$E:$E,cb_curr!$A:$A,E22,cb_curr!$B:$B,"China_Yuan")&lt;&gt;0,1,0)=0),(OR(WEEKDAY(E22,2)=7,WEEKDAY(E22,2)=1))),F21,((IF(AND(G22=0,G23=0,G24=0,G25=0,G26=0,G27=0,G28=0,G29=0,G30=0,G31=0),"-",(IF((SUMIFS(cb_curr!$E:$E,cb_curr!$A:$A,E22,cb_curr!$B:$B,"China_Yuan"))=0,F21,(SUMIFS(cb_curr!$E:$E,cb_curr!$A:$A,E22,cb_curr!$B:$B,"China_Yuan"))))))))</f>
        <v>-</v>
      </c>
      <c r="G22" s="165">
        <f>SUMIFS(cb_curr!$E:$E,cb_curr!$A:$A,E22,cb_curr!$B:$B,"China_Yuan")</f>
        <v>0</v>
      </c>
      <c r="H22" s="3" t="str">
        <f>CONCATENATE(Техничка!S23,Техничка!T23,Техничка!U23)</f>
        <v>19.03.2023</v>
      </c>
      <c r="I22" s="82" t="str">
        <f>IF(AND((IF(SUMIFS(cb_curr!$E:$E,cb_curr!$A:$A,H22,cb_curr!$B:$B,"China_Yuan")&lt;&gt;0,1,0)=0),(OR(WEEKDAY(H22,2)=7,WEEKDAY(H22,2)=1))),I21,((IF(AND(J22=0,J23=0,J24=0,J25=0,J26=0,J27=0,J28=0,J29=0,J30=0,J31=0),"-",(IF((SUMIFS(cb_curr!$E:$E,cb_curr!$A:$A,H22,cb_curr!$B:$B,"China_Yuan"))=0,I21,(SUMIFS(cb_curr!$E:$E,cb_curr!$A:$A,H22,cb_curr!$B:$B,"China_Yuan"))))))))</f>
        <v>-</v>
      </c>
      <c r="J22" s="165">
        <f>SUMIFS(cb_curr!$E:$E,cb_curr!$A:$A,H22,cb_curr!$B:$B,"China_Yuan")</f>
        <v>0</v>
      </c>
      <c r="K22" s="3" t="str">
        <f>CONCATENATE(Техничка!W23,Техничка!X23,Техничка!Y23)</f>
        <v>19.04.2023</v>
      </c>
      <c r="L22" s="82" t="str">
        <f>IF(AND((IF(SUMIFS(cb_curr!$E:$E,cb_curr!$A:$A,K22,cb_curr!$B:$B,"China_Yuan")&lt;&gt;0,1,0)=0),(OR(WEEKDAY(K22,2)=7,WEEKDAY(K22,2)=1))),L21,((IF(AND(M22=0,M23=0,M24=0,M25=0,M26=0,M27=0,M28=0,M29=0,M30=0,M31=0),"-",(IF((SUMIFS(cb_curr!$E:$E,cb_curr!$A:$A,K22,cb_curr!$B:$B,"China_Yuan"))=0,L21,(SUMIFS(cb_curr!$E:$E,cb_curr!$A:$A,K22,cb_curr!$B:$B,"China_Yuan"))))))))</f>
        <v>-</v>
      </c>
      <c r="M22" s="165">
        <f>SUMIFS(cb_curr!$E:$E,cb_curr!$A:$A,K22,cb_curr!$B:$B,"China_Yuan")</f>
        <v>0</v>
      </c>
      <c r="N22" s="3" t="str">
        <f>CONCATENATE(Техничка!AA23,Техничка!AB23,Техничка!AC23)</f>
        <v>19.05.2023</v>
      </c>
      <c r="O22" s="82" t="str">
        <f>IF(AND((IF(SUMIFS(cb_curr!$E:$E,cb_curr!$A:$A,N22,cb_curr!$B:$B,"China_Yuan")&lt;&gt;0,1,0)=0),(OR(WEEKDAY(N22,2)=7,WEEKDAY(N22,2)=1))),O21,((IF(AND(P22=0,P23=0,P24=0,P25=0,P26=0,P27=0,P28=0,P29=0,P30=0,P31=0),"-",(IF((SUMIFS(cb_curr!$E:$E,cb_curr!$A:$A,N22,cb_curr!$B:$B,"China_Yuan"))=0,O21,(SUMIFS(cb_curr!$E:$E,cb_curr!$A:$A,N22,cb_curr!$B:$B,"China_Yuan"))))))))</f>
        <v>-</v>
      </c>
      <c r="P22" s="165">
        <f>SUMIFS(cb_curr!$E:$E,cb_curr!$A:$A,N22,cb_curr!$B:$B,"China_Yuan")</f>
        <v>0</v>
      </c>
      <c r="Q22" s="3" t="str">
        <f>CONCATENATE(Техничка!AE23,Техничка!AF23,Техничка!AG23)</f>
        <v>19.06.2023</v>
      </c>
      <c r="R22" s="82" t="str">
        <f>IF(AND((IF(SUMIFS(cb_curr!$E:$E,cb_curr!$A:$A,Q22,cb_curr!$B:$B,"China_Yuan")&lt;&gt;0,1,0)=0),(OR(WEEKDAY(Q22,2)=7,WEEKDAY(Q22,2)=1))),R21,((IF(AND(S22=0,S23=0,S24=0,S25=0,S26=0,S27=0,S28=0,S29=0,S30=0,S31=0),"-",(IF((SUMIFS(cb_curr!$E:$E,cb_curr!$A:$A,Q22,cb_curr!$B:$B,"China_Yuan"))=0,R21,(SUMIFS(cb_curr!$E:$E,cb_curr!$A:$A,Q22,cb_curr!$B:$B,"China_Yuan"))))))))</f>
        <v>-</v>
      </c>
      <c r="S22" s="165">
        <f>SUMIFS(cb_curr!$E:$E,cb_curr!$A:$A,Q22,cb_curr!$B:$B,"China_Yuan")</f>
        <v>0</v>
      </c>
      <c r="T22" s="3" t="str">
        <f>CONCATENATE(Техничка!AI23,Техничка!AJ23,Техничка!AK23)</f>
        <v>19.07.2023</v>
      </c>
      <c r="U22" s="82" t="str">
        <f>IF(AND((IF(SUMIFS(cb_curr!$E:$E,cb_curr!$A:$A,T22,cb_curr!$B:$B,"China_Yuan")&lt;&gt;0,1,0)=0),(OR(WEEKDAY(T22,2)=7,WEEKDAY(T22,2)=1))),U21,((IF(AND(V22=0,V23=0,V24=0,V25=0,V26=0,V27=0,V28=0,V29=0,V30=0,V31=0),"-",(IF((SUMIFS(cb_curr!$E:$E,cb_curr!$A:$A,T22,cb_curr!$B:$B,"China_Yuan"))=0,U21,(SUMIFS(cb_curr!$E:$E,cb_curr!$A:$A,T22,cb_curr!$B:$B,"China_Yuan"))))))))</f>
        <v>-</v>
      </c>
      <c r="V22" s="165">
        <f>SUMIFS(cb_curr!$E:$E,cb_curr!$A:$A,T22,cb_curr!$B:$B,"China_Yuan")</f>
        <v>0</v>
      </c>
      <c r="W22" s="3" t="str">
        <f>CONCATENATE(Техничка!AQ23,Техничка!AR23,Техничка!AS23)</f>
        <v>19.08.2023</v>
      </c>
      <c r="X22" s="82" t="str">
        <f>IF(AND((IF(SUMIFS(cb_curr!$E:$E,cb_curr!$A:$A,W22,cb_curr!$B:$B,"China_Yuan")&lt;&gt;0,1,0)=0),(OR(WEEKDAY(W22,2)=7,WEEKDAY(W22,2)=1))),X21,((IF(AND(Y22=0,Y23=0,Y24=0,Y25=0,Y26=0,Y27=0,Y28=0,Y29=0,Y30=0,Y31=0),"-",(IF((SUMIFS(cb_curr!$E:$E,cb_curr!$A:$A,W22,cb_curr!$B:$B,"China_Yuan"))=0,X21,(SUMIFS(cb_curr!$E:$E,cb_curr!$A:$A,W22,cb_curr!$B:$B,"China_Yuan"))))))))</f>
        <v>-</v>
      </c>
      <c r="Y22" s="165">
        <f>SUMIFS(cb_curr!$E:$E,cb_curr!$A:$A,W22,cb_curr!$B:$B,"China_Yuan")</f>
        <v>0</v>
      </c>
      <c r="Z22" s="3" t="str">
        <f>CONCATENATE(Техничка!AU23,Техничка!AV23,Техничка!AW23)</f>
        <v>19.09.2023</v>
      </c>
      <c r="AA22" s="82" t="str">
        <f>IF(AND((IF(SUMIFS(cb_curr!$E:$E,cb_curr!$A:$A,Z22,cb_curr!$B:$B,"China_Yuan")&lt;&gt;0,1,0)=0),(OR(WEEKDAY(Z22,2)=7,WEEKDAY(Z22,2)=1))),AA21,((IF(AND(AB22=0,AB23=0,AB24=0,AB25=0,AB26=0,AB27=0,AB28=0,AB29=0,AB30=0,AB31=0),"-",(IF((SUMIFS(cb_curr!$E:$E,cb_curr!$A:$A,Z22,cb_curr!$B:$B,"China_Yuan"))=0,AA21,(SUMIFS(cb_curr!$E:$E,cb_curr!$A:$A,Z22,cb_curr!$B:$B,"China_Yuan"))))))))</f>
        <v>-</v>
      </c>
      <c r="AB22" s="165">
        <f>SUMIFS(cb_curr!$E:$E,cb_curr!$A:$A,Z22,cb_curr!$B:$B,"China_Yuan")</f>
        <v>0</v>
      </c>
      <c r="AC22" s="3" t="str">
        <f>CONCATENATE(Техничка!AY23,Техничка!AZ23,Техничка!BA23)</f>
        <v>19.10.2023</v>
      </c>
      <c r="AD22" s="82" t="str">
        <f>IF(AND((IF(SUMIFS(cb_curr!$E:$E,cb_curr!$A:$A,AC22,cb_curr!$B:$B,"China_Yuan")&lt;&gt;0,1,0)=0),(OR(WEEKDAY(AC22,2)=7,WEEKDAY(AC22,2)=1))),AD21,((IF(AND(AE22=0,AE23=0,AE24=0,AE25=0,AE26=0,AE27=0,AE28=0,AE29=0,AE30=0,AE31=0),"-",(IF((SUMIFS(cb_curr!$E:$E,cb_curr!$A:$A,AC22,cb_curr!$B:$B,"China_Yuan"))=0,AD21,(SUMIFS(cb_curr!$E:$E,cb_curr!$A:$A,AC22,cb_curr!$B:$B,"China_Yuan"))))))))</f>
        <v>-</v>
      </c>
      <c r="AE22" s="165">
        <f>SUMIFS(cb_curr!$E:$E,cb_curr!$A:$A,AC22,cb_curr!$B:$B,"China_Yuan")</f>
        <v>0</v>
      </c>
      <c r="AF22" s="3" t="str">
        <f>CONCATENATE(Техничка!BC23,Техничка!BD23,Техничка!BE23)</f>
        <v>19.11.2023</v>
      </c>
      <c r="AG22" s="82" t="str">
        <f>IF(AND((IF(SUMIFS(cb_curr!$E:$E,cb_curr!$A:$A,AF22,cb_curr!$B:$B,"China_Yuan")&lt;&gt;0,1,0)=0),(OR(WEEKDAY(AF22,2)=7,WEEKDAY(AF22,2)=1))),AG21,((IF(AND(AH22=0,AH23=0,AH24=0,AH25=0,AH26=0,AH27=0,AH28=0,AH29=0,AH30=0,AH31=0),"-",(IF((SUMIFS(cb_curr!$E:$E,cb_curr!$A:$A,AF22,cb_curr!$B:$B,"China_Yuan"))=0,AG21,(SUMIFS(cb_curr!$E:$E,cb_curr!$A:$A,AF22,cb_curr!$B:$B,"China_Yuan"))))))))</f>
        <v>-</v>
      </c>
      <c r="AH22" s="165">
        <f>SUMIFS(cb_curr!$E:$E,cb_curr!$A:$A,AF22,cb_curr!$B:$B,"China_Yuan")</f>
        <v>0</v>
      </c>
      <c r="AI22" s="3" t="str">
        <f>CONCATENATE(Техничка!BG23,Техничка!BH23,Техничка!BI23)</f>
        <v>19.12.2023</v>
      </c>
      <c r="AJ22" s="82" t="str">
        <f>IF(AND((IF(SUMIFS(cb_curr!$E:$E,cb_curr!$A:$A,AI22,cb_curr!$B:$B,"China_Yuan")&lt;&gt;0,1,0)=0),(OR(WEEKDAY(AI22,2)=7,WEEKDAY(AI22,2)=1))),AJ21,((IF(AND(AK22=0,AK23=0,AK24=0,AK25=0,AK26=0,AK27=0,AK28=0,AK29=0,AK30=0,AK31=0),"-",(IF((SUMIFS(cb_curr!$E:$E,cb_curr!$A:$A,AI22,cb_curr!$B:$B,"China_Yuan"))=0,AJ21,(SUMIFS(cb_curr!$E:$E,cb_curr!$A:$A,AI22,cb_curr!$B:$B,"China_Yuan"))))))))</f>
        <v>-</v>
      </c>
      <c r="AK22" s="165">
        <f>SUMIFS(cb_curr!$E:$E,cb_curr!$A:$A,AI22,cb_curr!$B:$B,"China_Yuan")</f>
        <v>0</v>
      </c>
      <c r="AQ22" s="153" t="str">
        <f t="shared" si="0"/>
        <v>19.06.2023</v>
      </c>
      <c r="AR22" s="82"/>
      <c r="AT22" s="3" t="str">
        <f t="shared" si="1"/>
        <v>19.10.2023</v>
      </c>
      <c r="AU22" s="82"/>
      <c r="AW22" s="3" t="str">
        <f t="shared" si="2"/>
        <v>19.11.2023</v>
      </c>
      <c r="AX22" s="82"/>
      <c r="AZ22" s="3" t="str">
        <f t="shared" si="3"/>
        <v>19.12.2023</v>
      </c>
      <c r="BA22" s="82"/>
    </row>
    <row r="23" spans="2:53" x14ac:dyDescent="0.25">
      <c r="B23" s="3" t="str">
        <f>CONCATENATE(Техничка!B24,Техничка!C24,Техничка!D24)</f>
        <v>20.01.2023</v>
      </c>
      <c r="C23" s="82" t="str">
        <f>IF(AND((IF(SUMIFS(cb_curr!$E:$E,cb_curr!$A:$A,B23,cb_curr!$B:$B,"China_Yuan")&lt;&gt;0,1,0)=0),(OR(WEEKDAY(B23,2)=7,WEEKDAY(B23,2)=1))),C22,((IF(AND(D23=0,D24=0,D25=0,D26=0,D27=0,D28=0,D29=0,D30=0,D31=0,D32=0),"-",(IF((SUMIFS(cb_curr!$E:$E,cb_curr!$A:$A,B23,cb_curr!$B:$B,"China_Yuan"))=0,C22,(SUMIFS(cb_curr!$E:$E,cb_curr!$A:$A,B23,cb_curr!$B:$B,"China_Yuan"))))))))</f>
        <v>-</v>
      </c>
      <c r="D23" s="165">
        <f>SUMIFS(cb_curr!$E:$E,cb_curr!$A:$A,B23,cb_curr!$B:$B,"China_Yuan")</f>
        <v>0</v>
      </c>
      <c r="E23" s="3" t="str">
        <f>CONCATENATE(Техничка!O24,Техничка!P24,Техничка!Q24)</f>
        <v>20.02.2023</v>
      </c>
      <c r="F23" s="82" t="str">
        <f>IF(AND((IF(SUMIFS(cb_curr!$E:$E,cb_curr!$A:$A,E23,cb_curr!$B:$B,"China_Yuan")&lt;&gt;0,1,0)=0),(OR(WEEKDAY(E23,2)=7,WEEKDAY(E23,2)=1))),F22,((IF(AND(G23=0,G24=0,G25=0,G26=0,G27=0,G28=0,G29=0,G30=0,G31=0,G32=0),"-",(IF((SUMIFS(cb_curr!$E:$E,cb_curr!$A:$A,E23,cb_curr!$B:$B,"China_Yuan"))=0,F22,(SUMIFS(cb_curr!$E:$E,cb_curr!$A:$A,E23,cb_curr!$B:$B,"China_Yuan"))))))))</f>
        <v>-</v>
      </c>
      <c r="G23" s="165">
        <f>SUMIFS(cb_curr!$E:$E,cb_curr!$A:$A,E23,cb_curr!$B:$B,"China_Yuan")</f>
        <v>0</v>
      </c>
      <c r="H23" s="3" t="str">
        <f>CONCATENATE(Техничка!S24,Техничка!T24,Техничка!U24)</f>
        <v>20.03.2023</v>
      </c>
      <c r="I23" s="82" t="str">
        <f>IF(AND((IF(SUMIFS(cb_curr!$E:$E,cb_curr!$A:$A,H23,cb_curr!$B:$B,"China_Yuan")&lt;&gt;0,1,0)=0),(OR(WEEKDAY(H23,2)=7,WEEKDAY(H23,2)=1))),I22,((IF(AND(J23=0,J24=0,J25=0,J26=0,J27=0,J28=0,J29=0,J30=0,J31=0,J32=0),"-",(IF((SUMIFS(cb_curr!$E:$E,cb_curr!$A:$A,H23,cb_curr!$B:$B,"China_Yuan"))=0,I22,(SUMIFS(cb_curr!$E:$E,cb_curr!$A:$A,H23,cb_curr!$B:$B,"China_Yuan"))))))))</f>
        <v>-</v>
      </c>
      <c r="J23" s="165">
        <f>SUMIFS(cb_curr!$E:$E,cb_curr!$A:$A,H23,cb_curr!$B:$B,"China_Yuan")</f>
        <v>0</v>
      </c>
      <c r="K23" s="3" t="str">
        <f>CONCATENATE(Техничка!W24,Техничка!X24,Техничка!Y24)</f>
        <v>20.04.2023</v>
      </c>
      <c r="L23" s="82" t="str">
        <f>IF(AND((IF(SUMIFS(cb_curr!$E:$E,cb_curr!$A:$A,K23,cb_curr!$B:$B,"China_Yuan")&lt;&gt;0,1,0)=0),(OR(WEEKDAY(K23,2)=7,WEEKDAY(K23,2)=1))),L22,((IF(AND(M23=0,M24=0,M25=0,M26=0,M27=0,M28=0,M29=0,M30=0,M31=0,M32=0),"-",(IF((SUMIFS(cb_curr!$E:$E,cb_curr!$A:$A,K23,cb_curr!$B:$B,"China_Yuan"))=0,L22,(SUMIFS(cb_curr!$E:$E,cb_curr!$A:$A,K23,cb_curr!$B:$B,"China_Yuan"))))))))</f>
        <v>-</v>
      </c>
      <c r="M23" s="165">
        <f>SUMIFS(cb_curr!$E:$E,cb_curr!$A:$A,K23,cb_curr!$B:$B,"China_Yuan")</f>
        <v>0</v>
      </c>
      <c r="N23" s="3" t="str">
        <f>CONCATENATE(Техничка!AA24,Техничка!AB24,Техничка!AC24)</f>
        <v>20.05.2023</v>
      </c>
      <c r="O23" s="82" t="str">
        <f>IF(AND((IF(SUMIFS(cb_curr!$E:$E,cb_curr!$A:$A,N23,cb_curr!$B:$B,"China_Yuan")&lt;&gt;0,1,0)=0),(OR(WEEKDAY(N23,2)=7,WEEKDAY(N23,2)=1))),O22,((IF(AND(P23=0,P24=0,P25=0,P26=0,P27=0,P28=0,P29=0,P30=0,P31=0,P32=0),"-",(IF((SUMIFS(cb_curr!$E:$E,cb_curr!$A:$A,N23,cb_curr!$B:$B,"China_Yuan"))=0,O22,(SUMIFS(cb_curr!$E:$E,cb_curr!$A:$A,N23,cb_curr!$B:$B,"China_Yuan"))))))))</f>
        <v>-</v>
      </c>
      <c r="P23" s="165">
        <f>SUMIFS(cb_curr!$E:$E,cb_curr!$A:$A,N23,cb_curr!$B:$B,"China_Yuan")</f>
        <v>0</v>
      </c>
      <c r="Q23" s="3" t="str">
        <f>CONCATENATE(Техничка!AE24,Техничка!AF24,Техничка!AG24)</f>
        <v>20.06.2023</v>
      </c>
      <c r="R23" s="82" t="str">
        <f>IF(AND((IF(SUMIFS(cb_curr!$E:$E,cb_curr!$A:$A,Q23,cb_curr!$B:$B,"China_Yuan")&lt;&gt;0,1,0)=0),(OR(WEEKDAY(Q23,2)=7,WEEKDAY(Q23,2)=1))),R22,((IF(AND(S23=0,S24=0,S25=0,S26=0,S27=0,S28=0,S29=0,S30=0,S31=0,S32=0),"-",(IF((SUMIFS(cb_curr!$E:$E,cb_curr!$A:$A,Q23,cb_curr!$B:$B,"China_Yuan"))=0,R22,(SUMIFS(cb_curr!$E:$E,cb_curr!$A:$A,Q23,cb_curr!$B:$B,"China_Yuan"))))))))</f>
        <v>-</v>
      </c>
      <c r="S23" s="165">
        <f>SUMIFS(cb_curr!$E:$E,cb_curr!$A:$A,Q23,cb_curr!$B:$B,"China_Yuan")</f>
        <v>0</v>
      </c>
      <c r="T23" s="3" t="str">
        <f>CONCATENATE(Техничка!AI24,Техничка!AJ24,Техничка!AK24)</f>
        <v>20.07.2023</v>
      </c>
      <c r="U23" s="82" t="str">
        <f>IF(AND((IF(SUMIFS(cb_curr!$E:$E,cb_curr!$A:$A,T23,cb_curr!$B:$B,"China_Yuan")&lt;&gt;0,1,0)=0),(OR(WEEKDAY(T23,2)=7,WEEKDAY(T23,2)=1))),U22,((IF(AND(V23=0,V24=0,V25=0,V26=0,V27=0,V28=0,V29=0,V30=0,V31=0,V32=0),"-",(IF((SUMIFS(cb_curr!$E:$E,cb_curr!$A:$A,T23,cb_curr!$B:$B,"China_Yuan"))=0,U22,(SUMIFS(cb_curr!$E:$E,cb_curr!$A:$A,T23,cb_curr!$B:$B,"China_Yuan"))))))))</f>
        <v>-</v>
      </c>
      <c r="V23" s="165">
        <f>SUMIFS(cb_curr!$E:$E,cb_curr!$A:$A,T23,cb_curr!$B:$B,"China_Yuan")</f>
        <v>0</v>
      </c>
      <c r="W23" s="3" t="str">
        <f>CONCATENATE(Техничка!AQ24,Техничка!AR24,Техничка!AS24)</f>
        <v>20.08.2023</v>
      </c>
      <c r="X23" s="82" t="str">
        <f>IF(AND((IF(SUMIFS(cb_curr!$E:$E,cb_curr!$A:$A,W23,cb_curr!$B:$B,"China_Yuan")&lt;&gt;0,1,0)=0),(OR(WEEKDAY(W23,2)=7,WEEKDAY(W23,2)=1))),X22,((IF(AND(Y23=0,Y24=0,Y25=0,Y26=0,Y27=0,Y28=0,Y29=0,Y30=0,Y31=0,Y32=0),"-",(IF((SUMIFS(cb_curr!$E:$E,cb_curr!$A:$A,W23,cb_curr!$B:$B,"China_Yuan"))=0,X22,(SUMIFS(cb_curr!$E:$E,cb_curr!$A:$A,W23,cb_curr!$B:$B,"China_Yuan"))))))))</f>
        <v>-</v>
      </c>
      <c r="Y23" s="165">
        <f>SUMIFS(cb_curr!$E:$E,cb_curr!$A:$A,W23,cb_curr!$B:$B,"China_Yuan")</f>
        <v>0</v>
      </c>
      <c r="Z23" s="3" t="str">
        <f>CONCATENATE(Техничка!AU24,Техничка!AV24,Техничка!AW24)</f>
        <v>20.09.2023</v>
      </c>
      <c r="AA23" s="82" t="str">
        <f>IF(AND((IF(SUMIFS(cb_curr!$E:$E,cb_curr!$A:$A,Z23,cb_curr!$B:$B,"China_Yuan")&lt;&gt;0,1,0)=0),(OR(WEEKDAY(Z23,2)=7,WEEKDAY(Z23,2)=1))),AA22,((IF(AND(AB23=0,AB24=0,AB25=0,AB26=0,AB27=0,AB28=0,AB29=0,AB30=0,AB31=0,AB32=0),"-",(IF((SUMIFS(cb_curr!$E:$E,cb_curr!$A:$A,Z23,cb_curr!$B:$B,"China_Yuan"))=0,AA22,(SUMIFS(cb_curr!$E:$E,cb_curr!$A:$A,Z23,cb_curr!$B:$B,"China_Yuan"))))))))</f>
        <v>-</v>
      </c>
      <c r="AB23" s="165">
        <f>SUMIFS(cb_curr!$E:$E,cb_curr!$A:$A,Z23,cb_curr!$B:$B,"China_Yuan")</f>
        <v>0</v>
      </c>
      <c r="AC23" s="3" t="str">
        <f>CONCATENATE(Техничка!AY24,Техничка!AZ24,Техничка!BA24)</f>
        <v>20.10.2023</v>
      </c>
      <c r="AD23" s="82" t="str">
        <f>IF(AND((IF(SUMIFS(cb_curr!$E:$E,cb_curr!$A:$A,AC23,cb_curr!$B:$B,"China_Yuan")&lt;&gt;0,1,0)=0),(OR(WEEKDAY(AC23,2)=7,WEEKDAY(AC23,2)=1))),AD22,((IF(AND(AE23=0,AE24=0,AE25=0,AE26=0,AE27=0,AE28=0,AE29=0,AE30=0,AE31=0,AE32=0),"-",(IF((SUMIFS(cb_curr!$E:$E,cb_curr!$A:$A,AC23,cb_curr!$B:$B,"China_Yuan"))=0,AD22,(SUMIFS(cb_curr!$E:$E,cb_curr!$A:$A,AC23,cb_curr!$B:$B,"China_Yuan"))))))))</f>
        <v>-</v>
      </c>
      <c r="AE23" s="165">
        <f>SUMIFS(cb_curr!$E:$E,cb_curr!$A:$A,AC23,cb_curr!$B:$B,"China_Yuan")</f>
        <v>0</v>
      </c>
      <c r="AF23" s="3" t="str">
        <f>CONCATENATE(Техничка!BC24,Техничка!BD24,Техничка!BE24)</f>
        <v>20.11.2023</v>
      </c>
      <c r="AG23" s="82" t="str">
        <f>IF(AND((IF(SUMIFS(cb_curr!$E:$E,cb_curr!$A:$A,AF23,cb_curr!$B:$B,"China_Yuan")&lt;&gt;0,1,0)=0),(OR(WEEKDAY(AF23,2)=7,WEEKDAY(AF23,2)=1))),AG22,((IF(AND(AH23=0,AH24=0,AH25=0,AH26=0,AH27=0,AH28=0,AH29=0,AH30=0,AH31=0,AH32=0),"-",(IF((SUMIFS(cb_curr!$E:$E,cb_curr!$A:$A,AF23,cb_curr!$B:$B,"China_Yuan"))=0,AG22,(SUMIFS(cb_curr!$E:$E,cb_curr!$A:$A,AF23,cb_curr!$B:$B,"China_Yuan"))))))))</f>
        <v>-</v>
      </c>
      <c r="AH23" s="165">
        <f>SUMIFS(cb_curr!$E:$E,cb_curr!$A:$A,AF23,cb_curr!$B:$B,"China_Yuan")</f>
        <v>0</v>
      </c>
      <c r="AI23" s="3" t="str">
        <f>CONCATENATE(Техничка!BG24,Техничка!BH24,Техничка!BI24)</f>
        <v>20.12.2023</v>
      </c>
      <c r="AJ23" s="82" t="str">
        <f>IF(AND((IF(SUMIFS(cb_curr!$E:$E,cb_curr!$A:$A,AI23,cb_curr!$B:$B,"China_Yuan")&lt;&gt;0,1,0)=0),(OR(WEEKDAY(AI23,2)=7,WEEKDAY(AI23,2)=1))),AJ22,((IF(AND(AK23=0,AK24=0,AK25=0,AK26=0,AK27=0,AK28=0,AK29=0,AK30=0,AK31=0,AK32=0),"-",(IF((SUMIFS(cb_curr!$E:$E,cb_curr!$A:$A,AI23,cb_curr!$B:$B,"China_Yuan"))=0,AJ22,(SUMIFS(cb_curr!$E:$E,cb_curr!$A:$A,AI23,cb_curr!$B:$B,"China_Yuan"))))))))</f>
        <v>-</v>
      </c>
      <c r="AK23" s="165">
        <f>SUMIFS(cb_curr!$E:$E,cb_curr!$A:$A,AI23,cb_curr!$B:$B,"China_Yuan")</f>
        <v>0</v>
      </c>
      <c r="AQ23" s="153" t="str">
        <f t="shared" si="0"/>
        <v>20.06.2023</v>
      </c>
      <c r="AR23" s="82"/>
      <c r="AT23" s="3" t="str">
        <f t="shared" si="1"/>
        <v>20.10.2023</v>
      </c>
      <c r="AU23" s="82"/>
      <c r="AW23" s="3" t="str">
        <f t="shared" si="2"/>
        <v>20.11.2023</v>
      </c>
      <c r="AX23" s="82"/>
      <c r="AZ23" s="3" t="str">
        <f t="shared" si="3"/>
        <v>20.12.2023</v>
      </c>
      <c r="BA23" s="82"/>
    </row>
    <row r="24" spans="2:53" x14ac:dyDescent="0.25">
      <c r="B24" s="3" t="str">
        <f>CONCATENATE(Техничка!B25,Техничка!C25,Техничка!D25)</f>
        <v>21.01.2023</v>
      </c>
      <c r="C24" s="82" t="str">
        <f>IF(AND((IF(SUMIFS(cb_curr!$E:$E,cb_curr!$A:$A,B24,cb_curr!$B:$B,"China_Yuan")&lt;&gt;0,1,0)=0),(OR(WEEKDAY(B24,2)=7,WEEKDAY(B24,2)=1))),C23,((IF(AND(D24=0,D25=0,D26=0,D27=0,D28=0,D29=0,D30=0,D31=0,D32=0,D33=0),"-",(IF((SUMIFS(cb_curr!$E:$E,cb_curr!$A:$A,B24,cb_curr!$B:$B,"China_Yuan"))=0,C23,(SUMIFS(cb_curr!$E:$E,cb_curr!$A:$A,B24,cb_curr!$B:$B,"China_Yuan"))))))))</f>
        <v>-</v>
      </c>
      <c r="D24" s="165">
        <f>SUMIFS(cb_curr!$E:$E,cb_curr!$A:$A,B24,cb_curr!$B:$B,"China_Yuan")</f>
        <v>0</v>
      </c>
      <c r="E24" s="3" t="str">
        <f>CONCATENATE(Техничка!O25,Техничка!P25,Техничка!Q25)</f>
        <v>21.02.2023</v>
      </c>
      <c r="F24" s="82" t="str">
        <f>IF(AND((IF(SUMIFS(cb_curr!$E:$E,cb_curr!$A:$A,E24,cb_curr!$B:$B,"China_Yuan")&lt;&gt;0,1,0)=0),(OR(WEEKDAY(E24,2)=7,WEEKDAY(E24,2)=1))),F23,((IF(AND(G24=0,G25=0,G26=0,G27=0,G28=0,G29=0,G30=0,G31=0,G32=0,G33=0),"-",(IF((SUMIFS(cb_curr!$E:$E,cb_curr!$A:$A,E24,cb_curr!$B:$B,"China_Yuan"))=0,F23,(SUMIFS(cb_curr!$E:$E,cb_curr!$A:$A,E24,cb_curr!$B:$B,"China_Yuan"))))))))</f>
        <v>-</v>
      </c>
      <c r="G24" s="165">
        <f>SUMIFS(cb_curr!$E:$E,cb_curr!$A:$A,E24,cb_curr!$B:$B,"China_Yuan")</f>
        <v>0</v>
      </c>
      <c r="H24" s="3" t="str">
        <f>CONCATENATE(Техничка!S25,Техничка!T25,Техничка!U25)</f>
        <v>21.03.2023</v>
      </c>
      <c r="I24" s="82" t="str">
        <f>IF(AND((IF(SUMIFS(cb_curr!$E:$E,cb_curr!$A:$A,H24,cb_curr!$B:$B,"China_Yuan")&lt;&gt;0,1,0)=0),(OR(WEEKDAY(H24,2)=7,WEEKDAY(H24,2)=1))),I23,((IF(AND(J24=0,J25=0,J26=0,J27=0,J28=0,J29=0,J30=0,J31=0,J32=0,J33=0),"-",(IF((SUMIFS(cb_curr!$E:$E,cb_curr!$A:$A,H24,cb_curr!$B:$B,"China_Yuan"))=0,I23,(SUMIFS(cb_curr!$E:$E,cb_curr!$A:$A,H24,cb_curr!$B:$B,"China_Yuan"))))))))</f>
        <v>-</v>
      </c>
      <c r="J24" s="165">
        <f>SUMIFS(cb_curr!$E:$E,cb_curr!$A:$A,H24,cb_curr!$B:$B,"China_Yuan")</f>
        <v>0</v>
      </c>
      <c r="K24" s="3" t="str">
        <f>CONCATENATE(Техничка!W25,Техничка!X25,Техничка!Y25)</f>
        <v>21.04.2023</v>
      </c>
      <c r="L24" s="82" t="str">
        <f>IF(AND((IF(SUMIFS(cb_curr!$E:$E,cb_curr!$A:$A,K24,cb_curr!$B:$B,"China_Yuan")&lt;&gt;0,1,0)=0),(OR(WEEKDAY(K24,2)=7,WEEKDAY(K24,2)=1))),L23,((IF(AND(M24=0,M25=0,M26=0,M27=0,M28=0,M29=0,M30=0,M31=0,M32=0,M33=0),"-",(IF((SUMIFS(cb_curr!$E:$E,cb_curr!$A:$A,K24,cb_curr!$B:$B,"China_Yuan"))=0,L23,(SUMIFS(cb_curr!$E:$E,cb_curr!$A:$A,K24,cb_curr!$B:$B,"China_Yuan"))))))))</f>
        <v>-</v>
      </c>
      <c r="M24" s="165">
        <f>SUMIFS(cb_curr!$E:$E,cb_curr!$A:$A,K24,cb_curr!$B:$B,"China_Yuan")</f>
        <v>0</v>
      </c>
      <c r="N24" s="3" t="str">
        <f>CONCATENATE(Техничка!AA25,Техничка!AB25,Техничка!AC25)</f>
        <v>21.05.2023</v>
      </c>
      <c r="O24" s="82" t="str">
        <f>IF(AND((IF(SUMIFS(cb_curr!$E:$E,cb_curr!$A:$A,N24,cb_curr!$B:$B,"China_Yuan")&lt;&gt;0,1,0)=0),(OR(WEEKDAY(N24,2)=7,WEEKDAY(N24,2)=1))),O23,((IF(AND(P24=0,P25=0,P26=0,P27=0,P28=0,P29=0,P30=0,P31=0,P32=0,P33=0),"-",(IF((SUMIFS(cb_curr!$E:$E,cb_curr!$A:$A,N24,cb_curr!$B:$B,"China_Yuan"))=0,O23,(SUMIFS(cb_curr!$E:$E,cb_curr!$A:$A,N24,cb_curr!$B:$B,"China_Yuan"))))))))</f>
        <v>-</v>
      </c>
      <c r="P24" s="165">
        <f>SUMIFS(cb_curr!$E:$E,cb_curr!$A:$A,N24,cb_curr!$B:$B,"China_Yuan")</f>
        <v>0</v>
      </c>
      <c r="Q24" s="3" t="str">
        <f>CONCATENATE(Техничка!AE25,Техничка!AF25,Техничка!AG25)</f>
        <v>21.06.2023</v>
      </c>
      <c r="R24" s="82" t="str">
        <f>IF(AND((IF(SUMIFS(cb_curr!$E:$E,cb_curr!$A:$A,Q24,cb_curr!$B:$B,"China_Yuan")&lt;&gt;0,1,0)=0),(OR(WEEKDAY(Q24,2)=7,WEEKDAY(Q24,2)=1))),R23,((IF(AND(S24=0,S25=0,S26=0,S27=0,S28=0,S29=0,S30=0,S31=0,S32=0,S33=0),"-",(IF((SUMIFS(cb_curr!$E:$E,cb_curr!$A:$A,Q24,cb_curr!$B:$B,"China_Yuan"))=0,R23,(SUMIFS(cb_curr!$E:$E,cb_curr!$A:$A,Q24,cb_curr!$B:$B,"China_Yuan"))))))))</f>
        <v>-</v>
      </c>
      <c r="S24" s="165">
        <f>SUMIFS(cb_curr!$E:$E,cb_curr!$A:$A,Q24,cb_curr!$B:$B,"China_Yuan")</f>
        <v>0</v>
      </c>
      <c r="T24" s="3" t="str">
        <f>CONCATENATE(Техничка!AI25,Техничка!AJ25,Техничка!AK25)</f>
        <v>21.07.2023</v>
      </c>
      <c r="U24" s="82" t="str">
        <f>IF(AND((IF(SUMIFS(cb_curr!$E:$E,cb_curr!$A:$A,T24,cb_curr!$B:$B,"China_Yuan")&lt;&gt;0,1,0)=0),(OR(WEEKDAY(T24,2)=7,WEEKDAY(T24,2)=1))),U23,((IF(AND(V24=0,V25=0,V26=0,V27=0,V28=0,V29=0,V30=0,V31=0,V32=0,V33=0),"-",(IF((SUMIFS(cb_curr!$E:$E,cb_curr!$A:$A,T24,cb_curr!$B:$B,"China_Yuan"))=0,U23,(SUMIFS(cb_curr!$E:$E,cb_curr!$A:$A,T24,cb_curr!$B:$B,"China_Yuan"))))))))</f>
        <v>-</v>
      </c>
      <c r="V24" s="165">
        <f>SUMIFS(cb_curr!$E:$E,cb_curr!$A:$A,T24,cb_curr!$B:$B,"China_Yuan")</f>
        <v>0</v>
      </c>
      <c r="W24" s="3" t="str">
        <f>CONCATENATE(Техничка!AQ25,Техничка!AR25,Техничка!AS25)</f>
        <v>21.08.2023</v>
      </c>
      <c r="X24" s="82" t="str">
        <f>IF(AND((IF(SUMIFS(cb_curr!$E:$E,cb_curr!$A:$A,W24,cb_curr!$B:$B,"China_Yuan")&lt;&gt;0,1,0)=0),(OR(WEEKDAY(W24,2)=7,WEEKDAY(W24,2)=1))),X23,((IF(AND(Y24=0,Y25=0,Y26=0,Y27=0,Y28=0,Y29=0,Y30=0,Y31=0,Y32=0,Y33=0),"-",(IF((SUMIFS(cb_curr!$E:$E,cb_curr!$A:$A,W24,cb_curr!$B:$B,"China_Yuan"))=0,X23,(SUMIFS(cb_curr!$E:$E,cb_curr!$A:$A,W24,cb_curr!$B:$B,"China_Yuan"))))))))</f>
        <v>-</v>
      </c>
      <c r="Y24" s="165">
        <f>SUMIFS(cb_curr!$E:$E,cb_curr!$A:$A,W24,cb_curr!$B:$B,"China_Yuan")</f>
        <v>0</v>
      </c>
      <c r="Z24" s="3" t="str">
        <f>CONCATENATE(Техничка!AU25,Техничка!AV25,Техничка!AW25)</f>
        <v>21.09.2023</v>
      </c>
      <c r="AA24" s="82" t="str">
        <f>IF(AND((IF(SUMIFS(cb_curr!$E:$E,cb_curr!$A:$A,Z24,cb_curr!$B:$B,"China_Yuan")&lt;&gt;0,1,0)=0),(OR(WEEKDAY(Z24,2)=7,WEEKDAY(Z24,2)=1))),AA23,((IF(AND(AB24=0,AB25=0,AB26=0,AB27=0,AB28=0,AB29=0,AB30=0,AB31=0,AB32=0,AB33=0),"-",(IF((SUMIFS(cb_curr!$E:$E,cb_curr!$A:$A,Z24,cb_curr!$B:$B,"China_Yuan"))=0,AA23,(SUMIFS(cb_curr!$E:$E,cb_curr!$A:$A,Z24,cb_curr!$B:$B,"China_Yuan"))))))))</f>
        <v>-</v>
      </c>
      <c r="AB24" s="165">
        <f>SUMIFS(cb_curr!$E:$E,cb_curr!$A:$A,Z24,cb_curr!$B:$B,"China_Yuan")</f>
        <v>0</v>
      </c>
      <c r="AC24" s="3" t="str">
        <f>CONCATENATE(Техничка!AY25,Техничка!AZ25,Техничка!BA25)</f>
        <v>21.10.2023</v>
      </c>
      <c r="AD24" s="82" t="str">
        <f>IF(AND((IF(SUMIFS(cb_curr!$E:$E,cb_curr!$A:$A,AC24,cb_curr!$B:$B,"China_Yuan")&lt;&gt;0,1,0)=0),(OR(WEEKDAY(AC24,2)=7,WEEKDAY(AC24,2)=1))),AD23,((IF(AND(AE24=0,AE25=0,AE26=0,AE27=0,AE28=0,AE29=0,AE30=0,AE31=0,AE32=0,AE33=0),"-",(IF((SUMIFS(cb_curr!$E:$E,cb_curr!$A:$A,AC24,cb_curr!$B:$B,"China_Yuan"))=0,AD23,(SUMIFS(cb_curr!$E:$E,cb_curr!$A:$A,AC24,cb_curr!$B:$B,"China_Yuan"))))))))</f>
        <v>-</v>
      </c>
      <c r="AE24" s="165">
        <f>SUMIFS(cb_curr!$E:$E,cb_curr!$A:$A,AC24,cb_curr!$B:$B,"China_Yuan")</f>
        <v>0</v>
      </c>
      <c r="AF24" s="3" t="str">
        <f>CONCATENATE(Техничка!BC25,Техничка!BD25,Техничка!BE25)</f>
        <v>21.11.2023</v>
      </c>
      <c r="AG24" s="82" t="str">
        <f>IF(AND((IF(SUMIFS(cb_curr!$E:$E,cb_curr!$A:$A,AF24,cb_curr!$B:$B,"China_Yuan")&lt;&gt;0,1,0)=0),(OR(WEEKDAY(AF24,2)=7,WEEKDAY(AF24,2)=1))),AG23,((IF(AND(AH24=0,AH25=0,AH26=0,AH27=0,AH28=0,AH29=0,AH30=0,AH31=0,AH32=0,AH33=0),"-",(IF((SUMIFS(cb_curr!$E:$E,cb_curr!$A:$A,AF24,cb_curr!$B:$B,"China_Yuan"))=0,AG23,(SUMIFS(cb_curr!$E:$E,cb_curr!$A:$A,AF24,cb_curr!$B:$B,"China_Yuan"))))))))</f>
        <v>-</v>
      </c>
      <c r="AH24" s="165">
        <f>SUMIFS(cb_curr!$E:$E,cb_curr!$A:$A,AF24,cb_curr!$B:$B,"China_Yuan")</f>
        <v>0</v>
      </c>
      <c r="AI24" s="3" t="str">
        <f>CONCATENATE(Техничка!BG25,Техничка!BH25,Техничка!BI25)</f>
        <v>21.12.2023</v>
      </c>
      <c r="AJ24" s="82" t="str">
        <f>IF(AND((IF(SUMIFS(cb_curr!$E:$E,cb_curr!$A:$A,AI24,cb_curr!$B:$B,"China_Yuan")&lt;&gt;0,1,0)=0),(OR(WEEKDAY(AI24,2)=7,WEEKDAY(AI24,2)=1))),AJ23,((IF(AND(AK24=0,AK25=0,AK26=0,AK27=0,AK28=0,AK29=0,AK30=0,AK31=0,AK32=0,AK33=0),"-",(IF((SUMIFS(cb_curr!$E:$E,cb_curr!$A:$A,AI24,cb_curr!$B:$B,"China_Yuan"))=0,AJ23,(SUMIFS(cb_curr!$E:$E,cb_curr!$A:$A,AI24,cb_curr!$B:$B,"China_Yuan"))))))))</f>
        <v>-</v>
      </c>
      <c r="AK24" s="165">
        <f>SUMIFS(cb_curr!$E:$E,cb_curr!$A:$A,AI24,cb_curr!$B:$B,"China_Yuan")</f>
        <v>0</v>
      </c>
      <c r="AQ24" s="153" t="str">
        <f t="shared" si="0"/>
        <v>21.06.2023</v>
      </c>
      <c r="AR24" s="82"/>
      <c r="AT24" s="3" t="str">
        <f t="shared" si="1"/>
        <v>21.10.2023</v>
      </c>
      <c r="AU24" s="82"/>
      <c r="AW24" s="3" t="str">
        <f t="shared" si="2"/>
        <v>21.11.2023</v>
      </c>
      <c r="AX24" s="82"/>
      <c r="AZ24" s="3" t="str">
        <f t="shared" si="3"/>
        <v>21.12.2023</v>
      </c>
      <c r="BA24" s="82"/>
    </row>
    <row r="25" spans="2:53" x14ac:dyDescent="0.25">
      <c r="B25" s="3" t="str">
        <f>CONCATENATE(Техничка!B26,Техничка!C26,Техничка!D26)</f>
        <v>22.01.2023</v>
      </c>
      <c r="C25" s="82" t="str">
        <f>IF(AND((IF(SUMIFS(cb_curr!$E:$E,cb_curr!$A:$A,B25,cb_curr!$B:$B,"China_Yuan")&lt;&gt;0,1,0)=0),(OR(WEEKDAY(B25,2)=7,WEEKDAY(B25,2)=1))),C24,((IF(AND(D25=0,D26=0,D27=0,D28=0,D29=0,D30=0,D31=0,D32=0,D33=0,D34=0),"-",(IF((SUMIFS(cb_curr!$E:$E,cb_curr!$A:$A,B25,cb_curr!$B:$B,"China_Yuan"))=0,C24,(SUMIFS(cb_curr!$E:$E,cb_curr!$A:$A,B25,cb_curr!$B:$B,"China_Yuan"))))))))</f>
        <v>-</v>
      </c>
      <c r="D25" s="165">
        <f>SUMIFS(cb_curr!$E:$E,cb_curr!$A:$A,B25,cb_curr!$B:$B,"China_Yuan")</f>
        <v>0</v>
      </c>
      <c r="E25" s="3" t="str">
        <f>CONCATENATE(Техничка!O26,Техничка!P26,Техничка!Q26)</f>
        <v>22.02.2023</v>
      </c>
      <c r="F25" s="82" t="str">
        <f>IF(AND((IF(SUMIFS(cb_curr!$E:$E,cb_curr!$A:$A,E25,cb_curr!$B:$B,"China_Yuan")&lt;&gt;0,1,0)=0),(OR(WEEKDAY(E25,2)=7,WEEKDAY(E25,2)=1))),F24,((IF(AND(G25=0,G26=0,G27=0,G28=0,G29=0,G30=0,G31=0,G32=0,G33=0,G34=0),"-",(IF((SUMIFS(cb_curr!$E:$E,cb_curr!$A:$A,E25,cb_curr!$B:$B,"China_Yuan"))=0,F24,(SUMIFS(cb_curr!$E:$E,cb_curr!$A:$A,E25,cb_curr!$B:$B,"China_Yuan"))))))))</f>
        <v>-</v>
      </c>
      <c r="G25" s="165">
        <f>SUMIFS(cb_curr!$E:$E,cb_curr!$A:$A,E25,cb_curr!$B:$B,"China_Yuan")</f>
        <v>0</v>
      </c>
      <c r="H25" s="3" t="str">
        <f>CONCATENATE(Техничка!S26,Техничка!T26,Техничка!U26)</f>
        <v>22.03.2023</v>
      </c>
      <c r="I25" s="82" t="str">
        <f>IF(AND((IF(SUMIFS(cb_curr!$E:$E,cb_curr!$A:$A,H25,cb_curr!$B:$B,"China_Yuan")&lt;&gt;0,1,0)=0),(OR(WEEKDAY(H25,2)=7,WEEKDAY(H25,2)=1))),I24,((IF(AND(J25=0,J26=0,J27=0,J28=0,J29=0,J30=0,J31=0,J32=0,J33=0,J34=0),"-",(IF((SUMIFS(cb_curr!$E:$E,cb_curr!$A:$A,H25,cb_curr!$B:$B,"China_Yuan"))=0,I24,(SUMIFS(cb_curr!$E:$E,cb_curr!$A:$A,H25,cb_curr!$B:$B,"China_Yuan"))))))))</f>
        <v>-</v>
      </c>
      <c r="J25" s="165">
        <f>SUMIFS(cb_curr!$E:$E,cb_curr!$A:$A,H25,cb_curr!$B:$B,"China_Yuan")</f>
        <v>0</v>
      </c>
      <c r="K25" s="3" t="str">
        <f>CONCATENATE(Техничка!W26,Техничка!X26,Техничка!Y26)</f>
        <v>22.04.2023</v>
      </c>
      <c r="L25" s="82" t="str">
        <f>IF(AND((IF(SUMIFS(cb_curr!$E:$E,cb_curr!$A:$A,K25,cb_curr!$B:$B,"China_Yuan")&lt;&gt;0,1,0)=0),(OR(WEEKDAY(K25,2)=7,WEEKDAY(K25,2)=1))),L24,((IF(AND(M25=0,M26=0,M27=0,M28=0,M29=0,M30=0,M31=0,M32=0,M33=0,M34=0),"-",(IF((SUMIFS(cb_curr!$E:$E,cb_curr!$A:$A,K25,cb_curr!$B:$B,"China_Yuan"))=0,L24,(SUMIFS(cb_curr!$E:$E,cb_curr!$A:$A,K25,cb_curr!$B:$B,"China_Yuan"))))))))</f>
        <v>-</v>
      </c>
      <c r="M25" s="165">
        <f>SUMIFS(cb_curr!$E:$E,cb_curr!$A:$A,K25,cb_curr!$B:$B,"China_Yuan")</f>
        <v>0</v>
      </c>
      <c r="N25" s="3" t="str">
        <f>CONCATENATE(Техничка!AA26,Техничка!AB26,Техничка!AC26)</f>
        <v>22.05.2023</v>
      </c>
      <c r="O25" s="82" t="str">
        <f>IF(AND((IF(SUMIFS(cb_curr!$E:$E,cb_curr!$A:$A,N25,cb_curr!$B:$B,"China_Yuan")&lt;&gt;0,1,0)=0),(OR(WEEKDAY(N25,2)=7,WEEKDAY(N25,2)=1))),O24,((IF(AND(P25=0,P26=0,P27=0,P28=0,P29=0,P30=0,P31=0,P32=0,P33=0,P34=0),"-",(IF((SUMIFS(cb_curr!$E:$E,cb_curr!$A:$A,N25,cb_curr!$B:$B,"China_Yuan"))=0,O24,(SUMIFS(cb_curr!$E:$E,cb_curr!$A:$A,N25,cb_curr!$B:$B,"China_Yuan"))))))))</f>
        <v>-</v>
      </c>
      <c r="P25" s="165">
        <f>SUMIFS(cb_curr!$E:$E,cb_curr!$A:$A,N25,cb_curr!$B:$B,"China_Yuan")</f>
        <v>0</v>
      </c>
      <c r="Q25" s="3" t="str">
        <f>CONCATENATE(Техничка!AE26,Техничка!AF26,Техничка!AG26)</f>
        <v>22.06.2023</v>
      </c>
      <c r="R25" s="82" t="str">
        <f>IF(AND((IF(SUMIFS(cb_curr!$E:$E,cb_curr!$A:$A,Q25,cb_curr!$B:$B,"China_Yuan")&lt;&gt;0,1,0)=0),(OR(WEEKDAY(Q25,2)=7,WEEKDAY(Q25,2)=1))),R24,((IF(AND(S25=0,S26=0,S27=0,S28=0,S29=0,S30=0,S31=0,S32=0,S33=0,S34=0),"-",(IF((SUMIFS(cb_curr!$E:$E,cb_curr!$A:$A,Q25,cb_curr!$B:$B,"China_Yuan"))=0,R24,(SUMIFS(cb_curr!$E:$E,cb_curr!$A:$A,Q25,cb_curr!$B:$B,"China_Yuan"))))))))</f>
        <v>-</v>
      </c>
      <c r="S25" s="165">
        <f>SUMIFS(cb_curr!$E:$E,cb_curr!$A:$A,Q25,cb_curr!$B:$B,"China_Yuan")</f>
        <v>0</v>
      </c>
      <c r="T25" s="3" t="str">
        <f>CONCATENATE(Техничка!AI26,Техничка!AJ26,Техничка!AK26)</f>
        <v>22.07.2023</v>
      </c>
      <c r="U25" s="82" t="str">
        <f>IF(AND((IF(SUMIFS(cb_curr!$E:$E,cb_curr!$A:$A,T25,cb_curr!$B:$B,"China_Yuan")&lt;&gt;0,1,0)=0),(OR(WEEKDAY(T25,2)=7,WEEKDAY(T25,2)=1))),U24,((IF(AND(V25=0,V26=0,V27=0,V28=0,V29=0,V30=0,V31=0,V32=0,V33=0,V34=0),"-",(IF((SUMIFS(cb_curr!$E:$E,cb_curr!$A:$A,T25,cb_curr!$B:$B,"China_Yuan"))=0,U24,(SUMIFS(cb_curr!$E:$E,cb_curr!$A:$A,T25,cb_curr!$B:$B,"China_Yuan"))))))))</f>
        <v>-</v>
      </c>
      <c r="V25" s="165">
        <f>SUMIFS(cb_curr!$E:$E,cb_curr!$A:$A,T25,cb_curr!$B:$B,"China_Yuan")</f>
        <v>0</v>
      </c>
      <c r="W25" s="3" t="str">
        <f>CONCATENATE(Техничка!AQ26,Техничка!AR26,Техничка!AS26)</f>
        <v>22.08.2023</v>
      </c>
      <c r="X25" s="82" t="str">
        <f>IF(AND((IF(SUMIFS(cb_curr!$E:$E,cb_curr!$A:$A,W25,cb_curr!$B:$B,"China_Yuan")&lt;&gt;0,1,0)=0),(OR(WEEKDAY(W25,2)=7,WEEKDAY(W25,2)=1))),X24,((IF(AND(Y25=0,Y26=0,Y27=0,Y28=0,Y29=0,Y30=0,Y31=0,Y32=0,Y33=0,Y34=0),"-",(IF((SUMIFS(cb_curr!$E:$E,cb_curr!$A:$A,W25,cb_curr!$B:$B,"China_Yuan"))=0,X24,(SUMIFS(cb_curr!$E:$E,cb_curr!$A:$A,W25,cb_curr!$B:$B,"China_Yuan"))))))))</f>
        <v>-</v>
      </c>
      <c r="Y25" s="165">
        <f>SUMIFS(cb_curr!$E:$E,cb_curr!$A:$A,W25,cb_curr!$B:$B,"China_Yuan")</f>
        <v>0</v>
      </c>
      <c r="Z25" s="3" t="str">
        <f>CONCATENATE(Техничка!AU26,Техничка!AV26,Техничка!AW26)</f>
        <v>22.09.2023</v>
      </c>
      <c r="AA25" s="82" t="str">
        <f>IF(AND((IF(SUMIFS(cb_curr!$E:$E,cb_curr!$A:$A,Z25,cb_curr!$B:$B,"China_Yuan")&lt;&gt;0,1,0)=0),(OR(WEEKDAY(Z25,2)=7,WEEKDAY(Z25,2)=1))),AA24,((IF(AND(AB25=0,AB26=0,AB27=0,AB28=0,AB29=0,AB30=0,AB31=0,AB32=0,AB33=0,AB34=0),"-",(IF((SUMIFS(cb_curr!$E:$E,cb_curr!$A:$A,Z25,cb_curr!$B:$B,"China_Yuan"))=0,AA24,(SUMIFS(cb_curr!$E:$E,cb_curr!$A:$A,Z25,cb_curr!$B:$B,"China_Yuan"))))))))</f>
        <v>-</v>
      </c>
      <c r="AB25" s="165">
        <f>SUMIFS(cb_curr!$E:$E,cb_curr!$A:$A,Z25,cb_curr!$B:$B,"China_Yuan")</f>
        <v>0</v>
      </c>
      <c r="AC25" s="3" t="str">
        <f>CONCATENATE(Техничка!AY26,Техничка!AZ26,Техничка!BA26)</f>
        <v>22.10.2023</v>
      </c>
      <c r="AD25" s="82" t="str">
        <f>IF(AND((IF(SUMIFS(cb_curr!$E:$E,cb_curr!$A:$A,AC25,cb_curr!$B:$B,"China_Yuan")&lt;&gt;0,1,0)=0),(OR(WEEKDAY(AC25,2)=7,WEEKDAY(AC25,2)=1))),AD24,((IF(AND(AE25=0,AE26=0,AE27=0,AE28=0,AE29=0,AE30=0,AE31=0,AE32=0,AE33=0,AE34=0),"-",(IF((SUMIFS(cb_curr!$E:$E,cb_curr!$A:$A,AC25,cb_curr!$B:$B,"China_Yuan"))=0,AD24,(SUMIFS(cb_curr!$E:$E,cb_curr!$A:$A,AC25,cb_curr!$B:$B,"China_Yuan"))))))))</f>
        <v>-</v>
      </c>
      <c r="AE25" s="165">
        <f>SUMIFS(cb_curr!$E:$E,cb_curr!$A:$A,AC25,cb_curr!$B:$B,"China_Yuan")</f>
        <v>0</v>
      </c>
      <c r="AF25" s="3" t="str">
        <f>CONCATENATE(Техничка!BC26,Техничка!BD26,Техничка!BE26)</f>
        <v>22.11.2023</v>
      </c>
      <c r="AG25" s="82" t="str">
        <f>IF(AND((IF(SUMIFS(cb_curr!$E:$E,cb_curr!$A:$A,AF25,cb_curr!$B:$B,"China_Yuan")&lt;&gt;0,1,0)=0),(OR(WEEKDAY(AF25,2)=7,WEEKDAY(AF25,2)=1))),AG24,((IF(AND(AH25=0,AH26=0,AH27=0,AH28=0,AH29=0,AH30=0,AH31=0,AH32=0,AH33=0,AH34=0),"-",(IF((SUMIFS(cb_curr!$E:$E,cb_curr!$A:$A,AF25,cb_curr!$B:$B,"China_Yuan"))=0,AG24,(SUMIFS(cb_curr!$E:$E,cb_curr!$A:$A,AF25,cb_curr!$B:$B,"China_Yuan"))))))))</f>
        <v>-</v>
      </c>
      <c r="AH25" s="165">
        <f>SUMIFS(cb_curr!$E:$E,cb_curr!$A:$A,AF25,cb_curr!$B:$B,"China_Yuan")</f>
        <v>0</v>
      </c>
      <c r="AI25" s="3" t="str">
        <f>CONCATENATE(Техничка!BG26,Техничка!BH26,Техничка!BI26)</f>
        <v>22.12.2023</v>
      </c>
      <c r="AJ25" s="82" t="str">
        <f>IF(AND((IF(SUMIFS(cb_curr!$E:$E,cb_curr!$A:$A,AI25,cb_curr!$B:$B,"China_Yuan")&lt;&gt;0,1,0)=0),(OR(WEEKDAY(AI25,2)=7,WEEKDAY(AI25,2)=1))),AJ24,((IF(AND(AK25=0,AK26=0,AK27=0,AK28=0,AK29=0,AK30=0,AK31=0,AK32=0,AK33=0,AK34=0),"-",(IF((SUMIFS(cb_curr!$E:$E,cb_curr!$A:$A,AI25,cb_curr!$B:$B,"China_Yuan"))=0,AJ24,(SUMIFS(cb_curr!$E:$E,cb_curr!$A:$A,AI25,cb_curr!$B:$B,"China_Yuan"))))))))</f>
        <v>-</v>
      </c>
      <c r="AK25" s="165">
        <f>SUMIFS(cb_curr!$E:$E,cb_curr!$A:$A,AI25,cb_curr!$B:$B,"China_Yuan")</f>
        <v>0</v>
      </c>
      <c r="AQ25" s="153" t="str">
        <f t="shared" si="0"/>
        <v>22.06.2023</v>
      </c>
      <c r="AR25" s="82"/>
      <c r="AT25" s="3" t="str">
        <f t="shared" si="1"/>
        <v>22.10.2023</v>
      </c>
      <c r="AU25" s="82"/>
      <c r="AW25" s="3" t="str">
        <f t="shared" si="2"/>
        <v>22.11.2023</v>
      </c>
      <c r="AX25" s="82"/>
      <c r="AZ25" s="3" t="str">
        <f t="shared" si="3"/>
        <v>22.12.2023</v>
      </c>
      <c r="BA25" s="82"/>
    </row>
    <row r="26" spans="2:53" x14ac:dyDescent="0.25">
      <c r="B26" s="3" t="str">
        <f>CONCATENATE(Техничка!B27,Техничка!C27,Техничка!D27)</f>
        <v>23.01.2023</v>
      </c>
      <c r="C26" s="82" t="str">
        <f>IF(AND((IF(SUMIFS(cb_curr!$E:$E,cb_curr!$A:$A,B26,cb_curr!$B:$B,"China_Yuan")&lt;&gt;0,1,0)=0),(OR(WEEKDAY(B26,2)=7,WEEKDAY(B26,2)=1))),C25,((IF(AND(D26=0,D27=0,D28=0,D29=0,D30=0,D31=0,D32=0,D33=0,D34=0,D35=0),"-",(IF((SUMIFS(cb_curr!$E:$E,cb_curr!$A:$A,B26,cb_curr!$B:$B,"China_Yuan"))=0,C25,(SUMIFS(cb_curr!$E:$E,cb_curr!$A:$A,B26,cb_curr!$B:$B,"China_Yuan"))))))))</f>
        <v>-</v>
      </c>
      <c r="D26" s="165">
        <f>SUMIFS(cb_curr!$E:$E,cb_curr!$A:$A,B26,cb_curr!$B:$B,"China_Yuan")</f>
        <v>0</v>
      </c>
      <c r="E26" s="3" t="str">
        <f>CONCATENATE(Техничка!O27,Техничка!P27,Техничка!Q27)</f>
        <v>23.02.2023</v>
      </c>
      <c r="F26" s="82" t="str">
        <f>IF(AND((IF(SUMIFS(cb_curr!$E:$E,cb_curr!$A:$A,E26,cb_curr!$B:$B,"China_Yuan")&lt;&gt;0,1,0)=0),(OR(WEEKDAY(E26,2)=7,WEEKDAY(E26,2)=1))),F25,((IF(AND(G26=0,G27=0,G28=0,G29=0,G30=0,G31=0,G32=0,G33=0,G34=0,G35=0),"-",(IF((SUMIFS(cb_curr!$E:$E,cb_curr!$A:$A,E26,cb_curr!$B:$B,"China_Yuan"))=0,F25,(SUMIFS(cb_curr!$E:$E,cb_curr!$A:$A,E26,cb_curr!$B:$B,"China_Yuan"))))))))</f>
        <v>-</v>
      </c>
      <c r="G26" s="165">
        <f>SUMIFS(cb_curr!$E:$E,cb_curr!$A:$A,E26,cb_curr!$B:$B,"China_Yuan")</f>
        <v>0</v>
      </c>
      <c r="H26" s="3" t="str">
        <f>CONCATENATE(Техничка!S27,Техничка!T27,Техничка!U27)</f>
        <v>23.03.2023</v>
      </c>
      <c r="I26" s="82" t="str">
        <f>IF(AND((IF(SUMIFS(cb_curr!$E:$E,cb_curr!$A:$A,H26,cb_curr!$B:$B,"China_Yuan")&lt;&gt;0,1,0)=0),(OR(WEEKDAY(H26,2)=7,WEEKDAY(H26,2)=1))),I25,((IF(AND(J26=0,J27=0,J28=0,J29=0,J30=0,J31=0,J32=0,J33=0,J34=0,J35=0),"-",(IF((SUMIFS(cb_curr!$E:$E,cb_curr!$A:$A,H26,cb_curr!$B:$B,"China_Yuan"))=0,I25,(SUMIFS(cb_curr!$E:$E,cb_curr!$A:$A,H26,cb_curr!$B:$B,"China_Yuan"))))))))</f>
        <v>-</v>
      </c>
      <c r="J26" s="165">
        <f>SUMIFS(cb_curr!$E:$E,cb_curr!$A:$A,H26,cb_curr!$B:$B,"China_Yuan")</f>
        <v>0</v>
      </c>
      <c r="K26" s="3" t="str">
        <f>CONCATENATE(Техничка!W27,Техничка!X27,Техничка!Y27)</f>
        <v>23.04.2023</v>
      </c>
      <c r="L26" s="82" t="str">
        <f>IF(AND((IF(SUMIFS(cb_curr!$E:$E,cb_curr!$A:$A,K26,cb_curr!$B:$B,"China_Yuan")&lt;&gt;0,1,0)=0),(OR(WEEKDAY(K26,2)=7,WEEKDAY(K26,2)=1))),L25,((IF(AND(M26=0,M27=0,M28=0,M29=0,M30=0,M31=0,M32=0,M33=0,M34=0,M35=0),"-",(IF((SUMIFS(cb_curr!$E:$E,cb_curr!$A:$A,K26,cb_curr!$B:$B,"China_Yuan"))=0,L25,(SUMIFS(cb_curr!$E:$E,cb_curr!$A:$A,K26,cb_curr!$B:$B,"China_Yuan"))))))))</f>
        <v>-</v>
      </c>
      <c r="M26" s="165">
        <f>SUMIFS(cb_curr!$E:$E,cb_curr!$A:$A,K26,cb_curr!$B:$B,"China_Yuan")</f>
        <v>0</v>
      </c>
      <c r="N26" s="3" t="str">
        <f>CONCATENATE(Техничка!AA27,Техничка!AB27,Техничка!AC27)</f>
        <v>23.05.2023</v>
      </c>
      <c r="O26" s="82" t="str">
        <f>IF(AND((IF(SUMIFS(cb_curr!$E:$E,cb_curr!$A:$A,N26,cb_curr!$B:$B,"China_Yuan")&lt;&gt;0,1,0)=0),(OR(WEEKDAY(N26,2)=7,WEEKDAY(N26,2)=1))),O25,((IF(AND(P26=0,P27=0,P28=0,P29=0,P30=0,P31=0,P32=0,P33=0,P34=0,P35=0),"-",(IF((SUMIFS(cb_curr!$E:$E,cb_curr!$A:$A,N26,cb_curr!$B:$B,"China_Yuan"))=0,O25,(SUMIFS(cb_curr!$E:$E,cb_curr!$A:$A,N26,cb_curr!$B:$B,"China_Yuan"))))))))</f>
        <v>-</v>
      </c>
      <c r="P26" s="165">
        <f>SUMIFS(cb_curr!$E:$E,cb_curr!$A:$A,N26,cb_curr!$B:$B,"China_Yuan")</f>
        <v>0</v>
      </c>
      <c r="Q26" s="3" t="str">
        <f>CONCATENATE(Техничка!AE27,Техничка!AF27,Техничка!AG27)</f>
        <v>23.06.2023</v>
      </c>
      <c r="R26" s="82" t="str">
        <f>IF(AND((IF(SUMIFS(cb_curr!$E:$E,cb_curr!$A:$A,Q26,cb_curr!$B:$B,"China_Yuan")&lt;&gt;0,1,0)=0),(OR(WEEKDAY(Q26,2)=7,WEEKDAY(Q26,2)=1))),R25,((IF(AND(S26=0,S27=0,S28=0,S29=0,S30=0,S31=0,S32=0,S33=0,S34=0,S35=0),"-",(IF((SUMIFS(cb_curr!$E:$E,cb_curr!$A:$A,Q26,cb_curr!$B:$B,"China_Yuan"))=0,R25,(SUMIFS(cb_curr!$E:$E,cb_curr!$A:$A,Q26,cb_curr!$B:$B,"China_Yuan"))))))))</f>
        <v>-</v>
      </c>
      <c r="S26" s="165">
        <f>SUMIFS(cb_curr!$E:$E,cb_curr!$A:$A,Q26,cb_curr!$B:$B,"China_Yuan")</f>
        <v>0</v>
      </c>
      <c r="T26" s="3" t="str">
        <f>CONCATENATE(Техничка!AI27,Техничка!AJ27,Техничка!AK27)</f>
        <v>23.07.2023</v>
      </c>
      <c r="U26" s="82" t="str">
        <f>IF(AND((IF(SUMIFS(cb_curr!$E:$E,cb_curr!$A:$A,T26,cb_curr!$B:$B,"China_Yuan")&lt;&gt;0,1,0)=0),(OR(WEEKDAY(T26,2)=7,WEEKDAY(T26,2)=1))),U25,((IF(AND(V26=0,V27=0,V28=0,V29=0,V30=0,V31=0,V32=0,V33=0,V34=0,V35=0),"-",(IF((SUMIFS(cb_curr!$E:$E,cb_curr!$A:$A,T26,cb_curr!$B:$B,"China_Yuan"))=0,U25,(SUMIFS(cb_curr!$E:$E,cb_curr!$A:$A,T26,cb_curr!$B:$B,"China_Yuan"))))))))</f>
        <v>-</v>
      </c>
      <c r="V26" s="165">
        <f>SUMIFS(cb_curr!$E:$E,cb_curr!$A:$A,T26,cb_curr!$B:$B,"China_Yuan")</f>
        <v>0</v>
      </c>
      <c r="W26" s="3" t="str">
        <f>CONCATENATE(Техничка!AQ27,Техничка!AR27,Техничка!AS27)</f>
        <v>23.08.2023</v>
      </c>
      <c r="X26" s="82" t="str">
        <f>IF(AND((IF(SUMIFS(cb_curr!$E:$E,cb_curr!$A:$A,W26,cb_curr!$B:$B,"China_Yuan")&lt;&gt;0,1,0)=0),(OR(WEEKDAY(W26,2)=7,WEEKDAY(W26,2)=1))),X25,((IF(AND(Y26=0,Y27=0,Y28=0,Y29=0,Y30=0,Y31=0,Y32=0,Y33=0,Y34=0,Y35=0),"-",(IF((SUMIFS(cb_curr!$E:$E,cb_curr!$A:$A,W26,cb_curr!$B:$B,"China_Yuan"))=0,X25,(SUMIFS(cb_curr!$E:$E,cb_curr!$A:$A,W26,cb_curr!$B:$B,"China_Yuan"))))))))</f>
        <v>-</v>
      </c>
      <c r="Y26" s="165">
        <f>SUMIFS(cb_curr!$E:$E,cb_curr!$A:$A,W26,cb_curr!$B:$B,"China_Yuan")</f>
        <v>0</v>
      </c>
      <c r="Z26" s="3" t="str">
        <f>CONCATENATE(Техничка!AU27,Техничка!AV27,Техничка!AW27)</f>
        <v>23.09.2023</v>
      </c>
      <c r="AA26" s="82" t="str">
        <f>IF(AND((IF(SUMIFS(cb_curr!$E:$E,cb_curr!$A:$A,Z26,cb_curr!$B:$B,"China_Yuan")&lt;&gt;0,1,0)=0),(OR(WEEKDAY(Z26,2)=7,WEEKDAY(Z26,2)=1))),AA25,((IF(AND(AB26=0,AB27=0,AB28=0,AB29=0,AB30=0,AB31=0,AB32=0,AB33=0,AB34=0,AB35=0),"-",(IF((SUMIFS(cb_curr!$E:$E,cb_curr!$A:$A,Z26,cb_curr!$B:$B,"China_Yuan"))=0,AA25,(SUMIFS(cb_curr!$E:$E,cb_curr!$A:$A,Z26,cb_curr!$B:$B,"China_Yuan"))))))))</f>
        <v>-</v>
      </c>
      <c r="AB26" s="165">
        <f>SUMIFS(cb_curr!$E:$E,cb_curr!$A:$A,Z26,cb_curr!$B:$B,"China_Yuan")</f>
        <v>0</v>
      </c>
      <c r="AC26" s="3" t="str">
        <f>CONCATENATE(Техничка!AY27,Техничка!AZ27,Техничка!BA27)</f>
        <v>23.10.2023</v>
      </c>
      <c r="AD26" s="82" t="str">
        <f>IF(AND((IF(SUMIFS(cb_curr!$E:$E,cb_curr!$A:$A,AC26,cb_curr!$B:$B,"China_Yuan")&lt;&gt;0,1,0)=0),(OR(WEEKDAY(AC26,2)=7,WEEKDAY(AC26,2)=1))),AD25,((IF(AND(AE26=0,AE27=0,AE28=0,AE29=0,AE30=0,AE31=0,AE32=0,AE33=0,AE34=0,AE35=0),"-",(IF((SUMIFS(cb_curr!$E:$E,cb_curr!$A:$A,AC26,cb_curr!$B:$B,"China_Yuan"))=0,AD25,(SUMIFS(cb_curr!$E:$E,cb_curr!$A:$A,AC26,cb_curr!$B:$B,"China_Yuan"))))))))</f>
        <v>-</v>
      </c>
      <c r="AE26" s="165">
        <f>SUMIFS(cb_curr!$E:$E,cb_curr!$A:$A,AC26,cb_curr!$B:$B,"China_Yuan")</f>
        <v>0</v>
      </c>
      <c r="AF26" s="3" t="str">
        <f>CONCATENATE(Техничка!BC27,Техничка!BD27,Техничка!BE27)</f>
        <v>23.11.2023</v>
      </c>
      <c r="AG26" s="82" t="str">
        <f>IF(AND((IF(SUMIFS(cb_curr!$E:$E,cb_curr!$A:$A,AF26,cb_curr!$B:$B,"China_Yuan")&lt;&gt;0,1,0)=0),(OR(WEEKDAY(AF26,2)=7,WEEKDAY(AF26,2)=1))),AG25,((IF(AND(AH26=0,AH27=0,AH28=0,AH29=0,AH30=0,AH31=0,AH32=0,AH33=0,AH34=0,AH35=0),"-",(IF((SUMIFS(cb_curr!$E:$E,cb_curr!$A:$A,AF26,cb_curr!$B:$B,"China_Yuan"))=0,AG25,(SUMIFS(cb_curr!$E:$E,cb_curr!$A:$A,AF26,cb_curr!$B:$B,"China_Yuan"))))))))</f>
        <v>-</v>
      </c>
      <c r="AH26" s="165">
        <f>SUMIFS(cb_curr!$E:$E,cb_curr!$A:$A,AF26,cb_curr!$B:$B,"China_Yuan")</f>
        <v>0</v>
      </c>
      <c r="AI26" s="3" t="str">
        <f>CONCATENATE(Техничка!BG27,Техничка!BH27,Техничка!BI27)</f>
        <v>23.12.2023</v>
      </c>
      <c r="AJ26" s="82" t="str">
        <f>IF(AND((IF(SUMIFS(cb_curr!$E:$E,cb_curr!$A:$A,AI26,cb_curr!$B:$B,"China_Yuan")&lt;&gt;0,1,0)=0),(OR(WEEKDAY(AI26,2)=7,WEEKDAY(AI26,2)=1))),AJ25,((IF(AND(AK26=0,AK27=0,AK28=0,AK29=0,AK30=0,AK31=0,AK32=0,AK33=0,AK34=0,AK35=0),"-",(IF((SUMIFS(cb_curr!$E:$E,cb_curr!$A:$A,AI26,cb_curr!$B:$B,"China_Yuan"))=0,AJ25,(SUMIFS(cb_curr!$E:$E,cb_curr!$A:$A,AI26,cb_curr!$B:$B,"China_Yuan"))))))))</f>
        <v>-</v>
      </c>
      <c r="AK26" s="165">
        <f>SUMIFS(cb_curr!$E:$E,cb_curr!$A:$A,AI26,cb_curr!$B:$B,"China_Yuan")</f>
        <v>0</v>
      </c>
      <c r="AQ26" s="153" t="str">
        <f t="shared" si="0"/>
        <v>23.06.2023</v>
      </c>
      <c r="AR26" s="82"/>
      <c r="AT26" s="3" t="str">
        <f t="shared" si="1"/>
        <v>23.10.2023</v>
      </c>
      <c r="AU26" s="82"/>
      <c r="AW26" s="3" t="str">
        <f t="shared" si="2"/>
        <v>23.11.2023</v>
      </c>
      <c r="AX26" s="82"/>
      <c r="AZ26" s="3" t="str">
        <f t="shared" si="3"/>
        <v>23.12.2023</v>
      </c>
      <c r="BA26" s="82"/>
    </row>
    <row r="27" spans="2:53" x14ac:dyDescent="0.25">
      <c r="B27" s="3" t="str">
        <f>CONCATENATE(Техничка!B28,Техничка!C28,Техничка!D28)</f>
        <v>24.01.2023</v>
      </c>
      <c r="C27" s="82" t="str">
        <f>IF(AND((IF(SUMIFS(cb_curr!$E:$E,cb_curr!$A:$A,B27,cb_curr!$B:$B,"China_Yuan")&lt;&gt;0,1,0)=0),(OR(WEEKDAY(B27,2)=7,WEEKDAY(B27,2)=1))),C26,((IF(AND(D27=0,D28=0,D29=0,D30=0,D31=0,D32=0,D33=0,D34=0,D35=0,D36=0),"-",(IF((SUMIFS(cb_curr!$E:$E,cb_curr!$A:$A,B27,cb_curr!$B:$B,"China_Yuan"))=0,C26,(SUMIFS(cb_curr!$E:$E,cb_curr!$A:$A,B27,cb_curr!$B:$B,"China_Yuan"))))))))</f>
        <v>-</v>
      </c>
      <c r="D27" s="165">
        <f>SUMIFS(cb_curr!$E:$E,cb_curr!$A:$A,B27,cb_curr!$B:$B,"China_Yuan")</f>
        <v>0</v>
      </c>
      <c r="E27" s="3" t="str">
        <f>CONCATENATE(Техничка!O28,Техничка!P28,Техничка!Q28)</f>
        <v>24.02.2023</v>
      </c>
      <c r="F27" s="82" t="str">
        <f>IF(AND((IF(SUMIFS(cb_curr!$E:$E,cb_curr!$A:$A,E27,cb_curr!$B:$B,"China_Yuan")&lt;&gt;0,1,0)=0),(OR(WEEKDAY(E27,2)=7,WEEKDAY(E27,2)=1))),F26,((IF(AND(G27=0,G28=0,G29=0,G30=0,G31=0,G32=0,G33=0,G34=0,G35=0,G36=0),"-",(IF((SUMIFS(cb_curr!$E:$E,cb_curr!$A:$A,E27,cb_curr!$B:$B,"China_Yuan"))=0,F26,(SUMIFS(cb_curr!$E:$E,cb_curr!$A:$A,E27,cb_curr!$B:$B,"China_Yuan"))))))))</f>
        <v>-</v>
      </c>
      <c r="G27" s="165">
        <f>SUMIFS(cb_curr!$E:$E,cb_curr!$A:$A,E27,cb_curr!$B:$B,"China_Yuan")</f>
        <v>0</v>
      </c>
      <c r="H27" s="3" t="str">
        <f>CONCATENATE(Техничка!S28,Техничка!T28,Техничка!U28)</f>
        <v>24.03.2023</v>
      </c>
      <c r="I27" s="82" t="str">
        <f>IF(AND((IF(SUMIFS(cb_curr!$E:$E,cb_curr!$A:$A,H27,cb_curr!$B:$B,"China_Yuan")&lt;&gt;0,1,0)=0),(OR(WEEKDAY(H27,2)=7,WEEKDAY(H27,2)=1))),I26,((IF(AND(J27=0,J28=0,J29=0,J30=0,J31=0,J32=0,J33=0,J34=0,J35=0,J36=0),"-",(IF((SUMIFS(cb_curr!$E:$E,cb_curr!$A:$A,H27,cb_curr!$B:$B,"China_Yuan"))=0,I26,(SUMIFS(cb_curr!$E:$E,cb_curr!$A:$A,H27,cb_curr!$B:$B,"China_Yuan"))))))))</f>
        <v>-</v>
      </c>
      <c r="J27" s="165">
        <f>SUMIFS(cb_curr!$E:$E,cb_curr!$A:$A,H27,cb_curr!$B:$B,"China_Yuan")</f>
        <v>0</v>
      </c>
      <c r="K27" s="3" t="str">
        <f>CONCATENATE(Техничка!W28,Техничка!X28,Техничка!Y28)</f>
        <v>24.04.2023</v>
      </c>
      <c r="L27" s="82" t="str">
        <f>IF(AND((IF(SUMIFS(cb_curr!$E:$E,cb_curr!$A:$A,K27,cb_curr!$B:$B,"China_Yuan")&lt;&gt;0,1,0)=0),(OR(WEEKDAY(K27,2)=7,WEEKDAY(K27,2)=1))),L26,((IF(AND(M27=0,M28=0,M29=0,M30=0,M31=0,M32=0,M33=0,M34=0,M35=0,M36=0),"-",(IF((SUMIFS(cb_curr!$E:$E,cb_curr!$A:$A,K27,cb_curr!$B:$B,"China_Yuan"))=0,L26,(SUMIFS(cb_curr!$E:$E,cb_curr!$A:$A,K27,cb_curr!$B:$B,"China_Yuan"))))))))</f>
        <v>-</v>
      </c>
      <c r="M27" s="165">
        <f>SUMIFS(cb_curr!$E:$E,cb_curr!$A:$A,K27,cb_curr!$B:$B,"China_Yuan")</f>
        <v>0</v>
      </c>
      <c r="N27" s="3" t="str">
        <f>CONCATENATE(Техничка!AA28,Техничка!AB28,Техничка!AC28)</f>
        <v>24.05.2023</v>
      </c>
      <c r="O27" s="82" t="str">
        <f>IF(AND((IF(SUMIFS(cb_curr!$E:$E,cb_curr!$A:$A,N27,cb_curr!$B:$B,"China_Yuan")&lt;&gt;0,1,0)=0),(OR(WEEKDAY(N27,2)=7,WEEKDAY(N27,2)=1))),O26,((IF(AND(P27=0,P28=0,P29=0,P30=0,P31=0,P32=0,P33=0,P34=0,P35=0,P36=0),"-",(IF((SUMIFS(cb_curr!$E:$E,cb_curr!$A:$A,N27,cb_curr!$B:$B,"China_Yuan"))=0,O26,(SUMIFS(cb_curr!$E:$E,cb_curr!$A:$A,N27,cb_curr!$B:$B,"China_Yuan"))))))))</f>
        <v>-</v>
      </c>
      <c r="P27" s="165">
        <f>SUMIFS(cb_curr!$E:$E,cb_curr!$A:$A,N27,cb_curr!$B:$B,"China_Yuan")</f>
        <v>0</v>
      </c>
      <c r="Q27" s="3" t="str">
        <f>CONCATENATE(Техничка!AE28,Техничка!AF28,Техничка!AG28)</f>
        <v>24.06.2023</v>
      </c>
      <c r="R27" s="82" t="str">
        <f>IF(AND((IF(SUMIFS(cb_curr!$E:$E,cb_curr!$A:$A,Q27,cb_curr!$B:$B,"China_Yuan")&lt;&gt;0,1,0)=0),(OR(WEEKDAY(Q27,2)=7,WEEKDAY(Q27,2)=1))),R26,((IF(AND(S27=0,S28=0,S29=0,S30=0,S31=0,S32=0,S33=0,S34=0,S35=0,S36=0),"-",(IF((SUMIFS(cb_curr!$E:$E,cb_curr!$A:$A,Q27,cb_curr!$B:$B,"China_Yuan"))=0,R26,(SUMIFS(cb_curr!$E:$E,cb_curr!$A:$A,Q27,cb_curr!$B:$B,"China_Yuan"))))))))</f>
        <v>-</v>
      </c>
      <c r="S27" s="165">
        <f>SUMIFS(cb_curr!$E:$E,cb_curr!$A:$A,Q27,cb_curr!$B:$B,"China_Yuan")</f>
        <v>0</v>
      </c>
      <c r="T27" s="3" t="str">
        <f>CONCATENATE(Техничка!AI28,Техничка!AJ28,Техничка!AK28)</f>
        <v>24.07.2023</v>
      </c>
      <c r="U27" s="82" t="str">
        <f>IF(AND((IF(SUMIFS(cb_curr!$E:$E,cb_curr!$A:$A,T27,cb_curr!$B:$B,"China_Yuan")&lt;&gt;0,1,0)=0),(OR(WEEKDAY(T27,2)=7,WEEKDAY(T27,2)=1))),U26,((IF(AND(V27=0,V28=0,V29=0,V30=0,V31=0,V32=0,V33=0,V34=0,V35=0,V36=0),"-",(IF((SUMIFS(cb_curr!$E:$E,cb_curr!$A:$A,T27,cb_curr!$B:$B,"China_Yuan"))=0,U26,(SUMIFS(cb_curr!$E:$E,cb_curr!$A:$A,T27,cb_curr!$B:$B,"China_Yuan"))))))))</f>
        <v>-</v>
      </c>
      <c r="V27" s="165">
        <f>SUMIFS(cb_curr!$E:$E,cb_curr!$A:$A,T27,cb_curr!$B:$B,"China_Yuan")</f>
        <v>0</v>
      </c>
      <c r="W27" s="3" t="str">
        <f>CONCATENATE(Техничка!AQ28,Техничка!AR28,Техничка!AS28)</f>
        <v>24.08.2023</v>
      </c>
      <c r="X27" s="82" t="str">
        <f>IF(AND((IF(SUMIFS(cb_curr!$E:$E,cb_curr!$A:$A,W27,cb_curr!$B:$B,"China_Yuan")&lt;&gt;0,1,0)=0),(OR(WEEKDAY(W27,2)=7,WEEKDAY(W27,2)=1))),X26,((IF(AND(Y27=0,Y28=0,Y29=0,Y30=0,Y31=0,Y32=0,Y33=0,Y34=0,Y35=0,Y36=0),"-",(IF((SUMIFS(cb_curr!$E:$E,cb_curr!$A:$A,W27,cb_curr!$B:$B,"China_Yuan"))=0,X26,(SUMIFS(cb_curr!$E:$E,cb_curr!$A:$A,W27,cb_curr!$B:$B,"China_Yuan"))))))))</f>
        <v>-</v>
      </c>
      <c r="Y27" s="165">
        <f>SUMIFS(cb_curr!$E:$E,cb_curr!$A:$A,W27,cb_curr!$B:$B,"China_Yuan")</f>
        <v>0</v>
      </c>
      <c r="Z27" s="3" t="str">
        <f>CONCATENATE(Техничка!AU28,Техничка!AV28,Техничка!AW28)</f>
        <v>24.09.2023</v>
      </c>
      <c r="AA27" s="82" t="str">
        <f>IF(AND((IF(SUMIFS(cb_curr!$E:$E,cb_curr!$A:$A,Z27,cb_curr!$B:$B,"China_Yuan")&lt;&gt;0,1,0)=0),(OR(WEEKDAY(Z27,2)=7,WEEKDAY(Z27,2)=1))),AA26,((IF(AND(AB27=0,AB28=0,AB29=0,AB30=0,AB31=0,AB32=0,AB33=0,AB34=0,AB35=0,AB36=0),"-",(IF((SUMIFS(cb_curr!$E:$E,cb_curr!$A:$A,Z27,cb_curr!$B:$B,"China_Yuan"))=0,AA26,(SUMIFS(cb_curr!$E:$E,cb_curr!$A:$A,Z27,cb_curr!$B:$B,"China_Yuan"))))))))</f>
        <v>-</v>
      </c>
      <c r="AB27" s="165">
        <f>SUMIFS(cb_curr!$E:$E,cb_curr!$A:$A,Z27,cb_curr!$B:$B,"China_Yuan")</f>
        <v>0</v>
      </c>
      <c r="AC27" s="3" t="str">
        <f>CONCATENATE(Техничка!AY28,Техничка!AZ28,Техничка!BA28)</f>
        <v>24.10.2023</v>
      </c>
      <c r="AD27" s="82" t="str">
        <f>IF(AND((IF(SUMIFS(cb_curr!$E:$E,cb_curr!$A:$A,AC27,cb_curr!$B:$B,"China_Yuan")&lt;&gt;0,1,0)=0),(OR(WEEKDAY(AC27,2)=7,WEEKDAY(AC27,2)=1))),AD26,((IF(AND(AE27=0,AE28=0,AE29=0,AE30=0,AE31=0,AE32=0,AE33=0,AE34=0,AE35=0,AE36=0),"-",(IF((SUMIFS(cb_curr!$E:$E,cb_curr!$A:$A,AC27,cb_curr!$B:$B,"China_Yuan"))=0,AD26,(SUMIFS(cb_curr!$E:$E,cb_curr!$A:$A,AC27,cb_curr!$B:$B,"China_Yuan"))))))))</f>
        <v>-</v>
      </c>
      <c r="AE27" s="165">
        <f>SUMIFS(cb_curr!$E:$E,cb_curr!$A:$A,AC27,cb_curr!$B:$B,"China_Yuan")</f>
        <v>0</v>
      </c>
      <c r="AF27" s="3" t="str">
        <f>CONCATENATE(Техничка!BC28,Техничка!BD28,Техничка!BE28)</f>
        <v>24.11.2023</v>
      </c>
      <c r="AG27" s="82" t="str">
        <f>IF(AND((IF(SUMIFS(cb_curr!$E:$E,cb_curr!$A:$A,AF27,cb_curr!$B:$B,"China_Yuan")&lt;&gt;0,1,0)=0),(OR(WEEKDAY(AF27,2)=7,WEEKDAY(AF27,2)=1))),AG26,((IF(AND(AH27=0,AH28=0,AH29=0,AH30=0,AH31=0,AH32=0,AH33=0,AH34=0,AH35=0,AH36=0),"-",(IF((SUMIFS(cb_curr!$E:$E,cb_curr!$A:$A,AF27,cb_curr!$B:$B,"China_Yuan"))=0,AG26,(SUMIFS(cb_curr!$E:$E,cb_curr!$A:$A,AF27,cb_curr!$B:$B,"China_Yuan"))))))))</f>
        <v>-</v>
      </c>
      <c r="AH27" s="165">
        <f>SUMIFS(cb_curr!$E:$E,cb_curr!$A:$A,AF27,cb_curr!$B:$B,"China_Yuan")</f>
        <v>0</v>
      </c>
      <c r="AI27" s="3" t="str">
        <f>CONCATENATE(Техничка!BG28,Техничка!BH28,Техничка!BI28)</f>
        <v>24.12.2023</v>
      </c>
      <c r="AJ27" s="82" t="str">
        <f>IF(AND((IF(SUMIFS(cb_curr!$E:$E,cb_curr!$A:$A,AI27,cb_curr!$B:$B,"China_Yuan")&lt;&gt;0,1,0)=0),(OR(WEEKDAY(AI27,2)=7,WEEKDAY(AI27,2)=1))),AJ26,((IF(AND(AK27=0,AK28=0,AK29=0,AK30=0,AK31=0,AK32=0,AK33=0,AK34=0,AK35=0,AK36=0),"-",(IF((SUMIFS(cb_curr!$E:$E,cb_curr!$A:$A,AI27,cb_curr!$B:$B,"China_Yuan"))=0,AJ26,(SUMIFS(cb_curr!$E:$E,cb_curr!$A:$A,AI27,cb_curr!$B:$B,"China_Yuan"))))))))</f>
        <v>-</v>
      </c>
      <c r="AK27" s="165">
        <f>SUMIFS(cb_curr!$E:$E,cb_curr!$A:$A,AI27,cb_curr!$B:$B,"China_Yuan")</f>
        <v>0</v>
      </c>
      <c r="AQ27" s="153" t="str">
        <f t="shared" si="0"/>
        <v>24.06.2023</v>
      </c>
      <c r="AR27" s="85"/>
      <c r="AT27" s="3" t="str">
        <f t="shared" si="1"/>
        <v>24.10.2023</v>
      </c>
      <c r="AU27" s="82"/>
      <c r="AW27" s="3" t="str">
        <f t="shared" si="2"/>
        <v>24.11.2023</v>
      </c>
      <c r="AX27" s="82"/>
      <c r="AZ27" s="3" t="str">
        <f t="shared" si="3"/>
        <v>24.12.2023</v>
      </c>
      <c r="BA27" s="82"/>
    </row>
    <row r="28" spans="2:53" x14ac:dyDescent="0.25">
      <c r="B28" s="3" t="str">
        <f>CONCATENATE(Техничка!B29,Техничка!C29,Техничка!D29)</f>
        <v>25.01.2023</v>
      </c>
      <c r="C28" s="82" t="str">
        <f>IF(AND((IF(SUMIFS(cb_curr!$E:$E,cb_curr!$A:$A,B28,cb_curr!$B:$B,"China_Yuan")&lt;&gt;0,1,0)=0),(OR(WEEKDAY(B28,2)=7,WEEKDAY(B28,2)=1))),C27,((IF(AND(D28=0,D29=0,D30=0,D31=0,D32=0,D33=0,D34=0,D35=0,D36=0,D37=0),"-",(IF((SUMIFS(cb_curr!$E:$E,cb_curr!$A:$A,B28,cb_curr!$B:$B,"China_Yuan"))=0,C27,(SUMIFS(cb_curr!$E:$E,cb_curr!$A:$A,B28,cb_curr!$B:$B,"China_Yuan"))))))))</f>
        <v>-</v>
      </c>
      <c r="D28" s="165">
        <f>SUMIFS(cb_curr!$E:$E,cb_curr!$A:$A,B28,cb_curr!$B:$B,"China_Yuan")</f>
        <v>0</v>
      </c>
      <c r="E28" s="3" t="str">
        <f>CONCATENATE(Техничка!O29,Техничка!P29,Техничка!Q29)</f>
        <v>25.02.2023</v>
      </c>
      <c r="F28" s="82" t="str">
        <f>IF(AND((IF(SUMIFS(cb_curr!$E:$E,cb_curr!$A:$A,E28,cb_curr!$B:$B,"China_Yuan")&lt;&gt;0,1,0)=0),(OR(WEEKDAY(E28,2)=7,WEEKDAY(E28,2)=1))),F27,((IF(AND(G28=0,G29=0,G30=0,G31=0,G32=0,G33=0,G34=0,G35=0,G36=0,G37=0),"-",(IF((SUMIFS(cb_curr!$E:$E,cb_curr!$A:$A,E28,cb_curr!$B:$B,"China_Yuan"))=0,F27,(SUMIFS(cb_curr!$E:$E,cb_curr!$A:$A,E28,cb_curr!$B:$B,"China_Yuan"))))))))</f>
        <v>-</v>
      </c>
      <c r="G28" s="165">
        <f>SUMIFS(cb_curr!$E:$E,cb_curr!$A:$A,E28,cb_curr!$B:$B,"China_Yuan")</f>
        <v>0</v>
      </c>
      <c r="H28" s="3" t="str">
        <f>CONCATENATE(Техничка!S29,Техничка!T29,Техничка!U29)</f>
        <v>25.03.2023</v>
      </c>
      <c r="I28" s="82" t="str">
        <f>IF(AND((IF(SUMIFS(cb_curr!$E:$E,cb_curr!$A:$A,H28,cb_curr!$B:$B,"China_Yuan")&lt;&gt;0,1,0)=0),(OR(WEEKDAY(H28,2)=7,WEEKDAY(H28,2)=1))),I27,((IF(AND(J28=0,J29=0,J30=0,J31=0,J32=0,J33=0,J34=0,J35=0,J36=0,J37=0),"-",(IF((SUMIFS(cb_curr!$E:$E,cb_curr!$A:$A,H28,cb_curr!$B:$B,"China_Yuan"))=0,I27,(SUMIFS(cb_curr!$E:$E,cb_curr!$A:$A,H28,cb_curr!$B:$B,"China_Yuan"))))))))</f>
        <v>-</v>
      </c>
      <c r="J28" s="165">
        <f>SUMIFS(cb_curr!$E:$E,cb_curr!$A:$A,H28,cb_curr!$B:$B,"China_Yuan")</f>
        <v>0</v>
      </c>
      <c r="K28" s="3" t="str">
        <f>CONCATENATE(Техничка!W29,Техничка!X29,Техничка!Y29)</f>
        <v>25.04.2023</v>
      </c>
      <c r="L28" s="82" t="str">
        <f>IF(AND((IF(SUMIFS(cb_curr!$E:$E,cb_curr!$A:$A,K28,cb_curr!$B:$B,"China_Yuan")&lt;&gt;0,1,0)=0),(OR(WEEKDAY(K28,2)=7,WEEKDAY(K28,2)=1))),L27,((IF(AND(M28=0,M29=0,M30=0,M31=0,M32=0,M33=0,M34=0,M35=0,M36=0,M37=0),"-",(IF((SUMIFS(cb_curr!$E:$E,cb_curr!$A:$A,K28,cb_curr!$B:$B,"China_Yuan"))=0,L27,(SUMIFS(cb_curr!$E:$E,cb_curr!$A:$A,K28,cb_curr!$B:$B,"China_Yuan"))))))))</f>
        <v>-</v>
      </c>
      <c r="M28" s="165">
        <f>SUMIFS(cb_curr!$E:$E,cb_curr!$A:$A,K28,cb_curr!$B:$B,"China_Yuan")</f>
        <v>0</v>
      </c>
      <c r="N28" s="3" t="str">
        <f>CONCATENATE(Техничка!AA29,Техничка!AB29,Техничка!AC29)</f>
        <v>25.05.2023</v>
      </c>
      <c r="O28" s="82" t="str">
        <f>IF(AND((IF(SUMIFS(cb_curr!$E:$E,cb_curr!$A:$A,N28,cb_curr!$B:$B,"China_Yuan")&lt;&gt;0,1,0)=0),(OR(WEEKDAY(N28,2)=7,WEEKDAY(N28,2)=1))),O27,((IF(AND(P28=0,P29=0,P30=0,P31=0,P32=0,P33=0,P34=0,P35=0,P36=0,P37=0),"-",(IF((SUMIFS(cb_curr!$E:$E,cb_curr!$A:$A,N28,cb_curr!$B:$B,"China_Yuan"))=0,O27,(SUMIFS(cb_curr!$E:$E,cb_curr!$A:$A,N28,cb_curr!$B:$B,"China_Yuan"))))))))</f>
        <v>-</v>
      </c>
      <c r="P28" s="165">
        <f>SUMIFS(cb_curr!$E:$E,cb_curr!$A:$A,N28,cb_curr!$B:$B,"China_Yuan")</f>
        <v>0</v>
      </c>
      <c r="Q28" s="3" t="str">
        <f>CONCATENATE(Техничка!AE29,Техничка!AF29,Техничка!AG29)</f>
        <v>25.06.2023</v>
      </c>
      <c r="R28" s="82" t="str">
        <f>IF(AND((IF(SUMIFS(cb_curr!$E:$E,cb_curr!$A:$A,Q28,cb_curr!$B:$B,"China_Yuan")&lt;&gt;0,1,0)=0),(OR(WEEKDAY(Q28,2)=7,WEEKDAY(Q28,2)=1))),R27,((IF(AND(S28=0,S29=0,S30=0,S31=0,S32=0,S33=0,S34=0,S35=0,S36=0,S37=0),"-",(IF((SUMIFS(cb_curr!$E:$E,cb_curr!$A:$A,Q28,cb_curr!$B:$B,"China_Yuan"))=0,R27,(SUMIFS(cb_curr!$E:$E,cb_curr!$A:$A,Q28,cb_curr!$B:$B,"China_Yuan"))))))))</f>
        <v>-</v>
      </c>
      <c r="S28" s="165">
        <f>SUMIFS(cb_curr!$E:$E,cb_curr!$A:$A,Q28,cb_curr!$B:$B,"China_Yuan")</f>
        <v>0</v>
      </c>
      <c r="T28" s="3" t="str">
        <f>CONCATENATE(Техничка!AI29,Техничка!AJ29,Техничка!AK29)</f>
        <v>25.07.2023</v>
      </c>
      <c r="U28" s="82" t="str">
        <f>IF(AND((IF(SUMIFS(cb_curr!$E:$E,cb_curr!$A:$A,T28,cb_curr!$B:$B,"China_Yuan")&lt;&gt;0,1,0)=0),(OR(WEEKDAY(T28,2)=7,WEEKDAY(T28,2)=1))),U27,((IF(AND(V28=0,V29=0,V30=0,V31=0,V32=0,V33=0,V34=0,V35=0,V36=0,V37=0),"-",(IF((SUMIFS(cb_curr!$E:$E,cb_curr!$A:$A,T28,cb_curr!$B:$B,"China_Yuan"))=0,U27,(SUMIFS(cb_curr!$E:$E,cb_curr!$A:$A,T28,cb_curr!$B:$B,"China_Yuan"))))))))</f>
        <v>-</v>
      </c>
      <c r="V28" s="165">
        <f>SUMIFS(cb_curr!$E:$E,cb_curr!$A:$A,T28,cb_curr!$B:$B,"China_Yuan")</f>
        <v>0</v>
      </c>
      <c r="W28" s="3" t="str">
        <f>CONCATENATE(Техничка!AQ29,Техничка!AR29,Техничка!AS29)</f>
        <v>25.08.2023</v>
      </c>
      <c r="X28" s="82" t="str">
        <f>IF(AND((IF(SUMIFS(cb_curr!$E:$E,cb_curr!$A:$A,W28,cb_curr!$B:$B,"China_Yuan")&lt;&gt;0,1,0)=0),(OR(WEEKDAY(W28,2)=7,WEEKDAY(W28,2)=1))),X27,((IF(AND(Y28=0,Y29=0,Y30=0,Y31=0,Y32=0,Y33=0,Y34=0,Y35=0,Y36=0,Y37=0),"-",(IF((SUMIFS(cb_curr!$E:$E,cb_curr!$A:$A,W28,cb_curr!$B:$B,"China_Yuan"))=0,X27,(SUMIFS(cb_curr!$E:$E,cb_curr!$A:$A,W28,cb_curr!$B:$B,"China_Yuan"))))))))</f>
        <v>-</v>
      </c>
      <c r="Y28" s="165">
        <f>SUMIFS(cb_curr!$E:$E,cb_curr!$A:$A,W28,cb_curr!$B:$B,"China_Yuan")</f>
        <v>0</v>
      </c>
      <c r="Z28" s="3" t="str">
        <f>CONCATENATE(Техничка!AU29,Техничка!AV29,Техничка!AW29)</f>
        <v>25.09.2023</v>
      </c>
      <c r="AA28" s="82" t="str">
        <f>IF(AND((IF(SUMIFS(cb_curr!$E:$E,cb_curr!$A:$A,Z28,cb_curr!$B:$B,"China_Yuan")&lt;&gt;0,1,0)=0),(OR(WEEKDAY(Z28,2)=7,WEEKDAY(Z28,2)=1))),AA27,((IF(AND(AB28=0,AB29=0,AB30=0,AB31=0,AB32=0,AB33=0,AB34=0,AB35=0,AB36=0,AB37=0),"-",(IF((SUMIFS(cb_curr!$E:$E,cb_curr!$A:$A,Z28,cb_curr!$B:$B,"China_Yuan"))=0,AA27,(SUMIFS(cb_curr!$E:$E,cb_curr!$A:$A,Z28,cb_curr!$B:$B,"China_Yuan"))))))))</f>
        <v>-</v>
      </c>
      <c r="AB28" s="165">
        <f>SUMIFS(cb_curr!$E:$E,cb_curr!$A:$A,Z28,cb_curr!$B:$B,"China_Yuan")</f>
        <v>0</v>
      </c>
      <c r="AC28" s="3" t="str">
        <f>CONCATENATE(Техничка!AY29,Техничка!AZ29,Техничка!BA29)</f>
        <v>25.10.2023</v>
      </c>
      <c r="AD28" s="82" t="str">
        <f>IF(AND((IF(SUMIFS(cb_curr!$E:$E,cb_curr!$A:$A,AC28,cb_curr!$B:$B,"China_Yuan")&lt;&gt;0,1,0)=0),(OR(WEEKDAY(AC28,2)=7,WEEKDAY(AC28,2)=1))),AD27,((IF(AND(AE28=0,AE29=0,AE30=0,AE31=0,AE32=0,AE33=0,AE34=0,AE35=0,AE36=0,AE37=0),"-",(IF((SUMIFS(cb_curr!$E:$E,cb_curr!$A:$A,AC28,cb_curr!$B:$B,"China_Yuan"))=0,AD27,(SUMIFS(cb_curr!$E:$E,cb_curr!$A:$A,AC28,cb_curr!$B:$B,"China_Yuan"))))))))</f>
        <v>-</v>
      </c>
      <c r="AE28" s="165">
        <f>SUMIFS(cb_curr!$E:$E,cb_curr!$A:$A,AC28,cb_curr!$B:$B,"China_Yuan")</f>
        <v>0</v>
      </c>
      <c r="AF28" s="3" t="str">
        <f>CONCATENATE(Техничка!BC29,Техничка!BD29,Техничка!BE29)</f>
        <v>25.11.2023</v>
      </c>
      <c r="AG28" s="82" t="str">
        <f>IF(AND((IF(SUMIFS(cb_curr!$E:$E,cb_curr!$A:$A,AF28,cb_curr!$B:$B,"China_Yuan")&lt;&gt;0,1,0)=0),(OR(WEEKDAY(AF28,2)=7,WEEKDAY(AF28,2)=1))),AG27,((IF(AND(AH28=0,AH29=0,AH30=0,AH31=0,AH32=0,AH33=0,AH34=0,AH35=0,AH36=0,AH37=0),"-",(IF((SUMIFS(cb_curr!$E:$E,cb_curr!$A:$A,AF28,cb_curr!$B:$B,"China_Yuan"))=0,AG27,(SUMIFS(cb_curr!$E:$E,cb_curr!$A:$A,AF28,cb_curr!$B:$B,"China_Yuan"))))))))</f>
        <v>-</v>
      </c>
      <c r="AH28" s="165">
        <f>SUMIFS(cb_curr!$E:$E,cb_curr!$A:$A,AF28,cb_curr!$B:$B,"China_Yuan")</f>
        <v>0</v>
      </c>
      <c r="AI28" s="3" t="str">
        <f>CONCATENATE(Техничка!BG29,Техничка!BH29,Техничка!BI29)</f>
        <v>25.12.2023</v>
      </c>
      <c r="AJ28" s="82" t="str">
        <f>IF(AND((IF(SUMIFS(cb_curr!$E:$E,cb_curr!$A:$A,AI28,cb_curr!$B:$B,"China_Yuan")&lt;&gt;0,1,0)=0),(OR(WEEKDAY(AI28,2)=7,WEEKDAY(AI28,2)=1))),AJ27,((IF(AND(AK28=0,AK29=0,AK30=0,AK31=0,AK32=0,AK33=0,AK34=0,AK35=0,AK36=0,AK37=0),"-",(IF((SUMIFS(cb_curr!$E:$E,cb_curr!$A:$A,AI28,cb_curr!$B:$B,"China_Yuan"))=0,AJ27,(SUMIFS(cb_curr!$E:$E,cb_curr!$A:$A,AI28,cb_curr!$B:$B,"China_Yuan"))))))))</f>
        <v>-</v>
      </c>
      <c r="AK28" s="165">
        <f>SUMIFS(cb_curr!$E:$E,cb_curr!$A:$A,AI28,cb_curr!$B:$B,"China_Yuan")</f>
        <v>0</v>
      </c>
      <c r="AQ28" s="153" t="str">
        <f t="shared" si="0"/>
        <v>25.06.2023</v>
      </c>
      <c r="AR28" s="85"/>
      <c r="AT28" s="3" t="str">
        <f t="shared" si="1"/>
        <v>25.10.2023</v>
      </c>
      <c r="AU28" s="82"/>
      <c r="AW28" s="3" t="str">
        <f t="shared" si="2"/>
        <v>25.11.2023</v>
      </c>
      <c r="AX28" s="82"/>
      <c r="AZ28" s="3" t="str">
        <f t="shared" si="3"/>
        <v>25.12.2023</v>
      </c>
      <c r="BA28" s="82"/>
    </row>
    <row r="29" spans="2:53" x14ac:dyDescent="0.25">
      <c r="B29" s="3" t="str">
        <f>CONCATENATE(Техничка!B30,Техничка!C30,Техничка!D30)</f>
        <v>26.01.2023</v>
      </c>
      <c r="C29" s="82" t="str">
        <f>IF(AND((IF(SUMIFS(cb_curr!$E:$E,cb_curr!$A:$A,B29,cb_curr!$B:$B,"China_Yuan")&lt;&gt;0,1,0)=0),(OR(WEEKDAY(B29,2)=7,WEEKDAY(B29,2)=1))),C28,((IF(AND(D29=0,D30=0,D31=0,D32=0,D33=0,D34=0,D35=0,D36=0,D37=0,D38=0),"-",(IF((SUMIFS(cb_curr!$E:$E,cb_curr!$A:$A,B29,cb_curr!$B:$B,"China_Yuan"))=0,C28,(SUMIFS(cb_curr!$E:$E,cb_curr!$A:$A,B29,cb_curr!$B:$B,"China_Yuan"))))))))</f>
        <v>-</v>
      </c>
      <c r="D29" s="165">
        <f>SUMIFS(cb_curr!$E:$E,cb_curr!$A:$A,B29,cb_curr!$B:$B,"China_Yuan")</f>
        <v>0</v>
      </c>
      <c r="E29" s="3" t="str">
        <f>CONCATENATE(Техничка!O30,Техничка!P30,Техничка!Q30)</f>
        <v>26.02.2023</v>
      </c>
      <c r="F29" s="82" t="str">
        <f>IF(AND((IF(SUMIFS(cb_curr!$E:$E,cb_curr!$A:$A,E29,cb_curr!$B:$B,"China_Yuan")&lt;&gt;0,1,0)=0),(OR(WEEKDAY(E29,2)=7,WEEKDAY(E29,2)=1))),F28,((IF(AND(G29=0,G30=0,G31=0,G32=0,G33=0,G34=0,G35=0,G36=0,G37=0,G38=0),"-",(IF((SUMIFS(cb_curr!$E:$E,cb_curr!$A:$A,E29,cb_curr!$B:$B,"China_Yuan"))=0,F28,(SUMIFS(cb_curr!$E:$E,cb_curr!$A:$A,E29,cb_curr!$B:$B,"China_Yuan"))))))))</f>
        <v>-</v>
      </c>
      <c r="G29" s="165">
        <f>SUMIFS(cb_curr!$E:$E,cb_curr!$A:$A,E29,cb_curr!$B:$B,"China_Yuan")</f>
        <v>0</v>
      </c>
      <c r="H29" s="3" t="str">
        <f>CONCATENATE(Техничка!S30,Техничка!T30,Техничка!U30)</f>
        <v>26.03.2023</v>
      </c>
      <c r="I29" s="82" t="str">
        <f>IF(AND((IF(SUMIFS(cb_curr!$E:$E,cb_curr!$A:$A,H29,cb_curr!$B:$B,"China_Yuan")&lt;&gt;0,1,0)=0),(OR(WEEKDAY(H29,2)=7,WEEKDAY(H29,2)=1))),I28,((IF(AND(J29=0,J30=0,J31=0,J32=0,J33=0,J34=0,J35=0,J36=0,J37=0,J38=0),"-",(IF((SUMIFS(cb_curr!$E:$E,cb_curr!$A:$A,H29,cb_curr!$B:$B,"China_Yuan"))=0,I28,(SUMIFS(cb_curr!$E:$E,cb_curr!$A:$A,H29,cb_curr!$B:$B,"China_Yuan"))))))))</f>
        <v>-</v>
      </c>
      <c r="J29" s="165">
        <f>SUMIFS(cb_curr!$E:$E,cb_curr!$A:$A,H29,cb_curr!$B:$B,"China_Yuan")</f>
        <v>0</v>
      </c>
      <c r="K29" s="3" t="str">
        <f>CONCATENATE(Техничка!W30,Техничка!X30,Техничка!Y30)</f>
        <v>26.04.2023</v>
      </c>
      <c r="L29" s="82" t="str">
        <f>IF(AND((IF(SUMIFS(cb_curr!$E:$E,cb_curr!$A:$A,K29,cb_curr!$B:$B,"China_Yuan")&lt;&gt;0,1,0)=0),(OR(WEEKDAY(K29,2)=7,WEEKDAY(K29,2)=1))),L28,((IF(AND(M29=0,M30=0,M31=0,M32=0,M33=0,M34=0,M35=0,M36=0,M37=0,M38=0),"-",(IF((SUMIFS(cb_curr!$E:$E,cb_curr!$A:$A,K29,cb_curr!$B:$B,"China_Yuan"))=0,L28,(SUMIFS(cb_curr!$E:$E,cb_curr!$A:$A,K29,cb_curr!$B:$B,"China_Yuan"))))))))</f>
        <v>-</v>
      </c>
      <c r="M29" s="165">
        <f>SUMIFS(cb_curr!$E:$E,cb_curr!$A:$A,K29,cb_curr!$B:$B,"China_Yuan")</f>
        <v>0</v>
      </c>
      <c r="N29" s="3" t="str">
        <f>CONCATENATE(Техничка!AA30,Техничка!AB30,Техничка!AC30)</f>
        <v>26.05.2023</v>
      </c>
      <c r="O29" s="82" t="str">
        <f>IF(AND((IF(SUMIFS(cb_curr!$E:$E,cb_curr!$A:$A,N29,cb_curr!$B:$B,"China_Yuan")&lt;&gt;0,1,0)=0),(OR(WEEKDAY(N29,2)=7,WEEKDAY(N29,2)=1))),O28,((IF(AND(P29=0,P30=0,P31=0,P32=0,P33=0,P34=0,P35=0,P36=0,P37=0,P38=0),"-",(IF((SUMIFS(cb_curr!$E:$E,cb_curr!$A:$A,N29,cb_curr!$B:$B,"China_Yuan"))=0,O28,(SUMIFS(cb_curr!$E:$E,cb_curr!$A:$A,N29,cb_curr!$B:$B,"China_Yuan"))))))))</f>
        <v>-</v>
      </c>
      <c r="P29" s="165">
        <f>SUMIFS(cb_curr!$E:$E,cb_curr!$A:$A,N29,cb_curr!$B:$B,"China_Yuan")</f>
        <v>0</v>
      </c>
      <c r="Q29" s="3" t="str">
        <f>CONCATENATE(Техничка!AE30,Техничка!AF30,Техничка!AG30)</f>
        <v>26.06.2023</v>
      </c>
      <c r="R29" s="82" t="str">
        <f>IF(AND((IF(SUMIFS(cb_curr!$E:$E,cb_curr!$A:$A,Q29,cb_curr!$B:$B,"China_Yuan")&lt;&gt;0,1,0)=0),(OR(WEEKDAY(Q29,2)=7,WEEKDAY(Q29,2)=1))),R28,((IF(AND(S29=0,S30=0,S31=0,S32=0,S33=0,S34=0,S35=0,S36=0,S37=0,S38=0),"-",(IF((SUMIFS(cb_curr!$E:$E,cb_curr!$A:$A,Q29,cb_curr!$B:$B,"China_Yuan"))=0,R28,(SUMIFS(cb_curr!$E:$E,cb_curr!$A:$A,Q29,cb_curr!$B:$B,"China_Yuan"))))))))</f>
        <v>-</v>
      </c>
      <c r="S29" s="165">
        <f>SUMIFS(cb_curr!$E:$E,cb_curr!$A:$A,Q29,cb_curr!$B:$B,"China_Yuan")</f>
        <v>0</v>
      </c>
      <c r="T29" s="3" t="str">
        <f>CONCATENATE(Техничка!AI30,Техничка!AJ30,Техничка!AK30)</f>
        <v>26.07.2023</v>
      </c>
      <c r="U29" s="82" t="str">
        <f>IF(AND((IF(SUMIFS(cb_curr!$E:$E,cb_curr!$A:$A,T29,cb_curr!$B:$B,"China_Yuan")&lt;&gt;0,1,0)=0),(OR(WEEKDAY(T29,2)=7,WEEKDAY(T29,2)=1))),U28,((IF(AND(V29=0,V30=0,V31=0,V32=0,V33=0,V34=0,V35=0,V36=0,V37=0,V38=0),"-",(IF((SUMIFS(cb_curr!$E:$E,cb_curr!$A:$A,T29,cb_curr!$B:$B,"China_Yuan"))=0,U28,(SUMIFS(cb_curr!$E:$E,cb_curr!$A:$A,T29,cb_curr!$B:$B,"China_Yuan"))))))))</f>
        <v>-</v>
      </c>
      <c r="V29" s="165">
        <f>SUMIFS(cb_curr!$E:$E,cb_curr!$A:$A,T29,cb_curr!$B:$B,"China_Yuan")</f>
        <v>0</v>
      </c>
      <c r="W29" s="3" t="str">
        <f>CONCATENATE(Техничка!AQ30,Техничка!AR30,Техничка!AS30)</f>
        <v>26.08.2023</v>
      </c>
      <c r="X29" s="82" t="str">
        <f>IF(AND((IF(SUMIFS(cb_curr!$E:$E,cb_curr!$A:$A,W29,cb_curr!$B:$B,"China_Yuan")&lt;&gt;0,1,0)=0),(OR(WEEKDAY(W29,2)=7,WEEKDAY(W29,2)=1))),X28,((IF(AND(Y29=0,Y30=0,Y31=0,Y32=0,Y33=0,Y34=0,Y35=0,Y36=0,Y37=0,Y38=0),"-",(IF((SUMIFS(cb_curr!$E:$E,cb_curr!$A:$A,W29,cb_curr!$B:$B,"China_Yuan"))=0,X28,(SUMIFS(cb_curr!$E:$E,cb_curr!$A:$A,W29,cb_curr!$B:$B,"China_Yuan"))))))))</f>
        <v>-</v>
      </c>
      <c r="Y29" s="165">
        <f>SUMIFS(cb_curr!$E:$E,cb_curr!$A:$A,W29,cb_curr!$B:$B,"China_Yuan")</f>
        <v>0</v>
      </c>
      <c r="Z29" s="3" t="str">
        <f>CONCATENATE(Техничка!AU30,Техничка!AV30,Техничка!AW30)</f>
        <v>26.09.2023</v>
      </c>
      <c r="AA29" s="82" t="str">
        <f>IF(AND((IF(SUMIFS(cb_curr!$E:$E,cb_curr!$A:$A,Z29,cb_curr!$B:$B,"China_Yuan")&lt;&gt;0,1,0)=0),(OR(WEEKDAY(Z29,2)=7,WEEKDAY(Z29,2)=1))),AA28,((IF(AND(AB29=0,AB30=0,AB31=0,AB32=0,AB33=0,AB34=0,AB35=0,AB36=0,AB37=0,AB38=0),"-",(IF((SUMIFS(cb_curr!$E:$E,cb_curr!$A:$A,Z29,cb_curr!$B:$B,"China_Yuan"))=0,AA28,(SUMIFS(cb_curr!$E:$E,cb_curr!$A:$A,Z29,cb_curr!$B:$B,"China_Yuan"))))))))</f>
        <v>-</v>
      </c>
      <c r="AB29" s="165">
        <f>SUMIFS(cb_curr!$E:$E,cb_curr!$A:$A,Z29,cb_curr!$B:$B,"China_Yuan")</f>
        <v>0</v>
      </c>
      <c r="AC29" s="3" t="str">
        <f>CONCATENATE(Техничка!AY30,Техничка!AZ30,Техничка!BA30)</f>
        <v>26.10.2023</v>
      </c>
      <c r="AD29" s="82" t="str">
        <f>IF(AND((IF(SUMIFS(cb_curr!$E:$E,cb_curr!$A:$A,AC29,cb_curr!$B:$B,"China_Yuan")&lt;&gt;0,1,0)=0),(OR(WEEKDAY(AC29,2)=7,WEEKDAY(AC29,2)=1))),AD28,((IF(AND(AE29=0,AE30=0,AE31=0,AE32=0,AE33=0,AE34=0,AE35=0,AE36=0,AE37=0,AE38=0),"-",(IF((SUMIFS(cb_curr!$E:$E,cb_curr!$A:$A,AC29,cb_curr!$B:$B,"China_Yuan"))=0,AD28,(SUMIFS(cb_curr!$E:$E,cb_curr!$A:$A,AC29,cb_curr!$B:$B,"China_Yuan"))))))))</f>
        <v>-</v>
      </c>
      <c r="AE29" s="165">
        <f>SUMIFS(cb_curr!$E:$E,cb_curr!$A:$A,AC29,cb_curr!$B:$B,"China_Yuan")</f>
        <v>0</v>
      </c>
      <c r="AF29" s="3" t="str">
        <f>CONCATENATE(Техничка!BC30,Техничка!BD30,Техничка!BE30)</f>
        <v>26.11.2023</v>
      </c>
      <c r="AG29" s="82" t="str">
        <f>IF(AND((IF(SUMIFS(cb_curr!$E:$E,cb_curr!$A:$A,AF29,cb_curr!$B:$B,"China_Yuan")&lt;&gt;0,1,0)=0),(OR(WEEKDAY(AF29,2)=7,WEEKDAY(AF29,2)=1))),AG28,((IF(AND(AH29=0,AH30=0,AH31=0,AH32=0,AH33=0,AH34=0,AH35=0,AH36=0,AH37=0,AH38=0),"-",(IF((SUMIFS(cb_curr!$E:$E,cb_curr!$A:$A,AF29,cb_curr!$B:$B,"China_Yuan"))=0,AG28,(SUMIFS(cb_curr!$E:$E,cb_curr!$A:$A,AF29,cb_curr!$B:$B,"China_Yuan"))))))))</f>
        <v>-</v>
      </c>
      <c r="AH29" s="165">
        <f>SUMIFS(cb_curr!$E:$E,cb_curr!$A:$A,AF29,cb_curr!$B:$B,"China_Yuan")</f>
        <v>0</v>
      </c>
      <c r="AI29" s="3" t="str">
        <f>CONCATENATE(Техничка!BG30,Техничка!BH30,Техничка!BI30)</f>
        <v>26.12.2023</v>
      </c>
      <c r="AJ29" s="82" t="str">
        <f>IF(AND((IF(SUMIFS(cb_curr!$E:$E,cb_curr!$A:$A,AI29,cb_curr!$B:$B,"China_Yuan")&lt;&gt;0,1,0)=0),(OR(WEEKDAY(AI29,2)=7,WEEKDAY(AI29,2)=1))),AJ28,((IF(AND(AK29=0,AK30=0,AK31=0,AK32=0,AK33=0,AK34=0,AK35=0,AK36=0,AK37=0,AK38=0),"-",(IF((SUMIFS(cb_curr!$E:$E,cb_curr!$A:$A,AI29,cb_curr!$B:$B,"China_Yuan"))=0,AJ28,(SUMIFS(cb_curr!$E:$E,cb_curr!$A:$A,AI29,cb_curr!$B:$B,"China_Yuan"))))))))</f>
        <v>-</v>
      </c>
      <c r="AK29" s="165">
        <f>SUMIFS(cb_curr!$E:$E,cb_curr!$A:$A,AI29,cb_curr!$B:$B,"China_Yuan")</f>
        <v>0</v>
      </c>
      <c r="AQ29" s="153" t="str">
        <f t="shared" si="0"/>
        <v>26.06.2023</v>
      </c>
      <c r="AR29" s="85"/>
      <c r="AT29" s="3" t="str">
        <f t="shared" si="1"/>
        <v>26.10.2023</v>
      </c>
      <c r="AU29" s="82"/>
      <c r="AW29" s="3" t="str">
        <f t="shared" si="2"/>
        <v>26.11.2023</v>
      </c>
      <c r="AX29" s="82"/>
      <c r="AZ29" s="3" t="str">
        <f t="shared" si="3"/>
        <v>26.12.2023</v>
      </c>
      <c r="BA29" s="82"/>
    </row>
    <row r="30" spans="2:53" x14ac:dyDescent="0.25">
      <c r="B30" s="3" t="str">
        <f>CONCATENATE(Техничка!B31,Техничка!C31,Техничка!D31)</f>
        <v>27.01.2023</v>
      </c>
      <c r="C30" s="82" t="str">
        <f>IF(AND((IF(SUMIFS(cb_curr!$E:$E,cb_curr!$A:$A,B30,cb_curr!$B:$B,"China_Yuan")&lt;&gt;0,1,0)=0),(OR(WEEKDAY(B30,2)=7,WEEKDAY(B30,2)=1))),C29,((IF(AND(D30=0,D31=0,D32=0,D33=0,D34=0,D35=0,D36=0,D37=0,D38=0,D39=0),"-",(IF((SUMIFS(cb_curr!$E:$E,cb_curr!$A:$A,B30,cb_curr!$B:$B,"China_Yuan"))=0,C29,(SUMIFS(cb_curr!$E:$E,cb_curr!$A:$A,B30,cb_curr!$B:$B,"China_Yuan"))))))))</f>
        <v>-</v>
      </c>
      <c r="D30" s="165">
        <f>SUMIFS(cb_curr!$E:$E,cb_curr!$A:$A,B30,cb_curr!$B:$B,"China_Yuan")</f>
        <v>0</v>
      </c>
      <c r="E30" s="3" t="str">
        <f>CONCATENATE(Техничка!O31,Техничка!P31,Техничка!Q31)</f>
        <v>27.02.2023</v>
      </c>
      <c r="F30" s="82" t="str">
        <f>IF(AND((IF(SUMIFS(cb_curr!$E:$E,cb_curr!$A:$A,E30,cb_curr!$B:$B,"China_Yuan")&lt;&gt;0,1,0)=0),(OR(WEEKDAY(E30,2)=7,WEEKDAY(E30,2)=1))),F29,((IF(AND(G30=0,G31=0,G32=0,G33=0,G34=0,G35=0,G36=0,G37=0,G38=0,G39=0),"-",(IF((SUMIFS(cb_curr!$E:$E,cb_curr!$A:$A,E30,cb_curr!$B:$B,"China_Yuan"))=0,F29,(SUMIFS(cb_curr!$E:$E,cb_curr!$A:$A,E30,cb_curr!$B:$B,"China_Yuan"))))))))</f>
        <v>-</v>
      </c>
      <c r="G30" s="165">
        <f>SUMIFS(cb_curr!$E:$E,cb_curr!$A:$A,E30,cb_curr!$B:$B,"China_Yuan")</f>
        <v>0</v>
      </c>
      <c r="H30" s="3" t="str">
        <f>CONCATENATE(Техничка!S31,Техничка!T31,Техничка!U31)</f>
        <v>27.03.2023</v>
      </c>
      <c r="I30" s="82" t="str">
        <f>IF(AND((IF(SUMIFS(cb_curr!$E:$E,cb_curr!$A:$A,H30,cb_curr!$B:$B,"China_Yuan")&lt;&gt;0,1,0)=0),(OR(WEEKDAY(H30,2)=7,WEEKDAY(H30,2)=1))),I29,((IF(AND(J30=0,J31=0,J32=0,J33=0,J34=0,J35=0,J36=0,J37=0,J38=0,J39=0),"-",(IF((SUMIFS(cb_curr!$E:$E,cb_curr!$A:$A,H30,cb_curr!$B:$B,"China_Yuan"))=0,I29,(SUMIFS(cb_curr!$E:$E,cb_curr!$A:$A,H30,cb_curr!$B:$B,"China_Yuan"))))))))</f>
        <v>-</v>
      </c>
      <c r="J30" s="165">
        <f>SUMIFS(cb_curr!$E:$E,cb_curr!$A:$A,H30,cb_curr!$B:$B,"China_Yuan")</f>
        <v>0</v>
      </c>
      <c r="K30" s="3" t="str">
        <f>CONCATENATE(Техничка!W31,Техничка!X31,Техничка!Y31)</f>
        <v>27.04.2023</v>
      </c>
      <c r="L30" s="82" t="str">
        <f>IF(AND((IF(SUMIFS(cb_curr!$E:$E,cb_curr!$A:$A,K30,cb_curr!$B:$B,"China_Yuan")&lt;&gt;0,1,0)=0),(OR(WEEKDAY(K30,2)=7,WEEKDAY(K30,2)=1))),L29,((IF(AND(M30=0,M31=0,M32=0,M33=0,M34=0,M35=0,M36=0,M37=0,M38=0,M39=0),"-",(IF((SUMIFS(cb_curr!$E:$E,cb_curr!$A:$A,K30,cb_curr!$B:$B,"China_Yuan"))=0,L29,(SUMIFS(cb_curr!$E:$E,cb_curr!$A:$A,K30,cb_curr!$B:$B,"China_Yuan"))))))))</f>
        <v>-</v>
      </c>
      <c r="M30" s="165">
        <f>SUMIFS(cb_curr!$E:$E,cb_curr!$A:$A,K30,cb_curr!$B:$B,"China_Yuan")</f>
        <v>0</v>
      </c>
      <c r="N30" s="3" t="str">
        <f>CONCATENATE(Техничка!AA31,Техничка!AB31,Техничка!AC31)</f>
        <v>27.05.2023</v>
      </c>
      <c r="O30" s="82" t="str">
        <f>IF(AND((IF(SUMIFS(cb_curr!$E:$E,cb_curr!$A:$A,N30,cb_curr!$B:$B,"China_Yuan")&lt;&gt;0,1,0)=0),(OR(WEEKDAY(N30,2)=7,WEEKDAY(N30,2)=1))),O29,((IF(AND(P30=0,P31=0,P32=0,P33=0,P34=0,P35=0,P36=0,P37=0,P38=0,P39=0),"-",(IF((SUMIFS(cb_curr!$E:$E,cb_curr!$A:$A,N30,cb_curr!$B:$B,"China_Yuan"))=0,O29,(SUMIFS(cb_curr!$E:$E,cb_curr!$A:$A,N30,cb_curr!$B:$B,"China_Yuan"))))))))</f>
        <v>-</v>
      </c>
      <c r="P30" s="165">
        <f>SUMIFS(cb_curr!$E:$E,cb_curr!$A:$A,N30,cb_curr!$B:$B,"China_Yuan")</f>
        <v>0</v>
      </c>
      <c r="Q30" s="3" t="str">
        <f>CONCATENATE(Техничка!AE31,Техничка!AF31,Техничка!AG31)</f>
        <v>27.06.2023</v>
      </c>
      <c r="R30" s="82" t="str">
        <f>IF(AND((IF(SUMIFS(cb_curr!$E:$E,cb_curr!$A:$A,Q30,cb_curr!$B:$B,"China_Yuan")&lt;&gt;0,1,0)=0),(OR(WEEKDAY(Q30,2)=7,WEEKDAY(Q30,2)=1))),R29,((IF(AND(S30=0,S31=0,S32=0,S33=0,S34=0,S35=0,S36=0,S37=0,S38=0,S39=0),"-",(IF((SUMIFS(cb_curr!$E:$E,cb_curr!$A:$A,Q30,cb_curr!$B:$B,"China_Yuan"))=0,R29,(SUMIFS(cb_curr!$E:$E,cb_curr!$A:$A,Q30,cb_curr!$B:$B,"China_Yuan"))))))))</f>
        <v>-</v>
      </c>
      <c r="S30" s="165">
        <f>SUMIFS(cb_curr!$E:$E,cb_curr!$A:$A,Q30,cb_curr!$B:$B,"China_Yuan")</f>
        <v>0</v>
      </c>
      <c r="T30" s="3" t="str">
        <f>CONCATENATE(Техничка!AI31,Техничка!AJ31,Техничка!AK31)</f>
        <v>27.07.2023</v>
      </c>
      <c r="U30" s="82" t="str">
        <f>IF(AND((IF(SUMIFS(cb_curr!$E:$E,cb_curr!$A:$A,T30,cb_curr!$B:$B,"China_Yuan")&lt;&gt;0,1,0)=0),(OR(WEEKDAY(T30,2)=7,WEEKDAY(T30,2)=1))),U29,((IF(AND(V30=0,V31=0,V32=0,V33=0,V34=0,V35=0,V36=0,V37=0,V38=0,V39=0),"-",(IF((SUMIFS(cb_curr!$E:$E,cb_curr!$A:$A,T30,cb_curr!$B:$B,"China_Yuan"))=0,U29,(SUMIFS(cb_curr!$E:$E,cb_curr!$A:$A,T30,cb_curr!$B:$B,"China_Yuan"))))))))</f>
        <v>-</v>
      </c>
      <c r="V30" s="165">
        <f>SUMIFS(cb_curr!$E:$E,cb_curr!$A:$A,T30,cb_curr!$B:$B,"China_Yuan")</f>
        <v>0</v>
      </c>
      <c r="W30" s="3" t="str">
        <f>CONCATENATE(Техничка!AQ31,Техничка!AR31,Техничка!AS31)</f>
        <v>27.08.2023</v>
      </c>
      <c r="X30" s="82" t="str">
        <f>IF(AND((IF(SUMIFS(cb_curr!$E:$E,cb_curr!$A:$A,W30,cb_curr!$B:$B,"China_Yuan")&lt;&gt;0,1,0)=0),(OR(WEEKDAY(W30,2)=7,WEEKDAY(W30,2)=1))),X29,((IF(AND(Y30=0,Y31=0,Y32=0,Y33=0,Y34=0,Y35=0,Y36=0,Y37=0,Y38=0,Y39=0),"-",(IF((SUMIFS(cb_curr!$E:$E,cb_curr!$A:$A,W30,cb_curr!$B:$B,"China_Yuan"))=0,X29,(SUMIFS(cb_curr!$E:$E,cb_curr!$A:$A,W30,cb_curr!$B:$B,"China_Yuan"))))))))</f>
        <v>-</v>
      </c>
      <c r="Y30" s="165">
        <f>SUMIFS(cb_curr!$E:$E,cb_curr!$A:$A,W30,cb_curr!$B:$B,"China_Yuan")</f>
        <v>0</v>
      </c>
      <c r="Z30" s="3" t="str">
        <f>CONCATENATE(Техничка!AU31,Техничка!AV31,Техничка!AW31)</f>
        <v>27.09.2023</v>
      </c>
      <c r="AA30" s="82" t="str">
        <f>IF(AND((IF(SUMIFS(cb_curr!$E:$E,cb_curr!$A:$A,Z30,cb_curr!$B:$B,"China_Yuan")&lt;&gt;0,1,0)=0),(OR(WEEKDAY(Z30,2)=7,WEEKDAY(Z30,2)=1))),AA29,((IF(AND(AB30=0,AB31=0,AB32=0,AB33=0,AB34=0,AB35=0,AB36=0,AB37=0,AB38=0,AB39=0),"-",(IF((SUMIFS(cb_curr!$E:$E,cb_curr!$A:$A,Z30,cb_curr!$B:$B,"China_Yuan"))=0,AA29,(SUMIFS(cb_curr!$E:$E,cb_curr!$A:$A,Z30,cb_curr!$B:$B,"China_Yuan"))))))))</f>
        <v>-</v>
      </c>
      <c r="AB30" s="165">
        <f>SUMIFS(cb_curr!$E:$E,cb_curr!$A:$A,Z30,cb_curr!$B:$B,"China_Yuan")</f>
        <v>0</v>
      </c>
      <c r="AC30" s="3" t="str">
        <f>CONCATENATE(Техничка!AY31,Техничка!AZ31,Техничка!BA31)</f>
        <v>27.10.2023</v>
      </c>
      <c r="AD30" s="82" t="str">
        <f>IF(AND((IF(SUMIFS(cb_curr!$E:$E,cb_curr!$A:$A,AC30,cb_curr!$B:$B,"China_Yuan")&lt;&gt;0,1,0)=0),(OR(WEEKDAY(AC30,2)=7,WEEKDAY(AC30,2)=1))),AD29,((IF(AND(AE30=0,AE31=0,AE32=0,AE33=0,AE34=0,AE35=0,AE36=0,AE37=0,AE38=0,AE39=0),"-",(IF((SUMIFS(cb_curr!$E:$E,cb_curr!$A:$A,AC30,cb_curr!$B:$B,"China_Yuan"))=0,AD29,(SUMIFS(cb_curr!$E:$E,cb_curr!$A:$A,AC30,cb_curr!$B:$B,"China_Yuan"))))))))</f>
        <v>-</v>
      </c>
      <c r="AE30" s="165">
        <f>SUMIFS(cb_curr!$E:$E,cb_curr!$A:$A,AC30,cb_curr!$B:$B,"China_Yuan")</f>
        <v>0</v>
      </c>
      <c r="AF30" s="3" t="str">
        <f>CONCATENATE(Техничка!BC31,Техничка!BD31,Техничка!BE31)</f>
        <v>27.11.2023</v>
      </c>
      <c r="AG30" s="82" t="str">
        <f>IF(AND((IF(SUMIFS(cb_curr!$E:$E,cb_curr!$A:$A,AF30,cb_curr!$B:$B,"China_Yuan")&lt;&gt;0,1,0)=0),(OR(WEEKDAY(AF30,2)=7,WEEKDAY(AF30,2)=1))),AG29,((IF(AND(AH30=0,AH31=0,AH32=0,AH33=0,AH34=0,AH35=0,AH36=0,AH37=0,AH38=0,AH39=0),"-",(IF((SUMIFS(cb_curr!$E:$E,cb_curr!$A:$A,AF30,cb_curr!$B:$B,"China_Yuan"))=0,AG29,(SUMIFS(cb_curr!$E:$E,cb_curr!$A:$A,AF30,cb_curr!$B:$B,"China_Yuan"))))))))</f>
        <v>-</v>
      </c>
      <c r="AH30" s="165">
        <f>SUMIFS(cb_curr!$E:$E,cb_curr!$A:$A,AF30,cb_curr!$B:$B,"China_Yuan")</f>
        <v>0</v>
      </c>
      <c r="AI30" s="3" t="str">
        <f>CONCATENATE(Техничка!BG31,Техничка!BH31,Техничка!BI31)</f>
        <v>27.12.2023</v>
      </c>
      <c r="AJ30" s="82" t="str">
        <f>IF(AND((IF(SUMIFS(cb_curr!$E:$E,cb_curr!$A:$A,AI30,cb_curr!$B:$B,"China_Yuan")&lt;&gt;0,1,0)=0),(OR(WEEKDAY(AI30,2)=7,WEEKDAY(AI30,2)=1))),AJ29,((IF(AND(AK30=0,AK31=0,AK32=0,AK33=0,AK34=0,AK35=0,AK36=0,AK37=0,AK38=0,AK39=0),"-",(IF((SUMIFS(cb_curr!$E:$E,cb_curr!$A:$A,AI30,cb_curr!$B:$B,"China_Yuan"))=0,AJ29,(SUMIFS(cb_curr!$E:$E,cb_curr!$A:$A,AI30,cb_curr!$B:$B,"China_Yuan"))))))))</f>
        <v>-</v>
      </c>
      <c r="AK30" s="165">
        <f>SUMIFS(cb_curr!$E:$E,cb_curr!$A:$A,AI30,cb_curr!$B:$B,"China_Yuan")</f>
        <v>0</v>
      </c>
      <c r="AQ30" s="153" t="str">
        <f t="shared" si="0"/>
        <v>27.06.2023</v>
      </c>
      <c r="AR30" s="85"/>
      <c r="AT30" s="3" t="str">
        <f t="shared" si="1"/>
        <v>27.10.2023</v>
      </c>
      <c r="AU30" s="82"/>
      <c r="AW30" s="3" t="str">
        <f t="shared" si="2"/>
        <v>27.11.2023</v>
      </c>
      <c r="AX30" s="82"/>
      <c r="AZ30" s="3" t="str">
        <f t="shared" si="3"/>
        <v>27.12.2023</v>
      </c>
      <c r="BA30" s="82"/>
    </row>
    <row r="31" spans="2:53" x14ac:dyDescent="0.25">
      <c r="B31" s="3" t="str">
        <f>CONCATENATE(Техничка!B32,Техничка!C32,Техничка!D32)</f>
        <v>28.01.2023</v>
      </c>
      <c r="C31" s="82" t="str">
        <f>IF(AND((IF(SUMIFS(cb_curr!$E:$E,cb_curr!$A:$A,B31,cb_curr!$B:$B,"China_Yuan")&lt;&gt;0,1,0)=0),(OR(WEEKDAY(B31,2)=7,WEEKDAY(B31,2)=1))),C30,((IF(AND(D31=0,D32=0,D33=0,D34=0,D35=0,D36=0,D37=0,D38=0,D39=0,D40=0),"-",(IF((SUMIFS(cb_curr!$E:$E,cb_curr!$A:$A,B31,cb_curr!$B:$B,"China_Yuan"))=0,C30,(SUMIFS(cb_curr!$E:$E,cb_curr!$A:$A,B31,cb_curr!$B:$B,"China_Yuan"))))))))</f>
        <v>-</v>
      </c>
      <c r="D31" s="165">
        <f>SUMIFS(cb_curr!$E:$E,cb_curr!$A:$A,B31,cb_curr!$B:$B,"China_Yuan")</f>
        <v>0</v>
      </c>
      <c r="E31" s="3" t="str">
        <f>CONCATENATE(Техничка!O32,Техничка!P32,Техничка!Q32)</f>
        <v>28.02.2023</v>
      </c>
      <c r="F31" s="82" t="str">
        <f>IF(AND((IF(SUMIFS(cb_curr!$E:$E,cb_curr!$A:$A,E31,cb_curr!$B:$B,"China_Yuan")&lt;&gt;0,1,0)=0),(OR(WEEKDAY(E31,2)=7,WEEKDAY(E31,2)=1))),F30,((IF(AND(G31=0,G32=0,G33=0,G34=0,G35=0,G36=0,G37=0,G38=0,G39=0,G40=0),"-",(IF((SUMIFS(cb_curr!$E:$E,cb_curr!$A:$A,E31,cb_curr!$B:$B,"China_Yuan"))=0,F30,(SUMIFS(cb_curr!$E:$E,cb_curr!$A:$A,E31,cb_curr!$B:$B,"China_Yuan"))))))))</f>
        <v>-</v>
      </c>
      <c r="G31" s="165">
        <f>SUMIFS(cb_curr!$E:$E,cb_curr!$A:$A,E31,cb_curr!$B:$B,"China_Yuan")</f>
        <v>0</v>
      </c>
      <c r="H31" s="3" t="str">
        <f>CONCATENATE(Техничка!S32,Техничка!T32,Техничка!U32)</f>
        <v>28.03.2023</v>
      </c>
      <c r="I31" s="82" t="str">
        <f>IF(AND((IF(SUMIFS(cb_curr!$E:$E,cb_curr!$A:$A,H31,cb_curr!$B:$B,"China_Yuan")&lt;&gt;0,1,0)=0),(OR(WEEKDAY(H31,2)=7,WEEKDAY(H31,2)=1))),I30,((IF(AND(J31=0,J32=0,J33=0,J34=0,J35=0,J36=0,J37=0,J38=0,J39=0,J40=0),"-",(IF((SUMIFS(cb_curr!$E:$E,cb_curr!$A:$A,H31,cb_curr!$B:$B,"China_Yuan"))=0,I30,(SUMIFS(cb_curr!$E:$E,cb_curr!$A:$A,H31,cb_curr!$B:$B,"China_Yuan"))))))))</f>
        <v>-</v>
      </c>
      <c r="J31" s="165">
        <f>SUMIFS(cb_curr!$E:$E,cb_curr!$A:$A,H31,cb_curr!$B:$B,"China_Yuan")</f>
        <v>0</v>
      </c>
      <c r="K31" s="3" t="str">
        <f>CONCATENATE(Техничка!W32,Техничка!X32,Техничка!Y32)</f>
        <v>28.04.2023</v>
      </c>
      <c r="L31" s="82" t="str">
        <f>IF(AND((IF(SUMIFS(cb_curr!$E:$E,cb_curr!$A:$A,K31,cb_curr!$B:$B,"China_Yuan")&lt;&gt;0,1,0)=0),(OR(WEEKDAY(K31,2)=7,WEEKDAY(K31,2)=1))),L30,((IF(AND(M31=0,M32=0,M33=0,M34=0,M35=0,M36=0,M37=0,M38=0,M39=0,M40=0),"-",(IF((SUMIFS(cb_curr!$E:$E,cb_curr!$A:$A,K31,cb_curr!$B:$B,"China_Yuan"))=0,L30,(SUMIFS(cb_curr!$E:$E,cb_curr!$A:$A,K31,cb_curr!$B:$B,"China_Yuan"))))))))</f>
        <v>-</v>
      </c>
      <c r="M31" s="165">
        <f>SUMIFS(cb_curr!$E:$E,cb_curr!$A:$A,K31,cb_curr!$B:$B,"China_Yuan")</f>
        <v>0</v>
      </c>
      <c r="N31" s="3" t="str">
        <f>CONCATENATE(Техничка!AA32,Техничка!AB32,Техничка!AC32)</f>
        <v>28.05.2023</v>
      </c>
      <c r="O31" s="82" t="str">
        <f>IF(AND((IF(SUMIFS(cb_curr!$E:$E,cb_curr!$A:$A,N31,cb_curr!$B:$B,"China_Yuan")&lt;&gt;0,1,0)=0),(OR(WEEKDAY(N31,2)=7,WEEKDAY(N31,2)=1))),O30,((IF(AND(P31=0,P32=0,P33=0,P34=0,P35=0,P36=0,P37=0,P38=0,P39=0,P40=0),"-",(IF((SUMIFS(cb_curr!$E:$E,cb_curr!$A:$A,N31,cb_curr!$B:$B,"China_Yuan"))=0,O30,(SUMIFS(cb_curr!$E:$E,cb_curr!$A:$A,N31,cb_curr!$B:$B,"China_Yuan"))))))))</f>
        <v>-</v>
      </c>
      <c r="P31" s="165">
        <f>SUMIFS(cb_curr!$E:$E,cb_curr!$A:$A,N31,cb_curr!$B:$B,"China_Yuan")</f>
        <v>0</v>
      </c>
      <c r="Q31" s="3" t="str">
        <f>CONCATENATE(Техничка!AE32,Техничка!AF32,Техничка!AG32)</f>
        <v>28.06.2023</v>
      </c>
      <c r="R31" s="82" t="str">
        <f>IF(AND((IF(SUMIFS(cb_curr!$E:$E,cb_curr!$A:$A,Q31,cb_curr!$B:$B,"China_Yuan")&lt;&gt;0,1,0)=0),(OR(WEEKDAY(Q31,2)=7,WEEKDAY(Q31,2)=1))),R30,((IF(AND(S31=0,S32=0,S33=0,S34=0,S35=0,S36=0,S37=0,S38=0,S39=0,S40=0),"-",(IF((SUMIFS(cb_curr!$E:$E,cb_curr!$A:$A,Q31,cb_curr!$B:$B,"China_Yuan"))=0,R30,(SUMIFS(cb_curr!$E:$E,cb_curr!$A:$A,Q31,cb_curr!$B:$B,"China_Yuan"))))))))</f>
        <v>-</v>
      </c>
      <c r="S31" s="165">
        <f>SUMIFS(cb_curr!$E:$E,cb_curr!$A:$A,Q31,cb_curr!$B:$B,"China_Yuan")</f>
        <v>0</v>
      </c>
      <c r="T31" s="3" t="str">
        <f>CONCATENATE(Техничка!AI32,Техничка!AJ32,Техничка!AK32)</f>
        <v>28.07.2023</v>
      </c>
      <c r="U31" s="82" t="str">
        <f>IF(AND((IF(SUMIFS(cb_curr!$E:$E,cb_curr!$A:$A,T31,cb_curr!$B:$B,"China_Yuan")&lt;&gt;0,1,0)=0),(OR(WEEKDAY(T31,2)=7,WEEKDAY(T31,2)=1))),U30,((IF(AND(V31=0,V32=0,V33=0,V34=0,V35=0,V36=0,V37=0,V38=0,V39=0,V40=0),"-",(IF((SUMIFS(cb_curr!$E:$E,cb_curr!$A:$A,T31,cb_curr!$B:$B,"China_Yuan"))=0,U30,(SUMIFS(cb_curr!$E:$E,cb_curr!$A:$A,T31,cb_curr!$B:$B,"China_Yuan"))))))))</f>
        <v>-</v>
      </c>
      <c r="V31" s="165">
        <f>SUMIFS(cb_curr!$E:$E,cb_curr!$A:$A,T31,cb_curr!$B:$B,"China_Yuan")</f>
        <v>0</v>
      </c>
      <c r="W31" s="3" t="str">
        <f>CONCATENATE(Техничка!AQ32,Техничка!AR32,Техничка!AS32)</f>
        <v>28.08.2023</v>
      </c>
      <c r="X31" s="82" t="str">
        <f>IF(AND((IF(SUMIFS(cb_curr!$E:$E,cb_curr!$A:$A,W31,cb_curr!$B:$B,"China_Yuan")&lt;&gt;0,1,0)=0),(OR(WEEKDAY(W31,2)=7,WEEKDAY(W31,2)=1))),X30,((IF(AND(Y31=0,Y32=0,Y33=0,Y34=0,Y35=0,Y36=0,Y37=0,Y38=0,Y39=0,Y40=0),"-",(IF((SUMIFS(cb_curr!$E:$E,cb_curr!$A:$A,W31,cb_curr!$B:$B,"China_Yuan"))=0,X30,(SUMIFS(cb_curr!$E:$E,cb_curr!$A:$A,W31,cb_curr!$B:$B,"China_Yuan"))))))))</f>
        <v>-</v>
      </c>
      <c r="Y31" s="165">
        <f>SUMIFS(cb_curr!$E:$E,cb_curr!$A:$A,W31,cb_curr!$B:$B,"China_Yuan")</f>
        <v>0</v>
      </c>
      <c r="Z31" s="3" t="str">
        <f>CONCATENATE(Техничка!AU32,Техничка!AV32,Техничка!AW32)</f>
        <v>28.09.2023</v>
      </c>
      <c r="AA31" s="82" t="str">
        <f>IF(AND((IF(SUMIFS(cb_curr!$E:$E,cb_curr!$A:$A,Z31,cb_curr!$B:$B,"China_Yuan")&lt;&gt;0,1,0)=0),(OR(WEEKDAY(Z31,2)=7,WEEKDAY(Z31,2)=1))),AA30,((IF(AND(AB31=0,AB32=0,AB33=0,AB34=0,AB35=0,AB36=0,AB37=0,AB38=0,AB39=0,AB40=0),"-",(IF((SUMIFS(cb_curr!$E:$E,cb_curr!$A:$A,Z31,cb_curr!$B:$B,"China_Yuan"))=0,AA30,(SUMIFS(cb_curr!$E:$E,cb_curr!$A:$A,Z31,cb_curr!$B:$B,"China_Yuan"))))))))</f>
        <v>-</v>
      </c>
      <c r="AB31" s="165">
        <f>SUMIFS(cb_curr!$E:$E,cb_curr!$A:$A,Z31,cb_curr!$B:$B,"China_Yuan")</f>
        <v>0</v>
      </c>
      <c r="AC31" s="3" t="str">
        <f>CONCATENATE(Техничка!AY32,Техничка!AZ32,Техничка!BA32)</f>
        <v>28.10.2023</v>
      </c>
      <c r="AD31" s="82" t="str">
        <f>IF(AND((IF(SUMIFS(cb_curr!$E:$E,cb_curr!$A:$A,AC31,cb_curr!$B:$B,"China_Yuan")&lt;&gt;0,1,0)=0),(OR(WEEKDAY(AC31,2)=7,WEEKDAY(AC31,2)=1))),AD30,((IF(AND(AE31=0,AE32=0,AE33=0,AE34=0,AE35=0,AE36=0,AE37=0,AE38=0,AE39=0,AE40=0),"-",(IF((SUMIFS(cb_curr!$E:$E,cb_curr!$A:$A,AC31,cb_curr!$B:$B,"China_Yuan"))=0,AD30,(SUMIFS(cb_curr!$E:$E,cb_curr!$A:$A,AC31,cb_curr!$B:$B,"China_Yuan"))))))))</f>
        <v>-</v>
      </c>
      <c r="AE31" s="165">
        <f>SUMIFS(cb_curr!$E:$E,cb_curr!$A:$A,AC31,cb_curr!$B:$B,"China_Yuan")</f>
        <v>0</v>
      </c>
      <c r="AF31" s="3" t="str">
        <f>CONCATENATE(Техничка!BC32,Техничка!BD32,Техничка!BE32)</f>
        <v>28.11.2023</v>
      </c>
      <c r="AG31" s="82" t="str">
        <f>IF(AND((IF(SUMIFS(cb_curr!$E:$E,cb_curr!$A:$A,AF31,cb_curr!$B:$B,"China_Yuan")&lt;&gt;0,1,0)=0),(OR(WEEKDAY(AF31,2)=7,WEEKDAY(AF31,2)=1))),AG30,((IF(AND(AH31=0,AH32=0,AH33=0,AH34=0,AH35=0,AH36=0,AH37=0,AH38=0,AH39=0,AH40=0),"-",(IF((SUMIFS(cb_curr!$E:$E,cb_curr!$A:$A,AF31,cb_curr!$B:$B,"China_Yuan"))=0,AG30,(SUMIFS(cb_curr!$E:$E,cb_curr!$A:$A,AF31,cb_curr!$B:$B,"China_Yuan"))))))))</f>
        <v>-</v>
      </c>
      <c r="AH31" s="165">
        <f>SUMIFS(cb_curr!$E:$E,cb_curr!$A:$A,AF31,cb_curr!$B:$B,"China_Yuan")</f>
        <v>0</v>
      </c>
      <c r="AI31" s="3" t="str">
        <f>CONCATENATE(Техничка!BG32,Техничка!BH32,Техничка!BI32)</f>
        <v>28.12.2023</v>
      </c>
      <c r="AJ31" s="82" t="str">
        <f>IF(AND((IF(SUMIFS(cb_curr!$E:$E,cb_curr!$A:$A,AI31,cb_curr!$B:$B,"China_Yuan")&lt;&gt;0,1,0)=0),(OR(WEEKDAY(AI31,2)=7,WEEKDAY(AI31,2)=1))),AJ30,((IF(AND(AK31=0,AK32=0,AK33=0,AK34=0,AK35=0,AK36=0,AK37=0,AK38=0,AK39=0,AK40=0),"-",(IF((SUMIFS(cb_curr!$E:$E,cb_curr!$A:$A,AI31,cb_curr!$B:$B,"China_Yuan"))=0,AJ30,(SUMIFS(cb_curr!$E:$E,cb_curr!$A:$A,AI31,cb_curr!$B:$B,"China_Yuan"))))))))</f>
        <v>-</v>
      </c>
      <c r="AK31" s="165">
        <f>SUMIFS(cb_curr!$E:$E,cb_curr!$A:$A,AI31,cb_curr!$B:$B,"China_Yuan")</f>
        <v>0</v>
      </c>
      <c r="AQ31" s="153" t="str">
        <f t="shared" si="0"/>
        <v>28.06.2023</v>
      </c>
      <c r="AR31" s="85"/>
      <c r="AT31" s="3" t="str">
        <f t="shared" si="1"/>
        <v>28.10.2023</v>
      </c>
      <c r="AU31" s="82"/>
      <c r="AW31" s="3" t="str">
        <f t="shared" si="2"/>
        <v>28.11.2023</v>
      </c>
      <c r="AX31" s="82"/>
      <c r="AZ31" s="3" t="str">
        <f t="shared" si="3"/>
        <v>28.12.2023</v>
      </c>
      <c r="BA31" s="82"/>
    </row>
    <row r="32" spans="2:53" x14ac:dyDescent="0.25">
      <c r="B32" s="3" t="str">
        <f>CONCATENATE(Техничка!B33,Техничка!C33,Техничка!D33)</f>
        <v>29.01.2023</v>
      </c>
      <c r="C32" s="82" t="str">
        <f>IF(AND((IF(SUMIFS(cb_curr!$E:$E,cb_curr!$A:$A,B32,cb_curr!$B:$B,"China_Yuan")&lt;&gt;0,1,0)=0),(OR(WEEKDAY(B32,2)=7,WEEKDAY(B32,2)=1))),C31,((IF(AND(D32=0,D33=0,D34=0,D35=0,D36=0,D37=0,D38=0,D39=0,D40=0,D41=0),"-",(IF((SUMIFS(cb_curr!$E:$E,cb_curr!$A:$A,B32,cb_curr!$B:$B,"China_Yuan"))=0,C31,(SUMIFS(cb_curr!$E:$E,cb_curr!$A:$A,B32,cb_curr!$B:$B,"China_Yuan"))))))))</f>
        <v>-</v>
      </c>
      <c r="D32" s="165">
        <f>SUMIFS(cb_curr!$E:$E,cb_curr!$A:$A,B32,cb_curr!$B:$B,"China_Yuan")</f>
        <v>0</v>
      </c>
      <c r="E32" s="83" t="str">
        <f>CONCATENATE(Техничка!O33,Техничка!P33,Техничка!Q33)</f>
        <v>29.02.2023</v>
      </c>
      <c r="F32" s="6"/>
      <c r="G32" s="165">
        <f>SUMIFS(cb_curr!$E:$E,cb_curr!$A:$A,E32,cb_curr!$B:$B,"China_Yuan")</f>
        <v>0</v>
      </c>
      <c r="H32" s="3" t="str">
        <f>CONCATENATE(Техничка!S33,Техничка!T33,Техничка!U33)</f>
        <v>29.03.2023</v>
      </c>
      <c r="I32" s="82" t="str">
        <f>IF(AND((IF(SUMIFS(cb_curr!$E:$E,cb_curr!$A:$A,H32,cb_curr!$B:$B,"China_Yuan")&lt;&gt;0,1,0)=0),(OR(WEEKDAY(H32,2)=7,WEEKDAY(H32,2)=1))),I31,((IF(AND(J32=0,J33=0,J34=0,J35=0,J36=0,J37=0,J38=0,J39=0,J40=0,J41=0),"-",(IF((SUMIFS(cb_curr!$E:$E,cb_curr!$A:$A,H32,cb_curr!$B:$B,"China_Yuan"))=0,I31,(SUMIFS(cb_curr!$E:$E,cb_curr!$A:$A,H32,cb_curr!$B:$B,"China_Yuan"))))))))</f>
        <v>-</v>
      </c>
      <c r="J32" s="165">
        <f>SUMIFS(cb_curr!$E:$E,cb_curr!$A:$A,H32,cb_curr!$B:$B,"China_Yuan")</f>
        <v>0</v>
      </c>
      <c r="K32" s="3" t="str">
        <f>CONCATENATE(Техничка!W33,Техничка!X33,Техничка!Y33)</f>
        <v>29.04.2023</v>
      </c>
      <c r="L32" s="82" t="str">
        <f>IF(AND((IF(SUMIFS(cb_curr!$E:$E,cb_curr!$A:$A,K32,cb_curr!$B:$B,"China_Yuan")&lt;&gt;0,1,0)=0),(OR(WEEKDAY(K32,2)=7,WEEKDAY(K32,2)=1))),L31,((IF(AND(M32=0,M33=0,M34=0,M35=0,M36=0,M37=0,M38=0,M39=0,M40=0,M41=0),"-",(IF((SUMIFS(cb_curr!$E:$E,cb_curr!$A:$A,K32,cb_curr!$B:$B,"China_Yuan"))=0,L31,(SUMIFS(cb_curr!$E:$E,cb_curr!$A:$A,K32,cb_curr!$B:$B,"China_Yuan"))))))))</f>
        <v>-</v>
      </c>
      <c r="M32" s="165">
        <f>SUMIFS(cb_curr!$E:$E,cb_curr!$A:$A,K32,cb_curr!$B:$B,"China_Yuan")</f>
        <v>0</v>
      </c>
      <c r="N32" s="3" t="str">
        <f>CONCATENATE(Техничка!AA33,Техничка!AB33,Техничка!AC33)</f>
        <v>29.05.2023</v>
      </c>
      <c r="O32" s="82" t="str">
        <f>IF(AND((IF(SUMIFS(cb_curr!$E:$E,cb_curr!$A:$A,N32,cb_curr!$B:$B,"China_Yuan")&lt;&gt;0,1,0)=0),(OR(WEEKDAY(N32,2)=7,WEEKDAY(N32,2)=1))),O31,((IF(AND(P32=0,P33=0,P34=0,P35=0,P36=0,P37=0,P38=0,P39=0,P40=0,P41=0),"-",(IF((SUMIFS(cb_curr!$E:$E,cb_curr!$A:$A,N32,cb_curr!$B:$B,"China_Yuan"))=0,O31,(SUMIFS(cb_curr!$E:$E,cb_curr!$A:$A,N32,cb_curr!$B:$B,"China_Yuan"))))))))</f>
        <v>-</v>
      </c>
      <c r="P32" s="165">
        <f>SUMIFS(cb_curr!$E:$E,cb_curr!$A:$A,N32,cb_curr!$B:$B,"China_Yuan")</f>
        <v>0</v>
      </c>
      <c r="Q32" s="3" t="str">
        <f>CONCATENATE(Техничка!AE33,Техничка!AF33,Техничка!AG33)</f>
        <v>29.06.2023</v>
      </c>
      <c r="R32" s="82" t="str">
        <f>IF(AND((IF(SUMIFS(cb_curr!$E:$E,cb_curr!$A:$A,Q32,cb_curr!$B:$B,"China_Yuan")&lt;&gt;0,1,0)=0),(OR(WEEKDAY(Q32,2)=7,WEEKDAY(Q32,2)=1))),R31,((IF(AND(S32=0,S33=0,S34=0,S35=0,S36=0,S37=0,S38=0,S39=0,S40=0,S41=0),"-",(IF((SUMIFS(cb_curr!$E:$E,cb_curr!$A:$A,Q32,cb_curr!$B:$B,"China_Yuan"))=0,R31,(SUMIFS(cb_curr!$E:$E,cb_curr!$A:$A,Q32,cb_curr!$B:$B,"China_Yuan"))))))))</f>
        <v>-</v>
      </c>
      <c r="S32" s="165">
        <f>SUMIFS(cb_curr!$E:$E,cb_curr!$A:$A,Q32,cb_curr!$B:$B,"China_Yuan")</f>
        <v>0</v>
      </c>
      <c r="T32" s="3" t="str">
        <f>CONCATENATE(Техничка!AI33,Техничка!AJ33,Техничка!AK33)</f>
        <v>29.07.2023</v>
      </c>
      <c r="U32" s="82" t="str">
        <f>IF(AND((IF(SUMIFS(cb_curr!$E:$E,cb_curr!$A:$A,T32,cb_curr!$B:$B,"China_Yuan")&lt;&gt;0,1,0)=0),(OR(WEEKDAY(T32,2)=7,WEEKDAY(T32,2)=1))),U31,((IF(AND(V32=0,V33=0,V34=0,V35=0,V36=0,V37=0,V38=0,V39=0,V40=0,V41=0),"-",(IF((SUMIFS(cb_curr!$E:$E,cb_curr!$A:$A,T32,cb_curr!$B:$B,"China_Yuan"))=0,U31,(SUMIFS(cb_curr!$E:$E,cb_curr!$A:$A,T32,cb_curr!$B:$B,"China_Yuan"))))))))</f>
        <v>-</v>
      </c>
      <c r="V32" s="165">
        <f>SUMIFS(cb_curr!$E:$E,cb_curr!$A:$A,T32,cb_curr!$B:$B,"China_Yuan")</f>
        <v>0</v>
      </c>
      <c r="W32" s="3" t="str">
        <f>CONCATENATE(Техничка!AQ33,Техничка!AR33,Техничка!AS33)</f>
        <v>29.08.2023</v>
      </c>
      <c r="X32" s="82" t="str">
        <f>IF(AND((IF(SUMIFS(cb_curr!$E:$E,cb_curr!$A:$A,W32,cb_curr!$B:$B,"China_Yuan")&lt;&gt;0,1,0)=0),(OR(WEEKDAY(W32,2)=7,WEEKDAY(W32,2)=1))),X31,((IF(AND(Y32=0,Y33=0,Y34=0,Y35=0,Y36=0,Y37=0,Y38=0,Y39=0,Y40=0,Y41=0),"-",(IF((SUMIFS(cb_curr!$E:$E,cb_curr!$A:$A,W32,cb_curr!$B:$B,"China_Yuan"))=0,X31,(SUMIFS(cb_curr!$E:$E,cb_curr!$A:$A,W32,cb_curr!$B:$B,"China_Yuan"))))))))</f>
        <v>-</v>
      </c>
      <c r="Y32" s="165">
        <f>SUMIFS(cb_curr!$E:$E,cb_curr!$A:$A,W32,cb_curr!$B:$B,"China_Yuan")</f>
        <v>0</v>
      </c>
      <c r="Z32" s="3" t="str">
        <f>CONCATENATE(Техничка!AU33,Техничка!AV33,Техничка!AW33)</f>
        <v>29.09.2023</v>
      </c>
      <c r="AA32" s="82" t="str">
        <f>IF(AND((IF(SUMIFS(cb_curr!$E:$E,cb_curr!$A:$A,Z32,cb_curr!$B:$B,"China_Yuan")&lt;&gt;0,1,0)=0),(OR(WEEKDAY(Z32,2)=7,WEEKDAY(Z32,2)=1))),AA31,((IF(AND(AB32=0,AB33=0,AB34=0,AB35=0,AB36=0,AB37=0,AB38=0,AB39=0,AB40=0,AB41=0),"-",(IF((SUMIFS(cb_curr!$E:$E,cb_curr!$A:$A,Z32,cb_curr!$B:$B,"China_Yuan"))=0,AA31,(SUMIFS(cb_curr!$E:$E,cb_curr!$A:$A,Z32,cb_curr!$B:$B,"China_Yuan"))))))))</f>
        <v>-</v>
      </c>
      <c r="AB32" s="165">
        <f>SUMIFS(cb_curr!$E:$E,cb_curr!$A:$A,Z32,cb_curr!$B:$B,"China_Yuan")</f>
        <v>0</v>
      </c>
      <c r="AC32" s="3" t="str">
        <f>CONCATENATE(Техничка!AY33,Техничка!AZ33,Техничка!BA33)</f>
        <v>29.10.2023</v>
      </c>
      <c r="AD32" s="82" t="str">
        <f>IF(AND((IF(SUMIFS(cb_curr!$E:$E,cb_curr!$A:$A,AC32,cb_curr!$B:$B,"China_Yuan")&lt;&gt;0,1,0)=0),(OR(WEEKDAY(AC32,2)=7,WEEKDAY(AC32,2)=1))),AD31,((IF(AND(AE32=0,AE33=0,AE34=0,AE35=0,AE36=0,AE37=0,AE38=0,AE39=0,AE40=0,AE41=0),"-",(IF((SUMIFS(cb_curr!$E:$E,cb_curr!$A:$A,AC32,cb_curr!$B:$B,"China_Yuan"))=0,AD31,(SUMIFS(cb_curr!$E:$E,cb_curr!$A:$A,AC32,cb_curr!$B:$B,"China_Yuan"))))))))</f>
        <v>-</v>
      </c>
      <c r="AE32" s="165">
        <f>SUMIFS(cb_curr!$E:$E,cb_curr!$A:$A,AC32,cb_curr!$B:$B,"China_Yuan")</f>
        <v>0</v>
      </c>
      <c r="AF32" s="3" t="str">
        <f>CONCATENATE(Техничка!BC33,Техничка!BD33,Техничка!BE33)</f>
        <v>29.11.2023</v>
      </c>
      <c r="AG32" s="82" t="str">
        <f>IF(AND((IF(SUMIFS(cb_curr!$E:$E,cb_curr!$A:$A,AF32,cb_curr!$B:$B,"China_Yuan")&lt;&gt;0,1,0)=0),(OR(WEEKDAY(AF32,2)=7,WEEKDAY(AF32,2)=1))),AG31,((IF(AND(AH32=0,AH33=0,AH34=0,AH35=0,AH36=0,AH37=0,AH38=0,AH39=0,AH40=0,AH41=0),"-",(IF((SUMIFS(cb_curr!$E:$E,cb_curr!$A:$A,AF32,cb_curr!$B:$B,"China_Yuan"))=0,AG31,(SUMIFS(cb_curr!$E:$E,cb_curr!$A:$A,AF32,cb_curr!$B:$B,"China_Yuan"))))))))</f>
        <v>-</v>
      </c>
      <c r="AH32" s="165">
        <f>SUMIFS(cb_curr!$E:$E,cb_curr!$A:$A,AF32,cb_curr!$B:$B,"China_Yuan")</f>
        <v>0</v>
      </c>
      <c r="AI32" s="3" t="str">
        <f>CONCATENATE(Техничка!BG33,Техничка!BH33,Техничка!BI33)</f>
        <v>29.12.2023</v>
      </c>
      <c r="AJ32" s="82" t="str">
        <f>IF(AND((IF(SUMIFS(cb_curr!$E:$E,cb_curr!$A:$A,AI32,cb_curr!$B:$B,"China_Yuan")&lt;&gt;0,1,0)=0),(OR(WEEKDAY(AI32,2)=7,WEEKDAY(AI32,2)=1))),AJ31,((IF(AND(AK32=0,AK33=0,AK34=0,AK35=0,AK36=0,AK37=0,AK38=0,AK39=0,AK40=0,AK41=0),"-",(IF((SUMIFS(cb_curr!$E:$E,cb_curr!$A:$A,AI32,cb_curr!$B:$B,"China_Yuan"))=0,AJ31,(SUMIFS(cb_curr!$E:$E,cb_curr!$A:$A,AI32,cb_curr!$B:$B,"China_Yuan"))))))))</f>
        <v>-</v>
      </c>
      <c r="AK32" s="165">
        <f>SUMIFS(cb_curr!$E:$E,cb_curr!$A:$A,AI32,cb_curr!$B:$B,"China_Yuan")</f>
        <v>0</v>
      </c>
      <c r="AQ32" s="153" t="str">
        <f t="shared" si="0"/>
        <v>29.06.2023</v>
      </c>
      <c r="AR32" s="85"/>
      <c r="AT32" s="3" t="str">
        <f t="shared" si="1"/>
        <v>29.10.2023</v>
      </c>
      <c r="AU32" s="82"/>
      <c r="AW32" s="3" t="str">
        <f t="shared" si="2"/>
        <v>29.11.2023</v>
      </c>
      <c r="AX32" s="82"/>
      <c r="AZ32" s="3" t="str">
        <f t="shared" si="3"/>
        <v>29.12.2023</v>
      </c>
      <c r="BA32" s="82"/>
    </row>
    <row r="33" spans="1:53" x14ac:dyDescent="0.25">
      <c r="B33" s="3" t="str">
        <f>CONCATENATE(Техничка!B34,Техничка!C34,Техничка!D34)</f>
        <v>30.01.2023</v>
      </c>
      <c r="C33" s="82" t="str">
        <f>IF(AND((IF(SUMIFS(cb_curr!$E:$E,cb_curr!$A:$A,B33,cb_curr!$B:$B,"China_Yuan")&lt;&gt;0,1,0)=0),(OR(WEEKDAY(B33,2)=7,WEEKDAY(B33,2)=1))),C32,((IF(AND(D33=0,D34=0,D35=0,D36=0,D37=0,D38=0,D39=0,D40=0,D41=0,D42=0),"-",(IF((SUMIFS(cb_curr!$E:$E,cb_curr!$A:$A,B33,cb_curr!$B:$B,"China_Yuan"))=0,C32,(SUMIFS(cb_curr!$E:$E,cb_curr!$A:$A,B33,cb_curr!$B:$B,"China_Yuan"))))))))</f>
        <v>-</v>
      </c>
      <c r="D33" s="165">
        <f>SUMIFS(cb_curr!$E:$E,cb_curr!$A:$A,B33,cb_curr!$B:$B,"China_Yuan")</f>
        <v>0</v>
      </c>
      <c r="E33" s="4" t="str">
        <f>CONCATENATE(Техничка!O34,Техничка!P34,Техничка!Q34)</f>
        <v>30.02.2023</v>
      </c>
      <c r="F33" s="6"/>
      <c r="G33" s="178">
        <f t="shared" ref="G33:G38" si="4">J4</f>
        <v>0</v>
      </c>
      <c r="H33" s="3" t="str">
        <f>CONCATENATE(Техничка!S34,Техничка!T34,Техничка!U34)</f>
        <v>30.03.2023</v>
      </c>
      <c r="I33" s="82" t="str">
        <f>IF(AND((IF(SUMIFS(cb_curr!$E:$E,cb_curr!$A:$A,H33,cb_curr!$B:$B,"China_Yuan")&lt;&gt;0,1,0)=0),(OR(WEEKDAY(H33,2)=7,WEEKDAY(H33,2)=1))),I32,((IF(AND(J33=0,J34=0,J35=0,J36=0,J37=0,J38=0,J39=0,J40=0,J41=0,J42=0),"-",(IF((SUMIFS(cb_curr!$E:$E,cb_curr!$A:$A,H33,cb_curr!$B:$B,"China_Yuan"))=0,I32,(SUMIFS(cb_curr!$E:$E,cb_curr!$A:$A,H33,cb_curr!$B:$B,"China_Yuan"))))))))</f>
        <v>-</v>
      </c>
      <c r="J33" s="165">
        <f>SUMIFS(cb_curr!$E:$E,cb_curr!$A:$A,H33,cb_curr!$B:$B,"China_Yuan")</f>
        <v>0</v>
      </c>
      <c r="K33" s="3" t="str">
        <f>CONCATENATE(Техничка!W34,Техничка!X34,Техничка!Y34)</f>
        <v>30.04.2023</v>
      </c>
      <c r="L33" s="82" t="str">
        <f>IF(AND((IF(SUMIFS(cb_curr!$E:$E,cb_curr!$A:$A,K33,cb_curr!$B:$B,"China_Yuan")&lt;&gt;0,1,0)=0),(OR(WEEKDAY(K33,2)=7,WEEKDAY(K33,2)=1))),L32,((IF(AND(M33=0,M34=0,M35=0,M36=0,M37=0,M38=0,M39=0,M40=0,M41=0,M42=0),"-",(IF((SUMIFS(cb_curr!$E:$E,cb_curr!$A:$A,K33,cb_curr!$B:$B,"China_Yuan"))=0,L32,(SUMIFS(cb_curr!$E:$E,cb_curr!$A:$A,K33,cb_curr!$B:$B,"China_Yuan"))))))))</f>
        <v>-</v>
      </c>
      <c r="M33" s="165">
        <f>SUMIFS(cb_curr!$E:$E,cb_curr!$A:$A,K33,cb_curr!$B:$B,"China_Yuan")</f>
        <v>0</v>
      </c>
      <c r="N33" s="3" t="str">
        <f>CONCATENATE(Техничка!AA34,Техничка!AB34,Техничка!AC34)</f>
        <v>30.05.2023</v>
      </c>
      <c r="O33" s="82" t="str">
        <f>IF(AND((IF(SUMIFS(cb_curr!$E:$E,cb_curr!$A:$A,N33,cb_curr!$B:$B,"China_Yuan")&lt;&gt;0,1,0)=0),(OR(WEEKDAY(N33,2)=7,WEEKDAY(N33,2)=1))),O32,((IF(AND(P33=0,P34=0,P35=0,P36=0,P37=0,P38=0,P39=0,P40=0,P41=0,P42=0),"-",(IF((SUMIFS(cb_curr!$E:$E,cb_curr!$A:$A,N33,cb_curr!$B:$B,"China_Yuan"))=0,O32,(SUMIFS(cb_curr!$E:$E,cb_curr!$A:$A,N33,cb_curr!$B:$B,"China_Yuan"))))))))</f>
        <v>-</v>
      </c>
      <c r="P33" s="165">
        <f>SUMIFS(cb_curr!$E:$E,cb_curr!$A:$A,N33,cb_curr!$B:$B,"China_Yuan")</f>
        <v>0</v>
      </c>
      <c r="Q33" s="3" t="str">
        <f>CONCATENATE(Техничка!AE34,Техничка!AF34,Техничка!AG34)</f>
        <v>30.06.2023</v>
      </c>
      <c r="R33" s="82" t="str">
        <f>IF(AND((IF(SUMIFS(cb_curr!$E:$E,cb_curr!$A:$A,Q33,cb_curr!$B:$B,"China_Yuan")&lt;&gt;0,1,0)=0),(OR(WEEKDAY(Q33,2)=7,WEEKDAY(Q33,2)=1))),R32,((IF(AND(S33=0,S34=0,S35=0,S36=0,S37=0,S38=0,S39=0,S40=0,S41=0,S42=0),"-",(IF((SUMIFS(cb_curr!$E:$E,cb_curr!$A:$A,Q33,cb_curr!$B:$B,"China_Yuan"))=0,R32,(SUMIFS(cb_curr!$E:$E,cb_curr!$A:$A,Q33,cb_curr!$B:$B,"China_Yuan"))))))))</f>
        <v>-</v>
      </c>
      <c r="S33" s="165">
        <f>SUMIFS(cb_curr!$E:$E,cb_curr!$A:$A,Q33,cb_curr!$B:$B,"China_Yuan")</f>
        <v>0</v>
      </c>
      <c r="T33" s="3" t="str">
        <f>CONCATENATE(Техничка!AI34,Техничка!AJ34,Техничка!AK34)</f>
        <v>30.07.2023</v>
      </c>
      <c r="U33" s="82" t="str">
        <f>IF(AND((IF(SUMIFS(cb_curr!$E:$E,cb_curr!$A:$A,T33,cb_curr!$B:$B,"China_Yuan")&lt;&gt;0,1,0)=0),(OR(WEEKDAY(T33,2)=7,WEEKDAY(T33,2)=1))),U32,((IF(AND(V33=0,V34=0,V35=0,V36=0,V37=0,V38=0,V39=0,V40=0,V41=0,V42=0),"-",(IF((SUMIFS(cb_curr!$E:$E,cb_curr!$A:$A,T33,cb_curr!$B:$B,"China_Yuan"))=0,U32,(SUMIFS(cb_curr!$E:$E,cb_curr!$A:$A,T33,cb_curr!$B:$B,"China_Yuan"))))))))</f>
        <v>-</v>
      </c>
      <c r="V33" s="165">
        <f>SUMIFS(cb_curr!$E:$E,cb_curr!$A:$A,T33,cb_curr!$B:$B,"China_Yuan")</f>
        <v>0</v>
      </c>
      <c r="W33" s="3" t="str">
        <f>CONCATENATE(Техничка!AQ34,Техничка!AR34,Техничка!AS34)</f>
        <v>30.08.2023</v>
      </c>
      <c r="X33" s="82" t="str">
        <f>IF(AND((IF(SUMIFS(cb_curr!$E:$E,cb_curr!$A:$A,W33,cb_curr!$B:$B,"China_Yuan")&lt;&gt;0,1,0)=0),(OR(WEEKDAY(W33,2)=7,WEEKDAY(W33,2)=1))),X32,((IF(AND(Y33=0,Y34=0,Y35=0,Y36=0,Y37=0,Y38=0,Y39=0,Y40=0,Y41=0,Y42=0),"-",(IF((SUMIFS(cb_curr!$E:$E,cb_curr!$A:$A,W33,cb_curr!$B:$B,"China_Yuan"))=0,X32,(SUMIFS(cb_curr!$E:$E,cb_curr!$A:$A,W33,cb_curr!$B:$B,"China_Yuan"))))))))</f>
        <v>-</v>
      </c>
      <c r="Y33" s="165">
        <f>SUMIFS(cb_curr!$E:$E,cb_curr!$A:$A,W33,cb_curr!$B:$B,"China_Yuan")</f>
        <v>0</v>
      </c>
      <c r="Z33" s="3" t="str">
        <f>CONCATENATE(Техничка!AU34,Техничка!AV34,Техничка!AW34)</f>
        <v>30.09.2023</v>
      </c>
      <c r="AA33" s="82" t="str">
        <f>IF(AND((IF(SUMIFS(cb_curr!$E:$E,cb_curr!$A:$A,Z33,cb_curr!$B:$B,"China_Yuan")&lt;&gt;0,1,0)=0),(OR(WEEKDAY(Z33,2)=7,WEEKDAY(Z33,2)=1))),AA32,((IF(AND(AB33=0,AB34=0,AB35=0,AB36=0,AB37=0,AB38=0,AB39=0,AB40=0,AB41=0,AB42=0),"-",(IF((SUMIFS(cb_curr!$E:$E,cb_curr!$A:$A,Z33,cb_curr!$B:$B,"China_Yuan"))=0,AA32,(SUMIFS(cb_curr!$E:$E,cb_curr!$A:$A,Z33,cb_curr!$B:$B,"China_Yuan"))))))))</f>
        <v>-</v>
      </c>
      <c r="AB33" s="165">
        <f>SUMIFS(cb_curr!$E:$E,cb_curr!$A:$A,Z33,cb_curr!$B:$B,"China_Yuan")</f>
        <v>0</v>
      </c>
      <c r="AC33" s="3" t="str">
        <f>CONCATENATE(Техничка!AY34,Техничка!AZ34,Техничка!BA34)</f>
        <v>30.10.2023</v>
      </c>
      <c r="AD33" s="82" t="str">
        <f>IF(AND((IF(SUMIFS(cb_curr!$E:$E,cb_curr!$A:$A,AC33,cb_curr!$B:$B,"China_Yuan")&lt;&gt;0,1,0)=0),(OR(WEEKDAY(AC33,2)=7,WEEKDAY(AC33,2)=1))),AD32,((IF(AND(AE33=0,AE34=0,AE35=0,AE36=0,AE37=0,AE38=0,AE39=0,AE40=0,AE41=0,AE42=0),"-",(IF((SUMIFS(cb_curr!$E:$E,cb_curr!$A:$A,AC33,cb_curr!$B:$B,"China_Yuan"))=0,AD32,(SUMIFS(cb_curr!$E:$E,cb_curr!$A:$A,AC33,cb_curr!$B:$B,"China_Yuan"))))))))</f>
        <v>-</v>
      </c>
      <c r="AE33" s="165">
        <f>SUMIFS(cb_curr!$E:$E,cb_curr!$A:$A,AC33,cb_curr!$B:$B,"China_Yuan")</f>
        <v>0</v>
      </c>
      <c r="AF33" s="3" t="str">
        <f>CONCATENATE(Техничка!BC34,Техничка!BD34,Техничка!BE34)</f>
        <v>30.11.2023</v>
      </c>
      <c r="AG33" s="82" t="str">
        <f>IF(AND((IF(SUMIFS(cb_curr!$E:$E,cb_curr!$A:$A,AF33,cb_curr!$B:$B,"China_Yuan")&lt;&gt;0,1,0)=0),(OR(WEEKDAY(AF33,2)=7,WEEKDAY(AF33,2)=1))),AG32,((IF(AND(AH33=0,AH34=0,AH35=0,AH36=0,AH37=0,AH38=0,AH39=0,AH40=0,AH41=0,AH42=0),"-",(IF((SUMIFS(cb_curr!$E:$E,cb_curr!$A:$A,AF33,cb_curr!$B:$B,"China_Yuan"))=0,AG32,(SUMIFS(cb_curr!$E:$E,cb_curr!$A:$A,AF33,cb_curr!$B:$B,"China_Yuan"))))))))</f>
        <v>-</v>
      </c>
      <c r="AH33" s="165">
        <f>SUMIFS(cb_curr!$E:$E,cb_curr!$A:$A,AF33,cb_curr!$B:$B,"China_Yuan")</f>
        <v>0</v>
      </c>
      <c r="AI33" s="3" t="str">
        <f>CONCATENATE(Техничка!BG34,Техничка!BH34,Техничка!BI34)</f>
        <v>30.12.2023</v>
      </c>
      <c r="AJ33" s="82" t="str">
        <f>IF(AND((IF(SUMIFS(cb_curr!$E:$E,cb_curr!$A:$A,AI33,cb_curr!$B:$B,"China_Yuan")&lt;&gt;0,1,0)=0),(OR(WEEKDAY(AI33,2)=7,WEEKDAY(AI33,2)=1))),AJ32,((IF(AND(AK33=0,AK34=0,AK35=0,AK36=0,AK37=0,AK38=0,AK39=0,AK40=0,AK41=0,AK42=0),"-",(IF((SUMIFS(cb_curr!$E:$E,cb_curr!$A:$A,AI33,cb_curr!$B:$B,"China_Yuan"))=0,AJ32,(SUMIFS(cb_curr!$E:$E,cb_curr!$A:$A,AI33,cb_curr!$B:$B,"China_Yuan"))))))))</f>
        <v>-</v>
      </c>
      <c r="AK33" s="165">
        <f>SUMIFS(cb_curr!$E:$E,cb_curr!$A:$A,AI33,cb_curr!$B:$B,"China_Yuan")</f>
        <v>0</v>
      </c>
      <c r="AQ33" s="153" t="str">
        <f t="shared" si="0"/>
        <v>30.06.2023</v>
      </c>
      <c r="AR33" s="85"/>
      <c r="AT33" s="3" t="str">
        <f t="shared" si="1"/>
        <v>30.10.2023</v>
      </c>
      <c r="AU33" s="82"/>
      <c r="AW33" s="3" t="str">
        <f t="shared" si="2"/>
        <v>30.11.2023</v>
      </c>
      <c r="AX33" s="82"/>
      <c r="AZ33" s="3" t="str">
        <f t="shared" si="3"/>
        <v>30.12.2023</v>
      </c>
      <c r="BA33" s="82"/>
    </row>
    <row r="34" spans="1:53" x14ac:dyDescent="0.25">
      <c r="B34" s="3" t="str">
        <f>CONCATENATE(Техничка!B35,Техничка!C35,Техничка!D35)</f>
        <v>31.01.2023</v>
      </c>
      <c r="C34" s="82" t="str">
        <f>IF(AND((IF(SUMIFS(cb_curr!$E:$E,cb_curr!$A:$A,B34,cb_curr!$B:$B,"China_Yuan")&lt;&gt;0,1,0)=0),(OR(WEEKDAY(B34,2)=7,WEEKDAY(B34,2)=1))),C33,((IF(AND(D34=0,D35=0,D36=0,D37=0,D38=0,D39=0,D40=0,D41=0,D42=0,D43=0),"-",(IF((SUMIFS(cb_curr!$E:$E,cb_curr!$A:$A,B34,cb_curr!$B:$B,"China_Yuan"))=0,C33,(SUMIFS(cb_curr!$E:$E,cb_curr!$A:$A,B34,cb_curr!$B:$B,"China_Yuan"))))))))</f>
        <v>-</v>
      </c>
      <c r="D34" s="165">
        <f>SUMIFS(cb_curr!$E:$E,cb_curr!$A:$A,B34,cb_curr!$B:$B,"China_Yuan")</f>
        <v>0</v>
      </c>
      <c r="E34" s="4" t="str">
        <f>CONCATENATE(Техничка!O35,Техничка!P35,Техничка!Q35)</f>
        <v>31.02.2023</v>
      </c>
      <c r="F34" s="6"/>
      <c r="G34" s="178">
        <f t="shared" si="4"/>
        <v>0</v>
      </c>
      <c r="H34" s="3" t="str">
        <f>CONCATENATE(Техничка!S35,Техничка!T35,Техничка!U35)</f>
        <v>31.03.2023</v>
      </c>
      <c r="I34" s="82" t="str">
        <f>IF(AND((IF(SUMIFS(cb_curr!$E:$E,cb_curr!$A:$A,H34,cb_curr!$B:$B,"China_Yuan")&lt;&gt;0,1,0)=0),(OR(WEEKDAY(H34,2)=7,WEEKDAY(H34,2)=1))),I33,((IF(AND(J34=0,J35=0,J36=0,J37=0,J38=0,J39=0,J40=0,J41=0,J42=0,J43=0),"-",(IF((SUMIFS(cb_curr!$E:$E,cb_curr!$A:$A,H34,cb_curr!$B:$B,"China_Yuan"))=0,I33,(SUMIFS(cb_curr!$E:$E,cb_curr!$A:$A,H34,cb_curr!$B:$B,"China_Yuan"))))))))</f>
        <v>-</v>
      </c>
      <c r="J34" s="165">
        <f>SUMIFS(cb_curr!$E:$E,cb_curr!$A:$A,H34,cb_curr!$B:$B,"China_Yuan")</f>
        <v>0</v>
      </c>
      <c r="K34" s="4" t="str">
        <f>CONCATENATE(Техничка!W35,Техничка!X35,Техничка!Y35)</f>
        <v>31.04.2023</v>
      </c>
      <c r="L34" s="6"/>
      <c r="M34" s="178">
        <f t="shared" ref="M34:M38" si="5">P4</f>
        <v>0</v>
      </c>
      <c r="N34" s="3" t="str">
        <f>CONCATENATE(Техничка!AA35,Техничка!AB35,Техничка!AC35)</f>
        <v>31.05.2023</v>
      </c>
      <c r="O34" s="82" t="str">
        <f>IF(AND((IF(SUMIFS(cb_curr!$E:$E,cb_curr!$A:$A,N34,cb_curr!$B:$B,"China_Yuan")&lt;&gt;0,1,0)=0),(OR(WEEKDAY(N34,2)=7,WEEKDAY(N34,2)=1))),O33,((IF(AND(P34=0,P35=0,P36=0,P37=0,P38=0,P39=0,P40=0,P41=0,P42=0,P43=0),"-",(IF((SUMIFS(cb_curr!$E:$E,cb_curr!$A:$A,N34,cb_curr!$B:$B,"China_Yuan"))=0,O33,(SUMIFS(cb_curr!$E:$E,cb_curr!$A:$A,N34,cb_curr!$B:$B,"China_Yuan"))))))))</f>
        <v>-</v>
      </c>
      <c r="P34" s="165">
        <f>SUMIFS(cb_curr!$E:$E,cb_curr!$A:$A,N34,cb_curr!$B:$B,"China_Yuan")</f>
        <v>0</v>
      </c>
      <c r="Q34" s="4" t="str">
        <f>CONCATENATE(Техничка!AE35,Техничка!AF35,Техничка!AG35)</f>
        <v>31.06.2023</v>
      </c>
      <c r="R34" s="6"/>
      <c r="S34" s="178">
        <f t="shared" ref="S34:S38" si="6">V4</f>
        <v>0</v>
      </c>
      <c r="T34" s="3" t="str">
        <f>CONCATENATE(Техничка!AI35,Техничка!AJ35,Техничка!AK35)</f>
        <v>31.07.2023</v>
      </c>
      <c r="U34" s="82" t="str">
        <f>IF(AND((IF(SUMIFS(cb_curr!$E:$E,cb_curr!$A:$A,T34,cb_curr!$B:$B,"China_Yuan")&lt;&gt;0,1,0)=0),(OR(WEEKDAY(T34,2)=7,WEEKDAY(T34,2)=1))),U33,((IF(AND(V34=0,V35=0,V36=0,V37=0,V38=0,V39=0,V40=0,V41=0,V42=0,V43=0),"-",(IF((SUMIFS(cb_curr!$E:$E,cb_curr!$A:$A,T34,cb_curr!$B:$B,"China_Yuan"))=0,U33,(SUMIFS(cb_curr!$E:$E,cb_curr!$A:$A,T34,cb_curr!$B:$B,"China_Yuan"))))))))</f>
        <v>-</v>
      </c>
      <c r="V34" s="165">
        <f>SUMIFS(cb_curr!$E:$E,cb_curr!$A:$A,T34,cb_curr!$B:$B,"China_Yuan")</f>
        <v>0</v>
      </c>
      <c r="W34" s="3" t="str">
        <f>CONCATENATE(Техничка!AQ35,Техничка!AR35,Техничка!AS35)</f>
        <v>31.08.2023</v>
      </c>
      <c r="X34" s="82" t="str">
        <f>IF(AND((IF(SUMIFS(cb_curr!$E:$E,cb_curr!$A:$A,W34,cb_curr!$B:$B,"China_Yuan")&lt;&gt;0,1,0)=0),(OR(WEEKDAY(W34,2)=7,WEEKDAY(W34,2)=1))),X33,((IF(AND(Y34=0,Y35=0,Y36=0,Y37=0,Y38=0,Y39=0,Y40=0,Y41=0,Y42=0,Y43=0),"-",(IF((SUMIFS(cb_curr!$E:$E,cb_curr!$A:$A,W34,cb_curr!$B:$B,"China_Yuan"))=0,X33,(SUMIFS(cb_curr!$E:$E,cb_curr!$A:$A,W34,cb_curr!$B:$B,"China_Yuan"))))))))</f>
        <v>-</v>
      </c>
      <c r="Y34" s="165">
        <f>SUMIFS(cb_curr!$E:$E,cb_curr!$A:$A,W34,cb_curr!$B:$B,"China_Yuan")</f>
        <v>0</v>
      </c>
      <c r="Z34" s="4" t="str">
        <f>CONCATENATE(Техничка!AU35,Техничка!AV35,Техничка!AW35)</f>
        <v>31.09.2023</v>
      </c>
      <c r="AA34" s="4"/>
      <c r="AB34" s="178">
        <f>AE4</f>
        <v>0</v>
      </c>
      <c r="AC34" s="3" t="str">
        <f>CONCATENATE(Техничка!AY35,Техничка!AZ35,Техничка!BA35)</f>
        <v>31.10.2023</v>
      </c>
      <c r="AD34" s="82" t="str">
        <f>IF(AND((IF(SUMIFS(cb_curr!$E:$E,cb_curr!$A:$A,AC34,cb_curr!$B:$B,"China_Yuan")&lt;&gt;0,1,0)=0),(OR(WEEKDAY(AC34,2)=7,WEEKDAY(AC34,2)=1))),AD33,((IF(AND(AE34=0,AE35=0,AE36=0,AE37=0,AE38=0,AE39=0,AE40=0,AE41=0,AE42=0,AE43=0),"-",(IF((SUMIFS(cb_curr!$E:$E,cb_curr!$A:$A,AC34,cb_curr!$B:$B,"China_Yuan"))=0,AD33,(SUMIFS(cb_curr!$E:$E,cb_curr!$A:$A,AC34,cb_curr!$B:$B,"China_Yuan"))))))))</f>
        <v>-</v>
      </c>
      <c r="AE34" s="165">
        <f>SUMIFS(cb_curr!$E:$E,cb_curr!$A:$A,AC34,cb_curr!$B:$B,"China_Yuan")</f>
        <v>0</v>
      </c>
      <c r="AF34" s="4" t="str">
        <f>CONCATENATE(Техничка!BC35,Техничка!BD35,Техничка!BE35)</f>
        <v>31.11.2023</v>
      </c>
      <c r="AG34" s="6"/>
      <c r="AH34" s="178">
        <f>AK4</f>
        <v>0</v>
      </c>
      <c r="AI34" s="3" t="str">
        <f>CONCATENATE(Техничка!BG35,Техничка!BH35,Техничка!BI35)</f>
        <v>31.12.2023</v>
      </c>
      <c r="AJ34" s="82" t="str">
        <f>IF(AND((IF(SUMIFS(cb_curr!$E:$E,cb_curr!$A:$A,AI34,cb_curr!$B:$B,"China_Yuan")&lt;&gt;0,1,0)=0),(OR(WEEKDAY(AI34,2)=7,WEEKDAY(AI34,2)=1))),AJ33,((IF(AND(AK34=0,AK35=0,AK36=0,AK37=0,AK38=0,AK39=0,AK40=0,AK41=0,AK42=0,AK43=0),"-",(IF((SUMIFS(cb_curr!$E:$E,cb_curr!$A:$A,AI34,cb_curr!$B:$B,"China_Yuan"))=0,AJ33,(SUMIFS(cb_curr!$E:$E,cb_curr!$A:$A,AI34,cb_curr!$B:$B,"China_Yuan"))))))))</f>
        <v>-</v>
      </c>
      <c r="AK34" s="165">
        <f>SUMIFS(cb_curr!$E:$E,cb_curr!$A:$A,AI34,cb_curr!$B:$B,"China_Yuan")</f>
        <v>0</v>
      </c>
      <c r="AQ34" s="153" t="str">
        <f t="shared" si="0"/>
        <v>31.06.2023</v>
      </c>
      <c r="AR34" s="85"/>
      <c r="AT34" s="3" t="str">
        <f t="shared" si="1"/>
        <v>31.10.2023</v>
      </c>
      <c r="AU34" s="82"/>
      <c r="AW34" s="3" t="str">
        <f t="shared" si="2"/>
        <v>31.11.2023</v>
      </c>
      <c r="AX34" s="82"/>
      <c r="AY34" t="s">
        <v>163</v>
      </c>
      <c r="AZ34" s="3" t="str">
        <f t="shared" si="3"/>
        <v>31.12.2023</v>
      </c>
      <c r="BA34" s="82"/>
    </row>
    <row r="35" spans="1:53" x14ac:dyDescent="0.25">
      <c r="B35" s="9" t="s">
        <v>2</v>
      </c>
      <c r="C35" s="10">
        <f>AVERAGE(C4:C34)</f>
        <v>9.8949200000000008</v>
      </c>
      <c r="D35" s="178">
        <f t="shared" ref="D35:D38" si="7">G4</f>
        <v>0</v>
      </c>
      <c r="E35" s="9" t="s">
        <v>2</v>
      </c>
      <c r="F35" s="10" t="e">
        <f>AVERAGE(F4:F34)</f>
        <v>#DIV/0!</v>
      </c>
      <c r="G35" s="178">
        <f t="shared" si="4"/>
        <v>0</v>
      </c>
      <c r="H35" s="9" t="s">
        <v>2</v>
      </c>
      <c r="I35" s="10" t="e">
        <f>AVERAGE(I4:I34)</f>
        <v>#DIV/0!</v>
      </c>
      <c r="J35" s="178">
        <f t="shared" ref="J35:J38" si="8">M4</f>
        <v>0</v>
      </c>
      <c r="K35" s="9" t="s">
        <v>2</v>
      </c>
      <c r="L35" s="10" t="e">
        <f>AVERAGE(L4:L34)</f>
        <v>#DIV/0!</v>
      </c>
      <c r="M35" s="178">
        <f t="shared" si="5"/>
        <v>0</v>
      </c>
      <c r="N35" s="9" t="s">
        <v>2</v>
      </c>
      <c r="O35" s="10" t="e">
        <f>AVERAGE(O4:O34)</f>
        <v>#DIV/0!</v>
      </c>
      <c r="P35" s="178">
        <f t="shared" ref="P35:P38" si="9">S4</f>
        <v>0</v>
      </c>
      <c r="Q35" s="9" t="s">
        <v>2</v>
      </c>
      <c r="R35" s="10" t="e">
        <f>AVERAGE(R4:R34)</f>
        <v>#DIV/0!</v>
      </c>
      <c r="S35" s="178">
        <f t="shared" si="6"/>
        <v>0</v>
      </c>
      <c r="T35" s="9" t="s">
        <v>2</v>
      </c>
      <c r="U35" s="10" t="e">
        <f>AVERAGE(U4:U34)</f>
        <v>#DIV/0!</v>
      </c>
      <c r="V35" s="165">
        <f t="shared" ref="V35:V38" si="10">Y4</f>
        <v>0</v>
      </c>
      <c r="W35" s="9" t="s">
        <v>2</v>
      </c>
      <c r="X35" s="10" t="e">
        <f>AVERAGE(X4:X34)</f>
        <v>#DIV/0!</v>
      </c>
      <c r="Y35" s="178">
        <f>AB4</f>
        <v>0</v>
      </c>
      <c r="Z35" s="9" t="s">
        <v>2</v>
      </c>
      <c r="AA35" s="10" t="e">
        <f>AVERAGE(AA4:AA34)</f>
        <v>#DIV/0!</v>
      </c>
      <c r="AB35" s="178">
        <f t="shared" ref="AB35:AB38" si="11">AE5</f>
        <v>0</v>
      </c>
      <c r="AC35" s="9" t="s">
        <v>2</v>
      </c>
      <c r="AD35" s="10" t="e">
        <f>AVERAGE(AD4:AD34)</f>
        <v>#DIV/0!</v>
      </c>
      <c r="AE35" s="178">
        <f>AH4</f>
        <v>0</v>
      </c>
      <c r="AF35" s="9" t="s">
        <v>2</v>
      </c>
      <c r="AG35" s="10" t="e">
        <f>AVERAGE(AG4:AG34)</f>
        <v>#DIV/0!</v>
      </c>
      <c r="AH35" s="178">
        <f t="shared" ref="AH35:AH38" si="12">AK5</f>
        <v>0</v>
      </c>
      <c r="AI35" s="9" t="s">
        <v>2</v>
      </c>
      <c r="AJ35" s="10" t="e">
        <f>AVERAGE(AJ4:AJ34)</f>
        <v>#DIV/0!</v>
      </c>
      <c r="AK35" s="178"/>
      <c r="AL35" s="178"/>
      <c r="AM35" s="178"/>
      <c r="AN35" s="178"/>
      <c r="AO35" s="178"/>
      <c r="AQ35" s="9" t="s">
        <v>2</v>
      </c>
      <c r="AR35" s="10"/>
      <c r="AT35" s="9" t="s">
        <v>2</v>
      </c>
      <c r="AU35" s="10" t="e">
        <f>AVERAGE(AU4:AU34)</f>
        <v>#DIV/0!</v>
      </c>
      <c r="AW35" s="9" t="s">
        <v>2</v>
      </c>
      <c r="AX35" s="10" t="e">
        <f>AVERAGE(AX4:AX34)</f>
        <v>#DIV/0!</v>
      </c>
      <c r="AZ35" s="9" t="s">
        <v>2</v>
      </c>
      <c r="BA35" s="10" t="e">
        <f>AVERAGE(BA4:BA34)</f>
        <v>#DIV/0!</v>
      </c>
    </row>
    <row r="36" spans="1:53" ht="15" hidden="1" customHeight="1" outlineLevel="1" x14ac:dyDescent="0.25">
      <c r="B36" s="9" t="s">
        <v>188</v>
      </c>
      <c r="C36" s="10">
        <f>IFERROR((MEDIAN(C4:C34)),0)</f>
        <v>9.8949200000000008</v>
      </c>
      <c r="D36" s="178">
        <f t="shared" si="7"/>
        <v>0</v>
      </c>
      <c r="E36" s="9" t="s">
        <v>188</v>
      </c>
      <c r="F36" s="10">
        <f>IFERROR((MEDIAN(F4:F34)),0)</f>
        <v>0</v>
      </c>
      <c r="G36" s="178">
        <f t="shared" si="4"/>
        <v>0</v>
      </c>
      <c r="H36" s="9" t="s">
        <v>188</v>
      </c>
      <c r="I36" s="10">
        <f>IFERROR((MEDIAN(I4:I34)),0)</f>
        <v>0</v>
      </c>
      <c r="J36" s="178">
        <f t="shared" si="8"/>
        <v>0</v>
      </c>
      <c r="K36" s="9" t="s">
        <v>188</v>
      </c>
      <c r="L36" s="10">
        <f>IFERROR((MEDIAN(L4:L34)),0)</f>
        <v>0</v>
      </c>
      <c r="M36" s="178">
        <f t="shared" si="5"/>
        <v>0</v>
      </c>
      <c r="N36" s="9" t="s">
        <v>188</v>
      </c>
      <c r="O36" s="10">
        <f>IFERROR((MEDIAN(O4:O34)),0)</f>
        <v>0</v>
      </c>
      <c r="P36" s="178">
        <f t="shared" si="9"/>
        <v>0</v>
      </c>
      <c r="Q36" s="9" t="s">
        <v>188</v>
      </c>
      <c r="R36" s="10">
        <f>IFERROR((MEDIAN(R4:R34)),0)</f>
        <v>0</v>
      </c>
      <c r="S36" s="178">
        <f t="shared" si="6"/>
        <v>0</v>
      </c>
      <c r="T36" s="9" t="s">
        <v>188</v>
      </c>
      <c r="U36" s="10">
        <f>IFERROR((MEDIAN(U4:U34)),0)</f>
        <v>0</v>
      </c>
      <c r="V36" s="165">
        <f t="shared" si="10"/>
        <v>0</v>
      </c>
      <c r="W36" s="9" t="s">
        <v>188</v>
      </c>
      <c r="X36" s="10">
        <f>IFERROR((MEDIAN(X4:X34)),0)</f>
        <v>0</v>
      </c>
      <c r="Y36" s="178">
        <f t="shared" ref="Y36:Y38" si="13">AB5</f>
        <v>0</v>
      </c>
      <c r="Z36" s="9" t="s">
        <v>188</v>
      </c>
      <c r="AA36" s="10">
        <f>IFERROR((MEDIAN(AA4:AA34)),0)</f>
        <v>0</v>
      </c>
      <c r="AB36" s="178">
        <f t="shared" si="11"/>
        <v>0</v>
      </c>
      <c r="AC36" s="9" t="s">
        <v>188</v>
      </c>
      <c r="AD36" s="10">
        <f>IFERROR((MEDIAN(AD4:AD34)),0)</f>
        <v>0</v>
      </c>
      <c r="AE36" s="178">
        <f t="shared" ref="AE36:AE38" si="14">AH5</f>
        <v>0</v>
      </c>
      <c r="AF36" s="9" t="s">
        <v>188</v>
      </c>
      <c r="AG36" s="10">
        <f>IFERROR((MEDIAN(AG4:AG34)),0)</f>
        <v>0</v>
      </c>
      <c r="AH36" s="178">
        <f t="shared" si="12"/>
        <v>0</v>
      </c>
      <c r="AI36" s="9" t="s">
        <v>188</v>
      </c>
      <c r="AJ36" s="10">
        <f>IFERROR((MEDIAN(AJ4:AJ34)),0)</f>
        <v>0</v>
      </c>
      <c r="AK36" s="178"/>
      <c r="AL36" s="178"/>
      <c r="AM36" s="178"/>
      <c r="AN36" s="178"/>
      <c r="AO36" s="178"/>
      <c r="AQ36" s="9" t="s">
        <v>188</v>
      </c>
      <c r="AR36" s="10"/>
      <c r="AT36" s="9" t="s">
        <v>188</v>
      </c>
      <c r="AU36" s="10"/>
      <c r="AV36" t="s">
        <v>163</v>
      </c>
      <c r="AW36" s="9" t="s">
        <v>188</v>
      </c>
      <c r="AX36" s="10"/>
      <c r="AY36" t="s">
        <v>163</v>
      </c>
      <c r="AZ36" s="9" t="s">
        <v>188</v>
      </c>
      <c r="BA36" s="10"/>
    </row>
    <row r="37" spans="1:53" ht="15" hidden="1" customHeight="1" outlineLevel="1" x14ac:dyDescent="0.25">
      <c r="B37" s="9" t="s">
        <v>189</v>
      </c>
      <c r="C37" s="10">
        <f>IFERROR(MEDIAN(C4:C34),0)</f>
        <v>9.8949200000000008</v>
      </c>
      <c r="D37" s="178">
        <f t="shared" si="7"/>
        <v>0</v>
      </c>
      <c r="E37" s="9" t="s">
        <v>189</v>
      </c>
      <c r="F37" s="10">
        <f>IFERROR(MEDIAN(C4:C34,F4:F34),0)</f>
        <v>9.8949200000000008</v>
      </c>
      <c r="G37" s="178">
        <f t="shared" si="4"/>
        <v>0</v>
      </c>
      <c r="H37" s="9" t="s">
        <v>189</v>
      </c>
      <c r="I37" s="10">
        <f>IFERROR(MEDIAN(F4:F34,I4:I34,C4:C34),0)</f>
        <v>9.8949200000000008</v>
      </c>
      <c r="J37" s="178">
        <f t="shared" si="8"/>
        <v>0</v>
      </c>
      <c r="K37" s="9" t="s">
        <v>189</v>
      </c>
      <c r="L37" s="10">
        <f>IFERROR(MEDIAN(I4:I34,L4:L34,F4:F34,C4:C34),0)</f>
        <v>9.8949200000000008</v>
      </c>
      <c r="M37" s="178">
        <f t="shared" si="5"/>
        <v>0</v>
      </c>
      <c r="N37" s="9" t="s">
        <v>189</v>
      </c>
      <c r="O37" s="10">
        <f>IFERROR(MEDIAN(L4:L34,O4:O34,I4:I34,F4:F34,C4:C34),0)</f>
        <v>9.8949200000000008</v>
      </c>
      <c r="P37" s="178">
        <f t="shared" si="9"/>
        <v>0</v>
      </c>
      <c r="Q37" s="9" t="s">
        <v>189</v>
      </c>
      <c r="R37" s="10">
        <f>IFERROR(MEDIAN(O4:O34,R4:R34,L4:L34,I4:I34,F4:F34,C4:C34),0)</f>
        <v>9.8949200000000008</v>
      </c>
      <c r="S37" s="178">
        <f t="shared" si="6"/>
        <v>0</v>
      </c>
      <c r="T37" s="9" t="s">
        <v>189</v>
      </c>
      <c r="U37" s="10">
        <f>IFERROR(MEDIAN(R4:R34,U4:U34,O4:O34,L4:L34,I4:I34,F4:F34,C4:C34),0)</f>
        <v>9.8949200000000008</v>
      </c>
      <c r="V37" s="165">
        <f t="shared" si="10"/>
        <v>0</v>
      </c>
      <c r="W37" s="9" t="s">
        <v>189</v>
      </c>
      <c r="X37" s="10">
        <f>IFERROR(MEDIAN(U4:U34,X4:X34,R4:R34,O4:O34,L4:L34,I4:I34,F4:F34,C4:C34),0)</f>
        <v>9.8949200000000008</v>
      </c>
      <c r="Y37" s="178">
        <f t="shared" si="13"/>
        <v>0</v>
      </c>
      <c r="Z37" s="9" t="s">
        <v>189</v>
      </c>
      <c r="AA37" s="10">
        <f>IFERROR(MEDIAN(X4:X34,AA4:AA34,U4:U34,R4:R34,O4:O34,L4:L34,I4:I34,F4:F34,C4:C34),0)</f>
        <v>9.8949200000000008</v>
      </c>
      <c r="AB37" s="178">
        <f t="shared" si="11"/>
        <v>0</v>
      </c>
      <c r="AC37" s="9" t="s">
        <v>189</v>
      </c>
      <c r="AD37" s="10">
        <f>IFERROR(MEDIAN(AA4:AA34,AD4:AD34,X4:X34,U4:U34,R4:R34,O4:O34,L4:L34,I4:I34,F4:F34,C4:C34),0)</f>
        <v>9.8949200000000008</v>
      </c>
      <c r="AE37" s="178">
        <f t="shared" si="14"/>
        <v>0</v>
      </c>
      <c r="AF37" s="9" t="s">
        <v>189</v>
      </c>
      <c r="AG37" s="10">
        <f>IFERROR(MEDIAN(AD4:AD34,AG4:AG34,AA4:AA34,X4:X34,U4:U34,R4:R34,O4:O34,L4:L34,I4:I34,F4:F34,C4:C34),0)</f>
        <v>9.8949200000000008</v>
      </c>
      <c r="AH37" s="178">
        <f t="shared" si="12"/>
        <v>0</v>
      </c>
      <c r="AI37" s="9" t="s">
        <v>189</v>
      </c>
      <c r="AJ37" s="10">
        <f>IFERROR(MEDIAN(AG4:AG34,AJ4:AJ34,AD4:AD34,AA4:AA34,X4:X34,U4:U34,R4:R34,O4:O34,L4:L34,I4:I34,F4:F34,C4:C34),0)</f>
        <v>9.8949200000000008</v>
      </c>
      <c r="AK37" s="178"/>
      <c r="AL37" s="178"/>
      <c r="AM37" s="178"/>
      <c r="AN37" s="178"/>
      <c r="AO37" s="178"/>
      <c r="AQ37" s="9" t="s">
        <v>189</v>
      </c>
      <c r="AR37" s="10"/>
      <c r="AT37" s="9" t="s">
        <v>189</v>
      </c>
      <c r="AU37" s="10"/>
      <c r="AV37" t="s">
        <v>163</v>
      </c>
      <c r="AW37" s="9" t="s">
        <v>189</v>
      </c>
      <c r="AX37" s="10"/>
      <c r="AY37" t="s">
        <v>163</v>
      </c>
      <c r="AZ37" s="9" t="s">
        <v>189</v>
      </c>
      <c r="BA37" s="10"/>
    </row>
    <row r="38" spans="1:53" collapsed="1" x14ac:dyDescent="0.25">
      <c r="B38" s="13" t="s">
        <v>3</v>
      </c>
      <c r="C38" s="12">
        <f>C35</f>
        <v>9.8949200000000008</v>
      </c>
      <c r="D38" s="178">
        <f t="shared" si="7"/>
        <v>0</v>
      </c>
      <c r="E38" s="11" t="s">
        <v>3</v>
      </c>
      <c r="F38" s="12">
        <f>AVERAGE(C4:C34,F4:F34)</f>
        <v>9.8949200000000008</v>
      </c>
      <c r="G38" s="178">
        <f t="shared" si="4"/>
        <v>0</v>
      </c>
      <c r="H38" s="11" t="s">
        <v>3</v>
      </c>
      <c r="I38" s="12">
        <f>AVERAGE((C4:C34,F4:F34,I4:I34))</f>
        <v>9.8949200000000008</v>
      </c>
      <c r="J38" s="178">
        <f t="shared" si="8"/>
        <v>0</v>
      </c>
      <c r="K38" s="11" t="s">
        <v>3</v>
      </c>
      <c r="L38" s="12">
        <f>AVERAGE(C4:C34,F4:F34,I4:I34,L4:L34)</f>
        <v>9.8949200000000008</v>
      </c>
      <c r="M38" s="178">
        <f t="shared" si="5"/>
        <v>0</v>
      </c>
      <c r="N38" s="11" t="s">
        <v>3</v>
      </c>
      <c r="O38" s="12">
        <f>AVERAGE($C$4:$C$34,$F$4:$F$34,$I$4:$I$34,$L$4:$L$34,$O$4:$O$34)</f>
        <v>9.8949200000000008</v>
      </c>
      <c r="P38" s="178">
        <f t="shared" si="9"/>
        <v>0</v>
      </c>
      <c r="Q38" s="11" t="s">
        <v>3</v>
      </c>
      <c r="R38" s="12">
        <f>AVERAGE($C$4:$C$34,$F$4:$F$34,$I$4:$I$34,$L$4:$L$34,$O$4:$O$34,$R$4:$R$34)</f>
        <v>9.8949200000000008</v>
      </c>
      <c r="S38" s="178">
        <f t="shared" si="6"/>
        <v>0</v>
      </c>
      <c r="T38" s="11" t="s">
        <v>3</v>
      </c>
      <c r="U38" s="12">
        <f>AVERAGE($C$4:$C$34,$F$4:$F$34,$I$4:$I$34,$L$4:$L$34,$O$4:$O$34,$R$4:$R$34,$U$4:$U$34)</f>
        <v>9.8949200000000008</v>
      </c>
      <c r="V38" s="165">
        <f t="shared" si="10"/>
        <v>0</v>
      </c>
      <c r="W38" s="11" t="s">
        <v>3</v>
      </c>
      <c r="X38" s="12">
        <f>AVERAGE($C$4:$C$34,$F$4:$F$34,$I$4:$I$34,$L$4:$L$34,$O$4:$O$34,$R$4:$R$34,$U$4:$U$34,$X$4:$X$34)</f>
        <v>9.8949200000000008</v>
      </c>
      <c r="Y38" s="178">
        <f t="shared" si="13"/>
        <v>0</v>
      </c>
      <c r="Z38" s="11" t="s">
        <v>3</v>
      </c>
      <c r="AA38" s="12">
        <f>AVERAGE($C$4:$C$34,$F$4:$F$34,$I$4:$I$34,$L$4:$L$34,$O$4:$O$34,$R$4:$R$34,$U$4:$U$34,$X$4:$X$34,$AA$4:$AA$34)</f>
        <v>9.8949200000000008</v>
      </c>
      <c r="AB38" s="178">
        <f t="shared" si="11"/>
        <v>0</v>
      </c>
      <c r="AC38" s="11" t="s">
        <v>3</v>
      </c>
      <c r="AD38" s="12">
        <f>AVERAGE($C$4:$C$34,$F$4:$F$34,$I$4:$I$34,$L$4:$L$34,$O$4:$O$34,$R$4:$R$34,$U$4:$U$34,$X$4:$X$34,$AA$4:$AA$34,$AD$4:$AD$34)</f>
        <v>9.8949200000000008</v>
      </c>
      <c r="AE38" s="178">
        <f t="shared" si="14"/>
        <v>0</v>
      </c>
      <c r="AF38" s="11" t="s">
        <v>3</v>
      </c>
      <c r="AG38" s="12">
        <f>AVERAGE($C$4:$C$34,$F$4:$F$34,$I$4:$I$34,$L$4:$L$34,$O$4:$O$34,$R$4:$R$34,$U$4:$U$34,$X$4:$X$34,$AA$4:$AA$34,$AD$4:$AD$34,$AG$4:$AG$34)</f>
        <v>9.8949200000000008</v>
      </c>
      <c r="AH38" s="178">
        <f t="shared" si="12"/>
        <v>0</v>
      </c>
      <c r="AI38" s="11" t="s">
        <v>3</v>
      </c>
      <c r="AJ38" s="12">
        <f>AVERAGE($C$4:$C$34,$F$4:$F$34,$I$4:$I$34,$L$4:$L$34,$O$4:$O$34,$R$4:$R$34,$U$4:$U$34,$X$4:$X$34,$AA$4:$AA$34,$AD$4:$AD$34,$AG$4:$AG$34,$AJ$4:$AJ$34)</f>
        <v>9.8949200000000008</v>
      </c>
      <c r="AK38" s="178"/>
      <c r="AL38" s="178"/>
      <c r="AM38" s="178"/>
      <c r="AN38" s="178"/>
      <c r="AO38" s="178"/>
      <c r="AQ38" s="11" t="s">
        <v>3</v>
      </c>
      <c r="AR38" s="12"/>
      <c r="AT38" s="11" t="s">
        <v>3</v>
      </c>
      <c r="AU38" s="12">
        <f>AVERAGE($C$4:$C$34,$F$4:$F$34,$I$4:$I$34,$L$4:$L$34,$O$4:$O$34,$R$4:$R$34,$U$4:$U$34,$X$4:$X$34,$AA$4:$AA$34,$AU$4:$AU$34)</f>
        <v>9.8949200000000008</v>
      </c>
      <c r="AW38" s="11" t="s">
        <v>3</v>
      </c>
      <c r="AX38" s="12">
        <f>AVERAGE($C$4:$C$34,$F$4:$F$34,$I$4:$I$34,$L$4:$L$34,$O$4:$O$34,$R$4:$R$34,$U$4:$U$34,$X$4:$X$34,$AA$4:$AA$34,$AX$4:$AX$34,$AU$4:$AU$34)</f>
        <v>9.8949200000000008</v>
      </c>
      <c r="AZ38" s="11" t="s">
        <v>3</v>
      </c>
      <c r="BA38" s="12">
        <f>AVERAGE($C$4:$C$34,$F$4:$F$34,$I$4:$I$34,$L$4:$L$34,$O$4:$O$34,$R$4:$R$34,$U$4:$U$34,$X$4:$X$34,$AA$4:$AA$34,$AU$4:$AU$34,$AX$4:$AX$34,$BA$4:$BA$34)</f>
        <v>9.8949200000000008</v>
      </c>
    </row>
    <row r="39" spans="1:53" x14ac:dyDescent="0.25">
      <c r="D39" s="178">
        <f t="shared" ref="D35:D43" si="15">G8</f>
        <v>0</v>
      </c>
      <c r="G39" s="178">
        <f t="shared" ref="G35:G40" si="16">J10</f>
        <v>0</v>
      </c>
      <c r="J39" s="178">
        <f t="shared" ref="J35:J43" si="17">M8</f>
        <v>0</v>
      </c>
      <c r="M39" s="178">
        <f t="shared" ref="M35:M42" si="18">P9</f>
        <v>0</v>
      </c>
      <c r="P39" s="178">
        <f t="shared" ref="P35:P43" si="19">S8</f>
        <v>0</v>
      </c>
      <c r="S39" s="178">
        <f t="shared" ref="S35:S42" si="20">V9</f>
        <v>0</v>
      </c>
      <c r="V39" s="165">
        <f t="shared" ref="V35:V43" si="21">Y8</f>
        <v>0</v>
      </c>
      <c r="Y39" s="178">
        <f t="shared" ref="Y36:Y42" si="22">AB8</f>
        <v>0</v>
      </c>
      <c r="AB39" s="178">
        <f t="shared" ref="AB35:AB42" si="23">AE9</f>
        <v>0</v>
      </c>
      <c r="AE39" s="178">
        <f t="shared" ref="AE36:AE43" si="24">AH8</f>
        <v>0</v>
      </c>
      <c r="AH39" s="178">
        <f t="shared" ref="AH35:AH42" si="25">AK9</f>
        <v>0</v>
      </c>
      <c r="AK39" s="178"/>
      <c r="AL39" s="178"/>
      <c r="AM39" s="178"/>
      <c r="AN39" s="178"/>
      <c r="AO39" s="178"/>
    </row>
    <row r="40" spans="1:53" x14ac:dyDescent="0.25">
      <c r="D40" s="178">
        <f t="shared" si="15"/>
        <v>0</v>
      </c>
      <c r="G40" s="178">
        <f t="shared" si="16"/>
        <v>0</v>
      </c>
      <c r="J40" s="178">
        <f t="shared" si="17"/>
        <v>0</v>
      </c>
      <c r="M40" s="178">
        <f t="shared" si="18"/>
        <v>0</v>
      </c>
      <c r="P40" s="178">
        <f t="shared" si="19"/>
        <v>0</v>
      </c>
      <c r="Q40" s="11" t="s">
        <v>225</v>
      </c>
      <c r="R40" s="12"/>
      <c r="S40" s="178">
        <f t="shared" si="20"/>
        <v>0</v>
      </c>
      <c r="V40" s="165">
        <f t="shared" si="21"/>
        <v>0</v>
      </c>
      <c r="Y40" s="178">
        <f t="shared" si="22"/>
        <v>0</v>
      </c>
      <c r="AB40" s="178">
        <f t="shared" si="23"/>
        <v>0</v>
      </c>
      <c r="AE40" s="178">
        <f t="shared" si="24"/>
        <v>0</v>
      </c>
      <c r="AH40" s="178">
        <f t="shared" si="25"/>
        <v>0</v>
      </c>
      <c r="AI40" s="11" t="s">
        <v>229</v>
      </c>
      <c r="AJ40" s="12"/>
      <c r="AK40" s="178"/>
      <c r="AL40" s="178"/>
      <c r="AM40" s="178"/>
      <c r="AN40" s="178"/>
      <c r="AO40" s="178"/>
    </row>
    <row r="41" spans="1:53" x14ac:dyDescent="0.25">
      <c r="D41" s="178">
        <f t="shared" si="15"/>
        <v>0</v>
      </c>
      <c r="J41" s="178">
        <f t="shared" si="17"/>
        <v>0</v>
      </c>
      <c r="M41" s="178">
        <f t="shared" si="18"/>
        <v>0</v>
      </c>
      <c r="P41" s="178">
        <f t="shared" si="19"/>
        <v>0</v>
      </c>
      <c r="S41" s="178">
        <f t="shared" si="20"/>
        <v>0</v>
      </c>
      <c r="V41" s="165">
        <f t="shared" si="21"/>
        <v>0</v>
      </c>
      <c r="Y41" s="178">
        <f t="shared" si="22"/>
        <v>0</v>
      </c>
      <c r="AB41" s="178">
        <f t="shared" si="23"/>
        <v>0</v>
      </c>
      <c r="AE41" s="178">
        <f t="shared" si="24"/>
        <v>0</v>
      </c>
      <c r="AH41" s="178">
        <f t="shared" si="25"/>
        <v>0</v>
      </c>
      <c r="AI41" s="11" t="s">
        <v>232</v>
      </c>
      <c r="AJ41" s="12">
        <f>IF(AJ40&gt;0,(AVERAGE(C4:C34,F4:F34,I4:I34,L4:L34,O4:O34,R4:R34,U4:U34,X4:X34,AA4:AA34,AU4:AU34,AX4:AX34,BA4:BA34)),(AVERAGE(C4:C34,F4:F34,I4:I34,L4:L34,O4:O34,R4:R34,U4:U34,X4:X34,AA4:AA34,AD4:AD34,AG4:AG34,AJ4:AJ34)))</f>
        <v>9.8949200000000008</v>
      </c>
      <c r="AK41" s="178"/>
      <c r="AL41" s="178"/>
      <c r="AM41" s="178"/>
      <c r="AN41" s="178"/>
      <c r="AO41" s="178"/>
    </row>
    <row r="42" spans="1:53" hidden="1" outlineLevel="1" x14ac:dyDescent="0.25">
      <c r="B42" s="188" t="s">
        <v>16</v>
      </c>
      <c r="D42" s="178">
        <f t="shared" si="15"/>
        <v>0</v>
      </c>
      <c r="J42" s="178">
        <f t="shared" si="17"/>
        <v>0</v>
      </c>
      <c r="M42" s="178">
        <f t="shared" si="18"/>
        <v>0</v>
      </c>
      <c r="P42" s="178">
        <f t="shared" si="19"/>
        <v>0</v>
      </c>
      <c r="S42" s="178">
        <f t="shared" si="20"/>
        <v>0</v>
      </c>
      <c r="V42" s="165">
        <f t="shared" si="21"/>
        <v>0</v>
      </c>
      <c r="Y42" s="178">
        <f t="shared" si="22"/>
        <v>0</v>
      </c>
      <c r="AB42" s="178">
        <f t="shared" si="23"/>
        <v>0</v>
      </c>
      <c r="AE42" s="178">
        <f t="shared" si="24"/>
        <v>0</v>
      </c>
      <c r="AH42" s="178">
        <f t="shared" si="25"/>
        <v>0</v>
      </c>
      <c r="AK42" s="31"/>
      <c r="AL42" s="31"/>
      <c r="AM42" s="31"/>
      <c r="AN42" s="31"/>
      <c r="AO42" s="31"/>
    </row>
    <row r="43" spans="1:53" hidden="1" outlineLevel="1" x14ac:dyDescent="0.25">
      <c r="B43" s="188">
        <f>AVERAGE(C4:C34,F4:F34,I4:I34)</f>
        <v>9.8949200000000008</v>
      </c>
      <c r="D43" s="178">
        <f t="shared" si="15"/>
        <v>0</v>
      </c>
      <c r="G43"/>
      <c r="J43" s="178">
        <f t="shared" si="17"/>
        <v>0</v>
      </c>
      <c r="M43"/>
      <c r="P43" s="178">
        <f t="shared" si="19"/>
        <v>0</v>
      </c>
      <c r="S43"/>
      <c r="V43" s="165">
        <f t="shared" si="21"/>
        <v>0</v>
      </c>
      <c r="Y43" s="178">
        <f>AB12</f>
        <v>0</v>
      </c>
      <c r="AB43"/>
      <c r="AE43" s="178">
        <f t="shared" si="24"/>
        <v>0</v>
      </c>
      <c r="AH43"/>
      <c r="AK43" s="31"/>
      <c r="AL43" s="31"/>
      <c r="AM43" s="31"/>
      <c r="AN43" s="31"/>
      <c r="AO43" s="31"/>
    </row>
    <row r="44" spans="1:53" ht="15.75" hidden="1" outlineLevel="1" thickBot="1" x14ac:dyDescent="0.3">
      <c r="D44"/>
      <c r="G44"/>
      <c r="J44"/>
      <c r="M44"/>
      <c r="P44"/>
      <c r="S44"/>
      <c r="V44"/>
      <c r="Y44"/>
      <c r="AB44"/>
      <c r="AE44"/>
      <c r="AH44"/>
      <c r="AK44"/>
      <c r="AL44"/>
      <c r="AM44"/>
      <c r="AN44"/>
      <c r="AO44"/>
    </row>
    <row r="45" spans="1:53" hidden="1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53" hidden="1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53" ht="15.75" hidden="1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53" hidden="1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hidden="1" outlineLevel="1" x14ac:dyDescent="0.25">
      <c r="B49" s="424">
        <f>AVERAGE(C4:C34,F4:F34,I4:I34,L4:L34,O4:O34,R4:R33)</f>
        <v>9.8949200000000008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t="15.75" hidden="1" outlineLevel="1" thickBot="1" x14ac:dyDescent="0.3"/>
    <row r="51" spans="1:36" hidden="1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hidden="1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hidden="1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hidden="1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31"/>
      <c r="T54" s="419"/>
      <c r="U54" s="419"/>
      <c r="V54" s="431"/>
      <c r="W54" s="419"/>
      <c r="X54" s="419"/>
      <c r="Y54" s="431"/>
      <c r="Z54" s="419"/>
      <c r="AA54" s="419"/>
    </row>
    <row r="55" spans="1:36" hidden="1" outlineLevel="1" x14ac:dyDescent="0.25">
      <c r="B55" s="427">
        <f>AVERAGE(C4:C34,F4:F34,I4:I34,L4:L34,O4:O34,R4:R34,U4:U34,X4:X34,AA4:AA34)</f>
        <v>9.8949200000000008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31"/>
      <c r="T55" s="419"/>
      <c r="U55" s="419"/>
      <c r="V55" s="431"/>
      <c r="W55" s="419"/>
      <c r="X55" s="419"/>
      <c r="Y55" s="431"/>
      <c r="Z55" s="419"/>
      <c r="AA55" s="419"/>
    </row>
    <row r="56" spans="1:36" ht="15.75" hidden="1" outlineLevel="1" thickBot="1" x14ac:dyDescent="0.3"/>
    <row r="57" spans="1:36" hidden="1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hidden="1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hidden="1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t="15.75" hidden="1" outlineLevel="1" thickBot="1" x14ac:dyDescent="0.3"/>
    <row r="61" spans="1:36" hidden="1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hidden="1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hidden="1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hidden="1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31"/>
      <c r="T64" s="419"/>
      <c r="U64" s="419"/>
      <c r="V64" s="431"/>
      <c r="W64" s="419"/>
      <c r="X64" s="419"/>
      <c r="Y64" s="431"/>
      <c r="Z64" s="419"/>
      <c r="AA64" s="419"/>
      <c r="AB64" s="431"/>
      <c r="AC64" s="419"/>
      <c r="AD64" s="419"/>
      <c r="AE64" s="419"/>
      <c r="AF64" s="419"/>
      <c r="AG64" s="419"/>
      <c r="AH64" s="419"/>
      <c r="AI64" s="419"/>
      <c r="AJ64" s="419"/>
    </row>
    <row r="65" spans="2:36" hidden="1" outlineLevel="1" x14ac:dyDescent="0.25">
      <c r="B65" s="424">
        <f>AVERAGE($C$4:$C$34,$F$4:$F$34,$I$4:$I$34,$L$4:$L$34,$O$4:$O$34,$R$4:$R$34,$U$4:$U$34,$X$4:$X$34,$AA$4:$AA$34,$AD$4:$AD$34,$AG$4:$AG$34,$AJ$4:$AJ$34)</f>
        <v>9.8949200000000008</v>
      </c>
      <c r="C65" s="425">
        <f t="shared" ref="C65:AJ65" si="26">AVERAGE($C$4:$C$34,$F$4:$F$34,$I$4:$I$34,$L$4:$L$34,$O$4:$O$34,$R$4:$R$34,$U$4:$U$34,$X$4:$X$34,$AA$4:$AA$34,$AD$4:$AD$34,$AG$4:$AG$34,$AJ$4:$AJ$34)</f>
        <v>9.8949200000000008</v>
      </c>
      <c r="D65" s="425">
        <f t="shared" si="26"/>
        <v>9.8949200000000008</v>
      </c>
      <c r="E65" s="425">
        <f t="shared" si="26"/>
        <v>9.8949200000000008</v>
      </c>
      <c r="F65" s="425">
        <f t="shared" si="26"/>
        <v>9.8949200000000008</v>
      </c>
      <c r="G65" s="425">
        <f t="shared" si="26"/>
        <v>9.8949200000000008</v>
      </c>
      <c r="H65" s="425">
        <f t="shared" si="26"/>
        <v>9.8949200000000008</v>
      </c>
      <c r="I65" s="425">
        <f t="shared" si="26"/>
        <v>9.8949200000000008</v>
      </c>
      <c r="J65" s="425">
        <f t="shared" si="26"/>
        <v>9.8949200000000008</v>
      </c>
      <c r="K65" s="425">
        <f t="shared" si="26"/>
        <v>9.8949200000000008</v>
      </c>
      <c r="L65" s="425">
        <f t="shared" si="26"/>
        <v>9.8949200000000008</v>
      </c>
      <c r="M65" s="425">
        <f t="shared" si="26"/>
        <v>9.8949200000000008</v>
      </c>
      <c r="N65" s="425">
        <f t="shared" si="26"/>
        <v>9.8949200000000008</v>
      </c>
      <c r="O65" s="425">
        <f t="shared" si="26"/>
        <v>9.8949200000000008</v>
      </c>
      <c r="P65" s="425">
        <f t="shared" si="26"/>
        <v>9.8949200000000008</v>
      </c>
      <c r="Q65" s="425">
        <f t="shared" si="26"/>
        <v>9.8949200000000008</v>
      </c>
      <c r="R65" s="425">
        <f t="shared" si="26"/>
        <v>9.8949200000000008</v>
      </c>
      <c r="S65" s="432">
        <f t="shared" si="26"/>
        <v>9.8949200000000008</v>
      </c>
      <c r="T65" s="425">
        <f t="shared" si="26"/>
        <v>9.8949200000000008</v>
      </c>
      <c r="U65" s="425">
        <f t="shared" si="26"/>
        <v>9.8949200000000008</v>
      </c>
      <c r="V65" s="432">
        <f t="shared" si="26"/>
        <v>9.8949200000000008</v>
      </c>
      <c r="W65" s="425">
        <f t="shared" si="26"/>
        <v>9.8949200000000008</v>
      </c>
      <c r="X65" s="425">
        <f t="shared" si="26"/>
        <v>9.8949200000000008</v>
      </c>
      <c r="Y65" s="432">
        <f t="shared" si="26"/>
        <v>9.8949200000000008</v>
      </c>
      <c r="Z65" s="425">
        <f t="shared" si="26"/>
        <v>9.8949200000000008</v>
      </c>
      <c r="AA65" s="425">
        <f t="shared" si="26"/>
        <v>9.8949200000000008</v>
      </c>
      <c r="AB65" s="432">
        <f t="shared" si="26"/>
        <v>9.8949200000000008</v>
      </c>
      <c r="AC65" s="425">
        <f t="shared" si="26"/>
        <v>9.8949200000000008</v>
      </c>
      <c r="AD65" s="425">
        <f t="shared" si="26"/>
        <v>9.8949200000000008</v>
      </c>
      <c r="AE65" s="425">
        <f t="shared" si="26"/>
        <v>9.8949200000000008</v>
      </c>
      <c r="AF65" s="425">
        <f t="shared" si="26"/>
        <v>9.8949200000000008</v>
      </c>
      <c r="AG65" s="425">
        <f t="shared" si="26"/>
        <v>9.8949200000000008</v>
      </c>
      <c r="AH65" s="425">
        <f t="shared" si="26"/>
        <v>9.8949200000000008</v>
      </c>
      <c r="AI65" s="425">
        <f t="shared" si="26"/>
        <v>9.8949200000000008</v>
      </c>
      <c r="AJ65" s="425">
        <f t="shared" si="26"/>
        <v>9.8949200000000008</v>
      </c>
    </row>
    <row r="66" spans="2:36" collapsed="1" x14ac:dyDescent="0.25"/>
  </sheetData>
  <autoFilter ref="B31:AK38"/>
  <mergeCells count="34">
    <mergeCell ref="B64:AJ64"/>
    <mergeCell ref="B65:AJ65"/>
    <mergeCell ref="B57:I57"/>
    <mergeCell ref="B58:I58"/>
    <mergeCell ref="B59:I59"/>
    <mergeCell ref="B61:I61"/>
    <mergeCell ref="B62:I62"/>
    <mergeCell ref="B63:I63"/>
    <mergeCell ref="B55:AA55"/>
    <mergeCell ref="B45:I45"/>
    <mergeCell ref="B46:I46"/>
    <mergeCell ref="B47:I47"/>
    <mergeCell ref="B48:R48"/>
    <mergeCell ref="B49:R49"/>
    <mergeCell ref="B51:I51"/>
    <mergeCell ref="B52:I52"/>
    <mergeCell ref="B53:I53"/>
    <mergeCell ref="B54:AA54"/>
    <mergeCell ref="AT2:AU2"/>
    <mergeCell ref="AW2:AX2"/>
    <mergeCell ref="AZ2:BA2"/>
    <mergeCell ref="AI2:AJ2"/>
    <mergeCell ref="B2:C2"/>
    <mergeCell ref="E2:F2"/>
    <mergeCell ref="H2:I2"/>
    <mergeCell ref="K2:L2"/>
    <mergeCell ref="N2:O2"/>
    <mergeCell ref="Q2:R2"/>
    <mergeCell ref="T2:U2"/>
    <mergeCell ref="W2:X2"/>
    <mergeCell ref="Z2:AA2"/>
    <mergeCell ref="AC2:AD2"/>
    <mergeCell ref="AF2:AG2"/>
    <mergeCell ref="AQ2:AR2"/>
  </mergeCells>
  <conditionalFormatting sqref="C4">
    <cfRule type="expression" dxfId="95" priority="37">
      <formula>D4:D34=0</formula>
    </cfRule>
  </conditionalFormatting>
  <conditionalFormatting sqref="C5:C34">
    <cfRule type="expression" dxfId="94" priority="36">
      <formula>D5:D35=0</formula>
    </cfRule>
  </conditionalFormatting>
  <conditionalFormatting sqref="F6:F31">
    <cfRule type="expression" dxfId="93" priority="35">
      <formula>G6:G36=0</formula>
    </cfRule>
  </conditionalFormatting>
  <conditionalFormatting sqref="O7">
    <cfRule type="expression" dxfId="92" priority="23">
      <formula>P7:P37=0</formula>
    </cfRule>
  </conditionalFormatting>
  <conditionalFormatting sqref="F5:F31">
    <cfRule type="expression" dxfId="91" priority="34">
      <formula>G5:G35=0</formula>
    </cfRule>
  </conditionalFormatting>
  <conditionalFormatting sqref="I5:I34">
    <cfRule type="expression" dxfId="90" priority="33">
      <formula>J5:J35=0</formula>
    </cfRule>
  </conditionalFormatting>
  <conditionalFormatting sqref="L5:L33">
    <cfRule type="expression" dxfId="89" priority="32">
      <formula>M5:M35=0</formula>
    </cfRule>
  </conditionalFormatting>
  <conditionalFormatting sqref="O5:O6 O8:O34">
    <cfRule type="expression" dxfId="88" priority="31">
      <formula>P5:P35=0</formula>
    </cfRule>
  </conditionalFormatting>
  <conditionalFormatting sqref="R5:R33">
    <cfRule type="expression" dxfId="87" priority="30">
      <formula>S5:S35=0</formula>
    </cfRule>
  </conditionalFormatting>
  <conditionalFormatting sqref="U5:U34">
    <cfRule type="expression" dxfId="86" priority="29">
      <formula>V5:V35=0</formula>
    </cfRule>
  </conditionalFormatting>
  <conditionalFormatting sqref="X5:X34">
    <cfRule type="expression" dxfId="85" priority="28">
      <formula>Y5:Y35=0</formula>
    </cfRule>
  </conditionalFormatting>
  <conditionalFormatting sqref="AA5:AA33">
    <cfRule type="expression" dxfId="84" priority="27">
      <formula>AB5:AB35=0</formula>
    </cfRule>
  </conditionalFormatting>
  <conditionalFormatting sqref="AD5:AD34">
    <cfRule type="expression" dxfId="83" priority="26">
      <formula>AE5:AE35=0</formula>
    </cfRule>
  </conditionalFormatting>
  <conditionalFormatting sqref="AG5:AG33">
    <cfRule type="expression" dxfId="82" priority="25">
      <formula>AH5:AH35=0</formula>
    </cfRule>
  </conditionalFormatting>
  <conditionalFormatting sqref="AJ5:AJ34">
    <cfRule type="expression" dxfId="81" priority="24">
      <formula>AK5:AK35=0</formula>
    </cfRule>
  </conditionalFormatting>
  <conditionalFormatting sqref="I4">
    <cfRule type="expression" dxfId="80" priority="19">
      <formula>J4:J34=0</formula>
    </cfRule>
  </conditionalFormatting>
  <conditionalFormatting sqref="L4">
    <cfRule type="expression" dxfId="79" priority="18">
      <formula>M4:M34=0</formula>
    </cfRule>
  </conditionalFormatting>
  <conditionalFormatting sqref="F4">
    <cfRule type="expression" dxfId="78" priority="21">
      <formula>G4:G34=0</formula>
    </cfRule>
  </conditionalFormatting>
  <conditionalFormatting sqref="I4">
    <cfRule type="expression" dxfId="77" priority="20">
      <formula>J4:J34=0</formula>
    </cfRule>
  </conditionalFormatting>
  <conditionalFormatting sqref="F4">
    <cfRule type="expression" dxfId="76" priority="22">
      <formula>G4:G34=0</formula>
    </cfRule>
  </conditionalFormatting>
  <conditionalFormatting sqref="AG4">
    <cfRule type="expression" dxfId="75" priority="4">
      <formula>AH4:AH34=0</formula>
    </cfRule>
  </conditionalFormatting>
  <conditionalFormatting sqref="AG4">
    <cfRule type="expression" dxfId="74" priority="3">
      <formula>AH4:AH34=0</formula>
    </cfRule>
  </conditionalFormatting>
  <conditionalFormatting sqref="O4">
    <cfRule type="expression" dxfId="73" priority="16">
      <formula>P4:P34=0</formula>
    </cfRule>
  </conditionalFormatting>
  <conditionalFormatting sqref="O4">
    <cfRule type="expression" dxfId="72" priority="15">
      <formula>P4:P34=0</formula>
    </cfRule>
  </conditionalFormatting>
  <conditionalFormatting sqref="AJ4">
    <cfRule type="expression" dxfId="71" priority="2">
      <formula>AK4:AK34=0</formula>
    </cfRule>
  </conditionalFormatting>
  <conditionalFormatting sqref="AJ4">
    <cfRule type="expression" dxfId="70" priority="1">
      <formula>AK4:AK34=0</formula>
    </cfRule>
  </conditionalFormatting>
  <conditionalFormatting sqref="U4">
    <cfRule type="expression" dxfId="69" priority="14">
      <formula>V4:V34=0</formula>
    </cfRule>
  </conditionalFormatting>
  <conditionalFormatting sqref="U4">
    <cfRule type="expression" dxfId="68" priority="13">
      <formula>V4:V34=0</formula>
    </cfRule>
  </conditionalFormatting>
  <conditionalFormatting sqref="L4">
    <cfRule type="expression" dxfId="67" priority="17">
      <formula>M4:M34=0</formula>
    </cfRule>
  </conditionalFormatting>
  <conditionalFormatting sqref="R4">
    <cfRule type="expression" dxfId="66" priority="12">
      <formula>S4:S34=0</formula>
    </cfRule>
  </conditionalFormatting>
  <conditionalFormatting sqref="R4">
    <cfRule type="expression" dxfId="65" priority="11">
      <formula>S4:S34=0</formula>
    </cfRule>
  </conditionalFormatting>
  <conditionalFormatting sqref="X4">
    <cfRule type="expression" dxfId="64" priority="10">
      <formula>Y4:Y34=0</formula>
    </cfRule>
  </conditionalFormatting>
  <conditionalFormatting sqref="X4">
    <cfRule type="expression" dxfId="63" priority="9">
      <formula>Y4:Y34=0</formula>
    </cfRule>
  </conditionalFormatting>
  <conditionalFormatting sqref="AA4">
    <cfRule type="expression" dxfId="62" priority="8">
      <formula>AB4:AB34=0</formula>
    </cfRule>
  </conditionalFormatting>
  <conditionalFormatting sqref="AA4">
    <cfRule type="expression" dxfId="61" priority="7">
      <formula>AB4:AB34=0</formula>
    </cfRule>
  </conditionalFormatting>
  <conditionalFormatting sqref="AD4">
    <cfRule type="expression" dxfId="60" priority="6">
      <formula>AE4:AE34=0</formula>
    </cfRule>
  </conditionalFormatting>
  <conditionalFormatting sqref="AD4">
    <cfRule type="expression" dxfId="59" priority="5">
      <formula>AE4:AE34=0</formula>
    </cfRule>
  </conditionalFormatting>
  <printOptions horizontalCentered="1"/>
  <pageMargins left="0.70866141732283472" right="0.70866141732283472" top="0.74803149606299213" bottom="3.188976377952756" header="0.39370078740157483" footer="2.3622047244094491"/>
  <pageSetup paperSize="9" orientation="portrait" r:id="rId1"/>
  <headerFooter>
    <oddHeader>&amp;C&amp;14Курс юаня 2023г., 10 ед.</oddHeader>
    <oddFooter>&amp;L&amp;14Начальник 
Управления Бюджетирования
ОАО "УГМК"&amp;R&amp;14Киташева А.Л.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>
    <tabColor rgb="FFC4D79B"/>
  </sheetPr>
  <dimension ref="A2:BB66"/>
  <sheetViews>
    <sheetView topLeftCell="AD1" zoomScale="85" zoomScaleNormal="85" workbookViewId="0">
      <selection activeCell="AM14" sqref="AM14"/>
    </sheetView>
  </sheetViews>
  <sheetFormatPr defaultRowHeight="15" outlineLevelRow="1" outlineLevelCol="1" x14ac:dyDescent="0.25"/>
  <cols>
    <col min="1" max="1" width="9.140625" customWidth="1"/>
    <col min="2" max="3" width="17.7109375" customWidth="1"/>
    <col min="4" max="4" width="9.140625" customWidth="1"/>
    <col min="5" max="6" width="17.7109375" customWidth="1"/>
    <col min="7" max="7" width="9.140625" customWidth="1"/>
    <col min="8" max="9" width="17.7109375" customWidth="1"/>
    <col min="10" max="10" width="9.140625" customWidth="1"/>
    <col min="11" max="12" width="17.7109375" customWidth="1"/>
    <col min="13" max="13" width="9.140625" customWidth="1"/>
    <col min="14" max="15" width="17.7109375" customWidth="1"/>
    <col min="16" max="16" width="9.140625" customWidth="1"/>
    <col min="17" max="18" width="17.7109375" customWidth="1"/>
    <col min="19" max="19" width="9.140625" customWidth="1"/>
    <col min="20" max="21" width="17.7109375" customWidth="1"/>
    <col min="22" max="22" width="9.140625" customWidth="1"/>
    <col min="23" max="24" width="17.7109375" customWidth="1"/>
    <col min="25" max="25" width="9.140625" customWidth="1"/>
    <col min="26" max="27" width="17.7109375" customWidth="1"/>
    <col min="28" max="28" width="9.140625" customWidth="1"/>
    <col min="29" max="30" width="17.7109375" customWidth="1"/>
    <col min="31" max="31" width="9.140625" customWidth="1"/>
    <col min="32" max="33" width="17.7109375" customWidth="1"/>
    <col min="34" max="34" width="9.140625" customWidth="1"/>
    <col min="35" max="36" width="17.7109375" customWidth="1"/>
    <col min="37" max="41" width="9.140625" customWidth="1"/>
    <col min="42" max="42" width="9.140625" customWidth="1" outlineLevel="1"/>
    <col min="43" max="43" width="22.5703125" bestFit="1" customWidth="1" outlineLevel="1"/>
    <col min="44" max="44" width="10.85546875" customWidth="1" outlineLevel="1"/>
    <col min="45" max="45" width="9.140625" customWidth="1" outlineLevel="1"/>
    <col min="46" max="46" width="18.28515625" customWidth="1" outlineLevel="1"/>
    <col min="47" max="47" width="10.85546875" customWidth="1" outlineLevel="1"/>
    <col min="48" max="48" width="9.140625" customWidth="1" outlineLevel="1"/>
    <col min="49" max="49" width="18.28515625" customWidth="1" outlineLevel="1"/>
    <col min="50" max="54" width="9.140625" customWidth="1" outlineLevel="1"/>
  </cols>
  <sheetData>
    <row r="2" spans="1:53" x14ac:dyDescent="0.25">
      <c r="B2" s="414" t="s">
        <v>4</v>
      </c>
      <c r="C2" s="414"/>
      <c r="E2" s="414" t="s">
        <v>5</v>
      </c>
      <c r="F2" s="414"/>
      <c r="G2" s="165">
        <f>D33</f>
        <v>0</v>
      </c>
      <c r="H2" s="414" t="s">
        <v>6</v>
      </c>
      <c r="I2" s="414"/>
      <c r="J2" s="165">
        <f>G30</f>
        <v>0</v>
      </c>
      <c r="K2" s="414" t="s">
        <v>7</v>
      </c>
      <c r="L2" s="414"/>
      <c r="M2" s="165">
        <f>J33</f>
        <v>0</v>
      </c>
      <c r="N2" s="414" t="s">
        <v>8</v>
      </c>
      <c r="O2" s="414"/>
      <c r="P2" s="165">
        <f>M32</f>
        <v>0</v>
      </c>
      <c r="Q2" s="414" t="s">
        <v>9</v>
      </c>
      <c r="R2" s="414"/>
      <c r="S2" s="165">
        <f>P33</f>
        <v>0</v>
      </c>
      <c r="T2" s="414" t="s">
        <v>10</v>
      </c>
      <c r="U2" s="414"/>
      <c r="V2" s="165">
        <f>S32</f>
        <v>0</v>
      </c>
      <c r="W2" s="414" t="s">
        <v>11</v>
      </c>
      <c r="X2" s="414"/>
      <c r="Y2" s="165">
        <f>V33</f>
        <v>0</v>
      </c>
      <c r="Z2" s="414" t="s">
        <v>12</v>
      </c>
      <c r="AA2" s="414"/>
      <c r="AB2" s="165">
        <f>Y33</f>
        <v>0</v>
      </c>
      <c r="AC2" s="414" t="s">
        <v>13</v>
      </c>
      <c r="AD2" s="414"/>
      <c r="AE2" s="165">
        <f>AB32</f>
        <v>0</v>
      </c>
      <c r="AF2" s="414" t="s">
        <v>14</v>
      </c>
      <c r="AG2" s="414"/>
      <c r="AH2" s="165">
        <f>AE33</f>
        <v>0</v>
      </c>
      <c r="AI2" s="414" t="s">
        <v>15</v>
      </c>
      <c r="AJ2" s="414"/>
      <c r="AK2" s="165">
        <f>AH32</f>
        <v>0</v>
      </c>
      <c r="AL2" s="165"/>
      <c r="AM2" s="165"/>
      <c r="AN2" s="165"/>
      <c r="AO2" s="165"/>
      <c r="AQ2" s="414" t="s">
        <v>237</v>
      </c>
      <c r="AR2" s="414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1:53" x14ac:dyDescent="0.25">
      <c r="A3" s="175"/>
      <c r="B3" s="1" t="s">
        <v>0</v>
      </c>
      <c r="C3" s="2" t="s">
        <v>1</v>
      </c>
      <c r="E3" s="1" t="s">
        <v>0</v>
      </c>
      <c r="F3" s="2" t="s">
        <v>1</v>
      </c>
      <c r="G3" s="165">
        <f>D34</f>
        <v>0</v>
      </c>
      <c r="H3" s="1" t="s">
        <v>0</v>
      </c>
      <c r="I3" s="2" t="s">
        <v>1</v>
      </c>
      <c r="J3" s="165">
        <f>G31</f>
        <v>0</v>
      </c>
      <c r="K3" s="1" t="s">
        <v>0</v>
      </c>
      <c r="L3" s="2" t="s">
        <v>1</v>
      </c>
      <c r="M3" s="165">
        <f>J34</f>
        <v>0</v>
      </c>
      <c r="N3" s="1" t="s">
        <v>0</v>
      </c>
      <c r="O3" s="2" t="s">
        <v>1</v>
      </c>
      <c r="P3" s="165">
        <f>M33</f>
        <v>0</v>
      </c>
      <c r="Q3" s="1" t="s">
        <v>0</v>
      </c>
      <c r="R3" s="2" t="s">
        <v>1</v>
      </c>
      <c r="S3" s="165">
        <f>P34</f>
        <v>0</v>
      </c>
      <c r="T3" s="1" t="s">
        <v>0</v>
      </c>
      <c r="U3" s="2" t="s">
        <v>1</v>
      </c>
      <c r="V3" s="165">
        <f>S33</f>
        <v>0</v>
      </c>
      <c r="W3" s="1" t="s">
        <v>0</v>
      </c>
      <c r="X3" s="2" t="s">
        <v>1</v>
      </c>
      <c r="Y3" s="165">
        <f>V34</f>
        <v>0</v>
      </c>
      <c r="Z3" s="1" t="s">
        <v>0</v>
      </c>
      <c r="AA3" s="2" t="s">
        <v>1</v>
      </c>
      <c r="AB3" s="165">
        <f>Y34</f>
        <v>0</v>
      </c>
      <c r="AC3" s="1" t="s">
        <v>0</v>
      </c>
      <c r="AD3" s="2" t="s">
        <v>1</v>
      </c>
      <c r="AE3" s="165">
        <f>AB33</f>
        <v>0</v>
      </c>
      <c r="AF3" s="1" t="s">
        <v>0</v>
      </c>
      <c r="AG3" s="2" t="s">
        <v>1</v>
      </c>
      <c r="AH3" s="165">
        <f>AE34</f>
        <v>0</v>
      </c>
      <c r="AI3" s="1" t="s">
        <v>0</v>
      </c>
      <c r="AJ3" s="2" t="s">
        <v>1</v>
      </c>
      <c r="AK3" s="165">
        <f>AH33</f>
        <v>0</v>
      </c>
      <c r="AL3" s="165"/>
      <c r="AM3" s="165"/>
      <c r="AN3" s="165"/>
      <c r="AO3" s="165"/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1:53" x14ac:dyDescent="0.25">
      <c r="A4" s="165" t="str">
        <f>CONCATENATE(Техничка!BG35,Техничка!BH35,Техничка!$D$1,Техничка!$F$1)</f>
        <v>31.12.2022</v>
      </c>
      <c r="B4" s="3" t="str">
        <f>CONCATENATE(Техничка!B5,Техничка!C5,Техничка!D5)</f>
        <v>01.01.2023</v>
      </c>
      <c r="C4" s="82">
        <f>SUMIFS(cb_curr!$E:$E,cb_curr!$A:$A,A4,cb_curr!$B:$B,"Kazakhstan_Tenge")</f>
        <v>0.152583</v>
      </c>
      <c r="D4" s="165">
        <f>SUMIFS(cb_curr!$E:$E,cb_curr!$A:$A,B4,cb_curr!$B:$B,"Kazakhstan_Tenge")</f>
        <v>0</v>
      </c>
      <c r="E4" s="3" t="str">
        <f>CONCATENATE(Техничка!O5,Техничка!P5,Техничка!Q5)</f>
        <v>01.02.2023</v>
      </c>
      <c r="F4" s="82" t="str">
        <f>IF(AND((IF(SUMIFS(cb_curr!$E:$E,cb_curr!$A:$A,E4,cb_curr!$B:$B,"Kazakhstan_Tenge")&lt;&gt;0,1,0)=0),(OR(WEEKDAY(E4,2)=7,WEEKDAY(E4,2)=1))),C34,((IF(AND(G4=0,G5=0,G6=0,G7=0,G8=0,G9=0,G10=0,G11=0,G12=0,G13=0),"-",(IF((SUMIFS(cb_curr!$E:$E,cb_curr!$A:$A,E4,cb_curr!$B:$B,"Kazakhstan_Tenge"))=0,C34,(SUMIFS(cb_curr!$E:$E,cb_curr!$A:$A,E4,cb_curr!$B:$B,"Kazakhstan_Tenge"))))))))</f>
        <v>-</v>
      </c>
      <c r="G4" s="165">
        <f>SUMIFS(cb_curr!$E:$E,cb_curr!$A:$A,E4,cb_curr!$B:$B,"Kazakhstan_Tenge")</f>
        <v>0</v>
      </c>
      <c r="H4" s="3" t="str">
        <f>CONCATENATE(Техничка!S5,Техничка!T5,Техничка!U5)</f>
        <v>01.03.2023</v>
      </c>
      <c r="I4" s="82" t="str">
        <f>IF(AND((IF(SUMIFS(cb_curr!$E:$E,cb_curr!$A:$A,H4,cb_curr!$B:$B,"Kazakhstan_Tenge")&lt;&gt;0,1,0)=0),(OR(WEEKDAY(H4,2)=7,WEEKDAY(H4,2)=1))),F31,((IF(AND(J4=0,J5=0,J6=0,J7=0,J8=0,J9=0,J10=0,J11=0,J12=0,J13=0),"-",(IF((SUMIFS(cb_curr!$E:$E,cb_curr!$A:$A,H4,cb_curr!$B:$B,"Kazakhstan_Tenge"))=0,F31,(SUMIFS(cb_curr!$E:$E,cb_curr!$A:$A,H4,cb_curr!$B:$B,"Kazakhstan_Tenge"))))))))</f>
        <v>-</v>
      </c>
      <c r="J4" s="165">
        <f>SUMIFS(cb_curr!$E:$E,cb_curr!$A:$A,H4,cb_curr!$B:$B,"Kazakhstan_Tenge")</f>
        <v>0</v>
      </c>
      <c r="K4" s="3" t="str">
        <f>CONCATENATE(Техничка!W5,Техничка!X5,Техничка!Y5)</f>
        <v>01.04.2023</v>
      </c>
      <c r="L4" s="82" t="str">
        <f>IF(AND((IF(SUMIFS(cb_curr!$E:$E,cb_curr!$A:$A,K4,cb_curr!$B:$B,"Kazakhstan_Tenge")&lt;&gt;0,1,0)=0),(OR(WEEKDAY(K4,2)=7,WEEKDAY(K4,2)=1))),I34,((IF(AND(M4=0,M5=0,M6=0,M7=0,M8=0,M9=0,M10=0,M11=0,M12=0,M13=0),"-",(IF((SUMIFS(cb_curr!$E:$E,cb_curr!$A:$A,K4,cb_curr!$B:$B,"Kazakhstan_Tenge"))=0,I34,(SUMIFS(cb_curr!$E:$E,cb_curr!$A:$A,K4,cb_curr!$B:$B,"Kazakhstan_Tenge"))))))))</f>
        <v>-</v>
      </c>
      <c r="M4" s="165">
        <f>SUMIFS(cb_curr!$E:$E,cb_curr!$A:$A,K4,cb_curr!$B:$B,"Kazakhstan_Tenge")</f>
        <v>0</v>
      </c>
      <c r="N4" s="3" t="str">
        <f>CONCATENATE(Техничка!AA5,Техничка!AB5,Техничка!AC5)</f>
        <v>01.05.2023</v>
      </c>
      <c r="O4" s="82" t="str">
        <f>IF(AND((IF(SUMIFS(cb_curr!$E:$E,cb_curr!$A:$A,N4,cb_curr!$B:$B,"Kazakhstan_Tenge")&lt;&gt;0,1,0)=0),(OR(WEEKDAY(N4,2)=7,WEEKDAY(N4,2)=1))),L33,((IF(AND(P4=0,P5=0,P6=0,P7=0,P8=0,P9=0,P10=0,P11=0,P12=0,P13=0),"-",(IF((SUMIFS(cb_curr!$E:$E,cb_curr!$A:$A,N4,cb_curr!$B:$B,"Kazakhstan_Tenge"))=0,L33,(SUMIFS(cb_curr!$E:$E,cb_curr!$A:$A,N4,cb_curr!$B:$B,"Kazakhstan_Tenge"))))))))</f>
        <v>-</v>
      </c>
      <c r="P4" s="165">
        <f>SUMIFS(cb_curr!$E:$E,cb_curr!$A:$A,N4,cb_curr!$B:$B,"Kazakhstan_Tenge")</f>
        <v>0</v>
      </c>
      <c r="Q4" s="3" t="str">
        <f>CONCATENATE(Техничка!AE5,Техничка!AF5,Техничка!AG5)</f>
        <v>01.06.2023</v>
      </c>
      <c r="R4" s="82" t="str">
        <f>IF(AND((IF(SUMIFS(cb_curr!$E:$E,cb_curr!$A:$A,Q4,cb_curr!$B:$B,"Kazakhstan_Tenge")&lt;&gt;0,1,0)=0),(OR(WEEKDAY(Q4,2)=7,WEEKDAY(Q4,2)=1))),O34,((IF(AND(S4=0,S5=0,S6=0,S7=0,S8=0,S9=0,S10=0,S11=0,S12=0,S13=0),"-",(IF((SUMIFS(cb_curr!$E:$E,cb_curr!$A:$A,Q4,cb_curr!$B:$B,"Kazakhstan_Tenge"))=0,O34,(SUMIFS(cb_curr!$E:$E,cb_curr!$A:$A,Q4,cb_curr!$B:$B,"Kazakhstan_Tenge"))))))))</f>
        <v>-</v>
      </c>
      <c r="S4" s="165">
        <f>SUMIFS(cb_curr!$E:$E,cb_curr!$A:$A,Q4,cb_curr!$B:$B,"Kazakhstan_Tenge")</f>
        <v>0</v>
      </c>
      <c r="T4" s="3" t="str">
        <f>CONCATENATE(Техничка!AI5,Техничка!AJ5,Техничка!AK5)</f>
        <v>01.07.2023</v>
      </c>
      <c r="U4" s="82" t="str">
        <f>IF(AND((IF(SUMIFS(cb_curr!$E:$E,cb_curr!$A:$A,T4,cb_curr!$B:$B,"Kazakhstan_Tenge")&lt;&gt;0,1,0)=0),(OR(WEEKDAY(T4,2)=7,WEEKDAY(T4,2)=1))),R33,((IF(AND(V4=0,V5=0,V6=0,V7=0,V8=0,V9=0,V10=0,V11=0,V12=0,V13=0),"-",(IF((SUMIFS(cb_curr!$E:$E,cb_curr!$A:$A,T4,cb_curr!$B:$B,"Kazakhstan_Tenge"))=0,R33,(SUMIFS(cb_curr!$E:$E,cb_curr!$A:$A,T4,cb_curr!$B:$B,"Kazakhstan_Tenge"))))))))</f>
        <v>-</v>
      </c>
      <c r="V4" s="165">
        <f>SUMIFS(cb_curr!$E:$E,cb_curr!$A:$A,T4,cb_curr!$B:$B,"Kazakhstan_Tenge")</f>
        <v>0</v>
      </c>
      <c r="W4" s="3" t="str">
        <f>CONCATENATE(Техничка!AQ5,Техничка!AR5,Техничка!AS5)</f>
        <v>01.08.2023</v>
      </c>
      <c r="X4" s="82" t="str">
        <f>IF(AND((IF(SUMIFS(cb_curr!$E:$E,cb_curr!$A:$A,W4,cb_curr!$B:$B,"Kazakhstan_Tenge")&lt;&gt;0,1,0)=0),(OR(WEEKDAY(W4,2)=7,WEEKDAY(W4,2)=1))),U34,((IF(AND(Y4=0,Y5=0,Y6=0,Y7=0,Y8=0,Y9=0,Y10=0,Y11=0,Y12=0,Y13=0),"-",(IF((SUMIFS(cb_curr!$E:$E,cb_curr!$A:$A,W4,cb_curr!$B:$B,"Kazakhstan_Tenge"))=0,U34,(SUMIFS(cb_curr!$E:$E,cb_curr!$A:$A,W4,cb_curr!$B:$B,"Kazakhstan_Tenge"))))))))</f>
        <v>-</v>
      </c>
      <c r="Y4" s="165">
        <f>SUMIFS(cb_curr!$E:$E,cb_curr!$A:$A,W4,cb_curr!$B:$B,"Kazakhstan_Tenge")</f>
        <v>0</v>
      </c>
      <c r="Z4" s="3" t="str">
        <f>CONCATENATE(Техничка!AU5,Техничка!AV5,Техничка!AW5)</f>
        <v>01.09.2023</v>
      </c>
      <c r="AA4" s="82" t="str">
        <f>IF(AND((IF(SUMIFS(cb_curr!$E:$E,cb_curr!$A:$A,Z4,cb_curr!$B:$B,"Kazakhstan_Tenge")&lt;&gt;0,1,0)=0),(OR(WEEKDAY(Z4,2)=7,WEEKDAY(Z4,2)=1))),X34,((IF(AND(AB4=0,AB5=0,AB6=0,AB7=0,AB8=0,AB9=0,AB10=0,AB11=0,AB12=0,AB13=0),"-",(IF((SUMIFS(cb_curr!$E:$E,cb_curr!$A:$A,Z4,cb_curr!$B:$B,"Kazakhstan_Tenge"))=0,X34,(SUMIFS(cb_curr!$E:$E,cb_curr!$A:$A,Z4,cb_curr!$B:$B,"Kazakhstan_Tenge"))))))))</f>
        <v>-</v>
      </c>
      <c r="AB4" s="165">
        <f>SUMIFS(cb_curr!$E:$E,cb_curr!$A:$A,Z4,cb_curr!$B:$B,"Kazakhstan_Tenge")</f>
        <v>0</v>
      </c>
      <c r="AC4" s="3" t="str">
        <f>CONCATENATE(Техничка!AY5,Техничка!AZ5,Техничка!BA5)</f>
        <v>01.10.2023</v>
      </c>
      <c r="AD4" s="82" t="str">
        <f>IF(AND((IF(SUMIFS(cb_curr!$E:$E,cb_curr!$A:$A,AC4,cb_curr!$B:$B,"Kazakhstan_Tenge")&lt;&gt;0,1,0)=0),(OR(WEEKDAY(AC4,2)=7,WEEKDAY(AC4,2)=1))),AA33,((IF(AND(AE4=0,AE5=0,AE6=0,AE7=0,AE8=0,AE9=0,AE10=0,AE11=0,AE12=0,AE13=0),"-",(IF((SUMIFS(cb_curr!$E:$E,cb_curr!$A:$A,AC4,cb_curr!$B:$B,"Kazakhstan_Tenge"))=0,AA33,(SUMIFS(cb_curr!$E:$E,cb_curr!$A:$A,AC4,cb_curr!$B:$B,"Kazakhstan_Tenge"))))))))</f>
        <v>-</v>
      </c>
      <c r="AE4" s="165">
        <f>SUMIFS(cb_curr!$E:$E,cb_curr!$A:$A,AC4,cb_curr!$B:$B,"Kazakhstan_Tenge")</f>
        <v>0</v>
      </c>
      <c r="AF4" s="3" t="str">
        <f>CONCATENATE(Техничка!BC5,Техничка!BD5,Техничка!BE5)</f>
        <v>01.11.2023</v>
      </c>
      <c r="AG4" s="82" t="str">
        <f>IF(AND((IF(SUMIFS(cb_curr!$E:$E,cb_curr!$A:$A,AF4,cb_curr!$B:$B,"Kazakhstan_Tenge")&lt;&gt;0,1,0)=0),(OR(WEEKDAY(AF4,2)=7,WEEKDAY(AF4,2)=1))),AD34,((IF(AND(AH4=0,AH5=0,AH6=0,AH7=0,AH8=0,AH9=0,AH10=0,AH11=0,AH12=0,AH13=0),"-",(IF((SUMIFS(cb_curr!$E:$E,cb_curr!$A:$A,AF4,cb_curr!$B:$B,"Kazakhstan_Tenge"))=0,AD34,(SUMIFS(cb_curr!$E:$E,cb_curr!$A:$A,AF4,cb_curr!$B:$B,"Kazakhstan_Tenge"))))))))</f>
        <v>-</v>
      </c>
      <c r="AH4" s="165">
        <f>SUMIFS(cb_curr!$E:$E,cb_curr!$A:$A,AF4,cb_curr!$B:$B,"Kazakhstan_Tenge")</f>
        <v>0</v>
      </c>
      <c r="AI4" s="3" t="str">
        <f>CONCATENATE(Техничка!BG5,Техничка!BH5,Техничка!BI5)</f>
        <v>01.12.2023</v>
      </c>
      <c r="AJ4" s="82" t="str">
        <f>IF(AND((IF(SUMIFS(cb_curr!$E:$E,cb_curr!$A:$A,AI4,cb_curr!$B:$B,"Kazakhstan_Tenge")&lt;&gt;0,1,0)=0),(OR(WEEKDAY(AI4,2)=7,WEEKDAY(AI4,2)=1))),AG33,((IF(AND(AK4=0,AK5=0,AK6=0,AK7=0,AK8=0,AK9=0,AK10=0,AK11=0,AK12=0,AK13=0),"-",(IF((SUMIFS(cb_curr!$E:$E,cb_curr!$A:$A,AI4,cb_curr!$B:$B,"Kazakhstan_Tenge"))=0,AG33,(SUMIFS(cb_curr!$E:$E,cb_curr!$A:$A,AI4,cb_curr!$B:$B,"Kazakhstan_Tenge"))))))))</f>
        <v>-</v>
      </c>
      <c r="AK4" s="165">
        <f>SUMIFS(cb_curr!$E:$E,cb_curr!$A:$A,AI4,cb_curr!$B:$B,"Kazakhstan_Tenge")</f>
        <v>0</v>
      </c>
      <c r="AL4" s="165"/>
      <c r="AM4" s="165"/>
      <c r="AN4" s="165"/>
      <c r="AO4" s="165"/>
      <c r="AQ4" s="153" t="str">
        <f>Q4</f>
        <v>01.06.2023</v>
      </c>
      <c r="AR4" s="82">
        <f>$R$40</f>
        <v>0</v>
      </c>
      <c r="AT4" s="3" t="str">
        <f t="shared" ref="AT4:AT34" si="0">AC4</f>
        <v>01.10.2023</v>
      </c>
      <c r="AU4" s="82">
        <f>$AJ$40</f>
        <v>0</v>
      </c>
      <c r="AW4" s="3" t="str">
        <f t="shared" ref="AW4:AW34" si="1">AF4</f>
        <v>01.11.2023</v>
      </c>
      <c r="AX4" s="82">
        <f>$AJ$40</f>
        <v>0</v>
      </c>
      <c r="AZ4" s="3" t="str">
        <f t="shared" ref="AZ4:AZ33" si="2">AI4</f>
        <v>01.12.2023</v>
      </c>
      <c r="BA4" s="82">
        <f>$AJ$40</f>
        <v>0</v>
      </c>
    </row>
    <row r="5" spans="1:53" x14ac:dyDescent="0.25">
      <c r="A5" s="165" t="str">
        <f>CONCATENATE(Техничка!BG34,Техничка!BH34,Техничка!$D$1,Техничка!$F$1)</f>
        <v>30.12.2022</v>
      </c>
      <c r="B5" s="3" t="str">
        <f>CONCATENATE(Техничка!B6,Техничка!C6,Техничка!D6)</f>
        <v>02.01.2023</v>
      </c>
      <c r="C5" s="82">
        <f>IF(AND((IF(SUMIFS(cb_curr!$E:$E,cb_curr!$A:$A,B5,cb_curr!$B:$B,"Kazakhstan_Tenge")&lt;&gt;0,1,0)=0),(OR(WEEKDAY(B5,2)=7,WEEKDAY(B5,2)=1))),C4,((IF(AND(D5=0,D6=0,D7=0,D8=0,D9=0,D10=0,D11=0,D12=0,D13=0,D14=0),"-",(IF((SUMIFS(cb_curr!$E:$E,cb_curr!$A:$A,B5,cb_curr!$B:$B,"Kazakhstan_Tenge"))=0,C4,(SUMIFS(cb_curr!$E:$E,cb_curr!$A:$A,B5,cb_curr!$B:$B,"Kazakhstan_Tenge"))))))))</f>
        <v>0.152583</v>
      </c>
      <c r="D5" s="165">
        <f>SUMIFS(cb_curr!$E:$E,cb_curr!$A:$A,B5,cb_curr!$B:$B,"Kazakhstan_Tenge")</f>
        <v>0</v>
      </c>
      <c r="E5" s="3" t="str">
        <f>CONCATENATE(Техничка!O6,Техничка!P6,Техничка!Q6)</f>
        <v>02.02.2023</v>
      </c>
      <c r="F5" s="82" t="str">
        <f>IF(AND((IF(SUMIFS(cb_curr!$E:$E,cb_curr!$A:$A,E5,cb_curr!$B:$B,"Kazakhstan_Tenge")&lt;&gt;0,1,0)=0),(OR(WEEKDAY(E5,2)=7,WEEKDAY(E5,2)=1))),F4,((IF(AND(G5=0,G6=0,G7=0,G8=0,G9=0,G10=0,G11=0,G12=0,G13=0,G14=0),"-",(IF((SUMIFS(cb_curr!$E:$E,cb_curr!$A:$A,E5,cb_curr!$B:$B,"Kazakhstan_Tenge"))=0,F4,(SUMIFS(cb_curr!$E:$E,cb_curr!$A:$A,E5,cb_curr!$B:$B,"Kazakhstan_Tenge"))))))))</f>
        <v>-</v>
      </c>
      <c r="G5" s="165">
        <f>SUMIFS(cb_curr!$E:$E,cb_curr!$A:$A,E5,cb_curr!$B:$B,"Kazakhstan_Tenge")</f>
        <v>0</v>
      </c>
      <c r="H5" s="3" t="str">
        <f>CONCATENATE(Техничка!S6,Техничка!T6,Техничка!U6)</f>
        <v>02.03.2023</v>
      </c>
      <c r="I5" s="82" t="str">
        <f>IF(AND((IF(SUMIFS(cb_curr!$E:$E,cb_curr!$A:$A,H5,cb_curr!$B:$B,"Kazakhstan_Tenge")&lt;&gt;0,1,0)=0),(OR(WEEKDAY(H5,2)=7,WEEKDAY(H5,2)=1))),I4,((IF(AND(J5=0,J6=0,J7=0,J8=0,J9=0,J10=0,J11=0,J12=0,J13=0,J14=0),"-",(IF((SUMIFS(cb_curr!$E:$E,cb_curr!$A:$A,H5,cb_curr!$B:$B,"Kazakhstan_Tenge"))=0,I4,(SUMIFS(cb_curr!$E:$E,cb_curr!$A:$A,H5,cb_curr!$B:$B,"Kazakhstan_Tenge"))))))))</f>
        <v>-</v>
      </c>
      <c r="J5" s="165">
        <f>SUMIFS(cb_curr!$E:$E,cb_curr!$A:$A,H5,cb_curr!$B:$B,"Kazakhstan_Tenge")</f>
        <v>0</v>
      </c>
      <c r="K5" s="3" t="str">
        <f>CONCATENATE(Техничка!W6,Техничка!X6,Техничка!Y6)</f>
        <v>02.04.2023</v>
      </c>
      <c r="L5" s="82" t="str">
        <f>IF(AND((IF(SUMIFS(cb_curr!$E:$E,cb_curr!$A:$A,K5,cb_curr!$B:$B,"Kazakhstan_Tenge")&lt;&gt;0,1,0)=0),(OR(WEEKDAY(K5,2)=7,WEEKDAY(K5,2)=1))),L4,((IF(AND(M5=0,M6=0,M7=0,M8=0,M9=0,M10=0,M11=0,M12=0,M13=0,M14=0),"-",(IF((SUMIFS(cb_curr!$E:$E,cb_curr!$A:$A,K5,cb_curr!$B:$B,"Kazakhstan_Tenge"))=0,L4,(SUMIFS(cb_curr!$E:$E,cb_curr!$A:$A,K5,cb_curr!$B:$B,"Kazakhstan_Tenge"))))))))</f>
        <v>-</v>
      </c>
      <c r="M5" s="165">
        <f>SUMIFS(cb_curr!$E:$E,cb_curr!$A:$A,K5,cb_curr!$B:$B,"Kazakhstan_Tenge")</f>
        <v>0</v>
      </c>
      <c r="N5" s="3" t="str">
        <f>CONCATENATE(Техничка!AA6,Техничка!AB6,Техничка!AC6)</f>
        <v>02.05.2023</v>
      </c>
      <c r="O5" s="82" t="str">
        <f>IF(AND((IF(SUMIFS(cb_curr!$E:$E,cb_curr!$A:$A,N5,cb_curr!$B:$B,"Kazakhstan_Tenge")&lt;&gt;0,1,0)=0),(OR(WEEKDAY(N5,2)=7,WEEKDAY(N5,2)=1))),O4,((IF(AND(P5=0,P6=0,P7=0,P8=0,P9=0,P10=0,P11=0,P12=0,P13=0,P14=0),"-",(IF((SUMIFS(cb_curr!$E:$E,cb_curr!$A:$A,N5,cb_curr!$B:$B,"Kazakhstan_Tenge"))=0,O4,(SUMIFS(cb_curr!$E:$E,cb_curr!$A:$A,N5,cb_curr!$B:$B,"Kazakhstan_Tenge"))))))))</f>
        <v>-</v>
      </c>
      <c r="P5" s="165">
        <f>SUMIFS(cb_curr!$E:$E,cb_curr!$A:$A,N5,cb_curr!$B:$B,"Kazakhstan_Tenge")</f>
        <v>0</v>
      </c>
      <c r="Q5" s="3" t="str">
        <f>CONCATENATE(Техничка!AE6,Техничка!AF6,Техничка!AG6)</f>
        <v>02.06.2023</v>
      </c>
      <c r="R5" s="82" t="str">
        <f>IF(AND((IF(SUMIFS(cb_curr!$E:$E,cb_curr!$A:$A,Q5,cb_curr!$B:$B,"Kazakhstan_Tenge")&lt;&gt;0,1,0)=0),(OR(WEEKDAY(Q5,2)=7,WEEKDAY(Q5,2)=1))),R4,((IF(AND(S5=0,S6=0,S7=0,S8=0,S9=0,S10=0,S11=0,S12=0,S13=0,S14=0),"-",(IF((SUMIFS(cb_curr!$E:$E,cb_curr!$A:$A,Q5,cb_curr!$B:$B,"Kazakhstan_Tenge"))=0,R4,(SUMIFS(cb_curr!$E:$E,cb_curr!$A:$A,Q5,cb_curr!$B:$B,"Kazakhstan_Tenge"))))))))</f>
        <v>-</v>
      </c>
      <c r="S5" s="165">
        <f>SUMIFS(cb_curr!$E:$E,cb_curr!$A:$A,Q5,cb_curr!$B:$B,"Kazakhstan_Tenge")</f>
        <v>0</v>
      </c>
      <c r="T5" s="3" t="str">
        <f>CONCATENATE(Техничка!AI6,Техничка!AJ6,Техничка!AK6)</f>
        <v>02.07.2023</v>
      </c>
      <c r="U5" s="82" t="str">
        <f>IF(AND((IF(SUMIFS(cb_curr!$E:$E,cb_curr!$A:$A,T5,cb_curr!$B:$B,"Kazakhstan_Tenge")&lt;&gt;0,1,0)=0),(OR(WEEKDAY(T5,2)=7,WEEKDAY(T5,2)=1))),U4,((IF(AND(V5=0,V6=0,V7=0,V8=0,V9=0,V10=0,V11=0,V12=0,V13=0,V14=0),"-",(IF((SUMIFS(cb_curr!$E:$E,cb_curr!$A:$A,T5,cb_curr!$B:$B,"Kazakhstan_Tenge"))=0,U4,(SUMIFS(cb_curr!$E:$E,cb_curr!$A:$A,T5,cb_curr!$B:$B,"Kazakhstan_Tenge"))))))))</f>
        <v>-</v>
      </c>
      <c r="V5" s="165">
        <f>SUMIFS(cb_curr!$E:$E,cb_curr!$A:$A,T5,cb_curr!$B:$B,"Kazakhstan_Tenge")</f>
        <v>0</v>
      </c>
      <c r="W5" s="3" t="str">
        <f>CONCATENATE(Техничка!AQ6,Техничка!AR6,Техничка!AS6)</f>
        <v>02.08.2023</v>
      </c>
      <c r="X5" s="82" t="str">
        <f>IF(AND((IF(SUMIFS(cb_curr!$E:$E,cb_curr!$A:$A,W5,cb_curr!$B:$B,"Kazakhstan_Tenge")&lt;&gt;0,1,0)=0),(OR(WEEKDAY(W5,2)=7,WEEKDAY(W5,2)=1))),X4,((IF(AND(Y5=0,Y6=0,Y7=0,Y8=0,Y9=0,Y10=0,Y11=0,Y12=0,Y13=0,Y14=0),"-",(IF((SUMIFS(cb_curr!$E:$E,cb_curr!$A:$A,W5,cb_curr!$B:$B,"Kazakhstan_Tenge"))=0,X4,(SUMIFS(cb_curr!$E:$E,cb_curr!$A:$A,W5,cb_curr!$B:$B,"Kazakhstan_Tenge"))))))))</f>
        <v>-</v>
      </c>
      <c r="Y5" s="165">
        <f>SUMIFS(cb_curr!$E:$E,cb_curr!$A:$A,W5,cb_curr!$B:$B,"Kazakhstan_Tenge")</f>
        <v>0</v>
      </c>
      <c r="Z5" s="3" t="str">
        <f>CONCATENATE(Техничка!AU6,Техничка!AV6,Техничка!AW6)</f>
        <v>02.09.2023</v>
      </c>
      <c r="AA5" s="82" t="str">
        <f>IF(AND((IF(SUMIFS(cb_curr!$E:$E,cb_curr!$A:$A,Z5,cb_curr!$B:$B,"Kazakhstan_Tenge")&lt;&gt;0,1,0)=0),(OR(WEEKDAY(Z5,2)=7,WEEKDAY(Z5,2)=1))),AA4,((IF(AND(AB5=0,AB6=0,AB7=0,AB8=0,AB9=0,AB10=0,AB11=0,AB12=0,AB13=0,AB14=0),"-",(IF((SUMIFS(cb_curr!$E:$E,cb_curr!$A:$A,Z5,cb_curr!$B:$B,"Kazakhstan_Tenge"))=0,AA4,(SUMIFS(cb_curr!$E:$E,cb_curr!$A:$A,Z5,cb_curr!$B:$B,"Kazakhstan_Tenge"))))))))</f>
        <v>-</v>
      </c>
      <c r="AB5" s="165">
        <f>SUMIFS(cb_curr!$E:$E,cb_curr!$A:$A,Z5,cb_curr!$B:$B,"Kazakhstan_Tenge")</f>
        <v>0</v>
      </c>
      <c r="AC5" s="3" t="str">
        <f>CONCATENATE(Техничка!AY6,Техничка!AZ6,Техничка!BA6)</f>
        <v>02.10.2023</v>
      </c>
      <c r="AD5" s="82" t="str">
        <f>IF(AND((IF(SUMIFS(cb_curr!$E:$E,cb_curr!$A:$A,AC5,cb_curr!$B:$B,"Kazakhstan_Tenge")&lt;&gt;0,1,0)=0),(OR(WEEKDAY(AC5,2)=7,WEEKDAY(AC5,2)=1))),AD4,((IF(AND(AE5=0,AE6=0,AE7=0,AE8=0,AE9=0,AE10=0,AE11=0,AE12=0,AE13=0,AE14=0),"-",(IF((SUMIFS(cb_curr!$E:$E,cb_curr!$A:$A,AC5,cb_curr!$B:$B,"Kazakhstan_Tenge"))=0,AD4,(SUMIFS(cb_curr!$E:$E,cb_curr!$A:$A,AC5,cb_curr!$B:$B,"Kazakhstan_Tenge"))))))))</f>
        <v>-</v>
      </c>
      <c r="AE5" s="165">
        <f>SUMIFS(cb_curr!$E:$E,cb_curr!$A:$A,AC5,cb_curr!$B:$B,"Kazakhstan_Tenge")</f>
        <v>0</v>
      </c>
      <c r="AF5" s="3" t="str">
        <f>CONCATENATE(Техничка!BC6,Техничка!BD6,Техничка!BE6)</f>
        <v>02.11.2023</v>
      </c>
      <c r="AG5" s="82" t="str">
        <f>IF(AND((IF(SUMIFS(cb_curr!$E:$E,cb_curr!$A:$A,AF5,cb_curr!$B:$B,"Kazakhstan_Tenge")&lt;&gt;0,1,0)=0),(OR(WEEKDAY(AF5,2)=7,WEEKDAY(AF5,2)=1))),AG4,((IF(AND(AH5=0,AH6=0,AH7=0,AH8=0,AH9=0,AH10=0,AH11=0,AH12=0,AH13=0,AH14=0),"-",(IF((SUMIFS(cb_curr!$E:$E,cb_curr!$A:$A,AF5,cb_curr!$B:$B,"Kazakhstan_Tenge"))=0,AG4,(SUMIFS(cb_curr!$E:$E,cb_curr!$A:$A,AF5,cb_curr!$B:$B,"Kazakhstan_Tenge"))))))))</f>
        <v>-</v>
      </c>
      <c r="AH5" s="165">
        <f>SUMIFS(cb_curr!$E:$E,cb_curr!$A:$A,AF5,cb_curr!$B:$B,"Kazakhstan_Tenge")</f>
        <v>0</v>
      </c>
      <c r="AI5" s="3" t="str">
        <f>CONCATENATE(Техничка!BG6,Техничка!BH6,Техничка!BI6)</f>
        <v>02.12.2023</v>
      </c>
      <c r="AJ5" s="82" t="str">
        <f>IF(AND((IF(SUMIFS(cb_curr!$E:$E,cb_curr!$A:$A,AI5,cb_curr!$B:$B,"Kazakhstan_Tenge")&lt;&gt;0,1,0)=0),(OR(WEEKDAY(AI5,2)=7,WEEKDAY(AI5,2)=1))),AJ4,((IF(AND(AK5=0,AK6=0,AK7=0,AK8=0,AK9=0,AK10=0,AK11=0,AK12=0,AK13=0,AK14=0),"-",(IF((SUMIFS(cb_curr!$E:$E,cb_curr!$A:$A,AI5,cb_curr!$B:$B,"Kazakhstan_Tenge"))=0,AJ4,(SUMIFS(cb_curr!$E:$E,cb_curr!$A:$A,AI5,cb_curr!$B:$B,"Kazakhstan_Tenge"))))))))</f>
        <v>-</v>
      </c>
      <c r="AK5" s="165">
        <f>SUMIFS(cb_curr!$E:$E,cb_curr!$A:$A,AI5,cb_curr!$B:$B,"Kazakhstan_Tenge")</f>
        <v>0</v>
      </c>
      <c r="AL5" s="165"/>
      <c r="AM5" s="165"/>
      <c r="AN5" s="165"/>
      <c r="AO5" s="165"/>
      <c r="AQ5" s="153" t="str">
        <f t="shared" ref="AQ5:AQ34" si="3">Q5</f>
        <v>02.06.2023</v>
      </c>
      <c r="AR5" s="82">
        <f t="shared" ref="AR5:AR34" si="4">$R$40</f>
        <v>0</v>
      </c>
      <c r="AT5" s="3" t="str">
        <f t="shared" si="0"/>
        <v>02.10.2023</v>
      </c>
      <c r="AU5" s="82">
        <f t="shared" ref="AU5:AU34" si="5">$AJ$40</f>
        <v>0</v>
      </c>
      <c r="AW5" s="3" t="str">
        <f t="shared" si="1"/>
        <v>02.11.2023</v>
      </c>
      <c r="AX5" s="82">
        <f t="shared" ref="AX5:AX33" si="6">$AJ$40</f>
        <v>0</v>
      </c>
      <c r="AZ5" s="3" t="str">
        <f t="shared" si="2"/>
        <v>02.12.2023</v>
      </c>
      <c r="BA5" s="82">
        <f t="shared" ref="BA5:BA34" si="7">$AJ$40</f>
        <v>0</v>
      </c>
    </row>
    <row r="6" spans="1:53" x14ac:dyDescent="0.25">
      <c r="A6" s="165"/>
      <c r="B6" s="3" t="str">
        <f>CONCATENATE(Техничка!B7,Техничка!C7,Техничка!D7)</f>
        <v>03.01.2023</v>
      </c>
      <c r="C6" s="82" t="str">
        <f>IF(AND((IF(SUMIFS(cb_curr!$E:$E,cb_curr!$A:$A,B6,cb_curr!$B:$B,"Kazakhstan_Tenge")&lt;&gt;0,1,0)=0),(OR(WEEKDAY(B6,2)=7,WEEKDAY(B6,2)=1))),C5,((IF(AND(D6=0,D7=0,D8=0,D9=0,D10=0,D11=0,D12=0,D13=0,D14=0,D15=0),"-",(IF((SUMIFS(cb_curr!$E:$E,cb_curr!$A:$A,B6,cb_curr!$B:$B,"Kazakhstan_Tenge"))=0,C5,(SUMIFS(cb_curr!$E:$E,cb_curr!$A:$A,B6,cb_curr!$B:$B,"Kazakhstan_Tenge"))))))))</f>
        <v>-</v>
      </c>
      <c r="D6" s="165">
        <f>SUMIFS(cb_curr!$E:$E,cb_curr!$A:$A,B6,cb_curr!$B:$B,"Kazakhstan_Tenge")</f>
        <v>0</v>
      </c>
      <c r="E6" s="3" t="str">
        <f>CONCATENATE(Техничка!O7,Техничка!P7,Техничка!Q7)</f>
        <v>03.02.2023</v>
      </c>
      <c r="F6" s="82" t="str">
        <f>IF(AND((IF(SUMIFS(cb_curr!$E:$E,cb_curr!$A:$A,E6,cb_curr!$B:$B,"Kazakhstan_Tenge")&lt;&gt;0,1,0)=0),(OR(WEEKDAY(E6,2)=7,WEEKDAY(E6,2)=1))),F5,((IF(AND(G6=0,G7=0,G8=0,G9=0,G10=0,G11=0,G12=0,G13=0,G14=0,G15=0),"-",(IF((SUMIFS(cb_curr!$E:$E,cb_curr!$A:$A,E6,cb_curr!$B:$B,"Kazakhstan_Tenge"))=0,F5,(SUMIFS(cb_curr!$E:$E,cb_curr!$A:$A,E6,cb_curr!$B:$B,"Kazakhstan_Tenge"))))))))</f>
        <v>-</v>
      </c>
      <c r="G6" s="165">
        <f>SUMIFS(cb_curr!$E:$E,cb_curr!$A:$A,E6,cb_curr!$B:$B,"Kazakhstan_Tenge")</f>
        <v>0</v>
      </c>
      <c r="H6" s="3" t="str">
        <f>CONCATENATE(Техничка!S7,Техничка!T7,Техничка!U7)</f>
        <v>03.03.2023</v>
      </c>
      <c r="I6" s="82" t="str">
        <f>IF(AND((IF(SUMIFS(cb_curr!$E:$E,cb_curr!$A:$A,H6,cb_curr!$B:$B,"Kazakhstan_Tenge")&lt;&gt;0,1,0)=0),(OR(WEEKDAY(H6,2)=7,WEEKDAY(H6,2)=1))),I5,((IF(AND(J6=0,J7=0,J8=0,J9=0,J10=0,J11=0,J12=0,J13=0,J14=0,J15=0),"-",(IF((SUMIFS(cb_curr!$E:$E,cb_curr!$A:$A,H6,cb_curr!$B:$B,"Kazakhstan_Tenge"))=0,I5,(SUMIFS(cb_curr!$E:$E,cb_curr!$A:$A,H6,cb_curr!$B:$B,"Kazakhstan_Tenge"))))))))</f>
        <v>-</v>
      </c>
      <c r="J6" s="165">
        <f>SUMIFS(cb_curr!$E:$E,cb_curr!$A:$A,H6,cb_curr!$B:$B,"Kazakhstan_Tenge")</f>
        <v>0</v>
      </c>
      <c r="K6" s="3" t="str">
        <f>CONCATENATE(Техничка!W7,Техничка!X7,Техничка!Y7)</f>
        <v>03.04.2023</v>
      </c>
      <c r="L6" s="82" t="str">
        <f>IF(AND((IF(SUMIFS(cb_curr!$E:$E,cb_curr!$A:$A,K6,cb_curr!$B:$B,"Kazakhstan_Tenge")&lt;&gt;0,1,0)=0),(OR(WEEKDAY(K6,2)=7,WEEKDAY(K6,2)=1))),L5,((IF(AND(M6=0,M7=0,M8=0,M9=0,M10=0,M11=0,M12=0,M13=0,M14=0,M15=0),"-",(IF((SUMIFS(cb_curr!$E:$E,cb_curr!$A:$A,K6,cb_curr!$B:$B,"Kazakhstan_Tenge"))=0,L5,(SUMIFS(cb_curr!$E:$E,cb_curr!$A:$A,K6,cb_curr!$B:$B,"Kazakhstan_Tenge"))))))))</f>
        <v>-</v>
      </c>
      <c r="M6" s="165">
        <f>SUMIFS(cb_curr!$E:$E,cb_curr!$A:$A,K6,cb_curr!$B:$B,"Kazakhstan_Tenge")</f>
        <v>0</v>
      </c>
      <c r="N6" s="3" t="str">
        <f>CONCATENATE(Техничка!AA7,Техничка!AB7,Техничка!AC7)</f>
        <v>03.05.2023</v>
      </c>
      <c r="O6" s="82" t="str">
        <f>IF(AND((IF(SUMIFS(cb_curr!$E:$E,cb_curr!$A:$A,N6,cb_curr!$B:$B,"Kazakhstan_Tenge")&lt;&gt;0,1,0)=0),(OR(WEEKDAY(N6,2)=7,WEEKDAY(N6,2)=1))),O5,((IF(AND(P6=0,P7=0,P8=0,P9=0,P10=0,P11=0,P12=0,P13=0,P14=0,P15=0),"-",(IF((SUMIFS(cb_curr!$E:$E,cb_curr!$A:$A,N6,cb_curr!$B:$B,"Kazakhstan_Tenge"))=0,O5,(SUMIFS(cb_curr!$E:$E,cb_curr!$A:$A,N6,cb_curr!$B:$B,"Kazakhstan_Tenge"))))))))</f>
        <v>-</v>
      </c>
      <c r="P6" s="165">
        <f>SUMIFS(cb_curr!$E:$E,cb_curr!$A:$A,N6,cb_curr!$B:$B,"Kazakhstan_Tenge")</f>
        <v>0</v>
      </c>
      <c r="Q6" s="3" t="str">
        <f>CONCATENATE(Техничка!AE7,Техничка!AF7,Техничка!AG7)</f>
        <v>03.06.2023</v>
      </c>
      <c r="R6" s="82" t="str">
        <f>IF(AND((IF(SUMIFS(cb_curr!$E:$E,cb_curr!$A:$A,Q6,cb_curr!$B:$B,"Kazakhstan_Tenge")&lt;&gt;0,1,0)=0),(OR(WEEKDAY(Q6,2)=7,WEEKDAY(Q6,2)=1))),R5,((IF(AND(S6=0,S7=0,S8=0,S9=0,S10=0,S11=0,S12=0,S13=0,S14=0,S15=0),"-",(IF((SUMIFS(cb_curr!$E:$E,cb_curr!$A:$A,Q6,cb_curr!$B:$B,"Kazakhstan_Tenge"))=0,R5,(SUMIFS(cb_curr!$E:$E,cb_curr!$A:$A,Q6,cb_curr!$B:$B,"Kazakhstan_Tenge"))))))))</f>
        <v>-</v>
      </c>
      <c r="S6" s="165">
        <f>SUMIFS(cb_curr!$E:$E,cb_curr!$A:$A,Q6,cb_curr!$B:$B,"Kazakhstan_Tenge")</f>
        <v>0</v>
      </c>
      <c r="T6" s="3" t="str">
        <f>CONCATENATE(Техничка!AI7,Техничка!AJ7,Техничка!AK7)</f>
        <v>03.07.2023</v>
      </c>
      <c r="U6" s="82" t="str">
        <f>IF(AND((IF(SUMIFS(cb_curr!$E:$E,cb_curr!$A:$A,T6,cb_curr!$B:$B,"Kazakhstan_Tenge")&lt;&gt;0,1,0)=0),(OR(WEEKDAY(T6,2)=7,WEEKDAY(T6,2)=1))),U5,((IF(AND(V6=0,V7=0,V8=0,V9=0,V10=0,V11=0,V12=0,V13=0,V14=0,V15=0),"-",(IF((SUMIFS(cb_curr!$E:$E,cb_curr!$A:$A,T6,cb_curr!$B:$B,"Kazakhstan_Tenge"))=0,U5,(SUMIFS(cb_curr!$E:$E,cb_curr!$A:$A,T6,cb_curr!$B:$B,"Kazakhstan_Tenge"))))))))</f>
        <v>-</v>
      </c>
      <c r="V6" s="165">
        <f>SUMIFS(cb_curr!$E:$E,cb_curr!$A:$A,T6,cb_curr!$B:$B,"Kazakhstan_Tenge")</f>
        <v>0</v>
      </c>
      <c r="W6" s="3" t="str">
        <f>CONCATENATE(Техничка!AQ7,Техничка!AR7,Техничка!AS7)</f>
        <v>03.08.2023</v>
      </c>
      <c r="X6" s="82" t="str">
        <f>IF(AND((IF(SUMIFS(cb_curr!$E:$E,cb_curr!$A:$A,W6,cb_curr!$B:$B,"Kazakhstan_Tenge")&lt;&gt;0,1,0)=0),(OR(WEEKDAY(W6,2)=7,WEEKDAY(W6,2)=1))),X5,((IF(AND(Y6=0,Y7=0,Y8=0,Y9=0,Y10=0,Y11=0,Y12=0,Y13=0,Y14=0,Y15=0),"-",(IF((SUMIFS(cb_curr!$E:$E,cb_curr!$A:$A,W6,cb_curr!$B:$B,"Kazakhstan_Tenge"))=0,X5,(SUMIFS(cb_curr!$E:$E,cb_curr!$A:$A,W6,cb_curr!$B:$B,"Kazakhstan_Tenge"))))))))</f>
        <v>-</v>
      </c>
      <c r="Y6" s="165">
        <f>SUMIFS(cb_curr!$E:$E,cb_curr!$A:$A,W6,cb_curr!$B:$B,"Kazakhstan_Tenge")</f>
        <v>0</v>
      </c>
      <c r="Z6" s="3" t="str">
        <f>CONCATENATE(Техничка!AU7,Техничка!AV7,Техничка!AW7)</f>
        <v>03.09.2023</v>
      </c>
      <c r="AA6" s="82" t="str">
        <f>IF(AND((IF(SUMIFS(cb_curr!$E:$E,cb_curr!$A:$A,Z6,cb_curr!$B:$B,"Kazakhstan_Tenge")&lt;&gt;0,1,0)=0),(OR(WEEKDAY(Z6,2)=7,WEEKDAY(Z6,2)=1))),AA5,((IF(AND(AB6=0,AB7=0,AB8=0,AB9=0,AB10=0,AB11=0,AB12=0,AB13=0,AB14=0,AB15=0),"-",(IF((SUMIFS(cb_curr!$E:$E,cb_curr!$A:$A,Z6,cb_curr!$B:$B,"Kazakhstan_Tenge"))=0,AA5,(SUMIFS(cb_curr!$E:$E,cb_curr!$A:$A,Z6,cb_curr!$B:$B,"Kazakhstan_Tenge"))))))))</f>
        <v>-</v>
      </c>
      <c r="AB6" s="165">
        <f>SUMIFS(cb_curr!$E:$E,cb_curr!$A:$A,Z6,cb_curr!$B:$B,"Kazakhstan_Tenge")</f>
        <v>0</v>
      </c>
      <c r="AC6" s="3" t="str">
        <f>CONCATENATE(Техничка!AY7,Техничка!AZ7,Техничка!BA7)</f>
        <v>03.10.2023</v>
      </c>
      <c r="AD6" s="82" t="str">
        <f>IF(AND((IF(SUMIFS(cb_curr!$E:$E,cb_curr!$A:$A,AC6,cb_curr!$B:$B,"Kazakhstan_Tenge")&lt;&gt;0,1,0)=0),(OR(WEEKDAY(AC6,2)=7,WEEKDAY(AC6,2)=1))),AD5,((IF(AND(AE6=0,AE7=0,AE8=0,AE9=0,AE10=0,AE11=0,AE12=0,AE13=0,AE14=0,AE15=0),"-",(IF((SUMIFS(cb_curr!$E:$E,cb_curr!$A:$A,AC6,cb_curr!$B:$B,"Kazakhstan_Tenge"))=0,AD5,(SUMIFS(cb_curr!$E:$E,cb_curr!$A:$A,AC6,cb_curr!$B:$B,"Kazakhstan_Tenge"))))))))</f>
        <v>-</v>
      </c>
      <c r="AE6" s="165">
        <f>SUMIFS(cb_curr!$E:$E,cb_curr!$A:$A,AC6,cb_curr!$B:$B,"Kazakhstan_Tenge")</f>
        <v>0</v>
      </c>
      <c r="AF6" s="3" t="str">
        <f>CONCATENATE(Техничка!BC7,Техничка!BD7,Техничка!BE7)</f>
        <v>03.11.2023</v>
      </c>
      <c r="AG6" s="82" t="str">
        <f>IF(AND((IF(SUMIFS(cb_curr!$E:$E,cb_curr!$A:$A,AF6,cb_curr!$B:$B,"Kazakhstan_Tenge")&lt;&gt;0,1,0)=0),(OR(WEEKDAY(AF6,2)=7,WEEKDAY(AF6,2)=1))),AG5,((IF(AND(AH6=0,AH7=0,AH8=0,AH9=0,AH10=0,AH11=0,AH12=0,AH13=0,AH14=0,AH15=0),"-",(IF((SUMIFS(cb_curr!$E:$E,cb_curr!$A:$A,AF6,cb_curr!$B:$B,"Kazakhstan_Tenge"))=0,AG5,(SUMIFS(cb_curr!$E:$E,cb_curr!$A:$A,AF6,cb_curr!$B:$B,"Kazakhstan_Tenge"))))))))</f>
        <v>-</v>
      </c>
      <c r="AH6" s="165">
        <f>SUMIFS(cb_curr!$E:$E,cb_curr!$A:$A,AF6,cb_curr!$B:$B,"Kazakhstan_Tenge")</f>
        <v>0</v>
      </c>
      <c r="AI6" s="3" t="str">
        <f>CONCATENATE(Техничка!BG7,Техничка!BH7,Техничка!BI7)</f>
        <v>03.12.2023</v>
      </c>
      <c r="AJ6" s="82" t="str">
        <f>IF(AND((IF(SUMIFS(cb_curr!$E:$E,cb_curr!$A:$A,AI6,cb_curr!$B:$B,"Kazakhstan_Tenge")&lt;&gt;0,1,0)=0),(OR(WEEKDAY(AI6,2)=7,WEEKDAY(AI6,2)=1))),AJ5,((IF(AND(AK6=0,AK7=0,AK8=0,AK9=0,AK10=0,AK11=0,AK12=0,AK13=0,AK14=0,AK15=0),"-",(IF((SUMIFS(cb_curr!$E:$E,cb_curr!$A:$A,AI6,cb_curr!$B:$B,"Kazakhstan_Tenge"))=0,AJ5,(SUMIFS(cb_curr!$E:$E,cb_curr!$A:$A,AI6,cb_curr!$B:$B,"Kazakhstan_Tenge"))))))))</f>
        <v>-</v>
      </c>
      <c r="AK6" s="165">
        <f>SUMIFS(cb_curr!$E:$E,cb_curr!$A:$A,AI6,cb_curr!$B:$B,"Kazakhstan_Tenge")</f>
        <v>0</v>
      </c>
      <c r="AL6" s="165"/>
      <c r="AM6" s="165"/>
      <c r="AN6" s="165"/>
      <c r="AO6" s="165"/>
      <c r="AQ6" s="153" t="str">
        <f t="shared" si="3"/>
        <v>03.06.2023</v>
      </c>
      <c r="AR6" s="82">
        <f t="shared" si="4"/>
        <v>0</v>
      </c>
      <c r="AT6" s="3" t="str">
        <f t="shared" si="0"/>
        <v>03.10.2023</v>
      </c>
      <c r="AU6" s="82">
        <f t="shared" si="5"/>
        <v>0</v>
      </c>
      <c r="AW6" s="3" t="str">
        <f t="shared" si="1"/>
        <v>03.11.2023</v>
      </c>
      <c r="AX6" s="82">
        <f t="shared" si="6"/>
        <v>0</v>
      </c>
      <c r="AZ6" s="3" t="str">
        <f t="shared" si="2"/>
        <v>03.12.2023</v>
      </c>
      <c r="BA6" s="82">
        <f t="shared" si="7"/>
        <v>0</v>
      </c>
    </row>
    <row r="7" spans="1:53" x14ac:dyDescent="0.25">
      <c r="B7" s="3" t="str">
        <f>CONCATENATE(Техничка!B8,Техничка!C8,Техничка!D8)</f>
        <v>04.01.2023</v>
      </c>
      <c r="C7" s="82" t="str">
        <f>IF(AND((IF(SUMIFS(cb_curr!$E:$E,cb_curr!$A:$A,B7,cb_curr!$B:$B,"Kazakhstan_Tenge")&lt;&gt;0,1,0)=0),(OR(WEEKDAY(B7,2)=7,WEEKDAY(B7,2)=1))),C6,((IF(AND(D7=0,D8=0,D9=0,D10=0,D11=0,D12=0,D13=0,D14=0,D15=0,D16=0),"-",(IF((SUMIFS(cb_curr!$E:$E,cb_curr!$A:$A,B7,cb_curr!$B:$B,"Kazakhstan_Tenge"))=0,C6,(SUMIFS(cb_curr!$E:$E,cb_curr!$A:$A,B7,cb_curr!$B:$B,"Kazakhstan_Tenge"))))))))</f>
        <v>-</v>
      </c>
      <c r="D7" s="165">
        <f>SUMIFS(cb_curr!$E:$E,cb_curr!$A:$A,B7,cb_curr!$B:$B,"Kazakhstan_Tenge")</f>
        <v>0</v>
      </c>
      <c r="E7" s="3" t="str">
        <f>CONCATENATE(Техничка!O8,Техничка!P8,Техничка!Q8)</f>
        <v>04.02.2023</v>
      </c>
      <c r="F7" s="82" t="str">
        <f>IF(AND((IF(SUMIFS(cb_curr!$E:$E,cb_curr!$A:$A,E7,cb_curr!$B:$B,"Kazakhstan_Tenge")&lt;&gt;0,1,0)=0),(OR(WEEKDAY(E7,2)=7,WEEKDAY(E7,2)=1))),F6,((IF(AND(G7=0,G8=0,G9=0,G10=0,G11=0,G12=0,G13=0,G14=0,G15=0,G16=0),"-",(IF((SUMIFS(cb_curr!$E:$E,cb_curr!$A:$A,E7,cb_curr!$B:$B,"Kazakhstan_Tenge"))=0,F6,(SUMIFS(cb_curr!$E:$E,cb_curr!$A:$A,E7,cb_curr!$B:$B,"Kazakhstan_Tenge"))))))))</f>
        <v>-</v>
      </c>
      <c r="G7" s="165">
        <f>SUMIFS(cb_curr!$E:$E,cb_curr!$A:$A,E7,cb_curr!$B:$B,"Kazakhstan_Tenge")</f>
        <v>0</v>
      </c>
      <c r="H7" s="3" t="str">
        <f>CONCATENATE(Техничка!S8,Техничка!T8,Техничка!U8)</f>
        <v>04.03.2023</v>
      </c>
      <c r="I7" s="82" t="str">
        <f>IF(AND((IF(SUMIFS(cb_curr!$E:$E,cb_curr!$A:$A,H7,cb_curr!$B:$B,"Kazakhstan_Tenge")&lt;&gt;0,1,0)=0),(OR(WEEKDAY(H7,2)=7,WEEKDAY(H7,2)=1))),I6,((IF(AND(J7=0,J8=0,J9=0,J10=0,J11=0,J12=0,J13=0,J14=0,J15=0,J16=0),"-",(IF((SUMIFS(cb_curr!$E:$E,cb_curr!$A:$A,H7,cb_curr!$B:$B,"Kazakhstan_Tenge"))=0,I6,(SUMIFS(cb_curr!$E:$E,cb_curr!$A:$A,H7,cb_curr!$B:$B,"Kazakhstan_Tenge"))))))))</f>
        <v>-</v>
      </c>
      <c r="J7" s="165">
        <f>SUMIFS(cb_curr!$E:$E,cb_curr!$A:$A,H7,cb_curr!$B:$B,"Kazakhstan_Tenge")</f>
        <v>0</v>
      </c>
      <c r="K7" s="3" t="str">
        <f>CONCATENATE(Техничка!W8,Техничка!X8,Техничка!Y8)</f>
        <v>04.04.2023</v>
      </c>
      <c r="L7" s="82" t="str">
        <f>IF(AND((IF(SUMIFS(cb_curr!$E:$E,cb_curr!$A:$A,K7,cb_curr!$B:$B,"Kazakhstan_Tenge")&lt;&gt;0,1,0)=0),(OR(WEEKDAY(K7,2)=7,WEEKDAY(K7,2)=1))),L6,((IF(AND(M7=0,M8=0,M9=0,M10=0,M11=0,M12=0,M13=0,M14=0,M15=0,M16=0),"-",(IF((SUMIFS(cb_curr!$E:$E,cb_curr!$A:$A,K7,cb_curr!$B:$B,"Kazakhstan_Tenge"))=0,L6,(SUMIFS(cb_curr!$E:$E,cb_curr!$A:$A,K7,cb_curr!$B:$B,"Kazakhstan_Tenge"))))))))</f>
        <v>-</v>
      </c>
      <c r="M7" s="165">
        <f>SUMIFS(cb_curr!$E:$E,cb_curr!$A:$A,K7,cb_curr!$B:$B,"Kazakhstan_Tenge")</f>
        <v>0</v>
      </c>
      <c r="N7" s="3" t="str">
        <f>CONCATENATE(Техничка!AA8,Техничка!AB8,Техничка!AC8)</f>
        <v>04.05.2023</v>
      </c>
      <c r="O7" s="82" t="str">
        <f>IF(AND((IF(SUMIFS(cb_curr!$E:$E,cb_curr!$A:$A,N7,cb_curr!$B:$B,"Kazakhstan_Tenge")&lt;&gt;0,1,0)=0),(OR(WEEKDAY(N7,2)=7,WEEKDAY(N7,2)=1))),O6,((IF(AND(P7=0,P8=0,P9=0,P10=0,P11=0,P12=0,P13=0,P14=0,P15=0,P16=0),"-",(IF((SUMIFS(cb_curr!$E:$E,cb_curr!$A:$A,N7,cb_curr!$B:$B,"Kazakhstan_Tenge"))=0,O6,(SUMIFS(cb_curr!$E:$E,cb_curr!$A:$A,N7,cb_curr!$B:$B,"Kazakhstan_Tenge"))))))))</f>
        <v>-</v>
      </c>
      <c r="P7" s="165">
        <f>SUMIFS(cb_curr!$E:$E,cb_curr!$A:$A,N7,cb_curr!$B:$B,"Kazakhstan_Tenge")</f>
        <v>0</v>
      </c>
      <c r="Q7" s="3" t="str">
        <f>CONCATENATE(Техничка!AE8,Техничка!AF8,Техничка!AG8)</f>
        <v>04.06.2023</v>
      </c>
      <c r="R7" s="82" t="str">
        <f>IF(AND((IF(SUMIFS(cb_curr!$E:$E,cb_curr!$A:$A,Q7,cb_curr!$B:$B,"Kazakhstan_Tenge")&lt;&gt;0,1,0)=0),(OR(WEEKDAY(Q7,2)=7,WEEKDAY(Q7,2)=1))),R6,((IF(AND(S7=0,S8=0,S9=0,S10=0,S11=0,S12=0,S13=0,S14=0,S15=0,S16=0),"-",(IF((SUMIFS(cb_curr!$E:$E,cb_curr!$A:$A,Q7,cb_curr!$B:$B,"Kazakhstan_Tenge"))=0,R6,(SUMIFS(cb_curr!$E:$E,cb_curr!$A:$A,Q7,cb_curr!$B:$B,"Kazakhstan_Tenge"))))))))</f>
        <v>-</v>
      </c>
      <c r="S7" s="165">
        <f>SUMIFS(cb_curr!$E:$E,cb_curr!$A:$A,Q7,cb_curr!$B:$B,"Kazakhstan_Tenge")</f>
        <v>0</v>
      </c>
      <c r="T7" s="3" t="str">
        <f>CONCATENATE(Техничка!AI8,Техничка!AJ8,Техничка!AK8)</f>
        <v>04.07.2023</v>
      </c>
      <c r="U7" s="82" t="str">
        <f>IF(AND((IF(SUMIFS(cb_curr!$E:$E,cb_curr!$A:$A,T7,cb_curr!$B:$B,"Kazakhstan_Tenge")&lt;&gt;0,1,0)=0),(OR(WEEKDAY(T7,2)=7,WEEKDAY(T7,2)=1))),U6,((IF(AND(V7=0,V8=0,V9=0,V10=0,V11=0,V12=0,V13=0,V14=0,V15=0,V16=0),"-",(IF((SUMIFS(cb_curr!$E:$E,cb_curr!$A:$A,T7,cb_curr!$B:$B,"Kazakhstan_Tenge"))=0,U6,(SUMIFS(cb_curr!$E:$E,cb_curr!$A:$A,T7,cb_curr!$B:$B,"Kazakhstan_Tenge"))))))))</f>
        <v>-</v>
      </c>
      <c r="V7" s="165">
        <f>SUMIFS(cb_curr!$E:$E,cb_curr!$A:$A,T7,cb_curr!$B:$B,"Kazakhstan_Tenge")</f>
        <v>0</v>
      </c>
      <c r="W7" s="3" t="str">
        <f>CONCATENATE(Техничка!AQ8,Техничка!AR8,Техничка!AS8)</f>
        <v>04.08.2023</v>
      </c>
      <c r="X7" s="82" t="str">
        <f>IF(AND((IF(SUMIFS(cb_curr!$E:$E,cb_curr!$A:$A,W7,cb_curr!$B:$B,"Kazakhstan_Tenge")&lt;&gt;0,1,0)=0),(OR(WEEKDAY(W7,2)=7,WEEKDAY(W7,2)=1))),X6,((IF(AND(Y7=0,Y8=0,Y9=0,Y10=0,Y11=0,Y12=0,Y13=0,Y14=0,Y15=0,Y16=0),"-",(IF((SUMIFS(cb_curr!$E:$E,cb_curr!$A:$A,W7,cb_curr!$B:$B,"Kazakhstan_Tenge"))=0,X6,(SUMIFS(cb_curr!$E:$E,cb_curr!$A:$A,W7,cb_curr!$B:$B,"Kazakhstan_Tenge"))))))))</f>
        <v>-</v>
      </c>
      <c r="Y7" s="165">
        <f>SUMIFS(cb_curr!$E:$E,cb_curr!$A:$A,W7,cb_curr!$B:$B,"Kazakhstan_Tenge")</f>
        <v>0</v>
      </c>
      <c r="Z7" s="3" t="str">
        <f>CONCATENATE(Техничка!AU8,Техничка!AV8,Техничка!AW8)</f>
        <v>04.09.2023</v>
      </c>
      <c r="AA7" s="82" t="str">
        <f>IF(AND((IF(SUMIFS(cb_curr!$E:$E,cb_curr!$A:$A,Z7,cb_curr!$B:$B,"Kazakhstan_Tenge")&lt;&gt;0,1,0)=0),(OR(WEEKDAY(Z7,2)=7,WEEKDAY(Z7,2)=1))),AA6,((IF(AND(AB7=0,AB8=0,AB9=0,AB10=0,AB11=0,AB12=0,AB13=0,AB14=0,AB15=0,AB16=0),"-",(IF((SUMIFS(cb_curr!$E:$E,cb_curr!$A:$A,Z7,cb_curr!$B:$B,"Kazakhstan_Tenge"))=0,AA6,(SUMIFS(cb_curr!$E:$E,cb_curr!$A:$A,Z7,cb_curr!$B:$B,"Kazakhstan_Tenge"))))))))</f>
        <v>-</v>
      </c>
      <c r="AB7" s="165">
        <f>SUMIFS(cb_curr!$E:$E,cb_curr!$A:$A,Z7,cb_curr!$B:$B,"Kazakhstan_Tenge")</f>
        <v>0</v>
      </c>
      <c r="AC7" s="3" t="str">
        <f>CONCATENATE(Техничка!AY8,Техничка!AZ8,Техничка!BA8)</f>
        <v>04.10.2023</v>
      </c>
      <c r="AD7" s="82" t="str">
        <f>IF(AND((IF(SUMIFS(cb_curr!$E:$E,cb_curr!$A:$A,AC7,cb_curr!$B:$B,"Kazakhstan_Tenge")&lt;&gt;0,1,0)=0),(OR(WEEKDAY(AC7,2)=7,WEEKDAY(AC7,2)=1))),AD6,((IF(AND(AE7=0,AE8=0,AE9=0,AE10=0,AE11=0,AE12=0,AE13=0,AE14=0,AE15=0,AE16=0),"-",(IF((SUMIFS(cb_curr!$E:$E,cb_curr!$A:$A,AC7,cb_curr!$B:$B,"Kazakhstan_Tenge"))=0,AD6,(SUMIFS(cb_curr!$E:$E,cb_curr!$A:$A,AC7,cb_curr!$B:$B,"Kazakhstan_Tenge"))))))))</f>
        <v>-</v>
      </c>
      <c r="AE7" s="165">
        <f>SUMIFS(cb_curr!$E:$E,cb_curr!$A:$A,AC7,cb_curr!$B:$B,"Kazakhstan_Tenge")</f>
        <v>0</v>
      </c>
      <c r="AF7" s="3" t="str">
        <f>CONCATENATE(Техничка!BC8,Техничка!BD8,Техничка!BE8)</f>
        <v>04.11.2023</v>
      </c>
      <c r="AG7" s="82" t="str">
        <f>IF(AND((IF(SUMIFS(cb_curr!$E:$E,cb_curr!$A:$A,AF7,cb_curr!$B:$B,"Kazakhstan_Tenge")&lt;&gt;0,1,0)=0),(OR(WEEKDAY(AF7,2)=7,WEEKDAY(AF7,2)=1))),AG6,((IF(AND(AH7=0,AH8=0,AH9=0,AH10=0,AH11=0,AH12=0,AH13=0,AH14=0,AH15=0,AH16=0),"-",(IF((SUMIFS(cb_curr!$E:$E,cb_curr!$A:$A,AF7,cb_curr!$B:$B,"Kazakhstan_Tenge"))=0,AG6,(SUMIFS(cb_curr!$E:$E,cb_curr!$A:$A,AF7,cb_curr!$B:$B,"Kazakhstan_Tenge"))))))))</f>
        <v>-</v>
      </c>
      <c r="AH7" s="165">
        <f>SUMIFS(cb_curr!$E:$E,cb_curr!$A:$A,AF7,cb_curr!$B:$B,"Kazakhstan_Tenge")</f>
        <v>0</v>
      </c>
      <c r="AI7" s="3" t="str">
        <f>CONCATENATE(Техничка!BG8,Техничка!BH8,Техничка!BI8)</f>
        <v>04.12.2023</v>
      </c>
      <c r="AJ7" s="82" t="str">
        <f>IF(AND((IF(SUMIFS(cb_curr!$E:$E,cb_curr!$A:$A,AI7,cb_curr!$B:$B,"Kazakhstan_Tenge")&lt;&gt;0,1,0)=0),(OR(WEEKDAY(AI7,2)=7,WEEKDAY(AI7,2)=1))),AJ6,((IF(AND(AK7=0,AK8=0,AK9=0,AK10=0,AK11=0,AK12=0,AK13=0,AK14=0,AK15=0,AK16=0),"-",(IF((SUMIFS(cb_curr!$E:$E,cb_curr!$A:$A,AI7,cb_curr!$B:$B,"Kazakhstan_Tenge"))=0,AJ6,(SUMIFS(cb_curr!$E:$E,cb_curr!$A:$A,AI7,cb_curr!$B:$B,"Kazakhstan_Tenge"))))))))</f>
        <v>-</v>
      </c>
      <c r="AK7" s="165">
        <f>SUMIFS(cb_curr!$E:$E,cb_curr!$A:$A,AI7,cb_curr!$B:$B,"Kazakhstan_Tenge")</f>
        <v>0</v>
      </c>
      <c r="AL7" s="165"/>
      <c r="AM7" s="165"/>
      <c r="AN7" s="165"/>
      <c r="AO7" s="165"/>
      <c r="AQ7" s="153" t="str">
        <f t="shared" si="3"/>
        <v>04.06.2023</v>
      </c>
      <c r="AR7" s="82">
        <f t="shared" si="4"/>
        <v>0</v>
      </c>
      <c r="AT7" s="3" t="str">
        <f t="shared" si="0"/>
        <v>04.10.2023</v>
      </c>
      <c r="AU7" s="82">
        <f t="shared" si="5"/>
        <v>0</v>
      </c>
      <c r="AW7" s="3" t="str">
        <f t="shared" si="1"/>
        <v>04.11.2023</v>
      </c>
      <c r="AX7" s="82">
        <f t="shared" si="6"/>
        <v>0</v>
      </c>
      <c r="AZ7" s="3" t="str">
        <f t="shared" si="2"/>
        <v>04.12.2023</v>
      </c>
      <c r="BA7" s="82">
        <f t="shared" si="7"/>
        <v>0</v>
      </c>
    </row>
    <row r="8" spans="1:53" x14ac:dyDescent="0.25">
      <c r="B8" s="3" t="str">
        <f>CONCATENATE(Техничка!B9,Техничка!C9,Техничка!D9)</f>
        <v>05.01.2023</v>
      </c>
      <c r="C8" s="82" t="str">
        <f>IF(AND((IF(SUMIFS(cb_curr!$E:$E,cb_curr!$A:$A,B8,cb_curr!$B:$B,"Kazakhstan_Tenge")&lt;&gt;0,1,0)=0),(OR(WEEKDAY(B8,2)=7,WEEKDAY(B8,2)=1))),C7,((IF(AND(D8=0,D9=0,D10=0,D11=0,D12=0,D13=0,D14=0,D15=0,D16=0,D17=0),"-",(IF((SUMIFS(cb_curr!$E:$E,cb_curr!$A:$A,B8,cb_curr!$B:$B,"Kazakhstan_Tenge"))=0,C7,(SUMIFS(cb_curr!$E:$E,cb_curr!$A:$A,B8,cb_curr!$B:$B,"Kazakhstan_Tenge"))))))))</f>
        <v>-</v>
      </c>
      <c r="D8" s="165">
        <f>SUMIFS(cb_curr!$E:$E,cb_curr!$A:$A,B8,cb_curr!$B:$B,"Kazakhstan_Tenge")</f>
        <v>0</v>
      </c>
      <c r="E8" s="3" t="str">
        <f>CONCATENATE(Техничка!O9,Техничка!P9,Техничка!Q9)</f>
        <v>05.02.2023</v>
      </c>
      <c r="F8" s="82" t="str">
        <f>IF(AND((IF(SUMIFS(cb_curr!$E:$E,cb_curr!$A:$A,E8,cb_curr!$B:$B,"Kazakhstan_Tenge")&lt;&gt;0,1,0)=0),(OR(WEEKDAY(E8,2)=7,WEEKDAY(E8,2)=1))),F7,((IF(AND(G8=0,G9=0,G10=0,G11=0,G12=0,G13=0,G14=0,G15=0,G16=0,G17=0),"-",(IF((SUMIFS(cb_curr!$E:$E,cb_curr!$A:$A,E8,cb_curr!$B:$B,"Kazakhstan_Tenge"))=0,F7,(SUMIFS(cb_curr!$E:$E,cb_curr!$A:$A,E8,cb_curr!$B:$B,"Kazakhstan_Tenge"))))))))</f>
        <v>-</v>
      </c>
      <c r="G8" s="165">
        <f>SUMIFS(cb_curr!$E:$E,cb_curr!$A:$A,E8,cb_curr!$B:$B,"Kazakhstan_Tenge")</f>
        <v>0</v>
      </c>
      <c r="H8" s="3" t="str">
        <f>CONCATENATE(Техничка!S9,Техничка!T9,Техничка!U9)</f>
        <v>05.03.2023</v>
      </c>
      <c r="I8" s="82" t="str">
        <f>IF(AND((IF(SUMIFS(cb_curr!$E:$E,cb_curr!$A:$A,H8,cb_curr!$B:$B,"Kazakhstan_Tenge")&lt;&gt;0,1,0)=0),(OR(WEEKDAY(H8,2)=7,WEEKDAY(H8,2)=1))),I7,((IF(AND(J8=0,J9=0,J10=0,J11=0,J12=0,J13=0,J14=0,J15=0,J16=0,J17=0),"-",(IF((SUMIFS(cb_curr!$E:$E,cb_curr!$A:$A,H8,cb_curr!$B:$B,"Kazakhstan_Tenge"))=0,I7,(SUMIFS(cb_curr!$E:$E,cb_curr!$A:$A,H8,cb_curr!$B:$B,"Kazakhstan_Tenge"))))))))</f>
        <v>-</v>
      </c>
      <c r="J8" s="165">
        <f>SUMIFS(cb_curr!$E:$E,cb_curr!$A:$A,H8,cb_curr!$B:$B,"Kazakhstan_Tenge")</f>
        <v>0</v>
      </c>
      <c r="K8" s="3" t="str">
        <f>CONCATENATE(Техничка!W9,Техничка!X9,Техничка!Y9)</f>
        <v>05.04.2023</v>
      </c>
      <c r="L8" s="82" t="str">
        <f>IF(AND((IF(SUMIFS(cb_curr!$E:$E,cb_curr!$A:$A,K8,cb_curr!$B:$B,"Kazakhstan_Tenge")&lt;&gt;0,1,0)=0),(OR(WEEKDAY(K8,2)=7,WEEKDAY(K8,2)=1))),L7,((IF(AND(M8=0,M9=0,M10=0,M11=0,M12=0,M13=0,M14=0,M15=0,M16=0,M17=0),"-",(IF((SUMIFS(cb_curr!$E:$E,cb_curr!$A:$A,K8,cb_curr!$B:$B,"Kazakhstan_Tenge"))=0,L7,(SUMIFS(cb_curr!$E:$E,cb_curr!$A:$A,K8,cb_curr!$B:$B,"Kazakhstan_Tenge"))))))))</f>
        <v>-</v>
      </c>
      <c r="M8" s="165">
        <f>SUMIFS(cb_curr!$E:$E,cb_curr!$A:$A,K8,cb_curr!$B:$B,"Kazakhstan_Tenge")</f>
        <v>0</v>
      </c>
      <c r="N8" s="3" t="str">
        <f>CONCATENATE(Техничка!AA9,Техничка!AB9,Техничка!AC9)</f>
        <v>05.05.2023</v>
      </c>
      <c r="O8" s="82" t="str">
        <f>IF(AND((IF(SUMIFS(cb_curr!$E:$E,cb_curr!$A:$A,N8,cb_curr!$B:$B,"Kazakhstan_Tenge")&lt;&gt;0,1,0)=0),(OR(WEEKDAY(N8,2)=7,WEEKDAY(N8,2)=1))),O7,((IF(AND(P8=0,P9=0,P10=0,P11=0,P12=0,P13=0,P14=0,P15=0,P16=0,P17=0),"-",(IF((SUMIFS(cb_curr!$E:$E,cb_curr!$A:$A,N8,cb_curr!$B:$B,"Kazakhstan_Tenge"))=0,O7,(SUMIFS(cb_curr!$E:$E,cb_curr!$A:$A,N8,cb_curr!$B:$B,"Kazakhstan_Tenge"))))))))</f>
        <v>-</v>
      </c>
      <c r="P8" s="165">
        <f>SUMIFS(cb_curr!$E:$E,cb_curr!$A:$A,N8,cb_curr!$B:$B,"Kazakhstan_Tenge")</f>
        <v>0</v>
      </c>
      <c r="Q8" s="3" t="str">
        <f>CONCATENATE(Техничка!AE9,Техничка!AF9,Техничка!AG9)</f>
        <v>05.06.2023</v>
      </c>
      <c r="R8" s="82" t="str">
        <f>IF(AND((IF(SUMIFS(cb_curr!$E:$E,cb_curr!$A:$A,Q8,cb_curr!$B:$B,"Kazakhstan_Tenge")&lt;&gt;0,1,0)=0),(OR(WEEKDAY(Q8,2)=7,WEEKDAY(Q8,2)=1))),R7,((IF(AND(S8=0,S9=0,S10=0,S11=0,S12=0,S13=0,S14=0,S15=0,S16=0,S17=0),"-",(IF((SUMIFS(cb_curr!$E:$E,cb_curr!$A:$A,Q8,cb_curr!$B:$B,"Kazakhstan_Tenge"))=0,R7,(SUMIFS(cb_curr!$E:$E,cb_curr!$A:$A,Q8,cb_curr!$B:$B,"Kazakhstan_Tenge"))))))))</f>
        <v>-</v>
      </c>
      <c r="S8" s="165">
        <f>SUMIFS(cb_curr!$E:$E,cb_curr!$A:$A,Q8,cb_curr!$B:$B,"Kazakhstan_Tenge")</f>
        <v>0</v>
      </c>
      <c r="T8" s="3" t="str">
        <f>CONCATENATE(Техничка!AI9,Техничка!AJ9,Техничка!AK9)</f>
        <v>05.07.2023</v>
      </c>
      <c r="U8" s="82" t="str">
        <f>IF(AND((IF(SUMIFS(cb_curr!$E:$E,cb_curr!$A:$A,T8,cb_curr!$B:$B,"Kazakhstan_Tenge")&lt;&gt;0,1,0)=0),(OR(WEEKDAY(T8,2)=7,WEEKDAY(T8,2)=1))),U7,((IF(AND(V8=0,V9=0,V10=0,V11=0,V12=0,V13=0,V14=0,V15=0,V16=0,V17=0),"-",(IF((SUMIFS(cb_curr!$E:$E,cb_curr!$A:$A,T8,cb_curr!$B:$B,"Kazakhstan_Tenge"))=0,U7,(SUMIFS(cb_curr!$E:$E,cb_curr!$A:$A,T8,cb_curr!$B:$B,"Kazakhstan_Tenge"))))))))</f>
        <v>-</v>
      </c>
      <c r="V8" s="165">
        <f>SUMIFS(cb_curr!$E:$E,cb_curr!$A:$A,T8,cb_curr!$B:$B,"Kazakhstan_Tenge")</f>
        <v>0</v>
      </c>
      <c r="W8" s="3" t="str">
        <f>CONCATENATE(Техничка!AQ9,Техничка!AR9,Техничка!AS9)</f>
        <v>05.08.2023</v>
      </c>
      <c r="X8" s="82" t="str">
        <f>IF(AND((IF(SUMIFS(cb_curr!$E:$E,cb_curr!$A:$A,W8,cb_curr!$B:$B,"Kazakhstan_Tenge")&lt;&gt;0,1,0)=0),(OR(WEEKDAY(W8,2)=7,WEEKDAY(W8,2)=1))),X7,((IF(AND(Y8=0,Y9=0,Y10=0,Y11=0,Y12=0,Y13=0,Y14=0,Y15=0,Y16=0,Y17=0),"-",(IF((SUMIFS(cb_curr!$E:$E,cb_curr!$A:$A,W8,cb_curr!$B:$B,"Kazakhstan_Tenge"))=0,X7,(SUMIFS(cb_curr!$E:$E,cb_curr!$A:$A,W8,cb_curr!$B:$B,"Kazakhstan_Tenge"))))))))</f>
        <v>-</v>
      </c>
      <c r="Y8" s="165">
        <f>SUMIFS(cb_curr!$E:$E,cb_curr!$A:$A,W8,cb_curr!$B:$B,"Kazakhstan_Tenge")</f>
        <v>0</v>
      </c>
      <c r="Z8" s="3" t="str">
        <f>CONCATENATE(Техничка!AU9,Техничка!AV9,Техничка!AW9)</f>
        <v>05.09.2023</v>
      </c>
      <c r="AA8" s="82" t="str">
        <f>IF(AND((IF(SUMIFS(cb_curr!$E:$E,cb_curr!$A:$A,Z8,cb_curr!$B:$B,"Kazakhstan_Tenge")&lt;&gt;0,1,0)=0),(OR(WEEKDAY(Z8,2)=7,WEEKDAY(Z8,2)=1))),AA7,((IF(AND(AB8=0,AB9=0,AB10=0,AB11=0,AB12=0,AB13=0,AB14=0,AB15=0,AB16=0,AB17=0),"-",(IF((SUMIFS(cb_curr!$E:$E,cb_curr!$A:$A,Z8,cb_curr!$B:$B,"Kazakhstan_Tenge"))=0,AA7,(SUMIFS(cb_curr!$E:$E,cb_curr!$A:$A,Z8,cb_curr!$B:$B,"Kazakhstan_Tenge"))))))))</f>
        <v>-</v>
      </c>
      <c r="AB8" s="165">
        <f>SUMIFS(cb_curr!$E:$E,cb_curr!$A:$A,Z8,cb_curr!$B:$B,"Kazakhstan_Tenge")</f>
        <v>0</v>
      </c>
      <c r="AC8" s="3" t="str">
        <f>CONCATENATE(Техничка!AY9,Техничка!AZ9,Техничка!BA9)</f>
        <v>05.10.2023</v>
      </c>
      <c r="AD8" s="82" t="str">
        <f>IF(AND((IF(SUMIFS(cb_curr!$E:$E,cb_curr!$A:$A,AC8,cb_curr!$B:$B,"Kazakhstan_Tenge")&lt;&gt;0,1,0)=0),(OR(WEEKDAY(AC8,2)=7,WEEKDAY(AC8,2)=1))),AD7,((IF(AND(AE8=0,AE9=0,AE10=0,AE11=0,AE12=0,AE13=0,AE14=0,AE15=0,AE16=0,AE17=0),"-",(IF((SUMIFS(cb_curr!$E:$E,cb_curr!$A:$A,AC8,cb_curr!$B:$B,"Kazakhstan_Tenge"))=0,AD7,(SUMIFS(cb_curr!$E:$E,cb_curr!$A:$A,AC8,cb_curr!$B:$B,"Kazakhstan_Tenge"))))))))</f>
        <v>-</v>
      </c>
      <c r="AE8" s="165">
        <f>SUMIFS(cb_curr!$E:$E,cb_curr!$A:$A,AC8,cb_curr!$B:$B,"Kazakhstan_Tenge")</f>
        <v>0</v>
      </c>
      <c r="AF8" s="3" t="str">
        <f>CONCATENATE(Техничка!BC9,Техничка!BD9,Техничка!BE9)</f>
        <v>05.11.2023</v>
      </c>
      <c r="AG8" s="82" t="str">
        <f>IF(AND((IF(SUMIFS(cb_curr!$E:$E,cb_curr!$A:$A,AF8,cb_curr!$B:$B,"Kazakhstan_Tenge")&lt;&gt;0,1,0)=0),(OR(WEEKDAY(AF8,2)=7,WEEKDAY(AF8,2)=1))),AG7,((IF(AND(AH8=0,AH9=0,AH10=0,AH11=0,AH12=0,AH13=0,AH14=0,AH15=0,AH16=0,AH17=0),"-",(IF((SUMIFS(cb_curr!$E:$E,cb_curr!$A:$A,AF8,cb_curr!$B:$B,"Kazakhstan_Tenge"))=0,AG7,(SUMIFS(cb_curr!$E:$E,cb_curr!$A:$A,AF8,cb_curr!$B:$B,"Kazakhstan_Tenge"))))))))</f>
        <v>-</v>
      </c>
      <c r="AH8" s="165">
        <f>SUMIFS(cb_curr!$E:$E,cb_curr!$A:$A,AF8,cb_curr!$B:$B,"Kazakhstan_Tenge")</f>
        <v>0</v>
      </c>
      <c r="AI8" s="3" t="str">
        <f>CONCATENATE(Техничка!BG9,Техничка!BH9,Техничка!BI9)</f>
        <v>05.12.2023</v>
      </c>
      <c r="AJ8" s="82" t="str">
        <f>IF(AND((IF(SUMIFS(cb_curr!$E:$E,cb_curr!$A:$A,AI8,cb_curr!$B:$B,"Kazakhstan_Tenge")&lt;&gt;0,1,0)=0),(OR(WEEKDAY(AI8,2)=7,WEEKDAY(AI8,2)=1))),AJ7,((IF(AND(AK8=0,AK9=0,AK10=0,AK11=0,AK12=0,AK13=0,AK14=0,AK15=0,AK16=0,AK17=0),"-",(IF((SUMIFS(cb_curr!$E:$E,cb_curr!$A:$A,AI8,cb_curr!$B:$B,"Kazakhstan_Tenge"))=0,AJ7,(SUMIFS(cb_curr!$E:$E,cb_curr!$A:$A,AI8,cb_curr!$B:$B,"Kazakhstan_Tenge"))))))))</f>
        <v>-</v>
      </c>
      <c r="AK8" s="165">
        <f>SUMIFS(cb_curr!$E:$E,cb_curr!$A:$A,AI8,cb_curr!$B:$B,"Kazakhstan_Tenge")</f>
        <v>0</v>
      </c>
      <c r="AL8" s="165"/>
      <c r="AM8" s="165"/>
      <c r="AN8" s="165"/>
      <c r="AO8" s="165"/>
      <c r="AQ8" s="153" t="str">
        <f t="shared" si="3"/>
        <v>05.06.2023</v>
      </c>
      <c r="AR8" s="82">
        <f t="shared" si="4"/>
        <v>0</v>
      </c>
      <c r="AT8" s="3" t="str">
        <f t="shared" si="0"/>
        <v>05.10.2023</v>
      </c>
      <c r="AU8" s="82">
        <f t="shared" si="5"/>
        <v>0</v>
      </c>
      <c r="AW8" s="3" t="str">
        <f t="shared" si="1"/>
        <v>05.11.2023</v>
      </c>
      <c r="AX8" s="82">
        <f t="shared" si="6"/>
        <v>0</v>
      </c>
      <c r="AZ8" s="3" t="str">
        <f t="shared" si="2"/>
        <v>05.12.2023</v>
      </c>
      <c r="BA8" s="82">
        <f t="shared" si="7"/>
        <v>0</v>
      </c>
    </row>
    <row r="9" spans="1:53" x14ac:dyDescent="0.25">
      <c r="B9" s="3" t="str">
        <f>CONCATENATE(Техничка!B10,Техничка!C10,Техничка!D10)</f>
        <v>06.01.2023</v>
      </c>
      <c r="C9" s="82" t="str">
        <f>IF(AND((IF(SUMIFS(cb_curr!$E:$E,cb_curr!$A:$A,B9,cb_curr!$B:$B,"Kazakhstan_Tenge")&lt;&gt;0,1,0)=0),(OR(WEEKDAY(B9,2)=7,WEEKDAY(B9,2)=1))),C8,((IF(AND(D9=0,D10=0,D11=0,D12=0,D13=0,D14=0,D15=0,D16=0,D17=0,D18=0),"-",(IF((SUMIFS(cb_curr!$E:$E,cb_curr!$A:$A,B9,cb_curr!$B:$B,"Kazakhstan_Tenge"))=0,C8,(SUMIFS(cb_curr!$E:$E,cb_curr!$A:$A,B9,cb_curr!$B:$B,"Kazakhstan_Tenge"))))))))</f>
        <v>-</v>
      </c>
      <c r="D9" s="165">
        <f>SUMIFS(cb_curr!$E:$E,cb_curr!$A:$A,B9,cb_curr!$B:$B,"Kazakhstan_Tenge")</f>
        <v>0</v>
      </c>
      <c r="E9" s="3" t="str">
        <f>CONCATENATE(Техничка!O10,Техничка!P10,Техничка!Q10)</f>
        <v>06.02.2023</v>
      </c>
      <c r="F9" s="82" t="str">
        <f>IF(AND((IF(SUMIFS(cb_curr!$E:$E,cb_curr!$A:$A,E9,cb_curr!$B:$B,"Kazakhstan_Tenge")&lt;&gt;0,1,0)=0),(OR(WEEKDAY(E9,2)=7,WEEKDAY(E9,2)=1))),F8,((IF(AND(G9=0,G10=0,G11=0,G12=0,G13=0,G14=0,G15=0,G16=0,G17=0,G18=0),"-",(IF((SUMIFS(cb_curr!$E:$E,cb_curr!$A:$A,E9,cb_curr!$B:$B,"Kazakhstan_Tenge"))=0,F8,(SUMIFS(cb_curr!$E:$E,cb_curr!$A:$A,E9,cb_curr!$B:$B,"Kazakhstan_Tenge"))))))))</f>
        <v>-</v>
      </c>
      <c r="G9" s="165">
        <f>SUMIFS(cb_curr!$E:$E,cb_curr!$A:$A,E9,cb_curr!$B:$B,"Kazakhstan_Tenge")</f>
        <v>0</v>
      </c>
      <c r="H9" s="3" t="str">
        <f>CONCATENATE(Техничка!S10,Техничка!T10,Техничка!U10)</f>
        <v>06.03.2023</v>
      </c>
      <c r="I9" s="82" t="str">
        <f>IF(AND((IF(SUMIFS(cb_curr!$E:$E,cb_curr!$A:$A,H9,cb_curr!$B:$B,"Kazakhstan_Tenge")&lt;&gt;0,1,0)=0),(OR(WEEKDAY(H9,2)=7,WEEKDAY(H9,2)=1))),I8,((IF(AND(J9=0,J10=0,J11=0,J12=0,J13=0,J14=0,J15=0,J16=0,J17=0,J18=0),"-",(IF((SUMIFS(cb_curr!$E:$E,cb_curr!$A:$A,H9,cb_curr!$B:$B,"Kazakhstan_Tenge"))=0,I8,(SUMIFS(cb_curr!$E:$E,cb_curr!$A:$A,H9,cb_curr!$B:$B,"Kazakhstan_Tenge"))))))))</f>
        <v>-</v>
      </c>
      <c r="J9" s="165">
        <f>SUMIFS(cb_curr!$E:$E,cb_curr!$A:$A,H9,cb_curr!$B:$B,"Kazakhstan_Tenge")</f>
        <v>0</v>
      </c>
      <c r="K9" s="3" t="str">
        <f>CONCATENATE(Техничка!W10,Техничка!X10,Техничка!Y10)</f>
        <v>06.04.2023</v>
      </c>
      <c r="L9" s="82" t="str">
        <f>IF(AND((IF(SUMIFS(cb_curr!$E:$E,cb_curr!$A:$A,K9,cb_curr!$B:$B,"Kazakhstan_Tenge")&lt;&gt;0,1,0)=0),(OR(WEEKDAY(K9,2)=7,WEEKDAY(K9,2)=1))),L8,((IF(AND(M9=0,M10=0,M11=0,M12=0,M13=0,M14=0,M15=0,M16=0,M17=0,M18=0),"-",(IF((SUMIFS(cb_curr!$E:$E,cb_curr!$A:$A,K9,cb_curr!$B:$B,"Kazakhstan_Tenge"))=0,L8,(SUMIFS(cb_curr!$E:$E,cb_curr!$A:$A,K9,cb_curr!$B:$B,"Kazakhstan_Tenge"))))))))</f>
        <v>-</v>
      </c>
      <c r="M9" s="165">
        <f>SUMIFS(cb_curr!$E:$E,cb_curr!$A:$A,K9,cb_curr!$B:$B,"Kazakhstan_Tenge")</f>
        <v>0</v>
      </c>
      <c r="N9" s="3" t="str">
        <f>CONCATENATE(Техничка!AA10,Техничка!AB10,Техничка!AC10)</f>
        <v>06.05.2023</v>
      </c>
      <c r="O9" s="82" t="str">
        <f>IF(AND((IF(SUMIFS(cb_curr!$E:$E,cb_curr!$A:$A,N9,cb_curr!$B:$B,"Kazakhstan_Tenge")&lt;&gt;0,1,0)=0),(OR(WEEKDAY(N9,2)=7,WEEKDAY(N9,2)=1))),O8,((IF(AND(P9=0,P10=0,P11=0,P12=0,P13=0,P14=0,P15=0,P16=0,P17=0,P18=0),"-",(IF((SUMIFS(cb_curr!$E:$E,cb_curr!$A:$A,N9,cb_curr!$B:$B,"Kazakhstan_Tenge"))=0,O8,(SUMIFS(cb_curr!$E:$E,cb_curr!$A:$A,N9,cb_curr!$B:$B,"Kazakhstan_Tenge"))))))))</f>
        <v>-</v>
      </c>
      <c r="P9" s="165">
        <f>SUMIFS(cb_curr!$E:$E,cb_curr!$A:$A,N9,cb_curr!$B:$B,"Kazakhstan_Tenge")</f>
        <v>0</v>
      </c>
      <c r="Q9" s="3" t="str">
        <f>CONCATENATE(Техничка!AE10,Техничка!AF10,Техничка!AG10)</f>
        <v>06.06.2023</v>
      </c>
      <c r="R9" s="82" t="str">
        <f>IF(AND((IF(SUMIFS(cb_curr!$E:$E,cb_curr!$A:$A,Q9,cb_curr!$B:$B,"Kazakhstan_Tenge")&lt;&gt;0,1,0)=0),(OR(WEEKDAY(Q9,2)=7,WEEKDAY(Q9,2)=1))),R8,((IF(AND(S9=0,S10=0,S11=0,S12=0,S13=0,S14=0,S15=0,S16=0,S17=0,S18=0),"-",(IF((SUMIFS(cb_curr!$E:$E,cb_curr!$A:$A,Q9,cb_curr!$B:$B,"Kazakhstan_Tenge"))=0,R8,(SUMIFS(cb_curr!$E:$E,cb_curr!$A:$A,Q9,cb_curr!$B:$B,"Kazakhstan_Tenge"))))))))</f>
        <v>-</v>
      </c>
      <c r="S9" s="165">
        <f>SUMIFS(cb_curr!$E:$E,cb_curr!$A:$A,Q9,cb_curr!$B:$B,"Kazakhstan_Tenge")</f>
        <v>0</v>
      </c>
      <c r="T9" s="3" t="str">
        <f>CONCATENATE(Техничка!AI10,Техничка!AJ10,Техничка!AK10)</f>
        <v>06.07.2023</v>
      </c>
      <c r="U9" s="82" t="str">
        <f>IF(AND((IF(SUMIFS(cb_curr!$E:$E,cb_curr!$A:$A,T9,cb_curr!$B:$B,"Kazakhstan_Tenge")&lt;&gt;0,1,0)=0),(OR(WEEKDAY(T9,2)=7,WEEKDAY(T9,2)=1))),U8,((IF(AND(V9=0,V10=0,V11=0,V12=0,V13=0,V14=0,V15=0,V16=0,V17=0,V18=0),"-",(IF((SUMIFS(cb_curr!$E:$E,cb_curr!$A:$A,T9,cb_curr!$B:$B,"Kazakhstan_Tenge"))=0,U8,(SUMIFS(cb_curr!$E:$E,cb_curr!$A:$A,T9,cb_curr!$B:$B,"Kazakhstan_Tenge"))))))))</f>
        <v>-</v>
      </c>
      <c r="V9" s="165">
        <f>SUMIFS(cb_curr!$E:$E,cb_curr!$A:$A,T9,cb_curr!$B:$B,"Kazakhstan_Tenge")</f>
        <v>0</v>
      </c>
      <c r="W9" s="3" t="str">
        <f>CONCATENATE(Техничка!AQ10,Техничка!AR10,Техничка!AS10)</f>
        <v>06.08.2023</v>
      </c>
      <c r="X9" s="82" t="str">
        <f>IF(AND((IF(SUMIFS(cb_curr!$E:$E,cb_curr!$A:$A,W9,cb_curr!$B:$B,"Kazakhstan_Tenge")&lt;&gt;0,1,0)=0),(OR(WEEKDAY(W9,2)=7,WEEKDAY(W9,2)=1))),X8,((IF(AND(Y9=0,Y10=0,Y11=0,Y12=0,Y13=0,Y14=0,Y15=0,Y16=0,Y17=0,Y18=0),"-",(IF((SUMIFS(cb_curr!$E:$E,cb_curr!$A:$A,W9,cb_curr!$B:$B,"Kazakhstan_Tenge"))=0,X8,(SUMIFS(cb_curr!$E:$E,cb_curr!$A:$A,W9,cb_curr!$B:$B,"Kazakhstan_Tenge"))))))))</f>
        <v>-</v>
      </c>
      <c r="Y9" s="165">
        <f>SUMIFS(cb_curr!$E:$E,cb_curr!$A:$A,W9,cb_curr!$B:$B,"Kazakhstan_Tenge")</f>
        <v>0</v>
      </c>
      <c r="Z9" s="3" t="str">
        <f>CONCATENATE(Техничка!AU10,Техничка!AV10,Техничка!AW10)</f>
        <v>06.09.2023</v>
      </c>
      <c r="AA9" s="82" t="str">
        <f>IF(AND((IF(SUMIFS(cb_curr!$E:$E,cb_curr!$A:$A,Z9,cb_curr!$B:$B,"Kazakhstan_Tenge")&lt;&gt;0,1,0)=0),(OR(WEEKDAY(Z9,2)=7,WEEKDAY(Z9,2)=1))),AA8,((IF(AND(AB9=0,AB10=0,AB11=0,AB12=0,AB13=0,AB14=0,AB15=0,AB16=0,AB17=0,AB18=0),"-",(IF((SUMIFS(cb_curr!$E:$E,cb_curr!$A:$A,Z9,cb_curr!$B:$B,"Kazakhstan_Tenge"))=0,AA8,(SUMIFS(cb_curr!$E:$E,cb_curr!$A:$A,Z9,cb_curr!$B:$B,"Kazakhstan_Tenge"))))))))</f>
        <v>-</v>
      </c>
      <c r="AB9" s="165">
        <f>SUMIFS(cb_curr!$E:$E,cb_curr!$A:$A,Z9,cb_curr!$B:$B,"Kazakhstan_Tenge")</f>
        <v>0</v>
      </c>
      <c r="AC9" s="3" t="str">
        <f>CONCATENATE(Техничка!AY10,Техничка!AZ10,Техничка!BA10)</f>
        <v>06.10.2023</v>
      </c>
      <c r="AD9" s="82" t="str">
        <f>IF(AND((IF(SUMIFS(cb_curr!$E:$E,cb_curr!$A:$A,AC9,cb_curr!$B:$B,"Kazakhstan_Tenge")&lt;&gt;0,1,0)=0),(OR(WEEKDAY(AC9,2)=7,WEEKDAY(AC9,2)=1))),AD8,((IF(AND(AE9=0,AE10=0,AE11=0,AE12=0,AE13=0,AE14=0,AE15=0,AE16=0,AE17=0,AE18=0),"-",(IF((SUMIFS(cb_curr!$E:$E,cb_curr!$A:$A,AC9,cb_curr!$B:$B,"Kazakhstan_Tenge"))=0,AD8,(SUMIFS(cb_curr!$E:$E,cb_curr!$A:$A,AC9,cb_curr!$B:$B,"Kazakhstan_Tenge"))))))))</f>
        <v>-</v>
      </c>
      <c r="AE9" s="165">
        <f>SUMIFS(cb_curr!$E:$E,cb_curr!$A:$A,AC9,cb_curr!$B:$B,"Kazakhstan_Tenge")</f>
        <v>0</v>
      </c>
      <c r="AF9" s="3" t="str">
        <f>CONCATENATE(Техничка!BC10,Техничка!BD10,Техничка!BE10)</f>
        <v>06.11.2023</v>
      </c>
      <c r="AG9" s="82" t="str">
        <f>IF(AND((IF(SUMIFS(cb_curr!$E:$E,cb_curr!$A:$A,AF9,cb_curr!$B:$B,"Kazakhstan_Tenge")&lt;&gt;0,1,0)=0),(OR(WEEKDAY(AF9,2)=7,WEEKDAY(AF9,2)=1))),AG8,((IF(AND(AH9=0,AH10=0,AH11=0,AH12=0,AH13=0,AH14=0,AH15=0,AH16=0,AH17=0,AH18=0),"-",(IF((SUMIFS(cb_curr!$E:$E,cb_curr!$A:$A,AF9,cb_curr!$B:$B,"Kazakhstan_Tenge"))=0,AG8,(SUMIFS(cb_curr!$E:$E,cb_curr!$A:$A,AF9,cb_curr!$B:$B,"Kazakhstan_Tenge"))))))))</f>
        <v>-</v>
      </c>
      <c r="AH9" s="165">
        <f>SUMIFS(cb_curr!$E:$E,cb_curr!$A:$A,AF9,cb_curr!$B:$B,"Kazakhstan_Tenge")</f>
        <v>0</v>
      </c>
      <c r="AI9" s="3" t="str">
        <f>CONCATENATE(Техничка!BG10,Техничка!BH10,Техничка!BI10)</f>
        <v>06.12.2023</v>
      </c>
      <c r="AJ9" s="82" t="str">
        <f>IF(AND((IF(SUMIFS(cb_curr!$E:$E,cb_curr!$A:$A,AI9,cb_curr!$B:$B,"Kazakhstan_Tenge")&lt;&gt;0,1,0)=0),(OR(WEEKDAY(AI9,2)=7,WEEKDAY(AI9,2)=1))),AJ8,((IF(AND(AK9=0,AK10=0,AK11=0,AK12=0,AK13=0,AK14=0,AK15=0,AK16=0,AK17=0,AK18=0),"-",(IF((SUMIFS(cb_curr!$E:$E,cb_curr!$A:$A,AI9,cb_curr!$B:$B,"Kazakhstan_Tenge"))=0,AJ8,(SUMIFS(cb_curr!$E:$E,cb_curr!$A:$A,AI9,cb_curr!$B:$B,"Kazakhstan_Tenge"))))))))</f>
        <v>-</v>
      </c>
      <c r="AK9" s="165">
        <f>SUMIFS(cb_curr!$E:$E,cb_curr!$A:$A,AI9,cb_curr!$B:$B,"Kazakhstan_Tenge")</f>
        <v>0</v>
      </c>
      <c r="AL9" s="165"/>
      <c r="AM9" s="165"/>
      <c r="AN9" s="165"/>
      <c r="AO9" s="165"/>
      <c r="AQ9" s="153" t="str">
        <f t="shared" si="3"/>
        <v>06.06.2023</v>
      </c>
      <c r="AR9" s="82">
        <f t="shared" si="4"/>
        <v>0</v>
      </c>
      <c r="AT9" s="3" t="str">
        <f t="shared" si="0"/>
        <v>06.10.2023</v>
      </c>
      <c r="AU9" s="82">
        <f t="shared" si="5"/>
        <v>0</v>
      </c>
      <c r="AW9" s="3" t="str">
        <f t="shared" si="1"/>
        <v>06.11.2023</v>
      </c>
      <c r="AX9" s="82">
        <f t="shared" si="6"/>
        <v>0</v>
      </c>
      <c r="AZ9" s="3" t="str">
        <f t="shared" si="2"/>
        <v>06.12.2023</v>
      </c>
      <c r="BA9" s="82">
        <f t="shared" si="7"/>
        <v>0</v>
      </c>
    </row>
    <row r="10" spans="1:53" x14ac:dyDescent="0.25">
      <c r="B10" s="3" t="str">
        <f>CONCATENATE(Техничка!B11,Техничка!C11,Техничка!D11)</f>
        <v>07.01.2023</v>
      </c>
      <c r="C10" s="82" t="str">
        <f>IF(AND((IF(SUMIFS(cb_curr!$E:$E,cb_curr!$A:$A,B10,cb_curr!$B:$B,"Kazakhstan_Tenge")&lt;&gt;0,1,0)=0),(OR(WEEKDAY(B10,2)=7,WEEKDAY(B10,2)=1))),C9,((IF(AND(D10=0,D11=0,D12=0,D13=0,D14=0,D15=0,D16=0,D17=0,D18=0,D19=0),"-",(IF((SUMIFS(cb_curr!$E:$E,cb_curr!$A:$A,B10,cb_curr!$B:$B,"Kazakhstan_Tenge"))=0,C9,(SUMIFS(cb_curr!$E:$E,cb_curr!$A:$A,B10,cb_curr!$B:$B,"Kazakhstan_Tenge"))))))))</f>
        <v>-</v>
      </c>
      <c r="D10" s="165">
        <f>SUMIFS(cb_curr!$E:$E,cb_curr!$A:$A,B10,cb_curr!$B:$B,"Kazakhstan_Tenge")</f>
        <v>0</v>
      </c>
      <c r="E10" s="3" t="str">
        <f>CONCATENATE(Техничка!O11,Техничка!P11,Техничка!Q11)</f>
        <v>07.02.2023</v>
      </c>
      <c r="F10" s="82" t="str">
        <f>IF(AND((IF(SUMIFS(cb_curr!$E:$E,cb_curr!$A:$A,E10,cb_curr!$B:$B,"Kazakhstan_Tenge")&lt;&gt;0,1,0)=0),(OR(WEEKDAY(E10,2)=7,WEEKDAY(E10,2)=1))),F9,((IF(AND(G10=0,G11=0,G12=0,G13=0,G14=0,G15=0,G16=0,G17=0,G18=0,G19=0),"-",(IF((SUMIFS(cb_curr!$E:$E,cb_curr!$A:$A,E10,cb_curr!$B:$B,"Kazakhstan_Tenge"))=0,F9,(SUMIFS(cb_curr!$E:$E,cb_curr!$A:$A,E10,cb_curr!$B:$B,"Kazakhstan_Tenge"))))))))</f>
        <v>-</v>
      </c>
      <c r="G10" s="165">
        <f>SUMIFS(cb_curr!$E:$E,cb_curr!$A:$A,E10,cb_curr!$B:$B,"Kazakhstan_Tenge")</f>
        <v>0</v>
      </c>
      <c r="H10" s="3" t="str">
        <f>CONCATENATE(Техничка!S11,Техничка!T11,Техничка!U11)</f>
        <v>07.03.2023</v>
      </c>
      <c r="I10" s="82" t="str">
        <f>IF(AND((IF(SUMIFS(cb_curr!$E:$E,cb_curr!$A:$A,H10,cb_curr!$B:$B,"Kazakhstan_Tenge")&lt;&gt;0,1,0)=0),(OR(WEEKDAY(H10,2)=7,WEEKDAY(H10,2)=1))),I9,((IF(AND(J10=0,J11=0,J12=0,J13=0,J14=0,J15=0,J16=0,J17=0,J18=0,J19=0),"-",(IF((SUMIFS(cb_curr!$E:$E,cb_curr!$A:$A,H10,cb_curr!$B:$B,"Kazakhstan_Tenge"))=0,I9,(SUMIFS(cb_curr!$E:$E,cb_curr!$A:$A,H10,cb_curr!$B:$B,"Kazakhstan_Tenge"))))))))</f>
        <v>-</v>
      </c>
      <c r="J10" s="165">
        <f>SUMIFS(cb_curr!$E:$E,cb_curr!$A:$A,H10,cb_curr!$B:$B,"Kazakhstan_Tenge")</f>
        <v>0</v>
      </c>
      <c r="K10" s="3" t="str">
        <f>CONCATENATE(Техничка!W11,Техничка!X11,Техничка!Y11)</f>
        <v>07.04.2023</v>
      </c>
      <c r="L10" s="82" t="str">
        <f>IF(AND((IF(SUMIFS(cb_curr!$E:$E,cb_curr!$A:$A,K10,cb_curr!$B:$B,"Kazakhstan_Tenge")&lt;&gt;0,1,0)=0),(OR(WEEKDAY(K10,2)=7,WEEKDAY(K10,2)=1))),L9,((IF(AND(M10=0,M11=0,M12=0,M13=0,M14=0,M15=0,M16=0,M17=0,M18=0,M19=0),"-",(IF((SUMIFS(cb_curr!$E:$E,cb_curr!$A:$A,K10,cb_curr!$B:$B,"Kazakhstan_Tenge"))=0,L9,(SUMIFS(cb_curr!$E:$E,cb_curr!$A:$A,K10,cb_curr!$B:$B,"Kazakhstan_Tenge"))))))))</f>
        <v>-</v>
      </c>
      <c r="M10" s="165">
        <f>SUMIFS(cb_curr!$E:$E,cb_curr!$A:$A,K10,cb_curr!$B:$B,"Kazakhstan_Tenge")</f>
        <v>0</v>
      </c>
      <c r="N10" s="3" t="str">
        <f>CONCATENATE(Техничка!AA11,Техничка!AB11,Техничка!AC11)</f>
        <v>07.05.2023</v>
      </c>
      <c r="O10" s="82" t="str">
        <f>IF(AND((IF(SUMIFS(cb_curr!$E:$E,cb_curr!$A:$A,N10,cb_curr!$B:$B,"Kazakhstan_Tenge")&lt;&gt;0,1,0)=0),(OR(WEEKDAY(N10,2)=7,WEEKDAY(N10,2)=1))),O9,((IF(AND(P10=0,P11=0,P12=0,P13=0,P14=0,P15=0,P16=0,P17=0,P18=0,P19=0),"-",(IF((SUMIFS(cb_curr!$E:$E,cb_curr!$A:$A,N10,cb_curr!$B:$B,"Kazakhstan_Tenge"))=0,O9,(SUMIFS(cb_curr!$E:$E,cb_curr!$A:$A,N10,cb_curr!$B:$B,"Kazakhstan_Tenge"))))))))</f>
        <v>-</v>
      </c>
      <c r="P10" s="165">
        <f>SUMIFS(cb_curr!$E:$E,cb_curr!$A:$A,N10,cb_curr!$B:$B,"Kazakhstan_Tenge")</f>
        <v>0</v>
      </c>
      <c r="Q10" s="3" t="str">
        <f>CONCATENATE(Техничка!AE11,Техничка!AF11,Техничка!AG11)</f>
        <v>07.06.2023</v>
      </c>
      <c r="R10" s="82" t="str">
        <f>IF(AND((IF(SUMIFS(cb_curr!$E:$E,cb_curr!$A:$A,Q10,cb_curr!$B:$B,"Kazakhstan_Tenge")&lt;&gt;0,1,0)=0),(OR(WEEKDAY(Q10,2)=7,WEEKDAY(Q10,2)=1))),R9,((IF(AND(S10=0,S11=0,S12=0,S13=0,S14=0,S15=0,S16=0,S17=0,S18=0,S19=0),"-",(IF((SUMIFS(cb_curr!$E:$E,cb_curr!$A:$A,Q10,cb_curr!$B:$B,"Kazakhstan_Tenge"))=0,R9,(SUMIFS(cb_curr!$E:$E,cb_curr!$A:$A,Q10,cb_curr!$B:$B,"Kazakhstan_Tenge"))))))))</f>
        <v>-</v>
      </c>
      <c r="S10" s="165">
        <f>SUMIFS(cb_curr!$E:$E,cb_curr!$A:$A,Q10,cb_curr!$B:$B,"Kazakhstan_Tenge")</f>
        <v>0</v>
      </c>
      <c r="T10" s="3" t="str">
        <f>CONCATENATE(Техничка!AI11,Техничка!AJ11,Техничка!AK11)</f>
        <v>07.07.2023</v>
      </c>
      <c r="U10" s="82" t="str">
        <f>IF(AND((IF(SUMIFS(cb_curr!$E:$E,cb_curr!$A:$A,T10,cb_curr!$B:$B,"Kazakhstan_Tenge")&lt;&gt;0,1,0)=0),(OR(WEEKDAY(T10,2)=7,WEEKDAY(T10,2)=1))),U9,((IF(AND(V10=0,V11=0,V12=0,V13=0,V14=0,V15=0,V16=0,V17=0,V18=0,V19=0),"-",(IF((SUMIFS(cb_curr!$E:$E,cb_curr!$A:$A,T10,cb_curr!$B:$B,"Kazakhstan_Tenge"))=0,U9,(SUMIFS(cb_curr!$E:$E,cb_curr!$A:$A,T10,cb_curr!$B:$B,"Kazakhstan_Tenge"))))))))</f>
        <v>-</v>
      </c>
      <c r="V10" s="165">
        <f>SUMIFS(cb_curr!$E:$E,cb_curr!$A:$A,T10,cb_curr!$B:$B,"Kazakhstan_Tenge")</f>
        <v>0</v>
      </c>
      <c r="W10" s="3" t="str">
        <f>CONCATENATE(Техничка!AQ11,Техничка!AR11,Техничка!AS11)</f>
        <v>07.08.2023</v>
      </c>
      <c r="X10" s="82" t="str">
        <f>IF(AND((IF(SUMIFS(cb_curr!$E:$E,cb_curr!$A:$A,W10,cb_curr!$B:$B,"Kazakhstan_Tenge")&lt;&gt;0,1,0)=0),(OR(WEEKDAY(W10,2)=7,WEEKDAY(W10,2)=1))),X9,((IF(AND(Y10=0,Y11=0,Y12=0,Y13=0,Y14=0,Y15=0,Y16=0,Y17=0,Y18=0,Y19=0),"-",(IF((SUMIFS(cb_curr!$E:$E,cb_curr!$A:$A,W10,cb_curr!$B:$B,"Kazakhstan_Tenge"))=0,X9,(SUMIFS(cb_curr!$E:$E,cb_curr!$A:$A,W10,cb_curr!$B:$B,"Kazakhstan_Tenge"))))))))</f>
        <v>-</v>
      </c>
      <c r="Y10" s="165">
        <f>SUMIFS(cb_curr!$E:$E,cb_curr!$A:$A,W10,cb_curr!$B:$B,"Kazakhstan_Tenge")</f>
        <v>0</v>
      </c>
      <c r="Z10" s="3" t="str">
        <f>CONCATENATE(Техничка!AU11,Техничка!AV11,Техничка!AW11)</f>
        <v>07.09.2023</v>
      </c>
      <c r="AA10" s="82" t="str">
        <f>IF(AND((IF(SUMIFS(cb_curr!$E:$E,cb_curr!$A:$A,Z10,cb_curr!$B:$B,"Kazakhstan_Tenge")&lt;&gt;0,1,0)=0),(OR(WEEKDAY(Z10,2)=7,WEEKDAY(Z10,2)=1))),AA9,((IF(AND(AB10=0,AB11=0,AB12=0,AB13=0,AB14=0,AB15=0,AB16=0,AB17=0,AB18=0,AB19=0),"-",(IF((SUMIFS(cb_curr!$E:$E,cb_curr!$A:$A,Z10,cb_curr!$B:$B,"Kazakhstan_Tenge"))=0,AA9,(SUMIFS(cb_curr!$E:$E,cb_curr!$A:$A,Z10,cb_curr!$B:$B,"Kazakhstan_Tenge"))))))))</f>
        <v>-</v>
      </c>
      <c r="AB10" s="165">
        <f>SUMIFS(cb_curr!$E:$E,cb_curr!$A:$A,Z10,cb_curr!$B:$B,"Kazakhstan_Tenge")</f>
        <v>0</v>
      </c>
      <c r="AC10" s="3" t="str">
        <f>CONCATENATE(Техничка!AY11,Техничка!AZ11,Техничка!BA11)</f>
        <v>07.10.2023</v>
      </c>
      <c r="AD10" s="82" t="str">
        <f>IF(AND((IF(SUMIFS(cb_curr!$E:$E,cb_curr!$A:$A,AC10,cb_curr!$B:$B,"Kazakhstan_Tenge")&lt;&gt;0,1,0)=0),(OR(WEEKDAY(AC10,2)=7,WEEKDAY(AC10,2)=1))),AD9,((IF(AND(AE10=0,AE11=0,AE12=0,AE13=0,AE14=0,AE15=0,AE16=0,AE17=0,AE18=0,AE19=0),"-",(IF((SUMIFS(cb_curr!$E:$E,cb_curr!$A:$A,AC10,cb_curr!$B:$B,"Kazakhstan_Tenge"))=0,AD9,(SUMIFS(cb_curr!$E:$E,cb_curr!$A:$A,AC10,cb_curr!$B:$B,"Kazakhstan_Tenge"))))))))</f>
        <v>-</v>
      </c>
      <c r="AE10" s="165">
        <f>SUMIFS(cb_curr!$E:$E,cb_curr!$A:$A,AC10,cb_curr!$B:$B,"Kazakhstan_Tenge")</f>
        <v>0</v>
      </c>
      <c r="AF10" s="3" t="str">
        <f>CONCATENATE(Техничка!BC11,Техничка!BD11,Техничка!BE11)</f>
        <v>07.11.2023</v>
      </c>
      <c r="AG10" s="82" t="str">
        <f>IF(AND((IF(SUMIFS(cb_curr!$E:$E,cb_curr!$A:$A,AF10,cb_curr!$B:$B,"Kazakhstan_Tenge")&lt;&gt;0,1,0)=0),(OR(WEEKDAY(AF10,2)=7,WEEKDAY(AF10,2)=1))),AG9,((IF(AND(AH10=0,AH11=0,AH12=0,AH13=0,AH14=0,AH15=0,AH16=0,AH17=0,AH18=0,AH19=0),"-",(IF((SUMIFS(cb_curr!$E:$E,cb_curr!$A:$A,AF10,cb_curr!$B:$B,"Kazakhstan_Tenge"))=0,AG9,(SUMIFS(cb_curr!$E:$E,cb_curr!$A:$A,AF10,cb_curr!$B:$B,"Kazakhstan_Tenge"))))))))</f>
        <v>-</v>
      </c>
      <c r="AH10" s="165">
        <f>SUMIFS(cb_curr!$E:$E,cb_curr!$A:$A,AF10,cb_curr!$B:$B,"Kazakhstan_Tenge")</f>
        <v>0</v>
      </c>
      <c r="AI10" s="3" t="str">
        <f>CONCATENATE(Техничка!BG11,Техничка!BH11,Техничка!BI11)</f>
        <v>07.12.2023</v>
      </c>
      <c r="AJ10" s="82" t="str">
        <f>IF(AND((IF(SUMIFS(cb_curr!$E:$E,cb_curr!$A:$A,AI10,cb_curr!$B:$B,"Kazakhstan_Tenge")&lt;&gt;0,1,0)=0),(OR(WEEKDAY(AI10,2)=7,WEEKDAY(AI10,2)=1))),AJ9,((IF(AND(AK10=0,AK11=0,AK12=0,AK13=0,AK14=0,AK15=0,AK16=0,AK17=0,AK18=0,AK19=0),"-",(IF((SUMIFS(cb_curr!$E:$E,cb_curr!$A:$A,AI10,cb_curr!$B:$B,"Kazakhstan_Tenge"))=0,AJ9,(SUMIFS(cb_curr!$E:$E,cb_curr!$A:$A,AI10,cb_curr!$B:$B,"Kazakhstan_Tenge"))))))))</f>
        <v>-</v>
      </c>
      <c r="AK10" s="165">
        <f>SUMIFS(cb_curr!$E:$E,cb_curr!$A:$A,AI10,cb_curr!$B:$B,"Kazakhstan_Tenge")</f>
        <v>0</v>
      </c>
      <c r="AL10" s="165"/>
      <c r="AM10" s="165"/>
      <c r="AN10" s="165"/>
      <c r="AO10" s="165"/>
      <c r="AQ10" s="153" t="str">
        <f t="shared" si="3"/>
        <v>07.06.2023</v>
      </c>
      <c r="AR10" s="82">
        <f t="shared" si="4"/>
        <v>0</v>
      </c>
      <c r="AT10" s="3" t="str">
        <f t="shared" si="0"/>
        <v>07.10.2023</v>
      </c>
      <c r="AU10" s="82">
        <f t="shared" si="5"/>
        <v>0</v>
      </c>
      <c r="AW10" s="3" t="str">
        <f t="shared" si="1"/>
        <v>07.11.2023</v>
      </c>
      <c r="AX10" s="82">
        <f t="shared" si="6"/>
        <v>0</v>
      </c>
      <c r="AZ10" s="3" t="str">
        <f t="shared" si="2"/>
        <v>07.12.2023</v>
      </c>
      <c r="BA10" s="82">
        <f t="shared" si="7"/>
        <v>0</v>
      </c>
    </row>
    <row r="11" spans="1:53" x14ac:dyDescent="0.25">
      <c r="B11" s="3" t="str">
        <f>CONCATENATE(Техничка!B12,Техничка!C12,Техничка!D12)</f>
        <v>08.01.2023</v>
      </c>
      <c r="C11" s="82" t="str">
        <f>IF(AND((IF(SUMIFS(cb_curr!$E:$E,cb_curr!$A:$A,B11,cb_curr!$B:$B,"Kazakhstan_Tenge")&lt;&gt;0,1,0)=0),(OR(WEEKDAY(B11,2)=7,WEEKDAY(B11,2)=1))),C10,((IF(AND(D11=0,D12=0,D13=0,D14=0,D15=0,D16=0,D17=0,D18=0,D19=0,D20=0),"-",(IF((SUMIFS(cb_curr!$E:$E,cb_curr!$A:$A,B11,cb_curr!$B:$B,"Kazakhstan_Tenge"))=0,C10,(SUMIFS(cb_curr!$E:$E,cb_curr!$A:$A,B11,cb_curr!$B:$B,"Kazakhstan_Tenge"))))))))</f>
        <v>-</v>
      </c>
      <c r="D11" s="165">
        <f>SUMIFS(cb_curr!$E:$E,cb_curr!$A:$A,B11,cb_curr!$B:$B,"Kazakhstan_Tenge")</f>
        <v>0</v>
      </c>
      <c r="E11" s="3" t="str">
        <f>CONCATENATE(Техничка!O12,Техничка!P12,Техничка!Q12)</f>
        <v>08.02.2023</v>
      </c>
      <c r="F11" s="82" t="str">
        <f>IF(AND((IF(SUMIFS(cb_curr!$E:$E,cb_curr!$A:$A,E11,cb_curr!$B:$B,"Kazakhstan_Tenge")&lt;&gt;0,1,0)=0),(OR(WEEKDAY(E11,2)=7,WEEKDAY(E11,2)=1))),F10,((IF(AND(G11=0,G12=0,G13=0,G14=0,G15=0,G16=0,G17=0,G18=0,G19=0,G20=0),"-",(IF((SUMIFS(cb_curr!$E:$E,cb_curr!$A:$A,E11,cb_curr!$B:$B,"Kazakhstan_Tenge"))=0,F10,(SUMIFS(cb_curr!$E:$E,cb_curr!$A:$A,E11,cb_curr!$B:$B,"Kazakhstan_Tenge"))))))))</f>
        <v>-</v>
      </c>
      <c r="G11" s="165">
        <f>SUMIFS(cb_curr!$E:$E,cb_curr!$A:$A,E11,cb_curr!$B:$B,"Kazakhstan_Tenge")</f>
        <v>0</v>
      </c>
      <c r="H11" s="3" t="str">
        <f>CONCATENATE(Техничка!S12,Техничка!T12,Техничка!U12)</f>
        <v>08.03.2023</v>
      </c>
      <c r="I11" s="82" t="str">
        <f>IF(AND((IF(SUMIFS(cb_curr!$E:$E,cb_curr!$A:$A,H11,cb_curr!$B:$B,"Kazakhstan_Tenge")&lt;&gt;0,1,0)=0),(OR(WEEKDAY(H11,2)=7,WEEKDAY(H11,2)=1))),I10,((IF(AND(J11=0,J12=0,J13=0,J14=0,J15=0,J16=0,J17=0,J18=0,J19=0,J20=0),"-",(IF((SUMIFS(cb_curr!$E:$E,cb_curr!$A:$A,H11,cb_curr!$B:$B,"Kazakhstan_Tenge"))=0,I10,(SUMIFS(cb_curr!$E:$E,cb_curr!$A:$A,H11,cb_curr!$B:$B,"Kazakhstan_Tenge"))))))))</f>
        <v>-</v>
      </c>
      <c r="J11" s="165">
        <f>SUMIFS(cb_curr!$E:$E,cb_curr!$A:$A,H11,cb_curr!$B:$B,"Kazakhstan_Tenge")</f>
        <v>0</v>
      </c>
      <c r="K11" s="3" t="str">
        <f>CONCATENATE(Техничка!W12,Техничка!X12,Техничка!Y12)</f>
        <v>08.04.2023</v>
      </c>
      <c r="L11" s="82" t="str">
        <f>IF(AND((IF(SUMIFS(cb_curr!$E:$E,cb_curr!$A:$A,K11,cb_curr!$B:$B,"Kazakhstan_Tenge")&lt;&gt;0,1,0)=0),(OR(WEEKDAY(K11,2)=7,WEEKDAY(K11,2)=1))),L10,((IF(AND(M11=0,M12=0,M13=0,M14=0,M15=0,M16=0,M17=0,M18=0,M19=0,M20=0),"-",(IF((SUMIFS(cb_curr!$E:$E,cb_curr!$A:$A,K11,cb_curr!$B:$B,"Kazakhstan_Tenge"))=0,L10,(SUMIFS(cb_curr!$E:$E,cb_curr!$A:$A,K11,cb_curr!$B:$B,"Kazakhstan_Tenge"))))))))</f>
        <v>-</v>
      </c>
      <c r="M11" s="165">
        <f>SUMIFS(cb_curr!$E:$E,cb_curr!$A:$A,K11,cb_curr!$B:$B,"Kazakhstan_Tenge")</f>
        <v>0</v>
      </c>
      <c r="N11" s="3" t="str">
        <f>CONCATENATE(Техничка!AA12,Техничка!AB12,Техничка!AC12)</f>
        <v>08.05.2023</v>
      </c>
      <c r="O11" s="82" t="str">
        <f>IF(AND((IF(SUMIFS(cb_curr!$E:$E,cb_curr!$A:$A,N11,cb_curr!$B:$B,"Kazakhstan_Tenge")&lt;&gt;0,1,0)=0),(OR(WEEKDAY(N11,2)=7,WEEKDAY(N11,2)=1))),O10,((IF(AND(P11=0,P12=0,P13=0,P14=0,P15=0,P16=0,P17=0,P18=0,P19=0,P20=0),"-",(IF((SUMIFS(cb_curr!$E:$E,cb_curr!$A:$A,N11,cb_curr!$B:$B,"Kazakhstan_Tenge"))=0,O10,(SUMIFS(cb_curr!$E:$E,cb_curr!$A:$A,N11,cb_curr!$B:$B,"Kazakhstan_Tenge"))))))))</f>
        <v>-</v>
      </c>
      <c r="P11" s="165">
        <f>SUMIFS(cb_curr!$E:$E,cb_curr!$A:$A,N11,cb_curr!$B:$B,"Kazakhstan_Tenge")</f>
        <v>0</v>
      </c>
      <c r="Q11" s="3" t="str">
        <f>CONCATENATE(Техничка!AE12,Техничка!AF12,Техничка!AG12)</f>
        <v>08.06.2023</v>
      </c>
      <c r="R11" s="82" t="str">
        <f>IF(AND((IF(SUMIFS(cb_curr!$E:$E,cb_curr!$A:$A,Q11,cb_curr!$B:$B,"Kazakhstan_Tenge")&lt;&gt;0,1,0)=0),(OR(WEEKDAY(Q11,2)=7,WEEKDAY(Q11,2)=1))),R10,((IF(AND(S11=0,S12=0,S13=0,S14=0,S15=0,S16=0,S17=0,S18=0,S19=0,S20=0),"-",(IF((SUMIFS(cb_curr!$E:$E,cb_curr!$A:$A,Q11,cb_curr!$B:$B,"Kazakhstan_Tenge"))=0,R10,(SUMIFS(cb_curr!$E:$E,cb_curr!$A:$A,Q11,cb_curr!$B:$B,"Kazakhstan_Tenge"))))))))</f>
        <v>-</v>
      </c>
      <c r="S11" s="165">
        <f>SUMIFS(cb_curr!$E:$E,cb_curr!$A:$A,Q11,cb_curr!$B:$B,"Kazakhstan_Tenge")</f>
        <v>0</v>
      </c>
      <c r="T11" s="3" t="str">
        <f>CONCATENATE(Техничка!AI12,Техничка!AJ12,Техничка!AK12)</f>
        <v>08.07.2023</v>
      </c>
      <c r="U11" s="82" t="str">
        <f>IF(AND((IF(SUMIFS(cb_curr!$E:$E,cb_curr!$A:$A,T11,cb_curr!$B:$B,"Kazakhstan_Tenge")&lt;&gt;0,1,0)=0),(OR(WEEKDAY(T11,2)=7,WEEKDAY(T11,2)=1))),U10,((IF(AND(V11=0,V12=0,V13=0,V14=0,V15=0,V16=0,V17=0,V18=0,V19=0,V20=0),"-",(IF((SUMIFS(cb_curr!$E:$E,cb_curr!$A:$A,T11,cb_curr!$B:$B,"Kazakhstan_Tenge"))=0,U10,(SUMIFS(cb_curr!$E:$E,cb_curr!$A:$A,T11,cb_curr!$B:$B,"Kazakhstan_Tenge"))))))))</f>
        <v>-</v>
      </c>
      <c r="V11" s="165">
        <f>SUMIFS(cb_curr!$E:$E,cb_curr!$A:$A,T11,cb_curr!$B:$B,"Kazakhstan_Tenge")</f>
        <v>0</v>
      </c>
      <c r="W11" s="3" t="str">
        <f>CONCATENATE(Техничка!AQ12,Техничка!AR12,Техничка!AS12)</f>
        <v>08.08.2023</v>
      </c>
      <c r="X11" s="82" t="str">
        <f>IF(AND((IF(SUMIFS(cb_curr!$E:$E,cb_curr!$A:$A,W11,cb_curr!$B:$B,"Kazakhstan_Tenge")&lt;&gt;0,1,0)=0),(OR(WEEKDAY(W11,2)=7,WEEKDAY(W11,2)=1))),X10,((IF(AND(Y11=0,Y12=0,Y13=0,Y14=0,Y15=0,Y16=0,Y17=0,Y18=0,Y19=0,Y20=0),"-",(IF((SUMIFS(cb_curr!$E:$E,cb_curr!$A:$A,W11,cb_curr!$B:$B,"Kazakhstan_Tenge"))=0,X10,(SUMIFS(cb_curr!$E:$E,cb_curr!$A:$A,W11,cb_curr!$B:$B,"Kazakhstan_Tenge"))))))))</f>
        <v>-</v>
      </c>
      <c r="Y11" s="165">
        <f>SUMIFS(cb_curr!$E:$E,cb_curr!$A:$A,W11,cb_curr!$B:$B,"Kazakhstan_Tenge")</f>
        <v>0</v>
      </c>
      <c r="Z11" s="3" t="str">
        <f>CONCATENATE(Техничка!AU12,Техничка!AV12,Техничка!AW12)</f>
        <v>08.09.2023</v>
      </c>
      <c r="AA11" s="82" t="str">
        <f>IF(AND((IF(SUMIFS(cb_curr!$E:$E,cb_curr!$A:$A,Z11,cb_curr!$B:$B,"Kazakhstan_Tenge")&lt;&gt;0,1,0)=0),(OR(WEEKDAY(Z11,2)=7,WEEKDAY(Z11,2)=1))),AA10,((IF(AND(AB11=0,AB12=0,AB13=0,AB14=0,AB15=0,AB16=0,AB17=0,AB18=0,AB19=0,AB20=0),"-",(IF((SUMIFS(cb_curr!$E:$E,cb_curr!$A:$A,Z11,cb_curr!$B:$B,"Kazakhstan_Tenge"))=0,AA10,(SUMIFS(cb_curr!$E:$E,cb_curr!$A:$A,Z11,cb_curr!$B:$B,"Kazakhstan_Tenge"))))))))</f>
        <v>-</v>
      </c>
      <c r="AB11" s="165">
        <f>SUMIFS(cb_curr!$E:$E,cb_curr!$A:$A,Z11,cb_curr!$B:$B,"Kazakhstan_Tenge")</f>
        <v>0</v>
      </c>
      <c r="AC11" s="3" t="str">
        <f>CONCATENATE(Техничка!AY12,Техничка!AZ12,Техничка!BA12)</f>
        <v>08.10.2023</v>
      </c>
      <c r="AD11" s="82" t="str">
        <f>IF(AND((IF(SUMIFS(cb_curr!$E:$E,cb_curr!$A:$A,AC11,cb_curr!$B:$B,"Kazakhstan_Tenge")&lt;&gt;0,1,0)=0),(OR(WEEKDAY(AC11,2)=7,WEEKDAY(AC11,2)=1))),AD10,((IF(AND(AE11=0,AE12=0,AE13=0,AE14=0,AE15=0,AE16=0,AE17=0,AE18=0,AE19=0,AE20=0),"-",(IF((SUMIFS(cb_curr!$E:$E,cb_curr!$A:$A,AC11,cb_curr!$B:$B,"Kazakhstan_Tenge"))=0,AD10,(SUMIFS(cb_curr!$E:$E,cb_curr!$A:$A,AC11,cb_curr!$B:$B,"Kazakhstan_Tenge"))))))))</f>
        <v>-</v>
      </c>
      <c r="AE11" s="165">
        <f>SUMIFS(cb_curr!$E:$E,cb_curr!$A:$A,AC11,cb_curr!$B:$B,"Kazakhstan_Tenge")</f>
        <v>0</v>
      </c>
      <c r="AF11" s="3" t="str">
        <f>CONCATENATE(Техничка!BC12,Техничка!BD12,Техничка!BE12)</f>
        <v>08.11.2023</v>
      </c>
      <c r="AG11" s="82" t="str">
        <f>IF(AND((IF(SUMIFS(cb_curr!$E:$E,cb_curr!$A:$A,AF11,cb_curr!$B:$B,"Kazakhstan_Tenge")&lt;&gt;0,1,0)=0),(OR(WEEKDAY(AF11,2)=7,WEEKDAY(AF11,2)=1))),AG10,((IF(AND(AH11=0,AH12=0,AH13=0,AH14=0,AH15=0,AH16=0,AH17=0,AH18=0,AH19=0,AH20=0),"-",(IF((SUMIFS(cb_curr!$E:$E,cb_curr!$A:$A,AF11,cb_curr!$B:$B,"Kazakhstan_Tenge"))=0,AG10,(SUMIFS(cb_curr!$E:$E,cb_curr!$A:$A,AF11,cb_curr!$B:$B,"Kazakhstan_Tenge"))))))))</f>
        <v>-</v>
      </c>
      <c r="AH11" s="165">
        <f>SUMIFS(cb_curr!$E:$E,cb_curr!$A:$A,AF11,cb_curr!$B:$B,"Kazakhstan_Tenge")</f>
        <v>0</v>
      </c>
      <c r="AI11" s="3" t="str">
        <f>CONCATENATE(Техничка!BG12,Техничка!BH12,Техничка!BI12)</f>
        <v>08.12.2023</v>
      </c>
      <c r="AJ11" s="82" t="str">
        <f>IF(AND((IF(SUMIFS(cb_curr!$E:$E,cb_curr!$A:$A,AI11,cb_curr!$B:$B,"Kazakhstan_Tenge")&lt;&gt;0,1,0)=0),(OR(WEEKDAY(AI11,2)=7,WEEKDAY(AI11,2)=1))),AJ10,((IF(AND(AK11=0,AK12=0,AK13=0,AK14=0,AK15=0,AK16=0,AK17=0,AK18=0,AK19=0,AK20=0),"-",(IF((SUMIFS(cb_curr!$E:$E,cb_curr!$A:$A,AI11,cb_curr!$B:$B,"Kazakhstan_Tenge"))=0,AJ10,(SUMIFS(cb_curr!$E:$E,cb_curr!$A:$A,AI11,cb_curr!$B:$B,"Kazakhstan_Tenge"))))))))</f>
        <v>-</v>
      </c>
      <c r="AK11" s="165">
        <f>SUMIFS(cb_curr!$E:$E,cb_curr!$A:$A,AI11,cb_curr!$B:$B,"Kazakhstan_Tenge")</f>
        <v>0</v>
      </c>
      <c r="AL11" s="165"/>
      <c r="AM11" s="165"/>
      <c r="AN11" s="165"/>
      <c r="AO11" s="165"/>
      <c r="AQ11" s="153" t="str">
        <f t="shared" si="3"/>
        <v>08.06.2023</v>
      </c>
      <c r="AR11" s="82">
        <f t="shared" si="4"/>
        <v>0</v>
      </c>
      <c r="AT11" s="3" t="str">
        <f t="shared" si="0"/>
        <v>08.10.2023</v>
      </c>
      <c r="AU11" s="82">
        <f t="shared" si="5"/>
        <v>0</v>
      </c>
      <c r="AW11" s="3" t="str">
        <f t="shared" si="1"/>
        <v>08.11.2023</v>
      </c>
      <c r="AX11" s="82">
        <f t="shared" si="6"/>
        <v>0</v>
      </c>
      <c r="AZ11" s="3" t="str">
        <f t="shared" si="2"/>
        <v>08.12.2023</v>
      </c>
      <c r="BA11" s="82">
        <f t="shared" si="7"/>
        <v>0</v>
      </c>
    </row>
    <row r="12" spans="1:53" x14ac:dyDescent="0.25">
      <c r="B12" s="3" t="str">
        <f>CONCATENATE(Техничка!B13,Техничка!C13,Техничка!D13)</f>
        <v>09.01.2023</v>
      </c>
      <c r="C12" s="82" t="str">
        <f>IF(AND((IF(SUMIFS(cb_curr!$E:$E,cb_curr!$A:$A,B12,cb_curr!$B:$B,"Kazakhstan_Tenge")&lt;&gt;0,1,0)=0),(OR(WEEKDAY(B12,2)=7,WEEKDAY(B12,2)=1))),C11,((IF(AND(D12=0,D13=0,D14=0,D15=0,D16=0,D17=0,D18=0,D19=0,D20=0,D21=0),"-",(IF((SUMIFS(cb_curr!$E:$E,cb_curr!$A:$A,B12,cb_curr!$B:$B,"Kazakhstan_Tenge"))=0,C11,(SUMIFS(cb_curr!$E:$E,cb_curr!$A:$A,B12,cb_curr!$B:$B,"Kazakhstan_Tenge"))))))))</f>
        <v>-</v>
      </c>
      <c r="D12" s="165">
        <f>SUMIFS(cb_curr!$E:$E,cb_curr!$A:$A,B12,cb_curr!$B:$B,"Kazakhstan_Tenge")</f>
        <v>0</v>
      </c>
      <c r="E12" s="3" t="str">
        <f>CONCATENATE(Техничка!O13,Техничка!P13,Техничка!Q13)</f>
        <v>09.02.2023</v>
      </c>
      <c r="F12" s="82" t="str">
        <f>IF(AND((IF(SUMIFS(cb_curr!$E:$E,cb_curr!$A:$A,E12,cb_curr!$B:$B,"Kazakhstan_Tenge")&lt;&gt;0,1,0)=0),(OR(WEEKDAY(E12,2)=7,WEEKDAY(E12,2)=1))),F11,((IF(AND(G12=0,G13=0,G14=0,G15=0,G16=0,G17=0,G18=0,G19=0,G20=0,G21=0),"-",(IF((SUMIFS(cb_curr!$E:$E,cb_curr!$A:$A,E12,cb_curr!$B:$B,"Kazakhstan_Tenge"))=0,F11,(SUMIFS(cb_curr!$E:$E,cb_curr!$A:$A,E12,cb_curr!$B:$B,"Kazakhstan_Tenge"))))))))</f>
        <v>-</v>
      </c>
      <c r="G12" s="165">
        <f>SUMIFS(cb_curr!$E:$E,cb_curr!$A:$A,E12,cb_curr!$B:$B,"Kazakhstan_Tenge")</f>
        <v>0</v>
      </c>
      <c r="H12" s="3" t="str">
        <f>CONCATENATE(Техничка!S13,Техничка!T13,Техничка!U13)</f>
        <v>09.03.2023</v>
      </c>
      <c r="I12" s="82" t="str">
        <f>IF(AND((IF(SUMIFS(cb_curr!$E:$E,cb_curr!$A:$A,H12,cb_curr!$B:$B,"Kazakhstan_Tenge")&lt;&gt;0,1,0)=0),(OR(WEEKDAY(H12,2)=7,WEEKDAY(H12,2)=1))),I11,((IF(AND(J12=0,J13=0,J14=0,J15=0,J16=0,J17=0,J18=0,J19=0,J20=0,J21=0),"-",(IF((SUMIFS(cb_curr!$E:$E,cb_curr!$A:$A,H12,cb_curr!$B:$B,"Kazakhstan_Tenge"))=0,I11,(SUMIFS(cb_curr!$E:$E,cb_curr!$A:$A,H12,cb_curr!$B:$B,"Kazakhstan_Tenge"))))))))</f>
        <v>-</v>
      </c>
      <c r="J12" s="165">
        <f>SUMIFS(cb_curr!$E:$E,cb_curr!$A:$A,H12,cb_curr!$B:$B,"Kazakhstan_Tenge")</f>
        <v>0</v>
      </c>
      <c r="K12" s="3" t="str">
        <f>CONCATENATE(Техничка!W13,Техничка!X13,Техничка!Y13)</f>
        <v>09.04.2023</v>
      </c>
      <c r="L12" s="82" t="str">
        <f>IF(AND((IF(SUMIFS(cb_curr!$E:$E,cb_curr!$A:$A,K12,cb_curr!$B:$B,"Kazakhstan_Tenge")&lt;&gt;0,1,0)=0),(OR(WEEKDAY(K12,2)=7,WEEKDAY(K12,2)=1))),L11,((IF(AND(M12=0,M13=0,M14=0,M15=0,M16=0,M17=0,M18=0,M19=0,M20=0,M21=0),"-",(IF((SUMIFS(cb_curr!$E:$E,cb_curr!$A:$A,K12,cb_curr!$B:$B,"Kazakhstan_Tenge"))=0,L11,(SUMIFS(cb_curr!$E:$E,cb_curr!$A:$A,K12,cb_curr!$B:$B,"Kazakhstan_Tenge"))))))))</f>
        <v>-</v>
      </c>
      <c r="M12" s="165">
        <f>SUMIFS(cb_curr!$E:$E,cb_curr!$A:$A,K12,cb_curr!$B:$B,"Kazakhstan_Tenge")</f>
        <v>0</v>
      </c>
      <c r="N12" s="3" t="str">
        <f>CONCATENATE(Техничка!AA13,Техничка!AB13,Техничка!AC13)</f>
        <v>09.05.2023</v>
      </c>
      <c r="O12" s="82" t="str">
        <f>IF(AND((IF(SUMIFS(cb_curr!$E:$E,cb_curr!$A:$A,N12,cb_curr!$B:$B,"Kazakhstan_Tenge")&lt;&gt;0,1,0)=0),(OR(WEEKDAY(N12,2)=7,WEEKDAY(N12,2)=1))),O11,((IF(AND(P12=0,P13=0,P14=0,P15=0,P16=0,P17=0,P18=0,P19=0,P20=0,P21=0),"-",(IF((SUMIFS(cb_curr!$E:$E,cb_curr!$A:$A,N12,cb_curr!$B:$B,"Kazakhstan_Tenge"))=0,O11,(SUMIFS(cb_curr!$E:$E,cb_curr!$A:$A,N12,cb_curr!$B:$B,"Kazakhstan_Tenge"))))))))</f>
        <v>-</v>
      </c>
      <c r="P12" s="165">
        <f>SUMIFS(cb_curr!$E:$E,cb_curr!$A:$A,N12,cb_curr!$B:$B,"Kazakhstan_Tenge")</f>
        <v>0</v>
      </c>
      <c r="Q12" s="3" t="str">
        <f>CONCATENATE(Техничка!AE13,Техничка!AF13,Техничка!AG13)</f>
        <v>09.06.2023</v>
      </c>
      <c r="R12" s="82" t="str">
        <f>IF(AND((IF(SUMIFS(cb_curr!$E:$E,cb_curr!$A:$A,Q12,cb_curr!$B:$B,"Kazakhstan_Tenge")&lt;&gt;0,1,0)=0),(OR(WEEKDAY(Q12,2)=7,WEEKDAY(Q12,2)=1))),R11,((IF(AND(S12=0,S13=0,S14=0,S15=0,S16=0,S17=0,S18=0,S19=0,S20=0,S21=0),"-",(IF((SUMIFS(cb_curr!$E:$E,cb_curr!$A:$A,Q12,cb_curr!$B:$B,"Kazakhstan_Tenge"))=0,R11,(SUMIFS(cb_curr!$E:$E,cb_curr!$A:$A,Q12,cb_curr!$B:$B,"Kazakhstan_Tenge"))))))))</f>
        <v>-</v>
      </c>
      <c r="S12" s="165">
        <f>SUMIFS(cb_curr!$E:$E,cb_curr!$A:$A,Q12,cb_curr!$B:$B,"Kazakhstan_Tenge")</f>
        <v>0</v>
      </c>
      <c r="T12" s="3" t="str">
        <f>CONCATENATE(Техничка!AI13,Техничка!AJ13,Техничка!AK13)</f>
        <v>09.07.2023</v>
      </c>
      <c r="U12" s="82" t="str">
        <f>IF(AND((IF(SUMIFS(cb_curr!$E:$E,cb_curr!$A:$A,T12,cb_curr!$B:$B,"Kazakhstan_Tenge")&lt;&gt;0,1,0)=0),(OR(WEEKDAY(T12,2)=7,WEEKDAY(T12,2)=1))),U11,((IF(AND(V12=0,V13=0,V14=0,V15=0,V16=0,V17=0,V18=0,V19=0,V20=0,V21=0),"-",(IF((SUMIFS(cb_curr!$E:$E,cb_curr!$A:$A,T12,cb_curr!$B:$B,"Kazakhstan_Tenge"))=0,U11,(SUMIFS(cb_curr!$E:$E,cb_curr!$A:$A,T12,cb_curr!$B:$B,"Kazakhstan_Tenge"))))))))</f>
        <v>-</v>
      </c>
      <c r="V12" s="165">
        <f>SUMIFS(cb_curr!$E:$E,cb_curr!$A:$A,T12,cb_curr!$B:$B,"Kazakhstan_Tenge")</f>
        <v>0</v>
      </c>
      <c r="W12" s="3" t="str">
        <f>CONCATENATE(Техничка!AQ13,Техничка!AR13,Техничка!AS13)</f>
        <v>09.08.2023</v>
      </c>
      <c r="X12" s="82" t="str">
        <f>IF(AND((IF(SUMIFS(cb_curr!$E:$E,cb_curr!$A:$A,W12,cb_curr!$B:$B,"Kazakhstan_Tenge")&lt;&gt;0,1,0)=0),(OR(WEEKDAY(W12,2)=7,WEEKDAY(W12,2)=1))),X11,((IF(AND(Y12=0,Y13=0,Y14=0,Y15=0,Y16=0,Y17=0,Y18=0,Y19=0,Y20=0,Y21=0),"-",(IF((SUMIFS(cb_curr!$E:$E,cb_curr!$A:$A,W12,cb_curr!$B:$B,"Kazakhstan_Tenge"))=0,X11,(SUMIFS(cb_curr!$E:$E,cb_curr!$A:$A,W12,cb_curr!$B:$B,"Kazakhstan_Tenge"))))))))</f>
        <v>-</v>
      </c>
      <c r="Y12" s="165">
        <f>SUMIFS(cb_curr!$E:$E,cb_curr!$A:$A,W12,cb_curr!$B:$B,"Kazakhstan_Tenge")</f>
        <v>0</v>
      </c>
      <c r="Z12" s="3" t="str">
        <f>CONCATENATE(Техничка!AU13,Техничка!AV13,Техничка!AW13)</f>
        <v>09.09.2023</v>
      </c>
      <c r="AA12" s="82" t="str">
        <f>IF(AND((IF(SUMIFS(cb_curr!$E:$E,cb_curr!$A:$A,Z12,cb_curr!$B:$B,"Kazakhstan_Tenge")&lt;&gt;0,1,0)=0),(OR(WEEKDAY(Z12,2)=7,WEEKDAY(Z12,2)=1))),AA11,((IF(AND(AB12=0,AB13=0,AB14=0,AB15=0,AB16=0,AB17=0,AB18=0,AB19=0,AB20=0,AB21=0),"-",(IF((SUMIFS(cb_curr!$E:$E,cb_curr!$A:$A,Z12,cb_curr!$B:$B,"Kazakhstan_Tenge"))=0,AA11,(SUMIFS(cb_curr!$E:$E,cb_curr!$A:$A,Z12,cb_curr!$B:$B,"Kazakhstan_Tenge"))))))))</f>
        <v>-</v>
      </c>
      <c r="AB12" s="165">
        <f>SUMIFS(cb_curr!$E:$E,cb_curr!$A:$A,Z12,cb_curr!$B:$B,"Kazakhstan_Tenge")</f>
        <v>0</v>
      </c>
      <c r="AC12" s="3" t="str">
        <f>CONCATENATE(Техничка!AY13,Техничка!AZ13,Техничка!BA13)</f>
        <v>09.10.2023</v>
      </c>
      <c r="AD12" s="82" t="str">
        <f>IF(AND((IF(SUMIFS(cb_curr!$E:$E,cb_curr!$A:$A,AC12,cb_curr!$B:$B,"Kazakhstan_Tenge")&lt;&gt;0,1,0)=0),(OR(WEEKDAY(AC12,2)=7,WEEKDAY(AC12,2)=1))),AD11,((IF(AND(AE12=0,AE13=0,AE14=0,AE15=0,AE16=0,AE17=0,AE18=0,AE19=0,AE20=0,AE21=0),"-",(IF((SUMIFS(cb_curr!$E:$E,cb_curr!$A:$A,AC12,cb_curr!$B:$B,"Kazakhstan_Tenge"))=0,AD11,(SUMIFS(cb_curr!$E:$E,cb_curr!$A:$A,AC12,cb_curr!$B:$B,"Kazakhstan_Tenge"))))))))</f>
        <v>-</v>
      </c>
      <c r="AE12" s="165">
        <f>SUMIFS(cb_curr!$E:$E,cb_curr!$A:$A,AC12,cb_curr!$B:$B,"Kazakhstan_Tenge")</f>
        <v>0</v>
      </c>
      <c r="AF12" s="3" t="str">
        <f>CONCATENATE(Техничка!BC13,Техничка!BD13,Техничка!BE13)</f>
        <v>09.11.2023</v>
      </c>
      <c r="AG12" s="82" t="str">
        <f>IF(AND((IF(SUMIFS(cb_curr!$E:$E,cb_curr!$A:$A,AF12,cb_curr!$B:$B,"Kazakhstan_Tenge")&lt;&gt;0,1,0)=0),(OR(WEEKDAY(AF12,2)=7,WEEKDAY(AF12,2)=1))),AG11,((IF(AND(AH12=0,AH13=0,AH14=0,AH15=0,AH16=0,AH17=0,AH18=0,AH19=0,AH20=0,AH21=0),"-",(IF((SUMIFS(cb_curr!$E:$E,cb_curr!$A:$A,AF12,cb_curr!$B:$B,"Kazakhstan_Tenge"))=0,AG11,(SUMIFS(cb_curr!$E:$E,cb_curr!$A:$A,AF12,cb_curr!$B:$B,"Kazakhstan_Tenge"))))))))</f>
        <v>-</v>
      </c>
      <c r="AH12" s="165">
        <f>SUMIFS(cb_curr!$E:$E,cb_curr!$A:$A,AF12,cb_curr!$B:$B,"Kazakhstan_Tenge")</f>
        <v>0</v>
      </c>
      <c r="AI12" s="3" t="str">
        <f>CONCATENATE(Техничка!BG13,Техничка!BH13,Техничка!BI13)</f>
        <v>09.12.2023</v>
      </c>
      <c r="AJ12" s="82" t="str">
        <f>IF(AND((IF(SUMIFS(cb_curr!$E:$E,cb_curr!$A:$A,AI12,cb_curr!$B:$B,"Kazakhstan_Tenge")&lt;&gt;0,1,0)=0),(OR(WEEKDAY(AI12,2)=7,WEEKDAY(AI12,2)=1))),AJ11,((IF(AND(AK12=0,AK13=0,AK14=0,AK15=0,AK16=0,AK17=0,AK18=0,AK19=0,AK20=0,AK21=0),"-",(IF((SUMIFS(cb_curr!$E:$E,cb_curr!$A:$A,AI12,cb_curr!$B:$B,"Kazakhstan_Tenge"))=0,AJ11,(SUMIFS(cb_curr!$E:$E,cb_curr!$A:$A,AI12,cb_curr!$B:$B,"Kazakhstan_Tenge"))))))))</f>
        <v>-</v>
      </c>
      <c r="AK12" s="165">
        <f>SUMIFS(cb_curr!$E:$E,cb_curr!$A:$A,AI12,cb_curr!$B:$B,"Kazakhstan_Tenge")</f>
        <v>0</v>
      </c>
      <c r="AL12" s="165"/>
      <c r="AM12" s="165"/>
      <c r="AN12" s="165"/>
      <c r="AO12" s="165"/>
      <c r="AQ12" s="153" t="str">
        <f t="shared" si="3"/>
        <v>09.06.2023</v>
      </c>
      <c r="AR12" s="82">
        <f t="shared" si="4"/>
        <v>0</v>
      </c>
      <c r="AT12" s="3" t="str">
        <f t="shared" si="0"/>
        <v>09.10.2023</v>
      </c>
      <c r="AU12" s="82">
        <f t="shared" si="5"/>
        <v>0</v>
      </c>
      <c r="AW12" s="3" t="str">
        <f t="shared" si="1"/>
        <v>09.11.2023</v>
      </c>
      <c r="AX12" s="82">
        <f t="shared" si="6"/>
        <v>0</v>
      </c>
      <c r="AZ12" s="3" t="str">
        <f t="shared" si="2"/>
        <v>09.12.2023</v>
      </c>
      <c r="BA12" s="82">
        <f t="shared" si="7"/>
        <v>0</v>
      </c>
    </row>
    <row r="13" spans="1:53" x14ac:dyDescent="0.25">
      <c r="B13" s="3" t="str">
        <f>CONCATENATE(Техничка!B14,Техничка!C14,Техничка!D14)</f>
        <v>10.01.2023</v>
      </c>
      <c r="C13" s="82" t="str">
        <f>IF(AND((IF(SUMIFS(cb_curr!$E:$E,cb_curr!$A:$A,B13,cb_curr!$B:$B,"Kazakhstan_Tenge")&lt;&gt;0,1,0)=0),(OR(WEEKDAY(B13,2)=7,WEEKDAY(B13,2)=1))),C12,((IF(AND(D13=0,D14=0,D15=0,D16=0,D17=0,D18=0,D19=0,D20=0,D21=0,D22=0),"-",(IF((SUMIFS(cb_curr!$E:$E,cb_curr!$A:$A,B13,cb_curr!$B:$B,"Kazakhstan_Tenge"))=0,C12,(SUMIFS(cb_curr!$E:$E,cb_curr!$A:$A,B13,cb_curr!$B:$B,"Kazakhstan_Tenge"))))))))</f>
        <v>-</v>
      </c>
      <c r="D13" s="165">
        <f>SUMIFS(cb_curr!$E:$E,cb_curr!$A:$A,B13,cb_curr!$B:$B,"Kazakhstan_Tenge")</f>
        <v>0</v>
      </c>
      <c r="E13" s="3" t="str">
        <f>CONCATENATE(Техничка!O14,Техничка!P14,Техничка!Q14)</f>
        <v>10.02.2023</v>
      </c>
      <c r="F13" s="82" t="str">
        <f>IF(AND((IF(SUMIFS(cb_curr!$E:$E,cb_curr!$A:$A,E13,cb_curr!$B:$B,"Kazakhstan_Tenge")&lt;&gt;0,1,0)=0),(OR(WEEKDAY(E13,2)=7,WEEKDAY(E13,2)=1))),F12,((IF(AND(G13=0,G14=0,G15=0,G16=0,G17=0,G18=0,G19=0,G20=0,G21=0,G22=0),"-",(IF((SUMIFS(cb_curr!$E:$E,cb_curr!$A:$A,E13,cb_curr!$B:$B,"Kazakhstan_Tenge"))=0,F12,(SUMIFS(cb_curr!$E:$E,cb_curr!$A:$A,E13,cb_curr!$B:$B,"Kazakhstan_Tenge"))))))))</f>
        <v>-</v>
      </c>
      <c r="G13" s="165">
        <f>SUMIFS(cb_curr!$E:$E,cb_curr!$A:$A,E13,cb_curr!$B:$B,"Kazakhstan_Tenge")</f>
        <v>0</v>
      </c>
      <c r="H13" s="3" t="str">
        <f>CONCATENATE(Техничка!S14,Техничка!T14,Техничка!U14)</f>
        <v>10.03.2023</v>
      </c>
      <c r="I13" s="82" t="str">
        <f>IF(AND((IF(SUMIFS(cb_curr!$E:$E,cb_curr!$A:$A,H13,cb_curr!$B:$B,"Kazakhstan_Tenge")&lt;&gt;0,1,0)=0),(OR(WEEKDAY(H13,2)=7,WEEKDAY(H13,2)=1))),I12,((IF(AND(J13=0,J14=0,J15=0,J16=0,J17=0,J18=0,J19=0,J20=0,J21=0,J22=0),"-",(IF((SUMIFS(cb_curr!$E:$E,cb_curr!$A:$A,H13,cb_curr!$B:$B,"Kazakhstan_Tenge"))=0,I12,(SUMIFS(cb_curr!$E:$E,cb_curr!$A:$A,H13,cb_curr!$B:$B,"Kazakhstan_Tenge"))))))))</f>
        <v>-</v>
      </c>
      <c r="J13" s="165">
        <f>SUMIFS(cb_curr!$E:$E,cb_curr!$A:$A,H13,cb_curr!$B:$B,"Kazakhstan_Tenge")</f>
        <v>0</v>
      </c>
      <c r="K13" s="3" t="str">
        <f>CONCATENATE(Техничка!W14,Техничка!X14,Техничка!Y14)</f>
        <v>10.04.2023</v>
      </c>
      <c r="L13" s="82" t="str">
        <f>IF(AND((IF(SUMIFS(cb_curr!$E:$E,cb_curr!$A:$A,K13,cb_curr!$B:$B,"Kazakhstan_Tenge")&lt;&gt;0,1,0)=0),(OR(WEEKDAY(K13,2)=7,WEEKDAY(K13,2)=1))),L12,((IF(AND(M13=0,M14=0,M15=0,M16=0,M17=0,M18=0,M19=0,M20=0,M21=0,M22=0),"-",(IF((SUMIFS(cb_curr!$E:$E,cb_curr!$A:$A,K13,cb_curr!$B:$B,"Kazakhstan_Tenge"))=0,L12,(SUMIFS(cb_curr!$E:$E,cb_curr!$A:$A,K13,cb_curr!$B:$B,"Kazakhstan_Tenge"))))))))</f>
        <v>-</v>
      </c>
      <c r="M13" s="165">
        <f>SUMIFS(cb_curr!$E:$E,cb_curr!$A:$A,K13,cb_curr!$B:$B,"Kazakhstan_Tenge")</f>
        <v>0</v>
      </c>
      <c r="N13" s="3" t="str">
        <f>CONCATENATE(Техничка!AA14,Техничка!AB14,Техничка!AC14)</f>
        <v>10.05.2023</v>
      </c>
      <c r="O13" s="82" t="str">
        <f>IF(AND((IF(SUMIFS(cb_curr!$E:$E,cb_curr!$A:$A,N13,cb_curr!$B:$B,"Kazakhstan_Tenge")&lt;&gt;0,1,0)=0),(OR(WEEKDAY(N13,2)=7,WEEKDAY(N13,2)=1))),O12,((IF(AND(P13=0,P14=0,P15=0,P16=0,P17=0,P18=0,P19=0,P20=0,P21=0,P22=0),"-",(IF((SUMIFS(cb_curr!$E:$E,cb_curr!$A:$A,N13,cb_curr!$B:$B,"Kazakhstan_Tenge"))=0,O12,(SUMIFS(cb_curr!$E:$E,cb_curr!$A:$A,N13,cb_curr!$B:$B,"Kazakhstan_Tenge"))))))))</f>
        <v>-</v>
      </c>
      <c r="P13" s="165">
        <f>SUMIFS(cb_curr!$E:$E,cb_curr!$A:$A,N13,cb_curr!$B:$B,"Kazakhstan_Tenge")</f>
        <v>0</v>
      </c>
      <c r="Q13" s="3" t="str">
        <f>CONCATENATE(Техничка!AE14,Техничка!AF14,Техничка!AG14)</f>
        <v>10.06.2023</v>
      </c>
      <c r="R13" s="82" t="str">
        <f>IF(AND((IF(SUMIFS(cb_curr!$E:$E,cb_curr!$A:$A,Q13,cb_curr!$B:$B,"Kazakhstan_Tenge")&lt;&gt;0,1,0)=0),(OR(WEEKDAY(Q13,2)=7,WEEKDAY(Q13,2)=1))),R12,((IF(AND(S13=0,S14=0,S15=0,S16=0,S17=0,S18=0,S19=0,S20=0,S21=0,S22=0),"-",(IF((SUMIFS(cb_curr!$E:$E,cb_curr!$A:$A,Q13,cb_curr!$B:$B,"Kazakhstan_Tenge"))=0,R12,(SUMIFS(cb_curr!$E:$E,cb_curr!$A:$A,Q13,cb_curr!$B:$B,"Kazakhstan_Tenge"))))))))</f>
        <v>-</v>
      </c>
      <c r="S13" s="165">
        <f>SUMIFS(cb_curr!$E:$E,cb_curr!$A:$A,Q13,cb_curr!$B:$B,"Kazakhstan_Tenge")</f>
        <v>0</v>
      </c>
      <c r="T13" s="3" t="str">
        <f>CONCATENATE(Техничка!AI14,Техничка!AJ14,Техничка!AK14)</f>
        <v>10.07.2023</v>
      </c>
      <c r="U13" s="82" t="str">
        <f>IF(AND((IF(SUMIFS(cb_curr!$E:$E,cb_curr!$A:$A,T13,cb_curr!$B:$B,"Kazakhstan_Tenge")&lt;&gt;0,1,0)=0),(OR(WEEKDAY(T13,2)=7,WEEKDAY(T13,2)=1))),U12,((IF(AND(V13=0,V14=0,V15=0,V16=0,V17=0,V18=0,V19=0,V20=0,V21=0,V22=0),"-",(IF((SUMIFS(cb_curr!$E:$E,cb_curr!$A:$A,T13,cb_curr!$B:$B,"Kazakhstan_Tenge"))=0,U12,(SUMIFS(cb_curr!$E:$E,cb_curr!$A:$A,T13,cb_curr!$B:$B,"Kazakhstan_Tenge"))))))))</f>
        <v>-</v>
      </c>
      <c r="V13" s="165">
        <f>SUMIFS(cb_curr!$E:$E,cb_curr!$A:$A,T13,cb_curr!$B:$B,"Kazakhstan_Tenge")</f>
        <v>0</v>
      </c>
      <c r="W13" s="3" t="str">
        <f>CONCATENATE(Техничка!AQ14,Техничка!AR14,Техничка!AS14)</f>
        <v>10.08.2023</v>
      </c>
      <c r="X13" s="82" t="str">
        <f>IF(AND((IF(SUMIFS(cb_curr!$E:$E,cb_curr!$A:$A,W13,cb_curr!$B:$B,"Kazakhstan_Tenge")&lt;&gt;0,1,0)=0),(OR(WEEKDAY(W13,2)=7,WEEKDAY(W13,2)=1))),X12,((IF(AND(Y13=0,Y14=0,Y15=0,Y16=0,Y17=0,Y18=0,Y19=0,Y20=0,Y21=0,Y22=0),"-",(IF((SUMIFS(cb_curr!$E:$E,cb_curr!$A:$A,W13,cb_curr!$B:$B,"Kazakhstan_Tenge"))=0,X12,(SUMIFS(cb_curr!$E:$E,cb_curr!$A:$A,W13,cb_curr!$B:$B,"Kazakhstan_Tenge"))))))))</f>
        <v>-</v>
      </c>
      <c r="Y13" s="165">
        <f>SUMIFS(cb_curr!$E:$E,cb_curr!$A:$A,W13,cb_curr!$B:$B,"Kazakhstan_Tenge")</f>
        <v>0</v>
      </c>
      <c r="Z13" s="3" t="str">
        <f>CONCATENATE(Техничка!AU14,Техничка!AV14,Техничка!AW14)</f>
        <v>10.09.2023</v>
      </c>
      <c r="AA13" s="82" t="str">
        <f>IF(AND((IF(SUMIFS(cb_curr!$E:$E,cb_curr!$A:$A,Z13,cb_curr!$B:$B,"Kazakhstan_Tenge")&lt;&gt;0,1,0)=0),(OR(WEEKDAY(Z13,2)=7,WEEKDAY(Z13,2)=1))),AA12,((IF(AND(AB13=0,AB14=0,AB15=0,AB16=0,AB17=0,AB18=0,AB19=0,AB20=0,AB21=0,AB22=0),"-",(IF((SUMIFS(cb_curr!$E:$E,cb_curr!$A:$A,Z13,cb_curr!$B:$B,"Kazakhstan_Tenge"))=0,AA12,(SUMIFS(cb_curr!$E:$E,cb_curr!$A:$A,Z13,cb_curr!$B:$B,"Kazakhstan_Tenge"))))))))</f>
        <v>-</v>
      </c>
      <c r="AB13" s="165">
        <f>SUMIFS(cb_curr!$E:$E,cb_curr!$A:$A,Z13,cb_curr!$B:$B,"Kazakhstan_Tenge")</f>
        <v>0</v>
      </c>
      <c r="AC13" s="3" t="str">
        <f>CONCATENATE(Техничка!AY14,Техничка!AZ14,Техничка!BA14)</f>
        <v>10.10.2023</v>
      </c>
      <c r="AD13" s="82" t="str">
        <f>IF(AND((IF(SUMIFS(cb_curr!$E:$E,cb_curr!$A:$A,AC13,cb_curr!$B:$B,"Kazakhstan_Tenge")&lt;&gt;0,1,0)=0),(OR(WEEKDAY(AC13,2)=7,WEEKDAY(AC13,2)=1))),AD12,((IF(AND(AE13=0,AE14=0,AE15=0,AE16=0,AE17=0,AE18=0,AE19=0,AE20=0,AE21=0,AE22=0),"-",(IF((SUMIFS(cb_curr!$E:$E,cb_curr!$A:$A,AC13,cb_curr!$B:$B,"Kazakhstan_Tenge"))=0,AD12,(SUMIFS(cb_curr!$E:$E,cb_curr!$A:$A,AC13,cb_curr!$B:$B,"Kazakhstan_Tenge"))))))))</f>
        <v>-</v>
      </c>
      <c r="AE13" s="165">
        <f>SUMIFS(cb_curr!$E:$E,cb_curr!$A:$A,AC13,cb_curr!$B:$B,"Kazakhstan_Tenge")</f>
        <v>0</v>
      </c>
      <c r="AF13" s="3" t="str">
        <f>CONCATENATE(Техничка!BC14,Техничка!BD14,Техничка!BE14)</f>
        <v>10.11.2023</v>
      </c>
      <c r="AG13" s="82" t="str">
        <f>IF(AND((IF(SUMIFS(cb_curr!$E:$E,cb_curr!$A:$A,AF13,cb_curr!$B:$B,"Kazakhstan_Tenge")&lt;&gt;0,1,0)=0),(OR(WEEKDAY(AF13,2)=7,WEEKDAY(AF13,2)=1))),AG12,((IF(AND(AH13=0,AH14=0,AH15=0,AH16=0,AH17=0,AH18=0,AH19=0,AH20=0,AH21=0,AH22=0),"-",(IF((SUMIFS(cb_curr!$E:$E,cb_curr!$A:$A,AF13,cb_curr!$B:$B,"Kazakhstan_Tenge"))=0,AG12,(SUMIFS(cb_curr!$E:$E,cb_curr!$A:$A,AF13,cb_curr!$B:$B,"Kazakhstan_Tenge"))))))))</f>
        <v>-</v>
      </c>
      <c r="AH13" s="165">
        <f>SUMIFS(cb_curr!$E:$E,cb_curr!$A:$A,AF13,cb_curr!$B:$B,"Kazakhstan_Tenge")</f>
        <v>0</v>
      </c>
      <c r="AI13" s="3" t="str">
        <f>CONCATENATE(Техничка!BG14,Техничка!BH14,Техничка!BI14)</f>
        <v>10.12.2023</v>
      </c>
      <c r="AJ13" s="82" t="str">
        <f>IF(AND((IF(SUMIFS(cb_curr!$E:$E,cb_curr!$A:$A,AI13,cb_curr!$B:$B,"Kazakhstan_Tenge")&lt;&gt;0,1,0)=0),(OR(WEEKDAY(AI13,2)=7,WEEKDAY(AI13,2)=1))),AJ12,((IF(AND(AK13=0,AK14=0,AK15=0,AK16=0,AK17=0,AK18=0,AK19=0,AK20=0,AK21=0,AK22=0),"-",(IF((SUMIFS(cb_curr!$E:$E,cb_curr!$A:$A,AI13,cb_curr!$B:$B,"Kazakhstan_Tenge"))=0,AJ12,(SUMIFS(cb_curr!$E:$E,cb_curr!$A:$A,AI13,cb_curr!$B:$B,"Kazakhstan_Tenge"))))))))</f>
        <v>-</v>
      </c>
      <c r="AK13" s="165">
        <f>SUMIFS(cb_curr!$E:$E,cb_curr!$A:$A,AI13,cb_curr!$B:$B,"Kazakhstan_Tenge")</f>
        <v>0</v>
      </c>
      <c r="AL13" s="165"/>
      <c r="AM13" s="165"/>
      <c r="AN13" s="165"/>
      <c r="AO13" s="165"/>
      <c r="AQ13" s="153" t="str">
        <f t="shared" si="3"/>
        <v>10.06.2023</v>
      </c>
      <c r="AR13" s="82">
        <f t="shared" si="4"/>
        <v>0</v>
      </c>
      <c r="AT13" s="3" t="str">
        <f t="shared" si="0"/>
        <v>10.10.2023</v>
      </c>
      <c r="AU13" s="82">
        <f t="shared" si="5"/>
        <v>0</v>
      </c>
      <c r="AW13" s="3" t="str">
        <f t="shared" si="1"/>
        <v>10.11.2023</v>
      </c>
      <c r="AX13" s="82">
        <f t="shared" si="6"/>
        <v>0</v>
      </c>
      <c r="AZ13" s="3" t="str">
        <f t="shared" si="2"/>
        <v>10.12.2023</v>
      </c>
      <c r="BA13" s="82">
        <f t="shared" si="7"/>
        <v>0</v>
      </c>
    </row>
    <row r="14" spans="1:53" x14ac:dyDescent="0.25">
      <c r="B14" s="3" t="str">
        <f>CONCATENATE(Техничка!B15,Техничка!C15,Техничка!D15)</f>
        <v>11.01.2023</v>
      </c>
      <c r="C14" s="82" t="str">
        <f>IF(AND((IF(SUMIFS(cb_curr!$E:$E,cb_curr!$A:$A,B14,cb_curr!$B:$B,"Kazakhstan_Tenge")&lt;&gt;0,1,0)=0),(OR(WEEKDAY(B14,2)=7,WEEKDAY(B14,2)=1))),C13,((IF(AND(D14=0,D15=0,D16=0,D17=0,D18=0,D19=0,D20=0,D21=0,D22=0,D23=0),"-",(IF((SUMIFS(cb_curr!$E:$E,cb_curr!$A:$A,B14,cb_curr!$B:$B,"Kazakhstan_Tenge"))=0,C13,(SUMIFS(cb_curr!$E:$E,cb_curr!$A:$A,B14,cb_curr!$B:$B,"Kazakhstan_Tenge"))))))))</f>
        <v>-</v>
      </c>
      <c r="D14" s="165">
        <f>SUMIFS(cb_curr!$E:$E,cb_curr!$A:$A,B14,cb_curr!$B:$B,"Kazakhstan_Tenge")</f>
        <v>0</v>
      </c>
      <c r="E14" s="3" t="str">
        <f>CONCATENATE(Техничка!O15,Техничка!P15,Техничка!Q15)</f>
        <v>11.02.2023</v>
      </c>
      <c r="F14" s="82" t="str">
        <f>IF(AND((IF(SUMIFS(cb_curr!$E:$E,cb_curr!$A:$A,E14,cb_curr!$B:$B,"Kazakhstan_Tenge")&lt;&gt;0,1,0)=0),(OR(WEEKDAY(E14,2)=7,WEEKDAY(E14,2)=1))),F13,((IF(AND(G14=0,G15=0,G16=0,G17=0,G18=0,G19=0,G20=0,G21=0,G22=0,G23=0),"-",(IF((SUMIFS(cb_curr!$E:$E,cb_curr!$A:$A,E14,cb_curr!$B:$B,"Kazakhstan_Tenge"))=0,F13,(SUMIFS(cb_curr!$E:$E,cb_curr!$A:$A,E14,cb_curr!$B:$B,"Kazakhstan_Tenge"))))))))</f>
        <v>-</v>
      </c>
      <c r="G14" s="165">
        <f>SUMIFS(cb_curr!$E:$E,cb_curr!$A:$A,E14,cb_curr!$B:$B,"Kazakhstan_Tenge")</f>
        <v>0</v>
      </c>
      <c r="H14" s="3" t="str">
        <f>CONCATENATE(Техничка!S15,Техничка!T15,Техничка!U15)</f>
        <v>11.03.2023</v>
      </c>
      <c r="I14" s="82" t="str">
        <f>IF(AND((IF(SUMIFS(cb_curr!$E:$E,cb_curr!$A:$A,H14,cb_curr!$B:$B,"Kazakhstan_Tenge")&lt;&gt;0,1,0)=0),(OR(WEEKDAY(H14,2)=7,WEEKDAY(H14,2)=1))),I13,((IF(AND(J14=0,J15=0,J16=0,J17=0,J18=0,J19=0,J20=0,J21=0,J22=0,J23=0),"-",(IF((SUMIFS(cb_curr!$E:$E,cb_curr!$A:$A,H14,cb_curr!$B:$B,"Kazakhstan_Tenge"))=0,I13,(SUMIFS(cb_curr!$E:$E,cb_curr!$A:$A,H14,cb_curr!$B:$B,"Kazakhstan_Tenge"))))))))</f>
        <v>-</v>
      </c>
      <c r="J14" s="165">
        <f>SUMIFS(cb_curr!$E:$E,cb_curr!$A:$A,H14,cb_curr!$B:$B,"Kazakhstan_Tenge")</f>
        <v>0</v>
      </c>
      <c r="K14" s="3" t="str">
        <f>CONCATENATE(Техничка!W15,Техничка!X15,Техничка!Y15)</f>
        <v>11.04.2023</v>
      </c>
      <c r="L14" s="82" t="str">
        <f>IF(AND((IF(SUMIFS(cb_curr!$E:$E,cb_curr!$A:$A,K14,cb_curr!$B:$B,"Kazakhstan_Tenge")&lt;&gt;0,1,0)=0),(OR(WEEKDAY(K14,2)=7,WEEKDAY(K14,2)=1))),L13,((IF(AND(M14=0,M15=0,M16=0,M17=0,M18=0,M19=0,M20=0,M21=0,M22=0,M23=0),"-",(IF((SUMIFS(cb_curr!$E:$E,cb_curr!$A:$A,K14,cb_curr!$B:$B,"Kazakhstan_Tenge"))=0,L13,(SUMIFS(cb_curr!$E:$E,cb_curr!$A:$A,K14,cb_curr!$B:$B,"Kazakhstan_Tenge"))))))))</f>
        <v>-</v>
      </c>
      <c r="M14" s="165">
        <f>SUMIFS(cb_curr!$E:$E,cb_curr!$A:$A,K14,cb_curr!$B:$B,"Kazakhstan_Tenge")</f>
        <v>0</v>
      </c>
      <c r="N14" s="3" t="str">
        <f>CONCATENATE(Техничка!AA15,Техничка!AB15,Техничка!AC15)</f>
        <v>11.05.2023</v>
      </c>
      <c r="O14" s="82" t="str">
        <f>IF(AND((IF(SUMIFS(cb_curr!$E:$E,cb_curr!$A:$A,N14,cb_curr!$B:$B,"Kazakhstan_Tenge")&lt;&gt;0,1,0)=0),(OR(WEEKDAY(N14,2)=7,WEEKDAY(N14,2)=1))),O13,((IF(AND(P14=0,P15=0,P16=0,P17=0,P18=0,P19=0,P20=0,P21=0,P22=0,P23=0),"-",(IF((SUMIFS(cb_curr!$E:$E,cb_curr!$A:$A,N14,cb_curr!$B:$B,"Kazakhstan_Tenge"))=0,O13,(SUMIFS(cb_curr!$E:$E,cb_curr!$A:$A,N14,cb_curr!$B:$B,"Kazakhstan_Tenge"))))))))</f>
        <v>-</v>
      </c>
      <c r="P14" s="165">
        <f>SUMIFS(cb_curr!$E:$E,cb_curr!$A:$A,N14,cb_curr!$B:$B,"Kazakhstan_Tenge")</f>
        <v>0</v>
      </c>
      <c r="Q14" s="3" t="str">
        <f>CONCATENATE(Техничка!AE15,Техничка!AF15,Техничка!AG15)</f>
        <v>11.06.2023</v>
      </c>
      <c r="R14" s="82" t="str">
        <f>IF(AND((IF(SUMIFS(cb_curr!$E:$E,cb_curr!$A:$A,Q14,cb_curr!$B:$B,"Kazakhstan_Tenge")&lt;&gt;0,1,0)=0),(OR(WEEKDAY(Q14,2)=7,WEEKDAY(Q14,2)=1))),R13,((IF(AND(S14=0,S15=0,S16=0,S17=0,S18=0,S19=0,S20=0,S21=0,S22=0,S23=0),"-",(IF((SUMIFS(cb_curr!$E:$E,cb_curr!$A:$A,Q14,cb_curr!$B:$B,"Kazakhstan_Tenge"))=0,R13,(SUMIFS(cb_curr!$E:$E,cb_curr!$A:$A,Q14,cb_curr!$B:$B,"Kazakhstan_Tenge"))))))))</f>
        <v>-</v>
      </c>
      <c r="S14" s="165">
        <f>SUMIFS(cb_curr!$E:$E,cb_curr!$A:$A,Q14,cb_curr!$B:$B,"Kazakhstan_Tenge")</f>
        <v>0</v>
      </c>
      <c r="T14" s="3" t="str">
        <f>CONCATENATE(Техничка!AI15,Техничка!AJ15,Техничка!AK15)</f>
        <v>11.07.2023</v>
      </c>
      <c r="U14" s="82" t="str">
        <f>IF(AND((IF(SUMIFS(cb_curr!$E:$E,cb_curr!$A:$A,T14,cb_curr!$B:$B,"Kazakhstan_Tenge")&lt;&gt;0,1,0)=0),(OR(WEEKDAY(T14,2)=7,WEEKDAY(T14,2)=1))),U13,((IF(AND(V14=0,V15=0,V16=0,V17=0,V18=0,V19=0,V20=0,V21=0,V22=0,V23=0),"-",(IF((SUMIFS(cb_curr!$E:$E,cb_curr!$A:$A,T14,cb_curr!$B:$B,"Kazakhstan_Tenge"))=0,U13,(SUMIFS(cb_curr!$E:$E,cb_curr!$A:$A,T14,cb_curr!$B:$B,"Kazakhstan_Tenge"))))))))</f>
        <v>-</v>
      </c>
      <c r="V14" s="165">
        <f>SUMIFS(cb_curr!$E:$E,cb_curr!$A:$A,T14,cb_curr!$B:$B,"Kazakhstan_Tenge")</f>
        <v>0</v>
      </c>
      <c r="W14" s="3" t="str">
        <f>CONCATENATE(Техничка!AQ15,Техничка!AR15,Техничка!AS15)</f>
        <v>11.08.2023</v>
      </c>
      <c r="X14" s="82" t="str">
        <f>IF(AND((IF(SUMIFS(cb_curr!$E:$E,cb_curr!$A:$A,W14,cb_curr!$B:$B,"Kazakhstan_Tenge")&lt;&gt;0,1,0)=0),(OR(WEEKDAY(W14,2)=7,WEEKDAY(W14,2)=1))),X13,((IF(AND(Y14=0,Y15=0,Y16=0,Y17=0,Y18=0,Y19=0,Y20=0,Y21=0,Y22=0,Y23=0),"-",(IF((SUMIFS(cb_curr!$E:$E,cb_curr!$A:$A,W14,cb_curr!$B:$B,"Kazakhstan_Tenge"))=0,X13,(SUMIFS(cb_curr!$E:$E,cb_curr!$A:$A,W14,cb_curr!$B:$B,"Kazakhstan_Tenge"))))))))</f>
        <v>-</v>
      </c>
      <c r="Y14" s="165">
        <f>SUMIFS(cb_curr!$E:$E,cb_curr!$A:$A,W14,cb_curr!$B:$B,"Kazakhstan_Tenge")</f>
        <v>0</v>
      </c>
      <c r="Z14" s="3" t="str">
        <f>CONCATENATE(Техничка!AU15,Техничка!AV15,Техничка!AW15)</f>
        <v>11.09.2023</v>
      </c>
      <c r="AA14" s="82" t="str">
        <f>IF(AND((IF(SUMIFS(cb_curr!$E:$E,cb_curr!$A:$A,Z14,cb_curr!$B:$B,"Kazakhstan_Tenge")&lt;&gt;0,1,0)=0),(OR(WEEKDAY(Z14,2)=7,WEEKDAY(Z14,2)=1))),AA13,((IF(AND(AB14=0,AB15=0,AB16=0,AB17=0,AB18=0,AB19=0,AB20=0,AB21=0,AB22=0,AB23=0),"-",(IF((SUMIFS(cb_curr!$E:$E,cb_curr!$A:$A,Z14,cb_curr!$B:$B,"Kazakhstan_Tenge"))=0,AA13,(SUMIFS(cb_curr!$E:$E,cb_curr!$A:$A,Z14,cb_curr!$B:$B,"Kazakhstan_Tenge"))))))))</f>
        <v>-</v>
      </c>
      <c r="AB14" s="165">
        <f>SUMIFS(cb_curr!$E:$E,cb_curr!$A:$A,Z14,cb_curr!$B:$B,"Kazakhstan_Tenge")</f>
        <v>0</v>
      </c>
      <c r="AC14" s="3" t="str">
        <f>CONCATENATE(Техничка!AY15,Техничка!AZ15,Техничка!BA15)</f>
        <v>11.10.2023</v>
      </c>
      <c r="AD14" s="82" t="str">
        <f>IF(AND((IF(SUMIFS(cb_curr!$E:$E,cb_curr!$A:$A,AC14,cb_curr!$B:$B,"Kazakhstan_Tenge")&lt;&gt;0,1,0)=0),(OR(WEEKDAY(AC14,2)=7,WEEKDAY(AC14,2)=1))),AD13,((IF(AND(AE14=0,AE15=0,AE16=0,AE17=0,AE18=0,AE19=0,AE20=0,AE21=0,AE22=0,AE23=0),"-",(IF((SUMIFS(cb_curr!$E:$E,cb_curr!$A:$A,AC14,cb_curr!$B:$B,"Kazakhstan_Tenge"))=0,AD13,(SUMIFS(cb_curr!$E:$E,cb_curr!$A:$A,AC14,cb_curr!$B:$B,"Kazakhstan_Tenge"))))))))</f>
        <v>-</v>
      </c>
      <c r="AE14" s="165">
        <f>SUMIFS(cb_curr!$E:$E,cb_curr!$A:$A,AC14,cb_curr!$B:$B,"Kazakhstan_Tenge")</f>
        <v>0</v>
      </c>
      <c r="AF14" s="3" t="str">
        <f>CONCATENATE(Техничка!BC15,Техничка!BD15,Техничка!BE15)</f>
        <v>11.11.2023</v>
      </c>
      <c r="AG14" s="82" t="str">
        <f>IF(AND((IF(SUMIFS(cb_curr!$E:$E,cb_curr!$A:$A,AF14,cb_curr!$B:$B,"Kazakhstan_Tenge")&lt;&gt;0,1,0)=0),(OR(WEEKDAY(AF14,2)=7,WEEKDAY(AF14,2)=1))),AG13,((IF(AND(AH14=0,AH15=0,AH16=0,AH17=0,AH18=0,AH19=0,AH20=0,AH21=0,AH22=0,AH23=0),"-",(IF((SUMIFS(cb_curr!$E:$E,cb_curr!$A:$A,AF14,cb_curr!$B:$B,"Kazakhstan_Tenge"))=0,AG13,(SUMIFS(cb_curr!$E:$E,cb_curr!$A:$A,AF14,cb_curr!$B:$B,"Kazakhstan_Tenge"))))))))</f>
        <v>-</v>
      </c>
      <c r="AH14" s="165">
        <f>SUMIFS(cb_curr!$E:$E,cb_curr!$A:$A,AF14,cb_curr!$B:$B,"Kazakhstan_Tenge")</f>
        <v>0</v>
      </c>
      <c r="AI14" s="3" t="str">
        <f>CONCATENATE(Техничка!BG15,Техничка!BH15,Техничка!BI15)</f>
        <v>11.12.2023</v>
      </c>
      <c r="AJ14" s="82" t="str">
        <f>IF(AND((IF(SUMIFS(cb_curr!$E:$E,cb_curr!$A:$A,AI14,cb_curr!$B:$B,"Kazakhstan_Tenge")&lt;&gt;0,1,0)=0),(OR(WEEKDAY(AI14,2)=7,WEEKDAY(AI14,2)=1))),AJ13,((IF(AND(AK14=0,AK15=0,AK16=0,AK17=0,AK18=0,AK19=0,AK20=0,AK21=0,AK22=0,AK23=0),"-",(IF((SUMIFS(cb_curr!$E:$E,cb_curr!$A:$A,AI14,cb_curr!$B:$B,"Kazakhstan_Tenge"))=0,AJ13,(SUMIFS(cb_curr!$E:$E,cb_curr!$A:$A,AI14,cb_curr!$B:$B,"Kazakhstan_Tenge"))))))))</f>
        <v>-</v>
      </c>
      <c r="AK14" s="165">
        <f>SUMIFS(cb_curr!$E:$E,cb_curr!$A:$A,AI14,cb_curr!$B:$B,"Kazakhstan_Tenge")</f>
        <v>0</v>
      </c>
      <c r="AL14" s="165"/>
      <c r="AM14" s="165"/>
      <c r="AN14" s="165"/>
      <c r="AO14" s="165"/>
      <c r="AQ14" s="153" t="str">
        <f t="shared" si="3"/>
        <v>11.06.2023</v>
      </c>
      <c r="AR14" s="82">
        <f t="shared" si="4"/>
        <v>0</v>
      </c>
      <c r="AT14" s="3" t="str">
        <f t="shared" si="0"/>
        <v>11.10.2023</v>
      </c>
      <c r="AU14" s="82">
        <f t="shared" si="5"/>
        <v>0</v>
      </c>
      <c r="AW14" s="3" t="str">
        <f t="shared" si="1"/>
        <v>11.11.2023</v>
      </c>
      <c r="AX14" s="82">
        <f t="shared" si="6"/>
        <v>0</v>
      </c>
      <c r="AZ14" s="3" t="str">
        <f t="shared" si="2"/>
        <v>11.12.2023</v>
      </c>
      <c r="BA14" s="82">
        <f t="shared" si="7"/>
        <v>0</v>
      </c>
    </row>
    <row r="15" spans="1:53" x14ac:dyDescent="0.25">
      <c r="B15" s="3" t="str">
        <f>CONCATENATE(Техничка!B16,Техничка!C16,Техничка!D16)</f>
        <v>12.01.2023</v>
      </c>
      <c r="C15" s="82" t="str">
        <f>IF(AND((IF(SUMIFS(cb_curr!$E:$E,cb_curr!$A:$A,B15,cb_curr!$B:$B,"Kazakhstan_Tenge")&lt;&gt;0,1,0)=0),(OR(WEEKDAY(B15,2)=7,WEEKDAY(B15,2)=1))),C14,((IF(AND(D15=0,D16=0,D17=0,D18=0,D19=0,D20=0,D21=0,D22=0,D23=0,D24=0),"-",(IF((SUMIFS(cb_curr!$E:$E,cb_curr!$A:$A,B15,cb_curr!$B:$B,"Kazakhstan_Tenge"))=0,C14,(SUMIFS(cb_curr!$E:$E,cb_curr!$A:$A,B15,cb_curr!$B:$B,"Kazakhstan_Tenge"))))))))</f>
        <v>-</v>
      </c>
      <c r="D15" s="165">
        <f>SUMIFS(cb_curr!$E:$E,cb_curr!$A:$A,B15,cb_curr!$B:$B,"Kazakhstan_Tenge")</f>
        <v>0</v>
      </c>
      <c r="E15" s="3" t="str">
        <f>CONCATENATE(Техничка!O16,Техничка!P16,Техничка!Q16)</f>
        <v>12.02.2023</v>
      </c>
      <c r="F15" s="82" t="str">
        <f>IF(AND((IF(SUMIFS(cb_curr!$E:$E,cb_curr!$A:$A,E15,cb_curr!$B:$B,"Kazakhstan_Tenge")&lt;&gt;0,1,0)=0),(OR(WEEKDAY(E15,2)=7,WEEKDAY(E15,2)=1))),F14,((IF(AND(G15=0,G16=0,G17=0,G18=0,G19=0,G20=0,G21=0,G22=0,G23=0,G24=0),"-",(IF((SUMIFS(cb_curr!$E:$E,cb_curr!$A:$A,E15,cb_curr!$B:$B,"Kazakhstan_Tenge"))=0,F14,(SUMIFS(cb_curr!$E:$E,cb_curr!$A:$A,E15,cb_curr!$B:$B,"Kazakhstan_Tenge"))))))))</f>
        <v>-</v>
      </c>
      <c r="G15" s="165">
        <f>SUMIFS(cb_curr!$E:$E,cb_curr!$A:$A,E15,cb_curr!$B:$B,"Kazakhstan_Tenge")</f>
        <v>0</v>
      </c>
      <c r="H15" s="3" t="str">
        <f>CONCATENATE(Техничка!S16,Техничка!T16,Техничка!U16)</f>
        <v>12.03.2023</v>
      </c>
      <c r="I15" s="82" t="str">
        <f>IF(AND((IF(SUMIFS(cb_curr!$E:$E,cb_curr!$A:$A,H15,cb_curr!$B:$B,"Kazakhstan_Tenge")&lt;&gt;0,1,0)=0),(OR(WEEKDAY(H15,2)=7,WEEKDAY(H15,2)=1))),I14,((IF(AND(J15=0,J16=0,J17=0,J18=0,J19=0,J20=0,J21=0,J22=0,J23=0,J24=0),"-",(IF((SUMIFS(cb_curr!$E:$E,cb_curr!$A:$A,H15,cb_curr!$B:$B,"Kazakhstan_Tenge"))=0,I14,(SUMIFS(cb_curr!$E:$E,cb_curr!$A:$A,H15,cb_curr!$B:$B,"Kazakhstan_Tenge"))))))))</f>
        <v>-</v>
      </c>
      <c r="J15" s="165">
        <f>SUMIFS(cb_curr!$E:$E,cb_curr!$A:$A,H15,cb_curr!$B:$B,"Kazakhstan_Tenge")</f>
        <v>0</v>
      </c>
      <c r="K15" s="3" t="str">
        <f>CONCATENATE(Техничка!W16,Техничка!X16,Техничка!Y16)</f>
        <v>12.04.2023</v>
      </c>
      <c r="L15" s="82" t="str">
        <f>IF(AND((IF(SUMIFS(cb_curr!$E:$E,cb_curr!$A:$A,K15,cb_curr!$B:$B,"Kazakhstan_Tenge")&lt;&gt;0,1,0)=0),(OR(WEEKDAY(K15,2)=7,WEEKDAY(K15,2)=1))),L14,((IF(AND(M15=0,M16=0,M17=0,M18=0,M19=0,M20=0,M21=0,M22=0,M23=0,M24=0),"-",(IF((SUMIFS(cb_curr!$E:$E,cb_curr!$A:$A,K15,cb_curr!$B:$B,"Kazakhstan_Tenge"))=0,L14,(SUMIFS(cb_curr!$E:$E,cb_curr!$A:$A,K15,cb_curr!$B:$B,"Kazakhstan_Tenge"))))))))</f>
        <v>-</v>
      </c>
      <c r="M15" s="165">
        <f>SUMIFS(cb_curr!$E:$E,cb_curr!$A:$A,K15,cb_curr!$B:$B,"Kazakhstan_Tenge")</f>
        <v>0</v>
      </c>
      <c r="N15" s="3" t="str">
        <f>CONCATENATE(Техничка!AA16,Техничка!AB16,Техничка!AC16)</f>
        <v>12.05.2023</v>
      </c>
      <c r="O15" s="82" t="str">
        <f>IF(AND((IF(SUMIFS(cb_curr!$E:$E,cb_curr!$A:$A,N15,cb_curr!$B:$B,"Kazakhstan_Tenge")&lt;&gt;0,1,0)=0),(OR(WEEKDAY(N15,2)=7,WEEKDAY(N15,2)=1))),O14,((IF(AND(P15=0,P16=0,P17=0,P18=0,P19=0,P20=0,P21=0,P22=0,P23=0,P24=0),"-",(IF((SUMIFS(cb_curr!$E:$E,cb_curr!$A:$A,N15,cb_curr!$B:$B,"Kazakhstan_Tenge"))=0,O14,(SUMIFS(cb_curr!$E:$E,cb_curr!$A:$A,N15,cb_curr!$B:$B,"Kazakhstan_Tenge"))))))))</f>
        <v>-</v>
      </c>
      <c r="P15" s="165">
        <f>SUMIFS(cb_curr!$E:$E,cb_curr!$A:$A,N15,cb_curr!$B:$B,"Kazakhstan_Tenge")</f>
        <v>0</v>
      </c>
      <c r="Q15" s="3" t="str">
        <f>CONCATENATE(Техничка!AE16,Техничка!AF16,Техничка!AG16)</f>
        <v>12.06.2023</v>
      </c>
      <c r="R15" s="82" t="str">
        <f>IF(AND((IF(SUMIFS(cb_curr!$E:$E,cb_curr!$A:$A,Q15,cb_curr!$B:$B,"Kazakhstan_Tenge")&lt;&gt;0,1,0)=0),(OR(WEEKDAY(Q15,2)=7,WEEKDAY(Q15,2)=1))),R14,((IF(AND(S15=0,S16=0,S17=0,S18=0,S19=0,S20=0,S21=0,S22=0,S23=0,S24=0),"-",(IF((SUMIFS(cb_curr!$E:$E,cb_curr!$A:$A,Q15,cb_curr!$B:$B,"Kazakhstan_Tenge"))=0,R14,(SUMIFS(cb_curr!$E:$E,cb_curr!$A:$A,Q15,cb_curr!$B:$B,"Kazakhstan_Tenge"))))))))</f>
        <v>-</v>
      </c>
      <c r="S15" s="165">
        <f>SUMIFS(cb_curr!$E:$E,cb_curr!$A:$A,Q15,cb_curr!$B:$B,"Kazakhstan_Tenge")</f>
        <v>0</v>
      </c>
      <c r="T15" s="3" t="str">
        <f>CONCATENATE(Техничка!AI16,Техничка!AJ16,Техничка!AK16)</f>
        <v>12.07.2023</v>
      </c>
      <c r="U15" s="82" t="str">
        <f>IF(AND((IF(SUMIFS(cb_curr!$E:$E,cb_curr!$A:$A,T15,cb_curr!$B:$B,"Kazakhstan_Tenge")&lt;&gt;0,1,0)=0),(OR(WEEKDAY(T15,2)=7,WEEKDAY(T15,2)=1))),U14,((IF(AND(V15=0,V16=0,V17=0,V18=0,V19=0,V20=0,V21=0,V22=0,V23=0,V24=0),"-",(IF((SUMIFS(cb_curr!$E:$E,cb_curr!$A:$A,T15,cb_curr!$B:$B,"Kazakhstan_Tenge"))=0,U14,(SUMIFS(cb_curr!$E:$E,cb_curr!$A:$A,T15,cb_curr!$B:$B,"Kazakhstan_Tenge"))))))))</f>
        <v>-</v>
      </c>
      <c r="V15" s="165">
        <f>SUMIFS(cb_curr!$E:$E,cb_curr!$A:$A,T15,cb_curr!$B:$B,"Kazakhstan_Tenge")</f>
        <v>0</v>
      </c>
      <c r="W15" s="3" t="str">
        <f>CONCATENATE(Техничка!AQ16,Техничка!AR16,Техничка!AS16)</f>
        <v>12.08.2023</v>
      </c>
      <c r="X15" s="82" t="str">
        <f>IF(AND((IF(SUMIFS(cb_curr!$E:$E,cb_curr!$A:$A,W15,cb_curr!$B:$B,"Kazakhstan_Tenge")&lt;&gt;0,1,0)=0),(OR(WEEKDAY(W15,2)=7,WEEKDAY(W15,2)=1))),X14,((IF(AND(Y15=0,Y16=0,Y17=0,Y18=0,Y19=0,Y20=0,Y21=0,Y22=0,Y23=0,Y24=0),"-",(IF((SUMIFS(cb_curr!$E:$E,cb_curr!$A:$A,W15,cb_curr!$B:$B,"Kazakhstan_Tenge"))=0,X14,(SUMIFS(cb_curr!$E:$E,cb_curr!$A:$A,W15,cb_curr!$B:$B,"Kazakhstan_Tenge"))))))))</f>
        <v>-</v>
      </c>
      <c r="Y15" s="165">
        <f>SUMIFS(cb_curr!$E:$E,cb_curr!$A:$A,W15,cb_curr!$B:$B,"Kazakhstan_Tenge")</f>
        <v>0</v>
      </c>
      <c r="Z15" s="3" t="str">
        <f>CONCATENATE(Техничка!AU16,Техничка!AV16,Техничка!AW16)</f>
        <v>12.09.2023</v>
      </c>
      <c r="AA15" s="82" t="str">
        <f>IF(AND((IF(SUMIFS(cb_curr!$E:$E,cb_curr!$A:$A,Z15,cb_curr!$B:$B,"Kazakhstan_Tenge")&lt;&gt;0,1,0)=0),(OR(WEEKDAY(Z15,2)=7,WEEKDAY(Z15,2)=1))),AA14,((IF(AND(AB15=0,AB16=0,AB17=0,AB18=0,AB19=0,AB20=0,AB21=0,AB22=0,AB23=0,AB24=0),"-",(IF((SUMIFS(cb_curr!$E:$E,cb_curr!$A:$A,Z15,cb_curr!$B:$B,"Kazakhstan_Tenge"))=0,AA14,(SUMIFS(cb_curr!$E:$E,cb_curr!$A:$A,Z15,cb_curr!$B:$B,"Kazakhstan_Tenge"))))))))</f>
        <v>-</v>
      </c>
      <c r="AB15" s="165">
        <f>SUMIFS(cb_curr!$E:$E,cb_curr!$A:$A,Z15,cb_curr!$B:$B,"Kazakhstan_Tenge")</f>
        <v>0</v>
      </c>
      <c r="AC15" s="3" t="str">
        <f>CONCATENATE(Техничка!AY16,Техничка!AZ16,Техничка!BA16)</f>
        <v>12.10.2023</v>
      </c>
      <c r="AD15" s="82" t="str">
        <f>IF(AND((IF(SUMIFS(cb_curr!$E:$E,cb_curr!$A:$A,AC15,cb_curr!$B:$B,"Kazakhstan_Tenge")&lt;&gt;0,1,0)=0),(OR(WEEKDAY(AC15,2)=7,WEEKDAY(AC15,2)=1))),AD14,((IF(AND(AE15=0,AE16=0,AE17=0,AE18=0,AE19=0,AE20=0,AE21=0,AE22=0,AE23=0,AE24=0),"-",(IF((SUMIFS(cb_curr!$E:$E,cb_curr!$A:$A,AC15,cb_curr!$B:$B,"Kazakhstan_Tenge"))=0,AD14,(SUMIFS(cb_curr!$E:$E,cb_curr!$A:$A,AC15,cb_curr!$B:$B,"Kazakhstan_Tenge"))))))))</f>
        <v>-</v>
      </c>
      <c r="AE15" s="165">
        <f>SUMIFS(cb_curr!$E:$E,cb_curr!$A:$A,AC15,cb_curr!$B:$B,"Kazakhstan_Tenge")</f>
        <v>0</v>
      </c>
      <c r="AF15" s="3" t="str">
        <f>CONCATENATE(Техничка!BC16,Техничка!BD16,Техничка!BE16)</f>
        <v>12.11.2023</v>
      </c>
      <c r="AG15" s="82" t="str">
        <f>IF(AND((IF(SUMIFS(cb_curr!$E:$E,cb_curr!$A:$A,AF15,cb_curr!$B:$B,"Kazakhstan_Tenge")&lt;&gt;0,1,0)=0),(OR(WEEKDAY(AF15,2)=7,WEEKDAY(AF15,2)=1))),AG14,((IF(AND(AH15=0,AH16=0,AH17=0,AH18=0,AH19=0,AH20=0,AH21=0,AH22=0,AH23=0,AH24=0),"-",(IF((SUMIFS(cb_curr!$E:$E,cb_curr!$A:$A,AF15,cb_curr!$B:$B,"Kazakhstan_Tenge"))=0,AG14,(SUMIFS(cb_curr!$E:$E,cb_curr!$A:$A,AF15,cb_curr!$B:$B,"Kazakhstan_Tenge"))))))))</f>
        <v>-</v>
      </c>
      <c r="AH15" s="165">
        <f>SUMIFS(cb_curr!$E:$E,cb_curr!$A:$A,AF15,cb_curr!$B:$B,"Kazakhstan_Tenge")</f>
        <v>0</v>
      </c>
      <c r="AI15" s="3" t="str">
        <f>CONCATENATE(Техничка!BG16,Техничка!BH16,Техничка!BI16)</f>
        <v>12.12.2023</v>
      </c>
      <c r="AJ15" s="82" t="str">
        <f>IF(AND((IF(SUMIFS(cb_curr!$E:$E,cb_curr!$A:$A,AI15,cb_curr!$B:$B,"Kazakhstan_Tenge")&lt;&gt;0,1,0)=0),(OR(WEEKDAY(AI15,2)=7,WEEKDAY(AI15,2)=1))),AJ14,((IF(AND(AK15=0,AK16=0,AK17=0,AK18=0,AK19=0,AK20=0,AK21=0,AK22=0,AK23=0,AK24=0),"-",(IF((SUMIFS(cb_curr!$E:$E,cb_curr!$A:$A,AI15,cb_curr!$B:$B,"Kazakhstan_Tenge"))=0,AJ14,(SUMIFS(cb_curr!$E:$E,cb_curr!$A:$A,AI15,cb_curr!$B:$B,"Kazakhstan_Tenge"))))))))</f>
        <v>-</v>
      </c>
      <c r="AK15" s="165">
        <f>SUMIFS(cb_curr!$E:$E,cb_curr!$A:$A,AI15,cb_curr!$B:$B,"Kazakhstan_Tenge")</f>
        <v>0</v>
      </c>
      <c r="AL15" s="165"/>
      <c r="AM15" s="165"/>
      <c r="AN15" s="165"/>
      <c r="AO15" s="165"/>
      <c r="AQ15" s="153" t="str">
        <f t="shared" si="3"/>
        <v>12.06.2023</v>
      </c>
      <c r="AR15" s="82">
        <f t="shared" si="4"/>
        <v>0</v>
      </c>
      <c r="AT15" s="3" t="str">
        <f t="shared" si="0"/>
        <v>12.10.2023</v>
      </c>
      <c r="AU15" s="82">
        <f t="shared" si="5"/>
        <v>0</v>
      </c>
      <c r="AW15" s="3" t="str">
        <f t="shared" si="1"/>
        <v>12.11.2023</v>
      </c>
      <c r="AX15" s="82">
        <f t="shared" si="6"/>
        <v>0</v>
      </c>
      <c r="AZ15" s="3" t="str">
        <f t="shared" si="2"/>
        <v>12.12.2023</v>
      </c>
      <c r="BA15" s="82">
        <f t="shared" si="7"/>
        <v>0</v>
      </c>
    </row>
    <row r="16" spans="1:53" x14ac:dyDescent="0.25">
      <c r="B16" s="3" t="str">
        <f>CONCATENATE(Техничка!B17,Техничка!C17,Техничка!D17)</f>
        <v>13.01.2023</v>
      </c>
      <c r="C16" s="82" t="str">
        <f>IF(AND((IF(SUMIFS(cb_curr!$E:$E,cb_curr!$A:$A,B16,cb_curr!$B:$B,"Kazakhstan_Tenge")&lt;&gt;0,1,0)=0),(OR(WEEKDAY(B16,2)=7,WEEKDAY(B16,2)=1))),C15,((IF(AND(D16=0,D17=0,D18=0,D19=0,D20=0,D21=0,D22=0,D23=0,D24=0,D25=0),"-",(IF((SUMIFS(cb_curr!$E:$E,cb_curr!$A:$A,B16,cb_curr!$B:$B,"Kazakhstan_Tenge"))=0,C15,(SUMIFS(cb_curr!$E:$E,cb_curr!$A:$A,B16,cb_curr!$B:$B,"Kazakhstan_Tenge"))))))))</f>
        <v>-</v>
      </c>
      <c r="D16" s="165">
        <f>SUMIFS(cb_curr!$E:$E,cb_curr!$A:$A,B16,cb_curr!$B:$B,"Kazakhstan_Tenge")</f>
        <v>0</v>
      </c>
      <c r="E16" s="3" t="str">
        <f>CONCATENATE(Техничка!O17,Техничка!P17,Техничка!Q17)</f>
        <v>13.02.2023</v>
      </c>
      <c r="F16" s="82" t="str">
        <f>IF(AND((IF(SUMIFS(cb_curr!$E:$E,cb_curr!$A:$A,E16,cb_curr!$B:$B,"Kazakhstan_Tenge")&lt;&gt;0,1,0)=0),(OR(WEEKDAY(E16,2)=7,WEEKDAY(E16,2)=1))),F15,((IF(AND(G16=0,G17=0,G18=0,G19=0,G20=0,G21=0,G22=0,G23=0,G24=0,G25=0),"-",(IF((SUMIFS(cb_curr!$E:$E,cb_curr!$A:$A,E16,cb_curr!$B:$B,"Kazakhstan_Tenge"))=0,F15,(SUMIFS(cb_curr!$E:$E,cb_curr!$A:$A,E16,cb_curr!$B:$B,"Kazakhstan_Tenge"))))))))</f>
        <v>-</v>
      </c>
      <c r="G16" s="165">
        <f>SUMIFS(cb_curr!$E:$E,cb_curr!$A:$A,E16,cb_curr!$B:$B,"Kazakhstan_Tenge")</f>
        <v>0</v>
      </c>
      <c r="H16" s="3" t="str">
        <f>CONCATENATE(Техничка!S17,Техничка!T17,Техничка!U17)</f>
        <v>13.03.2023</v>
      </c>
      <c r="I16" s="82" t="str">
        <f>IF(AND((IF(SUMIFS(cb_curr!$E:$E,cb_curr!$A:$A,H16,cb_curr!$B:$B,"Kazakhstan_Tenge")&lt;&gt;0,1,0)=0),(OR(WEEKDAY(H16,2)=7,WEEKDAY(H16,2)=1))),I15,((IF(AND(J16=0,J17=0,J18=0,J19=0,J20=0,J21=0,J22=0,J23=0,J24=0,J25=0),"-",(IF((SUMIFS(cb_curr!$E:$E,cb_curr!$A:$A,H16,cb_curr!$B:$B,"Kazakhstan_Tenge"))=0,I15,(SUMIFS(cb_curr!$E:$E,cb_curr!$A:$A,H16,cb_curr!$B:$B,"Kazakhstan_Tenge"))))))))</f>
        <v>-</v>
      </c>
      <c r="J16" s="165">
        <f>SUMIFS(cb_curr!$E:$E,cb_curr!$A:$A,H16,cb_curr!$B:$B,"Kazakhstan_Tenge")</f>
        <v>0</v>
      </c>
      <c r="K16" s="3" t="str">
        <f>CONCATENATE(Техничка!W17,Техничка!X17,Техничка!Y17)</f>
        <v>13.04.2023</v>
      </c>
      <c r="L16" s="82" t="str">
        <f>IF(AND((IF(SUMIFS(cb_curr!$E:$E,cb_curr!$A:$A,K16,cb_curr!$B:$B,"Kazakhstan_Tenge")&lt;&gt;0,1,0)=0),(OR(WEEKDAY(K16,2)=7,WEEKDAY(K16,2)=1))),L15,((IF(AND(M16=0,M17=0,M18=0,M19=0,M20=0,M21=0,M22=0,M23=0,M24=0,M25=0),"-",(IF((SUMIFS(cb_curr!$E:$E,cb_curr!$A:$A,K16,cb_curr!$B:$B,"Kazakhstan_Tenge"))=0,L15,(SUMIFS(cb_curr!$E:$E,cb_curr!$A:$A,K16,cb_curr!$B:$B,"Kazakhstan_Tenge"))))))))</f>
        <v>-</v>
      </c>
      <c r="M16" s="165">
        <f>SUMIFS(cb_curr!$E:$E,cb_curr!$A:$A,K16,cb_curr!$B:$B,"Kazakhstan_Tenge")</f>
        <v>0</v>
      </c>
      <c r="N16" s="3" t="str">
        <f>CONCATENATE(Техничка!AA17,Техничка!AB17,Техничка!AC17)</f>
        <v>13.05.2023</v>
      </c>
      <c r="O16" s="82" t="str">
        <f>IF(AND((IF(SUMIFS(cb_curr!$E:$E,cb_curr!$A:$A,N16,cb_curr!$B:$B,"Kazakhstan_Tenge")&lt;&gt;0,1,0)=0),(OR(WEEKDAY(N16,2)=7,WEEKDAY(N16,2)=1))),O15,((IF(AND(P16=0,P17=0,P18=0,P19=0,P20=0,P21=0,P22=0,P23=0,P24=0,P25=0),"-",(IF((SUMIFS(cb_curr!$E:$E,cb_curr!$A:$A,N16,cb_curr!$B:$B,"Kazakhstan_Tenge"))=0,O15,(SUMIFS(cb_curr!$E:$E,cb_curr!$A:$A,N16,cb_curr!$B:$B,"Kazakhstan_Tenge"))))))))</f>
        <v>-</v>
      </c>
      <c r="P16" s="165">
        <f>SUMIFS(cb_curr!$E:$E,cb_curr!$A:$A,N16,cb_curr!$B:$B,"Kazakhstan_Tenge")</f>
        <v>0</v>
      </c>
      <c r="Q16" s="3" t="str">
        <f>CONCATENATE(Техничка!AE17,Техничка!AF17,Техничка!AG17)</f>
        <v>13.06.2023</v>
      </c>
      <c r="R16" s="82" t="str">
        <f>IF(AND((IF(SUMIFS(cb_curr!$E:$E,cb_curr!$A:$A,Q16,cb_curr!$B:$B,"Kazakhstan_Tenge")&lt;&gt;0,1,0)=0),(OR(WEEKDAY(Q16,2)=7,WEEKDAY(Q16,2)=1))),R15,((IF(AND(S16=0,S17=0,S18=0,S19=0,S20=0,S21=0,S22=0,S23=0,S24=0,S25=0),"-",(IF((SUMIFS(cb_curr!$E:$E,cb_curr!$A:$A,Q16,cb_curr!$B:$B,"Kazakhstan_Tenge"))=0,R15,(SUMIFS(cb_curr!$E:$E,cb_curr!$A:$A,Q16,cb_curr!$B:$B,"Kazakhstan_Tenge"))))))))</f>
        <v>-</v>
      </c>
      <c r="S16" s="165">
        <f>SUMIFS(cb_curr!$E:$E,cb_curr!$A:$A,Q16,cb_curr!$B:$B,"Kazakhstan_Tenge")</f>
        <v>0</v>
      </c>
      <c r="T16" s="3" t="str">
        <f>CONCATENATE(Техничка!AI17,Техничка!AJ17,Техничка!AK17)</f>
        <v>13.07.2023</v>
      </c>
      <c r="U16" s="82" t="str">
        <f>IF(AND((IF(SUMIFS(cb_curr!$E:$E,cb_curr!$A:$A,T16,cb_curr!$B:$B,"Kazakhstan_Tenge")&lt;&gt;0,1,0)=0),(OR(WEEKDAY(T16,2)=7,WEEKDAY(T16,2)=1))),U15,((IF(AND(V16=0,V17=0,V18=0,V19=0,V20=0,V21=0,V22=0,V23=0,V24=0,V25=0),"-",(IF((SUMIFS(cb_curr!$E:$E,cb_curr!$A:$A,T16,cb_curr!$B:$B,"Kazakhstan_Tenge"))=0,U15,(SUMIFS(cb_curr!$E:$E,cb_curr!$A:$A,T16,cb_curr!$B:$B,"Kazakhstan_Tenge"))))))))</f>
        <v>-</v>
      </c>
      <c r="V16" s="165">
        <f>SUMIFS(cb_curr!$E:$E,cb_curr!$A:$A,T16,cb_curr!$B:$B,"Kazakhstan_Tenge")</f>
        <v>0</v>
      </c>
      <c r="W16" s="3" t="str">
        <f>CONCATENATE(Техничка!AQ17,Техничка!AR17,Техничка!AS17)</f>
        <v>13.08.2023</v>
      </c>
      <c r="X16" s="82" t="str">
        <f>IF(AND((IF(SUMIFS(cb_curr!$E:$E,cb_curr!$A:$A,W16,cb_curr!$B:$B,"Kazakhstan_Tenge")&lt;&gt;0,1,0)=0),(OR(WEEKDAY(W16,2)=7,WEEKDAY(W16,2)=1))),X15,((IF(AND(Y16=0,Y17=0,Y18=0,Y19=0,Y20=0,Y21=0,Y22=0,Y23=0,Y24=0,Y25=0),"-",(IF((SUMIFS(cb_curr!$E:$E,cb_curr!$A:$A,W16,cb_curr!$B:$B,"Kazakhstan_Tenge"))=0,X15,(SUMIFS(cb_curr!$E:$E,cb_curr!$A:$A,W16,cb_curr!$B:$B,"Kazakhstan_Tenge"))))))))</f>
        <v>-</v>
      </c>
      <c r="Y16" s="165">
        <f>SUMIFS(cb_curr!$E:$E,cb_curr!$A:$A,W16,cb_curr!$B:$B,"Kazakhstan_Tenge")</f>
        <v>0</v>
      </c>
      <c r="Z16" s="3" t="str">
        <f>CONCATENATE(Техничка!AU17,Техничка!AV17,Техничка!AW17)</f>
        <v>13.09.2023</v>
      </c>
      <c r="AA16" s="82" t="str">
        <f>IF(AND((IF(SUMIFS(cb_curr!$E:$E,cb_curr!$A:$A,Z16,cb_curr!$B:$B,"Kazakhstan_Tenge")&lt;&gt;0,1,0)=0),(OR(WEEKDAY(Z16,2)=7,WEEKDAY(Z16,2)=1))),AA15,((IF(AND(AB16=0,AB17=0,AB18=0,AB19=0,AB20=0,AB21=0,AB22=0,AB23=0,AB24=0,AB25=0),"-",(IF((SUMIFS(cb_curr!$E:$E,cb_curr!$A:$A,Z16,cb_curr!$B:$B,"Kazakhstan_Tenge"))=0,AA15,(SUMIFS(cb_curr!$E:$E,cb_curr!$A:$A,Z16,cb_curr!$B:$B,"Kazakhstan_Tenge"))))))))</f>
        <v>-</v>
      </c>
      <c r="AB16" s="165">
        <f>SUMIFS(cb_curr!$E:$E,cb_curr!$A:$A,Z16,cb_curr!$B:$B,"Kazakhstan_Tenge")</f>
        <v>0</v>
      </c>
      <c r="AC16" s="3" t="str">
        <f>CONCATENATE(Техничка!AY17,Техничка!AZ17,Техничка!BA17)</f>
        <v>13.10.2023</v>
      </c>
      <c r="AD16" s="82" t="str">
        <f>IF(AND((IF(SUMIFS(cb_curr!$E:$E,cb_curr!$A:$A,AC16,cb_curr!$B:$B,"Kazakhstan_Tenge")&lt;&gt;0,1,0)=0),(OR(WEEKDAY(AC16,2)=7,WEEKDAY(AC16,2)=1))),AD15,((IF(AND(AE16=0,AE17=0,AE18=0,AE19=0,AE20=0,AE21=0,AE22=0,AE23=0,AE24=0,AE25=0),"-",(IF((SUMIFS(cb_curr!$E:$E,cb_curr!$A:$A,AC16,cb_curr!$B:$B,"Kazakhstan_Tenge"))=0,AD15,(SUMIFS(cb_curr!$E:$E,cb_curr!$A:$A,AC16,cb_curr!$B:$B,"Kazakhstan_Tenge"))))))))</f>
        <v>-</v>
      </c>
      <c r="AE16" s="165">
        <f>SUMIFS(cb_curr!$E:$E,cb_curr!$A:$A,AC16,cb_curr!$B:$B,"Kazakhstan_Tenge")</f>
        <v>0</v>
      </c>
      <c r="AF16" s="3" t="str">
        <f>CONCATENATE(Техничка!BC17,Техничка!BD17,Техничка!BE17)</f>
        <v>13.11.2023</v>
      </c>
      <c r="AG16" s="82" t="str">
        <f>IF(AND((IF(SUMIFS(cb_curr!$E:$E,cb_curr!$A:$A,AF16,cb_curr!$B:$B,"Kazakhstan_Tenge")&lt;&gt;0,1,0)=0),(OR(WEEKDAY(AF16,2)=7,WEEKDAY(AF16,2)=1))),AG15,((IF(AND(AH16=0,AH17=0,AH18=0,AH19=0,AH20=0,AH21=0,AH22=0,AH23=0,AH24=0,AH25=0),"-",(IF((SUMIFS(cb_curr!$E:$E,cb_curr!$A:$A,AF16,cb_curr!$B:$B,"Kazakhstan_Tenge"))=0,AG15,(SUMIFS(cb_curr!$E:$E,cb_curr!$A:$A,AF16,cb_curr!$B:$B,"Kazakhstan_Tenge"))))))))</f>
        <v>-</v>
      </c>
      <c r="AH16" s="165">
        <f>SUMIFS(cb_curr!$E:$E,cb_curr!$A:$A,AF16,cb_curr!$B:$B,"Kazakhstan_Tenge")</f>
        <v>0</v>
      </c>
      <c r="AI16" s="3" t="str">
        <f>CONCATENATE(Техничка!BG17,Техничка!BH17,Техничка!BI17)</f>
        <v>13.12.2023</v>
      </c>
      <c r="AJ16" s="82" t="str">
        <f>IF(AND((IF(SUMIFS(cb_curr!$E:$E,cb_curr!$A:$A,AI16,cb_curr!$B:$B,"Kazakhstan_Tenge")&lt;&gt;0,1,0)=0),(OR(WEEKDAY(AI16,2)=7,WEEKDAY(AI16,2)=1))),AJ15,((IF(AND(AK16=0,AK17=0,AK18=0,AK19=0,AK20=0,AK21=0,AK22=0,AK23=0,AK24=0,AK25=0),"-",(IF((SUMIFS(cb_curr!$E:$E,cb_curr!$A:$A,AI16,cb_curr!$B:$B,"Kazakhstan_Tenge"))=0,AJ15,(SUMIFS(cb_curr!$E:$E,cb_curr!$A:$A,AI16,cb_curr!$B:$B,"Kazakhstan_Tenge"))))))))</f>
        <v>-</v>
      </c>
      <c r="AK16" s="165">
        <f>SUMIFS(cb_curr!$E:$E,cb_curr!$A:$A,AI16,cb_curr!$B:$B,"Kazakhstan_Tenge")</f>
        <v>0</v>
      </c>
      <c r="AL16" s="165"/>
      <c r="AM16" s="165"/>
      <c r="AN16" s="165"/>
      <c r="AO16" s="165"/>
      <c r="AQ16" s="153" t="str">
        <f t="shared" si="3"/>
        <v>13.06.2023</v>
      </c>
      <c r="AR16" s="82">
        <f t="shared" si="4"/>
        <v>0</v>
      </c>
      <c r="AT16" s="3" t="str">
        <f t="shared" si="0"/>
        <v>13.10.2023</v>
      </c>
      <c r="AU16" s="82">
        <f t="shared" si="5"/>
        <v>0</v>
      </c>
      <c r="AW16" s="3" t="str">
        <f t="shared" si="1"/>
        <v>13.11.2023</v>
      </c>
      <c r="AX16" s="82">
        <f t="shared" si="6"/>
        <v>0</v>
      </c>
      <c r="AZ16" s="3" t="str">
        <f t="shared" si="2"/>
        <v>13.12.2023</v>
      </c>
      <c r="BA16" s="82">
        <f t="shared" si="7"/>
        <v>0</v>
      </c>
    </row>
    <row r="17" spans="2:53" x14ac:dyDescent="0.25">
      <c r="B17" s="3" t="str">
        <f>CONCATENATE(Техничка!B18,Техничка!C18,Техничка!D18)</f>
        <v>14.01.2023</v>
      </c>
      <c r="C17" s="82" t="str">
        <f>IF(AND((IF(SUMIFS(cb_curr!$E:$E,cb_curr!$A:$A,B17,cb_curr!$B:$B,"Kazakhstan_Tenge")&lt;&gt;0,1,0)=0),(OR(WEEKDAY(B17,2)=7,WEEKDAY(B17,2)=1))),C16,((IF(AND(D17=0,D18=0,D19=0,D20=0,D21=0,D22=0,D23=0,D24=0,D25=0,D26=0),"-",(IF((SUMIFS(cb_curr!$E:$E,cb_curr!$A:$A,B17,cb_curr!$B:$B,"Kazakhstan_Tenge"))=0,C16,(SUMIFS(cb_curr!$E:$E,cb_curr!$A:$A,B17,cb_curr!$B:$B,"Kazakhstan_Tenge"))))))))</f>
        <v>-</v>
      </c>
      <c r="D17" s="165">
        <f>SUMIFS(cb_curr!$E:$E,cb_curr!$A:$A,B17,cb_curr!$B:$B,"Kazakhstan_Tenge")</f>
        <v>0</v>
      </c>
      <c r="E17" s="3" t="str">
        <f>CONCATENATE(Техничка!O18,Техничка!P18,Техничка!Q18)</f>
        <v>14.02.2023</v>
      </c>
      <c r="F17" s="82" t="str">
        <f>IF(AND((IF(SUMIFS(cb_curr!$E:$E,cb_curr!$A:$A,E17,cb_curr!$B:$B,"Kazakhstan_Tenge")&lt;&gt;0,1,0)=0),(OR(WEEKDAY(E17,2)=7,WEEKDAY(E17,2)=1))),F16,((IF(AND(G17=0,G18=0,G19=0,G20=0,G21=0,G22=0,G23=0,G24=0,G25=0,G26=0),"-",(IF((SUMIFS(cb_curr!$E:$E,cb_curr!$A:$A,E17,cb_curr!$B:$B,"Kazakhstan_Tenge"))=0,F16,(SUMIFS(cb_curr!$E:$E,cb_curr!$A:$A,E17,cb_curr!$B:$B,"Kazakhstan_Tenge"))))))))</f>
        <v>-</v>
      </c>
      <c r="G17" s="165">
        <f>SUMIFS(cb_curr!$E:$E,cb_curr!$A:$A,E17,cb_curr!$B:$B,"Kazakhstan_Tenge")</f>
        <v>0</v>
      </c>
      <c r="H17" s="3" t="str">
        <f>CONCATENATE(Техничка!S18,Техничка!T18,Техничка!U18)</f>
        <v>14.03.2023</v>
      </c>
      <c r="I17" s="82" t="str">
        <f>IF(AND((IF(SUMIFS(cb_curr!$E:$E,cb_curr!$A:$A,H17,cb_curr!$B:$B,"Kazakhstan_Tenge")&lt;&gt;0,1,0)=0),(OR(WEEKDAY(H17,2)=7,WEEKDAY(H17,2)=1))),I16,((IF(AND(J17=0,J18=0,J19=0,J20=0,J21=0,J22=0,J23=0,J24=0,J25=0,J26=0),"-",(IF((SUMIFS(cb_curr!$E:$E,cb_curr!$A:$A,H17,cb_curr!$B:$B,"Kazakhstan_Tenge"))=0,I16,(SUMIFS(cb_curr!$E:$E,cb_curr!$A:$A,H17,cb_curr!$B:$B,"Kazakhstan_Tenge"))))))))</f>
        <v>-</v>
      </c>
      <c r="J17" s="165">
        <f>SUMIFS(cb_curr!$E:$E,cb_curr!$A:$A,H17,cb_curr!$B:$B,"Kazakhstan_Tenge")</f>
        <v>0</v>
      </c>
      <c r="K17" s="3" t="str">
        <f>CONCATENATE(Техничка!W18,Техничка!X18,Техничка!Y18)</f>
        <v>14.04.2023</v>
      </c>
      <c r="L17" s="82" t="str">
        <f>IF(AND((IF(SUMIFS(cb_curr!$E:$E,cb_curr!$A:$A,K17,cb_curr!$B:$B,"Kazakhstan_Tenge")&lt;&gt;0,1,0)=0),(OR(WEEKDAY(K17,2)=7,WEEKDAY(K17,2)=1))),L16,((IF(AND(M17=0,M18=0,M19=0,M20=0,M21=0,M22=0,M23=0,M24=0,M25=0,M26=0),"-",(IF((SUMIFS(cb_curr!$E:$E,cb_curr!$A:$A,K17,cb_curr!$B:$B,"Kazakhstan_Tenge"))=0,L16,(SUMIFS(cb_curr!$E:$E,cb_curr!$A:$A,K17,cb_curr!$B:$B,"Kazakhstan_Tenge"))))))))</f>
        <v>-</v>
      </c>
      <c r="M17" s="165">
        <f>SUMIFS(cb_curr!$E:$E,cb_curr!$A:$A,K17,cb_curr!$B:$B,"Kazakhstan_Tenge")</f>
        <v>0</v>
      </c>
      <c r="N17" s="3" t="str">
        <f>CONCATENATE(Техничка!AA18,Техничка!AB18,Техничка!AC18)</f>
        <v>14.05.2023</v>
      </c>
      <c r="O17" s="82" t="str">
        <f>IF(AND((IF(SUMIFS(cb_curr!$E:$E,cb_curr!$A:$A,N17,cb_curr!$B:$B,"Kazakhstan_Tenge")&lt;&gt;0,1,0)=0),(OR(WEEKDAY(N17,2)=7,WEEKDAY(N17,2)=1))),O16,((IF(AND(P17=0,P18=0,P19=0,P20=0,P21=0,P22=0,P23=0,P24=0,P25=0,P26=0),"-",(IF((SUMIFS(cb_curr!$E:$E,cb_curr!$A:$A,N17,cb_curr!$B:$B,"Kazakhstan_Tenge"))=0,O16,(SUMIFS(cb_curr!$E:$E,cb_curr!$A:$A,N17,cb_curr!$B:$B,"Kazakhstan_Tenge"))))))))</f>
        <v>-</v>
      </c>
      <c r="P17" s="165">
        <f>SUMIFS(cb_curr!$E:$E,cb_curr!$A:$A,N17,cb_curr!$B:$B,"Kazakhstan_Tenge")</f>
        <v>0</v>
      </c>
      <c r="Q17" s="3" t="str">
        <f>CONCATENATE(Техничка!AE18,Техничка!AF18,Техничка!AG18)</f>
        <v>14.06.2023</v>
      </c>
      <c r="R17" s="82" t="str">
        <f>IF(AND((IF(SUMIFS(cb_curr!$E:$E,cb_curr!$A:$A,Q17,cb_curr!$B:$B,"Kazakhstan_Tenge")&lt;&gt;0,1,0)=0),(OR(WEEKDAY(Q17,2)=7,WEEKDAY(Q17,2)=1))),R16,((IF(AND(S17=0,S18=0,S19=0,S20=0,S21=0,S22=0,S23=0,S24=0,S25=0,S26=0),"-",(IF((SUMIFS(cb_curr!$E:$E,cb_curr!$A:$A,Q17,cb_curr!$B:$B,"Kazakhstan_Tenge"))=0,R16,(SUMIFS(cb_curr!$E:$E,cb_curr!$A:$A,Q17,cb_curr!$B:$B,"Kazakhstan_Tenge"))))))))</f>
        <v>-</v>
      </c>
      <c r="S17" s="165">
        <f>SUMIFS(cb_curr!$E:$E,cb_curr!$A:$A,Q17,cb_curr!$B:$B,"Kazakhstan_Tenge")</f>
        <v>0</v>
      </c>
      <c r="T17" s="3" t="str">
        <f>CONCATENATE(Техничка!AI18,Техничка!AJ18,Техничка!AK18)</f>
        <v>14.07.2023</v>
      </c>
      <c r="U17" s="82" t="str">
        <f>IF(AND((IF(SUMIFS(cb_curr!$E:$E,cb_curr!$A:$A,T17,cb_curr!$B:$B,"Kazakhstan_Tenge")&lt;&gt;0,1,0)=0),(OR(WEEKDAY(T17,2)=7,WEEKDAY(T17,2)=1))),U16,((IF(AND(V17=0,V18=0,V19=0,V20=0,V21=0,V22=0,V23=0,V24=0,V25=0,V26=0),"-",(IF((SUMIFS(cb_curr!$E:$E,cb_curr!$A:$A,T17,cb_curr!$B:$B,"Kazakhstan_Tenge"))=0,U16,(SUMIFS(cb_curr!$E:$E,cb_curr!$A:$A,T17,cb_curr!$B:$B,"Kazakhstan_Tenge"))))))))</f>
        <v>-</v>
      </c>
      <c r="V17" s="165">
        <f>SUMIFS(cb_curr!$E:$E,cb_curr!$A:$A,T17,cb_curr!$B:$B,"Kazakhstan_Tenge")</f>
        <v>0</v>
      </c>
      <c r="W17" s="3" t="str">
        <f>CONCATENATE(Техничка!AQ18,Техничка!AR18,Техничка!AS18)</f>
        <v>14.08.2023</v>
      </c>
      <c r="X17" s="82" t="str">
        <f>IF(AND((IF(SUMIFS(cb_curr!$E:$E,cb_curr!$A:$A,W17,cb_curr!$B:$B,"Kazakhstan_Tenge")&lt;&gt;0,1,0)=0),(OR(WEEKDAY(W17,2)=7,WEEKDAY(W17,2)=1))),X16,((IF(AND(Y17=0,Y18=0,Y19=0,Y20=0,Y21=0,Y22=0,Y23=0,Y24=0,Y25=0,Y26=0),"-",(IF((SUMIFS(cb_curr!$E:$E,cb_curr!$A:$A,W17,cb_curr!$B:$B,"Kazakhstan_Tenge"))=0,X16,(SUMIFS(cb_curr!$E:$E,cb_curr!$A:$A,W17,cb_curr!$B:$B,"Kazakhstan_Tenge"))))))))</f>
        <v>-</v>
      </c>
      <c r="Y17" s="165">
        <f>SUMIFS(cb_curr!$E:$E,cb_curr!$A:$A,W17,cb_curr!$B:$B,"Kazakhstan_Tenge")</f>
        <v>0</v>
      </c>
      <c r="Z17" s="3" t="str">
        <f>CONCATENATE(Техничка!AU18,Техничка!AV18,Техничка!AW18)</f>
        <v>14.09.2023</v>
      </c>
      <c r="AA17" s="82" t="str">
        <f>IF(AND((IF(SUMIFS(cb_curr!$E:$E,cb_curr!$A:$A,Z17,cb_curr!$B:$B,"Kazakhstan_Tenge")&lt;&gt;0,1,0)=0),(OR(WEEKDAY(Z17,2)=7,WEEKDAY(Z17,2)=1))),AA16,((IF(AND(AB17=0,AB18=0,AB19=0,AB20=0,AB21=0,AB22=0,AB23=0,AB24=0,AB25=0,AB26=0),"-",(IF((SUMIFS(cb_curr!$E:$E,cb_curr!$A:$A,Z17,cb_curr!$B:$B,"Kazakhstan_Tenge"))=0,AA16,(SUMIFS(cb_curr!$E:$E,cb_curr!$A:$A,Z17,cb_curr!$B:$B,"Kazakhstan_Tenge"))))))))</f>
        <v>-</v>
      </c>
      <c r="AB17" s="165">
        <f>SUMIFS(cb_curr!$E:$E,cb_curr!$A:$A,Z17,cb_curr!$B:$B,"Kazakhstan_Tenge")</f>
        <v>0</v>
      </c>
      <c r="AC17" s="3" t="str">
        <f>CONCATENATE(Техничка!AY18,Техничка!AZ18,Техничка!BA18)</f>
        <v>14.10.2023</v>
      </c>
      <c r="AD17" s="82" t="str">
        <f>IF(AND((IF(SUMIFS(cb_curr!$E:$E,cb_curr!$A:$A,AC17,cb_curr!$B:$B,"Kazakhstan_Tenge")&lt;&gt;0,1,0)=0),(OR(WEEKDAY(AC17,2)=7,WEEKDAY(AC17,2)=1))),AD16,((IF(AND(AE17=0,AE18=0,AE19=0,AE20=0,AE21=0,AE22=0,AE23=0,AE24=0,AE25=0,AE26=0),"-",(IF((SUMIFS(cb_curr!$E:$E,cb_curr!$A:$A,AC17,cb_curr!$B:$B,"Kazakhstan_Tenge"))=0,AD16,(SUMIFS(cb_curr!$E:$E,cb_curr!$A:$A,AC17,cb_curr!$B:$B,"Kazakhstan_Tenge"))))))))</f>
        <v>-</v>
      </c>
      <c r="AE17" s="165">
        <f>SUMIFS(cb_curr!$E:$E,cb_curr!$A:$A,AC17,cb_curr!$B:$B,"Kazakhstan_Tenge")</f>
        <v>0</v>
      </c>
      <c r="AF17" s="3" t="str">
        <f>CONCATENATE(Техничка!BC18,Техничка!BD18,Техничка!BE18)</f>
        <v>14.11.2023</v>
      </c>
      <c r="AG17" s="82" t="str">
        <f>IF(AND((IF(SUMIFS(cb_curr!$E:$E,cb_curr!$A:$A,AF17,cb_curr!$B:$B,"Kazakhstan_Tenge")&lt;&gt;0,1,0)=0),(OR(WEEKDAY(AF17,2)=7,WEEKDAY(AF17,2)=1))),AG16,((IF(AND(AH17=0,AH18=0,AH19=0,AH20=0,AH21=0,AH22=0,AH23=0,AH24=0,AH25=0,AH26=0),"-",(IF((SUMIFS(cb_curr!$E:$E,cb_curr!$A:$A,AF17,cb_curr!$B:$B,"Kazakhstan_Tenge"))=0,AG16,(SUMIFS(cb_curr!$E:$E,cb_curr!$A:$A,AF17,cb_curr!$B:$B,"Kazakhstan_Tenge"))))))))</f>
        <v>-</v>
      </c>
      <c r="AH17" s="165">
        <f>SUMIFS(cb_curr!$E:$E,cb_curr!$A:$A,AF17,cb_curr!$B:$B,"Kazakhstan_Tenge")</f>
        <v>0</v>
      </c>
      <c r="AI17" s="3" t="str">
        <f>CONCATENATE(Техничка!BG18,Техничка!BH18,Техничка!BI18)</f>
        <v>14.12.2023</v>
      </c>
      <c r="AJ17" s="82" t="str">
        <f>IF(AND((IF(SUMIFS(cb_curr!$E:$E,cb_curr!$A:$A,AI17,cb_curr!$B:$B,"Kazakhstan_Tenge")&lt;&gt;0,1,0)=0),(OR(WEEKDAY(AI17,2)=7,WEEKDAY(AI17,2)=1))),AJ16,((IF(AND(AK17=0,AK18=0,AK19=0,AK20=0,AK21=0,AK22=0,AK23=0,AK24=0,AK25=0,AK26=0),"-",(IF((SUMIFS(cb_curr!$E:$E,cb_curr!$A:$A,AI17,cb_curr!$B:$B,"Kazakhstan_Tenge"))=0,AJ16,(SUMIFS(cb_curr!$E:$E,cb_curr!$A:$A,AI17,cb_curr!$B:$B,"Kazakhstan_Tenge"))))))))</f>
        <v>-</v>
      </c>
      <c r="AK17" s="165">
        <f>SUMIFS(cb_curr!$E:$E,cb_curr!$A:$A,AI17,cb_curr!$B:$B,"Kazakhstan_Tenge")</f>
        <v>0</v>
      </c>
      <c r="AL17" s="165"/>
      <c r="AM17" s="165"/>
      <c r="AN17" s="165"/>
      <c r="AO17" s="165"/>
      <c r="AQ17" s="153" t="str">
        <f t="shared" si="3"/>
        <v>14.06.2023</v>
      </c>
      <c r="AR17" s="82">
        <f t="shared" si="4"/>
        <v>0</v>
      </c>
      <c r="AT17" s="3" t="str">
        <f t="shared" si="0"/>
        <v>14.10.2023</v>
      </c>
      <c r="AU17" s="82">
        <f t="shared" si="5"/>
        <v>0</v>
      </c>
      <c r="AW17" s="3" t="str">
        <f t="shared" si="1"/>
        <v>14.11.2023</v>
      </c>
      <c r="AX17" s="82">
        <f t="shared" si="6"/>
        <v>0</v>
      </c>
      <c r="AZ17" s="3" t="str">
        <f t="shared" si="2"/>
        <v>14.12.2023</v>
      </c>
      <c r="BA17" s="82">
        <f t="shared" si="7"/>
        <v>0</v>
      </c>
    </row>
    <row r="18" spans="2:53" x14ac:dyDescent="0.25">
      <c r="B18" s="3" t="str">
        <f>CONCATENATE(Техничка!B19,Техничка!C19,Техничка!D19)</f>
        <v>15.01.2023</v>
      </c>
      <c r="C18" s="82" t="str">
        <f>IF(AND((IF(SUMIFS(cb_curr!$E:$E,cb_curr!$A:$A,B18,cb_curr!$B:$B,"Kazakhstan_Tenge")&lt;&gt;0,1,0)=0),(OR(WEEKDAY(B18,2)=7,WEEKDAY(B18,2)=1))),C17,((IF(AND(D18=0,D19=0,D20=0,D21=0,D22=0,D23=0,D24=0,D25=0,D26=0,D27=0),"-",(IF((SUMIFS(cb_curr!$E:$E,cb_curr!$A:$A,B18,cb_curr!$B:$B,"Kazakhstan_Tenge"))=0,C17,(SUMIFS(cb_curr!$E:$E,cb_curr!$A:$A,B18,cb_curr!$B:$B,"Kazakhstan_Tenge"))))))))</f>
        <v>-</v>
      </c>
      <c r="D18" s="165">
        <f>SUMIFS(cb_curr!$E:$E,cb_curr!$A:$A,B18,cb_curr!$B:$B,"Kazakhstan_Tenge")</f>
        <v>0</v>
      </c>
      <c r="E18" s="3" t="str">
        <f>CONCATENATE(Техничка!O19,Техничка!P19,Техничка!Q19)</f>
        <v>15.02.2023</v>
      </c>
      <c r="F18" s="82" t="str">
        <f>IF(AND((IF(SUMIFS(cb_curr!$E:$E,cb_curr!$A:$A,E18,cb_curr!$B:$B,"Kazakhstan_Tenge")&lt;&gt;0,1,0)=0),(OR(WEEKDAY(E18,2)=7,WEEKDAY(E18,2)=1))),F17,((IF(AND(G18=0,G19=0,G20=0,G21=0,G22=0,G23=0,G24=0,G25=0,G26=0,G27=0),"-",(IF((SUMIFS(cb_curr!$E:$E,cb_curr!$A:$A,E18,cb_curr!$B:$B,"Kazakhstan_Tenge"))=0,F17,(SUMIFS(cb_curr!$E:$E,cb_curr!$A:$A,E18,cb_curr!$B:$B,"Kazakhstan_Tenge"))))))))</f>
        <v>-</v>
      </c>
      <c r="G18" s="165">
        <f>SUMIFS(cb_curr!$E:$E,cb_curr!$A:$A,E18,cb_curr!$B:$B,"Kazakhstan_Tenge")</f>
        <v>0</v>
      </c>
      <c r="H18" s="3" t="str">
        <f>CONCATENATE(Техничка!S19,Техничка!T19,Техничка!U19)</f>
        <v>15.03.2023</v>
      </c>
      <c r="I18" s="82" t="str">
        <f>IF(AND((IF(SUMIFS(cb_curr!$E:$E,cb_curr!$A:$A,H18,cb_curr!$B:$B,"Kazakhstan_Tenge")&lt;&gt;0,1,0)=0),(OR(WEEKDAY(H18,2)=7,WEEKDAY(H18,2)=1))),I17,((IF(AND(J18=0,J19=0,J20=0,J21=0,J22=0,J23=0,J24=0,J25=0,J26=0,J27=0),"-",(IF((SUMIFS(cb_curr!$E:$E,cb_curr!$A:$A,H18,cb_curr!$B:$B,"Kazakhstan_Tenge"))=0,I17,(SUMIFS(cb_curr!$E:$E,cb_curr!$A:$A,H18,cb_curr!$B:$B,"Kazakhstan_Tenge"))))))))</f>
        <v>-</v>
      </c>
      <c r="J18" s="165">
        <f>SUMIFS(cb_curr!$E:$E,cb_curr!$A:$A,H18,cb_curr!$B:$B,"Kazakhstan_Tenge")</f>
        <v>0</v>
      </c>
      <c r="K18" s="3" t="str">
        <f>CONCATENATE(Техничка!W19,Техничка!X19,Техничка!Y19)</f>
        <v>15.04.2023</v>
      </c>
      <c r="L18" s="82" t="str">
        <f>IF(AND((IF(SUMIFS(cb_curr!$E:$E,cb_curr!$A:$A,K18,cb_curr!$B:$B,"Kazakhstan_Tenge")&lt;&gt;0,1,0)=0),(OR(WEEKDAY(K18,2)=7,WEEKDAY(K18,2)=1))),L17,((IF(AND(M18=0,M19=0,M20=0,M21=0,M22=0,M23=0,M24=0,M25=0,M26=0,M27=0),"-",(IF((SUMIFS(cb_curr!$E:$E,cb_curr!$A:$A,K18,cb_curr!$B:$B,"Kazakhstan_Tenge"))=0,L17,(SUMIFS(cb_curr!$E:$E,cb_curr!$A:$A,K18,cb_curr!$B:$B,"Kazakhstan_Tenge"))))))))</f>
        <v>-</v>
      </c>
      <c r="M18" s="165">
        <f>SUMIFS(cb_curr!$E:$E,cb_curr!$A:$A,K18,cb_curr!$B:$B,"Kazakhstan_Tenge")</f>
        <v>0</v>
      </c>
      <c r="N18" s="3" t="str">
        <f>CONCATENATE(Техничка!AA19,Техничка!AB19,Техничка!AC19)</f>
        <v>15.05.2023</v>
      </c>
      <c r="O18" s="82" t="str">
        <f>IF(AND((IF(SUMIFS(cb_curr!$E:$E,cb_curr!$A:$A,N18,cb_curr!$B:$B,"Kazakhstan_Tenge")&lt;&gt;0,1,0)=0),(OR(WEEKDAY(N18,2)=7,WEEKDAY(N18,2)=1))),O17,((IF(AND(P18=0,P19=0,P20=0,P21=0,P22=0,P23=0,P24=0,P25=0,P26=0,P27=0),"-",(IF((SUMIFS(cb_curr!$E:$E,cb_curr!$A:$A,N18,cb_curr!$B:$B,"Kazakhstan_Tenge"))=0,O17,(SUMIFS(cb_curr!$E:$E,cb_curr!$A:$A,N18,cb_curr!$B:$B,"Kazakhstan_Tenge"))))))))</f>
        <v>-</v>
      </c>
      <c r="P18" s="165">
        <f>SUMIFS(cb_curr!$E:$E,cb_curr!$A:$A,N18,cb_curr!$B:$B,"Kazakhstan_Tenge")</f>
        <v>0</v>
      </c>
      <c r="Q18" s="3" t="str">
        <f>CONCATENATE(Техничка!AE19,Техничка!AF19,Техничка!AG19)</f>
        <v>15.06.2023</v>
      </c>
      <c r="R18" s="82" t="str">
        <f>IF(AND((IF(SUMIFS(cb_curr!$E:$E,cb_curr!$A:$A,Q18,cb_curr!$B:$B,"Kazakhstan_Tenge")&lt;&gt;0,1,0)=0),(OR(WEEKDAY(Q18,2)=7,WEEKDAY(Q18,2)=1))),R17,((IF(AND(S18=0,S19=0,S20=0,S21=0,S22=0,S23=0,S24=0,S25=0,S26=0,S27=0),"-",(IF((SUMIFS(cb_curr!$E:$E,cb_curr!$A:$A,Q18,cb_curr!$B:$B,"Kazakhstan_Tenge"))=0,R17,(SUMIFS(cb_curr!$E:$E,cb_curr!$A:$A,Q18,cb_curr!$B:$B,"Kazakhstan_Tenge"))))))))</f>
        <v>-</v>
      </c>
      <c r="S18" s="165">
        <f>SUMIFS(cb_curr!$E:$E,cb_curr!$A:$A,Q18,cb_curr!$B:$B,"Kazakhstan_Tenge")</f>
        <v>0</v>
      </c>
      <c r="T18" s="3" t="str">
        <f>CONCATENATE(Техничка!AI19,Техничка!AJ19,Техничка!AK19)</f>
        <v>15.07.2023</v>
      </c>
      <c r="U18" s="82" t="str">
        <f>IF(AND((IF(SUMIFS(cb_curr!$E:$E,cb_curr!$A:$A,T18,cb_curr!$B:$B,"Kazakhstan_Tenge")&lt;&gt;0,1,0)=0),(OR(WEEKDAY(T18,2)=7,WEEKDAY(T18,2)=1))),U17,((IF(AND(V18=0,V19=0,V20=0,V21=0,V22=0,V23=0,V24=0,V25=0,V26=0,V27=0),"-",(IF((SUMIFS(cb_curr!$E:$E,cb_curr!$A:$A,T18,cb_curr!$B:$B,"Kazakhstan_Tenge"))=0,U17,(SUMIFS(cb_curr!$E:$E,cb_curr!$A:$A,T18,cb_curr!$B:$B,"Kazakhstan_Tenge"))))))))</f>
        <v>-</v>
      </c>
      <c r="V18" s="165">
        <f>SUMIFS(cb_curr!$E:$E,cb_curr!$A:$A,T18,cb_curr!$B:$B,"Kazakhstan_Tenge")</f>
        <v>0</v>
      </c>
      <c r="W18" s="3" t="str">
        <f>CONCATENATE(Техничка!AQ19,Техничка!AR19,Техничка!AS19)</f>
        <v>15.08.2023</v>
      </c>
      <c r="X18" s="82" t="str">
        <f>IF(AND((IF(SUMIFS(cb_curr!$E:$E,cb_curr!$A:$A,W18,cb_curr!$B:$B,"Kazakhstan_Tenge")&lt;&gt;0,1,0)=0),(OR(WEEKDAY(W18,2)=7,WEEKDAY(W18,2)=1))),X17,((IF(AND(Y18=0,Y19=0,Y20=0,Y21=0,Y22=0,Y23=0,Y24=0,Y25=0,Y26=0,Y27=0),"-",(IF((SUMIFS(cb_curr!$E:$E,cb_curr!$A:$A,W18,cb_curr!$B:$B,"Kazakhstan_Tenge"))=0,X17,(SUMIFS(cb_curr!$E:$E,cb_curr!$A:$A,W18,cb_curr!$B:$B,"Kazakhstan_Tenge"))))))))</f>
        <v>-</v>
      </c>
      <c r="Y18" s="165">
        <f>SUMIFS(cb_curr!$E:$E,cb_curr!$A:$A,W18,cb_curr!$B:$B,"Kazakhstan_Tenge")</f>
        <v>0</v>
      </c>
      <c r="Z18" s="3" t="str">
        <f>CONCATENATE(Техничка!AU19,Техничка!AV19,Техничка!AW19)</f>
        <v>15.09.2023</v>
      </c>
      <c r="AA18" s="82" t="str">
        <f>IF(AND((IF(SUMIFS(cb_curr!$E:$E,cb_curr!$A:$A,Z18,cb_curr!$B:$B,"Kazakhstan_Tenge")&lt;&gt;0,1,0)=0),(OR(WEEKDAY(Z18,2)=7,WEEKDAY(Z18,2)=1))),AA17,((IF(AND(AB18=0,AB19=0,AB20=0,AB21=0,AB22=0,AB23=0,AB24=0,AB25=0,AB26=0,AB27=0),"-",(IF((SUMIFS(cb_curr!$E:$E,cb_curr!$A:$A,Z18,cb_curr!$B:$B,"Kazakhstan_Tenge"))=0,AA17,(SUMIFS(cb_curr!$E:$E,cb_curr!$A:$A,Z18,cb_curr!$B:$B,"Kazakhstan_Tenge"))))))))</f>
        <v>-</v>
      </c>
      <c r="AB18" s="165">
        <f>SUMIFS(cb_curr!$E:$E,cb_curr!$A:$A,Z18,cb_curr!$B:$B,"Kazakhstan_Tenge")</f>
        <v>0</v>
      </c>
      <c r="AC18" s="3" t="str">
        <f>CONCATENATE(Техничка!AY19,Техничка!AZ19,Техничка!BA19)</f>
        <v>15.10.2023</v>
      </c>
      <c r="AD18" s="82" t="str">
        <f>IF(AND((IF(SUMIFS(cb_curr!$E:$E,cb_curr!$A:$A,AC18,cb_curr!$B:$B,"Kazakhstan_Tenge")&lt;&gt;0,1,0)=0),(OR(WEEKDAY(AC18,2)=7,WEEKDAY(AC18,2)=1))),AD17,((IF(AND(AE18=0,AE19=0,AE20=0,AE21=0,AE22=0,AE23=0,AE24=0,AE25=0,AE26=0,AE27=0),"-",(IF((SUMIFS(cb_curr!$E:$E,cb_curr!$A:$A,AC18,cb_curr!$B:$B,"Kazakhstan_Tenge"))=0,AD17,(SUMIFS(cb_curr!$E:$E,cb_curr!$A:$A,AC18,cb_curr!$B:$B,"Kazakhstan_Tenge"))))))))</f>
        <v>-</v>
      </c>
      <c r="AE18" s="165">
        <f>SUMIFS(cb_curr!$E:$E,cb_curr!$A:$A,AC18,cb_curr!$B:$B,"Kazakhstan_Tenge")</f>
        <v>0</v>
      </c>
      <c r="AF18" s="3" t="str">
        <f>CONCATENATE(Техничка!BC19,Техничка!BD19,Техничка!BE19)</f>
        <v>15.11.2023</v>
      </c>
      <c r="AG18" s="82" t="str">
        <f>IF(AND((IF(SUMIFS(cb_curr!$E:$E,cb_curr!$A:$A,AF18,cb_curr!$B:$B,"Kazakhstan_Tenge")&lt;&gt;0,1,0)=0),(OR(WEEKDAY(AF18,2)=7,WEEKDAY(AF18,2)=1))),AG17,((IF(AND(AH18=0,AH19=0,AH20=0,AH21=0,AH22=0,AH23=0,AH24=0,AH25=0,AH26=0,AH27=0),"-",(IF((SUMIFS(cb_curr!$E:$E,cb_curr!$A:$A,AF18,cb_curr!$B:$B,"Kazakhstan_Tenge"))=0,AG17,(SUMIFS(cb_curr!$E:$E,cb_curr!$A:$A,AF18,cb_curr!$B:$B,"Kazakhstan_Tenge"))))))))</f>
        <v>-</v>
      </c>
      <c r="AH18" s="165">
        <f>SUMIFS(cb_curr!$E:$E,cb_curr!$A:$A,AF18,cb_curr!$B:$B,"Kazakhstan_Tenge")</f>
        <v>0</v>
      </c>
      <c r="AI18" s="3" t="str">
        <f>CONCATENATE(Техничка!BG19,Техничка!BH19,Техничка!BI19)</f>
        <v>15.12.2023</v>
      </c>
      <c r="AJ18" s="82" t="str">
        <f>IF(AND((IF(SUMIFS(cb_curr!$E:$E,cb_curr!$A:$A,AI18,cb_curr!$B:$B,"Kazakhstan_Tenge")&lt;&gt;0,1,0)=0),(OR(WEEKDAY(AI18,2)=7,WEEKDAY(AI18,2)=1))),AJ17,((IF(AND(AK18=0,AK19=0,AK20=0,AK21=0,AK22=0,AK23=0,AK24=0,AK25=0,AK26=0,AK27=0),"-",(IF((SUMIFS(cb_curr!$E:$E,cb_curr!$A:$A,AI18,cb_curr!$B:$B,"Kazakhstan_Tenge"))=0,AJ17,(SUMIFS(cb_curr!$E:$E,cb_curr!$A:$A,AI18,cb_curr!$B:$B,"Kazakhstan_Tenge"))))))))</f>
        <v>-</v>
      </c>
      <c r="AK18" s="165">
        <f>SUMIFS(cb_curr!$E:$E,cb_curr!$A:$A,AI18,cb_curr!$B:$B,"Kazakhstan_Tenge")</f>
        <v>0</v>
      </c>
      <c r="AL18" s="165"/>
      <c r="AM18" s="165"/>
      <c r="AN18" s="165"/>
      <c r="AO18" s="165"/>
      <c r="AQ18" s="153" t="str">
        <f t="shared" si="3"/>
        <v>15.06.2023</v>
      </c>
      <c r="AR18" s="82">
        <f t="shared" si="4"/>
        <v>0</v>
      </c>
      <c r="AT18" s="3" t="str">
        <f t="shared" si="0"/>
        <v>15.10.2023</v>
      </c>
      <c r="AU18" s="82">
        <f t="shared" si="5"/>
        <v>0</v>
      </c>
      <c r="AW18" s="3" t="str">
        <f t="shared" si="1"/>
        <v>15.11.2023</v>
      </c>
      <c r="AX18" s="82">
        <f t="shared" si="6"/>
        <v>0</v>
      </c>
      <c r="AZ18" s="3" t="str">
        <f t="shared" si="2"/>
        <v>15.12.2023</v>
      </c>
      <c r="BA18" s="82">
        <f t="shared" si="7"/>
        <v>0</v>
      </c>
    </row>
    <row r="19" spans="2:53" x14ac:dyDescent="0.25">
      <c r="B19" s="3" t="str">
        <f>CONCATENATE(Техничка!B20,Техничка!C20,Техничка!D20)</f>
        <v>16.01.2023</v>
      </c>
      <c r="C19" s="82" t="str">
        <f>IF(AND((IF(SUMIFS(cb_curr!$E:$E,cb_curr!$A:$A,B19,cb_curr!$B:$B,"Kazakhstan_Tenge")&lt;&gt;0,1,0)=0),(OR(WEEKDAY(B19,2)=7,WEEKDAY(B19,2)=1))),C18,((IF(AND(D19=0,D20=0,D21=0,D22=0,D23=0,D24=0,D25=0,D26=0,D27=0,D28=0),"-",(IF((SUMIFS(cb_curr!$E:$E,cb_curr!$A:$A,B19,cb_curr!$B:$B,"Kazakhstan_Tenge"))=0,C18,(SUMIFS(cb_curr!$E:$E,cb_curr!$A:$A,B19,cb_curr!$B:$B,"Kazakhstan_Tenge"))))))))</f>
        <v>-</v>
      </c>
      <c r="D19" s="165">
        <f>SUMIFS(cb_curr!$E:$E,cb_curr!$A:$A,B19,cb_curr!$B:$B,"Kazakhstan_Tenge")</f>
        <v>0</v>
      </c>
      <c r="E19" s="3" t="str">
        <f>CONCATENATE(Техничка!O20,Техничка!P20,Техничка!Q20)</f>
        <v>16.02.2023</v>
      </c>
      <c r="F19" s="82" t="str">
        <f>IF(AND((IF(SUMIFS(cb_curr!$E:$E,cb_curr!$A:$A,E19,cb_curr!$B:$B,"Kazakhstan_Tenge")&lt;&gt;0,1,0)=0),(OR(WEEKDAY(E19,2)=7,WEEKDAY(E19,2)=1))),F18,((IF(AND(G19=0,G20=0,G21=0,G22=0,G23=0,G24=0,G25=0,G26=0,G27=0,G28=0),"-",(IF((SUMIFS(cb_curr!$E:$E,cb_curr!$A:$A,E19,cb_curr!$B:$B,"Kazakhstan_Tenge"))=0,F18,(SUMIFS(cb_curr!$E:$E,cb_curr!$A:$A,E19,cb_curr!$B:$B,"Kazakhstan_Tenge"))))))))</f>
        <v>-</v>
      </c>
      <c r="G19" s="165">
        <f>SUMIFS(cb_curr!$E:$E,cb_curr!$A:$A,E19,cb_curr!$B:$B,"Kazakhstan_Tenge")</f>
        <v>0</v>
      </c>
      <c r="H19" s="3" t="str">
        <f>CONCATENATE(Техничка!S20,Техничка!T20,Техничка!U20)</f>
        <v>16.03.2023</v>
      </c>
      <c r="I19" s="82" t="str">
        <f>IF(AND((IF(SUMIFS(cb_curr!$E:$E,cb_curr!$A:$A,H19,cb_curr!$B:$B,"Kazakhstan_Tenge")&lt;&gt;0,1,0)=0),(OR(WEEKDAY(H19,2)=7,WEEKDAY(H19,2)=1))),I18,((IF(AND(J19=0,J20=0,J21=0,J22=0,J23=0,J24=0,J25=0,J26=0,J27=0,J28=0),"-",(IF((SUMIFS(cb_curr!$E:$E,cb_curr!$A:$A,H19,cb_curr!$B:$B,"Kazakhstan_Tenge"))=0,I18,(SUMIFS(cb_curr!$E:$E,cb_curr!$A:$A,H19,cb_curr!$B:$B,"Kazakhstan_Tenge"))))))))</f>
        <v>-</v>
      </c>
      <c r="J19" s="165">
        <f>SUMIFS(cb_curr!$E:$E,cb_curr!$A:$A,H19,cb_curr!$B:$B,"Kazakhstan_Tenge")</f>
        <v>0</v>
      </c>
      <c r="K19" s="3" t="str">
        <f>CONCATENATE(Техничка!W20,Техничка!X20,Техничка!Y20)</f>
        <v>16.04.2023</v>
      </c>
      <c r="L19" s="82" t="str">
        <f>IF(AND((IF(SUMIFS(cb_curr!$E:$E,cb_curr!$A:$A,K19,cb_curr!$B:$B,"Kazakhstan_Tenge")&lt;&gt;0,1,0)=0),(OR(WEEKDAY(K19,2)=7,WEEKDAY(K19,2)=1))),L18,((IF(AND(M19=0,M20=0,M21=0,M22=0,M23=0,M24=0,M25=0,M26=0,M27=0,M28=0),"-",(IF((SUMIFS(cb_curr!$E:$E,cb_curr!$A:$A,K19,cb_curr!$B:$B,"Kazakhstan_Tenge"))=0,L18,(SUMIFS(cb_curr!$E:$E,cb_curr!$A:$A,K19,cb_curr!$B:$B,"Kazakhstan_Tenge"))))))))</f>
        <v>-</v>
      </c>
      <c r="M19" s="165">
        <f>SUMIFS(cb_curr!$E:$E,cb_curr!$A:$A,K19,cb_curr!$B:$B,"Kazakhstan_Tenge")</f>
        <v>0</v>
      </c>
      <c r="N19" s="3" t="str">
        <f>CONCATENATE(Техничка!AA20,Техничка!AB20,Техничка!AC20)</f>
        <v>16.05.2023</v>
      </c>
      <c r="O19" s="82" t="str">
        <f>IF(AND((IF(SUMIFS(cb_curr!$E:$E,cb_curr!$A:$A,N19,cb_curr!$B:$B,"Kazakhstan_Tenge")&lt;&gt;0,1,0)=0),(OR(WEEKDAY(N19,2)=7,WEEKDAY(N19,2)=1))),O18,((IF(AND(P19=0,P20=0,P21=0,P22=0,P23=0,P24=0,P25=0,P26=0,P27=0,P28=0),"-",(IF((SUMIFS(cb_curr!$E:$E,cb_curr!$A:$A,N19,cb_curr!$B:$B,"Kazakhstan_Tenge"))=0,O18,(SUMIFS(cb_curr!$E:$E,cb_curr!$A:$A,N19,cb_curr!$B:$B,"Kazakhstan_Tenge"))))))))</f>
        <v>-</v>
      </c>
      <c r="P19" s="165">
        <f>SUMIFS(cb_curr!$E:$E,cb_curr!$A:$A,N19,cb_curr!$B:$B,"Kazakhstan_Tenge")</f>
        <v>0</v>
      </c>
      <c r="Q19" s="3" t="str">
        <f>CONCATENATE(Техничка!AE20,Техничка!AF20,Техничка!AG20)</f>
        <v>16.06.2023</v>
      </c>
      <c r="R19" s="82" t="str">
        <f>IF(AND((IF(SUMIFS(cb_curr!$E:$E,cb_curr!$A:$A,Q19,cb_curr!$B:$B,"Kazakhstan_Tenge")&lt;&gt;0,1,0)=0),(OR(WEEKDAY(Q19,2)=7,WEEKDAY(Q19,2)=1))),R18,((IF(AND(S19=0,S20=0,S21=0,S22=0,S23=0,S24=0,S25=0,S26=0,S27=0,S28=0),"-",(IF((SUMIFS(cb_curr!$E:$E,cb_curr!$A:$A,Q19,cb_curr!$B:$B,"Kazakhstan_Tenge"))=0,R18,(SUMIFS(cb_curr!$E:$E,cb_curr!$A:$A,Q19,cb_curr!$B:$B,"Kazakhstan_Tenge"))))))))</f>
        <v>-</v>
      </c>
      <c r="S19" s="165">
        <f>SUMIFS(cb_curr!$E:$E,cb_curr!$A:$A,Q19,cb_curr!$B:$B,"Kazakhstan_Tenge")</f>
        <v>0</v>
      </c>
      <c r="T19" s="3" t="str">
        <f>CONCATENATE(Техничка!AI20,Техничка!AJ20,Техничка!AK20)</f>
        <v>16.07.2023</v>
      </c>
      <c r="U19" s="82" t="str">
        <f>IF(AND((IF(SUMIFS(cb_curr!$E:$E,cb_curr!$A:$A,T19,cb_curr!$B:$B,"Kazakhstan_Tenge")&lt;&gt;0,1,0)=0),(OR(WEEKDAY(T19,2)=7,WEEKDAY(T19,2)=1))),U18,((IF(AND(V19=0,V20=0,V21=0,V22=0,V23=0,V24=0,V25=0,V26=0,V27=0,V28=0),"-",(IF((SUMIFS(cb_curr!$E:$E,cb_curr!$A:$A,T19,cb_curr!$B:$B,"Kazakhstan_Tenge"))=0,U18,(SUMIFS(cb_curr!$E:$E,cb_curr!$A:$A,T19,cb_curr!$B:$B,"Kazakhstan_Tenge"))))))))</f>
        <v>-</v>
      </c>
      <c r="V19" s="165">
        <f>SUMIFS(cb_curr!$E:$E,cb_curr!$A:$A,T19,cb_curr!$B:$B,"Kazakhstan_Tenge")</f>
        <v>0</v>
      </c>
      <c r="W19" s="3" t="str">
        <f>CONCATENATE(Техничка!AQ20,Техничка!AR20,Техничка!AS20)</f>
        <v>16.08.2023</v>
      </c>
      <c r="X19" s="82" t="str">
        <f>IF(AND((IF(SUMIFS(cb_curr!$E:$E,cb_curr!$A:$A,W19,cb_curr!$B:$B,"Kazakhstan_Tenge")&lt;&gt;0,1,0)=0),(OR(WEEKDAY(W19,2)=7,WEEKDAY(W19,2)=1))),X18,((IF(AND(Y19=0,Y20=0,Y21=0,Y22=0,Y23=0,Y24=0,Y25=0,Y26=0,Y27=0,Y28=0),"-",(IF((SUMIFS(cb_curr!$E:$E,cb_curr!$A:$A,W19,cb_curr!$B:$B,"Kazakhstan_Tenge"))=0,X18,(SUMIFS(cb_curr!$E:$E,cb_curr!$A:$A,W19,cb_curr!$B:$B,"Kazakhstan_Tenge"))))))))</f>
        <v>-</v>
      </c>
      <c r="Y19" s="165">
        <f>SUMIFS(cb_curr!$E:$E,cb_curr!$A:$A,W19,cb_curr!$B:$B,"Kazakhstan_Tenge")</f>
        <v>0</v>
      </c>
      <c r="Z19" s="3" t="str">
        <f>CONCATENATE(Техничка!AU20,Техничка!AV20,Техничка!AW20)</f>
        <v>16.09.2023</v>
      </c>
      <c r="AA19" s="82" t="str">
        <f>IF(AND((IF(SUMIFS(cb_curr!$E:$E,cb_curr!$A:$A,Z19,cb_curr!$B:$B,"Kazakhstan_Tenge")&lt;&gt;0,1,0)=0),(OR(WEEKDAY(Z19,2)=7,WEEKDAY(Z19,2)=1))),AA18,((IF(AND(AB19=0,AB20=0,AB21=0,AB22=0,AB23=0,AB24=0,AB25=0,AB26=0,AB27=0,AB28=0),"-",(IF((SUMIFS(cb_curr!$E:$E,cb_curr!$A:$A,Z19,cb_curr!$B:$B,"Kazakhstan_Tenge"))=0,AA18,(SUMIFS(cb_curr!$E:$E,cb_curr!$A:$A,Z19,cb_curr!$B:$B,"Kazakhstan_Tenge"))))))))</f>
        <v>-</v>
      </c>
      <c r="AB19" s="165">
        <f>SUMIFS(cb_curr!$E:$E,cb_curr!$A:$A,Z19,cb_curr!$B:$B,"Kazakhstan_Tenge")</f>
        <v>0</v>
      </c>
      <c r="AC19" s="3" t="str">
        <f>CONCATENATE(Техничка!AY20,Техничка!AZ20,Техничка!BA20)</f>
        <v>16.10.2023</v>
      </c>
      <c r="AD19" s="82" t="str">
        <f>IF(AND((IF(SUMIFS(cb_curr!$E:$E,cb_curr!$A:$A,AC19,cb_curr!$B:$B,"Kazakhstan_Tenge")&lt;&gt;0,1,0)=0),(OR(WEEKDAY(AC19,2)=7,WEEKDAY(AC19,2)=1))),AD18,((IF(AND(AE19=0,AE20=0,AE21=0,AE22=0,AE23=0,AE24=0,AE25=0,AE26=0,AE27=0,AE28=0),"-",(IF((SUMIFS(cb_curr!$E:$E,cb_curr!$A:$A,AC19,cb_curr!$B:$B,"Kazakhstan_Tenge"))=0,AD18,(SUMIFS(cb_curr!$E:$E,cb_curr!$A:$A,AC19,cb_curr!$B:$B,"Kazakhstan_Tenge"))))))))</f>
        <v>-</v>
      </c>
      <c r="AE19" s="165">
        <f>SUMIFS(cb_curr!$E:$E,cb_curr!$A:$A,AC19,cb_curr!$B:$B,"Kazakhstan_Tenge")</f>
        <v>0</v>
      </c>
      <c r="AF19" s="3" t="str">
        <f>CONCATENATE(Техничка!BC20,Техничка!BD20,Техничка!BE20)</f>
        <v>16.11.2023</v>
      </c>
      <c r="AG19" s="82" t="str">
        <f>IF(AND((IF(SUMIFS(cb_curr!$E:$E,cb_curr!$A:$A,AF19,cb_curr!$B:$B,"Kazakhstan_Tenge")&lt;&gt;0,1,0)=0),(OR(WEEKDAY(AF19,2)=7,WEEKDAY(AF19,2)=1))),AG18,((IF(AND(AH19=0,AH20=0,AH21=0,AH22=0,AH23=0,AH24=0,AH25=0,AH26=0,AH27=0,AH28=0),"-",(IF((SUMIFS(cb_curr!$E:$E,cb_curr!$A:$A,AF19,cb_curr!$B:$B,"Kazakhstan_Tenge"))=0,AG18,(SUMIFS(cb_curr!$E:$E,cb_curr!$A:$A,AF19,cb_curr!$B:$B,"Kazakhstan_Tenge"))))))))</f>
        <v>-</v>
      </c>
      <c r="AH19" s="165">
        <f>SUMIFS(cb_curr!$E:$E,cb_curr!$A:$A,AF19,cb_curr!$B:$B,"Kazakhstan_Tenge")</f>
        <v>0</v>
      </c>
      <c r="AI19" s="3" t="str">
        <f>CONCATENATE(Техничка!BG20,Техничка!BH20,Техничка!BI20)</f>
        <v>16.12.2023</v>
      </c>
      <c r="AJ19" s="82" t="str">
        <f>IF(AND((IF(SUMIFS(cb_curr!$E:$E,cb_curr!$A:$A,AI19,cb_curr!$B:$B,"Kazakhstan_Tenge")&lt;&gt;0,1,0)=0),(OR(WEEKDAY(AI19,2)=7,WEEKDAY(AI19,2)=1))),AJ18,((IF(AND(AK19=0,AK20=0,AK21=0,AK22=0,AK23=0,AK24=0,AK25=0,AK26=0,AK27=0,AK28=0),"-",(IF((SUMIFS(cb_curr!$E:$E,cb_curr!$A:$A,AI19,cb_curr!$B:$B,"Kazakhstan_Tenge"))=0,AJ18,(SUMIFS(cb_curr!$E:$E,cb_curr!$A:$A,AI19,cb_curr!$B:$B,"Kazakhstan_Tenge"))))))))</f>
        <v>-</v>
      </c>
      <c r="AK19" s="165">
        <f>SUMIFS(cb_curr!$E:$E,cb_curr!$A:$A,AI19,cb_curr!$B:$B,"Kazakhstan_Tenge")</f>
        <v>0</v>
      </c>
      <c r="AL19" s="165"/>
      <c r="AM19" s="165"/>
      <c r="AN19" s="165"/>
      <c r="AO19" s="165"/>
      <c r="AQ19" s="153" t="str">
        <f t="shared" si="3"/>
        <v>16.06.2023</v>
      </c>
      <c r="AR19" s="82">
        <f t="shared" si="4"/>
        <v>0</v>
      </c>
      <c r="AT19" s="3" t="str">
        <f t="shared" si="0"/>
        <v>16.10.2023</v>
      </c>
      <c r="AU19" s="82">
        <f t="shared" si="5"/>
        <v>0</v>
      </c>
      <c r="AW19" s="3" t="str">
        <f t="shared" si="1"/>
        <v>16.11.2023</v>
      </c>
      <c r="AX19" s="82">
        <f t="shared" si="6"/>
        <v>0</v>
      </c>
      <c r="AZ19" s="3" t="str">
        <f t="shared" si="2"/>
        <v>16.12.2023</v>
      </c>
      <c r="BA19" s="82">
        <f t="shared" si="7"/>
        <v>0</v>
      </c>
    </row>
    <row r="20" spans="2:53" x14ac:dyDescent="0.25">
      <c r="B20" s="3" t="str">
        <f>CONCATENATE(Техничка!B21,Техничка!C21,Техничка!D21)</f>
        <v>17.01.2023</v>
      </c>
      <c r="C20" s="82" t="str">
        <f>IF(AND((IF(SUMIFS(cb_curr!$E:$E,cb_curr!$A:$A,B20,cb_curr!$B:$B,"Kazakhstan_Tenge")&lt;&gt;0,1,0)=0),(OR(WEEKDAY(B20,2)=7,WEEKDAY(B20,2)=1))),C19,((IF(AND(D20=0,D21=0,D22=0,D23=0,D24=0,D25=0,D26=0,D27=0,D28=0,D29=0),"-",(IF((SUMIFS(cb_curr!$E:$E,cb_curr!$A:$A,B20,cb_curr!$B:$B,"Kazakhstan_Tenge"))=0,C19,(SUMIFS(cb_curr!$E:$E,cb_curr!$A:$A,B20,cb_curr!$B:$B,"Kazakhstan_Tenge"))))))))</f>
        <v>-</v>
      </c>
      <c r="D20" s="165">
        <f>SUMIFS(cb_curr!$E:$E,cb_curr!$A:$A,B20,cb_curr!$B:$B,"Kazakhstan_Tenge")</f>
        <v>0</v>
      </c>
      <c r="E20" s="3" t="str">
        <f>CONCATENATE(Техничка!O21,Техничка!P21,Техничка!Q21)</f>
        <v>17.02.2023</v>
      </c>
      <c r="F20" s="82" t="str">
        <f>IF(AND((IF(SUMIFS(cb_curr!$E:$E,cb_curr!$A:$A,E20,cb_curr!$B:$B,"Kazakhstan_Tenge")&lt;&gt;0,1,0)=0),(OR(WEEKDAY(E20,2)=7,WEEKDAY(E20,2)=1))),F19,((IF(AND(G20=0,G21=0,G22=0,G23=0,G24=0,G25=0,G26=0,G27=0,G28=0,G29=0),"-",(IF((SUMIFS(cb_curr!$E:$E,cb_curr!$A:$A,E20,cb_curr!$B:$B,"Kazakhstan_Tenge"))=0,F19,(SUMIFS(cb_curr!$E:$E,cb_curr!$A:$A,E20,cb_curr!$B:$B,"Kazakhstan_Tenge"))))))))</f>
        <v>-</v>
      </c>
      <c r="G20" s="165">
        <f>SUMIFS(cb_curr!$E:$E,cb_curr!$A:$A,E20,cb_curr!$B:$B,"Kazakhstan_Tenge")</f>
        <v>0</v>
      </c>
      <c r="H20" s="3" t="str">
        <f>CONCATENATE(Техничка!S21,Техничка!T21,Техничка!U21)</f>
        <v>17.03.2023</v>
      </c>
      <c r="I20" s="82" t="str">
        <f>IF(AND((IF(SUMIFS(cb_curr!$E:$E,cb_curr!$A:$A,H20,cb_curr!$B:$B,"Kazakhstan_Tenge")&lt;&gt;0,1,0)=0),(OR(WEEKDAY(H20,2)=7,WEEKDAY(H20,2)=1))),I19,((IF(AND(J20=0,J21=0,J22=0,J23=0,J24=0,J25=0,J26=0,J27=0,J28=0,J29=0),"-",(IF((SUMIFS(cb_curr!$E:$E,cb_curr!$A:$A,H20,cb_curr!$B:$B,"Kazakhstan_Tenge"))=0,I19,(SUMIFS(cb_curr!$E:$E,cb_curr!$A:$A,H20,cb_curr!$B:$B,"Kazakhstan_Tenge"))))))))</f>
        <v>-</v>
      </c>
      <c r="J20" s="165">
        <f>SUMIFS(cb_curr!$E:$E,cb_curr!$A:$A,H20,cb_curr!$B:$B,"Kazakhstan_Tenge")</f>
        <v>0</v>
      </c>
      <c r="K20" s="3" t="str">
        <f>CONCATENATE(Техничка!W21,Техничка!X21,Техничка!Y21)</f>
        <v>17.04.2023</v>
      </c>
      <c r="L20" s="82" t="str">
        <f>IF(AND((IF(SUMIFS(cb_curr!$E:$E,cb_curr!$A:$A,K20,cb_curr!$B:$B,"Kazakhstan_Tenge")&lt;&gt;0,1,0)=0),(OR(WEEKDAY(K20,2)=7,WEEKDAY(K20,2)=1))),L19,((IF(AND(M20=0,M21=0,M22=0,M23=0,M24=0,M25=0,M26=0,M27=0,M28=0,M29=0),"-",(IF((SUMIFS(cb_curr!$E:$E,cb_curr!$A:$A,K20,cb_curr!$B:$B,"Kazakhstan_Tenge"))=0,L19,(SUMIFS(cb_curr!$E:$E,cb_curr!$A:$A,K20,cb_curr!$B:$B,"Kazakhstan_Tenge"))))))))</f>
        <v>-</v>
      </c>
      <c r="M20" s="165">
        <f>SUMIFS(cb_curr!$E:$E,cb_curr!$A:$A,K20,cb_curr!$B:$B,"Kazakhstan_Tenge")</f>
        <v>0</v>
      </c>
      <c r="N20" s="3" t="str">
        <f>CONCATENATE(Техничка!AA21,Техничка!AB21,Техничка!AC21)</f>
        <v>17.05.2023</v>
      </c>
      <c r="O20" s="82" t="str">
        <f>IF(AND((IF(SUMIFS(cb_curr!$E:$E,cb_curr!$A:$A,N20,cb_curr!$B:$B,"Kazakhstan_Tenge")&lt;&gt;0,1,0)=0),(OR(WEEKDAY(N20,2)=7,WEEKDAY(N20,2)=1))),O19,((IF(AND(P20=0,P21=0,P22=0,P23=0,P24=0,P25=0,P26=0,P27=0,P28=0,P29=0),"-",(IF((SUMIFS(cb_curr!$E:$E,cb_curr!$A:$A,N20,cb_curr!$B:$B,"Kazakhstan_Tenge"))=0,O19,(SUMIFS(cb_curr!$E:$E,cb_curr!$A:$A,N20,cb_curr!$B:$B,"Kazakhstan_Tenge"))))))))</f>
        <v>-</v>
      </c>
      <c r="P20" s="165">
        <f>SUMIFS(cb_curr!$E:$E,cb_curr!$A:$A,N20,cb_curr!$B:$B,"Kazakhstan_Tenge")</f>
        <v>0</v>
      </c>
      <c r="Q20" s="3" t="str">
        <f>CONCATENATE(Техничка!AE21,Техничка!AF21,Техничка!AG21)</f>
        <v>17.06.2023</v>
      </c>
      <c r="R20" s="82" t="str">
        <f>IF(AND((IF(SUMIFS(cb_curr!$E:$E,cb_curr!$A:$A,Q20,cb_curr!$B:$B,"Kazakhstan_Tenge")&lt;&gt;0,1,0)=0),(OR(WEEKDAY(Q20,2)=7,WEEKDAY(Q20,2)=1))),R19,((IF(AND(S20=0,S21=0,S22=0,S23=0,S24=0,S25=0,S26=0,S27=0,S28=0,S29=0),"-",(IF((SUMIFS(cb_curr!$E:$E,cb_curr!$A:$A,Q20,cb_curr!$B:$B,"Kazakhstan_Tenge"))=0,R19,(SUMIFS(cb_curr!$E:$E,cb_curr!$A:$A,Q20,cb_curr!$B:$B,"Kazakhstan_Tenge"))))))))</f>
        <v>-</v>
      </c>
      <c r="S20" s="165">
        <f>SUMIFS(cb_curr!$E:$E,cb_curr!$A:$A,Q20,cb_curr!$B:$B,"Kazakhstan_Tenge")</f>
        <v>0</v>
      </c>
      <c r="T20" s="3" t="str">
        <f>CONCATENATE(Техничка!AI21,Техничка!AJ21,Техничка!AK21)</f>
        <v>17.07.2023</v>
      </c>
      <c r="U20" s="82" t="str">
        <f>IF(AND((IF(SUMIFS(cb_curr!$E:$E,cb_curr!$A:$A,T20,cb_curr!$B:$B,"Kazakhstan_Tenge")&lt;&gt;0,1,0)=0),(OR(WEEKDAY(T20,2)=7,WEEKDAY(T20,2)=1))),U19,((IF(AND(V20=0,V21=0,V22=0,V23=0,V24=0,V25=0,V26=0,V27=0,V28=0,V29=0),"-",(IF((SUMIFS(cb_curr!$E:$E,cb_curr!$A:$A,T20,cb_curr!$B:$B,"Kazakhstan_Tenge"))=0,U19,(SUMIFS(cb_curr!$E:$E,cb_curr!$A:$A,T20,cb_curr!$B:$B,"Kazakhstan_Tenge"))))))))</f>
        <v>-</v>
      </c>
      <c r="V20" s="165">
        <f>SUMIFS(cb_curr!$E:$E,cb_curr!$A:$A,T20,cb_curr!$B:$B,"Kazakhstan_Tenge")</f>
        <v>0</v>
      </c>
      <c r="W20" s="3" t="str">
        <f>CONCATENATE(Техничка!AQ21,Техничка!AR21,Техничка!AS21)</f>
        <v>17.08.2023</v>
      </c>
      <c r="X20" s="82" t="str">
        <f>IF(AND((IF(SUMIFS(cb_curr!$E:$E,cb_curr!$A:$A,W20,cb_curr!$B:$B,"Kazakhstan_Tenge")&lt;&gt;0,1,0)=0),(OR(WEEKDAY(W20,2)=7,WEEKDAY(W20,2)=1))),X19,((IF(AND(Y20=0,Y21=0,Y22=0,Y23=0,Y24=0,Y25=0,Y26=0,Y27=0,Y28=0,Y29=0),"-",(IF((SUMIFS(cb_curr!$E:$E,cb_curr!$A:$A,W20,cb_curr!$B:$B,"Kazakhstan_Tenge"))=0,X19,(SUMIFS(cb_curr!$E:$E,cb_curr!$A:$A,W20,cb_curr!$B:$B,"Kazakhstan_Tenge"))))))))</f>
        <v>-</v>
      </c>
      <c r="Y20" s="165">
        <f>SUMIFS(cb_curr!$E:$E,cb_curr!$A:$A,W20,cb_curr!$B:$B,"Kazakhstan_Tenge")</f>
        <v>0</v>
      </c>
      <c r="Z20" s="3" t="str">
        <f>CONCATENATE(Техничка!AU21,Техничка!AV21,Техничка!AW21)</f>
        <v>17.09.2023</v>
      </c>
      <c r="AA20" s="82" t="str">
        <f>IF(AND((IF(SUMIFS(cb_curr!$E:$E,cb_curr!$A:$A,Z20,cb_curr!$B:$B,"Kazakhstan_Tenge")&lt;&gt;0,1,0)=0),(OR(WEEKDAY(Z20,2)=7,WEEKDAY(Z20,2)=1))),AA19,((IF(AND(AB20=0,AB21=0,AB22=0,AB23=0,AB24=0,AB25=0,AB26=0,AB27=0,AB28=0,AB29=0),"-",(IF((SUMIFS(cb_curr!$E:$E,cb_curr!$A:$A,Z20,cb_curr!$B:$B,"Kazakhstan_Tenge"))=0,AA19,(SUMIFS(cb_curr!$E:$E,cb_curr!$A:$A,Z20,cb_curr!$B:$B,"Kazakhstan_Tenge"))))))))</f>
        <v>-</v>
      </c>
      <c r="AB20" s="165">
        <f>SUMIFS(cb_curr!$E:$E,cb_curr!$A:$A,Z20,cb_curr!$B:$B,"Kazakhstan_Tenge")</f>
        <v>0</v>
      </c>
      <c r="AC20" s="3" t="str">
        <f>CONCATENATE(Техничка!AY21,Техничка!AZ21,Техничка!BA21)</f>
        <v>17.10.2023</v>
      </c>
      <c r="AD20" s="82" t="str">
        <f>IF(AND((IF(SUMIFS(cb_curr!$E:$E,cb_curr!$A:$A,AC20,cb_curr!$B:$B,"Kazakhstan_Tenge")&lt;&gt;0,1,0)=0),(OR(WEEKDAY(AC20,2)=7,WEEKDAY(AC20,2)=1))),AD19,((IF(AND(AE20=0,AE21=0,AE22=0,AE23=0,AE24=0,AE25=0,AE26=0,AE27=0,AE28=0,AE29=0),"-",(IF((SUMIFS(cb_curr!$E:$E,cb_curr!$A:$A,AC20,cb_curr!$B:$B,"Kazakhstan_Tenge"))=0,AD19,(SUMIFS(cb_curr!$E:$E,cb_curr!$A:$A,AC20,cb_curr!$B:$B,"Kazakhstan_Tenge"))))))))</f>
        <v>-</v>
      </c>
      <c r="AE20" s="165">
        <f>SUMIFS(cb_curr!$E:$E,cb_curr!$A:$A,AC20,cb_curr!$B:$B,"Kazakhstan_Tenge")</f>
        <v>0</v>
      </c>
      <c r="AF20" s="3" t="str">
        <f>CONCATENATE(Техничка!BC21,Техничка!BD21,Техничка!BE21)</f>
        <v>17.11.2023</v>
      </c>
      <c r="AG20" s="82" t="str">
        <f>IF(AND((IF(SUMIFS(cb_curr!$E:$E,cb_curr!$A:$A,AF20,cb_curr!$B:$B,"Kazakhstan_Tenge")&lt;&gt;0,1,0)=0),(OR(WEEKDAY(AF20,2)=7,WEEKDAY(AF20,2)=1))),AG19,((IF(AND(AH20=0,AH21=0,AH22=0,AH23=0,AH24=0,AH25=0,AH26=0,AH27=0,AH28=0,AH29=0),"-",(IF((SUMIFS(cb_curr!$E:$E,cb_curr!$A:$A,AF20,cb_curr!$B:$B,"Kazakhstan_Tenge"))=0,AG19,(SUMIFS(cb_curr!$E:$E,cb_curr!$A:$A,AF20,cb_curr!$B:$B,"Kazakhstan_Tenge"))))))))</f>
        <v>-</v>
      </c>
      <c r="AH20" s="165">
        <f>SUMIFS(cb_curr!$E:$E,cb_curr!$A:$A,AF20,cb_curr!$B:$B,"Kazakhstan_Tenge")</f>
        <v>0</v>
      </c>
      <c r="AI20" s="3" t="str">
        <f>CONCATENATE(Техничка!BG21,Техничка!BH21,Техничка!BI21)</f>
        <v>17.12.2023</v>
      </c>
      <c r="AJ20" s="82" t="str">
        <f>IF(AND((IF(SUMIFS(cb_curr!$E:$E,cb_curr!$A:$A,AI20,cb_curr!$B:$B,"Kazakhstan_Tenge")&lt;&gt;0,1,0)=0),(OR(WEEKDAY(AI20,2)=7,WEEKDAY(AI20,2)=1))),AJ19,((IF(AND(AK20=0,AK21=0,AK22=0,AK23=0,AK24=0,AK25=0,AK26=0,AK27=0,AK28=0,AK29=0),"-",(IF((SUMIFS(cb_curr!$E:$E,cb_curr!$A:$A,AI20,cb_curr!$B:$B,"Kazakhstan_Tenge"))=0,AJ19,(SUMIFS(cb_curr!$E:$E,cb_curr!$A:$A,AI20,cb_curr!$B:$B,"Kazakhstan_Tenge"))))))))</f>
        <v>-</v>
      </c>
      <c r="AK20" s="165">
        <f>SUMIFS(cb_curr!$E:$E,cb_curr!$A:$A,AI20,cb_curr!$B:$B,"Kazakhstan_Tenge")</f>
        <v>0</v>
      </c>
      <c r="AL20" s="165"/>
      <c r="AM20" s="165"/>
      <c r="AN20" s="165"/>
      <c r="AO20" s="165"/>
      <c r="AQ20" s="153" t="str">
        <f t="shared" si="3"/>
        <v>17.06.2023</v>
      </c>
      <c r="AR20" s="82">
        <f t="shared" si="4"/>
        <v>0</v>
      </c>
      <c r="AT20" s="3" t="str">
        <f t="shared" si="0"/>
        <v>17.10.2023</v>
      </c>
      <c r="AU20" s="82">
        <f t="shared" si="5"/>
        <v>0</v>
      </c>
      <c r="AW20" s="3" t="str">
        <f t="shared" si="1"/>
        <v>17.11.2023</v>
      </c>
      <c r="AX20" s="82">
        <f t="shared" si="6"/>
        <v>0</v>
      </c>
      <c r="AZ20" s="3" t="str">
        <f t="shared" si="2"/>
        <v>17.12.2023</v>
      </c>
      <c r="BA20" s="82">
        <f t="shared" si="7"/>
        <v>0</v>
      </c>
    </row>
    <row r="21" spans="2:53" x14ac:dyDescent="0.25">
      <c r="B21" s="3" t="str">
        <f>CONCATENATE(Техничка!B22,Техничка!C22,Техничка!D22)</f>
        <v>18.01.2023</v>
      </c>
      <c r="C21" s="82" t="str">
        <f>IF(AND((IF(SUMIFS(cb_curr!$E:$E,cb_curr!$A:$A,B21,cb_curr!$B:$B,"Kazakhstan_Tenge")&lt;&gt;0,1,0)=0),(OR(WEEKDAY(B21,2)=7,WEEKDAY(B21,2)=1))),C20,((IF(AND(D21=0,D22=0,D23=0,D24=0,D25=0,D26=0,D27=0,D28=0,D29=0,D30=0),"-",(IF((SUMIFS(cb_curr!$E:$E,cb_curr!$A:$A,B21,cb_curr!$B:$B,"Kazakhstan_Tenge"))=0,C20,(SUMIFS(cb_curr!$E:$E,cb_curr!$A:$A,B21,cb_curr!$B:$B,"Kazakhstan_Tenge"))))))))</f>
        <v>-</v>
      </c>
      <c r="D21" s="165">
        <f>SUMIFS(cb_curr!$E:$E,cb_curr!$A:$A,B21,cb_curr!$B:$B,"Kazakhstan_Tenge")</f>
        <v>0</v>
      </c>
      <c r="E21" s="3" t="str">
        <f>CONCATENATE(Техничка!O22,Техничка!P22,Техничка!Q22)</f>
        <v>18.02.2023</v>
      </c>
      <c r="F21" s="82" t="str">
        <f>IF(AND((IF(SUMIFS(cb_curr!$E:$E,cb_curr!$A:$A,E21,cb_curr!$B:$B,"Kazakhstan_Tenge")&lt;&gt;0,1,0)=0),(OR(WEEKDAY(E21,2)=7,WEEKDAY(E21,2)=1))),F20,((IF(AND(G21=0,G22=0,G23=0,G24=0,G25=0,G26=0,G27=0,G28=0,G29=0,G30=0),"-",(IF((SUMIFS(cb_curr!$E:$E,cb_curr!$A:$A,E21,cb_curr!$B:$B,"Kazakhstan_Tenge"))=0,F20,(SUMIFS(cb_curr!$E:$E,cb_curr!$A:$A,E21,cb_curr!$B:$B,"Kazakhstan_Tenge"))))))))</f>
        <v>-</v>
      </c>
      <c r="G21" s="165">
        <f>SUMIFS(cb_curr!$E:$E,cb_curr!$A:$A,E21,cb_curr!$B:$B,"Kazakhstan_Tenge")</f>
        <v>0</v>
      </c>
      <c r="H21" s="3" t="str">
        <f>CONCATENATE(Техничка!S22,Техничка!T22,Техничка!U22)</f>
        <v>18.03.2023</v>
      </c>
      <c r="I21" s="82" t="str">
        <f>IF(AND((IF(SUMIFS(cb_curr!$E:$E,cb_curr!$A:$A,H21,cb_curr!$B:$B,"Kazakhstan_Tenge")&lt;&gt;0,1,0)=0),(OR(WEEKDAY(H21,2)=7,WEEKDAY(H21,2)=1))),I20,((IF(AND(J21=0,J22=0,J23=0,J24=0,J25=0,J26=0,J27=0,J28=0,J29=0,J30=0),"-",(IF((SUMIFS(cb_curr!$E:$E,cb_curr!$A:$A,H21,cb_curr!$B:$B,"Kazakhstan_Tenge"))=0,I20,(SUMIFS(cb_curr!$E:$E,cb_curr!$A:$A,H21,cb_curr!$B:$B,"Kazakhstan_Tenge"))))))))</f>
        <v>-</v>
      </c>
      <c r="J21" s="165">
        <f>SUMIFS(cb_curr!$E:$E,cb_curr!$A:$A,H21,cb_curr!$B:$B,"Kazakhstan_Tenge")</f>
        <v>0</v>
      </c>
      <c r="K21" s="3" t="str">
        <f>CONCATENATE(Техничка!W22,Техничка!X22,Техничка!Y22)</f>
        <v>18.04.2023</v>
      </c>
      <c r="L21" s="82" t="str">
        <f>IF(AND((IF(SUMIFS(cb_curr!$E:$E,cb_curr!$A:$A,K21,cb_curr!$B:$B,"Kazakhstan_Tenge")&lt;&gt;0,1,0)=0),(OR(WEEKDAY(K21,2)=7,WEEKDAY(K21,2)=1))),L20,((IF(AND(M21=0,M22=0,M23=0,M24=0,M25=0,M26=0,M27=0,M28=0,M29=0,M30=0),"-",(IF((SUMIFS(cb_curr!$E:$E,cb_curr!$A:$A,K21,cb_curr!$B:$B,"Kazakhstan_Tenge"))=0,L20,(SUMIFS(cb_curr!$E:$E,cb_curr!$A:$A,K21,cb_curr!$B:$B,"Kazakhstan_Tenge"))))))))</f>
        <v>-</v>
      </c>
      <c r="M21" s="165">
        <f>SUMIFS(cb_curr!$E:$E,cb_curr!$A:$A,K21,cb_curr!$B:$B,"Kazakhstan_Tenge")</f>
        <v>0</v>
      </c>
      <c r="N21" s="3" t="str">
        <f>CONCATENATE(Техничка!AA22,Техничка!AB22,Техничка!AC22)</f>
        <v>18.05.2023</v>
      </c>
      <c r="O21" s="82" t="str">
        <f>IF(AND((IF(SUMIFS(cb_curr!$E:$E,cb_curr!$A:$A,N21,cb_curr!$B:$B,"Kazakhstan_Tenge")&lt;&gt;0,1,0)=0),(OR(WEEKDAY(N21,2)=7,WEEKDAY(N21,2)=1))),O20,((IF(AND(P21=0,P22=0,P23=0,P24=0,P25=0,P26=0,P27=0,P28=0,P29=0,P30=0),"-",(IF((SUMIFS(cb_curr!$E:$E,cb_curr!$A:$A,N21,cb_curr!$B:$B,"Kazakhstan_Tenge"))=0,O20,(SUMIFS(cb_curr!$E:$E,cb_curr!$A:$A,N21,cb_curr!$B:$B,"Kazakhstan_Tenge"))))))))</f>
        <v>-</v>
      </c>
      <c r="P21" s="165">
        <f>SUMIFS(cb_curr!$E:$E,cb_curr!$A:$A,N21,cb_curr!$B:$B,"Kazakhstan_Tenge")</f>
        <v>0</v>
      </c>
      <c r="Q21" s="3" t="str">
        <f>CONCATENATE(Техничка!AE22,Техничка!AF22,Техничка!AG22)</f>
        <v>18.06.2023</v>
      </c>
      <c r="R21" s="82" t="str">
        <f>IF(AND((IF(SUMIFS(cb_curr!$E:$E,cb_curr!$A:$A,Q21,cb_curr!$B:$B,"Kazakhstan_Tenge")&lt;&gt;0,1,0)=0),(OR(WEEKDAY(Q21,2)=7,WEEKDAY(Q21,2)=1))),R20,((IF(AND(S21=0,S22=0,S23=0,S24=0,S25=0,S26=0,S27=0,S28=0,S29=0,S30=0),"-",(IF((SUMIFS(cb_curr!$E:$E,cb_curr!$A:$A,Q21,cb_curr!$B:$B,"Kazakhstan_Tenge"))=0,R20,(SUMIFS(cb_curr!$E:$E,cb_curr!$A:$A,Q21,cb_curr!$B:$B,"Kazakhstan_Tenge"))))))))</f>
        <v>-</v>
      </c>
      <c r="S21" s="165">
        <f>SUMIFS(cb_curr!$E:$E,cb_curr!$A:$A,Q21,cb_curr!$B:$B,"Kazakhstan_Tenge")</f>
        <v>0</v>
      </c>
      <c r="T21" s="3" t="str">
        <f>CONCATENATE(Техничка!AI22,Техничка!AJ22,Техничка!AK22)</f>
        <v>18.07.2023</v>
      </c>
      <c r="U21" s="82" t="str">
        <f>IF(AND((IF(SUMIFS(cb_curr!$E:$E,cb_curr!$A:$A,T21,cb_curr!$B:$B,"Kazakhstan_Tenge")&lt;&gt;0,1,0)=0),(OR(WEEKDAY(T21,2)=7,WEEKDAY(T21,2)=1))),U20,((IF(AND(V21=0,V22=0,V23=0,V24=0,V25=0,V26=0,V27=0,V28=0,V29=0,V30=0),"-",(IF((SUMIFS(cb_curr!$E:$E,cb_curr!$A:$A,T21,cb_curr!$B:$B,"Kazakhstan_Tenge"))=0,U20,(SUMIFS(cb_curr!$E:$E,cb_curr!$A:$A,T21,cb_curr!$B:$B,"Kazakhstan_Tenge"))))))))</f>
        <v>-</v>
      </c>
      <c r="V21" s="165">
        <f>SUMIFS(cb_curr!$E:$E,cb_curr!$A:$A,T21,cb_curr!$B:$B,"Kazakhstan_Tenge")</f>
        <v>0</v>
      </c>
      <c r="W21" s="3" t="str">
        <f>CONCATENATE(Техничка!AQ22,Техничка!AR22,Техничка!AS22)</f>
        <v>18.08.2023</v>
      </c>
      <c r="X21" s="82" t="str">
        <f>IF(AND((IF(SUMIFS(cb_curr!$E:$E,cb_curr!$A:$A,W21,cb_curr!$B:$B,"Kazakhstan_Tenge")&lt;&gt;0,1,0)=0),(OR(WEEKDAY(W21,2)=7,WEEKDAY(W21,2)=1))),X20,((IF(AND(Y21=0,Y22=0,Y23=0,Y24=0,Y25=0,Y26=0,Y27=0,Y28=0,Y29=0,Y30=0),"-",(IF((SUMIFS(cb_curr!$E:$E,cb_curr!$A:$A,W21,cb_curr!$B:$B,"Kazakhstan_Tenge"))=0,X20,(SUMIFS(cb_curr!$E:$E,cb_curr!$A:$A,W21,cb_curr!$B:$B,"Kazakhstan_Tenge"))))))))</f>
        <v>-</v>
      </c>
      <c r="Y21" s="165">
        <f>SUMIFS(cb_curr!$E:$E,cb_curr!$A:$A,W21,cb_curr!$B:$B,"Kazakhstan_Tenge")</f>
        <v>0</v>
      </c>
      <c r="Z21" s="3" t="str">
        <f>CONCATENATE(Техничка!AU22,Техничка!AV22,Техничка!AW22)</f>
        <v>18.09.2023</v>
      </c>
      <c r="AA21" s="82" t="str">
        <f>IF(AND((IF(SUMIFS(cb_curr!$E:$E,cb_curr!$A:$A,Z21,cb_curr!$B:$B,"Kazakhstan_Tenge")&lt;&gt;0,1,0)=0),(OR(WEEKDAY(Z21,2)=7,WEEKDAY(Z21,2)=1))),AA20,((IF(AND(AB21=0,AB22=0,AB23=0,AB24=0,AB25=0,AB26=0,AB27=0,AB28=0,AB29=0,AB30=0),"-",(IF((SUMIFS(cb_curr!$E:$E,cb_curr!$A:$A,Z21,cb_curr!$B:$B,"Kazakhstan_Tenge"))=0,AA20,(SUMIFS(cb_curr!$E:$E,cb_curr!$A:$A,Z21,cb_curr!$B:$B,"Kazakhstan_Tenge"))))))))</f>
        <v>-</v>
      </c>
      <c r="AB21" s="165">
        <f>SUMIFS(cb_curr!$E:$E,cb_curr!$A:$A,Z21,cb_curr!$B:$B,"Kazakhstan_Tenge")</f>
        <v>0</v>
      </c>
      <c r="AC21" s="3" t="str">
        <f>CONCATENATE(Техничка!AY22,Техничка!AZ22,Техничка!BA22)</f>
        <v>18.10.2023</v>
      </c>
      <c r="AD21" s="82" t="str">
        <f>IF(AND((IF(SUMIFS(cb_curr!$E:$E,cb_curr!$A:$A,AC21,cb_curr!$B:$B,"Kazakhstan_Tenge")&lt;&gt;0,1,0)=0),(OR(WEEKDAY(AC21,2)=7,WEEKDAY(AC21,2)=1))),AD20,((IF(AND(AE21=0,AE22=0,AE23=0,AE24=0,AE25=0,AE26=0,AE27=0,AE28=0,AE29=0,AE30=0),"-",(IF((SUMIFS(cb_curr!$E:$E,cb_curr!$A:$A,AC21,cb_curr!$B:$B,"Kazakhstan_Tenge"))=0,AD20,(SUMIFS(cb_curr!$E:$E,cb_curr!$A:$A,AC21,cb_curr!$B:$B,"Kazakhstan_Tenge"))))))))</f>
        <v>-</v>
      </c>
      <c r="AE21" s="165">
        <f>SUMIFS(cb_curr!$E:$E,cb_curr!$A:$A,AC21,cb_curr!$B:$B,"Kazakhstan_Tenge")</f>
        <v>0</v>
      </c>
      <c r="AF21" s="3" t="str">
        <f>CONCATENATE(Техничка!BC22,Техничка!BD22,Техничка!BE22)</f>
        <v>18.11.2023</v>
      </c>
      <c r="AG21" s="82" t="str">
        <f>IF(AND((IF(SUMIFS(cb_curr!$E:$E,cb_curr!$A:$A,AF21,cb_curr!$B:$B,"Kazakhstan_Tenge")&lt;&gt;0,1,0)=0),(OR(WEEKDAY(AF21,2)=7,WEEKDAY(AF21,2)=1))),AG20,((IF(AND(AH21=0,AH22=0,AH23=0,AH24=0,AH25=0,AH26=0,AH27=0,AH28=0,AH29=0,AH30=0),"-",(IF((SUMIFS(cb_curr!$E:$E,cb_curr!$A:$A,AF21,cb_curr!$B:$B,"Kazakhstan_Tenge"))=0,AG20,(SUMIFS(cb_curr!$E:$E,cb_curr!$A:$A,AF21,cb_curr!$B:$B,"Kazakhstan_Tenge"))))))))</f>
        <v>-</v>
      </c>
      <c r="AH21" s="165">
        <f>SUMIFS(cb_curr!$E:$E,cb_curr!$A:$A,AF21,cb_curr!$B:$B,"Kazakhstan_Tenge")</f>
        <v>0</v>
      </c>
      <c r="AI21" s="3" t="str">
        <f>CONCATENATE(Техничка!BG22,Техничка!BH22,Техничка!BI22)</f>
        <v>18.12.2023</v>
      </c>
      <c r="AJ21" s="82" t="str">
        <f>IF(AND((IF(SUMIFS(cb_curr!$E:$E,cb_curr!$A:$A,AI21,cb_curr!$B:$B,"Kazakhstan_Tenge")&lt;&gt;0,1,0)=0),(OR(WEEKDAY(AI21,2)=7,WEEKDAY(AI21,2)=1))),AJ20,((IF(AND(AK21=0,AK22=0,AK23=0,AK24=0,AK25=0,AK26=0,AK27=0,AK28=0,AK29=0,AK30=0),"-",(IF((SUMIFS(cb_curr!$E:$E,cb_curr!$A:$A,AI21,cb_curr!$B:$B,"Kazakhstan_Tenge"))=0,AJ20,(SUMIFS(cb_curr!$E:$E,cb_curr!$A:$A,AI21,cb_curr!$B:$B,"Kazakhstan_Tenge"))))))))</f>
        <v>-</v>
      </c>
      <c r="AK21" s="165">
        <f>SUMIFS(cb_curr!$E:$E,cb_curr!$A:$A,AI21,cb_curr!$B:$B,"Kazakhstan_Tenge")</f>
        <v>0</v>
      </c>
      <c r="AL21" s="165"/>
      <c r="AM21" s="165"/>
      <c r="AN21" s="165"/>
      <c r="AO21" s="165"/>
      <c r="AQ21" s="153" t="str">
        <f t="shared" si="3"/>
        <v>18.06.2023</v>
      </c>
      <c r="AR21" s="82">
        <f t="shared" si="4"/>
        <v>0</v>
      </c>
      <c r="AT21" s="3" t="str">
        <f t="shared" si="0"/>
        <v>18.10.2023</v>
      </c>
      <c r="AU21" s="82">
        <f t="shared" si="5"/>
        <v>0</v>
      </c>
      <c r="AW21" s="3" t="str">
        <f t="shared" si="1"/>
        <v>18.11.2023</v>
      </c>
      <c r="AX21" s="82">
        <f t="shared" si="6"/>
        <v>0</v>
      </c>
      <c r="AZ21" s="3" t="str">
        <f t="shared" si="2"/>
        <v>18.12.2023</v>
      </c>
      <c r="BA21" s="82">
        <f t="shared" si="7"/>
        <v>0</v>
      </c>
    </row>
    <row r="22" spans="2:53" x14ac:dyDescent="0.25">
      <c r="B22" s="3" t="str">
        <f>CONCATENATE(Техничка!B23,Техничка!C23,Техничка!D23)</f>
        <v>19.01.2023</v>
      </c>
      <c r="C22" s="82" t="str">
        <f>IF(AND((IF(SUMIFS(cb_curr!$E:$E,cb_curr!$A:$A,B22,cb_curr!$B:$B,"Kazakhstan_Tenge")&lt;&gt;0,1,0)=0),(OR(WEEKDAY(B22,2)=7,WEEKDAY(B22,2)=1))),C21,((IF(AND(D22=0,D23=0,D24=0,D25=0,D26=0,D27=0,D28=0,D29=0,D30=0,D31=0),"-",(IF((SUMIFS(cb_curr!$E:$E,cb_curr!$A:$A,B22,cb_curr!$B:$B,"Kazakhstan_Tenge"))=0,C21,(SUMIFS(cb_curr!$E:$E,cb_curr!$A:$A,B22,cb_curr!$B:$B,"Kazakhstan_Tenge"))))))))</f>
        <v>-</v>
      </c>
      <c r="D22" s="165">
        <f>SUMIFS(cb_curr!$E:$E,cb_curr!$A:$A,B22,cb_curr!$B:$B,"Kazakhstan_Tenge")</f>
        <v>0</v>
      </c>
      <c r="E22" s="3" t="str">
        <f>CONCATENATE(Техничка!O23,Техничка!P23,Техничка!Q23)</f>
        <v>19.02.2023</v>
      </c>
      <c r="F22" s="82" t="str">
        <f>IF(AND((IF(SUMIFS(cb_curr!$E:$E,cb_curr!$A:$A,E22,cb_curr!$B:$B,"Kazakhstan_Tenge")&lt;&gt;0,1,0)=0),(OR(WEEKDAY(E22,2)=7,WEEKDAY(E22,2)=1))),F21,((IF(AND(G22=0,G23=0,G24=0,G25=0,G26=0,G27=0,G28=0,G29=0,G30=0,G31=0),"-",(IF((SUMIFS(cb_curr!$E:$E,cb_curr!$A:$A,E22,cb_curr!$B:$B,"Kazakhstan_Tenge"))=0,F21,(SUMIFS(cb_curr!$E:$E,cb_curr!$A:$A,E22,cb_curr!$B:$B,"Kazakhstan_Tenge"))))))))</f>
        <v>-</v>
      </c>
      <c r="G22" s="165">
        <f>SUMIFS(cb_curr!$E:$E,cb_curr!$A:$A,E22,cb_curr!$B:$B,"Kazakhstan_Tenge")</f>
        <v>0</v>
      </c>
      <c r="H22" s="3" t="str">
        <f>CONCATENATE(Техничка!S23,Техничка!T23,Техничка!U23)</f>
        <v>19.03.2023</v>
      </c>
      <c r="I22" s="82" t="str">
        <f>IF(AND((IF(SUMIFS(cb_curr!$E:$E,cb_curr!$A:$A,H22,cb_curr!$B:$B,"Kazakhstan_Tenge")&lt;&gt;0,1,0)=0),(OR(WEEKDAY(H22,2)=7,WEEKDAY(H22,2)=1))),I21,((IF(AND(J22=0,J23=0,J24=0,J25=0,J26=0,J27=0,J28=0,J29=0,J30=0,J31=0),"-",(IF((SUMIFS(cb_curr!$E:$E,cb_curr!$A:$A,H22,cb_curr!$B:$B,"Kazakhstan_Tenge"))=0,I21,(SUMIFS(cb_curr!$E:$E,cb_curr!$A:$A,H22,cb_curr!$B:$B,"Kazakhstan_Tenge"))))))))</f>
        <v>-</v>
      </c>
      <c r="J22" s="165">
        <f>SUMIFS(cb_curr!$E:$E,cb_curr!$A:$A,H22,cb_curr!$B:$B,"Kazakhstan_Tenge")</f>
        <v>0</v>
      </c>
      <c r="K22" s="3" t="str">
        <f>CONCATENATE(Техничка!W23,Техничка!X23,Техничка!Y23)</f>
        <v>19.04.2023</v>
      </c>
      <c r="L22" s="82" t="str">
        <f>IF(AND((IF(SUMIFS(cb_curr!$E:$E,cb_curr!$A:$A,K22,cb_curr!$B:$B,"Kazakhstan_Tenge")&lt;&gt;0,1,0)=0),(OR(WEEKDAY(K22,2)=7,WEEKDAY(K22,2)=1))),L21,((IF(AND(M22=0,M23=0,M24=0,M25=0,M26=0,M27=0,M28=0,M29=0,M30=0,M31=0),"-",(IF((SUMIFS(cb_curr!$E:$E,cb_curr!$A:$A,K22,cb_curr!$B:$B,"Kazakhstan_Tenge"))=0,L21,(SUMIFS(cb_curr!$E:$E,cb_curr!$A:$A,K22,cb_curr!$B:$B,"Kazakhstan_Tenge"))))))))</f>
        <v>-</v>
      </c>
      <c r="M22" s="165">
        <f>SUMIFS(cb_curr!$E:$E,cb_curr!$A:$A,K22,cb_curr!$B:$B,"Kazakhstan_Tenge")</f>
        <v>0</v>
      </c>
      <c r="N22" s="3" t="str">
        <f>CONCATENATE(Техничка!AA23,Техничка!AB23,Техничка!AC23)</f>
        <v>19.05.2023</v>
      </c>
      <c r="O22" s="82" t="str">
        <f>IF(AND((IF(SUMIFS(cb_curr!$E:$E,cb_curr!$A:$A,N22,cb_curr!$B:$B,"Kazakhstan_Tenge")&lt;&gt;0,1,0)=0),(OR(WEEKDAY(N22,2)=7,WEEKDAY(N22,2)=1))),O21,((IF(AND(P22=0,P23=0,P24=0,P25=0,P26=0,P27=0,P28=0,P29=0,P30=0,P31=0),"-",(IF((SUMIFS(cb_curr!$E:$E,cb_curr!$A:$A,N22,cb_curr!$B:$B,"Kazakhstan_Tenge"))=0,O21,(SUMIFS(cb_curr!$E:$E,cb_curr!$A:$A,N22,cb_curr!$B:$B,"Kazakhstan_Tenge"))))))))</f>
        <v>-</v>
      </c>
      <c r="P22" s="165">
        <f>SUMIFS(cb_curr!$E:$E,cb_curr!$A:$A,N22,cb_curr!$B:$B,"Kazakhstan_Tenge")</f>
        <v>0</v>
      </c>
      <c r="Q22" s="3" t="str">
        <f>CONCATENATE(Техничка!AE23,Техничка!AF23,Техничка!AG23)</f>
        <v>19.06.2023</v>
      </c>
      <c r="R22" s="82" t="str">
        <f>IF(AND((IF(SUMIFS(cb_curr!$E:$E,cb_curr!$A:$A,Q22,cb_curr!$B:$B,"Kazakhstan_Tenge")&lt;&gt;0,1,0)=0),(OR(WEEKDAY(Q22,2)=7,WEEKDAY(Q22,2)=1))),R21,((IF(AND(S22=0,S23=0,S24=0,S25=0,S26=0,S27=0,S28=0,S29=0,S30=0,S31=0),"-",(IF((SUMIFS(cb_curr!$E:$E,cb_curr!$A:$A,Q22,cb_curr!$B:$B,"Kazakhstan_Tenge"))=0,R21,(SUMIFS(cb_curr!$E:$E,cb_curr!$A:$A,Q22,cb_curr!$B:$B,"Kazakhstan_Tenge"))))))))</f>
        <v>-</v>
      </c>
      <c r="S22" s="165">
        <f>SUMIFS(cb_curr!$E:$E,cb_curr!$A:$A,Q22,cb_curr!$B:$B,"Kazakhstan_Tenge")</f>
        <v>0</v>
      </c>
      <c r="T22" s="3" t="str">
        <f>CONCATENATE(Техничка!AI23,Техничка!AJ23,Техничка!AK23)</f>
        <v>19.07.2023</v>
      </c>
      <c r="U22" s="82" t="str">
        <f>IF(AND((IF(SUMIFS(cb_curr!$E:$E,cb_curr!$A:$A,T22,cb_curr!$B:$B,"Kazakhstan_Tenge")&lt;&gt;0,1,0)=0),(OR(WEEKDAY(T22,2)=7,WEEKDAY(T22,2)=1))),U21,((IF(AND(V22=0,V23=0,V24=0,V25=0,V26=0,V27=0,V28=0,V29=0,V30=0,V31=0),"-",(IF((SUMIFS(cb_curr!$E:$E,cb_curr!$A:$A,T22,cb_curr!$B:$B,"Kazakhstan_Tenge"))=0,U21,(SUMIFS(cb_curr!$E:$E,cb_curr!$A:$A,T22,cb_curr!$B:$B,"Kazakhstan_Tenge"))))))))</f>
        <v>-</v>
      </c>
      <c r="V22" s="165">
        <f>SUMIFS(cb_curr!$E:$E,cb_curr!$A:$A,T22,cb_curr!$B:$B,"Kazakhstan_Tenge")</f>
        <v>0</v>
      </c>
      <c r="W22" s="3" t="str">
        <f>CONCATENATE(Техничка!AQ23,Техничка!AR23,Техничка!AS23)</f>
        <v>19.08.2023</v>
      </c>
      <c r="X22" s="82" t="str">
        <f>IF(AND((IF(SUMIFS(cb_curr!$E:$E,cb_curr!$A:$A,W22,cb_curr!$B:$B,"Kazakhstan_Tenge")&lt;&gt;0,1,0)=0),(OR(WEEKDAY(W22,2)=7,WEEKDAY(W22,2)=1))),X21,((IF(AND(Y22=0,Y23=0,Y24=0,Y25=0,Y26=0,Y27=0,Y28=0,Y29=0,Y30=0,Y31=0),"-",(IF((SUMIFS(cb_curr!$E:$E,cb_curr!$A:$A,W22,cb_curr!$B:$B,"Kazakhstan_Tenge"))=0,X21,(SUMIFS(cb_curr!$E:$E,cb_curr!$A:$A,W22,cb_curr!$B:$B,"Kazakhstan_Tenge"))))))))</f>
        <v>-</v>
      </c>
      <c r="Y22" s="165">
        <f>SUMIFS(cb_curr!$E:$E,cb_curr!$A:$A,W22,cb_curr!$B:$B,"Kazakhstan_Tenge")</f>
        <v>0</v>
      </c>
      <c r="Z22" s="3" t="str">
        <f>CONCATENATE(Техничка!AU23,Техничка!AV23,Техничка!AW23)</f>
        <v>19.09.2023</v>
      </c>
      <c r="AA22" s="82" t="str">
        <f>IF(AND((IF(SUMIFS(cb_curr!$E:$E,cb_curr!$A:$A,Z22,cb_curr!$B:$B,"Kazakhstan_Tenge")&lt;&gt;0,1,0)=0),(OR(WEEKDAY(Z22,2)=7,WEEKDAY(Z22,2)=1))),AA21,((IF(AND(AB22=0,AB23=0,AB24=0,AB25=0,AB26=0,AB27=0,AB28=0,AB29=0,AB30=0,AB31=0),"-",(IF((SUMIFS(cb_curr!$E:$E,cb_curr!$A:$A,Z22,cb_curr!$B:$B,"Kazakhstan_Tenge"))=0,AA21,(SUMIFS(cb_curr!$E:$E,cb_curr!$A:$A,Z22,cb_curr!$B:$B,"Kazakhstan_Tenge"))))))))</f>
        <v>-</v>
      </c>
      <c r="AB22" s="165">
        <f>SUMIFS(cb_curr!$E:$E,cb_curr!$A:$A,Z22,cb_curr!$B:$B,"Kazakhstan_Tenge")</f>
        <v>0</v>
      </c>
      <c r="AC22" s="3" t="str">
        <f>CONCATENATE(Техничка!AY23,Техничка!AZ23,Техничка!BA23)</f>
        <v>19.10.2023</v>
      </c>
      <c r="AD22" s="82" t="str">
        <f>IF(AND((IF(SUMIFS(cb_curr!$E:$E,cb_curr!$A:$A,AC22,cb_curr!$B:$B,"Kazakhstan_Tenge")&lt;&gt;0,1,0)=0),(OR(WEEKDAY(AC22,2)=7,WEEKDAY(AC22,2)=1))),AD21,((IF(AND(AE22=0,AE23=0,AE24=0,AE25=0,AE26=0,AE27=0,AE28=0,AE29=0,AE30=0,AE31=0),"-",(IF((SUMIFS(cb_curr!$E:$E,cb_curr!$A:$A,AC22,cb_curr!$B:$B,"Kazakhstan_Tenge"))=0,AD21,(SUMIFS(cb_curr!$E:$E,cb_curr!$A:$A,AC22,cb_curr!$B:$B,"Kazakhstan_Tenge"))))))))</f>
        <v>-</v>
      </c>
      <c r="AE22" s="165">
        <f>SUMIFS(cb_curr!$E:$E,cb_curr!$A:$A,AC22,cb_curr!$B:$B,"Kazakhstan_Tenge")</f>
        <v>0</v>
      </c>
      <c r="AF22" s="3" t="str">
        <f>CONCATENATE(Техничка!BC23,Техничка!BD23,Техничка!BE23)</f>
        <v>19.11.2023</v>
      </c>
      <c r="AG22" s="82" t="str">
        <f>IF(AND((IF(SUMIFS(cb_curr!$E:$E,cb_curr!$A:$A,AF22,cb_curr!$B:$B,"Kazakhstan_Tenge")&lt;&gt;0,1,0)=0),(OR(WEEKDAY(AF22,2)=7,WEEKDAY(AF22,2)=1))),AG21,((IF(AND(AH22=0,AH23=0,AH24=0,AH25=0,AH26=0,AH27=0,AH28=0,AH29=0,AH30=0,AH31=0),"-",(IF((SUMIFS(cb_curr!$E:$E,cb_curr!$A:$A,AF22,cb_curr!$B:$B,"Kazakhstan_Tenge"))=0,AG21,(SUMIFS(cb_curr!$E:$E,cb_curr!$A:$A,AF22,cb_curr!$B:$B,"Kazakhstan_Tenge"))))))))</f>
        <v>-</v>
      </c>
      <c r="AH22" s="165">
        <f>SUMIFS(cb_curr!$E:$E,cb_curr!$A:$A,AF22,cb_curr!$B:$B,"Kazakhstan_Tenge")</f>
        <v>0</v>
      </c>
      <c r="AI22" s="3" t="str">
        <f>CONCATENATE(Техничка!BG23,Техничка!BH23,Техничка!BI23)</f>
        <v>19.12.2023</v>
      </c>
      <c r="AJ22" s="82" t="str">
        <f>IF(AND((IF(SUMIFS(cb_curr!$E:$E,cb_curr!$A:$A,AI22,cb_curr!$B:$B,"Kazakhstan_Tenge")&lt;&gt;0,1,0)=0),(OR(WEEKDAY(AI22,2)=7,WEEKDAY(AI22,2)=1))),AJ21,((IF(AND(AK22=0,AK23=0,AK24=0,AK25=0,AK26=0,AK27=0,AK28=0,AK29=0,AK30=0,AK31=0),"-",(IF((SUMIFS(cb_curr!$E:$E,cb_curr!$A:$A,AI22,cb_curr!$B:$B,"Kazakhstan_Tenge"))=0,AJ21,(SUMIFS(cb_curr!$E:$E,cb_curr!$A:$A,AI22,cb_curr!$B:$B,"Kazakhstan_Tenge"))))))))</f>
        <v>-</v>
      </c>
      <c r="AK22" s="165">
        <f>SUMIFS(cb_curr!$E:$E,cb_curr!$A:$A,AI22,cb_curr!$B:$B,"Kazakhstan_Tenge")</f>
        <v>0</v>
      </c>
      <c r="AL22" s="165"/>
      <c r="AM22" s="165"/>
      <c r="AN22" s="165"/>
      <c r="AO22" s="165"/>
      <c r="AQ22" s="153" t="str">
        <f t="shared" si="3"/>
        <v>19.06.2023</v>
      </c>
      <c r="AR22" s="82">
        <f t="shared" si="4"/>
        <v>0</v>
      </c>
      <c r="AT22" s="3" t="str">
        <f t="shared" si="0"/>
        <v>19.10.2023</v>
      </c>
      <c r="AU22" s="82">
        <f t="shared" si="5"/>
        <v>0</v>
      </c>
      <c r="AW22" s="3" t="str">
        <f t="shared" si="1"/>
        <v>19.11.2023</v>
      </c>
      <c r="AX22" s="82">
        <f t="shared" si="6"/>
        <v>0</v>
      </c>
      <c r="AZ22" s="3" t="str">
        <f t="shared" si="2"/>
        <v>19.12.2023</v>
      </c>
      <c r="BA22" s="82">
        <f t="shared" si="7"/>
        <v>0</v>
      </c>
    </row>
    <row r="23" spans="2:53" x14ac:dyDescent="0.25">
      <c r="B23" s="3" t="str">
        <f>CONCATENATE(Техничка!B24,Техничка!C24,Техничка!D24)</f>
        <v>20.01.2023</v>
      </c>
      <c r="C23" s="82" t="str">
        <f>IF(AND((IF(SUMIFS(cb_curr!$E:$E,cb_curr!$A:$A,B23,cb_curr!$B:$B,"Kazakhstan_Tenge")&lt;&gt;0,1,0)=0),(OR(WEEKDAY(B23,2)=7,WEEKDAY(B23,2)=1))),C22,((IF(AND(D23=0,D24=0,D25=0,D26=0,D27=0,D28=0,D29=0,D30=0,D31=0,D32=0),"-",(IF((SUMIFS(cb_curr!$E:$E,cb_curr!$A:$A,B23,cb_curr!$B:$B,"Kazakhstan_Tenge"))=0,C22,(SUMIFS(cb_curr!$E:$E,cb_curr!$A:$A,B23,cb_curr!$B:$B,"Kazakhstan_Tenge"))))))))</f>
        <v>-</v>
      </c>
      <c r="D23" s="165">
        <f>SUMIFS(cb_curr!$E:$E,cb_curr!$A:$A,B23,cb_curr!$B:$B,"Kazakhstan_Tenge")</f>
        <v>0</v>
      </c>
      <c r="E23" s="3" t="str">
        <f>CONCATENATE(Техничка!O24,Техничка!P24,Техничка!Q24)</f>
        <v>20.02.2023</v>
      </c>
      <c r="F23" s="82" t="str">
        <f>IF(AND((IF(SUMIFS(cb_curr!$E:$E,cb_curr!$A:$A,E23,cb_curr!$B:$B,"Kazakhstan_Tenge")&lt;&gt;0,1,0)=0),(OR(WEEKDAY(E23,2)=7,WEEKDAY(E23,2)=1))),F22,((IF(AND(G23=0,G24=0,G25=0,G26=0,G27=0,G28=0,G29=0,G30=0,G31=0,G32=0),"-",(IF((SUMIFS(cb_curr!$E:$E,cb_curr!$A:$A,E23,cb_curr!$B:$B,"Kazakhstan_Tenge"))=0,F22,(SUMIFS(cb_curr!$E:$E,cb_curr!$A:$A,E23,cb_curr!$B:$B,"Kazakhstan_Tenge"))))))))</f>
        <v>-</v>
      </c>
      <c r="G23" s="165">
        <f>SUMIFS(cb_curr!$E:$E,cb_curr!$A:$A,E23,cb_curr!$B:$B,"Kazakhstan_Tenge")</f>
        <v>0</v>
      </c>
      <c r="H23" s="3" t="str">
        <f>CONCATENATE(Техничка!S24,Техничка!T24,Техничка!U24)</f>
        <v>20.03.2023</v>
      </c>
      <c r="I23" s="82" t="str">
        <f>IF(AND((IF(SUMIFS(cb_curr!$E:$E,cb_curr!$A:$A,H23,cb_curr!$B:$B,"Kazakhstan_Tenge")&lt;&gt;0,1,0)=0),(OR(WEEKDAY(H23,2)=7,WEEKDAY(H23,2)=1))),I22,((IF(AND(J23=0,J24=0,J25=0,J26=0,J27=0,J28=0,J29=0,J30=0,J31=0,J32=0),"-",(IF((SUMIFS(cb_curr!$E:$E,cb_curr!$A:$A,H23,cb_curr!$B:$B,"Kazakhstan_Tenge"))=0,I22,(SUMIFS(cb_curr!$E:$E,cb_curr!$A:$A,H23,cb_curr!$B:$B,"Kazakhstan_Tenge"))))))))</f>
        <v>-</v>
      </c>
      <c r="J23" s="165">
        <f>SUMIFS(cb_curr!$E:$E,cb_curr!$A:$A,H23,cb_curr!$B:$B,"Kazakhstan_Tenge")</f>
        <v>0</v>
      </c>
      <c r="K23" s="3" t="str">
        <f>CONCATENATE(Техничка!W24,Техничка!X24,Техничка!Y24)</f>
        <v>20.04.2023</v>
      </c>
      <c r="L23" s="82" t="str">
        <f>IF(AND((IF(SUMIFS(cb_curr!$E:$E,cb_curr!$A:$A,K23,cb_curr!$B:$B,"Kazakhstan_Tenge")&lt;&gt;0,1,0)=0),(OR(WEEKDAY(K23,2)=7,WEEKDAY(K23,2)=1))),L22,((IF(AND(M23=0,M24=0,M25=0,M26=0,M27=0,M28=0,M29=0,M30=0,M31=0,M32=0),"-",(IF((SUMIFS(cb_curr!$E:$E,cb_curr!$A:$A,K23,cb_curr!$B:$B,"Kazakhstan_Tenge"))=0,L22,(SUMIFS(cb_curr!$E:$E,cb_curr!$A:$A,K23,cb_curr!$B:$B,"Kazakhstan_Tenge"))))))))</f>
        <v>-</v>
      </c>
      <c r="M23" s="165">
        <f>SUMIFS(cb_curr!$E:$E,cb_curr!$A:$A,K23,cb_curr!$B:$B,"Kazakhstan_Tenge")</f>
        <v>0</v>
      </c>
      <c r="N23" s="3" t="str">
        <f>CONCATENATE(Техничка!AA24,Техничка!AB24,Техничка!AC24)</f>
        <v>20.05.2023</v>
      </c>
      <c r="O23" s="82" t="str">
        <f>IF(AND((IF(SUMIFS(cb_curr!$E:$E,cb_curr!$A:$A,N23,cb_curr!$B:$B,"Kazakhstan_Tenge")&lt;&gt;0,1,0)=0),(OR(WEEKDAY(N23,2)=7,WEEKDAY(N23,2)=1))),O22,((IF(AND(P23=0,P24=0,P25=0,P26=0,P27=0,P28=0,P29=0,P30=0,P31=0,P32=0),"-",(IF((SUMIFS(cb_curr!$E:$E,cb_curr!$A:$A,N23,cb_curr!$B:$B,"Kazakhstan_Tenge"))=0,O22,(SUMIFS(cb_curr!$E:$E,cb_curr!$A:$A,N23,cb_curr!$B:$B,"Kazakhstan_Tenge"))))))))</f>
        <v>-</v>
      </c>
      <c r="P23" s="165">
        <f>SUMIFS(cb_curr!$E:$E,cb_curr!$A:$A,N23,cb_curr!$B:$B,"Kazakhstan_Tenge")</f>
        <v>0</v>
      </c>
      <c r="Q23" s="3" t="str">
        <f>CONCATENATE(Техничка!AE24,Техничка!AF24,Техничка!AG24)</f>
        <v>20.06.2023</v>
      </c>
      <c r="R23" s="82" t="str">
        <f>IF(AND((IF(SUMIFS(cb_curr!$E:$E,cb_curr!$A:$A,Q23,cb_curr!$B:$B,"Kazakhstan_Tenge")&lt;&gt;0,1,0)=0),(OR(WEEKDAY(Q23,2)=7,WEEKDAY(Q23,2)=1))),R22,((IF(AND(S23=0,S24=0,S25=0,S26=0,S27=0,S28=0,S29=0,S30=0,S31=0,S32=0),"-",(IF((SUMIFS(cb_curr!$E:$E,cb_curr!$A:$A,Q23,cb_curr!$B:$B,"Kazakhstan_Tenge"))=0,R22,(SUMIFS(cb_curr!$E:$E,cb_curr!$A:$A,Q23,cb_curr!$B:$B,"Kazakhstan_Tenge"))))))))</f>
        <v>-</v>
      </c>
      <c r="S23" s="165">
        <f>SUMIFS(cb_curr!$E:$E,cb_curr!$A:$A,Q23,cb_curr!$B:$B,"Kazakhstan_Tenge")</f>
        <v>0</v>
      </c>
      <c r="T23" s="3" t="str">
        <f>CONCATENATE(Техничка!AI24,Техничка!AJ24,Техничка!AK24)</f>
        <v>20.07.2023</v>
      </c>
      <c r="U23" s="82" t="str">
        <f>IF(AND((IF(SUMIFS(cb_curr!$E:$E,cb_curr!$A:$A,T23,cb_curr!$B:$B,"Kazakhstan_Tenge")&lt;&gt;0,1,0)=0),(OR(WEEKDAY(T23,2)=7,WEEKDAY(T23,2)=1))),U22,((IF(AND(V23=0,V24=0,V25=0,V26=0,V27=0,V28=0,V29=0,V30=0,V31=0,V32=0),"-",(IF((SUMIFS(cb_curr!$E:$E,cb_curr!$A:$A,T23,cb_curr!$B:$B,"Kazakhstan_Tenge"))=0,U22,(SUMIFS(cb_curr!$E:$E,cb_curr!$A:$A,T23,cb_curr!$B:$B,"Kazakhstan_Tenge"))))))))</f>
        <v>-</v>
      </c>
      <c r="V23" s="165">
        <f>SUMIFS(cb_curr!$E:$E,cb_curr!$A:$A,T23,cb_curr!$B:$B,"Kazakhstan_Tenge")</f>
        <v>0</v>
      </c>
      <c r="W23" s="3" t="str">
        <f>CONCATENATE(Техничка!AQ24,Техничка!AR24,Техничка!AS24)</f>
        <v>20.08.2023</v>
      </c>
      <c r="X23" s="82" t="str">
        <f>IF(AND((IF(SUMIFS(cb_curr!$E:$E,cb_curr!$A:$A,W23,cb_curr!$B:$B,"Kazakhstan_Tenge")&lt;&gt;0,1,0)=0),(OR(WEEKDAY(W23,2)=7,WEEKDAY(W23,2)=1))),X22,((IF(AND(Y23=0,Y24=0,Y25=0,Y26=0,Y27=0,Y28=0,Y29=0,Y30=0,Y31=0,Y32=0),"-",(IF((SUMIFS(cb_curr!$E:$E,cb_curr!$A:$A,W23,cb_curr!$B:$B,"Kazakhstan_Tenge"))=0,X22,(SUMIFS(cb_curr!$E:$E,cb_curr!$A:$A,W23,cb_curr!$B:$B,"Kazakhstan_Tenge"))))))))</f>
        <v>-</v>
      </c>
      <c r="Y23" s="165">
        <f>SUMIFS(cb_curr!$E:$E,cb_curr!$A:$A,W23,cb_curr!$B:$B,"Kazakhstan_Tenge")</f>
        <v>0</v>
      </c>
      <c r="Z23" s="3" t="str">
        <f>CONCATENATE(Техничка!AU24,Техничка!AV24,Техничка!AW24)</f>
        <v>20.09.2023</v>
      </c>
      <c r="AA23" s="82" t="str">
        <f>IF(AND((IF(SUMIFS(cb_curr!$E:$E,cb_curr!$A:$A,Z23,cb_curr!$B:$B,"Kazakhstan_Tenge")&lt;&gt;0,1,0)=0),(OR(WEEKDAY(Z23,2)=7,WEEKDAY(Z23,2)=1))),AA22,((IF(AND(AB23=0,AB24=0,AB25=0,AB26=0,AB27=0,AB28=0,AB29=0,AB30=0,AB31=0,AB32=0),"-",(IF((SUMIFS(cb_curr!$E:$E,cb_curr!$A:$A,Z23,cb_curr!$B:$B,"Kazakhstan_Tenge"))=0,AA22,(SUMIFS(cb_curr!$E:$E,cb_curr!$A:$A,Z23,cb_curr!$B:$B,"Kazakhstan_Tenge"))))))))</f>
        <v>-</v>
      </c>
      <c r="AB23" s="165">
        <f>SUMIFS(cb_curr!$E:$E,cb_curr!$A:$A,Z23,cb_curr!$B:$B,"Kazakhstan_Tenge")</f>
        <v>0</v>
      </c>
      <c r="AC23" s="3" t="str">
        <f>CONCATENATE(Техничка!AY24,Техничка!AZ24,Техничка!BA24)</f>
        <v>20.10.2023</v>
      </c>
      <c r="AD23" s="82" t="str">
        <f>IF(AND((IF(SUMIFS(cb_curr!$E:$E,cb_curr!$A:$A,AC23,cb_curr!$B:$B,"Kazakhstan_Tenge")&lt;&gt;0,1,0)=0),(OR(WEEKDAY(AC23,2)=7,WEEKDAY(AC23,2)=1))),AD22,((IF(AND(AE23=0,AE24=0,AE25=0,AE26=0,AE27=0,AE28=0,AE29=0,AE30=0,AE31=0,AE32=0),"-",(IF((SUMIFS(cb_curr!$E:$E,cb_curr!$A:$A,AC23,cb_curr!$B:$B,"Kazakhstan_Tenge"))=0,AD22,(SUMIFS(cb_curr!$E:$E,cb_curr!$A:$A,AC23,cb_curr!$B:$B,"Kazakhstan_Tenge"))))))))</f>
        <v>-</v>
      </c>
      <c r="AE23" s="165">
        <f>SUMIFS(cb_curr!$E:$E,cb_curr!$A:$A,AC23,cb_curr!$B:$B,"Kazakhstan_Tenge")</f>
        <v>0</v>
      </c>
      <c r="AF23" s="3" t="str">
        <f>CONCATENATE(Техничка!BC24,Техничка!BD24,Техничка!BE24)</f>
        <v>20.11.2023</v>
      </c>
      <c r="AG23" s="82" t="str">
        <f>IF(AND((IF(SUMIFS(cb_curr!$E:$E,cb_curr!$A:$A,AF23,cb_curr!$B:$B,"Kazakhstan_Tenge")&lt;&gt;0,1,0)=0),(OR(WEEKDAY(AF23,2)=7,WEEKDAY(AF23,2)=1))),AG22,((IF(AND(AH23=0,AH24=0,AH25=0,AH26=0,AH27=0,AH28=0,AH29=0,AH30=0,AH31=0,AH32=0),"-",(IF((SUMIFS(cb_curr!$E:$E,cb_curr!$A:$A,AF23,cb_curr!$B:$B,"Kazakhstan_Tenge"))=0,AG22,(SUMIFS(cb_curr!$E:$E,cb_curr!$A:$A,AF23,cb_curr!$B:$B,"Kazakhstan_Tenge"))))))))</f>
        <v>-</v>
      </c>
      <c r="AH23" s="165">
        <f>SUMIFS(cb_curr!$E:$E,cb_curr!$A:$A,AF23,cb_curr!$B:$B,"Kazakhstan_Tenge")</f>
        <v>0</v>
      </c>
      <c r="AI23" s="3" t="str">
        <f>CONCATENATE(Техничка!BG24,Техничка!BH24,Техничка!BI24)</f>
        <v>20.12.2023</v>
      </c>
      <c r="AJ23" s="82" t="str">
        <f>IF(AND((IF(SUMIFS(cb_curr!$E:$E,cb_curr!$A:$A,AI23,cb_curr!$B:$B,"Kazakhstan_Tenge")&lt;&gt;0,1,0)=0),(OR(WEEKDAY(AI23,2)=7,WEEKDAY(AI23,2)=1))),AJ22,((IF(AND(AK23=0,AK24=0,AK25=0,AK26=0,AK27=0,AK28=0,AK29=0,AK30=0,AK31=0,AK32=0),"-",(IF((SUMIFS(cb_curr!$E:$E,cb_curr!$A:$A,AI23,cb_curr!$B:$B,"Kazakhstan_Tenge"))=0,AJ22,(SUMIFS(cb_curr!$E:$E,cb_curr!$A:$A,AI23,cb_curr!$B:$B,"Kazakhstan_Tenge"))))))))</f>
        <v>-</v>
      </c>
      <c r="AK23" s="165">
        <f>SUMIFS(cb_curr!$E:$E,cb_curr!$A:$A,AI23,cb_curr!$B:$B,"Kazakhstan_Tenge")</f>
        <v>0</v>
      </c>
      <c r="AL23" s="165"/>
      <c r="AM23" s="165"/>
      <c r="AN23" s="165"/>
      <c r="AO23" s="165"/>
      <c r="AQ23" s="153" t="str">
        <f t="shared" si="3"/>
        <v>20.06.2023</v>
      </c>
      <c r="AR23" s="82">
        <f t="shared" si="4"/>
        <v>0</v>
      </c>
      <c r="AT23" s="3" t="str">
        <f t="shared" si="0"/>
        <v>20.10.2023</v>
      </c>
      <c r="AU23" s="82">
        <f t="shared" si="5"/>
        <v>0</v>
      </c>
      <c r="AW23" s="3" t="str">
        <f t="shared" si="1"/>
        <v>20.11.2023</v>
      </c>
      <c r="AX23" s="82">
        <f t="shared" si="6"/>
        <v>0</v>
      </c>
      <c r="AZ23" s="3" t="str">
        <f t="shared" si="2"/>
        <v>20.12.2023</v>
      </c>
      <c r="BA23" s="82">
        <f t="shared" si="7"/>
        <v>0</v>
      </c>
    </row>
    <row r="24" spans="2:53" x14ac:dyDescent="0.25">
      <c r="B24" s="3" t="str">
        <f>CONCATENATE(Техничка!B25,Техничка!C25,Техничка!D25)</f>
        <v>21.01.2023</v>
      </c>
      <c r="C24" s="82" t="str">
        <f>IF(AND((IF(SUMIFS(cb_curr!$E:$E,cb_curr!$A:$A,B24,cb_curr!$B:$B,"Kazakhstan_Tenge")&lt;&gt;0,1,0)=0),(OR(WEEKDAY(B24,2)=7,WEEKDAY(B24,2)=1))),C23,((IF(AND(D24=0,D25=0,D26=0,D27=0,D28=0,D29=0,D30=0,D31=0,D32=0,D33=0),"-",(IF((SUMIFS(cb_curr!$E:$E,cb_curr!$A:$A,B24,cb_curr!$B:$B,"Kazakhstan_Tenge"))=0,C23,(SUMIFS(cb_curr!$E:$E,cb_curr!$A:$A,B24,cb_curr!$B:$B,"Kazakhstan_Tenge"))))))))</f>
        <v>-</v>
      </c>
      <c r="D24" s="165">
        <f>SUMIFS(cb_curr!$E:$E,cb_curr!$A:$A,B24,cb_curr!$B:$B,"Kazakhstan_Tenge")</f>
        <v>0</v>
      </c>
      <c r="E24" s="3" t="str">
        <f>CONCATENATE(Техничка!O25,Техничка!P25,Техничка!Q25)</f>
        <v>21.02.2023</v>
      </c>
      <c r="F24" s="82" t="str">
        <f>IF(AND((IF(SUMIFS(cb_curr!$E:$E,cb_curr!$A:$A,E24,cb_curr!$B:$B,"Kazakhstan_Tenge")&lt;&gt;0,1,0)=0),(OR(WEEKDAY(E24,2)=7,WEEKDAY(E24,2)=1))),F23,((IF(AND(G24=0,G25=0,G26=0,G27=0,G28=0,G29=0,G30=0,G31=0,G32=0,G33=0),"-",(IF((SUMIFS(cb_curr!$E:$E,cb_curr!$A:$A,E24,cb_curr!$B:$B,"Kazakhstan_Tenge"))=0,F23,(SUMIFS(cb_curr!$E:$E,cb_curr!$A:$A,E24,cb_curr!$B:$B,"Kazakhstan_Tenge"))))))))</f>
        <v>-</v>
      </c>
      <c r="G24" s="165">
        <f>SUMIFS(cb_curr!$E:$E,cb_curr!$A:$A,E24,cb_curr!$B:$B,"Kazakhstan_Tenge")</f>
        <v>0</v>
      </c>
      <c r="H24" s="3" t="str">
        <f>CONCATENATE(Техничка!S25,Техничка!T25,Техничка!U25)</f>
        <v>21.03.2023</v>
      </c>
      <c r="I24" s="82" t="str">
        <f>IF(AND((IF(SUMIFS(cb_curr!$E:$E,cb_curr!$A:$A,H24,cb_curr!$B:$B,"Kazakhstan_Tenge")&lt;&gt;0,1,0)=0),(OR(WEEKDAY(H24,2)=7,WEEKDAY(H24,2)=1))),I23,((IF(AND(J24=0,J25=0,J26=0,J27=0,J28=0,J29=0,J30=0,J31=0,J32=0,J33=0),"-",(IF((SUMIFS(cb_curr!$E:$E,cb_curr!$A:$A,H24,cb_curr!$B:$B,"Kazakhstan_Tenge"))=0,I23,(SUMIFS(cb_curr!$E:$E,cb_curr!$A:$A,H24,cb_curr!$B:$B,"Kazakhstan_Tenge"))))))))</f>
        <v>-</v>
      </c>
      <c r="J24" s="165">
        <f>SUMIFS(cb_curr!$E:$E,cb_curr!$A:$A,H24,cb_curr!$B:$B,"Kazakhstan_Tenge")</f>
        <v>0</v>
      </c>
      <c r="K24" s="3" t="str">
        <f>CONCATENATE(Техничка!W25,Техничка!X25,Техничка!Y25)</f>
        <v>21.04.2023</v>
      </c>
      <c r="L24" s="82" t="str">
        <f>IF(AND((IF(SUMIFS(cb_curr!$E:$E,cb_curr!$A:$A,K24,cb_curr!$B:$B,"Kazakhstan_Tenge")&lt;&gt;0,1,0)=0),(OR(WEEKDAY(K24,2)=7,WEEKDAY(K24,2)=1))),L23,((IF(AND(M24=0,M25=0,M26=0,M27=0,M28=0,M29=0,M30=0,M31=0,M32=0,M33=0),"-",(IF((SUMIFS(cb_curr!$E:$E,cb_curr!$A:$A,K24,cb_curr!$B:$B,"Kazakhstan_Tenge"))=0,L23,(SUMIFS(cb_curr!$E:$E,cb_curr!$A:$A,K24,cb_curr!$B:$B,"Kazakhstan_Tenge"))))))))</f>
        <v>-</v>
      </c>
      <c r="M24" s="165">
        <f>SUMIFS(cb_curr!$E:$E,cb_curr!$A:$A,K24,cb_curr!$B:$B,"Kazakhstan_Tenge")</f>
        <v>0</v>
      </c>
      <c r="N24" s="3" t="str">
        <f>CONCATENATE(Техничка!AA25,Техничка!AB25,Техничка!AC25)</f>
        <v>21.05.2023</v>
      </c>
      <c r="O24" s="82" t="str">
        <f>IF(AND((IF(SUMIFS(cb_curr!$E:$E,cb_curr!$A:$A,N24,cb_curr!$B:$B,"Kazakhstan_Tenge")&lt;&gt;0,1,0)=0),(OR(WEEKDAY(N24,2)=7,WEEKDAY(N24,2)=1))),O23,((IF(AND(P24=0,P25=0,P26=0,P27=0,P28=0,P29=0,P30=0,P31=0,P32=0,P33=0),"-",(IF((SUMIFS(cb_curr!$E:$E,cb_curr!$A:$A,N24,cb_curr!$B:$B,"Kazakhstan_Tenge"))=0,O23,(SUMIFS(cb_curr!$E:$E,cb_curr!$A:$A,N24,cb_curr!$B:$B,"Kazakhstan_Tenge"))))))))</f>
        <v>-</v>
      </c>
      <c r="P24" s="165">
        <f>SUMIFS(cb_curr!$E:$E,cb_curr!$A:$A,N24,cb_curr!$B:$B,"Kazakhstan_Tenge")</f>
        <v>0</v>
      </c>
      <c r="Q24" s="3" t="str">
        <f>CONCATENATE(Техничка!AE25,Техничка!AF25,Техничка!AG25)</f>
        <v>21.06.2023</v>
      </c>
      <c r="R24" s="82" t="str">
        <f>IF(AND((IF(SUMIFS(cb_curr!$E:$E,cb_curr!$A:$A,Q24,cb_curr!$B:$B,"Kazakhstan_Tenge")&lt;&gt;0,1,0)=0),(OR(WEEKDAY(Q24,2)=7,WEEKDAY(Q24,2)=1))),R23,((IF(AND(S24=0,S25=0,S26=0,S27=0,S28=0,S29=0,S30=0,S31=0,S32=0,S33=0),"-",(IF((SUMIFS(cb_curr!$E:$E,cb_curr!$A:$A,Q24,cb_curr!$B:$B,"Kazakhstan_Tenge"))=0,R23,(SUMIFS(cb_curr!$E:$E,cb_curr!$A:$A,Q24,cb_curr!$B:$B,"Kazakhstan_Tenge"))))))))</f>
        <v>-</v>
      </c>
      <c r="S24" s="165">
        <f>SUMIFS(cb_curr!$E:$E,cb_curr!$A:$A,Q24,cb_curr!$B:$B,"Kazakhstan_Tenge")</f>
        <v>0</v>
      </c>
      <c r="T24" s="3" t="str">
        <f>CONCATENATE(Техничка!AI25,Техничка!AJ25,Техничка!AK25)</f>
        <v>21.07.2023</v>
      </c>
      <c r="U24" s="82" t="str">
        <f>IF(AND((IF(SUMIFS(cb_curr!$E:$E,cb_curr!$A:$A,T24,cb_curr!$B:$B,"Kazakhstan_Tenge")&lt;&gt;0,1,0)=0),(OR(WEEKDAY(T24,2)=7,WEEKDAY(T24,2)=1))),U23,((IF(AND(V24=0,V25=0,V26=0,V27=0,V28=0,V29=0,V30=0,V31=0,V32=0,V33=0),"-",(IF((SUMIFS(cb_curr!$E:$E,cb_curr!$A:$A,T24,cb_curr!$B:$B,"Kazakhstan_Tenge"))=0,U23,(SUMIFS(cb_curr!$E:$E,cb_curr!$A:$A,T24,cb_curr!$B:$B,"Kazakhstan_Tenge"))))))))</f>
        <v>-</v>
      </c>
      <c r="V24" s="165">
        <f>SUMIFS(cb_curr!$E:$E,cb_curr!$A:$A,T24,cb_curr!$B:$B,"Kazakhstan_Tenge")</f>
        <v>0</v>
      </c>
      <c r="W24" s="3" t="str">
        <f>CONCATENATE(Техничка!AQ25,Техничка!AR25,Техничка!AS25)</f>
        <v>21.08.2023</v>
      </c>
      <c r="X24" s="82" t="str">
        <f>IF(AND((IF(SUMIFS(cb_curr!$E:$E,cb_curr!$A:$A,W24,cb_curr!$B:$B,"Kazakhstan_Tenge")&lt;&gt;0,1,0)=0),(OR(WEEKDAY(W24,2)=7,WEEKDAY(W24,2)=1))),X23,((IF(AND(Y24=0,Y25=0,Y26=0,Y27=0,Y28=0,Y29=0,Y30=0,Y31=0,Y32=0,Y33=0),"-",(IF((SUMIFS(cb_curr!$E:$E,cb_curr!$A:$A,W24,cb_curr!$B:$B,"Kazakhstan_Tenge"))=0,X23,(SUMIFS(cb_curr!$E:$E,cb_curr!$A:$A,W24,cb_curr!$B:$B,"Kazakhstan_Tenge"))))))))</f>
        <v>-</v>
      </c>
      <c r="Y24" s="165">
        <f>SUMIFS(cb_curr!$E:$E,cb_curr!$A:$A,W24,cb_curr!$B:$B,"Kazakhstan_Tenge")</f>
        <v>0</v>
      </c>
      <c r="Z24" s="3" t="str">
        <f>CONCATENATE(Техничка!AU25,Техничка!AV25,Техничка!AW25)</f>
        <v>21.09.2023</v>
      </c>
      <c r="AA24" s="82" t="str">
        <f>IF(AND((IF(SUMIFS(cb_curr!$E:$E,cb_curr!$A:$A,Z24,cb_curr!$B:$B,"Kazakhstan_Tenge")&lt;&gt;0,1,0)=0),(OR(WEEKDAY(Z24,2)=7,WEEKDAY(Z24,2)=1))),AA23,((IF(AND(AB24=0,AB25=0,AB26=0,AB27=0,AB28=0,AB29=0,AB30=0,AB31=0,AB32=0,AB33=0),"-",(IF((SUMIFS(cb_curr!$E:$E,cb_curr!$A:$A,Z24,cb_curr!$B:$B,"Kazakhstan_Tenge"))=0,AA23,(SUMIFS(cb_curr!$E:$E,cb_curr!$A:$A,Z24,cb_curr!$B:$B,"Kazakhstan_Tenge"))))))))</f>
        <v>-</v>
      </c>
      <c r="AB24" s="165">
        <f>SUMIFS(cb_curr!$E:$E,cb_curr!$A:$A,Z24,cb_curr!$B:$B,"Kazakhstan_Tenge")</f>
        <v>0</v>
      </c>
      <c r="AC24" s="3" t="str">
        <f>CONCATENATE(Техничка!AY25,Техничка!AZ25,Техничка!BA25)</f>
        <v>21.10.2023</v>
      </c>
      <c r="AD24" s="82" t="str">
        <f>IF(AND((IF(SUMIFS(cb_curr!$E:$E,cb_curr!$A:$A,AC24,cb_curr!$B:$B,"Kazakhstan_Tenge")&lt;&gt;0,1,0)=0),(OR(WEEKDAY(AC24,2)=7,WEEKDAY(AC24,2)=1))),AD23,((IF(AND(AE24=0,AE25=0,AE26=0,AE27=0,AE28=0,AE29=0,AE30=0,AE31=0,AE32=0,AE33=0),"-",(IF((SUMIFS(cb_curr!$E:$E,cb_curr!$A:$A,AC24,cb_curr!$B:$B,"Kazakhstan_Tenge"))=0,AD23,(SUMIFS(cb_curr!$E:$E,cb_curr!$A:$A,AC24,cb_curr!$B:$B,"Kazakhstan_Tenge"))))))))</f>
        <v>-</v>
      </c>
      <c r="AE24" s="165">
        <f>SUMIFS(cb_curr!$E:$E,cb_curr!$A:$A,AC24,cb_curr!$B:$B,"Kazakhstan_Tenge")</f>
        <v>0</v>
      </c>
      <c r="AF24" s="3" t="str">
        <f>CONCATENATE(Техничка!BC25,Техничка!BD25,Техничка!BE25)</f>
        <v>21.11.2023</v>
      </c>
      <c r="AG24" s="82" t="str">
        <f>IF(AND((IF(SUMIFS(cb_curr!$E:$E,cb_curr!$A:$A,AF24,cb_curr!$B:$B,"Kazakhstan_Tenge")&lt;&gt;0,1,0)=0),(OR(WEEKDAY(AF24,2)=7,WEEKDAY(AF24,2)=1))),AG23,((IF(AND(AH24=0,AH25=0,AH26=0,AH27=0,AH28=0,AH29=0,AH30=0,AH31=0,AH32=0,AH33=0),"-",(IF((SUMIFS(cb_curr!$E:$E,cb_curr!$A:$A,AF24,cb_curr!$B:$B,"Kazakhstan_Tenge"))=0,AG23,(SUMIFS(cb_curr!$E:$E,cb_curr!$A:$A,AF24,cb_curr!$B:$B,"Kazakhstan_Tenge"))))))))</f>
        <v>-</v>
      </c>
      <c r="AH24" s="165">
        <f>SUMIFS(cb_curr!$E:$E,cb_curr!$A:$A,AF24,cb_curr!$B:$B,"Kazakhstan_Tenge")</f>
        <v>0</v>
      </c>
      <c r="AI24" s="3" t="str">
        <f>CONCATENATE(Техничка!BG25,Техничка!BH25,Техничка!BI25)</f>
        <v>21.12.2023</v>
      </c>
      <c r="AJ24" s="82" t="str">
        <f>IF(AND((IF(SUMIFS(cb_curr!$E:$E,cb_curr!$A:$A,AI24,cb_curr!$B:$B,"Kazakhstan_Tenge")&lt;&gt;0,1,0)=0),(OR(WEEKDAY(AI24,2)=7,WEEKDAY(AI24,2)=1))),AJ23,((IF(AND(AK24=0,AK25=0,AK26=0,AK27=0,AK28=0,AK29=0,AK30=0,AK31=0,AK32=0,AK33=0),"-",(IF((SUMIFS(cb_curr!$E:$E,cb_curr!$A:$A,AI24,cb_curr!$B:$B,"Kazakhstan_Tenge"))=0,AJ23,(SUMIFS(cb_curr!$E:$E,cb_curr!$A:$A,AI24,cb_curr!$B:$B,"Kazakhstan_Tenge"))))))))</f>
        <v>-</v>
      </c>
      <c r="AK24" s="165">
        <f>SUMIFS(cb_curr!$E:$E,cb_curr!$A:$A,AI24,cb_curr!$B:$B,"Kazakhstan_Tenge")</f>
        <v>0</v>
      </c>
      <c r="AL24" s="165"/>
      <c r="AM24" s="165"/>
      <c r="AN24" s="165"/>
      <c r="AO24" s="165"/>
      <c r="AQ24" s="153" t="str">
        <f t="shared" si="3"/>
        <v>21.06.2023</v>
      </c>
      <c r="AR24" s="82">
        <f t="shared" si="4"/>
        <v>0</v>
      </c>
      <c r="AT24" s="3" t="str">
        <f t="shared" si="0"/>
        <v>21.10.2023</v>
      </c>
      <c r="AU24" s="82">
        <f t="shared" si="5"/>
        <v>0</v>
      </c>
      <c r="AW24" s="3" t="str">
        <f t="shared" si="1"/>
        <v>21.11.2023</v>
      </c>
      <c r="AX24" s="82">
        <f t="shared" si="6"/>
        <v>0</v>
      </c>
      <c r="AZ24" s="3" t="str">
        <f t="shared" si="2"/>
        <v>21.12.2023</v>
      </c>
      <c r="BA24" s="82">
        <f t="shared" si="7"/>
        <v>0</v>
      </c>
    </row>
    <row r="25" spans="2:53" x14ac:dyDescent="0.25">
      <c r="B25" s="3" t="str">
        <f>CONCATENATE(Техничка!B26,Техничка!C26,Техничка!D26)</f>
        <v>22.01.2023</v>
      </c>
      <c r="C25" s="82" t="str">
        <f>IF(AND((IF(SUMIFS(cb_curr!$E:$E,cb_curr!$A:$A,B25,cb_curr!$B:$B,"Kazakhstan_Tenge")&lt;&gt;0,1,0)=0),(OR(WEEKDAY(B25,2)=7,WEEKDAY(B25,2)=1))),C24,((IF(AND(D25=0,D26=0,D27=0,D28=0,D29=0,D30=0,D31=0,D32=0,D33=0,D34=0),"-",(IF((SUMIFS(cb_curr!$E:$E,cb_curr!$A:$A,B25,cb_curr!$B:$B,"Kazakhstan_Tenge"))=0,C24,(SUMIFS(cb_curr!$E:$E,cb_curr!$A:$A,B25,cb_curr!$B:$B,"Kazakhstan_Tenge"))))))))</f>
        <v>-</v>
      </c>
      <c r="D25" s="165">
        <f>SUMIFS(cb_curr!$E:$E,cb_curr!$A:$A,B25,cb_curr!$B:$B,"Kazakhstan_Tenge")</f>
        <v>0</v>
      </c>
      <c r="E25" s="3" t="str">
        <f>CONCATENATE(Техничка!O26,Техничка!P26,Техничка!Q26)</f>
        <v>22.02.2023</v>
      </c>
      <c r="F25" s="82" t="str">
        <f>IF(AND((IF(SUMIFS(cb_curr!$E:$E,cb_curr!$A:$A,E25,cb_curr!$B:$B,"Kazakhstan_Tenge")&lt;&gt;0,1,0)=0),(OR(WEEKDAY(E25,2)=7,WEEKDAY(E25,2)=1))),F24,((IF(AND(G25=0,G26=0,G27=0,G28=0,G29=0,G30=0,G31=0,G32=0,G33=0,G34=0),"-",(IF((SUMIFS(cb_curr!$E:$E,cb_curr!$A:$A,E25,cb_curr!$B:$B,"Kazakhstan_Tenge"))=0,F24,(SUMIFS(cb_curr!$E:$E,cb_curr!$A:$A,E25,cb_curr!$B:$B,"Kazakhstan_Tenge"))))))))</f>
        <v>-</v>
      </c>
      <c r="G25" s="165">
        <f>SUMIFS(cb_curr!$E:$E,cb_curr!$A:$A,E25,cb_curr!$B:$B,"Kazakhstan_Tenge")</f>
        <v>0</v>
      </c>
      <c r="H25" s="3" t="str">
        <f>CONCATENATE(Техничка!S26,Техничка!T26,Техничка!U26)</f>
        <v>22.03.2023</v>
      </c>
      <c r="I25" s="82" t="str">
        <f>IF(AND((IF(SUMIFS(cb_curr!$E:$E,cb_curr!$A:$A,H25,cb_curr!$B:$B,"Kazakhstan_Tenge")&lt;&gt;0,1,0)=0),(OR(WEEKDAY(H25,2)=7,WEEKDAY(H25,2)=1))),I24,((IF(AND(J25=0,J26=0,J27=0,J28=0,J29=0,J30=0,J31=0,J32=0,J33=0,J34=0),"-",(IF((SUMIFS(cb_curr!$E:$E,cb_curr!$A:$A,H25,cb_curr!$B:$B,"Kazakhstan_Tenge"))=0,I24,(SUMIFS(cb_curr!$E:$E,cb_curr!$A:$A,H25,cb_curr!$B:$B,"Kazakhstan_Tenge"))))))))</f>
        <v>-</v>
      </c>
      <c r="J25" s="165">
        <f>SUMIFS(cb_curr!$E:$E,cb_curr!$A:$A,H25,cb_curr!$B:$B,"Kazakhstan_Tenge")</f>
        <v>0</v>
      </c>
      <c r="K25" s="3" t="str">
        <f>CONCATENATE(Техничка!W26,Техничка!X26,Техничка!Y26)</f>
        <v>22.04.2023</v>
      </c>
      <c r="L25" s="82" t="str">
        <f>IF(AND((IF(SUMIFS(cb_curr!$E:$E,cb_curr!$A:$A,K25,cb_curr!$B:$B,"Kazakhstan_Tenge")&lt;&gt;0,1,0)=0),(OR(WEEKDAY(K25,2)=7,WEEKDAY(K25,2)=1))),L24,((IF(AND(M25=0,M26=0,M27=0,M28=0,M29=0,M30=0,M31=0,M32=0,M33=0,M34=0),"-",(IF((SUMIFS(cb_curr!$E:$E,cb_curr!$A:$A,K25,cb_curr!$B:$B,"Kazakhstan_Tenge"))=0,L24,(SUMIFS(cb_curr!$E:$E,cb_curr!$A:$A,K25,cb_curr!$B:$B,"Kazakhstan_Tenge"))))))))</f>
        <v>-</v>
      </c>
      <c r="M25" s="165">
        <f>SUMIFS(cb_curr!$E:$E,cb_curr!$A:$A,K25,cb_curr!$B:$B,"Kazakhstan_Tenge")</f>
        <v>0</v>
      </c>
      <c r="N25" s="3" t="str">
        <f>CONCATENATE(Техничка!AA26,Техничка!AB26,Техничка!AC26)</f>
        <v>22.05.2023</v>
      </c>
      <c r="O25" s="82" t="str">
        <f>IF(AND((IF(SUMIFS(cb_curr!$E:$E,cb_curr!$A:$A,N25,cb_curr!$B:$B,"Kazakhstan_Tenge")&lt;&gt;0,1,0)=0),(OR(WEEKDAY(N25,2)=7,WEEKDAY(N25,2)=1))),O24,((IF(AND(P25=0,P26=0,P27=0,P28=0,P29=0,P30=0,P31=0,P32=0,P33=0,P34=0),"-",(IF((SUMIFS(cb_curr!$E:$E,cb_curr!$A:$A,N25,cb_curr!$B:$B,"Kazakhstan_Tenge"))=0,O24,(SUMIFS(cb_curr!$E:$E,cb_curr!$A:$A,N25,cb_curr!$B:$B,"Kazakhstan_Tenge"))))))))</f>
        <v>-</v>
      </c>
      <c r="P25" s="165">
        <f>SUMIFS(cb_curr!$E:$E,cb_curr!$A:$A,N25,cb_curr!$B:$B,"Kazakhstan_Tenge")</f>
        <v>0</v>
      </c>
      <c r="Q25" s="3" t="str">
        <f>CONCATENATE(Техничка!AE26,Техничка!AF26,Техничка!AG26)</f>
        <v>22.06.2023</v>
      </c>
      <c r="R25" s="82" t="str">
        <f>IF(AND((IF(SUMIFS(cb_curr!$E:$E,cb_curr!$A:$A,Q25,cb_curr!$B:$B,"Kazakhstan_Tenge")&lt;&gt;0,1,0)=0),(OR(WEEKDAY(Q25,2)=7,WEEKDAY(Q25,2)=1))),R24,((IF(AND(S25=0,S26=0,S27=0,S28=0,S29=0,S30=0,S31=0,S32=0,S33=0,S34=0),"-",(IF((SUMIFS(cb_curr!$E:$E,cb_curr!$A:$A,Q25,cb_curr!$B:$B,"Kazakhstan_Tenge"))=0,R24,(SUMIFS(cb_curr!$E:$E,cb_curr!$A:$A,Q25,cb_curr!$B:$B,"Kazakhstan_Tenge"))))))))</f>
        <v>-</v>
      </c>
      <c r="S25" s="165">
        <f>SUMIFS(cb_curr!$E:$E,cb_curr!$A:$A,Q25,cb_curr!$B:$B,"Kazakhstan_Tenge")</f>
        <v>0</v>
      </c>
      <c r="T25" s="3" t="str">
        <f>CONCATENATE(Техничка!AI26,Техничка!AJ26,Техничка!AK26)</f>
        <v>22.07.2023</v>
      </c>
      <c r="U25" s="82" t="str">
        <f>IF(AND((IF(SUMIFS(cb_curr!$E:$E,cb_curr!$A:$A,T25,cb_curr!$B:$B,"Kazakhstan_Tenge")&lt;&gt;0,1,0)=0),(OR(WEEKDAY(T25,2)=7,WEEKDAY(T25,2)=1))),U24,((IF(AND(V25=0,V26=0,V27=0,V28=0,V29=0,V30=0,V31=0,V32=0,V33=0,V34=0),"-",(IF((SUMIFS(cb_curr!$E:$E,cb_curr!$A:$A,T25,cb_curr!$B:$B,"Kazakhstan_Tenge"))=0,U24,(SUMIFS(cb_curr!$E:$E,cb_curr!$A:$A,T25,cb_curr!$B:$B,"Kazakhstan_Tenge"))))))))</f>
        <v>-</v>
      </c>
      <c r="V25" s="165">
        <f>SUMIFS(cb_curr!$E:$E,cb_curr!$A:$A,T25,cb_curr!$B:$B,"Kazakhstan_Tenge")</f>
        <v>0</v>
      </c>
      <c r="W25" s="3" t="str">
        <f>CONCATENATE(Техничка!AQ26,Техничка!AR26,Техничка!AS26)</f>
        <v>22.08.2023</v>
      </c>
      <c r="X25" s="82" t="str">
        <f>IF(AND((IF(SUMIFS(cb_curr!$E:$E,cb_curr!$A:$A,W25,cb_curr!$B:$B,"Kazakhstan_Tenge")&lt;&gt;0,1,0)=0),(OR(WEEKDAY(W25,2)=7,WEEKDAY(W25,2)=1))),X24,((IF(AND(Y25=0,Y26=0,Y27=0,Y28=0,Y29=0,Y30=0,Y31=0,Y32=0,Y33=0,Y34=0),"-",(IF((SUMIFS(cb_curr!$E:$E,cb_curr!$A:$A,W25,cb_curr!$B:$B,"Kazakhstan_Tenge"))=0,X24,(SUMIFS(cb_curr!$E:$E,cb_curr!$A:$A,W25,cb_curr!$B:$B,"Kazakhstan_Tenge"))))))))</f>
        <v>-</v>
      </c>
      <c r="Y25" s="165">
        <f>SUMIFS(cb_curr!$E:$E,cb_curr!$A:$A,W25,cb_curr!$B:$B,"Kazakhstan_Tenge")</f>
        <v>0</v>
      </c>
      <c r="Z25" s="3" t="str">
        <f>CONCATENATE(Техничка!AU26,Техничка!AV26,Техничка!AW26)</f>
        <v>22.09.2023</v>
      </c>
      <c r="AA25" s="82" t="str">
        <f>IF(AND((IF(SUMIFS(cb_curr!$E:$E,cb_curr!$A:$A,Z25,cb_curr!$B:$B,"Kazakhstan_Tenge")&lt;&gt;0,1,0)=0),(OR(WEEKDAY(Z25,2)=7,WEEKDAY(Z25,2)=1))),AA24,((IF(AND(AB25=0,AB26=0,AB27=0,AB28=0,AB29=0,AB30=0,AB31=0,AB32=0,AB33=0,AB34=0),"-",(IF((SUMIFS(cb_curr!$E:$E,cb_curr!$A:$A,Z25,cb_curr!$B:$B,"Kazakhstan_Tenge"))=0,AA24,(SUMIFS(cb_curr!$E:$E,cb_curr!$A:$A,Z25,cb_curr!$B:$B,"Kazakhstan_Tenge"))))))))</f>
        <v>-</v>
      </c>
      <c r="AB25" s="165">
        <f>SUMIFS(cb_curr!$E:$E,cb_curr!$A:$A,Z25,cb_curr!$B:$B,"Kazakhstan_Tenge")</f>
        <v>0</v>
      </c>
      <c r="AC25" s="3" t="str">
        <f>CONCATENATE(Техничка!AY26,Техничка!AZ26,Техничка!BA26)</f>
        <v>22.10.2023</v>
      </c>
      <c r="AD25" s="82" t="str">
        <f>IF(AND((IF(SUMIFS(cb_curr!$E:$E,cb_curr!$A:$A,AC25,cb_curr!$B:$B,"Kazakhstan_Tenge")&lt;&gt;0,1,0)=0),(OR(WEEKDAY(AC25,2)=7,WEEKDAY(AC25,2)=1))),AD24,((IF(AND(AE25=0,AE26=0,AE27=0,AE28=0,AE29=0,AE30=0,AE31=0,AE32=0,AE33=0,AE34=0),"-",(IF((SUMIFS(cb_curr!$E:$E,cb_curr!$A:$A,AC25,cb_curr!$B:$B,"Kazakhstan_Tenge"))=0,AD24,(SUMIFS(cb_curr!$E:$E,cb_curr!$A:$A,AC25,cb_curr!$B:$B,"Kazakhstan_Tenge"))))))))</f>
        <v>-</v>
      </c>
      <c r="AE25" s="165">
        <f>SUMIFS(cb_curr!$E:$E,cb_curr!$A:$A,AC25,cb_curr!$B:$B,"Kazakhstan_Tenge")</f>
        <v>0</v>
      </c>
      <c r="AF25" s="3" t="str">
        <f>CONCATENATE(Техничка!BC26,Техничка!BD26,Техничка!BE26)</f>
        <v>22.11.2023</v>
      </c>
      <c r="AG25" s="82" t="str">
        <f>IF(AND((IF(SUMIFS(cb_curr!$E:$E,cb_curr!$A:$A,AF25,cb_curr!$B:$B,"Kazakhstan_Tenge")&lt;&gt;0,1,0)=0),(OR(WEEKDAY(AF25,2)=7,WEEKDAY(AF25,2)=1))),AG24,((IF(AND(AH25=0,AH26=0,AH27=0,AH28=0,AH29=0,AH30=0,AH31=0,AH32=0,AH33=0,AH34=0),"-",(IF((SUMIFS(cb_curr!$E:$E,cb_curr!$A:$A,AF25,cb_curr!$B:$B,"Kazakhstan_Tenge"))=0,AG24,(SUMIFS(cb_curr!$E:$E,cb_curr!$A:$A,AF25,cb_curr!$B:$B,"Kazakhstan_Tenge"))))))))</f>
        <v>-</v>
      </c>
      <c r="AH25" s="165">
        <f>SUMIFS(cb_curr!$E:$E,cb_curr!$A:$A,AF25,cb_curr!$B:$B,"Kazakhstan_Tenge")</f>
        <v>0</v>
      </c>
      <c r="AI25" s="3" t="str">
        <f>CONCATENATE(Техничка!BG26,Техничка!BH26,Техничка!BI26)</f>
        <v>22.12.2023</v>
      </c>
      <c r="AJ25" s="82" t="str">
        <f>IF(AND((IF(SUMIFS(cb_curr!$E:$E,cb_curr!$A:$A,AI25,cb_curr!$B:$B,"Kazakhstan_Tenge")&lt;&gt;0,1,0)=0),(OR(WEEKDAY(AI25,2)=7,WEEKDAY(AI25,2)=1))),AJ24,((IF(AND(AK25=0,AK26=0,AK27=0,AK28=0,AK29=0,AK30=0,AK31=0,AK32=0,AK33=0,AK34=0),"-",(IF((SUMIFS(cb_curr!$E:$E,cb_curr!$A:$A,AI25,cb_curr!$B:$B,"Kazakhstan_Tenge"))=0,AJ24,(SUMIFS(cb_curr!$E:$E,cb_curr!$A:$A,AI25,cb_curr!$B:$B,"Kazakhstan_Tenge"))))))))</f>
        <v>-</v>
      </c>
      <c r="AK25" s="165">
        <f>SUMIFS(cb_curr!$E:$E,cb_curr!$A:$A,AI25,cb_curr!$B:$B,"Kazakhstan_Tenge")</f>
        <v>0</v>
      </c>
      <c r="AL25" s="165"/>
      <c r="AM25" s="165"/>
      <c r="AN25" s="165"/>
      <c r="AO25" s="165"/>
      <c r="AQ25" s="153" t="str">
        <f t="shared" si="3"/>
        <v>22.06.2023</v>
      </c>
      <c r="AR25" s="82">
        <f t="shared" si="4"/>
        <v>0</v>
      </c>
      <c r="AT25" s="3" t="str">
        <f t="shared" si="0"/>
        <v>22.10.2023</v>
      </c>
      <c r="AU25" s="82">
        <f t="shared" si="5"/>
        <v>0</v>
      </c>
      <c r="AW25" s="3" t="str">
        <f t="shared" si="1"/>
        <v>22.11.2023</v>
      </c>
      <c r="AX25" s="82">
        <f t="shared" si="6"/>
        <v>0</v>
      </c>
      <c r="AZ25" s="3" t="str">
        <f t="shared" si="2"/>
        <v>22.12.2023</v>
      </c>
      <c r="BA25" s="82">
        <f t="shared" si="7"/>
        <v>0</v>
      </c>
    </row>
    <row r="26" spans="2:53" x14ac:dyDescent="0.25">
      <c r="B26" s="3" t="str">
        <f>CONCATENATE(Техничка!B27,Техничка!C27,Техничка!D27)</f>
        <v>23.01.2023</v>
      </c>
      <c r="C26" s="82" t="str">
        <f>IF(AND((IF(SUMIFS(cb_curr!$E:$E,cb_curr!$A:$A,B26,cb_curr!$B:$B,"Kazakhstan_Tenge")&lt;&gt;0,1,0)=0),(OR(WEEKDAY(B26,2)=7,WEEKDAY(B26,2)=1))),C25,((IF(AND(D26=0,D27=0,D28=0,D29=0,D30=0,D31=0,D32=0,D33=0,D34=0,D35=0),"-",(IF((SUMIFS(cb_curr!$E:$E,cb_curr!$A:$A,B26,cb_curr!$B:$B,"Kazakhstan_Tenge"))=0,C25,(SUMIFS(cb_curr!$E:$E,cb_curr!$A:$A,B26,cb_curr!$B:$B,"Kazakhstan_Tenge"))))))))</f>
        <v>-</v>
      </c>
      <c r="D26" s="165">
        <f>SUMIFS(cb_curr!$E:$E,cb_curr!$A:$A,B26,cb_curr!$B:$B,"Kazakhstan_Tenge")</f>
        <v>0</v>
      </c>
      <c r="E26" s="3" t="str">
        <f>CONCATENATE(Техничка!O27,Техничка!P27,Техничка!Q27)</f>
        <v>23.02.2023</v>
      </c>
      <c r="F26" s="82" t="str">
        <f>IF(AND((IF(SUMIFS(cb_curr!$E:$E,cb_curr!$A:$A,E26,cb_curr!$B:$B,"Kazakhstan_Tenge")&lt;&gt;0,1,0)=0),(OR(WEEKDAY(E26,2)=7,WEEKDAY(E26,2)=1))),F25,((IF(AND(G26=0,G27=0,G28=0,G29=0,G30=0,G31=0,G32=0,G33=0,G34=0,G35=0),"-",(IF((SUMIFS(cb_curr!$E:$E,cb_curr!$A:$A,E26,cb_curr!$B:$B,"Kazakhstan_Tenge"))=0,F25,(SUMIFS(cb_curr!$E:$E,cb_curr!$A:$A,E26,cb_curr!$B:$B,"Kazakhstan_Tenge"))))))))</f>
        <v>-</v>
      </c>
      <c r="G26" s="165">
        <f>SUMIFS(cb_curr!$E:$E,cb_curr!$A:$A,E26,cb_curr!$B:$B,"Kazakhstan_Tenge")</f>
        <v>0</v>
      </c>
      <c r="H26" s="3" t="str">
        <f>CONCATENATE(Техничка!S27,Техничка!T27,Техничка!U27)</f>
        <v>23.03.2023</v>
      </c>
      <c r="I26" s="82" t="str">
        <f>IF(AND((IF(SUMIFS(cb_curr!$E:$E,cb_curr!$A:$A,H26,cb_curr!$B:$B,"Kazakhstan_Tenge")&lt;&gt;0,1,0)=0),(OR(WEEKDAY(H26,2)=7,WEEKDAY(H26,2)=1))),I25,((IF(AND(J26=0,J27=0,J28=0,J29=0,J30=0,J31=0,J32=0,J33=0,J34=0,J35=0),"-",(IF((SUMIFS(cb_curr!$E:$E,cb_curr!$A:$A,H26,cb_curr!$B:$B,"Kazakhstan_Tenge"))=0,I25,(SUMIFS(cb_curr!$E:$E,cb_curr!$A:$A,H26,cb_curr!$B:$B,"Kazakhstan_Tenge"))))))))</f>
        <v>-</v>
      </c>
      <c r="J26" s="165">
        <f>SUMIFS(cb_curr!$E:$E,cb_curr!$A:$A,H26,cb_curr!$B:$B,"Kazakhstan_Tenge")</f>
        <v>0</v>
      </c>
      <c r="K26" s="3" t="str">
        <f>CONCATENATE(Техничка!W27,Техничка!X27,Техничка!Y27)</f>
        <v>23.04.2023</v>
      </c>
      <c r="L26" s="82" t="str">
        <f>IF(AND((IF(SUMIFS(cb_curr!$E:$E,cb_curr!$A:$A,K26,cb_curr!$B:$B,"Kazakhstan_Tenge")&lt;&gt;0,1,0)=0),(OR(WEEKDAY(K26,2)=7,WEEKDAY(K26,2)=1))),L25,((IF(AND(M26=0,M27=0,M28=0,M29=0,M30=0,M31=0,M32=0,M33=0,M34=0,M35=0),"-",(IF((SUMIFS(cb_curr!$E:$E,cb_curr!$A:$A,K26,cb_curr!$B:$B,"Kazakhstan_Tenge"))=0,L25,(SUMIFS(cb_curr!$E:$E,cb_curr!$A:$A,K26,cb_curr!$B:$B,"Kazakhstan_Tenge"))))))))</f>
        <v>-</v>
      </c>
      <c r="M26" s="165">
        <f>SUMIFS(cb_curr!$E:$E,cb_curr!$A:$A,K26,cb_curr!$B:$B,"Kazakhstan_Tenge")</f>
        <v>0</v>
      </c>
      <c r="N26" s="3" t="str">
        <f>CONCATENATE(Техничка!AA27,Техничка!AB27,Техничка!AC27)</f>
        <v>23.05.2023</v>
      </c>
      <c r="O26" s="82" t="str">
        <f>IF(AND((IF(SUMIFS(cb_curr!$E:$E,cb_curr!$A:$A,N26,cb_curr!$B:$B,"Kazakhstan_Tenge")&lt;&gt;0,1,0)=0),(OR(WEEKDAY(N26,2)=7,WEEKDAY(N26,2)=1))),O25,((IF(AND(P26=0,P27=0,P28=0,P29=0,P30=0,P31=0,P32=0,P33=0,P34=0,P35=0),"-",(IF((SUMIFS(cb_curr!$E:$E,cb_curr!$A:$A,N26,cb_curr!$B:$B,"Kazakhstan_Tenge"))=0,O25,(SUMIFS(cb_curr!$E:$E,cb_curr!$A:$A,N26,cb_curr!$B:$B,"Kazakhstan_Tenge"))))))))</f>
        <v>-</v>
      </c>
      <c r="P26" s="165">
        <f>SUMIFS(cb_curr!$E:$E,cb_curr!$A:$A,N26,cb_curr!$B:$B,"Kazakhstan_Tenge")</f>
        <v>0</v>
      </c>
      <c r="Q26" s="3" t="str">
        <f>CONCATENATE(Техничка!AE27,Техничка!AF27,Техничка!AG27)</f>
        <v>23.06.2023</v>
      </c>
      <c r="R26" s="82" t="str">
        <f>IF(AND((IF(SUMIFS(cb_curr!$E:$E,cb_curr!$A:$A,Q26,cb_curr!$B:$B,"Kazakhstan_Tenge")&lt;&gt;0,1,0)=0),(OR(WEEKDAY(Q26,2)=7,WEEKDAY(Q26,2)=1))),R25,((IF(AND(S26=0,S27=0,S28=0,S29=0,S30=0,S31=0,S32=0,S33=0,S34=0,S35=0),"-",(IF((SUMIFS(cb_curr!$E:$E,cb_curr!$A:$A,Q26,cb_curr!$B:$B,"Kazakhstan_Tenge"))=0,R25,(SUMIFS(cb_curr!$E:$E,cb_curr!$A:$A,Q26,cb_curr!$B:$B,"Kazakhstan_Tenge"))))))))</f>
        <v>-</v>
      </c>
      <c r="S26" s="165">
        <f>SUMIFS(cb_curr!$E:$E,cb_curr!$A:$A,Q26,cb_curr!$B:$B,"Kazakhstan_Tenge")</f>
        <v>0</v>
      </c>
      <c r="T26" s="3" t="str">
        <f>CONCATENATE(Техничка!AI27,Техничка!AJ27,Техничка!AK27)</f>
        <v>23.07.2023</v>
      </c>
      <c r="U26" s="82" t="str">
        <f>IF(AND((IF(SUMIFS(cb_curr!$E:$E,cb_curr!$A:$A,T26,cb_curr!$B:$B,"Kazakhstan_Tenge")&lt;&gt;0,1,0)=0),(OR(WEEKDAY(T26,2)=7,WEEKDAY(T26,2)=1))),U25,((IF(AND(V26=0,V27=0,V28=0,V29=0,V30=0,V31=0,V32=0,V33=0,V34=0,V35=0),"-",(IF((SUMIFS(cb_curr!$E:$E,cb_curr!$A:$A,T26,cb_curr!$B:$B,"Kazakhstan_Tenge"))=0,U25,(SUMIFS(cb_curr!$E:$E,cb_curr!$A:$A,T26,cb_curr!$B:$B,"Kazakhstan_Tenge"))))))))</f>
        <v>-</v>
      </c>
      <c r="V26" s="165">
        <f>SUMIFS(cb_curr!$E:$E,cb_curr!$A:$A,T26,cb_curr!$B:$B,"Kazakhstan_Tenge")</f>
        <v>0</v>
      </c>
      <c r="W26" s="3" t="str">
        <f>CONCATENATE(Техничка!AQ27,Техничка!AR27,Техничка!AS27)</f>
        <v>23.08.2023</v>
      </c>
      <c r="X26" s="82" t="str">
        <f>IF(AND((IF(SUMIFS(cb_curr!$E:$E,cb_curr!$A:$A,W26,cb_curr!$B:$B,"Kazakhstan_Tenge")&lt;&gt;0,1,0)=0),(OR(WEEKDAY(W26,2)=7,WEEKDAY(W26,2)=1))),X25,((IF(AND(Y26=0,Y27=0,Y28=0,Y29=0,Y30=0,Y31=0,Y32=0,Y33=0,Y34=0,Y35=0),"-",(IF((SUMIFS(cb_curr!$E:$E,cb_curr!$A:$A,W26,cb_curr!$B:$B,"Kazakhstan_Tenge"))=0,X25,(SUMIFS(cb_curr!$E:$E,cb_curr!$A:$A,W26,cb_curr!$B:$B,"Kazakhstan_Tenge"))))))))</f>
        <v>-</v>
      </c>
      <c r="Y26" s="165">
        <f>SUMIFS(cb_curr!$E:$E,cb_curr!$A:$A,W26,cb_curr!$B:$B,"Kazakhstan_Tenge")</f>
        <v>0</v>
      </c>
      <c r="Z26" s="3" t="str">
        <f>CONCATENATE(Техничка!AU27,Техничка!AV27,Техничка!AW27)</f>
        <v>23.09.2023</v>
      </c>
      <c r="AA26" s="82" t="str">
        <f>IF(AND((IF(SUMIFS(cb_curr!$E:$E,cb_curr!$A:$A,Z26,cb_curr!$B:$B,"Kazakhstan_Tenge")&lt;&gt;0,1,0)=0),(OR(WEEKDAY(Z26,2)=7,WEEKDAY(Z26,2)=1))),AA25,((IF(AND(AB26=0,AB27=0,AB28=0,AB29=0,AB30=0,AB31=0,AB32=0,AB33=0,AB34=0,AB35=0),"-",(IF((SUMIFS(cb_curr!$E:$E,cb_curr!$A:$A,Z26,cb_curr!$B:$B,"Kazakhstan_Tenge"))=0,AA25,(SUMIFS(cb_curr!$E:$E,cb_curr!$A:$A,Z26,cb_curr!$B:$B,"Kazakhstan_Tenge"))))))))</f>
        <v>-</v>
      </c>
      <c r="AB26" s="165">
        <f>SUMIFS(cb_curr!$E:$E,cb_curr!$A:$A,Z26,cb_curr!$B:$B,"Kazakhstan_Tenge")</f>
        <v>0</v>
      </c>
      <c r="AC26" s="3" t="str">
        <f>CONCATENATE(Техничка!AY27,Техничка!AZ27,Техничка!BA27)</f>
        <v>23.10.2023</v>
      </c>
      <c r="AD26" s="82" t="str">
        <f>IF(AND((IF(SUMIFS(cb_curr!$E:$E,cb_curr!$A:$A,AC26,cb_curr!$B:$B,"Kazakhstan_Tenge")&lt;&gt;0,1,0)=0),(OR(WEEKDAY(AC26,2)=7,WEEKDAY(AC26,2)=1))),AD25,((IF(AND(AE26=0,AE27=0,AE28=0,AE29=0,AE30=0,AE31=0,AE32=0,AE33=0,AE34=0,AE35=0),"-",(IF((SUMIFS(cb_curr!$E:$E,cb_curr!$A:$A,AC26,cb_curr!$B:$B,"Kazakhstan_Tenge"))=0,AD25,(SUMIFS(cb_curr!$E:$E,cb_curr!$A:$A,AC26,cb_curr!$B:$B,"Kazakhstan_Tenge"))))))))</f>
        <v>-</v>
      </c>
      <c r="AE26" s="165">
        <f>SUMIFS(cb_curr!$E:$E,cb_curr!$A:$A,AC26,cb_curr!$B:$B,"Kazakhstan_Tenge")</f>
        <v>0</v>
      </c>
      <c r="AF26" s="3" t="str">
        <f>CONCATENATE(Техничка!BC27,Техничка!BD27,Техничка!BE27)</f>
        <v>23.11.2023</v>
      </c>
      <c r="AG26" s="82" t="str">
        <f>IF(AND((IF(SUMIFS(cb_curr!$E:$E,cb_curr!$A:$A,AF26,cb_curr!$B:$B,"Kazakhstan_Tenge")&lt;&gt;0,1,0)=0),(OR(WEEKDAY(AF26,2)=7,WEEKDAY(AF26,2)=1))),AG25,((IF(AND(AH26=0,AH27=0,AH28=0,AH29=0,AH30=0,AH31=0,AH32=0,AH33=0,AH34=0,AH35=0),"-",(IF((SUMIFS(cb_curr!$E:$E,cb_curr!$A:$A,AF26,cb_curr!$B:$B,"Kazakhstan_Tenge"))=0,AG25,(SUMIFS(cb_curr!$E:$E,cb_curr!$A:$A,AF26,cb_curr!$B:$B,"Kazakhstan_Tenge"))))))))</f>
        <v>-</v>
      </c>
      <c r="AH26" s="165">
        <f>SUMIFS(cb_curr!$E:$E,cb_curr!$A:$A,AF26,cb_curr!$B:$B,"Kazakhstan_Tenge")</f>
        <v>0</v>
      </c>
      <c r="AI26" s="3" t="str">
        <f>CONCATENATE(Техничка!BG27,Техничка!BH27,Техничка!BI27)</f>
        <v>23.12.2023</v>
      </c>
      <c r="AJ26" s="82" t="str">
        <f>IF(AND((IF(SUMIFS(cb_curr!$E:$E,cb_curr!$A:$A,AI26,cb_curr!$B:$B,"Kazakhstan_Tenge")&lt;&gt;0,1,0)=0),(OR(WEEKDAY(AI26,2)=7,WEEKDAY(AI26,2)=1))),AJ25,((IF(AND(AK26=0,AK27=0,AK28=0,AK29=0,AK30=0,AK31=0,AK32=0,AK33=0,AK34=0,AK35=0),"-",(IF((SUMIFS(cb_curr!$E:$E,cb_curr!$A:$A,AI26,cb_curr!$B:$B,"Kazakhstan_Tenge"))=0,AJ25,(SUMIFS(cb_curr!$E:$E,cb_curr!$A:$A,AI26,cb_curr!$B:$B,"Kazakhstan_Tenge"))))))))</f>
        <v>-</v>
      </c>
      <c r="AK26" s="165">
        <f>SUMIFS(cb_curr!$E:$E,cb_curr!$A:$A,AI26,cb_curr!$B:$B,"Kazakhstan_Tenge")</f>
        <v>0</v>
      </c>
      <c r="AL26" s="165"/>
      <c r="AM26" s="165"/>
      <c r="AN26" s="165"/>
      <c r="AO26" s="165"/>
      <c r="AQ26" s="153" t="str">
        <f t="shared" si="3"/>
        <v>23.06.2023</v>
      </c>
      <c r="AR26" s="82">
        <f t="shared" si="4"/>
        <v>0</v>
      </c>
      <c r="AT26" s="3" t="str">
        <f t="shared" si="0"/>
        <v>23.10.2023</v>
      </c>
      <c r="AU26" s="82">
        <f t="shared" si="5"/>
        <v>0</v>
      </c>
      <c r="AW26" s="3" t="str">
        <f t="shared" si="1"/>
        <v>23.11.2023</v>
      </c>
      <c r="AX26" s="85">
        <f t="shared" si="6"/>
        <v>0</v>
      </c>
      <c r="AZ26" s="3" t="str">
        <f t="shared" si="2"/>
        <v>23.12.2023</v>
      </c>
      <c r="BA26" s="82">
        <f t="shared" si="7"/>
        <v>0</v>
      </c>
    </row>
    <row r="27" spans="2:53" x14ac:dyDescent="0.25">
      <c r="B27" s="3" t="str">
        <f>CONCATENATE(Техничка!B28,Техничка!C28,Техничка!D28)</f>
        <v>24.01.2023</v>
      </c>
      <c r="C27" s="82" t="str">
        <f>IF(AND((IF(SUMIFS(cb_curr!$E:$E,cb_curr!$A:$A,B27,cb_curr!$B:$B,"Kazakhstan_Tenge")&lt;&gt;0,1,0)=0),(OR(WEEKDAY(B27,2)=7,WEEKDAY(B27,2)=1))),C26,((IF(AND(D27=0,D28=0,D29=0,D30=0,D31=0,D32=0,D33=0,D34=0,D35=0,D36=0),"-",(IF((SUMIFS(cb_curr!$E:$E,cb_curr!$A:$A,B27,cb_curr!$B:$B,"Kazakhstan_Tenge"))=0,C26,(SUMIFS(cb_curr!$E:$E,cb_curr!$A:$A,B27,cb_curr!$B:$B,"Kazakhstan_Tenge"))))))))</f>
        <v>-</v>
      </c>
      <c r="D27" s="165">
        <f>SUMIFS(cb_curr!$E:$E,cb_curr!$A:$A,B27,cb_curr!$B:$B,"Kazakhstan_Tenge")</f>
        <v>0</v>
      </c>
      <c r="E27" s="3" t="str">
        <f>CONCATENATE(Техничка!O28,Техничка!P28,Техничка!Q28)</f>
        <v>24.02.2023</v>
      </c>
      <c r="F27" s="82" t="str">
        <f>IF(AND((IF(SUMIFS(cb_curr!$E:$E,cb_curr!$A:$A,E27,cb_curr!$B:$B,"Kazakhstan_Tenge")&lt;&gt;0,1,0)=0),(OR(WEEKDAY(E27,2)=7,WEEKDAY(E27,2)=1))),F26,((IF(AND(G27=0,G28=0,G29=0,G30=0,G31=0,G32=0,G33=0,G34=0,G35=0,G36=0),"-",(IF((SUMIFS(cb_curr!$E:$E,cb_curr!$A:$A,E27,cb_curr!$B:$B,"Kazakhstan_Tenge"))=0,F26,(SUMIFS(cb_curr!$E:$E,cb_curr!$A:$A,E27,cb_curr!$B:$B,"Kazakhstan_Tenge"))))))))</f>
        <v>-</v>
      </c>
      <c r="G27" s="165">
        <f>SUMIFS(cb_curr!$E:$E,cb_curr!$A:$A,E27,cb_curr!$B:$B,"Kazakhstan_Tenge")</f>
        <v>0</v>
      </c>
      <c r="H27" s="3" t="str">
        <f>CONCATENATE(Техничка!S28,Техничка!T28,Техничка!U28)</f>
        <v>24.03.2023</v>
      </c>
      <c r="I27" s="82" t="str">
        <f>IF(AND((IF(SUMIFS(cb_curr!$E:$E,cb_curr!$A:$A,H27,cb_curr!$B:$B,"Kazakhstan_Tenge")&lt;&gt;0,1,0)=0),(OR(WEEKDAY(H27,2)=7,WEEKDAY(H27,2)=1))),I26,((IF(AND(J27=0,J28=0,J29=0,J30=0,J31=0,J32=0,J33=0,J34=0,J35=0,J36=0),"-",(IF((SUMIFS(cb_curr!$E:$E,cb_curr!$A:$A,H27,cb_curr!$B:$B,"Kazakhstan_Tenge"))=0,I26,(SUMIFS(cb_curr!$E:$E,cb_curr!$A:$A,H27,cb_curr!$B:$B,"Kazakhstan_Tenge"))))))))</f>
        <v>-</v>
      </c>
      <c r="J27" s="165">
        <f>SUMIFS(cb_curr!$E:$E,cb_curr!$A:$A,H27,cb_curr!$B:$B,"Kazakhstan_Tenge")</f>
        <v>0</v>
      </c>
      <c r="K27" s="3" t="str">
        <f>CONCATENATE(Техничка!W28,Техничка!X28,Техничка!Y28)</f>
        <v>24.04.2023</v>
      </c>
      <c r="L27" s="82" t="str">
        <f>IF(AND((IF(SUMIFS(cb_curr!$E:$E,cb_curr!$A:$A,K27,cb_curr!$B:$B,"Kazakhstan_Tenge")&lt;&gt;0,1,0)=0),(OR(WEEKDAY(K27,2)=7,WEEKDAY(K27,2)=1))),L26,((IF(AND(M27=0,M28=0,M29=0,M30=0,M31=0,M32=0,M33=0,M34=0,M35=0,M36=0),"-",(IF((SUMIFS(cb_curr!$E:$E,cb_curr!$A:$A,K27,cb_curr!$B:$B,"Kazakhstan_Tenge"))=0,L26,(SUMIFS(cb_curr!$E:$E,cb_curr!$A:$A,K27,cb_curr!$B:$B,"Kazakhstan_Tenge"))))))))</f>
        <v>-</v>
      </c>
      <c r="M27" s="165">
        <f>SUMIFS(cb_curr!$E:$E,cb_curr!$A:$A,K27,cb_curr!$B:$B,"Kazakhstan_Tenge")</f>
        <v>0</v>
      </c>
      <c r="N27" s="3" t="str">
        <f>CONCATENATE(Техничка!AA28,Техничка!AB28,Техничка!AC28)</f>
        <v>24.05.2023</v>
      </c>
      <c r="O27" s="82" t="str">
        <f>IF(AND((IF(SUMIFS(cb_curr!$E:$E,cb_curr!$A:$A,N27,cb_curr!$B:$B,"Kazakhstan_Tenge")&lt;&gt;0,1,0)=0),(OR(WEEKDAY(N27,2)=7,WEEKDAY(N27,2)=1))),O26,((IF(AND(P27=0,P28=0,P29=0,P30=0,P31=0,P32=0,P33=0,P34=0,P35=0,P36=0),"-",(IF((SUMIFS(cb_curr!$E:$E,cb_curr!$A:$A,N27,cb_curr!$B:$B,"Kazakhstan_Tenge"))=0,O26,(SUMIFS(cb_curr!$E:$E,cb_curr!$A:$A,N27,cb_curr!$B:$B,"Kazakhstan_Tenge"))))))))</f>
        <v>-</v>
      </c>
      <c r="P27" s="165">
        <f>SUMIFS(cb_curr!$E:$E,cb_curr!$A:$A,N27,cb_curr!$B:$B,"Kazakhstan_Tenge")</f>
        <v>0</v>
      </c>
      <c r="Q27" s="3" t="str">
        <f>CONCATENATE(Техничка!AE28,Техничка!AF28,Техничка!AG28)</f>
        <v>24.06.2023</v>
      </c>
      <c r="R27" s="82" t="str">
        <f>IF(AND((IF(SUMIFS(cb_curr!$E:$E,cb_curr!$A:$A,Q27,cb_curr!$B:$B,"Kazakhstan_Tenge")&lt;&gt;0,1,0)=0),(OR(WEEKDAY(Q27,2)=7,WEEKDAY(Q27,2)=1))),R26,((IF(AND(S27=0,S28=0,S29=0,S30=0,S31=0,S32=0,S33=0,S34=0,S35=0,S36=0),"-",(IF((SUMIFS(cb_curr!$E:$E,cb_curr!$A:$A,Q27,cb_curr!$B:$B,"Kazakhstan_Tenge"))=0,R26,(SUMIFS(cb_curr!$E:$E,cb_curr!$A:$A,Q27,cb_curr!$B:$B,"Kazakhstan_Tenge"))))))))</f>
        <v>-</v>
      </c>
      <c r="S27" s="165">
        <f>SUMIFS(cb_curr!$E:$E,cb_curr!$A:$A,Q27,cb_curr!$B:$B,"Kazakhstan_Tenge")</f>
        <v>0</v>
      </c>
      <c r="T27" s="3" t="str">
        <f>CONCATENATE(Техничка!AI28,Техничка!AJ28,Техничка!AK28)</f>
        <v>24.07.2023</v>
      </c>
      <c r="U27" s="82" t="str">
        <f>IF(AND((IF(SUMIFS(cb_curr!$E:$E,cb_curr!$A:$A,T27,cb_curr!$B:$B,"Kazakhstan_Tenge")&lt;&gt;0,1,0)=0),(OR(WEEKDAY(T27,2)=7,WEEKDAY(T27,2)=1))),U26,((IF(AND(V27=0,V28=0,V29=0,V30=0,V31=0,V32=0,V33=0,V34=0,V35=0,V36=0),"-",(IF((SUMIFS(cb_curr!$E:$E,cb_curr!$A:$A,T27,cb_curr!$B:$B,"Kazakhstan_Tenge"))=0,U26,(SUMIFS(cb_curr!$E:$E,cb_curr!$A:$A,T27,cb_curr!$B:$B,"Kazakhstan_Tenge"))))))))</f>
        <v>-</v>
      </c>
      <c r="V27" s="165">
        <f>SUMIFS(cb_curr!$E:$E,cb_curr!$A:$A,T27,cb_curr!$B:$B,"Kazakhstan_Tenge")</f>
        <v>0</v>
      </c>
      <c r="W27" s="3" t="str">
        <f>CONCATENATE(Техничка!AQ28,Техничка!AR28,Техничка!AS28)</f>
        <v>24.08.2023</v>
      </c>
      <c r="X27" s="82" t="str">
        <f>IF(AND((IF(SUMIFS(cb_curr!$E:$E,cb_curr!$A:$A,W27,cb_curr!$B:$B,"Kazakhstan_Tenge")&lt;&gt;0,1,0)=0),(OR(WEEKDAY(W27,2)=7,WEEKDAY(W27,2)=1))),X26,((IF(AND(Y27=0,Y28=0,Y29=0,Y30=0,Y31=0,Y32=0,Y33=0,Y34=0,Y35=0,Y36=0),"-",(IF((SUMIFS(cb_curr!$E:$E,cb_curr!$A:$A,W27,cb_curr!$B:$B,"Kazakhstan_Tenge"))=0,X26,(SUMIFS(cb_curr!$E:$E,cb_curr!$A:$A,W27,cb_curr!$B:$B,"Kazakhstan_Tenge"))))))))</f>
        <v>-</v>
      </c>
      <c r="Y27" s="165">
        <f>SUMIFS(cb_curr!$E:$E,cb_curr!$A:$A,W27,cb_curr!$B:$B,"Kazakhstan_Tenge")</f>
        <v>0</v>
      </c>
      <c r="Z27" s="3" t="str">
        <f>CONCATENATE(Техничка!AU28,Техничка!AV28,Техничка!AW28)</f>
        <v>24.09.2023</v>
      </c>
      <c r="AA27" s="82" t="str">
        <f>IF(AND((IF(SUMIFS(cb_curr!$E:$E,cb_curr!$A:$A,Z27,cb_curr!$B:$B,"Kazakhstan_Tenge")&lt;&gt;0,1,0)=0),(OR(WEEKDAY(Z27,2)=7,WEEKDAY(Z27,2)=1))),AA26,((IF(AND(AB27=0,AB28=0,AB29=0,AB30=0,AB31=0,AB32=0,AB33=0,AB34=0,AB35=0,AB36=0),"-",(IF((SUMIFS(cb_curr!$E:$E,cb_curr!$A:$A,Z27,cb_curr!$B:$B,"Kazakhstan_Tenge"))=0,AA26,(SUMIFS(cb_curr!$E:$E,cb_curr!$A:$A,Z27,cb_curr!$B:$B,"Kazakhstan_Tenge"))))))))</f>
        <v>-</v>
      </c>
      <c r="AB27" s="165">
        <f>SUMIFS(cb_curr!$E:$E,cb_curr!$A:$A,Z27,cb_curr!$B:$B,"Kazakhstan_Tenge")</f>
        <v>0</v>
      </c>
      <c r="AC27" s="3" t="str">
        <f>CONCATENATE(Техничка!AY28,Техничка!AZ28,Техничка!BA28)</f>
        <v>24.10.2023</v>
      </c>
      <c r="AD27" s="82" t="str">
        <f>IF(AND((IF(SUMIFS(cb_curr!$E:$E,cb_curr!$A:$A,AC27,cb_curr!$B:$B,"Kazakhstan_Tenge")&lt;&gt;0,1,0)=0),(OR(WEEKDAY(AC27,2)=7,WEEKDAY(AC27,2)=1))),AD26,((IF(AND(AE27=0,AE28=0,AE29=0,AE30=0,AE31=0,AE32=0,AE33=0,AE34=0,AE35=0,AE36=0),"-",(IF((SUMIFS(cb_curr!$E:$E,cb_curr!$A:$A,AC27,cb_curr!$B:$B,"Kazakhstan_Tenge"))=0,AD26,(SUMIFS(cb_curr!$E:$E,cb_curr!$A:$A,AC27,cb_curr!$B:$B,"Kazakhstan_Tenge"))))))))</f>
        <v>-</v>
      </c>
      <c r="AE27" s="165">
        <f>SUMIFS(cb_curr!$E:$E,cb_curr!$A:$A,AC27,cb_curr!$B:$B,"Kazakhstan_Tenge")</f>
        <v>0</v>
      </c>
      <c r="AF27" s="3" t="str">
        <f>CONCATENATE(Техничка!BC28,Техничка!BD28,Техничка!BE28)</f>
        <v>24.11.2023</v>
      </c>
      <c r="AG27" s="82" t="str">
        <f>IF(AND((IF(SUMIFS(cb_curr!$E:$E,cb_curr!$A:$A,AF27,cb_curr!$B:$B,"Kazakhstan_Tenge")&lt;&gt;0,1,0)=0),(OR(WEEKDAY(AF27,2)=7,WEEKDAY(AF27,2)=1))),AG26,((IF(AND(AH27=0,AH28=0,AH29=0,AH30=0,AH31=0,AH32=0,AH33=0,AH34=0,AH35=0,AH36=0),"-",(IF((SUMIFS(cb_curr!$E:$E,cb_curr!$A:$A,AF27,cb_curr!$B:$B,"Kazakhstan_Tenge"))=0,AG26,(SUMIFS(cb_curr!$E:$E,cb_curr!$A:$A,AF27,cb_curr!$B:$B,"Kazakhstan_Tenge"))))))))</f>
        <v>-</v>
      </c>
      <c r="AH27" s="165">
        <f>SUMIFS(cb_curr!$E:$E,cb_curr!$A:$A,AF27,cb_curr!$B:$B,"Kazakhstan_Tenge")</f>
        <v>0</v>
      </c>
      <c r="AI27" s="3" t="str">
        <f>CONCATENATE(Техничка!BG28,Техничка!BH28,Техничка!BI28)</f>
        <v>24.12.2023</v>
      </c>
      <c r="AJ27" s="82" t="str">
        <f>IF(AND((IF(SUMIFS(cb_curr!$E:$E,cb_curr!$A:$A,AI27,cb_curr!$B:$B,"Kazakhstan_Tenge")&lt;&gt;0,1,0)=0),(OR(WEEKDAY(AI27,2)=7,WEEKDAY(AI27,2)=1))),AJ26,((IF(AND(AK27=0,AK28=0,AK29=0,AK30=0,AK31=0,AK32=0,AK33=0,AK34=0,AK35=0,AK36=0),"-",(IF((SUMIFS(cb_curr!$E:$E,cb_curr!$A:$A,AI27,cb_curr!$B:$B,"Kazakhstan_Tenge"))=0,AJ26,(SUMIFS(cb_curr!$E:$E,cb_curr!$A:$A,AI27,cb_curr!$B:$B,"Kazakhstan_Tenge"))))))))</f>
        <v>-</v>
      </c>
      <c r="AK27" s="165">
        <f>SUMIFS(cb_curr!$E:$E,cb_curr!$A:$A,AI27,cb_curr!$B:$B,"Kazakhstan_Tenge")</f>
        <v>0</v>
      </c>
      <c r="AL27" s="165"/>
      <c r="AM27" s="165"/>
      <c r="AN27" s="165"/>
      <c r="AO27" s="165"/>
      <c r="AQ27" s="153" t="str">
        <f t="shared" si="3"/>
        <v>24.06.2023</v>
      </c>
      <c r="AR27" s="85">
        <f t="shared" si="4"/>
        <v>0</v>
      </c>
      <c r="AT27" s="3" t="str">
        <f t="shared" si="0"/>
        <v>24.10.2023</v>
      </c>
      <c r="AU27" s="85">
        <f t="shared" si="5"/>
        <v>0</v>
      </c>
      <c r="AW27" s="3" t="str">
        <f t="shared" si="1"/>
        <v>24.11.2023</v>
      </c>
      <c r="AX27" s="85">
        <f t="shared" si="6"/>
        <v>0</v>
      </c>
      <c r="AZ27" s="3" t="str">
        <f t="shared" si="2"/>
        <v>24.12.2023</v>
      </c>
      <c r="BA27" s="85">
        <f t="shared" si="7"/>
        <v>0</v>
      </c>
    </row>
    <row r="28" spans="2:53" x14ac:dyDescent="0.25">
      <c r="B28" s="3" t="str">
        <f>CONCATENATE(Техничка!B29,Техничка!C29,Техничка!D29)</f>
        <v>25.01.2023</v>
      </c>
      <c r="C28" s="82" t="str">
        <f>IF(AND((IF(SUMIFS(cb_curr!$E:$E,cb_curr!$A:$A,B28,cb_curr!$B:$B,"Kazakhstan_Tenge")&lt;&gt;0,1,0)=0),(OR(WEEKDAY(B28,2)=7,WEEKDAY(B28,2)=1))),C27,((IF(AND(D28=0,D29=0,D30=0,D31=0,D32=0,D33=0,D34=0,D35=0,D36=0,D37=0),"-",(IF((SUMIFS(cb_curr!$E:$E,cb_curr!$A:$A,B28,cb_curr!$B:$B,"Kazakhstan_Tenge"))=0,C27,(SUMIFS(cb_curr!$E:$E,cb_curr!$A:$A,B28,cb_curr!$B:$B,"Kazakhstan_Tenge"))))))))</f>
        <v>-</v>
      </c>
      <c r="D28" s="165">
        <f>SUMIFS(cb_curr!$E:$E,cb_curr!$A:$A,B28,cb_curr!$B:$B,"Kazakhstan_Tenge")</f>
        <v>0</v>
      </c>
      <c r="E28" s="3" t="str">
        <f>CONCATENATE(Техничка!O29,Техничка!P29,Техничка!Q29)</f>
        <v>25.02.2023</v>
      </c>
      <c r="F28" s="82" t="str">
        <f>IF(AND((IF(SUMIFS(cb_curr!$E:$E,cb_curr!$A:$A,E28,cb_curr!$B:$B,"Kazakhstan_Tenge")&lt;&gt;0,1,0)=0),(OR(WEEKDAY(E28,2)=7,WEEKDAY(E28,2)=1))),F27,((IF(AND(G28=0,G29=0,G30=0,G31=0,G32=0,G33=0,G34=0,G35=0,G36=0,G37=0),"-",(IF((SUMIFS(cb_curr!$E:$E,cb_curr!$A:$A,E28,cb_curr!$B:$B,"Kazakhstan_Tenge"))=0,F27,(SUMIFS(cb_curr!$E:$E,cb_curr!$A:$A,E28,cb_curr!$B:$B,"Kazakhstan_Tenge"))))))))</f>
        <v>-</v>
      </c>
      <c r="G28" s="165">
        <f>SUMIFS(cb_curr!$E:$E,cb_curr!$A:$A,E28,cb_curr!$B:$B,"Kazakhstan_Tenge")</f>
        <v>0</v>
      </c>
      <c r="H28" s="3" t="str">
        <f>CONCATENATE(Техничка!S29,Техничка!T29,Техничка!U29)</f>
        <v>25.03.2023</v>
      </c>
      <c r="I28" s="82" t="str">
        <f>IF(AND((IF(SUMIFS(cb_curr!$E:$E,cb_curr!$A:$A,H28,cb_curr!$B:$B,"Kazakhstan_Tenge")&lt;&gt;0,1,0)=0),(OR(WEEKDAY(H28,2)=7,WEEKDAY(H28,2)=1))),I27,((IF(AND(J28=0,J29=0,J30=0,J31=0,J32=0,J33=0,J34=0,J35=0,J36=0,J37=0),"-",(IF((SUMIFS(cb_curr!$E:$E,cb_curr!$A:$A,H28,cb_curr!$B:$B,"Kazakhstan_Tenge"))=0,I27,(SUMIFS(cb_curr!$E:$E,cb_curr!$A:$A,H28,cb_curr!$B:$B,"Kazakhstan_Tenge"))))))))</f>
        <v>-</v>
      </c>
      <c r="J28" s="165">
        <f>SUMIFS(cb_curr!$E:$E,cb_curr!$A:$A,H28,cb_curr!$B:$B,"Kazakhstan_Tenge")</f>
        <v>0</v>
      </c>
      <c r="K28" s="3" t="str">
        <f>CONCATENATE(Техничка!W29,Техничка!X29,Техничка!Y29)</f>
        <v>25.04.2023</v>
      </c>
      <c r="L28" s="82" t="str">
        <f>IF(AND((IF(SUMIFS(cb_curr!$E:$E,cb_curr!$A:$A,K28,cb_curr!$B:$B,"Kazakhstan_Tenge")&lt;&gt;0,1,0)=0),(OR(WEEKDAY(K28,2)=7,WEEKDAY(K28,2)=1))),L27,((IF(AND(M28=0,M29=0,M30=0,M31=0,M32=0,M33=0,M34=0,M35=0,M36=0,M37=0),"-",(IF((SUMIFS(cb_curr!$E:$E,cb_curr!$A:$A,K28,cb_curr!$B:$B,"Kazakhstan_Tenge"))=0,L27,(SUMIFS(cb_curr!$E:$E,cb_curr!$A:$A,K28,cb_curr!$B:$B,"Kazakhstan_Tenge"))))))))</f>
        <v>-</v>
      </c>
      <c r="M28" s="165">
        <f>SUMIFS(cb_curr!$E:$E,cb_curr!$A:$A,K28,cb_curr!$B:$B,"Kazakhstan_Tenge")</f>
        <v>0</v>
      </c>
      <c r="N28" s="3" t="str">
        <f>CONCATENATE(Техничка!AA29,Техничка!AB29,Техничка!AC29)</f>
        <v>25.05.2023</v>
      </c>
      <c r="O28" s="82" t="str">
        <f>IF(AND((IF(SUMIFS(cb_curr!$E:$E,cb_curr!$A:$A,N28,cb_curr!$B:$B,"Kazakhstan_Tenge")&lt;&gt;0,1,0)=0),(OR(WEEKDAY(N28,2)=7,WEEKDAY(N28,2)=1))),O27,((IF(AND(P28=0,P29=0,P30=0,P31=0,P32=0,P33=0,P34=0,P35=0,P36=0,P37=0),"-",(IF((SUMIFS(cb_curr!$E:$E,cb_curr!$A:$A,N28,cb_curr!$B:$B,"Kazakhstan_Tenge"))=0,O27,(SUMIFS(cb_curr!$E:$E,cb_curr!$A:$A,N28,cb_curr!$B:$B,"Kazakhstan_Tenge"))))))))</f>
        <v>-</v>
      </c>
      <c r="P28" s="165">
        <f>SUMIFS(cb_curr!$E:$E,cb_curr!$A:$A,N28,cb_curr!$B:$B,"Kazakhstan_Tenge")</f>
        <v>0</v>
      </c>
      <c r="Q28" s="3" t="str">
        <f>CONCATENATE(Техничка!AE29,Техничка!AF29,Техничка!AG29)</f>
        <v>25.06.2023</v>
      </c>
      <c r="R28" s="82" t="str">
        <f>IF(AND((IF(SUMIFS(cb_curr!$E:$E,cb_curr!$A:$A,Q28,cb_curr!$B:$B,"Kazakhstan_Tenge")&lt;&gt;0,1,0)=0),(OR(WEEKDAY(Q28,2)=7,WEEKDAY(Q28,2)=1))),R27,((IF(AND(S28=0,S29=0,S30=0,S31=0,S32=0,S33=0,S34=0,S35=0,S36=0,S37=0),"-",(IF((SUMIFS(cb_curr!$E:$E,cb_curr!$A:$A,Q28,cb_curr!$B:$B,"Kazakhstan_Tenge"))=0,R27,(SUMIFS(cb_curr!$E:$E,cb_curr!$A:$A,Q28,cb_curr!$B:$B,"Kazakhstan_Tenge"))))))))</f>
        <v>-</v>
      </c>
      <c r="S28" s="165">
        <f>SUMIFS(cb_curr!$E:$E,cb_curr!$A:$A,Q28,cb_curr!$B:$B,"Kazakhstan_Tenge")</f>
        <v>0</v>
      </c>
      <c r="T28" s="3" t="str">
        <f>CONCATENATE(Техничка!AI29,Техничка!AJ29,Техничка!AK29)</f>
        <v>25.07.2023</v>
      </c>
      <c r="U28" s="82" t="str">
        <f>IF(AND((IF(SUMIFS(cb_curr!$E:$E,cb_curr!$A:$A,T28,cb_curr!$B:$B,"Kazakhstan_Tenge")&lt;&gt;0,1,0)=0),(OR(WEEKDAY(T28,2)=7,WEEKDAY(T28,2)=1))),U27,((IF(AND(V28=0,V29=0,V30=0,V31=0,V32=0,V33=0,V34=0,V35=0,V36=0,V37=0),"-",(IF((SUMIFS(cb_curr!$E:$E,cb_curr!$A:$A,T28,cb_curr!$B:$B,"Kazakhstan_Tenge"))=0,U27,(SUMIFS(cb_curr!$E:$E,cb_curr!$A:$A,T28,cb_curr!$B:$B,"Kazakhstan_Tenge"))))))))</f>
        <v>-</v>
      </c>
      <c r="V28" s="165">
        <f>SUMIFS(cb_curr!$E:$E,cb_curr!$A:$A,T28,cb_curr!$B:$B,"Kazakhstan_Tenge")</f>
        <v>0</v>
      </c>
      <c r="W28" s="3" t="str">
        <f>CONCATENATE(Техничка!AQ29,Техничка!AR29,Техничка!AS29)</f>
        <v>25.08.2023</v>
      </c>
      <c r="X28" s="82" t="str">
        <f>IF(AND((IF(SUMIFS(cb_curr!$E:$E,cb_curr!$A:$A,W28,cb_curr!$B:$B,"Kazakhstan_Tenge")&lt;&gt;0,1,0)=0),(OR(WEEKDAY(W28,2)=7,WEEKDAY(W28,2)=1))),X27,((IF(AND(Y28=0,Y29=0,Y30=0,Y31=0,Y32=0,Y33=0,Y34=0,Y35=0,Y36=0,Y37=0),"-",(IF((SUMIFS(cb_curr!$E:$E,cb_curr!$A:$A,W28,cb_curr!$B:$B,"Kazakhstan_Tenge"))=0,X27,(SUMIFS(cb_curr!$E:$E,cb_curr!$A:$A,W28,cb_curr!$B:$B,"Kazakhstan_Tenge"))))))))</f>
        <v>-</v>
      </c>
      <c r="Y28" s="165">
        <f>SUMIFS(cb_curr!$E:$E,cb_curr!$A:$A,W28,cb_curr!$B:$B,"Kazakhstan_Tenge")</f>
        <v>0</v>
      </c>
      <c r="Z28" s="3" t="str">
        <f>CONCATENATE(Техничка!AU29,Техничка!AV29,Техничка!AW29)</f>
        <v>25.09.2023</v>
      </c>
      <c r="AA28" s="82" t="str">
        <f>IF(AND((IF(SUMIFS(cb_curr!$E:$E,cb_curr!$A:$A,Z28,cb_curr!$B:$B,"Kazakhstan_Tenge")&lt;&gt;0,1,0)=0),(OR(WEEKDAY(Z28,2)=7,WEEKDAY(Z28,2)=1))),AA27,((IF(AND(AB28=0,AB29=0,AB30=0,AB31=0,AB32=0,AB33=0,AB34=0,AB35=0,AB36=0,AB37=0),"-",(IF((SUMIFS(cb_curr!$E:$E,cb_curr!$A:$A,Z28,cb_curr!$B:$B,"Kazakhstan_Tenge"))=0,AA27,(SUMIFS(cb_curr!$E:$E,cb_curr!$A:$A,Z28,cb_curr!$B:$B,"Kazakhstan_Tenge"))))))))</f>
        <v>-</v>
      </c>
      <c r="AB28" s="165">
        <f>SUMIFS(cb_curr!$E:$E,cb_curr!$A:$A,Z28,cb_curr!$B:$B,"Kazakhstan_Tenge")</f>
        <v>0</v>
      </c>
      <c r="AC28" s="3" t="str">
        <f>CONCATENATE(Техничка!AY29,Техничка!AZ29,Техничка!BA29)</f>
        <v>25.10.2023</v>
      </c>
      <c r="AD28" s="82" t="str">
        <f>IF(AND((IF(SUMIFS(cb_curr!$E:$E,cb_curr!$A:$A,AC28,cb_curr!$B:$B,"Kazakhstan_Tenge")&lt;&gt;0,1,0)=0),(OR(WEEKDAY(AC28,2)=7,WEEKDAY(AC28,2)=1))),AD27,((IF(AND(AE28=0,AE29=0,AE30=0,AE31=0,AE32=0,AE33=0,AE34=0,AE35=0,AE36=0,AE37=0),"-",(IF((SUMIFS(cb_curr!$E:$E,cb_curr!$A:$A,AC28,cb_curr!$B:$B,"Kazakhstan_Tenge"))=0,AD27,(SUMIFS(cb_curr!$E:$E,cb_curr!$A:$A,AC28,cb_curr!$B:$B,"Kazakhstan_Tenge"))))))))</f>
        <v>-</v>
      </c>
      <c r="AE28" s="165">
        <f>SUMIFS(cb_curr!$E:$E,cb_curr!$A:$A,AC28,cb_curr!$B:$B,"Kazakhstan_Tenge")</f>
        <v>0</v>
      </c>
      <c r="AF28" s="3" t="str">
        <f>CONCATENATE(Техничка!BC29,Техничка!BD29,Техничка!BE29)</f>
        <v>25.11.2023</v>
      </c>
      <c r="AG28" s="82" t="str">
        <f>IF(AND((IF(SUMIFS(cb_curr!$E:$E,cb_curr!$A:$A,AF28,cb_curr!$B:$B,"Kazakhstan_Tenge")&lt;&gt;0,1,0)=0),(OR(WEEKDAY(AF28,2)=7,WEEKDAY(AF28,2)=1))),AG27,((IF(AND(AH28=0,AH29=0,AH30=0,AH31=0,AH32=0,AH33=0,AH34=0,AH35=0,AH36=0,AH37=0),"-",(IF((SUMIFS(cb_curr!$E:$E,cb_curr!$A:$A,AF28,cb_curr!$B:$B,"Kazakhstan_Tenge"))=0,AG27,(SUMIFS(cb_curr!$E:$E,cb_curr!$A:$A,AF28,cb_curr!$B:$B,"Kazakhstan_Tenge"))))))))</f>
        <v>-</v>
      </c>
      <c r="AH28" s="165">
        <f>SUMIFS(cb_curr!$E:$E,cb_curr!$A:$A,AF28,cb_curr!$B:$B,"Kazakhstan_Tenge")</f>
        <v>0</v>
      </c>
      <c r="AI28" s="3" t="str">
        <f>CONCATENATE(Техничка!BG29,Техничка!BH29,Техничка!BI29)</f>
        <v>25.12.2023</v>
      </c>
      <c r="AJ28" s="82" t="str">
        <f>IF(AND((IF(SUMIFS(cb_curr!$E:$E,cb_curr!$A:$A,AI28,cb_curr!$B:$B,"Kazakhstan_Tenge")&lt;&gt;0,1,0)=0),(OR(WEEKDAY(AI28,2)=7,WEEKDAY(AI28,2)=1))),AJ27,((IF(AND(AK28=0,AK29=0,AK30=0,AK31=0,AK32=0,AK33=0,AK34=0,AK35=0,AK36=0,AK37=0),"-",(IF((SUMIFS(cb_curr!$E:$E,cb_curr!$A:$A,AI28,cb_curr!$B:$B,"Kazakhstan_Tenge"))=0,AJ27,(SUMIFS(cb_curr!$E:$E,cb_curr!$A:$A,AI28,cb_curr!$B:$B,"Kazakhstan_Tenge"))))))))</f>
        <v>-</v>
      </c>
      <c r="AK28" s="165">
        <f>SUMIFS(cb_curr!$E:$E,cb_curr!$A:$A,AI28,cb_curr!$B:$B,"Kazakhstan_Tenge")</f>
        <v>0</v>
      </c>
      <c r="AL28" s="165"/>
      <c r="AM28" s="165"/>
      <c r="AN28" s="165"/>
      <c r="AO28" s="165"/>
      <c r="AQ28" s="153" t="str">
        <f t="shared" si="3"/>
        <v>25.06.2023</v>
      </c>
      <c r="AR28" s="85">
        <f t="shared" si="4"/>
        <v>0</v>
      </c>
      <c r="AT28" s="3" t="str">
        <f t="shared" si="0"/>
        <v>25.10.2023</v>
      </c>
      <c r="AU28" s="85">
        <f t="shared" si="5"/>
        <v>0</v>
      </c>
      <c r="AW28" s="3" t="str">
        <f t="shared" si="1"/>
        <v>25.11.2023</v>
      </c>
      <c r="AX28" s="85">
        <f t="shared" si="6"/>
        <v>0</v>
      </c>
      <c r="AZ28" s="3" t="str">
        <f t="shared" si="2"/>
        <v>25.12.2023</v>
      </c>
      <c r="BA28" s="85">
        <f t="shared" si="7"/>
        <v>0</v>
      </c>
    </row>
    <row r="29" spans="2:53" x14ac:dyDescent="0.25">
      <c r="B29" s="3" t="str">
        <f>CONCATENATE(Техничка!B30,Техничка!C30,Техничка!D30)</f>
        <v>26.01.2023</v>
      </c>
      <c r="C29" s="82" t="str">
        <f>IF(AND((IF(SUMIFS(cb_curr!$E:$E,cb_curr!$A:$A,B29,cb_curr!$B:$B,"Kazakhstan_Tenge")&lt;&gt;0,1,0)=0),(OR(WEEKDAY(B29,2)=7,WEEKDAY(B29,2)=1))),C28,((IF(AND(D29=0,D30=0,D31=0,D32=0,D33=0,D34=0,D35=0,D36=0,D37=0,D38=0),"-",(IF((SUMIFS(cb_curr!$E:$E,cb_curr!$A:$A,B29,cb_curr!$B:$B,"Kazakhstan_Tenge"))=0,C28,(SUMIFS(cb_curr!$E:$E,cb_curr!$A:$A,B29,cb_curr!$B:$B,"Kazakhstan_Tenge"))))))))</f>
        <v>-</v>
      </c>
      <c r="D29" s="165">
        <f>SUMIFS(cb_curr!$E:$E,cb_curr!$A:$A,B29,cb_curr!$B:$B,"Kazakhstan_Tenge")</f>
        <v>0</v>
      </c>
      <c r="E29" s="3" t="str">
        <f>CONCATENATE(Техничка!O30,Техничка!P30,Техничка!Q30)</f>
        <v>26.02.2023</v>
      </c>
      <c r="F29" s="82" t="str">
        <f>IF(AND((IF(SUMIFS(cb_curr!$E:$E,cb_curr!$A:$A,E29,cb_curr!$B:$B,"Kazakhstan_Tenge")&lt;&gt;0,1,0)=0),(OR(WEEKDAY(E29,2)=7,WEEKDAY(E29,2)=1))),F28,((IF(AND(G29=0,G30=0,G31=0,G32=0,G33=0,G34=0,G35=0,G36=0,G37=0,G38=0),"-",(IF((SUMIFS(cb_curr!$E:$E,cb_curr!$A:$A,E29,cb_curr!$B:$B,"Kazakhstan_Tenge"))=0,F28,(SUMIFS(cb_curr!$E:$E,cb_curr!$A:$A,E29,cb_curr!$B:$B,"Kazakhstan_Tenge"))))))))</f>
        <v>-</v>
      </c>
      <c r="G29" s="165">
        <f>SUMIFS(cb_curr!$E:$E,cb_curr!$A:$A,E29,cb_curr!$B:$B,"Kazakhstan_Tenge")</f>
        <v>0</v>
      </c>
      <c r="H29" s="3" t="str">
        <f>CONCATENATE(Техничка!S30,Техничка!T30,Техничка!U30)</f>
        <v>26.03.2023</v>
      </c>
      <c r="I29" s="82" t="str">
        <f>IF(AND((IF(SUMIFS(cb_curr!$E:$E,cb_curr!$A:$A,H29,cb_curr!$B:$B,"Kazakhstan_Tenge")&lt;&gt;0,1,0)=0),(OR(WEEKDAY(H29,2)=7,WEEKDAY(H29,2)=1))),I28,((IF(AND(J29=0,J30=0,J31=0,J32=0,J33=0,J34=0,J35=0,J36=0,J37=0,J38=0),"-",(IF((SUMIFS(cb_curr!$E:$E,cb_curr!$A:$A,H29,cb_curr!$B:$B,"Kazakhstan_Tenge"))=0,I28,(SUMIFS(cb_curr!$E:$E,cb_curr!$A:$A,H29,cb_curr!$B:$B,"Kazakhstan_Tenge"))))))))</f>
        <v>-</v>
      </c>
      <c r="J29" s="165">
        <f>SUMIFS(cb_curr!$E:$E,cb_curr!$A:$A,H29,cb_curr!$B:$B,"Kazakhstan_Tenge")</f>
        <v>0</v>
      </c>
      <c r="K29" s="3" t="str">
        <f>CONCATENATE(Техничка!W30,Техничка!X30,Техничка!Y30)</f>
        <v>26.04.2023</v>
      </c>
      <c r="L29" s="82" t="str">
        <f>IF(AND((IF(SUMIFS(cb_curr!$E:$E,cb_curr!$A:$A,K29,cb_curr!$B:$B,"Kazakhstan_Tenge")&lt;&gt;0,1,0)=0),(OR(WEEKDAY(K29,2)=7,WEEKDAY(K29,2)=1))),L28,((IF(AND(M29=0,M30=0,M31=0,M32=0,M33=0,M34=0,M35=0,M36=0,M37=0,M38=0),"-",(IF((SUMIFS(cb_curr!$E:$E,cb_curr!$A:$A,K29,cb_curr!$B:$B,"Kazakhstan_Tenge"))=0,L28,(SUMIFS(cb_curr!$E:$E,cb_curr!$A:$A,K29,cb_curr!$B:$B,"Kazakhstan_Tenge"))))))))</f>
        <v>-</v>
      </c>
      <c r="M29" s="165">
        <f>SUMIFS(cb_curr!$E:$E,cb_curr!$A:$A,K29,cb_curr!$B:$B,"Kazakhstan_Tenge")</f>
        <v>0</v>
      </c>
      <c r="N29" s="3" t="str">
        <f>CONCATENATE(Техничка!AA30,Техничка!AB30,Техничка!AC30)</f>
        <v>26.05.2023</v>
      </c>
      <c r="O29" s="82" t="str">
        <f>IF(AND((IF(SUMIFS(cb_curr!$E:$E,cb_curr!$A:$A,N29,cb_curr!$B:$B,"Kazakhstan_Tenge")&lt;&gt;0,1,0)=0),(OR(WEEKDAY(N29,2)=7,WEEKDAY(N29,2)=1))),O28,((IF(AND(P29=0,P30=0,P31=0,P32=0,P33=0,P34=0,P35=0,P36=0,P37=0,P38=0),"-",(IF((SUMIFS(cb_curr!$E:$E,cb_curr!$A:$A,N29,cb_curr!$B:$B,"Kazakhstan_Tenge"))=0,O28,(SUMIFS(cb_curr!$E:$E,cb_curr!$A:$A,N29,cb_curr!$B:$B,"Kazakhstan_Tenge"))))))))</f>
        <v>-</v>
      </c>
      <c r="P29" s="165">
        <f>SUMIFS(cb_curr!$E:$E,cb_curr!$A:$A,N29,cb_curr!$B:$B,"Kazakhstan_Tenge")</f>
        <v>0</v>
      </c>
      <c r="Q29" s="3" t="str">
        <f>CONCATENATE(Техничка!AE30,Техничка!AF30,Техничка!AG30)</f>
        <v>26.06.2023</v>
      </c>
      <c r="R29" s="82" t="str">
        <f>IF(AND((IF(SUMIFS(cb_curr!$E:$E,cb_curr!$A:$A,Q29,cb_curr!$B:$B,"Kazakhstan_Tenge")&lt;&gt;0,1,0)=0),(OR(WEEKDAY(Q29,2)=7,WEEKDAY(Q29,2)=1))),R28,((IF(AND(S29=0,S30=0,S31=0,S32=0,S33=0,S34=0,S35=0,S36=0,S37=0,S38=0),"-",(IF((SUMIFS(cb_curr!$E:$E,cb_curr!$A:$A,Q29,cb_curr!$B:$B,"Kazakhstan_Tenge"))=0,R28,(SUMIFS(cb_curr!$E:$E,cb_curr!$A:$A,Q29,cb_curr!$B:$B,"Kazakhstan_Tenge"))))))))</f>
        <v>-</v>
      </c>
      <c r="S29" s="165">
        <f>SUMIFS(cb_curr!$E:$E,cb_curr!$A:$A,Q29,cb_curr!$B:$B,"Kazakhstan_Tenge")</f>
        <v>0</v>
      </c>
      <c r="T29" s="3" t="str">
        <f>CONCATENATE(Техничка!AI30,Техничка!AJ30,Техничка!AK30)</f>
        <v>26.07.2023</v>
      </c>
      <c r="U29" s="82" t="str">
        <f>IF(AND((IF(SUMIFS(cb_curr!$E:$E,cb_curr!$A:$A,T29,cb_curr!$B:$B,"Kazakhstan_Tenge")&lt;&gt;0,1,0)=0),(OR(WEEKDAY(T29,2)=7,WEEKDAY(T29,2)=1))),U28,((IF(AND(V29=0,V30=0,V31=0,V32=0,V33=0,V34=0,V35=0,V36=0,V37=0,V38=0),"-",(IF((SUMIFS(cb_curr!$E:$E,cb_curr!$A:$A,T29,cb_curr!$B:$B,"Kazakhstan_Tenge"))=0,U28,(SUMIFS(cb_curr!$E:$E,cb_curr!$A:$A,T29,cb_curr!$B:$B,"Kazakhstan_Tenge"))))))))</f>
        <v>-</v>
      </c>
      <c r="V29" s="165">
        <f>SUMIFS(cb_curr!$E:$E,cb_curr!$A:$A,T29,cb_curr!$B:$B,"Kazakhstan_Tenge")</f>
        <v>0</v>
      </c>
      <c r="W29" s="3" t="str">
        <f>CONCATENATE(Техничка!AQ30,Техничка!AR30,Техничка!AS30)</f>
        <v>26.08.2023</v>
      </c>
      <c r="X29" s="82" t="str">
        <f>IF(AND((IF(SUMIFS(cb_curr!$E:$E,cb_curr!$A:$A,W29,cb_curr!$B:$B,"Kazakhstan_Tenge")&lt;&gt;0,1,0)=0),(OR(WEEKDAY(W29,2)=7,WEEKDAY(W29,2)=1))),X28,((IF(AND(Y29=0,Y30=0,Y31=0,Y32=0,Y33=0,Y34=0,Y35=0,Y36=0,Y37=0,Y38=0),"-",(IF((SUMIFS(cb_curr!$E:$E,cb_curr!$A:$A,W29,cb_curr!$B:$B,"Kazakhstan_Tenge"))=0,X28,(SUMIFS(cb_curr!$E:$E,cb_curr!$A:$A,W29,cb_curr!$B:$B,"Kazakhstan_Tenge"))))))))</f>
        <v>-</v>
      </c>
      <c r="Y29" s="165">
        <f>SUMIFS(cb_curr!$E:$E,cb_curr!$A:$A,W29,cb_curr!$B:$B,"Kazakhstan_Tenge")</f>
        <v>0</v>
      </c>
      <c r="Z29" s="3" t="str">
        <f>CONCATENATE(Техничка!AU30,Техничка!AV30,Техничка!AW30)</f>
        <v>26.09.2023</v>
      </c>
      <c r="AA29" s="82" t="str">
        <f>IF(AND((IF(SUMIFS(cb_curr!$E:$E,cb_curr!$A:$A,Z29,cb_curr!$B:$B,"Kazakhstan_Tenge")&lt;&gt;0,1,0)=0),(OR(WEEKDAY(Z29,2)=7,WEEKDAY(Z29,2)=1))),AA28,((IF(AND(AB29=0,AB30=0,AB31=0,AB32=0,AB33=0,AB34=0,AB35=0,AB36=0,AB37=0,AB38=0),"-",(IF((SUMIFS(cb_curr!$E:$E,cb_curr!$A:$A,Z29,cb_curr!$B:$B,"Kazakhstan_Tenge"))=0,AA28,(SUMIFS(cb_curr!$E:$E,cb_curr!$A:$A,Z29,cb_curr!$B:$B,"Kazakhstan_Tenge"))))))))</f>
        <v>-</v>
      </c>
      <c r="AB29" s="165">
        <f>SUMIFS(cb_curr!$E:$E,cb_curr!$A:$A,Z29,cb_curr!$B:$B,"Kazakhstan_Tenge")</f>
        <v>0</v>
      </c>
      <c r="AC29" s="3" t="str">
        <f>CONCATENATE(Техничка!AY30,Техничка!AZ30,Техничка!BA30)</f>
        <v>26.10.2023</v>
      </c>
      <c r="AD29" s="82" t="str">
        <f>IF(AND((IF(SUMIFS(cb_curr!$E:$E,cb_curr!$A:$A,AC29,cb_curr!$B:$B,"Kazakhstan_Tenge")&lt;&gt;0,1,0)=0),(OR(WEEKDAY(AC29,2)=7,WEEKDAY(AC29,2)=1))),AD28,((IF(AND(AE29=0,AE30=0,AE31=0,AE32=0,AE33=0,AE34=0,AE35=0,AE36=0,AE37=0,AE38=0),"-",(IF((SUMIFS(cb_curr!$E:$E,cb_curr!$A:$A,AC29,cb_curr!$B:$B,"Kazakhstan_Tenge"))=0,AD28,(SUMIFS(cb_curr!$E:$E,cb_curr!$A:$A,AC29,cb_curr!$B:$B,"Kazakhstan_Tenge"))))))))</f>
        <v>-</v>
      </c>
      <c r="AE29" s="165">
        <f>SUMIFS(cb_curr!$E:$E,cb_curr!$A:$A,AC29,cb_curr!$B:$B,"Kazakhstan_Tenge")</f>
        <v>0</v>
      </c>
      <c r="AF29" s="3" t="str">
        <f>CONCATENATE(Техничка!BC30,Техничка!BD30,Техничка!BE30)</f>
        <v>26.11.2023</v>
      </c>
      <c r="AG29" s="82" t="str">
        <f>IF(AND((IF(SUMIFS(cb_curr!$E:$E,cb_curr!$A:$A,AF29,cb_curr!$B:$B,"Kazakhstan_Tenge")&lt;&gt;0,1,0)=0),(OR(WEEKDAY(AF29,2)=7,WEEKDAY(AF29,2)=1))),AG28,((IF(AND(AH29=0,AH30=0,AH31=0,AH32=0,AH33=0,AH34=0,AH35=0,AH36=0,AH37=0,AH38=0),"-",(IF((SUMIFS(cb_curr!$E:$E,cb_curr!$A:$A,AF29,cb_curr!$B:$B,"Kazakhstan_Tenge"))=0,AG28,(SUMIFS(cb_curr!$E:$E,cb_curr!$A:$A,AF29,cb_curr!$B:$B,"Kazakhstan_Tenge"))))))))</f>
        <v>-</v>
      </c>
      <c r="AH29" s="165">
        <f>SUMIFS(cb_curr!$E:$E,cb_curr!$A:$A,AF29,cb_curr!$B:$B,"Kazakhstan_Tenge")</f>
        <v>0</v>
      </c>
      <c r="AI29" s="3" t="str">
        <f>CONCATENATE(Техничка!BG30,Техничка!BH30,Техничка!BI30)</f>
        <v>26.12.2023</v>
      </c>
      <c r="AJ29" s="82" t="str">
        <f>IF(AND((IF(SUMIFS(cb_curr!$E:$E,cb_curr!$A:$A,AI29,cb_curr!$B:$B,"Kazakhstan_Tenge")&lt;&gt;0,1,0)=0),(OR(WEEKDAY(AI29,2)=7,WEEKDAY(AI29,2)=1))),AJ28,((IF(AND(AK29=0,AK30=0,AK31=0,AK32=0,AK33=0,AK34=0,AK35=0,AK36=0,AK37=0,AK38=0),"-",(IF((SUMIFS(cb_curr!$E:$E,cb_curr!$A:$A,AI29,cb_curr!$B:$B,"Kazakhstan_Tenge"))=0,AJ28,(SUMIFS(cb_curr!$E:$E,cb_curr!$A:$A,AI29,cb_curr!$B:$B,"Kazakhstan_Tenge"))))))))</f>
        <v>-</v>
      </c>
      <c r="AK29" s="165">
        <f>SUMIFS(cb_curr!$E:$E,cb_curr!$A:$A,AI29,cb_curr!$B:$B,"Kazakhstan_Tenge")</f>
        <v>0</v>
      </c>
      <c r="AL29" s="165"/>
      <c r="AM29" s="165"/>
      <c r="AN29" s="165"/>
      <c r="AO29" s="165"/>
      <c r="AQ29" s="153" t="str">
        <f t="shared" si="3"/>
        <v>26.06.2023</v>
      </c>
      <c r="AR29" s="85">
        <f t="shared" si="4"/>
        <v>0</v>
      </c>
      <c r="AT29" s="3" t="str">
        <f t="shared" si="0"/>
        <v>26.10.2023</v>
      </c>
      <c r="AU29" s="85">
        <f t="shared" si="5"/>
        <v>0</v>
      </c>
      <c r="AW29" s="3" t="str">
        <f t="shared" si="1"/>
        <v>26.11.2023</v>
      </c>
      <c r="AX29" s="85">
        <f t="shared" si="6"/>
        <v>0</v>
      </c>
      <c r="AZ29" s="3" t="str">
        <f t="shared" si="2"/>
        <v>26.12.2023</v>
      </c>
      <c r="BA29" s="85">
        <f t="shared" si="7"/>
        <v>0</v>
      </c>
    </row>
    <row r="30" spans="2:53" x14ac:dyDescent="0.25">
      <c r="B30" s="3" t="str">
        <f>CONCATENATE(Техничка!B31,Техничка!C31,Техничка!D31)</f>
        <v>27.01.2023</v>
      </c>
      <c r="C30" s="82" t="str">
        <f>IF(AND((IF(SUMIFS(cb_curr!$E:$E,cb_curr!$A:$A,B30,cb_curr!$B:$B,"Kazakhstan_Tenge")&lt;&gt;0,1,0)=0),(OR(WEEKDAY(B30,2)=7,WEEKDAY(B30,2)=1))),C29,((IF(AND(D30=0,D31=0,D32=0,D33=0,D34=0,D35=0,D36=0,D37=0,D38=0,D39=0),"-",(IF((SUMIFS(cb_curr!$E:$E,cb_curr!$A:$A,B30,cb_curr!$B:$B,"Kazakhstan_Tenge"))=0,C29,(SUMIFS(cb_curr!$E:$E,cb_curr!$A:$A,B30,cb_curr!$B:$B,"Kazakhstan_Tenge"))))))))</f>
        <v>-</v>
      </c>
      <c r="D30" s="165">
        <f>SUMIFS(cb_curr!$E:$E,cb_curr!$A:$A,B30,cb_curr!$B:$B,"Kazakhstan_Tenge")</f>
        <v>0</v>
      </c>
      <c r="E30" s="3" t="str">
        <f>CONCATENATE(Техничка!O31,Техничка!P31,Техничка!Q31)</f>
        <v>27.02.2023</v>
      </c>
      <c r="F30" s="82" t="str">
        <f>IF(AND((IF(SUMIFS(cb_curr!$E:$E,cb_curr!$A:$A,E30,cb_curr!$B:$B,"Kazakhstan_Tenge")&lt;&gt;0,1,0)=0),(OR(WEEKDAY(E30,2)=7,WEEKDAY(E30,2)=1))),F29,((IF(AND(G30=0,G31=0,G32=0,G33=0,G34=0,G35=0,G36=0,G37=0,G38=0,G39=0),"-",(IF((SUMIFS(cb_curr!$E:$E,cb_curr!$A:$A,E30,cb_curr!$B:$B,"Kazakhstan_Tenge"))=0,F29,(SUMIFS(cb_curr!$E:$E,cb_curr!$A:$A,E30,cb_curr!$B:$B,"Kazakhstan_Tenge"))))))))</f>
        <v>-</v>
      </c>
      <c r="G30" s="165">
        <f>SUMIFS(cb_curr!$E:$E,cb_curr!$A:$A,E30,cb_curr!$B:$B,"Kazakhstan_Tenge")</f>
        <v>0</v>
      </c>
      <c r="H30" s="3" t="str">
        <f>CONCATENATE(Техничка!S31,Техничка!T31,Техничка!U31)</f>
        <v>27.03.2023</v>
      </c>
      <c r="I30" s="82" t="str">
        <f>IF(AND((IF(SUMIFS(cb_curr!$E:$E,cb_curr!$A:$A,H30,cb_curr!$B:$B,"Kazakhstan_Tenge")&lt;&gt;0,1,0)=0),(OR(WEEKDAY(H30,2)=7,WEEKDAY(H30,2)=1))),I29,((IF(AND(J30=0,J31=0,J32=0,J33=0,J34=0,J35=0,J36=0,J37=0,J38=0,J39=0),"-",(IF((SUMIFS(cb_curr!$E:$E,cb_curr!$A:$A,H30,cb_curr!$B:$B,"Kazakhstan_Tenge"))=0,I29,(SUMIFS(cb_curr!$E:$E,cb_curr!$A:$A,H30,cb_curr!$B:$B,"Kazakhstan_Tenge"))))))))</f>
        <v>-</v>
      </c>
      <c r="J30" s="165">
        <f>SUMIFS(cb_curr!$E:$E,cb_curr!$A:$A,H30,cb_curr!$B:$B,"Kazakhstan_Tenge")</f>
        <v>0</v>
      </c>
      <c r="K30" s="3" t="str">
        <f>CONCATENATE(Техничка!W31,Техничка!X31,Техничка!Y31)</f>
        <v>27.04.2023</v>
      </c>
      <c r="L30" s="82" t="str">
        <f>IF(AND((IF(SUMIFS(cb_curr!$E:$E,cb_curr!$A:$A,K30,cb_curr!$B:$B,"Kazakhstan_Tenge")&lt;&gt;0,1,0)=0),(OR(WEEKDAY(K30,2)=7,WEEKDAY(K30,2)=1))),L29,((IF(AND(M30=0,M31=0,M32=0,M33=0,M34=0,M35=0,M36=0,M37=0,M38=0,M39=0),"-",(IF((SUMIFS(cb_curr!$E:$E,cb_curr!$A:$A,K30,cb_curr!$B:$B,"Kazakhstan_Tenge"))=0,L29,(SUMIFS(cb_curr!$E:$E,cb_curr!$A:$A,K30,cb_curr!$B:$B,"Kazakhstan_Tenge"))))))))</f>
        <v>-</v>
      </c>
      <c r="M30" s="165">
        <f>SUMIFS(cb_curr!$E:$E,cb_curr!$A:$A,K30,cb_curr!$B:$B,"Kazakhstan_Tenge")</f>
        <v>0</v>
      </c>
      <c r="N30" s="3" t="str">
        <f>CONCATENATE(Техничка!AA31,Техничка!AB31,Техничка!AC31)</f>
        <v>27.05.2023</v>
      </c>
      <c r="O30" s="82" t="str">
        <f>IF(AND((IF(SUMIFS(cb_curr!$E:$E,cb_curr!$A:$A,N30,cb_curr!$B:$B,"Kazakhstan_Tenge")&lt;&gt;0,1,0)=0),(OR(WEEKDAY(N30,2)=7,WEEKDAY(N30,2)=1))),O29,((IF(AND(P30=0,P31=0,P32=0,P33=0,P34=0,P35=0,P36=0,P37=0,P38=0,P39=0),"-",(IF((SUMIFS(cb_curr!$E:$E,cb_curr!$A:$A,N30,cb_curr!$B:$B,"Kazakhstan_Tenge"))=0,O29,(SUMIFS(cb_curr!$E:$E,cb_curr!$A:$A,N30,cb_curr!$B:$B,"Kazakhstan_Tenge"))))))))</f>
        <v>-</v>
      </c>
      <c r="P30" s="165">
        <f>SUMIFS(cb_curr!$E:$E,cb_curr!$A:$A,N30,cb_curr!$B:$B,"Kazakhstan_Tenge")</f>
        <v>0</v>
      </c>
      <c r="Q30" s="3" t="str">
        <f>CONCATENATE(Техничка!AE31,Техничка!AF31,Техничка!AG31)</f>
        <v>27.06.2023</v>
      </c>
      <c r="R30" s="82" t="str">
        <f>IF(AND((IF(SUMIFS(cb_curr!$E:$E,cb_curr!$A:$A,Q30,cb_curr!$B:$B,"Kazakhstan_Tenge")&lt;&gt;0,1,0)=0),(OR(WEEKDAY(Q30,2)=7,WEEKDAY(Q30,2)=1))),R29,((IF(AND(S30=0,S31=0,S32=0,S33=0,S34=0,S35=0,S36=0,S37=0,S38=0,S39=0),"-",(IF((SUMIFS(cb_curr!$E:$E,cb_curr!$A:$A,Q30,cb_curr!$B:$B,"Kazakhstan_Tenge"))=0,R29,(SUMIFS(cb_curr!$E:$E,cb_curr!$A:$A,Q30,cb_curr!$B:$B,"Kazakhstan_Tenge"))))))))</f>
        <v>-</v>
      </c>
      <c r="S30" s="165">
        <f>SUMIFS(cb_curr!$E:$E,cb_curr!$A:$A,Q30,cb_curr!$B:$B,"Kazakhstan_Tenge")</f>
        <v>0</v>
      </c>
      <c r="T30" s="3" t="str">
        <f>CONCATENATE(Техничка!AI31,Техничка!AJ31,Техничка!AK31)</f>
        <v>27.07.2023</v>
      </c>
      <c r="U30" s="82" t="str">
        <f>IF(AND((IF(SUMIFS(cb_curr!$E:$E,cb_curr!$A:$A,T30,cb_curr!$B:$B,"Kazakhstan_Tenge")&lt;&gt;0,1,0)=0),(OR(WEEKDAY(T30,2)=7,WEEKDAY(T30,2)=1))),U29,((IF(AND(V30=0,V31=0,V32=0,V33=0,V34=0,V35=0,V36=0,V37=0,V38=0,V39=0),"-",(IF((SUMIFS(cb_curr!$E:$E,cb_curr!$A:$A,T30,cb_curr!$B:$B,"Kazakhstan_Tenge"))=0,U29,(SUMIFS(cb_curr!$E:$E,cb_curr!$A:$A,T30,cb_curr!$B:$B,"Kazakhstan_Tenge"))))))))</f>
        <v>-</v>
      </c>
      <c r="V30" s="165">
        <f>SUMIFS(cb_curr!$E:$E,cb_curr!$A:$A,T30,cb_curr!$B:$B,"Kazakhstan_Tenge")</f>
        <v>0</v>
      </c>
      <c r="W30" s="3" t="str">
        <f>CONCATENATE(Техничка!AQ31,Техничка!AR31,Техничка!AS31)</f>
        <v>27.08.2023</v>
      </c>
      <c r="X30" s="82" t="str">
        <f>IF(AND((IF(SUMIFS(cb_curr!$E:$E,cb_curr!$A:$A,W30,cb_curr!$B:$B,"Kazakhstan_Tenge")&lt;&gt;0,1,0)=0),(OR(WEEKDAY(W30,2)=7,WEEKDAY(W30,2)=1))),X29,((IF(AND(Y30=0,Y31=0,Y32=0,Y33=0,Y34=0,Y35=0,Y36=0,Y37=0,Y38=0,Y39=0),"-",(IF((SUMIFS(cb_curr!$E:$E,cb_curr!$A:$A,W30,cb_curr!$B:$B,"Kazakhstan_Tenge"))=0,X29,(SUMIFS(cb_curr!$E:$E,cb_curr!$A:$A,W30,cb_curr!$B:$B,"Kazakhstan_Tenge"))))))))</f>
        <v>-</v>
      </c>
      <c r="Y30" s="165">
        <f>SUMIFS(cb_curr!$E:$E,cb_curr!$A:$A,W30,cb_curr!$B:$B,"Kazakhstan_Tenge")</f>
        <v>0</v>
      </c>
      <c r="Z30" s="3" t="str">
        <f>CONCATENATE(Техничка!AU31,Техничка!AV31,Техничка!AW31)</f>
        <v>27.09.2023</v>
      </c>
      <c r="AA30" s="82" t="str">
        <f>IF(AND((IF(SUMIFS(cb_curr!$E:$E,cb_curr!$A:$A,Z30,cb_curr!$B:$B,"Kazakhstan_Tenge")&lt;&gt;0,1,0)=0),(OR(WEEKDAY(Z30,2)=7,WEEKDAY(Z30,2)=1))),AA29,((IF(AND(AB30=0,AB31=0,AB32=0,AB33=0,AB34=0,AB35=0,AB36=0,AB37=0,AB38=0,AB39=0),"-",(IF((SUMIFS(cb_curr!$E:$E,cb_curr!$A:$A,Z30,cb_curr!$B:$B,"Kazakhstan_Tenge"))=0,AA29,(SUMIFS(cb_curr!$E:$E,cb_curr!$A:$A,Z30,cb_curr!$B:$B,"Kazakhstan_Tenge"))))))))</f>
        <v>-</v>
      </c>
      <c r="AB30" s="165">
        <f>SUMIFS(cb_curr!$E:$E,cb_curr!$A:$A,Z30,cb_curr!$B:$B,"Kazakhstan_Tenge")</f>
        <v>0</v>
      </c>
      <c r="AC30" s="3" t="str">
        <f>CONCATENATE(Техничка!AY31,Техничка!AZ31,Техничка!BA31)</f>
        <v>27.10.2023</v>
      </c>
      <c r="AD30" s="82" t="str">
        <f>IF(AND((IF(SUMIFS(cb_curr!$E:$E,cb_curr!$A:$A,AC30,cb_curr!$B:$B,"Kazakhstan_Tenge")&lt;&gt;0,1,0)=0),(OR(WEEKDAY(AC30,2)=7,WEEKDAY(AC30,2)=1))),AD29,((IF(AND(AE30=0,AE31=0,AE32=0,AE33=0,AE34=0,AE35=0,AE36=0,AE37=0,AE38=0,AE39=0),"-",(IF((SUMIFS(cb_curr!$E:$E,cb_curr!$A:$A,AC30,cb_curr!$B:$B,"Kazakhstan_Tenge"))=0,AD29,(SUMIFS(cb_curr!$E:$E,cb_curr!$A:$A,AC30,cb_curr!$B:$B,"Kazakhstan_Tenge"))))))))</f>
        <v>-</v>
      </c>
      <c r="AE30" s="165">
        <f>SUMIFS(cb_curr!$E:$E,cb_curr!$A:$A,AC30,cb_curr!$B:$B,"Kazakhstan_Tenge")</f>
        <v>0</v>
      </c>
      <c r="AF30" s="3" t="str">
        <f>CONCATENATE(Техничка!BC31,Техничка!BD31,Техничка!BE31)</f>
        <v>27.11.2023</v>
      </c>
      <c r="AG30" s="82" t="str">
        <f>IF(AND((IF(SUMIFS(cb_curr!$E:$E,cb_curr!$A:$A,AF30,cb_curr!$B:$B,"Kazakhstan_Tenge")&lt;&gt;0,1,0)=0),(OR(WEEKDAY(AF30,2)=7,WEEKDAY(AF30,2)=1))),AG29,((IF(AND(AH30=0,AH31=0,AH32=0,AH33=0,AH34=0,AH35=0,AH36=0,AH37=0,AH38=0,AH39=0),"-",(IF((SUMIFS(cb_curr!$E:$E,cb_curr!$A:$A,AF30,cb_curr!$B:$B,"Kazakhstan_Tenge"))=0,AG29,(SUMIFS(cb_curr!$E:$E,cb_curr!$A:$A,AF30,cb_curr!$B:$B,"Kazakhstan_Tenge"))))))))</f>
        <v>-</v>
      </c>
      <c r="AH30" s="165">
        <f>SUMIFS(cb_curr!$E:$E,cb_curr!$A:$A,AF30,cb_curr!$B:$B,"Kazakhstan_Tenge")</f>
        <v>0</v>
      </c>
      <c r="AI30" s="3" t="str">
        <f>CONCATENATE(Техничка!BG31,Техничка!BH31,Техничка!BI31)</f>
        <v>27.12.2023</v>
      </c>
      <c r="AJ30" s="82" t="str">
        <f>IF(AND((IF(SUMIFS(cb_curr!$E:$E,cb_curr!$A:$A,AI30,cb_curr!$B:$B,"Kazakhstan_Tenge")&lt;&gt;0,1,0)=0),(OR(WEEKDAY(AI30,2)=7,WEEKDAY(AI30,2)=1))),AJ29,((IF(AND(AK30=0,AK31=0,AK32=0,AK33=0,AK34=0,AK35=0,AK36=0,AK37=0,AK38=0,AK39=0),"-",(IF((SUMIFS(cb_curr!$E:$E,cb_curr!$A:$A,AI30,cb_curr!$B:$B,"Kazakhstan_Tenge"))=0,AJ29,(SUMIFS(cb_curr!$E:$E,cb_curr!$A:$A,AI30,cb_curr!$B:$B,"Kazakhstan_Tenge"))))))))</f>
        <v>-</v>
      </c>
      <c r="AK30" s="165">
        <f>SUMIFS(cb_curr!$E:$E,cb_curr!$A:$A,AI30,cb_curr!$B:$B,"Kazakhstan_Tenge")</f>
        <v>0</v>
      </c>
      <c r="AL30" s="165"/>
      <c r="AM30" s="165"/>
      <c r="AN30" s="165"/>
      <c r="AO30" s="165"/>
      <c r="AQ30" s="153" t="str">
        <f t="shared" si="3"/>
        <v>27.06.2023</v>
      </c>
      <c r="AR30" s="85">
        <f t="shared" si="4"/>
        <v>0</v>
      </c>
      <c r="AT30" s="3" t="str">
        <f t="shared" si="0"/>
        <v>27.10.2023</v>
      </c>
      <c r="AU30" s="85">
        <f t="shared" si="5"/>
        <v>0</v>
      </c>
      <c r="AW30" s="3" t="str">
        <f t="shared" si="1"/>
        <v>27.11.2023</v>
      </c>
      <c r="AX30" s="85">
        <f t="shared" si="6"/>
        <v>0</v>
      </c>
      <c r="AZ30" s="3" t="str">
        <f t="shared" si="2"/>
        <v>27.12.2023</v>
      </c>
      <c r="BA30" s="85">
        <f t="shared" si="7"/>
        <v>0</v>
      </c>
    </row>
    <row r="31" spans="2:53" x14ac:dyDescent="0.25">
      <c r="B31" s="3" t="str">
        <f>CONCATENATE(Техничка!B32,Техничка!C32,Техничка!D32)</f>
        <v>28.01.2023</v>
      </c>
      <c r="C31" s="82" t="str">
        <f>IF(AND((IF(SUMIFS(cb_curr!$E:$E,cb_curr!$A:$A,B31,cb_curr!$B:$B,"Kazakhstan_Tenge")&lt;&gt;0,1,0)=0),(OR(WEEKDAY(B31,2)=7,WEEKDAY(B31,2)=1))),C30,((IF(AND(D31=0,D32=0,D33=0,D34=0,D35=0,D36=0,D37=0,D38=0,D39=0,D40=0),"-",(IF((SUMIFS(cb_curr!$E:$E,cb_curr!$A:$A,B31,cb_curr!$B:$B,"Kazakhstan_Tenge"))=0,C30,(SUMIFS(cb_curr!$E:$E,cb_curr!$A:$A,B31,cb_curr!$B:$B,"Kazakhstan_Tenge"))))))))</f>
        <v>-</v>
      </c>
      <c r="D31" s="165">
        <f>SUMIFS(cb_curr!$E:$E,cb_curr!$A:$A,B31,cb_curr!$B:$B,"Kazakhstan_Tenge")</f>
        <v>0</v>
      </c>
      <c r="E31" s="3" t="str">
        <f>CONCATENATE(Техничка!O32,Техничка!P32,Техничка!Q32)</f>
        <v>28.02.2023</v>
      </c>
      <c r="F31" s="82" t="str">
        <f>IF(AND((IF(SUMIFS(cb_curr!$E:$E,cb_curr!$A:$A,E31,cb_curr!$B:$B,"Kazakhstan_Tenge")&lt;&gt;0,1,0)=0),(OR(WEEKDAY(E31,2)=7,WEEKDAY(E31,2)=1))),F30,((IF(AND(G31=0,G32=0,G33=0,G34=0,G35=0,G36=0,G37=0,G38=0,G39=0,G40=0),"-",(IF((SUMIFS(cb_curr!$E:$E,cb_curr!$A:$A,E31,cb_curr!$B:$B,"Kazakhstan_Tenge"))=0,F30,(SUMIFS(cb_curr!$E:$E,cb_curr!$A:$A,E31,cb_curr!$B:$B,"Kazakhstan_Tenge"))))))))</f>
        <v>-</v>
      </c>
      <c r="G31" s="165">
        <f>SUMIFS(cb_curr!$E:$E,cb_curr!$A:$A,E31,cb_curr!$B:$B,"Kazakhstan_Tenge")</f>
        <v>0</v>
      </c>
      <c r="H31" s="3" t="str">
        <f>CONCATENATE(Техничка!S32,Техничка!T32,Техничка!U32)</f>
        <v>28.03.2023</v>
      </c>
      <c r="I31" s="82" t="str">
        <f>IF(AND((IF(SUMIFS(cb_curr!$E:$E,cb_curr!$A:$A,H31,cb_curr!$B:$B,"Kazakhstan_Tenge")&lt;&gt;0,1,0)=0),(OR(WEEKDAY(H31,2)=7,WEEKDAY(H31,2)=1))),I30,((IF(AND(J31=0,J32=0,J33=0,J34=0,J35=0,J36=0,J37=0,J38=0,J39=0,J40=0),"-",(IF((SUMIFS(cb_curr!$E:$E,cb_curr!$A:$A,H31,cb_curr!$B:$B,"Kazakhstan_Tenge"))=0,I30,(SUMIFS(cb_curr!$E:$E,cb_curr!$A:$A,H31,cb_curr!$B:$B,"Kazakhstan_Tenge"))))))))</f>
        <v>-</v>
      </c>
      <c r="J31" s="165">
        <f>SUMIFS(cb_curr!$E:$E,cb_curr!$A:$A,H31,cb_curr!$B:$B,"Kazakhstan_Tenge")</f>
        <v>0</v>
      </c>
      <c r="K31" s="3" t="str">
        <f>CONCATENATE(Техничка!W32,Техничка!X32,Техничка!Y32)</f>
        <v>28.04.2023</v>
      </c>
      <c r="L31" s="82" t="str">
        <f>IF(AND((IF(SUMIFS(cb_curr!$E:$E,cb_curr!$A:$A,K31,cb_curr!$B:$B,"Kazakhstan_Tenge")&lt;&gt;0,1,0)=0),(OR(WEEKDAY(K31,2)=7,WEEKDAY(K31,2)=1))),L30,((IF(AND(M31=0,M32=0,M33=0,M34=0,M35=0,M36=0,M37=0,M38=0,M39=0,M40=0),"-",(IF((SUMIFS(cb_curr!$E:$E,cb_curr!$A:$A,K31,cb_curr!$B:$B,"Kazakhstan_Tenge"))=0,L30,(SUMIFS(cb_curr!$E:$E,cb_curr!$A:$A,K31,cb_curr!$B:$B,"Kazakhstan_Tenge"))))))))</f>
        <v>-</v>
      </c>
      <c r="M31" s="165">
        <f>SUMIFS(cb_curr!$E:$E,cb_curr!$A:$A,K31,cb_curr!$B:$B,"Kazakhstan_Tenge")</f>
        <v>0</v>
      </c>
      <c r="N31" s="3" t="str">
        <f>CONCATENATE(Техничка!AA32,Техничка!AB32,Техничка!AC32)</f>
        <v>28.05.2023</v>
      </c>
      <c r="O31" s="82" t="str">
        <f>IF(AND((IF(SUMIFS(cb_curr!$E:$E,cb_curr!$A:$A,N31,cb_curr!$B:$B,"Kazakhstan_Tenge")&lt;&gt;0,1,0)=0),(OR(WEEKDAY(N31,2)=7,WEEKDAY(N31,2)=1))),O30,((IF(AND(P31=0,P32=0,P33=0,P34=0,P35=0,P36=0,P37=0,P38=0,P39=0,P40=0),"-",(IF((SUMIFS(cb_curr!$E:$E,cb_curr!$A:$A,N31,cb_curr!$B:$B,"Kazakhstan_Tenge"))=0,O30,(SUMIFS(cb_curr!$E:$E,cb_curr!$A:$A,N31,cb_curr!$B:$B,"Kazakhstan_Tenge"))))))))</f>
        <v>-</v>
      </c>
      <c r="P31" s="165">
        <f>SUMIFS(cb_curr!$E:$E,cb_curr!$A:$A,N31,cb_curr!$B:$B,"Kazakhstan_Tenge")</f>
        <v>0</v>
      </c>
      <c r="Q31" s="3" t="str">
        <f>CONCATENATE(Техничка!AE32,Техничка!AF32,Техничка!AG32)</f>
        <v>28.06.2023</v>
      </c>
      <c r="R31" s="82" t="str">
        <f>IF(AND((IF(SUMIFS(cb_curr!$E:$E,cb_curr!$A:$A,Q31,cb_curr!$B:$B,"Kazakhstan_Tenge")&lt;&gt;0,1,0)=0),(OR(WEEKDAY(Q31,2)=7,WEEKDAY(Q31,2)=1))),R30,((IF(AND(S31=0,S32=0,S33=0,S34=0,S35=0,S36=0,S37=0,S38=0,S39=0,S40=0),"-",(IF((SUMIFS(cb_curr!$E:$E,cb_curr!$A:$A,Q31,cb_curr!$B:$B,"Kazakhstan_Tenge"))=0,R30,(SUMIFS(cb_curr!$E:$E,cb_curr!$A:$A,Q31,cb_curr!$B:$B,"Kazakhstan_Tenge"))))))))</f>
        <v>-</v>
      </c>
      <c r="S31" s="165">
        <f>SUMIFS(cb_curr!$E:$E,cb_curr!$A:$A,Q31,cb_curr!$B:$B,"Kazakhstan_Tenge")</f>
        <v>0</v>
      </c>
      <c r="T31" s="3" t="str">
        <f>CONCATENATE(Техничка!AI32,Техничка!AJ32,Техничка!AK32)</f>
        <v>28.07.2023</v>
      </c>
      <c r="U31" s="82" t="str">
        <f>IF(AND((IF(SUMIFS(cb_curr!$E:$E,cb_curr!$A:$A,T31,cb_curr!$B:$B,"Kazakhstan_Tenge")&lt;&gt;0,1,0)=0),(OR(WEEKDAY(T31,2)=7,WEEKDAY(T31,2)=1))),U30,((IF(AND(V31=0,V32=0,V33=0,V34=0,V35=0,V36=0,V37=0,V38=0,V39=0,V40=0),"-",(IF((SUMIFS(cb_curr!$E:$E,cb_curr!$A:$A,T31,cb_curr!$B:$B,"Kazakhstan_Tenge"))=0,U30,(SUMIFS(cb_curr!$E:$E,cb_curr!$A:$A,T31,cb_curr!$B:$B,"Kazakhstan_Tenge"))))))))</f>
        <v>-</v>
      </c>
      <c r="V31" s="165">
        <f>SUMIFS(cb_curr!$E:$E,cb_curr!$A:$A,T31,cb_curr!$B:$B,"Kazakhstan_Tenge")</f>
        <v>0</v>
      </c>
      <c r="W31" s="3" t="str">
        <f>CONCATENATE(Техничка!AQ32,Техничка!AR32,Техничка!AS32)</f>
        <v>28.08.2023</v>
      </c>
      <c r="X31" s="82" t="str">
        <f>IF(AND((IF(SUMIFS(cb_curr!$E:$E,cb_curr!$A:$A,W31,cb_curr!$B:$B,"Kazakhstan_Tenge")&lt;&gt;0,1,0)=0),(OR(WEEKDAY(W31,2)=7,WEEKDAY(W31,2)=1))),X30,((IF(AND(Y31=0,Y32=0,Y33=0,Y34=0,Y35=0,Y36=0,Y37=0,Y38=0,Y39=0,Y40=0),"-",(IF((SUMIFS(cb_curr!$E:$E,cb_curr!$A:$A,W31,cb_curr!$B:$B,"Kazakhstan_Tenge"))=0,X30,(SUMIFS(cb_curr!$E:$E,cb_curr!$A:$A,W31,cb_curr!$B:$B,"Kazakhstan_Tenge"))))))))</f>
        <v>-</v>
      </c>
      <c r="Y31" s="165">
        <f>SUMIFS(cb_curr!$E:$E,cb_curr!$A:$A,W31,cb_curr!$B:$B,"Kazakhstan_Tenge")</f>
        <v>0</v>
      </c>
      <c r="Z31" s="3" t="str">
        <f>CONCATENATE(Техничка!AU32,Техничка!AV32,Техничка!AW32)</f>
        <v>28.09.2023</v>
      </c>
      <c r="AA31" s="82" t="str">
        <f>IF(AND((IF(SUMIFS(cb_curr!$E:$E,cb_curr!$A:$A,Z31,cb_curr!$B:$B,"Kazakhstan_Tenge")&lt;&gt;0,1,0)=0),(OR(WEEKDAY(Z31,2)=7,WEEKDAY(Z31,2)=1))),AA30,((IF(AND(AB31=0,AB32=0,AB33=0,AB34=0,AB35=0,AB36=0,AB37=0,AB38=0,AB39=0,AB40=0),"-",(IF((SUMIFS(cb_curr!$E:$E,cb_curr!$A:$A,Z31,cb_curr!$B:$B,"Kazakhstan_Tenge"))=0,AA30,(SUMIFS(cb_curr!$E:$E,cb_curr!$A:$A,Z31,cb_curr!$B:$B,"Kazakhstan_Tenge"))))))))</f>
        <v>-</v>
      </c>
      <c r="AB31" s="165">
        <f>SUMIFS(cb_curr!$E:$E,cb_curr!$A:$A,Z31,cb_curr!$B:$B,"Kazakhstan_Tenge")</f>
        <v>0</v>
      </c>
      <c r="AC31" s="3" t="str">
        <f>CONCATENATE(Техничка!AY32,Техничка!AZ32,Техничка!BA32)</f>
        <v>28.10.2023</v>
      </c>
      <c r="AD31" s="82" t="str">
        <f>IF(AND((IF(SUMIFS(cb_curr!$E:$E,cb_curr!$A:$A,AC31,cb_curr!$B:$B,"Kazakhstan_Tenge")&lt;&gt;0,1,0)=0),(OR(WEEKDAY(AC31,2)=7,WEEKDAY(AC31,2)=1))),AD30,((IF(AND(AE31=0,AE32=0,AE33=0,AE34=0,AE35=0,AE36=0,AE37=0,AE38=0,AE39=0,AE40=0),"-",(IF((SUMIFS(cb_curr!$E:$E,cb_curr!$A:$A,AC31,cb_curr!$B:$B,"Kazakhstan_Tenge"))=0,AD30,(SUMIFS(cb_curr!$E:$E,cb_curr!$A:$A,AC31,cb_curr!$B:$B,"Kazakhstan_Tenge"))))))))</f>
        <v>-</v>
      </c>
      <c r="AE31" s="165">
        <f>SUMIFS(cb_curr!$E:$E,cb_curr!$A:$A,AC31,cb_curr!$B:$B,"Kazakhstan_Tenge")</f>
        <v>0</v>
      </c>
      <c r="AF31" s="3" t="str">
        <f>CONCATENATE(Техничка!BC32,Техничка!BD32,Техничка!BE32)</f>
        <v>28.11.2023</v>
      </c>
      <c r="AG31" s="82" t="str">
        <f>IF(AND((IF(SUMIFS(cb_curr!$E:$E,cb_curr!$A:$A,AF31,cb_curr!$B:$B,"Kazakhstan_Tenge")&lt;&gt;0,1,0)=0),(OR(WEEKDAY(AF31,2)=7,WEEKDAY(AF31,2)=1))),AG30,((IF(AND(AH31=0,AH32=0,AH33=0,AH34=0,AH35=0,AH36=0,AH37=0,AH38=0,AH39=0,AH40=0),"-",(IF((SUMIFS(cb_curr!$E:$E,cb_curr!$A:$A,AF31,cb_curr!$B:$B,"Kazakhstan_Tenge"))=0,AG30,(SUMIFS(cb_curr!$E:$E,cb_curr!$A:$A,AF31,cb_curr!$B:$B,"Kazakhstan_Tenge"))))))))</f>
        <v>-</v>
      </c>
      <c r="AH31" s="165">
        <f>SUMIFS(cb_curr!$E:$E,cb_curr!$A:$A,AF31,cb_curr!$B:$B,"Kazakhstan_Tenge")</f>
        <v>0</v>
      </c>
      <c r="AI31" s="3" t="str">
        <f>CONCATENATE(Техничка!BG32,Техничка!BH32,Техничка!BI32)</f>
        <v>28.12.2023</v>
      </c>
      <c r="AJ31" s="82" t="str">
        <f>IF(AND((IF(SUMIFS(cb_curr!$E:$E,cb_curr!$A:$A,AI31,cb_curr!$B:$B,"Kazakhstan_Tenge")&lt;&gt;0,1,0)=0),(OR(WEEKDAY(AI31,2)=7,WEEKDAY(AI31,2)=1))),AJ30,((IF(AND(AK31=0,AK32=0,AK33=0,AK34=0,AK35=0,AK36=0,AK37=0,AK38=0,AK39=0,AK40=0),"-",(IF((SUMIFS(cb_curr!$E:$E,cb_curr!$A:$A,AI31,cb_curr!$B:$B,"Kazakhstan_Tenge"))=0,AJ30,(SUMIFS(cb_curr!$E:$E,cb_curr!$A:$A,AI31,cb_curr!$B:$B,"Kazakhstan_Tenge"))))))))</f>
        <v>-</v>
      </c>
      <c r="AK31" s="165">
        <f>SUMIFS(cb_curr!$E:$E,cb_curr!$A:$A,AI31,cb_curr!$B:$B,"Kazakhstan_Tenge")</f>
        <v>0</v>
      </c>
      <c r="AL31" s="165"/>
      <c r="AM31" s="165"/>
      <c r="AN31" s="165"/>
      <c r="AO31" s="165"/>
      <c r="AQ31" s="153" t="str">
        <f t="shared" si="3"/>
        <v>28.06.2023</v>
      </c>
      <c r="AR31" s="85">
        <f t="shared" si="4"/>
        <v>0</v>
      </c>
      <c r="AT31" s="3" t="str">
        <f t="shared" si="0"/>
        <v>28.10.2023</v>
      </c>
      <c r="AU31" s="85">
        <f t="shared" si="5"/>
        <v>0</v>
      </c>
      <c r="AW31" s="3" t="str">
        <f t="shared" si="1"/>
        <v>28.11.2023</v>
      </c>
      <c r="AX31" s="85">
        <f t="shared" si="6"/>
        <v>0</v>
      </c>
      <c r="AZ31" s="3" t="str">
        <f t="shared" si="2"/>
        <v>28.12.2023</v>
      </c>
      <c r="BA31" s="85">
        <f t="shared" si="7"/>
        <v>0</v>
      </c>
    </row>
    <row r="32" spans="2:53" x14ac:dyDescent="0.25">
      <c r="B32" s="3" t="str">
        <f>CONCATENATE(Техничка!B33,Техничка!C33,Техничка!D33)</f>
        <v>29.01.2023</v>
      </c>
      <c r="C32" s="82" t="str">
        <f>IF(AND((IF(SUMIFS(cb_curr!$E:$E,cb_curr!$A:$A,B32,cb_curr!$B:$B,"Kazakhstan_Tenge")&lt;&gt;0,1,0)=0),(OR(WEEKDAY(B32,2)=7,WEEKDAY(B32,2)=1))),C31,((IF(AND(D32=0,D33=0,D34=0,D35=0,D36=0,D37=0,D38=0,D39=0,D40=0,D41=0),"-",(IF((SUMIFS(cb_curr!$E:$E,cb_curr!$A:$A,B32,cb_curr!$B:$B,"Kazakhstan_Tenge"))=0,C31,(SUMIFS(cb_curr!$E:$E,cb_curr!$A:$A,B32,cb_curr!$B:$B,"Kazakhstan_Tenge"))))))))</f>
        <v>-</v>
      </c>
      <c r="D32" s="165">
        <f>SUMIFS(cb_curr!$E:$E,cb_curr!$A:$A,B32,cb_curr!$B:$B,"Kazakhstan_Tenge")</f>
        <v>0</v>
      </c>
      <c r="E32" s="83" t="str">
        <f>CONCATENATE(Техничка!O33,Техничка!P33,Техничка!Q33)</f>
        <v>29.02.2023</v>
      </c>
      <c r="F32" s="6"/>
      <c r="G32" s="165">
        <f>SUMIFS(cb_curr!$E:$E,cb_curr!$A:$A,E32,cb_curr!$B:$B,"Kazakhstan_Tenge")</f>
        <v>0</v>
      </c>
      <c r="H32" s="3" t="str">
        <f>CONCATENATE(Техничка!S33,Техничка!T33,Техничка!U33)</f>
        <v>29.03.2023</v>
      </c>
      <c r="I32" s="82" t="str">
        <f>IF(AND((IF(SUMIFS(cb_curr!$E:$E,cb_curr!$A:$A,H32,cb_curr!$B:$B,"Kazakhstan_Tenge")&lt;&gt;0,1,0)=0),(OR(WEEKDAY(H32,2)=7,WEEKDAY(H32,2)=1))),I31,((IF(AND(J32=0,J33=0,J34=0,J35=0,J36=0,J37=0,J38=0,J39=0,J40=0,J41=0),"-",(IF((SUMIFS(cb_curr!$E:$E,cb_curr!$A:$A,H32,cb_curr!$B:$B,"Kazakhstan_Tenge"))=0,I31,(SUMIFS(cb_curr!$E:$E,cb_curr!$A:$A,H32,cb_curr!$B:$B,"Kazakhstan_Tenge"))))))))</f>
        <v>-</v>
      </c>
      <c r="J32" s="165">
        <f>SUMIFS(cb_curr!$E:$E,cb_curr!$A:$A,H32,cb_curr!$B:$B,"Kazakhstan_Tenge")</f>
        <v>0</v>
      </c>
      <c r="K32" s="3" t="str">
        <f>CONCATENATE(Техничка!W33,Техничка!X33,Техничка!Y33)</f>
        <v>29.04.2023</v>
      </c>
      <c r="L32" s="82" t="str">
        <f>IF(AND((IF(SUMIFS(cb_curr!$E:$E,cb_curr!$A:$A,K32,cb_curr!$B:$B,"Kazakhstan_Tenge")&lt;&gt;0,1,0)=0),(OR(WEEKDAY(K32,2)=7,WEEKDAY(K32,2)=1))),L31,((IF(AND(M32=0,M33=0,M34=0,M35=0,M36=0,M37=0,M38=0,M39=0,M40=0,M41=0),"-",(IF((SUMIFS(cb_curr!$E:$E,cb_curr!$A:$A,K32,cb_curr!$B:$B,"Kazakhstan_Tenge"))=0,L31,(SUMIFS(cb_curr!$E:$E,cb_curr!$A:$A,K32,cb_curr!$B:$B,"Kazakhstan_Tenge"))))))))</f>
        <v>-</v>
      </c>
      <c r="M32" s="165">
        <f>SUMIFS(cb_curr!$E:$E,cb_curr!$A:$A,K32,cb_curr!$B:$B,"Kazakhstan_Tenge")</f>
        <v>0</v>
      </c>
      <c r="N32" s="3" t="str">
        <f>CONCATENATE(Техничка!AA33,Техничка!AB33,Техничка!AC33)</f>
        <v>29.05.2023</v>
      </c>
      <c r="O32" s="82" t="str">
        <f>IF(AND((IF(SUMIFS(cb_curr!$E:$E,cb_curr!$A:$A,N32,cb_curr!$B:$B,"Kazakhstan_Tenge")&lt;&gt;0,1,0)=0),(OR(WEEKDAY(N32,2)=7,WEEKDAY(N32,2)=1))),O31,((IF(AND(P32=0,P33=0,P34=0,P35=0,P36=0,P37=0,P38=0,P39=0,P40=0,P41=0),"-",(IF((SUMIFS(cb_curr!$E:$E,cb_curr!$A:$A,N32,cb_curr!$B:$B,"Kazakhstan_Tenge"))=0,O31,(SUMIFS(cb_curr!$E:$E,cb_curr!$A:$A,N32,cb_curr!$B:$B,"Kazakhstan_Tenge"))))))))</f>
        <v>-</v>
      </c>
      <c r="P32" s="165">
        <f>SUMIFS(cb_curr!$E:$E,cb_curr!$A:$A,N32,cb_curr!$B:$B,"Kazakhstan_Tenge")</f>
        <v>0</v>
      </c>
      <c r="Q32" s="3" t="str">
        <f>CONCATENATE(Техничка!AE33,Техничка!AF33,Техничка!AG33)</f>
        <v>29.06.2023</v>
      </c>
      <c r="R32" s="82" t="str">
        <f>IF(AND((IF(SUMIFS(cb_curr!$E:$E,cb_curr!$A:$A,Q32,cb_curr!$B:$B,"Kazakhstan_Tenge")&lt;&gt;0,1,0)=0),(OR(WEEKDAY(Q32,2)=7,WEEKDAY(Q32,2)=1))),R31,((IF(AND(S32=0,S33=0,S34=0,S35=0,S36=0,S37=0,S38=0,S39=0,S40=0,S41=0),"-",(IF((SUMIFS(cb_curr!$E:$E,cb_curr!$A:$A,Q32,cb_curr!$B:$B,"Kazakhstan_Tenge"))=0,R31,(SUMIFS(cb_curr!$E:$E,cb_curr!$A:$A,Q32,cb_curr!$B:$B,"Kazakhstan_Tenge"))))))))</f>
        <v>-</v>
      </c>
      <c r="S32" s="165">
        <f>SUMIFS(cb_curr!$E:$E,cb_curr!$A:$A,Q32,cb_curr!$B:$B,"Kazakhstan_Tenge")</f>
        <v>0</v>
      </c>
      <c r="T32" s="3" t="str">
        <f>CONCATENATE(Техничка!AI33,Техничка!AJ33,Техничка!AK33)</f>
        <v>29.07.2023</v>
      </c>
      <c r="U32" s="82" t="str">
        <f>IF(AND((IF(SUMIFS(cb_curr!$E:$E,cb_curr!$A:$A,T32,cb_curr!$B:$B,"Kazakhstan_Tenge")&lt;&gt;0,1,0)=0),(OR(WEEKDAY(T32,2)=7,WEEKDAY(T32,2)=1))),U31,((IF(AND(V32=0,V33=0,V34=0,V35=0,V36=0,V37=0,V38=0,V39=0,V40=0,V41=0),"-",(IF((SUMIFS(cb_curr!$E:$E,cb_curr!$A:$A,T32,cb_curr!$B:$B,"Kazakhstan_Tenge"))=0,U31,(SUMIFS(cb_curr!$E:$E,cb_curr!$A:$A,T32,cb_curr!$B:$B,"Kazakhstan_Tenge"))))))))</f>
        <v>-</v>
      </c>
      <c r="V32" s="165">
        <f>SUMIFS(cb_curr!$E:$E,cb_curr!$A:$A,T32,cb_curr!$B:$B,"Kazakhstan_Tenge")</f>
        <v>0</v>
      </c>
      <c r="W32" s="3" t="str">
        <f>CONCATENATE(Техничка!AQ33,Техничка!AR33,Техничка!AS33)</f>
        <v>29.08.2023</v>
      </c>
      <c r="X32" s="82" t="str">
        <f>IF(AND((IF(SUMIFS(cb_curr!$E:$E,cb_curr!$A:$A,W32,cb_curr!$B:$B,"Kazakhstan_Tenge")&lt;&gt;0,1,0)=0),(OR(WEEKDAY(W32,2)=7,WEEKDAY(W32,2)=1))),X31,((IF(AND(Y32=0,Y33=0,Y34=0,Y35=0,Y36=0,Y37=0,Y38=0,Y39=0,Y40=0,Y41=0),"-",(IF((SUMIFS(cb_curr!$E:$E,cb_curr!$A:$A,W32,cb_curr!$B:$B,"Kazakhstan_Tenge"))=0,X31,(SUMIFS(cb_curr!$E:$E,cb_curr!$A:$A,W32,cb_curr!$B:$B,"Kazakhstan_Tenge"))))))))</f>
        <v>-</v>
      </c>
      <c r="Y32" s="165">
        <f>SUMIFS(cb_curr!$E:$E,cb_curr!$A:$A,W32,cb_curr!$B:$B,"Kazakhstan_Tenge")</f>
        <v>0</v>
      </c>
      <c r="Z32" s="3" t="str">
        <f>CONCATENATE(Техничка!AU33,Техничка!AV33,Техничка!AW33)</f>
        <v>29.09.2023</v>
      </c>
      <c r="AA32" s="82" t="str">
        <f>IF(AND((IF(SUMIFS(cb_curr!$E:$E,cb_curr!$A:$A,Z32,cb_curr!$B:$B,"Kazakhstan_Tenge")&lt;&gt;0,1,0)=0),(OR(WEEKDAY(Z32,2)=7,WEEKDAY(Z32,2)=1))),AA31,((IF(AND(AB32=0,AB33=0,AB34=0,AB35=0,AB36=0,AB37=0,AB38=0,AB39=0,AB40=0,AB41=0),"-",(IF((SUMIFS(cb_curr!$E:$E,cb_curr!$A:$A,Z32,cb_curr!$B:$B,"Kazakhstan_Tenge"))=0,AA31,(SUMIFS(cb_curr!$E:$E,cb_curr!$A:$A,Z32,cb_curr!$B:$B,"Kazakhstan_Tenge"))))))))</f>
        <v>-</v>
      </c>
      <c r="AB32" s="165">
        <f>SUMIFS(cb_curr!$E:$E,cb_curr!$A:$A,Z32,cb_curr!$B:$B,"Kazakhstan_Tenge")</f>
        <v>0</v>
      </c>
      <c r="AC32" s="3" t="str">
        <f>CONCATENATE(Техничка!AY33,Техничка!AZ33,Техничка!BA33)</f>
        <v>29.10.2023</v>
      </c>
      <c r="AD32" s="82" t="str">
        <f>IF(AND((IF(SUMIFS(cb_curr!$E:$E,cb_curr!$A:$A,AC32,cb_curr!$B:$B,"Kazakhstan_Tenge")&lt;&gt;0,1,0)=0),(OR(WEEKDAY(AC32,2)=7,WEEKDAY(AC32,2)=1))),AD31,((IF(AND(AE32=0,AE33=0,AE34=0,AE35=0,AE36=0,AE37=0,AE38=0,AE39=0,AE40=0,AE41=0),"-",(IF((SUMIFS(cb_curr!$E:$E,cb_curr!$A:$A,AC32,cb_curr!$B:$B,"Kazakhstan_Tenge"))=0,AD31,(SUMIFS(cb_curr!$E:$E,cb_curr!$A:$A,AC32,cb_curr!$B:$B,"Kazakhstan_Tenge"))))))))</f>
        <v>-</v>
      </c>
      <c r="AE32" s="165">
        <f>SUMIFS(cb_curr!$E:$E,cb_curr!$A:$A,AC32,cb_curr!$B:$B,"Kazakhstan_Tenge")</f>
        <v>0</v>
      </c>
      <c r="AF32" s="3" t="str">
        <f>CONCATENATE(Техничка!BC33,Техничка!BD33,Техничка!BE33)</f>
        <v>29.11.2023</v>
      </c>
      <c r="AG32" s="82" t="str">
        <f>IF(AND((IF(SUMIFS(cb_curr!$E:$E,cb_curr!$A:$A,AF32,cb_curr!$B:$B,"Kazakhstan_Tenge")&lt;&gt;0,1,0)=0),(OR(WEEKDAY(AF32,2)=7,WEEKDAY(AF32,2)=1))),AG31,((IF(AND(AH32=0,AH33=0,AH34=0,AH35=0,AH36=0,AH37=0,AH38=0,AH39=0,AH40=0,AH41=0),"-",(IF((SUMIFS(cb_curr!$E:$E,cb_curr!$A:$A,AF32,cb_curr!$B:$B,"Kazakhstan_Tenge"))=0,AG31,(SUMIFS(cb_curr!$E:$E,cb_curr!$A:$A,AF32,cb_curr!$B:$B,"Kazakhstan_Tenge"))))))))</f>
        <v>-</v>
      </c>
      <c r="AH32" s="165">
        <f>SUMIFS(cb_curr!$E:$E,cb_curr!$A:$A,AF32,cb_curr!$B:$B,"Kazakhstan_Tenge")</f>
        <v>0</v>
      </c>
      <c r="AI32" s="3" t="str">
        <f>CONCATENATE(Техничка!BG33,Техничка!BH33,Техничка!BI33)</f>
        <v>29.12.2023</v>
      </c>
      <c r="AJ32" s="82" t="str">
        <f>IF(AND((IF(SUMIFS(cb_curr!$E:$E,cb_curr!$A:$A,AI32,cb_curr!$B:$B,"Kazakhstan_Tenge")&lt;&gt;0,1,0)=0),(OR(WEEKDAY(AI32,2)=7,WEEKDAY(AI32,2)=1))),AJ31,((IF(AND(AK32=0,AK33=0,AK34=0,AK35=0,AK36=0,AK37=0,AK38=0,AK39=0,AK40=0,AK41=0),"-",(IF((SUMIFS(cb_curr!$E:$E,cb_curr!$A:$A,AI32,cb_curr!$B:$B,"Kazakhstan_Tenge"))=0,AJ31,(SUMIFS(cb_curr!$E:$E,cb_curr!$A:$A,AI32,cb_curr!$B:$B,"Kazakhstan_Tenge"))))))))</f>
        <v>-</v>
      </c>
      <c r="AK32" s="165">
        <f>SUMIFS(cb_curr!$E:$E,cb_curr!$A:$A,AI32,cb_curr!$B:$B,"Kazakhstan_Tenge")</f>
        <v>0</v>
      </c>
      <c r="AL32" s="165"/>
      <c r="AM32" s="165"/>
      <c r="AN32" s="165"/>
      <c r="AO32" s="165"/>
      <c r="AQ32" s="153" t="str">
        <f t="shared" si="3"/>
        <v>29.06.2023</v>
      </c>
      <c r="AR32" s="85">
        <f t="shared" si="4"/>
        <v>0</v>
      </c>
      <c r="AT32" s="3" t="str">
        <f t="shared" si="0"/>
        <v>29.10.2023</v>
      </c>
      <c r="AU32" s="85">
        <f t="shared" si="5"/>
        <v>0</v>
      </c>
      <c r="AW32" s="3" t="str">
        <f t="shared" si="1"/>
        <v>29.11.2023</v>
      </c>
      <c r="AX32" s="85">
        <f t="shared" si="6"/>
        <v>0</v>
      </c>
      <c r="AZ32" s="3" t="str">
        <f t="shared" si="2"/>
        <v>29.12.2023</v>
      </c>
      <c r="BA32" s="85">
        <f t="shared" si="7"/>
        <v>0</v>
      </c>
    </row>
    <row r="33" spans="1:53" x14ac:dyDescent="0.25">
      <c r="B33" s="3" t="str">
        <f>CONCATENATE(Техничка!B34,Техничка!C34,Техничка!D34)</f>
        <v>30.01.2023</v>
      </c>
      <c r="C33" s="82" t="str">
        <f>IF(AND((IF(SUMIFS(cb_curr!$E:$E,cb_curr!$A:$A,B33,cb_curr!$B:$B,"Kazakhstan_Tenge")&lt;&gt;0,1,0)=0),(OR(WEEKDAY(B33,2)=7,WEEKDAY(B33,2)=1))),C32,((IF(AND(D33=0,D34=0,D35=0,D36=0,D37=0,D38=0,D39=0,D40=0,D41=0,D42=0),"-",(IF((SUMIFS(cb_curr!$E:$E,cb_curr!$A:$A,B33,cb_curr!$B:$B,"Kazakhstan_Tenge"))=0,C32,(SUMIFS(cb_curr!$E:$E,cb_curr!$A:$A,B33,cb_curr!$B:$B,"Kazakhstan_Tenge"))))))))</f>
        <v>-</v>
      </c>
      <c r="D33" s="165">
        <f>SUMIFS(cb_curr!$E:$E,cb_curr!$A:$A,B33,cb_curr!$B:$B,"Kazakhstan_Tenge")</f>
        <v>0</v>
      </c>
      <c r="E33" s="4" t="str">
        <f>CONCATENATE(Техничка!O34,Техничка!P34,Техничка!Q34)</f>
        <v>30.02.2023</v>
      </c>
      <c r="F33" s="6"/>
      <c r="G33" s="178">
        <f t="shared" ref="G33:G38" si="8">J4</f>
        <v>0</v>
      </c>
      <c r="H33" s="3" t="str">
        <f>CONCATENATE(Техничка!S34,Техничка!T34,Техничка!U34)</f>
        <v>30.03.2023</v>
      </c>
      <c r="I33" s="82" t="str">
        <f>IF(AND((IF(SUMIFS(cb_curr!$E:$E,cb_curr!$A:$A,H33,cb_curr!$B:$B,"Kazakhstan_Tenge")&lt;&gt;0,1,0)=0),(OR(WEEKDAY(H33,2)=7,WEEKDAY(H33,2)=1))),I32,((IF(AND(J33=0,J34=0,J35=0,J36=0,J37=0,J38=0,J39=0,J40=0,J41=0,J42=0),"-",(IF((SUMIFS(cb_curr!$E:$E,cb_curr!$A:$A,H33,cb_curr!$B:$B,"Kazakhstan_Tenge"))=0,I32,(SUMIFS(cb_curr!$E:$E,cb_curr!$A:$A,H33,cb_curr!$B:$B,"Kazakhstan_Tenge"))))))))</f>
        <v>-</v>
      </c>
      <c r="J33" s="165">
        <f>SUMIFS(cb_curr!$E:$E,cb_curr!$A:$A,H33,cb_curr!$B:$B,"Kazakhstan_Tenge")</f>
        <v>0</v>
      </c>
      <c r="K33" s="3" t="str">
        <f>CONCATENATE(Техничка!W34,Техничка!X34,Техничка!Y34)</f>
        <v>30.04.2023</v>
      </c>
      <c r="L33" s="82" t="str">
        <f>IF(AND((IF(SUMIFS(cb_curr!$E:$E,cb_curr!$A:$A,K33,cb_curr!$B:$B,"Kazakhstan_Tenge")&lt;&gt;0,1,0)=0),(OR(WEEKDAY(K33,2)=7,WEEKDAY(K33,2)=1))),L32,((IF(AND(M33=0,M34=0,M35=0,M36=0,M37=0,M38=0,M39=0,M40=0,M41=0,M42=0),"-",(IF((SUMIFS(cb_curr!$E:$E,cb_curr!$A:$A,K33,cb_curr!$B:$B,"Kazakhstan_Tenge"))=0,L32,(SUMIFS(cb_curr!$E:$E,cb_curr!$A:$A,K33,cb_curr!$B:$B,"Kazakhstan_Tenge"))))))))</f>
        <v>-</v>
      </c>
      <c r="M33" s="165">
        <f>SUMIFS(cb_curr!$E:$E,cb_curr!$A:$A,K33,cb_curr!$B:$B,"Kazakhstan_Tenge")</f>
        <v>0</v>
      </c>
      <c r="N33" s="3" t="str">
        <f>CONCATENATE(Техничка!AA34,Техничка!AB34,Техничка!AC34)</f>
        <v>30.05.2023</v>
      </c>
      <c r="O33" s="82" t="str">
        <f>IF(AND((IF(SUMIFS(cb_curr!$E:$E,cb_curr!$A:$A,N33,cb_curr!$B:$B,"Kazakhstan_Tenge")&lt;&gt;0,1,0)=0),(OR(WEEKDAY(N33,2)=7,WEEKDAY(N33,2)=1))),O32,((IF(AND(P33=0,P34=0,P35=0,P36=0,P37=0,P38=0,P39=0,P40=0,P41=0,P42=0),"-",(IF((SUMIFS(cb_curr!$E:$E,cb_curr!$A:$A,N33,cb_curr!$B:$B,"Kazakhstan_Tenge"))=0,O32,(SUMIFS(cb_curr!$E:$E,cb_curr!$A:$A,N33,cb_curr!$B:$B,"Kazakhstan_Tenge"))))))))</f>
        <v>-</v>
      </c>
      <c r="P33" s="165">
        <f>SUMIFS(cb_curr!$E:$E,cb_curr!$A:$A,N33,cb_curr!$B:$B,"Kazakhstan_Tenge")</f>
        <v>0</v>
      </c>
      <c r="Q33" s="3" t="str">
        <f>CONCATENATE(Техничка!AE34,Техничка!AF34,Техничка!AG34)</f>
        <v>30.06.2023</v>
      </c>
      <c r="R33" s="82" t="str">
        <f>IF(AND((IF(SUMIFS(cb_curr!$E:$E,cb_curr!$A:$A,Q33,cb_curr!$B:$B,"Kazakhstan_Tenge")&lt;&gt;0,1,0)=0),(OR(WEEKDAY(Q33,2)=7,WEEKDAY(Q33,2)=1))),R32,((IF(AND(S33=0,S34=0,S35=0,S36=0,S37=0,S38=0,S39=0,S40=0,S41=0,S42=0),"-",(IF((SUMIFS(cb_curr!$E:$E,cb_curr!$A:$A,Q33,cb_curr!$B:$B,"Kazakhstan_Tenge"))=0,R32,(SUMIFS(cb_curr!$E:$E,cb_curr!$A:$A,Q33,cb_curr!$B:$B,"Kazakhstan_Tenge"))))))))</f>
        <v>-</v>
      </c>
      <c r="S33" s="165">
        <f>SUMIFS(cb_curr!$E:$E,cb_curr!$A:$A,Q33,cb_curr!$B:$B,"Kazakhstan_Tenge")</f>
        <v>0</v>
      </c>
      <c r="T33" s="3" t="str">
        <f>CONCATENATE(Техничка!AI34,Техничка!AJ34,Техничка!AK34)</f>
        <v>30.07.2023</v>
      </c>
      <c r="U33" s="82" t="str">
        <f>IF(AND((IF(SUMIFS(cb_curr!$E:$E,cb_curr!$A:$A,T33,cb_curr!$B:$B,"Kazakhstan_Tenge")&lt;&gt;0,1,0)=0),(OR(WEEKDAY(T33,2)=7,WEEKDAY(T33,2)=1))),U32,((IF(AND(V33=0,V34=0,V35=0,V36=0,V37=0,V38=0,V39=0,V40=0,V41=0,V42=0),"-",(IF((SUMIFS(cb_curr!$E:$E,cb_curr!$A:$A,T33,cb_curr!$B:$B,"Kazakhstan_Tenge"))=0,U32,(SUMIFS(cb_curr!$E:$E,cb_curr!$A:$A,T33,cb_curr!$B:$B,"Kazakhstan_Tenge"))))))))</f>
        <v>-</v>
      </c>
      <c r="V33" s="165">
        <f>SUMIFS(cb_curr!$E:$E,cb_curr!$A:$A,T33,cb_curr!$B:$B,"Kazakhstan_Tenge")</f>
        <v>0</v>
      </c>
      <c r="W33" s="3" t="str">
        <f>CONCATENATE(Техничка!AQ34,Техничка!AR34,Техничка!AS34)</f>
        <v>30.08.2023</v>
      </c>
      <c r="X33" s="82" t="str">
        <f>IF(AND((IF(SUMIFS(cb_curr!$E:$E,cb_curr!$A:$A,W33,cb_curr!$B:$B,"Kazakhstan_Tenge")&lt;&gt;0,1,0)=0),(OR(WEEKDAY(W33,2)=7,WEEKDAY(W33,2)=1))),X32,((IF(AND(Y33=0,Y34=0,Y35=0,Y36=0,Y37=0,Y38=0,Y39=0,Y40=0,Y41=0,Y42=0),"-",(IF((SUMIFS(cb_curr!$E:$E,cb_curr!$A:$A,W33,cb_curr!$B:$B,"Kazakhstan_Tenge"))=0,X32,(SUMIFS(cb_curr!$E:$E,cb_curr!$A:$A,W33,cb_curr!$B:$B,"Kazakhstan_Tenge"))))))))</f>
        <v>-</v>
      </c>
      <c r="Y33" s="165">
        <f>SUMIFS(cb_curr!$E:$E,cb_curr!$A:$A,W33,cb_curr!$B:$B,"Kazakhstan_Tenge")</f>
        <v>0</v>
      </c>
      <c r="Z33" s="3" t="str">
        <f>CONCATENATE(Техничка!AU34,Техничка!AV34,Техничка!AW34)</f>
        <v>30.09.2023</v>
      </c>
      <c r="AA33" s="82" t="str">
        <f>IF(AND((IF(SUMIFS(cb_curr!$E:$E,cb_curr!$A:$A,Z33,cb_curr!$B:$B,"Kazakhstan_Tenge")&lt;&gt;0,1,0)=0),(OR(WEEKDAY(Z33,2)=7,WEEKDAY(Z33,2)=1))),AA32,((IF(AND(AB33=0,AB34=0,AB35=0,AB36=0,AB37=0,AB38=0,AB39=0,AB40=0,AB41=0,AB42=0),"-",(IF((SUMIFS(cb_curr!$E:$E,cb_curr!$A:$A,Z33,cb_curr!$B:$B,"Kazakhstan_Tenge"))=0,AA32,(SUMIFS(cb_curr!$E:$E,cb_curr!$A:$A,Z33,cb_curr!$B:$B,"Kazakhstan_Tenge"))))))))</f>
        <v>-</v>
      </c>
      <c r="AB33" s="165">
        <f>SUMIFS(cb_curr!$E:$E,cb_curr!$A:$A,Z33,cb_curr!$B:$B,"Kazakhstan_Tenge")</f>
        <v>0</v>
      </c>
      <c r="AC33" s="3" t="str">
        <f>CONCATENATE(Техничка!AY34,Техничка!AZ34,Техничка!BA34)</f>
        <v>30.10.2023</v>
      </c>
      <c r="AD33" s="82" t="str">
        <f>IF(AND((IF(SUMIFS(cb_curr!$E:$E,cb_curr!$A:$A,AC33,cb_curr!$B:$B,"Kazakhstan_Tenge")&lt;&gt;0,1,0)=0),(OR(WEEKDAY(AC33,2)=7,WEEKDAY(AC33,2)=1))),AD32,((IF(AND(AE33=0,AE34=0,AE35=0,AE36=0,AE37=0,AE38=0,AE39=0,AE40=0,AE41=0,AE42=0),"-",(IF((SUMIFS(cb_curr!$E:$E,cb_curr!$A:$A,AC33,cb_curr!$B:$B,"Kazakhstan_Tenge"))=0,AD32,(SUMIFS(cb_curr!$E:$E,cb_curr!$A:$A,AC33,cb_curr!$B:$B,"Kazakhstan_Tenge"))))))))</f>
        <v>-</v>
      </c>
      <c r="AE33" s="165">
        <f>SUMIFS(cb_curr!$E:$E,cb_curr!$A:$A,AC33,cb_curr!$B:$B,"Kazakhstan_Tenge")</f>
        <v>0</v>
      </c>
      <c r="AF33" s="3" t="str">
        <f>CONCATENATE(Техничка!BC34,Техничка!BD34,Техничка!BE34)</f>
        <v>30.11.2023</v>
      </c>
      <c r="AG33" s="82" t="str">
        <f>IF(AND((IF(SUMIFS(cb_curr!$E:$E,cb_curr!$A:$A,AF33,cb_curr!$B:$B,"Kazakhstan_Tenge")&lt;&gt;0,1,0)=0),(OR(WEEKDAY(AF33,2)=7,WEEKDAY(AF33,2)=1))),AG32,((IF(AND(AH33=0,AH34=0,AH35=0,AH36=0,AH37=0,AH38=0,AH39=0,AH40=0,AH41=0,AH42=0),"-",(IF((SUMIFS(cb_curr!$E:$E,cb_curr!$A:$A,AF33,cb_curr!$B:$B,"Kazakhstan_Tenge"))=0,AG32,(SUMIFS(cb_curr!$E:$E,cb_curr!$A:$A,AF33,cb_curr!$B:$B,"Kazakhstan_Tenge"))))))))</f>
        <v>-</v>
      </c>
      <c r="AH33" s="165">
        <f>SUMIFS(cb_curr!$E:$E,cb_curr!$A:$A,AF33,cb_curr!$B:$B,"Kazakhstan_Tenge")</f>
        <v>0</v>
      </c>
      <c r="AI33" s="3" t="str">
        <f>CONCATENATE(Техничка!BG34,Техничка!BH34,Техничка!BI34)</f>
        <v>30.12.2023</v>
      </c>
      <c r="AJ33" s="82" t="str">
        <f>IF(AND((IF(SUMIFS(cb_curr!$E:$E,cb_curr!$A:$A,AI33,cb_curr!$B:$B,"Kazakhstan_Tenge")&lt;&gt;0,1,0)=0),(OR(WEEKDAY(AI33,2)=7,WEEKDAY(AI33,2)=1))),AJ32,((IF(AND(AK33=0,AK34=0,AK35=0,AK36=0,AK37=0,AK38=0,AK39=0,AK40=0,AK41=0,AK42=0),"-",(IF((SUMIFS(cb_curr!$E:$E,cb_curr!$A:$A,AI33,cb_curr!$B:$B,"Kazakhstan_Tenge"))=0,AJ32,(SUMIFS(cb_curr!$E:$E,cb_curr!$A:$A,AI33,cb_curr!$B:$B,"Kazakhstan_Tenge"))))))))</f>
        <v>-</v>
      </c>
      <c r="AK33" s="165">
        <f>SUMIFS(cb_curr!$E:$E,cb_curr!$A:$A,AI33,cb_curr!$B:$B,"Kazakhstan_Tenge")</f>
        <v>0</v>
      </c>
      <c r="AL33" s="165"/>
      <c r="AM33" s="165"/>
      <c r="AN33" s="165"/>
      <c r="AO33" s="165"/>
      <c r="AQ33" s="153" t="str">
        <f t="shared" si="3"/>
        <v>30.06.2023</v>
      </c>
      <c r="AR33" s="85">
        <f t="shared" si="4"/>
        <v>0</v>
      </c>
      <c r="AT33" s="3" t="str">
        <f t="shared" si="0"/>
        <v>30.10.2023</v>
      </c>
      <c r="AU33" s="85">
        <f t="shared" si="5"/>
        <v>0</v>
      </c>
      <c r="AW33" s="3" t="str">
        <f t="shared" si="1"/>
        <v>30.11.2023</v>
      </c>
      <c r="AX33" s="85">
        <f t="shared" si="6"/>
        <v>0</v>
      </c>
      <c r="AZ33" s="3" t="str">
        <f t="shared" si="2"/>
        <v>30.12.2023</v>
      </c>
      <c r="BA33" s="85">
        <f t="shared" si="7"/>
        <v>0</v>
      </c>
    </row>
    <row r="34" spans="1:53" x14ac:dyDescent="0.25">
      <c r="B34" s="3" t="str">
        <f>CONCATENATE(Техничка!B35,Техничка!C35,Техничка!D35)</f>
        <v>31.01.2023</v>
      </c>
      <c r="C34" s="82" t="str">
        <f>IF(AND((IF(SUMIFS(cb_curr!$E:$E,cb_curr!$A:$A,B34,cb_curr!$B:$B,"Kazakhstan_Tenge")&lt;&gt;0,1,0)=0),(OR(WEEKDAY(B34,2)=7,WEEKDAY(B34,2)=1))),C33,((IF(AND(D34=0,D35=0,D36=0,D37=0,D38=0,D39=0,D40=0,D41=0,D42=0,D43=0),"-",(IF((SUMIFS(cb_curr!$E:$E,cb_curr!$A:$A,B34,cb_curr!$B:$B,"Kazakhstan_Tenge"))=0,C33,(SUMIFS(cb_curr!$E:$E,cb_curr!$A:$A,B34,cb_curr!$B:$B,"Kazakhstan_Tenge"))))))))</f>
        <v>-</v>
      </c>
      <c r="D34" s="165">
        <f>SUMIFS(cb_curr!$E:$E,cb_curr!$A:$A,B34,cb_curr!$B:$B,"Kazakhstan_Tenge")</f>
        <v>0</v>
      </c>
      <c r="E34" s="4" t="str">
        <f>CONCATENATE(Техничка!O35,Техничка!P35,Техничка!Q35)</f>
        <v>31.02.2023</v>
      </c>
      <c r="F34" s="6"/>
      <c r="G34" s="178">
        <f t="shared" si="8"/>
        <v>0</v>
      </c>
      <c r="H34" s="3" t="str">
        <f>CONCATENATE(Техничка!S35,Техничка!T35,Техничка!U35)</f>
        <v>31.03.2023</v>
      </c>
      <c r="I34" s="82" t="str">
        <f>IF(AND((IF(SUMIFS(cb_curr!$E:$E,cb_curr!$A:$A,H34,cb_curr!$B:$B,"Kazakhstan_Tenge")&lt;&gt;0,1,0)=0),(OR(WEEKDAY(H34,2)=7,WEEKDAY(H34,2)=1))),I33,((IF(AND(J34=0,J35=0,J36=0,J37=0,J38=0,J39=0,J40=0,J41=0,J42=0,J43=0),"-",(IF((SUMIFS(cb_curr!$E:$E,cb_curr!$A:$A,H34,cb_curr!$B:$B,"Kazakhstan_Tenge"))=0,I33,(SUMIFS(cb_curr!$E:$E,cb_curr!$A:$A,H34,cb_curr!$B:$B,"Kazakhstan_Tenge"))))))))</f>
        <v>-</v>
      </c>
      <c r="J34" s="165">
        <f>SUMIFS(cb_curr!$E:$E,cb_curr!$A:$A,H34,cb_curr!$B:$B,"Kazakhstan_Tenge")</f>
        <v>0</v>
      </c>
      <c r="K34" s="4" t="str">
        <f>CONCATENATE(Техничка!W35,Техничка!X35,Техничка!Y35)</f>
        <v>31.04.2023</v>
      </c>
      <c r="L34" s="6"/>
      <c r="M34" s="178">
        <f t="shared" ref="M34:M38" si="9">P4</f>
        <v>0</v>
      </c>
      <c r="N34" s="3" t="str">
        <f>CONCATENATE(Техничка!AA35,Техничка!AB35,Техничка!AC35)</f>
        <v>31.05.2023</v>
      </c>
      <c r="O34" s="82" t="str">
        <f>IF(AND((IF(SUMIFS(cb_curr!$E:$E,cb_curr!$A:$A,N34,cb_curr!$B:$B,"Kazakhstan_Tenge")&lt;&gt;0,1,0)=0),(OR(WEEKDAY(N34,2)=7,WEEKDAY(N34,2)=1))),O33,((IF(AND(P34=0,P35=0,P36=0,P37=0,P38=0,P39=0,P40=0,P41=0,P42=0,P43=0),"-",(IF((SUMIFS(cb_curr!$E:$E,cb_curr!$A:$A,N34,cb_curr!$B:$B,"Kazakhstan_Tenge"))=0,O33,(SUMIFS(cb_curr!$E:$E,cb_curr!$A:$A,N34,cb_curr!$B:$B,"Kazakhstan_Tenge"))))))))</f>
        <v>-</v>
      </c>
      <c r="P34" s="165">
        <f>SUMIFS(cb_curr!$E:$E,cb_curr!$A:$A,N34,cb_curr!$B:$B,"Kazakhstan_Tenge")</f>
        <v>0</v>
      </c>
      <c r="Q34" s="4" t="str">
        <f>CONCATENATE(Техничка!AE35,Техничка!AF35,Техничка!AG35)</f>
        <v>31.06.2023</v>
      </c>
      <c r="R34" s="6"/>
      <c r="S34" s="178">
        <f t="shared" ref="S34:S38" si="10">V4</f>
        <v>0</v>
      </c>
      <c r="T34" s="3" t="str">
        <f>CONCATENATE(Техничка!AI35,Техничка!AJ35,Техничка!AK35)</f>
        <v>31.07.2023</v>
      </c>
      <c r="U34" s="82" t="str">
        <f>IF(AND((IF(SUMIFS(cb_curr!$E:$E,cb_curr!$A:$A,T34,cb_curr!$B:$B,"Kazakhstan_Tenge")&lt;&gt;0,1,0)=0),(OR(WEEKDAY(T34,2)=7,WEEKDAY(T34,2)=1))),U33,((IF(AND(V34=0,V35=0,V36=0,V37=0,V38=0,V39=0,V40=0,V41=0,V42=0,V43=0),"-",(IF((SUMIFS(cb_curr!$E:$E,cb_curr!$A:$A,T34,cb_curr!$B:$B,"Kazakhstan_Tenge"))=0,U33,(SUMIFS(cb_curr!$E:$E,cb_curr!$A:$A,T34,cb_curr!$B:$B,"Kazakhstan_Tenge"))))))))</f>
        <v>-</v>
      </c>
      <c r="V34" s="165">
        <f>SUMIFS(cb_curr!$E:$E,cb_curr!$A:$A,T34,cb_curr!$B:$B,"Kazakhstan_Tenge")</f>
        <v>0</v>
      </c>
      <c r="W34" s="3" t="str">
        <f>CONCATENATE(Техничка!AQ35,Техничка!AR35,Техничка!AS35)</f>
        <v>31.08.2023</v>
      </c>
      <c r="X34" s="82" t="str">
        <f>IF(AND((IF(SUMIFS(cb_curr!$E:$E,cb_curr!$A:$A,W34,cb_curr!$B:$B,"Kazakhstan_Tenge")&lt;&gt;0,1,0)=0),(OR(WEEKDAY(W34,2)=7,WEEKDAY(W34,2)=1))),X33,((IF(AND(Y34=0,Y35=0,Y36=0,Y37=0,Y38=0,Y39=0,Y40=0,Y41=0,Y42=0,Y43=0),"-",(IF((SUMIFS(cb_curr!$E:$E,cb_curr!$A:$A,W34,cb_curr!$B:$B,"Kazakhstan_Tenge"))=0,X33,(SUMIFS(cb_curr!$E:$E,cb_curr!$A:$A,W34,cb_curr!$B:$B,"Kazakhstan_Tenge"))))))))</f>
        <v>-</v>
      </c>
      <c r="Y34" s="165">
        <f>SUMIFS(cb_curr!$E:$E,cb_curr!$A:$A,W34,cb_curr!$B:$B,"Kazakhstan_Tenge")</f>
        <v>0</v>
      </c>
      <c r="Z34" s="4" t="str">
        <f>CONCATENATE(Техничка!AU35,Техничка!AV35,Техничка!AW35)</f>
        <v>31.09.2023</v>
      </c>
      <c r="AA34" s="4"/>
      <c r="AB34" s="178">
        <f>AE4</f>
        <v>0</v>
      </c>
      <c r="AC34" s="3" t="str">
        <f>CONCATENATE(Техничка!AY35,Техничка!AZ35,Техничка!BA35)</f>
        <v>31.10.2023</v>
      </c>
      <c r="AD34" s="82" t="str">
        <f>IF(AND((IF(SUMIFS(cb_curr!$E:$E,cb_curr!$A:$A,AC34,cb_curr!$B:$B,"Kazakhstan_Tenge")&lt;&gt;0,1,0)=0),(OR(WEEKDAY(AC34,2)=7,WEEKDAY(AC34,2)=1))),AD33,((IF(AND(AE34=0,AE35=0,AE36=0,AE37=0,AE38=0,AE39=0,AE40=0,AE41=0,AE42=0,AE43=0),"-",(IF((SUMIFS(cb_curr!$E:$E,cb_curr!$A:$A,AC34,cb_curr!$B:$B,"Kazakhstan_Tenge"))=0,AD33,(SUMIFS(cb_curr!$E:$E,cb_curr!$A:$A,AC34,cb_curr!$B:$B,"Kazakhstan_Tenge"))))))))</f>
        <v>-</v>
      </c>
      <c r="AE34" s="165">
        <f>SUMIFS(cb_curr!$E:$E,cb_curr!$A:$A,AC34,cb_curr!$B:$B,"Kazakhstan_Tenge")</f>
        <v>0</v>
      </c>
      <c r="AF34" s="4" t="str">
        <f>CONCATENATE(Техничка!BC35,Техничка!BD35,Техничка!BE35)</f>
        <v>31.11.2023</v>
      </c>
      <c r="AG34" s="6"/>
      <c r="AH34" s="178">
        <f>AK4</f>
        <v>0</v>
      </c>
      <c r="AI34" s="3" t="str">
        <f>CONCATENATE(Техничка!BG35,Техничка!BH35,Техничка!BI35)</f>
        <v>31.12.2023</v>
      </c>
      <c r="AJ34" s="82" t="str">
        <f>IF(AND((IF(SUMIFS(cb_curr!$E:$E,cb_curr!$A:$A,AI34,cb_curr!$B:$B,"Kazakhstan_Tenge")&lt;&gt;0,1,0)=0),(OR(WEEKDAY(AI34,2)=7,WEEKDAY(AI34,2)=1))),AJ33,((IF(AND(AK34=0,AK35=0,AK36=0,AK37=0,AK38=0,AK39=0,AK40=0,AK41=0,AK42=0,AK43=0),"-",(IF((SUMIFS(cb_curr!$E:$E,cb_curr!$A:$A,AI34,cb_curr!$B:$B,"Kazakhstan_Tenge"))=0,AJ33,(SUMIFS(cb_curr!$E:$E,cb_curr!$A:$A,AI34,cb_curr!$B:$B,"Kazakhstan_Tenge"))))))))</f>
        <v>-</v>
      </c>
      <c r="AK34" s="165">
        <f>SUMIFS(cb_curr!$E:$E,cb_curr!$A:$A,AI34,cb_curr!$B:$B,"Kazakhstan_Tenge")</f>
        <v>0</v>
      </c>
      <c r="AL34" s="165"/>
      <c r="AM34" s="165"/>
      <c r="AN34" s="165"/>
      <c r="AO34" s="165"/>
      <c r="AQ34" s="153" t="str">
        <f t="shared" si="3"/>
        <v>31.06.2023</v>
      </c>
      <c r="AR34" s="85">
        <f t="shared" si="4"/>
        <v>0</v>
      </c>
      <c r="AT34" s="3" t="str">
        <f t="shared" si="0"/>
        <v>31.10.2023</v>
      </c>
      <c r="AU34" s="85">
        <f t="shared" si="5"/>
        <v>0</v>
      </c>
      <c r="AW34" s="3" t="str">
        <f t="shared" si="1"/>
        <v>31.11.2023</v>
      </c>
      <c r="AX34" s="82"/>
      <c r="AY34" t="s">
        <v>163</v>
      </c>
      <c r="AZ34" s="3" t="str">
        <f>AI34</f>
        <v>31.12.2023</v>
      </c>
      <c r="BA34" s="85">
        <f t="shared" si="7"/>
        <v>0</v>
      </c>
    </row>
    <row r="35" spans="1:53" x14ac:dyDescent="0.25">
      <c r="B35" s="9" t="s">
        <v>2</v>
      </c>
      <c r="C35" s="10">
        <f>AVERAGE(C4:C34)</f>
        <v>0.152583</v>
      </c>
      <c r="D35" s="178">
        <f t="shared" ref="D35:D38" si="11">G4</f>
        <v>0</v>
      </c>
      <c r="E35" s="9" t="s">
        <v>2</v>
      </c>
      <c r="F35" s="10" t="e">
        <f>AVERAGE(F4:F34)</f>
        <v>#DIV/0!</v>
      </c>
      <c r="G35" s="178">
        <f t="shared" si="8"/>
        <v>0</v>
      </c>
      <c r="H35" s="9" t="s">
        <v>2</v>
      </c>
      <c r="I35" s="10" t="e">
        <f>AVERAGE(I4:I34)</f>
        <v>#DIV/0!</v>
      </c>
      <c r="J35" s="178">
        <f t="shared" ref="J35:J38" si="12">M4</f>
        <v>0</v>
      </c>
      <c r="K35" s="9" t="s">
        <v>2</v>
      </c>
      <c r="L35" s="10" t="e">
        <f>AVERAGE(L4:L34)</f>
        <v>#DIV/0!</v>
      </c>
      <c r="M35" s="178">
        <f t="shared" si="9"/>
        <v>0</v>
      </c>
      <c r="N35" s="9" t="s">
        <v>2</v>
      </c>
      <c r="O35" s="10" t="e">
        <f>AVERAGE(O4:O34)</f>
        <v>#DIV/0!</v>
      </c>
      <c r="P35" s="178">
        <f t="shared" ref="P35:P38" si="13">S4</f>
        <v>0</v>
      </c>
      <c r="Q35" s="9" t="s">
        <v>2</v>
      </c>
      <c r="R35" s="10" t="e">
        <f>AVERAGE(R4:R34)</f>
        <v>#DIV/0!</v>
      </c>
      <c r="S35" s="178">
        <f t="shared" si="10"/>
        <v>0</v>
      </c>
      <c r="T35" s="9" t="s">
        <v>2</v>
      </c>
      <c r="U35" s="10" t="e">
        <f>AVERAGE(U4:U34)</f>
        <v>#DIV/0!</v>
      </c>
      <c r="V35" s="165">
        <f t="shared" ref="V35:V38" si="14">Y4</f>
        <v>0</v>
      </c>
      <c r="W35" s="9" t="s">
        <v>2</v>
      </c>
      <c r="X35" s="10" t="e">
        <f>AVERAGE(X4:X34)</f>
        <v>#DIV/0!</v>
      </c>
      <c r="Y35" s="178">
        <f>AB4</f>
        <v>0</v>
      </c>
      <c r="Z35" s="9" t="s">
        <v>2</v>
      </c>
      <c r="AA35" s="10" t="e">
        <f>AVERAGE(AA4:AA34)</f>
        <v>#DIV/0!</v>
      </c>
      <c r="AB35" s="178">
        <f t="shared" ref="AB35:AB38" si="15">AE5</f>
        <v>0</v>
      </c>
      <c r="AC35" s="9" t="s">
        <v>2</v>
      </c>
      <c r="AD35" s="10" t="e">
        <f>AVERAGE(AD4:AD34)</f>
        <v>#DIV/0!</v>
      </c>
      <c r="AE35" s="178">
        <f>AH4</f>
        <v>0</v>
      </c>
      <c r="AF35" s="9" t="s">
        <v>2</v>
      </c>
      <c r="AG35" s="10" t="e">
        <f>AVERAGE(AG4:AG34)</f>
        <v>#DIV/0!</v>
      </c>
      <c r="AH35" s="178">
        <f t="shared" ref="AH35:AH38" si="16">AK5</f>
        <v>0</v>
      </c>
      <c r="AI35" s="9" t="s">
        <v>2</v>
      </c>
      <c r="AJ35" s="10" t="e">
        <f>AVERAGE(AJ4:AJ34)</f>
        <v>#DIV/0!</v>
      </c>
      <c r="AK35" s="178"/>
      <c r="AL35" s="178"/>
      <c r="AM35" s="178"/>
      <c r="AN35" s="178"/>
      <c r="AO35" s="178"/>
      <c r="AQ35" s="9" t="s">
        <v>2</v>
      </c>
      <c r="AR35" s="10">
        <f>AVERAGE(AR4:AR34)</f>
        <v>0</v>
      </c>
      <c r="AT35" s="9" t="s">
        <v>2</v>
      </c>
      <c r="AU35" s="10">
        <f>AVERAGE(AU4:AU34)</f>
        <v>0</v>
      </c>
      <c r="AW35" s="9" t="s">
        <v>2</v>
      </c>
      <c r="AX35" s="10">
        <f>AVERAGE(AX4:AX34)</f>
        <v>0</v>
      </c>
      <c r="AZ35" s="9" t="s">
        <v>2</v>
      </c>
      <c r="BA35" s="10">
        <f>AVERAGE(BA4:BA34)</f>
        <v>0</v>
      </c>
    </row>
    <row r="36" spans="1:53" ht="15" hidden="1" customHeight="1" outlineLevel="1" x14ac:dyDescent="0.25">
      <c r="B36" s="9" t="s">
        <v>188</v>
      </c>
      <c r="C36" s="10">
        <f>IFERROR((MEDIAN(C4:C34)),0)</f>
        <v>0.152583</v>
      </c>
      <c r="D36" s="178">
        <f t="shared" si="11"/>
        <v>0</v>
      </c>
      <c r="E36" s="9" t="s">
        <v>188</v>
      </c>
      <c r="F36" s="10">
        <f>IFERROR((MEDIAN(F4:F34)),0)</f>
        <v>0</v>
      </c>
      <c r="G36" s="178">
        <f t="shared" si="8"/>
        <v>0</v>
      </c>
      <c r="H36" s="9" t="s">
        <v>188</v>
      </c>
      <c r="I36" s="10">
        <f>IFERROR((MEDIAN(I4:I34)),0)</f>
        <v>0</v>
      </c>
      <c r="J36" s="178">
        <f t="shared" si="12"/>
        <v>0</v>
      </c>
      <c r="K36" s="9" t="s">
        <v>188</v>
      </c>
      <c r="L36" s="10">
        <f>IFERROR((MEDIAN(L4:L34)),0)</f>
        <v>0</v>
      </c>
      <c r="M36" s="178">
        <f t="shared" si="9"/>
        <v>0</v>
      </c>
      <c r="N36" s="9" t="s">
        <v>188</v>
      </c>
      <c r="O36" s="10">
        <f>IFERROR((MEDIAN(O4:O34)),0)</f>
        <v>0</v>
      </c>
      <c r="P36" s="178">
        <f t="shared" si="13"/>
        <v>0</v>
      </c>
      <c r="Q36" s="9" t="s">
        <v>188</v>
      </c>
      <c r="R36" s="10">
        <f>IFERROR((MEDIAN(R4:R34)),0)</f>
        <v>0</v>
      </c>
      <c r="S36" s="178">
        <f t="shared" si="10"/>
        <v>0</v>
      </c>
      <c r="T36" s="9" t="s">
        <v>188</v>
      </c>
      <c r="U36" s="10">
        <f>IFERROR((MEDIAN(U4:U34)),0)</f>
        <v>0</v>
      </c>
      <c r="V36" s="165">
        <f t="shared" si="14"/>
        <v>0</v>
      </c>
      <c r="W36" s="9" t="s">
        <v>188</v>
      </c>
      <c r="X36" s="10">
        <f>IFERROR((MEDIAN(X4:X34)),0)</f>
        <v>0</v>
      </c>
      <c r="Y36" s="178">
        <f t="shared" ref="Y36:Y38" si="17">AB5</f>
        <v>0</v>
      </c>
      <c r="Z36" s="9" t="s">
        <v>188</v>
      </c>
      <c r="AA36" s="10">
        <f>IFERROR((MEDIAN(AA4:AA34)),0)</f>
        <v>0</v>
      </c>
      <c r="AB36" s="178">
        <f t="shared" si="15"/>
        <v>0</v>
      </c>
      <c r="AC36" s="9" t="s">
        <v>188</v>
      </c>
      <c r="AD36" s="10">
        <f>IFERROR((MEDIAN(AD4:AD34)),0)</f>
        <v>0</v>
      </c>
      <c r="AE36" s="178">
        <f t="shared" ref="AE36:AE38" si="18">AH5</f>
        <v>0</v>
      </c>
      <c r="AF36" s="9" t="s">
        <v>188</v>
      </c>
      <c r="AG36" s="10">
        <f>IFERROR((MEDIAN(AG4:AG34)),0)</f>
        <v>0</v>
      </c>
      <c r="AH36" s="178">
        <f t="shared" si="16"/>
        <v>0</v>
      </c>
      <c r="AI36" s="9" t="s">
        <v>188</v>
      </c>
      <c r="AJ36" s="10">
        <f>IFERROR((MEDIAN(AJ4:AJ34)),0)</f>
        <v>0</v>
      </c>
      <c r="AK36" s="178"/>
      <c r="AL36" s="178"/>
      <c r="AM36" s="178"/>
      <c r="AN36" s="178"/>
      <c r="AO36" s="178"/>
      <c r="AQ36" s="9" t="s">
        <v>188</v>
      </c>
      <c r="AR36" s="10"/>
      <c r="AT36" s="9" t="s">
        <v>188</v>
      </c>
      <c r="AU36" s="10"/>
      <c r="AV36" t="s">
        <v>163</v>
      </c>
      <c r="AW36" s="9" t="s">
        <v>188</v>
      </c>
      <c r="AX36" s="10"/>
      <c r="AY36" t="s">
        <v>163</v>
      </c>
      <c r="AZ36" s="9" t="s">
        <v>188</v>
      </c>
      <c r="BA36" s="10"/>
    </row>
    <row r="37" spans="1:53" ht="15" hidden="1" customHeight="1" outlineLevel="1" x14ac:dyDescent="0.25">
      <c r="B37" s="9" t="s">
        <v>189</v>
      </c>
      <c r="C37" s="10">
        <f>IFERROR(MEDIAN(C4:C34),0)</f>
        <v>0.152583</v>
      </c>
      <c r="D37" s="178">
        <f t="shared" si="11"/>
        <v>0</v>
      </c>
      <c r="E37" s="9" t="s">
        <v>189</v>
      </c>
      <c r="F37" s="10">
        <f>IFERROR(MEDIAN(C4:C34,F4:F34),0)</f>
        <v>0.152583</v>
      </c>
      <c r="G37" s="178">
        <f t="shared" si="8"/>
        <v>0</v>
      </c>
      <c r="H37" s="9" t="s">
        <v>189</v>
      </c>
      <c r="I37" s="10">
        <f>IFERROR(MEDIAN(F4:F34,I4:I34,C4:C34),0)</f>
        <v>0.152583</v>
      </c>
      <c r="J37" s="178">
        <f t="shared" si="12"/>
        <v>0</v>
      </c>
      <c r="K37" s="9" t="s">
        <v>189</v>
      </c>
      <c r="L37" s="10">
        <f>IFERROR(MEDIAN(I4:I34,L4:L34,F4:F34,C4:C34),0)</f>
        <v>0.152583</v>
      </c>
      <c r="M37" s="178">
        <f t="shared" si="9"/>
        <v>0</v>
      </c>
      <c r="N37" s="9" t="s">
        <v>189</v>
      </c>
      <c r="O37" s="10">
        <f>IFERROR(MEDIAN(L4:L34,O4:O34,I4:I34,F4:F34,C4:C34),0)</f>
        <v>0.152583</v>
      </c>
      <c r="P37" s="178">
        <f t="shared" si="13"/>
        <v>0</v>
      </c>
      <c r="Q37" s="9" t="s">
        <v>189</v>
      </c>
      <c r="R37" s="10">
        <f>IFERROR(MEDIAN(O4:O34,R4:R34,L4:L34,I4:I34,F4:F34,C4:C34),0)</f>
        <v>0.152583</v>
      </c>
      <c r="S37" s="178">
        <f t="shared" si="10"/>
        <v>0</v>
      </c>
      <c r="T37" s="9" t="s">
        <v>189</v>
      </c>
      <c r="U37" s="10">
        <f>IFERROR(MEDIAN(R4:R34,U4:U34,O4:O34,L4:L34,I4:I34,F4:F34,C4:C34),0)</f>
        <v>0.152583</v>
      </c>
      <c r="V37" s="165">
        <f t="shared" si="14"/>
        <v>0</v>
      </c>
      <c r="W37" s="9" t="s">
        <v>189</v>
      </c>
      <c r="X37" s="10">
        <f>IFERROR(MEDIAN(U4:U34,X4:X34,R4:R34,O4:O34,L4:L34,I4:I34,F4:F34,C4:C34),0)</f>
        <v>0.152583</v>
      </c>
      <c r="Y37" s="178">
        <f t="shared" si="17"/>
        <v>0</v>
      </c>
      <c r="Z37" s="9" t="s">
        <v>189</v>
      </c>
      <c r="AA37" s="10">
        <f>IFERROR(MEDIAN(X4:X34,AA4:AA34,U4:U34,R4:R34,O4:O34,L4:L34,I4:I34,F4:F34,C4:C34),0)</f>
        <v>0.152583</v>
      </c>
      <c r="AB37" s="178">
        <f t="shared" si="15"/>
        <v>0</v>
      </c>
      <c r="AC37" s="9" t="s">
        <v>189</v>
      </c>
      <c r="AD37" s="10">
        <f>IFERROR(MEDIAN(AA4:AA34,AD4:AD34,X4:X34,U4:U34,R4:R34,O4:O34,L4:L34,I4:I34,F4:F34,C4:C34),0)</f>
        <v>0.152583</v>
      </c>
      <c r="AE37" s="178">
        <f t="shared" si="18"/>
        <v>0</v>
      </c>
      <c r="AF37" s="9" t="s">
        <v>189</v>
      </c>
      <c r="AG37" s="10">
        <f>IFERROR(MEDIAN(AD4:AD34,AG4:AG34,AA4:AA34,X4:X34,U4:U34,R4:R34,O4:O34,L4:L34,I4:I34,F4:F34,C4:C34),0)</f>
        <v>0.152583</v>
      </c>
      <c r="AH37" s="178">
        <f t="shared" si="16"/>
        <v>0</v>
      </c>
      <c r="AI37" s="9" t="s">
        <v>189</v>
      </c>
      <c r="AJ37" s="10">
        <f>IFERROR(MEDIAN(AG4:AG34,AJ4:AJ34,AD4:AD34,AA4:AA34,X4:X34,U4:U34,R4:R34,O4:O34,L4:L34,I4:I34,F4:F34,C4:C34),0)</f>
        <v>0.152583</v>
      </c>
      <c r="AK37" s="178"/>
      <c r="AL37" s="178"/>
      <c r="AM37" s="178"/>
      <c r="AN37" s="178"/>
      <c r="AO37" s="178"/>
      <c r="AQ37" s="9" t="s">
        <v>189</v>
      </c>
      <c r="AR37" s="10"/>
      <c r="AT37" s="9" t="s">
        <v>189</v>
      </c>
      <c r="AU37" s="10"/>
      <c r="AV37" t="s">
        <v>163</v>
      </c>
      <c r="AW37" s="9" t="s">
        <v>189</v>
      </c>
      <c r="AX37" s="10"/>
      <c r="AY37" t="s">
        <v>163</v>
      </c>
      <c r="AZ37" s="9" t="s">
        <v>189</v>
      </c>
      <c r="BA37" s="10"/>
    </row>
    <row r="38" spans="1:53" collapsed="1" x14ac:dyDescent="0.25">
      <c r="B38" s="13" t="s">
        <v>3</v>
      </c>
      <c r="C38" s="12">
        <f>C35</f>
        <v>0.152583</v>
      </c>
      <c r="D38" s="178">
        <f t="shared" si="11"/>
        <v>0</v>
      </c>
      <c r="E38" s="11" t="s">
        <v>3</v>
      </c>
      <c r="F38" s="12">
        <f>AVERAGE(C4:C34,F4:F34)</f>
        <v>0.152583</v>
      </c>
      <c r="G38" s="178">
        <f t="shared" si="8"/>
        <v>0</v>
      </c>
      <c r="H38" s="11" t="s">
        <v>3</v>
      </c>
      <c r="I38" s="12">
        <f>AVERAGE((C4:C34,F4:F34,I4:I34))</f>
        <v>0.152583</v>
      </c>
      <c r="J38" s="178">
        <f t="shared" si="12"/>
        <v>0</v>
      </c>
      <c r="K38" s="11" t="s">
        <v>3</v>
      </c>
      <c r="L38" s="12">
        <f>AVERAGE(C4:C34,F4:F34,I4:I34,L4:L34)</f>
        <v>0.152583</v>
      </c>
      <c r="M38" s="178">
        <f t="shared" si="9"/>
        <v>0</v>
      </c>
      <c r="N38" s="11" t="s">
        <v>3</v>
      </c>
      <c r="O38" s="12">
        <f>AVERAGE($C$4:$C$34,$F$4:$F$34,$I$4:$I$34,$L$4:$L$34,$O$4:$O$34)</f>
        <v>0.152583</v>
      </c>
      <c r="P38" s="178">
        <f t="shared" si="13"/>
        <v>0</v>
      </c>
      <c r="Q38" s="11" t="s">
        <v>3</v>
      </c>
      <c r="R38" s="12">
        <f>AVERAGE($C$4:$C$34,$F$4:$F$34,$I$4:$I$34,$L$4:$L$34,$O$4:$O$34,$R$4:$R$34)</f>
        <v>0.152583</v>
      </c>
      <c r="S38" s="178">
        <f t="shared" si="10"/>
        <v>0</v>
      </c>
      <c r="T38" s="11" t="s">
        <v>3</v>
      </c>
      <c r="U38" s="12">
        <f>AVERAGE($C$4:$C$34,$F$4:$F$34,$I$4:$I$34,$L$4:$L$34,$O$4:$O$34,$R$4:$R$34,$U$4:$U$34)</f>
        <v>0.152583</v>
      </c>
      <c r="V38" s="165">
        <f t="shared" si="14"/>
        <v>0</v>
      </c>
      <c r="W38" s="11" t="s">
        <v>3</v>
      </c>
      <c r="X38" s="12">
        <f>AVERAGE($C$4:$C$34,$F$4:$F$34,$I$4:$I$34,$L$4:$L$34,$O$4:$O$34,$R$4:$R$34,$U$4:$U$34,$X$4:$X$34)</f>
        <v>0.152583</v>
      </c>
      <c r="Y38" s="178">
        <f t="shared" si="17"/>
        <v>0</v>
      </c>
      <c r="Z38" s="11" t="s">
        <v>3</v>
      </c>
      <c r="AA38" s="12">
        <f>AVERAGE($C$4:$C$34,$F$4:$F$34,$I$4:$I$34,$L$4:$L$34,$O$4:$O$34,$R$4:$R$34,$U$4:$U$34,$X$4:$X$34,$AA$4:$AA$34)</f>
        <v>0.152583</v>
      </c>
      <c r="AB38" s="178">
        <f t="shared" si="15"/>
        <v>0</v>
      </c>
      <c r="AC38" s="11" t="s">
        <v>3</v>
      </c>
      <c r="AD38" s="12">
        <f>AVERAGE($C$4:$C$34,$F$4:$F$34,$I$4:$I$34,$L$4:$L$34,$O$4:$O$34,$R$4:$R$34,$U$4:$U$34,$X$4:$X$34,$AA$4:$AA$34,$AD$4:$AD$34)</f>
        <v>0.152583</v>
      </c>
      <c r="AE38" s="178">
        <f t="shared" si="18"/>
        <v>0</v>
      </c>
      <c r="AF38" s="11" t="s">
        <v>3</v>
      </c>
      <c r="AG38" s="12">
        <f>AVERAGE($C$4:$C$34,$F$4:$F$34,$I$4:$I$34,$L$4:$L$34,$O$4:$O$34,$R$4:$R$34,$U$4:$U$34,$X$4:$X$34,$AA$4:$AA$34,$AD$4:$AD$34,$AG$4:$AG$34)</f>
        <v>0.152583</v>
      </c>
      <c r="AH38" s="178">
        <f t="shared" si="16"/>
        <v>0</v>
      </c>
      <c r="AI38" s="11" t="s">
        <v>3</v>
      </c>
      <c r="AJ38" s="12">
        <f>AVERAGE($C$4:$C$34,$F$4:$F$34,$I$4:$I$34,$L$4:$L$34,$O$4:$O$34,$R$4:$R$34,$U$4:$U$34,$X$4:$X$34,$AA$4:$AA$34,$AD$4:$AD$34,$AG$4:$AG$34,$AJ$4:$AJ$34)</f>
        <v>0.152583</v>
      </c>
      <c r="AK38" s="178"/>
      <c r="AL38" s="178"/>
      <c r="AM38" s="178"/>
      <c r="AN38" s="178"/>
      <c r="AO38" s="178"/>
      <c r="AQ38" s="11" t="s">
        <v>3</v>
      </c>
      <c r="AR38" s="12"/>
      <c r="AT38" s="11" t="s">
        <v>3</v>
      </c>
      <c r="AU38" s="12">
        <f>AVERAGE($C$4:$C$34,$F$4:$F$34,$I$4:$I$34,$L$4:$L$34,$O$4:$O$34,$R$4:$R$34,$U$4:$U$34,$X$4:$X$34,$AA$4:$AA$34,$AU$4:$AU$34)</f>
        <v>9.2474545454545448E-3</v>
      </c>
      <c r="AW38" s="11" t="s">
        <v>3</v>
      </c>
      <c r="AX38" s="12">
        <f>AVERAGE($C$4:$C$34,$F$4:$F$34,$I$4:$I$34,$L$4:$L$34,$O$4:$O$34,$R$4:$R$34,$U$4:$U$34,$X$4:$X$34,$AA$4:$AA$34,$AX$4:$AX$34,$AU$4:$AU$34)</f>
        <v>4.8439047619047619E-3</v>
      </c>
      <c r="AZ38" s="11" t="s">
        <v>3</v>
      </c>
      <c r="BA38" s="12">
        <f>AVERAGE($C$4:$C$34,$F$4:$F$34,$I$4:$I$34,$L$4:$L$34,$O$4:$O$34,$R$4:$R$34,$U$4:$U$34,$X$4:$X$34,$AA$4:$AA$34,$AU$4:$AU$34,$AX$4:$AX$34,$BA$4:$BA$34)</f>
        <v>3.2464468085106383E-3</v>
      </c>
    </row>
    <row r="39" spans="1:53" x14ac:dyDescent="0.25">
      <c r="D39" s="178">
        <f t="shared" ref="D35:D43" si="19">G8</f>
        <v>0</v>
      </c>
      <c r="G39" s="178">
        <f t="shared" ref="G35:G40" si="20">J10</f>
        <v>0</v>
      </c>
      <c r="J39" s="178">
        <f t="shared" ref="J35:J43" si="21">M8</f>
        <v>0</v>
      </c>
      <c r="M39" s="178">
        <f t="shared" ref="M35:M42" si="22">P9</f>
        <v>0</v>
      </c>
      <c r="P39" s="178">
        <f t="shared" ref="P35:P43" si="23">S8</f>
        <v>0</v>
      </c>
      <c r="S39" s="178">
        <f t="shared" ref="S35:S42" si="24">V9</f>
        <v>0</v>
      </c>
      <c r="V39" s="165">
        <f t="shared" ref="V35:V43" si="25">Y8</f>
        <v>0</v>
      </c>
      <c r="Y39" s="178">
        <f t="shared" ref="Y36:Y42" si="26">AB8</f>
        <v>0</v>
      </c>
      <c r="AB39" s="178">
        <f t="shared" ref="AB35:AB42" si="27">AE9</f>
        <v>0</v>
      </c>
      <c r="AE39" s="178">
        <f t="shared" ref="AE36:AE43" si="28">AH8</f>
        <v>0</v>
      </c>
      <c r="AH39" s="178">
        <f t="shared" ref="AH35:AH42" si="29">AK9</f>
        <v>0</v>
      </c>
      <c r="AK39" s="178"/>
      <c r="AL39" s="178"/>
      <c r="AM39" s="178"/>
      <c r="AN39" s="178"/>
      <c r="AO39" s="178"/>
    </row>
    <row r="40" spans="1:53" x14ac:dyDescent="0.25">
      <c r="D40" s="178">
        <f t="shared" si="19"/>
        <v>0</v>
      </c>
      <c r="G40" s="178">
        <f t="shared" si="20"/>
        <v>0</v>
      </c>
      <c r="J40" s="178">
        <f t="shared" si="21"/>
        <v>0</v>
      </c>
      <c r="M40" s="178">
        <f t="shared" si="22"/>
        <v>0</v>
      </c>
      <c r="P40" s="178">
        <f t="shared" si="23"/>
        <v>0</v>
      </c>
      <c r="Q40" s="11" t="s">
        <v>225</v>
      </c>
      <c r="R40" s="12"/>
      <c r="S40" s="178">
        <f t="shared" si="24"/>
        <v>0</v>
      </c>
      <c r="V40" s="165">
        <f t="shared" si="25"/>
        <v>0</v>
      </c>
      <c r="Y40" s="178">
        <f t="shared" si="26"/>
        <v>0</v>
      </c>
      <c r="AB40" s="178">
        <f t="shared" si="27"/>
        <v>0</v>
      </c>
      <c r="AE40" s="178">
        <f t="shared" si="28"/>
        <v>0</v>
      </c>
      <c r="AH40" s="178">
        <f t="shared" si="29"/>
        <v>0</v>
      </c>
      <c r="AI40" s="11" t="s">
        <v>229</v>
      </c>
      <c r="AJ40" s="12"/>
      <c r="AK40" s="178"/>
      <c r="AL40" s="178"/>
      <c r="AM40" s="178"/>
      <c r="AN40" s="178"/>
      <c r="AO40" s="178"/>
      <c r="AQ40" s="11" t="s">
        <v>238</v>
      </c>
      <c r="AR40" s="12">
        <f>AVERAGE(L4:L33,O4:O34,AR4:AR34)</f>
        <v>0</v>
      </c>
    </row>
    <row r="41" spans="1:53" x14ac:dyDescent="0.25">
      <c r="D41" s="178">
        <f t="shared" si="19"/>
        <v>0</v>
      </c>
      <c r="G41" s="165"/>
      <c r="J41" s="178">
        <f t="shared" si="21"/>
        <v>0</v>
      </c>
      <c r="M41" s="178">
        <f t="shared" si="22"/>
        <v>0</v>
      </c>
      <c r="P41" s="178">
        <f t="shared" si="23"/>
        <v>0</v>
      </c>
      <c r="S41" s="178">
        <f t="shared" si="24"/>
        <v>0</v>
      </c>
      <c r="V41" s="165">
        <f t="shared" si="25"/>
        <v>0</v>
      </c>
      <c r="Y41" s="178">
        <f t="shared" si="26"/>
        <v>0</v>
      </c>
      <c r="AB41" s="178">
        <f t="shared" si="27"/>
        <v>0</v>
      </c>
      <c r="AE41" s="178">
        <f t="shared" si="28"/>
        <v>0</v>
      </c>
      <c r="AH41" s="178">
        <f t="shared" si="29"/>
        <v>0</v>
      </c>
      <c r="AI41" s="11" t="s">
        <v>232</v>
      </c>
      <c r="AJ41" s="12">
        <f>IF(AJ40&gt;0,(AVERAGE(C4:C34,F4:F34,I4:I34,L4:L34,O4:O34,R4:R34,U4:U34,X4:X34,AA4:AA34,AU4:AU34,AX4:AX34,BA4:BA34)),(AVERAGE(C4:C34,F4:F34,I4:I34,L4:L34,O4:O34,R4:R34,U4:U34,X4:X34,AA4:AA34,AD4:AD34,AG4:AG34,AJ4:AJ34)))</f>
        <v>0.152583</v>
      </c>
      <c r="AK41" s="178"/>
      <c r="AL41" s="178"/>
      <c r="AM41" s="178"/>
      <c r="AN41" s="178"/>
      <c r="AO41" s="178"/>
      <c r="AQ41" s="11" t="s">
        <v>239</v>
      </c>
      <c r="AR41" s="12">
        <f>AVERAGE(C4:C34,F4:F34,I4:I34,L4:L34,O4:O34,AR4:AR34)</f>
        <v>9.2474545454545448E-3</v>
      </c>
    </row>
    <row r="42" spans="1:53" hidden="1" outlineLevel="1" x14ac:dyDescent="0.25">
      <c r="B42" s="188" t="s">
        <v>16</v>
      </c>
      <c r="D42" s="178">
        <f t="shared" si="19"/>
        <v>0</v>
      </c>
      <c r="G42" s="165"/>
      <c r="J42" s="178">
        <f t="shared" si="21"/>
        <v>0</v>
      </c>
      <c r="M42" s="178">
        <f t="shared" si="22"/>
        <v>0</v>
      </c>
      <c r="P42" s="178">
        <f t="shared" si="23"/>
        <v>0</v>
      </c>
      <c r="S42" s="178">
        <f t="shared" si="24"/>
        <v>0</v>
      </c>
      <c r="V42" s="165">
        <f t="shared" si="25"/>
        <v>0</v>
      </c>
      <c r="Y42" s="178">
        <f t="shared" si="26"/>
        <v>0</v>
      </c>
      <c r="AB42" s="178">
        <f t="shared" si="27"/>
        <v>0</v>
      </c>
      <c r="AE42" s="178">
        <f t="shared" si="28"/>
        <v>0</v>
      </c>
      <c r="AH42" s="178">
        <f t="shared" si="29"/>
        <v>0</v>
      </c>
      <c r="AK42" s="31"/>
      <c r="AL42" s="31"/>
      <c r="AM42" s="31"/>
      <c r="AN42" s="31"/>
      <c r="AO42" s="31"/>
    </row>
    <row r="43" spans="1:53" hidden="1" outlineLevel="1" x14ac:dyDescent="0.25">
      <c r="B43" s="188">
        <f>AVERAGE(C4:C34,F4:F34,I4:I34)</f>
        <v>0.152583</v>
      </c>
      <c r="D43" s="178">
        <f t="shared" si="19"/>
        <v>0</v>
      </c>
      <c r="J43" s="178">
        <f t="shared" si="21"/>
        <v>0</v>
      </c>
      <c r="P43" s="178">
        <f t="shared" si="23"/>
        <v>0</v>
      </c>
      <c r="V43" s="165">
        <f t="shared" si="25"/>
        <v>0</v>
      </c>
      <c r="Y43" s="178">
        <f>AB12</f>
        <v>0</v>
      </c>
      <c r="AE43" s="178">
        <f t="shared" si="28"/>
        <v>0</v>
      </c>
      <c r="AK43" s="31"/>
      <c r="AL43" s="31"/>
      <c r="AM43" s="31"/>
      <c r="AN43" s="31"/>
      <c r="AO43" s="31"/>
    </row>
    <row r="44" spans="1:53" ht="15.75" hidden="1" outlineLevel="1" thickBot="1" x14ac:dyDescent="0.3"/>
    <row r="45" spans="1:53" hidden="1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53" hidden="1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53" ht="15.75" hidden="1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53" hidden="1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hidden="1" outlineLevel="1" x14ac:dyDescent="0.25">
      <c r="B49" s="424">
        <f>AVERAGE(C4:C34,F4:F34,I4:I34,L4:L34,O4:O34,R4:R33)</f>
        <v>0.152583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t="15.75" hidden="1" outlineLevel="1" thickBot="1" x14ac:dyDescent="0.3"/>
    <row r="51" spans="1:36" hidden="1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hidden="1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hidden="1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hidden="1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</row>
    <row r="55" spans="1:36" hidden="1" outlineLevel="1" x14ac:dyDescent="0.25">
      <c r="B55" s="427">
        <f>AVERAGE(C4:C34,F4:F34,I4:I34,L4:L34,O4:O34,R4:R34,U4:U34,X4:X34,AA4:AA34)</f>
        <v>0.152583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</row>
    <row r="56" spans="1:36" ht="15.75" hidden="1" outlineLevel="1" thickBot="1" x14ac:dyDescent="0.3"/>
    <row r="57" spans="1:36" hidden="1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hidden="1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hidden="1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t="15.75" hidden="1" outlineLevel="1" thickBot="1" x14ac:dyDescent="0.3"/>
    <row r="61" spans="1:36" hidden="1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hidden="1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hidden="1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hidden="1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</row>
    <row r="65" spans="2:36" hidden="1" outlineLevel="1" x14ac:dyDescent="0.25">
      <c r="B65" s="424">
        <f>AVERAGE($C$4:$C$34,$F$4:$F$34,$I$4:$I$34,$L$4:$L$34,$O$4:$O$34,$R$4:$R$34,$U$4:$U$34,$X$4:$X$34,$AA$4:$AA$34,$AD$4:$AD$34,$AG$4:$AG$34,$AJ$4:$AJ$34)</f>
        <v>0.152583</v>
      </c>
      <c r="C65" s="425">
        <f t="shared" ref="C65:AJ65" si="30">AVERAGE($C$4:$C$34,$F$4:$F$34,$I$4:$I$34,$L$4:$L$34,$O$4:$O$34,$R$4:$R$34,$U$4:$U$34,$X$4:$X$34,$AA$4:$AA$34,$AD$4:$AD$34,$AG$4:$AG$34,$AJ$4:$AJ$34)</f>
        <v>0.152583</v>
      </c>
      <c r="D65" s="425">
        <f t="shared" si="30"/>
        <v>0.152583</v>
      </c>
      <c r="E65" s="425">
        <f t="shared" si="30"/>
        <v>0.152583</v>
      </c>
      <c r="F65" s="425">
        <f t="shared" si="30"/>
        <v>0.152583</v>
      </c>
      <c r="G65" s="425">
        <f t="shared" si="30"/>
        <v>0.152583</v>
      </c>
      <c r="H65" s="425">
        <f t="shared" si="30"/>
        <v>0.152583</v>
      </c>
      <c r="I65" s="425">
        <f t="shared" si="30"/>
        <v>0.152583</v>
      </c>
      <c r="J65" s="425">
        <f t="shared" si="30"/>
        <v>0.152583</v>
      </c>
      <c r="K65" s="425">
        <f t="shared" si="30"/>
        <v>0.152583</v>
      </c>
      <c r="L65" s="425">
        <f t="shared" si="30"/>
        <v>0.152583</v>
      </c>
      <c r="M65" s="425">
        <f t="shared" si="30"/>
        <v>0.152583</v>
      </c>
      <c r="N65" s="425">
        <f t="shared" si="30"/>
        <v>0.152583</v>
      </c>
      <c r="O65" s="425">
        <f t="shared" si="30"/>
        <v>0.152583</v>
      </c>
      <c r="P65" s="425">
        <f t="shared" si="30"/>
        <v>0.152583</v>
      </c>
      <c r="Q65" s="425">
        <f t="shared" si="30"/>
        <v>0.152583</v>
      </c>
      <c r="R65" s="425">
        <f t="shared" si="30"/>
        <v>0.152583</v>
      </c>
      <c r="S65" s="425">
        <f t="shared" si="30"/>
        <v>0.152583</v>
      </c>
      <c r="T65" s="425">
        <f t="shared" si="30"/>
        <v>0.152583</v>
      </c>
      <c r="U65" s="425">
        <f t="shared" si="30"/>
        <v>0.152583</v>
      </c>
      <c r="V65" s="425">
        <f t="shared" si="30"/>
        <v>0.152583</v>
      </c>
      <c r="W65" s="425">
        <f t="shared" si="30"/>
        <v>0.152583</v>
      </c>
      <c r="X65" s="425">
        <f t="shared" si="30"/>
        <v>0.152583</v>
      </c>
      <c r="Y65" s="425">
        <f t="shared" si="30"/>
        <v>0.152583</v>
      </c>
      <c r="Z65" s="425">
        <f t="shared" si="30"/>
        <v>0.152583</v>
      </c>
      <c r="AA65" s="425">
        <f t="shared" si="30"/>
        <v>0.152583</v>
      </c>
      <c r="AB65" s="425">
        <f t="shared" si="30"/>
        <v>0.152583</v>
      </c>
      <c r="AC65" s="425">
        <f t="shared" si="30"/>
        <v>0.152583</v>
      </c>
      <c r="AD65" s="425">
        <f t="shared" si="30"/>
        <v>0.152583</v>
      </c>
      <c r="AE65" s="425">
        <f t="shared" si="30"/>
        <v>0.152583</v>
      </c>
      <c r="AF65" s="425">
        <f t="shared" si="30"/>
        <v>0.152583</v>
      </c>
      <c r="AG65" s="425">
        <f t="shared" si="30"/>
        <v>0.152583</v>
      </c>
      <c r="AH65" s="425">
        <f t="shared" si="30"/>
        <v>0.152583</v>
      </c>
      <c r="AI65" s="425">
        <f t="shared" si="30"/>
        <v>0.152583</v>
      </c>
      <c r="AJ65" s="425">
        <f t="shared" si="30"/>
        <v>0.152583</v>
      </c>
    </row>
    <row r="66" spans="2:36" collapsed="1" x14ac:dyDescent="0.25"/>
  </sheetData>
  <autoFilter ref="B31:AK38"/>
  <mergeCells count="34">
    <mergeCell ref="B64:AJ64"/>
    <mergeCell ref="B65:AJ65"/>
    <mergeCell ref="B57:I57"/>
    <mergeCell ref="B58:I58"/>
    <mergeCell ref="B59:I59"/>
    <mergeCell ref="B61:I61"/>
    <mergeCell ref="B62:I62"/>
    <mergeCell ref="B63:I63"/>
    <mergeCell ref="B55:AA55"/>
    <mergeCell ref="B45:I45"/>
    <mergeCell ref="B46:I46"/>
    <mergeCell ref="B47:I47"/>
    <mergeCell ref="B48:R48"/>
    <mergeCell ref="B49:R49"/>
    <mergeCell ref="B51:I51"/>
    <mergeCell ref="B52:I52"/>
    <mergeCell ref="B53:I53"/>
    <mergeCell ref="B54:AA54"/>
    <mergeCell ref="AT2:AU2"/>
    <mergeCell ref="AW2:AX2"/>
    <mergeCell ref="AZ2:BA2"/>
    <mergeCell ref="AI2:AJ2"/>
    <mergeCell ref="B2:C2"/>
    <mergeCell ref="E2:F2"/>
    <mergeCell ref="H2:I2"/>
    <mergeCell ref="K2:L2"/>
    <mergeCell ref="N2:O2"/>
    <mergeCell ref="Q2:R2"/>
    <mergeCell ref="T2:U2"/>
    <mergeCell ref="W2:X2"/>
    <mergeCell ref="Z2:AA2"/>
    <mergeCell ref="AC2:AD2"/>
    <mergeCell ref="AF2:AG2"/>
    <mergeCell ref="AQ2:AR2"/>
  </mergeCells>
  <conditionalFormatting sqref="C4">
    <cfRule type="expression" dxfId="58" priority="37">
      <formula>D4:D34=0</formula>
    </cfRule>
  </conditionalFormatting>
  <conditionalFormatting sqref="C5:C34">
    <cfRule type="expression" dxfId="57" priority="36">
      <formula>D5:D35=0</formula>
    </cfRule>
  </conditionalFormatting>
  <conditionalFormatting sqref="F6:F31">
    <cfRule type="expression" dxfId="56" priority="35">
      <formula>G6:G36=0</formula>
    </cfRule>
  </conditionalFormatting>
  <conditionalFormatting sqref="O7">
    <cfRule type="expression" dxfId="55" priority="23">
      <formula>P7:P37=0</formula>
    </cfRule>
  </conditionalFormatting>
  <conditionalFormatting sqref="F5:F31">
    <cfRule type="expression" dxfId="54" priority="34">
      <formula>G5:G35=0</formula>
    </cfRule>
  </conditionalFormatting>
  <conditionalFormatting sqref="I5:I34">
    <cfRule type="expression" dxfId="53" priority="33">
      <formula>J5:J35=0</formula>
    </cfRule>
  </conditionalFormatting>
  <conditionalFormatting sqref="L5:L33">
    <cfRule type="expression" dxfId="52" priority="32">
      <formula>M5:M35=0</formula>
    </cfRule>
  </conditionalFormatting>
  <conditionalFormatting sqref="O5:O6 O8:O34">
    <cfRule type="expression" dxfId="51" priority="31">
      <formula>P5:P35=0</formula>
    </cfRule>
  </conditionalFormatting>
  <conditionalFormatting sqref="R5:R33">
    <cfRule type="expression" dxfId="50" priority="30">
      <formula>S5:S35=0</formula>
    </cfRule>
  </conditionalFormatting>
  <conditionalFormatting sqref="U5:U34">
    <cfRule type="expression" dxfId="49" priority="29">
      <formula>V5:V35=0</formula>
    </cfRule>
  </conditionalFormatting>
  <conditionalFormatting sqref="X5:X34">
    <cfRule type="expression" dxfId="48" priority="28">
      <formula>Y5:Y35=0</formula>
    </cfRule>
  </conditionalFormatting>
  <conditionalFormatting sqref="AA5:AA33">
    <cfRule type="expression" dxfId="47" priority="27">
      <formula>AB5:AB35=0</formula>
    </cfRule>
  </conditionalFormatting>
  <conditionalFormatting sqref="AD5:AD34">
    <cfRule type="expression" dxfId="46" priority="26">
      <formula>AE5:AE35=0</formula>
    </cfRule>
  </conditionalFormatting>
  <conditionalFormatting sqref="AG5:AG33">
    <cfRule type="expression" dxfId="45" priority="25">
      <formula>AH5:AH35=0</formula>
    </cfRule>
  </conditionalFormatting>
  <conditionalFormatting sqref="AJ5:AJ34">
    <cfRule type="expression" dxfId="44" priority="24">
      <formula>AK5:AK35=0</formula>
    </cfRule>
  </conditionalFormatting>
  <conditionalFormatting sqref="I4">
    <cfRule type="expression" dxfId="43" priority="19">
      <formula>J4:J34=0</formula>
    </cfRule>
  </conditionalFormatting>
  <conditionalFormatting sqref="L4">
    <cfRule type="expression" dxfId="42" priority="18">
      <formula>M4:M34=0</formula>
    </cfRule>
  </conditionalFormatting>
  <conditionalFormatting sqref="F4">
    <cfRule type="expression" dxfId="41" priority="21">
      <formula>G4:G34=0</formula>
    </cfRule>
  </conditionalFormatting>
  <conditionalFormatting sqref="I4">
    <cfRule type="expression" dxfId="40" priority="20">
      <formula>J4:J34=0</formula>
    </cfRule>
  </conditionalFormatting>
  <conditionalFormatting sqref="F4">
    <cfRule type="expression" dxfId="39" priority="22">
      <formula>G4:G34=0</formula>
    </cfRule>
  </conditionalFormatting>
  <conditionalFormatting sqref="AG4">
    <cfRule type="expression" dxfId="38" priority="4">
      <formula>AH4:AH34=0</formula>
    </cfRule>
  </conditionalFormatting>
  <conditionalFormatting sqref="AG4">
    <cfRule type="expression" dxfId="37" priority="3">
      <formula>AH4:AH34=0</formula>
    </cfRule>
  </conditionalFormatting>
  <conditionalFormatting sqref="O4">
    <cfRule type="expression" dxfId="36" priority="16">
      <formula>P4:P34=0</formula>
    </cfRule>
  </conditionalFormatting>
  <conditionalFormatting sqref="O4">
    <cfRule type="expression" dxfId="35" priority="15">
      <formula>P4:P34=0</formula>
    </cfRule>
  </conditionalFormatting>
  <conditionalFormatting sqref="AJ4">
    <cfRule type="expression" dxfId="34" priority="2">
      <formula>AK4:AK34=0</formula>
    </cfRule>
  </conditionalFormatting>
  <conditionalFormatting sqref="AJ4">
    <cfRule type="expression" dxfId="33" priority="1">
      <formula>AK4:AK34=0</formula>
    </cfRule>
  </conditionalFormatting>
  <conditionalFormatting sqref="U4">
    <cfRule type="expression" dxfId="32" priority="14">
      <formula>V4:V34=0</formula>
    </cfRule>
  </conditionalFormatting>
  <conditionalFormatting sqref="U4">
    <cfRule type="expression" dxfId="31" priority="13">
      <formula>V4:V34=0</formula>
    </cfRule>
  </conditionalFormatting>
  <conditionalFormatting sqref="L4">
    <cfRule type="expression" dxfId="30" priority="17">
      <formula>M4:M34=0</formula>
    </cfRule>
  </conditionalFormatting>
  <conditionalFormatting sqref="R4">
    <cfRule type="expression" dxfId="29" priority="12">
      <formula>S4:S34=0</formula>
    </cfRule>
  </conditionalFormatting>
  <conditionalFormatting sqref="R4">
    <cfRule type="expression" dxfId="28" priority="11">
      <formula>S4:S34=0</formula>
    </cfRule>
  </conditionalFormatting>
  <conditionalFormatting sqref="X4">
    <cfRule type="expression" dxfId="27" priority="10">
      <formula>Y4:Y34=0</formula>
    </cfRule>
  </conditionalFormatting>
  <conditionalFormatting sqref="X4">
    <cfRule type="expression" dxfId="26" priority="9">
      <formula>Y4:Y34=0</formula>
    </cfRule>
  </conditionalFormatting>
  <conditionalFormatting sqref="AA4">
    <cfRule type="expression" dxfId="25" priority="8">
      <formula>AB4:AB34=0</formula>
    </cfRule>
  </conditionalFormatting>
  <conditionalFormatting sqref="AA4">
    <cfRule type="expression" dxfId="24" priority="7">
      <formula>AB4:AB34=0</formula>
    </cfRule>
  </conditionalFormatting>
  <conditionalFormatting sqref="AD4">
    <cfRule type="expression" dxfId="23" priority="6">
      <formula>AE4:AE34=0</formula>
    </cfRule>
  </conditionalFormatting>
  <conditionalFormatting sqref="AD4">
    <cfRule type="expression" dxfId="22" priority="5">
      <formula>AE4:AE34=0</formula>
    </cfRule>
  </conditionalFormatting>
  <printOptions horizontalCentered="1"/>
  <pageMargins left="0.70866141732283472" right="0.70866141732283472" top="0.74803149606299213" bottom="3.188976377952756" header="0.39370078740157483" footer="2.3622047244094491"/>
  <pageSetup paperSize="9" orientation="portrait" r:id="rId1"/>
  <headerFooter>
    <oddHeader>&amp;C&amp;14Динамика курса валюты Казахстанский тенге 2023 год</oddHeader>
    <oddFooter>&amp;L&amp;14Начальник 
Управления Бюджетирования
ОАО "УГМК"&amp;R&amp;14Киташева А.Л.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D10"/>
  <sheetViews>
    <sheetView workbookViewId="0">
      <selection sqref="A1:C10"/>
    </sheetView>
  </sheetViews>
  <sheetFormatPr defaultRowHeight="15" x14ac:dyDescent="0.25"/>
  <cols>
    <col min="1" max="1" width="29" bestFit="1" customWidth="1"/>
    <col min="2" max="2" width="21.42578125" bestFit="1" customWidth="1"/>
    <col min="3" max="3" width="16" bestFit="1" customWidth="1"/>
    <col min="4" max="4" width="12" bestFit="1" customWidth="1"/>
  </cols>
  <sheetData>
    <row r="1" spans="1:4" x14ac:dyDescent="0.25">
      <c r="A1" s="169" t="s">
        <v>539</v>
      </c>
      <c r="B1" s="169" t="s">
        <v>341</v>
      </c>
      <c r="C1" s="169" t="s">
        <v>342</v>
      </c>
      <c r="D1" s="169"/>
    </row>
    <row r="2" spans="1:4" x14ac:dyDescent="0.25">
      <c r="A2" s="169" t="s">
        <v>540</v>
      </c>
      <c r="B2" s="169" t="s">
        <v>254</v>
      </c>
      <c r="C2" s="169">
        <v>462.65</v>
      </c>
      <c r="D2" s="169"/>
    </row>
    <row r="3" spans="1:4" x14ac:dyDescent="0.25">
      <c r="A3" s="169" t="s">
        <v>541</v>
      </c>
      <c r="B3" s="169" t="s">
        <v>254</v>
      </c>
      <c r="C3" s="169">
        <v>462.65</v>
      </c>
      <c r="D3" s="169"/>
    </row>
    <row r="4" spans="1:4" x14ac:dyDescent="0.25">
      <c r="A4" s="169" t="s">
        <v>542</v>
      </c>
      <c r="B4" s="169" t="s">
        <v>254</v>
      </c>
      <c r="C4" s="169">
        <v>462.65</v>
      </c>
      <c r="D4" s="169"/>
    </row>
    <row r="5" spans="1:4" x14ac:dyDescent="0.25">
      <c r="A5" s="169" t="s">
        <v>543</v>
      </c>
      <c r="B5" s="169" t="s">
        <v>254</v>
      </c>
      <c r="C5" s="169">
        <v>462.65</v>
      </c>
      <c r="D5" s="169"/>
    </row>
    <row r="6" spans="1:4" x14ac:dyDescent="0.25">
      <c r="A6" s="169" t="s">
        <v>544</v>
      </c>
      <c r="B6" s="169" t="s">
        <v>254</v>
      </c>
      <c r="C6" s="169">
        <v>465.39</v>
      </c>
      <c r="D6" s="169"/>
    </row>
    <row r="7" spans="1:4" x14ac:dyDescent="0.25">
      <c r="A7" s="169" t="s">
        <v>545</v>
      </c>
      <c r="B7" s="169" t="s">
        <v>254</v>
      </c>
      <c r="C7" s="169">
        <v>465.93</v>
      </c>
      <c r="D7" s="169"/>
    </row>
    <row r="8" spans="1:4" x14ac:dyDescent="0.25">
      <c r="A8" s="169" t="s">
        <v>546</v>
      </c>
      <c r="B8" s="169" t="s">
        <v>254</v>
      </c>
      <c r="C8" s="169">
        <v>463.31</v>
      </c>
      <c r="D8" s="169"/>
    </row>
    <row r="9" spans="1:4" x14ac:dyDescent="0.25">
      <c r="A9" s="169" t="s">
        <v>547</v>
      </c>
      <c r="B9" s="169" t="s">
        <v>254</v>
      </c>
      <c r="C9" s="169">
        <v>463.31</v>
      </c>
      <c r="D9" s="169"/>
    </row>
    <row r="10" spans="1:4" x14ac:dyDescent="0.25">
      <c r="A10" s="169" t="s">
        <v>548</v>
      </c>
      <c r="B10" s="169" t="s">
        <v>254</v>
      </c>
      <c r="C10" s="169">
        <v>463.31</v>
      </c>
      <c r="D10" s="169"/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2:BD65"/>
  <sheetViews>
    <sheetView topLeftCell="B27" zoomScale="85" zoomScaleNormal="85" workbookViewId="0">
      <selection activeCell="L42" sqref="L42"/>
    </sheetView>
  </sheetViews>
  <sheetFormatPr defaultRowHeight="15" outlineLevelRow="1" outlineLevelCol="1" x14ac:dyDescent="0.25"/>
  <cols>
    <col min="1" max="1" width="4.7109375" bestFit="1" customWidth="1"/>
    <col min="2" max="3" width="17.7109375" customWidth="1"/>
    <col min="4" max="4" width="9.140625" customWidth="1"/>
    <col min="5" max="6" width="17.7109375" customWidth="1"/>
    <col min="7" max="7" width="9.140625" customWidth="1"/>
    <col min="8" max="9" width="17.7109375" customWidth="1"/>
    <col min="10" max="10" width="9.140625" customWidth="1"/>
    <col min="11" max="12" width="17.7109375" customWidth="1"/>
    <col min="13" max="13" width="9.140625" customWidth="1"/>
    <col min="14" max="14" width="18.28515625" bestFit="1" customWidth="1"/>
    <col min="15" max="15" width="17.7109375" customWidth="1"/>
    <col min="16" max="16" width="9.140625" customWidth="1"/>
    <col min="17" max="17" width="18.28515625" bestFit="1" customWidth="1"/>
    <col min="18" max="18" width="17.7109375" customWidth="1"/>
    <col min="19" max="19" width="9.140625" customWidth="1"/>
    <col min="20" max="21" width="17.7109375" customWidth="1"/>
    <col min="22" max="22" width="9.140625" customWidth="1"/>
    <col min="23" max="23" width="18.28515625" bestFit="1" customWidth="1"/>
    <col min="24" max="24" width="17.7109375" customWidth="1"/>
    <col min="25" max="25" width="9.140625" customWidth="1"/>
    <col min="26" max="26" width="18.28515625" bestFit="1" customWidth="1"/>
    <col min="27" max="27" width="17.7109375" customWidth="1"/>
    <col min="28" max="28" width="9.140625" customWidth="1"/>
    <col min="29" max="29" width="18.28515625" bestFit="1" customWidth="1"/>
    <col min="30" max="30" width="17.7109375" customWidth="1"/>
    <col min="31" max="31" width="9.140625" customWidth="1"/>
    <col min="32" max="33" width="17.7109375" customWidth="1"/>
    <col min="34" max="34" width="9.140625" customWidth="1"/>
    <col min="35" max="36" width="17.7109375" customWidth="1"/>
    <col min="37" max="41" width="9.140625" customWidth="1"/>
    <col min="42" max="42" width="9.140625" customWidth="1" outlineLevel="1"/>
    <col min="43" max="43" width="18.28515625" customWidth="1" outlineLevel="1"/>
    <col min="44" max="44" width="10.85546875" customWidth="1" outlineLevel="1"/>
    <col min="45" max="45" width="9.140625" customWidth="1" outlineLevel="1"/>
    <col min="46" max="46" width="18.28515625" customWidth="1" outlineLevel="1"/>
    <col min="47" max="47" width="10.85546875" customWidth="1" outlineLevel="1"/>
    <col min="48" max="48" width="9.140625" customWidth="1" outlineLevel="1"/>
    <col min="49" max="49" width="18.28515625" customWidth="1" outlineLevel="1"/>
    <col min="50" max="54" width="9.140625" customWidth="1" outlineLevel="1"/>
  </cols>
  <sheetData>
    <row r="2" spans="2:56" x14ac:dyDescent="0.25">
      <c r="B2" s="414" t="s">
        <v>4</v>
      </c>
      <c r="C2" s="414"/>
      <c r="E2" s="414" t="s">
        <v>5</v>
      </c>
      <c r="F2" s="414"/>
      <c r="H2" s="414" t="s">
        <v>6</v>
      </c>
      <c r="I2" s="414"/>
      <c r="K2" s="414" t="s">
        <v>7</v>
      </c>
      <c r="L2" s="414"/>
      <c r="N2" s="414" t="s">
        <v>8</v>
      </c>
      <c r="O2" s="414"/>
      <c r="Q2" s="414" t="s">
        <v>9</v>
      </c>
      <c r="R2" s="414"/>
      <c r="T2" s="414" t="s">
        <v>10</v>
      </c>
      <c r="U2" s="414"/>
      <c r="W2" s="414" t="s">
        <v>11</v>
      </c>
      <c r="X2" s="414"/>
      <c r="Z2" s="414" t="s">
        <v>12</v>
      </c>
      <c r="AA2" s="414"/>
      <c r="AC2" s="414" t="s">
        <v>13</v>
      </c>
      <c r="AD2" s="414"/>
      <c r="AF2" s="414" t="s">
        <v>14</v>
      </c>
      <c r="AG2" s="414"/>
      <c r="AI2" s="414" t="s">
        <v>15</v>
      </c>
      <c r="AJ2" s="414"/>
      <c r="AQ2" s="414" t="s">
        <v>237</v>
      </c>
      <c r="AR2" s="414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2:56" x14ac:dyDescent="0.25">
      <c r="B3" s="1" t="s">
        <v>0</v>
      </c>
      <c r="C3" s="2" t="s">
        <v>1</v>
      </c>
      <c r="E3" s="1" t="s">
        <v>0</v>
      </c>
      <c r="F3" s="2" t="s">
        <v>1</v>
      </c>
      <c r="H3" s="1" t="s">
        <v>0</v>
      </c>
      <c r="I3" s="2" t="s">
        <v>1</v>
      </c>
      <c r="K3" s="1" t="s">
        <v>0</v>
      </c>
      <c r="L3" s="2" t="s">
        <v>1</v>
      </c>
      <c r="N3" s="1" t="s">
        <v>0</v>
      </c>
      <c r="O3" s="2" t="s">
        <v>1</v>
      </c>
      <c r="Q3" s="1" t="s">
        <v>0</v>
      </c>
      <c r="R3" s="2" t="s">
        <v>1</v>
      </c>
      <c r="T3" s="1" t="s">
        <v>0</v>
      </c>
      <c r="U3" s="2" t="s">
        <v>1</v>
      </c>
      <c r="W3" s="1" t="s">
        <v>0</v>
      </c>
      <c r="X3" s="2" t="s">
        <v>1</v>
      </c>
      <c r="Z3" s="1" t="s">
        <v>0</v>
      </c>
      <c r="AA3" s="2" t="s">
        <v>1</v>
      </c>
      <c r="AC3" s="1" t="s">
        <v>0</v>
      </c>
      <c r="AD3" s="2" t="s">
        <v>1</v>
      </c>
      <c r="AF3" s="1" t="s">
        <v>0</v>
      </c>
      <c r="AG3" s="2" t="s">
        <v>1</v>
      </c>
      <c r="AI3" s="1" t="s">
        <v>0</v>
      </c>
      <c r="AJ3" s="2" t="s">
        <v>1</v>
      </c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2:56" x14ac:dyDescent="0.25">
      <c r="B4" s="3" t="str">
        <f>фунт!B4</f>
        <v>01.01.2023</v>
      </c>
      <c r="C4" s="85">
        <f>IF((SUMIFS(nbk_tenge!$C:$C,nbk_tenge!$A:$A,B4))=0,"-",(SUMIFS(nbk_tenge!$C:$C,nbk_tenge!$A:$A,B4)))</f>
        <v>462.65</v>
      </c>
      <c r="E4" s="3" t="str">
        <f>фунт!E4</f>
        <v>01.02.2023</v>
      </c>
      <c r="F4" s="82" t="str">
        <f>IF((SUMIFS(nbk_tenge!$C:$C,nbk_tenge!$A:$A,E4))=0,"-",(SUMIFS(nbk_tenge!$C:$C,nbk_tenge!$A:$A,E4)))</f>
        <v>-</v>
      </c>
      <c r="H4" s="3" t="str">
        <f>фунт!H4</f>
        <v>01.03.2023</v>
      </c>
      <c r="I4" s="82" t="str">
        <f>IF((SUMIFS(nbk_tenge!$C:$C,nbk_tenge!$A:$A,H4))=0,"-",(SUMIFS(nbk_tenge!$C:$C,nbk_tenge!$A:$A,H4)))</f>
        <v>-</v>
      </c>
      <c r="K4" s="3" t="str">
        <f>фунт!K4</f>
        <v>01.04.2023</v>
      </c>
      <c r="L4" s="82" t="str">
        <f>IF((SUMIFS(nbk_tenge!$C:$C,nbk_tenge!$A:$A,K4))=0,"-",(SUMIFS(nbk_tenge!$C:$C,nbk_tenge!$A:$A,K4)))</f>
        <v>-</v>
      </c>
      <c r="N4" s="3" t="str">
        <f>фунт!N4</f>
        <v>01.05.2023</v>
      </c>
      <c r="O4" s="82" t="str">
        <f>IF((SUMIFS(nbk_tenge!$C:$C,nbk_tenge!$A:$A,N4))=0,"-",(SUMIFS(nbk_tenge!$C:$C,nbk_tenge!$A:$A,N4)))</f>
        <v>-</v>
      </c>
      <c r="Q4" s="3" t="str">
        <f>фунт!Q4</f>
        <v>01.06.2023</v>
      </c>
      <c r="R4" s="82" t="str">
        <f>IF((SUMIFS(nbk_tenge!$C:$C,nbk_tenge!$A:$A,Q4))=0,"-",(SUMIFS(nbk_tenge!$C:$C,nbk_tenge!$A:$A,Q4)))</f>
        <v>-</v>
      </c>
      <c r="T4" s="3" t="str">
        <f>фунт!T4</f>
        <v>01.07.2023</v>
      </c>
      <c r="U4" s="82" t="str">
        <f>IF((SUMIFS(nbk_tenge!$C:$C,nbk_tenge!$A:$A,T4))=0,"-",(SUMIFS(nbk_tenge!$C:$C,nbk_tenge!$A:$A,T4)))</f>
        <v>-</v>
      </c>
      <c r="W4" s="3" t="str">
        <f>фунт!W4</f>
        <v>01.08.2023</v>
      </c>
      <c r="X4" s="82" t="str">
        <f>IF((SUMIFS(nbk_tenge!$C:$C,nbk_tenge!$A:$A,W4))=0,"-",(SUMIFS(nbk_tenge!$C:$C,nbk_tenge!$A:$A,W4)))</f>
        <v>-</v>
      </c>
      <c r="Z4" s="3" t="str">
        <f>фунт!Z4</f>
        <v>01.09.2023</v>
      </c>
      <c r="AA4" s="82" t="str">
        <f>IF((SUMIFS(nbk_tenge!$C:$C,nbk_tenge!$A:$A,Z4))=0,"-",(SUMIFS(nbk_tenge!$C:$C,nbk_tenge!$A:$A,Z4)))</f>
        <v>-</v>
      </c>
      <c r="AC4" s="3" t="str">
        <f>фунт!AC4</f>
        <v>01.10.2023</v>
      </c>
      <c r="AD4" s="82" t="str">
        <f>IF((SUMIFS(nbk_tenge!$C:$C,nbk_tenge!$A:$A,AC4))=0,"-",(SUMIFS(nbk_tenge!$C:$C,nbk_tenge!$A:$A,AC4)))</f>
        <v>-</v>
      </c>
      <c r="AF4" s="3" t="str">
        <f>фунт!AF4</f>
        <v>01.11.2023</v>
      </c>
      <c r="AG4" s="82" t="str">
        <f>IF((SUMIFS(nbk_tenge!$C:$C,nbk_tenge!$A:$A,AF4))=0,"-",(SUMIFS(nbk_tenge!$C:$C,nbk_tenge!$A:$A,AF4)))</f>
        <v>-</v>
      </c>
      <c r="AI4" s="3" t="str">
        <f>фунт!AI4</f>
        <v>01.12.2023</v>
      </c>
      <c r="AJ4" s="82" t="str">
        <f>IF((SUMIFS(nbk_tenge!$C:$C,nbk_tenge!$A:$A,AI4))=0,"-",(SUMIFS(nbk_tenge!$C:$C,nbk_tenge!$A:$A,AI4)))</f>
        <v>-</v>
      </c>
      <c r="AQ4" s="153" t="str">
        <f>Q4</f>
        <v>01.06.2023</v>
      </c>
      <c r="AR4" s="82">
        <f>$R$40</f>
        <v>0</v>
      </c>
      <c r="AT4" s="3" t="str">
        <f t="shared" ref="AT4:AT34" si="0">AC4</f>
        <v>01.10.2023</v>
      </c>
      <c r="AU4" s="82">
        <f>$AJ$40</f>
        <v>0</v>
      </c>
      <c r="AW4" s="3" t="str">
        <f t="shared" ref="AW4:AW34" si="1">AF4</f>
        <v>01.11.2023</v>
      </c>
      <c r="AX4" s="82">
        <f>$AJ$40</f>
        <v>0</v>
      </c>
      <c r="AZ4" s="3" t="str">
        <f t="shared" ref="AZ4:AZ33" si="2">AI4</f>
        <v>01.12.2023</v>
      </c>
      <c r="BA4" s="82">
        <f>$AJ$40</f>
        <v>0</v>
      </c>
      <c r="BD4" s="166"/>
    </row>
    <row r="5" spans="2:56" x14ac:dyDescent="0.25">
      <c r="B5" s="3" t="str">
        <f>фунт!B5</f>
        <v>02.01.2023</v>
      </c>
      <c r="C5" s="82">
        <f>IF((SUMIFS(nbk_tenge!$C:$C,nbk_tenge!$A:$A,B5))=0,"-",(SUMIFS(nbk_tenge!$C:$C,nbk_tenge!$A:$A,B5)))</f>
        <v>462.65</v>
      </c>
      <c r="E5" s="3" t="str">
        <f>фунт!E5</f>
        <v>02.02.2023</v>
      </c>
      <c r="F5" s="82" t="str">
        <f>IF((SUMIFS(nbk_tenge!$C:$C,nbk_tenge!$A:$A,E5))=0,"-",(SUMIFS(nbk_tenge!$C:$C,nbk_tenge!$A:$A,E5)))</f>
        <v>-</v>
      </c>
      <c r="H5" s="3" t="str">
        <f>фунт!H5</f>
        <v>02.03.2023</v>
      </c>
      <c r="I5" s="82" t="str">
        <f>IF((SUMIFS(nbk_tenge!$C:$C,nbk_tenge!$A:$A,H5))=0,"-",(SUMIFS(nbk_tenge!$C:$C,nbk_tenge!$A:$A,H5)))</f>
        <v>-</v>
      </c>
      <c r="K5" s="3" t="str">
        <f>фунт!K5</f>
        <v>02.04.2023</v>
      </c>
      <c r="L5" s="82" t="str">
        <f>IF((SUMIFS(nbk_tenge!$C:$C,nbk_tenge!$A:$A,K5))=0,"-",(SUMIFS(nbk_tenge!$C:$C,nbk_tenge!$A:$A,K5)))</f>
        <v>-</v>
      </c>
      <c r="N5" s="3" t="str">
        <f>фунт!N5</f>
        <v>02.05.2023</v>
      </c>
      <c r="O5" s="82" t="str">
        <f>IF((SUMIFS(nbk_tenge!$C:$C,nbk_tenge!$A:$A,N5))=0,"-",(SUMIFS(nbk_tenge!$C:$C,nbk_tenge!$A:$A,N5)))</f>
        <v>-</v>
      </c>
      <c r="Q5" s="3" t="str">
        <f>фунт!Q5</f>
        <v>02.06.2023</v>
      </c>
      <c r="R5" s="82" t="str">
        <f>IF((SUMIFS(nbk_tenge!$C:$C,nbk_tenge!$A:$A,Q5))=0,"-",(SUMIFS(nbk_tenge!$C:$C,nbk_tenge!$A:$A,Q5)))</f>
        <v>-</v>
      </c>
      <c r="T5" s="3" t="str">
        <f>фунт!T5</f>
        <v>02.07.2023</v>
      </c>
      <c r="U5" s="82" t="str">
        <f>IF((SUMIFS(nbk_tenge!$C:$C,nbk_tenge!$A:$A,T5))=0,"-",(SUMIFS(nbk_tenge!$C:$C,nbk_tenge!$A:$A,T5)))</f>
        <v>-</v>
      </c>
      <c r="W5" s="3" t="str">
        <f>фунт!W5</f>
        <v>02.08.2023</v>
      </c>
      <c r="X5" s="82" t="str">
        <f>IF((SUMIFS(nbk_tenge!$C:$C,nbk_tenge!$A:$A,W5))=0,"-",(SUMIFS(nbk_tenge!$C:$C,nbk_tenge!$A:$A,W5)))</f>
        <v>-</v>
      </c>
      <c r="Z5" s="3" t="str">
        <f>фунт!Z5</f>
        <v>02.09.2023</v>
      </c>
      <c r="AA5" s="82" t="str">
        <f>IF((SUMIFS(nbk_tenge!$C:$C,nbk_tenge!$A:$A,Z5))=0,"-",(SUMIFS(nbk_tenge!$C:$C,nbk_tenge!$A:$A,Z5)))</f>
        <v>-</v>
      </c>
      <c r="AC5" s="3" t="str">
        <f>фунт!AC5</f>
        <v>02.10.2023</v>
      </c>
      <c r="AD5" s="82" t="str">
        <f>IF((SUMIFS(nbk_tenge!$C:$C,nbk_tenge!$A:$A,AC5))=0,"-",(SUMIFS(nbk_tenge!$C:$C,nbk_tenge!$A:$A,AC5)))</f>
        <v>-</v>
      </c>
      <c r="AF5" s="3" t="str">
        <f>фунт!AF5</f>
        <v>02.11.2023</v>
      </c>
      <c r="AG5" s="82" t="str">
        <f>IF((SUMIFS(nbk_tenge!$C:$C,nbk_tenge!$A:$A,AF5))=0,"-",(SUMIFS(nbk_tenge!$C:$C,nbk_tenge!$A:$A,AF5)))</f>
        <v>-</v>
      </c>
      <c r="AI5" s="3" t="str">
        <f>фунт!AI5</f>
        <v>02.12.2023</v>
      </c>
      <c r="AJ5" s="82" t="str">
        <f>IF((SUMIFS(nbk_tenge!$C:$C,nbk_tenge!$A:$A,AI5))=0,"-",(SUMIFS(nbk_tenge!$C:$C,nbk_tenge!$A:$A,AI5)))</f>
        <v>-</v>
      </c>
      <c r="AQ5" s="153" t="str">
        <f t="shared" ref="AQ5:AQ34" si="3">Q5</f>
        <v>02.06.2023</v>
      </c>
      <c r="AR5" s="82">
        <f t="shared" ref="AR5:AR34" si="4">$R$40</f>
        <v>0</v>
      </c>
      <c r="AT5" s="3" t="str">
        <f t="shared" si="0"/>
        <v>02.10.2023</v>
      </c>
      <c r="AU5" s="82">
        <f t="shared" ref="AU5:AU34" si="5">$AJ$40</f>
        <v>0</v>
      </c>
      <c r="AW5" s="3" t="str">
        <f t="shared" si="1"/>
        <v>02.11.2023</v>
      </c>
      <c r="AX5" s="82">
        <f t="shared" ref="AX5:AX33" si="6">$AJ$40</f>
        <v>0</v>
      </c>
      <c r="AZ5" s="3" t="str">
        <f t="shared" si="2"/>
        <v>02.12.2023</v>
      </c>
      <c r="BA5" s="82">
        <f t="shared" ref="BA5:BA34" si="7">$AJ$40</f>
        <v>0</v>
      </c>
    </row>
    <row r="6" spans="2:56" x14ac:dyDescent="0.25">
      <c r="B6" s="3" t="str">
        <f>фунт!B6</f>
        <v>03.01.2023</v>
      </c>
      <c r="C6" s="82">
        <f>IF((SUMIFS(nbk_tenge!$C:$C,nbk_tenge!$A:$A,B6))=0,"-",(SUMIFS(nbk_tenge!$C:$C,nbk_tenge!$A:$A,B6)))</f>
        <v>462.65</v>
      </c>
      <c r="E6" s="3" t="str">
        <f>фунт!E6</f>
        <v>03.02.2023</v>
      </c>
      <c r="F6" s="82" t="str">
        <f>IF((SUMIFS(nbk_tenge!$C:$C,nbk_tenge!$A:$A,E6))=0,"-",(SUMIFS(nbk_tenge!$C:$C,nbk_tenge!$A:$A,E6)))</f>
        <v>-</v>
      </c>
      <c r="H6" s="3" t="str">
        <f>фунт!H6</f>
        <v>03.03.2023</v>
      </c>
      <c r="I6" s="82" t="str">
        <f>IF((SUMIFS(nbk_tenge!$C:$C,nbk_tenge!$A:$A,H6))=0,"-",(SUMIFS(nbk_tenge!$C:$C,nbk_tenge!$A:$A,H6)))</f>
        <v>-</v>
      </c>
      <c r="K6" s="3" t="str">
        <f>фунт!K6</f>
        <v>03.04.2023</v>
      </c>
      <c r="L6" s="82" t="str">
        <f>IF((SUMIFS(nbk_tenge!$C:$C,nbk_tenge!$A:$A,K6))=0,"-",(SUMIFS(nbk_tenge!$C:$C,nbk_tenge!$A:$A,K6)))</f>
        <v>-</v>
      </c>
      <c r="N6" s="3" t="str">
        <f>фунт!N6</f>
        <v>03.05.2023</v>
      </c>
      <c r="O6" s="82" t="str">
        <f>IF((SUMIFS(nbk_tenge!$C:$C,nbk_tenge!$A:$A,N6))=0,"-",(SUMIFS(nbk_tenge!$C:$C,nbk_tenge!$A:$A,N6)))</f>
        <v>-</v>
      </c>
      <c r="Q6" s="3" t="str">
        <f>фунт!Q6</f>
        <v>03.06.2023</v>
      </c>
      <c r="R6" s="82" t="str">
        <f>IF((SUMIFS(nbk_tenge!$C:$C,nbk_tenge!$A:$A,Q6))=0,"-",(SUMIFS(nbk_tenge!$C:$C,nbk_tenge!$A:$A,Q6)))</f>
        <v>-</v>
      </c>
      <c r="T6" s="3" t="str">
        <f>фунт!T6</f>
        <v>03.07.2023</v>
      </c>
      <c r="U6" s="82" t="str">
        <f>IF((SUMIFS(nbk_tenge!$C:$C,nbk_tenge!$A:$A,T6))=0,"-",(SUMIFS(nbk_tenge!$C:$C,nbk_tenge!$A:$A,T6)))</f>
        <v>-</v>
      </c>
      <c r="W6" s="3" t="str">
        <f>фунт!W6</f>
        <v>03.08.2023</v>
      </c>
      <c r="X6" s="82" t="str">
        <f>IF((SUMIFS(nbk_tenge!$C:$C,nbk_tenge!$A:$A,W6))=0,"-",(SUMIFS(nbk_tenge!$C:$C,nbk_tenge!$A:$A,W6)))</f>
        <v>-</v>
      </c>
      <c r="Z6" s="3" t="str">
        <f>фунт!Z6</f>
        <v>03.09.2023</v>
      </c>
      <c r="AA6" s="82" t="str">
        <f>IF((SUMIFS(nbk_tenge!$C:$C,nbk_tenge!$A:$A,Z6))=0,"-",(SUMIFS(nbk_tenge!$C:$C,nbk_tenge!$A:$A,Z6)))</f>
        <v>-</v>
      </c>
      <c r="AC6" s="3" t="str">
        <f>фунт!AC6</f>
        <v>03.10.2023</v>
      </c>
      <c r="AD6" s="82" t="str">
        <f>IF((SUMIFS(nbk_tenge!$C:$C,nbk_tenge!$A:$A,AC6))=0,"-",(SUMIFS(nbk_tenge!$C:$C,nbk_tenge!$A:$A,AC6)))</f>
        <v>-</v>
      </c>
      <c r="AF6" s="3" t="str">
        <f>фунт!AF6</f>
        <v>03.11.2023</v>
      </c>
      <c r="AG6" s="82" t="str">
        <f>IF((SUMIFS(nbk_tenge!$C:$C,nbk_tenge!$A:$A,AF6))=0,"-",(SUMIFS(nbk_tenge!$C:$C,nbk_tenge!$A:$A,AF6)))</f>
        <v>-</v>
      </c>
      <c r="AI6" s="3" t="str">
        <f>фунт!AI6</f>
        <v>03.12.2023</v>
      </c>
      <c r="AJ6" s="82" t="str">
        <f>IF((SUMIFS(nbk_tenge!$C:$C,nbk_tenge!$A:$A,AI6))=0,"-",(SUMIFS(nbk_tenge!$C:$C,nbk_tenge!$A:$A,AI6)))</f>
        <v>-</v>
      </c>
      <c r="AQ6" s="153" t="str">
        <f t="shared" si="3"/>
        <v>03.06.2023</v>
      </c>
      <c r="AR6" s="82">
        <f t="shared" si="4"/>
        <v>0</v>
      </c>
      <c r="AT6" s="3" t="str">
        <f t="shared" si="0"/>
        <v>03.10.2023</v>
      </c>
      <c r="AU6" s="82">
        <f t="shared" si="5"/>
        <v>0</v>
      </c>
      <c r="AW6" s="3" t="str">
        <f t="shared" si="1"/>
        <v>03.11.2023</v>
      </c>
      <c r="AX6" s="82">
        <f t="shared" si="6"/>
        <v>0</v>
      </c>
      <c r="AZ6" s="3" t="str">
        <f t="shared" si="2"/>
        <v>03.12.2023</v>
      </c>
      <c r="BA6" s="82">
        <f t="shared" si="7"/>
        <v>0</v>
      </c>
    </row>
    <row r="7" spans="2:56" x14ac:dyDescent="0.25">
      <c r="B7" s="3" t="str">
        <f>фунт!B7</f>
        <v>04.01.2023</v>
      </c>
      <c r="C7" s="82">
        <f>IF((SUMIFS(nbk_tenge!$C:$C,nbk_tenge!$A:$A,B7))=0,"-",(SUMIFS(nbk_tenge!$C:$C,nbk_tenge!$A:$A,B7)))</f>
        <v>462.65</v>
      </c>
      <c r="E7" s="3" t="str">
        <f>фунт!E7</f>
        <v>04.02.2023</v>
      </c>
      <c r="F7" s="82" t="str">
        <f>IF((SUMIFS(nbk_tenge!$C:$C,nbk_tenge!$A:$A,E7))=0,"-",(SUMIFS(nbk_tenge!$C:$C,nbk_tenge!$A:$A,E7)))</f>
        <v>-</v>
      </c>
      <c r="H7" s="3" t="str">
        <f>фунт!H7</f>
        <v>04.03.2023</v>
      </c>
      <c r="I7" s="82" t="str">
        <f>IF((SUMIFS(nbk_tenge!$C:$C,nbk_tenge!$A:$A,H7))=0,"-",(SUMIFS(nbk_tenge!$C:$C,nbk_tenge!$A:$A,H7)))</f>
        <v>-</v>
      </c>
      <c r="K7" s="3" t="str">
        <f>фунт!K7</f>
        <v>04.04.2023</v>
      </c>
      <c r="L7" s="82" t="str">
        <f>IF((SUMIFS(nbk_tenge!$C:$C,nbk_tenge!$A:$A,K7))=0,"-",(SUMIFS(nbk_tenge!$C:$C,nbk_tenge!$A:$A,K7)))</f>
        <v>-</v>
      </c>
      <c r="N7" s="3" t="str">
        <f>фунт!N7</f>
        <v>04.05.2023</v>
      </c>
      <c r="O7" s="82" t="str">
        <f>IF((SUMIFS(nbk_tenge!$C:$C,nbk_tenge!$A:$A,N7))=0,"-",(SUMIFS(nbk_tenge!$C:$C,nbk_tenge!$A:$A,N7)))</f>
        <v>-</v>
      </c>
      <c r="Q7" s="3" t="str">
        <f>фунт!Q7</f>
        <v>04.06.2023</v>
      </c>
      <c r="R7" s="82" t="str">
        <f>IF((SUMIFS(nbk_tenge!$C:$C,nbk_tenge!$A:$A,Q7))=0,"-",(SUMIFS(nbk_tenge!$C:$C,nbk_tenge!$A:$A,Q7)))</f>
        <v>-</v>
      </c>
      <c r="T7" s="3" t="str">
        <f>фунт!T7</f>
        <v>04.07.2023</v>
      </c>
      <c r="U7" s="82" t="str">
        <f>IF((SUMIFS(nbk_tenge!$C:$C,nbk_tenge!$A:$A,T7))=0,"-",(SUMIFS(nbk_tenge!$C:$C,nbk_tenge!$A:$A,T7)))</f>
        <v>-</v>
      </c>
      <c r="W7" s="3" t="str">
        <f>фунт!W7</f>
        <v>04.08.2023</v>
      </c>
      <c r="X7" s="82" t="str">
        <f>IF((SUMIFS(nbk_tenge!$C:$C,nbk_tenge!$A:$A,W7))=0,"-",(SUMIFS(nbk_tenge!$C:$C,nbk_tenge!$A:$A,W7)))</f>
        <v>-</v>
      </c>
      <c r="Z7" s="3" t="str">
        <f>фунт!Z7</f>
        <v>04.09.2023</v>
      </c>
      <c r="AA7" s="82" t="str">
        <f>IF((SUMIFS(nbk_tenge!$C:$C,nbk_tenge!$A:$A,Z7))=0,"-",(SUMIFS(nbk_tenge!$C:$C,nbk_tenge!$A:$A,Z7)))</f>
        <v>-</v>
      </c>
      <c r="AC7" s="3" t="str">
        <f>фунт!AC7</f>
        <v>04.10.2023</v>
      </c>
      <c r="AD7" s="82" t="str">
        <f>IF((SUMIFS(nbk_tenge!$C:$C,nbk_tenge!$A:$A,AC7))=0,"-",(SUMIFS(nbk_tenge!$C:$C,nbk_tenge!$A:$A,AC7)))</f>
        <v>-</v>
      </c>
      <c r="AF7" s="3" t="str">
        <f>фунт!AF7</f>
        <v>04.11.2023</v>
      </c>
      <c r="AG7" s="82" t="str">
        <f>IF((SUMIFS(nbk_tenge!$C:$C,nbk_tenge!$A:$A,AF7))=0,"-",(SUMIFS(nbk_tenge!$C:$C,nbk_tenge!$A:$A,AF7)))</f>
        <v>-</v>
      </c>
      <c r="AI7" s="3" t="str">
        <f>фунт!AI7</f>
        <v>04.12.2023</v>
      </c>
      <c r="AJ7" s="82" t="str">
        <f>IF((SUMIFS(nbk_tenge!$C:$C,nbk_tenge!$A:$A,AI7))=0,"-",(SUMIFS(nbk_tenge!$C:$C,nbk_tenge!$A:$A,AI7)))</f>
        <v>-</v>
      </c>
      <c r="AQ7" s="153" t="str">
        <f t="shared" si="3"/>
        <v>04.06.2023</v>
      </c>
      <c r="AR7" s="82">
        <f t="shared" si="4"/>
        <v>0</v>
      </c>
      <c r="AT7" s="3" t="str">
        <f t="shared" si="0"/>
        <v>04.10.2023</v>
      </c>
      <c r="AU7" s="82">
        <f t="shared" si="5"/>
        <v>0</v>
      </c>
      <c r="AW7" s="3" t="str">
        <f t="shared" si="1"/>
        <v>04.11.2023</v>
      </c>
      <c r="AX7" s="82">
        <f t="shared" si="6"/>
        <v>0</v>
      </c>
      <c r="AZ7" s="3" t="str">
        <f t="shared" si="2"/>
        <v>04.12.2023</v>
      </c>
      <c r="BA7" s="82">
        <f t="shared" si="7"/>
        <v>0</v>
      </c>
    </row>
    <row r="8" spans="2:56" x14ac:dyDescent="0.25">
      <c r="B8" s="3" t="str">
        <f>фунт!B8</f>
        <v>05.01.2023</v>
      </c>
      <c r="C8" s="82">
        <f>IF((SUMIFS(nbk_tenge!$C:$C,nbk_tenge!$A:$A,B8))=0,"-",(SUMIFS(nbk_tenge!$C:$C,nbk_tenge!$A:$A,B8)))</f>
        <v>465.39</v>
      </c>
      <c r="E8" s="3" t="str">
        <f>фунт!E8</f>
        <v>05.02.2023</v>
      </c>
      <c r="F8" s="82" t="str">
        <f>IF((SUMIFS(nbk_tenge!$C:$C,nbk_tenge!$A:$A,E8))=0,"-",(SUMIFS(nbk_tenge!$C:$C,nbk_tenge!$A:$A,E8)))</f>
        <v>-</v>
      </c>
      <c r="H8" s="3" t="str">
        <f>фунт!H8</f>
        <v>05.03.2023</v>
      </c>
      <c r="I8" s="82" t="str">
        <f>IF((SUMIFS(nbk_tenge!$C:$C,nbk_tenge!$A:$A,H8))=0,"-",(SUMIFS(nbk_tenge!$C:$C,nbk_tenge!$A:$A,H8)))</f>
        <v>-</v>
      </c>
      <c r="K8" s="3" t="str">
        <f>фунт!K8</f>
        <v>05.04.2023</v>
      </c>
      <c r="L8" s="82" t="str">
        <f>IF((SUMIFS(nbk_tenge!$C:$C,nbk_tenge!$A:$A,K8))=0,"-",(SUMIFS(nbk_tenge!$C:$C,nbk_tenge!$A:$A,K8)))</f>
        <v>-</v>
      </c>
      <c r="N8" s="3" t="str">
        <f>фунт!N8</f>
        <v>05.05.2023</v>
      </c>
      <c r="O8" s="82" t="str">
        <f>IF((SUMIFS(nbk_tenge!$C:$C,nbk_tenge!$A:$A,N8))=0,"-",(SUMIFS(nbk_tenge!$C:$C,nbk_tenge!$A:$A,N8)))</f>
        <v>-</v>
      </c>
      <c r="Q8" s="3" t="str">
        <f>фунт!Q8</f>
        <v>05.06.2023</v>
      </c>
      <c r="R8" s="82" t="str">
        <f>IF((SUMIFS(nbk_tenge!$C:$C,nbk_tenge!$A:$A,Q8))=0,"-",(SUMIFS(nbk_tenge!$C:$C,nbk_tenge!$A:$A,Q8)))</f>
        <v>-</v>
      </c>
      <c r="T8" s="3" t="str">
        <f>фунт!T8</f>
        <v>05.07.2023</v>
      </c>
      <c r="U8" s="82" t="str">
        <f>IF((SUMIFS(nbk_tenge!$C:$C,nbk_tenge!$A:$A,T8))=0,"-",(SUMIFS(nbk_tenge!$C:$C,nbk_tenge!$A:$A,T8)))</f>
        <v>-</v>
      </c>
      <c r="W8" s="3" t="str">
        <f>фунт!W8</f>
        <v>05.08.2023</v>
      </c>
      <c r="X8" s="82" t="str">
        <f>IF((SUMIFS(nbk_tenge!$C:$C,nbk_tenge!$A:$A,W8))=0,"-",(SUMIFS(nbk_tenge!$C:$C,nbk_tenge!$A:$A,W8)))</f>
        <v>-</v>
      </c>
      <c r="Z8" s="3" t="str">
        <f>фунт!Z8</f>
        <v>05.09.2023</v>
      </c>
      <c r="AA8" s="82" t="str">
        <f>IF((SUMIFS(nbk_tenge!$C:$C,nbk_tenge!$A:$A,Z8))=0,"-",(SUMIFS(nbk_tenge!$C:$C,nbk_tenge!$A:$A,Z8)))</f>
        <v>-</v>
      </c>
      <c r="AC8" s="3" t="str">
        <f>фунт!AC8</f>
        <v>05.10.2023</v>
      </c>
      <c r="AD8" s="82" t="str">
        <f>IF((SUMIFS(nbk_tenge!$C:$C,nbk_tenge!$A:$A,AC8))=0,"-",(SUMIFS(nbk_tenge!$C:$C,nbk_tenge!$A:$A,AC8)))</f>
        <v>-</v>
      </c>
      <c r="AF8" s="3" t="str">
        <f>фунт!AF8</f>
        <v>05.11.2023</v>
      </c>
      <c r="AG8" s="82" t="str">
        <f>IF((SUMIFS(nbk_tenge!$C:$C,nbk_tenge!$A:$A,AF8))=0,"-",(SUMIFS(nbk_tenge!$C:$C,nbk_tenge!$A:$A,AF8)))</f>
        <v>-</v>
      </c>
      <c r="AI8" s="3" t="str">
        <f>фунт!AI8</f>
        <v>05.12.2023</v>
      </c>
      <c r="AJ8" s="82" t="str">
        <f>IF((SUMIFS(nbk_tenge!$C:$C,nbk_tenge!$A:$A,AI8))=0,"-",(SUMIFS(nbk_tenge!$C:$C,nbk_tenge!$A:$A,AI8)))</f>
        <v>-</v>
      </c>
      <c r="AQ8" s="153" t="str">
        <f t="shared" si="3"/>
        <v>05.06.2023</v>
      </c>
      <c r="AR8" s="82">
        <f t="shared" si="4"/>
        <v>0</v>
      </c>
      <c r="AT8" s="3" t="str">
        <f t="shared" si="0"/>
        <v>05.10.2023</v>
      </c>
      <c r="AU8" s="82">
        <f t="shared" si="5"/>
        <v>0</v>
      </c>
      <c r="AW8" s="3" t="str">
        <f t="shared" si="1"/>
        <v>05.11.2023</v>
      </c>
      <c r="AX8" s="82">
        <f t="shared" si="6"/>
        <v>0</v>
      </c>
      <c r="AZ8" s="3" t="str">
        <f t="shared" si="2"/>
        <v>05.12.2023</v>
      </c>
      <c r="BA8" s="82">
        <f t="shared" si="7"/>
        <v>0</v>
      </c>
    </row>
    <row r="9" spans="2:56" x14ac:dyDescent="0.25">
      <c r="B9" s="3" t="str">
        <f>фунт!B9</f>
        <v>06.01.2023</v>
      </c>
      <c r="C9" s="82">
        <f>IF((SUMIFS(nbk_tenge!$C:$C,nbk_tenge!$A:$A,B9))=0,"-",(SUMIFS(nbk_tenge!$C:$C,nbk_tenge!$A:$A,B9)))</f>
        <v>465.93</v>
      </c>
      <c r="E9" s="3" t="str">
        <f>фунт!E9</f>
        <v>06.02.2023</v>
      </c>
      <c r="F9" s="82" t="str">
        <f>IF((SUMIFS(nbk_tenge!$C:$C,nbk_tenge!$A:$A,E9))=0,"-",(SUMIFS(nbk_tenge!$C:$C,nbk_tenge!$A:$A,E9)))</f>
        <v>-</v>
      </c>
      <c r="H9" s="3" t="str">
        <f>фунт!H9</f>
        <v>06.03.2023</v>
      </c>
      <c r="I9" s="82" t="str">
        <f>IF((SUMIFS(nbk_tenge!$C:$C,nbk_tenge!$A:$A,H9))=0,"-",(SUMIFS(nbk_tenge!$C:$C,nbk_tenge!$A:$A,H9)))</f>
        <v>-</v>
      </c>
      <c r="K9" s="3" t="str">
        <f>фунт!K9</f>
        <v>06.04.2023</v>
      </c>
      <c r="L9" s="82" t="str">
        <f>IF((SUMIFS(nbk_tenge!$C:$C,nbk_tenge!$A:$A,K9))=0,"-",(SUMIFS(nbk_tenge!$C:$C,nbk_tenge!$A:$A,K9)))</f>
        <v>-</v>
      </c>
      <c r="N9" s="3" t="str">
        <f>фунт!N9</f>
        <v>06.05.2023</v>
      </c>
      <c r="O9" s="82" t="str">
        <f>IF((SUMIFS(nbk_tenge!$C:$C,nbk_tenge!$A:$A,N9))=0,"-",(SUMIFS(nbk_tenge!$C:$C,nbk_tenge!$A:$A,N9)))</f>
        <v>-</v>
      </c>
      <c r="Q9" s="3" t="str">
        <f>фунт!Q9</f>
        <v>06.06.2023</v>
      </c>
      <c r="R9" s="82" t="str">
        <f>IF((SUMIFS(nbk_tenge!$C:$C,nbk_tenge!$A:$A,Q9))=0,"-",(SUMIFS(nbk_tenge!$C:$C,nbk_tenge!$A:$A,Q9)))</f>
        <v>-</v>
      </c>
      <c r="T9" s="3" t="str">
        <f>фунт!T9</f>
        <v>06.07.2023</v>
      </c>
      <c r="U9" s="82" t="str">
        <f>IF((SUMIFS(nbk_tenge!$C:$C,nbk_tenge!$A:$A,T9))=0,"-",(SUMIFS(nbk_tenge!$C:$C,nbk_tenge!$A:$A,T9)))</f>
        <v>-</v>
      </c>
      <c r="W9" s="3" t="str">
        <f>фунт!W9</f>
        <v>06.08.2023</v>
      </c>
      <c r="X9" s="82" t="str">
        <f>IF((SUMIFS(nbk_tenge!$C:$C,nbk_tenge!$A:$A,W9))=0,"-",(SUMIFS(nbk_tenge!$C:$C,nbk_tenge!$A:$A,W9)))</f>
        <v>-</v>
      </c>
      <c r="Z9" s="3" t="str">
        <f>фунт!Z9</f>
        <v>06.09.2023</v>
      </c>
      <c r="AA9" s="82" t="str">
        <f>IF((SUMIFS(nbk_tenge!$C:$C,nbk_tenge!$A:$A,Z9))=0,"-",(SUMIFS(nbk_tenge!$C:$C,nbk_tenge!$A:$A,Z9)))</f>
        <v>-</v>
      </c>
      <c r="AC9" s="3" t="str">
        <f>фунт!AC9</f>
        <v>06.10.2023</v>
      </c>
      <c r="AD9" s="82" t="str">
        <f>IF((SUMIFS(nbk_tenge!$C:$C,nbk_tenge!$A:$A,AC9))=0,"-",(SUMIFS(nbk_tenge!$C:$C,nbk_tenge!$A:$A,AC9)))</f>
        <v>-</v>
      </c>
      <c r="AF9" s="3" t="str">
        <f>фунт!AF9</f>
        <v>06.11.2023</v>
      </c>
      <c r="AG9" s="82" t="str">
        <f>IF((SUMIFS(nbk_tenge!$C:$C,nbk_tenge!$A:$A,AF9))=0,"-",(SUMIFS(nbk_tenge!$C:$C,nbk_tenge!$A:$A,AF9)))</f>
        <v>-</v>
      </c>
      <c r="AI9" s="3" t="str">
        <f>фунт!AI9</f>
        <v>06.12.2023</v>
      </c>
      <c r="AJ9" s="82" t="str">
        <f>IF((SUMIFS(nbk_tenge!$C:$C,nbk_tenge!$A:$A,AI9))=0,"-",(SUMIFS(nbk_tenge!$C:$C,nbk_tenge!$A:$A,AI9)))</f>
        <v>-</v>
      </c>
      <c r="AQ9" s="153" t="str">
        <f t="shared" si="3"/>
        <v>06.06.2023</v>
      </c>
      <c r="AR9" s="82">
        <f t="shared" si="4"/>
        <v>0</v>
      </c>
      <c r="AT9" s="3" t="str">
        <f t="shared" si="0"/>
        <v>06.10.2023</v>
      </c>
      <c r="AU9" s="82">
        <f t="shared" si="5"/>
        <v>0</v>
      </c>
      <c r="AW9" s="3" t="str">
        <f t="shared" si="1"/>
        <v>06.11.2023</v>
      </c>
      <c r="AX9" s="82">
        <f t="shared" si="6"/>
        <v>0</v>
      </c>
      <c r="AZ9" s="3" t="str">
        <f t="shared" si="2"/>
        <v>06.12.2023</v>
      </c>
      <c r="BA9" s="82">
        <f t="shared" si="7"/>
        <v>0</v>
      </c>
    </row>
    <row r="10" spans="2:56" x14ac:dyDescent="0.25">
      <c r="B10" s="3" t="str">
        <f>фунт!B10</f>
        <v>07.01.2023</v>
      </c>
      <c r="C10" s="82">
        <f>IF((SUMIFS(nbk_tenge!$C:$C,nbk_tenge!$A:$A,B10))=0,"-",(SUMIFS(nbk_tenge!$C:$C,nbk_tenge!$A:$A,B10)))</f>
        <v>463.31</v>
      </c>
      <c r="E10" s="3" t="str">
        <f>фунт!E10</f>
        <v>07.02.2023</v>
      </c>
      <c r="F10" s="82" t="str">
        <f>IF((SUMIFS(nbk_tenge!$C:$C,nbk_tenge!$A:$A,E10))=0,"-",(SUMIFS(nbk_tenge!$C:$C,nbk_tenge!$A:$A,E10)))</f>
        <v>-</v>
      </c>
      <c r="H10" s="3" t="str">
        <f>фунт!H10</f>
        <v>07.03.2023</v>
      </c>
      <c r="I10" s="82" t="str">
        <f>IF((SUMIFS(nbk_tenge!$C:$C,nbk_tenge!$A:$A,H10))=0,"-",(SUMIFS(nbk_tenge!$C:$C,nbk_tenge!$A:$A,H10)))</f>
        <v>-</v>
      </c>
      <c r="K10" s="3" t="str">
        <f>фунт!K10</f>
        <v>07.04.2023</v>
      </c>
      <c r="L10" s="82" t="str">
        <f>IF((SUMIFS(nbk_tenge!$C:$C,nbk_tenge!$A:$A,K10))=0,"-",(SUMIFS(nbk_tenge!$C:$C,nbk_tenge!$A:$A,K10)))</f>
        <v>-</v>
      </c>
      <c r="N10" s="3" t="str">
        <f>фунт!N10</f>
        <v>07.05.2023</v>
      </c>
      <c r="O10" s="82" t="str">
        <f>IF((SUMIFS(nbk_tenge!$C:$C,nbk_tenge!$A:$A,N10))=0,"-",(SUMIFS(nbk_tenge!$C:$C,nbk_tenge!$A:$A,N10)))</f>
        <v>-</v>
      </c>
      <c r="Q10" s="3" t="str">
        <f>фунт!Q10</f>
        <v>07.06.2023</v>
      </c>
      <c r="R10" s="82" t="str">
        <f>IF((SUMIFS(nbk_tenge!$C:$C,nbk_tenge!$A:$A,Q10))=0,"-",(SUMIFS(nbk_tenge!$C:$C,nbk_tenge!$A:$A,Q10)))</f>
        <v>-</v>
      </c>
      <c r="T10" s="3" t="str">
        <f>фунт!T10</f>
        <v>07.07.2023</v>
      </c>
      <c r="U10" s="82" t="str">
        <f>IF((SUMIFS(nbk_tenge!$C:$C,nbk_tenge!$A:$A,T10))=0,"-",(SUMIFS(nbk_tenge!$C:$C,nbk_tenge!$A:$A,T10)))</f>
        <v>-</v>
      </c>
      <c r="W10" s="3" t="str">
        <f>фунт!W10</f>
        <v>07.08.2023</v>
      </c>
      <c r="X10" s="82" t="str">
        <f>IF((SUMIFS(nbk_tenge!$C:$C,nbk_tenge!$A:$A,W10))=0,"-",(SUMIFS(nbk_tenge!$C:$C,nbk_tenge!$A:$A,W10)))</f>
        <v>-</v>
      </c>
      <c r="Z10" s="3" t="str">
        <f>фунт!Z10</f>
        <v>07.09.2023</v>
      </c>
      <c r="AA10" s="82" t="str">
        <f>IF((SUMIFS(nbk_tenge!$C:$C,nbk_tenge!$A:$A,Z10))=0,"-",(SUMIFS(nbk_tenge!$C:$C,nbk_tenge!$A:$A,Z10)))</f>
        <v>-</v>
      </c>
      <c r="AC10" s="3" t="str">
        <f>фунт!AC10</f>
        <v>07.10.2023</v>
      </c>
      <c r="AD10" s="82" t="str">
        <f>IF((SUMIFS(nbk_tenge!$C:$C,nbk_tenge!$A:$A,AC10))=0,"-",(SUMIFS(nbk_tenge!$C:$C,nbk_tenge!$A:$A,AC10)))</f>
        <v>-</v>
      </c>
      <c r="AF10" s="3" t="str">
        <f>фунт!AF10</f>
        <v>07.11.2023</v>
      </c>
      <c r="AG10" s="82" t="str">
        <f>IF((SUMIFS(nbk_tenge!$C:$C,nbk_tenge!$A:$A,AF10))=0,"-",(SUMIFS(nbk_tenge!$C:$C,nbk_tenge!$A:$A,AF10)))</f>
        <v>-</v>
      </c>
      <c r="AI10" s="3" t="str">
        <f>фунт!AI10</f>
        <v>07.12.2023</v>
      </c>
      <c r="AJ10" s="82" t="str">
        <f>IF((SUMIFS(nbk_tenge!$C:$C,nbk_tenge!$A:$A,AI10))=0,"-",(SUMIFS(nbk_tenge!$C:$C,nbk_tenge!$A:$A,AI10)))</f>
        <v>-</v>
      </c>
      <c r="AQ10" s="153" t="str">
        <f t="shared" si="3"/>
        <v>07.06.2023</v>
      </c>
      <c r="AR10" s="82">
        <f t="shared" si="4"/>
        <v>0</v>
      </c>
      <c r="AT10" s="3" t="str">
        <f t="shared" si="0"/>
        <v>07.10.2023</v>
      </c>
      <c r="AU10" s="82">
        <f t="shared" si="5"/>
        <v>0</v>
      </c>
      <c r="AW10" s="3" t="str">
        <f t="shared" si="1"/>
        <v>07.11.2023</v>
      </c>
      <c r="AX10" s="82">
        <f t="shared" si="6"/>
        <v>0</v>
      </c>
      <c r="AZ10" s="3" t="str">
        <f t="shared" si="2"/>
        <v>07.12.2023</v>
      </c>
      <c r="BA10" s="82">
        <f t="shared" si="7"/>
        <v>0</v>
      </c>
    </row>
    <row r="11" spans="2:56" x14ac:dyDescent="0.25">
      <c r="B11" s="3" t="str">
        <f>фунт!B11</f>
        <v>08.01.2023</v>
      </c>
      <c r="C11" s="82">
        <f>IF((SUMIFS(nbk_tenge!$C:$C,nbk_tenge!$A:$A,B11))=0,"-",(SUMIFS(nbk_tenge!$C:$C,nbk_tenge!$A:$A,B11)))</f>
        <v>463.31</v>
      </c>
      <c r="E11" s="3" t="str">
        <f>фунт!E11</f>
        <v>08.02.2023</v>
      </c>
      <c r="F11" s="82" t="str">
        <f>IF((SUMIFS(nbk_tenge!$C:$C,nbk_tenge!$A:$A,E11))=0,"-",(SUMIFS(nbk_tenge!$C:$C,nbk_tenge!$A:$A,E11)))</f>
        <v>-</v>
      </c>
      <c r="H11" s="3" t="str">
        <f>фунт!H11</f>
        <v>08.03.2023</v>
      </c>
      <c r="I11" s="82" t="str">
        <f>IF((SUMIFS(nbk_tenge!$C:$C,nbk_tenge!$A:$A,H11))=0,"-",(SUMIFS(nbk_tenge!$C:$C,nbk_tenge!$A:$A,H11)))</f>
        <v>-</v>
      </c>
      <c r="K11" s="3" t="str">
        <f>фунт!K11</f>
        <v>08.04.2023</v>
      </c>
      <c r="L11" s="82" t="str">
        <f>IF((SUMIFS(nbk_tenge!$C:$C,nbk_tenge!$A:$A,K11))=0,"-",(SUMIFS(nbk_tenge!$C:$C,nbk_tenge!$A:$A,K11)))</f>
        <v>-</v>
      </c>
      <c r="N11" s="3" t="str">
        <f>фунт!N11</f>
        <v>08.05.2023</v>
      </c>
      <c r="O11" s="82" t="str">
        <f>IF((SUMIFS(nbk_tenge!$C:$C,nbk_tenge!$A:$A,N11))=0,"-",(SUMIFS(nbk_tenge!$C:$C,nbk_tenge!$A:$A,N11)))</f>
        <v>-</v>
      </c>
      <c r="Q11" s="3" t="str">
        <f>фунт!Q11</f>
        <v>08.06.2023</v>
      </c>
      <c r="R11" s="82" t="str">
        <f>IF((SUMIFS(nbk_tenge!$C:$C,nbk_tenge!$A:$A,Q11))=0,"-",(SUMIFS(nbk_tenge!$C:$C,nbk_tenge!$A:$A,Q11)))</f>
        <v>-</v>
      </c>
      <c r="T11" s="3" t="str">
        <f>фунт!T11</f>
        <v>08.07.2023</v>
      </c>
      <c r="U11" s="82" t="str">
        <f>IF((SUMIFS(nbk_tenge!$C:$C,nbk_tenge!$A:$A,T11))=0,"-",(SUMIFS(nbk_tenge!$C:$C,nbk_tenge!$A:$A,T11)))</f>
        <v>-</v>
      </c>
      <c r="W11" s="3" t="str">
        <f>фунт!W11</f>
        <v>08.08.2023</v>
      </c>
      <c r="X11" s="82" t="str">
        <f>IF((SUMIFS(nbk_tenge!$C:$C,nbk_tenge!$A:$A,W11))=0,"-",(SUMIFS(nbk_tenge!$C:$C,nbk_tenge!$A:$A,W11)))</f>
        <v>-</v>
      </c>
      <c r="Z11" s="3" t="str">
        <f>фунт!Z11</f>
        <v>08.09.2023</v>
      </c>
      <c r="AA11" s="82" t="str">
        <f>IF((SUMIFS(nbk_tenge!$C:$C,nbk_tenge!$A:$A,Z11))=0,"-",(SUMIFS(nbk_tenge!$C:$C,nbk_tenge!$A:$A,Z11)))</f>
        <v>-</v>
      </c>
      <c r="AC11" s="3" t="str">
        <f>фунт!AC11</f>
        <v>08.10.2023</v>
      </c>
      <c r="AD11" s="82" t="str">
        <f>IF((SUMIFS(nbk_tenge!$C:$C,nbk_tenge!$A:$A,AC11))=0,"-",(SUMIFS(nbk_tenge!$C:$C,nbk_tenge!$A:$A,AC11)))</f>
        <v>-</v>
      </c>
      <c r="AF11" s="3" t="str">
        <f>фунт!AF11</f>
        <v>08.11.2023</v>
      </c>
      <c r="AG11" s="82" t="str">
        <f>IF((SUMIFS(nbk_tenge!$C:$C,nbk_tenge!$A:$A,AF11))=0,"-",(SUMIFS(nbk_tenge!$C:$C,nbk_tenge!$A:$A,AF11)))</f>
        <v>-</v>
      </c>
      <c r="AI11" s="3" t="str">
        <f>фунт!AI11</f>
        <v>08.12.2023</v>
      </c>
      <c r="AJ11" s="82" t="str">
        <f>IF((SUMIFS(nbk_tenge!$C:$C,nbk_tenge!$A:$A,AI11))=0,"-",(SUMIFS(nbk_tenge!$C:$C,nbk_tenge!$A:$A,AI11)))</f>
        <v>-</v>
      </c>
      <c r="AQ11" s="153" t="str">
        <f t="shared" si="3"/>
        <v>08.06.2023</v>
      </c>
      <c r="AR11" s="82">
        <f t="shared" si="4"/>
        <v>0</v>
      </c>
      <c r="AT11" s="3" t="str">
        <f t="shared" si="0"/>
        <v>08.10.2023</v>
      </c>
      <c r="AU11" s="82">
        <f t="shared" si="5"/>
        <v>0</v>
      </c>
      <c r="AW11" s="3" t="str">
        <f t="shared" si="1"/>
        <v>08.11.2023</v>
      </c>
      <c r="AX11" s="82">
        <f t="shared" si="6"/>
        <v>0</v>
      </c>
      <c r="AZ11" s="3" t="str">
        <f t="shared" si="2"/>
        <v>08.12.2023</v>
      </c>
      <c r="BA11" s="82">
        <f t="shared" si="7"/>
        <v>0</v>
      </c>
    </row>
    <row r="12" spans="2:56" x14ac:dyDescent="0.25">
      <c r="B12" s="3" t="str">
        <f>фунт!B12</f>
        <v>09.01.2023</v>
      </c>
      <c r="C12" s="82">
        <f>IF((SUMIFS(nbk_tenge!$C:$C,nbk_tenge!$A:$A,B12))=0,"-",(SUMIFS(nbk_tenge!$C:$C,nbk_tenge!$A:$A,B12)))</f>
        <v>463.31</v>
      </c>
      <c r="E12" s="3" t="str">
        <f>фунт!E12</f>
        <v>09.02.2023</v>
      </c>
      <c r="F12" s="82" t="str">
        <f>IF((SUMIFS(nbk_tenge!$C:$C,nbk_tenge!$A:$A,E12))=0,"-",(SUMIFS(nbk_tenge!$C:$C,nbk_tenge!$A:$A,E12)))</f>
        <v>-</v>
      </c>
      <c r="H12" s="3" t="str">
        <f>фунт!H12</f>
        <v>09.03.2023</v>
      </c>
      <c r="I12" s="82" t="str">
        <f>IF((SUMIFS(nbk_tenge!$C:$C,nbk_tenge!$A:$A,H12))=0,"-",(SUMIFS(nbk_tenge!$C:$C,nbk_tenge!$A:$A,H12)))</f>
        <v>-</v>
      </c>
      <c r="K12" s="3" t="str">
        <f>фунт!K12</f>
        <v>09.04.2023</v>
      </c>
      <c r="L12" s="82" t="str">
        <f>IF((SUMIFS(nbk_tenge!$C:$C,nbk_tenge!$A:$A,K12))=0,"-",(SUMIFS(nbk_tenge!$C:$C,nbk_tenge!$A:$A,K12)))</f>
        <v>-</v>
      </c>
      <c r="N12" s="3" t="str">
        <f>фунт!N12</f>
        <v>09.05.2023</v>
      </c>
      <c r="O12" s="82" t="str">
        <f>IF((SUMIFS(nbk_tenge!$C:$C,nbk_tenge!$A:$A,N12))=0,"-",(SUMIFS(nbk_tenge!$C:$C,nbk_tenge!$A:$A,N12)))</f>
        <v>-</v>
      </c>
      <c r="Q12" s="3" t="str">
        <f>фунт!Q12</f>
        <v>09.06.2023</v>
      </c>
      <c r="R12" s="82" t="str">
        <f>IF((SUMIFS(nbk_tenge!$C:$C,nbk_tenge!$A:$A,Q12))=0,"-",(SUMIFS(nbk_tenge!$C:$C,nbk_tenge!$A:$A,Q12)))</f>
        <v>-</v>
      </c>
      <c r="T12" s="3" t="str">
        <f>фунт!T12</f>
        <v>09.07.2023</v>
      </c>
      <c r="U12" s="82" t="str">
        <f>IF((SUMIFS(nbk_tenge!$C:$C,nbk_tenge!$A:$A,T12))=0,"-",(SUMIFS(nbk_tenge!$C:$C,nbk_tenge!$A:$A,T12)))</f>
        <v>-</v>
      </c>
      <c r="W12" s="3" t="str">
        <f>фунт!W12</f>
        <v>09.08.2023</v>
      </c>
      <c r="X12" s="82" t="str">
        <f>IF((SUMIFS(nbk_tenge!$C:$C,nbk_tenge!$A:$A,W12))=0,"-",(SUMIFS(nbk_tenge!$C:$C,nbk_tenge!$A:$A,W12)))</f>
        <v>-</v>
      </c>
      <c r="Z12" s="3" t="str">
        <f>фунт!Z12</f>
        <v>09.09.2023</v>
      </c>
      <c r="AA12" s="82" t="str">
        <f>IF((SUMIFS(nbk_tenge!$C:$C,nbk_tenge!$A:$A,Z12))=0,"-",(SUMIFS(nbk_tenge!$C:$C,nbk_tenge!$A:$A,Z12)))</f>
        <v>-</v>
      </c>
      <c r="AC12" s="3" t="str">
        <f>фунт!AC12</f>
        <v>09.10.2023</v>
      </c>
      <c r="AD12" s="82" t="str">
        <f>IF((SUMIFS(nbk_tenge!$C:$C,nbk_tenge!$A:$A,AC12))=0,"-",(SUMIFS(nbk_tenge!$C:$C,nbk_tenge!$A:$A,AC12)))</f>
        <v>-</v>
      </c>
      <c r="AF12" s="3" t="str">
        <f>фунт!AF12</f>
        <v>09.11.2023</v>
      </c>
      <c r="AG12" s="82" t="str">
        <f>IF((SUMIFS(nbk_tenge!$C:$C,nbk_tenge!$A:$A,AF12))=0,"-",(SUMIFS(nbk_tenge!$C:$C,nbk_tenge!$A:$A,AF12)))</f>
        <v>-</v>
      </c>
      <c r="AI12" s="3" t="str">
        <f>фунт!AI12</f>
        <v>09.12.2023</v>
      </c>
      <c r="AJ12" s="82" t="str">
        <f>IF((SUMIFS(nbk_tenge!$C:$C,nbk_tenge!$A:$A,AI12))=0,"-",(SUMIFS(nbk_tenge!$C:$C,nbk_tenge!$A:$A,AI12)))</f>
        <v>-</v>
      </c>
      <c r="AQ12" s="153" t="str">
        <f t="shared" si="3"/>
        <v>09.06.2023</v>
      </c>
      <c r="AR12" s="82">
        <f t="shared" si="4"/>
        <v>0</v>
      </c>
      <c r="AT12" s="3" t="str">
        <f t="shared" si="0"/>
        <v>09.10.2023</v>
      </c>
      <c r="AU12" s="82">
        <f t="shared" si="5"/>
        <v>0</v>
      </c>
      <c r="AW12" s="3" t="str">
        <f t="shared" si="1"/>
        <v>09.11.2023</v>
      </c>
      <c r="AX12" s="82">
        <f t="shared" si="6"/>
        <v>0</v>
      </c>
      <c r="AZ12" s="3" t="str">
        <f t="shared" si="2"/>
        <v>09.12.2023</v>
      </c>
      <c r="BA12" s="82">
        <f t="shared" si="7"/>
        <v>0</v>
      </c>
    </row>
    <row r="13" spans="2:56" x14ac:dyDescent="0.25">
      <c r="B13" s="3" t="str">
        <f>фунт!B13</f>
        <v>10.01.2023</v>
      </c>
      <c r="C13" s="82" t="str">
        <f>IF((SUMIFS(nbk_tenge!$C:$C,nbk_tenge!$A:$A,B13))=0,"-",(SUMIFS(nbk_tenge!$C:$C,nbk_tenge!$A:$A,B13)))</f>
        <v>-</v>
      </c>
      <c r="E13" s="3" t="str">
        <f>фунт!E13</f>
        <v>10.02.2023</v>
      </c>
      <c r="F13" s="82" t="str">
        <f>IF((SUMIFS(nbk_tenge!$C:$C,nbk_tenge!$A:$A,E13))=0,"-",(SUMIFS(nbk_tenge!$C:$C,nbk_tenge!$A:$A,E13)))</f>
        <v>-</v>
      </c>
      <c r="H13" s="3" t="str">
        <f>фунт!H13</f>
        <v>10.03.2023</v>
      </c>
      <c r="I13" s="82" t="str">
        <f>IF((SUMIFS(nbk_tenge!$C:$C,nbk_tenge!$A:$A,H13))=0,"-",(SUMIFS(nbk_tenge!$C:$C,nbk_tenge!$A:$A,H13)))</f>
        <v>-</v>
      </c>
      <c r="K13" s="3" t="str">
        <f>фунт!K13</f>
        <v>10.04.2023</v>
      </c>
      <c r="L13" s="82" t="str">
        <f>IF((SUMIFS(nbk_tenge!$C:$C,nbk_tenge!$A:$A,K13))=0,"-",(SUMIFS(nbk_tenge!$C:$C,nbk_tenge!$A:$A,K13)))</f>
        <v>-</v>
      </c>
      <c r="N13" s="3" t="str">
        <f>фунт!N13</f>
        <v>10.05.2023</v>
      </c>
      <c r="O13" s="82" t="str">
        <f>IF((SUMIFS(nbk_tenge!$C:$C,nbk_tenge!$A:$A,N13))=0,"-",(SUMIFS(nbk_tenge!$C:$C,nbk_tenge!$A:$A,N13)))</f>
        <v>-</v>
      </c>
      <c r="Q13" s="3" t="str">
        <f>фунт!Q13</f>
        <v>10.06.2023</v>
      </c>
      <c r="R13" s="82" t="str">
        <f>IF((SUMIFS(nbk_tenge!$C:$C,nbk_tenge!$A:$A,Q13))=0,"-",(SUMIFS(nbk_tenge!$C:$C,nbk_tenge!$A:$A,Q13)))</f>
        <v>-</v>
      </c>
      <c r="T13" s="3" t="str">
        <f>фунт!T13</f>
        <v>10.07.2023</v>
      </c>
      <c r="U13" s="82" t="str">
        <f>IF((SUMIFS(nbk_tenge!$C:$C,nbk_tenge!$A:$A,T13))=0,"-",(SUMIFS(nbk_tenge!$C:$C,nbk_tenge!$A:$A,T13)))</f>
        <v>-</v>
      </c>
      <c r="W13" s="3" t="str">
        <f>фунт!W13</f>
        <v>10.08.2023</v>
      </c>
      <c r="X13" s="82" t="str">
        <f>IF((SUMIFS(nbk_tenge!$C:$C,nbk_tenge!$A:$A,W13))=0,"-",(SUMIFS(nbk_tenge!$C:$C,nbk_tenge!$A:$A,W13)))</f>
        <v>-</v>
      </c>
      <c r="Z13" s="3" t="str">
        <f>фунт!Z13</f>
        <v>10.09.2023</v>
      </c>
      <c r="AA13" s="82" t="str">
        <f>IF((SUMIFS(nbk_tenge!$C:$C,nbk_tenge!$A:$A,Z13))=0,"-",(SUMIFS(nbk_tenge!$C:$C,nbk_tenge!$A:$A,Z13)))</f>
        <v>-</v>
      </c>
      <c r="AC13" s="3" t="str">
        <f>фунт!AC13</f>
        <v>10.10.2023</v>
      </c>
      <c r="AD13" s="82" t="str">
        <f>IF((SUMIFS(nbk_tenge!$C:$C,nbk_tenge!$A:$A,AC13))=0,"-",(SUMIFS(nbk_tenge!$C:$C,nbk_tenge!$A:$A,AC13)))</f>
        <v>-</v>
      </c>
      <c r="AF13" s="3" t="str">
        <f>фунт!AF13</f>
        <v>10.11.2023</v>
      </c>
      <c r="AG13" s="82" t="str">
        <f>IF((SUMIFS(nbk_tenge!$C:$C,nbk_tenge!$A:$A,AF13))=0,"-",(SUMIFS(nbk_tenge!$C:$C,nbk_tenge!$A:$A,AF13)))</f>
        <v>-</v>
      </c>
      <c r="AI13" s="3" t="str">
        <f>фунт!AI13</f>
        <v>10.12.2023</v>
      </c>
      <c r="AJ13" s="82" t="str">
        <f>IF((SUMIFS(nbk_tenge!$C:$C,nbk_tenge!$A:$A,AI13))=0,"-",(SUMIFS(nbk_tenge!$C:$C,nbk_tenge!$A:$A,AI13)))</f>
        <v>-</v>
      </c>
      <c r="AQ13" s="153" t="str">
        <f t="shared" si="3"/>
        <v>10.06.2023</v>
      </c>
      <c r="AR13" s="82">
        <f t="shared" si="4"/>
        <v>0</v>
      </c>
      <c r="AT13" s="3" t="str">
        <f t="shared" si="0"/>
        <v>10.10.2023</v>
      </c>
      <c r="AU13" s="82">
        <f t="shared" si="5"/>
        <v>0</v>
      </c>
      <c r="AW13" s="3" t="str">
        <f t="shared" si="1"/>
        <v>10.11.2023</v>
      </c>
      <c r="AX13" s="82">
        <f t="shared" si="6"/>
        <v>0</v>
      </c>
      <c r="AZ13" s="3" t="str">
        <f t="shared" si="2"/>
        <v>10.12.2023</v>
      </c>
      <c r="BA13" s="82">
        <f t="shared" si="7"/>
        <v>0</v>
      </c>
    </row>
    <row r="14" spans="2:56" x14ac:dyDescent="0.25">
      <c r="B14" s="3" t="str">
        <f>фунт!B14</f>
        <v>11.01.2023</v>
      </c>
      <c r="C14" s="82" t="str">
        <f>IF((SUMIFS(nbk_tenge!$C:$C,nbk_tenge!$A:$A,B14))=0,"-",(SUMIFS(nbk_tenge!$C:$C,nbk_tenge!$A:$A,B14)))</f>
        <v>-</v>
      </c>
      <c r="E14" s="3" t="str">
        <f>фунт!E14</f>
        <v>11.02.2023</v>
      </c>
      <c r="F14" s="82" t="str">
        <f>IF((SUMIFS(nbk_tenge!$C:$C,nbk_tenge!$A:$A,E14))=0,"-",(SUMIFS(nbk_tenge!$C:$C,nbk_tenge!$A:$A,E14)))</f>
        <v>-</v>
      </c>
      <c r="H14" s="3" t="str">
        <f>фунт!H14</f>
        <v>11.03.2023</v>
      </c>
      <c r="I14" s="82" t="str">
        <f>IF((SUMIFS(nbk_tenge!$C:$C,nbk_tenge!$A:$A,H14))=0,"-",(SUMIFS(nbk_tenge!$C:$C,nbk_tenge!$A:$A,H14)))</f>
        <v>-</v>
      </c>
      <c r="K14" s="3" t="str">
        <f>фунт!K14</f>
        <v>11.04.2023</v>
      </c>
      <c r="L14" s="82" t="str">
        <f>IF((SUMIFS(nbk_tenge!$C:$C,nbk_tenge!$A:$A,K14))=0,"-",(SUMIFS(nbk_tenge!$C:$C,nbk_tenge!$A:$A,K14)))</f>
        <v>-</v>
      </c>
      <c r="N14" s="3" t="str">
        <f>фунт!N14</f>
        <v>11.05.2023</v>
      </c>
      <c r="O14" s="82" t="str">
        <f>IF((SUMIFS(nbk_tenge!$C:$C,nbk_tenge!$A:$A,N14))=0,"-",(SUMIFS(nbk_tenge!$C:$C,nbk_tenge!$A:$A,N14)))</f>
        <v>-</v>
      </c>
      <c r="Q14" s="3" t="str">
        <f>фунт!Q14</f>
        <v>11.06.2023</v>
      </c>
      <c r="R14" s="82" t="str">
        <f>IF((SUMIFS(nbk_tenge!$C:$C,nbk_tenge!$A:$A,Q14))=0,"-",(SUMIFS(nbk_tenge!$C:$C,nbk_tenge!$A:$A,Q14)))</f>
        <v>-</v>
      </c>
      <c r="T14" s="3" t="str">
        <f>фунт!T14</f>
        <v>11.07.2023</v>
      </c>
      <c r="U14" s="82" t="str">
        <f>IF((SUMIFS(nbk_tenge!$C:$C,nbk_tenge!$A:$A,T14))=0,"-",(SUMIFS(nbk_tenge!$C:$C,nbk_tenge!$A:$A,T14)))</f>
        <v>-</v>
      </c>
      <c r="W14" s="3" t="str">
        <f>фунт!W14</f>
        <v>11.08.2023</v>
      </c>
      <c r="X14" s="82" t="str">
        <f>IF((SUMIFS(nbk_tenge!$C:$C,nbk_tenge!$A:$A,W14))=0,"-",(SUMIFS(nbk_tenge!$C:$C,nbk_tenge!$A:$A,W14)))</f>
        <v>-</v>
      </c>
      <c r="Z14" s="3" t="str">
        <f>фунт!Z14</f>
        <v>11.09.2023</v>
      </c>
      <c r="AA14" s="82" t="str">
        <f>IF((SUMIFS(nbk_tenge!$C:$C,nbk_tenge!$A:$A,Z14))=0,"-",(SUMIFS(nbk_tenge!$C:$C,nbk_tenge!$A:$A,Z14)))</f>
        <v>-</v>
      </c>
      <c r="AC14" s="3" t="str">
        <f>фунт!AC14</f>
        <v>11.10.2023</v>
      </c>
      <c r="AD14" s="82" t="str">
        <f>IF((SUMIFS(nbk_tenge!$C:$C,nbk_tenge!$A:$A,AC14))=0,"-",(SUMIFS(nbk_tenge!$C:$C,nbk_tenge!$A:$A,AC14)))</f>
        <v>-</v>
      </c>
      <c r="AF14" s="3" t="str">
        <f>фунт!AF14</f>
        <v>11.11.2023</v>
      </c>
      <c r="AG14" s="82" t="str">
        <f>IF((SUMIFS(nbk_tenge!$C:$C,nbk_tenge!$A:$A,AF14))=0,"-",(SUMIFS(nbk_tenge!$C:$C,nbk_tenge!$A:$A,AF14)))</f>
        <v>-</v>
      </c>
      <c r="AI14" s="3" t="str">
        <f>фунт!AI14</f>
        <v>11.12.2023</v>
      </c>
      <c r="AJ14" s="82" t="str">
        <f>IF((SUMIFS(nbk_tenge!$C:$C,nbk_tenge!$A:$A,AI14))=0,"-",(SUMIFS(nbk_tenge!$C:$C,nbk_tenge!$A:$A,AI14)))</f>
        <v>-</v>
      </c>
      <c r="AQ14" s="153" t="str">
        <f t="shared" si="3"/>
        <v>11.06.2023</v>
      </c>
      <c r="AR14" s="82">
        <f t="shared" si="4"/>
        <v>0</v>
      </c>
      <c r="AT14" s="3" t="str">
        <f t="shared" si="0"/>
        <v>11.10.2023</v>
      </c>
      <c r="AU14" s="82">
        <f t="shared" si="5"/>
        <v>0</v>
      </c>
      <c r="AW14" s="3" t="str">
        <f t="shared" si="1"/>
        <v>11.11.2023</v>
      </c>
      <c r="AX14" s="82">
        <f t="shared" si="6"/>
        <v>0</v>
      </c>
      <c r="AZ14" s="3" t="str">
        <f t="shared" si="2"/>
        <v>11.12.2023</v>
      </c>
      <c r="BA14" s="82">
        <f t="shared" si="7"/>
        <v>0</v>
      </c>
    </row>
    <row r="15" spans="2:56" x14ac:dyDescent="0.25">
      <c r="B15" s="3" t="str">
        <f>фунт!B15</f>
        <v>12.01.2023</v>
      </c>
      <c r="C15" s="82" t="str">
        <f>IF((SUMIFS(nbk_tenge!$C:$C,nbk_tenge!$A:$A,B15))=0,"-",(SUMIFS(nbk_tenge!$C:$C,nbk_tenge!$A:$A,B15)))</f>
        <v>-</v>
      </c>
      <c r="E15" s="3" t="str">
        <f>фунт!E15</f>
        <v>12.02.2023</v>
      </c>
      <c r="F15" s="82" t="str">
        <f>IF((SUMIFS(nbk_tenge!$C:$C,nbk_tenge!$A:$A,E15))=0,"-",(SUMIFS(nbk_tenge!$C:$C,nbk_tenge!$A:$A,E15)))</f>
        <v>-</v>
      </c>
      <c r="H15" s="3" t="str">
        <f>фунт!H15</f>
        <v>12.03.2023</v>
      </c>
      <c r="I15" s="82" t="str">
        <f>IF((SUMIFS(nbk_tenge!$C:$C,nbk_tenge!$A:$A,H15))=0,"-",(SUMIFS(nbk_tenge!$C:$C,nbk_tenge!$A:$A,H15)))</f>
        <v>-</v>
      </c>
      <c r="K15" s="3" t="str">
        <f>фунт!K15</f>
        <v>12.04.2023</v>
      </c>
      <c r="L15" s="82" t="str">
        <f>IF((SUMIFS(nbk_tenge!$C:$C,nbk_tenge!$A:$A,K15))=0,"-",(SUMIFS(nbk_tenge!$C:$C,nbk_tenge!$A:$A,K15)))</f>
        <v>-</v>
      </c>
      <c r="N15" s="3" t="str">
        <f>фунт!N15</f>
        <v>12.05.2023</v>
      </c>
      <c r="O15" s="82" t="str">
        <f>IF((SUMIFS(nbk_tenge!$C:$C,nbk_tenge!$A:$A,N15))=0,"-",(SUMIFS(nbk_tenge!$C:$C,nbk_tenge!$A:$A,N15)))</f>
        <v>-</v>
      </c>
      <c r="Q15" s="3" t="str">
        <f>фунт!Q15</f>
        <v>12.06.2023</v>
      </c>
      <c r="R15" s="82" t="str">
        <f>IF((SUMIFS(nbk_tenge!$C:$C,nbk_tenge!$A:$A,Q15))=0,"-",(SUMIFS(nbk_tenge!$C:$C,nbk_tenge!$A:$A,Q15)))</f>
        <v>-</v>
      </c>
      <c r="T15" s="3" t="str">
        <f>фунт!T15</f>
        <v>12.07.2023</v>
      </c>
      <c r="U15" s="82" t="str">
        <f>IF((SUMIFS(nbk_tenge!$C:$C,nbk_tenge!$A:$A,T15))=0,"-",(SUMIFS(nbk_tenge!$C:$C,nbk_tenge!$A:$A,T15)))</f>
        <v>-</v>
      </c>
      <c r="W15" s="3" t="str">
        <f>фунт!W15</f>
        <v>12.08.2023</v>
      </c>
      <c r="X15" s="82" t="str">
        <f>IF((SUMIFS(nbk_tenge!$C:$C,nbk_tenge!$A:$A,W15))=0,"-",(SUMIFS(nbk_tenge!$C:$C,nbk_tenge!$A:$A,W15)))</f>
        <v>-</v>
      </c>
      <c r="Z15" s="3" t="str">
        <f>фунт!Z15</f>
        <v>12.09.2023</v>
      </c>
      <c r="AA15" s="82" t="str">
        <f>IF((SUMIFS(nbk_tenge!$C:$C,nbk_tenge!$A:$A,Z15))=0,"-",(SUMIFS(nbk_tenge!$C:$C,nbk_tenge!$A:$A,Z15)))</f>
        <v>-</v>
      </c>
      <c r="AC15" s="3" t="str">
        <f>фунт!AC15</f>
        <v>12.10.2023</v>
      </c>
      <c r="AD15" s="82" t="str">
        <f>IF((SUMIFS(nbk_tenge!$C:$C,nbk_tenge!$A:$A,AC15))=0,"-",(SUMIFS(nbk_tenge!$C:$C,nbk_tenge!$A:$A,AC15)))</f>
        <v>-</v>
      </c>
      <c r="AF15" s="3" t="str">
        <f>фунт!AF15</f>
        <v>12.11.2023</v>
      </c>
      <c r="AG15" s="82" t="str">
        <f>IF((SUMIFS(nbk_tenge!$C:$C,nbk_tenge!$A:$A,AF15))=0,"-",(SUMIFS(nbk_tenge!$C:$C,nbk_tenge!$A:$A,AF15)))</f>
        <v>-</v>
      </c>
      <c r="AI15" s="3" t="str">
        <f>фунт!AI15</f>
        <v>12.12.2023</v>
      </c>
      <c r="AJ15" s="82" t="str">
        <f>IF((SUMIFS(nbk_tenge!$C:$C,nbk_tenge!$A:$A,AI15))=0,"-",(SUMIFS(nbk_tenge!$C:$C,nbk_tenge!$A:$A,AI15)))</f>
        <v>-</v>
      </c>
      <c r="AQ15" s="153" t="str">
        <f t="shared" si="3"/>
        <v>12.06.2023</v>
      </c>
      <c r="AR15" s="82">
        <f t="shared" si="4"/>
        <v>0</v>
      </c>
      <c r="AT15" s="3" t="str">
        <f t="shared" si="0"/>
        <v>12.10.2023</v>
      </c>
      <c r="AU15" s="82">
        <f t="shared" si="5"/>
        <v>0</v>
      </c>
      <c r="AW15" s="3" t="str">
        <f t="shared" si="1"/>
        <v>12.11.2023</v>
      </c>
      <c r="AX15" s="82">
        <f t="shared" si="6"/>
        <v>0</v>
      </c>
      <c r="AZ15" s="3" t="str">
        <f t="shared" si="2"/>
        <v>12.12.2023</v>
      </c>
      <c r="BA15" s="82">
        <f t="shared" si="7"/>
        <v>0</v>
      </c>
    </row>
    <row r="16" spans="2:56" x14ac:dyDescent="0.25">
      <c r="B16" s="3" t="str">
        <f>фунт!B16</f>
        <v>13.01.2023</v>
      </c>
      <c r="C16" s="82" t="str">
        <f>IF((SUMIFS(nbk_tenge!$C:$C,nbk_tenge!$A:$A,B16))=0,"-",(SUMIFS(nbk_tenge!$C:$C,nbk_tenge!$A:$A,B16)))</f>
        <v>-</v>
      </c>
      <c r="E16" s="3" t="str">
        <f>фунт!E16</f>
        <v>13.02.2023</v>
      </c>
      <c r="F16" s="82" t="str">
        <f>IF((SUMIFS(nbk_tenge!$C:$C,nbk_tenge!$A:$A,E16))=0,"-",(SUMIFS(nbk_tenge!$C:$C,nbk_tenge!$A:$A,E16)))</f>
        <v>-</v>
      </c>
      <c r="H16" s="3" t="str">
        <f>фунт!H16</f>
        <v>13.03.2023</v>
      </c>
      <c r="I16" s="82" t="str">
        <f>IF((SUMIFS(nbk_tenge!$C:$C,nbk_tenge!$A:$A,H16))=0,"-",(SUMIFS(nbk_tenge!$C:$C,nbk_tenge!$A:$A,H16)))</f>
        <v>-</v>
      </c>
      <c r="K16" s="3" t="str">
        <f>фунт!K16</f>
        <v>13.04.2023</v>
      </c>
      <c r="L16" s="82" t="str">
        <f>IF((SUMIFS(nbk_tenge!$C:$C,nbk_tenge!$A:$A,K16))=0,"-",(SUMIFS(nbk_tenge!$C:$C,nbk_tenge!$A:$A,K16)))</f>
        <v>-</v>
      </c>
      <c r="N16" s="3" t="str">
        <f>фунт!N16</f>
        <v>13.05.2023</v>
      </c>
      <c r="O16" s="82" t="str">
        <f>IF((SUMIFS(nbk_tenge!$C:$C,nbk_tenge!$A:$A,N16))=0,"-",(SUMIFS(nbk_tenge!$C:$C,nbk_tenge!$A:$A,N16)))</f>
        <v>-</v>
      </c>
      <c r="Q16" s="3" t="str">
        <f>фунт!Q16</f>
        <v>13.06.2023</v>
      </c>
      <c r="R16" s="82" t="str">
        <f>IF((SUMIFS(nbk_tenge!$C:$C,nbk_tenge!$A:$A,Q16))=0,"-",(SUMIFS(nbk_tenge!$C:$C,nbk_tenge!$A:$A,Q16)))</f>
        <v>-</v>
      </c>
      <c r="T16" s="3" t="str">
        <f>фунт!T16</f>
        <v>13.07.2023</v>
      </c>
      <c r="U16" s="82" t="str">
        <f>IF((SUMIFS(nbk_tenge!$C:$C,nbk_tenge!$A:$A,T16))=0,"-",(SUMIFS(nbk_tenge!$C:$C,nbk_tenge!$A:$A,T16)))</f>
        <v>-</v>
      </c>
      <c r="W16" s="3" t="str">
        <f>фунт!W16</f>
        <v>13.08.2023</v>
      </c>
      <c r="X16" s="82" t="str">
        <f>IF((SUMIFS(nbk_tenge!$C:$C,nbk_tenge!$A:$A,W16))=0,"-",(SUMIFS(nbk_tenge!$C:$C,nbk_tenge!$A:$A,W16)))</f>
        <v>-</v>
      </c>
      <c r="Z16" s="3" t="str">
        <f>фунт!Z16</f>
        <v>13.09.2023</v>
      </c>
      <c r="AA16" s="82" t="str">
        <f>IF((SUMIFS(nbk_tenge!$C:$C,nbk_tenge!$A:$A,Z16))=0,"-",(SUMIFS(nbk_tenge!$C:$C,nbk_tenge!$A:$A,Z16)))</f>
        <v>-</v>
      </c>
      <c r="AC16" s="3" t="str">
        <f>фунт!AC16</f>
        <v>13.10.2023</v>
      </c>
      <c r="AD16" s="82" t="str">
        <f>IF((SUMIFS(nbk_tenge!$C:$C,nbk_tenge!$A:$A,AC16))=0,"-",(SUMIFS(nbk_tenge!$C:$C,nbk_tenge!$A:$A,AC16)))</f>
        <v>-</v>
      </c>
      <c r="AF16" s="3" t="str">
        <f>фунт!AF16</f>
        <v>13.11.2023</v>
      </c>
      <c r="AG16" s="82" t="str">
        <f>IF((SUMIFS(nbk_tenge!$C:$C,nbk_tenge!$A:$A,AF16))=0,"-",(SUMIFS(nbk_tenge!$C:$C,nbk_tenge!$A:$A,AF16)))</f>
        <v>-</v>
      </c>
      <c r="AI16" s="3" t="str">
        <f>фунт!AI16</f>
        <v>13.12.2023</v>
      </c>
      <c r="AJ16" s="82" t="str">
        <f>IF((SUMIFS(nbk_tenge!$C:$C,nbk_tenge!$A:$A,AI16))=0,"-",(SUMIFS(nbk_tenge!$C:$C,nbk_tenge!$A:$A,AI16)))</f>
        <v>-</v>
      </c>
      <c r="AQ16" s="153" t="str">
        <f t="shared" si="3"/>
        <v>13.06.2023</v>
      </c>
      <c r="AR16" s="82">
        <f t="shared" si="4"/>
        <v>0</v>
      </c>
      <c r="AT16" s="3" t="str">
        <f t="shared" si="0"/>
        <v>13.10.2023</v>
      </c>
      <c r="AU16" s="82">
        <f t="shared" si="5"/>
        <v>0</v>
      </c>
      <c r="AW16" s="3" t="str">
        <f t="shared" si="1"/>
        <v>13.11.2023</v>
      </c>
      <c r="AX16" s="82">
        <f t="shared" si="6"/>
        <v>0</v>
      </c>
      <c r="AZ16" s="3" t="str">
        <f t="shared" si="2"/>
        <v>13.12.2023</v>
      </c>
      <c r="BA16" s="82">
        <f t="shared" si="7"/>
        <v>0</v>
      </c>
    </row>
    <row r="17" spans="2:53" x14ac:dyDescent="0.25">
      <c r="B17" s="3" t="str">
        <f>фунт!B17</f>
        <v>14.01.2023</v>
      </c>
      <c r="C17" s="82" t="str">
        <f>IF((SUMIFS(nbk_tenge!$C:$C,nbk_tenge!$A:$A,B17))=0,"-",(SUMIFS(nbk_tenge!$C:$C,nbk_tenge!$A:$A,B17)))</f>
        <v>-</v>
      </c>
      <c r="E17" s="3" t="str">
        <f>фунт!E17</f>
        <v>14.02.2023</v>
      </c>
      <c r="F17" s="82" t="str">
        <f>IF((SUMIFS(nbk_tenge!$C:$C,nbk_tenge!$A:$A,E17))=0,"-",(SUMIFS(nbk_tenge!$C:$C,nbk_tenge!$A:$A,E17)))</f>
        <v>-</v>
      </c>
      <c r="H17" s="3" t="str">
        <f>фунт!H17</f>
        <v>14.03.2023</v>
      </c>
      <c r="I17" s="82" t="str">
        <f>IF((SUMIFS(nbk_tenge!$C:$C,nbk_tenge!$A:$A,H17))=0,"-",(SUMIFS(nbk_tenge!$C:$C,nbk_tenge!$A:$A,H17)))</f>
        <v>-</v>
      </c>
      <c r="K17" s="3" t="str">
        <f>фунт!K17</f>
        <v>14.04.2023</v>
      </c>
      <c r="L17" s="82" t="str">
        <f>IF((SUMIFS(nbk_tenge!$C:$C,nbk_tenge!$A:$A,K17))=0,"-",(SUMIFS(nbk_tenge!$C:$C,nbk_tenge!$A:$A,K17)))</f>
        <v>-</v>
      </c>
      <c r="N17" s="3" t="str">
        <f>фунт!N17</f>
        <v>14.05.2023</v>
      </c>
      <c r="O17" s="82" t="str">
        <f>IF((SUMIFS(nbk_tenge!$C:$C,nbk_tenge!$A:$A,N17))=0,"-",(SUMIFS(nbk_tenge!$C:$C,nbk_tenge!$A:$A,N17)))</f>
        <v>-</v>
      </c>
      <c r="Q17" s="3" t="str">
        <f>фунт!Q17</f>
        <v>14.06.2023</v>
      </c>
      <c r="R17" s="82" t="str">
        <f>IF((SUMIFS(nbk_tenge!$C:$C,nbk_tenge!$A:$A,Q17))=0,"-",(SUMIFS(nbk_tenge!$C:$C,nbk_tenge!$A:$A,Q17)))</f>
        <v>-</v>
      </c>
      <c r="T17" s="3" t="str">
        <f>фунт!T17</f>
        <v>14.07.2023</v>
      </c>
      <c r="U17" s="82" t="str">
        <f>IF((SUMIFS(nbk_tenge!$C:$C,nbk_tenge!$A:$A,T17))=0,"-",(SUMIFS(nbk_tenge!$C:$C,nbk_tenge!$A:$A,T17)))</f>
        <v>-</v>
      </c>
      <c r="W17" s="3" t="str">
        <f>фунт!W17</f>
        <v>14.08.2023</v>
      </c>
      <c r="X17" s="82" t="str">
        <f>IF((SUMIFS(nbk_tenge!$C:$C,nbk_tenge!$A:$A,W17))=0,"-",(SUMIFS(nbk_tenge!$C:$C,nbk_tenge!$A:$A,W17)))</f>
        <v>-</v>
      </c>
      <c r="Z17" s="3" t="str">
        <f>фунт!Z17</f>
        <v>14.09.2023</v>
      </c>
      <c r="AA17" s="82" t="str">
        <f>IF((SUMIFS(nbk_tenge!$C:$C,nbk_tenge!$A:$A,Z17))=0,"-",(SUMIFS(nbk_tenge!$C:$C,nbk_tenge!$A:$A,Z17)))</f>
        <v>-</v>
      </c>
      <c r="AC17" s="3" t="str">
        <f>фунт!AC17</f>
        <v>14.10.2023</v>
      </c>
      <c r="AD17" s="82" t="str">
        <f>IF((SUMIFS(nbk_tenge!$C:$C,nbk_tenge!$A:$A,AC17))=0,"-",(SUMIFS(nbk_tenge!$C:$C,nbk_tenge!$A:$A,AC17)))</f>
        <v>-</v>
      </c>
      <c r="AF17" s="3" t="str">
        <f>фунт!AF17</f>
        <v>14.11.2023</v>
      </c>
      <c r="AG17" s="82" t="str">
        <f>IF((SUMIFS(nbk_tenge!$C:$C,nbk_tenge!$A:$A,AF17))=0,"-",(SUMIFS(nbk_tenge!$C:$C,nbk_tenge!$A:$A,AF17)))</f>
        <v>-</v>
      </c>
      <c r="AI17" s="3" t="str">
        <f>фунт!AI17</f>
        <v>14.12.2023</v>
      </c>
      <c r="AJ17" s="82" t="str">
        <f>IF((SUMIFS(nbk_tenge!$C:$C,nbk_tenge!$A:$A,AI17))=0,"-",(SUMIFS(nbk_tenge!$C:$C,nbk_tenge!$A:$A,AI17)))</f>
        <v>-</v>
      </c>
      <c r="AQ17" s="153" t="str">
        <f t="shared" si="3"/>
        <v>14.06.2023</v>
      </c>
      <c r="AR17" s="82">
        <f t="shared" si="4"/>
        <v>0</v>
      </c>
      <c r="AT17" s="3" t="str">
        <f t="shared" si="0"/>
        <v>14.10.2023</v>
      </c>
      <c r="AU17" s="82">
        <f t="shared" si="5"/>
        <v>0</v>
      </c>
      <c r="AW17" s="3" t="str">
        <f t="shared" si="1"/>
        <v>14.11.2023</v>
      </c>
      <c r="AX17" s="82">
        <f t="shared" si="6"/>
        <v>0</v>
      </c>
      <c r="AZ17" s="3" t="str">
        <f t="shared" si="2"/>
        <v>14.12.2023</v>
      </c>
      <c r="BA17" s="82">
        <f t="shared" si="7"/>
        <v>0</v>
      </c>
    </row>
    <row r="18" spans="2:53" x14ac:dyDescent="0.25">
      <c r="B18" s="3" t="str">
        <f>фунт!B18</f>
        <v>15.01.2023</v>
      </c>
      <c r="C18" s="82" t="str">
        <f>IF((SUMIFS(nbk_tenge!$C:$C,nbk_tenge!$A:$A,B18))=0,"-",(SUMIFS(nbk_tenge!$C:$C,nbk_tenge!$A:$A,B18)))</f>
        <v>-</v>
      </c>
      <c r="E18" s="3" t="str">
        <f>фунт!E18</f>
        <v>15.02.2023</v>
      </c>
      <c r="F18" s="82" t="str">
        <f>IF((SUMIFS(nbk_tenge!$C:$C,nbk_tenge!$A:$A,E18))=0,"-",(SUMIFS(nbk_tenge!$C:$C,nbk_tenge!$A:$A,E18)))</f>
        <v>-</v>
      </c>
      <c r="H18" s="3" t="str">
        <f>фунт!H18</f>
        <v>15.03.2023</v>
      </c>
      <c r="I18" s="82" t="str">
        <f>IF((SUMIFS(nbk_tenge!$C:$C,nbk_tenge!$A:$A,H18))=0,"-",(SUMIFS(nbk_tenge!$C:$C,nbk_tenge!$A:$A,H18)))</f>
        <v>-</v>
      </c>
      <c r="K18" s="3" t="str">
        <f>фунт!K18</f>
        <v>15.04.2023</v>
      </c>
      <c r="L18" s="82" t="str">
        <f>IF((SUMIFS(nbk_tenge!$C:$C,nbk_tenge!$A:$A,K18))=0,"-",(SUMIFS(nbk_tenge!$C:$C,nbk_tenge!$A:$A,K18)))</f>
        <v>-</v>
      </c>
      <c r="N18" s="3" t="str">
        <f>фунт!N18</f>
        <v>15.05.2023</v>
      </c>
      <c r="O18" s="82" t="str">
        <f>IF((SUMIFS(nbk_tenge!$C:$C,nbk_tenge!$A:$A,N18))=0,"-",(SUMIFS(nbk_tenge!$C:$C,nbk_tenge!$A:$A,N18)))</f>
        <v>-</v>
      </c>
      <c r="Q18" s="3" t="str">
        <f>фунт!Q18</f>
        <v>15.06.2023</v>
      </c>
      <c r="R18" s="82" t="str">
        <f>IF((SUMIFS(nbk_tenge!$C:$C,nbk_tenge!$A:$A,Q18))=0,"-",(SUMIFS(nbk_tenge!$C:$C,nbk_tenge!$A:$A,Q18)))</f>
        <v>-</v>
      </c>
      <c r="T18" s="3" t="str">
        <f>фунт!T18</f>
        <v>15.07.2023</v>
      </c>
      <c r="U18" s="82" t="str">
        <f>IF((SUMIFS(nbk_tenge!$C:$C,nbk_tenge!$A:$A,T18))=0,"-",(SUMIFS(nbk_tenge!$C:$C,nbk_tenge!$A:$A,T18)))</f>
        <v>-</v>
      </c>
      <c r="W18" s="3" t="str">
        <f>фунт!W18</f>
        <v>15.08.2023</v>
      </c>
      <c r="X18" s="82" t="str">
        <f>IF((SUMIFS(nbk_tenge!$C:$C,nbk_tenge!$A:$A,W18))=0,"-",(SUMIFS(nbk_tenge!$C:$C,nbk_tenge!$A:$A,W18)))</f>
        <v>-</v>
      </c>
      <c r="Z18" s="3" t="str">
        <f>фунт!Z18</f>
        <v>15.09.2023</v>
      </c>
      <c r="AA18" s="82" t="str">
        <f>IF((SUMIFS(nbk_tenge!$C:$C,nbk_tenge!$A:$A,Z18))=0,"-",(SUMIFS(nbk_tenge!$C:$C,nbk_tenge!$A:$A,Z18)))</f>
        <v>-</v>
      </c>
      <c r="AC18" s="3" t="str">
        <f>фунт!AC18</f>
        <v>15.10.2023</v>
      </c>
      <c r="AD18" s="82" t="str">
        <f>IF((SUMIFS(nbk_tenge!$C:$C,nbk_tenge!$A:$A,AC18))=0,"-",(SUMIFS(nbk_tenge!$C:$C,nbk_tenge!$A:$A,AC18)))</f>
        <v>-</v>
      </c>
      <c r="AF18" s="3" t="str">
        <f>фунт!AF18</f>
        <v>15.11.2023</v>
      </c>
      <c r="AG18" s="82" t="str">
        <f>IF((SUMIFS(nbk_tenge!$C:$C,nbk_tenge!$A:$A,AF18))=0,"-",(SUMIFS(nbk_tenge!$C:$C,nbk_tenge!$A:$A,AF18)))</f>
        <v>-</v>
      </c>
      <c r="AI18" s="3" t="str">
        <f>фунт!AI18</f>
        <v>15.12.2023</v>
      </c>
      <c r="AJ18" s="82" t="str">
        <f>IF((SUMIFS(nbk_tenge!$C:$C,nbk_tenge!$A:$A,AI18))=0,"-",(SUMIFS(nbk_tenge!$C:$C,nbk_tenge!$A:$A,AI18)))</f>
        <v>-</v>
      </c>
      <c r="AQ18" s="153" t="str">
        <f t="shared" si="3"/>
        <v>15.06.2023</v>
      </c>
      <c r="AR18" s="82">
        <f t="shared" si="4"/>
        <v>0</v>
      </c>
      <c r="AT18" s="3" t="str">
        <f t="shared" si="0"/>
        <v>15.10.2023</v>
      </c>
      <c r="AU18" s="82">
        <f t="shared" si="5"/>
        <v>0</v>
      </c>
      <c r="AW18" s="3" t="str">
        <f t="shared" si="1"/>
        <v>15.11.2023</v>
      </c>
      <c r="AX18" s="82">
        <f t="shared" si="6"/>
        <v>0</v>
      </c>
      <c r="AZ18" s="3" t="str">
        <f t="shared" si="2"/>
        <v>15.12.2023</v>
      </c>
      <c r="BA18" s="82">
        <f t="shared" si="7"/>
        <v>0</v>
      </c>
    </row>
    <row r="19" spans="2:53" x14ac:dyDescent="0.25">
      <c r="B19" s="3" t="str">
        <f>фунт!B19</f>
        <v>16.01.2023</v>
      </c>
      <c r="C19" s="82" t="str">
        <f>IF((SUMIFS(nbk_tenge!$C:$C,nbk_tenge!$A:$A,B19))=0,"-",(SUMIFS(nbk_tenge!$C:$C,nbk_tenge!$A:$A,B19)))</f>
        <v>-</v>
      </c>
      <c r="E19" s="3" t="str">
        <f>фунт!E19</f>
        <v>16.02.2023</v>
      </c>
      <c r="F19" s="82" t="str">
        <f>IF((SUMIFS(nbk_tenge!$C:$C,nbk_tenge!$A:$A,E19))=0,"-",(SUMIFS(nbk_tenge!$C:$C,nbk_tenge!$A:$A,E19)))</f>
        <v>-</v>
      </c>
      <c r="H19" s="3" t="str">
        <f>фунт!H19</f>
        <v>16.03.2023</v>
      </c>
      <c r="I19" s="82" t="str">
        <f>IF((SUMIFS(nbk_tenge!$C:$C,nbk_tenge!$A:$A,H19))=0,"-",(SUMIFS(nbk_tenge!$C:$C,nbk_tenge!$A:$A,H19)))</f>
        <v>-</v>
      </c>
      <c r="K19" s="3" t="str">
        <f>фунт!K19</f>
        <v>16.04.2023</v>
      </c>
      <c r="L19" s="82" t="str">
        <f>IF((SUMIFS(nbk_tenge!$C:$C,nbk_tenge!$A:$A,K19))=0,"-",(SUMIFS(nbk_tenge!$C:$C,nbk_tenge!$A:$A,K19)))</f>
        <v>-</v>
      </c>
      <c r="N19" s="3" t="str">
        <f>фунт!N19</f>
        <v>16.05.2023</v>
      </c>
      <c r="O19" s="82" t="str">
        <f>IF((SUMIFS(nbk_tenge!$C:$C,nbk_tenge!$A:$A,N19))=0,"-",(SUMIFS(nbk_tenge!$C:$C,nbk_tenge!$A:$A,N19)))</f>
        <v>-</v>
      </c>
      <c r="Q19" s="3" t="str">
        <f>фунт!Q19</f>
        <v>16.06.2023</v>
      </c>
      <c r="R19" s="82" t="str">
        <f>IF((SUMIFS(nbk_tenge!$C:$C,nbk_tenge!$A:$A,Q19))=0,"-",(SUMIFS(nbk_tenge!$C:$C,nbk_tenge!$A:$A,Q19)))</f>
        <v>-</v>
      </c>
      <c r="T19" s="3" t="str">
        <f>фунт!T19</f>
        <v>16.07.2023</v>
      </c>
      <c r="U19" s="82" t="str">
        <f>IF((SUMIFS(nbk_tenge!$C:$C,nbk_tenge!$A:$A,T19))=0,"-",(SUMIFS(nbk_tenge!$C:$C,nbk_tenge!$A:$A,T19)))</f>
        <v>-</v>
      </c>
      <c r="W19" s="3" t="str">
        <f>фунт!W19</f>
        <v>16.08.2023</v>
      </c>
      <c r="X19" s="82" t="str">
        <f>IF((SUMIFS(nbk_tenge!$C:$C,nbk_tenge!$A:$A,W19))=0,"-",(SUMIFS(nbk_tenge!$C:$C,nbk_tenge!$A:$A,W19)))</f>
        <v>-</v>
      </c>
      <c r="Z19" s="3" t="str">
        <f>фунт!Z19</f>
        <v>16.09.2023</v>
      </c>
      <c r="AA19" s="82" t="str">
        <f>IF((SUMIFS(nbk_tenge!$C:$C,nbk_tenge!$A:$A,Z19))=0,"-",(SUMIFS(nbk_tenge!$C:$C,nbk_tenge!$A:$A,Z19)))</f>
        <v>-</v>
      </c>
      <c r="AC19" s="3" t="str">
        <f>фунт!AC19</f>
        <v>16.10.2023</v>
      </c>
      <c r="AD19" s="82" t="str">
        <f>IF((SUMIFS(nbk_tenge!$C:$C,nbk_tenge!$A:$A,AC19))=0,"-",(SUMIFS(nbk_tenge!$C:$C,nbk_tenge!$A:$A,AC19)))</f>
        <v>-</v>
      </c>
      <c r="AF19" s="3" t="str">
        <f>фунт!AF19</f>
        <v>16.11.2023</v>
      </c>
      <c r="AG19" s="82" t="str">
        <f>IF((SUMIFS(nbk_tenge!$C:$C,nbk_tenge!$A:$A,AF19))=0,"-",(SUMIFS(nbk_tenge!$C:$C,nbk_tenge!$A:$A,AF19)))</f>
        <v>-</v>
      </c>
      <c r="AI19" s="3" t="str">
        <f>фунт!AI19</f>
        <v>16.12.2023</v>
      </c>
      <c r="AJ19" s="82" t="str">
        <f>IF((SUMIFS(nbk_tenge!$C:$C,nbk_tenge!$A:$A,AI19))=0,"-",(SUMIFS(nbk_tenge!$C:$C,nbk_tenge!$A:$A,AI19)))</f>
        <v>-</v>
      </c>
      <c r="AQ19" s="153" t="str">
        <f t="shared" si="3"/>
        <v>16.06.2023</v>
      </c>
      <c r="AR19" s="82">
        <f t="shared" si="4"/>
        <v>0</v>
      </c>
      <c r="AT19" s="3" t="str">
        <f t="shared" si="0"/>
        <v>16.10.2023</v>
      </c>
      <c r="AU19" s="82">
        <f t="shared" si="5"/>
        <v>0</v>
      </c>
      <c r="AW19" s="3" t="str">
        <f t="shared" si="1"/>
        <v>16.11.2023</v>
      </c>
      <c r="AX19" s="82">
        <f t="shared" si="6"/>
        <v>0</v>
      </c>
      <c r="AZ19" s="3" t="str">
        <f t="shared" si="2"/>
        <v>16.12.2023</v>
      </c>
      <c r="BA19" s="82">
        <f t="shared" si="7"/>
        <v>0</v>
      </c>
    </row>
    <row r="20" spans="2:53" x14ac:dyDescent="0.25">
      <c r="B20" s="3" t="str">
        <f>фунт!B20</f>
        <v>17.01.2023</v>
      </c>
      <c r="C20" s="82" t="str">
        <f>IF((SUMIFS(nbk_tenge!$C:$C,nbk_tenge!$A:$A,B20))=0,"-",(SUMIFS(nbk_tenge!$C:$C,nbk_tenge!$A:$A,B20)))</f>
        <v>-</v>
      </c>
      <c r="E20" s="3" t="str">
        <f>фунт!E20</f>
        <v>17.02.2023</v>
      </c>
      <c r="F20" s="82" t="str">
        <f>IF((SUMIFS(nbk_tenge!$C:$C,nbk_tenge!$A:$A,E20))=0,"-",(SUMIFS(nbk_tenge!$C:$C,nbk_tenge!$A:$A,E20)))</f>
        <v>-</v>
      </c>
      <c r="H20" s="3" t="str">
        <f>фунт!H20</f>
        <v>17.03.2023</v>
      </c>
      <c r="I20" s="82" t="str">
        <f>IF((SUMIFS(nbk_tenge!$C:$C,nbk_tenge!$A:$A,H20))=0,"-",(SUMIFS(nbk_tenge!$C:$C,nbk_tenge!$A:$A,H20)))</f>
        <v>-</v>
      </c>
      <c r="K20" s="3" t="str">
        <f>фунт!K20</f>
        <v>17.04.2023</v>
      </c>
      <c r="L20" s="82" t="str">
        <f>IF((SUMIFS(nbk_tenge!$C:$C,nbk_tenge!$A:$A,K20))=0,"-",(SUMIFS(nbk_tenge!$C:$C,nbk_tenge!$A:$A,K20)))</f>
        <v>-</v>
      </c>
      <c r="N20" s="3" t="str">
        <f>фунт!N20</f>
        <v>17.05.2023</v>
      </c>
      <c r="O20" s="82" t="str">
        <f>IF((SUMIFS(nbk_tenge!$C:$C,nbk_tenge!$A:$A,N20))=0,"-",(SUMIFS(nbk_tenge!$C:$C,nbk_tenge!$A:$A,N20)))</f>
        <v>-</v>
      </c>
      <c r="Q20" s="3" t="str">
        <f>фунт!Q20</f>
        <v>17.06.2023</v>
      </c>
      <c r="R20" s="82" t="str">
        <f>IF((SUMIFS(nbk_tenge!$C:$C,nbk_tenge!$A:$A,Q20))=0,"-",(SUMIFS(nbk_tenge!$C:$C,nbk_tenge!$A:$A,Q20)))</f>
        <v>-</v>
      </c>
      <c r="T20" s="3" t="str">
        <f>фунт!T20</f>
        <v>17.07.2023</v>
      </c>
      <c r="U20" s="82" t="str">
        <f>IF((SUMIFS(nbk_tenge!$C:$C,nbk_tenge!$A:$A,T20))=0,"-",(SUMIFS(nbk_tenge!$C:$C,nbk_tenge!$A:$A,T20)))</f>
        <v>-</v>
      </c>
      <c r="W20" s="3" t="str">
        <f>фунт!W20</f>
        <v>17.08.2023</v>
      </c>
      <c r="X20" s="82" t="str">
        <f>IF((SUMIFS(nbk_tenge!$C:$C,nbk_tenge!$A:$A,W20))=0,"-",(SUMIFS(nbk_tenge!$C:$C,nbk_tenge!$A:$A,W20)))</f>
        <v>-</v>
      </c>
      <c r="Z20" s="3" t="str">
        <f>фунт!Z20</f>
        <v>17.09.2023</v>
      </c>
      <c r="AA20" s="82" t="str">
        <f>IF((SUMIFS(nbk_tenge!$C:$C,nbk_tenge!$A:$A,Z20))=0,"-",(SUMIFS(nbk_tenge!$C:$C,nbk_tenge!$A:$A,Z20)))</f>
        <v>-</v>
      </c>
      <c r="AC20" s="3" t="str">
        <f>фунт!AC20</f>
        <v>17.10.2023</v>
      </c>
      <c r="AD20" s="82" t="str">
        <f>IF((SUMIFS(nbk_tenge!$C:$C,nbk_tenge!$A:$A,AC20))=0,"-",(SUMIFS(nbk_tenge!$C:$C,nbk_tenge!$A:$A,AC20)))</f>
        <v>-</v>
      </c>
      <c r="AF20" s="3" t="str">
        <f>фунт!AF20</f>
        <v>17.11.2023</v>
      </c>
      <c r="AG20" s="82" t="str">
        <f>IF((SUMIFS(nbk_tenge!$C:$C,nbk_tenge!$A:$A,AF20))=0,"-",(SUMIFS(nbk_tenge!$C:$C,nbk_tenge!$A:$A,AF20)))</f>
        <v>-</v>
      </c>
      <c r="AI20" s="3" t="str">
        <f>фунт!AI20</f>
        <v>17.12.2023</v>
      </c>
      <c r="AJ20" s="82" t="str">
        <f>IF((SUMIFS(nbk_tenge!$C:$C,nbk_tenge!$A:$A,AI20))=0,"-",(SUMIFS(nbk_tenge!$C:$C,nbk_tenge!$A:$A,AI20)))</f>
        <v>-</v>
      </c>
      <c r="AQ20" s="153" t="str">
        <f t="shared" si="3"/>
        <v>17.06.2023</v>
      </c>
      <c r="AR20" s="82">
        <f t="shared" si="4"/>
        <v>0</v>
      </c>
      <c r="AT20" s="3" t="str">
        <f t="shared" si="0"/>
        <v>17.10.2023</v>
      </c>
      <c r="AU20" s="82">
        <f t="shared" si="5"/>
        <v>0</v>
      </c>
      <c r="AW20" s="3" t="str">
        <f t="shared" si="1"/>
        <v>17.11.2023</v>
      </c>
      <c r="AX20" s="82">
        <f t="shared" si="6"/>
        <v>0</v>
      </c>
      <c r="AZ20" s="3" t="str">
        <f t="shared" si="2"/>
        <v>17.12.2023</v>
      </c>
      <c r="BA20" s="82">
        <f t="shared" si="7"/>
        <v>0</v>
      </c>
    </row>
    <row r="21" spans="2:53" x14ac:dyDescent="0.25">
      <c r="B21" s="3" t="str">
        <f>фунт!B21</f>
        <v>18.01.2023</v>
      </c>
      <c r="C21" s="82" t="str">
        <f>IF((SUMIFS(nbk_tenge!$C:$C,nbk_tenge!$A:$A,B21))=0,"-",(SUMIFS(nbk_tenge!$C:$C,nbk_tenge!$A:$A,B21)))</f>
        <v>-</v>
      </c>
      <c r="E21" s="3" t="str">
        <f>фунт!E21</f>
        <v>18.02.2023</v>
      </c>
      <c r="F21" s="82" t="str">
        <f>IF((SUMIFS(nbk_tenge!$C:$C,nbk_tenge!$A:$A,E21))=0,"-",(SUMIFS(nbk_tenge!$C:$C,nbk_tenge!$A:$A,E21)))</f>
        <v>-</v>
      </c>
      <c r="H21" s="3" t="str">
        <f>фунт!H21</f>
        <v>18.03.2023</v>
      </c>
      <c r="I21" s="82" t="str">
        <f>IF((SUMIFS(nbk_tenge!$C:$C,nbk_tenge!$A:$A,H21))=0,"-",(SUMIFS(nbk_tenge!$C:$C,nbk_tenge!$A:$A,H21)))</f>
        <v>-</v>
      </c>
      <c r="K21" s="3" t="str">
        <f>фунт!K21</f>
        <v>18.04.2023</v>
      </c>
      <c r="L21" s="82" t="str">
        <f>IF((SUMIFS(nbk_tenge!$C:$C,nbk_tenge!$A:$A,K21))=0,"-",(SUMIFS(nbk_tenge!$C:$C,nbk_tenge!$A:$A,K21)))</f>
        <v>-</v>
      </c>
      <c r="N21" s="3" t="str">
        <f>фунт!N21</f>
        <v>18.05.2023</v>
      </c>
      <c r="O21" s="82" t="str">
        <f>IF((SUMIFS(nbk_tenge!$C:$C,nbk_tenge!$A:$A,N21))=0,"-",(SUMIFS(nbk_tenge!$C:$C,nbk_tenge!$A:$A,N21)))</f>
        <v>-</v>
      </c>
      <c r="Q21" s="3" t="str">
        <f>фунт!Q21</f>
        <v>18.06.2023</v>
      </c>
      <c r="R21" s="82" t="str">
        <f>IF((SUMIFS(nbk_tenge!$C:$C,nbk_tenge!$A:$A,Q21))=0,"-",(SUMIFS(nbk_tenge!$C:$C,nbk_tenge!$A:$A,Q21)))</f>
        <v>-</v>
      </c>
      <c r="T21" s="3" t="str">
        <f>фунт!T21</f>
        <v>18.07.2023</v>
      </c>
      <c r="U21" s="82" t="str">
        <f>IF((SUMIFS(nbk_tenge!$C:$C,nbk_tenge!$A:$A,T21))=0,"-",(SUMIFS(nbk_tenge!$C:$C,nbk_tenge!$A:$A,T21)))</f>
        <v>-</v>
      </c>
      <c r="W21" s="3" t="str">
        <f>фунт!W21</f>
        <v>18.08.2023</v>
      </c>
      <c r="X21" s="82" t="str">
        <f>IF((SUMIFS(nbk_tenge!$C:$C,nbk_tenge!$A:$A,W21))=0,"-",(SUMIFS(nbk_tenge!$C:$C,nbk_tenge!$A:$A,W21)))</f>
        <v>-</v>
      </c>
      <c r="Z21" s="3" t="str">
        <f>фунт!Z21</f>
        <v>18.09.2023</v>
      </c>
      <c r="AA21" s="82" t="str">
        <f>IF((SUMIFS(nbk_tenge!$C:$C,nbk_tenge!$A:$A,Z21))=0,"-",(SUMIFS(nbk_tenge!$C:$C,nbk_tenge!$A:$A,Z21)))</f>
        <v>-</v>
      </c>
      <c r="AC21" s="3" t="str">
        <f>фунт!AC21</f>
        <v>18.10.2023</v>
      </c>
      <c r="AD21" s="82" t="str">
        <f>IF((SUMIFS(nbk_tenge!$C:$C,nbk_tenge!$A:$A,AC21))=0,"-",(SUMIFS(nbk_tenge!$C:$C,nbk_tenge!$A:$A,AC21)))</f>
        <v>-</v>
      </c>
      <c r="AF21" s="3" t="str">
        <f>фунт!AF21</f>
        <v>18.11.2023</v>
      </c>
      <c r="AG21" s="82" t="str">
        <f>IF((SUMIFS(nbk_tenge!$C:$C,nbk_tenge!$A:$A,AF21))=0,"-",(SUMIFS(nbk_tenge!$C:$C,nbk_tenge!$A:$A,AF21)))</f>
        <v>-</v>
      </c>
      <c r="AI21" s="3" t="str">
        <f>фунт!AI21</f>
        <v>18.12.2023</v>
      </c>
      <c r="AJ21" s="82" t="str">
        <f>IF((SUMIFS(nbk_tenge!$C:$C,nbk_tenge!$A:$A,AI21))=0,"-",(SUMIFS(nbk_tenge!$C:$C,nbk_tenge!$A:$A,AI21)))</f>
        <v>-</v>
      </c>
      <c r="AQ21" s="153" t="str">
        <f t="shared" si="3"/>
        <v>18.06.2023</v>
      </c>
      <c r="AR21" s="82">
        <f t="shared" si="4"/>
        <v>0</v>
      </c>
      <c r="AT21" s="3" t="str">
        <f t="shared" si="0"/>
        <v>18.10.2023</v>
      </c>
      <c r="AU21" s="82">
        <f t="shared" si="5"/>
        <v>0</v>
      </c>
      <c r="AW21" s="3" t="str">
        <f t="shared" si="1"/>
        <v>18.11.2023</v>
      </c>
      <c r="AX21" s="82">
        <f t="shared" si="6"/>
        <v>0</v>
      </c>
      <c r="AZ21" s="3" t="str">
        <f t="shared" si="2"/>
        <v>18.12.2023</v>
      </c>
      <c r="BA21" s="82">
        <f t="shared" si="7"/>
        <v>0</v>
      </c>
    </row>
    <row r="22" spans="2:53" x14ac:dyDescent="0.25">
      <c r="B22" s="3" t="str">
        <f>фунт!B22</f>
        <v>19.01.2023</v>
      </c>
      <c r="C22" s="82" t="str">
        <f>IF((SUMIFS(nbk_tenge!$C:$C,nbk_tenge!$A:$A,B22))=0,"-",(SUMIFS(nbk_tenge!$C:$C,nbk_tenge!$A:$A,B22)))</f>
        <v>-</v>
      </c>
      <c r="E22" s="3" t="str">
        <f>фунт!E22</f>
        <v>19.02.2023</v>
      </c>
      <c r="F22" s="82" t="str">
        <f>IF((SUMIFS(nbk_tenge!$C:$C,nbk_tenge!$A:$A,E22))=0,"-",(SUMIFS(nbk_tenge!$C:$C,nbk_tenge!$A:$A,E22)))</f>
        <v>-</v>
      </c>
      <c r="H22" s="3" t="str">
        <f>фунт!H22</f>
        <v>19.03.2023</v>
      </c>
      <c r="I22" s="82" t="str">
        <f>IF((SUMIFS(nbk_tenge!$C:$C,nbk_tenge!$A:$A,H22))=0,"-",(SUMIFS(nbk_tenge!$C:$C,nbk_tenge!$A:$A,H22)))</f>
        <v>-</v>
      </c>
      <c r="K22" s="3" t="str">
        <f>фунт!K22</f>
        <v>19.04.2023</v>
      </c>
      <c r="L22" s="82" t="str">
        <f>IF((SUMIFS(nbk_tenge!$C:$C,nbk_tenge!$A:$A,K22))=0,"-",(SUMIFS(nbk_tenge!$C:$C,nbk_tenge!$A:$A,K22)))</f>
        <v>-</v>
      </c>
      <c r="N22" s="3" t="str">
        <f>фунт!N22</f>
        <v>19.05.2023</v>
      </c>
      <c r="O22" s="82" t="str">
        <f>IF((SUMIFS(nbk_tenge!$C:$C,nbk_tenge!$A:$A,N22))=0,"-",(SUMIFS(nbk_tenge!$C:$C,nbk_tenge!$A:$A,N22)))</f>
        <v>-</v>
      </c>
      <c r="Q22" s="3" t="str">
        <f>фунт!Q22</f>
        <v>19.06.2023</v>
      </c>
      <c r="R22" s="82" t="str">
        <f>IF((SUMIFS(nbk_tenge!$C:$C,nbk_tenge!$A:$A,Q22))=0,"-",(SUMIFS(nbk_tenge!$C:$C,nbk_tenge!$A:$A,Q22)))</f>
        <v>-</v>
      </c>
      <c r="T22" s="3" t="str">
        <f>фунт!T22</f>
        <v>19.07.2023</v>
      </c>
      <c r="U22" s="82" t="str">
        <f>IF((SUMIFS(nbk_tenge!$C:$C,nbk_tenge!$A:$A,T22))=0,"-",(SUMIFS(nbk_tenge!$C:$C,nbk_tenge!$A:$A,T22)))</f>
        <v>-</v>
      </c>
      <c r="W22" s="3" t="str">
        <f>фунт!W22</f>
        <v>19.08.2023</v>
      </c>
      <c r="X22" s="82" t="str">
        <f>IF((SUMIFS(nbk_tenge!$C:$C,nbk_tenge!$A:$A,W22))=0,"-",(SUMIFS(nbk_tenge!$C:$C,nbk_tenge!$A:$A,W22)))</f>
        <v>-</v>
      </c>
      <c r="Z22" s="3" t="str">
        <f>фунт!Z22</f>
        <v>19.09.2023</v>
      </c>
      <c r="AA22" s="82" t="str">
        <f>IF((SUMIFS(nbk_tenge!$C:$C,nbk_tenge!$A:$A,Z22))=0,"-",(SUMIFS(nbk_tenge!$C:$C,nbk_tenge!$A:$A,Z22)))</f>
        <v>-</v>
      </c>
      <c r="AC22" s="3" t="str">
        <f>фунт!AC22</f>
        <v>19.10.2023</v>
      </c>
      <c r="AD22" s="82" t="str">
        <f>IF((SUMIFS(nbk_tenge!$C:$C,nbk_tenge!$A:$A,AC22))=0,"-",(SUMIFS(nbk_tenge!$C:$C,nbk_tenge!$A:$A,AC22)))</f>
        <v>-</v>
      </c>
      <c r="AF22" s="3" t="str">
        <f>фунт!AF22</f>
        <v>19.11.2023</v>
      </c>
      <c r="AG22" s="82" t="str">
        <f>IF((SUMIFS(nbk_tenge!$C:$C,nbk_tenge!$A:$A,AF22))=0,"-",(SUMIFS(nbk_tenge!$C:$C,nbk_tenge!$A:$A,AF22)))</f>
        <v>-</v>
      </c>
      <c r="AI22" s="3" t="str">
        <f>фунт!AI22</f>
        <v>19.12.2023</v>
      </c>
      <c r="AJ22" s="82" t="str">
        <f>IF((SUMIFS(nbk_tenge!$C:$C,nbk_tenge!$A:$A,AI22))=0,"-",(SUMIFS(nbk_tenge!$C:$C,nbk_tenge!$A:$A,AI22)))</f>
        <v>-</v>
      </c>
      <c r="AQ22" s="153" t="str">
        <f t="shared" si="3"/>
        <v>19.06.2023</v>
      </c>
      <c r="AR22" s="82">
        <f t="shared" si="4"/>
        <v>0</v>
      </c>
      <c r="AT22" s="3" t="str">
        <f t="shared" si="0"/>
        <v>19.10.2023</v>
      </c>
      <c r="AU22" s="82">
        <f t="shared" si="5"/>
        <v>0</v>
      </c>
      <c r="AW22" s="3" t="str">
        <f t="shared" si="1"/>
        <v>19.11.2023</v>
      </c>
      <c r="AX22" s="82">
        <f t="shared" si="6"/>
        <v>0</v>
      </c>
      <c r="AZ22" s="3" t="str">
        <f t="shared" si="2"/>
        <v>19.12.2023</v>
      </c>
      <c r="BA22" s="82">
        <f t="shared" si="7"/>
        <v>0</v>
      </c>
    </row>
    <row r="23" spans="2:53" x14ac:dyDescent="0.25">
      <c r="B23" s="3" t="str">
        <f>фунт!B23</f>
        <v>20.01.2023</v>
      </c>
      <c r="C23" s="82" t="str">
        <f>IF((SUMIFS(nbk_tenge!$C:$C,nbk_tenge!$A:$A,B23))=0,"-",(SUMIFS(nbk_tenge!$C:$C,nbk_tenge!$A:$A,B23)))</f>
        <v>-</v>
      </c>
      <c r="E23" s="3" t="str">
        <f>фунт!E23</f>
        <v>20.02.2023</v>
      </c>
      <c r="F23" s="82" t="str">
        <f>IF((SUMIFS(nbk_tenge!$C:$C,nbk_tenge!$A:$A,E23))=0,"-",(SUMIFS(nbk_tenge!$C:$C,nbk_tenge!$A:$A,E23)))</f>
        <v>-</v>
      </c>
      <c r="H23" s="3" t="str">
        <f>фунт!H23</f>
        <v>20.03.2023</v>
      </c>
      <c r="I23" s="82" t="str">
        <f>IF((SUMIFS(nbk_tenge!$C:$C,nbk_tenge!$A:$A,H23))=0,"-",(SUMIFS(nbk_tenge!$C:$C,nbk_tenge!$A:$A,H23)))</f>
        <v>-</v>
      </c>
      <c r="K23" s="3" t="str">
        <f>фунт!K23</f>
        <v>20.04.2023</v>
      </c>
      <c r="L23" s="82" t="str">
        <f>IF((SUMIFS(nbk_tenge!$C:$C,nbk_tenge!$A:$A,K23))=0,"-",(SUMIFS(nbk_tenge!$C:$C,nbk_tenge!$A:$A,K23)))</f>
        <v>-</v>
      </c>
      <c r="N23" s="3" t="str">
        <f>фунт!N23</f>
        <v>20.05.2023</v>
      </c>
      <c r="O23" s="82" t="str">
        <f>IF((SUMIFS(nbk_tenge!$C:$C,nbk_tenge!$A:$A,N23))=0,"-",(SUMIFS(nbk_tenge!$C:$C,nbk_tenge!$A:$A,N23)))</f>
        <v>-</v>
      </c>
      <c r="Q23" s="3" t="str">
        <f>фунт!Q23</f>
        <v>20.06.2023</v>
      </c>
      <c r="R23" s="82" t="str">
        <f>IF((SUMIFS(nbk_tenge!$C:$C,nbk_tenge!$A:$A,Q23))=0,"-",(SUMIFS(nbk_tenge!$C:$C,nbk_tenge!$A:$A,Q23)))</f>
        <v>-</v>
      </c>
      <c r="T23" s="3" t="str">
        <f>фунт!T23</f>
        <v>20.07.2023</v>
      </c>
      <c r="U23" s="82" t="str">
        <f>IF((SUMIFS(nbk_tenge!$C:$C,nbk_tenge!$A:$A,T23))=0,"-",(SUMIFS(nbk_tenge!$C:$C,nbk_tenge!$A:$A,T23)))</f>
        <v>-</v>
      </c>
      <c r="W23" s="3" t="str">
        <f>фунт!W23</f>
        <v>20.08.2023</v>
      </c>
      <c r="X23" s="82" t="str">
        <f>IF((SUMIFS(nbk_tenge!$C:$C,nbk_tenge!$A:$A,W23))=0,"-",(SUMIFS(nbk_tenge!$C:$C,nbk_tenge!$A:$A,W23)))</f>
        <v>-</v>
      </c>
      <c r="Z23" s="3" t="str">
        <f>фунт!Z23</f>
        <v>20.09.2023</v>
      </c>
      <c r="AA23" s="82" t="str">
        <f>IF((SUMIFS(nbk_tenge!$C:$C,nbk_tenge!$A:$A,Z23))=0,"-",(SUMIFS(nbk_tenge!$C:$C,nbk_tenge!$A:$A,Z23)))</f>
        <v>-</v>
      </c>
      <c r="AC23" s="3" t="str">
        <f>фунт!AC23</f>
        <v>20.10.2023</v>
      </c>
      <c r="AD23" s="82" t="str">
        <f>IF((SUMIFS(nbk_tenge!$C:$C,nbk_tenge!$A:$A,AC23))=0,"-",(SUMIFS(nbk_tenge!$C:$C,nbk_tenge!$A:$A,AC23)))</f>
        <v>-</v>
      </c>
      <c r="AF23" s="3" t="str">
        <f>фунт!AF23</f>
        <v>20.11.2023</v>
      </c>
      <c r="AG23" s="82" t="str">
        <f>IF((SUMIFS(nbk_tenge!$C:$C,nbk_tenge!$A:$A,AF23))=0,"-",(SUMIFS(nbk_tenge!$C:$C,nbk_tenge!$A:$A,AF23)))</f>
        <v>-</v>
      </c>
      <c r="AI23" s="3" t="str">
        <f>фунт!AI23</f>
        <v>20.12.2023</v>
      </c>
      <c r="AJ23" s="82" t="str">
        <f>IF((SUMIFS(nbk_tenge!$C:$C,nbk_tenge!$A:$A,AI23))=0,"-",(SUMIFS(nbk_tenge!$C:$C,nbk_tenge!$A:$A,AI23)))</f>
        <v>-</v>
      </c>
      <c r="AQ23" s="153" t="str">
        <f t="shared" si="3"/>
        <v>20.06.2023</v>
      </c>
      <c r="AR23" s="82">
        <f t="shared" si="4"/>
        <v>0</v>
      </c>
      <c r="AT23" s="3" t="str">
        <f t="shared" si="0"/>
        <v>20.10.2023</v>
      </c>
      <c r="AU23" s="82">
        <f t="shared" si="5"/>
        <v>0</v>
      </c>
      <c r="AW23" s="3" t="str">
        <f t="shared" si="1"/>
        <v>20.11.2023</v>
      </c>
      <c r="AX23" s="82">
        <f t="shared" si="6"/>
        <v>0</v>
      </c>
      <c r="AZ23" s="3" t="str">
        <f t="shared" si="2"/>
        <v>20.12.2023</v>
      </c>
      <c r="BA23" s="82">
        <f t="shared" si="7"/>
        <v>0</v>
      </c>
    </row>
    <row r="24" spans="2:53" x14ac:dyDescent="0.25">
      <c r="B24" s="3" t="str">
        <f>фунт!B24</f>
        <v>21.01.2023</v>
      </c>
      <c r="C24" s="82" t="str">
        <f>IF((SUMIFS(nbk_tenge!$C:$C,nbk_tenge!$A:$A,B24))=0,"-",(SUMIFS(nbk_tenge!$C:$C,nbk_tenge!$A:$A,B24)))</f>
        <v>-</v>
      </c>
      <c r="E24" s="3" t="str">
        <f>фунт!E24</f>
        <v>21.02.2023</v>
      </c>
      <c r="F24" s="82" t="str">
        <f>IF((SUMIFS(nbk_tenge!$C:$C,nbk_tenge!$A:$A,E24))=0,"-",(SUMIFS(nbk_tenge!$C:$C,nbk_tenge!$A:$A,E24)))</f>
        <v>-</v>
      </c>
      <c r="H24" s="3" t="str">
        <f>фунт!H24</f>
        <v>21.03.2023</v>
      </c>
      <c r="I24" s="82" t="str">
        <f>IF((SUMIFS(nbk_tenge!$C:$C,nbk_tenge!$A:$A,H24))=0,"-",(SUMIFS(nbk_tenge!$C:$C,nbk_tenge!$A:$A,H24)))</f>
        <v>-</v>
      </c>
      <c r="K24" s="3" t="str">
        <f>фунт!K24</f>
        <v>21.04.2023</v>
      </c>
      <c r="L24" s="82" t="str">
        <f>IF((SUMIFS(nbk_tenge!$C:$C,nbk_tenge!$A:$A,K24))=0,"-",(SUMIFS(nbk_tenge!$C:$C,nbk_tenge!$A:$A,K24)))</f>
        <v>-</v>
      </c>
      <c r="N24" s="3" t="str">
        <f>фунт!N24</f>
        <v>21.05.2023</v>
      </c>
      <c r="O24" s="82" t="str">
        <f>IF((SUMIFS(nbk_tenge!$C:$C,nbk_tenge!$A:$A,N24))=0,"-",(SUMIFS(nbk_tenge!$C:$C,nbk_tenge!$A:$A,N24)))</f>
        <v>-</v>
      </c>
      <c r="Q24" s="3" t="str">
        <f>фунт!Q24</f>
        <v>21.06.2023</v>
      </c>
      <c r="R24" s="82" t="str">
        <f>IF((SUMIFS(nbk_tenge!$C:$C,nbk_tenge!$A:$A,Q24))=0,"-",(SUMIFS(nbk_tenge!$C:$C,nbk_tenge!$A:$A,Q24)))</f>
        <v>-</v>
      </c>
      <c r="T24" s="3" t="str">
        <f>фунт!T24</f>
        <v>21.07.2023</v>
      </c>
      <c r="U24" s="82" t="str">
        <f>IF((SUMIFS(nbk_tenge!$C:$C,nbk_tenge!$A:$A,T24))=0,"-",(SUMIFS(nbk_tenge!$C:$C,nbk_tenge!$A:$A,T24)))</f>
        <v>-</v>
      </c>
      <c r="W24" s="3" t="str">
        <f>фунт!W24</f>
        <v>21.08.2023</v>
      </c>
      <c r="X24" s="82" t="str">
        <f>IF((SUMIFS(nbk_tenge!$C:$C,nbk_tenge!$A:$A,W24))=0,"-",(SUMIFS(nbk_tenge!$C:$C,nbk_tenge!$A:$A,W24)))</f>
        <v>-</v>
      </c>
      <c r="Z24" s="3" t="str">
        <f>фунт!Z24</f>
        <v>21.09.2023</v>
      </c>
      <c r="AA24" s="82" t="str">
        <f>IF((SUMIFS(nbk_tenge!$C:$C,nbk_tenge!$A:$A,Z24))=0,"-",(SUMIFS(nbk_tenge!$C:$C,nbk_tenge!$A:$A,Z24)))</f>
        <v>-</v>
      </c>
      <c r="AC24" s="3" t="str">
        <f>фунт!AC24</f>
        <v>21.10.2023</v>
      </c>
      <c r="AD24" s="82" t="str">
        <f>IF((SUMIFS(nbk_tenge!$C:$C,nbk_tenge!$A:$A,AC24))=0,"-",(SUMIFS(nbk_tenge!$C:$C,nbk_tenge!$A:$A,AC24)))</f>
        <v>-</v>
      </c>
      <c r="AF24" s="3" t="str">
        <f>фунт!AF24</f>
        <v>21.11.2023</v>
      </c>
      <c r="AG24" s="82" t="str">
        <f>IF((SUMIFS(nbk_tenge!$C:$C,nbk_tenge!$A:$A,AF24))=0,"-",(SUMIFS(nbk_tenge!$C:$C,nbk_tenge!$A:$A,AF24)))</f>
        <v>-</v>
      </c>
      <c r="AI24" s="3" t="str">
        <f>фунт!AI24</f>
        <v>21.12.2023</v>
      </c>
      <c r="AJ24" s="82" t="str">
        <f>IF((SUMIFS(nbk_tenge!$C:$C,nbk_tenge!$A:$A,AI24))=0,"-",(SUMIFS(nbk_tenge!$C:$C,nbk_tenge!$A:$A,AI24)))</f>
        <v>-</v>
      </c>
      <c r="AQ24" s="153" t="str">
        <f t="shared" si="3"/>
        <v>21.06.2023</v>
      </c>
      <c r="AR24" s="82">
        <f t="shared" si="4"/>
        <v>0</v>
      </c>
      <c r="AT24" s="3" t="str">
        <f t="shared" si="0"/>
        <v>21.10.2023</v>
      </c>
      <c r="AU24" s="82">
        <f t="shared" si="5"/>
        <v>0</v>
      </c>
      <c r="AW24" s="3" t="str">
        <f t="shared" si="1"/>
        <v>21.11.2023</v>
      </c>
      <c r="AX24" s="82">
        <f t="shared" si="6"/>
        <v>0</v>
      </c>
      <c r="AZ24" s="3" t="str">
        <f t="shared" si="2"/>
        <v>21.12.2023</v>
      </c>
      <c r="BA24" s="82">
        <f t="shared" si="7"/>
        <v>0</v>
      </c>
    </row>
    <row r="25" spans="2:53" x14ac:dyDescent="0.25">
      <c r="B25" s="3" t="str">
        <f>фунт!B25</f>
        <v>22.01.2023</v>
      </c>
      <c r="C25" s="82" t="str">
        <f>IF((SUMIFS(nbk_tenge!$C:$C,nbk_tenge!$A:$A,B25))=0,"-",(SUMIFS(nbk_tenge!$C:$C,nbk_tenge!$A:$A,B25)))</f>
        <v>-</v>
      </c>
      <c r="E25" s="3" t="str">
        <f>фунт!E25</f>
        <v>22.02.2023</v>
      </c>
      <c r="F25" s="82" t="str">
        <f>IF((SUMIFS(nbk_tenge!$C:$C,nbk_tenge!$A:$A,E25))=0,"-",(SUMIFS(nbk_tenge!$C:$C,nbk_tenge!$A:$A,E25)))</f>
        <v>-</v>
      </c>
      <c r="H25" s="3" t="str">
        <f>фунт!H25</f>
        <v>22.03.2023</v>
      </c>
      <c r="I25" s="82" t="str">
        <f>IF((SUMIFS(nbk_tenge!$C:$C,nbk_tenge!$A:$A,H25))=0,"-",(SUMIFS(nbk_tenge!$C:$C,nbk_tenge!$A:$A,H25)))</f>
        <v>-</v>
      </c>
      <c r="K25" s="3" t="str">
        <f>фунт!K25</f>
        <v>22.04.2023</v>
      </c>
      <c r="L25" s="82" t="str">
        <f>IF((SUMIFS(nbk_tenge!$C:$C,nbk_tenge!$A:$A,K25))=0,"-",(SUMIFS(nbk_tenge!$C:$C,nbk_tenge!$A:$A,K25)))</f>
        <v>-</v>
      </c>
      <c r="N25" s="3" t="str">
        <f>фунт!N25</f>
        <v>22.05.2023</v>
      </c>
      <c r="O25" s="82" t="str">
        <f>IF((SUMIFS(nbk_tenge!$C:$C,nbk_tenge!$A:$A,N25))=0,"-",(SUMIFS(nbk_tenge!$C:$C,nbk_tenge!$A:$A,N25)))</f>
        <v>-</v>
      </c>
      <c r="Q25" s="3" t="str">
        <f>фунт!Q25</f>
        <v>22.06.2023</v>
      </c>
      <c r="R25" s="82" t="str">
        <f>IF((SUMIFS(nbk_tenge!$C:$C,nbk_tenge!$A:$A,Q25))=0,"-",(SUMIFS(nbk_tenge!$C:$C,nbk_tenge!$A:$A,Q25)))</f>
        <v>-</v>
      </c>
      <c r="T25" s="3" t="str">
        <f>фунт!T25</f>
        <v>22.07.2023</v>
      </c>
      <c r="U25" s="82" t="str">
        <f>IF((SUMIFS(nbk_tenge!$C:$C,nbk_tenge!$A:$A,T25))=0,"-",(SUMIFS(nbk_tenge!$C:$C,nbk_tenge!$A:$A,T25)))</f>
        <v>-</v>
      </c>
      <c r="W25" s="3" t="str">
        <f>фунт!W25</f>
        <v>22.08.2023</v>
      </c>
      <c r="X25" s="82" t="str">
        <f>IF((SUMIFS(nbk_tenge!$C:$C,nbk_tenge!$A:$A,W25))=0,"-",(SUMIFS(nbk_tenge!$C:$C,nbk_tenge!$A:$A,W25)))</f>
        <v>-</v>
      </c>
      <c r="Z25" s="3" t="str">
        <f>фунт!Z25</f>
        <v>22.09.2023</v>
      </c>
      <c r="AA25" s="82" t="str">
        <f>IF((SUMIFS(nbk_tenge!$C:$C,nbk_tenge!$A:$A,Z25))=0,"-",(SUMIFS(nbk_tenge!$C:$C,nbk_tenge!$A:$A,Z25)))</f>
        <v>-</v>
      </c>
      <c r="AC25" s="3" t="str">
        <f>фунт!AC25</f>
        <v>22.10.2023</v>
      </c>
      <c r="AD25" s="82" t="str">
        <f>IF((SUMIFS(nbk_tenge!$C:$C,nbk_tenge!$A:$A,AC25))=0,"-",(SUMIFS(nbk_tenge!$C:$C,nbk_tenge!$A:$A,AC25)))</f>
        <v>-</v>
      </c>
      <c r="AF25" s="3" t="str">
        <f>фунт!AF25</f>
        <v>22.11.2023</v>
      </c>
      <c r="AG25" s="82" t="str">
        <f>IF((SUMIFS(nbk_tenge!$C:$C,nbk_tenge!$A:$A,AF25))=0,"-",(SUMIFS(nbk_tenge!$C:$C,nbk_tenge!$A:$A,AF25)))</f>
        <v>-</v>
      </c>
      <c r="AI25" s="3" t="str">
        <f>фунт!AI25</f>
        <v>22.12.2023</v>
      </c>
      <c r="AJ25" s="82" t="str">
        <f>IF((SUMIFS(nbk_tenge!$C:$C,nbk_tenge!$A:$A,AI25))=0,"-",(SUMIFS(nbk_tenge!$C:$C,nbk_tenge!$A:$A,AI25)))</f>
        <v>-</v>
      </c>
      <c r="AQ25" s="153" t="str">
        <f t="shared" si="3"/>
        <v>22.06.2023</v>
      </c>
      <c r="AR25" s="82">
        <f t="shared" si="4"/>
        <v>0</v>
      </c>
      <c r="AT25" s="3" t="str">
        <f t="shared" si="0"/>
        <v>22.10.2023</v>
      </c>
      <c r="AU25" s="82">
        <f t="shared" si="5"/>
        <v>0</v>
      </c>
      <c r="AW25" s="3" t="str">
        <f t="shared" si="1"/>
        <v>22.11.2023</v>
      </c>
      <c r="AX25" s="82">
        <f t="shared" si="6"/>
        <v>0</v>
      </c>
      <c r="AZ25" s="3" t="str">
        <f t="shared" si="2"/>
        <v>22.12.2023</v>
      </c>
      <c r="BA25" s="82">
        <f t="shared" si="7"/>
        <v>0</v>
      </c>
    </row>
    <row r="26" spans="2:53" x14ac:dyDescent="0.25">
      <c r="B26" s="3" t="str">
        <f>фунт!B26</f>
        <v>23.01.2023</v>
      </c>
      <c r="C26" s="82" t="str">
        <f>IF((SUMIFS(nbk_tenge!$C:$C,nbk_tenge!$A:$A,B26))=0,"-",(SUMIFS(nbk_tenge!$C:$C,nbk_tenge!$A:$A,B26)))</f>
        <v>-</v>
      </c>
      <c r="E26" s="3" t="str">
        <f>фунт!E26</f>
        <v>23.02.2023</v>
      </c>
      <c r="F26" s="82" t="str">
        <f>IF((SUMIFS(nbk_tenge!$C:$C,nbk_tenge!$A:$A,E26))=0,"-",(SUMIFS(nbk_tenge!$C:$C,nbk_tenge!$A:$A,E26)))</f>
        <v>-</v>
      </c>
      <c r="H26" s="3" t="str">
        <f>фунт!H26</f>
        <v>23.03.2023</v>
      </c>
      <c r="I26" s="82" t="str">
        <f>IF((SUMIFS(nbk_tenge!$C:$C,nbk_tenge!$A:$A,H26))=0,"-",(SUMIFS(nbk_tenge!$C:$C,nbk_tenge!$A:$A,H26)))</f>
        <v>-</v>
      </c>
      <c r="K26" s="3" t="str">
        <f>фунт!K26</f>
        <v>23.04.2023</v>
      </c>
      <c r="L26" s="82" t="str">
        <f>IF((SUMIFS(nbk_tenge!$C:$C,nbk_tenge!$A:$A,K26))=0,"-",(SUMIFS(nbk_tenge!$C:$C,nbk_tenge!$A:$A,K26)))</f>
        <v>-</v>
      </c>
      <c r="N26" s="3" t="str">
        <f>фунт!N26</f>
        <v>23.05.2023</v>
      </c>
      <c r="O26" s="82" t="str">
        <f>IF((SUMIFS(nbk_tenge!$C:$C,nbk_tenge!$A:$A,N26))=0,"-",(SUMIFS(nbk_tenge!$C:$C,nbk_tenge!$A:$A,N26)))</f>
        <v>-</v>
      </c>
      <c r="Q26" s="3" t="str">
        <f>фунт!Q26</f>
        <v>23.06.2023</v>
      </c>
      <c r="R26" s="82" t="str">
        <f>IF((SUMIFS(nbk_tenge!$C:$C,nbk_tenge!$A:$A,Q26))=0,"-",(SUMIFS(nbk_tenge!$C:$C,nbk_tenge!$A:$A,Q26)))</f>
        <v>-</v>
      </c>
      <c r="T26" s="3" t="str">
        <f>фунт!T26</f>
        <v>23.07.2023</v>
      </c>
      <c r="U26" s="82" t="str">
        <f>IF((SUMIFS(nbk_tenge!$C:$C,nbk_tenge!$A:$A,T26))=0,"-",(SUMIFS(nbk_tenge!$C:$C,nbk_tenge!$A:$A,T26)))</f>
        <v>-</v>
      </c>
      <c r="W26" s="3" t="str">
        <f>фунт!W26</f>
        <v>23.08.2023</v>
      </c>
      <c r="X26" s="82" t="str">
        <f>IF((SUMIFS(nbk_tenge!$C:$C,nbk_tenge!$A:$A,W26))=0,"-",(SUMIFS(nbk_tenge!$C:$C,nbk_tenge!$A:$A,W26)))</f>
        <v>-</v>
      </c>
      <c r="Z26" s="3" t="str">
        <f>фунт!Z26</f>
        <v>23.09.2023</v>
      </c>
      <c r="AA26" s="82" t="str">
        <f>IF((SUMIFS(nbk_tenge!$C:$C,nbk_tenge!$A:$A,Z26))=0,"-",(SUMIFS(nbk_tenge!$C:$C,nbk_tenge!$A:$A,Z26)))</f>
        <v>-</v>
      </c>
      <c r="AC26" s="3" t="str">
        <f>фунт!AC26</f>
        <v>23.10.2023</v>
      </c>
      <c r="AD26" s="82" t="str">
        <f>IF((SUMIFS(nbk_tenge!$C:$C,nbk_tenge!$A:$A,AC26))=0,"-",(SUMIFS(nbk_tenge!$C:$C,nbk_tenge!$A:$A,AC26)))</f>
        <v>-</v>
      </c>
      <c r="AF26" s="3" t="str">
        <f>фунт!AF26</f>
        <v>23.11.2023</v>
      </c>
      <c r="AG26" s="82" t="str">
        <f>IF((SUMIFS(nbk_tenge!$C:$C,nbk_tenge!$A:$A,AF26))=0,"-",(SUMIFS(nbk_tenge!$C:$C,nbk_tenge!$A:$A,AF26)))</f>
        <v>-</v>
      </c>
      <c r="AI26" s="3" t="str">
        <f>фунт!AI26</f>
        <v>23.12.2023</v>
      </c>
      <c r="AJ26" s="82" t="str">
        <f>IF((SUMIFS(nbk_tenge!$C:$C,nbk_tenge!$A:$A,AI26))=0,"-",(SUMIFS(nbk_tenge!$C:$C,nbk_tenge!$A:$A,AI26)))</f>
        <v>-</v>
      </c>
      <c r="AQ26" s="153" t="str">
        <f t="shared" si="3"/>
        <v>23.06.2023</v>
      </c>
      <c r="AR26" s="82">
        <f t="shared" si="4"/>
        <v>0</v>
      </c>
      <c r="AT26" s="3" t="str">
        <f t="shared" si="0"/>
        <v>23.10.2023</v>
      </c>
      <c r="AU26" s="82">
        <f t="shared" si="5"/>
        <v>0</v>
      </c>
      <c r="AW26" s="3" t="str">
        <f t="shared" si="1"/>
        <v>23.11.2023</v>
      </c>
      <c r="AX26" s="85">
        <f t="shared" si="6"/>
        <v>0</v>
      </c>
      <c r="AZ26" s="3" t="str">
        <f t="shared" si="2"/>
        <v>23.12.2023</v>
      </c>
      <c r="BA26" s="82">
        <f t="shared" si="7"/>
        <v>0</v>
      </c>
    </row>
    <row r="27" spans="2:53" x14ac:dyDescent="0.25">
      <c r="B27" s="3" t="str">
        <f>фунт!B27</f>
        <v>24.01.2023</v>
      </c>
      <c r="C27" s="82" t="str">
        <f>IF((SUMIFS(nbk_tenge!$C:$C,nbk_tenge!$A:$A,B27))=0,"-",(SUMIFS(nbk_tenge!$C:$C,nbk_tenge!$A:$A,B27)))</f>
        <v>-</v>
      </c>
      <c r="E27" s="3" t="str">
        <f>фунт!E27</f>
        <v>24.02.2023</v>
      </c>
      <c r="F27" s="82" t="str">
        <f>IF((SUMIFS(nbk_tenge!$C:$C,nbk_tenge!$A:$A,E27))=0,"-",(SUMIFS(nbk_tenge!$C:$C,nbk_tenge!$A:$A,E27)))</f>
        <v>-</v>
      </c>
      <c r="H27" s="3" t="str">
        <f>фунт!H27</f>
        <v>24.03.2023</v>
      </c>
      <c r="I27" s="82" t="str">
        <f>IF((SUMIFS(nbk_tenge!$C:$C,nbk_tenge!$A:$A,H27))=0,"-",(SUMIFS(nbk_tenge!$C:$C,nbk_tenge!$A:$A,H27)))</f>
        <v>-</v>
      </c>
      <c r="K27" s="3" t="str">
        <f>фунт!K27</f>
        <v>24.04.2023</v>
      </c>
      <c r="L27" s="82" t="str">
        <f>IF((SUMIFS(nbk_tenge!$C:$C,nbk_tenge!$A:$A,K27))=0,"-",(SUMIFS(nbk_tenge!$C:$C,nbk_tenge!$A:$A,K27)))</f>
        <v>-</v>
      </c>
      <c r="N27" s="3" t="str">
        <f>фунт!N27</f>
        <v>24.05.2023</v>
      </c>
      <c r="O27" s="82" t="str">
        <f>IF((SUMIFS(nbk_tenge!$C:$C,nbk_tenge!$A:$A,N27))=0,"-",(SUMIFS(nbk_tenge!$C:$C,nbk_tenge!$A:$A,N27)))</f>
        <v>-</v>
      </c>
      <c r="Q27" s="3" t="str">
        <f>фунт!Q27</f>
        <v>24.06.2023</v>
      </c>
      <c r="R27" s="82" t="str">
        <f>IF((SUMIFS(nbk_tenge!$C:$C,nbk_tenge!$A:$A,Q27))=0,"-",(SUMIFS(nbk_tenge!$C:$C,nbk_tenge!$A:$A,Q27)))</f>
        <v>-</v>
      </c>
      <c r="T27" s="3" t="str">
        <f>фунт!T27</f>
        <v>24.07.2023</v>
      </c>
      <c r="U27" s="82" t="str">
        <f>IF((SUMIFS(nbk_tenge!$C:$C,nbk_tenge!$A:$A,T27))=0,"-",(SUMIFS(nbk_tenge!$C:$C,nbk_tenge!$A:$A,T27)))</f>
        <v>-</v>
      </c>
      <c r="W27" s="3" t="str">
        <f>фунт!W27</f>
        <v>24.08.2023</v>
      </c>
      <c r="X27" s="82" t="str">
        <f>IF((SUMIFS(nbk_tenge!$C:$C,nbk_tenge!$A:$A,W27))=0,"-",(SUMIFS(nbk_tenge!$C:$C,nbk_tenge!$A:$A,W27)))</f>
        <v>-</v>
      </c>
      <c r="Z27" s="3" t="str">
        <f>фунт!Z27</f>
        <v>24.09.2023</v>
      </c>
      <c r="AA27" s="82" t="str">
        <f>IF((SUMIFS(nbk_tenge!$C:$C,nbk_tenge!$A:$A,Z27))=0,"-",(SUMIFS(nbk_tenge!$C:$C,nbk_tenge!$A:$A,Z27)))</f>
        <v>-</v>
      </c>
      <c r="AC27" s="3" t="str">
        <f>фунт!AC27</f>
        <v>24.10.2023</v>
      </c>
      <c r="AD27" s="82" t="str">
        <f>IF((SUMIFS(nbk_tenge!$C:$C,nbk_tenge!$A:$A,AC27))=0,"-",(SUMIFS(nbk_tenge!$C:$C,nbk_tenge!$A:$A,AC27)))</f>
        <v>-</v>
      </c>
      <c r="AF27" s="3" t="str">
        <f>фунт!AF27</f>
        <v>24.11.2023</v>
      </c>
      <c r="AG27" s="82" t="str">
        <f>IF((SUMIFS(nbk_tenge!$C:$C,nbk_tenge!$A:$A,AF27))=0,"-",(SUMIFS(nbk_tenge!$C:$C,nbk_tenge!$A:$A,AF27)))</f>
        <v>-</v>
      </c>
      <c r="AI27" s="3" t="str">
        <f>фунт!AI27</f>
        <v>24.12.2023</v>
      </c>
      <c r="AJ27" s="82" t="str">
        <f>IF((SUMIFS(nbk_tenge!$C:$C,nbk_tenge!$A:$A,AI27))=0,"-",(SUMIFS(nbk_tenge!$C:$C,nbk_tenge!$A:$A,AI27)))</f>
        <v>-</v>
      </c>
      <c r="AQ27" s="153" t="str">
        <f t="shared" si="3"/>
        <v>24.06.2023</v>
      </c>
      <c r="AR27" s="85">
        <f t="shared" si="4"/>
        <v>0</v>
      </c>
      <c r="AT27" s="3" t="str">
        <f t="shared" si="0"/>
        <v>24.10.2023</v>
      </c>
      <c r="AU27" s="85">
        <f t="shared" si="5"/>
        <v>0</v>
      </c>
      <c r="AW27" s="3" t="str">
        <f t="shared" si="1"/>
        <v>24.11.2023</v>
      </c>
      <c r="AX27" s="85">
        <f t="shared" si="6"/>
        <v>0</v>
      </c>
      <c r="AZ27" s="3" t="str">
        <f t="shared" si="2"/>
        <v>24.12.2023</v>
      </c>
      <c r="BA27" s="85">
        <f t="shared" si="7"/>
        <v>0</v>
      </c>
    </row>
    <row r="28" spans="2:53" x14ac:dyDescent="0.25">
      <c r="B28" s="3" t="str">
        <f>фунт!B28</f>
        <v>25.01.2023</v>
      </c>
      <c r="C28" s="82" t="str">
        <f>IF((SUMIFS(nbk_tenge!$C:$C,nbk_tenge!$A:$A,B28))=0,"-",(SUMIFS(nbk_tenge!$C:$C,nbk_tenge!$A:$A,B28)))</f>
        <v>-</v>
      </c>
      <c r="E28" s="3" t="str">
        <f>фунт!E28</f>
        <v>25.02.2023</v>
      </c>
      <c r="F28" s="82" t="str">
        <f>IF((SUMIFS(nbk_tenge!$C:$C,nbk_tenge!$A:$A,E28))=0,"-",(SUMIFS(nbk_tenge!$C:$C,nbk_tenge!$A:$A,E28)))</f>
        <v>-</v>
      </c>
      <c r="H28" s="3" t="str">
        <f>фунт!H28</f>
        <v>25.03.2023</v>
      </c>
      <c r="I28" s="82" t="str">
        <f>IF((SUMIFS(nbk_tenge!$C:$C,nbk_tenge!$A:$A,H28))=0,"-",(SUMIFS(nbk_tenge!$C:$C,nbk_tenge!$A:$A,H28)))</f>
        <v>-</v>
      </c>
      <c r="K28" s="3" t="str">
        <f>фунт!K28</f>
        <v>25.04.2023</v>
      </c>
      <c r="L28" s="82" t="str">
        <f>IF((SUMIFS(nbk_tenge!$C:$C,nbk_tenge!$A:$A,K28))=0,"-",(SUMIFS(nbk_tenge!$C:$C,nbk_tenge!$A:$A,K28)))</f>
        <v>-</v>
      </c>
      <c r="N28" s="3" t="str">
        <f>фунт!N28</f>
        <v>25.05.2023</v>
      </c>
      <c r="O28" s="82" t="str">
        <f>IF((SUMIFS(nbk_tenge!$C:$C,nbk_tenge!$A:$A,N28))=0,"-",(SUMIFS(nbk_tenge!$C:$C,nbk_tenge!$A:$A,N28)))</f>
        <v>-</v>
      </c>
      <c r="Q28" s="3" t="str">
        <f>фунт!Q28</f>
        <v>25.06.2023</v>
      </c>
      <c r="R28" s="82" t="str">
        <f>IF((SUMIFS(nbk_tenge!$C:$C,nbk_tenge!$A:$A,Q28))=0,"-",(SUMIFS(nbk_tenge!$C:$C,nbk_tenge!$A:$A,Q28)))</f>
        <v>-</v>
      </c>
      <c r="T28" s="3" t="str">
        <f>фунт!T28</f>
        <v>25.07.2023</v>
      </c>
      <c r="U28" s="82" t="str">
        <f>IF((SUMIFS(nbk_tenge!$C:$C,nbk_tenge!$A:$A,T28))=0,"-",(SUMIFS(nbk_tenge!$C:$C,nbk_tenge!$A:$A,T28)))</f>
        <v>-</v>
      </c>
      <c r="W28" s="3" t="str">
        <f>фунт!W28</f>
        <v>25.08.2023</v>
      </c>
      <c r="X28" s="82" t="str">
        <f>IF((SUMIFS(nbk_tenge!$C:$C,nbk_tenge!$A:$A,W28))=0,"-",(SUMIFS(nbk_tenge!$C:$C,nbk_tenge!$A:$A,W28)))</f>
        <v>-</v>
      </c>
      <c r="Z28" s="3" t="str">
        <f>фунт!Z28</f>
        <v>25.09.2023</v>
      </c>
      <c r="AA28" s="82" t="str">
        <f>IF((SUMIFS(nbk_tenge!$C:$C,nbk_tenge!$A:$A,Z28))=0,"-",(SUMIFS(nbk_tenge!$C:$C,nbk_tenge!$A:$A,Z28)))</f>
        <v>-</v>
      </c>
      <c r="AC28" s="3" t="str">
        <f>фунт!AC28</f>
        <v>25.10.2023</v>
      </c>
      <c r="AD28" s="82" t="str">
        <f>IF((SUMIFS(nbk_tenge!$C:$C,nbk_tenge!$A:$A,AC28))=0,"-",(SUMIFS(nbk_tenge!$C:$C,nbk_tenge!$A:$A,AC28)))</f>
        <v>-</v>
      </c>
      <c r="AF28" s="3" t="str">
        <f>фунт!AF28</f>
        <v>25.11.2023</v>
      </c>
      <c r="AG28" s="82" t="str">
        <f>IF((SUMIFS(nbk_tenge!$C:$C,nbk_tenge!$A:$A,AF28))=0,"-",(SUMIFS(nbk_tenge!$C:$C,nbk_tenge!$A:$A,AF28)))</f>
        <v>-</v>
      </c>
      <c r="AI28" s="3" t="str">
        <f>фунт!AI28</f>
        <v>25.12.2023</v>
      </c>
      <c r="AJ28" s="82" t="str">
        <f>IF((SUMIFS(nbk_tenge!$C:$C,nbk_tenge!$A:$A,AI28))=0,"-",(SUMIFS(nbk_tenge!$C:$C,nbk_tenge!$A:$A,AI28)))</f>
        <v>-</v>
      </c>
      <c r="AQ28" s="153" t="str">
        <f t="shared" si="3"/>
        <v>25.06.2023</v>
      </c>
      <c r="AR28" s="85">
        <f t="shared" si="4"/>
        <v>0</v>
      </c>
      <c r="AT28" s="3" t="str">
        <f t="shared" si="0"/>
        <v>25.10.2023</v>
      </c>
      <c r="AU28" s="85">
        <f t="shared" si="5"/>
        <v>0</v>
      </c>
      <c r="AW28" s="3" t="str">
        <f t="shared" si="1"/>
        <v>25.11.2023</v>
      </c>
      <c r="AX28" s="85">
        <f t="shared" si="6"/>
        <v>0</v>
      </c>
      <c r="AZ28" s="3" t="str">
        <f t="shared" si="2"/>
        <v>25.12.2023</v>
      </c>
      <c r="BA28" s="85">
        <f t="shared" si="7"/>
        <v>0</v>
      </c>
    </row>
    <row r="29" spans="2:53" x14ac:dyDescent="0.25">
      <c r="B29" s="3" t="str">
        <f>фунт!B29</f>
        <v>26.01.2023</v>
      </c>
      <c r="C29" s="82" t="str">
        <f>IF((SUMIFS(nbk_tenge!$C:$C,nbk_tenge!$A:$A,B29))=0,"-",(SUMIFS(nbk_tenge!$C:$C,nbk_tenge!$A:$A,B29)))</f>
        <v>-</v>
      </c>
      <c r="E29" s="3" t="str">
        <f>фунт!E29</f>
        <v>26.02.2023</v>
      </c>
      <c r="F29" s="82" t="str">
        <f>IF((SUMIFS(nbk_tenge!$C:$C,nbk_tenge!$A:$A,E29))=0,"-",(SUMIFS(nbk_tenge!$C:$C,nbk_tenge!$A:$A,E29)))</f>
        <v>-</v>
      </c>
      <c r="H29" s="3" t="str">
        <f>фунт!H29</f>
        <v>26.03.2023</v>
      </c>
      <c r="I29" s="82" t="str">
        <f>IF((SUMIFS(nbk_tenge!$C:$C,nbk_tenge!$A:$A,H29))=0,"-",(SUMIFS(nbk_tenge!$C:$C,nbk_tenge!$A:$A,H29)))</f>
        <v>-</v>
      </c>
      <c r="K29" s="3" t="str">
        <f>фунт!K29</f>
        <v>26.04.2023</v>
      </c>
      <c r="L29" s="82" t="str">
        <f>IF((SUMIFS(nbk_tenge!$C:$C,nbk_tenge!$A:$A,K29))=0,"-",(SUMIFS(nbk_tenge!$C:$C,nbk_tenge!$A:$A,K29)))</f>
        <v>-</v>
      </c>
      <c r="N29" s="3" t="str">
        <f>фунт!N29</f>
        <v>26.05.2023</v>
      </c>
      <c r="O29" s="82" t="str">
        <f>IF((SUMIFS(nbk_tenge!$C:$C,nbk_tenge!$A:$A,N29))=0,"-",(SUMIFS(nbk_tenge!$C:$C,nbk_tenge!$A:$A,N29)))</f>
        <v>-</v>
      </c>
      <c r="Q29" s="3" t="str">
        <f>фунт!Q29</f>
        <v>26.06.2023</v>
      </c>
      <c r="R29" s="82" t="str">
        <f>IF((SUMIFS(nbk_tenge!$C:$C,nbk_tenge!$A:$A,Q29))=0,"-",(SUMIFS(nbk_tenge!$C:$C,nbk_tenge!$A:$A,Q29)))</f>
        <v>-</v>
      </c>
      <c r="T29" s="3" t="str">
        <f>фунт!T29</f>
        <v>26.07.2023</v>
      </c>
      <c r="U29" s="82" t="str">
        <f>IF((SUMIFS(nbk_tenge!$C:$C,nbk_tenge!$A:$A,T29))=0,"-",(SUMIFS(nbk_tenge!$C:$C,nbk_tenge!$A:$A,T29)))</f>
        <v>-</v>
      </c>
      <c r="W29" s="3" t="str">
        <f>фунт!W29</f>
        <v>26.08.2023</v>
      </c>
      <c r="X29" s="82" t="str">
        <f>IF((SUMIFS(nbk_tenge!$C:$C,nbk_tenge!$A:$A,W29))=0,"-",(SUMIFS(nbk_tenge!$C:$C,nbk_tenge!$A:$A,W29)))</f>
        <v>-</v>
      </c>
      <c r="Z29" s="3" t="str">
        <f>фунт!Z29</f>
        <v>26.09.2023</v>
      </c>
      <c r="AA29" s="82" t="str">
        <f>IF((SUMIFS(nbk_tenge!$C:$C,nbk_tenge!$A:$A,Z29))=0,"-",(SUMIFS(nbk_tenge!$C:$C,nbk_tenge!$A:$A,Z29)))</f>
        <v>-</v>
      </c>
      <c r="AC29" s="3" t="str">
        <f>фунт!AC29</f>
        <v>26.10.2023</v>
      </c>
      <c r="AD29" s="82" t="str">
        <f>IF((SUMIFS(nbk_tenge!$C:$C,nbk_tenge!$A:$A,AC29))=0,"-",(SUMIFS(nbk_tenge!$C:$C,nbk_tenge!$A:$A,AC29)))</f>
        <v>-</v>
      </c>
      <c r="AF29" s="3" t="str">
        <f>фунт!AF29</f>
        <v>26.11.2023</v>
      </c>
      <c r="AG29" s="82" t="str">
        <f>IF((SUMIFS(nbk_tenge!$C:$C,nbk_tenge!$A:$A,AF29))=0,"-",(SUMIFS(nbk_tenge!$C:$C,nbk_tenge!$A:$A,AF29)))</f>
        <v>-</v>
      </c>
      <c r="AI29" s="3" t="str">
        <f>фунт!AI29</f>
        <v>26.12.2023</v>
      </c>
      <c r="AJ29" s="82" t="str">
        <f>IF((SUMIFS(nbk_tenge!$C:$C,nbk_tenge!$A:$A,AI29))=0,"-",(SUMIFS(nbk_tenge!$C:$C,nbk_tenge!$A:$A,AI29)))</f>
        <v>-</v>
      </c>
      <c r="AQ29" s="153" t="str">
        <f t="shared" si="3"/>
        <v>26.06.2023</v>
      </c>
      <c r="AR29" s="85">
        <f t="shared" si="4"/>
        <v>0</v>
      </c>
      <c r="AT29" s="3" t="str">
        <f t="shared" si="0"/>
        <v>26.10.2023</v>
      </c>
      <c r="AU29" s="85">
        <f t="shared" si="5"/>
        <v>0</v>
      </c>
      <c r="AW29" s="3" t="str">
        <f t="shared" si="1"/>
        <v>26.11.2023</v>
      </c>
      <c r="AX29" s="85">
        <f t="shared" si="6"/>
        <v>0</v>
      </c>
      <c r="AZ29" s="3" t="str">
        <f t="shared" si="2"/>
        <v>26.12.2023</v>
      </c>
      <c r="BA29" s="85">
        <f t="shared" si="7"/>
        <v>0</v>
      </c>
    </row>
    <row r="30" spans="2:53" x14ac:dyDescent="0.25">
      <c r="B30" s="3" t="str">
        <f>фунт!B30</f>
        <v>27.01.2023</v>
      </c>
      <c r="C30" s="82" t="str">
        <f>IF((SUMIFS(nbk_tenge!$C:$C,nbk_tenge!$A:$A,B30))=0,"-",(SUMIFS(nbk_tenge!$C:$C,nbk_tenge!$A:$A,B30)))</f>
        <v>-</v>
      </c>
      <c r="E30" s="3" t="str">
        <f>фунт!E30</f>
        <v>27.02.2023</v>
      </c>
      <c r="F30" s="82" t="str">
        <f>IF((SUMIFS(nbk_tenge!$C:$C,nbk_tenge!$A:$A,E30))=0,"-",(SUMIFS(nbk_tenge!$C:$C,nbk_tenge!$A:$A,E30)))</f>
        <v>-</v>
      </c>
      <c r="H30" s="3" t="str">
        <f>фунт!H30</f>
        <v>27.03.2023</v>
      </c>
      <c r="I30" s="82" t="str">
        <f>IF((SUMIFS(nbk_tenge!$C:$C,nbk_tenge!$A:$A,H30))=0,"-",(SUMIFS(nbk_tenge!$C:$C,nbk_tenge!$A:$A,H30)))</f>
        <v>-</v>
      </c>
      <c r="K30" s="3" t="str">
        <f>фунт!K30</f>
        <v>27.04.2023</v>
      </c>
      <c r="L30" s="82" t="str">
        <f>IF((SUMIFS(nbk_tenge!$C:$C,nbk_tenge!$A:$A,K30))=0,"-",(SUMIFS(nbk_tenge!$C:$C,nbk_tenge!$A:$A,K30)))</f>
        <v>-</v>
      </c>
      <c r="N30" s="3" t="str">
        <f>фунт!N30</f>
        <v>27.05.2023</v>
      </c>
      <c r="O30" s="82" t="str">
        <f>IF((SUMIFS(nbk_tenge!$C:$C,nbk_tenge!$A:$A,N30))=0,"-",(SUMIFS(nbk_tenge!$C:$C,nbk_tenge!$A:$A,N30)))</f>
        <v>-</v>
      </c>
      <c r="Q30" s="3" t="str">
        <f>фунт!Q30</f>
        <v>27.06.2023</v>
      </c>
      <c r="R30" s="82" t="str">
        <f>IF((SUMIFS(nbk_tenge!$C:$C,nbk_tenge!$A:$A,Q30))=0,"-",(SUMIFS(nbk_tenge!$C:$C,nbk_tenge!$A:$A,Q30)))</f>
        <v>-</v>
      </c>
      <c r="T30" s="3" t="str">
        <f>фунт!T30</f>
        <v>27.07.2023</v>
      </c>
      <c r="U30" s="82" t="str">
        <f>IF((SUMIFS(nbk_tenge!$C:$C,nbk_tenge!$A:$A,T30))=0,"-",(SUMIFS(nbk_tenge!$C:$C,nbk_tenge!$A:$A,T30)))</f>
        <v>-</v>
      </c>
      <c r="W30" s="3" t="str">
        <f>фунт!W30</f>
        <v>27.08.2023</v>
      </c>
      <c r="X30" s="82" t="str">
        <f>IF((SUMIFS(nbk_tenge!$C:$C,nbk_tenge!$A:$A,W30))=0,"-",(SUMIFS(nbk_tenge!$C:$C,nbk_tenge!$A:$A,W30)))</f>
        <v>-</v>
      </c>
      <c r="Z30" s="3" t="str">
        <f>фунт!Z30</f>
        <v>27.09.2023</v>
      </c>
      <c r="AA30" s="82" t="str">
        <f>IF((SUMIFS(nbk_tenge!$C:$C,nbk_tenge!$A:$A,Z30))=0,"-",(SUMIFS(nbk_tenge!$C:$C,nbk_tenge!$A:$A,Z30)))</f>
        <v>-</v>
      </c>
      <c r="AC30" s="3" t="str">
        <f>фунт!AC30</f>
        <v>27.10.2023</v>
      </c>
      <c r="AD30" s="82" t="str">
        <f>IF((SUMIFS(nbk_tenge!$C:$C,nbk_tenge!$A:$A,AC30))=0,"-",(SUMIFS(nbk_tenge!$C:$C,nbk_tenge!$A:$A,AC30)))</f>
        <v>-</v>
      </c>
      <c r="AF30" s="3" t="str">
        <f>фунт!AF30</f>
        <v>27.11.2023</v>
      </c>
      <c r="AG30" s="82" t="str">
        <f>IF((SUMIFS(nbk_tenge!$C:$C,nbk_tenge!$A:$A,AF30))=0,"-",(SUMIFS(nbk_tenge!$C:$C,nbk_tenge!$A:$A,AF30)))</f>
        <v>-</v>
      </c>
      <c r="AI30" s="3" t="str">
        <f>фунт!AI30</f>
        <v>27.12.2023</v>
      </c>
      <c r="AJ30" s="82" t="str">
        <f>IF((SUMIFS(nbk_tenge!$C:$C,nbk_tenge!$A:$A,AI30))=0,"-",(SUMIFS(nbk_tenge!$C:$C,nbk_tenge!$A:$A,AI30)))</f>
        <v>-</v>
      </c>
      <c r="AQ30" s="153" t="str">
        <f t="shared" si="3"/>
        <v>27.06.2023</v>
      </c>
      <c r="AR30" s="85">
        <f t="shared" si="4"/>
        <v>0</v>
      </c>
      <c r="AT30" s="3" t="str">
        <f t="shared" si="0"/>
        <v>27.10.2023</v>
      </c>
      <c r="AU30" s="85">
        <f t="shared" si="5"/>
        <v>0</v>
      </c>
      <c r="AW30" s="3" t="str">
        <f t="shared" si="1"/>
        <v>27.11.2023</v>
      </c>
      <c r="AX30" s="85">
        <f t="shared" si="6"/>
        <v>0</v>
      </c>
      <c r="AZ30" s="3" t="str">
        <f t="shared" si="2"/>
        <v>27.12.2023</v>
      </c>
      <c r="BA30" s="85">
        <f t="shared" si="7"/>
        <v>0</v>
      </c>
    </row>
    <row r="31" spans="2:53" x14ac:dyDescent="0.25">
      <c r="B31" s="3" t="str">
        <f>фунт!B31</f>
        <v>28.01.2023</v>
      </c>
      <c r="C31" s="82" t="str">
        <f>IF((SUMIFS(nbk_tenge!$C:$C,nbk_tenge!$A:$A,B31))=0,"-",(SUMIFS(nbk_tenge!$C:$C,nbk_tenge!$A:$A,B31)))</f>
        <v>-</v>
      </c>
      <c r="E31" s="3" t="str">
        <f>фунт!E31</f>
        <v>28.02.2023</v>
      </c>
      <c r="F31" s="82" t="str">
        <f>IF((SUMIFS(nbk_tenge!$C:$C,nbk_tenge!$A:$A,E31))=0,"-",(SUMIFS(nbk_tenge!$C:$C,nbk_tenge!$A:$A,E31)))</f>
        <v>-</v>
      </c>
      <c r="H31" s="3" t="str">
        <f>фунт!H31</f>
        <v>28.03.2023</v>
      </c>
      <c r="I31" s="82" t="str">
        <f>IF((SUMIFS(nbk_tenge!$C:$C,nbk_tenge!$A:$A,H31))=0,"-",(SUMIFS(nbk_tenge!$C:$C,nbk_tenge!$A:$A,H31)))</f>
        <v>-</v>
      </c>
      <c r="K31" s="3" t="str">
        <f>фунт!K31</f>
        <v>28.04.2023</v>
      </c>
      <c r="L31" s="82" t="str">
        <f>IF((SUMIFS(nbk_tenge!$C:$C,nbk_tenge!$A:$A,K31))=0,"-",(SUMIFS(nbk_tenge!$C:$C,nbk_tenge!$A:$A,K31)))</f>
        <v>-</v>
      </c>
      <c r="N31" s="3" t="str">
        <f>фунт!N31</f>
        <v>28.05.2023</v>
      </c>
      <c r="O31" s="82" t="str">
        <f>IF((SUMIFS(nbk_tenge!$C:$C,nbk_tenge!$A:$A,N31))=0,"-",(SUMIFS(nbk_tenge!$C:$C,nbk_tenge!$A:$A,N31)))</f>
        <v>-</v>
      </c>
      <c r="Q31" s="3" t="str">
        <f>фунт!Q31</f>
        <v>28.06.2023</v>
      </c>
      <c r="R31" s="82" t="str">
        <f>IF((SUMIFS(nbk_tenge!$C:$C,nbk_tenge!$A:$A,Q31))=0,"-",(SUMIFS(nbk_tenge!$C:$C,nbk_tenge!$A:$A,Q31)))</f>
        <v>-</v>
      </c>
      <c r="T31" s="3" t="str">
        <f>фунт!T31</f>
        <v>28.07.2023</v>
      </c>
      <c r="U31" s="82" t="str">
        <f>IF((SUMIFS(nbk_tenge!$C:$C,nbk_tenge!$A:$A,T31))=0,"-",(SUMIFS(nbk_tenge!$C:$C,nbk_tenge!$A:$A,T31)))</f>
        <v>-</v>
      </c>
      <c r="W31" s="3" t="str">
        <f>фунт!W31</f>
        <v>28.08.2023</v>
      </c>
      <c r="X31" s="82" t="str">
        <f>IF((SUMIFS(nbk_tenge!$C:$C,nbk_tenge!$A:$A,W31))=0,"-",(SUMIFS(nbk_tenge!$C:$C,nbk_tenge!$A:$A,W31)))</f>
        <v>-</v>
      </c>
      <c r="Z31" s="3" t="str">
        <f>фунт!Z31</f>
        <v>28.09.2023</v>
      </c>
      <c r="AA31" s="82" t="str">
        <f>IF((SUMIFS(nbk_tenge!$C:$C,nbk_tenge!$A:$A,Z31))=0,"-",(SUMIFS(nbk_tenge!$C:$C,nbk_tenge!$A:$A,Z31)))</f>
        <v>-</v>
      </c>
      <c r="AC31" s="3" t="str">
        <f>фунт!AC31</f>
        <v>28.10.2023</v>
      </c>
      <c r="AD31" s="82" t="str">
        <f>IF((SUMIFS(nbk_tenge!$C:$C,nbk_tenge!$A:$A,AC31))=0,"-",(SUMIFS(nbk_tenge!$C:$C,nbk_tenge!$A:$A,AC31)))</f>
        <v>-</v>
      </c>
      <c r="AF31" s="3" t="str">
        <f>фунт!AF31</f>
        <v>28.11.2023</v>
      </c>
      <c r="AG31" s="82" t="str">
        <f>IF((SUMIFS(nbk_tenge!$C:$C,nbk_tenge!$A:$A,AF31))=0,"-",(SUMIFS(nbk_tenge!$C:$C,nbk_tenge!$A:$A,AF31)))</f>
        <v>-</v>
      </c>
      <c r="AI31" s="3" t="str">
        <f>фунт!AI31</f>
        <v>28.12.2023</v>
      </c>
      <c r="AJ31" s="82" t="str">
        <f>IF((SUMIFS(nbk_tenge!$C:$C,nbk_tenge!$A:$A,AI31))=0,"-",(SUMIFS(nbk_tenge!$C:$C,nbk_tenge!$A:$A,AI31)))</f>
        <v>-</v>
      </c>
      <c r="AQ31" s="153" t="str">
        <f t="shared" si="3"/>
        <v>28.06.2023</v>
      </c>
      <c r="AR31" s="85">
        <f t="shared" si="4"/>
        <v>0</v>
      </c>
      <c r="AT31" s="3" t="str">
        <f t="shared" si="0"/>
        <v>28.10.2023</v>
      </c>
      <c r="AU31" s="85">
        <f t="shared" si="5"/>
        <v>0</v>
      </c>
      <c r="AW31" s="3" t="str">
        <f t="shared" si="1"/>
        <v>28.11.2023</v>
      </c>
      <c r="AX31" s="85">
        <f t="shared" si="6"/>
        <v>0</v>
      </c>
      <c r="AZ31" s="3" t="str">
        <f t="shared" si="2"/>
        <v>28.12.2023</v>
      </c>
      <c r="BA31" s="85">
        <f t="shared" si="7"/>
        <v>0</v>
      </c>
    </row>
    <row r="32" spans="2:53" x14ac:dyDescent="0.25">
      <c r="B32" s="3" t="str">
        <f>фунт!B32</f>
        <v>29.01.2023</v>
      </c>
      <c r="C32" s="82" t="str">
        <f>IF((SUMIFS(nbk_tenge!$C:$C,nbk_tenge!$A:$A,B32))=0,"-",(SUMIFS(nbk_tenge!$C:$C,nbk_tenge!$A:$A,B32)))</f>
        <v>-</v>
      </c>
      <c r="E32" s="4" t="str">
        <f>фунт!E32</f>
        <v>29.02.2023</v>
      </c>
      <c r="F32" s="6"/>
      <c r="H32" s="3" t="str">
        <f>фунт!H32</f>
        <v>29.03.2023</v>
      </c>
      <c r="I32" s="82" t="str">
        <f>IF((SUMIFS(nbk_tenge!$C:$C,nbk_tenge!$A:$A,H32))=0,"-",(SUMIFS(nbk_tenge!$C:$C,nbk_tenge!$A:$A,H32)))</f>
        <v>-</v>
      </c>
      <c r="K32" s="3" t="str">
        <f>фунт!K32</f>
        <v>29.04.2023</v>
      </c>
      <c r="L32" s="82" t="str">
        <f>IF((SUMIFS(nbk_tenge!$C:$C,nbk_tenge!$A:$A,K32))=0,"-",(SUMIFS(nbk_tenge!$C:$C,nbk_tenge!$A:$A,K32)))</f>
        <v>-</v>
      </c>
      <c r="N32" s="3" t="str">
        <f>фунт!N32</f>
        <v>29.05.2023</v>
      </c>
      <c r="O32" s="82" t="str">
        <f>IF((SUMIFS(nbk_tenge!$C:$C,nbk_tenge!$A:$A,N32))=0,"-",(SUMIFS(nbk_tenge!$C:$C,nbk_tenge!$A:$A,N32)))</f>
        <v>-</v>
      </c>
      <c r="Q32" s="3" t="str">
        <f>фунт!Q32</f>
        <v>29.06.2023</v>
      </c>
      <c r="R32" s="82" t="str">
        <f>IF((SUMIFS(nbk_tenge!$C:$C,nbk_tenge!$A:$A,Q32))=0,"-",(SUMIFS(nbk_tenge!$C:$C,nbk_tenge!$A:$A,Q32)))</f>
        <v>-</v>
      </c>
      <c r="T32" s="3" t="str">
        <f>фунт!T32</f>
        <v>29.07.2023</v>
      </c>
      <c r="U32" s="82" t="str">
        <f>IF((SUMIFS(nbk_tenge!$C:$C,nbk_tenge!$A:$A,T32))=0,"-",(SUMIFS(nbk_tenge!$C:$C,nbk_tenge!$A:$A,T32)))</f>
        <v>-</v>
      </c>
      <c r="W32" s="3" t="str">
        <f>фунт!W32</f>
        <v>29.08.2023</v>
      </c>
      <c r="X32" s="82" t="str">
        <f>IF((SUMIFS(nbk_tenge!$C:$C,nbk_tenge!$A:$A,W32))=0,"-",(SUMIFS(nbk_tenge!$C:$C,nbk_tenge!$A:$A,W32)))</f>
        <v>-</v>
      </c>
      <c r="Z32" s="3" t="str">
        <f>фунт!Z32</f>
        <v>29.09.2023</v>
      </c>
      <c r="AA32" s="82" t="str">
        <f>IF((SUMIFS(nbk_tenge!$C:$C,nbk_tenge!$A:$A,Z32))=0,"-",(SUMIFS(nbk_tenge!$C:$C,nbk_tenge!$A:$A,Z32)))</f>
        <v>-</v>
      </c>
      <c r="AC32" s="3" t="str">
        <f>фунт!AC32</f>
        <v>29.10.2023</v>
      </c>
      <c r="AD32" s="82" t="str">
        <f>IF((SUMIFS(nbk_tenge!$C:$C,nbk_tenge!$A:$A,AC32))=0,"-",(SUMIFS(nbk_tenge!$C:$C,nbk_tenge!$A:$A,AC32)))</f>
        <v>-</v>
      </c>
      <c r="AF32" s="3" t="str">
        <f>фунт!AF32</f>
        <v>29.11.2023</v>
      </c>
      <c r="AG32" s="82" t="str">
        <f>IF((SUMIFS(nbk_tenge!$C:$C,nbk_tenge!$A:$A,AF32))=0,"-",(SUMIFS(nbk_tenge!$C:$C,nbk_tenge!$A:$A,AF32)))</f>
        <v>-</v>
      </c>
      <c r="AI32" s="3" t="str">
        <f>фунт!AI32</f>
        <v>29.12.2023</v>
      </c>
      <c r="AJ32" s="82" t="str">
        <f>IF((SUMIFS(nbk_tenge!$C:$C,nbk_tenge!$A:$A,AI32))=0,"-",(SUMIFS(nbk_tenge!$C:$C,nbk_tenge!$A:$A,AI32)))</f>
        <v>-</v>
      </c>
      <c r="AQ32" s="153" t="str">
        <f t="shared" si="3"/>
        <v>29.06.2023</v>
      </c>
      <c r="AR32" s="85">
        <f t="shared" si="4"/>
        <v>0</v>
      </c>
      <c r="AT32" s="3" t="str">
        <f t="shared" si="0"/>
        <v>29.10.2023</v>
      </c>
      <c r="AU32" s="85">
        <f t="shared" si="5"/>
        <v>0</v>
      </c>
      <c r="AW32" s="3" t="str">
        <f t="shared" si="1"/>
        <v>29.11.2023</v>
      </c>
      <c r="AX32" s="85">
        <f t="shared" si="6"/>
        <v>0</v>
      </c>
      <c r="AZ32" s="3" t="str">
        <f t="shared" si="2"/>
        <v>29.12.2023</v>
      </c>
      <c r="BA32" s="85">
        <f t="shared" si="7"/>
        <v>0</v>
      </c>
    </row>
    <row r="33" spans="1:53" x14ac:dyDescent="0.25">
      <c r="B33" s="3" t="str">
        <f>фунт!B33</f>
        <v>30.01.2023</v>
      </c>
      <c r="C33" s="82" t="str">
        <f>IF((SUMIFS(nbk_tenge!$C:$C,nbk_tenge!$A:$A,B33))=0,"-",(SUMIFS(nbk_tenge!$C:$C,nbk_tenge!$A:$A,B33)))</f>
        <v>-</v>
      </c>
      <c r="E33" s="4" t="str">
        <f>фунт!E33</f>
        <v>30.02.2023</v>
      </c>
      <c r="F33" s="6"/>
      <c r="G33" t="s">
        <v>163</v>
      </c>
      <c r="H33" s="3" t="str">
        <f>фунт!H33</f>
        <v>30.03.2023</v>
      </c>
      <c r="I33" s="82" t="str">
        <f>IF((SUMIFS(nbk_tenge!$C:$C,nbk_tenge!$A:$A,H33))=0,"-",(SUMIFS(nbk_tenge!$C:$C,nbk_tenge!$A:$A,H33)))</f>
        <v>-</v>
      </c>
      <c r="K33" s="3" t="str">
        <f>фунт!K33</f>
        <v>30.04.2023</v>
      </c>
      <c r="L33" s="82" t="str">
        <f>IF((SUMIFS(nbk_tenge!$C:$C,nbk_tenge!$A:$A,K33))=0,"-",(SUMIFS(nbk_tenge!$C:$C,nbk_tenge!$A:$A,K33)))</f>
        <v>-</v>
      </c>
      <c r="N33" s="3" t="str">
        <f>фунт!N33</f>
        <v>30.05.2023</v>
      </c>
      <c r="O33" s="82" t="str">
        <f>IF((SUMIFS(nbk_tenge!$C:$C,nbk_tenge!$A:$A,N33))=0,"-",(SUMIFS(nbk_tenge!$C:$C,nbk_tenge!$A:$A,N33)))</f>
        <v>-</v>
      </c>
      <c r="Q33" s="3" t="str">
        <f>фунт!Q33</f>
        <v>30.06.2023</v>
      </c>
      <c r="R33" s="82" t="str">
        <f>IF((SUMIFS(nbk_tenge!$C:$C,nbk_tenge!$A:$A,Q33))=0,"-",(SUMIFS(nbk_tenge!$C:$C,nbk_tenge!$A:$A,Q33)))</f>
        <v>-</v>
      </c>
      <c r="T33" s="3" t="str">
        <f>фунт!T33</f>
        <v>30.07.2023</v>
      </c>
      <c r="U33" s="82" t="str">
        <f>IF((SUMIFS(nbk_tenge!$C:$C,nbk_tenge!$A:$A,T33))=0,"-",(SUMIFS(nbk_tenge!$C:$C,nbk_tenge!$A:$A,T33)))</f>
        <v>-</v>
      </c>
      <c r="W33" s="3" t="str">
        <f>фунт!W33</f>
        <v>30.08.2023</v>
      </c>
      <c r="X33" s="82" t="str">
        <f>IF((SUMIFS(nbk_tenge!$C:$C,nbk_tenge!$A:$A,W33))=0,"-",(SUMIFS(nbk_tenge!$C:$C,nbk_tenge!$A:$A,W33)))</f>
        <v>-</v>
      </c>
      <c r="Z33" s="3" t="str">
        <f>фунт!Z33</f>
        <v>30.09.2023</v>
      </c>
      <c r="AA33" s="82" t="str">
        <f>IF((SUMIFS(nbk_tenge!$C:$C,nbk_tenge!$A:$A,Z33))=0,"-",(SUMIFS(nbk_tenge!$C:$C,nbk_tenge!$A:$A,Z33)))</f>
        <v>-</v>
      </c>
      <c r="AC33" s="3" t="str">
        <f>фунт!AC33</f>
        <v>30.10.2023</v>
      </c>
      <c r="AD33" s="82" t="str">
        <f>IF((SUMIFS(nbk_tenge!$C:$C,nbk_tenge!$A:$A,AC33))=0,"-",(SUMIFS(nbk_tenge!$C:$C,nbk_tenge!$A:$A,AC33)))</f>
        <v>-</v>
      </c>
      <c r="AF33" s="3" t="str">
        <f>фунт!AF33</f>
        <v>30.11.2023</v>
      </c>
      <c r="AG33" s="82" t="str">
        <f>IF((SUMIFS(nbk_tenge!$C:$C,nbk_tenge!$A:$A,AF33))=0,"-",(SUMIFS(nbk_tenge!$C:$C,nbk_tenge!$A:$A,AF33)))</f>
        <v>-</v>
      </c>
      <c r="AI33" s="3" t="str">
        <f>фунт!AI33</f>
        <v>30.12.2023</v>
      </c>
      <c r="AJ33" s="82" t="str">
        <f>IF((SUMIFS(nbk_tenge!$C:$C,nbk_tenge!$A:$A,AI33))=0,"-",(SUMIFS(nbk_tenge!$C:$C,nbk_tenge!$A:$A,AI33)))</f>
        <v>-</v>
      </c>
      <c r="AQ33" s="153" t="str">
        <f t="shared" si="3"/>
        <v>30.06.2023</v>
      </c>
      <c r="AR33" s="85">
        <f t="shared" si="4"/>
        <v>0</v>
      </c>
      <c r="AT33" s="3" t="str">
        <f t="shared" si="0"/>
        <v>30.10.2023</v>
      </c>
      <c r="AU33" s="85">
        <f t="shared" si="5"/>
        <v>0</v>
      </c>
      <c r="AW33" s="3" t="str">
        <f t="shared" si="1"/>
        <v>30.11.2023</v>
      </c>
      <c r="AX33" s="85">
        <f t="shared" si="6"/>
        <v>0</v>
      </c>
      <c r="AZ33" s="3" t="str">
        <f t="shared" si="2"/>
        <v>30.12.2023</v>
      </c>
      <c r="BA33" s="85">
        <f t="shared" si="7"/>
        <v>0</v>
      </c>
    </row>
    <row r="34" spans="1:53" x14ac:dyDescent="0.25">
      <c r="B34" s="3" t="str">
        <f>фунт!B34</f>
        <v>31.01.2023</v>
      </c>
      <c r="C34" s="82" t="str">
        <f>IF((SUMIFS(nbk_tenge!$C:$C,nbk_tenge!$A:$A,B34))=0,"-",(SUMIFS(nbk_tenge!$C:$C,nbk_tenge!$A:$A,B34)))</f>
        <v>-</v>
      </c>
      <c r="E34" s="4" t="str">
        <f>фунт!E34</f>
        <v>31.02.2023</v>
      </c>
      <c r="F34" s="6"/>
      <c r="G34" t="s">
        <v>163</v>
      </c>
      <c r="H34" s="3" t="str">
        <f>фунт!H34</f>
        <v>31.03.2023</v>
      </c>
      <c r="I34" s="82" t="str">
        <f>IF((SUMIFS(nbk_tenge!$C:$C,nbk_tenge!$A:$A,H34))=0,"-",(SUMIFS(nbk_tenge!$C:$C,nbk_tenge!$A:$A,H34)))</f>
        <v>-</v>
      </c>
      <c r="K34" s="4" t="str">
        <f>фунт!K34</f>
        <v>31.04.2023</v>
      </c>
      <c r="L34" s="6"/>
      <c r="M34" t="s">
        <v>163</v>
      </c>
      <c r="N34" s="3" t="str">
        <f>фунт!N34</f>
        <v>31.05.2023</v>
      </c>
      <c r="O34" s="82" t="str">
        <f>IF((SUMIFS(nbk_tenge!$C:$C,nbk_tenge!$A:$A,N34))=0,"-",(SUMIFS(nbk_tenge!$C:$C,nbk_tenge!$A:$A,N34)))</f>
        <v>-</v>
      </c>
      <c r="Q34" s="4" t="str">
        <f>фунт!Q34</f>
        <v>31.06.2023</v>
      </c>
      <c r="R34" s="6"/>
      <c r="S34" t="s">
        <v>163</v>
      </c>
      <c r="T34" s="3" t="str">
        <f>фунт!T34</f>
        <v>31.07.2023</v>
      </c>
      <c r="U34" s="82" t="str">
        <f>IF((SUMIFS(nbk_tenge!$C:$C,nbk_tenge!$A:$A,T34))=0,"-",(SUMIFS(nbk_tenge!$C:$C,nbk_tenge!$A:$A,T34)))</f>
        <v>-</v>
      </c>
      <c r="W34" s="3" t="str">
        <f>фунт!W34</f>
        <v>31.08.2023</v>
      </c>
      <c r="X34" s="82" t="str">
        <f>IF((SUMIFS(nbk_tenge!$C:$C,nbk_tenge!$A:$A,W34))=0,"-",(SUMIFS(nbk_tenge!$C:$C,nbk_tenge!$A:$A,W34)))</f>
        <v>-</v>
      </c>
      <c r="Z34" s="4" t="str">
        <f>фунт!Z34</f>
        <v>31.09.2023</v>
      </c>
      <c r="AA34" s="6"/>
      <c r="AB34" t="s">
        <v>163</v>
      </c>
      <c r="AC34" s="3" t="str">
        <f>фунт!AC34</f>
        <v>31.10.2023</v>
      </c>
      <c r="AD34" s="82" t="str">
        <f>IF((SUMIFS(nbk_tenge!$C:$C,nbk_tenge!$A:$A,AC34))=0,"-",(SUMIFS(nbk_tenge!$C:$C,nbk_tenge!$A:$A,AC34)))</f>
        <v>-</v>
      </c>
      <c r="AF34" s="4" t="str">
        <f>фунт!AF34</f>
        <v>31.11.2023</v>
      </c>
      <c r="AG34" s="6"/>
      <c r="AH34" t="s">
        <v>163</v>
      </c>
      <c r="AI34" s="3" t="str">
        <f>фунт!AI34</f>
        <v>31.12.2023</v>
      </c>
      <c r="AJ34" s="82" t="str">
        <f>IF((SUMIFS(nbk_tenge!$C:$C,nbk_tenge!$A:$A,AI34))=0,"-",(SUMIFS(nbk_tenge!$C:$C,nbk_tenge!$A:$A,AI34)))</f>
        <v>-</v>
      </c>
      <c r="AQ34" s="153" t="str">
        <f t="shared" si="3"/>
        <v>31.06.2023</v>
      </c>
      <c r="AR34" s="85">
        <f t="shared" si="4"/>
        <v>0</v>
      </c>
      <c r="AT34" s="3" t="str">
        <f t="shared" si="0"/>
        <v>31.10.2023</v>
      </c>
      <c r="AU34" s="85">
        <f t="shared" si="5"/>
        <v>0</v>
      </c>
      <c r="AW34" s="3" t="str">
        <f t="shared" si="1"/>
        <v>31.11.2023</v>
      </c>
      <c r="AX34" s="82"/>
      <c r="AY34" t="s">
        <v>163</v>
      </c>
      <c r="AZ34" s="3" t="str">
        <f>AI34</f>
        <v>31.12.2023</v>
      </c>
      <c r="BA34" s="85">
        <f t="shared" si="7"/>
        <v>0</v>
      </c>
    </row>
    <row r="35" spans="1:53" x14ac:dyDescent="0.25">
      <c r="B35" s="9" t="s">
        <v>2</v>
      </c>
      <c r="C35" s="10">
        <f>AVERAGE(C4:C34)</f>
        <v>463.53888888888883</v>
      </c>
      <c r="E35" s="9" t="s">
        <v>2</v>
      </c>
      <c r="F35" s="10" t="e">
        <f>AVERAGE(F4:F34)</f>
        <v>#DIV/0!</v>
      </c>
      <c r="H35" s="9" t="s">
        <v>2</v>
      </c>
      <c r="I35" s="10" t="e">
        <f>AVERAGE(I4:I34)</f>
        <v>#DIV/0!</v>
      </c>
      <c r="K35" s="9" t="s">
        <v>2</v>
      </c>
      <c r="L35" s="10" t="e">
        <f>AVERAGE(L4:L34)</f>
        <v>#DIV/0!</v>
      </c>
      <c r="N35" s="9" t="s">
        <v>2</v>
      </c>
      <c r="O35" s="10" t="e">
        <f>AVERAGE(O4:O34)</f>
        <v>#DIV/0!</v>
      </c>
      <c r="Q35" s="9" t="s">
        <v>2</v>
      </c>
      <c r="R35" s="10" t="e">
        <f>AVERAGE(R4:R34)</f>
        <v>#DIV/0!</v>
      </c>
      <c r="T35" s="9" t="s">
        <v>2</v>
      </c>
      <c r="U35" s="10" t="e">
        <f>AVERAGE(U4:U34)</f>
        <v>#DIV/0!</v>
      </c>
      <c r="W35" s="9" t="s">
        <v>2</v>
      </c>
      <c r="X35" s="10" t="e">
        <f>AVERAGE(X4:X34)</f>
        <v>#DIV/0!</v>
      </c>
      <c r="Z35" s="9" t="s">
        <v>2</v>
      </c>
      <c r="AA35" s="10" t="e">
        <f>AVERAGE(AA4:AA34)</f>
        <v>#DIV/0!</v>
      </c>
      <c r="AC35" s="9" t="s">
        <v>2</v>
      </c>
      <c r="AD35" s="10" t="e">
        <f>AVERAGE(AD4:AD34)</f>
        <v>#DIV/0!</v>
      </c>
      <c r="AF35" s="9" t="s">
        <v>2</v>
      </c>
      <c r="AG35" s="10" t="e">
        <f>AVERAGE(AG4:AG34)</f>
        <v>#DIV/0!</v>
      </c>
      <c r="AI35" s="9" t="s">
        <v>2</v>
      </c>
      <c r="AJ35" s="10" t="e">
        <f>AVERAGE(AJ4:AJ34)</f>
        <v>#DIV/0!</v>
      </c>
      <c r="AQ35" s="9" t="s">
        <v>2</v>
      </c>
      <c r="AR35" s="10">
        <f>AVERAGE(AR4:AR34)</f>
        <v>0</v>
      </c>
      <c r="AT35" s="9" t="s">
        <v>2</v>
      </c>
      <c r="AU35" s="10">
        <f>AVERAGE(AU4:AU34)</f>
        <v>0</v>
      </c>
      <c r="AW35" s="9" t="s">
        <v>2</v>
      </c>
      <c r="AX35" s="10">
        <f>AVERAGE(AX4:AX34)</f>
        <v>0</v>
      </c>
      <c r="AZ35" s="9" t="s">
        <v>2</v>
      </c>
      <c r="BA35" s="10">
        <f>AVERAGE(BA4:BA34)</f>
        <v>0</v>
      </c>
    </row>
    <row r="36" spans="1:53" ht="15" hidden="1" customHeight="1" outlineLevel="1" x14ac:dyDescent="0.25">
      <c r="B36" s="9" t="s">
        <v>188</v>
      </c>
      <c r="C36" s="10">
        <f>IFERROR((MEDIAN(C4:C34)),0)</f>
        <v>463.31</v>
      </c>
      <c r="D36" t="s">
        <v>163</v>
      </c>
      <c r="E36" s="9" t="s">
        <v>188</v>
      </c>
      <c r="F36" s="10">
        <f>IFERROR((MEDIAN(F4:F34)),0)</f>
        <v>0</v>
      </c>
      <c r="G36" t="s">
        <v>163</v>
      </c>
      <c r="H36" s="9" t="s">
        <v>188</v>
      </c>
      <c r="I36" s="10">
        <f>IFERROR((MEDIAN(I4:I34)),0)</f>
        <v>0</v>
      </c>
      <c r="J36" t="s">
        <v>163</v>
      </c>
      <c r="K36" s="9" t="s">
        <v>188</v>
      </c>
      <c r="L36" s="10">
        <f>IFERROR((MEDIAN(L4:L34)),0)</f>
        <v>0</v>
      </c>
      <c r="M36" t="s">
        <v>163</v>
      </c>
      <c r="N36" s="9" t="s">
        <v>188</v>
      </c>
      <c r="O36" s="10">
        <f>IFERROR((MEDIAN(O4:O34)),0)</f>
        <v>0</v>
      </c>
      <c r="P36" t="s">
        <v>163</v>
      </c>
      <c r="Q36" s="9" t="s">
        <v>188</v>
      </c>
      <c r="R36" s="10">
        <f>IFERROR((MEDIAN(R4:R34)),0)</f>
        <v>0</v>
      </c>
      <c r="S36" t="s">
        <v>163</v>
      </c>
      <c r="T36" s="9" t="s">
        <v>188</v>
      </c>
      <c r="U36" s="10">
        <f>IFERROR((MEDIAN(U4:U34)),0)</f>
        <v>0</v>
      </c>
      <c r="V36" t="s">
        <v>163</v>
      </c>
      <c r="W36" s="9" t="s">
        <v>188</v>
      </c>
      <c r="X36" s="10">
        <f>IFERROR((MEDIAN(X4:X34)),0)</f>
        <v>0</v>
      </c>
      <c r="Y36" t="s">
        <v>163</v>
      </c>
      <c r="Z36" s="9" t="s">
        <v>188</v>
      </c>
      <c r="AA36" s="10">
        <f>IFERROR((MEDIAN(AA4:AA34)),0)</f>
        <v>0</v>
      </c>
      <c r="AB36" t="s">
        <v>163</v>
      </c>
      <c r="AC36" s="9" t="s">
        <v>188</v>
      </c>
      <c r="AD36" s="10">
        <f>IFERROR((MEDIAN(AD4:AD34)),0)</f>
        <v>0</v>
      </c>
      <c r="AE36" t="s">
        <v>163</v>
      </c>
      <c r="AF36" s="9" t="s">
        <v>188</v>
      </c>
      <c r="AG36" s="10">
        <f>IFERROR((MEDIAN(AG4:AG34)),0)</f>
        <v>0</v>
      </c>
      <c r="AH36" t="s">
        <v>163</v>
      </c>
      <c r="AI36" s="9" t="s">
        <v>188</v>
      </c>
      <c r="AJ36" s="10">
        <f>IFERROR((MEDIAN(AJ4:AJ34)),0)</f>
        <v>0</v>
      </c>
      <c r="AK36" t="s">
        <v>163</v>
      </c>
      <c r="AQ36" s="9" t="s">
        <v>188</v>
      </c>
      <c r="AR36" s="10"/>
      <c r="AT36" s="9" t="s">
        <v>188</v>
      </c>
      <c r="AU36" s="10"/>
      <c r="AV36" t="s">
        <v>163</v>
      </c>
      <c r="AW36" s="9" t="s">
        <v>188</v>
      </c>
      <c r="AX36" s="10"/>
      <c r="AY36" t="s">
        <v>163</v>
      </c>
      <c r="AZ36" s="9" t="s">
        <v>188</v>
      </c>
      <c r="BA36" s="10"/>
    </row>
    <row r="37" spans="1:53" ht="15" hidden="1" customHeight="1" outlineLevel="1" x14ac:dyDescent="0.25">
      <c r="B37" s="9" t="s">
        <v>189</v>
      </c>
      <c r="C37" s="10">
        <f>IFERROR(MEDIAN(C4:C34),0)</f>
        <v>463.31</v>
      </c>
      <c r="D37" t="s">
        <v>163</v>
      </c>
      <c r="E37" s="9" t="s">
        <v>189</v>
      </c>
      <c r="F37" s="10">
        <f>IFERROR(MEDIAN(C4:C34,F4:F34),0)</f>
        <v>463.31</v>
      </c>
      <c r="G37" t="s">
        <v>163</v>
      </c>
      <c r="H37" s="9" t="s">
        <v>189</v>
      </c>
      <c r="I37" s="10">
        <f>IFERROR(MEDIAN(F4:F34,I4:I34,C4:C34),0)</f>
        <v>463.31</v>
      </c>
      <c r="J37" t="s">
        <v>163</v>
      </c>
      <c r="K37" s="9" t="s">
        <v>189</v>
      </c>
      <c r="L37" s="10">
        <f>IFERROR(MEDIAN(I4:I34,L4:L34,F4:F34,C4:C34),0)</f>
        <v>463.31</v>
      </c>
      <c r="M37" t="s">
        <v>163</v>
      </c>
      <c r="N37" s="9" t="s">
        <v>189</v>
      </c>
      <c r="O37" s="10">
        <f>IFERROR(MEDIAN(L4:L34,O4:O34,I4:I34,F4:F34,C4:C34),0)</f>
        <v>463.31</v>
      </c>
      <c r="P37" t="s">
        <v>163</v>
      </c>
      <c r="Q37" s="9" t="s">
        <v>189</v>
      </c>
      <c r="R37" s="10">
        <f>IFERROR(MEDIAN(O4:O34,R4:R34,L4:L34,I4:I34,F4:F34,C4:C34),0)</f>
        <v>463.31</v>
      </c>
      <c r="S37" t="s">
        <v>163</v>
      </c>
      <c r="T37" s="9" t="s">
        <v>189</v>
      </c>
      <c r="U37" s="10">
        <f>IFERROR(MEDIAN(R4:R34,U4:U34,O4:O34,L4:L34,I4:I34,F4:F34,C4:C34),0)</f>
        <v>463.31</v>
      </c>
      <c r="V37" t="s">
        <v>163</v>
      </c>
      <c r="W37" s="9" t="s">
        <v>189</v>
      </c>
      <c r="X37" s="10">
        <f>IFERROR(MEDIAN(U4:U34,X4:X34,R4:R34,O4:O34,L4:L34,I4:I34,F4:F34,C4:C34),0)</f>
        <v>463.31</v>
      </c>
      <c r="Y37" t="s">
        <v>163</v>
      </c>
      <c r="Z37" s="9" t="s">
        <v>189</v>
      </c>
      <c r="AA37" s="10">
        <f>IFERROR(MEDIAN(X4:X34,AA4:AA34,U4:U34,R4:R34,O4:O34,L4:L34,I4:I34,F4:F34,C4:C34),0)</f>
        <v>463.31</v>
      </c>
      <c r="AB37" t="s">
        <v>163</v>
      </c>
      <c r="AC37" s="9" t="s">
        <v>189</v>
      </c>
      <c r="AD37" s="10">
        <f>IFERROR(MEDIAN(AA4:AA34,AD4:AD34,X4:X34,U4:U34,R4:R34,O4:O34,L4:L34,I4:I34,F4:F34,C4:C34),0)</f>
        <v>463.31</v>
      </c>
      <c r="AE37" t="s">
        <v>163</v>
      </c>
      <c r="AF37" s="9" t="s">
        <v>189</v>
      </c>
      <c r="AG37" s="10">
        <f>IFERROR(MEDIAN(AD4:AD34,AG4:AG34,AA4:AA34,X4:X34,U4:U34,R4:R34,O4:O34,L4:L34,I4:I34,F4:F34,C4:C34),0)</f>
        <v>463.31</v>
      </c>
      <c r="AH37" t="s">
        <v>163</v>
      </c>
      <c r="AI37" s="9" t="s">
        <v>189</v>
      </c>
      <c r="AJ37" s="10">
        <f>IFERROR(MEDIAN(AG4:AG34,AJ4:AJ34,AD4:AD34,AA4:AA34,X4:X34,U4:U34,R4:R34,O4:O34,L4:L34,I4:I34,F4:F34,C4:C34),0)</f>
        <v>463.31</v>
      </c>
      <c r="AK37" t="s">
        <v>163</v>
      </c>
      <c r="AQ37" s="9" t="s">
        <v>189</v>
      </c>
      <c r="AR37" s="10"/>
      <c r="AT37" s="9" t="s">
        <v>189</v>
      </c>
      <c r="AU37" s="10"/>
      <c r="AV37" t="s">
        <v>163</v>
      </c>
      <c r="AW37" s="9" t="s">
        <v>189</v>
      </c>
      <c r="AX37" s="10"/>
      <c r="AY37" t="s">
        <v>163</v>
      </c>
      <c r="AZ37" s="9" t="s">
        <v>189</v>
      </c>
      <c r="BA37" s="10"/>
    </row>
    <row r="38" spans="1:53" collapsed="1" x14ac:dyDescent="0.25">
      <c r="B38" s="13" t="s">
        <v>3</v>
      </c>
      <c r="C38" s="12">
        <f>C35</f>
        <v>463.53888888888883</v>
      </c>
      <c r="E38" s="11" t="s">
        <v>3</v>
      </c>
      <c r="F38" s="12">
        <f>AVERAGE(C4:C34,F4:F34)</f>
        <v>463.53888888888883</v>
      </c>
      <c r="H38" s="11" t="s">
        <v>3</v>
      </c>
      <c r="I38" s="12">
        <f>AVERAGE((C4:C34,F4:F34,I4:I34))</f>
        <v>463.53888888888883</v>
      </c>
      <c r="K38" s="11" t="s">
        <v>3</v>
      </c>
      <c r="L38" s="12">
        <f>AVERAGE(C4:C34,F4:F34,I4:I34,L4:L34)</f>
        <v>463.53888888888883</v>
      </c>
      <c r="N38" s="11" t="s">
        <v>3</v>
      </c>
      <c r="O38" s="12">
        <f>AVERAGE($C$4:$C$34,$F$4:$F$34,$I$4:$I$34,$L$4:$L$34,$O$4:$O$34)</f>
        <v>463.53888888888883</v>
      </c>
      <c r="Q38" s="11" t="s">
        <v>3</v>
      </c>
      <c r="R38" s="12">
        <f>AVERAGE($C$4:$C$34,$F$4:$F$34,$I$4:$I$34,$L$4:$L$34,$O$4:$O$34,$R$4:$R$34)</f>
        <v>463.53888888888883</v>
      </c>
      <c r="T38" s="11" t="s">
        <v>3</v>
      </c>
      <c r="U38" s="12">
        <f>AVERAGE($C$4:$C$34,$F$4:$F$34,$I$4:$I$34,$L$4:$L$34,$O$4:$O$34,$R$4:$R$34,$U$4:$U$34)</f>
        <v>463.53888888888883</v>
      </c>
      <c r="W38" s="11" t="s">
        <v>3</v>
      </c>
      <c r="X38" s="12">
        <f>AVERAGE($C$4:$C$34,$F$4:$F$34,$I$4:$I$34,$L$4:$L$34,$O$4:$O$34,$R$4:$R$34,$U$4:$U$34,$X$4:$X$34)</f>
        <v>463.53888888888883</v>
      </c>
      <c r="Z38" s="11" t="s">
        <v>3</v>
      </c>
      <c r="AA38" s="12">
        <f>AVERAGE($C$4:$C$34,$F$4:$F$34,$I$4:$I$34,$L$4:$L$34,$O$4:$O$34,$R$4:$R$34,$U$4:$U$34,$X$4:$X$34,$AA$4:$AA$34)</f>
        <v>463.53888888888883</v>
      </c>
      <c r="AC38" s="11" t="s">
        <v>3</v>
      </c>
      <c r="AD38" s="12">
        <f>AVERAGE($C$4:$C$34,$F$4:$F$34,$I$4:$I$34,$L$4:$L$34,$O$4:$O$34,$R$4:$R$34,$U$4:$U$34,$X$4:$X$34,$AA$4:$AA$34,$AD$4:$AD$34)</f>
        <v>463.53888888888883</v>
      </c>
      <c r="AF38" s="11" t="s">
        <v>3</v>
      </c>
      <c r="AG38" s="12">
        <f>AVERAGE($C$4:$C$34,$F$4:$F$34,$I$4:$I$34,$L$4:$L$34,$O$4:$O$34,$R$4:$R$34,$U$4:$U$34,$X$4:$X$34,$AA$4:$AA$34,$AD$4:$AD$34,$AG$4:$AG$34)</f>
        <v>463.53888888888883</v>
      </c>
      <c r="AI38" s="11" t="s">
        <v>3</v>
      </c>
      <c r="AJ38" s="12">
        <f>AVERAGE($C$4:$C$34,$F$4:$F$34,$I$4:$I$34,$L$4:$L$34,$O$4:$O$34,$R$4:$R$34,$U$4:$U$34,$X$4:$X$34,$AA$4:$AA$34,$AD$4:$AD$34,$AG$4:$AG$34,$AJ$4:$AJ$34)</f>
        <v>463.53888888888883</v>
      </c>
      <c r="AQ38" s="11" t="s">
        <v>3</v>
      </c>
      <c r="AR38" s="12"/>
      <c r="AT38" s="11" t="s">
        <v>3</v>
      </c>
      <c r="AU38" s="12">
        <f>AVERAGE($C$4:$C$34,$F$4:$F$34,$I$4:$I$34,$L$4:$L$34,$O$4:$O$34,$R$4:$R$34,$U$4:$U$34,$X$4:$X$34,$AA$4:$AA$34,$AU$4:$AU$34)</f>
        <v>104.29624999999999</v>
      </c>
      <c r="AW38" s="11" t="s">
        <v>3</v>
      </c>
      <c r="AX38" s="12">
        <f>AVERAGE($C$4:$C$34,$F$4:$F$34,$I$4:$I$34,$L$4:$L$34,$O$4:$O$34,$R$4:$R$34,$U$4:$U$34,$X$4:$X$34,$AA$4:$AA$34,$AX$4:$AX$34,$AU$4:$AU$34)</f>
        <v>59.597857142857137</v>
      </c>
      <c r="AZ38" s="11" t="s">
        <v>3</v>
      </c>
      <c r="BA38" s="12">
        <f>AVERAGE($C$4:$C$34,$F$4:$F$34,$I$4:$I$34,$L$4:$L$34,$O$4:$O$34,$R$4:$R$34,$U$4:$U$34,$X$4:$X$34,$AA$4:$AA$34,$AU$4:$AU$34,$AX$4:$AX$34,$BA$4:$BA$34)</f>
        <v>41.305445544554452</v>
      </c>
    </row>
    <row r="40" spans="1:53" x14ac:dyDescent="0.25">
      <c r="AI40" s="11" t="s">
        <v>229</v>
      </c>
      <c r="AJ40" s="12"/>
      <c r="AK40" s="178"/>
      <c r="AL40" s="178"/>
      <c r="AM40" s="178"/>
      <c r="AN40" s="178"/>
      <c r="AO40" s="178"/>
      <c r="AQ40" s="11" t="s">
        <v>238</v>
      </c>
      <c r="AR40" s="12">
        <f>AVERAGE(L4:L33,O4:O34,AR4:AR34)</f>
        <v>0</v>
      </c>
    </row>
    <row r="41" spans="1:53" x14ac:dyDescent="0.25">
      <c r="AI41" s="11" t="s">
        <v>232</v>
      </c>
      <c r="AJ41" s="12">
        <f>IF(AJ40&gt;0,(AVERAGE(C4:C34,F4:F34,I4:I34,L4:L34,O4:O34,R4:R34,U4:U34,X4:X34,AA4:AA34,AU4:AU34,AX4:AX34,BA4:BA34)),(AVERAGE(C4:C34,F4:F34,I4:I34,L4:L34,O4:O34,R4:R34,U4:U34,X4:X34,AA4:AA34,AD4:AD34,AG4:AG34,AJ4:AJ34)))</f>
        <v>463.53888888888883</v>
      </c>
      <c r="AK41" s="178"/>
      <c r="AL41" s="178"/>
      <c r="AM41" s="178"/>
      <c r="AN41" s="178"/>
      <c r="AO41" s="178"/>
      <c r="AQ41" s="11" t="s">
        <v>239</v>
      </c>
      <c r="AR41" s="12">
        <f>AVERAGE(C4:C34,F4:F34,I4:I34,L4:L34,O4:O34,AR4:AR34)</f>
        <v>104.29624999999999</v>
      </c>
    </row>
    <row r="42" spans="1:53" outlineLevel="1" x14ac:dyDescent="0.25">
      <c r="B42" s="219" t="s">
        <v>16</v>
      </c>
    </row>
    <row r="43" spans="1:53" outlineLevel="1" x14ac:dyDescent="0.25">
      <c r="B43" s="220">
        <f>AVERAGE(C4:C34,F4:F34,I4:I34)</f>
        <v>463.53888888888883</v>
      </c>
    </row>
    <row r="44" spans="1:53" ht="15.75" outlineLevel="1" thickBot="1" x14ac:dyDescent="0.3"/>
    <row r="45" spans="1:53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53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53" ht="15.75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53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outlineLevel="1" x14ac:dyDescent="0.25">
      <c r="B49" s="424">
        <f>AVERAGE(C4:C34,F4:F34,I4:I34,L4:L34,O4:O34,R4:R33)</f>
        <v>463.53888888888883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t="15.75" outlineLevel="1" thickBot="1" x14ac:dyDescent="0.3"/>
    <row r="51" spans="1:36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</row>
    <row r="55" spans="1:36" outlineLevel="1" x14ac:dyDescent="0.25">
      <c r="B55" s="427">
        <f>AVERAGE(C4:C34,F4:F34,I4:I34,L4:L34,O4:O34,R4:R34,U4:U34,X4:X34,AA4:AA34)</f>
        <v>463.53888888888883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</row>
    <row r="56" spans="1:36" ht="15.75" outlineLevel="1" thickBot="1" x14ac:dyDescent="0.3"/>
    <row r="57" spans="1:36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t="15.75" outlineLevel="1" thickBot="1" x14ac:dyDescent="0.3"/>
    <row r="61" spans="1:36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</row>
    <row r="65" spans="2:36" outlineLevel="1" x14ac:dyDescent="0.25">
      <c r="B65" s="424">
        <f>AVERAGE($C$4:$C$34,$F$4:$F$34,$I$4:$I$34,$L$4:$L$34,$O$4:$O$34,$R$4:$R$34,$U$4:$U$34,$X$4:$X$34,$AA$4:$AA$34,$AD$4:$AD$34,$AG$4:$AG$34,$AJ$4:$AJ$34)</f>
        <v>463.53888888888883</v>
      </c>
      <c r="C65" s="425">
        <f t="shared" ref="C65:AJ65" si="8">AVERAGE($C$4:$C$34,$F$4:$F$34,$I$4:$I$34,$L$4:$L$34,$O$4:$O$34,$R$4:$R$34,$U$4:$U$34,$X$4:$X$34,$AA$4:$AA$34,$AD$4:$AD$34,$AG$4:$AG$34,$AJ$4:$AJ$34)</f>
        <v>463.53888888888883</v>
      </c>
      <c r="D65" s="425">
        <f t="shared" si="8"/>
        <v>463.53888888888883</v>
      </c>
      <c r="E65" s="425">
        <f t="shared" si="8"/>
        <v>463.53888888888883</v>
      </c>
      <c r="F65" s="425">
        <f t="shared" si="8"/>
        <v>463.53888888888883</v>
      </c>
      <c r="G65" s="425">
        <f t="shared" si="8"/>
        <v>463.53888888888883</v>
      </c>
      <c r="H65" s="425">
        <f t="shared" si="8"/>
        <v>463.53888888888883</v>
      </c>
      <c r="I65" s="425">
        <f t="shared" si="8"/>
        <v>463.53888888888883</v>
      </c>
      <c r="J65" s="425">
        <f t="shared" si="8"/>
        <v>463.53888888888883</v>
      </c>
      <c r="K65" s="425">
        <f t="shared" si="8"/>
        <v>463.53888888888883</v>
      </c>
      <c r="L65" s="425">
        <f t="shared" si="8"/>
        <v>463.53888888888883</v>
      </c>
      <c r="M65" s="425">
        <f t="shared" si="8"/>
        <v>463.53888888888883</v>
      </c>
      <c r="N65" s="425">
        <f t="shared" si="8"/>
        <v>463.53888888888883</v>
      </c>
      <c r="O65" s="425">
        <f t="shared" si="8"/>
        <v>463.53888888888883</v>
      </c>
      <c r="P65" s="425">
        <f t="shared" si="8"/>
        <v>463.53888888888883</v>
      </c>
      <c r="Q65" s="425">
        <f t="shared" si="8"/>
        <v>463.53888888888883</v>
      </c>
      <c r="R65" s="425">
        <f t="shared" si="8"/>
        <v>463.53888888888883</v>
      </c>
      <c r="S65" s="425">
        <f t="shared" si="8"/>
        <v>463.53888888888883</v>
      </c>
      <c r="T65" s="425">
        <f t="shared" si="8"/>
        <v>463.53888888888883</v>
      </c>
      <c r="U65" s="425">
        <f t="shared" si="8"/>
        <v>463.53888888888883</v>
      </c>
      <c r="V65" s="425">
        <f t="shared" si="8"/>
        <v>463.53888888888883</v>
      </c>
      <c r="W65" s="425">
        <f t="shared" si="8"/>
        <v>463.53888888888883</v>
      </c>
      <c r="X65" s="425">
        <f t="shared" si="8"/>
        <v>463.53888888888883</v>
      </c>
      <c r="Y65" s="425">
        <f t="shared" si="8"/>
        <v>463.53888888888883</v>
      </c>
      <c r="Z65" s="425">
        <f t="shared" si="8"/>
        <v>463.53888888888883</v>
      </c>
      <c r="AA65" s="425">
        <f t="shared" si="8"/>
        <v>463.53888888888883</v>
      </c>
      <c r="AB65" s="425">
        <f t="shared" si="8"/>
        <v>463.53888888888883</v>
      </c>
      <c r="AC65" s="425">
        <f t="shared" si="8"/>
        <v>463.53888888888883</v>
      </c>
      <c r="AD65" s="425">
        <f t="shared" si="8"/>
        <v>463.53888888888883</v>
      </c>
      <c r="AE65" s="425">
        <f t="shared" si="8"/>
        <v>463.53888888888883</v>
      </c>
      <c r="AF65" s="425">
        <f t="shared" si="8"/>
        <v>463.53888888888883</v>
      </c>
      <c r="AG65" s="425">
        <f t="shared" si="8"/>
        <v>463.53888888888883</v>
      </c>
      <c r="AH65" s="425">
        <f t="shared" si="8"/>
        <v>463.53888888888883</v>
      </c>
      <c r="AI65" s="425">
        <f t="shared" si="8"/>
        <v>463.53888888888883</v>
      </c>
      <c r="AJ65" s="425">
        <f t="shared" si="8"/>
        <v>463.53888888888883</v>
      </c>
    </row>
  </sheetData>
  <autoFilter ref="B31:AK38"/>
  <mergeCells count="34">
    <mergeCell ref="Q2:R2"/>
    <mergeCell ref="B53:I53"/>
    <mergeCell ref="AQ2:AR2"/>
    <mergeCell ref="B47:I47"/>
    <mergeCell ref="B48:R48"/>
    <mergeCell ref="B49:R49"/>
    <mergeCell ref="B51:I51"/>
    <mergeCell ref="B52:I52"/>
    <mergeCell ref="AT2:AU2"/>
    <mergeCell ref="AW2:AX2"/>
    <mergeCell ref="AZ2:BA2"/>
    <mergeCell ref="B45:I45"/>
    <mergeCell ref="B46:I46"/>
    <mergeCell ref="T2:U2"/>
    <mergeCell ref="W2:X2"/>
    <mergeCell ref="Z2:AA2"/>
    <mergeCell ref="AC2:AD2"/>
    <mergeCell ref="AF2:AG2"/>
    <mergeCell ref="AI2:AJ2"/>
    <mergeCell ref="B2:C2"/>
    <mergeCell ref="E2:F2"/>
    <mergeCell ref="H2:I2"/>
    <mergeCell ref="K2:L2"/>
    <mergeCell ref="N2:O2"/>
    <mergeCell ref="B62:I62"/>
    <mergeCell ref="B63:I63"/>
    <mergeCell ref="B64:AJ64"/>
    <mergeCell ref="B65:AJ65"/>
    <mergeCell ref="B54:AA54"/>
    <mergeCell ref="B55:AA55"/>
    <mergeCell ref="B57:I57"/>
    <mergeCell ref="B58:I58"/>
    <mergeCell ref="B59:I59"/>
    <mergeCell ref="B61:I61"/>
  </mergeCells>
  <conditionalFormatting sqref="C5">
    <cfRule type="cellIs" dxfId="483" priority="71" operator="equal">
      <formula>C4</formula>
    </cfRule>
    <cfRule type="duplicateValues" dxfId="482" priority="72"/>
    <cfRule type="duplicateValues" dxfId="481" priority="73"/>
  </conditionalFormatting>
  <conditionalFormatting sqref="C6:C34">
    <cfRule type="cellIs" dxfId="480" priority="68" operator="equal">
      <formula>C5</formula>
    </cfRule>
    <cfRule type="duplicateValues" dxfId="479" priority="69"/>
    <cfRule type="duplicateValues" dxfId="478" priority="70"/>
  </conditionalFormatting>
  <conditionalFormatting sqref="F5:F31">
    <cfRule type="cellIs" dxfId="477" priority="64" operator="equal">
      <formula>F4</formula>
    </cfRule>
    <cfRule type="duplicateValues" dxfId="476" priority="65"/>
    <cfRule type="duplicateValues" dxfId="475" priority="66"/>
  </conditionalFormatting>
  <conditionalFormatting sqref="I5:I34">
    <cfRule type="cellIs" dxfId="474" priority="57" operator="equal">
      <formula>I4</formula>
    </cfRule>
    <cfRule type="duplicateValues" dxfId="473" priority="58"/>
    <cfRule type="duplicateValues" dxfId="472" priority="59"/>
  </conditionalFormatting>
  <conditionalFormatting sqref="L5:L33">
    <cfRule type="cellIs" dxfId="471" priority="36" operator="equal">
      <formula>L4</formula>
    </cfRule>
    <cfRule type="duplicateValues" dxfId="470" priority="37"/>
    <cfRule type="duplicateValues" dxfId="469" priority="38"/>
  </conditionalFormatting>
  <conditionalFormatting sqref="O5:O34">
    <cfRule type="cellIs" dxfId="468" priority="33" operator="equal">
      <formula>O4</formula>
    </cfRule>
    <cfRule type="duplicateValues" dxfId="467" priority="34"/>
    <cfRule type="duplicateValues" dxfId="466" priority="35"/>
  </conditionalFormatting>
  <conditionalFormatting sqref="R5:R33">
    <cfRule type="cellIs" dxfId="465" priority="30" operator="equal">
      <formula>R4</formula>
    </cfRule>
    <cfRule type="duplicateValues" dxfId="464" priority="31"/>
    <cfRule type="duplicateValues" dxfId="463" priority="32"/>
  </conditionalFormatting>
  <conditionalFormatting sqref="U5:U34">
    <cfRule type="cellIs" dxfId="462" priority="27" operator="equal">
      <formula>U4</formula>
    </cfRule>
    <cfRule type="duplicateValues" dxfId="461" priority="28"/>
    <cfRule type="duplicateValues" dxfId="460" priority="29"/>
  </conditionalFormatting>
  <conditionalFormatting sqref="X5:X34">
    <cfRule type="cellIs" dxfId="459" priority="24" operator="equal">
      <formula>X4</formula>
    </cfRule>
    <cfRule type="duplicateValues" dxfId="458" priority="25"/>
    <cfRule type="duplicateValues" dxfId="457" priority="26"/>
  </conditionalFormatting>
  <conditionalFormatting sqref="AA5:AA33">
    <cfRule type="cellIs" dxfId="456" priority="21" operator="equal">
      <formula>AA4</formula>
    </cfRule>
    <cfRule type="duplicateValues" dxfId="455" priority="22"/>
    <cfRule type="duplicateValues" dxfId="454" priority="23"/>
  </conditionalFormatting>
  <conditionalFormatting sqref="AD5:AD34">
    <cfRule type="cellIs" dxfId="453" priority="18" operator="equal">
      <formula>AD4</formula>
    </cfRule>
    <cfRule type="duplicateValues" dxfId="452" priority="19"/>
    <cfRule type="duplicateValues" dxfId="451" priority="20"/>
  </conditionalFormatting>
  <conditionalFormatting sqref="AG5:AG33">
    <cfRule type="cellIs" dxfId="450" priority="15" operator="equal">
      <formula>AG4</formula>
    </cfRule>
    <cfRule type="duplicateValues" dxfId="449" priority="16"/>
    <cfRule type="duplicateValues" dxfId="448" priority="17"/>
  </conditionalFormatting>
  <conditionalFormatting sqref="AJ5:AJ34">
    <cfRule type="cellIs" dxfId="447" priority="12" operator="equal">
      <formula>AJ4</formula>
    </cfRule>
    <cfRule type="duplicateValues" dxfId="446" priority="13"/>
    <cfRule type="duplicateValues" dxfId="445" priority="14"/>
  </conditionalFormatting>
  <conditionalFormatting sqref="F4">
    <cfRule type="cellIs" dxfId="444" priority="11" operator="equal">
      <formula>$C$34</formula>
    </cfRule>
  </conditionalFormatting>
  <conditionalFormatting sqref="L4">
    <cfRule type="cellIs" dxfId="443" priority="10" operator="equal">
      <formula>$I$34</formula>
    </cfRule>
  </conditionalFormatting>
  <conditionalFormatting sqref="O4">
    <cfRule type="cellIs" dxfId="442" priority="9" operator="equal">
      <formula>$L$33</formula>
    </cfRule>
  </conditionalFormatting>
  <conditionalFormatting sqref="R4">
    <cfRule type="cellIs" dxfId="441" priority="8" operator="equal">
      <formula>$O$34</formula>
    </cfRule>
  </conditionalFormatting>
  <conditionalFormatting sqref="U4">
    <cfRule type="cellIs" dxfId="440" priority="7" operator="equal">
      <formula>$R$33</formula>
    </cfRule>
  </conditionalFormatting>
  <conditionalFormatting sqref="X4">
    <cfRule type="cellIs" dxfId="439" priority="6" operator="equal">
      <formula>$U$34</formula>
    </cfRule>
  </conditionalFormatting>
  <conditionalFormatting sqref="AA4">
    <cfRule type="cellIs" dxfId="438" priority="5" operator="equal">
      <formula>$X$34</formula>
    </cfRule>
  </conditionalFormatting>
  <conditionalFormatting sqref="AD4">
    <cfRule type="cellIs" dxfId="437" priority="4" operator="equal">
      <formula>$AA$33</formula>
    </cfRule>
  </conditionalFormatting>
  <conditionalFormatting sqref="AG4">
    <cfRule type="cellIs" dxfId="436" priority="3" operator="equal">
      <formula>$AD$34</formula>
    </cfRule>
  </conditionalFormatting>
  <conditionalFormatting sqref="AJ4">
    <cfRule type="cellIs" dxfId="435" priority="2" operator="equal">
      <formula>$AG$33</formula>
    </cfRule>
  </conditionalFormatting>
  <conditionalFormatting sqref="I4">
    <cfRule type="cellIs" dxfId="281" priority="1" operator="equal">
      <formula>$I$34</formula>
    </cfRule>
  </conditionalFormatting>
  <printOptions horizontalCentered="1"/>
  <pageMargins left="0.70866141732283472" right="0.70866141732283472" top="0.74803149606299213" bottom="3.188976377952756" header="0.39370078740157483" footer="2.3622047244094491"/>
  <pageSetup paperSize="9" orientation="portrait" r:id="rId1"/>
  <headerFooter>
    <oddHeader>&amp;C&amp;14Динамика курса валюты Казахстанский тенге 2023 год (к $ по данным НБК)</oddHeader>
    <oddFooter>&amp;L&amp;14Начальник 
Управления Бюджетирования
ОАО "УГМК"&amp;R&amp;14Киташева А.Л.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2:BD65"/>
  <sheetViews>
    <sheetView zoomScale="85" zoomScaleNormal="85" workbookViewId="0">
      <selection activeCell="A4" sqref="A4 F4:F31 AJ4:AJ32 L4:L33 R4:R33 AA4:AA33 AG4:AG33 C4:C34 I4:I34 O4:O34 U4:U34 X4:X34 AD4:AD34"/>
    </sheetView>
  </sheetViews>
  <sheetFormatPr defaultRowHeight="15" outlineLevelRow="1" outlineLevelCol="1" x14ac:dyDescent="0.25"/>
  <cols>
    <col min="1" max="1" width="10.140625" bestFit="1" customWidth="1"/>
    <col min="2" max="3" width="17.7109375" customWidth="1"/>
    <col min="4" max="4" width="9.140625" customWidth="1"/>
    <col min="5" max="6" width="17.7109375" customWidth="1"/>
    <col min="7" max="7" width="9.140625" customWidth="1"/>
    <col min="8" max="9" width="17.7109375" customWidth="1"/>
    <col min="10" max="10" width="9.140625" customWidth="1"/>
    <col min="11" max="12" width="17.7109375" customWidth="1"/>
    <col min="13" max="13" width="9.140625" customWidth="1"/>
    <col min="14" max="14" width="18.28515625" bestFit="1" customWidth="1"/>
    <col min="15" max="15" width="17.7109375" customWidth="1"/>
    <col min="16" max="16" width="9.140625" customWidth="1"/>
    <col min="17" max="17" width="18.28515625" bestFit="1" customWidth="1"/>
    <col min="18" max="18" width="17.7109375" customWidth="1"/>
    <col min="19" max="19" width="9.140625" customWidth="1"/>
    <col min="20" max="21" width="17.7109375" customWidth="1"/>
    <col min="22" max="22" width="9.140625" customWidth="1"/>
    <col min="23" max="23" width="18.28515625" bestFit="1" customWidth="1"/>
    <col min="24" max="24" width="17.7109375" customWidth="1"/>
    <col min="25" max="25" width="9.140625" customWidth="1"/>
    <col min="26" max="26" width="18.28515625" bestFit="1" customWidth="1"/>
    <col min="27" max="27" width="17.7109375" customWidth="1"/>
    <col min="28" max="28" width="9.140625" customWidth="1"/>
    <col min="29" max="29" width="18.28515625" bestFit="1" customWidth="1"/>
    <col min="30" max="30" width="17.7109375" customWidth="1"/>
    <col min="31" max="31" width="9.140625" customWidth="1"/>
    <col min="32" max="33" width="17.7109375" customWidth="1"/>
    <col min="34" max="34" width="9.140625" customWidth="1"/>
    <col min="35" max="36" width="17.7109375" customWidth="1"/>
    <col min="37" max="41" width="9.140625" customWidth="1"/>
    <col min="42" max="42" width="9.140625" customWidth="1" outlineLevel="1"/>
    <col min="43" max="43" width="18.28515625" customWidth="1" outlineLevel="1"/>
    <col min="44" max="44" width="10.85546875" customWidth="1" outlineLevel="1"/>
    <col min="45" max="45" width="9.140625" customWidth="1" outlineLevel="1"/>
    <col min="46" max="46" width="18.28515625" customWidth="1" outlineLevel="1"/>
    <col min="47" max="47" width="10.85546875" customWidth="1" outlineLevel="1"/>
    <col min="48" max="48" width="9.140625" customWidth="1" outlineLevel="1"/>
    <col min="49" max="49" width="18.28515625" customWidth="1" outlineLevel="1"/>
    <col min="50" max="54" width="9.140625" customWidth="1" outlineLevel="1"/>
  </cols>
  <sheetData>
    <row r="2" spans="1:56" x14ac:dyDescent="0.25">
      <c r="A2" s="1" t="s">
        <v>0</v>
      </c>
      <c r="B2" s="414" t="s">
        <v>4</v>
      </c>
      <c r="C2" s="414"/>
      <c r="E2" s="414" t="s">
        <v>5</v>
      </c>
      <c r="F2" s="414"/>
      <c r="H2" s="414" t="s">
        <v>6</v>
      </c>
      <c r="I2" s="414"/>
      <c r="K2" s="414" t="s">
        <v>7</v>
      </c>
      <c r="L2" s="414"/>
      <c r="N2" s="414" t="s">
        <v>8</v>
      </c>
      <c r="O2" s="414"/>
      <c r="Q2" s="414" t="s">
        <v>9</v>
      </c>
      <c r="R2" s="414"/>
      <c r="T2" s="414" t="s">
        <v>10</v>
      </c>
      <c r="U2" s="414"/>
      <c r="W2" s="414" t="s">
        <v>11</v>
      </c>
      <c r="X2" s="414"/>
      <c r="Z2" s="414" t="s">
        <v>12</v>
      </c>
      <c r="AA2" s="414"/>
      <c r="AC2" s="414" t="s">
        <v>13</v>
      </c>
      <c r="AD2" s="414"/>
      <c r="AF2" s="414" t="s">
        <v>14</v>
      </c>
      <c r="AG2" s="414"/>
      <c r="AI2" s="414" t="s">
        <v>15</v>
      </c>
      <c r="AJ2" s="414"/>
      <c r="AQ2" s="414" t="s">
        <v>237</v>
      </c>
      <c r="AR2" s="414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1:56" x14ac:dyDescent="0.25">
      <c r="A3" s="3" t="str">
        <f>CONCATENATE("31.12.",RIGHT(B4,4)-1)</f>
        <v>31.12.2022</v>
      </c>
      <c r="B3" s="1" t="s">
        <v>0</v>
      </c>
      <c r="C3" s="2" t="s">
        <v>1</v>
      </c>
      <c r="E3" s="1" t="s">
        <v>0</v>
      </c>
      <c r="F3" s="2" t="s">
        <v>1</v>
      </c>
      <c r="H3" s="1" t="s">
        <v>0</v>
      </c>
      <c r="I3" s="2" t="s">
        <v>1</v>
      </c>
      <c r="K3" s="1" t="s">
        <v>0</v>
      </c>
      <c r="L3" s="2" t="s">
        <v>1</v>
      </c>
      <c r="N3" s="1" t="s">
        <v>0</v>
      </c>
      <c r="O3" s="2" t="s">
        <v>1</v>
      </c>
      <c r="Q3" s="1" t="s">
        <v>0</v>
      </c>
      <c r="R3" s="2" t="s">
        <v>1</v>
      </c>
      <c r="T3" s="1" t="s">
        <v>0</v>
      </c>
      <c r="U3" s="2" t="s">
        <v>1</v>
      </c>
      <c r="W3" s="1" t="s">
        <v>0</v>
      </c>
      <c r="X3" s="2" t="s">
        <v>1</v>
      </c>
      <c r="Z3" s="1" t="s">
        <v>0</v>
      </c>
      <c r="AA3" s="2" t="s">
        <v>1</v>
      </c>
      <c r="AC3" s="1" t="s">
        <v>0</v>
      </c>
      <c r="AD3" s="2" t="s">
        <v>1</v>
      </c>
      <c r="AF3" s="1" t="s">
        <v>0</v>
      </c>
      <c r="AG3" s="2" t="s">
        <v>1</v>
      </c>
      <c r="AI3" s="1" t="s">
        <v>0</v>
      </c>
      <c r="AJ3" s="2" t="s">
        <v>1</v>
      </c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1:56" x14ac:dyDescent="0.25">
      <c r="A4" s="222"/>
      <c r="B4" s="3" t="str">
        <f>фунт!B4</f>
        <v>01.01.2023</v>
      </c>
      <c r="C4" s="85"/>
      <c r="E4" s="3" t="str">
        <f>фунт!E4</f>
        <v>01.02.2023</v>
      </c>
      <c r="F4" s="82"/>
      <c r="H4" s="3" t="str">
        <f>фунт!H4</f>
        <v>01.03.2023</v>
      </c>
      <c r="I4" s="82"/>
      <c r="K4" s="3" t="str">
        <f>фунт!K4</f>
        <v>01.04.2023</v>
      </c>
      <c r="L4" s="82"/>
      <c r="N4" s="3" t="str">
        <f>фунт!N4</f>
        <v>01.05.2023</v>
      </c>
      <c r="O4" s="82"/>
      <c r="Q4" s="3" t="str">
        <f>фунт!Q4</f>
        <v>01.06.2023</v>
      </c>
      <c r="R4" s="82"/>
      <c r="T4" s="3" t="str">
        <f>фунт!T4</f>
        <v>01.07.2023</v>
      </c>
      <c r="U4" s="82"/>
      <c r="W4" s="3" t="str">
        <f>фунт!W4</f>
        <v>01.08.2023</v>
      </c>
      <c r="X4" s="82"/>
      <c r="Z4" s="3" t="str">
        <f>фунт!Z4</f>
        <v>01.09.2023</v>
      </c>
      <c r="AA4" s="82"/>
      <c r="AC4" s="3" t="str">
        <f>фунт!AC4</f>
        <v>01.10.2023</v>
      </c>
      <c r="AD4" s="82"/>
      <c r="AF4" s="3" t="str">
        <f>фунт!AF4</f>
        <v>01.11.2023</v>
      </c>
      <c r="AG4" s="82"/>
      <c r="AI4" s="3" t="str">
        <f>фунт!AI4</f>
        <v>01.12.2023</v>
      </c>
      <c r="AJ4" s="82"/>
      <c r="AQ4" s="153" t="str">
        <f>Q4</f>
        <v>01.06.2023</v>
      </c>
      <c r="AR4" s="82"/>
      <c r="AT4" s="3" t="str">
        <f>AC4</f>
        <v>01.10.2023</v>
      </c>
      <c r="AU4" s="82"/>
      <c r="AW4" s="3" t="str">
        <f>AF4</f>
        <v>01.11.2023</v>
      </c>
      <c r="AX4" s="82"/>
      <c r="AZ4" s="3" t="str">
        <f>AI4</f>
        <v>01.12.2023</v>
      </c>
      <c r="BA4" s="82"/>
      <c r="BD4" s="166"/>
    </row>
    <row r="5" spans="1:56" x14ac:dyDescent="0.25">
      <c r="B5" s="3" t="str">
        <f>фунт!B5</f>
        <v>02.01.2023</v>
      </c>
      <c r="C5" s="82"/>
      <c r="E5" s="3" t="str">
        <f>фунт!E5</f>
        <v>02.02.2023</v>
      </c>
      <c r="F5" s="82"/>
      <c r="H5" s="3" t="str">
        <f>фунт!H5</f>
        <v>02.03.2023</v>
      </c>
      <c r="I5" s="82"/>
      <c r="K5" s="3" t="str">
        <f>фунт!K5</f>
        <v>02.04.2023</v>
      </c>
      <c r="L5" s="82"/>
      <c r="N5" s="3" t="str">
        <f>фунт!N5</f>
        <v>02.05.2023</v>
      </c>
      <c r="O5" s="82"/>
      <c r="Q5" s="3" t="str">
        <f>фунт!Q5</f>
        <v>02.06.2023</v>
      </c>
      <c r="R5" s="82"/>
      <c r="T5" s="3" t="str">
        <f>фунт!T5</f>
        <v>02.07.2023</v>
      </c>
      <c r="U5" s="82"/>
      <c r="W5" s="3" t="str">
        <f>фунт!W5</f>
        <v>02.08.2023</v>
      </c>
      <c r="X5" s="82"/>
      <c r="Z5" s="3" t="str">
        <f>фунт!Z5</f>
        <v>02.09.2023</v>
      </c>
      <c r="AA5" s="82"/>
      <c r="AC5" s="3" t="str">
        <f>фунт!AC5</f>
        <v>02.10.2023</v>
      </c>
      <c r="AD5" s="82"/>
      <c r="AF5" s="3" t="str">
        <f>фунт!AF5</f>
        <v>02.11.2023</v>
      </c>
      <c r="AG5" s="82"/>
      <c r="AI5" s="3" t="str">
        <f>фунт!AI5</f>
        <v>02.12.2023</v>
      </c>
      <c r="AJ5" s="82"/>
      <c r="AQ5" s="153" t="str">
        <f t="shared" ref="AQ5:AQ34" si="0">Q5</f>
        <v>02.06.2023</v>
      </c>
      <c r="AR5" s="82"/>
      <c r="AT5" s="3" t="str">
        <f t="shared" ref="AT5:AT34" si="1">AC5</f>
        <v>02.10.2023</v>
      </c>
      <c r="AU5" s="82"/>
      <c r="AW5" s="3" t="str">
        <f t="shared" ref="AW5:AW34" si="2">AF5</f>
        <v>02.11.2023</v>
      </c>
      <c r="AX5" s="82"/>
      <c r="AZ5" s="3" t="str">
        <f t="shared" ref="AZ5:AZ34" si="3">AI5</f>
        <v>02.12.2023</v>
      </c>
      <c r="BA5" s="82"/>
    </row>
    <row r="6" spans="1:56" x14ac:dyDescent="0.25">
      <c r="B6" s="3" t="str">
        <f>фунт!B6</f>
        <v>03.01.2023</v>
      </c>
      <c r="C6" s="82"/>
      <c r="E6" s="3" t="str">
        <f>фунт!E6</f>
        <v>03.02.2023</v>
      </c>
      <c r="F6" s="82"/>
      <c r="H6" s="3" t="str">
        <f>фунт!H6</f>
        <v>03.03.2023</v>
      </c>
      <c r="I6" s="82"/>
      <c r="K6" s="3" t="str">
        <f>фунт!K6</f>
        <v>03.04.2023</v>
      </c>
      <c r="L6" s="82"/>
      <c r="N6" s="3" t="str">
        <f>фунт!N6</f>
        <v>03.05.2023</v>
      </c>
      <c r="O6" s="82"/>
      <c r="Q6" s="3" t="str">
        <f>фунт!Q6</f>
        <v>03.06.2023</v>
      </c>
      <c r="R6" s="82"/>
      <c r="T6" s="3" t="str">
        <f>фунт!T6</f>
        <v>03.07.2023</v>
      </c>
      <c r="U6" s="82"/>
      <c r="W6" s="3" t="str">
        <f>фунт!W6</f>
        <v>03.08.2023</v>
      </c>
      <c r="X6" s="82"/>
      <c r="Z6" s="3" t="str">
        <f>фунт!Z6</f>
        <v>03.09.2023</v>
      </c>
      <c r="AA6" s="82"/>
      <c r="AC6" s="3" t="str">
        <f>фунт!AC6</f>
        <v>03.10.2023</v>
      </c>
      <c r="AD6" s="82"/>
      <c r="AF6" s="3" t="str">
        <f>фунт!AF6</f>
        <v>03.11.2023</v>
      </c>
      <c r="AG6" s="82"/>
      <c r="AI6" s="3" t="str">
        <f>фунт!AI6</f>
        <v>03.12.2023</v>
      </c>
      <c r="AJ6" s="82"/>
      <c r="AQ6" s="153" t="str">
        <f t="shared" si="0"/>
        <v>03.06.2023</v>
      </c>
      <c r="AR6" s="82"/>
      <c r="AT6" s="3" t="str">
        <f t="shared" si="1"/>
        <v>03.10.2023</v>
      </c>
      <c r="AU6" s="82"/>
      <c r="AW6" s="3" t="str">
        <f t="shared" si="2"/>
        <v>03.11.2023</v>
      </c>
      <c r="AX6" s="82"/>
      <c r="AZ6" s="3" t="str">
        <f t="shared" si="3"/>
        <v>03.12.2023</v>
      </c>
      <c r="BA6" s="82"/>
    </row>
    <row r="7" spans="1:56" x14ac:dyDescent="0.25">
      <c r="B7" s="3" t="str">
        <f>фунт!B7</f>
        <v>04.01.2023</v>
      </c>
      <c r="C7" s="82"/>
      <c r="E7" s="3" t="str">
        <f>фунт!E7</f>
        <v>04.02.2023</v>
      </c>
      <c r="F7" s="82"/>
      <c r="H7" s="3" t="str">
        <f>фунт!H7</f>
        <v>04.03.2023</v>
      </c>
      <c r="I7" s="82"/>
      <c r="K7" s="3" t="str">
        <f>фунт!K7</f>
        <v>04.04.2023</v>
      </c>
      <c r="L7" s="82"/>
      <c r="N7" s="3" t="str">
        <f>фунт!N7</f>
        <v>04.05.2023</v>
      </c>
      <c r="O7" s="82"/>
      <c r="Q7" s="3" t="str">
        <f>фунт!Q7</f>
        <v>04.06.2023</v>
      </c>
      <c r="R7" s="82"/>
      <c r="T7" s="3" t="str">
        <f>фунт!T7</f>
        <v>04.07.2023</v>
      </c>
      <c r="U7" s="82"/>
      <c r="W7" s="3" t="str">
        <f>фунт!W7</f>
        <v>04.08.2023</v>
      </c>
      <c r="X7" s="82"/>
      <c r="Z7" s="3" t="str">
        <f>фунт!Z7</f>
        <v>04.09.2023</v>
      </c>
      <c r="AA7" s="82"/>
      <c r="AC7" s="3" t="str">
        <f>фунт!AC7</f>
        <v>04.10.2023</v>
      </c>
      <c r="AD7" s="82"/>
      <c r="AF7" s="3" t="str">
        <f>фунт!AF7</f>
        <v>04.11.2023</v>
      </c>
      <c r="AG7" s="82"/>
      <c r="AI7" s="3" t="str">
        <f>фунт!AI7</f>
        <v>04.12.2023</v>
      </c>
      <c r="AJ7" s="82"/>
      <c r="AQ7" s="153" t="str">
        <f t="shared" si="0"/>
        <v>04.06.2023</v>
      </c>
      <c r="AR7" s="82"/>
      <c r="AT7" s="3" t="str">
        <f t="shared" si="1"/>
        <v>04.10.2023</v>
      </c>
      <c r="AU7" s="82"/>
      <c r="AW7" s="3" t="str">
        <f t="shared" si="2"/>
        <v>04.11.2023</v>
      </c>
      <c r="AX7" s="82"/>
      <c r="AZ7" s="3" t="str">
        <f t="shared" si="3"/>
        <v>04.12.2023</v>
      </c>
      <c r="BA7" s="82"/>
    </row>
    <row r="8" spans="1:56" x14ac:dyDescent="0.25">
      <c r="B8" s="3" t="str">
        <f>фунт!B8</f>
        <v>05.01.2023</v>
      </c>
      <c r="C8" s="82"/>
      <c r="E8" s="3" t="str">
        <f>фунт!E8</f>
        <v>05.02.2023</v>
      </c>
      <c r="F8" s="82"/>
      <c r="H8" s="3" t="str">
        <f>фунт!H8</f>
        <v>05.03.2023</v>
      </c>
      <c r="I8" s="82"/>
      <c r="K8" s="3" t="str">
        <f>фунт!K8</f>
        <v>05.04.2023</v>
      </c>
      <c r="L8" s="82"/>
      <c r="N8" s="3" t="str">
        <f>фунт!N8</f>
        <v>05.05.2023</v>
      </c>
      <c r="O8" s="82"/>
      <c r="Q8" s="3" t="str">
        <f>фунт!Q8</f>
        <v>05.06.2023</v>
      </c>
      <c r="R8" s="82"/>
      <c r="T8" s="3" t="str">
        <f>фунт!T8</f>
        <v>05.07.2023</v>
      </c>
      <c r="U8" s="82"/>
      <c r="W8" s="3" t="str">
        <f>фунт!W8</f>
        <v>05.08.2023</v>
      </c>
      <c r="X8" s="82"/>
      <c r="Z8" s="3" t="str">
        <f>фунт!Z8</f>
        <v>05.09.2023</v>
      </c>
      <c r="AA8" s="82"/>
      <c r="AC8" s="3" t="str">
        <f>фунт!AC8</f>
        <v>05.10.2023</v>
      </c>
      <c r="AD8" s="82"/>
      <c r="AF8" s="3" t="str">
        <f>фунт!AF8</f>
        <v>05.11.2023</v>
      </c>
      <c r="AG8" s="82"/>
      <c r="AI8" s="3" t="str">
        <f>фунт!AI8</f>
        <v>05.12.2023</v>
      </c>
      <c r="AJ8" s="82"/>
      <c r="AQ8" s="153" t="str">
        <f t="shared" si="0"/>
        <v>05.06.2023</v>
      </c>
      <c r="AR8" s="82"/>
      <c r="AT8" s="3" t="str">
        <f t="shared" si="1"/>
        <v>05.10.2023</v>
      </c>
      <c r="AU8" s="82"/>
      <c r="AW8" s="3" t="str">
        <f t="shared" si="2"/>
        <v>05.11.2023</v>
      </c>
      <c r="AX8" s="82"/>
      <c r="AZ8" s="3" t="str">
        <f t="shared" si="3"/>
        <v>05.12.2023</v>
      </c>
      <c r="BA8" s="82"/>
    </row>
    <row r="9" spans="1:56" x14ac:dyDescent="0.25">
      <c r="B9" s="3" t="str">
        <f>фунт!B9</f>
        <v>06.01.2023</v>
      </c>
      <c r="C9" s="82"/>
      <c r="E9" s="3" t="str">
        <f>фунт!E9</f>
        <v>06.02.2023</v>
      </c>
      <c r="F9" s="82"/>
      <c r="H9" s="3" t="str">
        <f>фунт!H9</f>
        <v>06.03.2023</v>
      </c>
      <c r="I9" s="82"/>
      <c r="K9" s="3" t="str">
        <f>фунт!K9</f>
        <v>06.04.2023</v>
      </c>
      <c r="L9" s="82"/>
      <c r="N9" s="3" t="str">
        <f>фунт!N9</f>
        <v>06.05.2023</v>
      </c>
      <c r="O9" s="82"/>
      <c r="Q9" s="3" t="str">
        <f>фунт!Q9</f>
        <v>06.06.2023</v>
      </c>
      <c r="R9" s="82"/>
      <c r="T9" s="3" t="str">
        <f>фунт!T9</f>
        <v>06.07.2023</v>
      </c>
      <c r="U9" s="82"/>
      <c r="W9" s="3" t="str">
        <f>фунт!W9</f>
        <v>06.08.2023</v>
      </c>
      <c r="X9" s="82"/>
      <c r="Z9" s="3" t="str">
        <f>фунт!Z9</f>
        <v>06.09.2023</v>
      </c>
      <c r="AA9" s="82"/>
      <c r="AC9" s="3" t="str">
        <f>фунт!AC9</f>
        <v>06.10.2023</v>
      </c>
      <c r="AD9" s="82"/>
      <c r="AF9" s="3" t="str">
        <f>фунт!AF9</f>
        <v>06.11.2023</v>
      </c>
      <c r="AG9" s="82"/>
      <c r="AI9" s="3" t="str">
        <f>фунт!AI9</f>
        <v>06.12.2023</v>
      </c>
      <c r="AJ9" s="82"/>
      <c r="AQ9" s="153" t="str">
        <f t="shared" si="0"/>
        <v>06.06.2023</v>
      </c>
      <c r="AR9" s="82"/>
      <c r="AT9" s="3" t="str">
        <f t="shared" si="1"/>
        <v>06.10.2023</v>
      </c>
      <c r="AU9" s="82"/>
      <c r="AW9" s="3" t="str">
        <f t="shared" si="2"/>
        <v>06.11.2023</v>
      </c>
      <c r="AX9" s="82"/>
      <c r="AZ9" s="3" t="str">
        <f t="shared" si="3"/>
        <v>06.12.2023</v>
      </c>
      <c r="BA9" s="82"/>
    </row>
    <row r="10" spans="1:56" x14ac:dyDescent="0.25">
      <c r="B10" s="3" t="str">
        <f>фунт!B10</f>
        <v>07.01.2023</v>
      </c>
      <c r="C10" s="82"/>
      <c r="E10" s="3" t="str">
        <f>фунт!E10</f>
        <v>07.02.2023</v>
      </c>
      <c r="F10" s="82"/>
      <c r="H10" s="3" t="str">
        <f>фунт!H10</f>
        <v>07.03.2023</v>
      </c>
      <c r="I10" s="82"/>
      <c r="K10" s="3" t="str">
        <f>фунт!K10</f>
        <v>07.04.2023</v>
      </c>
      <c r="L10" s="82"/>
      <c r="N10" s="3" t="str">
        <f>фунт!N10</f>
        <v>07.05.2023</v>
      </c>
      <c r="O10" s="82"/>
      <c r="Q10" s="3" t="str">
        <f>фунт!Q10</f>
        <v>07.06.2023</v>
      </c>
      <c r="R10" s="82"/>
      <c r="T10" s="3" t="str">
        <f>фунт!T10</f>
        <v>07.07.2023</v>
      </c>
      <c r="U10" s="82"/>
      <c r="W10" s="3" t="str">
        <f>фунт!W10</f>
        <v>07.08.2023</v>
      </c>
      <c r="X10" s="82"/>
      <c r="Z10" s="3" t="str">
        <f>фунт!Z10</f>
        <v>07.09.2023</v>
      </c>
      <c r="AA10" s="82"/>
      <c r="AC10" s="3" t="str">
        <f>фунт!AC10</f>
        <v>07.10.2023</v>
      </c>
      <c r="AD10" s="82"/>
      <c r="AF10" s="3" t="str">
        <f>фунт!AF10</f>
        <v>07.11.2023</v>
      </c>
      <c r="AG10" s="82"/>
      <c r="AI10" s="3" t="str">
        <f>фунт!AI10</f>
        <v>07.12.2023</v>
      </c>
      <c r="AJ10" s="82"/>
      <c r="AQ10" s="153" t="str">
        <f t="shared" si="0"/>
        <v>07.06.2023</v>
      </c>
      <c r="AR10" s="82"/>
      <c r="AT10" s="3" t="str">
        <f t="shared" si="1"/>
        <v>07.10.2023</v>
      </c>
      <c r="AU10" s="82"/>
      <c r="AW10" s="3" t="str">
        <f t="shared" si="2"/>
        <v>07.11.2023</v>
      </c>
      <c r="AX10" s="82"/>
      <c r="AZ10" s="3" t="str">
        <f t="shared" si="3"/>
        <v>07.12.2023</v>
      </c>
      <c r="BA10" s="82"/>
    </row>
    <row r="11" spans="1:56" x14ac:dyDescent="0.25">
      <c r="B11" s="3" t="str">
        <f>фунт!B11</f>
        <v>08.01.2023</v>
      </c>
      <c r="C11" s="82"/>
      <c r="E11" s="3" t="str">
        <f>фунт!E11</f>
        <v>08.02.2023</v>
      </c>
      <c r="F11" s="82"/>
      <c r="H11" s="3" t="str">
        <f>фунт!H11</f>
        <v>08.03.2023</v>
      </c>
      <c r="I11" s="82"/>
      <c r="K11" s="3" t="str">
        <f>фунт!K11</f>
        <v>08.04.2023</v>
      </c>
      <c r="L11" s="82"/>
      <c r="N11" s="3" t="str">
        <f>фунт!N11</f>
        <v>08.05.2023</v>
      </c>
      <c r="O11" s="82"/>
      <c r="Q11" s="3" t="str">
        <f>фунт!Q11</f>
        <v>08.06.2023</v>
      </c>
      <c r="R11" s="82"/>
      <c r="T11" s="3" t="str">
        <f>фунт!T11</f>
        <v>08.07.2023</v>
      </c>
      <c r="U11" s="82"/>
      <c r="W11" s="3" t="str">
        <f>фунт!W11</f>
        <v>08.08.2023</v>
      </c>
      <c r="X11" s="82"/>
      <c r="Z11" s="3" t="str">
        <f>фунт!Z11</f>
        <v>08.09.2023</v>
      </c>
      <c r="AA11" s="82"/>
      <c r="AC11" s="3" t="str">
        <f>фунт!AC11</f>
        <v>08.10.2023</v>
      </c>
      <c r="AD11" s="82"/>
      <c r="AF11" s="3" t="str">
        <f>фунт!AF11</f>
        <v>08.11.2023</v>
      </c>
      <c r="AG11" s="82"/>
      <c r="AI11" s="3" t="str">
        <f>фунт!AI11</f>
        <v>08.12.2023</v>
      </c>
      <c r="AJ11" s="82"/>
      <c r="AQ11" s="153" t="str">
        <f t="shared" si="0"/>
        <v>08.06.2023</v>
      </c>
      <c r="AR11" s="82"/>
      <c r="AT11" s="3" t="str">
        <f t="shared" si="1"/>
        <v>08.10.2023</v>
      </c>
      <c r="AU11" s="82"/>
      <c r="AW11" s="3" t="str">
        <f t="shared" si="2"/>
        <v>08.11.2023</v>
      </c>
      <c r="AX11" s="82"/>
      <c r="AZ11" s="3" t="str">
        <f t="shared" si="3"/>
        <v>08.12.2023</v>
      </c>
      <c r="BA11" s="82"/>
    </row>
    <row r="12" spans="1:56" x14ac:dyDescent="0.25">
      <c r="B12" s="3" t="str">
        <f>фунт!B12</f>
        <v>09.01.2023</v>
      </c>
      <c r="C12" s="82"/>
      <c r="E12" s="3" t="str">
        <f>фунт!E12</f>
        <v>09.02.2023</v>
      </c>
      <c r="F12" s="82"/>
      <c r="H12" s="3" t="str">
        <f>фунт!H12</f>
        <v>09.03.2023</v>
      </c>
      <c r="I12" s="82"/>
      <c r="K12" s="3" t="str">
        <f>фунт!K12</f>
        <v>09.04.2023</v>
      </c>
      <c r="L12" s="82"/>
      <c r="N12" s="3" t="str">
        <f>фунт!N12</f>
        <v>09.05.2023</v>
      </c>
      <c r="O12" s="82"/>
      <c r="Q12" s="3" t="str">
        <f>фунт!Q12</f>
        <v>09.06.2023</v>
      </c>
      <c r="R12" s="82"/>
      <c r="T12" s="3" t="str">
        <f>фунт!T12</f>
        <v>09.07.2023</v>
      </c>
      <c r="U12" s="82"/>
      <c r="W12" s="3" t="str">
        <f>фунт!W12</f>
        <v>09.08.2023</v>
      </c>
      <c r="X12" s="82"/>
      <c r="Z12" s="3" t="str">
        <f>фунт!Z12</f>
        <v>09.09.2023</v>
      </c>
      <c r="AA12" s="82"/>
      <c r="AC12" s="3" t="str">
        <f>фунт!AC12</f>
        <v>09.10.2023</v>
      </c>
      <c r="AD12" s="82"/>
      <c r="AF12" s="3" t="str">
        <f>фунт!AF12</f>
        <v>09.11.2023</v>
      </c>
      <c r="AG12" s="82"/>
      <c r="AI12" s="3" t="str">
        <f>фунт!AI12</f>
        <v>09.12.2023</v>
      </c>
      <c r="AJ12" s="82"/>
      <c r="AQ12" s="153" t="str">
        <f t="shared" si="0"/>
        <v>09.06.2023</v>
      </c>
      <c r="AR12" s="82"/>
      <c r="AT12" s="3" t="str">
        <f t="shared" si="1"/>
        <v>09.10.2023</v>
      </c>
      <c r="AU12" s="82"/>
      <c r="AW12" s="3" t="str">
        <f t="shared" si="2"/>
        <v>09.11.2023</v>
      </c>
      <c r="AX12" s="82"/>
      <c r="AZ12" s="3" t="str">
        <f t="shared" si="3"/>
        <v>09.12.2023</v>
      </c>
      <c r="BA12" s="82"/>
    </row>
    <row r="13" spans="1:56" x14ac:dyDescent="0.25">
      <c r="B13" s="3" t="str">
        <f>фунт!B13</f>
        <v>10.01.2023</v>
      </c>
      <c r="C13" s="82"/>
      <c r="E13" s="3" t="str">
        <f>фунт!E13</f>
        <v>10.02.2023</v>
      </c>
      <c r="F13" s="82"/>
      <c r="H13" s="3" t="str">
        <f>фунт!H13</f>
        <v>10.03.2023</v>
      </c>
      <c r="I13" s="82"/>
      <c r="K13" s="3" t="str">
        <f>фунт!K13</f>
        <v>10.04.2023</v>
      </c>
      <c r="L13" s="82"/>
      <c r="N13" s="3" t="str">
        <f>фунт!N13</f>
        <v>10.05.2023</v>
      </c>
      <c r="O13" s="82"/>
      <c r="Q13" s="3" t="str">
        <f>фунт!Q13</f>
        <v>10.06.2023</v>
      </c>
      <c r="R13" s="82"/>
      <c r="T13" s="3" t="str">
        <f>фунт!T13</f>
        <v>10.07.2023</v>
      </c>
      <c r="U13" s="82"/>
      <c r="W13" s="3" t="str">
        <f>фунт!W13</f>
        <v>10.08.2023</v>
      </c>
      <c r="X13" s="82"/>
      <c r="Z13" s="3" t="str">
        <f>фунт!Z13</f>
        <v>10.09.2023</v>
      </c>
      <c r="AA13" s="82"/>
      <c r="AC13" s="3" t="str">
        <f>фунт!AC13</f>
        <v>10.10.2023</v>
      </c>
      <c r="AD13" s="82"/>
      <c r="AF13" s="3" t="str">
        <f>фунт!AF13</f>
        <v>10.11.2023</v>
      </c>
      <c r="AG13" s="82"/>
      <c r="AI13" s="3" t="str">
        <f>фунт!AI13</f>
        <v>10.12.2023</v>
      </c>
      <c r="AJ13" s="82"/>
      <c r="AQ13" s="153" t="str">
        <f t="shared" si="0"/>
        <v>10.06.2023</v>
      </c>
      <c r="AR13" s="82"/>
      <c r="AT13" s="3" t="str">
        <f t="shared" si="1"/>
        <v>10.10.2023</v>
      </c>
      <c r="AU13" s="82"/>
      <c r="AW13" s="3" t="str">
        <f t="shared" si="2"/>
        <v>10.11.2023</v>
      </c>
      <c r="AX13" s="82"/>
      <c r="AZ13" s="3" t="str">
        <f t="shared" si="3"/>
        <v>10.12.2023</v>
      </c>
      <c r="BA13" s="82"/>
    </row>
    <row r="14" spans="1:56" x14ac:dyDescent="0.25">
      <c r="B14" s="3" t="str">
        <f>фунт!B14</f>
        <v>11.01.2023</v>
      </c>
      <c r="C14" s="82"/>
      <c r="E14" s="3" t="str">
        <f>фунт!E14</f>
        <v>11.02.2023</v>
      </c>
      <c r="F14" s="82"/>
      <c r="H14" s="3" t="str">
        <f>фунт!H14</f>
        <v>11.03.2023</v>
      </c>
      <c r="I14" s="82"/>
      <c r="K14" s="3" t="str">
        <f>фунт!K14</f>
        <v>11.04.2023</v>
      </c>
      <c r="L14" s="82"/>
      <c r="N14" s="3" t="str">
        <f>фунт!N14</f>
        <v>11.05.2023</v>
      </c>
      <c r="O14" s="82"/>
      <c r="Q14" s="3" t="str">
        <f>фунт!Q14</f>
        <v>11.06.2023</v>
      </c>
      <c r="R14" s="82"/>
      <c r="T14" s="3" t="str">
        <f>фунт!T14</f>
        <v>11.07.2023</v>
      </c>
      <c r="U14" s="82"/>
      <c r="W14" s="3" t="str">
        <f>фунт!W14</f>
        <v>11.08.2023</v>
      </c>
      <c r="X14" s="82"/>
      <c r="Z14" s="3" t="str">
        <f>фунт!Z14</f>
        <v>11.09.2023</v>
      </c>
      <c r="AA14" s="82"/>
      <c r="AC14" s="3" t="str">
        <f>фунт!AC14</f>
        <v>11.10.2023</v>
      </c>
      <c r="AD14" s="82"/>
      <c r="AF14" s="3" t="str">
        <f>фунт!AF14</f>
        <v>11.11.2023</v>
      </c>
      <c r="AG14" s="82"/>
      <c r="AI14" s="3" t="str">
        <f>фунт!AI14</f>
        <v>11.12.2023</v>
      </c>
      <c r="AJ14" s="82"/>
      <c r="AQ14" s="153" t="str">
        <f t="shared" si="0"/>
        <v>11.06.2023</v>
      </c>
      <c r="AR14" s="82"/>
      <c r="AT14" s="3" t="str">
        <f t="shared" si="1"/>
        <v>11.10.2023</v>
      </c>
      <c r="AU14" s="82"/>
      <c r="AW14" s="3" t="str">
        <f t="shared" si="2"/>
        <v>11.11.2023</v>
      </c>
      <c r="AX14" s="82"/>
      <c r="AZ14" s="3" t="str">
        <f t="shared" si="3"/>
        <v>11.12.2023</v>
      </c>
      <c r="BA14" s="82"/>
    </row>
    <row r="15" spans="1:56" x14ac:dyDescent="0.25">
      <c r="B15" s="3" t="str">
        <f>фунт!B15</f>
        <v>12.01.2023</v>
      </c>
      <c r="C15" s="82"/>
      <c r="E15" s="3" t="str">
        <f>фунт!E15</f>
        <v>12.02.2023</v>
      </c>
      <c r="F15" s="82"/>
      <c r="H15" s="3" t="str">
        <f>фунт!H15</f>
        <v>12.03.2023</v>
      </c>
      <c r="I15" s="82"/>
      <c r="K15" s="3" t="str">
        <f>фунт!K15</f>
        <v>12.04.2023</v>
      </c>
      <c r="L15" s="82"/>
      <c r="N15" s="3" t="str">
        <f>фунт!N15</f>
        <v>12.05.2023</v>
      </c>
      <c r="O15" s="82"/>
      <c r="Q15" s="3" t="str">
        <f>фунт!Q15</f>
        <v>12.06.2023</v>
      </c>
      <c r="R15" s="82"/>
      <c r="T15" s="3" t="str">
        <f>фунт!T15</f>
        <v>12.07.2023</v>
      </c>
      <c r="U15" s="82"/>
      <c r="W15" s="3" t="str">
        <f>фунт!W15</f>
        <v>12.08.2023</v>
      </c>
      <c r="X15" s="82"/>
      <c r="Z15" s="3" t="str">
        <f>фунт!Z15</f>
        <v>12.09.2023</v>
      </c>
      <c r="AA15" s="82"/>
      <c r="AC15" s="3" t="str">
        <f>фунт!AC15</f>
        <v>12.10.2023</v>
      </c>
      <c r="AD15" s="82"/>
      <c r="AF15" s="3" t="str">
        <f>фунт!AF15</f>
        <v>12.11.2023</v>
      </c>
      <c r="AG15" s="82"/>
      <c r="AI15" s="3" t="str">
        <f>фунт!AI15</f>
        <v>12.12.2023</v>
      </c>
      <c r="AJ15" s="82"/>
      <c r="AQ15" s="153" t="str">
        <f t="shared" si="0"/>
        <v>12.06.2023</v>
      </c>
      <c r="AR15" s="82"/>
      <c r="AT15" s="3" t="str">
        <f t="shared" si="1"/>
        <v>12.10.2023</v>
      </c>
      <c r="AU15" s="82"/>
      <c r="AW15" s="3" t="str">
        <f t="shared" si="2"/>
        <v>12.11.2023</v>
      </c>
      <c r="AX15" s="82"/>
      <c r="AZ15" s="3" t="str">
        <f t="shared" si="3"/>
        <v>12.12.2023</v>
      </c>
      <c r="BA15" s="82"/>
    </row>
    <row r="16" spans="1:56" x14ac:dyDescent="0.25">
      <c r="B16" s="3" t="str">
        <f>фунт!B16</f>
        <v>13.01.2023</v>
      </c>
      <c r="C16" s="82"/>
      <c r="E16" s="3" t="str">
        <f>фунт!E16</f>
        <v>13.02.2023</v>
      </c>
      <c r="F16" s="82"/>
      <c r="H16" s="3" t="str">
        <f>фунт!H16</f>
        <v>13.03.2023</v>
      </c>
      <c r="I16" s="82"/>
      <c r="K16" s="3" t="str">
        <f>фунт!K16</f>
        <v>13.04.2023</v>
      </c>
      <c r="L16" s="82"/>
      <c r="N16" s="3" t="str">
        <f>фунт!N16</f>
        <v>13.05.2023</v>
      </c>
      <c r="O16" s="82"/>
      <c r="Q16" s="3" t="str">
        <f>фунт!Q16</f>
        <v>13.06.2023</v>
      </c>
      <c r="R16" s="82"/>
      <c r="T16" s="3" t="str">
        <f>фунт!T16</f>
        <v>13.07.2023</v>
      </c>
      <c r="U16" s="82"/>
      <c r="W16" s="3" t="str">
        <f>фунт!W16</f>
        <v>13.08.2023</v>
      </c>
      <c r="X16" s="82"/>
      <c r="Z16" s="3" t="str">
        <f>фунт!Z16</f>
        <v>13.09.2023</v>
      </c>
      <c r="AA16" s="82"/>
      <c r="AC16" s="3" t="str">
        <f>фунт!AC16</f>
        <v>13.10.2023</v>
      </c>
      <c r="AD16" s="82"/>
      <c r="AF16" s="3" t="str">
        <f>фунт!AF16</f>
        <v>13.11.2023</v>
      </c>
      <c r="AG16" s="82"/>
      <c r="AI16" s="3" t="str">
        <f>фунт!AI16</f>
        <v>13.12.2023</v>
      </c>
      <c r="AJ16" s="82"/>
      <c r="AQ16" s="153" t="str">
        <f t="shared" si="0"/>
        <v>13.06.2023</v>
      </c>
      <c r="AR16" s="82"/>
      <c r="AT16" s="3" t="str">
        <f t="shared" si="1"/>
        <v>13.10.2023</v>
      </c>
      <c r="AU16" s="82"/>
      <c r="AW16" s="3" t="str">
        <f t="shared" si="2"/>
        <v>13.11.2023</v>
      </c>
      <c r="AX16" s="82"/>
      <c r="AZ16" s="3" t="str">
        <f t="shared" si="3"/>
        <v>13.12.2023</v>
      </c>
      <c r="BA16" s="82"/>
    </row>
    <row r="17" spans="2:53" x14ac:dyDescent="0.25">
      <c r="B17" s="3" t="str">
        <f>фунт!B17</f>
        <v>14.01.2023</v>
      </c>
      <c r="C17" s="82"/>
      <c r="E17" s="3" t="str">
        <f>фунт!E17</f>
        <v>14.02.2023</v>
      </c>
      <c r="F17" s="82"/>
      <c r="H17" s="3" t="str">
        <f>фунт!H17</f>
        <v>14.03.2023</v>
      </c>
      <c r="I17" s="82"/>
      <c r="K17" s="3" t="str">
        <f>фунт!K17</f>
        <v>14.04.2023</v>
      </c>
      <c r="L17" s="82"/>
      <c r="N17" s="3" t="str">
        <f>фунт!N17</f>
        <v>14.05.2023</v>
      </c>
      <c r="O17" s="82"/>
      <c r="Q17" s="3" t="str">
        <f>фунт!Q17</f>
        <v>14.06.2023</v>
      </c>
      <c r="R17" s="82"/>
      <c r="T17" s="3" t="str">
        <f>фунт!T17</f>
        <v>14.07.2023</v>
      </c>
      <c r="U17" s="82"/>
      <c r="W17" s="3" t="str">
        <f>фунт!W17</f>
        <v>14.08.2023</v>
      </c>
      <c r="X17" s="82"/>
      <c r="Z17" s="3" t="str">
        <f>фунт!Z17</f>
        <v>14.09.2023</v>
      </c>
      <c r="AA17" s="82"/>
      <c r="AC17" s="3" t="str">
        <f>фунт!AC17</f>
        <v>14.10.2023</v>
      </c>
      <c r="AD17" s="82"/>
      <c r="AF17" s="3" t="str">
        <f>фунт!AF17</f>
        <v>14.11.2023</v>
      </c>
      <c r="AG17" s="82"/>
      <c r="AI17" s="3" t="str">
        <f>фунт!AI17</f>
        <v>14.12.2023</v>
      </c>
      <c r="AJ17" s="82"/>
      <c r="AQ17" s="153" t="str">
        <f t="shared" si="0"/>
        <v>14.06.2023</v>
      </c>
      <c r="AR17" s="82"/>
      <c r="AT17" s="3" t="str">
        <f t="shared" si="1"/>
        <v>14.10.2023</v>
      </c>
      <c r="AU17" s="82"/>
      <c r="AW17" s="3" t="str">
        <f t="shared" si="2"/>
        <v>14.11.2023</v>
      </c>
      <c r="AX17" s="82"/>
      <c r="AZ17" s="3" t="str">
        <f t="shared" si="3"/>
        <v>14.12.2023</v>
      </c>
      <c r="BA17" s="82"/>
    </row>
    <row r="18" spans="2:53" x14ac:dyDescent="0.25">
      <c r="B18" s="3" t="str">
        <f>фунт!B18</f>
        <v>15.01.2023</v>
      </c>
      <c r="C18" s="82"/>
      <c r="E18" s="3" t="str">
        <f>фунт!E18</f>
        <v>15.02.2023</v>
      </c>
      <c r="F18" s="82"/>
      <c r="H18" s="3" t="str">
        <f>фунт!H18</f>
        <v>15.03.2023</v>
      </c>
      <c r="I18" s="82"/>
      <c r="K18" s="3" t="str">
        <f>фунт!K18</f>
        <v>15.04.2023</v>
      </c>
      <c r="L18" s="82"/>
      <c r="N18" s="3" t="str">
        <f>фунт!N18</f>
        <v>15.05.2023</v>
      </c>
      <c r="O18" s="82"/>
      <c r="Q18" s="3" t="str">
        <f>фунт!Q18</f>
        <v>15.06.2023</v>
      </c>
      <c r="R18" s="82"/>
      <c r="T18" s="3" t="str">
        <f>фунт!T18</f>
        <v>15.07.2023</v>
      </c>
      <c r="U18" s="82"/>
      <c r="W18" s="3" t="str">
        <f>фунт!W18</f>
        <v>15.08.2023</v>
      </c>
      <c r="X18" s="82"/>
      <c r="Z18" s="3" t="str">
        <f>фунт!Z18</f>
        <v>15.09.2023</v>
      </c>
      <c r="AA18" s="82"/>
      <c r="AC18" s="3" t="str">
        <f>фунт!AC18</f>
        <v>15.10.2023</v>
      </c>
      <c r="AD18" s="82"/>
      <c r="AF18" s="3" t="str">
        <f>фунт!AF18</f>
        <v>15.11.2023</v>
      </c>
      <c r="AG18" s="82"/>
      <c r="AI18" s="3" t="str">
        <f>фунт!AI18</f>
        <v>15.12.2023</v>
      </c>
      <c r="AJ18" s="82"/>
      <c r="AQ18" s="153" t="str">
        <f t="shared" si="0"/>
        <v>15.06.2023</v>
      </c>
      <c r="AR18" s="82"/>
      <c r="AT18" s="3" t="str">
        <f t="shared" si="1"/>
        <v>15.10.2023</v>
      </c>
      <c r="AU18" s="82"/>
      <c r="AW18" s="3" t="str">
        <f t="shared" si="2"/>
        <v>15.11.2023</v>
      </c>
      <c r="AX18" s="82"/>
      <c r="AZ18" s="3" t="str">
        <f t="shared" si="3"/>
        <v>15.12.2023</v>
      </c>
      <c r="BA18" s="82"/>
    </row>
    <row r="19" spans="2:53" x14ac:dyDescent="0.25">
      <c r="B19" s="3" t="str">
        <f>фунт!B19</f>
        <v>16.01.2023</v>
      </c>
      <c r="C19" s="82"/>
      <c r="E19" s="3" t="str">
        <f>фунт!E19</f>
        <v>16.02.2023</v>
      </c>
      <c r="F19" s="82"/>
      <c r="H19" s="3" t="str">
        <f>фунт!H19</f>
        <v>16.03.2023</v>
      </c>
      <c r="I19" s="82"/>
      <c r="K19" s="3" t="str">
        <f>фунт!K19</f>
        <v>16.04.2023</v>
      </c>
      <c r="L19" s="82"/>
      <c r="N19" s="3" t="str">
        <f>фунт!N19</f>
        <v>16.05.2023</v>
      </c>
      <c r="O19" s="82"/>
      <c r="Q19" s="3" t="str">
        <f>фунт!Q19</f>
        <v>16.06.2023</v>
      </c>
      <c r="R19" s="82"/>
      <c r="T19" s="3" t="str">
        <f>фунт!T19</f>
        <v>16.07.2023</v>
      </c>
      <c r="U19" s="82"/>
      <c r="W19" s="3" t="str">
        <f>фунт!W19</f>
        <v>16.08.2023</v>
      </c>
      <c r="X19" s="82"/>
      <c r="Z19" s="3" t="str">
        <f>фунт!Z19</f>
        <v>16.09.2023</v>
      </c>
      <c r="AA19" s="82"/>
      <c r="AC19" s="3" t="str">
        <f>фунт!AC19</f>
        <v>16.10.2023</v>
      </c>
      <c r="AD19" s="82"/>
      <c r="AF19" s="3" t="str">
        <f>фунт!AF19</f>
        <v>16.11.2023</v>
      </c>
      <c r="AG19" s="82"/>
      <c r="AI19" s="3" t="str">
        <f>фунт!AI19</f>
        <v>16.12.2023</v>
      </c>
      <c r="AJ19" s="82"/>
      <c r="AQ19" s="153" t="str">
        <f t="shared" si="0"/>
        <v>16.06.2023</v>
      </c>
      <c r="AR19" s="82"/>
      <c r="AT19" s="3" t="str">
        <f t="shared" si="1"/>
        <v>16.10.2023</v>
      </c>
      <c r="AU19" s="82"/>
      <c r="AW19" s="3" t="str">
        <f t="shared" si="2"/>
        <v>16.11.2023</v>
      </c>
      <c r="AX19" s="82"/>
      <c r="AZ19" s="3" t="str">
        <f t="shared" si="3"/>
        <v>16.12.2023</v>
      </c>
      <c r="BA19" s="82"/>
    </row>
    <row r="20" spans="2:53" x14ac:dyDescent="0.25">
      <c r="B20" s="3" t="str">
        <f>фунт!B20</f>
        <v>17.01.2023</v>
      </c>
      <c r="C20" s="82"/>
      <c r="E20" s="3" t="str">
        <f>фунт!E20</f>
        <v>17.02.2023</v>
      </c>
      <c r="F20" s="82"/>
      <c r="H20" s="3" t="str">
        <f>фунт!H20</f>
        <v>17.03.2023</v>
      </c>
      <c r="I20" s="82"/>
      <c r="K20" s="3" t="str">
        <f>фунт!K20</f>
        <v>17.04.2023</v>
      </c>
      <c r="L20" s="82"/>
      <c r="N20" s="3" t="str">
        <f>фунт!N20</f>
        <v>17.05.2023</v>
      </c>
      <c r="O20" s="82"/>
      <c r="Q20" s="3" t="str">
        <f>фунт!Q20</f>
        <v>17.06.2023</v>
      </c>
      <c r="R20" s="82"/>
      <c r="T20" s="3" t="str">
        <f>фунт!T20</f>
        <v>17.07.2023</v>
      </c>
      <c r="U20" s="82"/>
      <c r="W20" s="3" t="str">
        <f>фунт!W20</f>
        <v>17.08.2023</v>
      </c>
      <c r="X20" s="82"/>
      <c r="Z20" s="3" t="str">
        <f>фунт!Z20</f>
        <v>17.09.2023</v>
      </c>
      <c r="AA20" s="82"/>
      <c r="AC20" s="3" t="str">
        <f>фунт!AC20</f>
        <v>17.10.2023</v>
      </c>
      <c r="AD20" s="82"/>
      <c r="AF20" s="3" t="str">
        <f>фунт!AF20</f>
        <v>17.11.2023</v>
      </c>
      <c r="AG20" s="82"/>
      <c r="AI20" s="3" t="str">
        <f>фунт!AI20</f>
        <v>17.12.2023</v>
      </c>
      <c r="AJ20" s="82"/>
      <c r="AQ20" s="153" t="str">
        <f t="shared" si="0"/>
        <v>17.06.2023</v>
      </c>
      <c r="AR20" s="82"/>
      <c r="AT20" s="3" t="str">
        <f t="shared" si="1"/>
        <v>17.10.2023</v>
      </c>
      <c r="AU20" s="82"/>
      <c r="AW20" s="3" t="str">
        <f t="shared" si="2"/>
        <v>17.11.2023</v>
      </c>
      <c r="AX20" s="82"/>
      <c r="AZ20" s="3" t="str">
        <f t="shared" si="3"/>
        <v>17.12.2023</v>
      </c>
      <c r="BA20" s="82"/>
    </row>
    <row r="21" spans="2:53" x14ac:dyDescent="0.25">
      <c r="B21" s="3" t="str">
        <f>фунт!B21</f>
        <v>18.01.2023</v>
      </c>
      <c r="C21" s="82"/>
      <c r="E21" s="3" t="str">
        <f>фунт!E21</f>
        <v>18.02.2023</v>
      </c>
      <c r="F21" s="82"/>
      <c r="H21" s="3" t="str">
        <f>фунт!H21</f>
        <v>18.03.2023</v>
      </c>
      <c r="I21" s="82"/>
      <c r="K21" s="3" t="str">
        <f>фунт!K21</f>
        <v>18.04.2023</v>
      </c>
      <c r="L21" s="82"/>
      <c r="N21" s="3" t="str">
        <f>фунт!N21</f>
        <v>18.05.2023</v>
      </c>
      <c r="O21" s="82"/>
      <c r="Q21" s="3" t="str">
        <f>фунт!Q21</f>
        <v>18.06.2023</v>
      </c>
      <c r="R21" s="82"/>
      <c r="T21" s="3" t="str">
        <f>фунт!T21</f>
        <v>18.07.2023</v>
      </c>
      <c r="U21" s="82"/>
      <c r="W21" s="3" t="str">
        <f>фунт!W21</f>
        <v>18.08.2023</v>
      </c>
      <c r="X21" s="82"/>
      <c r="Z21" s="3" t="str">
        <f>фунт!Z21</f>
        <v>18.09.2023</v>
      </c>
      <c r="AA21" s="82"/>
      <c r="AC21" s="3" t="str">
        <f>фунт!AC21</f>
        <v>18.10.2023</v>
      </c>
      <c r="AD21" s="82"/>
      <c r="AF21" s="3" t="str">
        <f>фунт!AF21</f>
        <v>18.11.2023</v>
      </c>
      <c r="AG21" s="82"/>
      <c r="AI21" s="3" t="str">
        <f>фунт!AI21</f>
        <v>18.12.2023</v>
      </c>
      <c r="AJ21" s="82"/>
      <c r="AQ21" s="153" t="str">
        <f t="shared" si="0"/>
        <v>18.06.2023</v>
      </c>
      <c r="AR21" s="82"/>
      <c r="AT21" s="3" t="str">
        <f t="shared" si="1"/>
        <v>18.10.2023</v>
      </c>
      <c r="AU21" s="82"/>
      <c r="AW21" s="3" t="str">
        <f t="shared" si="2"/>
        <v>18.11.2023</v>
      </c>
      <c r="AX21" s="82"/>
      <c r="AZ21" s="3" t="str">
        <f t="shared" si="3"/>
        <v>18.12.2023</v>
      </c>
      <c r="BA21" s="82"/>
    </row>
    <row r="22" spans="2:53" x14ac:dyDescent="0.25">
      <c r="B22" s="3" t="str">
        <f>фунт!B22</f>
        <v>19.01.2023</v>
      </c>
      <c r="C22" s="82"/>
      <c r="E22" s="3" t="str">
        <f>фунт!E22</f>
        <v>19.02.2023</v>
      </c>
      <c r="F22" s="82"/>
      <c r="H22" s="3" t="str">
        <f>фунт!H22</f>
        <v>19.03.2023</v>
      </c>
      <c r="I22" s="82"/>
      <c r="K22" s="3" t="str">
        <f>фунт!K22</f>
        <v>19.04.2023</v>
      </c>
      <c r="L22" s="82"/>
      <c r="N22" s="3" t="str">
        <f>фунт!N22</f>
        <v>19.05.2023</v>
      </c>
      <c r="O22" s="82"/>
      <c r="Q22" s="3" t="str">
        <f>фунт!Q22</f>
        <v>19.06.2023</v>
      </c>
      <c r="R22" s="82"/>
      <c r="T22" s="3" t="str">
        <f>фунт!T22</f>
        <v>19.07.2023</v>
      </c>
      <c r="U22" s="82"/>
      <c r="W22" s="3" t="str">
        <f>фунт!W22</f>
        <v>19.08.2023</v>
      </c>
      <c r="X22" s="82"/>
      <c r="Z22" s="3" t="str">
        <f>фунт!Z22</f>
        <v>19.09.2023</v>
      </c>
      <c r="AA22" s="82"/>
      <c r="AC22" s="3" t="str">
        <f>фунт!AC22</f>
        <v>19.10.2023</v>
      </c>
      <c r="AD22" s="82"/>
      <c r="AF22" s="3" t="str">
        <f>фунт!AF22</f>
        <v>19.11.2023</v>
      </c>
      <c r="AG22" s="82"/>
      <c r="AI22" s="3" t="str">
        <f>фунт!AI22</f>
        <v>19.12.2023</v>
      </c>
      <c r="AJ22" s="82"/>
      <c r="AQ22" s="153" t="str">
        <f t="shared" si="0"/>
        <v>19.06.2023</v>
      </c>
      <c r="AR22" s="82"/>
      <c r="AT22" s="3" t="str">
        <f t="shared" si="1"/>
        <v>19.10.2023</v>
      </c>
      <c r="AU22" s="82"/>
      <c r="AW22" s="3" t="str">
        <f t="shared" si="2"/>
        <v>19.11.2023</v>
      </c>
      <c r="AX22" s="82"/>
      <c r="AZ22" s="3" t="str">
        <f t="shared" si="3"/>
        <v>19.12.2023</v>
      </c>
      <c r="BA22" s="82"/>
    </row>
    <row r="23" spans="2:53" x14ac:dyDescent="0.25">
      <c r="B23" s="3" t="str">
        <f>фунт!B23</f>
        <v>20.01.2023</v>
      </c>
      <c r="C23" s="82"/>
      <c r="E23" s="3" t="str">
        <f>фунт!E23</f>
        <v>20.02.2023</v>
      </c>
      <c r="F23" s="82"/>
      <c r="H23" s="3" t="str">
        <f>фунт!H23</f>
        <v>20.03.2023</v>
      </c>
      <c r="I23" s="82"/>
      <c r="K23" s="3" t="str">
        <f>фунт!K23</f>
        <v>20.04.2023</v>
      </c>
      <c r="L23" s="82"/>
      <c r="N23" s="3" t="str">
        <f>фунт!N23</f>
        <v>20.05.2023</v>
      </c>
      <c r="O23" s="82"/>
      <c r="Q23" s="3" t="str">
        <f>фунт!Q23</f>
        <v>20.06.2023</v>
      </c>
      <c r="R23" s="82"/>
      <c r="T23" s="3" t="str">
        <f>фунт!T23</f>
        <v>20.07.2023</v>
      </c>
      <c r="U23" s="82"/>
      <c r="W23" s="3" t="str">
        <f>фунт!W23</f>
        <v>20.08.2023</v>
      </c>
      <c r="X23" s="82"/>
      <c r="Z23" s="3" t="str">
        <f>фунт!Z23</f>
        <v>20.09.2023</v>
      </c>
      <c r="AA23" s="82"/>
      <c r="AC23" s="3" t="str">
        <f>фунт!AC23</f>
        <v>20.10.2023</v>
      </c>
      <c r="AD23" s="82"/>
      <c r="AF23" s="3" t="str">
        <f>фунт!AF23</f>
        <v>20.11.2023</v>
      </c>
      <c r="AG23" s="82"/>
      <c r="AI23" s="3" t="str">
        <f>фунт!AI23</f>
        <v>20.12.2023</v>
      </c>
      <c r="AJ23" s="82"/>
      <c r="AQ23" s="153" t="str">
        <f t="shared" si="0"/>
        <v>20.06.2023</v>
      </c>
      <c r="AR23" s="82"/>
      <c r="AT23" s="3" t="str">
        <f t="shared" si="1"/>
        <v>20.10.2023</v>
      </c>
      <c r="AU23" s="82"/>
      <c r="AW23" s="3" t="str">
        <f t="shared" si="2"/>
        <v>20.11.2023</v>
      </c>
      <c r="AX23" s="82"/>
      <c r="AZ23" s="3" t="str">
        <f t="shared" si="3"/>
        <v>20.12.2023</v>
      </c>
      <c r="BA23" s="82"/>
    </row>
    <row r="24" spans="2:53" x14ac:dyDescent="0.25">
      <c r="B24" s="3" t="str">
        <f>фунт!B24</f>
        <v>21.01.2023</v>
      </c>
      <c r="C24" s="82"/>
      <c r="E24" s="3" t="str">
        <f>фунт!E24</f>
        <v>21.02.2023</v>
      </c>
      <c r="F24" s="82"/>
      <c r="H24" s="3" t="str">
        <f>фунт!H24</f>
        <v>21.03.2023</v>
      </c>
      <c r="I24" s="82"/>
      <c r="K24" s="3" t="str">
        <f>фунт!K24</f>
        <v>21.04.2023</v>
      </c>
      <c r="L24" s="82"/>
      <c r="N24" s="3" t="str">
        <f>фунт!N24</f>
        <v>21.05.2023</v>
      </c>
      <c r="O24" s="82"/>
      <c r="Q24" s="3" t="str">
        <f>фунт!Q24</f>
        <v>21.06.2023</v>
      </c>
      <c r="R24" s="82"/>
      <c r="T24" s="3" t="str">
        <f>фунт!T24</f>
        <v>21.07.2023</v>
      </c>
      <c r="U24" s="82"/>
      <c r="W24" s="3" t="str">
        <f>фунт!W24</f>
        <v>21.08.2023</v>
      </c>
      <c r="X24" s="82"/>
      <c r="Z24" s="3" t="str">
        <f>фунт!Z24</f>
        <v>21.09.2023</v>
      </c>
      <c r="AA24" s="82"/>
      <c r="AC24" s="3" t="str">
        <f>фунт!AC24</f>
        <v>21.10.2023</v>
      </c>
      <c r="AD24" s="82"/>
      <c r="AF24" s="3" t="str">
        <f>фунт!AF24</f>
        <v>21.11.2023</v>
      </c>
      <c r="AG24" s="82"/>
      <c r="AI24" s="3" t="str">
        <f>фунт!AI24</f>
        <v>21.12.2023</v>
      </c>
      <c r="AJ24" s="82"/>
      <c r="AQ24" s="153" t="str">
        <f t="shared" si="0"/>
        <v>21.06.2023</v>
      </c>
      <c r="AR24" s="82"/>
      <c r="AT24" s="3" t="str">
        <f t="shared" si="1"/>
        <v>21.10.2023</v>
      </c>
      <c r="AU24" s="82"/>
      <c r="AW24" s="3" t="str">
        <f t="shared" si="2"/>
        <v>21.11.2023</v>
      </c>
      <c r="AX24" s="82"/>
      <c r="AZ24" s="3" t="str">
        <f t="shared" si="3"/>
        <v>21.12.2023</v>
      </c>
      <c r="BA24" s="82"/>
    </row>
    <row r="25" spans="2:53" x14ac:dyDescent="0.25">
      <c r="B25" s="3" t="str">
        <f>фунт!B25</f>
        <v>22.01.2023</v>
      </c>
      <c r="C25" s="82"/>
      <c r="E25" s="3" t="str">
        <f>фунт!E25</f>
        <v>22.02.2023</v>
      </c>
      <c r="F25" s="82"/>
      <c r="H25" s="3" t="str">
        <f>фунт!H25</f>
        <v>22.03.2023</v>
      </c>
      <c r="I25" s="82"/>
      <c r="K25" s="3" t="str">
        <f>фунт!K25</f>
        <v>22.04.2023</v>
      </c>
      <c r="L25" s="82"/>
      <c r="N25" s="3" t="str">
        <f>фунт!N25</f>
        <v>22.05.2023</v>
      </c>
      <c r="O25" s="82"/>
      <c r="Q25" s="3" t="str">
        <f>фунт!Q25</f>
        <v>22.06.2023</v>
      </c>
      <c r="R25" s="82"/>
      <c r="T25" s="3" t="str">
        <f>фунт!T25</f>
        <v>22.07.2023</v>
      </c>
      <c r="U25" s="82"/>
      <c r="W25" s="3" t="str">
        <f>фунт!W25</f>
        <v>22.08.2023</v>
      </c>
      <c r="X25" s="82"/>
      <c r="Z25" s="3" t="str">
        <f>фунт!Z25</f>
        <v>22.09.2023</v>
      </c>
      <c r="AA25" s="82"/>
      <c r="AC25" s="3" t="str">
        <f>фунт!AC25</f>
        <v>22.10.2023</v>
      </c>
      <c r="AD25" s="82"/>
      <c r="AF25" s="3" t="str">
        <f>фунт!AF25</f>
        <v>22.11.2023</v>
      </c>
      <c r="AG25" s="82"/>
      <c r="AI25" s="3" t="str">
        <f>фунт!AI25</f>
        <v>22.12.2023</v>
      </c>
      <c r="AJ25" s="82"/>
      <c r="AQ25" s="153" t="str">
        <f t="shared" si="0"/>
        <v>22.06.2023</v>
      </c>
      <c r="AR25" s="82"/>
      <c r="AT25" s="3" t="str">
        <f t="shared" si="1"/>
        <v>22.10.2023</v>
      </c>
      <c r="AU25" s="82"/>
      <c r="AW25" s="3" t="str">
        <f t="shared" si="2"/>
        <v>22.11.2023</v>
      </c>
      <c r="AX25" s="82"/>
      <c r="AZ25" s="3" t="str">
        <f t="shared" si="3"/>
        <v>22.12.2023</v>
      </c>
      <c r="BA25" s="82"/>
    </row>
    <row r="26" spans="2:53" x14ac:dyDescent="0.25">
      <c r="B26" s="3" t="str">
        <f>фунт!B26</f>
        <v>23.01.2023</v>
      </c>
      <c r="C26" s="82"/>
      <c r="E26" s="3" t="str">
        <f>фунт!E26</f>
        <v>23.02.2023</v>
      </c>
      <c r="F26" s="82"/>
      <c r="H26" s="3" t="str">
        <f>фунт!H26</f>
        <v>23.03.2023</v>
      </c>
      <c r="I26" s="82"/>
      <c r="K26" s="3" t="str">
        <f>фунт!K26</f>
        <v>23.04.2023</v>
      </c>
      <c r="L26" s="82"/>
      <c r="N26" s="3" t="str">
        <f>фунт!N26</f>
        <v>23.05.2023</v>
      </c>
      <c r="O26" s="82"/>
      <c r="Q26" s="3" t="str">
        <f>фунт!Q26</f>
        <v>23.06.2023</v>
      </c>
      <c r="R26" s="82"/>
      <c r="T26" s="3" t="str">
        <f>фунт!T26</f>
        <v>23.07.2023</v>
      </c>
      <c r="U26" s="82"/>
      <c r="W26" s="3" t="str">
        <f>фунт!W26</f>
        <v>23.08.2023</v>
      </c>
      <c r="X26" s="82"/>
      <c r="Z26" s="3" t="str">
        <f>фунт!Z26</f>
        <v>23.09.2023</v>
      </c>
      <c r="AA26" s="82"/>
      <c r="AC26" s="3" t="str">
        <f>фунт!AC26</f>
        <v>23.10.2023</v>
      </c>
      <c r="AD26" s="82"/>
      <c r="AF26" s="3" t="str">
        <f>фунт!AF26</f>
        <v>23.11.2023</v>
      </c>
      <c r="AG26" s="82"/>
      <c r="AI26" s="3" t="str">
        <f>фунт!AI26</f>
        <v>23.12.2023</v>
      </c>
      <c r="AJ26" s="82"/>
      <c r="AQ26" s="153" t="str">
        <f t="shared" si="0"/>
        <v>23.06.2023</v>
      </c>
      <c r="AR26" s="82"/>
      <c r="AT26" s="3" t="str">
        <f t="shared" si="1"/>
        <v>23.10.2023</v>
      </c>
      <c r="AU26" s="82"/>
      <c r="AW26" s="3" t="str">
        <f t="shared" si="2"/>
        <v>23.11.2023</v>
      </c>
      <c r="AX26" s="82"/>
      <c r="AZ26" s="3" t="str">
        <f t="shared" si="3"/>
        <v>23.12.2023</v>
      </c>
      <c r="BA26" s="82"/>
    </row>
    <row r="27" spans="2:53" x14ac:dyDescent="0.25">
      <c r="B27" s="3" t="str">
        <f>фунт!B27</f>
        <v>24.01.2023</v>
      </c>
      <c r="C27" s="82"/>
      <c r="E27" s="3" t="str">
        <f>фунт!E27</f>
        <v>24.02.2023</v>
      </c>
      <c r="F27" s="82"/>
      <c r="H27" s="3" t="str">
        <f>фунт!H27</f>
        <v>24.03.2023</v>
      </c>
      <c r="I27" s="82"/>
      <c r="K27" s="3" t="str">
        <f>фунт!K27</f>
        <v>24.04.2023</v>
      </c>
      <c r="L27" s="82"/>
      <c r="N27" s="3" t="str">
        <f>фунт!N27</f>
        <v>24.05.2023</v>
      </c>
      <c r="O27" s="82"/>
      <c r="Q27" s="3" t="str">
        <f>фунт!Q27</f>
        <v>24.06.2023</v>
      </c>
      <c r="R27" s="82"/>
      <c r="T27" s="3" t="str">
        <f>фунт!T27</f>
        <v>24.07.2023</v>
      </c>
      <c r="U27" s="82"/>
      <c r="W27" s="3" t="str">
        <f>фунт!W27</f>
        <v>24.08.2023</v>
      </c>
      <c r="X27" s="82"/>
      <c r="Z27" s="3" t="str">
        <f>фунт!Z27</f>
        <v>24.09.2023</v>
      </c>
      <c r="AA27" s="82"/>
      <c r="AC27" s="3" t="str">
        <f>фунт!AC27</f>
        <v>24.10.2023</v>
      </c>
      <c r="AD27" s="82"/>
      <c r="AF27" s="3" t="str">
        <f>фунт!AF27</f>
        <v>24.11.2023</v>
      </c>
      <c r="AG27" s="82"/>
      <c r="AI27" s="3" t="str">
        <f>фунт!AI27</f>
        <v>24.12.2023</v>
      </c>
      <c r="AJ27" s="82"/>
      <c r="AQ27" s="153" t="str">
        <f t="shared" si="0"/>
        <v>24.06.2023</v>
      </c>
      <c r="AR27" s="85"/>
      <c r="AT27" s="3" t="str">
        <f t="shared" si="1"/>
        <v>24.10.2023</v>
      </c>
      <c r="AU27" s="82"/>
      <c r="AW27" s="3" t="str">
        <f t="shared" si="2"/>
        <v>24.11.2023</v>
      </c>
      <c r="AX27" s="82"/>
      <c r="AZ27" s="3" t="str">
        <f t="shared" si="3"/>
        <v>24.12.2023</v>
      </c>
      <c r="BA27" s="82"/>
    </row>
    <row r="28" spans="2:53" x14ac:dyDescent="0.25">
      <c r="B28" s="3" t="str">
        <f>фунт!B28</f>
        <v>25.01.2023</v>
      </c>
      <c r="C28" s="82"/>
      <c r="E28" s="3" t="str">
        <f>фунт!E28</f>
        <v>25.02.2023</v>
      </c>
      <c r="F28" s="82"/>
      <c r="H28" s="3" t="str">
        <f>фунт!H28</f>
        <v>25.03.2023</v>
      </c>
      <c r="I28" s="82"/>
      <c r="K28" s="3" t="str">
        <f>фунт!K28</f>
        <v>25.04.2023</v>
      </c>
      <c r="L28" s="82"/>
      <c r="N28" s="3" t="str">
        <f>фунт!N28</f>
        <v>25.05.2023</v>
      </c>
      <c r="O28" s="82"/>
      <c r="Q28" s="3" t="str">
        <f>фунт!Q28</f>
        <v>25.06.2023</v>
      </c>
      <c r="R28" s="82"/>
      <c r="T28" s="3" t="str">
        <f>фунт!T28</f>
        <v>25.07.2023</v>
      </c>
      <c r="U28" s="82"/>
      <c r="W28" s="3" t="str">
        <f>фунт!W28</f>
        <v>25.08.2023</v>
      </c>
      <c r="X28" s="82"/>
      <c r="Z28" s="3" t="str">
        <f>фунт!Z28</f>
        <v>25.09.2023</v>
      </c>
      <c r="AA28" s="82"/>
      <c r="AC28" s="3" t="str">
        <f>фунт!AC28</f>
        <v>25.10.2023</v>
      </c>
      <c r="AD28" s="82"/>
      <c r="AF28" s="3" t="str">
        <f>фунт!AF28</f>
        <v>25.11.2023</v>
      </c>
      <c r="AG28" s="82"/>
      <c r="AI28" s="3" t="str">
        <f>фунт!AI28</f>
        <v>25.12.2023</v>
      </c>
      <c r="AJ28" s="82"/>
      <c r="AQ28" s="153" t="str">
        <f t="shared" si="0"/>
        <v>25.06.2023</v>
      </c>
      <c r="AR28" s="85"/>
      <c r="AT28" s="3" t="str">
        <f t="shared" si="1"/>
        <v>25.10.2023</v>
      </c>
      <c r="AU28" s="82"/>
      <c r="AW28" s="3" t="str">
        <f t="shared" si="2"/>
        <v>25.11.2023</v>
      </c>
      <c r="AX28" s="82"/>
      <c r="AZ28" s="3" t="str">
        <f t="shared" si="3"/>
        <v>25.12.2023</v>
      </c>
      <c r="BA28" s="82"/>
    </row>
    <row r="29" spans="2:53" x14ac:dyDescent="0.25">
      <c r="B29" s="3" t="str">
        <f>фунт!B29</f>
        <v>26.01.2023</v>
      </c>
      <c r="C29" s="82"/>
      <c r="E29" s="3" t="str">
        <f>фунт!E29</f>
        <v>26.02.2023</v>
      </c>
      <c r="F29" s="82"/>
      <c r="H29" s="3" t="str">
        <f>фунт!H29</f>
        <v>26.03.2023</v>
      </c>
      <c r="I29" s="82"/>
      <c r="K29" s="3" t="str">
        <f>фунт!K29</f>
        <v>26.04.2023</v>
      </c>
      <c r="L29" s="82"/>
      <c r="N29" s="3" t="str">
        <f>фунт!N29</f>
        <v>26.05.2023</v>
      </c>
      <c r="O29" s="82"/>
      <c r="Q29" s="3" t="str">
        <f>фунт!Q29</f>
        <v>26.06.2023</v>
      </c>
      <c r="R29" s="82"/>
      <c r="T29" s="3" t="str">
        <f>фунт!T29</f>
        <v>26.07.2023</v>
      </c>
      <c r="U29" s="82"/>
      <c r="W29" s="3" t="str">
        <f>фунт!W29</f>
        <v>26.08.2023</v>
      </c>
      <c r="X29" s="82"/>
      <c r="Z29" s="3" t="str">
        <f>фунт!Z29</f>
        <v>26.09.2023</v>
      </c>
      <c r="AA29" s="82"/>
      <c r="AC29" s="3" t="str">
        <f>фунт!AC29</f>
        <v>26.10.2023</v>
      </c>
      <c r="AD29" s="82"/>
      <c r="AF29" s="3" t="str">
        <f>фунт!AF29</f>
        <v>26.11.2023</v>
      </c>
      <c r="AG29" s="82"/>
      <c r="AI29" s="3" t="str">
        <f>фунт!AI29</f>
        <v>26.12.2023</v>
      </c>
      <c r="AJ29" s="82"/>
      <c r="AQ29" s="153" t="str">
        <f t="shared" si="0"/>
        <v>26.06.2023</v>
      </c>
      <c r="AR29" s="85"/>
      <c r="AT29" s="3" t="str">
        <f t="shared" si="1"/>
        <v>26.10.2023</v>
      </c>
      <c r="AU29" s="82"/>
      <c r="AW29" s="3" t="str">
        <f t="shared" si="2"/>
        <v>26.11.2023</v>
      </c>
      <c r="AX29" s="82"/>
      <c r="AZ29" s="3" t="str">
        <f t="shared" si="3"/>
        <v>26.12.2023</v>
      </c>
      <c r="BA29" s="82"/>
    </row>
    <row r="30" spans="2:53" x14ac:dyDescent="0.25">
      <c r="B30" s="3" t="str">
        <f>фунт!B30</f>
        <v>27.01.2023</v>
      </c>
      <c r="C30" s="82"/>
      <c r="E30" s="3" t="str">
        <f>фунт!E30</f>
        <v>27.02.2023</v>
      </c>
      <c r="F30" s="82"/>
      <c r="H30" s="3" t="str">
        <f>фунт!H30</f>
        <v>27.03.2023</v>
      </c>
      <c r="I30" s="82"/>
      <c r="K30" s="3" t="str">
        <f>фунт!K30</f>
        <v>27.04.2023</v>
      </c>
      <c r="L30" s="82"/>
      <c r="N30" s="3" t="str">
        <f>фунт!N30</f>
        <v>27.05.2023</v>
      </c>
      <c r="O30" s="82"/>
      <c r="Q30" s="3" t="str">
        <f>фунт!Q30</f>
        <v>27.06.2023</v>
      </c>
      <c r="R30" s="82"/>
      <c r="T30" s="3" t="str">
        <f>фунт!T30</f>
        <v>27.07.2023</v>
      </c>
      <c r="U30" s="82"/>
      <c r="W30" s="3" t="str">
        <f>фунт!W30</f>
        <v>27.08.2023</v>
      </c>
      <c r="X30" s="82"/>
      <c r="Z30" s="3" t="str">
        <f>фунт!Z30</f>
        <v>27.09.2023</v>
      </c>
      <c r="AA30" s="82"/>
      <c r="AC30" s="3" t="str">
        <f>фунт!AC30</f>
        <v>27.10.2023</v>
      </c>
      <c r="AD30" s="82"/>
      <c r="AF30" s="3" t="str">
        <f>фунт!AF30</f>
        <v>27.11.2023</v>
      </c>
      <c r="AG30" s="82"/>
      <c r="AI30" s="3" t="str">
        <f>фунт!AI30</f>
        <v>27.12.2023</v>
      </c>
      <c r="AJ30" s="82"/>
      <c r="AQ30" s="153" t="str">
        <f t="shared" si="0"/>
        <v>27.06.2023</v>
      </c>
      <c r="AR30" s="85"/>
      <c r="AT30" s="3" t="str">
        <f t="shared" si="1"/>
        <v>27.10.2023</v>
      </c>
      <c r="AU30" s="82"/>
      <c r="AW30" s="3" t="str">
        <f t="shared" si="2"/>
        <v>27.11.2023</v>
      </c>
      <c r="AX30" s="82"/>
      <c r="AZ30" s="3" t="str">
        <f t="shared" si="3"/>
        <v>27.12.2023</v>
      </c>
      <c r="BA30" s="82"/>
    </row>
    <row r="31" spans="2:53" x14ac:dyDescent="0.25">
      <c r="B31" s="3" t="str">
        <f>фунт!B31</f>
        <v>28.01.2023</v>
      </c>
      <c r="C31" s="82"/>
      <c r="E31" s="3" t="str">
        <f>фунт!E31</f>
        <v>28.02.2023</v>
      </c>
      <c r="F31" s="82"/>
      <c r="H31" s="3" t="str">
        <f>фунт!H31</f>
        <v>28.03.2023</v>
      </c>
      <c r="I31" s="82"/>
      <c r="K31" s="3" t="str">
        <f>фунт!K31</f>
        <v>28.04.2023</v>
      </c>
      <c r="L31" s="82"/>
      <c r="N31" s="3" t="str">
        <f>фунт!N31</f>
        <v>28.05.2023</v>
      </c>
      <c r="O31" s="82"/>
      <c r="Q31" s="3" t="str">
        <f>фунт!Q31</f>
        <v>28.06.2023</v>
      </c>
      <c r="R31" s="82"/>
      <c r="T31" s="3" t="str">
        <f>фунт!T31</f>
        <v>28.07.2023</v>
      </c>
      <c r="U31" s="82"/>
      <c r="W31" s="3" t="str">
        <f>фунт!W31</f>
        <v>28.08.2023</v>
      </c>
      <c r="X31" s="82"/>
      <c r="Z31" s="3" t="str">
        <f>фунт!Z31</f>
        <v>28.09.2023</v>
      </c>
      <c r="AA31" s="82"/>
      <c r="AC31" s="3" t="str">
        <f>фунт!AC31</f>
        <v>28.10.2023</v>
      </c>
      <c r="AD31" s="82"/>
      <c r="AF31" s="3" t="str">
        <f>фунт!AF31</f>
        <v>28.11.2023</v>
      </c>
      <c r="AG31" s="82"/>
      <c r="AI31" s="3" t="str">
        <f>фунт!AI31</f>
        <v>28.12.2023</v>
      </c>
      <c r="AJ31" s="82"/>
      <c r="AQ31" s="153" t="str">
        <f t="shared" si="0"/>
        <v>28.06.2023</v>
      </c>
      <c r="AR31" s="85"/>
      <c r="AT31" s="3" t="str">
        <f t="shared" si="1"/>
        <v>28.10.2023</v>
      </c>
      <c r="AU31" s="82"/>
      <c r="AW31" s="3" t="str">
        <f t="shared" si="2"/>
        <v>28.11.2023</v>
      </c>
      <c r="AX31" s="82"/>
      <c r="AZ31" s="3" t="str">
        <f t="shared" si="3"/>
        <v>28.12.2023</v>
      </c>
      <c r="BA31" s="82"/>
    </row>
    <row r="32" spans="2:53" x14ac:dyDescent="0.25">
      <c r="B32" s="3" t="str">
        <f>фунт!B32</f>
        <v>29.01.2023</v>
      </c>
      <c r="C32" s="82"/>
      <c r="E32" s="4" t="str">
        <f>фунт!E32</f>
        <v>29.02.2023</v>
      </c>
      <c r="F32" s="6"/>
      <c r="H32" s="3" t="str">
        <f>фунт!H32</f>
        <v>29.03.2023</v>
      </c>
      <c r="I32" s="82"/>
      <c r="K32" s="3" t="str">
        <f>фунт!K32</f>
        <v>29.04.2023</v>
      </c>
      <c r="L32" s="82"/>
      <c r="N32" s="3" t="str">
        <f>фунт!N32</f>
        <v>29.05.2023</v>
      </c>
      <c r="O32" s="82"/>
      <c r="Q32" s="3" t="str">
        <f>фунт!Q32</f>
        <v>29.06.2023</v>
      </c>
      <c r="R32" s="82"/>
      <c r="T32" s="3" t="str">
        <f>фунт!T32</f>
        <v>29.07.2023</v>
      </c>
      <c r="U32" s="82"/>
      <c r="W32" s="3" t="str">
        <f>фунт!W32</f>
        <v>29.08.2023</v>
      </c>
      <c r="X32" s="82"/>
      <c r="Z32" s="3" t="str">
        <f>фунт!Z32</f>
        <v>29.09.2023</v>
      </c>
      <c r="AA32" s="82"/>
      <c r="AC32" s="3" t="str">
        <f>фунт!AC32</f>
        <v>29.10.2023</v>
      </c>
      <c r="AD32" s="82"/>
      <c r="AF32" s="3" t="str">
        <f>фунт!AF32</f>
        <v>29.11.2023</v>
      </c>
      <c r="AG32" s="82"/>
      <c r="AI32" s="3" t="str">
        <f>фунт!AI32</f>
        <v>29.12.2023</v>
      </c>
      <c r="AJ32" s="82"/>
      <c r="AQ32" s="153" t="str">
        <f t="shared" si="0"/>
        <v>29.06.2023</v>
      </c>
      <c r="AR32" s="85"/>
      <c r="AT32" s="3" t="str">
        <f t="shared" si="1"/>
        <v>29.10.2023</v>
      </c>
      <c r="AU32" s="82"/>
      <c r="AW32" s="3" t="str">
        <f t="shared" si="2"/>
        <v>29.11.2023</v>
      </c>
      <c r="AX32" s="82"/>
      <c r="AZ32" s="3" t="str">
        <f t="shared" si="3"/>
        <v>29.12.2023</v>
      </c>
      <c r="BA32" s="82"/>
    </row>
    <row r="33" spans="1:53" x14ac:dyDescent="0.25">
      <c r="B33" s="3" t="str">
        <f>фунт!B33</f>
        <v>30.01.2023</v>
      </c>
      <c r="C33" s="82"/>
      <c r="E33" s="4" t="str">
        <f>фунт!E33</f>
        <v>30.02.2023</v>
      </c>
      <c r="F33" s="6"/>
      <c r="G33" t="s">
        <v>163</v>
      </c>
      <c r="H33" s="3" t="str">
        <f>фунт!H33</f>
        <v>30.03.2023</v>
      </c>
      <c r="I33" s="82"/>
      <c r="K33" s="3" t="str">
        <f>фунт!K33</f>
        <v>30.04.2023</v>
      </c>
      <c r="L33" s="82"/>
      <c r="N33" s="3" t="str">
        <f>фунт!N33</f>
        <v>30.05.2023</v>
      </c>
      <c r="O33" s="82"/>
      <c r="Q33" s="3" t="str">
        <f>фунт!Q33</f>
        <v>30.06.2023</v>
      </c>
      <c r="R33" s="82"/>
      <c r="T33" s="3" t="str">
        <f>фунт!T33</f>
        <v>30.07.2023</v>
      </c>
      <c r="U33" s="82"/>
      <c r="W33" s="3" t="str">
        <f>фунт!W33</f>
        <v>30.08.2023</v>
      </c>
      <c r="X33" s="82"/>
      <c r="Z33" s="3" t="str">
        <f>фунт!Z33</f>
        <v>30.09.2023</v>
      </c>
      <c r="AA33" s="82"/>
      <c r="AC33" s="3" t="str">
        <f>фунт!AC33</f>
        <v>30.10.2023</v>
      </c>
      <c r="AD33" s="82"/>
      <c r="AF33" s="3" t="str">
        <f>фунт!AF33</f>
        <v>30.11.2023</v>
      </c>
      <c r="AG33" s="82"/>
      <c r="AI33" s="3" t="str">
        <f>фунт!AI33</f>
        <v>30.12.2023</v>
      </c>
      <c r="AJ33" s="82"/>
      <c r="AQ33" s="153" t="str">
        <f t="shared" si="0"/>
        <v>30.06.2023</v>
      </c>
      <c r="AR33" s="85"/>
      <c r="AT33" s="3" t="str">
        <f t="shared" si="1"/>
        <v>30.10.2023</v>
      </c>
      <c r="AU33" s="82"/>
      <c r="AW33" s="3" t="str">
        <f t="shared" si="2"/>
        <v>30.11.2023</v>
      </c>
      <c r="AX33" s="82"/>
      <c r="AZ33" s="3" t="str">
        <f t="shared" si="3"/>
        <v>30.12.2023</v>
      </c>
      <c r="BA33" s="82"/>
    </row>
    <row r="34" spans="1:53" x14ac:dyDescent="0.25">
      <c r="B34" s="3" t="str">
        <f>фунт!B34</f>
        <v>31.01.2023</v>
      </c>
      <c r="C34" s="82"/>
      <c r="E34" s="4" t="str">
        <f>фунт!E34</f>
        <v>31.02.2023</v>
      </c>
      <c r="F34" s="6"/>
      <c r="G34" t="s">
        <v>163</v>
      </c>
      <c r="H34" s="3" t="str">
        <f>фунт!H34</f>
        <v>31.03.2023</v>
      </c>
      <c r="I34" s="82"/>
      <c r="K34" s="4" t="str">
        <f>фунт!K34</f>
        <v>31.04.2023</v>
      </c>
      <c r="L34" s="6"/>
      <c r="M34" t="s">
        <v>163</v>
      </c>
      <c r="N34" s="3" t="str">
        <f>фунт!N34</f>
        <v>31.05.2023</v>
      </c>
      <c r="O34" s="82"/>
      <c r="Q34" s="4" t="str">
        <f>фунт!Q34</f>
        <v>31.06.2023</v>
      </c>
      <c r="R34" s="6"/>
      <c r="S34" t="s">
        <v>163</v>
      </c>
      <c r="T34" s="3" t="str">
        <f>фунт!T34</f>
        <v>31.07.2023</v>
      </c>
      <c r="U34" s="82"/>
      <c r="W34" s="3" t="str">
        <f>фунт!W34</f>
        <v>31.08.2023</v>
      </c>
      <c r="X34" s="82"/>
      <c r="Z34" s="4" t="str">
        <f>фунт!Z34</f>
        <v>31.09.2023</v>
      </c>
      <c r="AA34" s="6"/>
      <c r="AB34" t="s">
        <v>163</v>
      </c>
      <c r="AC34" s="3" t="str">
        <f>фунт!AC34</f>
        <v>31.10.2023</v>
      </c>
      <c r="AD34" s="82"/>
      <c r="AF34" s="4" t="str">
        <f>фунт!AF34</f>
        <v>31.11.2023</v>
      </c>
      <c r="AG34" s="6"/>
      <c r="AH34" t="s">
        <v>163</v>
      </c>
      <c r="AI34" s="3" t="str">
        <f>фунт!AI34</f>
        <v>31.12.2023</v>
      </c>
      <c r="AJ34" s="82"/>
      <c r="AQ34" s="153" t="str">
        <f t="shared" si="0"/>
        <v>31.06.2023</v>
      </c>
      <c r="AR34" s="85"/>
      <c r="AT34" s="3" t="str">
        <f t="shared" si="1"/>
        <v>31.10.2023</v>
      </c>
      <c r="AU34" s="82"/>
      <c r="AW34" s="3" t="str">
        <f t="shared" si="2"/>
        <v>31.11.2023</v>
      </c>
      <c r="AX34" s="82"/>
      <c r="AY34" t="s">
        <v>163</v>
      </c>
      <c r="AZ34" s="3" t="str">
        <f t="shared" si="3"/>
        <v>31.12.2023</v>
      </c>
      <c r="BA34" s="82"/>
    </row>
    <row r="35" spans="1:53" x14ac:dyDescent="0.25">
      <c r="B35" s="9" t="s">
        <v>2</v>
      </c>
      <c r="C35" s="10" t="e">
        <f>AVERAGE(C4:C34)</f>
        <v>#DIV/0!</v>
      </c>
      <c r="E35" s="9" t="s">
        <v>2</v>
      </c>
      <c r="F35" s="10" t="e">
        <f>AVERAGE(F4:F34)</f>
        <v>#DIV/0!</v>
      </c>
      <c r="H35" s="9" t="s">
        <v>2</v>
      </c>
      <c r="I35" s="10" t="e">
        <f>AVERAGE(I4:I34)</f>
        <v>#DIV/0!</v>
      </c>
      <c r="K35" s="9" t="s">
        <v>2</v>
      </c>
      <c r="L35" s="10" t="e">
        <f>AVERAGE(L4:L34)</f>
        <v>#DIV/0!</v>
      </c>
      <c r="N35" s="9" t="s">
        <v>2</v>
      </c>
      <c r="O35" s="10" t="e">
        <f>AVERAGE(O4:O34)</f>
        <v>#DIV/0!</v>
      </c>
      <c r="Q35" s="9" t="s">
        <v>2</v>
      </c>
      <c r="R35" s="10" t="e">
        <f>AVERAGE(R4:R34)</f>
        <v>#DIV/0!</v>
      </c>
      <c r="T35" s="9" t="s">
        <v>2</v>
      </c>
      <c r="U35" s="10" t="e">
        <f>AVERAGE(U4:U34)</f>
        <v>#DIV/0!</v>
      </c>
      <c r="W35" s="9" t="s">
        <v>2</v>
      </c>
      <c r="X35" s="10" t="e">
        <f>AVERAGE(X4:X34)</f>
        <v>#DIV/0!</v>
      </c>
      <c r="Z35" s="9" t="s">
        <v>2</v>
      </c>
      <c r="AA35" s="10" t="e">
        <f>AVERAGE(AA4:AA34)</f>
        <v>#DIV/0!</v>
      </c>
      <c r="AC35" s="9" t="s">
        <v>2</v>
      </c>
      <c r="AD35" s="10" t="e">
        <f>AVERAGE(AD4:AD34)</f>
        <v>#DIV/0!</v>
      </c>
      <c r="AF35" s="9" t="s">
        <v>2</v>
      </c>
      <c r="AG35" s="10" t="e">
        <f>AVERAGE(AG4:AG34)</f>
        <v>#DIV/0!</v>
      </c>
      <c r="AI35" s="9" t="s">
        <v>2</v>
      </c>
      <c r="AJ35" s="10" t="e">
        <f>AVERAGE(AJ4:AJ34)</f>
        <v>#DIV/0!</v>
      </c>
      <c r="AQ35" s="9" t="s">
        <v>2</v>
      </c>
      <c r="AR35" s="10"/>
      <c r="AT35" s="9" t="s">
        <v>2</v>
      </c>
      <c r="AU35" s="10" t="e">
        <f>AVERAGE(AU4:AU34)</f>
        <v>#DIV/0!</v>
      </c>
      <c r="AW35" s="9" t="s">
        <v>2</v>
      </c>
      <c r="AX35" s="10" t="e">
        <f>AVERAGE(AX4:AX34)</f>
        <v>#DIV/0!</v>
      </c>
      <c r="AZ35" s="9" t="s">
        <v>2</v>
      </c>
      <c r="BA35" s="10" t="e">
        <f>AVERAGE(BA4:BA34)</f>
        <v>#DIV/0!</v>
      </c>
    </row>
    <row r="36" spans="1:53" ht="15" customHeight="1" outlineLevel="1" x14ac:dyDescent="0.25">
      <c r="B36" s="9" t="s">
        <v>188</v>
      </c>
      <c r="C36" s="10">
        <f>IFERROR((MEDIAN(C4:C34)),0)</f>
        <v>0</v>
      </c>
      <c r="D36" t="s">
        <v>163</v>
      </c>
      <c r="E36" s="9" t="s">
        <v>188</v>
      </c>
      <c r="F36" s="10">
        <f>IFERROR((MEDIAN(F4:F34)),0)</f>
        <v>0</v>
      </c>
      <c r="G36" t="s">
        <v>163</v>
      </c>
      <c r="H36" s="9" t="s">
        <v>188</v>
      </c>
      <c r="I36" s="10">
        <f>IFERROR((MEDIAN(I4:I34)),0)</f>
        <v>0</v>
      </c>
      <c r="J36" t="s">
        <v>163</v>
      </c>
      <c r="K36" s="9" t="s">
        <v>188</v>
      </c>
      <c r="L36" s="10">
        <f>IFERROR((MEDIAN(L4:L34)),0)</f>
        <v>0</v>
      </c>
      <c r="M36" t="s">
        <v>163</v>
      </c>
      <c r="N36" s="9" t="s">
        <v>188</v>
      </c>
      <c r="O36" s="10">
        <f>IFERROR((MEDIAN(O4:O34)),0)</f>
        <v>0</v>
      </c>
      <c r="P36" t="s">
        <v>163</v>
      </c>
      <c r="Q36" s="9" t="s">
        <v>188</v>
      </c>
      <c r="R36" s="10">
        <f>IFERROR((MEDIAN(R4:R34)),0)</f>
        <v>0</v>
      </c>
      <c r="S36" t="s">
        <v>163</v>
      </c>
      <c r="T36" s="9" t="s">
        <v>188</v>
      </c>
      <c r="U36" s="10">
        <f>IFERROR((MEDIAN(U4:U34)),0)</f>
        <v>0</v>
      </c>
      <c r="V36" t="s">
        <v>163</v>
      </c>
      <c r="W36" s="9" t="s">
        <v>188</v>
      </c>
      <c r="X36" s="10">
        <f>IFERROR((MEDIAN(X4:X34)),0)</f>
        <v>0</v>
      </c>
      <c r="Y36" t="s">
        <v>163</v>
      </c>
      <c r="Z36" s="9" t="s">
        <v>188</v>
      </c>
      <c r="AA36" s="10">
        <f>IFERROR((MEDIAN(AA4:AA34)),0)</f>
        <v>0</v>
      </c>
      <c r="AB36" t="s">
        <v>163</v>
      </c>
      <c r="AC36" s="9" t="s">
        <v>188</v>
      </c>
      <c r="AD36" s="10">
        <f>IFERROR((MEDIAN(AD4:AD34)),0)</f>
        <v>0</v>
      </c>
      <c r="AE36" t="s">
        <v>163</v>
      </c>
      <c r="AF36" s="9" t="s">
        <v>188</v>
      </c>
      <c r="AG36" s="10">
        <f>IFERROR((MEDIAN(AG4:AG34)),0)</f>
        <v>0</v>
      </c>
      <c r="AH36" t="s">
        <v>163</v>
      </c>
      <c r="AI36" s="9" t="s">
        <v>188</v>
      </c>
      <c r="AJ36" s="10">
        <f>IFERROR((MEDIAN(AJ4:AJ34)),0)</f>
        <v>0</v>
      </c>
      <c r="AK36" t="s">
        <v>163</v>
      </c>
      <c r="AQ36" s="9" t="s">
        <v>188</v>
      </c>
      <c r="AR36" s="10"/>
      <c r="AT36" s="9" t="s">
        <v>188</v>
      </c>
      <c r="AU36" s="10"/>
      <c r="AV36" t="s">
        <v>163</v>
      </c>
      <c r="AW36" s="9" t="s">
        <v>188</v>
      </c>
      <c r="AX36" s="10"/>
      <c r="AY36" t="s">
        <v>163</v>
      </c>
      <c r="AZ36" s="9" t="s">
        <v>188</v>
      </c>
      <c r="BA36" s="10"/>
    </row>
    <row r="37" spans="1:53" ht="15" customHeight="1" outlineLevel="1" x14ac:dyDescent="0.25">
      <c r="B37" s="9" t="s">
        <v>189</v>
      </c>
      <c r="C37" s="10">
        <f>IFERROR(MEDIAN(C4:C34),0)</f>
        <v>0</v>
      </c>
      <c r="D37" t="s">
        <v>163</v>
      </c>
      <c r="E37" s="9" t="s">
        <v>189</v>
      </c>
      <c r="F37" s="10">
        <f>IFERROR(MEDIAN(C4:C34,F4:F34),0)</f>
        <v>0</v>
      </c>
      <c r="G37" t="s">
        <v>163</v>
      </c>
      <c r="H37" s="9" t="s">
        <v>189</v>
      </c>
      <c r="I37" s="10">
        <f>IFERROR(MEDIAN(F4:F34,I4:I34,C4:C34),0)</f>
        <v>0</v>
      </c>
      <c r="J37" t="s">
        <v>163</v>
      </c>
      <c r="K37" s="9" t="s">
        <v>189</v>
      </c>
      <c r="L37" s="10">
        <f>IFERROR(MEDIAN(I4:I34,L4:L34,F4:F34,C4:C34),0)</f>
        <v>0</v>
      </c>
      <c r="M37" t="s">
        <v>163</v>
      </c>
      <c r="N37" s="9" t="s">
        <v>189</v>
      </c>
      <c r="O37" s="10">
        <f>IFERROR(MEDIAN(L4:L34,O4:O34,I4:I34,F4:F34,C4:C34),0)</f>
        <v>0</v>
      </c>
      <c r="P37" t="s">
        <v>163</v>
      </c>
      <c r="Q37" s="9" t="s">
        <v>189</v>
      </c>
      <c r="R37" s="10">
        <f>IFERROR(MEDIAN(O4:O34,R4:R34,L4:L34,I4:I34,F4:F34,C4:C34),0)</f>
        <v>0</v>
      </c>
      <c r="S37" t="s">
        <v>163</v>
      </c>
      <c r="T37" s="9" t="s">
        <v>189</v>
      </c>
      <c r="U37" s="10">
        <f>IFERROR(MEDIAN(R4:R34,U4:U34,O4:O34,L4:L34,I4:I34,F4:F34,C4:C34),0)</f>
        <v>0</v>
      </c>
      <c r="V37" t="s">
        <v>163</v>
      </c>
      <c r="W37" s="9" t="s">
        <v>189</v>
      </c>
      <c r="X37" s="10">
        <f>IFERROR(MEDIAN(U4:U34,X4:X34,R4:R34,O4:O34,L4:L34,I4:I34,F4:F34,C4:C34),0)</f>
        <v>0</v>
      </c>
      <c r="Y37" t="s">
        <v>163</v>
      </c>
      <c r="Z37" s="9" t="s">
        <v>189</v>
      </c>
      <c r="AA37" s="10">
        <f>IFERROR(MEDIAN(X4:X34,AA4:AA34,U4:U34,R4:R34,O4:O34,L4:L34,I4:I34,F4:F34,C4:C34),0)</f>
        <v>0</v>
      </c>
      <c r="AB37" t="s">
        <v>163</v>
      </c>
      <c r="AC37" s="9" t="s">
        <v>189</v>
      </c>
      <c r="AD37" s="10">
        <f>IFERROR(MEDIAN(AA4:AA34,AD4:AD34,X4:X34,U4:U34,R4:R34,O4:O34,L4:L34,I4:I34,F4:F34,C4:C34),0)</f>
        <v>0</v>
      </c>
      <c r="AE37" t="s">
        <v>163</v>
      </c>
      <c r="AF37" s="9" t="s">
        <v>189</v>
      </c>
      <c r="AG37" s="10">
        <f>IFERROR(MEDIAN(AD4:AD34,AG4:AG34,AA4:AA34,X4:X34,U4:U34,R4:R34,O4:O34,L4:L34,I4:I34,F4:F34,C4:C34),0)</f>
        <v>0</v>
      </c>
      <c r="AH37" t="s">
        <v>163</v>
      </c>
      <c r="AI37" s="9" t="s">
        <v>189</v>
      </c>
      <c r="AJ37" s="10">
        <f>IFERROR(MEDIAN(AG4:AG34,AJ4:AJ34,AD4:AD34,AA4:AA34,X4:X34,U4:U34,R4:R34,O4:O34,L4:L34,I4:I34,F4:F34,C4:C34),0)</f>
        <v>0</v>
      </c>
      <c r="AK37" t="s">
        <v>163</v>
      </c>
      <c r="AQ37" s="9" t="s">
        <v>189</v>
      </c>
      <c r="AR37" s="10"/>
      <c r="AT37" s="9" t="s">
        <v>189</v>
      </c>
      <c r="AU37" s="10"/>
      <c r="AV37" t="s">
        <v>163</v>
      </c>
      <c r="AW37" s="9" t="s">
        <v>189</v>
      </c>
      <c r="AX37" s="10"/>
      <c r="AY37" t="s">
        <v>163</v>
      </c>
      <c r="AZ37" s="9" t="s">
        <v>189</v>
      </c>
      <c r="BA37" s="10"/>
    </row>
    <row r="38" spans="1:53" x14ac:dyDescent="0.25">
      <c r="B38" s="13" t="s">
        <v>3</v>
      </c>
      <c r="C38" s="12" t="e">
        <f>C35</f>
        <v>#DIV/0!</v>
      </c>
      <c r="E38" s="11" t="s">
        <v>3</v>
      </c>
      <c r="F38" s="12" t="e">
        <f>AVERAGE(C4:C34,F4:F34)</f>
        <v>#DIV/0!</v>
      </c>
      <c r="H38" s="11" t="s">
        <v>3</v>
      </c>
      <c r="I38" s="12" t="e">
        <f>AVERAGE((C4:C34,F4:F34,I4:I34))</f>
        <v>#DIV/0!</v>
      </c>
      <c r="K38" s="11" t="s">
        <v>3</v>
      </c>
      <c r="L38" s="12" t="e">
        <f>AVERAGE(C4:C34,F4:F34,I4:I34,L4:L34)</f>
        <v>#DIV/0!</v>
      </c>
      <c r="N38" s="11" t="s">
        <v>3</v>
      </c>
      <c r="O38" s="12" t="e">
        <f>AVERAGE($C$4:$C$34,$F$4:$F$34,$I$4:$I$34,$L$4:$L$34,$O$4:$O$34)</f>
        <v>#DIV/0!</v>
      </c>
      <c r="Q38" s="11" t="s">
        <v>3</v>
      </c>
      <c r="R38" s="12" t="e">
        <f>AVERAGE($C$4:$C$34,$F$4:$F$34,$I$4:$I$34,$L$4:$L$34,$O$4:$O$34,$R$4:$R$34)</f>
        <v>#DIV/0!</v>
      </c>
      <c r="T38" s="11" t="s">
        <v>3</v>
      </c>
      <c r="U38" s="12" t="e">
        <f>AVERAGE($C$4:$C$34,$F$4:$F$34,$I$4:$I$34,$L$4:$L$34,$O$4:$O$34,$R$4:$R$34,$U$4:$U$34)</f>
        <v>#DIV/0!</v>
      </c>
      <c r="W38" s="11" t="s">
        <v>3</v>
      </c>
      <c r="X38" s="12" t="e">
        <f>AVERAGE($C$4:$C$34,$F$4:$F$34,$I$4:$I$34,$L$4:$L$34,$O$4:$O$34,$R$4:$R$34,$U$4:$U$34,$X$4:$X$34)</f>
        <v>#DIV/0!</v>
      </c>
      <c r="Z38" s="11" t="s">
        <v>3</v>
      </c>
      <c r="AA38" s="12" t="e">
        <f>AVERAGE($C$4:$C$34,$F$4:$F$34,$I$4:$I$34,$L$4:$L$34,$O$4:$O$34,$R$4:$R$34,$U$4:$U$34,$X$4:$X$34,$AA$4:$AA$34)</f>
        <v>#DIV/0!</v>
      </c>
      <c r="AC38" s="11" t="s">
        <v>3</v>
      </c>
      <c r="AD38" s="12" t="e">
        <f>AVERAGE($C$4:$C$34,$F$4:$F$34,$I$4:$I$34,$L$4:$L$34,$O$4:$O$34,$R$4:$R$34,$U$4:$U$34,$X$4:$X$34,$AA$4:$AA$34,$AD$4:$AD$34)</f>
        <v>#DIV/0!</v>
      </c>
      <c r="AF38" s="11" t="s">
        <v>3</v>
      </c>
      <c r="AG38" s="12" t="e">
        <f>AVERAGE($C$4:$C$34,$F$4:$F$34,$I$4:$I$34,$L$4:$L$34,$O$4:$O$34,$R$4:$R$34,$U$4:$U$34,$X$4:$X$34,$AA$4:$AA$34,$AD$4:$AD$34,$AG$4:$AG$34)</f>
        <v>#DIV/0!</v>
      </c>
      <c r="AI38" s="11" t="s">
        <v>3</v>
      </c>
      <c r="AJ38" s="12" t="e">
        <f>AVERAGE($C$4:$C$34,$F$4:$F$34,$I$4:$I$34,$L$4:$L$34,$O$4:$O$34,$R$4:$R$34,$U$4:$U$34,$X$4:$X$34,$AA$4:$AA$34,$AD$4:$AD$34,$AG$4:$AG$34,$AJ$4:$AJ$34)</f>
        <v>#DIV/0!</v>
      </c>
      <c r="AQ38" s="11" t="s">
        <v>3</v>
      </c>
      <c r="AR38" s="12"/>
      <c r="AT38" s="11" t="s">
        <v>3</v>
      </c>
      <c r="AU38" s="12" t="e">
        <f>AVERAGE($C$4:$C$34,$F$4:$F$34,$I$4:$I$34,$L$4:$L$34,$O$4:$O$34,$R$4:$R$34,$U$4:$U$34,$X$4:$X$34,$AA$4:$AA$34,$AU$4:$AU$34)</f>
        <v>#DIV/0!</v>
      </c>
      <c r="AW38" s="11" t="s">
        <v>3</v>
      </c>
      <c r="AX38" s="12" t="e">
        <f>AVERAGE($C$4:$C$34,$F$4:$F$34,$I$4:$I$34,$L$4:$L$34,$O$4:$O$34,$R$4:$R$34,$U$4:$U$34,$X$4:$X$34,$AA$4:$AA$34,$AX$4:$AX$34,$AU$4:$AU$34)</f>
        <v>#DIV/0!</v>
      </c>
      <c r="AZ38" s="11" t="s">
        <v>3</v>
      </c>
      <c r="BA38" s="12" t="e">
        <f>AVERAGE($C$4:$C$34,$F$4:$F$34,$I$4:$I$34,$L$4:$L$34,$O$4:$O$34,$R$4:$R$34,$U$4:$U$34,$X$4:$X$34,$AA$4:$AA$34,$AU$4:$AU$34,$AX$4:$AX$34,$BA$4:$BA$34)</f>
        <v>#DIV/0!</v>
      </c>
    </row>
    <row r="42" spans="1:53" outlineLevel="1" x14ac:dyDescent="0.25">
      <c r="B42" s="217" t="s">
        <v>16</v>
      </c>
    </row>
    <row r="43" spans="1:53" outlineLevel="1" x14ac:dyDescent="0.25">
      <c r="B43" s="218" t="e">
        <f>AVERAGE(C4:C34,F4:F34,I4:I34)</f>
        <v>#DIV/0!</v>
      </c>
    </row>
    <row r="44" spans="1:53" ht="15.75" outlineLevel="1" thickBot="1" x14ac:dyDescent="0.3"/>
    <row r="45" spans="1:53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53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53" ht="15.75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53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outlineLevel="1" x14ac:dyDescent="0.25">
      <c r="B49" s="424" t="e">
        <f>AVERAGE(C4:C34,F4:F34,I4:I34,L4:L34,O4:O34,R4:R33)</f>
        <v>#DIV/0!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t="15.75" outlineLevel="1" thickBot="1" x14ac:dyDescent="0.3"/>
    <row r="51" spans="1:36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</row>
    <row r="55" spans="1:36" outlineLevel="1" x14ac:dyDescent="0.25">
      <c r="B55" s="427" t="e">
        <f>AVERAGE(C4:C34,F4:F34,I4:I34,L4:L34,O4:O34,R4:R34,U4:U34,X4:X34,AA4:AA34)</f>
        <v>#DIV/0!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</row>
    <row r="56" spans="1:36" ht="15.75" outlineLevel="1" thickBot="1" x14ac:dyDescent="0.3"/>
    <row r="57" spans="1:36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t="15.75" outlineLevel="1" thickBot="1" x14ac:dyDescent="0.3"/>
    <row r="61" spans="1:36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</row>
    <row r="65" spans="2:36" outlineLevel="1" x14ac:dyDescent="0.25">
      <c r="B65" s="424" t="e">
        <f>AVERAGE($C$4:$C$34,$F$4:$F$34,$I$4:$I$34,$L$4:$L$34,$O$4:$O$34,$R$4:$R$34,$U$4:$U$34,$X$4:$X$34,$AA$4:$AA$34,$AD$4:$AD$34,$AG$4:$AG$34,$AJ$4:$AJ$34)</f>
        <v>#DIV/0!</v>
      </c>
      <c r="C65" s="425" t="e">
        <f t="shared" ref="C65:AJ65" si="4">AVERAGE($C$4:$C$34,$F$4:$F$34,$I$4:$I$34,$L$4:$L$34,$O$4:$O$34,$R$4:$R$34,$U$4:$U$34,$X$4:$X$34,$AA$4:$AA$34,$AD$4:$AD$34,$AG$4:$AG$34,$AJ$4:$AJ$34)</f>
        <v>#DIV/0!</v>
      </c>
      <c r="D65" s="425" t="e">
        <f t="shared" si="4"/>
        <v>#DIV/0!</v>
      </c>
      <c r="E65" s="425" t="e">
        <f t="shared" si="4"/>
        <v>#DIV/0!</v>
      </c>
      <c r="F65" s="425" t="e">
        <f t="shared" si="4"/>
        <v>#DIV/0!</v>
      </c>
      <c r="G65" s="425" t="e">
        <f t="shared" si="4"/>
        <v>#DIV/0!</v>
      </c>
      <c r="H65" s="425" t="e">
        <f t="shared" si="4"/>
        <v>#DIV/0!</v>
      </c>
      <c r="I65" s="425" t="e">
        <f t="shared" si="4"/>
        <v>#DIV/0!</v>
      </c>
      <c r="J65" s="425" t="e">
        <f t="shared" si="4"/>
        <v>#DIV/0!</v>
      </c>
      <c r="K65" s="425" t="e">
        <f t="shared" si="4"/>
        <v>#DIV/0!</v>
      </c>
      <c r="L65" s="425" t="e">
        <f t="shared" si="4"/>
        <v>#DIV/0!</v>
      </c>
      <c r="M65" s="425" t="e">
        <f t="shared" si="4"/>
        <v>#DIV/0!</v>
      </c>
      <c r="N65" s="425" t="e">
        <f t="shared" si="4"/>
        <v>#DIV/0!</v>
      </c>
      <c r="O65" s="425" t="e">
        <f t="shared" si="4"/>
        <v>#DIV/0!</v>
      </c>
      <c r="P65" s="425" t="e">
        <f t="shared" si="4"/>
        <v>#DIV/0!</v>
      </c>
      <c r="Q65" s="425" t="e">
        <f t="shared" si="4"/>
        <v>#DIV/0!</v>
      </c>
      <c r="R65" s="425" t="e">
        <f t="shared" si="4"/>
        <v>#DIV/0!</v>
      </c>
      <c r="S65" s="425" t="e">
        <f t="shared" si="4"/>
        <v>#DIV/0!</v>
      </c>
      <c r="T65" s="425" t="e">
        <f t="shared" si="4"/>
        <v>#DIV/0!</v>
      </c>
      <c r="U65" s="425" t="e">
        <f t="shared" si="4"/>
        <v>#DIV/0!</v>
      </c>
      <c r="V65" s="425" t="e">
        <f t="shared" si="4"/>
        <v>#DIV/0!</v>
      </c>
      <c r="W65" s="425" t="e">
        <f t="shared" si="4"/>
        <v>#DIV/0!</v>
      </c>
      <c r="X65" s="425" t="e">
        <f t="shared" si="4"/>
        <v>#DIV/0!</v>
      </c>
      <c r="Y65" s="425" t="e">
        <f t="shared" si="4"/>
        <v>#DIV/0!</v>
      </c>
      <c r="Z65" s="425" t="e">
        <f t="shared" si="4"/>
        <v>#DIV/0!</v>
      </c>
      <c r="AA65" s="425" t="e">
        <f t="shared" si="4"/>
        <v>#DIV/0!</v>
      </c>
      <c r="AB65" s="425" t="e">
        <f t="shared" si="4"/>
        <v>#DIV/0!</v>
      </c>
      <c r="AC65" s="425" t="e">
        <f t="shared" si="4"/>
        <v>#DIV/0!</v>
      </c>
      <c r="AD65" s="425" t="e">
        <f t="shared" si="4"/>
        <v>#DIV/0!</v>
      </c>
      <c r="AE65" s="425" t="e">
        <f t="shared" si="4"/>
        <v>#DIV/0!</v>
      </c>
      <c r="AF65" s="425" t="e">
        <f t="shared" si="4"/>
        <v>#DIV/0!</v>
      </c>
      <c r="AG65" s="425" t="e">
        <f t="shared" si="4"/>
        <v>#DIV/0!</v>
      </c>
      <c r="AH65" s="425" t="e">
        <f t="shared" si="4"/>
        <v>#DIV/0!</v>
      </c>
      <c r="AI65" s="425" t="e">
        <f t="shared" si="4"/>
        <v>#DIV/0!</v>
      </c>
      <c r="AJ65" s="425" t="e">
        <f t="shared" si="4"/>
        <v>#DIV/0!</v>
      </c>
    </row>
  </sheetData>
  <autoFilter ref="B31:AK38"/>
  <mergeCells count="34">
    <mergeCell ref="B62:I62"/>
    <mergeCell ref="B63:I63"/>
    <mergeCell ref="B64:AJ64"/>
    <mergeCell ref="B65:AJ65"/>
    <mergeCell ref="B54:AA54"/>
    <mergeCell ref="B55:AA55"/>
    <mergeCell ref="B57:I57"/>
    <mergeCell ref="B58:I58"/>
    <mergeCell ref="B59:I59"/>
    <mergeCell ref="B61:I61"/>
    <mergeCell ref="AT2:AU2"/>
    <mergeCell ref="AW2:AX2"/>
    <mergeCell ref="AZ2:BA2"/>
    <mergeCell ref="B45:I45"/>
    <mergeCell ref="B46:I46"/>
    <mergeCell ref="T2:U2"/>
    <mergeCell ref="W2:X2"/>
    <mergeCell ref="Z2:AA2"/>
    <mergeCell ref="AC2:AD2"/>
    <mergeCell ref="AF2:AG2"/>
    <mergeCell ref="AI2:AJ2"/>
    <mergeCell ref="B2:C2"/>
    <mergeCell ref="E2:F2"/>
    <mergeCell ref="H2:I2"/>
    <mergeCell ref="K2:L2"/>
    <mergeCell ref="N2:O2"/>
    <mergeCell ref="Q2:R2"/>
    <mergeCell ref="B53:I53"/>
    <mergeCell ref="AQ2:AR2"/>
    <mergeCell ref="B47:I47"/>
    <mergeCell ref="B48:R48"/>
    <mergeCell ref="B49:R49"/>
    <mergeCell ref="B51:I51"/>
    <mergeCell ref="B52:I52"/>
  </mergeCells>
  <conditionalFormatting sqref="C5">
    <cfRule type="cellIs" dxfId="434" priority="50" operator="equal">
      <formula>C4</formula>
    </cfRule>
    <cfRule type="duplicateValues" dxfId="433" priority="51"/>
    <cfRule type="duplicateValues" dxfId="432" priority="52"/>
  </conditionalFormatting>
  <conditionalFormatting sqref="C6:C34">
    <cfRule type="cellIs" dxfId="431" priority="47" operator="equal">
      <formula>C5</formula>
    </cfRule>
    <cfRule type="duplicateValues" dxfId="430" priority="48"/>
    <cfRule type="duplicateValues" dxfId="429" priority="49"/>
  </conditionalFormatting>
  <conditionalFormatting sqref="F5:F31">
    <cfRule type="cellIs" dxfId="428" priority="44" operator="equal">
      <formula>F4</formula>
    </cfRule>
    <cfRule type="duplicateValues" dxfId="427" priority="45"/>
    <cfRule type="duplicateValues" dxfId="426" priority="46"/>
  </conditionalFormatting>
  <conditionalFormatting sqref="I5:I34">
    <cfRule type="cellIs" dxfId="425" priority="41" operator="equal">
      <formula>I4</formula>
    </cfRule>
    <cfRule type="duplicateValues" dxfId="424" priority="42"/>
    <cfRule type="duplicateValues" dxfId="423" priority="43"/>
  </conditionalFormatting>
  <conditionalFormatting sqref="L5:L33">
    <cfRule type="cellIs" dxfId="422" priority="38" operator="equal">
      <formula>L4</formula>
    </cfRule>
    <cfRule type="duplicateValues" dxfId="421" priority="39"/>
    <cfRule type="duplicateValues" dxfId="420" priority="40"/>
  </conditionalFormatting>
  <conditionalFormatting sqref="O5:O34">
    <cfRule type="cellIs" dxfId="419" priority="35" operator="equal">
      <formula>O4</formula>
    </cfRule>
    <cfRule type="duplicateValues" dxfId="418" priority="36"/>
    <cfRule type="duplicateValues" dxfId="417" priority="37"/>
  </conditionalFormatting>
  <conditionalFormatting sqref="R5:R33">
    <cfRule type="cellIs" dxfId="416" priority="32" operator="equal">
      <formula>R4</formula>
    </cfRule>
    <cfRule type="duplicateValues" dxfId="415" priority="33"/>
    <cfRule type="duplicateValues" dxfId="414" priority="34"/>
  </conditionalFormatting>
  <conditionalFormatting sqref="U5:U22 U24:U34">
    <cfRule type="cellIs" dxfId="413" priority="29" operator="equal">
      <formula>U4</formula>
    </cfRule>
    <cfRule type="duplicateValues" dxfId="412" priority="30"/>
    <cfRule type="duplicateValues" dxfId="411" priority="31"/>
  </conditionalFormatting>
  <conditionalFormatting sqref="X5:X34">
    <cfRule type="cellIs" dxfId="410" priority="26" operator="equal">
      <formula>X4</formula>
    </cfRule>
    <cfRule type="duplicateValues" dxfId="409" priority="27"/>
    <cfRule type="duplicateValues" dxfId="408" priority="28"/>
  </conditionalFormatting>
  <conditionalFormatting sqref="AA5:AA33">
    <cfRule type="cellIs" dxfId="407" priority="23" operator="equal">
      <formula>AA4</formula>
    </cfRule>
    <cfRule type="duplicateValues" dxfId="406" priority="24"/>
    <cfRule type="duplicateValues" dxfId="405" priority="25"/>
  </conditionalFormatting>
  <conditionalFormatting sqref="AD5:AD34">
    <cfRule type="cellIs" dxfId="404" priority="20" operator="equal">
      <formula>AD4</formula>
    </cfRule>
    <cfRule type="duplicateValues" dxfId="403" priority="21"/>
    <cfRule type="duplicateValues" dxfId="402" priority="22"/>
  </conditionalFormatting>
  <conditionalFormatting sqref="AG5:AG33">
    <cfRule type="cellIs" dxfId="401" priority="17" operator="equal">
      <formula>AG4</formula>
    </cfRule>
    <cfRule type="duplicateValues" dxfId="400" priority="18"/>
    <cfRule type="duplicateValues" dxfId="399" priority="19"/>
  </conditionalFormatting>
  <conditionalFormatting sqref="AJ5:AJ34">
    <cfRule type="cellIs" dxfId="398" priority="14" operator="equal">
      <formula>AJ4</formula>
    </cfRule>
    <cfRule type="duplicateValues" dxfId="397" priority="15"/>
    <cfRule type="duplicateValues" dxfId="396" priority="16"/>
  </conditionalFormatting>
  <conditionalFormatting sqref="F4">
    <cfRule type="cellIs" dxfId="395" priority="13" operator="equal">
      <formula>$C$34</formula>
    </cfRule>
  </conditionalFormatting>
  <conditionalFormatting sqref="L4">
    <cfRule type="cellIs" dxfId="394" priority="12" operator="equal">
      <formula>$I$34</formula>
    </cfRule>
  </conditionalFormatting>
  <conditionalFormatting sqref="O4">
    <cfRule type="cellIs" dxfId="393" priority="11" operator="equal">
      <formula>$L$33</formula>
    </cfRule>
  </conditionalFormatting>
  <conditionalFormatting sqref="R4">
    <cfRule type="cellIs" dxfId="392" priority="10" operator="equal">
      <formula>$O$34</formula>
    </cfRule>
  </conditionalFormatting>
  <conditionalFormatting sqref="U4">
    <cfRule type="cellIs" dxfId="391" priority="9" operator="equal">
      <formula>$R$33</formula>
    </cfRule>
  </conditionalFormatting>
  <conditionalFormatting sqref="X4">
    <cfRule type="cellIs" dxfId="390" priority="8" operator="equal">
      <formula>$U$34</formula>
    </cfRule>
  </conditionalFormatting>
  <conditionalFormatting sqref="AA4">
    <cfRule type="cellIs" dxfId="389" priority="7" operator="equal">
      <formula>$X$34</formula>
    </cfRule>
  </conditionalFormatting>
  <conditionalFormatting sqref="AD4">
    <cfRule type="cellIs" dxfId="388" priority="6" operator="equal">
      <formula>$AA$33</formula>
    </cfRule>
  </conditionalFormatting>
  <conditionalFormatting sqref="AG4">
    <cfRule type="cellIs" dxfId="387" priority="5" operator="equal">
      <formula>$AD$34</formula>
    </cfRule>
  </conditionalFormatting>
  <conditionalFormatting sqref="AJ4">
    <cfRule type="cellIs" dxfId="386" priority="4" operator="equal">
      <formula>$AG$33</formula>
    </cfRule>
  </conditionalFormatting>
  <conditionalFormatting sqref="U23">
    <cfRule type="cellIs" dxfId="385" priority="1" operator="equal">
      <formula>U22</formula>
    </cfRule>
    <cfRule type="duplicateValues" dxfId="384" priority="2"/>
    <cfRule type="duplicateValues" dxfId="383" priority="3"/>
  </conditionalFormatting>
  <printOptions horizontalCentered="1"/>
  <pageMargins left="0.70866141732283472" right="0.70866141732283472" top="0.74803149606299213" bottom="3.188976377952756" header="0.39370078740157483" footer="2.3622047244094491"/>
  <pageSetup paperSize="9" orientation="portrait" r:id="rId1"/>
  <headerFooter>
    <oddHeader>&amp;C&amp;14Динамика курса валюты сербский динар 2022 год (к $ по данным НБС)</oddHeader>
    <oddFooter>&amp;L&amp;14Начальник 
Управления Бюджетирования
ОАО "УГМК"&amp;R&amp;14Киташева А.Л.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2:BD65"/>
  <sheetViews>
    <sheetView zoomScale="85" zoomScaleNormal="85" workbookViewId="0">
      <selection activeCell="A4" sqref="A4 F4:F31 AJ4:AJ32 L4:L33 R4:R33 AA4:AA33 AG4:AG33 C4:C34 I4:I34 O4:O34 U4:U34 X4:X34 AD4:AD34"/>
    </sheetView>
  </sheetViews>
  <sheetFormatPr defaultRowHeight="15" outlineLevelRow="1" outlineLevelCol="1" x14ac:dyDescent="0.25"/>
  <cols>
    <col min="1" max="1" width="10.140625" bestFit="1" customWidth="1"/>
    <col min="2" max="3" width="17.5703125" customWidth="1"/>
    <col min="4" max="4" width="9" customWidth="1"/>
    <col min="5" max="6" width="17.5703125" customWidth="1"/>
    <col min="7" max="7" width="9" customWidth="1"/>
    <col min="8" max="9" width="17.5703125" customWidth="1"/>
    <col min="10" max="10" width="9" customWidth="1"/>
    <col min="11" max="12" width="17.5703125" customWidth="1"/>
    <col min="13" max="13" width="9" customWidth="1"/>
    <col min="14" max="15" width="17.5703125" customWidth="1"/>
    <col min="16" max="16" width="9" customWidth="1"/>
    <col min="17" max="18" width="17.5703125" customWidth="1"/>
    <col min="19" max="19" width="9" customWidth="1"/>
    <col min="20" max="21" width="17.5703125" customWidth="1"/>
    <col min="22" max="22" width="9" customWidth="1"/>
    <col min="23" max="24" width="17.5703125" customWidth="1"/>
    <col min="25" max="25" width="9" customWidth="1"/>
    <col min="26" max="27" width="17.5703125" customWidth="1"/>
    <col min="28" max="28" width="9" customWidth="1"/>
    <col min="29" max="30" width="17.5703125" customWidth="1"/>
    <col min="31" max="31" width="9" customWidth="1"/>
    <col min="32" max="33" width="17.5703125" customWidth="1"/>
    <col min="34" max="34" width="9" customWidth="1"/>
    <col min="35" max="36" width="17.5703125" customWidth="1"/>
    <col min="37" max="41" width="9.140625" customWidth="1"/>
    <col min="42" max="42" width="9.140625" customWidth="1" outlineLevel="1"/>
    <col min="43" max="43" width="18.28515625" customWidth="1" outlineLevel="1"/>
    <col min="44" max="44" width="10.85546875" customWidth="1" outlineLevel="1"/>
    <col min="45" max="45" width="9.140625" customWidth="1" outlineLevel="1"/>
    <col min="46" max="46" width="18.28515625" customWidth="1" outlineLevel="1"/>
    <col min="47" max="47" width="10.85546875" customWidth="1" outlineLevel="1"/>
    <col min="48" max="48" width="9.140625" customWidth="1" outlineLevel="1"/>
    <col min="49" max="49" width="18.28515625" customWidth="1" outlineLevel="1"/>
    <col min="50" max="54" width="9.140625" customWidth="1" outlineLevel="1"/>
  </cols>
  <sheetData>
    <row r="2" spans="1:56" x14ac:dyDescent="0.25">
      <c r="A2" s="1" t="s">
        <v>0</v>
      </c>
      <c r="B2" s="414" t="s">
        <v>4</v>
      </c>
      <c r="C2" s="414"/>
      <c r="E2" s="414" t="s">
        <v>5</v>
      </c>
      <c r="F2" s="414"/>
      <c r="H2" s="414" t="s">
        <v>6</v>
      </c>
      <c r="I2" s="414"/>
      <c r="K2" s="414" t="s">
        <v>7</v>
      </c>
      <c r="L2" s="414"/>
      <c r="N2" s="414" t="s">
        <v>8</v>
      </c>
      <c r="O2" s="414"/>
      <c r="Q2" s="414" t="s">
        <v>9</v>
      </c>
      <c r="R2" s="414"/>
      <c r="T2" s="414" t="s">
        <v>10</v>
      </c>
      <c r="U2" s="414"/>
      <c r="W2" s="414" t="s">
        <v>11</v>
      </c>
      <c r="X2" s="414"/>
      <c r="Z2" s="414" t="s">
        <v>12</v>
      </c>
      <c r="AA2" s="414"/>
      <c r="AC2" s="414" t="s">
        <v>13</v>
      </c>
      <c r="AD2" s="414"/>
      <c r="AF2" s="414" t="s">
        <v>14</v>
      </c>
      <c r="AG2" s="414"/>
      <c r="AI2" s="414" t="s">
        <v>15</v>
      </c>
      <c r="AJ2" s="414"/>
      <c r="AQ2" s="414" t="s">
        <v>237</v>
      </c>
      <c r="AR2" s="414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1:56" x14ac:dyDescent="0.25">
      <c r="A3" s="3" t="str">
        <f>CONCATENATE("31.12.",RIGHT(B4,4)-1)</f>
        <v>31.12.2022</v>
      </c>
      <c r="B3" s="1" t="s">
        <v>0</v>
      </c>
      <c r="C3" s="2" t="s">
        <v>1</v>
      </c>
      <c r="E3" s="1" t="s">
        <v>0</v>
      </c>
      <c r="F3" s="2" t="s">
        <v>1</v>
      </c>
      <c r="H3" s="1" t="s">
        <v>0</v>
      </c>
      <c r="I3" s="2" t="s">
        <v>1</v>
      </c>
      <c r="K3" s="1" t="s">
        <v>0</v>
      </c>
      <c r="L3" s="2" t="s">
        <v>1</v>
      </c>
      <c r="N3" s="1" t="s">
        <v>0</v>
      </c>
      <c r="O3" s="2" t="s">
        <v>1</v>
      </c>
      <c r="Q3" s="1" t="s">
        <v>0</v>
      </c>
      <c r="R3" s="2" t="s">
        <v>1</v>
      </c>
      <c r="T3" s="1" t="s">
        <v>0</v>
      </c>
      <c r="U3" s="2" t="s">
        <v>1</v>
      </c>
      <c r="W3" s="1" t="s">
        <v>0</v>
      </c>
      <c r="X3" s="2" t="s">
        <v>1</v>
      </c>
      <c r="Z3" s="1" t="s">
        <v>0</v>
      </c>
      <c r="AA3" s="2" t="s">
        <v>1</v>
      </c>
      <c r="AC3" s="1" t="s">
        <v>0</v>
      </c>
      <c r="AD3" s="2" t="s">
        <v>1</v>
      </c>
      <c r="AF3" s="1" t="s">
        <v>0</v>
      </c>
      <c r="AG3" s="2" t="s">
        <v>1</v>
      </c>
      <c r="AI3" s="1" t="s">
        <v>0</v>
      </c>
      <c r="AJ3" s="2" t="s">
        <v>1</v>
      </c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1:56" x14ac:dyDescent="0.25">
      <c r="A4" s="222"/>
      <c r="B4" s="3" t="str">
        <f>фунт!B4</f>
        <v>01.01.2023</v>
      </c>
      <c r="C4" s="85"/>
      <c r="E4" s="3" t="str">
        <f>фунт!E4</f>
        <v>01.02.2023</v>
      </c>
      <c r="F4" s="82"/>
      <c r="H4" s="3" t="str">
        <f>фунт!H4</f>
        <v>01.03.2023</v>
      </c>
      <c r="I4" s="82"/>
      <c r="K4" s="3" t="str">
        <f>фунт!K4</f>
        <v>01.04.2023</v>
      </c>
      <c r="L4" s="82"/>
      <c r="N4" s="3" t="str">
        <f>фунт!N4</f>
        <v>01.05.2023</v>
      </c>
      <c r="O4" s="82"/>
      <c r="Q4" s="3" t="str">
        <f>фунт!Q4</f>
        <v>01.06.2023</v>
      </c>
      <c r="R4" s="82"/>
      <c r="T4" s="3" t="str">
        <f>фунт!T4</f>
        <v>01.07.2023</v>
      </c>
      <c r="U4" s="82"/>
      <c r="W4" s="3" t="str">
        <f>фунт!W4</f>
        <v>01.08.2023</v>
      </c>
      <c r="X4" s="82"/>
      <c r="Z4" s="3" t="str">
        <f>фунт!Z4</f>
        <v>01.09.2023</v>
      </c>
      <c r="AA4" s="82"/>
      <c r="AC4" s="3" t="str">
        <f>фунт!AC4</f>
        <v>01.10.2023</v>
      </c>
      <c r="AD4" s="82"/>
      <c r="AF4" s="3" t="str">
        <f>фунт!AF4</f>
        <v>01.11.2023</v>
      </c>
      <c r="AG4" s="82"/>
      <c r="AI4" s="3" t="str">
        <f>фунт!AI4</f>
        <v>01.12.2023</v>
      </c>
      <c r="AJ4" s="82"/>
      <c r="AQ4" s="153" t="str">
        <f>Q4</f>
        <v>01.06.2023</v>
      </c>
      <c r="AR4" s="82"/>
      <c r="AT4" s="3" t="str">
        <f>AC4</f>
        <v>01.10.2023</v>
      </c>
      <c r="AU4" s="82"/>
      <c r="AW4" s="3" t="str">
        <f>AF4</f>
        <v>01.11.2023</v>
      </c>
      <c r="AX4" s="82"/>
      <c r="AZ4" s="3" t="str">
        <f>AI4</f>
        <v>01.12.2023</v>
      </c>
      <c r="BA4" s="82"/>
      <c r="BD4" s="166"/>
    </row>
    <row r="5" spans="1:56" x14ac:dyDescent="0.25">
      <c r="B5" s="3" t="str">
        <f>фунт!B5</f>
        <v>02.01.2023</v>
      </c>
      <c r="C5" s="82"/>
      <c r="E5" s="3" t="str">
        <f>фунт!E5</f>
        <v>02.02.2023</v>
      </c>
      <c r="F5" s="82"/>
      <c r="H5" s="3" t="str">
        <f>фунт!H5</f>
        <v>02.03.2023</v>
      </c>
      <c r="I5" s="82"/>
      <c r="K5" s="3" t="str">
        <f>фунт!K5</f>
        <v>02.04.2023</v>
      </c>
      <c r="L5" s="82"/>
      <c r="N5" s="3" t="str">
        <f>фунт!N5</f>
        <v>02.05.2023</v>
      </c>
      <c r="O5" s="82"/>
      <c r="Q5" s="3" t="str">
        <f>фунт!Q5</f>
        <v>02.06.2023</v>
      </c>
      <c r="R5" s="82"/>
      <c r="T5" s="3" t="str">
        <f>фунт!T5</f>
        <v>02.07.2023</v>
      </c>
      <c r="U5" s="82"/>
      <c r="W5" s="3" t="str">
        <f>фунт!W5</f>
        <v>02.08.2023</v>
      </c>
      <c r="X5" s="82"/>
      <c r="Z5" s="3" t="str">
        <f>фунт!Z5</f>
        <v>02.09.2023</v>
      </c>
      <c r="AA5" s="82"/>
      <c r="AC5" s="3" t="str">
        <f>фунт!AC5</f>
        <v>02.10.2023</v>
      </c>
      <c r="AD5" s="82"/>
      <c r="AF5" s="3" t="str">
        <f>фунт!AF5</f>
        <v>02.11.2023</v>
      </c>
      <c r="AG5" s="82"/>
      <c r="AI5" s="3" t="str">
        <f>фунт!AI5</f>
        <v>02.12.2023</v>
      </c>
      <c r="AJ5" s="82"/>
      <c r="AQ5" s="153" t="str">
        <f t="shared" ref="AQ5:AQ34" si="0">Q5</f>
        <v>02.06.2023</v>
      </c>
      <c r="AR5" s="82"/>
      <c r="AT5" s="3" t="str">
        <f t="shared" ref="AT5:AT34" si="1">AC5</f>
        <v>02.10.2023</v>
      </c>
      <c r="AU5" s="82"/>
      <c r="AW5" s="3" t="str">
        <f t="shared" ref="AW5:AW34" si="2">AF5</f>
        <v>02.11.2023</v>
      </c>
      <c r="AX5" s="82"/>
      <c r="AZ5" s="3" t="str">
        <f t="shared" ref="AZ5:AZ34" si="3">AI5</f>
        <v>02.12.2023</v>
      </c>
      <c r="BA5" s="82"/>
    </row>
    <row r="6" spans="1:56" x14ac:dyDescent="0.25">
      <c r="B6" s="3" t="str">
        <f>фунт!B6</f>
        <v>03.01.2023</v>
      </c>
      <c r="C6" s="82"/>
      <c r="E6" s="3" t="str">
        <f>фунт!E6</f>
        <v>03.02.2023</v>
      </c>
      <c r="F6" s="82"/>
      <c r="H6" s="3" t="str">
        <f>фунт!H6</f>
        <v>03.03.2023</v>
      </c>
      <c r="I6" s="82"/>
      <c r="K6" s="3" t="str">
        <f>фунт!K6</f>
        <v>03.04.2023</v>
      </c>
      <c r="L6" s="82"/>
      <c r="N6" s="3" t="str">
        <f>фунт!N6</f>
        <v>03.05.2023</v>
      </c>
      <c r="O6" s="82"/>
      <c r="Q6" s="3" t="str">
        <f>фунт!Q6</f>
        <v>03.06.2023</v>
      </c>
      <c r="R6" s="82"/>
      <c r="T6" s="3" t="str">
        <f>фунт!T6</f>
        <v>03.07.2023</v>
      </c>
      <c r="U6" s="82"/>
      <c r="W6" s="3" t="str">
        <f>фунт!W6</f>
        <v>03.08.2023</v>
      </c>
      <c r="X6" s="82"/>
      <c r="Z6" s="3" t="str">
        <f>фунт!Z6</f>
        <v>03.09.2023</v>
      </c>
      <c r="AA6" s="82"/>
      <c r="AC6" s="3" t="str">
        <f>фунт!AC6</f>
        <v>03.10.2023</v>
      </c>
      <c r="AD6" s="82"/>
      <c r="AF6" s="3" t="str">
        <f>фунт!AF6</f>
        <v>03.11.2023</v>
      </c>
      <c r="AG6" s="82"/>
      <c r="AI6" s="3" t="str">
        <f>фунт!AI6</f>
        <v>03.12.2023</v>
      </c>
      <c r="AJ6" s="82"/>
      <c r="AQ6" s="153" t="str">
        <f t="shared" si="0"/>
        <v>03.06.2023</v>
      </c>
      <c r="AR6" s="82"/>
      <c r="AT6" s="3" t="str">
        <f t="shared" si="1"/>
        <v>03.10.2023</v>
      </c>
      <c r="AU6" s="82"/>
      <c r="AW6" s="3" t="str">
        <f t="shared" si="2"/>
        <v>03.11.2023</v>
      </c>
      <c r="AX6" s="82"/>
      <c r="AZ6" s="3" t="str">
        <f t="shared" si="3"/>
        <v>03.12.2023</v>
      </c>
      <c r="BA6" s="82"/>
    </row>
    <row r="7" spans="1:56" x14ac:dyDescent="0.25">
      <c r="B7" s="3" t="str">
        <f>фунт!B7</f>
        <v>04.01.2023</v>
      </c>
      <c r="C7" s="82"/>
      <c r="E7" s="3" t="str">
        <f>фунт!E7</f>
        <v>04.02.2023</v>
      </c>
      <c r="F7" s="82"/>
      <c r="H7" s="3" t="str">
        <f>фунт!H7</f>
        <v>04.03.2023</v>
      </c>
      <c r="I7" s="82"/>
      <c r="K7" s="3" t="str">
        <f>фунт!K7</f>
        <v>04.04.2023</v>
      </c>
      <c r="L7" s="82"/>
      <c r="N7" s="3" t="str">
        <f>фунт!N7</f>
        <v>04.05.2023</v>
      </c>
      <c r="O7" s="82"/>
      <c r="Q7" s="3" t="str">
        <f>фунт!Q7</f>
        <v>04.06.2023</v>
      </c>
      <c r="R7" s="82"/>
      <c r="T7" s="3" t="str">
        <f>фунт!T7</f>
        <v>04.07.2023</v>
      </c>
      <c r="U7" s="82"/>
      <c r="W7" s="3" t="str">
        <f>фунт!W7</f>
        <v>04.08.2023</v>
      </c>
      <c r="X7" s="82"/>
      <c r="Z7" s="3" t="str">
        <f>фунт!Z7</f>
        <v>04.09.2023</v>
      </c>
      <c r="AA7" s="82"/>
      <c r="AC7" s="3" t="str">
        <f>фунт!AC7</f>
        <v>04.10.2023</v>
      </c>
      <c r="AD7" s="82"/>
      <c r="AF7" s="3" t="str">
        <f>фунт!AF7</f>
        <v>04.11.2023</v>
      </c>
      <c r="AG7" s="82"/>
      <c r="AI7" s="3" t="str">
        <f>фунт!AI7</f>
        <v>04.12.2023</v>
      </c>
      <c r="AJ7" s="82"/>
      <c r="AQ7" s="153" t="str">
        <f t="shared" si="0"/>
        <v>04.06.2023</v>
      </c>
      <c r="AR7" s="82"/>
      <c r="AT7" s="3" t="str">
        <f t="shared" si="1"/>
        <v>04.10.2023</v>
      </c>
      <c r="AU7" s="82"/>
      <c r="AW7" s="3" t="str">
        <f t="shared" si="2"/>
        <v>04.11.2023</v>
      </c>
      <c r="AX7" s="82"/>
      <c r="AZ7" s="3" t="str">
        <f t="shared" si="3"/>
        <v>04.12.2023</v>
      </c>
      <c r="BA7" s="82"/>
    </row>
    <row r="8" spans="1:56" x14ac:dyDescent="0.25">
      <c r="B8" s="3" t="str">
        <f>фунт!B8</f>
        <v>05.01.2023</v>
      </c>
      <c r="C8" s="82"/>
      <c r="E8" s="3" t="str">
        <f>фунт!E8</f>
        <v>05.02.2023</v>
      </c>
      <c r="F8" s="82"/>
      <c r="H8" s="3" t="str">
        <f>фунт!H8</f>
        <v>05.03.2023</v>
      </c>
      <c r="I8" s="82"/>
      <c r="K8" s="3" t="str">
        <f>фунт!K8</f>
        <v>05.04.2023</v>
      </c>
      <c r="L8" s="82"/>
      <c r="N8" s="3" t="str">
        <f>фунт!N8</f>
        <v>05.05.2023</v>
      </c>
      <c r="O8" s="82"/>
      <c r="Q8" s="3" t="str">
        <f>фунт!Q8</f>
        <v>05.06.2023</v>
      </c>
      <c r="R8" s="82"/>
      <c r="T8" s="3" t="str">
        <f>фунт!T8</f>
        <v>05.07.2023</v>
      </c>
      <c r="U8" s="82"/>
      <c r="W8" s="3" t="str">
        <f>фунт!W8</f>
        <v>05.08.2023</v>
      </c>
      <c r="X8" s="82"/>
      <c r="Z8" s="3" t="str">
        <f>фунт!Z8</f>
        <v>05.09.2023</v>
      </c>
      <c r="AA8" s="82"/>
      <c r="AC8" s="3" t="str">
        <f>фунт!AC8</f>
        <v>05.10.2023</v>
      </c>
      <c r="AD8" s="82"/>
      <c r="AF8" s="3" t="str">
        <f>фунт!AF8</f>
        <v>05.11.2023</v>
      </c>
      <c r="AG8" s="82"/>
      <c r="AI8" s="3" t="str">
        <f>фунт!AI8</f>
        <v>05.12.2023</v>
      </c>
      <c r="AJ8" s="82"/>
      <c r="AQ8" s="153" t="str">
        <f t="shared" si="0"/>
        <v>05.06.2023</v>
      </c>
      <c r="AR8" s="82"/>
      <c r="AT8" s="3" t="str">
        <f t="shared" si="1"/>
        <v>05.10.2023</v>
      </c>
      <c r="AU8" s="82"/>
      <c r="AW8" s="3" t="str">
        <f t="shared" si="2"/>
        <v>05.11.2023</v>
      </c>
      <c r="AX8" s="82"/>
      <c r="AZ8" s="3" t="str">
        <f t="shared" si="3"/>
        <v>05.12.2023</v>
      </c>
      <c r="BA8" s="82"/>
    </row>
    <row r="9" spans="1:56" x14ac:dyDescent="0.25">
      <c r="B9" s="3" t="str">
        <f>фунт!B9</f>
        <v>06.01.2023</v>
      </c>
      <c r="C9" s="82"/>
      <c r="E9" s="3" t="str">
        <f>фунт!E9</f>
        <v>06.02.2023</v>
      </c>
      <c r="F9" s="82"/>
      <c r="H9" s="3" t="str">
        <f>фунт!H9</f>
        <v>06.03.2023</v>
      </c>
      <c r="I9" s="82"/>
      <c r="K9" s="3" t="str">
        <f>фунт!K9</f>
        <v>06.04.2023</v>
      </c>
      <c r="L9" s="82"/>
      <c r="N9" s="3" t="str">
        <f>фунт!N9</f>
        <v>06.05.2023</v>
      </c>
      <c r="O9" s="82"/>
      <c r="Q9" s="3" t="str">
        <f>фунт!Q9</f>
        <v>06.06.2023</v>
      </c>
      <c r="R9" s="82"/>
      <c r="T9" s="3" t="str">
        <f>фунт!T9</f>
        <v>06.07.2023</v>
      </c>
      <c r="U9" s="82"/>
      <c r="W9" s="3" t="str">
        <f>фунт!W9</f>
        <v>06.08.2023</v>
      </c>
      <c r="X9" s="82"/>
      <c r="Z9" s="3" t="str">
        <f>фунт!Z9</f>
        <v>06.09.2023</v>
      </c>
      <c r="AA9" s="82"/>
      <c r="AC9" s="3" t="str">
        <f>фунт!AC9</f>
        <v>06.10.2023</v>
      </c>
      <c r="AD9" s="82"/>
      <c r="AF9" s="3" t="str">
        <f>фунт!AF9</f>
        <v>06.11.2023</v>
      </c>
      <c r="AG9" s="82"/>
      <c r="AI9" s="3" t="str">
        <f>фунт!AI9</f>
        <v>06.12.2023</v>
      </c>
      <c r="AJ9" s="82"/>
      <c r="AQ9" s="153" t="str">
        <f t="shared" si="0"/>
        <v>06.06.2023</v>
      </c>
      <c r="AR9" s="82"/>
      <c r="AT9" s="3" t="str">
        <f t="shared" si="1"/>
        <v>06.10.2023</v>
      </c>
      <c r="AU9" s="82"/>
      <c r="AW9" s="3" t="str">
        <f t="shared" si="2"/>
        <v>06.11.2023</v>
      </c>
      <c r="AX9" s="82"/>
      <c r="AZ9" s="3" t="str">
        <f t="shared" si="3"/>
        <v>06.12.2023</v>
      </c>
      <c r="BA9" s="82"/>
    </row>
    <row r="10" spans="1:56" x14ac:dyDescent="0.25">
      <c r="B10" s="3" t="str">
        <f>фунт!B10</f>
        <v>07.01.2023</v>
      </c>
      <c r="C10" s="82"/>
      <c r="E10" s="3" t="str">
        <f>фунт!E10</f>
        <v>07.02.2023</v>
      </c>
      <c r="F10" s="82"/>
      <c r="H10" s="3" t="str">
        <f>фунт!H10</f>
        <v>07.03.2023</v>
      </c>
      <c r="I10" s="82"/>
      <c r="K10" s="3" t="str">
        <f>фунт!K10</f>
        <v>07.04.2023</v>
      </c>
      <c r="L10" s="82"/>
      <c r="N10" s="3" t="str">
        <f>фунт!N10</f>
        <v>07.05.2023</v>
      </c>
      <c r="O10" s="82"/>
      <c r="Q10" s="3" t="str">
        <f>фунт!Q10</f>
        <v>07.06.2023</v>
      </c>
      <c r="R10" s="82"/>
      <c r="T10" s="3" t="str">
        <f>фунт!T10</f>
        <v>07.07.2023</v>
      </c>
      <c r="U10" s="82"/>
      <c r="W10" s="3" t="str">
        <f>фунт!W10</f>
        <v>07.08.2023</v>
      </c>
      <c r="X10" s="82"/>
      <c r="Z10" s="3" t="str">
        <f>фунт!Z10</f>
        <v>07.09.2023</v>
      </c>
      <c r="AA10" s="82"/>
      <c r="AC10" s="3" t="str">
        <f>фунт!AC10</f>
        <v>07.10.2023</v>
      </c>
      <c r="AD10" s="82"/>
      <c r="AF10" s="3" t="str">
        <f>фунт!AF10</f>
        <v>07.11.2023</v>
      </c>
      <c r="AG10" s="82"/>
      <c r="AI10" s="3" t="str">
        <f>фунт!AI10</f>
        <v>07.12.2023</v>
      </c>
      <c r="AJ10" s="82"/>
      <c r="AQ10" s="153" t="str">
        <f t="shared" si="0"/>
        <v>07.06.2023</v>
      </c>
      <c r="AR10" s="82"/>
      <c r="AT10" s="3" t="str">
        <f t="shared" si="1"/>
        <v>07.10.2023</v>
      </c>
      <c r="AU10" s="82"/>
      <c r="AW10" s="3" t="str">
        <f t="shared" si="2"/>
        <v>07.11.2023</v>
      </c>
      <c r="AX10" s="82"/>
      <c r="AZ10" s="3" t="str">
        <f t="shared" si="3"/>
        <v>07.12.2023</v>
      </c>
      <c r="BA10" s="82"/>
    </row>
    <row r="11" spans="1:56" x14ac:dyDescent="0.25">
      <c r="B11" s="3" t="str">
        <f>фунт!B11</f>
        <v>08.01.2023</v>
      </c>
      <c r="C11" s="82"/>
      <c r="E11" s="3" t="str">
        <f>фунт!E11</f>
        <v>08.02.2023</v>
      </c>
      <c r="F11" s="82"/>
      <c r="H11" s="3" t="str">
        <f>фунт!H11</f>
        <v>08.03.2023</v>
      </c>
      <c r="I11" s="82"/>
      <c r="K11" s="3" t="str">
        <f>фунт!K11</f>
        <v>08.04.2023</v>
      </c>
      <c r="L11" s="82"/>
      <c r="N11" s="3" t="str">
        <f>фунт!N11</f>
        <v>08.05.2023</v>
      </c>
      <c r="O11" s="82"/>
      <c r="Q11" s="3" t="str">
        <f>фунт!Q11</f>
        <v>08.06.2023</v>
      </c>
      <c r="R11" s="82"/>
      <c r="T11" s="3" t="str">
        <f>фунт!T11</f>
        <v>08.07.2023</v>
      </c>
      <c r="U11" s="82"/>
      <c r="W11" s="3" t="str">
        <f>фунт!W11</f>
        <v>08.08.2023</v>
      </c>
      <c r="X11" s="82"/>
      <c r="Z11" s="3" t="str">
        <f>фунт!Z11</f>
        <v>08.09.2023</v>
      </c>
      <c r="AA11" s="82"/>
      <c r="AC11" s="3" t="str">
        <f>фунт!AC11</f>
        <v>08.10.2023</v>
      </c>
      <c r="AD11" s="82"/>
      <c r="AF11" s="3" t="str">
        <f>фунт!AF11</f>
        <v>08.11.2023</v>
      </c>
      <c r="AG11" s="82"/>
      <c r="AI11" s="3" t="str">
        <f>фунт!AI11</f>
        <v>08.12.2023</v>
      </c>
      <c r="AJ11" s="82"/>
      <c r="AQ11" s="153" t="str">
        <f t="shared" si="0"/>
        <v>08.06.2023</v>
      </c>
      <c r="AR11" s="82"/>
      <c r="AT11" s="3" t="str">
        <f t="shared" si="1"/>
        <v>08.10.2023</v>
      </c>
      <c r="AU11" s="82"/>
      <c r="AW11" s="3" t="str">
        <f t="shared" si="2"/>
        <v>08.11.2023</v>
      </c>
      <c r="AX11" s="82"/>
      <c r="AZ11" s="3" t="str">
        <f t="shared" si="3"/>
        <v>08.12.2023</v>
      </c>
      <c r="BA11" s="82"/>
    </row>
    <row r="12" spans="1:56" x14ac:dyDescent="0.25">
      <c r="B12" s="3" t="str">
        <f>фунт!B12</f>
        <v>09.01.2023</v>
      </c>
      <c r="C12" s="82"/>
      <c r="E12" s="3" t="str">
        <f>фунт!E12</f>
        <v>09.02.2023</v>
      </c>
      <c r="F12" s="82"/>
      <c r="H12" s="3" t="str">
        <f>фунт!H12</f>
        <v>09.03.2023</v>
      </c>
      <c r="I12" s="82"/>
      <c r="K12" s="3" t="str">
        <f>фунт!K12</f>
        <v>09.04.2023</v>
      </c>
      <c r="L12" s="82"/>
      <c r="N12" s="3" t="str">
        <f>фунт!N12</f>
        <v>09.05.2023</v>
      </c>
      <c r="O12" s="82"/>
      <c r="Q12" s="3" t="str">
        <f>фунт!Q12</f>
        <v>09.06.2023</v>
      </c>
      <c r="R12" s="82"/>
      <c r="T12" s="3" t="str">
        <f>фунт!T12</f>
        <v>09.07.2023</v>
      </c>
      <c r="U12" s="82"/>
      <c r="W12" s="3" t="str">
        <f>фунт!W12</f>
        <v>09.08.2023</v>
      </c>
      <c r="X12" s="82"/>
      <c r="Z12" s="3" t="str">
        <f>фунт!Z12</f>
        <v>09.09.2023</v>
      </c>
      <c r="AA12" s="82"/>
      <c r="AC12" s="3" t="str">
        <f>фунт!AC12</f>
        <v>09.10.2023</v>
      </c>
      <c r="AD12" s="82"/>
      <c r="AF12" s="3" t="str">
        <f>фунт!AF12</f>
        <v>09.11.2023</v>
      </c>
      <c r="AG12" s="82"/>
      <c r="AI12" s="3" t="str">
        <f>фунт!AI12</f>
        <v>09.12.2023</v>
      </c>
      <c r="AJ12" s="82"/>
      <c r="AQ12" s="153" t="str">
        <f t="shared" si="0"/>
        <v>09.06.2023</v>
      </c>
      <c r="AR12" s="82"/>
      <c r="AT12" s="3" t="str">
        <f t="shared" si="1"/>
        <v>09.10.2023</v>
      </c>
      <c r="AU12" s="82"/>
      <c r="AW12" s="3" t="str">
        <f t="shared" si="2"/>
        <v>09.11.2023</v>
      </c>
      <c r="AX12" s="82"/>
      <c r="AZ12" s="3" t="str">
        <f t="shared" si="3"/>
        <v>09.12.2023</v>
      </c>
      <c r="BA12" s="82"/>
    </row>
    <row r="13" spans="1:56" x14ac:dyDescent="0.25">
      <c r="B13" s="3" t="str">
        <f>фунт!B13</f>
        <v>10.01.2023</v>
      </c>
      <c r="C13" s="82"/>
      <c r="E13" s="3" t="str">
        <f>фунт!E13</f>
        <v>10.02.2023</v>
      </c>
      <c r="F13" s="82"/>
      <c r="H13" s="3" t="str">
        <f>фунт!H13</f>
        <v>10.03.2023</v>
      </c>
      <c r="I13" s="82"/>
      <c r="K13" s="3" t="str">
        <f>фунт!K13</f>
        <v>10.04.2023</v>
      </c>
      <c r="L13" s="82"/>
      <c r="N13" s="3" t="str">
        <f>фунт!N13</f>
        <v>10.05.2023</v>
      </c>
      <c r="O13" s="82"/>
      <c r="Q13" s="3" t="str">
        <f>фунт!Q13</f>
        <v>10.06.2023</v>
      </c>
      <c r="R13" s="82"/>
      <c r="T13" s="3" t="str">
        <f>фунт!T13</f>
        <v>10.07.2023</v>
      </c>
      <c r="U13" s="82"/>
      <c r="W13" s="3" t="str">
        <f>фунт!W13</f>
        <v>10.08.2023</v>
      </c>
      <c r="X13" s="82"/>
      <c r="Z13" s="3" t="str">
        <f>фунт!Z13</f>
        <v>10.09.2023</v>
      </c>
      <c r="AA13" s="82"/>
      <c r="AC13" s="3" t="str">
        <f>фунт!AC13</f>
        <v>10.10.2023</v>
      </c>
      <c r="AD13" s="82"/>
      <c r="AF13" s="3" t="str">
        <f>фунт!AF13</f>
        <v>10.11.2023</v>
      </c>
      <c r="AG13" s="82"/>
      <c r="AI13" s="3" t="str">
        <f>фунт!AI13</f>
        <v>10.12.2023</v>
      </c>
      <c r="AJ13" s="82"/>
      <c r="AQ13" s="153" t="str">
        <f t="shared" si="0"/>
        <v>10.06.2023</v>
      </c>
      <c r="AR13" s="82"/>
      <c r="AT13" s="3" t="str">
        <f t="shared" si="1"/>
        <v>10.10.2023</v>
      </c>
      <c r="AU13" s="82"/>
      <c r="AW13" s="3" t="str">
        <f t="shared" si="2"/>
        <v>10.11.2023</v>
      </c>
      <c r="AX13" s="82"/>
      <c r="AZ13" s="3" t="str">
        <f t="shared" si="3"/>
        <v>10.12.2023</v>
      </c>
      <c r="BA13" s="82"/>
    </row>
    <row r="14" spans="1:56" x14ac:dyDescent="0.25">
      <c r="B14" s="3" t="str">
        <f>фунт!B14</f>
        <v>11.01.2023</v>
      </c>
      <c r="C14" s="82"/>
      <c r="E14" s="3" t="str">
        <f>фунт!E14</f>
        <v>11.02.2023</v>
      </c>
      <c r="F14" s="82"/>
      <c r="H14" s="3" t="str">
        <f>фунт!H14</f>
        <v>11.03.2023</v>
      </c>
      <c r="I14" s="82"/>
      <c r="K14" s="3" t="str">
        <f>фунт!K14</f>
        <v>11.04.2023</v>
      </c>
      <c r="L14" s="82"/>
      <c r="N14" s="3" t="str">
        <f>фунт!N14</f>
        <v>11.05.2023</v>
      </c>
      <c r="O14" s="82"/>
      <c r="Q14" s="3" t="str">
        <f>фунт!Q14</f>
        <v>11.06.2023</v>
      </c>
      <c r="R14" s="82"/>
      <c r="T14" s="3" t="str">
        <f>фунт!T14</f>
        <v>11.07.2023</v>
      </c>
      <c r="U14" s="82"/>
      <c r="W14" s="3" t="str">
        <f>фунт!W14</f>
        <v>11.08.2023</v>
      </c>
      <c r="X14" s="82"/>
      <c r="Z14" s="3" t="str">
        <f>фунт!Z14</f>
        <v>11.09.2023</v>
      </c>
      <c r="AA14" s="82"/>
      <c r="AC14" s="3" t="str">
        <f>фунт!AC14</f>
        <v>11.10.2023</v>
      </c>
      <c r="AD14" s="82"/>
      <c r="AF14" s="3" t="str">
        <f>фунт!AF14</f>
        <v>11.11.2023</v>
      </c>
      <c r="AG14" s="82"/>
      <c r="AI14" s="3" t="str">
        <f>фунт!AI14</f>
        <v>11.12.2023</v>
      </c>
      <c r="AJ14" s="82"/>
      <c r="AQ14" s="153" t="str">
        <f t="shared" si="0"/>
        <v>11.06.2023</v>
      </c>
      <c r="AR14" s="82"/>
      <c r="AT14" s="3" t="str">
        <f t="shared" si="1"/>
        <v>11.10.2023</v>
      </c>
      <c r="AU14" s="82"/>
      <c r="AW14" s="3" t="str">
        <f t="shared" si="2"/>
        <v>11.11.2023</v>
      </c>
      <c r="AX14" s="82"/>
      <c r="AZ14" s="3" t="str">
        <f t="shared" si="3"/>
        <v>11.12.2023</v>
      </c>
      <c r="BA14" s="82"/>
    </row>
    <row r="15" spans="1:56" x14ac:dyDescent="0.25">
      <c r="B15" s="3" t="str">
        <f>фунт!B15</f>
        <v>12.01.2023</v>
      </c>
      <c r="C15" s="82"/>
      <c r="E15" s="3" t="str">
        <f>фунт!E15</f>
        <v>12.02.2023</v>
      </c>
      <c r="F15" s="82"/>
      <c r="H15" s="3" t="str">
        <f>фунт!H15</f>
        <v>12.03.2023</v>
      </c>
      <c r="I15" s="82"/>
      <c r="K15" s="3" t="str">
        <f>фунт!K15</f>
        <v>12.04.2023</v>
      </c>
      <c r="L15" s="82"/>
      <c r="N15" s="3" t="str">
        <f>фунт!N15</f>
        <v>12.05.2023</v>
      </c>
      <c r="O15" s="82"/>
      <c r="Q15" s="3" t="str">
        <f>фунт!Q15</f>
        <v>12.06.2023</v>
      </c>
      <c r="R15" s="82"/>
      <c r="T15" s="3" t="str">
        <f>фунт!T15</f>
        <v>12.07.2023</v>
      </c>
      <c r="U15" s="82"/>
      <c r="W15" s="3" t="str">
        <f>фунт!W15</f>
        <v>12.08.2023</v>
      </c>
      <c r="X15" s="82"/>
      <c r="Z15" s="3" t="str">
        <f>фунт!Z15</f>
        <v>12.09.2023</v>
      </c>
      <c r="AA15" s="82"/>
      <c r="AC15" s="3" t="str">
        <f>фунт!AC15</f>
        <v>12.10.2023</v>
      </c>
      <c r="AD15" s="82"/>
      <c r="AF15" s="3" t="str">
        <f>фунт!AF15</f>
        <v>12.11.2023</v>
      </c>
      <c r="AG15" s="82"/>
      <c r="AI15" s="3" t="str">
        <f>фунт!AI15</f>
        <v>12.12.2023</v>
      </c>
      <c r="AJ15" s="82"/>
      <c r="AQ15" s="153" t="str">
        <f t="shared" si="0"/>
        <v>12.06.2023</v>
      </c>
      <c r="AR15" s="82"/>
      <c r="AT15" s="3" t="str">
        <f t="shared" si="1"/>
        <v>12.10.2023</v>
      </c>
      <c r="AU15" s="82"/>
      <c r="AW15" s="3" t="str">
        <f t="shared" si="2"/>
        <v>12.11.2023</v>
      </c>
      <c r="AX15" s="82"/>
      <c r="AZ15" s="3" t="str">
        <f t="shared" si="3"/>
        <v>12.12.2023</v>
      </c>
      <c r="BA15" s="82"/>
    </row>
    <row r="16" spans="1:56" x14ac:dyDescent="0.25">
      <c r="B16" s="3" t="str">
        <f>фунт!B16</f>
        <v>13.01.2023</v>
      </c>
      <c r="C16" s="82"/>
      <c r="E16" s="3" t="str">
        <f>фунт!E16</f>
        <v>13.02.2023</v>
      </c>
      <c r="F16" s="82"/>
      <c r="H16" s="3" t="str">
        <f>фунт!H16</f>
        <v>13.03.2023</v>
      </c>
      <c r="I16" s="82"/>
      <c r="K16" s="3" t="str">
        <f>фунт!K16</f>
        <v>13.04.2023</v>
      </c>
      <c r="L16" s="82"/>
      <c r="N16" s="3" t="str">
        <f>фунт!N16</f>
        <v>13.05.2023</v>
      </c>
      <c r="O16" s="82"/>
      <c r="Q16" s="3" t="str">
        <f>фунт!Q16</f>
        <v>13.06.2023</v>
      </c>
      <c r="R16" s="82"/>
      <c r="T16" s="3" t="str">
        <f>фунт!T16</f>
        <v>13.07.2023</v>
      </c>
      <c r="U16" s="82"/>
      <c r="W16" s="3" t="str">
        <f>фунт!W16</f>
        <v>13.08.2023</v>
      </c>
      <c r="X16" s="82"/>
      <c r="Z16" s="3" t="str">
        <f>фунт!Z16</f>
        <v>13.09.2023</v>
      </c>
      <c r="AA16" s="82"/>
      <c r="AC16" s="3" t="str">
        <f>фунт!AC16</f>
        <v>13.10.2023</v>
      </c>
      <c r="AD16" s="82"/>
      <c r="AF16" s="3" t="str">
        <f>фунт!AF16</f>
        <v>13.11.2023</v>
      </c>
      <c r="AG16" s="82"/>
      <c r="AI16" s="3" t="str">
        <f>фунт!AI16</f>
        <v>13.12.2023</v>
      </c>
      <c r="AJ16" s="82"/>
      <c r="AQ16" s="153" t="str">
        <f t="shared" si="0"/>
        <v>13.06.2023</v>
      </c>
      <c r="AR16" s="82"/>
      <c r="AT16" s="3" t="str">
        <f t="shared" si="1"/>
        <v>13.10.2023</v>
      </c>
      <c r="AU16" s="82"/>
      <c r="AW16" s="3" t="str">
        <f t="shared" si="2"/>
        <v>13.11.2023</v>
      </c>
      <c r="AX16" s="82"/>
      <c r="AZ16" s="3" t="str">
        <f t="shared" si="3"/>
        <v>13.12.2023</v>
      </c>
      <c r="BA16" s="82"/>
    </row>
    <row r="17" spans="2:55" x14ac:dyDescent="0.25">
      <c r="B17" s="3" t="str">
        <f>фунт!B17</f>
        <v>14.01.2023</v>
      </c>
      <c r="C17" s="82"/>
      <c r="E17" s="3" t="str">
        <f>фунт!E17</f>
        <v>14.02.2023</v>
      </c>
      <c r="F17" s="82"/>
      <c r="H17" s="3" t="str">
        <f>фунт!H17</f>
        <v>14.03.2023</v>
      </c>
      <c r="I17" s="82"/>
      <c r="K17" s="3" t="str">
        <f>фунт!K17</f>
        <v>14.04.2023</v>
      </c>
      <c r="L17" s="82"/>
      <c r="N17" s="3" t="str">
        <f>фунт!N17</f>
        <v>14.05.2023</v>
      </c>
      <c r="O17" s="82"/>
      <c r="Q17" s="3" t="str">
        <f>фунт!Q17</f>
        <v>14.06.2023</v>
      </c>
      <c r="R17" s="82"/>
      <c r="T17" s="3" t="str">
        <f>фунт!T17</f>
        <v>14.07.2023</v>
      </c>
      <c r="U17" s="82"/>
      <c r="W17" s="3" t="str">
        <f>фунт!W17</f>
        <v>14.08.2023</v>
      </c>
      <c r="X17" s="82"/>
      <c r="Z17" s="3" t="str">
        <f>фунт!Z17</f>
        <v>14.09.2023</v>
      </c>
      <c r="AA17" s="82"/>
      <c r="AC17" s="3" t="str">
        <f>фунт!AC17</f>
        <v>14.10.2023</v>
      </c>
      <c r="AD17" s="82"/>
      <c r="AF17" s="3" t="str">
        <f>фунт!AF17</f>
        <v>14.11.2023</v>
      </c>
      <c r="AG17" s="82"/>
      <c r="AI17" s="3" t="str">
        <f>фунт!AI17</f>
        <v>14.12.2023</v>
      </c>
      <c r="AJ17" s="82"/>
      <c r="AQ17" s="153" t="str">
        <f t="shared" si="0"/>
        <v>14.06.2023</v>
      </c>
      <c r="AR17" s="82"/>
      <c r="AT17" s="3" t="str">
        <f t="shared" si="1"/>
        <v>14.10.2023</v>
      </c>
      <c r="AU17" s="82"/>
      <c r="AW17" s="3" t="str">
        <f t="shared" si="2"/>
        <v>14.11.2023</v>
      </c>
      <c r="AX17" s="82"/>
      <c r="AZ17" s="3" t="str">
        <f t="shared" si="3"/>
        <v>14.12.2023</v>
      </c>
      <c r="BA17" s="82"/>
    </row>
    <row r="18" spans="2:55" x14ac:dyDescent="0.25">
      <c r="B18" s="3" t="str">
        <f>фунт!B18</f>
        <v>15.01.2023</v>
      </c>
      <c r="C18" s="82"/>
      <c r="E18" s="3" t="str">
        <f>фунт!E18</f>
        <v>15.02.2023</v>
      </c>
      <c r="F18" s="82"/>
      <c r="H18" s="3" t="str">
        <f>фунт!H18</f>
        <v>15.03.2023</v>
      </c>
      <c r="I18" s="82"/>
      <c r="K18" s="3" t="str">
        <f>фунт!K18</f>
        <v>15.04.2023</v>
      </c>
      <c r="L18" s="82"/>
      <c r="N18" s="3" t="str">
        <f>фунт!N18</f>
        <v>15.05.2023</v>
      </c>
      <c r="O18" s="82"/>
      <c r="Q18" s="3" t="str">
        <f>фунт!Q18</f>
        <v>15.06.2023</v>
      </c>
      <c r="R18" s="82"/>
      <c r="T18" s="3" t="str">
        <f>фунт!T18</f>
        <v>15.07.2023</v>
      </c>
      <c r="U18" s="82"/>
      <c r="W18" s="3" t="str">
        <f>фунт!W18</f>
        <v>15.08.2023</v>
      </c>
      <c r="X18" s="82"/>
      <c r="Z18" s="3" t="str">
        <f>фунт!Z18</f>
        <v>15.09.2023</v>
      </c>
      <c r="AA18" s="82"/>
      <c r="AC18" s="3" t="str">
        <f>фунт!AC18</f>
        <v>15.10.2023</v>
      </c>
      <c r="AD18" s="82"/>
      <c r="AF18" s="3" t="str">
        <f>фунт!AF18</f>
        <v>15.11.2023</v>
      </c>
      <c r="AG18" s="82"/>
      <c r="AI18" s="3" t="str">
        <f>фунт!AI18</f>
        <v>15.12.2023</v>
      </c>
      <c r="AJ18" s="82"/>
      <c r="AQ18" s="153" t="str">
        <f t="shared" si="0"/>
        <v>15.06.2023</v>
      </c>
      <c r="AR18" s="82"/>
      <c r="AT18" s="3" t="str">
        <f t="shared" si="1"/>
        <v>15.10.2023</v>
      </c>
      <c r="AU18" s="82"/>
      <c r="AW18" s="3" t="str">
        <f t="shared" si="2"/>
        <v>15.11.2023</v>
      </c>
      <c r="AX18" s="82"/>
      <c r="AZ18" s="3" t="str">
        <f t="shared" si="3"/>
        <v>15.12.2023</v>
      </c>
      <c r="BA18" s="82"/>
    </row>
    <row r="19" spans="2:55" x14ac:dyDescent="0.25">
      <c r="B19" s="3" t="str">
        <f>фунт!B19</f>
        <v>16.01.2023</v>
      </c>
      <c r="C19" s="82"/>
      <c r="E19" s="3" t="str">
        <f>фунт!E19</f>
        <v>16.02.2023</v>
      </c>
      <c r="F19" s="82"/>
      <c r="H19" s="3" t="str">
        <f>фунт!H19</f>
        <v>16.03.2023</v>
      </c>
      <c r="I19" s="82"/>
      <c r="K19" s="3" t="str">
        <f>фунт!K19</f>
        <v>16.04.2023</v>
      </c>
      <c r="L19" s="82"/>
      <c r="N19" s="3" t="str">
        <f>фунт!N19</f>
        <v>16.05.2023</v>
      </c>
      <c r="O19" s="82"/>
      <c r="Q19" s="3" t="str">
        <f>фунт!Q19</f>
        <v>16.06.2023</v>
      </c>
      <c r="R19" s="82"/>
      <c r="T19" s="3" t="str">
        <f>фунт!T19</f>
        <v>16.07.2023</v>
      </c>
      <c r="U19" s="82"/>
      <c r="W19" s="3" t="str">
        <f>фунт!W19</f>
        <v>16.08.2023</v>
      </c>
      <c r="X19" s="82"/>
      <c r="Z19" s="3" t="str">
        <f>фунт!Z19</f>
        <v>16.09.2023</v>
      </c>
      <c r="AA19" s="82"/>
      <c r="AC19" s="3" t="str">
        <f>фунт!AC19</f>
        <v>16.10.2023</v>
      </c>
      <c r="AD19" s="82"/>
      <c r="AF19" s="3" t="str">
        <f>фунт!AF19</f>
        <v>16.11.2023</v>
      </c>
      <c r="AG19" s="82"/>
      <c r="AI19" s="3" t="str">
        <f>фунт!AI19</f>
        <v>16.12.2023</v>
      </c>
      <c r="AJ19" s="82"/>
      <c r="AQ19" s="153" t="str">
        <f t="shared" si="0"/>
        <v>16.06.2023</v>
      </c>
      <c r="AR19" s="82"/>
      <c r="AT19" s="3" t="str">
        <f t="shared" si="1"/>
        <v>16.10.2023</v>
      </c>
      <c r="AU19" s="82"/>
      <c r="AW19" s="3" t="str">
        <f t="shared" si="2"/>
        <v>16.11.2023</v>
      </c>
      <c r="AX19" s="82"/>
      <c r="AZ19" s="3" t="str">
        <f t="shared" si="3"/>
        <v>16.12.2023</v>
      </c>
      <c r="BA19" s="82"/>
    </row>
    <row r="20" spans="2:55" x14ac:dyDescent="0.25">
      <c r="B20" s="3" t="str">
        <f>фунт!B20</f>
        <v>17.01.2023</v>
      </c>
      <c r="C20" s="82"/>
      <c r="E20" s="3" t="str">
        <f>фунт!E20</f>
        <v>17.02.2023</v>
      </c>
      <c r="F20" s="82"/>
      <c r="H20" s="3" t="str">
        <f>фунт!H20</f>
        <v>17.03.2023</v>
      </c>
      <c r="I20" s="82"/>
      <c r="K20" s="3" t="str">
        <f>фунт!K20</f>
        <v>17.04.2023</v>
      </c>
      <c r="L20" s="82"/>
      <c r="N20" s="3" t="str">
        <f>фунт!N20</f>
        <v>17.05.2023</v>
      </c>
      <c r="O20" s="82"/>
      <c r="Q20" s="3" t="str">
        <f>фунт!Q20</f>
        <v>17.06.2023</v>
      </c>
      <c r="R20" s="82"/>
      <c r="T20" s="3" t="str">
        <f>фунт!T20</f>
        <v>17.07.2023</v>
      </c>
      <c r="U20" s="82"/>
      <c r="W20" s="3" t="str">
        <f>фунт!W20</f>
        <v>17.08.2023</v>
      </c>
      <c r="X20" s="82"/>
      <c r="Z20" s="3" t="str">
        <f>фунт!Z20</f>
        <v>17.09.2023</v>
      </c>
      <c r="AA20" s="82"/>
      <c r="AC20" s="3" t="str">
        <f>фунт!AC20</f>
        <v>17.10.2023</v>
      </c>
      <c r="AD20" s="82"/>
      <c r="AF20" s="3" t="str">
        <f>фунт!AF20</f>
        <v>17.11.2023</v>
      </c>
      <c r="AG20" s="82"/>
      <c r="AI20" s="3" t="str">
        <f>фунт!AI20</f>
        <v>17.12.2023</v>
      </c>
      <c r="AJ20" s="82"/>
      <c r="AQ20" s="153" t="str">
        <f t="shared" si="0"/>
        <v>17.06.2023</v>
      </c>
      <c r="AR20" s="82"/>
      <c r="AT20" s="3" t="str">
        <f t="shared" si="1"/>
        <v>17.10.2023</v>
      </c>
      <c r="AU20" s="82"/>
      <c r="AW20" s="3" t="str">
        <f t="shared" si="2"/>
        <v>17.11.2023</v>
      </c>
      <c r="AX20" s="82"/>
      <c r="AZ20" s="3" t="str">
        <f t="shared" si="3"/>
        <v>17.12.2023</v>
      </c>
      <c r="BA20" s="82"/>
    </row>
    <row r="21" spans="2:55" x14ac:dyDescent="0.25">
      <c r="B21" s="3" t="str">
        <f>фунт!B21</f>
        <v>18.01.2023</v>
      </c>
      <c r="C21" s="82"/>
      <c r="E21" s="3" t="str">
        <f>фунт!E21</f>
        <v>18.02.2023</v>
      </c>
      <c r="F21" s="82"/>
      <c r="H21" s="3" t="str">
        <f>фунт!H21</f>
        <v>18.03.2023</v>
      </c>
      <c r="I21" s="82"/>
      <c r="K21" s="3" t="str">
        <f>фунт!K21</f>
        <v>18.04.2023</v>
      </c>
      <c r="L21" s="82"/>
      <c r="N21" s="3" t="str">
        <f>фунт!N21</f>
        <v>18.05.2023</v>
      </c>
      <c r="O21" s="82"/>
      <c r="Q21" s="3" t="str">
        <f>фунт!Q21</f>
        <v>18.06.2023</v>
      </c>
      <c r="R21" s="82"/>
      <c r="T21" s="3" t="str">
        <f>фунт!T21</f>
        <v>18.07.2023</v>
      </c>
      <c r="U21" s="82"/>
      <c r="W21" s="3" t="str">
        <f>фунт!W21</f>
        <v>18.08.2023</v>
      </c>
      <c r="X21" s="82"/>
      <c r="Z21" s="3" t="str">
        <f>фунт!Z21</f>
        <v>18.09.2023</v>
      </c>
      <c r="AA21" s="82"/>
      <c r="AC21" s="3" t="str">
        <f>фунт!AC21</f>
        <v>18.10.2023</v>
      </c>
      <c r="AD21" s="82"/>
      <c r="AF21" s="3" t="str">
        <f>фунт!AF21</f>
        <v>18.11.2023</v>
      </c>
      <c r="AG21" s="82"/>
      <c r="AI21" s="3" t="str">
        <f>фунт!AI21</f>
        <v>18.12.2023</v>
      </c>
      <c r="AJ21" s="82"/>
      <c r="AQ21" s="153" t="str">
        <f t="shared" si="0"/>
        <v>18.06.2023</v>
      </c>
      <c r="AR21" s="82"/>
      <c r="AT21" s="3" t="str">
        <f t="shared" si="1"/>
        <v>18.10.2023</v>
      </c>
      <c r="AU21" s="82"/>
      <c r="AW21" s="3" t="str">
        <f t="shared" si="2"/>
        <v>18.11.2023</v>
      </c>
      <c r="AX21" s="82"/>
      <c r="AZ21" s="3" t="str">
        <f t="shared" si="3"/>
        <v>18.12.2023</v>
      </c>
      <c r="BA21" s="82"/>
    </row>
    <row r="22" spans="2:55" x14ac:dyDescent="0.25">
      <c r="B22" s="3" t="str">
        <f>фунт!B22</f>
        <v>19.01.2023</v>
      </c>
      <c r="C22" s="82"/>
      <c r="E22" s="3" t="str">
        <f>фунт!E22</f>
        <v>19.02.2023</v>
      </c>
      <c r="F22" s="82"/>
      <c r="H22" s="3" t="str">
        <f>фунт!H22</f>
        <v>19.03.2023</v>
      </c>
      <c r="I22" s="82"/>
      <c r="K22" s="3" t="str">
        <f>фунт!K22</f>
        <v>19.04.2023</v>
      </c>
      <c r="L22" s="82"/>
      <c r="N22" s="3" t="str">
        <f>фунт!N22</f>
        <v>19.05.2023</v>
      </c>
      <c r="O22" s="82"/>
      <c r="Q22" s="3" t="str">
        <f>фунт!Q22</f>
        <v>19.06.2023</v>
      </c>
      <c r="R22" s="82"/>
      <c r="T22" s="3" t="str">
        <f>фунт!T22</f>
        <v>19.07.2023</v>
      </c>
      <c r="U22" s="82"/>
      <c r="W22" s="3" t="str">
        <f>фунт!W22</f>
        <v>19.08.2023</v>
      </c>
      <c r="X22" s="82"/>
      <c r="Z22" s="3" t="str">
        <f>фунт!Z22</f>
        <v>19.09.2023</v>
      </c>
      <c r="AA22" s="82"/>
      <c r="AC22" s="3" t="str">
        <f>фунт!AC22</f>
        <v>19.10.2023</v>
      </c>
      <c r="AD22" s="82"/>
      <c r="AF22" s="3" t="str">
        <f>фунт!AF22</f>
        <v>19.11.2023</v>
      </c>
      <c r="AG22" s="82"/>
      <c r="AI22" s="3" t="str">
        <f>фунт!AI22</f>
        <v>19.12.2023</v>
      </c>
      <c r="AJ22" s="82"/>
      <c r="AQ22" s="153" t="str">
        <f t="shared" si="0"/>
        <v>19.06.2023</v>
      </c>
      <c r="AR22" s="82"/>
      <c r="AT22" s="3" t="str">
        <f t="shared" si="1"/>
        <v>19.10.2023</v>
      </c>
      <c r="AU22" s="82"/>
      <c r="AW22" s="3" t="str">
        <f t="shared" si="2"/>
        <v>19.11.2023</v>
      </c>
      <c r="AX22" s="82"/>
      <c r="AZ22" s="3" t="str">
        <f t="shared" si="3"/>
        <v>19.12.2023</v>
      </c>
      <c r="BA22" s="82"/>
    </row>
    <row r="23" spans="2:55" x14ac:dyDescent="0.25">
      <c r="B23" s="3" t="str">
        <f>фунт!B23</f>
        <v>20.01.2023</v>
      </c>
      <c r="C23" s="82"/>
      <c r="E23" s="3" t="str">
        <f>фунт!E23</f>
        <v>20.02.2023</v>
      </c>
      <c r="F23" s="82"/>
      <c r="H23" s="3" t="str">
        <f>фунт!H23</f>
        <v>20.03.2023</v>
      </c>
      <c r="I23" s="82"/>
      <c r="K23" s="3" t="str">
        <f>фунт!K23</f>
        <v>20.04.2023</v>
      </c>
      <c r="L23" s="82"/>
      <c r="N23" s="3" t="str">
        <f>фунт!N23</f>
        <v>20.05.2023</v>
      </c>
      <c r="O23" s="82"/>
      <c r="Q23" s="3" t="str">
        <f>фунт!Q23</f>
        <v>20.06.2023</v>
      </c>
      <c r="R23" s="82"/>
      <c r="T23" s="3" t="str">
        <f>фунт!T23</f>
        <v>20.07.2023</v>
      </c>
      <c r="U23" s="82"/>
      <c r="W23" s="3" t="str">
        <f>фунт!W23</f>
        <v>20.08.2023</v>
      </c>
      <c r="X23" s="82"/>
      <c r="Z23" s="3" t="str">
        <f>фунт!Z23</f>
        <v>20.09.2023</v>
      </c>
      <c r="AA23" s="82"/>
      <c r="AC23" s="3" t="str">
        <f>фунт!AC23</f>
        <v>20.10.2023</v>
      </c>
      <c r="AD23" s="82"/>
      <c r="AF23" s="3" t="str">
        <f>фунт!AF23</f>
        <v>20.11.2023</v>
      </c>
      <c r="AG23" s="82"/>
      <c r="AI23" s="3" t="str">
        <f>фунт!AI23</f>
        <v>20.12.2023</v>
      </c>
      <c r="AJ23" s="82"/>
      <c r="AQ23" s="153" t="str">
        <f t="shared" si="0"/>
        <v>20.06.2023</v>
      </c>
      <c r="AR23" s="82"/>
      <c r="AT23" s="3" t="str">
        <f t="shared" si="1"/>
        <v>20.10.2023</v>
      </c>
      <c r="AU23" s="82"/>
      <c r="AW23" s="3" t="str">
        <f t="shared" si="2"/>
        <v>20.11.2023</v>
      </c>
      <c r="AX23" s="82"/>
      <c r="AZ23" s="3" t="str">
        <f t="shared" si="3"/>
        <v>20.12.2023</v>
      </c>
      <c r="BA23" s="82"/>
    </row>
    <row r="24" spans="2:55" x14ac:dyDescent="0.25">
      <c r="B24" s="3" t="str">
        <f>фунт!B24</f>
        <v>21.01.2023</v>
      </c>
      <c r="C24" s="82"/>
      <c r="E24" s="3" t="str">
        <f>фунт!E24</f>
        <v>21.02.2023</v>
      </c>
      <c r="F24" s="82"/>
      <c r="H24" s="3" t="str">
        <f>фунт!H24</f>
        <v>21.03.2023</v>
      </c>
      <c r="I24" s="82"/>
      <c r="K24" s="3" t="str">
        <f>фунт!K24</f>
        <v>21.04.2023</v>
      </c>
      <c r="L24" s="82"/>
      <c r="N24" s="3" t="str">
        <f>фунт!N24</f>
        <v>21.05.2023</v>
      </c>
      <c r="O24" s="82"/>
      <c r="Q24" s="3" t="str">
        <f>фунт!Q24</f>
        <v>21.06.2023</v>
      </c>
      <c r="R24" s="82"/>
      <c r="T24" s="3" t="str">
        <f>фунт!T24</f>
        <v>21.07.2023</v>
      </c>
      <c r="U24" s="82"/>
      <c r="W24" s="3" t="str">
        <f>фунт!W24</f>
        <v>21.08.2023</v>
      </c>
      <c r="X24" s="82"/>
      <c r="Z24" s="3" t="str">
        <f>фунт!Z24</f>
        <v>21.09.2023</v>
      </c>
      <c r="AA24" s="82"/>
      <c r="AC24" s="3" t="str">
        <f>фунт!AC24</f>
        <v>21.10.2023</v>
      </c>
      <c r="AD24" s="82"/>
      <c r="AF24" s="3" t="str">
        <f>фунт!AF24</f>
        <v>21.11.2023</v>
      </c>
      <c r="AG24" s="82"/>
      <c r="AI24" s="3" t="str">
        <f>фунт!AI24</f>
        <v>21.12.2023</v>
      </c>
      <c r="AJ24" s="82"/>
      <c r="AQ24" s="153" t="str">
        <f t="shared" si="0"/>
        <v>21.06.2023</v>
      </c>
      <c r="AR24" s="82"/>
      <c r="AT24" s="3" t="str">
        <f t="shared" si="1"/>
        <v>21.10.2023</v>
      </c>
      <c r="AU24" s="82"/>
      <c r="AW24" s="3" t="str">
        <f t="shared" si="2"/>
        <v>21.11.2023</v>
      </c>
      <c r="AX24" s="82"/>
      <c r="AZ24" s="3" t="str">
        <f t="shared" si="3"/>
        <v>21.12.2023</v>
      </c>
      <c r="BA24" s="82"/>
      <c r="BC24" s="168"/>
    </row>
    <row r="25" spans="2:55" x14ac:dyDescent="0.25">
      <c r="B25" s="3" t="str">
        <f>фунт!B25</f>
        <v>22.01.2023</v>
      </c>
      <c r="C25" s="82"/>
      <c r="E25" s="3" t="str">
        <f>фунт!E25</f>
        <v>22.02.2023</v>
      </c>
      <c r="F25" s="82"/>
      <c r="H25" s="3" t="str">
        <f>фунт!H25</f>
        <v>22.03.2023</v>
      </c>
      <c r="I25" s="82"/>
      <c r="K25" s="3" t="str">
        <f>фунт!K25</f>
        <v>22.04.2023</v>
      </c>
      <c r="L25" s="82"/>
      <c r="N25" s="3" t="str">
        <f>фунт!N25</f>
        <v>22.05.2023</v>
      </c>
      <c r="O25" s="82"/>
      <c r="Q25" s="3" t="str">
        <f>фунт!Q25</f>
        <v>22.06.2023</v>
      </c>
      <c r="R25" s="82"/>
      <c r="T25" s="3" t="str">
        <f>фунт!T25</f>
        <v>22.07.2023</v>
      </c>
      <c r="U25" s="82"/>
      <c r="W25" s="3" t="str">
        <f>фунт!W25</f>
        <v>22.08.2023</v>
      </c>
      <c r="X25" s="82"/>
      <c r="Z25" s="3" t="str">
        <f>фунт!Z25</f>
        <v>22.09.2023</v>
      </c>
      <c r="AA25" s="82"/>
      <c r="AC25" s="3" t="str">
        <f>фунт!AC25</f>
        <v>22.10.2023</v>
      </c>
      <c r="AD25" s="82"/>
      <c r="AF25" s="3" t="str">
        <f>фунт!AF25</f>
        <v>22.11.2023</v>
      </c>
      <c r="AG25" s="82"/>
      <c r="AI25" s="3" t="str">
        <f>фунт!AI25</f>
        <v>22.12.2023</v>
      </c>
      <c r="AJ25" s="82"/>
      <c r="AQ25" s="153" t="str">
        <f t="shared" si="0"/>
        <v>22.06.2023</v>
      </c>
      <c r="AR25" s="82"/>
      <c r="AT25" s="3" t="str">
        <f t="shared" si="1"/>
        <v>22.10.2023</v>
      </c>
      <c r="AU25" s="82"/>
      <c r="AW25" s="3" t="str">
        <f t="shared" si="2"/>
        <v>22.11.2023</v>
      </c>
      <c r="AX25" s="82"/>
      <c r="AZ25" s="3" t="str">
        <f t="shared" si="3"/>
        <v>22.12.2023</v>
      </c>
      <c r="BA25" s="82"/>
    </row>
    <row r="26" spans="2:55" x14ac:dyDescent="0.25">
      <c r="B26" s="3" t="str">
        <f>фунт!B26</f>
        <v>23.01.2023</v>
      </c>
      <c r="C26" s="82"/>
      <c r="E26" s="3" t="str">
        <f>фунт!E26</f>
        <v>23.02.2023</v>
      </c>
      <c r="F26" s="82"/>
      <c r="H26" s="3" t="str">
        <f>фунт!H26</f>
        <v>23.03.2023</v>
      </c>
      <c r="I26" s="82"/>
      <c r="K26" s="3" t="str">
        <f>фунт!K26</f>
        <v>23.04.2023</v>
      </c>
      <c r="L26" s="82"/>
      <c r="N26" s="3" t="str">
        <f>фунт!N26</f>
        <v>23.05.2023</v>
      </c>
      <c r="O26" s="82"/>
      <c r="Q26" s="3" t="str">
        <f>фунт!Q26</f>
        <v>23.06.2023</v>
      </c>
      <c r="R26" s="82"/>
      <c r="T26" s="3" t="str">
        <f>фунт!T26</f>
        <v>23.07.2023</v>
      </c>
      <c r="U26" s="82"/>
      <c r="W26" s="3" t="str">
        <f>фунт!W26</f>
        <v>23.08.2023</v>
      </c>
      <c r="X26" s="82"/>
      <c r="Z26" s="3" t="str">
        <f>фунт!Z26</f>
        <v>23.09.2023</v>
      </c>
      <c r="AA26" s="82"/>
      <c r="AC26" s="3" t="str">
        <f>фунт!AC26</f>
        <v>23.10.2023</v>
      </c>
      <c r="AD26" s="82"/>
      <c r="AF26" s="3" t="str">
        <f>фунт!AF26</f>
        <v>23.11.2023</v>
      </c>
      <c r="AG26" s="82"/>
      <c r="AI26" s="3" t="str">
        <f>фунт!AI26</f>
        <v>23.12.2023</v>
      </c>
      <c r="AJ26" s="82"/>
      <c r="AQ26" s="153" t="str">
        <f t="shared" si="0"/>
        <v>23.06.2023</v>
      </c>
      <c r="AR26" s="82"/>
      <c r="AT26" s="3" t="str">
        <f t="shared" si="1"/>
        <v>23.10.2023</v>
      </c>
      <c r="AU26" s="82"/>
      <c r="AW26" s="3" t="str">
        <f t="shared" si="2"/>
        <v>23.11.2023</v>
      </c>
      <c r="AX26" s="82"/>
      <c r="AZ26" s="3" t="str">
        <f t="shared" si="3"/>
        <v>23.12.2023</v>
      </c>
      <c r="BA26" s="82"/>
    </row>
    <row r="27" spans="2:55" x14ac:dyDescent="0.25">
      <c r="B27" s="3" t="str">
        <f>фунт!B27</f>
        <v>24.01.2023</v>
      </c>
      <c r="C27" s="82"/>
      <c r="E27" s="3" t="str">
        <f>фунт!E27</f>
        <v>24.02.2023</v>
      </c>
      <c r="F27" s="82"/>
      <c r="H27" s="3" t="str">
        <f>фунт!H27</f>
        <v>24.03.2023</v>
      </c>
      <c r="I27" s="82"/>
      <c r="K27" s="3" t="str">
        <f>фунт!K27</f>
        <v>24.04.2023</v>
      </c>
      <c r="L27" s="82"/>
      <c r="N27" s="3" t="str">
        <f>фунт!N27</f>
        <v>24.05.2023</v>
      </c>
      <c r="O27" s="82"/>
      <c r="Q27" s="3" t="str">
        <f>фунт!Q27</f>
        <v>24.06.2023</v>
      </c>
      <c r="R27" s="82"/>
      <c r="T27" s="3" t="str">
        <f>фунт!T27</f>
        <v>24.07.2023</v>
      </c>
      <c r="U27" s="82"/>
      <c r="W27" s="3" t="str">
        <f>фунт!W27</f>
        <v>24.08.2023</v>
      </c>
      <c r="X27" s="82"/>
      <c r="Z27" s="3" t="str">
        <f>фунт!Z27</f>
        <v>24.09.2023</v>
      </c>
      <c r="AA27" s="82"/>
      <c r="AC27" s="3" t="str">
        <f>фунт!AC27</f>
        <v>24.10.2023</v>
      </c>
      <c r="AD27" s="82"/>
      <c r="AF27" s="3" t="str">
        <f>фунт!AF27</f>
        <v>24.11.2023</v>
      </c>
      <c r="AG27" s="82"/>
      <c r="AI27" s="3" t="str">
        <f>фунт!AI27</f>
        <v>24.12.2023</v>
      </c>
      <c r="AJ27" s="82"/>
      <c r="AQ27" s="153" t="str">
        <f t="shared" si="0"/>
        <v>24.06.2023</v>
      </c>
      <c r="AR27" s="85"/>
      <c r="AT27" s="3" t="str">
        <f t="shared" si="1"/>
        <v>24.10.2023</v>
      </c>
      <c r="AU27" s="82"/>
      <c r="AW27" s="3" t="str">
        <f t="shared" si="2"/>
        <v>24.11.2023</v>
      </c>
      <c r="AX27" s="82"/>
      <c r="AZ27" s="3" t="str">
        <f t="shared" si="3"/>
        <v>24.12.2023</v>
      </c>
      <c r="BA27" s="82"/>
    </row>
    <row r="28" spans="2:55" x14ac:dyDescent="0.25">
      <c r="B28" s="3" t="str">
        <f>фунт!B28</f>
        <v>25.01.2023</v>
      </c>
      <c r="C28" s="82"/>
      <c r="E28" s="3" t="str">
        <f>фунт!E28</f>
        <v>25.02.2023</v>
      </c>
      <c r="F28" s="82"/>
      <c r="H28" s="3" t="str">
        <f>фунт!H28</f>
        <v>25.03.2023</v>
      </c>
      <c r="I28" s="82"/>
      <c r="K28" s="3" t="str">
        <f>фунт!K28</f>
        <v>25.04.2023</v>
      </c>
      <c r="L28" s="82"/>
      <c r="N28" s="3" t="str">
        <f>фунт!N28</f>
        <v>25.05.2023</v>
      </c>
      <c r="O28" s="82"/>
      <c r="Q28" s="3" t="str">
        <f>фунт!Q28</f>
        <v>25.06.2023</v>
      </c>
      <c r="R28" s="82"/>
      <c r="T28" s="3" t="str">
        <f>фунт!T28</f>
        <v>25.07.2023</v>
      </c>
      <c r="U28" s="82"/>
      <c r="W28" s="3" t="str">
        <f>фунт!W28</f>
        <v>25.08.2023</v>
      </c>
      <c r="X28" s="82"/>
      <c r="Z28" s="3" t="str">
        <f>фунт!Z28</f>
        <v>25.09.2023</v>
      </c>
      <c r="AA28" s="82"/>
      <c r="AC28" s="3" t="str">
        <f>фунт!AC28</f>
        <v>25.10.2023</v>
      </c>
      <c r="AD28" s="82"/>
      <c r="AF28" s="3" t="str">
        <f>фунт!AF28</f>
        <v>25.11.2023</v>
      </c>
      <c r="AG28" s="82"/>
      <c r="AI28" s="3" t="str">
        <f>фунт!AI28</f>
        <v>25.12.2023</v>
      </c>
      <c r="AJ28" s="82"/>
      <c r="AQ28" s="153" t="str">
        <f t="shared" si="0"/>
        <v>25.06.2023</v>
      </c>
      <c r="AR28" s="85"/>
      <c r="AT28" s="3" t="str">
        <f t="shared" si="1"/>
        <v>25.10.2023</v>
      </c>
      <c r="AU28" s="82"/>
      <c r="AW28" s="3" t="str">
        <f t="shared" si="2"/>
        <v>25.11.2023</v>
      </c>
      <c r="AX28" s="82"/>
      <c r="AZ28" s="3" t="str">
        <f t="shared" si="3"/>
        <v>25.12.2023</v>
      </c>
      <c r="BA28" s="82"/>
    </row>
    <row r="29" spans="2:55" x14ac:dyDescent="0.25">
      <c r="B29" s="3" t="str">
        <f>фунт!B29</f>
        <v>26.01.2023</v>
      </c>
      <c r="C29" s="82"/>
      <c r="E29" s="3" t="str">
        <f>фунт!E29</f>
        <v>26.02.2023</v>
      </c>
      <c r="F29" s="82"/>
      <c r="H29" s="3" t="str">
        <f>фунт!H29</f>
        <v>26.03.2023</v>
      </c>
      <c r="I29" s="82"/>
      <c r="K29" s="3" t="str">
        <f>фунт!K29</f>
        <v>26.04.2023</v>
      </c>
      <c r="L29" s="82"/>
      <c r="N29" s="3" t="str">
        <f>фунт!N29</f>
        <v>26.05.2023</v>
      </c>
      <c r="O29" s="82"/>
      <c r="Q29" s="3" t="str">
        <f>фунт!Q29</f>
        <v>26.06.2023</v>
      </c>
      <c r="R29" s="82"/>
      <c r="T29" s="3" t="str">
        <f>фунт!T29</f>
        <v>26.07.2023</v>
      </c>
      <c r="U29" s="82"/>
      <c r="W29" s="3" t="str">
        <f>фунт!W29</f>
        <v>26.08.2023</v>
      </c>
      <c r="X29" s="82"/>
      <c r="Z29" s="3" t="str">
        <f>фунт!Z29</f>
        <v>26.09.2023</v>
      </c>
      <c r="AA29" s="82"/>
      <c r="AC29" s="3" t="str">
        <f>фунт!AC29</f>
        <v>26.10.2023</v>
      </c>
      <c r="AD29" s="82"/>
      <c r="AF29" s="3" t="str">
        <f>фунт!AF29</f>
        <v>26.11.2023</v>
      </c>
      <c r="AG29" s="82"/>
      <c r="AI29" s="3" t="str">
        <f>фунт!AI29</f>
        <v>26.12.2023</v>
      </c>
      <c r="AJ29" s="82"/>
      <c r="AQ29" s="153" t="str">
        <f t="shared" si="0"/>
        <v>26.06.2023</v>
      </c>
      <c r="AR29" s="85"/>
      <c r="AT29" s="3" t="str">
        <f t="shared" si="1"/>
        <v>26.10.2023</v>
      </c>
      <c r="AU29" s="82"/>
      <c r="AW29" s="3" t="str">
        <f t="shared" si="2"/>
        <v>26.11.2023</v>
      </c>
      <c r="AX29" s="82"/>
      <c r="AZ29" s="3" t="str">
        <f t="shared" si="3"/>
        <v>26.12.2023</v>
      </c>
      <c r="BA29" s="82"/>
    </row>
    <row r="30" spans="2:55" x14ac:dyDescent="0.25">
      <c r="B30" s="3" t="str">
        <f>фунт!B30</f>
        <v>27.01.2023</v>
      </c>
      <c r="C30" s="82"/>
      <c r="E30" s="3" t="str">
        <f>фунт!E30</f>
        <v>27.02.2023</v>
      </c>
      <c r="F30" s="82"/>
      <c r="H30" s="3" t="str">
        <f>фунт!H30</f>
        <v>27.03.2023</v>
      </c>
      <c r="I30" s="82"/>
      <c r="K30" s="3" t="str">
        <f>фунт!K30</f>
        <v>27.04.2023</v>
      </c>
      <c r="L30" s="82"/>
      <c r="N30" s="3" t="str">
        <f>фунт!N30</f>
        <v>27.05.2023</v>
      </c>
      <c r="O30" s="82"/>
      <c r="Q30" s="3" t="str">
        <f>фунт!Q30</f>
        <v>27.06.2023</v>
      </c>
      <c r="R30" s="82"/>
      <c r="T30" s="3" t="str">
        <f>фунт!T30</f>
        <v>27.07.2023</v>
      </c>
      <c r="U30" s="82"/>
      <c r="W30" s="3" t="str">
        <f>фунт!W30</f>
        <v>27.08.2023</v>
      </c>
      <c r="X30" s="82"/>
      <c r="Z30" s="3" t="str">
        <f>фунт!Z30</f>
        <v>27.09.2023</v>
      </c>
      <c r="AA30" s="82"/>
      <c r="AC30" s="3" t="str">
        <f>фунт!AC30</f>
        <v>27.10.2023</v>
      </c>
      <c r="AD30" s="82"/>
      <c r="AF30" s="3" t="str">
        <f>фунт!AF30</f>
        <v>27.11.2023</v>
      </c>
      <c r="AG30" s="82"/>
      <c r="AI30" s="3" t="str">
        <f>фунт!AI30</f>
        <v>27.12.2023</v>
      </c>
      <c r="AJ30" s="82"/>
      <c r="AQ30" s="153" t="str">
        <f t="shared" si="0"/>
        <v>27.06.2023</v>
      </c>
      <c r="AR30" s="85"/>
      <c r="AT30" s="3" t="str">
        <f t="shared" si="1"/>
        <v>27.10.2023</v>
      </c>
      <c r="AU30" s="82"/>
      <c r="AW30" s="3" t="str">
        <f t="shared" si="2"/>
        <v>27.11.2023</v>
      </c>
      <c r="AX30" s="82"/>
      <c r="AZ30" s="3" t="str">
        <f t="shared" si="3"/>
        <v>27.12.2023</v>
      </c>
      <c r="BA30" s="82"/>
    </row>
    <row r="31" spans="2:55" x14ac:dyDescent="0.25">
      <c r="B31" s="3" t="str">
        <f>фунт!B31</f>
        <v>28.01.2023</v>
      </c>
      <c r="C31" s="82"/>
      <c r="E31" s="3" t="str">
        <f>фунт!E31</f>
        <v>28.02.2023</v>
      </c>
      <c r="F31" s="82"/>
      <c r="H31" s="3" t="str">
        <f>фунт!H31</f>
        <v>28.03.2023</v>
      </c>
      <c r="I31" s="82"/>
      <c r="K31" s="3" t="str">
        <f>фунт!K31</f>
        <v>28.04.2023</v>
      </c>
      <c r="L31" s="82"/>
      <c r="N31" s="3" t="str">
        <f>фунт!N31</f>
        <v>28.05.2023</v>
      </c>
      <c r="O31" s="82"/>
      <c r="Q31" s="3" t="str">
        <f>фунт!Q31</f>
        <v>28.06.2023</v>
      </c>
      <c r="R31" s="82"/>
      <c r="T31" s="3" t="str">
        <f>фунт!T31</f>
        <v>28.07.2023</v>
      </c>
      <c r="U31" s="82"/>
      <c r="W31" s="3" t="str">
        <f>фунт!W31</f>
        <v>28.08.2023</v>
      </c>
      <c r="X31" s="82"/>
      <c r="Z31" s="3" t="str">
        <f>фунт!Z31</f>
        <v>28.09.2023</v>
      </c>
      <c r="AA31" s="82"/>
      <c r="AC31" s="3" t="str">
        <f>фунт!AC31</f>
        <v>28.10.2023</v>
      </c>
      <c r="AD31" s="82"/>
      <c r="AF31" s="3" t="str">
        <f>фунт!AF31</f>
        <v>28.11.2023</v>
      </c>
      <c r="AG31" s="82"/>
      <c r="AI31" s="3" t="str">
        <f>фунт!AI31</f>
        <v>28.12.2023</v>
      </c>
      <c r="AJ31" s="82"/>
      <c r="AQ31" s="153" t="str">
        <f t="shared" si="0"/>
        <v>28.06.2023</v>
      </c>
      <c r="AR31" s="85"/>
      <c r="AT31" s="3" t="str">
        <f t="shared" si="1"/>
        <v>28.10.2023</v>
      </c>
      <c r="AU31" s="82"/>
      <c r="AW31" s="3" t="str">
        <f t="shared" si="2"/>
        <v>28.11.2023</v>
      </c>
      <c r="AX31" s="82"/>
      <c r="AZ31" s="3" t="str">
        <f t="shared" si="3"/>
        <v>28.12.2023</v>
      </c>
      <c r="BA31" s="82"/>
    </row>
    <row r="32" spans="2:55" x14ac:dyDescent="0.25">
      <c r="B32" s="3" t="str">
        <f>фунт!B32</f>
        <v>29.01.2023</v>
      </c>
      <c r="C32" s="82"/>
      <c r="E32" s="4" t="str">
        <f>фунт!E32</f>
        <v>29.02.2023</v>
      </c>
      <c r="F32" s="6"/>
      <c r="H32" s="3" t="str">
        <f>фунт!H32</f>
        <v>29.03.2023</v>
      </c>
      <c r="I32" s="82"/>
      <c r="K32" s="3" t="str">
        <f>фунт!K32</f>
        <v>29.04.2023</v>
      </c>
      <c r="L32" s="82"/>
      <c r="N32" s="3" t="str">
        <f>фунт!N32</f>
        <v>29.05.2023</v>
      </c>
      <c r="O32" s="82"/>
      <c r="Q32" s="3" t="str">
        <f>фунт!Q32</f>
        <v>29.06.2023</v>
      </c>
      <c r="R32" s="82"/>
      <c r="T32" s="3" t="str">
        <f>фунт!T32</f>
        <v>29.07.2023</v>
      </c>
      <c r="U32" s="82"/>
      <c r="W32" s="3" t="str">
        <f>фунт!W32</f>
        <v>29.08.2023</v>
      </c>
      <c r="X32" s="82"/>
      <c r="Z32" s="3" t="str">
        <f>фунт!Z32</f>
        <v>29.09.2023</v>
      </c>
      <c r="AA32" s="82"/>
      <c r="AC32" s="3" t="str">
        <f>фунт!AC32</f>
        <v>29.10.2023</v>
      </c>
      <c r="AD32" s="82"/>
      <c r="AF32" s="3" t="str">
        <f>фунт!AF32</f>
        <v>29.11.2023</v>
      </c>
      <c r="AG32" s="82"/>
      <c r="AI32" s="3" t="str">
        <f>фунт!AI32</f>
        <v>29.12.2023</v>
      </c>
      <c r="AJ32" s="82"/>
      <c r="AQ32" s="153" t="str">
        <f t="shared" si="0"/>
        <v>29.06.2023</v>
      </c>
      <c r="AR32" s="85"/>
      <c r="AT32" s="3" t="str">
        <f t="shared" si="1"/>
        <v>29.10.2023</v>
      </c>
      <c r="AU32" s="82"/>
      <c r="AW32" s="3" t="str">
        <f t="shared" si="2"/>
        <v>29.11.2023</v>
      </c>
      <c r="AX32" s="82"/>
      <c r="AZ32" s="3" t="str">
        <f t="shared" si="3"/>
        <v>29.12.2023</v>
      </c>
      <c r="BA32" s="82"/>
    </row>
    <row r="33" spans="1:53" x14ac:dyDescent="0.25">
      <c r="B33" s="3" t="str">
        <f>фунт!B33</f>
        <v>30.01.2023</v>
      </c>
      <c r="C33" s="82"/>
      <c r="E33" s="4" t="str">
        <f>фунт!E33</f>
        <v>30.02.2023</v>
      </c>
      <c r="F33" s="6"/>
      <c r="G33" t="s">
        <v>163</v>
      </c>
      <c r="H33" s="3" t="str">
        <f>фунт!H33</f>
        <v>30.03.2023</v>
      </c>
      <c r="I33" s="82"/>
      <c r="K33" s="3" t="str">
        <f>фунт!K33</f>
        <v>30.04.2023</v>
      </c>
      <c r="L33" s="82"/>
      <c r="N33" s="3" t="str">
        <f>фунт!N33</f>
        <v>30.05.2023</v>
      </c>
      <c r="O33" s="82"/>
      <c r="Q33" s="3" t="str">
        <f>фунт!Q33</f>
        <v>30.06.2023</v>
      </c>
      <c r="R33" s="82"/>
      <c r="T33" s="3" t="str">
        <f>фунт!T33</f>
        <v>30.07.2023</v>
      </c>
      <c r="U33" s="82"/>
      <c r="W33" s="3" t="str">
        <f>фунт!W33</f>
        <v>30.08.2023</v>
      </c>
      <c r="X33" s="82"/>
      <c r="Z33" s="3" t="str">
        <f>фунт!Z33</f>
        <v>30.09.2023</v>
      </c>
      <c r="AA33" s="82"/>
      <c r="AC33" s="3" t="str">
        <f>фунт!AC33</f>
        <v>30.10.2023</v>
      </c>
      <c r="AD33" s="82"/>
      <c r="AF33" s="3" t="str">
        <f>фунт!AF33</f>
        <v>30.11.2023</v>
      </c>
      <c r="AG33" s="82"/>
      <c r="AI33" s="3" t="str">
        <f>фунт!AI33</f>
        <v>30.12.2023</v>
      </c>
      <c r="AJ33" s="82"/>
      <c r="AQ33" s="153" t="str">
        <f t="shared" si="0"/>
        <v>30.06.2023</v>
      </c>
      <c r="AR33" s="85"/>
      <c r="AT33" s="3" t="str">
        <f t="shared" si="1"/>
        <v>30.10.2023</v>
      </c>
      <c r="AU33" s="82"/>
      <c r="AW33" s="3" t="str">
        <f t="shared" si="2"/>
        <v>30.11.2023</v>
      </c>
      <c r="AX33" s="82"/>
      <c r="AZ33" s="3" t="str">
        <f t="shared" si="3"/>
        <v>30.12.2023</v>
      </c>
      <c r="BA33" s="82"/>
    </row>
    <row r="34" spans="1:53" x14ac:dyDescent="0.25">
      <c r="B34" s="3" t="str">
        <f>фунт!B34</f>
        <v>31.01.2023</v>
      </c>
      <c r="C34" s="82"/>
      <c r="E34" s="4" t="str">
        <f>фунт!E34</f>
        <v>31.02.2023</v>
      </c>
      <c r="F34" s="6"/>
      <c r="G34" t="s">
        <v>163</v>
      </c>
      <c r="H34" s="3" t="str">
        <f>фунт!H34</f>
        <v>31.03.2023</v>
      </c>
      <c r="I34" s="82"/>
      <c r="K34" s="4" t="str">
        <f>фунт!K34</f>
        <v>31.04.2023</v>
      </c>
      <c r="L34" s="6"/>
      <c r="M34" t="s">
        <v>163</v>
      </c>
      <c r="N34" s="3" t="str">
        <f>фунт!N34</f>
        <v>31.05.2023</v>
      </c>
      <c r="O34" s="82"/>
      <c r="Q34" s="4" t="str">
        <f>фунт!Q34</f>
        <v>31.06.2023</v>
      </c>
      <c r="R34" s="6"/>
      <c r="S34" t="s">
        <v>163</v>
      </c>
      <c r="T34" s="3" t="str">
        <f>фунт!T34</f>
        <v>31.07.2023</v>
      </c>
      <c r="U34" s="82"/>
      <c r="W34" s="3" t="str">
        <f>фунт!W34</f>
        <v>31.08.2023</v>
      </c>
      <c r="X34" s="82" t="s">
        <v>511</v>
      </c>
      <c r="Z34" s="4" t="str">
        <f>фунт!Z34</f>
        <v>31.09.2023</v>
      </c>
      <c r="AA34" s="6"/>
      <c r="AB34" t="s">
        <v>163</v>
      </c>
      <c r="AC34" s="3" t="str">
        <f>фунт!AC34</f>
        <v>31.10.2023</v>
      </c>
      <c r="AD34" s="82"/>
      <c r="AF34" s="4" t="str">
        <f>фунт!AF34</f>
        <v>31.11.2023</v>
      </c>
      <c r="AG34" s="6"/>
      <c r="AH34" t="s">
        <v>163</v>
      </c>
      <c r="AI34" s="3" t="str">
        <f>фунт!AI34</f>
        <v>31.12.2023</v>
      </c>
      <c r="AJ34" s="82"/>
      <c r="AQ34" s="153" t="str">
        <f t="shared" si="0"/>
        <v>31.06.2023</v>
      </c>
      <c r="AR34" s="85"/>
      <c r="AT34" s="3" t="str">
        <f t="shared" si="1"/>
        <v>31.10.2023</v>
      </c>
      <c r="AU34" s="82"/>
      <c r="AW34" s="3" t="str">
        <f t="shared" si="2"/>
        <v>31.11.2023</v>
      </c>
      <c r="AX34" s="82"/>
      <c r="AY34" t="s">
        <v>163</v>
      </c>
      <c r="AZ34" s="3" t="str">
        <f t="shared" si="3"/>
        <v>31.12.2023</v>
      </c>
      <c r="BA34" s="82"/>
    </row>
    <row r="35" spans="1:53" x14ac:dyDescent="0.25">
      <c r="B35" s="9" t="s">
        <v>2</v>
      </c>
      <c r="C35" s="10" t="e">
        <f>AVERAGE(C4:C34)</f>
        <v>#DIV/0!</v>
      </c>
      <c r="E35" s="9" t="s">
        <v>2</v>
      </c>
      <c r="F35" s="10" t="e">
        <f>AVERAGE(F4:F34)</f>
        <v>#DIV/0!</v>
      </c>
      <c r="H35" s="9" t="s">
        <v>2</v>
      </c>
      <c r="I35" s="10" t="e">
        <f>AVERAGE(I4:I34)</f>
        <v>#DIV/0!</v>
      </c>
      <c r="K35" s="9" t="s">
        <v>2</v>
      </c>
      <c r="L35" s="10" t="e">
        <f>AVERAGE(L4:L34)</f>
        <v>#DIV/0!</v>
      </c>
      <c r="N35" s="9" t="s">
        <v>2</v>
      </c>
      <c r="O35" s="10" t="e">
        <f>AVERAGE(O4:O34)</f>
        <v>#DIV/0!</v>
      </c>
      <c r="Q35" s="9" t="s">
        <v>2</v>
      </c>
      <c r="R35" s="10" t="e">
        <f>AVERAGE(R4:R34)</f>
        <v>#DIV/0!</v>
      </c>
      <c r="T35" s="9" t="s">
        <v>2</v>
      </c>
      <c r="U35" s="10" t="e">
        <f>AVERAGE(U4:U34)</f>
        <v>#DIV/0!</v>
      </c>
      <c r="W35" s="9" t="s">
        <v>2</v>
      </c>
      <c r="X35" s="10" t="e">
        <f>AVERAGE(X4:X34)</f>
        <v>#DIV/0!</v>
      </c>
      <c r="Z35" s="9" t="s">
        <v>2</v>
      </c>
      <c r="AA35" s="10" t="e">
        <f>AVERAGE(AA4:AA34)</f>
        <v>#DIV/0!</v>
      </c>
      <c r="AC35" s="9" t="s">
        <v>2</v>
      </c>
      <c r="AD35" s="10" t="e">
        <f>AVERAGE(AD4:AD34)</f>
        <v>#DIV/0!</v>
      </c>
      <c r="AF35" s="9" t="s">
        <v>2</v>
      </c>
      <c r="AG35" s="10" t="e">
        <f>AVERAGE(AG4:AG34)</f>
        <v>#DIV/0!</v>
      </c>
      <c r="AI35" s="9" t="s">
        <v>2</v>
      </c>
      <c r="AJ35" s="10" t="e">
        <f>AVERAGE(AJ4:AJ34)</f>
        <v>#DIV/0!</v>
      </c>
      <c r="AQ35" s="9" t="s">
        <v>2</v>
      </c>
      <c r="AR35" s="10"/>
      <c r="AT35" s="9" t="s">
        <v>2</v>
      </c>
      <c r="AU35" s="10" t="e">
        <f>AVERAGE(AU4:AU34)</f>
        <v>#DIV/0!</v>
      </c>
      <c r="AW35" s="9" t="s">
        <v>2</v>
      </c>
      <c r="AX35" s="10" t="e">
        <f>AVERAGE(AX4:AX34)</f>
        <v>#DIV/0!</v>
      </c>
      <c r="AZ35" s="9" t="s">
        <v>2</v>
      </c>
      <c r="BA35" s="10" t="e">
        <f>AVERAGE(BA4:BA34)</f>
        <v>#DIV/0!</v>
      </c>
    </row>
    <row r="36" spans="1:53" ht="15" customHeight="1" outlineLevel="1" x14ac:dyDescent="0.25">
      <c r="B36" s="9" t="s">
        <v>188</v>
      </c>
      <c r="C36" s="10">
        <f>IFERROR((MEDIAN(C4:C34)),0)</f>
        <v>0</v>
      </c>
      <c r="D36" t="s">
        <v>163</v>
      </c>
      <c r="E36" s="9" t="s">
        <v>188</v>
      </c>
      <c r="F36" s="10">
        <f>IFERROR((MEDIAN(F4:F34)),0)</f>
        <v>0</v>
      </c>
      <c r="G36" t="s">
        <v>163</v>
      </c>
      <c r="H36" s="9" t="s">
        <v>188</v>
      </c>
      <c r="I36" s="10">
        <f>IFERROR((MEDIAN(I4:I34)),0)</f>
        <v>0</v>
      </c>
      <c r="J36" t="s">
        <v>163</v>
      </c>
      <c r="K36" s="9" t="s">
        <v>188</v>
      </c>
      <c r="L36" s="10">
        <f>IFERROR((MEDIAN(L4:L34)),0)</f>
        <v>0</v>
      </c>
      <c r="M36" t="s">
        <v>163</v>
      </c>
      <c r="N36" s="9" t="s">
        <v>188</v>
      </c>
      <c r="O36" s="10">
        <f>IFERROR((MEDIAN(O4:O34)),0)</f>
        <v>0</v>
      </c>
      <c r="P36" t="s">
        <v>163</v>
      </c>
      <c r="Q36" s="9" t="s">
        <v>188</v>
      </c>
      <c r="R36" s="10">
        <f>IFERROR((MEDIAN(R4:R34)),0)</f>
        <v>0</v>
      </c>
      <c r="S36" t="s">
        <v>163</v>
      </c>
      <c r="T36" s="9" t="s">
        <v>188</v>
      </c>
      <c r="U36" s="10">
        <f>IFERROR((MEDIAN(U4:U34)),0)</f>
        <v>0</v>
      </c>
      <c r="V36" t="s">
        <v>163</v>
      </c>
      <c r="W36" s="9" t="s">
        <v>188</v>
      </c>
      <c r="X36" s="10">
        <f>IFERROR((MEDIAN(X4:X34)),0)</f>
        <v>0</v>
      </c>
      <c r="Y36" t="s">
        <v>163</v>
      </c>
      <c r="Z36" s="9" t="s">
        <v>188</v>
      </c>
      <c r="AA36" s="10">
        <f>IFERROR((MEDIAN(AA4:AA34)),0)</f>
        <v>0</v>
      </c>
      <c r="AB36" t="s">
        <v>163</v>
      </c>
      <c r="AC36" s="9" t="s">
        <v>188</v>
      </c>
      <c r="AD36" s="10">
        <f>IFERROR((MEDIAN(AD4:AD34)),0)</f>
        <v>0</v>
      </c>
      <c r="AE36" t="s">
        <v>163</v>
      </c>
      <c r="AF36" s="9" t="s">
        <v>188</v>
      </c>
      <c r="AG36" s="10">
        <f>IFERROR((MEDIAN(AG4:AG34)),0)</f>
        <v>0</v>
      </c>
      <c r="AH36" t="s">
        <v>163</v>
      </c>
      <c r="AI36" s="9" t="s">
        <v>188</v>
      </c>
      <c r="AJ36" s="10">
        <f>IFERROR((MEDIAN(AJ4:AJ34)),0)</f>
        <v>0</v>
      </c>
      <c r="AK36" t="s">
        <v>163</v>
      </c>
      <c r="AQ36" s="9" t="s">
        <v>188</v>
      </c>
      <c r="AR36" s="10"/>
      <c r="AT36" s="9" t="s">
        <v>188</v>
      </c>
      <c r="AU36" s="10"/>
      <c r="AV36" t="s">
        <v>163</v>
      </c>
      <c r="AW36" s="9" t="s">
        <v>188</v>
      </c>
      <c r="AX36" s="10"/>
      <c r="AY36" t="s">
        <v>163</v>
      </c>
      <c r="AZ36" s="9" t="s">
        <v>188</v>
      </c>
      <c r="BA36" s="10"/>
    </row>
    <row r="37" spans="1:53" ht="15" customHeight="1" outlineLevel="1" x14ac:dyDescent="0.25">
      <c r="B37" s="9" t="s">
        <v>189</v>
      </c>
      <c r="C37" s="10">
        <f>IFERROR(MEDIAN(C4:C34),0)</f>
        <v>0</v>
      </c>
      <c r="D37" t="s">
        <v>163</v>
      </c>
      <c r="E37" s="9" t="s">
        <v>189</v>
      </c>
      <c r="F37" s="10">
        <f>IFERROR(MEDIAN(C4:C34,F4:F34),0)</f>
        <v>0</v>
      </c>
      <c r="G37" t="s">
        <v>163</v>
      </c>
      <c r="H37" s="9" t="s">
        <v>189</v>
      </c>
      <c r="I37" s="10">
        <f>IFERROR(MEDIAN(F4:F34,I4:I34,C4:C34),0)</f>
        <v>0</v>
      </c>
      <c r="J37" t="s">
        <v>163</v>
      </c>
      <c r="K37" s="9" t="s">
        <v>189</v>
      </c>
      <c r="L37" s="10">
        <f>IFERROR(MEDIAN(I4:I34,L4:L34,F4:F34,C4:C34),0)</f>
        <v>0</v>
      </c>
      <c r="M37" t="s">
        <v>163</v>
      </c>
      <c r="N37" s="9" t="s">
        <v>189</v>
      </c>
      <c r="O37" s="10">
        <f>IFERROR(MEDIAN(L4:L34,O4:O34,I4:I34,F4:F34,C4:C34),0)</f>
        <v>0</v>
      </c>
      <c r="P37" t="s">
        <v>163</v>
      </c>
      <c r="Q37" s="9" t="s">
        <v>189</v>
      </c>
      <c r="R37" s="10">
        <f>IFERROR(MEDIAN(O4:O34,R4:R34,L4:L34,I4:I34,F4:F34,C4:C34),0)</f>
        <v>0</v>
      </c>
      <c r="S37" t="s">
        <v>163</v>
      </c>
      <c r="T37" s="9" t="s">
        <v>189</v>
      </c>
      <c r="U37" s="10">
        <f>IFERROR(MEDIAN(R4:R34,U4:U34,O4:O34,L4:L34,I4:I34,F4:F34,C4:C34),0)</f>
        <v>0</v>
      </c>
      <c r="V37" t="s">
        <v>163</v>
      </c>
      <c r="W37" s="9" t="s">
        <v>189</v>
      </c>
      <c r="X37" s="10">
        <f>IFERROR(MEDIAN(U4:U34,X4:X34,R4:R34,O4:O34,L4:L34,I4:I34,F4:F34,C4:C34),0)</f>
        <v>0</v>
      </c>
      <c r="Y37" t="s">
        <v>163</v>
      </c>
      <c r="Z37" s="9" t="s">
        <v>189</v>
      </c>
      <c r="AA37" s="10">
        <f>IFERROR(MEDIAN(X4:X34,AA4:AA34,U4:U34,R4:R34,O4:O34,L4:L34,I4:I34,F4:F34,C4:C34),0)</f>
        <v>0</v>
      </c>
      <c r="AB37" t="s">
        <v>163</v>
      </c>
      <c r="AC37" s="9" t="s">
        <v>189</v>
      </c>
      <c r="AD37" s="10">
        <f>IFERROR(MEDIAN(AA4:AA34,AD4:AD34,X4:X34,U4:U34,R4:R34,O4:O34,L4:L34,I4:I34,F4:F34,C4:C34),0)</f>
        <v>0</v>
      </c>
      <c r="AE37" t="s">
        <v>163</v>
      </c>
      <c r="AF37" s="9" t="s">
        <v>189</v>
      </c>
      <c r="AG37" s="10">
        <f>IFERROR(MEDIAN(AD4:AD34,AG4:AG34,AA4:AA34,X4:X34,U4:U34,R4:R34,O4:O34,L4:L34,I4:I34,F4:F34,C4:C34),0)</f>
        <v>0</v>
      </c>
      <c r="AH37" t="s">
        <v>163</v>
      </c>
      <c r="AI37" s="9" t="s">
        <v>189</v>
      </c>
      <c r="AJ37" s="10">
        <f>IFERROR(MEDIAN(AG4:AG34,AJ4:AJ34,AD4:AD34,AA4:AA34,X4:X34,U4:U34,R4:R34,O4:O34,L4:L34,I4:I34,F4:F34,C4:C34),0)</f>
        <v>0</v>
      </c>
      <c r="AK37" t="s">
        <v>163</v>
      </c>
      <c r="AQ37" s="9" t="s">
        <v>189</v>
      </c>
      <c r="AR37" s="10"/>
      <c r="AT37" s="9" t="s">
        <v>189</v>
      </c>
      <c r="AU37" s="10"/>
      <c r="AV37" t="s">
        <v>163</v>
      </c>
      <c r="AW37" s="9" t="s">
        <v>189</v>
      </c>
      <c r="AX37" s="10"/>
      <c r="AY37" t="s">
        <v>163</v>
      </c>
      <c r="AZ37" s="9" t="s">
        <v>189</v>
      </c>
      <c r="BA37" s="10"/>
    </row>
    <row r="38" spans="1:53" x14ac:dyDescent="0.25">
      <c r="B38" s="13" t="s">
        <v>3</v>
      </c>
      <c r="C38" s="12" t="e">
        <f>C35</f>
        <v>#DIV/0!</v>
      </c>
      <c r="E38" s="11" t="s">
        <v>3</v>
      </c>
      <c r="F38" s="12" t="e">
        <f>AVERAGE(C4:C34,F4:F34)</f>
        <v>#DIV/0!</v>
      </c>
      <c r="H38" s="11" t="s">
        <v>3</v>
      </c>
      <c r="I38" s="12" t="e">
        <f>AVERAGE((C4:C34,F4:F34,I4:I34))</f>
        <v>#DIV/0!</v>
      </c>
      <c r="K38" s="11" t="s">
        <v>3</v>
      </c>
      <c r="L38" s="12" t="e">
        <f>AVERAGE(C4:C34,F4:F34,I4:I34,L4:L34)</f>
        <v>#DIV/0!</v>
      </c>
      <c r="N38" s="11" t="s">
        <v>3</v>
      </c>
      <c r="O38" s="12" t="e">
        <f>AVERAGE($C$4:$C$34,$F$4:$F$34,$I$4:$I$34,$L$4:$L$34,$O$4:$O$34)</f>
        <v>#DIV/0!</v>
      </c>
      <c r="Q38" s="11" t="s">
        <v>3</v>
      </c>
      <c r="R38" s="12" t="e">
        <f>AVERAGE($C$4:$C$34,$F$4:$F$34,$I$4:$I$34,$L$4:$L$34,$O$4:$O$34,$R$4:$R$34)</f>
        <v>#DIV/0!</v>
      </c>
      <c r="T38" s="11" t="s">
        <v>3</v>
      </c>
      <c r="U38" s="12" t="e">
        <f>AVERAGE($C$4:$C$34,$F$4:$F$34,$I$4:$I$34,$L$4:$L$34,$O$4:$O$34,$R$4:$R$34,$U$4:$U$34)</f>
        <v>#DIV/0!</v>
      </c>
      <c r="W38" s="11" t="s">
        <v>3</v>
      </c>
      <c r="X38" s="12" t="e">
        <f>AVERAGE($C$4:$C$34,$F$4:$F$34,$I$4:$I$34,$L$4:$L$34,$O$4:$O$34,$R$4:$R$34,$U$4:$U$34,$X$4:$X$34)</f>
        <v>#DIV/0!</v>
      </c>
      <c r="Z38" s="11" t="s">
        <v>3</v>
      </c>
      <c r="AA38" s="12" t="e">
        <f>AVERAGE($C$4:$C$34,$F$4:$F$34,$I$4:$I$34,$L$4:$L$34,$O$4:$O$34,$R$4:$R$34,$U$4:$U$34,$X$4:$X$34,$AA$4:$AA$34)</f>
        <v>#DIV/0!</v>
      </c>
      <c r="AC38" s="11" t="s">
        <v>3</v>
      </c>
      <c r="AD38" s="12" t="e">
        <f>AVERAGE($C$4:$C$34,$F$4:$F$34,$I$4:$I$34,$L$4:$L$34,$O$4:$O$34,$R$4:$R$34,$U$4:$U$34,$X$4:$X$34,$AA$4:$AA$34,$AD$4:$AD$34)</f>
        <v>#DIV/0!</v>
      </c>
      <c r="AF38" s="11" t="s">
        <v>3</v>
      </c>
      <c r="AG38" s="12" t="e">
        <f>AVERAGE($C$4:$C$34,$F$4:$F$34,$I$4:$I$34,$L$4:$L$34,$O$4:$O$34,$R$4:$R$34,$U$4:$U$34,$X$4:$X$34,$AA$4:$AA$34,$AD$4:$AD$34,$AG$4:$AG$34)</f>
        <v>#DIV/0!</v>
      </c>
      <c r="AI38" s="11" t="s">
        <v>3</v>
      </c>
      <c r="AJ38" s="12" t="e">
        <f>AVERAGE($C$4:$C$34,$F$4:$F$34,$I$4:$I$34,$L$4:$L$34,$O$4:$O$34,$R$4:$R$34,$U$4:$U$34,$X$4:$X$34,$AA$4:$AA$34,$AD$4:$AD$34,$AG$4:$AG$34,$AJ$4:$AJ$34)</f>
        <v>#DIV/0!</v>
      </c>
      <c r="AQ38" s="11" t="s">
        <v>3</v>
      </c>
      <c r="AR38" s="12"/>
      <c r="AT38" s="11" t="s">
        <v>3</v>
      </c>
      <c r="AU38" s="12" t="e">
        <f>AVERAGE($C$4:$C$34,$F$4:$F$34,$I$4:$I$34,$L$4:$L$34,$O$4:$O$34,$R$4:$R$34,$U$4:$U$34,$X$4:$X$34,$AA$4:$AA$34,$AU$4:$AU$34)</f>
        <v>#DIV/0!</v>
      </c>
      <c r="AW38" s="11" t="s">
        <v>3</v>
      </c>
      <c r="AX38" s="12" t="e">
        <f>AVERAGE($C$4:$C$34,$F$4:$F$34,$I$4:$I$34,$L$4:$L$34,$O$4:$O$34,$R$4:$R$34,$U$4:$U$34,$X$4:$X$34,$AA$4:$AA$34,$AX$4:$AX$34,$AU$4:$AU$34)</f>
        <v>#DIV/0!</v>
      </c>
      <c r="AZ38" s="11" t="s">
        <v>3</v>
      </c>
      <c r="BA38" s="12" t="e">
        <f>AVERAGE($C$4:$C$34,$F$4:$F$34,$I$4:$I$34,$L$4:$L$34,$O$4:$O$34,$R$4:$R$34,$U$4:$U$34,$X$4:$X$34,$AA$4:$AA$34,$AU$4:$AU$34,$AX$4:$AX$34,$BA$4:$BA$34)</f>
        <v>#DIV/0!</v>
      </c>
    </row>
    <row r="42" spans="1:53" outlineLevel="1" x14ac:dyDescent="0.25">
      <c r="B42" s="217" t="s">
        <v>16</v>
      </c>
    </row>
    <row r="43" spans="1:53" outlineLevel="1" x14ac:dyDescent="0.25">
      <c r="B43" s="218" t="e">
        <f>AVERAGE(C4:C34,F4:F34,I4:I34)</f>
        <v>#DIV/0!</v>
      </c>
    </row>
    <row r="44" spans="1:53" ht="15.75" outlineLevel="1" thickBot="1" x14ac:dyDescent="0.3"/>
    <row r="45" spans="1:53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53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53" ht="15.75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53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outlineLevel="1" x14ac:dyDescent="0.25">
      <c r="B49" s="424" t="e">
        <f>AVERAGE(C4:C34,F4:F34,I4:I34,L4:L34,O4:O34,R4:R33)</f>
        <v>#DIV/0!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t="15.75" outlineLevel="1" thickBot="1" x14ac:dyDescent="0.3"/>
    <row r="51" spans="1:36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</row>
    <row r="55" spans="1:36" outlineLevel="1" x14ac:dyDescent="0.25">
      <c r="B55" s="427" t="e">
        <f>AVERAGE(C4:C34,F4:F34,I4:I34,L4:L34,O4:O34,R4:R34,U4:U34,X4:X34,AA4:AA34)</f>
        <v>#DIV/0!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</row>
    <row r="56" spans="1:36" ht="15.75" outlineLevel="1" thickBot="1" x14ac:dyDescent="0.3"/>
    <row r="57" spans="1:36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t="15.75" outlineLevel="1" thickBot="1" x14ac:dyDescent="0.3"/>
    <row r="61" spans="1:36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</row>
    <row r="65" spans="2:36" outlineLevel="1" x14ac:dyDescent="0.25">
      <c r="B65" s="424" t="e">
        <f>AVERAGE($C$4:$C$34,$F$4:$F$34,$I$4:$I$34,$L$4:$L$34,$O$4:$O$34,$R$4:$R$34,$U$4:$U$34,$X$4:$X$34,$AA$4:$AA$34,$AD$4:$AD$34,$AG$4:$AG$34,$AJ$4:$AJ$34)</f>
        <v>#DIV/0!</v>
      </c>
      <c r="C65" s="425" t="e">
        <f t="shared" ref="C65:AJ65" si="4">AVERAGE($C$4:$C$34,$F$4:$F$34,$I$4:$I$34,$L$4:$L$34,$O$4:$O$34,$R$4:$R$34,$U$4:$U$34,$X$4:$X$34,$AA$4:$AA$34,$AD$4:$AD$34,$AG$4:$AG$34,$AJ$4:$AJ$34)</f>
        <v>#DIV/0!</v>
      </c>
      <c r="D65" s="425" t="e">
        <f t="shared" si="4"/>
        <v>#DIV/0!</v>
      </c>
      <c r="E65" s="425" t="e">
        <f t="shared" si="4"/>
        <v>#DIV/0!</v>
      </c>
      <c r="F65" s="425" t="e">
        <f t="shared" si="4"/>
        <v>#DIV/0!</v>
      </c>
      <c r="G65" s="425" t="e">
        <f t="shared" si="4"/>
        <v>#DIV/0!</v>
      </c>
      <c r="H65" s="425" t="e">
        <f t="shared" si="4"/>
        <v>#DIV/0!</v>
      </c>
      <c r="I65" s="425" t="e">
        <f t="shared" si="4"/>
        <v>#DIV/0!</v>
      </c>
      <c r="J65" s="425" t="e">
        <f t="shared" si="4"/>
        <v>#DIV/0!</v>
      </c>
      <c r="K65" s="425" t="e">
        <f t="shared" si="4"/>
        <v>#DIV/0!</v>
      </c>
      <c r="L65" s="425" t="e">
        <f t="shared" si="4"/>
        <v>#DIV/0!</v>
      </c>
      <c r="M65" s="425" t="e">
        <f t="shared" si="4"/>
        <v>#DIV/0!</v>
      </c>
      <c r="N65" s="425" t="e">
        <f t="shared" si="4"/>
        <v>#DIV/0!</v>
      </c>
      <c r="O65" s="425" t="e">
        <f t="shared" si="4"/>
        <v>#DIV/0!</v>
      </c>
      <c r="P65" s="425" t="e">
        <f t="shared" si="4"/>
        <v>#DIV/0!</v>
      </c>
      <c r="Q65" s="425" t="e">
        <f t="shared" si="4"/>
        <v>#DIV/0!</v>
      </c>
      <c r="R65" s="425" t="e">
        <f t="shared" si="4"/>
        <v>#DIV/0!</v>
      </c>
      <c r="S65" s="425" t="e">
        <f t="shared" si="4"/>
        <v>#DIV/0!</v>
      </c>
      <c r="T65" s="425" t="e">
        <f t="shared" si="4"/>
        <v>#DIV/0!</v>
      </c>
      <c r="U65" s="425" t="e">
        <f t="shared" si="4"/>
        <v>#DIV/0!</v>
      </c>
      <c r="V65" s="425" t="e">
        <f t="shared" si="4"/>
        <v>#DIV/0!</v>
      </c>
      <c r="W65" s="425" t="e">
        <f t="shared" si="4"/>
        <v>#DIV/0!</v>
      </c>
      <c r="X65" s="425" t="e">
        <f t="shared" si="4"/>
        <v>#DIV/0!</v>
      </c>
      <c r="Y65" s="425" t="e">
        <f t="shared" si="4"/>
        <v>#DIV/0!</v>
      </c>
      <c r="Z65" s="425" t="e">
        <f t="shared" si="4"/>
        <v>#DIV/0!</v>
      </c>
      <c r="AA65" s="425" t="e">
        <f t="shared" si="4"/>
        <v>#DIV/0!</v>
      </c>
      <c r="AB65" s="425" t="e">
        <f t="shared" si="4"/>
        <v>#DIV/0!</v>
      </c>
      <c r="AC65" s="425" t="e">
        <f t="shared" si="4"/>
        <v>#DIV/0!</v>
      </c>
      <c r="AD65" s="425" t="e">
        <f t="shared" si="4"/>
        <v>#DIV/0!</v>
      </c>
      <c r="AE65" s="425" t="e">
        <f t="shared" si="4"/>
        <v>#DIV/0!</v>
      </c>
      <c r="AF65" s="425" t="e">
        <f t="shared" si="4"/>
        <v>#DIV/0!</v>
      </c>
      <c r="AG65" s="425" t="e">
        <f t="shared" si="4"/>
        <v>#DIV/0!</v>
      </c>
      <c r="AH65" s="425" t="e">
        <f t="shared" si="4"/>
        <v>#DIV/0!</v>
      </c>
      <c r="AI65" s="425" t="e">
        <f t="shared" si="4"/>
        <v>#DIV/0!</v>
      </c>
      <c r="AJ65" s="425" t="e">
        <f t="shared" si="4"/>
        <v>#DIV/0!</v>
      </c>
    </row>
  </sheetData>
  <autoFilter ref="B31:AK38"/>
  <mergeCells count="34">
    <mergeCell ref="B62:I62"/>
    <mergeCell ref="B63:I63"/>
    <mergeCell ref="B64:AJ64"/>
    <mergeCell ref="B65:AJ65"/>
    <mergeCell ref="B54:AA54"/>
    <mergeCell ref="B55:AA55"/>
    <mergeCell ref="B57:I57"/>
    <mergeCell ref="B58:I58"/>
    <mergeCell ref="B59:I59"/>
    <mergeCell ref="B61:I61"/>
    <mergeCell ref="AT2:AU2"/>
    <mergeCell ref="AW2:AX2"/>
    <mergeCell ref="AZ2:BA2"/>
    <mergeCell ref="B45:I45"/>
    <mergeCell ref="B46:I46"/>
    <mergeCell ref="T2:U2"/>
    <mergeCell ref="W2:X2"/>
    <mergeCell ref="Z2:AA2"/>
    <mergeCell ref="AC2:AD2"/>
    <mergeCell ref="AF2:AG2"/>
    <mergeCell ref="AI2:AJ2"/>
    <mergeCell ref="B2:C2"/>
    <mergeCell ref="E2:F2"/>
    <mergeCell ref="H2:I2"/>
    <mergeCell ref="K2:L2"/>
    <mergeCell ref="N2:O2"/>
    <mergeCell ref="Q2:R2"/>
    <mergeCell ref="B53:I53"/>
    <mergeCell ref="AQ2:AR2"/>
    <mergeCell ref="B47:I47"/>
    <mergeCell ref="B48:R48"/>
    <mergeCell ref="B49:R49"/>
    <mergeCell ref="B51:I51"/>
    <mergeCell ref="B52:I52"/>
  </mergeCells>
  <conditionalFormatting sqref="C5">
    <cfRule type="cellIs" dxfId="382" priority="53" operator="equal">
      <formula>C4</formula>
    </cfRule>
    <cfRule type="duplicateValues" dxfId="381" priority="54"/>
    <cfRule type="duplicateValues" dxfId="380" priority="55"/>
  </conditionalFormatting>
  <conditionalFormatting sqref="C7:C34">
    <cfRule type="cellIs" dxfId="379" priority="50" operator="equal">
      <formula>C6</formula>
    </cfRule>
    <cfRule type="duplicateValues" dxfId="378" priority="51"/>
    <cfRule type="duplicateValues" dxfId="377" priority="52"/>
  </conditionalFormatting>
  <conditionalFormatting sqref="F5:F31">
    <cfRule type="cellIs" dxfId="376" priority="47" operator="equal">
      <formula>F4</formula>
    </cfRule>
    <cfRule type="duplicateValues" dxfId="375" priority="48"/>
    <cfRule type="duplicateValues" dxfId="374" priority="49"/>
  </conditionalFormatting>
  <conditionalFormatting sqref="I5:I34">
    <cfRule type="cellIs" dxfId="373" priority="44" operator="equal">
      <formula>I4</formula>
    </cfRule>
    <cfRule type="duplicateValues" dxfId="372" priority="45"/>
    <cfRule type="duplicateValues" dxfId="371" priority="46"/>
  </conditionalFormatting>
  <conditionalFormatting sqref="L5:L33">
    <cfRule type="cellIs" dxfId="370" priority="41" operator="equal">
      <formula>L4</formula>
    </cfRule>
    <cfRule type="duplicateValues" dxfId="369" priority="42"/>
    <cfRule type="duplicateValues" dxfId="368" priority="43"/>
  </conditionalFormatting>
  <conditionalFormatting sqref="O5:O34">
    <cfRule type="cellIs" dxfId="367" priority="38" operator="equal">
      <formula>O4</formula>
    </cfRule>
    <cfRule type="duplicateValues" dxfId="366" priority="39"/>
    <cfRule type="duplicateValues" dxfId="365" priority="40"/>
  </conditionalFormatting>
  <conditionalFormatting sqref="R5:R33">
    <cfRule type="cellIs" dxfId="364" priority="35" operator="equal">
      <formula>R4</formula>
    </cfRule>
    <cfRule type="duplicateValues" dxfId="363" priority="36"/>
    <cfRule type="duplicateValues" dxfId="362" priority="37"/>
  </conditionalFormatting>
  <conditionalFormatting sqref="U5:U22 U24:U34">
    <cfRule type="cellIs" dxfId="361" priority="32" operator="equal">
      <formula>U4</formula>
    </cfRule>
    <cfRule type="duplicateValues" dxfId="360" priority="33"/>
    <cfRule type="duplicateValues" dxfId="359" priority="34"/>
  </conditionalFormatting>
  <conditionalFormatting sqref="X5:X34">
    <cfRule type="cellIs" dxfId="358" priority="29" operator="equal">
      <formula>X4</formula>
    </cfRule>
    <cfRule type="duplicateValues" dxfId="357" priority="30"/>
    <cfRule type="duplicateValues" dxfId="356" priority="31"/>
  </conditionalFormatting>
  <conditionalFormatting sqref="AA5:AA33">
    <cfRule type="cellIs" dxfId="355" priority="26" operator="equal">
      <formula>AA4</formula>
    </cfRule>
    <cfRule type="duplicateValues" dxfId="354" priority="27"/>
    <cfRule type="duplicateValues" dxfId="353" priority="28"/>
  </conditionalFormatting>
  <conditionalFormatting sqref="AD5:AD34">
    <cfRule type="cellIs" dxfId="352" priority="23" operator="equal">
      <formula>AD4</formula>
    </cfRule>
    <cfRule type="duplicateValues" dxfId="351" priority="24"/>
    <cfRule type="duplicateValues" dxfId="350" priority="25"/>
  </conditionalFormatting>
  <conditionalFormatting sqref="AG5:AG33">
    <cfRule type="cellIs" dxfId="349" priority="20" operator="equal">
      <formula>AG4</formula>
    </cfRule>
    <cfRule type="duplicateValues" dxfId="348" priority="21"/>
    <cfRule type="duplicateValues" dxfId="347" priority="22"/>
  </conditionalFormatting>
  <conditionalFormatting sqref="AJ5:AJ34">
    <cfRule type="cellIs" dxfId="346" priority="17" operator="equal">
      <formula>AJ4</formula>
    </cfRule>
    <cfRule type="duplicateValues" dxfId="345" priority="18"/>
    <cfRule type="duplicateValues" dxfId="344" priority="19"/>
  </conditionalFormatting>
  <conditionalFormatting sqref="F4">
    <cfRule type="cellIs" dxfId="343" priority="16" operator="equal">
      <formula>$C$34</formula>
    </cfRule>
  </conditionalFormatting>
  <conditionalFormatting sqref="L4">
    <cfRule type="cellIs" dxfId="342" priority="15" operator="equal">
      <formula>$I$34</formula>
    </cfRule>
  </conditionalFormatting>
  <conditionalFormatting sqref="O4">
    <cfRule type="cellIs" dxfId="341" priority="14" operator="equal">
      <formula>$L$33</formula>
    </cfRule>
  </conditionalFormatting>
  <conditionalFormatting sqref="R4">
    <cfRule type="cellIs" dxfId="340" priority="13" operator="equal">
      <formula>$O$34</formula>
    </cfRule>
  </conditionalFormatting>
  <conditionalFormatting sqref="U4">
    <cfRule type="cellIs" dxfId="339" priority="12" operator="equal">
      <formula>$R$33</formula>
    </cfRule>
  </conditionalFormatting>
  <conditionalFormatting sqref="X4">
    <cfRule type="cellIs" dxfId="338" priority="11" operator="equal">
      <formula>$U$34</formula>
    </cfRule>
  </conditionalFormatting>
  <conditionalFormatting sqref="AA4">
    <cfRule type="cellIs" dxfId="337" priority="10" operator="equal">
      <formula>$X$34</formula>
    </cfRule>
  </conditionalFormatting>
  <conditionalFormatting sqref="AD4">
    <cfRule type="cellIs" dxfId="336" priority="9" operator="equal">
      <formula>$AA$33</formula>
    </cfRule>
  </conditionalFormatting>
  <conditionalFormatting sqref="AG4">
    <cfRule type="cellIs" dxfId="335" priority="8" operator="equal">
      <formula>$AD$34</formula>
    </cfRule>
  </conditionalFormatting>
  <conditionalFormatting sqref="AJ4">
    <cfRule type="cellIs" dxfId="334" priority="7" operator="equal">
      <formula>$AG$33</formula>
    </cfRule>
  </conditionalFormatting>
  <conditionalFormatting sqref="U23">
    <cfRule type="cellIs" dxfId="333" priority="4" operator="equal">
      <formula>U22</formula>
    </cfRule>
    <cfRule type="duplicateValues" dxfId="332" priority="5"/>
    <cfRule type="duplicateValues" dxfId="331" priority="6"/>
  </conditionalFormatting>
  <conditionalFormatting sqref="C6">
    <cfRule type="cellIs" dxfId="330" priority="1" operator="equal">
      <formula>C5</formula>
    </cfRule>
    <cfRule type="duplicateValues" dxfId="329" priority="2"/>
    <cfRule type="duplicateValues" dxfId="328" priority="3"/>
  </conditionalFormatting>
  <printOptions horizontalCentered="1"/>
  <pageMargins left="0.70866141732283472" right="0.70866141732283472" top="0.74803149606299213" bottom="3.188976377952756" header="0.39370078740157483" footer="2.3622047244094491"/>
  <pageSetup paperSize="9" orientation="portrait" r:id="rId1"/>
  <headerFooter>
    <oddHeader>&amp;C&amp;14Динамика курса валюты сербский динар 2022 год (к ЕВРО по данным НБС)</oddHeader>
    <oddFooter>&amp;L&amp;14Начальник 
Управления Бюджетирования
ОАО "УГМК"&amp;R&amp;14Киташева А.Л.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>
    <tabColor rgb="FF00B0F0"/>
  </sheetPr>
  <dimension ref="A2:BD66"/>
  <sheetViews>
    <sheetView topLeftCell="F1" zoomScale="70" zoomScaleNormal="70" workbookViewId="0">
      <selection activeCell="A4" sqref="A4 F4:F31 AJ4:AJ32 L4:L33 R4:R33 AA4:AA33 AG4:AG33 C4:C34 I4:I34 O4:O34 U4:U34 X4:X34 AD4:AD34"/>
    </sheetView>
  </sheetViews>
  <sheetFormatPr defaultRowHeight="15" outlineLevelRow="1" outlineLevelCol="1" x14ac:dyDescent="0.25"/>
  <cols>
    <col min="1" max="1" width="4.7109375" bestFit="1" customWidth="1"/>
    <col min="2" max="3" width="17.7109375" customWidth="1"/>
    <col min="4" max="4" width="9.140625" customWidth="1"/>
    <col min="5" max="6" width="17.7109375" customWidth="1"/>
    <col min="7" max="7" width="9.140625" customWidth="1"/>
    <col min="8" max="9" width="17.7109375" customWidth="1"/>
    <col min="10" max="10" width="9.140625" customWidth="1"/>
    <col min="11" max="12" width="17.7109375" customWidth="1"/>
    <col min="13" max="13" width="9.140625" customWidth="1"/>
    <col min="14" max="14" width="18.28515625" bestFit="1" customWidth="1"/>
    <col min="15" max="15" width="17.7109375" customWidth="1"/>
    <col min="16" max="16" width="9.140625" customWidth="1"/>
    <col min="17" max="17" width="18.28515625" bestFit="1" customWidth="1"/>
    <col min="18" max="18" width="17.7109375" customWidth="1"/>
    <col min="19" max="19" width="9.140625" customWidth="1"/>
    <col min="20" max="21" width="17.7109375" customWidth="1"/>
    <col min="22" max="22" width="9.140625" customWidth="1"/>
    <col min="23" max="23" width="18.28515625" bestFit="1" customWidth="1"/>
    <col min="24" max="24" width="17.7109375" customWidth="1"/>
    <col min="25" max="25" width="9.140625" customWidth="1"/>
    <col min="26" max="26" width="18.28515625" bestFit="1" customWidth="1"/>
    <col min="27" max="27" width="17.7109375" customWidth="1"/>
    <col min="28" max="28" width="9.140625" customWidth="1"/>
    <col min="29" max="29" width="18.28515625" bestFit="1" customWidth="1"/>
    <col min="30" max="30" width="17.7109375" customWidth="1"/>
    <col min="31" max="31" width="9.140625" customWidth="1"/>
    <col min="32" max="33" width="17.7109375" customWidth="1"/>
    <col min="34" max="34" width="9.140625" customWidth="1"/>
    <col min="35" max="36" width="17.7109375" customWidth="1"/>
    <col min="37" max="41" width="9.140625" customWidth="1"/>
    <col min="42" max="42" width="9.140625" customWidth="1" outlineLevel="1"/>
    <col min="43" max="43" width="18.28515625" customWidth="1" outlineLevel="1"/>
    <col min="44" max="44" width="10.85546875" customWidth="1" outlineLevel="1"/>
    <col min="45" max="45" width="9.140625" customWidth="1" outlineLevel="1"/>
    <col min="46" max="46" width="18.28515625" customWidth="1" outlineLevel="1"/>
    <col min="47" max="47" width="10.85546875" customWidth="1" outlineLevel="1"/>
    <col min="48" max="48" width="9.140625" customWidth="1" outlineLevel="1"/>
    <col min="49" max="49" width="18.28515625" customWidth="1" outlineLevel="1"/>
    <col min="50" max="54" width="9.140625" customWidth="1" outlineLevel="1"/>
  </cols>
  <sheetData>
    <row r="2" spans="2:56" x14ac:dyDescent="0.25">
      <c r="B2" s="414" t="s">
        <v>4</v>
      </c>
      <c r="C2" s="414"/>
      <c r="E2" s="414" t="s">
        <v>5</v>
      </c>
      <c r="F2" s="414"/>
      <c r="H2" s="414" t="s">
        <v>6</v>
      </c>
      <c r="I2" s="414"/>
      <c r="K2" s="414" t="s">
        <v>7</v>
      </c>
      <c r="L2" s="414"/>
      <c r="N2" s="414" t="s">
        <v>8</v>
      </c>
      <c r="O2" s="414"/>
      <c r="Q2" s="414" t="s">
        <v>9</v>
      </c>
      <c r="R2" s="414"/>
      <c r="T2" s="414" t="s">
        <v>10</v>
      </c>
      <c r="U2" s="414"/>
      <c r="W2" s="414" t="s">
        <v>11</v>
      </c>
      <c r="X2" s="414"/>
      <c r="Z2" s="414" t="s">
        <v>12</v>
      </c>
      <c r="AA2" s="414"/>
      <c r="AC2" s="414" t="s">
        <v>13</v>
      </c>
      <c r="AD2" s="414"/>
      <c r="AF2" s="414" t="s">
        <v>14</v>
      </c>
      <c r="AG2" s="414"/>
      <c r="AI2" s="414" t="s">
        <v>15</v>
      </c>
      <c r="AJ2" s="414"/>
      <c r="AQ2" s="414" t="s">
        <v>237</v>
      </c>
      <c r="AR2" s="414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2:56" x14ac:dyDescent="0.25">
      <c r="B3" s="1" t="s">
        <v>0</v>
      </c>
      <c r="C3" s="2" t="s">
        <v>1</v>
      </c>
      <c r="E3" s="1" t="s">
        <v>0</v>
      </c>
      <c r="F3" s="2" t="s">
        <v>1</v>
      </c>
      <c r="H3" s="1" t="s">
        <v>0</v>
      </c>
      <c r="I3" s="2" t="s">
        <v>1</v>
      </c>
      <c r="K3" s="1" t="s">
        <v>0</v>
      </c>
      <c r="L3" s="2" t="s">
        <v>1</v>
      </c>
      <c r="N3" s="1" t="s">
        <v>0</v>
      </c>
      <c r="O3" s="2" t="s">
        <v>1</v>
      </c>
      <c r="Q3" s="1" t="s">
        <v>0</v>
      </c>
      <c r="R3" s="2" t="s">
        <v>1</v>
      </c>
      <c r="T3" s="1" t="s">
        <v>0</v>
      </c>
      <c r="U3" s="2" t="s">
        <v>1</v>
      </c>
      <c r="W3" s="1" t="s">
        <v>0</v>
      </c>
      <c r="X3" s="2" t="s">
        <v>1</v>
      </c>
      <c r="Z3" s="1" t="s">
        <v>0</v>
      </c>
      <c r="AA3" s="2" t="s">
        <v>1</v>
      </c>
      <c r="AC3" s="1" t="s">
        <v>0</v>
      </c>
      <c r="AD3" s="2" t="s">
        <v>1</v>
      </c>
      <c r="AF3" s="1" t="s">
        <v>0</v>
      </c>
      <c r="AG3" s="2" t="s">
        <v>1</v>
      </c>
      <c r="AI3" s="1" t="s">
        <v>0</v>
      </c>
      <c r="AJ3" s="2" t="s">
        <v>1</v>
      </c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2:56" x14ac:dyDescent="0.25">
      <c r="B4" s="3" t="str">
        <f>фунт!B4</f>
        <v>01.01.2023</v>
      </c>
      <c r="C4" s="85" t="str">
        <f>IF((IFERROR(Доллар!C4/'динар (курс $)'!A4,0))=0,"",(IFERROR(Доллар!C4/'динар (курс $)'!A4,0)))</f>
        <v/>
      </c>
      <c r="D4" s="165">
        <f>'динар (курс $)'!C4</f>
        <v>0</v>
      </c>
      <c r="E4" s="3" t="str">
        <f>фунт!E4</f>
        <v>01.02.2023</v>
      </c>
      <c r="F4" s="82" t="str">
        <f>IF((IFERROR(Доллар!F4/'динар (курс $)'!C34,0))=0,"",(IFERROR(Доллар!F4/'динар (курс $)'!C34,0)))</f>
        <v/>
      </c>
      <c r="G4" s="165">
        <f>'динар (курс $)'!F4</f>
        <v>0</v>
      </c>
      <c r="H4" s="3" t="str">
        <f>фунт!H4</f>
        <v>01.03.2023</v>
      </c>
      <c r="I4" s="82" t="str">
        <f>IF((IFERROR(Доллар!I4/'динар (курс $)'!F31,0))=0,"",(IFERROR(Доллар!I4/'динар (курс $)'!F31,0)))</f>
        <v/>
      </c>
      <c r="J4" s="165">
        <f>'динар (курс $)'!I4</f>
        <v>0</v>
      </c>
      <c r="K4" s="3" t="str">
        <f>фунт!K4</f>
        <v>01.04.2023</v>
      </c>
      <c r="L4" s="82" t="str">
        <f>IF((IFERROR(Доллар!L4/'динар (курс $)'!I34,0))=0,"",(IFERROR(Доллар!L4/'динар (курс $)'!I34,0)))</f>
        <v/>
      </c>
      <c r="M4" s="165">
        <f>'динар (курс $)'!L4</f>
        <v>0</v>
      </c>
      <c r="N4" s="3" t="str">
        <f>фунт!N4</f>
        <v>01.05.2023</v>
      </c>
      <c r="O4" s="82" t="str">
        <f>IF((IFERROR(Доллар!O4/'динар (курс $)'!L33,0))=0,"",(IFERROR(Доллар!O4/'динар (курс $)'!L33,0)))</f>
        <v/>
      </c>
      <c r="P4" s="165">
        <f>'динар (курс $)'!O4</f>
        <v>0</v>
      </c>
      <c r="Q4" s="3" t="str">
        <f>фунт!Q4</f>
        <v>01.06.2023</v>
      </c>
      <c r="R4" s="82" t="str">
        <f>IF((IFERROR(Доллар!R4/'динар (курс $)'!O34,0))=0,"",(IFERROR(Доллар!R4/'динар (курс $)'!O34,0)))</f>
        <v/>
      </c>
      <c r="S4" s="165">
        <f>'динар (курс $)'!R4</f>
        <v>0</v>
      </c>
      <c r="T4" s="3" t="str">
        <f>фунт!T4</f>
        <v>01.07.2023</v>
      </c>
      <c r="U4" s="82" t="str">
        <f>IF((IFERROR(Доллар!U4/'динар (курс $)'!R33,0))=0,"",(IFERROR(Доллар!U4/'динар (курс $)'!R33,0)))</f>
        <v/>
      </c>
      <c r="V4" s="165">
        <f>'динар (курс $)'!U4</f>
        <v>0</v>
      </c>
      <c r="W4" s="3" t="str">
        <f>фунт!W4</f>
        <v>01.08.2023</v>
      </c>
      <c r="X4" s="82" t="str">
        <f>IF((IFERROR(Доллар!X4/'динар (курс $)'!U34,0))=0,"",(IFERROR(Доллар!X4/'динар (курс $)'!U34,0)))</f>
        <v/>
      </c>
      <c r="Y4" s="165">
        <f>'динар (курс $)'!X4</f>
        <v>0</v>
      </c>
      <c r="Z4" s="3" t="str">
        <f>фунт!Z4</f>
        <v>01.09.2023</v>
      </c>
      <c r="AA4" s="82" t="str">
        <f>IF((IFERROR(Доллар!AA4/'динар (курс $)'!X34,0))=0,"",(IFERROR(Доллар!AA4/'динар (курс $)'!X34,0)))</f>
        <v/>
      </c>
      <c r="AB4" s="165">
        <f>'динар (курс $)'!AA4</f>
        <v>0</v>
      </c>
      <c r="AC4" s="3" t="str">
        <f>фунт!AC4</f>
        <v>01.10.2023</v>
      </c>
      <c r="AD4" s="82" t="str">
        <f>IF((IFERROR(Доллар!AD4/'динар (курс $)'!AA33,0))=0,"",(IFERROR(Доллар!AD4/'динар (курс $)'!AA33,0)))</f>
        <v/>
      </c>
      <c r="AE4" s="165">
        <f>'динар (курс $)'!AD4</f>
        <v>0</v>
      </c>
      <c r="AF4" s="3" t="str">
        <f>фунт!AF4</f>
        <v>01.11.2023</v>
      </c>
      <c r="AG4" s="82" t="str">
        <f>IF((IFERROR(Доллар!AG4/'динар (курс $)'!AD34,0))=0,"",(IFERROR(Доллар!AG4/'динар (курс $)'!AD34,0)))</f>
        <v/>
      </c>
      <c r="AH4" s="165">
        <f>'динар (курс $)'!AG4</f>
        <v>0</v>
      </c>
      <c r="AI4" s="3" t="str">
        <f>фунт!AI4</f>
        <v>01.12.2023</v>
      </c>
      <c r="AJ4" s="82" t="str">
        <f>IF((IFERROR(Доллар!AJ4/'динар (курс $)'!AG33,0))=0,"",(IFERROR(Доллар!AJ4/'динар (курс $)'!AG33,0)))</f>
        <v/>
      </c>
      <c r="AK4" s="165">
        <f>'динар (курс $)'!AJ4</f>
        <v>0</v>
      </c>
      <c r="AL4" s="165"/>
      <c r="AM4" s="165"/>
      <c r="AN4" s="165"/>
      <c r="AO4" s="165"/>
      <c r="AQ4" s="153" t="str">
        <f>Q4</f>
        <v>01.06.2023</v>
      </c>
      <c r="AR4" s="82"/>
      <c r="AT4" s="3" t="str">
        <f>AC4</f>
        <v>01.10.2023</v>
      </c>
      <c r="AU4" s="161">
        <f>$AJ$40</f>
        <v>0</v>
      </c>
      <c r="AW4" s="3" t="str">
        <f>AF4</f>
        <v>01.11.2023</v>
      </c>
      <c r="AX4" s="161">
        <f>$AJ$40</f>
        <v>0</v>
      </c>
      <c r="AZ4" s="3" t="str">
        <f>AI4</f>
        <v>01.12.2023</v>
      </c>
      <c r="BA4" s="161">
        <f>$AJ$40</f>
        <v>0</v>
      </c>
      <c r="BD4" s="166"/>
    </row>
    <row r="5" spans="2:56" x14ac:dyDescent="0.25">
      <c r="B5" s="3" t="str">
        <f>фунт!B5</f>
        <v>02.01.2023</v>
      </c>
      <c r="C5" s="82" t="str">
        <f>IF((IFERROR(Доллар!C5/'динар (курс $)'!C4,0))=0,"",(IFERROR(Доллар!C5/'динар (курс $)'!C4,0)))</f>
        <v/>
      </c>
      <c r="D5" s="165">
        <f>'динар (курс $)'!C5</f>
        <v>0</v>
      </c>
      <c r="E5" s="3" t="str">
        <f>фунт!E5</f>
        <v>02.02.2023</v>
      </c>
      <c r="F5" s="82" t="str">
        <f>IF((IFERROR(Доллар!F5/'динар (курс $)'!F4,0))=0,"",(IFERROR(Доллар!F5/'динар (курс $)'!F4,0)))</f>
        <v/>
      </c>
      <c r="G5" s="165">
        <f>'динар (курс $)'!F5</f>
        <v>0</v>
      </c>
      <c r="H5" s="3" t="str">
        <f>фунт!H5</f>
        <v>02.03.2023</v>
      </c>
      <c r="I5" s="82" t="str">
        <f>IF((IFERROR(Доллар!I5/'динар (курс $)'!I4,0))=0,"",(IFERROR(Доллар!I5/'динар (курс $)'!I4,0)))</f>
        <v/>
      </c>
      <c r="J5" s="165">
        <f>'динар (курс $)'!I5</f>
        <v>0</v>
      </c>
      <c r="K5" s="3" t="str">
        <f>фунт!K5</f>
        <v>02.04.2023</v>
      </c>
      <c r="L5" s="82" t="str">
        <f>IF((IFERROR(Доллар!L5/'динар (курс $)'!L4,0))=0,"",(IFERROR(Доллар!L5/'динар (курс $)'!L4,0)))</f>
        <v/>
      </c>
      <c r="M5" s="165">
        <f>'динар (курс $)'!L5</f>
        <v>0</v>
      </c>
      <c r="N5" s="3" t="str">
        <f>фунт!N5</f>
        <v>02.05.2023</v>
      </c>
      <c r="O5" s="82" t="str">
        <f>IF((IFERROR(Доллар!O5/'динар (курс $)'!O4,0))=0,"",(IFERROR(Доллар!O5/'динар (курс $)'!O4,0)))</f>
        <v/>
      </c>
      <c r="P5" s="165">
        <f>'динар (курс $)'!O5</f>
        <v>0</v>
      </c>
      <c r="Q5" s="3" t="str">
        <f>фунт!Q5</f>
        <v>02.06.2023</v>
      </c>
      <c r="R5" s="82" t="str">
        <f>IF((IFERROR(Доллар!R5/'динар (курс $)'!R4,0))=0,"",(IFERROR(Доллар!R5/'динар (курс $)'!R4,0)))</f>
        <v/>
      </c>
      <c r="S5" s="165">
        <f>'динар (курс $)'!R5</f>
        <v>0</v>
      </c>
      <c r="T5" s="3" t="str">
        <f>фунт!T5</f>
        <v>02.07.2023</v>
      </c>
      <c r="U5" s="82" t="str">
        <f>IF((IFERROR(Доллар!U5/'динар (курс $)'!U4,0))=0,"",(IFERROR(Доллар!U5/'динар (курс $)'!U4,0)))</f>
        <v/>
      </c>
      <c r="V5" s="165">
        <f>'динар (курс $)'!U5</f>
        <v>0</v>
      </c>
      <c r="W5" s="3" t="str">
        <f>фунт!W5</f>
        <v>02.08.2023</v>
      </c>
      <c r="X5" s="82" t="str">
        <f>IF((IFERROR(Доллар!X5/'динар (курс $)'!X4,0))=0,"",(IFERROR(Доллар!X5/'динар (курс $)'!X4,0)))</f>
        <v/>
      </c>
      <c r="Y5" s="165">
        <f>'динар (курс $)'!X5</f>
        <v>0</v>
      </c>
      <c r="Z5" s="3" t="str">
        <f>фунт!Z5</f>
        <v>02.09.2023</v>
      </c>
      <c r="AA5" s="82" t="str">
        <f>IF((IFERROR(Доллар!AA5/'динар (курс $)'!AA4,0))=0,"",(IFERROR(Доллар!AA5/'динар (курс $)'!AA4,0)))</f>
        <v/>
      </c>
      <c r="AB5" s="165">
        <f>'динар (курс $)'!AA5</f>
        <v>0</v>
      </c>
      <c r="AC5" s="3" t="str">
        <f>фунт!AC5</f>
        <v>02.10.2023</v>
      </c>
      <c r="AD5" s="82" t="str">
        <f>IF((IFERROR(Доллар!AD5/'динар (курс $)'!AD4,0))=0,"",(IFERROR(Доллар!AD5/'динар (курс $)'!AD4,0)))</f>
        <v/>
      </c>
      <c r="AE5" s="165">
        <f>'динар (курс $)'!AD5</f>
        <v>0</v>
      </c>
      <c r="AF5" s="3" t="str">
        <f>фунт!AF5</f>
        <v>02.11.2023</v>
      </c>
      <c r="AG5" s="82" t="str">
        <f>IF((IFERROR(Доллар!AG5/'динар (курс $)'!AG4,0))=0,"",(IFERROR(Доллар!AG5/'динар (курс $)'!AG4,0)))</f>
        <v/>
      </c>
      <c r="AH5" s="165">
        <f>'динар (курс $)'!AG5</f>
        <v>0</v>
      </c>
      <c r="AI5" s="3" t="str">
        <f>фунт!AI5</f>
        <v>02.12.2023</v>
      </c>
      <c r="AJ5" s="82" t="str">
        <f>IF((IFERROR(Доллар!AJ5/'динар (курс $)'!AJ4,0))=0,"",(IFERROR(Доллар!AJ5/'динар (курс $)'!AJ4,0)))</f>
        <v/>
      </c>
      <c r="AK5" s="165">
        <f>'динар (курс $)'!AJ5</f>
        <v>0</v>
      </c>
      <c r="AL5" s="165"/>
      <c r="AM5" s="165"/>
      <c r="AN5" s="165"/>
      <c r="AO5" s="165"/>
      <c r="AQ5" s="153" t="str">
        <f t="shared" ref="AQ5:AQ34" si="0">Q5</f>
        <v>02.06.2023</v>
      </c>
      <c r="AR5" s="82"/>
      <c r="AT5" s="3" t="str">
        <f t="shared" ref="AT5:AT34" si="1">AC5</f>
        <v>02.10.2023</v>
      </c>
      <c r="AU5" s="161">
        <f t="shared" ref="AU5:AU26" si="2">$AJ$40</f>
        <v>0</v>
      </c>
      <c r="AW5" s="3" t="str">
        <f t="shared" ref="AW5:AW34" si="3">AF5</f>
        <v>02.11.2023</v>
      </c>
      <c r="AX5" s="161">
        <f t="shared" ref="AX5:AX25" si="4">$AJ$40</f>
        <v>0</v>
      </c>
      <c r="AZ5" s="3" t="str">
        <f t="shared" ref="AZ5:AZ34" si="5">AI5</f>
        <v>02.12.2023</v>
      </c>
      <c r="BA5" s="161">
        <f t="shared" ref="BA5:BA26" si="6">$AJ$40</f>
        <v>0</v>
      </c>
    </row>
    <row r="6" spans="2:56" x14ac:dyDescent="0.25">
      <c r="B6" s="3" t="str">
        <f>фунт!B6</f>
        <v>03.01.2023</v>
      </c>
      <c r="C6" s="82" t="str">
        <f>IF((IFERROR(Доллар!C6/'динар (курс $)'!C5,0))=0,"",(IFERROR(Доллар!C6/'динар (курс $)'!C5,0)))</f>
        <v/>
      </c>
      <c r="D6" s="165">
        <f>'динар (курс $)'!C6</f>
        <v>0</v>
      </c>
      <c r="E6" s="3" t="str">
        <f>фунт!E6</f>
        <v>03.02.2023</v>
      </c>
      <c r="F6" s="82" t="str">
        <f>IF((IFERROR(Доллар!F6/'динар (курс $)'!F5,0))=0,"",(IFERROR(Доллар!F6/'динар (курс $)'!F5,0)))</f>
        <v/>
      </c>
      <c r="G6" s="165">
        <f>'динар (курс $)'!F6</f>
        <v>0</v>
      </c>
      <c r="H6" s="3" t="str">
        <f>фунт!H6</f>
        <v>03.03.2023</v>
      </c>
      <c r="I6" s="82" t="str">
        <f>IF((IFERROR(Доллар!I6/'динар (курс $)'!I5,0))=0,"",(IFERROR(Доллар!I6/'динар (курс $)'!I5,0)))</f>
        <v/>
      </c>
      <c r="J6" s="165">
        <f>'динар (курс $)'!I6</f>
        <v>0</v>
      </c>
      <c r="K6" s="3" t="str">
        <f>фунт!K6</f>
        <v>03.04.2023</v>
      </c>
      <c r="L6" s="82" t="str">
        <f>IF((IFERROR(Доллар!L6/'динар (курс $)'!L5,0))=0,"",(IFERROR(Доллар!L6/'динар (курс $)'!L5,0)))</f>
        <v/>
      </c>
      <c r="M6" s="165">
        <f>'динар (курс $)'!L6</f>
        <v>0</v>
      </c>
      <c r="N6" s="3" t="str">
        <f>фунт!N6</f>
        <v>03.05.2023</v>
      </c>
      <c r="O6" s="82" t="str">
        <f>IF((IFERROR(Доллар!O6/'динар (курс $)'!O5,0))=0,"",(IFERROR(Доллар!O6/'динар (курс $)'!O5,0)))</f>
        <v/>
      </c>
      <c r="P6" s="165">
        <f>'динар (курс $)'!O6</f>
        <v>0</v>
      </c>
      <c r="Q6" s="3" t="str">
        <f>фунт!Q6</f>
        <v>03.06.2023</v>
      </c>
      <c r="R6" s="82" t="str">
        <f>IF((IFERROR(Доллар!R6/'динар (курс $)'!R5,0))=0,"",(IFERROR(Доллар!R6/'динар (курс $)'!R5,0)))</f>
        <v/>
      </c>
      <c r="S6" s="165">
        <f>'динар (курс $)'!R6</f>
        <v>0</v>
      </c>
      <c r="T6" s="3" t="str">
        <f>фунт!T6</f>
        <v>03.07.2023</v>
      </c>
      <c r="U6" s="82" t="str">
        <f>IF((IFERROR(Доллар!U6/'динар (курс $)'!U5,0))=0,"",(IFERROR(Доллар!U6/'динар (курс $)'!U5,0)))</f>
        <v/>
      </c>
      <c r="V6" s="165">
        <f>'динар (курс $)'!U6</f>
        <v>0</v>
      </c>
      <c r="W6" s="3" t="str">
        <f>фунт!W6</f>
        <v>03.08.2023</v>
      </c>
      <c r="X6" s="82" t="str">
        <f>IF((IFERROR(Доллар!X6/'динар (курс $)'!X5,0))=0,"",(IFERROR(Доллар!X6/'динар (курс $)'!X5,0)))</f>
        <v/>
      </c>
      <c r="Y6" s="165">
        <f>'динар (курс $)'!X6</f>
        <v>0</v>
      </c>
      <c r="Z6" s="3" t="str">
        <f>фунт!Z6</f>
        <v>03.09.2023</v>
      </c>
      <c r="AA6" s="82" t="str">
        <f>IF((IFERROR(Доллар!AA6/'динар (курс $)'!AA5,0))=0,"",(IFERROR(Доллар!AA6/'динар (курс $)'!AA5,0)))</f>
        <v/>
      </c>
      <c r="AB6" s="165">
        <f>'динар (курс $)'!AA6</f>
        <v>0</v>
      </c>
      <c r="AC6" s="3" t="str">
        <f>фунт!AC6</f>
        <v>03.10.2023</v>
      </c>
      <c r="AD6" s="82" t="str">
        <f>IF((IFERROR(Доллар!AD6/'динар (курс $)'!AD5,0))=0,"",(IFERROR(Доллар!AD6/'динар (курс $)'!AD5,0)))</f>
        <v/>
      </c>
      <c r="AE6" s="165">
        <f>'динар (курс $)'!AD6</f>
        <v>0</v>
      </c>
      <c r="AF6" s="3" t="str">
        <f>фунт!AF6</f>
        <v>03.11.2023</v>
      </c>
      <c r="AG6" s="82" t="str">
        <f>IF((IFERROR(Доллар!AG6/'динар (курс $)'!AG5,0))=0,"",(IFERROR(Доллар!AG6/'динар (курс $)'!AG5,0)))</f>
        <v/>
      </c>
      <c r="AH6" s="165">
        <f>'динар (курс $)'!AG6</f>
        <v>0</v>
      </c>
      <c r="AI6" s="3" t="str">
        <f>фунт!AI6</f>
        <v>03.12.2023</v>
      </c>
      <c r="AJ6" s="82" t="str">
        <f>IF((IFERROR(Доллар!AJ6/'динар (курс $)'!AJ5,0))=0,"",(IFERROR(Доллар!AJ6/'динар (курс $)'!AJ5,0)))</f>
        <v/>
      </c>
      <c r="AK6" s="165">
        <f>'динар (курс $)'!AJ6</f>
        <v>0</v>
      </c>
      <c r="AL6" s="165"/>
      <c r="AM6" s="165"/>
      <c r="AN6" s="165"/>
      <c r="AO6" s="165"/>
      <c r="AQ6" s="153" t="str">
        <f t="shared" si="0"/>
        <v>03.06.2023</v>
      </c>
      <c r="AR6" s="82"/>
      <c r="AT6" s="3" t="str">
        <f t="shared" si="1"/>
        <v>03.10.2023</v>
      </c>
      <c r="AU6" s="161">
        <f t="shared" si="2"/>
        <v>0</v>
      </c>
      <c r="AW6" s="3" t="str">
        <f t="shared" si="3"/>
        <v>03.11.2023</v>
      </c>
      <c r="AX6" s="161">
        <f t="shared" si="4"/>
        <v>0</v>
      </c>
      <c r="AZ6" s="3" t="str">
        <f t="shared" si="5"/>
        <v>03.12.2023</v>
      </c>
      <c r="BA6" s="161">
        <f t="shared" si="6"/>
        <v>0</v>
      </c>
    </row>
    <row r="7" spans="2:56" x14ac:dyDescent="0.25">
      <c r="B7" s="3" t="str">
        <f>фунт!B7</f>
        <v>04.01.2023</v>
      </c>
      <c r="C7" s="82" t="str">
        <f>IF((IFERROR(Доллар!C7/'динар (курс $)'!C6,0))=0,"",(IFERROR(Доллар!C7/'динар (курс $)'!C6,0)))</f>
        <v/>
      </c>
      <c r="D7" s="165">
        <f>'динар (курс $)'!C7</f>
        <v>0</v>
      </c>
      <c r="E7" s="3" t="str">
        <f>фунт!E7</f>
        <v>04.02.2023</v>
      </c>
      <c r="F7" s="82" t="str">
        <f>IF((IFERROR(Доллар!F7/'динар (курс $)'!F6,0))=0,"",(IFERROR(Доллар!F7/'динар (курс $)'!F6,0)))</f>
        <v/>
      </c>
      <c r="G7" s="165">
        <f>'динар (курс $)'!F7</f>
        <v>0</v>
      </c>
      <c r="H7" s="3" t="str">
        <f>фунт!H7</f>
        <v>04.03.2023</v>
      </c>
      <c r="I7" s="82" t="str">
        <f>IF((IFERROR(Доллар!I7/'динар (курс $)'!I6,0))=0,"",(IFERROR(Доллар!I7/'динар (курс $)'!I6,0)))</f>
        <v/>
      </c>
      <c r="J7" s="165">
        <f>'динар (курс $)'!I7</f>
        <v>0</v>
      </c>
      <c r="K7" s="3" t="str">
        <f>фунт!K7</f>
        <v>04.04.2023</v>
      </c>
      <c r="L7" s="82" t="str">
        <f>IF((IFERROR(Доллар!L7/'динар (курс $)'!L6,0))=0,"",(IFERROR(Доллар!L7/'динар (курс $)'!L6,0)))</f>
        <v/>
      </c>
      <c r="M7" s="165">
        <f>'динар (курс $)'!L7</f>
        <v>0</v>
      </c>
      <c r="N7" s="3" t="str">
        <f>фунт!N7</f>
        <v>04.05.2023</v>
      </c>
      <c r="O7" s="82" t="str">
        <f>IF((IFERROR(Доллар!O7/'динар (курс $)'!O6,0))=0,"",(IFERROR(Доллар!O7/'динар (курс $)'!O6,0)))</f>
        <v/>
      </c>
      <c r="P7" s="165">
        <f>'динар (курс $)'!O7</f>
        <v>0</v>
      </c>
      <c r="Q7" s="3" t="str">
        <f>фунт!Q7</f>
        <v>04.06.2023</v>
      </c>
      <c r="R7" s="82" t="str">
        <f>IF((IFERROR(Доллар!R7/'динар (курс $)'!R6,0))=0,"",(IFERROR(Доллар!R7/'динар (курс $)'!R6,0)))</f>
        <v/>
      </c>
      <c r="S7" s="165">
        <f>'динар (курс $)'!R7</f>
        <v>0</v>
      </c>
      <c r="T7" s="3" t="str">
        <f>фунт!T7</f>
        <v>04.07.2023</v>
      </c>
      <c r="U7" s="82" t="str">
        <f>IF((IFERROR(Доллар!U7/'динар (курс $)'!U6,0))=0,"",(IFERROR(Доллар!U7/'динар (курс $)'!U6,0)))</f>
        <v/>
      </c>
      <c r="V7" s="165">
        <f>'динар (курс $)'!U7</f>
        <v>0</v>
      </c>
      <c r="W7" s="3" t="str">
        <f>фунт!W7</f>
        <v>04.08.2023</v>
      </c>
      <c r="X7" s="82" t="str">
        <f>IF((IFERROR(Доллар!X7/'динар (курс $)'!X6,0))=0,"",(IFERROR(Доллар!X7/'динар (курс $)'!X6,0)))</f>
        <v/>
      </c>
      <c r="Y7" s="165">
        <f>'динар (курс $)'!X7</f>
        <v>0</v>
      </c>
      <c r="Z7" s="3" t="str">
        <f>фунт!Z7</f>
        <v>04.09.2023</v>
      </c>
      <c r="AA7" s="82" t="str">
        <f>IF((IFERROR(Доллар!AA7/'динар (курс $)'!AA6,0))=0,"",(IFERROR(Доллар!AA7/'динар (курс $)'!AA6,0)))</f>
        <v/>
      </c>
      <c r="AB7" s="165">
        <f>'динар (курс $)'!AA7</f>
        <v>0</v>
      </c>
      <c r="AC7" s="3" t="str">
        <f>фунт!AC7</f>
        <v>04.10.2023</v>
      </c>
      <c r="AD7" s="82" t="str">
        <f>IF((IFERROR(Доллар!AD7/'динар (курс $)'!AD6,0))=0,"",(IFERROR(Доллар!AD7/'динар (курс $)'!AD6,0)))</f>
        <v/>
      </c>
      <c r="AE7" s="165">
        <f>'динар (курс $)'!AD7</f>
        <v>0</v>
      </c>
      <c r="AF7" s="3" t="str">
        <f>фунт!AF7</f>
        <v>04.11.2023</v>
      </c>
      <c r="AG7" s="82" t="str">
        <f>IF((IFERROR(Доллар!AG7/'динар (курс $)'!AG6,0))=0,"",(IFERROR(Доллар!AG7/'динар (курс $)'!AG6,0)))</f>
        <v/>
      </c>
      <c r="AH7" s="165">
        <f>'динар (курс $)'!AG7</f>
        <v>0</v>
      </c>
      <c r="AI7" s="3" t="str">
        <f>фунт!AI7</f>
        <v>04.12.2023</v>
      </c>
      <c r="AJ7" s="82" t="str">
        <f>IF((IFERROR(Доллар!AJ7/'динар (курс $)'!AJ6,0))=0,"",(IFERROR(Доллар!AJ7/'динар (курс $)'!AJ6,0)))</f>
        <v/>
      </c>
      <c r="AK7" s="165">
        <f>'динар (курс $)'!AJ7</f>
        <v>0</v>
      </c>
      <c r="AL7" s="165"/>
      <c r="AM7" s="165"/>
      <c r="AN7" s="165"/>
      <c r="AO7" s="165"/>
      <c r="AQ7" s="153" t="str">
        <f t="shared" si="0"/>
        <v>04.06.2023</v>
      </c>
      <c r="AR7" s="82"/>
      <c r="AT7" s="3" t="str">
        <f t="shared" si="1"/>
        <v>04.10.2023</v>
      </c>
      <c r="AU7" s="161">
        <f t="shared" si="2"/>
        <v>0</v>
      </c>
      <c r="AW7" s="3" t="str">
        <f t="shared" si="3"/>
        <v>04.11.2023</v>
      </c>
      <c r="AX7" s="161">
        <f t="shared" si="4"/>
        <v>0</v>
      </c>
      <c r="AZ7" s="3" t="str">
        <f t="shared" si="5"/>
        <v>04.12.2023</v>
      </c>
      <c r="BA7" s="161">
        <f t="shared" si="6"/>
        <v>0</v>
      </c>
    </row>
    <row r="8" spans="2:56" x14ac:dyDescent="0.25">
      <c r="B8" s="3" t="str">
        <f>фунт!B8</f>
        <v>05.01.2023</v>
      </c>
      <c r="C8" s="82" t="str">
        <f>IF((IFERROR(Доллар!C8/'динар (курс $)'!C7,0))=0,"",(IFERROR(Доллар!C8/'динар (курс $)'!C7,0)))</f>
        <v/>
      </c>
      <c r="D8" s="165">
        <f>'динар (курс $)'!C8</f>
        <v>0</v>
      </c>
      <c r="E8" s="3" t="str">
        <f>фунт!E8</f>
        <v>05.02.2023</v>
      </c>
      <c r="F8" s="82" t="str">
        <f>IF((IFERROR(Доллар!F8/'динар (курс $)'!F7,0))=0,"",(IFERROR(Доллар!F8/'динар (курс $)'!F7,0)))</f>
        <v/>
      </c>
      <c r="G8" s="165">
        <f>'динар (курс $)'!F8</f>
        <v>0</v>
      </c>
      <c r="H8" s="3" t="str">
        <f>фунт!H8</f>
        <v>05.03.2023</v>
      </c>
      <c r="I8" s="82" t="str">
        <f>IF((IFERROR(Доллар!I8/'динар (курс $)'!I7,0))=0,"",(IFERROR(Доллар!I8/'динар (курс $)'!I7,0)))</f>
        <v/>
      </c>
      <c r="J8" s="165">
        <f>'динар (курс $)'!I8</f>
        <v>0</v>
      </c>
      <c r="K8" s="3" t="str">
        <f>фунт!K8</f>
        <v>05.04.2023</v>
      </c>
      <c r="L8" s="82" t="str">
        <f>IF((IFERROR(Доллар!L8/'динар (курс $)'!L7,0))=0,"",(IFERROR(Доллар!L8/'динар (курс $)'!L7,0)))</f>
        <v/>
      </c>
      <c r="M8" s="165">
        <f>'динар (курс $)'!L8</f>
        <v>0</v>
      </c>
      <c r="N8" s="3" t="str">
        <f>фунт!N8</f>
        <v>05.05.2023</v>
      </c>
      <c r="O8" s="82" t="str">
        <f>IF((IFERROR(Доллар!O8/'динар (курс $)'!O7,0))=0,"",(IFERROR(Доллар!O8/'динар (курс $)'!O7,0)))</f>
        <v/>
      </c>
      <c r="P8" s="165">
        <f>'динар (курс $)'!O8</f>
        <v>0</v>
      </c>
      <c r="Q8" s="3" t="str">
        <f>фунт!Q8</f>
        <v>05.06.2023</v>
      </c>
      <c r="R8" s="82" t="str">
        <f>IF((IFERROR(Доллар!R8/'динар (курс $)'!R7,0))=0,"",(IFERROR(Доллар!R8/'динар (курс $)'!R7,0)))</f>
        <v/>
      </c>
      <c r="S8" s="165">
        <f>'динар (курс $)'!R8</f>
        <v>0</v>
      </c>
      <c r="T8" s="3" t="str">
        <f>фунт!T8</f>
        <v>05.07.2023</v>
      </c>
      <c r="U8" s="82" t="str">
        <f>IF((IFERROR(Доллар!U8/'динар (курс $)'!U7,0))=0,"",(IFERROR(Доллар!U8/'динар (курс $)'!U7,0)))</f>
        <v/>
      </c>
      <c r="V8" s="165">
        <f>'динар (курс $)'!U8</f>
        <v>0</v>
      </c>
      <c r="W8" s="3" t="str">
        <f>фунт!W8</f>
        <v>05.08.2023</v>
      </c>
      <c r="X8" s="82" t="str">
        <f>IF((IFERROR(Доллар!X8/'динар (курс $)'!X7,0))=0,"",(IFERROR(Доллар!X8/'динар (курс $)'!X7,0)))</f>
        <v/>
      </c>
      <c r="Y8" s="165">
        <f>'динар (курс $)'!X8</f>
        <v>0</v>
      </c>
      <c r="Z8" s="3" t="str">
        <f>фунт!Z8</f>
        <v>05.09.2023</v>
      </c>
      <c r="AA8" s="82" t="str">
        <f>IF((IFERROR(Доллар!AA8/'динар (курс $)'!AA7,0))=0,"",(IFERROR(Доллар!AA8/'динар (курс $)'!AA7,0)))</f>
        <v/>
      </c>
      <c r="AB8" s="165">
        <f>'динар (курс $)'!AA8</f>
        <v>0</v>
      </c>
      <c r="AC8" s="3" t="str">
        <f>фунт!AC8</f>
        <v>05.10.2023</v>
      </c>
      <c r="AD8" s="82" t="str">
        <f>IF((IFERROR(Доллар!AD8/'динар (курс $)'!AD7,0))=0,"",(IFERROR(Доллар!AD8/'динар (курс $)'!AD7,0)))</f>
        <v/>
      </c>
      <c r="AE8" s="165">
        <f>'динар (курс $)'!AD8</f>
        <v>0</v>
      </c>
      <c r="AF8" s="3" t="str">
        <f>фунт!AF8</f>
        <v>05.11.2023</v>
      </c>
      <c r="AG8" s="82" t="str">
        <f>IF((IFERROR(Доллар!AG8/'динар (курс $)'!AG7,0))=0,"",(IFERROR(Доллар!AG8/'динар (курс $)'!AG7,0)))</f>
        <v/>
      </c>
      <c r="AH8" s="165">
        <f>'динар (курс $)'!AG8</f>
        <v>0</v>
      </c>
      <c r="AI8" s="3" t="str">
        <f>фунт!AI8</f>
        <v>05.12.2023</v>
      </c>
      <c r="AJ8" s="82" t="str">
        <f>IF((IFERROR(Доллар!AJ8/'динар (курс $)'!AJ7,0))=0,"",(IFERROR(Доллар!AJ8/'динар (курс $)'!AJ7,0)))</f>
        <v/>
      </c>
      <c r="AK8" s="165">
        <f>'динар (курс $)'!AJ8</f>
        <v>0</v>
      </c>
      <c r="AL8" s="165"/>
      <c r="AM8" s="165"/>
      <c r="AN8" s="165"/>
      <c r="AO8" s="165"/>
      <c r="AQ8" s="153" t="str">
        <f t="shared" si="0"/>
        <v>05.06.2023</v>
      </c>
      <c r="AR8" s="82"/>
      <c r="AT8" s="3" t="str">
        <f t="shared" si="1"/>
        <v>05.10.2023</v>
      </c>
      <c r="AU8" s="161">
        <f t="shared" si="2"/>
        <v>0</v>
      </c>
      <c r="AW8" s="3" t="str">
        <f t="shared" si="3"/>
        <v>05.11.2023</v>
      </c>
      <c r="AX8" s="161">
        <f t="shared" si="4"/>
        <v>0</v>
      </c>
      <c r="AZ8" s="3" t="str">
        <f t="shared" si="5"/>
        <v>05.12.2023</v>
      </c>
      <c r="BA8" s="161">
        <f t="shared" si="6"/>
        <v>0</v>
      </c>
    </row>
    <row r="9" spans="2:56" x14ac:dyDescent="0.25">
      <c r="B9" s="3" t="str">
        <f>фунт!B9</f>
        <v>06.01.2023</v>
      </c>
      <c r="C9" s="82" t="str">
        <f>IF((IFERROR(Доллар!C9/'динар (курс $)'!C8,0))=0,"",(IFERROR(Доллар!C9/'динар (курс $)'!C8,0)))</f>
        <v/>
      </c>
      <c r="D9" s="165">
        <f>'динар (курс $)'!C9</f>
        <v>0</v>
      </c>
      <c r="E9" s="3" t="str">
        <f>фунт!E9</f>
        <v>06.02.2023</v>
      </c>
      <c r="F9" s="82" t="str">
        <f>IF((IFERROR(Доллар!F9/'динар (курс $)'!F8,0))=0,"",(IFERROR(Доллар!F9/'динар (курс $)'!F8,0)))</f>
        <v/>
      </c>
      <c r="G9" s="165">
        <f>'динар (курс $)'!F9</f>
        <v>0</v>
      </c>
      <c r="H9" s="3" t="str">
        <f>фунт!H9</f>
        <v>06.03.2023</v>
      </c>
      <c r="I9" s="82" t="str">
        <f>IF((IFERROR(Доллар!I9/'динар (курс $)'!I8,0))=0,"",(IFERROR(Доллар!I9/'динар (курс $)'!I8,0)))</f>
        <v/>
      </c>
      <c r="J9" s="165">
        <f>'динар (курс $)'!I9</f>
        <v>0</v>
      </c>
      <c r="K9" s="3" t="str">
        <f>фунт!K9</f>
        <v>06.04.2023</v>
      </c>
      <c r="L9" s="82" t="str">
        <f>IF((IFERROR(Доллар!L9/'динар (курс $)'!L8,0))=0,"",(IFERROR(Доллар!L9/'динар (курс $)'!L8,0)))</f>
        <v/>
      </c>
      <c r="M9" s="165">
        <f>'динар (курс $)'!L9</f>
        <v>0</v>
      </c>
      <c r="N9" s="3" t="str">
        <f>фунт!N9</f>
        <v>06.05.2023</v>
      </c>
      <c r="O9" s="82" t="str">
        <f>IF((IFERROR(Доллар!O9/'динар (курс $)'!O8,0))=0,"",(IFERROR(Доллар!O9/'динар (курс $)'!O8,0)))</f>
        <v/>
      </c>
      <c r="P9" s="165">
        <f>'динар (курс $)'!O9</f>
        <v>0</v>
      </c>
      <c r="Q9" s="3" t="str">
        <f>фунт!Q9</f>
        <v>06.06.2023</v>
      </c>
      <c r="R9" s="82" t="str">
        <f>IF((IFERROR(Доллар!R9/'динар (курс $)'!R8,0))=0,"",(IFERROR(Доллар!R9/'динар (курс $)'!R8,0)))</f>
        <v/>
      </c>
      <c r="S9" s="165">
        <f>'динар (курс $)'!R9</f>
        <v>0</v>
      </c>
      <c r="T9" s="3" t="str">
        <f>фунт!T9</f>
        <v>06.07.2023</v>
      </c>
      <c r="U9" s="82" t="str">
        <f>IF((IFERROR(Доллар!U9/'динар (курс $)'!U8,0))=0,"",(IFERROR(Доллар!U9/'динар (курс $)'!U8,0)))</f>
        <v/>
      </c>
      <c r="V9" s="165">
        <f>'динар (курс $)'!U9</f>
        <v>0</v>
      </c>
      <c r="W9" s="3" t="str">
        <f>фунт!W9</f>
        <v>06.08.2023</v>
      </c>
      <c r="X9" s="82" t="str">
        <f>IF((IFERROR(Доллар!X9/'динар (курс $)'!X8,0))=0,"",(IFERROR(Доллар!X9/'динар (курс $)'!X8,0)))</f>
        <v/>
      </c>
      <c r="Y9" s="165">
        <f>'динар (курс $)'!X9</f>
        <v>0</v>
      </c>
      <c r="Z9" s="3" t="str">
        <f>фунт!Z9</f>
        <v>06.09.2023</v>
      </c>
      <c r="AA9" s="82" t="str">
        <f>IF((IFERROR(Доллар!AA9/'динар (курс $)'!AA8,0))=0,"",(IFERROR(Доллар!AA9/'динар (курс $)'!AA8,0)))</f>
        <v/>
      </c>
      <c r="AB9" s="165">
        <f>'динар (курс $)'!AA9</f>
        <v>0</v>
      </c>
      <c r="AC9" s="3" t="str">
        <f>фунт!AC9</f>
        <v>06.10.2023</v>
      </c>
      <c r="AD9" s="82" t="str">
        <f>IF((IFERROR(Доллар!AD9/'динар (курс $)'!AD8,0))=0,"",(IFERROR(Доллар!AD9/'динар (курс $)'!AD8,0)))</f>
        <v/>
      </c>
      <c r="AE9" s="165">
        <f>'динар (курс $)'!AD9</f>
        <v>0</v>
      </c>
      <c r="AF9" s="3" t="str">
        <f>фунт!AF9</f>
        <v>06.11.2023</v>
      </c>
      <c r="AG9" s="82" t="str">
        <f>IF((IFERROR(Доллар!AG9/'динар (курс $)'!AG8,0))=0,"",(IFERROR(Доллар!AG9/'динар (курс $)'!AG8,0)))</f>
        <v/>
      </c>
      <c r="AH9" s="165">
        <f>'динар (курс $)'!AG9</f>
        <v>0</v>
      </c>
      <c r="AI9" s="3" t="str">
        <f>фунт!AI9</f>
        <v>06.12.2023</v>
      </c>
      <c r="AJ9" s="82" t="str">
        <f>IF((IFERROR(Доллар!AJ9/'динар (курс $)'!AJ8,0))=0,"",(IFERROR(Доллар!AJ9/'динар (курс $)'!AJ8,0)))</f>
        <v/>
      </c>
      <c r="AK9" s="165">
        <f>'динар (курс $)'!AJ9</f>
        <v>0</v>
      </c>
      <c r="AL9" s="165"/>
      <c r="AM9" s="165"/>
      <c r="AN9" s="165"/>
      <c r="AO9" s="165"/>
      <c r="AQ9" s="153" t="str">
        <f t="shared" si="0"/>
        <v>06.06.2023</v>
      </c>
      <c r="AR9" s="82"/>
      <c r="AT9" s="3" t="str">
        <f t="shared" si="1"/>
        <v>06.10.2023</v>
      </c>
      <c r="AU9" s="161">
        <f t="shared" si="2"/>
        <v>0</v>
      </c>
      <c r="AW9" s="3" t="str">
        <f t="shared" si="3"/>
        <v>06.11.2023</v>
      </c>
      <c r="AX9" s="161">
        <f t="shared" si="4"/>
        <v>0</v>
      </c>
      <c r="AZ9" s="3" t="str">
        <f t="shared" si="5"/>
        <v>06.12.2023</v>
      </c>
      <c r="BA9" s="161">
        <f t="shared" si="6"/>
        <v>0</v>
      </c>
    </row>
    <row r="10" spans="2:56" x14ac:dyDescent="0.25">
      <c r="B10" s="3" t="str">
        <f>фунт!B10</f>
        <v>07.01.2023</v>
      </c>
      <c r="C10" s="82" t="str">
        <f>IF((IFERROR(Доллар!C10/'динар (курс $)'!C9,0))=0,"",(IFERROR(Доллар!C10/'динар (курс $)'!C9,0)))</f>
        <v/>
      </c>
      <c r="D10" s="165">
        <f>'динар (курс $)'!C10</f>
        <v>0</v>
      </c>
      <c r="E10" s="3" t="str">
        <f>фунт!E10</f>
        <v>07.02.2023</v>
      </c>
      <c r="F10" s="82" t="str">
        <f>IF((IFERROR(Доллар!F10/'динар (курс $)'!F9,0))=0,"",(IFERROR(Доллар!F10/'динар (курс $)'!F9,0)))</f>
        <v/>
      </c>
      <c r="G10" s="165">
        <f>'динар (курс $)'!F10</f>
        <v>0</v>
      </c>
      <c r="H10" s="3" t="str">
        <f>фунт!H10</f>
        <v>07.03.2023</v>
      </c>
      <c r="I10" s="82" t="str">
        <f>IF((IFERROR(Доллар!I10/'динар (курс $)'!I9,0))=0,"",(IFERROR(Доллар!I10/'динар (курс $)'!I9,0)))</f>
        <v/>
      </c>
      <c r="J10" s="165">
        <f>'динар (курс $)'!I10</f>
        <v>0</v>
      </c>
      <c r="K10" s="3" t="str">
        <f>фунт!K10</f>
        <v>07.04.2023</v>
      </c>
      <c r="L10" s="82" t="str">
        <f>IF((IFERROR(Доллар!L10/'динар (курс $)'!L9,0))=0,"",(IFERROR(Доллар!L10/'динар (курс $)'!L9,0)))</f>
        <v/>
      </c>
      <c r="M10" s="165">
        <f>'динар (курс $)'!L10</f>
        <v>0</v>
      </c>
      <c r="N10" s="3" t="str">
        <f>фунт!N10</f>
        <v>07.05.2023</v>
      </c>
      <c r="O10" s="82" t="str">
        <f>IF((IFERROR(Доллар!O10/'динар (курс $)'!O9,0))=0,"",(IFERROR(Доллар!O10/'динар (курс $)'!O9,0)))</f>
        <v/>
      </c>
      <c r="P10" s="165">
        <f>'динар (курс $)'!O10</f>
        <v>0</v>
      </c>
      <c r="Q10" s="3" t="str">
        <f>фунт!Q10</f>
        <v>07.06.2023</v>
      </c>
      <c r="R10" s="82" t="str">
        <f>IF((IFERROR(Доллар!R10/'динар (курс $)'!R9,0))=0,"",(IFERROR(Доллар!R10/'динар (курс $)'!R9,0)))</f>
        <v/>
      </c>
      <c r="S10" s="165">
        <f>'динар (курс $)'!R10</f>
        <v>0</v>
      </c>
      <c r="T10" s="3" t="str">
        <f>фунт!T10</f>
        <v>07.07.2023</v>
      </c>
      <c r="U10" s="82" t="str">
        <f>IF((IFERROR(Доллар!U10/'динар (курс $)'!U9,0))=0,"",(IFERROR(Доллар!U10/'динар (курс $)'!U9,0)))</f>
        <v/>
      </c>
      <c r="V10" s="165">
        <f>'динар (курс $)'!U10</f>
        <v>0</v>
      </c>
      <c r="W10" s="3" t="str">
        <f>фунт!W10</f>
        <v>07.08.2023</v>
      </c>
      <c r="X10" s="82" t="str">
        <f>IF((IFERROR(Доллар!X10/'динар (курс $)'!X9,0))=0,"",(IFERROR(Доллар!X10/'динар (курс $)'!X9,0)))</f>
        <v/>
      </c>
      <c r="Y10" s="165">
        <f>'динар (курс $)'!X10</f>
        <v>0</v>
      </c>
      <c r="Z10" s="3" t="str">
        <f>фунт!Z10</f>
        <v>07.09.2023</v>
      </c>
      <c r="AA10" s="82" t="str">
        <f>IF((IFERROR(Доллар!AA10/'динар (курс $)'!AA9,0))=0,"",(IFERROR(Доллар!AA10/'динар (курс $)'!AA9,0)))</f>
        <v/>
      </c>
      <c r="AB10" s="165">
        <f>'динар (курс $)'!AA10</f>
        <v>0</v>
      </c>
      <c r="AC10" s="3" t="str">
        <f>фунт!AC10</f>
        <v>07.10.2023</v>
      </c>
      <c r="AD10" s="82" t="str">
        <f>IF((IFERROR(Доллар!AD10/'динар (курс $)'!AD9,0))=0,"",(IFERROR(Доллар!AD10/'динар (курс $)'!AD9,0)))</f>
        <v/>
      </c>
      <c r="AE10" s="165">
        <f>'динар (курс $)'!AD10</f>
        <v>0</v>
      </c>
      <c r="AF10" s="3" t="str">
        <f>фунт!AF10</f>
        <v>07.11.2023</v>
      </c>
      <c r="AG10" s="82" t="str">
        <f>IF((IFERROR(Доллар!AG10/'динар (курс $)'!AG9,0))=0,"",(IFERROR(Доллар!AG10/'динар (курс $)'!AG9,0)))</f>
        <v/>
      </c>
      <c r="AH10" s="165">
        <f>'динар (курс $)'!AG10</f>
        <v>0</v>
      </c>
      <c r="AI10" s="3" t="str">
        <f>фунт!AI10</f>
        <v>07.12.2023</v>
      </c>
      <c r="AJ10" s="82" t="str">
        <f>IF((IFERROR(Доллар!AJ10/'динар (курс $)'!AJ9,0))=0,"",(IFERROR(Доллар!AJ10/'динар (курс $)'!AJ9,0)))</f>
        <v/>
      </c>
      <c r="AK10" s="165">
        <f>'динар (курс $)'!AJ10</f>
        <v>0</v>
      </c>
      <c r="AL10" s="165"/>
      <c r="AM10" s="165"/>
      <c r="AN10" s="165"/>
      <c r="AO10" s="165"/>
      <c r="AQ10" s="153" t="str">
        <f t="shared" si="0"/>
        <v>07.06.2023</v>
      </c>
      <c r="AR10" s="82"/>
      <c r="AT10" s="3" t="str">
        <f t="shared" si="1"/>
        <v>07.10.2023</v>
      </c>
      <c r="AU10" s="161">
        <f t="shared" si="2"/>
        <v>0</v>
      </c>
      <c r="AW10" s="3" t="str">
        <f t="shared" si="3"/>
        <v>07.11.2023</v>
      </c>
      <c r="AX10" s="161">
        <f t="shared" si="4"/>
        <v>0</v>
      </c>
      <c r="AZ10" s="3" t="str">
        <f t="shared" si="5"/>
        <v>07.12.2023</v>
      </c>
      <c r="BA10" s="161">
        <f t="shared" si="6"/>
        <v>0</v>
      </c>
    </row>
    <row r="11" spans="2:56" x14ac:dyDescent="0.25">
      <c r="B11" s="3" t="str">
        <f>фунт!B11</f>
        <v>08.01.2023</v>
      </c>
      <c r="C11" s="82" t="str">
        <f>IF((IFERROR(Доллар!C11/'динар (курс $)'!C10,0))=0,"",(IFERROR(Доллар!C11/'динар (курс $)'!C10,0)))</f>
        <v/>
      </c>
      <c r="D11" s="165">
        <f>'динар (курс $)'!C11</f>
        <v>0</v>
      </c>
      <c r="E11" s="3" t="str">
        <f>фунт!E11</f>
        <v>08.02.2023</v>
      </c>
      <c r="F11" s="82" t="str">
        <f>IF((IFERROR(Доллар!F11/'динар (курс $)'!F10,0))=0,"",(IFERROR(Доллар!F11/'динар (курс $)'!F10,0)))</f>
        <v/>
      </c>
      <c r="G11" s="165">
        <f>'динар (курс $)'!F11</f>
        <v>0</v>
      </c>
      <c r="H11" s="3" t="str">
        <f>фунт!H11</f>
        <v>08.03.2023</v>
      </c>
      <c r="I11" s="82" t="str">
        <f>IF((IFERROR(Доллар!I11/'динар (курс $)'!I10,0))=0,"",(IFERROR(Доллар!I11/'динар (курс $)'!I10,0)))</f>
        <v/>
      </c>
      <c r="J11" s="165">
        <f>'динар (курс $)'!I11</f>
        <v>0</v>
      </c>
      <c r="K11" s="3" t="str">
        <f>фунт!K11</f>
        <v>08.04.2023</v>
      </c>
      <c r="L11" s="82" t="str">
        <f>IF((IFERROR(Доллар!L11/'динар (курс $)'!L10,0))=0,"",(IFERROR(Доллар!L11/'динар (курс $)'!L10,0)))</f>
        <v/>
      </c>
      <c r="M11" s="165">
        <f>'динар (курс $)'!L11</f>
        <v>0</v>
      </c>
      <c r="N11" s="3" t="str">
        <f>фунт!N11</f>
        <v>08.05.2023</v>
      </c>
      <c r="O11" s="82" t="str">
        <f>IF((IFERROR(Доллар!O11/'динар (курс $)'!O10,0))=0,"",(IFERROR(Доллар!O11/'динар (курс $)'!O10,0)))</f>
        <v/>
      </c>
      <c r="P11" s="165">
        <f>'динар (курс $)'!O11</f>
        <v>0</v>
      </c>
      <c r="Q11" s="3" t="str">
        <f>фунт!Q11</f>
        <v>08.06.2023</v>
      </c>
      <c r="R11" s="82" t="str">
        <f>IF((IFERROR(Доллар!R11/'динар (курс $)'!R10,0))=0,"",(IFERROR(Доллар!R11/'динар (курс $)'!R10,0)))</f>
        <v/>
      </c>
      <c r="S11" s="165">
        <f>'динар (курс $)'!R11</f>
        <v>0</v>
      </c>
      <c r="T11" s="3" t="str">
        <f>фунт!T11</f>
        <v>08.07.2023</v>
      </c>
      <c r="U11" s="82" t="str">
        <f>IF((IFERROR(Доллар!U11/'динар (курс $)'!U10,0))=0,"",(IFERROR(Доллар!U11/'динар (курс $)'!U10,0)))</f>
        <v/>
      </c>
      <c r="V11" s="165">
        <f>'динар (курс $)'!U11</f>
        <v>0</v>
      </c>
      <c r="W11" s="3" t="str">
        <f>фунт!W11</f>
        <v>08.08.2023</v>
      </c>
      <c r="X11" s="82" t="str">
        <f>IF((IFERROR(Доллар!X11/'динар (курс $)'!X10,0))=0,"",(IFERROR(Доллар!X11/'динар (курс $)'!X10,0)))</f>
        <v/>
      </c>
      <c r="Y11" s="165">
        <f>'динар (курс $)'!X11</f>
        <v>0</v>
      </c>
      <c r="Z11" s="3" t="str">
        <f>фунт!Z11</f>
        <v>08.09.2023</v>
      </c>
      <c r="AA11" s="82" t="str">
        <f>IF((IFERROR(Доллар!AA11/'динар (курс $)'!AA10,0))=0,"",(IFERROR(Доллар!AA11/'динар (курс $)'!AA10,0)))</f>
        <v/>
      </c>
      <c r="AB11" s="165">
        <f>'динар (курс $)'!AA11</f>
        <v>0</v>
      </c>
      <c r="AC11" s="3" t="str">
        <f>фунт!AC11</f>
        <v>08.10.2023</v>
      </c>
      <c r="AD11" s="82" t="str">
        <f>IF((IFERROR(Доллар!AD11/'динар (курс $)'!AD10,0))=0,"",(IFERROR(Доллар!AD11/'динар (курс $)'!AD10,0)))</f>
        <v/>
      </c>
      <c r="AE11" s="165">
        <f>'динар (курс $)'!AD11</f>
        <v>0</v>
      </c>
      <c r="AF11" s="3" t="str">
        <f>фунт!AF11</f>
        <v>08.11.2023</v>
      </c>
      <c r="AG11" s="82" t="str">
        <f>IF((IFERROR(Доллар!AG11/'динар (курс $)'!AG10,0))=0,"",(IFERROR(Доллар!AG11/'динар (курс $)'!AG10,0)))</f>
        <v/>
      </c>
      <c r="AH11" s="165">
        <f>'динар (курс $)'!AG11</f>
        <v>0</v>
      </c>
      <c r="AI11" s="3" t="str">
        <f>фунт!AI11</f>
        <v>08.12.2023</v>
      </c>
      <c r="AJ11" s="82" t="str">
        <f>IF((IFERROR(Доллар!AJ11/'динар (курс $)'!AJ10,0))=0,"",(IFERROR(Доллар!AJ11/'динар (курс $)'!AJ10,0)))</f>
        <v/>
      </c>
      <c r="AK11" s="165">
        <f>'динар (курс $)'!AJ11</f>
        <v>0</v>
      </c>
      <c r="AL11" s="165"/>
      <c r="AM11" s="165"/>
      <c r="AN11" s="165"/>
      <c r="AO11" s="165"/>
      <c r="AQ11" s="153" t="str">
        <f t="shared" si="0"/>
        <v>08.06.2023</v>
      </c>
      <c r="AR11" s="82"/>
      <c r="AT11" s="3" t="str">
        <f t="shared" si="1"/>
        <v>08.10.2023</v>
      </c>
      <c r="AU11" s="161">
        <f t="shared" si="2"/>
        <v>0</v>
      </c>
      <c r="AW11" s="3" t="str">
        <f t="shared" si="3"/>
        <v>08.11.2023</v>
      </c>
      <c r="AX11" s="161">
        <f t="shared" si="4"/>
        <v>0</v>
      </c>
      <c r="AZ11" s="3" t="str">
        <f t="shared" si="5"/>
        <v>08.12.2023</v>
      </c>
      <c r="BA11" s="161">
        <f t="shared" si="6"/>
        <v>0</v>
      </c>
    </row>
    <row r="12" spans="2:56" x14ac:dyDescent="0.25">
      <c r="B12" s="3" t="str">
        <f>фунт!B12</f>
        <v>09.01.2023</v>
      </c>
      <c r="C12" s="82" t="str">
        <f>IF((IFERROR(Доллар!C12/'динар (курс $)'!C11,0))=0,"",(IFERROR(Доллар!C12/'динар (курс $)'!C11,0)))</f>
        <v/>
      </c>
      <c r="D12" s="165">
        <f>'динар (курс $)'!C12</f>
        <v>0</v>
      </c>
      <c r="E12" s="3" t="str">
        <f>фунт!E12</f>
        <v>09.02.2023</v>
      </c>
      <c r="F12" s="82" t="str">
        <f>IF((IFERROR(Доллар!F12/'динар (курс $)'!F11,0))=0,"",(IFERROR(Доллар!F12/'динар (курс $)'!F11,0)))</f>
        <v/>
      </c>
      <c r="G12" s="165">
        <f>'динар (курс $)'!F12</f>
        <v>0</v>
      </c>
      <c r="H12" s="3" t="str">
        <f>фунт!H12</f>
        <v>09.03.2023</v>
      </c>
      <c r="I12" s="82" t="str">
        <f>IF((IFERROR(Доллар!I12/'динар (курс $)'!I11,0))=0,"",(IFERROR(Доллар!I12/'динар (курс $)'!I11,0)))</f>
        <v/>
      </c>
      <c r="J12" s="165">
        <f>'динар (курс $)'!I12</f>
        <v>0</v>
      </c>
      <c r="K12" s="3" t="str">
        <f>фунт!K12</f>
        <v>09.04.2023</v>
      </c>
      <c r="L12" s="82" t="str">
        <f>IF((IFERROR(Доллар!L12/'динар (курс $)'!L11,0))=0,"",(IFERROR(Доллар!L12/'динар (курс $)'!L11,0)))</f>
        <v/>
      </c>
      <c r="M12" s="165">
        <f>'динар (курс $)'!L12</f>
        <v>0</v>
      </c>
      <c r="N12" s="3" t="str">
        <f>фунт!N12</f>
        <v>09.05.2023</v>
      </c>
      <c r="O12" s="82" t="str">
        <f>IF((IFERROR(Доллар!O12/'динар (курс $)'!O11,0))=0,"",(IFERROR(Доллар!O12/'динар (курс $)'!O11,0)))</f>
        <v/>
      </c>
      <c r="P12" s="165">
        <f>'динар (курс $)'!O12</f>
        <v>0</v>
      </c>
      <c r="Q12" s="3" t="str">
        <f>фунт!Q12</f>
        <v>09.06.2023</v>
      </c>
      <c r="R12" s="82" t="str">
        <f>IF((IFERROR(Доллар!R12/'динар (курс $)'!R11,0))=0,"",(IFERROR(Доллар!R12/'динар (курс $)'!R11,0)))</f>
        <v/>
      </c>
      <c r="S12" s="165">
        <f>'динар (курс $)'!R12</f>
        <v>0</v>
      </c>
      <c r="T12" s="3" t="str">
        <f>фунт!T12</f>
        <v>09.07.2023</v>
      </c>
      <c r="U12" s="82" t="str">
        <f>IF((IFERROR(Доллар!U12/'динар (курс $)'!U11,0))=0,"",(IFERROR(Доллар!U12/'динар (курс $)'!U11,0)))</f>
        <v/>
      </c>
      <c r="V12" s="165">
        <f>'динар (курс $)'!U12</f>
        <v>0</v>
      </c>
      <c r="W12" s="3" t="str">
        <f>фунт!W12</f>
        <v>09.08.2023</v>
      </c>
      <c r="X12" s="82" t="str">
        <f>IF((IFERROR(Доллар!X12/'динар (курс $)'!X11,0))=0,"",(IFERROR(Доллар!X12/'динар (курс $)'!X11,0)))</f>
        <v/>
      </c>
      <c r="Y12" s="165">
        <f>'динар (курс $)'!X12</f>
        <v>0</v>
      </c>
      <c r="Z12" s="3" t="str">
        <f>фунт!Z12</f>
        <v>09.09.2023</v>
      </c>
      <c r="AA12" s="82" t="str">
        <f>IF((IFERROR(Доллар!AA12/'динар (курс $)'!AA11,0))=0,"",(IFERROR(Доллар!AA12/'динар (курс $)'!AA11,0)))</f>
        <v/>
      </c>
      <c r="AB12" s="165">
        <f>'динар (курс $)'!AA12</f>
        <v>0</v>
      </c>
      <c r="AC12" s="3" t="str">
        <f>фунт!AC12</f>
        <v>09.10.2023</v>
      </c>
      <c r="AD12" s="82" t="str">
        <f>IF((IFERROR(Доллар!AD12/'динар (курс $)'!AD11,0))=0,"",(IFERROR(Доллар!AD12/'динар (курс $)'!AD11,0)))</f>
        <v/>
      </c>
      <c r="AE12" s="165">
        <f>'динар (курс $)'!AD12</f>
        <v>0</v>
      </c>
      <c r="AF12" s="3" t="str">
        <f>фунт!AF12</f>
        <v>09.11.2023</v>
      </c>
      <c r="AG12" s="82" t="str">
        <f>IF((IFERROR(Доллар!AG12/'динар (курс $)'!AG11,0))=0,"",(IFERROR(Доллар!AG12/'динар (курс $)'!AG11,0)))</f>
        <v/>
      </c>
      <c r="AH12" s="165">
        <f>'динар (курс $)'!AG12</f>
        <v>0</v>
      </c>
      <c r="AI12" s="3" t="str">
        <f>фунт!AI12</f>
        <v>09.12.2023</v>
      </c>
      <c r="AJ12" s="82" t="str">
        <f>IF((IFERROR(Доллар!AJ12/'динар (курс $)'!AJ11,0))=0,"",(IFERROR(Доллар!AJ12/'динар (курс $)'!AJ11,0)))</f>
        <v/>
      </c>
      <c r="AK12" s="165">
        <f>'динар (курс $)'!AJ12</f>
        <v>0</v>
      </c>
      <c r="AL12" s="165"/>
      <c r="AM12" s="165"/>
      <c r="AN12" s="165"/>
      <c r="AO12" s="165"/>
      <c r="AQ12" s="153" t="str">
        <f t="shared" si="0"/>
        <v>09.06.2023</v>
      </c>
      <c r="AR12" s="82"/>
      <c r="AT12" s="3" t="str">
        <f t="shared" si="1"/>
        <v>09.10.2023</v>
      </c>
      <c r="AU12" s="161">
        <f t="shared" si="2"/>
        <v>0</v>
      </c>
      <c r="AW12" s="3" t="str">
        <f t="shared" si="3"/>
        <v>09.11.2023</v>
      </c>
      <c r="AX12" s="161">
        <f t="shared" si="4"/>
        <v>0</v>
      </c>
      <c r="AZ12" s="3" t="str">
        <f t="shared" si="5"/>
        <v>09.12.2023</v>
      </c>
      <c r="BA12" s="161">
        <f t="shared" si="6"/>
        <v>0</v>
      </c>
    </row>
    <row r="13" spans="2:56" x14ac:dyDescent="0.25">
      <c r="B13" s="3" t="str">
        <f>фунт!B13</f>
        <v>10.01.2023</v>
      </c>
      <c r="C13" s="82" t="str">
        <f>IF((IFERROR(Доллар!C13/'динар (курс $)'!C12,0))=0,"",(IFERROR(Доллар!C13/'динар (курс $)'!C12,0)))</f>
        <v/>
      </c>
      <c r="D13" s="165">
        <f>'динар (курс $)'!C13</f>
        <v>0</v>
      </c>
      <c r="E13" s="3" t="str">
        <f>фунт!E13</f>
        <v>10.02.2023</v>
      </c>
      <c r="F13" s="82" t="str">
        <f>IF((IFERROR(Доллар!F13/'динар (курс $)'!F12,0))=0,"",(IFERROR(Доллар!F13/'динар (курс $)'!F12,0)))</f>
        <v/>
      </c>
      <c r="G13" s="165">
        <f>'динар (курс $)'!F13</f>
        <v>0</v>
      </c>
      <c r="H13" s="3" t="str">
        <f>фунт!H13</f>
        <v>10.03.2023</v>
      </c>
      <c r="I13" s="82" t="str">
        <f>IF((IFERROR(Доллар!I13/'динар (курс $)'!I12,0))=0,"",(IFERROR(Доллар!I13/'динар (курс $)'!I12,0)))</f>
        <v/>
      </c>
      <c r="J13" s="165">
        <f>'динар (курс $)'!I13</f>
        <v>0</v>
      </c>
      <c r="K13" s="3" t="str">
        <f>фунт!K13</f>
        <v>10.04.2023</v>
      </c>
      <c r="L13" s="82" t="str">
        <f>IF((IFERROR(Доллар!L13/'динар (курс $)'!L12,0))=0,"",(IFERROR(Доллар!L13/'динар (курс $)'!L12,0)))</f>
        <v/>
      </c>
      <c r="M13" s="165">
        <f>'динар (курс $)'!L13</f>
        <v>0</v>
      </c>
      <c r="N13" s="3" t="str">
        <f>фунт!N13</f>
        <v>10.05.2023</v>
      </c>
      <c r="O13" s="82" t="str">
        <f>IF((IFERROR(Доллар!O13/'динар (курс $)'!O12,0))=0,"",(IFERROR(Доллар!O13/'динар (курс $)'!O12,0)))</f>
        <v/>
      </c>
      <c r="P13" s="165">
        <f>'динар (курс $)'!O13</f>
        <v>0</v>
      </c>
      <c r="Q13" s="3" t="str">
        <f>фунт!Q13</f>
        <v>10.06.2023</v>
      </c>
      <c r="R13" s="82" t="str">
        <f>IF((IFERROR(Доллар!R13/'динар (курс $)'!R12,0))=0,"",(IFERROR(Доллар!R13/'динар (курс $)'!R12,0)))</f>
        <v/>
      </c>
      <c r="S13" s="165">
        <f>'динар (курс $)'!R13</f>
        <v>0</v>
      </c>
      <c r="T13" s="3" t="str">
        <f>фунт!T13</f>
        <v>10.07.2023</v>
      </c>
      <c r="U13" s="82" t="str">
        <f>IF((IFERROR(Доллар!U13/'динар (курс $)'!U12,0))=0,"",(IFERROR(Доллар!U13/'динар (курс $)'!U12,0)))</f>
        <v/>
      </c>
      <c r="V13" s="165">
        <f>'динар (курс $)'!U13</f>
        <v>0</v>
      </c>
      <c r="W13" s="3" t="str">
        <f>фунт!W13</f>
        <v>10.08.2023</v>
      </c>
      <c r="X13" s="82" t="str">
        <f>IF((IFERROR(Доллар!X13/'динар (курс $)'!X12,0))=0,"",(IFERROR(Доллар!X13/'динар (курс $)'!X12,0)))</f>
        <v/>
      </c>
      <c r="Y13" s="165">
        <f>'динар (курс $)'!X13</f>
        <v>0</v>
      </c>
      <c r="Z13" s="3" t="str">
        <f>фунт!Z13</f>
        <v>10.09.2023</v>
      </c>
      <c r="AA13" s="82" t="str">
        <f>IF((IFERROR(Доллар!AA13/'динар (курс $)'!AA12,0))=0,"",(IFERROR(Доллар!AA13/'динар (курс $)'!AA12,0)))</f>
        <v/>
      </c>
      <c r="AB13" s="165">
        <f>'динар (курс $)'!AA13</f>
        <v>0</v>
      </c>
      <c r="AC13" s="3" t="str">
        <f>фунт!AC13</f>
        <v>10.10.2023</v>
      </c>
      <c r="AD13" s="82" t="str">
        <f>IF((IFERROR(Доллар!AD13/'динар (курс $)'!AD12,0))=0,"",(IFERROR(Доллар!AD13/'динар (курс $)'!AD12,0)))</f>
        <v/>
      </c>
      <c r="AE13" s="165">
        <f>'динар (курс $)'!AD13</f>
        <v>0</v>
      </c>
      <c r="AF13" s="3" t="str">
        <f>фунт!AF13</f>
        <v>10.11.2023</v>
      </c>
      <c r="AG13" s="82" t="str">
        <f>IF((IFERROR(Доллар!AG13/'динар (курс $)'!AG12,0))=0,"",(IFERROR(Доллар!AG13/'динар (курс $)'!AG12,0)))</f>
        <v/>
      </c>
      <c r="AH13" s="165">
        <f>'динар (курс $)'!AG13</f>
        <v>0</v>
      </c>
      <c r="AI13" s="3" t="str">
        <f>фунт!AI13</f>
        <v>10.12.2023</v>
      </c>
      <c r="AJ13" s="82" t="str">
        <f>IF((IFERROR(Доллар!AJ13/'динар (курс $)'!AJ12,0))=0,"",(IFERROR(Доллар!AJ13/'динар (курс $)'!AJ12,0)))</f>
        <v/>
      </c>
      <c r="AK13" s="165">
        <f>'динар (курс $)'!AJ13</f>
        <v>0</v>
      </c>
      <c r="AL13" s="165"/>
      <c r="AM13" s="165"/>
      <c r="AN13" s="165"/>
      <c r="AO13" s="165"/>
      <c r="AQ13" s="153" t="str">
        <f t="shared" si="0"/>
        <v>10.06.2023</v>
      </c>
      <c r="AR13" s="82"/>
      <c r="AT13" s="3" t="str">
        <f t="shared" si="1"/>
        <v>10.10.2023</v>
      </c>
      <c r="AU13" s="161">
        <f t="shared" si="2"/>
        <v>0</v>
      </c>
      <c r="AW13" s="3" t="str">
        <f t="shared" si="3"/>
        <v>10.11.2023</v>
      </c>
      <c r="AX13" s="161">
        <f t="shared" si="4"/>
        <v>0</v>
      </c>
      <c r="AZ13" s="3" t="str">
        <f t="shared" si="5"/>
        <v>10.12.2023</v>
      </c>
      <c r="BA13" s="161">
        <f t="shared" si="6"/>
        <v>0</v>
      </c>
    </row>
    <row r="14" spans="2:56" x14ac:dyDescent="0.25">
      <c r="B14" s="3" t="str">
        <f>фунт!B14</f>
        <v>11.01.2023</v>
      </c>
      <c r="C14" s="82" t="str">
        <f>IF((IFERROR(Доллар!C14/'динар (курс $)'!C13,0))=0,"",(IFERROR(Доллар!C14/'динар (курс $)'!C13,0)))</f>
        <v/>
      </c>
      <c r="D14" s="165">
        <f>'динар (курс $)'!C14</f>
        <v>0</v>
      </c>
      <c r="E14" s="3" t="str">
        <f>фунт!E14</f>
        <v>11.02.2023</v>
      </c>
      <c r="F14" s="82" t="str">
        <f>IF((IFERROR(Доллар!F14/'динар (курс $)'!F13,0))=0,"",(IFERROR(Доллар!F14/'динар (курс $)'!F13,0)))</f>
        <v/>
      </c>
      <c r="G14" s="165">
        <f>'динар (курс $)'!F14</f>
        <v>0</v>
      </c>
      <c r="H14" s="3" t="str">
        <f>фунт!H14</f>
        <v>11.03.2023</v>
      </c>
      <c r="I14" s="82" t="str">
        <f>IF((IFERROR(Доллар!I14/'динар (курс $)'!I13,0))=0,"",(IFERROR(Доллар!I14/'динар (курс $)'!I13,0)))</f>
        <v/>
      </c>
      <c r="J14" s="165">
        <f>'динар (курс $)'!I14</f>
        <v>0</v>
      </c>
      <c r="K14" s="3" t="str">
        <f>фунт!K14</f>
        <v>11.04.2023</v>
      </c>
      <c r="L14" s="82" t="str">
        <f>IF((IFERROR(Доллар!L14/'динар (курс $)'!L13,0))=0,"",(IFERROR(Доллар!L14/'динар (курс $)'!L13,0)))</f>
        <v/>
      </c>
      <c r="M14" s="165">
        <f>'динар (курс $)'!L14</f>
        <v>0</v>
      </c>
      <c r="N14" s="3" t="str">
        <f>фунт!N14</f>
        <v>11.05.2023</v>
      </c>
      <c r="O14" s="82" t="str">
        <f>IF((IFERROR(Доллар!O14/'динар (курс $)'!O13,0))=0,"",(IFERROR(Доллар!O14/'динар (курс $)'!O13,0)))</f>
        <v/>
      </c>
      <c r="P14" s="165">
        <f>'динар (курс $)'!O14</f>
        <v>0</v>
      </c>
      <c r="Q14" s="3" t="str">
        <f>фунт!Q14</f>
        <v>11.06.2023</v>
      </c>
      <c r="R14" s="82" t="str">
        <f>IF((IFERROR(Доллар!R14/'динар (курс $)'!R13,0))=0,"",(IFERROR(Доллар!R14/'динар (курс $)'!R13,0)))</f>
        <v/>
      </c>
      <c r="S14" s="165">
        <f>'динар (курс $)'!R14</f>
        <v>0</v>
      </c>
      <c r="T14" s="3" t="str">
        <f>фунт!T14</f>
        <v>11.07.2023</v>
      </c>
      <c r="U14" s="82" t="str">
        <f>IF((IFERROR(Доллар!U14/'динар (курс $)'!U13,0))=0,"",(IFERROR(Доллар!U14/'динар (курс $)'!U13,0)))</f>
        <v/>
      </c>
      <c r="V14" s="165">
        <f>'динар (курс $)'!U14</f>
        <v>0</v>
      </c>
      <c r="W14" s="3" t="str">
        <f>фунт!W14</f>
        <v>11.08.2023</v>
      </c>
      <c r="X14" s="82" t="str">
        <f>IF((IFERROR(Доллар!X14/'динар (курс $)'!X13,0))=0,"",(IFERROR(Доллар!X14/'динар (курс $)'!X13,0)))</f>
        <v/>
      </c>
      <c r="Y14" s="165">
        <f>'динар (курс $)'!X14</f>
        <v>0</v>
      </c>
      <c r="Z14" s="3" t="str">
        <f>фунт!Z14</f>
        <v>11.09.2023</v>
      </c>
      <c r="AA14" s="82" t="str">
        <f>IF((IFERROR(Доллар!AA14/'динар (курс $)'!AA13,0))=0,"",(IFERROR(Доллар!AA14/'динар (курс $)'!AA13,0)))</f>
        <v/>
      </c>
      <c r="AB14" s="165">
        <f>'динар (курс $)'!AA14</f>
        <v>0</v>
      </c>
      <c r="AC14" s="3" t="str">
        <f>фунт!AC14</f>
        <v>11.10.2023</v>
      </c>
      <c r="AD14" s="82" t="str">
        <f>IF((IFERROR(Доллар!AD14/'динар (курс $)'!AD13,0))=0,"",(IFERROR(Доллар!AD14/'динар (курс $)'!AD13,0)))</f>
        <v/>
      </c>
      <c r="AE14" s="165">
        <f>'динар (курс $)'!AD14</f>
        <v>0</v>
      </c>
      <c r="AF14" s="3" t="str">
        <f>фунт!AF14</f>
        <v>11.11.2023</v>
      </c>
      <c r="AG14" s="82" t="str">
        <f>IF((IFERROR(Доллар!AG14/'динар (курс $)'!AG13,0))=0,"",(IFERROR(Доллар!AG14/'динар (курс $)'!AG13,0)))</f>
        <v/>
      </c>
      <c r="AH14" s="165">
        <f>'динар (курс $)'!AG14</f>
        <v>0</v>
      </c>
      <c r="AI14" s="3" t="str">
        <f>фунт!AI14</f>
        <v>11.12.2023</v>
      </c>
      <c r="AJ14" s="82" t="str">
        <f>IF((IFERROR(Доллар!AJ14/'динар (курс $)'!AJ13,0))=0,"",(IFERROR(Доллар!AJ14/'динар (курс $)'!AJ13,0)))</f>
        <v/>
      </c>
      <c r="AK14" s="165">
        <f>'динар (курс $)'!AJ14</f>
        <v>0</v>
      </c>
      <c r="AL14" s="165"/>
      <c r="AM14" s="165"/>
      <c r="AN14" s="165"/>
      <c r="AO14" s="165"/>
      <c r="AQ14" s="153" t="str">
        <f t="shared" si="0"/>
        <v>11.06.2023</v>
      </c>
      <c r="AR14" s="82"/>
      <c r="AT14" s="3" t="str">
        <f t="shared" si="1"/>
        <v>11.10.2023</v>
      </c>
      <c r="AU14" s="161">
        <f t="shared" si="2"/>
        <v>0</v>
      </c>
      <c r="AW14" s="3" t="str">
        <f t="shared" si="3"/>
        <v>11.11.2023</v>
      </c>
      <c r="AX14" s="161">
        <f t="shared" si="4"/>
        <v>0</v>
      </c>
      <c r="AZ14" s="3" t="str">
        <f t="shared" si="5"/>
        <v>11.12.2023</v>
      </c>
      <c r="BA14" s="161">
        <f t="shared" si="6"/>
        <v>0</v>
      </c>
    </row>
    <row r="15" spans="2:56" x14ac:dyDescent="0.25">
      <c r="B15" s="3" t="str">
        <f>фунт!B15</f>
        <v>12.01.2023</v>
      </c>
      <c r="C15" s="82" t="str">
        <f>IF((IFERROR(Доллар!C15/'динар (курс $)'!C14,0))=0,"",(IFERROR(Доллар!C15/'динар (курс $)'!C14,0)))</f>
        <v/>
      </c>
      <c r="D15" s="165">
        <f>'динар (курс $)'!C15</f>
        <v>0</v>
      </c>
      <c r="E15" s="3" t="str">
        <f>фунт!E15</f>
        <v>12.02.2023</v>
      </c>
      <c r="F15" s="82" t="str">
        <f>IF((IFERROR(Доллар!F15/'динар (курс $)'!F14,0))=0,"",(IFERROR(Доллар!F15/'динар (курс $)'!F14,0)))</f>
        <v/>
      </c>
      <c r="G15" s="165">
        <f>'динар (курс $)'!F15</f>
        <v>0</v>
      </c>
      <c r="H15" s="3" t="str">
        <f>фунт!H15</f>
        <v>12.03.2023</v>
      </c>
      <c r="I15" s="82" t="str">
        <f>IF((IFERROR(Доллар!I15/'динар (курс $)'!I14,0))=0,"",(IFERROR(Доллар!I15/'динар (курс $)'!I14,0)))</f>
        <v/>
      </c>
      <c r="J15" s="165">
        <f>'динар (курс $)'!I15</f>
        <v>0</v>
      </c>
      <c r="K15" s="3" t="str">
        <f>фунт!K15</f>
        <v>12.04.2023</v>
      </c>
      <c r="L15" s="82" t="str">
        <f>IF((IFERROR(Доллар!L15/'динар (курс $)'!L14,0))=0,"",(IFERROR(Доллар!L15/'динар (курс $)'!L14,0)))</f>
        <v/>
      </c>
      <c r="M15" s="165">
        <f>'динар (курс $)'!L15</f>
        <v>0</v>
      </c>
      <c r="N15" s="3" t="str">
        <f>фунт!N15</f>
        <v>12.05.2023</v>
      </c>
      <c r="O15" s="82" t="str">
        <f>IF((IFERROR(Доллар!O15/'динар (курс $)'!O14,0))=0,"",(IFERROR(Доллар!O15/'динар (курс $)'!O14,0)))</f>
        <v/>
      </c>
      <c r="P15" s="165">
        <f>'динар (курс $)'!O15</f>
        <v>0</v>
      </c>
      <c r="Q15" s="3" t="str">
        <f>фунт!Q15</f>
        <v>12.06.2023</v>
      </c>
      <c r="R15" s="82" t="str">
        <f>IF((IFERROR(Доллар!R15/'динар (курс $)'!R14,0))=0,"",(IFERROR(Доллар!R15/'динар (курс $)'!R14,0)))</f>
        <v/>
      </c>
      <c r="S15" s="165">
        <f>'динар (курс $)'!R15</f>
        <v>0</v>
      </c>
      <c r="T15" s="3" t="str">
        <f>фунт!T15</f>
        <v>12.07.2023</v>
      </c>
      <c r="U15" s="82" t="str">
        <f>IF((IFERROR(Доллар!U15/'динар (курс $)'!U14,0))=0,"",(IFERROR(Доллар!U15/'динар (курс $)'!U14,0)))</f>
        <v/>
      </c>
      <c r="V15" s="165">
        <f>'динар (курс $)'!U15</f>
        <v>0</v>
      </c>
      <c r="W15" s="3" t="str">
        <f>фунт!W15</f>
        <v>12.08.2023</v>
      </c>
      <c r="X15" s="82" t="str">
        <f>IF((IFERROR(Доллар!X15/'динар (курс $)'!X14,0))=0,"",(IFERROR(Доллар!X15/'динар (курс $)'!X14,0)))</f>
        <v/>
      </c>
      <c r="Y15" s="165">
        <f>'динар (курс $)'!X15</f>
        <v>0</v>
      </c>
      <c r="Z15" s="3" t="str">
        <f>фунт!Z15</f>
        <v>12.09.2023</v>
      </c>
      <c r="AA15" s="82" t="str">
        <f>IF((IFERROR(Доллар!AA15/'динар (курс $)'!AA14,0))=0,"",(IFERROR(Доллар!AA15/'динар (курс $)'!AA14,0)))</f>
        <v/>
      </c>
      <c r="AB15" s="165">
        <f>'динар (курс $)'!AA15</f>
        <v>0</v>
      </c>
      <c r="AC15" s="3" t="str">
        <f>фунт!AC15</f>
        <v>12.10.2023</v>
      </c>
      <c r="AD15" s="82" t="str">
        <f>IF((IFERROR(Доллар!AD15/'динар (курс $)'!AD14,0))=0,"",(IFERROR(Доллар!AD15/'динар (курс $)'!AD14,0)))</f>
        <v/>
      </c>
      <c r="AE15" s="165">
        <f>'динар (курс $)'!AD15</f>
        <v>0</v>
      </c>
      <c r="AF15" s="3" t="str">
        <f>фунт!AF15</f>
        <v>12.11.2023</v>
      </c>
      <c r="AG15" s="82" t="str">
        <f>IF((IFERROR(Доллар!AG15/'динар (курс $)'!AG14,0))=0,"",(IFERROR(Доллар!AG15/'динар (курс $)'!AG14,0)))</f>
        <v/>
      </c>
      <c r="AH15" s="165">
        <f>'динар (курс $)'!AG15</f>
        <v>0</v>
      </c>
      <c r="AI15" s="3" t="str">
        <f>фунт!AI15</f>
        <v>12.12.2023</v>
      </c>
      <c r="AJ15" s="82" t="str">
        <f>IF((IFERROR(Доллар!AJ15/'динар (курс $)'!AJ14,0))=0,"",(IFERROR(Доллар!AJ15/'динар (курс $)'!AJ14,0)))</f>
        <v/>
      </c>
      <c r="AK15" s="165">
        <f>'динар (курс $)'!AJ15</f>
        <v>0</v>
      </c>
      <c r="AL15" s="165"/>
      <c r="AM15" s="165"/>
      <c r="AN15" s="165"/>
      <c r="AO15" s="165"/>
      <c r="AQ15" s="153" t="str">
        <f t="shared" si="0"/>
        <v>12.06.2023</v>
      </c>
      <c r="AR15" s="82"/>
      <c r="AT15" s="3" t="str">
        <f t="shared" si="1"/>
        <v>12.10.2023</v>
      </c>
      <c r="AU15" s="161">
        <f t="shared" si="2"/>
        <v>0</v>
      </c>
      <c r="AW15" s="3" t="str">
        <f t="shared" si="3"/>
        <v>12.11.2023</v>
      </c>
      <c r="AX15" s="161">
        <f t="shared" si="4"/>
        <v>0</v>
      </c>
      <c r="AZ15" s="3" t="str">
        <f t="shared" si="5"/>
        <v>12.12.2023</v>
      </c>
      <c r="BA15" s="161">
        <f t="shared" si="6"/>
        <v>0</v>
      </c>
    </row>
    <row r="16" spans="2:56" x14ac:dyDescent="0.25">
      <c r="B16" s="3" t="str">
        <f>фунт!B16</f>
        <v>13.01.2023</v>
      </c>
      <c r="C16" s="82" t="str">
        <f>IF((IFERROR(Доллар!C16/'динар (курс $)'!C15,0))=0,"",(IFERROR(Доллар!C16/'динар (курс $)'!C15,0)))</f>
        <v/>
      </c>
      <c r="D16" s="165">
        <f>'динар (курс $)'!C16</f>
        <v>0</v>
      </c>
      <c r="E16" s="3" t="str">
        <f>фунт!E16</f>
        <v>13.02.2023</v>
      </c>
      <c r="F16" s="82" t="str">
        <f>IF((IFERROR(Доллар!F16/'динар (курс $)'!F15,0))=0,"",(IFERROR(Доллар!F16/'динар (курс $)'!F15,0)))</f>
        <v/>
      </c>
      <c r="G16" s="165">
        <f>'динар (курс $)'!F16</f>
        <v>0</v>
      </c>
      <c r="H16" s="3" t="str">
        <f>фунт!H16</f>
        <v>13.03.2023</v>
      </c>
      <c r="I16" s="82" t="str">
        <f>IF((IFERROR(Доллар!I16/'динар (курс $)'!I15,0))=0,"",(IFERROR(Доллар!I16/'динар (курс $)'!I15,0)))</f>
        <v/>
      </c>
      <c r="J16" s="165">
        <f>'динар (курс $)'!I16</f>
        <v>0</v>
      </c>
      <c r="K16" s="3" t="str">
        <f>фунт!K16</f>
        <v>13.04.2023</v>
      </c>
      <c r="L16" s="82" t="str">
        <f>IF((IFERROR(Доллар!L16/'динар (курс $)'!L15,0))=0,"",(IFERROR(Доллар!L16/'динар (курс $)'!L15,0)))</f>
        <v/>
      </c>
      <c r="M16" s="165">
        <f>'динар (курс $)'!L16</f>
        <v>0</v>
      </c>
      <c r="N16" s="3" t="str">
        <f>фунт!N16</f>
        <v>13.05.2023</v>
      </c>
      <c r="O16" s="82" t="str">
        <f>IF((IFERROR(Доллар!O16/'динар (курс $)'!O15,0))=0,"",(IFERROR(Доллар!O16/'динар (курс $)'!O15,0)))</f>
        <v/>
      </c>
      <c r="P16" s="165">
        <f>'динар (курс $)'!O16</f>
        <v>0</v>
      </c>
      <c r="Q16" s="3" t="str">
        <f>фунт!Q16</f>
        <v>13.06.2023</v>
      </c>
      <c r="R16" s="82" t="str">
        <f>IF((IFERROR(Доллар!R16/'динар (курс $)'!R15,0))=0,"",(IFERROR(Доллар!R16/'динар (курс $)'!R15,0)))</f>
        <v/>
      </c>
      <c r="S16" s="165">
        <f>'динар (курс $)'!R16</f>
        <v>0</v>
      </c>
      <c r="T16" s="3" t="str">
        <f>фунт!T16</f>
        <v>13.07.2023</v>
      </c>
      <c r="U16" s="82" t="str">
        <f>IF((IFERROR(Доллар!U16/'динар (курс $)'!U15,0))=0,"",(IFERROR(Доллар!U16/'динар (курс $)'!U15,0)))</f>
        <v/>
      </c>
      <c r="V16" s="165">
        <f>'динар (курс $)'!U16</f>
        <v>0</v>
      </c>
      <c r="W16" s="3" t="str">
        <f>фунт!W16</f>
        <v>13.08.2023</v>
      </c>
      <c r="X16" s="82" t="str">
        <f>IF((IFERROR(Доллар!X16/'динар (курс $)'!X15,0))=0,"",(IFERROR(Доллар!X16/'динар (курс $)'!X15,0)))</f>
        <v/>
      </c>
      <c r="Y16" s="165">
        <f>'динар (курс $)'!X16</f>
        <v>0</v>
      </c>
      <c r="Z16" s="3" t="str">
        <f>фунт!Z16</f>
        <v>13.09.2023</v>
      </c>
      <c r="AA16" s="82" t="str">
        <f>IF((IFERROR(Доллар!AA16/'динар (курс $)'!AA15,0))=0,"",(IFERROR(Доллар!AA16/'динар (курс $)'!AA15,0)))</f>
        <v/>
      </c>
      <c r="AB16" s="165">
        <f>'динар (курс $)'!AA16</f>
        <v>0</v>
      </c>
      <c r="AC16" s="3" t="str">
        <f>фунт!AC16</f>
        <v>13.10.2023</v>
      </c>
      <c r="AD16" s="82" t="str">
        <f>IF((IFERROR(Доллар!AD16/'динар (курс $)'!AD15,0))=0,"",(IFERROR(Доллар!AD16/'динар (курс $)'!AD15,0)))</f>
        <v/>
      </c>
      <c r="AE16" s="165">
        <f>'динар (курс $)'!AD16</f>
        <v>0</v>
      </c>
      <c r="AF16" s="3" t="str">
        <f>фунт!AF16</f>
        <v>13.11.2023</v>
      </c>
      <c r="AG16" s="82" t="str">
        <f>IF((IFERROR(Доллар!AG16/'динар (курс $)'!AG15,0))=0,"",(IFERROR(Доллар!AG16/'динар (курс $)'!AG15,0)))</f>
        <v/>
      </c>
      <c r="AH16" s="165">
        <f>'динар (курс $)'!AG16</f>
        <v>0</v>
      </c>
      <c r="AI16" s="3" t="str">
        <f>фунт!AI16</f>
        <v>13.12.2023</v>
      </c>
      <c r="AJ16" s="82" t="str">
        <f>IF((IFERROR(Доллар!AJ16/'динар (курс $)'!AJ15,0))=0,"",(IFERROR(Доллар!AJ16/'динар (курс $)'!AJ15,0)))</f>
        <v/>
      </c>
      <c r="AK16" s="165">
        <f>'динар (курс $)'!AJ16</f>
        <v>0</v>
      </c>
      <c r="AL16" s="165"/>
      <c r="AM16" s="165"/>
      <c r="AN16" s="165"/>
      <c r="AO16" s="165"/>
      <c r="AQ16" s="153" t="str">
        <f t="shared" si="0"/>
        <v>13.06.2023</v>
      </c>
      <c r="AR16" s="82"/>
      <c r="AT16" s="3" t="str">
        <f t="shared" si="1"/>
        <v>13.10.2023</v>
      </c>
      <c r="AU16" s="161">
        <f t="shared" si="2"/>
        <v>0</v>
      </c>
      <c r="AW16" s="3" t="str">
        <f t="shared" si="3"/>
        <v>13.11.2023</v>
      </c>
      <c r="AX16" s="161">
        <f t="shared" si="4"/>
        <v>0</v>
      </c>
      <c r="AZ16" s="3" t="str">
        <f t="shared" si="5"/>
        <v>13.12.2023</v>
      </c>
      <c r="BA16" s="161">
        <f t="shared" si="6"/>
        <v>0</v>
      </c>
    </row>
    <row r="17" spans="2:53" x14ac:dyDescent="0.25">
      <c r="B17" s="3" t="str">
        <f>фунт!B17</f>
        <v>14.01.2023</v>
      </c>
      <c r="C17" s="82" t="str">
        <f>IF((IFERROR(Доллар!C17/'динар (курс $)'!C16,0))=0,"",(IFERROR(Доллар!C17/'динар (курс $)'!C16,0)))</f>
        <v/>
      </c>
      <c r="D17" s="165">
        <f>'динар (курс $)'!C17</f>
        <v>0</v>
      </c>
      <c r="E17" s="3" t="str">
        <f>фунт!E17</f>
        <v>14.02.2023</v>
      </c>
      <c r="F17" s="82" t="str">
        <f>IF((IFERROR(Доллар!F17/'динар (курс $)'!F16,0))=0,"",(IFERROR(Доллар!F17/'динар (курс $)'!F16,0)))</f>
        <v/>
      </c>
      <c r="G17" s="165">
        <f>'динар (курс $)'!F17</f>
        <v>0</v>
      </c>
      <c r="H17" s="3" t="str">
        <f>фунт!H17</f>
        <v>14.03.2023</v>
      </c>
      <c r="I17" s="82" t="str">
        <f>IF((IFERROR(Доллар!I17/'динар (курс $)'!I16,0))=0,"",(IFERROR(Доллар!I17/'динар (курс $)'!I16,0)))</f>
        <v/>
      </c>
      <c r="J17" s="165">
        <f>'динар (курс $)'!I17</f>
        <v>0</v>
      </c>
      <c r="K17" s="3" t="str">
        <f>фунт!K17</f>
        <v>14.04.2023</v>
      </c>
      <c r="L17" s="82" t="str">
        <f>IF((IFERROR(Доллар!L17/'динар (курс $)'!L16,0))=0,"",(IFERROR(Доллар!L17/'динар (курс $)'!L16,0)))</f>
        <v/>
      </c>
      <c r="M17" s="165">
        <f>'динар (курс $)'!L17</f>
        <v>0</v>
      </c>
      <c r="N17" s="3" t="str">
        <f>фунт!N17</f>
        <v>14.05.2023</v>
      </c>
      <c r="O17" s="82" t="str">
        <f>IF((IFERROR(Доллар!O17/'динар (курс $)'!O16,0))=0,"",(IFERROR(Доллар!O17/'динар (курс $)'!O16,0)))</f>
        <v/>
      </c>
      <c r="P17" s="165">
        <f>'динар (курс $)'!O17</f>
        <v>0</v>
      </c>
      <c r="Q17" s="3" t="str">
        <f>фунт!Q17</f>
        <v>14.06.2023</v>
      </c>
      <c r="R17" s="82" t="str">
        <f>IF((IFERROR(Доллар!R17/'динар (курс $)'!R16,0))=0,"",(IFERROR(Доллар!R17/'динар (курс $)'!R16,0)))</f>
        <v/>
      </c>
      <c r="S17" s="165">
        <f>'динар (курс $)'!R17</f>
        <v>0</v>
      </c>
      <c r="T17" s="3" t="str">
        <f>фунт!T17</f>
        <v>14.07.2023</v>
      </c>
      <c r="U17" s="82" t="str">
        <f>IF((IFERROR(Доллар!U17/'динар (курс $)'!U16,0))=0,"",(IFERROR(Доллар!U17/'динар (курс $)'!U16,0)))</f>
        <v/>
      </c>
      <c r="V17" s="165">
        <f>'динар (курс $)'!U17</f>
        <v>0</v>
      </c>
      <c r="W17" s="3" t="str">
        <f>фунт!W17</f>
        <v>14.08.2023</v>
      </c>
      <c r="X17" s="82" t="str">
        <f>IF((IFERROR(Доллар!X17/'динар (курс $)'!X16,0))=0,"",(IFERROR(Доллар!X17/'динар (курс $)'!X16,0)))</f>
        <v/>
      </c>
      <c r="Y17" s="165">
        <f>'динар (курс $)'!X17</f>
        <v>0</v>
      </c>
      <c r="Z17" s="3" t="str">
        <f>фунт!Z17</f>
        <v>14.09.2023</v>
      </c>
      <c r="AA17" s="82" t="str">
        <f>IF((IFERROR(Доллар!AA17/'динар (курс $)'!AA16,0))=0,"",(IFERROR(Доллар!AA17/'динар (курс $)'!AA16,0)))</f>
        <v/>
      </c>
      <c r="AB17" s="165">
        <f>'динар (курс $)'!AA17</f>
        <v>0</v>
      </c>
      <c r="AC17" s="3" t="str">
        <f>фунт!AC17</f>
        <v>14.10.2023</v>
      </c>
      <c r="AD17" s="82" t="str">
        <f>IF((IFERROR(Доллар!AD17/'динар (курс $)'!AD16,0))=0,"",(IFERROR(Доллар!AD17/'динар (курс $)'!AD16,0)))</f>
        <v/>
      </c>
      <c r="AE17" s="165">
        <f>'динар (курс $)'!AD17</f>
        <v>0</v>
      </c>
      <c r="AF17" s="3" t="str">
        <f>фунт!AF17</f>
        <v>14.11.2023</v>
      </c>
      <c r="AG17" s="82" t="str">
        <f>IF((IFERROR(Доллар!AG17/'динар (курс $)'!AG16,0))=0,"",(IFERROR(Доллар!AG17/'динар (курс $)'!AG16,0)))</f>
        <v/>
      </c>
      <c r="AH17" s="165">
        <f>'динар (курс $)'!AG17</f>
        <v>0</v>
      </c>
      <c r="AI17" s="3" t="str">
        <f>фунт!AI17</f>
        <v>14.12.2023</v>
      </c>
      <c r="AJ17" s="82" t="str">
        <f>IF((IFERROR(Доллар!AJ17/'динар (курс $)'!AJ16,0))=0,"",(IFERROR(Доллар!AJ17/'динар (курс $)'!AJ16,0)))</f>
        <v/>
      </c>
      <c r="AK17" s="165">
        <f>'динар (курс $)'!AJ17</f>
        <v>0</v>
      </c>
      <c r="AL17" s="165"/>
      <c r="AM17" s="165"/>
      <c r="AN17" s="165"/>
      <c r="AO17" s="165"/>
      <c r="AQ17" s="153" t="str">
        <f t="shared" si="0"/>
        <v>14.06.2023</v>
      </c>
      <c r="AR17" s="82"/>
      <c r="AT17" s="3" t="str">
        <f t="shared" si="1"/>
        <v>14.10.2023</v>
      </c>
      <c r="AU17" s="161">
        <f t="shared" si="2"/>
        <v>0</v>
      </c>
      <c r="AW17" s="3" t="str">
        <f t="shared" si="3"/>
        <v>14.11.2023</v>
      </c>
      <c r="AX17" s="161">
        <f t="shared" si="4"/>
        <v>0</v>
      </c>
      <c r="AZ17" s="3" t="str">
        <f t="shared" si="5"/>
        <v>14.12.2023</v>
      </c>
      <c r="BA17" s="161">
        <f t="shared" si="6"/>
        <v>0</v>
      </c>
    </row>
    <row r="18" spans="2:53" x14ac:dyDescent="0.25">
      <c r="B18" s="3" t="str">
        <f>фунт!B18</f>
        <v>15.01.2023</v>
      </c>
      <c r="C18" s="82" t="str">
        <f>IF((IFERROR(Доллар!C18/'динар (курс $)'!C17,0))=0,"",(IFERROR(Доллар!C18/'динар (курс $)'!C17,0)))</f>
        <v/>
      </c>
      <c r="D18" s="165">
        <f>'динар (курс $)'!C18</f>
        <v>0</v>
      </c>
      <c r="E18" s="3" t="str">
        <f>фунт!E18</f>
        <v>15.02.2023</v>
      </c>
      <c r="F18" s="82" t="str">
        <f>IF((IFERROR(Доллар!F18/'динар (курс $)'!F17,0))=0,"",(IFERROR(Доллар!F18/'динар (курс $)'!F17,0)))</f>
        <v/>
      </c>
      <c r="G18" s="165">
        <f>'динар (курс $)'!F18</f>
        <v>0</v>
      </c>
      <c r="H18" s="3" t="str">
        <f>фунт!H18</f>
        <v>15.03.2023</v>
      </c>
      <c r="I18" s="82" t="str">
        <f>IF((IFERROR(Доллар!I18/'динар (курс $)'!I17,0))=0,"",(IFERROR(Доллар!I18/'динар (курс $)'!I17,0)))</f>
        <v/>
      </c>
      <c r="J18" s="165">
        <f>'динар (курс $)'!I18</f>
        <v>0</v>
      </c>
      <c r="K18" s="3" t="str">
        <f>фунт!K18</f>
        <v>15.04.2023</v>
      </c>
      <c r="L18" s="82" t="str">
        <f>IF((IFERROR(Доллар!L18/'динар (курс $)'!L17,0))=0,"",(IFERROR(Доллар!L18/'динар (курс $)'!L17,0)))</f>
        <v/>
      </c>
      <c r="M18" s="165">
        <f>'динар (курс $)'!L18</f>
        <v>0</v>
      </c>
      <c r="N18" s="3" t="str">
        <f>фунт!N18</f>
        <v>15.05.2023</v>
      </c>
      <c r="O18" s="82" t="str">
        <f>IF((IFERROR(Доллар!O18/'динар (курс $)'!O17,0))=0,"",(IFERROR(Доллар!O18/'динар (курс $)'!O17,0)))</f>
        <v/>
      </c>
      <c r="P18" s="165">
        <f>'динар (курс $)'!O18</f>
        <v>0</v>
      </c>
      <c r="Q18" s="3" t="str">
        <f>фунт!Q18</f>
        <v>15.06.2023</v>
      </c>
      <c r="R18" s="82" t="str">
        <f>IF((IFERROR(Доллар!R18/'динар (курс $)'!R17,0))=0,"",(IFERROR(Доллар!R18/'динар (курс $)'!R17,0)))</f>
        <v/>
      </c>
      <c r="S18" s="165">
        <f>'динар (курс $)'!R18</f>
        <v>0</v>
      </c>
      <c r="T18" s="3" t="str">
        <f>фунт!T18</f>
        <v>15.07.2023</v>
      </c>
      <c r="U18" s="82" t="str">
        <f>IF((IFERROR(Доллар!U18/'динар (курс $)'!U17,0))=0,"",(IFERROR(Доллар!U18/'динар (курс $)'!U17,0)))</f>
        <v/>
      </c>
      <c r="V18" s="165">
        <f>'динар (курс $)'!U18</f>
        <v>0</v>
      </c>
      <c r="W18" s="3" t="str">
        <f>фунт!W18</f>
        <v>15.08.2023</v>
      </c>
      <c r="X18" s="82" t="str">
        <f>IF((IFERROR(Доллар!X18/'динар (курс $)'!X17,0))=0,"",(IFERROR(Доллар!X18/'динар (курс $)'!X17,0)))</f>
        <v/>
      </c>
      <c r="Y18" s="165">
        <f>'динар (курс $)'!X18</f>
        <v>0</v>
      </c>
      <c r="Z18" s="3" t="str">
        <f>фунт!Z18</f>
        <v>15.09.2023</v>
      </c>
      <c r="AA18" s="82" t="str">
        <f>IF((IFERROR(Доллар!AA18/'динар (курс $)'!AA17,0))=0,"",(IFERROR(Доллар!AA18/'динар (курс $)'!AA17,0)))</f>
        <v/>
      </c>
      <c r="AB18" s="165">
        <f>'динар (курс $)'!AA18</f>
        <v>0</v>
      </c>
      <c r="AC18" s="3" t="str">
        <f>фунт!AC18</f>
        <v>15.10.2023</v>
      </c>
      <c r="AD18" s="82" t="str">
        <f>IF((IFERROR(Доллар!AD18/'динар (курс $)'!AD17,0))=0,"",(IFERROR(Доллар!AD18/'динар (курс $)'!AD17,0)))</f>
        <v/>
      </c>
      <c r="AE18" s="165">
        <f>'динар (курс $)'!AD18</f>
        <v>0</v>
      </c>
      <c r="AF18" s="3" t="str">
        <f>фунт!AF18</f>
        <v>15.11.2023</v>
      </c>
      <c r="AG18" s="82" t="str">
        <f>IF((IFERROR(Доллар!AG18/'динар (курс $)'!AG17,0))=0,"",(IFERROR(Доллар!AG18/'динар (курс $)'!AG17,0)))</f>
        <v/>
      </c>
      <c r="AH18" s="165">
        <f>'динар (курс $)'!AG18</f>
        <v>0</v>
      </c>
      <c r="AI18" s="3" t="str">
        <f>фунт!AI18</f>
        <v>15.12.2023</v>
      </c>
      <c r="AJ18" s="82" t="str">
        <f>IF((IFERROR(Доллар!AJ18/'динар (курс $)'!AJ17,0))=0,"",(IFERROR(Доллар!AJ18/'динар (курс $)'!AJ17,0)))</f>
        <v/>
      </c>
      <c r="AK18" s="165">
        <f>'динар (курс $)'!AJ18</f>
        <v>0</v>
      </c>
      <c r="AL18" s="165"/>
      <c r="AM18" s="165"/>
      <c r="AN18" s="165"/>
      <c r="AO18" s="165"/>
      <c r="AQ18" s="153" t="str">
        <f t="shared" si="0"/>
        <v>15.06.2023</v>
      </c>
      <c r="AR18" s="82"/>
      <c r="AT18" s="3" t="str">
        <f t="shared" si="1"/>
        <v>15.10.2023</v>
      </c>
      <c r="AU18" s="161">
        <f t="shared" si="2"/>
        <v>0</v>
      </c>
      <c r="AW18" s="3" t="str">
        <f t="shared" si="3"/>
        <v>15.11.2023</v>
      </c>
      <c r="AX18" s="161">
        <f t="shared" si="4"/>
        <v>0</v>
      </c>
      <c r="AZ18" s="3" t="str">
        <f t="shared" si="5"/>
        <v>15.12.2023</v>
      </c>
      <c r="BA18" s="161">
        <f t="shared" si="6"/>
        <v>0</v>
      </c>
    </row>
    <row r="19" spans="2:53" x14ac:dyDescent="0.25">
      <c r="B19" s="3" t="str">
        <f>фунт!B19</f>
        <v>16.01.2023</v>
      </c>
      <c r="C19" s="82" t="str">
        <f>IF((IFERROR(Доллар!C19/'динар (курс $)'!C18,0))=0,"",(IFERROR(Доллар!C19/'динар (курс $)'!C18,0)))</f>
        <v/>
      </c>
      <c r="D19" s="165">
        <f>'динар (курс $)'!C19</f>
        <v>0</v>
      </c>
      <c r="E19" s="3" t="str">
        <f>фунт!E19</f>
        <v>16.02.2023</v>
      </c>
      <c r="F19" s="82" t="str">
        <f>IF((IFERROR(Доллар!F19/'динар (курс $)'!F18,0))=0,"",(IFERROR(Доллар!F19/'динар (курс $)'!F18,0)))</f>
        <v/>
      </c>
      <c r="G19" s="165">
        <f>'динар (курс $)'!F19</f>
        <v>0</v>
      </c>
      <c r="H19" s="3" t="str">
        <f>фунт!H19</f>
        <v>16.03.2023</v>
      </c>
      <c r="I19" s="82" t="str">
        <f>IF((IFERROR(Доллар!I19/'динар (курс $)'!I18,0))=0,"",(IFERROR(Доллар!I19/'динар (курс $)'!I18,0)))</f>
        <v/>
      </c>
      <c r="J19" s="165">
        <f>'динар (курс $)'!I19</f>
        <v>0</v>
      </c>
      <c r="K19" s="3" t="str">
        <f>фунт!K19</f>
        <v>16.04.2023</v>
      </c>
      <c r="L19" s="82" t="str">
        <f>IF((IFERROR(Доллар!L19/'динар (курс $)'!L18,0))=0,"",(IFERROR(Доллар!L19/'динар (курс $)'!L18,0)))</f>
        <v/>
      </c>
      <c r="M19" s="165">
        <f>'динар (курс $)'!L19</f>
        <v>0</v>
      </c>
      <c r="N19" s="3" t="str">
        <f>фунт!N19</f>
        <v>16.05.2023</v>
      </c>
      <c r="O19" s="82" t="str">
        <f>IF((IFERROR(Доллар!O19/'динар (курс $)'!O18,0))=0,"",(IFERROR(Доллар!O19/'динар (курс $)'!O18,0)))</f>
        <v/>
      </c>
      <c r="P19" s="165">
        <f>'динар (курс $)'!O19</f>
        <v>0</v>
      </c>
      <c r="Q19" s="3" t="str">
        <f>фунт!Q19</f>
        <v>16.06.2023</v>
      </c>
      <c r="R19" s="82" t="str">
        <f>IF((IFERROR(Доллар!R19/'динар (курс $)'!R18,0))=0,"",(IFERROR(Доллар!R19/'динар (курс $)'!R18,0)))</f>
        <v/>
      </c>
      <c r="S19" s="165">
        <f>'динар (курс $)'!R19</f>
        <v>0</v>
      </c>
      <c r="T19" s="3" t="str">
        <f>фунт!T19</f>
        <v>16.07.2023</v>
      </c>
      <c r="U19" s="82" t="str">
        <f>IF((IFERROR(Доллар!U19/'динар (курс $)'!U18,0))=0,"",(IFERROR(Доллар!U19/'динар (курс $)'!U18,0)))</f>
        <v/>
      </c>
      <c r="V19" s="165">
        <f>'динар (курс $)'!U19</f>
        <v>0</v>
      </c>
      <c r="W19" s="3" t="str">
        <f>фунт!W19</f>
        <v>16.08.2023</v>
      </c>
      <c r="X19" s="82" t="str">
        <f>IF((IFERROR(Доллар!X19/'динар (курс $)'!X18,0))=0,"",(IFERROR(Доллар!X19/'динар (курс $)'!X18,0)))</f>
        <v/>
      </c>
      <c r="Y19" s="165">
        <f>'динар (курс $)'!X19</f>
        <v>0</v>
      </c>
      <c r="Z19" s="3" t="str">
        <f>фунт!Z19</f>
        <v>16.09.2023</v>
      </c>
      <c r="AA19" s="82" t="str">
        <f>IF((IFERROR(Доллар!AA19/'динар (курс $)'!AA18,0))=0,"",(IFERROR(Доллар!AA19/'динар (курс $)'!AA18,0)))</f>
        <v/>
      </c>
      <c r="AB19" s="165">
        <f>'динар (курс $)'!AA19</f>
        <v>0</v>
      </c>
      <c r="AC19" s="3" t="str">
        <f>фунт!AC19</f>
        <v>16.10.2023</v>
      </c>
      <c r="AD19" s="82" t="str">
        <f>IF((IFERROR(Доллар!AD19/'динар (курс $)'!AD18,0))=0,"",(IFERROR(Доллар!AD19/'динар (курс $)'!AD18,0)))</f>
        <v/>
      </c>
      <c r="AE19" s="165">
        <f>'динар (курс $)'!AD19</f>
        <v>0</v>
      </c>
      <c r="AF19" s="3" t="str">
        <f>фунт!AF19</f>
        <v>16.11.2023</v>
      </c>
      <c r="AG19" s="82" t="str">
        <f>IF((IFERROR(Доллар!AG19/'динар (курс $)'!AG18,0))=0,"",(IFERROR(Доллар!AG19/'динар (курс $)'!AG18,0)))</f>
        <v/>
      </c>
      <c r="AH19" s="165">
        <f>'динар (курс $)'!AG19</f>
        <v>0</v>
      </c>
      <c r="AI19" s="3" t="str">
        <f>фунт!AI19</f>
        <v>16.12.2023</v>
      </c>
      <c r="AJ19" s="82" t="str">
        <f>IF((IFERROR(Доллар!AJ19/'динар (курс $)'!AJ18,0))=0,"",(IFERROR(Доллар!AJ19/'динар (курс $)'!AJ18,0)))</f>
        <v/>
      </c>
      <c r="AK19" s="165">
        <f>'динар (курс $)'!AJ19</f>
        <v>0</v>
      </c>
      <c r="AL19" s="165"/>
      <c r="AM19" s="165"/>
      <c r="AN19" s="165"/>
      <c r="AO19" s="165"/>
      <c r="AQ19" s="153" t="str">
        <f t="shared" si="0"/>
        <v>16.06.2023</v>
      </c>
      <c r="AR19" s="82"/>
      <c r="AT19" s="3" t="str">
        <f t="shared" si="1"/>
        <v>16.10.2023</v>
      </c>
      <c r="AU19" s="161">
        <f t="shared" si="2"/>
        <v>0</v>
      </c>
      <c r="AW19" s="3" t="str">
        <f t="shared" si="3"/>
        <v>16.11.2023</v>
      </c>
      <c r="AX19" s="161">
        <f t="shared" si="4"/>
        <v>0</v>
      </c>
      <c r="AZ19" s="3" t="str">
        <f t="shared" si="5"/>
        <v>16.12.2023</v>
      </c>
      <c r="BA19" s="161">
        <f t="shared" si="6"/>
        <v>0</v>
      </c>
    </row>
    <row r="20" spans="2:53" x14ac:dyDescent="0.25">
      <c r="B20" s="3" t="str">
        <f>фунт!B20</f>
        <v>17.01.2023</v>
      </c>
      <c r="C20" s="82" t="str">
        <f>IF((IFERROR(Доллар!C20/'динар (курс $)'!C19,0))=0,"",(IFERROR(Доллар!C20/'динар (курс $)'!C19,0)))</f>
        <v/>
      </c>
      <c r="D20" s="165">
        <f>'динар (курс $)'!C20</f>
        <v>0</v>
      </c>
      <c r="E20" s="3" t="str">
        <f>фунт!E20</f>
        <v>17.02.2023</v>
      </c>
      <c r="F20" s="82" t="str">
        <f>IF((IFERROR(Доллар!F20/'динар (курс $)'!F19,0))=0,"",(IFERROR(Доллар!F20/'динар (курс $)'!F19,0)))</f>
        <v/>
      </c>
      <c r="G20" s="165">
        <f>'динар (курс $)'!F20</f>
        <v>0</v>
      </c>
      <c r="H20" s="3" t="str">
        <f>фунт!H20</f>
        <v>17.03.2023</v>
      </c>
      <c r="I20" s="82" t="str">
        <f>IF((IFERROR(Доллар!I20/'динар (курс $)'!I19,0))=0,"",(IFERROR(Доллар!I20/'динар (курс $)'!I19,0)))</f>
        <v/>
      </c>
      <c r="J20" s="165">
        <f>'динар (курс $)'!I20</f>
        <v>0</v>
      </c>
      <c r="K20" s="3" t="str">
        <f>фунт!K20</f>
        <v>17.04.2023</v>
      </c>
      <c r="L20" s="82" t="str">
        <f>IF((IFERROR(Доллар!L20/'динар (курс $)'!L19,0))=0,"",(IFERROR(Доллар!L20/'динар (курс $)'!L19,0)))</f>
        <v/>
      </c>
      <c r="M20" s="165">
        <f>'динар (курс $)'!L20</f>
        <v>0</v>
      </c>
      <c r="N20" s="3" t="str">
        <f>фунт!N20</f>
        <v>17.05.2023</v>
      </c>
      <c r="O20" s="82" t="str">
        <f>IF((IFERROR(Доллар!O20/'динар (курс $)'!O19,0))=0,"",(IFERROR(Доллар!O20/'динар (курс $)'!O19,0)))</f>
        <v/>
      </c>
      <c r="P20" s="165">
        <f>'динар (курс $)'!O20</f>
        <v>0</v>
      </c>
      <c r="Q20" s="3" t="str">
        <f>фунт!Q20</f>
        <v>17.06.2023</v>
      </c>
      <c r="R20" s="82" t="str">
        <f>IF((IFERROR(Доллар!R20/'динар (курс $)'!R19,0))=0,"",(IFERROR(Доллар!R20/'динар (курс $)'!R19,0)))</f>
        <v/>
      </c>
      <c r="S20" s="165">
        <f>'динар (курс $)'!R20</f>
        <v>0</v>
      </c>
      <c r="T20" s="3" t="str">
        <f>фунт!T20</f>
        <v>17.07.2023</v>
      </c>
      <c r="U20" s="82" t="str">
        <f>IF((IFERROR(Доллар!U20/'динар (курс $)'!U19,0))=0,"",(IFERROR(Доллар!U20/'динар (курс $)'!U19,0)))</f>
        <v/>
      </c>
      <c r="V20" s="165">
        <f>'динар (курс $)'!U20</f>
        <v>0</v>
      </c>
      <c r="W20" s="3" t="str">
        <f>фунт!W20</f>
        <v>17.08.2023</v>
      </c>
      <c r="X20" s="82" t="str">
        <f>IF((IFERROR(Доллар!X20/'динар (курс $)'!X19,0))=0,"",(IFERROR(Доллар!X20/'динар (курс $)'!X19,0)))</f>
        <v/>
      </c>
      <c r="Y20" s="165">
        <f>'динар (курс $)'!X20</f>
        <v>0</v>
      </c>
      <c r="Z20" s="3" t="str">
        <f>фунт!Z20</f>
        <v>17.09.2023</v>
      </c>
      <c r="AA20" s="82" t="str">
        <f>IF((IFERROR(Доллар!AA20/'динар (курс $)'!AA19,0))=0,"",(IFERROR(Доллар!AA20/'динар (курс $)'!AA19,0)))</f>
        <v/>
      </c>
      <c r="AB20" s="165">
        <f>'динар (курс $)'!AA20</f>
        <v>0</v>
      </c>
      <c r="AC20" s="3" t="str">
        <f>фунт!AC20</f>
        <v>17.10.2023</v>
      </c>
      <c r="AD20" s="82" t="str">
        <f>IF((IFERROR(Доллар!AD20/'динар (курс $)'!AD19,0))=0,"",(IFERROR(Доллар!AD20/'динар (курс $)'!AD19,0)))</f>
        <v/>
      </c>
      <c r="AE20" s="165">
        <f>'динар (курс $)'!AD20</f>
        <v>0</v>
      </c>
      <c r="AF20" s="3" t="str">
        <f>фунт!AF20</f>
        <v>17.11.2023</v>
      </c>
      <c r="AG20" s="82" t="str">
        <f>IF((IFERROR(Доллар!AG20/'динар (курс $)'!AG19,0))=0,"",(IFERROR(Доллар!AG20/'динар (курс $)'!AG19,0)))</f>
        <v/>
      </c>
      <c r="AH20" s="165">
        <f>'динар (курс $)'!AG20</f>
        <v>0</v>
      </c>
      <c r="AI20" s="3" t="str">
        <f>фунт!AI20</f>
        <v>17.12.2023</v>
      </c>
      <c r="AJ20" s="82" t="str">
        <f>IF((IFERROR(Доллар!AJ20/'динар (курс $)'!AJ19,0))=0,"",(IFERROR(Доллар!AJ20/'динар (курс $)'!AJ19,0)))</f>
        <v/>
      </c>
      <c r="AK20" s="165">
        <f>'динар (курс $)'!AJ20</f>
        <v>0</v>
      </c>
      <c r="AL20" s="165"/>
      <c r="AM20" s="165"/>
      <c r="AN20" s="165"/>
      <c r="AO20" s="165"/>
      <c r="AQ20" s="153" t="str">
        <f t="shared" si="0"/>
        <v>17.06.2023</v>
      </c>
      <c r="AR20" s="82"/>
      <c r="AT20" s="3" t="str">
        <f t="shared" si="1"/>
        <v>17.10.2023</v>
      </c>
      <c r="AU20" s="161">
        <f t="shared" si="2"/>
        <v>0</v>
      </c>
      <c r="AW20" s="3" t="str">
        <f t="shared" si="3"/>
        <v>17.11.2023</v>
      </c>
      <c r="AX20" s="161">
        <f t="shared" si="4"/>
        <v>0</v>
      </c>
      <c r="AZ20" s="3" t="str">
        <f t="shared" si="5"/>
        <v>17.12.2023</v>
      </c>
      <c r="BA20" s="161">
        <f t="shared" si="6"/>
        <v>0</v>
      </c>
    </row>
    <row r="21" spans="2:53" x14ac:dyDescent="0.25">
      <c r="B21" s="3" t="str">
        <f>фунт!B21</f>
        <v>18.01.2023</v>
      </c>
      <c r="C21" s="82" t="str">
        <f>IF((IFERROR(Доллар!C21/'динар (курс $)'!C20,0))=0,"",(IFERROR(Доллар!C21/'динар (курс $)'!C20,0)))</f>
        <v/>
      </c>
      <c r="D21" s="165">
        <f>'динар (курс $)'!C21</f>
        <v>0</v>
      </c>
      <c r="E21" s="3" t="str">
        <f>фунт!E21</f>
        <v>18.02.2023</v>
      </c>
      <c r="F21" s="82" t="str">
        <f>IF((IFERROR(Доллар!F21/'динар (курс $)'!F20,0))=0,"",(IFERROR(Доллар!F21/'динар (курс $)'!F20,0)))</f>
        <v/>
      </c>
      <c r="G21" s="165">
        <f>'динар (курс $)'!F21</f>
        <v>0</v>
      </c>
      <c r="H21" s="3" t="str">
        <f>фунт!H21</f>
        <v>18.03.2023</v>
      </c>
      <c r="I21" s="82" t="str">
        <f>IF((IFERROR(Доллар!I21/'динар (курс $)'!I20,0))=0,"",(IFERROR(Доллар!I21/'динар (курс $)'!I20,0)))</f>
        <v/>
      </c>
      <c r="J21" s="165">
        <f>'динар (курс $)'!I21</f>
        <v>0</v>
      </c>
      <c r="K21" s="3" t="str">
        <f>фунт!K21</f>
        <v>18.04.2023</v>
      </c>
      <c r="L21" s="82" t="str">
        <f>IF((IFERROR(Доллар!L21/'динар (курс $)'!L20,0))=0,"",(IFERROR(Доллар!L21/'динар (курс $)'!L20,0)))</f>
        <v/>
      </c>
      <c r="M21" s="165">
        <f>'динар (курс $)'!L21</f>
        <v>0</v>
      </c>
      <c r="N21" s="3" t="str">
        <f>фунт!N21</f>
        <v>18.05.2023</v>
      </c>
      <c r="O21" s="82" t="str">
        <f>IF((IFERROR(Доллар!O21/'динар (курс $)'!O20,0))=0,"",(IFERROR(Доллар!O21/'динар (курс $)'!O20,0)))</f>
        <v/>
      </c>
      <c r="P21" s="165">
        <f>'динар (курс $)'!O21</f>
        <v>0</v>
      </c>
      <c r="Q21" s="3" t="str">
        <f>фунт!Q21</f>
        <v>18.06.2023</v>
      </c>
      <c r="R21" s="82" t="str">
        <f>IF((IFERROR(Доллар!R21/'динар (курс $)'!R20,0))=0,"",(IFERROR(Доллар!R21/'динар (курс $)'!R20,0)))</f>
        <v/>
      </c>
      <c r="S21" s="165">
        <f>'динар (курс $)'!R21</f>
        <v>0</v>
      </c>
      <c r="T21" s="3" t="str">
        <f>фунт!T21</f>
        <v>18.07.2023</v>
      </c>
      <c r="U21" s="82" t="str">
        <f>IF((IFERROR(Доллар!U21/'динар (курс $)'!U20,0))=0,"",(IFERROR(Доллар!U21/'динар (курс $)'!U20,0)))</f>
        <v/>
      </c>
      <c r="V21" s="165">
        <f>'динар (курс $)'!U21</f>
        <v>0</v>
      </c>
      <c r="W21" s="3" t="str">
        <f>фунт!W21</f>
        <v>18.08.2023</v>
      </c>
      <c r="X21" s="82" t="str">
        <f>IF((IFERROR(Доллар!X21/'динар (курс $)'!X20,0))=0,"",(IFERROR(Доллар!X21/'динар (курс $)'!X20,0)))</f>
        <v/>
      </c>
      <c r="Y21" s="165">
        <f>'динар (курс $)'!X21</f>
        <v>0</v>
      </c>
      <c r="Z21" s="3" t="str">
        <f>фунт!Z21</f>
        <v>18.09.2023</v>
      </c>
      <c r="AA21" s="82" t="str">
        <f>IF((IFERROR(Доллар!AA21/'динар (курс $)'!AA20,0))=0,"",(IFERROR(Доллар!AA21/'динар (курс $)'!AA20,0)))</f>
        <v/>
      </c>
      <c r="AB21" s="165">
        <f>'динар (курс $)'!AA21</f>
        <v>0</v>
      </c>
      <c r="AC21" s="3" t="str">
        <f>фунт!AC21</f>
        <v>18.10.2023</v>
      </c>
      <c r="AD21" s="82" t="str">
        <f>IF((IFERROR(Доллар!AD21/'динар (курс $)'!AD20,0))=0,"",(IFERROR(Доллар!AD21/'динар (курс $)'!AD20,0)))</f>
        <v/>
      </c>
      <c r="AE21" s="165">
        <f>'динар (курс $)'!AD21</f>
        <v>0</v>
      </c>
      <c r="AF21" s="3" t="str">
        <f>фунт!AF21</f>
        <v>18.11.2023</v>
      </c>
      <c r="AG21" s="82" t="str">
        <f>IF((IFERROR(Доллар!AG21/'динар (курс $)'!AG20,0))=0,"",(IFERROR(Доллар!AG21/'динар (курс $)'!AG20,0)))</f>
        <v/>
      </c>
      <c r="AH21" s="165">
        <f>'динар (курс $)'!AG21</f>
        <v>0</v>
      </c>
      <c r="AI21" s="3" t="str">
        <f>фунт!AI21</f>
        <v>18.12.2023</v>
      </c>
      <c r="AJ21" s="82" t="str">
        <f>IF((IFERROR(Доллар!AJ21/'динар (курс $)'!AJ20,0))=0,"",(IFERROR(Доллар!AJ21/'динар (курс $)'!AJ20,0)))</f>
        <v/>
      </c>
      <c r="AK21" s="165">
        <f>'динар (курс $)'!AJ21</f>
        <v>0</v>
      </c>
      <c r="AL21" s="165"/>
      <c r="AM21" s="165"/>
      <c r="AN21" s="165"/>
      <c r="AO21" s="165"/>
      <c r="AQ21" s="153" t="str">
        <f t="shared" si="0"/>
        <v>18.06.2023</v>
      </c>
      <c r="AR21" s="82"/>
      <c r="AT21" s="3" t="str">
        <f t="shared" si="1"/>
        <v>18.10.2023</v>
      </c>
      <c r="AU21" s="161">
        <f t="shared" si="2"/>
        <v>0</v>
      </c>
      <c r="AW21" s="3" t="str">
        <f t="shared" si="3"/>
        <v>18.11.2023</v>
      </c>
      <c r="AX21" s="161">
        <f t="shared" si="4"/>
        <v>0</v>
      </c>
      <c r="AZ21" s="3" t="str">
        <f t="shared" si="5"/>
        <v>18.12.2023</v>
      </c>
      <c r="BA21" s="161">
        <f t="shared" si="6"/>
        <v>0</v>
      </c>
    </row>
    <row r="22" spans="2:53" x14ac:dyDescent="0.25">
      <c r="B22" s="3" t="str">
        <f>фунт!B22</f>
        <v>19.01.2023</v>
      </c>
      <c r="C22" s="82" t="str">
        <f>IF((IFERROR(Доллар!C22/'динар (курс $)'!C21,0))=0,"",(IFERROR(Доллар!C22/'динар (курс $)'!C21,0)))</f>
        <v/>
      </c>
      <c r="D22" s="165">
        <f>'динар (курс $)'!C22</f>
        <v>0</v>
      </c>
      <c r="E22" s="3" t="str">
        <f>фунт!E22</f>
        <v>19.02.2023</v>
      </c>
      <c r="F22" s="82" t="str">
        <f>IF((IFERROR(Доллар!F22/'динар (курс $)'!F21,0))=0,"",(IFERROR(Доллар!F22/'динар (курс $)'!F21,0)))</f>
        <v/>
      </c>
      <c r="G22" s="165">
        <f>'динар (курс $)'!F22</f>
        <v>0</v>
      </c>
      <c r="H22" s="3" t="str">
        <f>фунт!H22</f>
        <v>19.03.2023</v>
      </c>
      <c r="I22" s="82" t="str">
        <f>IF((IFERROR(Доллар!I22/'динар (курс $)'!I21,0))=0,"",(IFERROR(Доллар!I22/'динар (курс $)'!I21,0)))</f>
        <v/>
      </c>
      <c r="J22" s="165">
        <f>'динар (курс $)'!I22</f>
        <v>0</v>
      </c>
      <c r="K22" s="3" t="str">
        <f>фунт!K22</f>
        <v>19.04.2023</v>
      </c>
      <c r="L22" s="82" t="str">
        <f>IF((IFERROR(Доллар!L22/'динар (курс $)'!L21,0))=0,"",(IFERROR(Доллар!L22/'динар (курс $)'!L21,0)))</f>
        <v/>
      </c>
      <c r="M22" s="165">
        <f>'динар (курс $)'!L22</f>
        <v>0</v>
      </c>
      <c r="N22" s="3" t="str">
        <f>фунт!N22</f>
        <v>19.05.2023</v>
      </c>
      <c r="O22" s="82" t="str">
        <f>IF((IFERROR(Доллар!O22/'динар (курс $)'!O21,0))=0,"",(IFERROR(Доллар!O22/'динар (курс $)'!O21,0)))</f>
        <v/>
      </c>
      <c r="P22" s="165">
        <f>'динар (курс $)'!O22</f>
        <v>0</v>
      </c>
      <c r="Q22" s="3" t="str">
        <f>фунт!Q22</f>
        <v>19.06.2023</v>
      </c>
      <c r="R22" s="82" t="str">
        <f>IF((IFERROR(Доллар!R22/'динар (курс $)'!R21,0))=0,"",(IFERROR(Доллар!R22/'динар (курс $)'!R21,0)))</f>
        <v/>
      </c>
      <c r="S22" s="165">
        <f>'динар (курс $)'!R22</f>
        <v>0</v>
      </c>
      <c r="T22" s="3" t="str">
        <f>фунт!T22</f>
        <v>19.07.2023</v>
      </c>
      <c r="U22" s="82" t="str">
        <f>IF((IFERROR(Доллар!U22/'динар (курс $)'!U21,0))=0,"",(IFERROR(Доллар!U22/'динар (курс $)'!U21,0)))</f>
        <v/>
      </c>
      <c r="V22" s="165">
        <f>'динар (курс $)'!U22</f>
        <v>0</v>
      </c>
      <c r="W22" s="3" t="str">
        <f>фунт!W22</f>
        <v>19.08.2023</v>
      </c>
      <c r="X22" s="82" t="str">
        <f>IF((IFERROR(Доллар!X22/'динар (курс $)'!X21,0))=0,"",(IFERROR(Доллар!X22/'динар (курс $)'!X21,0)))</f>
        <v/>
      </c>
      <c r="Y22" s="165">
        <f>'динар (курс $)'!X22</f>
        <v>0</v>
      </c>
      <c r="Z22" s="3" t="str">
        <f>фунт!Z22</f>
        <v>19.09.2023</v>
      </c>
      <c r="AA22" s="82" t="str">
        <f>IF((IFERROR(Доллар!AA22/'динар (курс $)'!AA21,0))=0,"",(IFERROR(Доллар!AA22/'динар (курс $)'!AA21,0)))</f>
        <v/>
      </c>
      <c r="AB22" s="165">
        <f>'динар (курс $)'!AA22</f>
        <v>0</v>
      </c>
      <c r="AC22" s="3" t="str">
        <f>фунт!AC22</f>
        <v>19.10.2023</v>
      </c>
      <c r="AD22" s="82" t="str">
        <f>IF((IFERROR(Доллар!AD22/'динар (курс $)'!AD21,0))=0,"",(IFERROR(Доллар!AD22/'динар (курс $)'!AD21,0)))</f>
        <v/>
      </c>
      <c r="AE22" s="165">
        <f>'динар (курс $)'!AD22</f>
        <v>0</v>
      </c>
      <c r="AF22" s="3" t="str">
        <f>фунт!AF22</f>
        <v>19.11.2023</v>
      </c>
      <c r="AG22" s="82" t="str">
        <f>IF((IFERROR(Доллар!AG22/'динар (курс $)'!AG21,0))=0,"",(IFERROR(Доллар!AG22/'динар (курс $)'!AG21,0)))</f>
        <v/>
      </c>
      <c r="AH22" s="165">
        <f>'динар (курс $)'!AG22</f>
        <v>0</v>
      </c>
      <c r="AI22" s="3" t="str">
        <f>фунт!AI22</f>
        <v>19.12.2023</v>
      </c>
      <c r="AJ22" s="82" t="str">
        <f>IF((IFERROR(Доллар!AJ22/'динар (курс $)'!AJ21,0))=0,"",(IFERROR(Доллар!AJ22/'динар (курс $)'!AJ21,0)))</f>
        <v/>
      </c>
      <c r="AK22" s="165">
        <f>'динар (курс $)'!AJ22</f>
        <v>0</v>
      </c>
      <c r="AL22" s="165"/>
      <c r="AM22" s="165"/>
      <c r="AN22" s="165"/>
      <c r="AO22" s="165"/>
      <c r="AQ22" s="153" t="str">
        <f t="shared" si="0"/>
        <v>19.06.2023</v>
      </c>
      <c r="AR22" s="82"/>
      <c r="AT22" s="3" t="str">
        <f t="shared" si="1"/>
        <v>19.10.2023</v>
      </c>
      <c r="AU22" s="161">
        <f t="shared" si="2"/>
        <v>0</v>
      </c>
      <c r="AW22" s="3" t="str">
        <f t="shared" si="3"/>
        <v>19.11.2023</v>
      </c>
      <c r="AX22" s="161">
        <f t="shared" si="4"/>
        <v>0</v>
      </c>
      <c r="AZ22" s="3" t="str">
        <f t="shared" si="5"/>
        <v>19.12.2023</v>
      </c>
      <c r="BA22" s="161">
        <f t="shared" si="6"/>
        <v>0</v>
      </c>
    </row>
    <row r="23" spans="2:53" x14ac:dyDescent="0.25">
      <c r="B23" s="3" t="str">
        <f>фунт!B23</f>
        <v>20.01.2023</v>
      </c>
      <c r="C23" s="82" t="str">
        <f>IF((IFERROR(Доллар!C23/'динар (курс $)'!C22,0))=0,"",(IFERROR(Доллар!C23/'динар (курс $)'!C22,0)))</f>
        <v/>
      </c>
      <c r="D23" s="165">
        <f>'динар (курс $)'!C23</f>
        <v>0</v>
      </c>
      <c r="E23" s="3" t="str">
        <f>фунт!E23</f>
        <v>20.02.2023</v>
      </c>
      <c r="F23" s="82" t="str">
        <f>IF((IFERROR(Доллар!F23/'динар (курс $)'!F22,0))=0,"",(IFERROR(Доллар!F23/'динар (курс $)'!F22,0)))</f>
        <v/>
      </c>
      <c r="G23" s="165">
        <f>'динар (курс $)'!F23</f>
        <v>0</v>
      </c>
      <c r="H23" s="3" t="str">
        <f>фунт!H23</f>
        <v>20.03.2023</v>
      </c>
      <c r="I23" s="82" t="str">
        <f>IF((IFERROR(Доллар!I23/'динар (курс $)'!I22,0))=0,"",(IFERROR(Доллар!I23/'динар (курс $)'!I22,0)))</f>
        <v/>
      </c>
      <c r="J23" s="165">
        <f>'динар (курс $)'!I23</f>
        <v>0</v>
      </c>
      <c r="K23" s="3" t="str">
        <f>фунт!K23</f>
        <v>20.04.2023</v>
      </c>
      <c r="L23" s="82" t="str">
        <f>IF((IFERROR(Доллар!L23/'динар (курс $)'!L22,0))=0,"",(IFERROR(Доллар!L23/'динар (курс $)'!L22,0)))</f>
        <v/>
      </c>
      <c r="M23" s="165">
        <f>'динар (курс $)'!L23</f>
        <v>0</v>
      </c>
      <c r="N23" s="3" t="str">
        <f>фунт!N23</f>
        <v>20.05.2023</v>
      </c>
      <c r="O23" s="82" t="str">
        <f>IF((IFERROR(Доллар!O23/'динар (курс $)'!O22,0))=0,"",(IFERROR(Доллар!O23/'динар (курс $)'!O22,0)))</f>
        <v/>
      </c>
      <c r="P23" s="165">
        <f>'динар (курс $)'!O23</f>
        <v>0</v>
      </c>
      <c r="Q23" s="3" t="str">
        <f>фунт!Q23</f>
        <v>20.06.2023</v>
      </c>
      <c r="R23" s="82" t="str">
        <f>IF((IFERROR(Доллар!R23/'динар (курс $)'!R22,0))=0,"",(IFERROR(Доллар!R23/'динар (курс $)'!R22,0)))</f>
        <v/>
      </c>
      <c r="S23" s="165">
        <f>'динар (курс $)'!R23</f>
        <v>0</v>
      </c>
      <c r="T23" s="3" t="str">
        <f>фунт!T23</f>
        <v>20.07.2023</v>
      </c>
      <c r="U23" s="82" t="str">
        <f>IF((IFERROR(Доллар!U23/'динар (курс $)'!U22,0))=0,"",(IFERROR(Доллар!U23/'динар (курс $)'!U22,0)))</f>
        <v/>
      </c>
      <c r="V23" s="165">
        <f>'динар (курс $)'!U23</f>
        <v>0</v>
      </c>
      <c r="W23" s="3" t="str">
        <f>фунт!W23</f>
        <v>20.08.2023</v>
      </c>
      <c r="X23" s="82" t="str">
        <f>IF((IFERROR(Доллар!X23/'динар (курс $)'!X22,0))=0,"",(IFERROR(Доллар!X23/'динар (курс $)'!X22,0)))</f>
        <v/>
      </c>
      <c r="Y23" s="165">
        <f>'динар (курс $)'!X23</f>
        <v>0</v>
      </c>
      <c r="Z23" s="3" t="str">
        <f>фунт!Z23</f>
        <v>20.09.2023</v>
      </c>
      <c r="AA23" s="82" t="str">
        <f>IF((IFERROR(Доллар!AA23/'динар (курс $)'!AA22,0))=0,"",(IFERROR(Доллар!AA23/'динар (курс $)'!AA22,0)))</f>
        <v/>
      </c>
      <c r="AB23" s="165">
        <f>'динар (курс $)'!AA23</f>
        <v>0</v>
      </c>
      <c r="AC23" s="3" t="str">
        <f>фунт!AC23</f>
        <v>20.10.2023</v>
      </c>
      <c r="AD23" s="82" t="str">
        <f>IF((IFERROR(Доллар!AD23/'динар (курс $)'!AD22,0))=0,"",(IFERROR(Доллар!AD23/'динар (курс $)'!AD22,0)))</f>
        <v/>
      </c>
      <c r="AE23" s="165">
        <f>'динар (курс $)'!AD23</f>
        <v>0</v>
      </c>
      <c r="AF23" s="3" t="str">
        <f>фунт!AF23</f>
        <v>20.11.2023</v>
      </c>
      <c r="AG23" s="82" t="str">
        <f>IF((IFERROR(Доллар!AG23/'динар (курс $)'!AG22,0))=0,"",(IFERROR(Доллар!AG23/'динар (курс $)'!AG22,0)))</f>
        <v/>
      </c>
      <c r="AH23" s="165">
        <f>'динар (курс $)'!AG23</f>
        <v>0</v>
      </c>
      <c r="AI23" s="3" t="str">
        <f>фунт!AI23</f>
        <v>20.12.2023</v>
      </c>
      <c r="AJ23" s="82" t="str">
        <f>IF((IFERROR(Доллар!AJ23/'динар (курс $)'!AJ22,0))=0,"",(IFERROR(Доллар!AJ23/'динар (курс $)'!AJ22,0)))</f>
        <v/>
      </c>
      <c r="AK23" s="165">
        <f>'динар (курс $)'!AJ23</f>
        <v>0</v>
      </c>
      <c r="AL23" s="165"/>
      <c r="AM23" s="165"/>
      <c r="AN23" s="165"/>
      <c r="AO23" s="165"/>
      <c r="AQ23" s="153" t="str">
        <f t="shared" si="0"/>
        <v>20.06.2023</v>
      </c>
      <c r="AR23" s="82"/>
      <c r="AT23" s="3" t="str">
        <f t="shared" si="1"/>
        <v>20.10.2023</v>
      </c>
      <c r="AU23" s="161">
        <f t="shared" si="2"/>
        <v>0</v>
      </c>
      <c r="AW23" s="3" t="str">
        <f t="shared" si="3"/>
        <v>20.11.2023</v>
      </c>
      <c r="AX23" s="161">
        <f t="shared" si="4"/>
        <v>0</v>
      </c>
      <c r="AZ23" s="3" t="str">
        <f t="shared" si="5"/>
        <v>20.12.2023</v>
      </c>
      <c r="BA23" s="161">
        <f t="shared" si="6"/>
        <v>0</v>
      </c>
    </row>
    <row r="24" spans="2:53" x14ac:dyDescent="0.25">
      <c r="B24" s="3" t="str">
        <f>фунт!B24</f>
        <v>21.01.2023</v>
      </c>
      <c r="C24" s="82" t="str">
        <f>IF((IFERROR(Доллар!C24/'динар (курс $)'!C23,0))=0,"",(IFERROR(Доллар!C24/'динар (курс $)'!C23,0)))</f>
        <v/>
      </c>
      <c r="D24" s="165">
        <f>'динар (курс $)'!C24</f>
        <v>0</v>
      </c>
      <c r="E24" s="3" t="str">
        <f>фунт!E24</f>
        <v>21.02.2023</v>
      </c>
      <c r="F24" s="82" t="str">
        <f>IF((IFERROR(Доллар!F24/'динар (курс $)'!F23,0))=0,"",(IFERROR(Доллар!F24/'динар (курс $)'!F23,0)))</f>
        <v/>
      </c>
      <c r="G24" s="165">
        <f>'динар (курс $)'!F24</f>
        <v>0</v>
      </c>
      <c r="H24" s="3" t="str">
        <f>фунт!H24</f>
        <v>21.03.2023</v>
      </c>
      <c r="I24" s="82" t="str">
        <f>IF((IFERROR(Доллар!I24/'динар (курс $)'!I23,0))=0,"",(IFERROR(Доллар!I24/'динар (курс $)'!I23,0)))</f>
        <v/>
      </c>
      <c r="J24" s="165">
        <f>'динар (курс $)'!I24</f>
        <v>0</v>
      </c>
      <c r="K24" s="3" t="str">
        <f>фунт!K24</f>
        <v>21.04.2023</v>
      </c>
      <c r="L24" s="82" t="str">
        <f>IF((IFERROR(Доллар!L24/'динар (курс $)'!L23,0))=0,"",(IFERROR(Доллар!L24/'динар (курс $)'!L23,0)))</f>
        <v/>
      </c>
      <c r="M24" s="165">
        <f>'динар (курс $)'!L24</f>
        <v>0</v>
      </c>
      <c r="N24" s="3" t="str">
        <f>фунт!N24</f>
        <v>21.05.2023</v>
      </c>
      <c r="O24" s="82" t="str">
        <f>IF((IFERROR(Доллар!O24/'динар (курс $)'!O23,0))=0,"",(IFERROR(Доллар!O24/'динар (курс $)'!O23,0)))</f>
        <v/>
      </c>
      <c r="P24" s="165">
        <f>'динар (курс $)'!O24</f>
        <v>0</v>
      </c>
      <c r="Q24" s="3" t="str">
        <f>фунт!Q24</f>
        <v>21.06.2023</v>
      </c>
      <c r="R24" s="82" t="str">
        <f>IF((IFERROR(Доллар!R24/'динар (курс $)'!R23,0))=0,"",(IFERROR(Доллар!R24/'динар (курс $)'!R23,0)))</f>
        <v/>
      </c>
      <c r="S24" s="165">
        <f>'динар (курс $)'!R24</f>
        <v>0</v>
      </c>
      <c r="T24" s="3" t="str">
        <f>фунт!T24</f>
        <v>21.07.2023</v>
      </c>
      <c r="U24" s="82" t="str">
        <f>IF((IFERROR(Доллар!U24/'динар (курс $)'!U23,0))=0,"",(IFERROR(Доллар!U24/'динар (курс $)'!U23,0)))</f>
        <v/>
      </c>
      <c r="V24" s="165">
        <f>'динар (курс $)'!U24</f>
        <v>0</v>
      </c>
      <c r="W24" s="3" t="str">
        <f>фунт!W24</f>
        <v>21.08.2023</v>
      </c>
      <c r="X24" s="82" t="str">
        <f>IF((IFERROR(Доллар!X24/'динар (курс $)'!X23,0))=0,"",(IFERROR(Доллар!X24/'динар (курс $)'!X23,0)))</f>
        <v/>
      </c>
      <c r="Y24" s="165">
        <f>'динар (курс $)'!X24</f>
        <v>0</v>
      </c>
      <c r="Z24" s="3" t="str">
        <f>фунт!Z24</f>
        <v>21.09.2023</v>
      </c>
      <c r="AA24" s="82" t="str">
        <f>IF((IFERROR(Доллар!AA24/'динар (курс $)'!AA23,0))=0,"",(IFERROR(Доллар!AA24/'динар (курс $)'!AA23,0)))</f>
        <v/>
      </c>
      <c r="AB24" s="165">
        <f>'динар (курс $)'!AA24</f>
        <v>0</v>
      </c>
      <c r="AC24" s="3" t="str">
        <f>фунт!AC24</f>
        <v>21.10.2023</v>
      </c>
      <c r="AD24" s="82" t="str">
        <f>IF((IFERROR(Доллар!AD24/'динар (курс $)'!AD23,0))=0,"",(IFERROR(Доллар!AD24/'динар (курс $)'!AD23,0)))</f>
        <v/>
      </c>
      <c r="AE24" s="165">
        <f>'динар (курс $)'!AD24</f>
        <v>0</v>
      </c>
      <c r="AF24" s="3" t="str">
        <f>фунт!AF24</f>
        <v>21.11.2023</v>
      </c>
      <c r="AG24" s="82" t="str">
        <f>IF((IFERROR(Доллар!AG24/'динар (курс $)'!AG23,0))=0,"",(IFERROR(Доллар!AG24/'динар (курс $)'!AG23,0)))</f>
        <v/>
      </c>
      <c r="AH24" s="165">
        <f>'динар (курс $)'!AG24</f>
        <v>0</v>
      </c>
      <c r="AI24" s="3" t="str">
        <f>фунт!AI24</f>
        <v>21.12.2023</v>
      </c>
      <c r="AJ24" s="82" t="str">
        <f>IF((IFERROR(Доллар!AJ24/'динар (курс $)'!AJ23,0))=0,"",(IFERROR(Доллар!AJ24/'динар (курс $)'!AJ23,0)))</f>
        <v/>
      </c>
      <c r="AK24" s="165">
        <f>'динар (курс $)'!AJ24</f>
        <v>0</v>
      </c>
      <c r="AL24" s="165"/>
      <c r="AM24" s="165"/>
      <c r="AN24" s="165"/>
      <c r="AO24" s="165"/>
      <c r="AQ24" s="153" t="str">
        <f t="shared" si="0"/>
        <v>21.06.2023</v>
      </c>
      <c r="AR24" s="82"/>
      <c r="AT24" s="3" t="str">
        <f t="shared" si="1"/>
        <v>21.10.2023</v>
      </c>
      <c r="AU24" s="161">
        <f t="shared" si="2"/>
        <v>0</v>
      </c>
      <c r="AW24" s="3" t="str">
        <f t="shared" si="3"/>
        <v>21.11.2023</v>
      </c>
      <c r="AX24" s="161">
        <f t="shared" si="4"/>
        <v>0</v>
      </c>
      <c r="AZ24" s="3" t="str">
        <f t="shared" si="5"/>
        <v>21.12.2023</v>
      </c>
      <c r="BA24" s="161">
        <f t="shared" si="6"/>
        <v>0</v>
      </c>
    </row>
    <row r="25" spans="2:53" x14ac:dyDescent="0.25">
      <c r="B25" s="3" t="str">
        <f>фунт!B25</f>
        <v>22.01.2023</v>
      </c>
      <c r="C25" s="82" t="str">
        <f>IF((IFERROR(Доллар!C25/'динар (курс $)'!C24,0))=0,"",(IFERROR(Доллар!C25/'динар (курс $)'!C24,0)))</f>
        <v/>
      </c>
      <c r="D25" s="165">
        <f>'динар (курс $)'!C25</f>
        <v>0</v>
      </c>
      <c r="E25" s="3" t="str">
        <f>фунт!E25</f>
        <v>22.02.2023</v>
      </c>
      <c r="F25" s="82" t="str">
        <f>IF((IFERROR(Доллар!F25/'динар (курс $)'!F24,0))=0,"",(IFERROR(Доллар!F25/'динар (курс $)'!F24,0)))</f>
        <v/>
      </c>
      <c r="G25" s="165">
        <f>'динар (курс $)'!F25</f>
        <v>0</v>
      </c>
      <c r="H25" s="3" t="str">
        <f>фунт!H25</f>
        <v>22.03.2023</v>
      </c>
      <c r="I25" s="82" t="str">
        <f>IF((IFERROR(Доллар!I25/'динар (курс $)'!I24,0))=0,"",(IFERROR(Доллар!I25/'динар (курс $)'!I24,0)))</f>
        <v/>
      </c>
      <c r="J25" s="165">
        <f>'динар (курс $)'!I25</f>
        <v>0</v>
      </c>
      <c r="K25" s="3" t="str">
        <f>фунт!K25</f>
        <v>22.04.2023</v>
      </c>
      <c r="L25" s="82" t="str">
        <f>IF((IFERROR(Доллар!L25/'динар (курс $)'!L24,0))=0,"",(IFERROR(Доллар!L25/'динар (курс $)'!L24,0)))</f>
        <v/>
      </c>
      <c r="M25" s="165">
        <f>'динар (курс $)'!L25</f>
        <v>0</v>
      </c>
      <c r="N25" s="3" t="str">
        <f>фунт!N25</f>
        <v>22.05.2023</v>
      </c>
      <c r="O25" s="82" t="str">
        <f>IF((IFERROR(Доллар!O25/'динар (курс $)'!O24,0))=0,"",(IFERROR(Доллар!O25/'динар (курс $)'!O24,0)))</f>
        <v/>
      </c>
      <c r="P25" s="165">
        <f>'динар (курс $)'!O25</f>
        <v>0</v>
      </c>
      <c r="Q25" s="3" t="str">
        <f>фунт!Q25</f>
        <v>22.06.2023</v>
      </c>
      <c r="R25" s="82" t="str">
        <f>IF((IFERROR(Доллар!R25/'динар (курс $)'!R24,0))=0,"",(IFERROR(Доллар!R25/'динар (курс $)'!R24,0)))</f>
        <v/>
      </c>
      <c r="S25" s="165">
        <f>'динар (курс $)'!R25</f>
        <v>0</v>
      </c>
      <c r="T25" s="3" t="str">
        <f>фунт!T25</f>
        <v>22.07.2023</v>
      </c>
      <c r="U25" s="82" t="str">
        <f>IF((IFERROR(Доллар!U25/'динар (курс $)'!U24,0))=0,"",(IFERROR(Доллар!U25/'динар (курс $)'!U24,0)))</f>
        <v/>
      </c>
      <c r="V25" s="165">
        <f>'динар (курс $)'!U25</f>
        <v>0</v>
      </c>
      <c r="W25" s="3" t="str">
        <f>фунт!W25</f>
        <v>22.08.2023</v>
      </c>
      <c r="X25" s="82" t="str">
        <f>IF((IFERROR(Доллар!X25/'динар (курс $)'!X24,0))=0,"",(IFERROR(Доллар!X25/'динар (курс $)'!X24,0)))</f>
        <v/>
      </c>
      <c r="Y25" s="165">
        <f>'динар (курс $)'!X25</f>
        <v>0</v>
      </c>
      <c r="Z25" s="3" t="str">
        <f>фунт!Z25</f>
        <v>22.09.2023</v>
      </c>
      <c r="AA25" s="82" t="str">
        <f>IF((IFERROR(Доллар!AA25/'динар (курс $)'!AA24,0))=0,"",(IFERROR(Доллар!AA25/'динар (курс $)'!AA24,0)))</f>
        <v/>
      </c>
      <c r="AB25" s="165">
        <f>'динар (курс $)'!AA25</f>
        <v>0</v>
      </c>
      <c r="AC25" s="3" t="str">
        <f>фунт!AC25</f>
        <v>22.10.2023</v>
      </c>
      <c r="AD25" s="82" t="str">
        <f>IF((IFERROR(Доллар!AD25/'динар (курс $)'!AD24,0))=0,"",(IFERROR(Доллар!AD25/'динар (курс $)'!AD24,0)))</f>
        <v/>
      </c>
      <c r="AE25" s="165">
        <f>'динар (курс $)'!AD25</f>
        <v>0</v>
      </c>
      <c r="AF25" s="3" t="str">
        <f>фунт!AF25</f>
        <v>22.11.2023</v>
      </c>
      <c r="AG25" s="82" t="str">
        <f>IF((IFERROR(Доллар!AG25/'динар (курс $)'!AG24,0))=0,"",(IFERROR(Доллар!AG25/'динар (курс $)'!AG24,0)))</f>
        <v/>
      </c>
      <c r="AH25" s="165">
        <f>'динар (курс $)'!AG25</f>
        <v>0</v>
      </c>
      <c r="AI25" s="3" t="str">
        <f>фунт!AI25</f>
        <v>22.12.2023</v>
      </c>
      <c r="AJ25" s="82" t="str">
        <f>IF((IFERROR(Доллар!AJ25/'динар (курс $)'!AJ24,0))=0,"",(IFERROR(Доллар!AJ25/'динар (курс $)'!AJ24,0)))</f>
        <v/>
      </c>
      <c r="AK25" s="165">
        <f>'динар (курс $)'!AJ25</f>
        <v>0</v>
      </c>
      <c r="AL25" s="165"/>
      <c r="AM25" s="165"/>
      <c r="AN25" s="165"/>
      <c r="AO25" s="165"/>
      <c r="AQ25" s="153" t="str">
        <f t="shared" si="0"/>
        <v>22.06.2023</v>
      </c>
      <c r="AR25" s="82"/>
      <c r="AT25" s="3" t="str">
        <f t="shared" si="1"/>
        <v>22.10.2023</v>
      </c>
      <c r="AU25" s="161">
        <f t="shared" si="2"/>
        <v>0</v>
      </c>
      <c r="AW25" s="3" t="str">
        <f t="shared" si="3"/>
        <v>22.11.2023</v>
      </c>
      <c r="AX25" s="161">
        <f t="shared" si="4"/>
        <v>0</v>
      </c>
      <c r="AZ25" s="3" t="str">
        <f t="shared" si="5"/>
        <v>22.12.2023</v>
      </c>
      <c r="BA25" s="161">
        <f t="shared" si="6"/>
        <v>0</v>
      </c>
    </row>
    <row r="26" spans="2:53" x14ac:dyDescent="0.25">
      <c r="B26" s="3" t="str">
        <f>фунт!B26</f>
        <v>23.01.2023</v>
      </c>
      <c r="C26" s="82" t="str">
        <f>IF((IFERROR(Доллар!C26/'динар (курс $)'!C25,0))=0,"",(IFERROR(Доллар!C26/'динар (курс $)'!C25,0)))</f>
        <v/>
      </c>
      <c r="D26" s="165">
        <f>'динар (курс $)'!C26</f>
        <v>0</v>
      </c>
      <c r="E26" s="3" t="str">
        <f>фунт!E26</f>
        <v>23.02.2023</v>
      </c>
      <c r="F26" s="82" t="str">
        <f>IF((IFERROR(Доллар!F26/'динар (курс $)'!F25,0))=0,"",(IFERROR(Доллар!F26/'динар (курс $)'!F25,0)))</f>
        <v/>
      </c>
      <c r="G26" s="165">
        <f>'динар (курс $)'!F26</f>
        <v>0</v>
      </c>
      <c r="H26" s="3" t="str">
        <f>фунт!H26</f>
        <v>23.03.2023</v>
      </c>
      <c r="I26" s="82" t="str">
        <f>IF((IFERROR(Доллар!I26/'динар (курс $)'!I25,0))=0,"",(IFERROR(Доллар!I26/'динар (курс $)'!I25,0)))</f>
        <v/>
      </c>
      <c r="J26" s="165">
        <f>'динар (курс $)'!I26</f>
        <v>0</v>
      </c>
      <c r="K26" s="3" t="str">
        <f>фунт!K26</f>
        <v>23.04.2023</v>
      </c>
      <c r="L26" s="82" t="str">
        <f>IF((IFERROR(Доллар!L26/'динар (курс $)'!L25,0))=0,"",(IFERROR(Доллар!L26/'динар (курс $)'!L25,0)))</f>
        <v/>
      </c>
      <c r="M26" s="165">
        <f>'динар (курс $)'!L26</f>
        <v>0</v>
      </c>
      <c r="N26" s="3" t="str">
        <f>фунт!N26</f>
        <v>23.05.2023</v>
      </c>
      <c r="O26" s="82" t="str">
        <f>IF((IFERROR(Доллар!O26/'динар (курс $)'!O25,0))=0,"",(IFERROR(Доллар!O26/'динар (курс $)'!O25,0)))</f>
        <v/>
      </c>
      <c r="P26" s="165">
        <f>'динар (курс $)'!O26</f>
        <v>0</v>
      </c>
      <c r="Q26" s="3" t="str">
        <f>фунт!Q26</f>
        <v>23.06.2023</v>
      </c>
      <c r="R26" s="82" t="str">
        <f>IF((IFERROR(Доллар!R26/'динар (курс $)'!R25,0))=0,"",(IFERROR(Доллар!R26/'динар (курс $)'!R25,0)))</f>
        <v/>
      </c>
      <c r="S26" s="165">
        <f>'динар (курс $)'!R26</f>
        <v>0</v>
      </c>
      <c r="T26" s="3" t="str">
        <f>фунт!T26</f>
        <v>23.07.2023</v>
      </c>
      <c r="U26" s="82" t="str">
        <f>IF((IFERROR(Доллар!U26/'динар (курс $)'!U25,0))=0,"",(IFERROR(Доллар!U26/'динар (курс $)'!U25,0)))</f>
        <v/>
      </c>
      <c r="V26" s="165">
        <f>'динар (курс $)'!U26</f>
        <v>0</v>
      </c>
      <c r="W26" s="3" t="str">
        <f>фунт!W26</f>
        <v>23.08.2023</v>
      </c>
      <c r="X26" s="82" t="str">
        <f>IF((IFERROR(Доллар!X26/'динар (курс $)'!X25,0))=0,"",(IFERROR(Доллар!X26/'динар (курс $)'!X25,0)))</f>
        <v/>
      </c>
      <c r="Y26" s="165">
        <f>'динар (курс $)'!X26</f>
        <v>0</v>
      </c>
      <c r="Z26" s="3" t="str">
        <f>фунт!Z26</f>
        <v>23.09.2023</v>
      </c>
      <c r="AA26" s="82" t="str">
        <f>IF((IFERROR(Доллар!AA26/'динар (курс $)'!AA25,0))=0,"",(IFERROR(Доллар!AA26/'динар (курс $)'!AA25,0)))</f>
        <v/>
      </c>
      <c r="AB26" s="165">
        <f>'динар (курс $)'!AA26</f>
        <v>0</v>
      </c>
      <c r="AC26" s="3" t="str">
        <f>фунт!AC26</f>
        <v>23.10.2023</v>
      </c>
      <c r="AD26" s="82" t="str">
        <f>IF((IFERROR(Доллар!AD26/'динар (курс $)'!AD25,0))=0,"",(IFERROR(Доллар!AD26/'динар (курс $)'!AD25,0)))</f>
        <v/>
      </c>
      <c r="AE26" s="165">
        <f>'динар (курс $)'!AD26</f>
        <v>0</v>
      </c>
      <c r="AF26" s="3" t="str">
        <f>фунт!AF26</f>
        <v>23.11.2023</v>
      </c>
      <c r="AG26" s="82" t="str">
        <f>IF((IFERROR(Доллар!AG26/'динар (курс $)'!AG25,0))=0,"",(IFERROR(Доллар!AG26/'динар (курс $)'!AG25,0)))</f>
        <v/>
      </c>
      <c r="AH26" s="165">
        <f>'динар (курс $)'!AG26</f>
        <v>0</v>
      </c>
      <c r="AI26" s="3" t="str">
        <f>фунт!AI26</f>
        <v>23.12.2023</v>
      </c>
      <c r="AJ26" s="82" t="str">
        <f>IF((IFERROR(Доллар!AJ26/'динар (курс $)'!AJ25,0))=0,"",(IFERROR(Доллар!AJ26/'динар (курс $)'!AJ25,0)))</f>
        <v/>
      </c>
      <c r="AK26" s="165">
        <f>'динар (курс $)'!AJ26</f>
        <v>0</v>
      </c>
      <c r="AL26" s="165"/>
      <c r="AM26" s="165"/>
      <c r="AN26" s="165"/>
      <c r="AO26" s="165"/>
      <c r="AQ26" s="153" t="str">
        <f t="shared" si="0"/>
        <v>23.06.2023</v>
      </c>
      <c r="AR26" s="82"/>
      <c r="AT26" s="3" t="str">
        <f t="shared" si="1"/>
        <v>23.10.2023</v>
      </c>
      <c r="AU26" s="161">
        <f t="shared" si="2"/>
        <v>0</v>
      </c>
      <c r="AW26" s="3" t="str">
        <f t="shared" si="3"/>
        <v>23.11.2023</v>
      </c>
      <c r="AX26" s="162" t="s">
        <v>52</v>
      </c>
      <c r="AZ26" s="3" t="str">
        <f t="shared" si="5"/>
        <v>23.12.2023</v>
      </c>
      <c r="BA26" s="161">
        <f t="shared" si="6"/>
        <v>0</v>
      </c>
    </row>
    <row r="27" spans="2:53" x14ac:dyDescent="0.25">
      <c r="B27" s="3" t="str">
        <f>фунт!B27</f>
        <v>24.01.2023</v>
      </c>
      <c r="C27" s="82" t="str">
        <f>IF((IFERROR(Доллар!C27/'динар (курс $)'!C26,0))=0,"",(IFERROR(Доллар!C27/'динар (курс $)'!C26,0)))</f>
        <v/>
      </c>
      <c r="D27" s="165">
        <f>'динар (курс $)'!C27</f>
        <v>0</v>
      </c>
      <c r="E27" s="3" t="str">
        <f>фунт!E27</f>
        <v>24.02.2023</v>
      </c>
      <c r="F27" s="82" t="str">
        <f>IF((IFERROR(Доллар!F27/'динар (курс $)'!F26,0))=0,"",(IFERROR(Доллар!F27/'динар (курс $)'!F26,0)))</f>
        <v/>
      </c>
      <c r="G27" s="165">
        <f>'динар (курс $)'!F27</f>
        <v>0</v>
      </c>
      <c r="H27" s="3" t="str">
        <f>фунт!H27</f>
        <v>24.03.2023</v>
      </c>
      <c r="I27" s="82" t="str">
        <f>IF((IFERROR(Доллар!I27/'динар (курс $)'!I26,0))=0,"",(IFERROR(Доллар!I27/'динар (курс $)'!I26,0)))</f>
        <v/>
      </c>
      <c r="J27" s="165">
        <f>'динар (курс $)'!I27</f>
        <v>0</v>
      </c>
      <c r="K27" s="3" t="str">
        <f>фунт!K27</f>
        <v>24.04.2023</v>
      </c>
      <c r="L27" s="82" t="str">
        <f>IF((IFERROR(Доллар!L27/'динар (курс $)'!L26,0))=0,"",(IFERROR(Доллар!L27/'динар (курс $)'!L26,0)))</f>
        <v/>
      </c>
      <c r="M27" s="165">
        <f>'динар (курс $)'!L27</f>
        <v>0</v>
      </c>
      <c r="N27" s="3" t="str">
        <f>фунт!N27</f>
        <v>24.05.2023</v>
      </c>
      <c r="O27" s="82" t="str">
        <f>IF((IFERROR(Доллар!O27/'динар (курс $)'!O26,0))=0,"",(IFERROR(Доллар!O27/'динар (курс $)'!O26,0)))</f>
        <v/>
      </c>
      <c r="P27" s="165">
        <f>'динар (курс $)'!O27</f>
        <v>0</v>
      </c>
      <c r="Q27" s="3" t="str">
        <f>фунт!Q27</f>
        <v>24.06.2023</v>
      </c>
      <c r="R27" s="82" t="str">
        <f>IF((IFERROR(Доллар!R27/'динар (курс $)'!R26,0))=0,"",(IFERROR(Доллар!R27/'динар (курс $)'!R26,0)))</f>
        <v/>
      </c>
      <c r="S27" s="165">
        <f>'динар (курс $)'!R27</f>
        <v>0</v>
      </c>
      <c r="T27" s="3" t="str">
        <f>фунт!T27</f>
        <v>24.07.2023</v>
      </c>
      <c r="U27" s="82" t="str">
        <f>IF((IFERROR(Доллар!U27/'динар (курс $)'!U26,0))=0,"",(IFERROR(Доллар!U27/'динар (курс $)'!U26,0)))</f>
        <v/>
      </c>
      <c r="V27" s="165">
        <f>'динар (курс $)'!U27</f>
        <v>0</v>
      </c>
      <c r="W27" s="3" t="str">
        <f>фунт!W27</f>
        <v>24.08.2023</v>
      </c>
      <c r="X27" s="82" t="str">
        <f>IF((IFERROR(Доллар!X27/'динар (курс $)'!X26,0))=0,"",(IFERROR(Доллар!X27/'динар (курс $)'!X26,0)))</f>
        <v/>
      </c>
      <c r="Y27" s="165">
        <f>'динар (курс $)'!X27</f>
        <v>0</v>
      </c>
      <c r="Z27" s="3" t="str">
        <f>фунт!Z27</f>
        <v>24.09.2023</v>
      </c>
      <c r="AA27" s="82" t="str">
        <f>IF((IFERROR(Доллар!AA27/'динар (курс $)'!AA26,0))=0,"",(IFERROR(Доллар!AA27/'динар (курс $)'!AA26,0)))</f>
        <v/>
      </c>
      <c r="AB27" s="165">
        <f>'динар (курс $)'!AA27</f>
        <v>0</v>
      </c>
      <c r="AC27" s="3" t="str">
        <f>фунт!AC27</f>
        <v>24.10.2023</v>
      </c>
      <c r="AD27" s="82" t="str">
        <f>IF((IFERROR(Доллар!AD27/'динар (курс $)'!AD26,0))=0,"",(IFERROR(Доллар!AD27/'динар (курс $)'!AD26,0)))</f>
        <v/>
      </c>
      <c r="AE27" s="165">
        <f>'динар (курс $)'!AD27</f>
        <v>0</v>
      </c>
      <c r="AF27" s="3" t="str">
        <f>фунт!AF27</f>
        <v>24.11.2023</v>
      </c>
      <c r="AG27" s="82" t="str">
        <f>IF((IFERROR(Доллар!AG27/'динар (курс $)'!AG26,0))=0,"",(IFERROR(Доллар!AG27/'динар (курс $)'!AG26,0)))</f>
        <v/>
      </c>
      <c r="AH27" s="165">
        <f>'динар (курс $)'!AG27</f>
        <v>0</v>
      </c>
      <c r="AI27" s="3" t="str">
        <f>фунт!AI27</f>
        <v>24.12.2023</v>
      </c>
      <c r="AJ27" s="82" t="str">
        <f>IF((IFERROR(Доллар!AJ27/'динар (курс $)'!AJ26,0))=0,"",(IFERROR(Доллар!AJ27/'динар (курс $)'!AJ26,0)))</f>
        <v/>
      </c>
      <c r="AK27" s="165">
        <f>'динар (курс $)'!AJ27</f>
        <v>0</v>
      </c>
      <c r="AL27" s="165"/>
      <c r="AM27" s="165"/>
      <c r="AN27" s="165"/>
      <c r="AO27" s="165"/>
      <c r="AQ27" s="153" t="str">
        <f t="shared" si="0"/>
        <v>24.06.2023</v>
      </c>
      <c r="AR27" s="85"/>
      <c r="AT27" s="3" t="str">
        <f t="shared" si="1"/>
        <v>24.10.2023</v>
      </c>
      <c r="AU27" s="162" t="s">
        <v>52</v>
      </c>
      <c r="AW27" s="3" t="str">
        <f t="shared" si="3"/>
        <v>24.11.2023</v>
      </c>
      <c r="AX27" s="162" t="s">
        <v>52</v>
      </c>
      <c r="AZ27" s="3" t="str">
        <f t="shared" si="5"/>
        <v>24.12.2023</v>
      </c>
      <c r="BA27" s="162" t="s">
        <v>52</v>
      </c>
    </row>
    <row r="28" spans="2:53" x14ac:dyDescent="0.25">
      <c r="B28" s="3" t="str">
        <f>фунт!B28</f>
        <v>25.01.2023</v>
      </c>
      <c r="C28" s="82" t="str">
        <f>IF((IFERROR(Доллар!C28/'динар (курс $)'!C27,0))=0,"",(IFERROR(Доллар!C28/'динар (курс $)'!C27,0)))</f>
        <v/>
      </c>
      <c r="D28" s="165">
        <f>'динар (курс $)'!C28</f>
        <v>0</v>
      </c>
      <c r="E28" s="3" t="str">
        <f>фунт!E28</f>
        <v>25.02.2023</v>
      </c>
      <c r="F28" s="82" t="str">
        <f>IF((IFERROR(Доллар!F28/'динар (курс $)'!F27,0))=0,"",(IFERROR(Доллар!F28/'динар (курс $)'!F27,0)))</f>
        <v/>
      </c>
      <c r="G28" s="165">
        <f>'динар (курс $)'!F28</f>
        <v>0</v>
      </c>
      <c r="H28" s="3" t="str">
        <f>фунт!H28</f>
        <v>25.03.2023</v>
      </c>
      <c r="I28" s="82" t="str">
        <f>IF((IFERROR(Доллар!I28/'динар (курс $)'!I27,0))=0,"",(IFERROR(Доллар!I28/'динар (курс $)'!I27,0)))</f>
        <v/>
      </c>
      <c r="J28" s="165">
        <f>'динар (курс $)'!I28</f>
        <v>0</v>
      </c>
      <c r="K28" s="3" t="str">
        <f>фунт!K28</f>
        <v>25.04.2023</v>
      </c>
      <c r="L28" s="82" t="str">
        <f>IF((IFERROR(Доллар!L28/'динар (курс $)'!L27,0))=0,"",(IFERROR(Доллар!L28/'динар (курс $)'!L27,0)))</f>
        <v/>
      </c>
      <c r="M28" s="165">
        <f>'динар (курс $)'!L28</f>
        <v>0</v>
      </c>
      <c r="N28" s="3" t="str">
        <f>фунт!N28</f>
        <v>25.05.2023</v>
      </c>
      <c r="O28" s="82" t="str">
        <f>IF((IFERROR(Доллар!O28/'динар (курс $)'!O27,0))=0,"",(IFERROR(Доллар!O28/'динар (курс $)'!O27,0)))</f>
        <v/>
      </c>
      <c r="P28" s="165">
        <f>'динар (курс $)'!O28</f>
        <v>0</v>
      </c>
      <c r="Q28" s="3" t="str">
        <f>фунт!Q28</f>
        <v>25.06.2023</v>
      </c>
      <c r="R28" s="82" t="str">
        <f>IF((IFERROR(Доллар!R28/'динар (курс $)'!R27,0))=0,"",(IFERROR(Доллар!R28/'динар (курс $)'!R27,0)))</f>
        <v/>
      </c>
      <c r="S28" s="165">
        <f>'динар (курс $)'!R28</f>
        <v>0</v>
      </c>
      <c r="T28" s="3" t="str">
        <f>фунт!T28</f>
        <v>25.07.2023</v>
      </c>
      <c r="U28" s="82" t="str">
        <f>IF((IFERROR(Доллар!U28/'динар (курс $)'!U27,0))=0,"",(IFERROR(Доллар!U28/'динар (курс $)'!U27,0)))</f>
        <v/>
      </c>
      <c r="V28" s="165">
        <f>'динар (курс $)'!U28</f>
        <v>0</v>
      </c>
      <c r="W28" s="3" t="str">
        <f>фунт!W28</f>
        <v>25.08.2023</v>
      </c>
      <c r="X28" s="82" t="str">
        <f>IF((IFERROR(Доллар!X28/'динар (курс $)'!X27,0))=0,"",(IFERROR(Доллар!X28/'динар (курс $)'!X27,0)))</f>
        <v/>
      </c>
      <c r="Y28" s="165">
        <f>'динар (курс $)'!X28</f>
        <v>0</v>
      </c>
      <c r="Z28" s="3" t="str">
        <f>фунт!Z28</f>
        <v>25.09.2023</v>
      </c>
      <c r="AA28" s="82" t="str">
        <f>IF((IFERROR(Доллар!AA28/'динар (курс $)'!AA27,0))=0,"",(IFERROR(Доллар!AA28/'динар (курс $)'!AA27,0)))</f>
        <v/>
      </c>
      <c r="AB28" s="165">
        <f>'динар (курс $)'!AA28</f>
        <v>0</v>
      </c>
      <c r="AC28" s="3" t="str">
        <f>фунт!AC28</f>
        <v>25.10.2023</v>
      </c>
      <c r="AD28" s="82" t="str">
        <f>IF((IFERROR(Доллар!AD28/'динар (курс $)'!AD27,0))=0,"",(IFERROR(Доллар!AD28/'динар (курс $)'!AD27,0)))</f>
        <v/>
      </c>
      <c r="AE28" s="165">
        <f>'динар (курс $)'!AD28</f>
        <v>0</v>
      </c>
      <c r="AF28" s="3" t="str">
        <f>фунт!AF28</f>
        <v>25.11.2023</v>
      </c>
      <c r="AG28" s="82" t="str">
        <f>IF((IFERROR(Доллар!AG28/'динар (курс $)'!AG27,0))=0,"",(IFERROR(Доллар!AG28/'динар (курс $)'!AG27,0)))</f>
        <v/>
      </c>
      <c r="AH28" s="165">
        <f>'динар (курс $)'!AG28</f>
        <v>0</v>
      </c>
      <c r="AI28" s="3" t="str">
        <f>фунт!AI28</f>
        <v>25.12.2023</v>
      </c>
      <c r="AJ28" s="82" t="str">
        <f>IF((IFERROR(Доллар!AJ28/'динар (курс $)'!AJ27,0))=0,"",(IFERROR(Доллар!AJ28/'динар (курс $)'!AJ27,0)))</f>
        <v/>
      </c>
      <c r="AK28" s="165">
        <f>'динар (курс $)'!AJ28</f>
        <v>0</v>
      </c>
      <c r="AL28" s="165"/>
      <c r="AM28" s="165"/>
      <c r="AN28" s="165"/>
      <c r="AO28" s="165"/>
      <c r="AQ28" s="153" t="str">
        <f t="shared" si="0"/>
        <v>25.06.2023</v>
      </c>
      <c r="AR28" s="85"/>
      <c r="AT28" s="3" t="str">
        <f t="shared" si="1"/>
        <v>25.10.2023</v>
      </c>
      <c r="AU28" s="162" t="s">
        <v>52</v>
      </c>
      <c r="AW28" s="3" t="str">
        <f t="shared" si="3"/>
        <v>25.11.2023</v>
      </c>
      <c r="AX28" s="162" t="s">
        <v>52</v>
      </c>
      <c r="AZ28" s="3" t="str">
        <f t="shared" si="5"/>
        <v>25.12.2023</v>
      </c>
      <c r="BA28" s="162" t="s">
        <v>52</v>
      </c>
    </row>
    <row r="29" spans="2:53" x14ac:dyDescent="0.25">
      <c r="B29" s="3" t="str">
        <f>фунт!B29</f>
        <v>26.01.2023</v>
      </c>
      <c r="C29" s="82" t="str">
        <f>IF((IFERROR(Доллар!C29/'динар (курс $)'!C28,0))=0,"",(IFERROR(Доллар!C29/'динар (курс $)'!C28,0)))</f>
        <v/>
      </c>
      <c r="D29" s="165">
        <f>'динар (курс $)'!C29</f>
        <v>0</v>
      </c>
      <c r="E29" s="3" t="str">
        <f>фунт!E29</f>
        <v>26.02.2023</v>
      </c>
      <c r="F29" s="82" t="str">
        <f>IF((IFERROR(Доллар!F29/'динар (курс $)'!F28,0))=0,"",(IFERROR(Доллар!F29/'динар (курс $)'!F28,0)))</f>
        <v/>
      </c>
      <c r="G29" s="165">
        <f>'динар (курс $)'!F29</f>
        <v>0</v>
      </c>
      <c r="H29" s="3" t="str">
        <f>фунт!H29</f>
        <v>26.03.2023</v>
      </c>
      <c r="I29" s="82" t="str">
        <f>IF((IFERROR(Доллар!I29/'динар (курс $)'!I28,0))=0,"",(IFERROR(Доллар!I29/'динар (курс $)'!I28,0)))</f>
        <v/>
      </c>
      <c r="J29" s="165">
        <f>'динар (курс $)'!I29</f>
        <v>0</v>
      </c>
      <c r="K29" s="3" t="str">
        <f>фунт!K29</f>
        <v>26.04.2023</v>
      </c>
      <c r="L29" s="82" t="str">
        <f>IF((IFERROR(Доллар!L29/'динар (курс $)'!L28,0))=0,"",(IFERROR(Доллар!L29/'динар (курс $)'!L28,0)))</f>
        <v/>
      </c>
      <c r="M29" s="165">
        <f>'динар (курс $)'!L29</f>
        <v>0</v>
      </c>
      <c r="N29" s="3" t="str">
        <f>фунт!N29</f>
        <v>26.05.2023</v>
      </c>
      <c r="O29" s="82" t="str">
        <f>IF((IFERROR(Доллар!O29/'динар (курс $)'!O28,0))=0,"",(IFERROR(Доллар!O29/'динар (курс $)'!O28,0)))</f>
        <v/>
      </c>
      <c r="P29" s="165">
        <f>'динар (курс $)'!O29</f>
        <v>0</v>
      </c>
      <c r="Q29" s="3" t="str">
        <f>фунт!Q29</f>
        <v>26.06.2023</v>
      </c>
      <c r="R29" s="82" t="str">
        <f>IF((IFERROR(Доллар!R29/'динар (курс $)'!R28,0))=0,"",(IFERROR(Доллар!R29/'динар (курс $)'!R28,0)))</f>
        <v/>
      </c>
      <c r="S29" s="165">
        <f>'динар (курс $)'!R29</f>
        <v>0</v>
      </c>
      <c r="T29" s="3" t="str">
        <f>фунт!T29</f>
        <v>26.07.2023</v>
      </c>
      <c r="U29" s="82" t="str">
        <f>IF((IFERROR(Доллар!U29/'динар (курс $)'!U28,0))=0,"",(IFERROR(Доллар!U29/'динар (курс $)'!U28,0)))</f>
        <v/>
      </c>
      <c r="V29" s="165">
        <f>'динар (курс $)'!U29</f>
        <v>0</v>
      </c>
      <c r="W29" s="3" t="str">
        <f>фунт!W29</f>
        <v>26.08.2023</v>
      </c>
      <c r="X29" s="82" t="str">
        <f>IF((IFERROR(Доллар!X29/'динар (курс $)'!X28,0))=0,"",(IFERROR(Доллар!X29/'динар (курс $)'!X28,0)))</f>
        <v/>
      </c>
      <c r="Y29" s="165">
        <f>'динар (курс $)'!X29</f>
        <v>0</v>
      </c>
      <c r="Z29" s="3" t="str">
        <f>фунт!Z29</f>
        <v>26.09.2023</v>
      </c>
      <c r="AA29" s="82" t="str">
        <f>IF((IFERROR(Доллар!AA29/'динар (курс $)'!AA28,0))=0,"",(IFERROR(Доллар!AA29/'динар (курс $)'!AA28,0)))</f>
        <v/>
      </c>
      <c r="AB29" s="165">
        <f>'динар (курс $)'!AA29</f>
        <v>0</v>
      </c>
      <c r="AC29" s="3" t="str">
        <f>фунт!AC29</f>
        <v>26.10.2023</v>
      </c>
      <c r="AD29" s="82" t="str">
        <f>IF((IFERROR(Доллар!AD29/'динар (курс $)'!AD28,0))=0,"",(IFERROR(Доллар!AD29/'динар (курс $)'!AD28,0)))</f>
        <v/>
      </c>
      <c r="AE29" s="165">
        <f>'динар (курс $)'!AD29</f>
        <v>0</v>
      </c>
      <c r="AF29" s="3" t="str">
        <f>фунт!AF29</f>
        <v>26.11.2023</v>
      </c>
      <c r="AG29" s="82" t="str">
        <f>IF((IFERROR(Доллар!AG29/'динар (курс $)'!AG28,0))=0,"",(IFERROR(Доллар!AG29/'динар (курс $)'!AG28,0)))</f>
        <v/>
      </c>
      <c r="AH29" s="165">
        <f>'динар (курс $)'!AG29</f>
        <v>0</v>
      </c>
      <c r="AI29" s="3" t="str">
        <f>фунт!AI29</f>
        <v>26.12.2023</v>
      </c>
      <c r="AJ29" s="82" t="str">
        <f>IF((IFERROR(Доллар!AJ29/'динар (курс $)'!AJ28,0))=0,"",(IFERROR(Доллар!AJ29/'динар (курс $)'!AJ28,0)))</f>
        <v/>
      </c>
      <c r="AK29" s="165">
        <f>'динар (курс $)'!AJ29</f>
        <v>0</v>
      </c>
      <c r="AL29" s="165"/>
      <c r="AM29" s="165"/>
      <c r="AN29" s="165"/>
      <c r="AO29" s="165"/>
      <c r="AQ29" s="153" t="str">
        <f t="shared" si="0"/>
        <v>26.06.2023</v>
      </c>
      <c r="AR29" s="85"/>
      <c r="AT29" s="3" t="str">
        <f t="shared" si="1"/>
        <v>26.10.2023</v>
      </c>
      <c r="AU29" s="162" t="s">
        <v>52</v>
      </c>
      <c r="AW29" s="3" t="str">
        <f t="shared" si="3"/>
        <v>26.11.2023</v>
      </c>
      <c r="AX29" s="162" t="s">
        <v>52</v>
      </c>
      <c r="AZ29" s="3" t="str">
        <f t="shared" si="5"/>
        <v>26.12.2023</v>
      </c>
      <c r="BA29" s="162" t="s">
        <v>52</v>
      </c>
    </row>
    <row r="30" spans="2:53" x14ac:dyDescent="0.25">
      <c r="B30" s="3" t="str">
        <f>фунт!B30</f>
        <v>27.01.2023</v>
      </c>
      <c r="C30" s="82" t="str">
        <f>IF((IFERROR(Доллар!C30/'динар (курс $)'!C29,0))=0,"",(IFERROR(Доллар!C30/'динар (курс $)'!C29,0)))</f>
        <v/>
      </c>
      <c r="D30" s="165">
        <f>'динар (курс $)'!C30</f>
        <v>0</v>
      </c>
      <c r="E30" s="3" t="str">
        <f>фунт!E30</f>
        <v>27.02.2023</v>
      </c>
      <c r="F30" s="82" t="str">
        <f>IF((IFERROR(Доллар!F30/'динар (курс $)'!F29,0))=0,"",(IFERROR(Доллар!F30/'динар (курс $)'!F29,0)))</f>
        <v/>
      </c>
      <c r="G30" s="165">
        <f>'динар (курс $)'!F30</f>
        <v>0</v>
      </c>
      <c r="H30" s="3" t="str">
        <f>фунт!H30</f>
        <v>27.03.2023</v>
      </c>
      <c r="I30" s="82" t="str">
        <f>IF((IFERROR(Доллар!I30/'динар (курс $)'!I29,0))=0,"",(IFERROR(Доллар!I30/'динар (курс $)'!I29,0)))</f>
        <v/>
      </c>
      <c r="J30" s="165">
        <f>'динар (курс $)'!I30</f>
        <v>0</v>
      </c>
      <c r="K30" s="3" t="str">
        <f>фунт!K30</f>
        <v>27.04.2023</v>
      </c>
      <c r="L30" s="82" t="str">
        <f>IF((IFERROR(Доллар!L30/'динар (курс $)'!L29,0))=0,"",(IFERROR(Доллар!L30/'динар (курс $)'!L29,0)))</f>
        <v/>
      </c>
      <c r="M30" s="165">
        <f>'динар (курс $)'!L30</f>
        <v>0</v>
      </c>
      <c r="N30" s="3" t="str">
        <f>фунт!N30</f>
        <v>27.05.2023</v>
      </c>
      <c r="O30" s="82" t="str">
        <f>IF((IFERROR(Доллар!O30/'динар (курс $)'!O29,0))=0,"",(IFERROR(Доллар!O30/'динар (курс $)'!O29,0)))</f>
        <v/>
      </c>
      <c r="P30" s="165">
        <f>'динар (курс $)'!O30</f>
        <v>0</v>
      </c>
      <c r="Q30" s="3" t="str">
        <f>фунт!Q30</f>
        <v>27.06.2023</v>
      </c>
      <c r="R30" s="82" t="str">
        <f>IF((IFERROR(Доллар!R30/'динар (курс $)'!R29,0))=0,"",(IFERROR(Доллар!R30/'динар (курс $)'!R29,0)))</f>
        <v/>
      </c>
      <c r="S30" s="165">
        <f>'динар (курс $)'!R30</f>
        <v>0</v>
      </c>
      <c r="T30" s="3" t="str">
        <f>фунт!T30</f>
        <v>27.07.2023</v>
      </c>
      <c r="U30" s="82" t="str">
        <f>IF((IFERROR(Доллар!U30/'динар (курс $)'!U29,0))=0,"",(IFERROR(Доллар!U30/'динар (курс $)'!U29,0)))</f>
        <v/>
      </c>
      <c r="V30" s="165">
        <f>'динар (курс $)'!U30</f>
        <v>0</v>
      </c>
      <c r="W30" s="3" t="str">
        <f>фунт!W30</f>
        <v>27.08.2023</v>
      </c>
      <c r="X30" s="82" t="str">
        <f>IF((IFERROR(Доллар!X30/'динар (курс $)'!X29,0))=0,"",(IFERROR(Доллар!X30/'динар (курс $)'!X29,0)))</f>
        <v/>
      </c>
      <c r="Y30" s="165">
        <f>'динар (курс $)'!X30</f>
        <v>0</v>
      </c>
      <c r="Z30" s="3" t="str">
        <f>фунт!Z30</f>
        <v>27.09.2023</v>
      </c>
      <c r="AA30" s="82" t="str">
        <f>IF((IFERROR(Доллар!AA30/'динар (курс $)'!AA29,0))=0,"",(IFERROR(Доллар!AA30/'динар (курс $)'!AA29,0)))</f>
        <v/>
      </c>
      <c r="AB30" s="165">
        <f>'динар (курс $)'!AA30</f>
        <v>0</v>
      </c>
      <c r="AC30" s="3" t="str">
        <f>фунт!AC30</f>
        <v>27.10.2023</v>
      </c>
      <c r="AD30" s="82" t="str">
        <f>IF((IFERROR(Доллар!AD30/'динар (курс $)'!AD29,0))=0,"",(IFERROR(Доллар!AD30/'динар (курс $)'!AD29,0)))</f>
        <v/>
      </c>
      <c r="AE30" s="165">
        <f>'динар (курс $)'!AD30</f>
        <v>0</v>
      </c>
      <c r="AF30" s="3" t="str">
        <f>фунт!AF30</f>
        <v>27.11.2023</v>
      </c>
      <c r="AG30" s="82" t="str">
        <f>IF((IFERROR(Доллар!AG30/'динар (курс $)'!AG29,0))=0,"",(IFERROR(Доллар!AG30/'динар (курс $)'!AG29,0)))</f>
        <v/>
      </c>
      <c r="AH30" s="165">
        <f>'динар (курс $)'!AG30</f>
        <v>0</v>
      </c>
      <c r="AI30" s="3" t="str">
        <f>фунт!AI30</f>
        <v>27.12.2023</v>
      </c>
      <c r="AJ30" s="82" t="str">
        <f>IF((IFERROR(Доллар!AJ30/'динар (курс $)'!AJ29,0))=0,"",(IFERROR(Доллар!AJ30/'динар (курс $)'!AJ29,0)))</f>
        <v/>
      </c>
      <c r="AK30" s="165">
        <f>'динар (курс $)'!AJ30</f>
        <v>0</v>
      </c>
      <c r="AL30" s="165"/>
      <c r="AM30" s="165"/>
      <c r="AN30" s="165"/>
      <c r="AO30" s="165"/>
      <c r="AQ30" s="153" t="str">
        <f t="shared" si="0"/>
        <v>27.06.2023</v>
      </c>
      <c r="AR30" s="85"/>
      <c r="AT30" s="3" t="str">
        <f t="shared" si="1"/>
        <v>27.10.2023</v>
      </c>
      <c r="AU30" s="162" t="s">
        <v>52</v>
      </c>
      <c r="AW30" s="3" t="str">
        <f t="shared" si="3"/>
        <v>27.11.2023</v>
      </c>
      <c r="AX30" s="162" t="s">
        <v>52</v>
      </c>
      <c r="AZ30" s="3" t="str">
        <f t="shared" si="5"/>
        <v>27.12.2023</v>
      </c>
      <c r="BA30" s="162" t="s">
        <v>52</v>
      </c>
    </row>
    <row r="31" spans="2:53" x14ac:dyDescent="0.25">
      <c r="B31" s="3" t="str">
        <f>фунт!B31</f>
        <v>28.01.2023</v>
      </c>
      <c r="C31" s="82" t="str">
        <f>IF((IFERROR(Доллар!C31/'динар (курс $)'!C30,0))=0,"",(IFERROR(Доллар!C31/'динар (курс $)'!C30,0)))</f>
        <v/>
      </c>
      <c r="D31" s="165">
        <f>'динар (курс $)'!C31</f>
        <v>0</v>
      </c>
      <c r="E31" s="3" t="str">
        <f>фунт!E31</f>
        <v>28.02.2023</v>
      </c>
      <c r="F31" s="82" t="str">
        <f>IF((IFERROR(Доллар!F31/'динар (курс $)'!F30,0))=0,"",(IFERROR(Доллар!F31/'динар (курс $)'!F30,0)))</f>
        <v/>
      </c>
      <c r="G31" s="165">
        <f>'динар (курс $)'!F31</f>
        <v>0</v>
      </c>
      <c r="H31" s="3" t="str">
        <f>фунт!H31</f>
        <v>28.03.2023</v>
      </c>
      <c r="I31" s="82" t="str">
        <f>IF((IFERROR(Доллар!I31/'динар (курс $)'!I30,0))=0,"",(IFERROR(Доллар!I31/'динар (курс $)'!I30,0)))</f>
        <v/>
      </c>
      <c r="J31" s="165">
        <f>'динар (курс $)'!I31</f>
        <v>0</v>
      </c>
      <c r="K31" s="3" t="str">
        <f>фунт!K31</f>
        <v>28.04.2023</v>
      </c>
      <c r="L31" s="82" t="str">
        <f>IF((IFERROR(Доллар!L31/'динар (курс $)'!L30,0))=0,"",(IFERROR(Доллар!L31/'динар (курс $)'!L30,0)))</f>
        <v/>
      </c>
      <c r="M31" s="165">
        <f>'динар (курс $)'!L31</f>
        <v>0</v>
      </c>
      <c r="N31" s="3" t="str">
        <f>фунт!N31</f>
        <v>28.05.2023</v>
      </c>
      <c r="O31" s="82" t="str">
        <f>IF((IFERROR(Доллар!O31/'динар (курс $)'!O30,0))=0,"",(IFERROR(Доллар!O31/'динар (курс $)'!O30,0)))</f>
        <v/>
      </c>
      <c r="P31" s="165">
        <f>'динар (курс $)'!O31</f>
        <v>0</v>
      </c>
      <c r="Q31" s="3" t="str">
        <f>фунт!Q31</f>
        <v>28.06.2023</v>
      </c>
      <c r="R31" s="82" t="str">
        <f>IF((IFERROR(Доллар!R31/'динар (курс $)'!R30,0))=0,"",(IFERROR(Доллар!R31/'динар (курс $)'!R30,0)))</f>
        <v/>
      </c>
      <c r="S31" s="165">
        <f>'динар (курс $)'!R31</f>
        <v>0</v>
      </c>
      <c r="T31" s="3" t="str">
        <f>фунт!T31</f>
        <v>28.07.2023</v>
      </c>
      <c r="U31" s="82" t="str">
        <f>IF((IFERROR(Доллар!U31/'динар (курс $)'!U30,0))=0,"",(IFERROR(Доллар!U31/'динар (курс $)'!U30,0)))</f>
        <v/>
      </c>
      <c r="V31" s="165">
        <f>'динар (курс $)'!U31</f>
        <v>0</v>
      </c>
      <c r="W31" s="3" t="str">
        <f>фунт!W31</f>
        <v>28.08.2023</v>
      </c>
      <c r="X31" s="82" t="str">
        <f>IF((IFERROR(Доллар!X31/'динар (курс $)'!X30,0))=0,"",(IFERROR(Доллар!X31/'динар (курс $)'!X30,0)))</f>
        <v/>
      </c>
      <c r="Y31" s="165">
        <f>'динар (курс $)'!X31</f>
        <v>0</v>
      </c>
      <c r="Z31" s="3" t="str">
        <f>фунт!Z31</f>
        <v>28.09.2023</v>
      </c>
      <c r="AA31" s="82" t="str">
        <f>IF((IFERROR(Доллар!AA31/'динар (курс $)'!AA30,0))=0,"",(IFERROR(Доллар!AA31/'динар (курс $)'!AA30,0)))</f>
        <v/>
      </c>
      <c r="AB31" s="165">
        <f>'динар (курс $)'!AA31</f>
        <v>0</v>
      </c>
      <c r="AC31" s="3" t="str">
        <f>фунт!AC31</f>
        <v>28.10.2023</v>
      </c>
      <c r="AD31" s="82" t="str">
        <f>IF((IFERROR(Доллар!AD31/'динар (курс $)'!AD30,0))=0,"",(IFERROR(Доллар!AD31/'динар (курс $)'!AD30,0)))</f>
        <v/>
      </c>
      <c r="AE31" s="165">
        <f>'динар (курс $)'!AD31</f>
        <v>0</v>
      </c>
      <c r="AF31" s="3" t="str">
        <f>фунт!AF31</f>
        <v>28.11.2023</v>
      </c>
      <c r="AG31" s="82" t="str">
        <f>IF((IFERROR(Доллар!AG31/'динар (курс $)'!AG30,0))=0,"",(IFERROR(Доллар!AG31/'динар (курс $)'!AG30,0)))</f>
        <v/>
      </c>
      <c r="AH31" s="165">
        <f>'динар (курс $)'!AG31</f>
        <v>0</v>
      </c>
      <c r="AI31" s="3" t="str">
        <f>фунт!AI31</f>
        <v>28.12.2023</v>
      </c>
      <c r="AJ31" s="82" t="str">
        <f>IF((IFERROR(Доллар!AJ31/'динар (курс $)'!AJ30,0))=0,"",(IFERROR(Доллар!AJ31/'динар (курс $)'!AJ30,0)))</f>
        <v/>
      </c>
      <c r="AK31" s="165">
        <f>'динар (курс $)'!AJ31</f>
        <v>0</v>
      </c>
      <c r="AL31" s="165"/>
      <c r="AM31" s="165"/>
      <c r="AN31" s="165"/>
      <c r="AO31" s="165"/>
      <c r="AQ31" s="153" t="str">
        <f t="shared" si="0"/>
        <v>28.06.2023</v>
      </c>
      <c r="AR31" s="85"/>
      <c r="AT31" s="3" t="str">
        <f t="shared" si="1"/>
        <v>28.10.2023</v>
      </c>
      <c r="AU31" s="162" t="s">
        <v>52</v>
      </c>
      <c r="AW31" s="3" t="str">
        <f t="shared" si="3"/>
        <v>28.11.2023</v>
      </c>
      <c r="AX31" s="162" t="s">
        <v>52</v>
      </c>
      <c r="AZ31" s="3" t="str">
        <f t="shared" si="5"/>
        <v>28.12.2023</v>
      </c>
      <c r="BA31" s="162" t="s">
        <v>52</v>
      </c>
    </row>
    <row r="32" spans="2:53" x14ac:dyDescent="0.25">
      <c r="B32" s="3" t="str">
        <f>фунт!B32</f>
        <v>29.01.2023</v>
      </c>
      <c r="C32" s="82" t="str">
        <f>IF((IFERROR(Доллар!C32/'динар (курс $)'!C31,0))=0,"",(IFERROR(Доллар!C32/'динар (курс $)'!C31,0)))</f>
        <v/>
      </c>
      <c r="D32" s="165">
        <f>'динар (курс $)'!C32</f>
        <v>0</v>
      </c>
      <c r="E32" s="4" t="str">
        <f>фунт!E32</f>
        <v>29.02.2023</v>
      </c>
      <c r="F32" s="6"/>
      <c r="G32" s="165">
        <f>'динар (курс $)'!F32</f>
        <v>0</v>
      </c>
      <c r="H32" s="3" t="str">
        <f>фунт!H32</f>
        <v>29.03.2023</v>
      </c>
      <c r="I32" s="82" t="str">
        <f>IF((IFERROR(Доллар!I32/'динар (курс $)'!I31,0))=0,"",(IFERROR(Доллар!I32/'динар (курс $)'!I31,0)))</f>
        <v/>
      </c>
      <c r="J32" s="165">
        <f>'динар (курс $)'!I32</f>
        <v>0</v>
      </c>
      <c r="K32" s="3" t="str">
        <f>фунт!K32</f>
        <v>29.04.2023</v>
      </c>
      <c r="L32" s="82" t="str">
        <f>IF((IFERROR(Доллар!L32/'динар (курс $)'!L31,0))=0,"",(IFERROR(Доллар!L32/'динар (курс $)'!L31,0)))</f>
        <v/>
      </c>
      <c r="M32" s="165">
        <f>'динар (курс $)'!L32</f>
        <v>0</v>
      </c>
      <c r="N32" s="3" t="str">
        <f>фунт!N32</f>
        <v>29.05.2023</v>
      </c>
      <c r="O32" s="82" t="str">
        <f>IF((IFERROR(Доллар!O32/'динар (курс $)'!O31,0))=0,"",(IFERROR(Доллар!O32/'динар (курс $)'!O31,0)))</f>
        <v/>
      </c>
      <c r="P32" s="165">
        <f>'динар (курс $)'!O32</f>
        <v>0</v>
      </c>
      <c r="Q32" s="3" t="str">
        <f>фунт!Q32</f>
        <v>29.06.2023</v>
      </c>
      <c r="R32" s="82" t="str">
        <f>IF((IFERROR(Доллар!R32/'динар (курс $)'!R31,0))=0,"",(IFERROR(Доллар!R32/'динар (курс $)'!R31,0)))</f>
        <v/>
      </c>
      <c r="S32" s="165">
        <f>'динар (курс $)'!R32</f>
        <v>0</v>
      </c>
      <c r="T32" s="3" t="str">
        <f>фунт!T32</f>
        <v>29.07.2023</v>
      </c>
      <c r="U32" s="82" t="str">
        <f>IF((IFERROR(Доллар!U32/'динар (курс $)'!U31,0))=0,"",(IFERROR(Доллар!U32/'динар (курс $)'!U31,0)))</f>
        <v/>
      </c>
      <c r="V32" s="165">
        <f>'динар (курс $)'!U32</f>
        <v>0</v>
      </c>
      <c r="W32" s="3" t="str">
        <f>фунт!W32</f>
        <v>29.08.2023</v>
      </c>
      <c r="X32" s="82" t="str">
        <f>IF((IFERROR(Доллар!X32/'динар (курс $)'!X31,0))=0,"",(IFERROR(Доллар!X32/'динар (курс $)'!X31,0)))</f>
        <v/>
      </c>
      <c r="Y32" s="165">
        <f>'динар (курс $)'!X32</f>
        <v>0</v>
      </c>
      <c r="Z32" s="3" t="str">
        <f>фунт!Z32</f>
        <v>29.09.2023</v>
      </c>
      <c r="AA32" s="82" t="str">
        <f>IF((IFERROR(Доллар!AA32/'динар (курс $)'!AA31,0))=0,"",(IFERROR(Доллар!AA32/'динар (курс $)'!AA31,0)))</f>
        <v/>
      </c>
      <c r="AB32" s="165">
        <f>'динар (курс $)'!AA32</f>
        <v>0</v>
      </c>
      <c r="AC32" s="3" t="str">
        <f>фунт!AC32</f>
        <v>29.10.2023</v>
      </c>
      <c r="AD32" s="82" t="str">
        <f>IF((IFERROR(Доллар!AD32/'динар (курс $)'!AD31,0))=0,"",(IFERROR(Доллар!AD32/'динар (курс $)'!AD31,0)))</f>
        <v/>
      </c>
      <c r="AE32" s="165">
        <f>'динар (курс $)'!AD32</f>
        <v>0</v>
      </c>
      <c r="AF32" s="3" t="str">
        <f>фунт!AF32</f>
        <v>29.11.2023</v>
      </c>
      <c r="AG32" s="82" t="str">
        <f>IF((IFERROR(Доллар!AG32/'динар (курс $)'!AG31,0))=0,"",(IFERROR(Доллар!AG32/'динар (курс $)'!AG31,0)))</f>
        <v/>
      </c>
      <c r="AH32" s="165">
        <f>'динар (курс $)'!AG32</f>
        <v>0</v>
      </c>
      <c r="AI32" s="3" t="str">
        <f>фунт!AI32</f>
        <v>29.12.2023</v>
      </c>
      <c r="AJ32" s="82" t="str">
        <f>IF((IFERROR(Доллар!AJ32/'динар (курс $)'!AJ31,0))=0,"",(IFERROR(Доллар!AJ32/'динар (курс $)'!AJ31,0)))</f>
        <v/>
      </c>
      <c r="AK32" s="165">
        <f>'динар (курс $)'!AJ32</f>
        <v>0</v>
      </c>
      <c r="AL32" s="165"/>
      <c r="AM32" s="165"/>
      <c r="AN32" s="165"/>
      <c r="AO32" s="165"/>
      <c r="AQ32" s="153" t="str">
        <f t="shared" si="0"/>
        <v>29.06.2023</v>
      </c>
      <c r="AR32" s="85"/>
      <c r="AT32" s="3" t="str">
        <f t="shared" si="1"/>
        <v>29.10.2023</v>
      </c>
      <c r="AU32" s="162" t="s">
        <v>52</v>
      </c>
      <c r="AW32" s="3" t="str">
        <f t="shared" si="3"/>
        <v>29.11.2023</v>
      </c>
      <c r="AX32" s="162" t="s">
        <v>52</v>
      </c>
      <c r="AZ32" s="3" t="str">
        <f t="shared" si="5"/>
        <v>29.12.2023</v>
      </c>
      <c r="BA32" s="162" t="s">
        <v>52</v>
      </c>
    </row>
    <row r="33" spans="1:53" x14ac:dyDescent="0.25">
      <c r="B33" s="3" t="str">
        <f>фунт!B33</f>
        <v>30.01.2023</v>
      </c>
      <c r="C33" s="82" t="str">
        <f>IF((IFERROR(Доллар!C33/'динар (курс $)'!C32,0))=0,"",(IFERROR(Доллар!C33/'динар (курс $)'!C32,0)))</f>
        <v/>
      </c>
      <c r="D33" s="165">
        <f>'динар (курс $)'!C33</f>
        <v>0</v>
      </c>
      <c r="E33" s="4" t="str">
        <f>фунт!E33</f>
        <v>30.02.2023</v>
      </c>
      <c r="F33" s="6"/>
      <c r="G33" s="165" t="s">
        <v>163</v>
      </c>
      <c r="H33" s="3" t="str">
        <f>фунт!H33</f>
        <v>30.03.2023</v>
      </c>
      <c r="I33" s="82" t="str">
        <f>IF((IFERROR(Доллар!I33/'динар (курс $)'!I32,0))=0,"",(IFERROR(Доллар!I33/'динар (курс $)'!I32,0)))</f>
        <v/>
      </c>
      <c r="J33" s="165">
        <f>'динар (курс $)'!I33</f>
        <v>0</v>
      </c>
      <c r="K33" s="3" t="str">
        <f>фунт!K33</f>
        <v>30.04.2023</v>
      </c>
      <c r="L33" s="82" t="str">
        <f>IF((IFERROR(Доллар!L33/'динар (курс $)'!L32,0))=0,"",(IFERROR(Доллар!L33/'динар (курс $)'!L32,0)))</f>
        <v/>
      </c>
      <c r="M33" s="165">
        <f>'динар (курс $)'!L33</f>
        <v>0</v>
      </c>
      <c r="N33" s="3" t="str">
        <f>фунт!N33</f>
        <v>30.05.2023</v>
      </c>
      <c r="O33" s="82" t="str">
        <f>IF((IFERROR(Доллар!O33/'динар (курс $)'!O32,0))=0,"",(IFERROR(Доллар!O33/'динар (курс $)'!O32,0)))</f>
        <v/>
      </c>
      <c r="P33" s="165">
        <f>'динар (курс $)'!O33</f>
        <v>0</v>
      </c>
      <c r="Q33" s="3" t="str">
        <f>фунт!Q33</f>
        <v>30.06.2023</v>
      </c>
      <c r="R33" s="82" t="str">
        <f>IF((IFERROR(Доллар!R33/'динар (курс $)'!R32,0))=0,"",(IFERROR(Доллар!R33/'динар (курс $)'!R32,0)))</f>
        <v/>
      </c>
      <c r="S33" s="165">
        <f>'динар (курс $)'!R33</f>
        <v>0</v>
      </c>
      <c r="T33" s="3" t="str">
        <f>фунт!T33</f>
        <v>30.07.2023</v>
      </c>
      <c r="U33" s="82" t="str">
        <f>IF((IFERROR(Доллар!U33/'динар (курс $)'!U32,0))=0,"",(IFERROR(Доллар!U33/'динар (курс $)'!U32,0)))</f>
        <v/>
      </c>
      <c r="V33" s="165">
        <f>'динар (курс $)'!U33</f>
        <v>0</v>
      </c>
      <c r="W33" s="3" t="str">
        <f>фунт!W33</f>
        <v>30.08.2023</v>
      </c>
      <c r="X33" s="82" t="str">
        <f>IF((IFERROR(Доллар!X33/'динар (курс $)'!X32,0))=0,"",(IFERROR(Доллар!X33/'динар (курс $)'!X32,0)))</f>
        <v/>
      </c>
      <c r="Y33" s="165">
        <f>'динар (курс $)'!X33</f>
        <v>0</v>
      </c>
      <c r="Z33" s="3" t="str">
        <f>фунт!Z33</f>
        <v>30.09.2023</v>
      </c>
      <c r="AA33" s="82" t="str">
        <f>IF((IFERROR(Доллар!AA33/'динар (курс $)'!AA32,0))=0,"",(IFERROR(Доллар!AA33/'динар (курс $)'!AA32,0)))</f>
        <v/>
      </c>
      <c r="AB33" s="165">
        <f>'динар (курс $)'!AA33</f>
        <v>0</v>
      </c>
      <c r="AC33" s="3" t="str">
        <f>фунт!AC33</f>
        <v>30.10.2023</v>
      </c>
      <c r="AD33" s="82" t="str">
        <f>IF((IFERROR(Доллар!AD33/'динар (курс $)'!AD32,0))=0,"",(IFERROR(Доллар!AD33/'динар (курс $)'!AD32,0)))</f>
        <v/>
      </c>
      <c r="AE33" s="165">
        <f>'динар (курс $)'!AD33</f>
        <v>0</v>
      </c>
      <c r="AF33" s="3" t="str">
        <f>фунт!AF33</f>
        <v>30.11.2023</v>
      </c>
      <c r="AG33" s="82" t="str">
        <f>IF((IFERROR(Доллар!AG33/'динар (курс $)'!AG32,0))=0,"",(IFERROR(Доллар!AG33/'динар (курс $)'!AG32,0)))</f>
        <v/>
      </c>
      <c r="AH33" s="165">
        <f>'динар (курс $)'!AG33</f>
        <v>0</v>
      </c>
      <c r="AI33" s="3" t="str">
        <f>фунт!AI33</f>
        <v>30.12.2023</v>
      </c>
      <c r="AJ33" s="82" t="str">
        <f>IF((IFERROR(Доллар!AJ33/'динар (курс $)'!AJ32,0))=0,"",(IFERROR(Доллар!AJ33/'динар (курс $)'!AJ32,0)))</f>
        <v/>
      </c>
      <c r="AK33" s="165">
        <f>'динар (курс $)'!AJ33</f>
        <v>0</v>
      </c>
      <c r="AL33" s="165"/>
      <c r="AM33" s="165"/>
      <c r="AN33" s="165"/>
      <c r="AO33" s="165"/>
      <c r="AQ33" s="153" t="str">
        <f t="shared" si="0"/>
        <v>30.06.2023</v>
      </c>
      <c r="AR33" s="85"/>
      <c r="AT33" s="3" t="str">
        <f t="shared" si="1"/>
        <v>30.10.2023</v>
      </c>
      <c r="AU33" s="162" t="s">
        <v>52</v>
      </c>
      <c r="AW33" s="3" t="str">
        <f t="shared" si="3"/>
        <v>30.11.2023</v>
      </c>
      <c r="AX33" s="162" t="s">
        <v>52</v>
      </c>
      <c r="AZ33" s="3" t="str">
        <f t="shared" si="5"/>
        <v>30.12.2023</v>
      </c>
      <c r="BA33" s="162" t="s">
        <v>52</v>
      </c>
    </row>
    <row r="34" spans="1:53" x14ac:dyDescent="0.25">
      <c r="B34" s="3" t="str">
        <f>фунт!B34</f>
        <v>31.01.2023</v>
      </c>
      <c r="C34" s="82" t="str">
        <f>IF((IFERROR(Доллар!C34/'динар (курс $)'!C33,0))=0,"",(IFERROR(Доллар!C34/'динар (курс $)'!C33,0)))</f>
        <v/>
      </c>
      <c r="D34" s="165">
        <f>'динар (курс $)'!C34</f>
        <v>0</v>
      </c>
      <c r="E34" s="4" t="str">
        <f>фунт!E34</f>
        <v>31.02.2023</v>
      </c>
      <c r="F34" s="6"/>
      <c r="G34" s="165" t="s">
        <v>163</v>
      </c>
      <c r="H34" s="3" t="str">
        <f>фунт!H34</f>
        <v>31.03.2023</v>
      </c>
      <c r="I34" s="82" t="str">
        <f>IF((IFERROR(Доллар!I34/'динар (курс $)'!I33,0))=0,"",(IFERROR(Доллар!I34/'динар (курс $)'!I33,0)))</f>
        <v/>
      </c>
      <c r="J34" s="165">
        <f>'динар (курс $)'!I34</f>
        <v>0</v>
      </c>
      <c r="K34" s="4" t="str">
        <f>фунт!K34</f>
        <v>31.04.2023</v>
      </c>
      <c r="L34" s="6"/>
      <c r="M34" s="165" t="s">
        <v>163</v>
      </c>
      <c r="N34" s="3" t="str">
        <f>фунт!N34</f>
        <v>31.05.2023</v>
      </c>
      <c r="O34" s="82" t="str">
        <f>IF((IFERROR(Доллар!O34/'динар (курс $)'!O33,0))=0,"",(IFERROR(Доллар!O34/'динар (курс $)'!O33,0)))</f>
        <v/>
      </c>
      <c r="P34" s="165">
        <f>'динар (курс $)'!O34</f>
        <v>0</v>
      </c>
      <c r="Q34" s="4" t="str">
        <f>фунт!Q34</f>
        <v>31.06.2023</v>
      </c>
      <c r="R34" s="6"/>
      <c r="S34" s="165" t="s">
        <v>163</v>
      </c>
      <c r="T34" s="3" t="str">
        <f>фунт!T34</f>
        <v>31.07.2023</v>
      </c>
      <c r="U34" s="82" t="str">
        <f>IF((IFERROR(Доллар!U34/'динар (курс $)'!U33,0))=0,"",(IFERROR(Доллар!U34/'динар (курс $)'!U33,0)))</f>
        <v/>
      </c>
      <c r="V34" s="165">
        <f>'динар (курс $)'!U34</f>
        <v>0</v>
      </c>
      <c r="W34" s="3" t="str">
        <f>фунт!W34</f>
        <v>31.08.2023</v>
      </c>
      <c r="X34" s="82" t="str">
        <f>IF((IFERROR(Доллар!X34/'динар (курс $)'!X33,0))=0,"",(IFERROR(Доллар!X34/'динар (курс $)'!X33,0)))</f>
        <v/>
      </c>
      <c r="Y34" s="165">
        <f>'динар (курс $)'!X34</f>
        <v>0</v>
      </c>
      <c r="Z34" s="4" t="str">
        <f>фунт!Z34</f>
        <v>31.09.2023</v>
      </c>
      <c r="AA34" s="6"/>
      <c r="AB34" s="165" t="s">
        <v>163</v>
      </c>
      <c r="AC34" s="3" t="str">
        <f>фунт!AC34</f>
        <v>31.10.2023</v>
      </c>
      <c r="AD34" s="82" t="str">
        <f>IF((IFERROR(Доллар!AD34/'динар (курс $)'!AD33,0))=0,"",(IFERROR(Доллар!AD34/'динар (курс $)'!AD33,0)))</f>
        <v/>
      </c>
      <c r="AE34" s="165">
        <f>'динар (курс $)'!AD34</f>
        <v>0</v>
      </c>
      <c r="AF34" s="4" t="str">
        <f>фунт!AF34</f>
        <v>31.11.2023</v>
      </c>
      <c r="AG34" s="6"/>
      <c r="AH34" s="165" t="s">
        <v>163</v>
      </c>
      <c r="AI34" s="3" t="str">
        <f>фунт!AI34</f>
        <v>31.12.2023</v>
      </c>
      <c r="AJ34" s="82" t="str">
        <f>IF((IFERROR(Доллар!AJ34/'динар (курс $)'!AJ33,0))=0,"",(IFERROR(Доллар!AJ34/'динар (курс $)'!AJ33,0)))</f>
        <v/>
      </c>
      <c r="AK34" s="165">
        <f>'динар (курс $)'!AJ34</f>
        <v>0</v>
      </c>
      <c r="AL34" s="165"/>
      <c r="AM34" s="165"/>
      <c r="AN34" s="165"/>
      <c r="AO34" s="165"/>
      <c r="AQ34" s="153" t="str">
        <f t="shared" si="0"/>
        <v>31.06.2023</v>
      </c>
      <c r="AR34" s="85"/>
      <c r="AT34" s="3" t="str">
        <f t="shared" si="1"/>
        <v>31.10.2023</v>
      </c>
      <c r="AU34" s="162" t="s">
        <v>52</v>
      </c>
      <c r="AW34" s="3" t="str">
        <f t="shared" si="3"/>
        <v>31.11.2023</v>
      </c>
      <c r="AX34" s="162" t="s">
        <v>52</v>
      </c>
      <c r="AY34" t="s">
        <v>163</v>
      </c>
      <c r="AZ34" s="3" t="str">
        <f t="shared" si="5"/>
        <v>31.12.2023</v>
      </c>
      <c r="BA34" s="162" t="s">
        <v>52</v>
      </c>
    </row>
    <row r="35" spans="1:53" x14ac:dyDescent="0.25">
      <c r="B35" s="9" t="s">
        <v>2</v>
      </c>
      <c r="C35" s="10" t="e">
        <f>AVERAGE(C4:C34)</f>
        <v>#DIV/0!</v>
      </c>
      <c r="D35" s="165"/>
      <c r="E35" s="9" t="s">
        <v>2</v>
      </c>
      <c r="F35" s="10" t="e">
        <f>AVERAGE(F4:F34)</f>
        <v>#DIV/0!</v>
      </c>
      <c r="G35" s="165"/>
      <c r="H35" s="9" t="s">
        <v>2</v>
      </c>
      <c r="I35" s="10" t="e">
        <f>AVERAGE(I4:I34)</f>
        <v>#DIV/0!</v>
      </c>
      <c r="J35" s="165"/>
      <c r="K35" s="9" t="s">
        <v>2</v>
      </c>
      <c r="L35" s="10" t="e">
        <f>AVERAGE(L4:L34)</f>
        <v>#DIV/0!</v>
      </c>
      <c r="M35" s="165"/>
      <c r="N35" s="9" t="s">
        <v>2</v>
      </c>
      <c r="O35" s="10" t="e">
        <f>AVERAGE(O4:O34)</f>
        <v>#DIV/0!</v>
      </c>
      <c r="P35" s="165"/>
      <c r="Q35" s="9" t="s">
        <v>2</v>
      </c>
      <c r="R35" s="10" t="e">
        <f>AVERAGE(R4:R34)</f>
        <v>#DIV/0!</v>
      </c>
      <c r="S35" s="165"/>
      <c r="T35" s="9" t="s">
        <v>2</v>
      </c>
      <c r="U35" s="10" t="e">
        <f>AVERAGE(U4:U34)</f>
        <v>#DIV/0!</v>
      </c>
      <c r="V35" s="165"/>
      <c r="W35" s="9" t="s">
        <v>2</v>
      </c>
      <c r="X35" s="10" t="e">
        <f>AVERAGE(X4:X34)</f>
        <v>#DIV/0!</v>
      </c>
      <c r="Y35" s="165"/>
      <c r="Z35" s="9" t="s">
        <v>2</v>
      </c>
      <c r="AA35" s="10" t="e">
        <f>AVERAGE(AA4:AA34)</f>
        <v>#DIV/0!</v>
      </c>
      <c r="AB35" s="165"/>
      <c r="AC35" s="9" t="s">
        <v>2</v>
      </c>
      <c r="AD35" s="10" t="e">
        <f>AVERAGE(AD4:AD34)</f>
        <v>#DIV/0!</v>
      </c>
      <c r="AE35" s="165"/>
      <c r="AF35" s="9" t="s">
        <v>2</v>
      </c>
      <c r="AG35" s="10" t="e">
        <f>AVERAGE(AG4:AG34)</f>
        <v>#DIV/0!</v>
      </c>
      <c r="AH35" s="165"/>
      <c r="AI35" s="9" t="s">
        <v>2</v>
      </c>
      <c r="AJ35" s="10" t="e">
        <f>AVERAGE(AJ4:AJ34)</f>
        <v>#DIV/0!</v>
      </c>
      <c r="AK35" s="165"/>
      <c r="AL35" s="165"/>
      <c r="AM35" s="165"/>
      <c r="AN35" s="165"/>
      <c r="AO35" s="165"/>
      <c r="AQ35" s="9" t="s">
        <v>2</v>
      </c>
      <c r="AR35" s="10"/>
      <c r="AT35" s="9" t="s">
        <v>2</v>
      </c>
      <c r="AU35" s="158">
        <f>AVERAGE(AU4:AU34)</f>
        <v>0</v>
      </c>
      <c r="AW35" s="9" t="s">
        <v>2</v>
      </c>
      <c r="AX35" s="158">
        <f>AVERAGE(AX4:AX34)</f>
        <v>0</v>
      </c>
      <c r="AZ35" s="9" t="s">
        <v>2</v>
      </c>
      <c r="BA35" s="158">
        <f>AVERAGE(BA4:BA34)</f>
        <v>0</v>
      </c>
    </row>
    <row r="36" spans="1:53" ht="15" hidden="1" customHeight="1" outlineLevel="1" x14ac:dyDescent="0.25">
      <c r="B36" s="9" t="s">
        <v>188</v>
      </c>
      <c r="C36" s="10">
        <f>IFERROR((MEDIAN(C4:C34)),0)</f>
        <v>0</v>
      </c>
      <c r="D36" s="165" t="s">
        <v>163</v>
      </c>
      <c r="E36" s="9" t="s">
        <v>188</v>
      </c>
      <c r="F36" s="10">
        <f>IFERROR((MEDIAN(F4:F34)),0)</f>
        <v>0</v>
      </c>
      <c r="G36" s="165" t="s">
        <v>163</v>
      </c>
      <c r="H36" s="9" t="s">
        <v>188</v>
      </c>
      <c r="I36" s="10">
        <f>IFERROR((MEDIAN(I4:I34)),0)</f>
        <v>0</v>
      </c>
      <c r="J36" s="165" t="s">
        <v>163</v>
      </c>
      <c r="K36" s="9" t="s">
        <v>188</v>
      </c>
      <c r="L36" s="10">
        <f>IFERROR((MEDIAN(L4:L34)),0)</f>
        <v>0</v>
      </c>
      <c r="M36" s="165" t="s">
        <v>163</v>
      </c>
      <c r="N36" s="9" t="s">
        <v>188</v>
      </c>
      <c r="O36" s="10">
        <f>IFERROR((MEDIAN(O4:O34)),0)</f>
        <v>0</v>
      </c>
      <c r="P36" s="165" t="s">
        <v>163</v>
      </c>
      <c r="Q36" s="9" t="s">
        <v>188</v>
      </c>
      <c r="R36" s="10">
        <f>IFERROR((MEDIAN(R4:R34)),0)</f>
        <v>0</v>
      </c>
      <c r="S36" s="165" t="s">
        <v>163</v>
      </c>
      <c r="T36" s="9" t="s">
        <v>188</v>
      </c>
      <c r="U36" s="10">
        <f>IFERROR((MEDIAN(U4:U34)),0)</f>
        <v>0</v>
      </c>
      <c r="V36" s="165" t="s">
        <v>163</v>
      </c>
      <c r="W36" s="9" t="s">
        <v>188</v>
      </c>
      <c r="X36" s="10">
        <f>IFERROR((MEDIAN(X4:X34)),0)</f>
        <v>0</v>
      </c>
      <c r="Y36" s="165" t="s">
        <v>163</v>
      </c>
      <c r="Z36" s="9" t="s">
        <v>188</v>
      </c>
      <c r="AA36" s="10">
        <f>IFERROR((MEDIAN(AA4:AA34)),0)</f>
        <v>0</v>
      </c>
      <c r="AB36" s="165" t="s">
        <v>163</v>
      </c>
      <c r="AC36" s="9" t="s">
        <v>188</v>
      </c>
      <c r="AD36" s="10">
        <f>IFERROR((MEDIAN(AD4:AD34)),0)</f>
        <v>0</v>
      </c>
      <c r="AE36" s="165" t="s">
        <v>163</v>
      </c>
      <c r="AF36" s="9" t="s">
        <v>188</v>
      </c>
      <c r="AG36" s="10">
        <f>IFERROR((MEDIAN(AG4:AG34)),0)</f>
        <v>0</v>
      </c>
      <c r="AH36" s="165" t="s">
        <v>163</v>
      </c>
      <c r="AI36" s="9" t="s">
        <v>188</v>
      </c>
      <c r="AJ36" s="10">
        <f>IFERROR((MEDIAN(AJ4:AJ34)),0)</f>
        <v>0</v>
      </c>
      <c r="AK36" s="165" t="s">
        <v>163</v>
      </c>
      <c r="AL36" s="165"/>
      <c r="AM36" s="165"/>
      <c r="AN36" s="165"/>
      <c r="AO36" s="165"/>
      <c r="AQ36" s="9" t="s">
        <v>188</v>
      </c>
      <c r="AR36" s="10"/>
      <c r="AT36" s="9" t="s">
        <v>188</v>
      </c>
      <c r="AU36" s="158"/>
      <c r="AV36" t="s">
        <v>163</v>
      </c>
      <c r="AW36" s="9" t="s">
        <v>188</v>
      </c>
      <c r="AX36" s="158"/>
      <c r="AY36" t="s">
        <v>163</v>
      </c>
      <c r="AZ36" s="9" t="s">
        <v>188</v>
      </c>
      <c r="BA36" s="158"/>
    </row>
    <row r="37" spans="1:53" ht="15" hidden="1" customHeight="1" outlineLevel="1" x14ac:dyDescent="0.25">
      <c r="B37" s="9" t="s">
        <v>189</v>
      </c>
      <c r="C37" s="10">
        <f>IFERROR(MEDIAN(C4:C34),0)</f>
        <v>0</v>
      </c>
      <c r="D37" s="165" t="s">
        <v>163</v>
      </c>
      <c r="E37" s="9" t="s">
        <v>189</v>
      </c>
      <c r="F37" s="10">
        <f>IFERROR(MEDIAN(C4:C34,F4:F34),0)</f>
        <v>0</v>
      </c>
      <c r="G37" s="165" t="s">
        <v>163</v>
      </c>
      <c r="H37" s="9" t="s">
        <v>189</v>
      </c>
      <c r="I37" s="10">
        <f>IFERROR(MEDIAN(F4:F34,I4:I34,C4:C34),0)</f>
        <v>0</v>
      </c>
      <c r="J37" s="165" t="s">
        <v>163</v>
      </c>
      <c r="K37" s="9" t="s">
        <v>189</v>
      </c>
      <c r="L37" s="10">
        <f>IFERROR(MEDIAN(I4:I34,L4:L34,F4:F34,C4:C34),0)</f>
        <v>0</v>
      </c>
      <c r="M37" s="165" t="s">
        <v>163</v>
      </c>
      <c r="N37" s="9" t="s">
        <v>189</v>
      </c>
      <c r="O37" s="10">
        <f>IFERROR(MEDIAN(L4:L34,O4:O34,I4:I34,F4:F34,C4:C34),0)</f>
        <v>0</v>
      </c>
      <c r="P37" s="165" t="s">
        <v>163</v>
      </c>
      <c r="Q37" s="9" t="s">
        <v>189</v>
      </c>
      <c r="R37" s="10">
        <f>IFERROR(MEDIAN(O4:O34,R4:R34,L4:L34,I4:I34,F4:F34,C4:C34),0)</f>
        <v>0</v>
      </c>
      <c r="S37" s="165" t="s">
        <v>163</v>
      </c>
      <c r="T37" s="9" t="s">
        <v>189</v>
      </c>
      <c r="U37" s="10">
        <f>IFERROR(MEDIAN(R4:R34,U4:U34,O4:O34,L4:L34,I4:I34,F4:F34,C4:C34),0)</f>
        <v>0</v>
      </c>
      <c r="V37" s="165" t="s">
        <v>163</v>
      </c>
      <c r="W37" s="9" t="s">
        <v>189</v>
      </c>
      <c r="X37" s="10">
        <f>IFERROR(MEDIAN(U4:U34,X4:X34,R4:R34,O4:O34,L4:L34,I4:I34,F4:F34,C4:C34),0)</f>
        <v>0</v>
      </c>
      <c r="Y37" s="165" t="s">
        <v>163</v>
      </c>
      <c r="Z37" s="9" t="s">
        <v>189</v>
      </c>
      <c r="AA37" s="10">
        <f>IFERROR(MEDIAN(X4:X34,AA4:AA34,U4:U34,R4:R34,O4:O34,L4:L34,I4:I34,F4:F34,C4:C34),0)</f>
        <v>0</v>
      </c>
      <c r="AB37" s="165" t="s">
        <v>163</v>
      </c>
      <c r="AC37" s="9" t="s">
        <v>189</v>
      </c>
      <c r="AD37" s="10">
        <f>IFERROR(MEDIAN(AA4:AA34,AD4:AD34,X4:X34,U4:U34,R4:R34,O4:O34,L4:L34,I4:I34,F4:F34,C4:C34),0)</f>
        <v>0</v>
      </c>
      <c r="AE37" s="165" t="s">
        <v>163</v>
      </c>
      <c r="AF37" s="9" t="s">
        <v>189</v>
      </c>
      <c r="AG37" s="10">
        <f>IFERROR(MEDIAN(AD4:AD34,AG4:AG34,AA4:AA34,X4:X34,U4:U34,R4:R34,O4:O34,L4:L34,I4:I34,F4:F34,C4:C34),0)</f>
        <v>0</v>
      </c>
      <c r="AH37" s="165" t="s">
        <v>163</v>
      </c>
      <c r="AI37" s="9" t="s">
        <v>189</v>
      </c>
      <c r="AJ37" s="10">
        <f>IFERROR(MEDIAN(AG4:AG34,AJ4:AJ34,AD4:AD34,AA4:AA34,X4:X34,U4:U34,R4:R34,O4:O34,L4:L34,I4:I34,F4:F34,C4:C34),0)</f>
        <v>0</v>
      </c>
      <c r="AK37" s="165" t="s">
        <v>163</v>
      </c>
      <c r="AL37" s="165"/>
      <c r="AM37" s="165"/>
      <c r="AN37" s="165"/>
      <c r="AO37" s="165"/>
      <c r="AQ37" s="9" t="s">
        <v>189</v>
      </c>
      <c r="AR37" s="10"/>
      <c r="AT37" s="9" t="s">
        <v>189</v>
      </c>
      <c r="AU37" s="158"/>
      <c r="AV37" t="s">
        <v>163</v>
      </c>
      <c r="AW37" s="9" t="s">
        <v>189</v>
      </c>
      <c r="AX37" s="158"/>
      <c r="AY37" t="s">
        <v>163</v>
      </c>
      <c r="AZ37" s="9" t="s">
        <v>189</v>
      </c>
      <c r="BA37" s="158"/>
    </row>
    <row r="38" spans="1:53" collapsed="1" x14ac:dyDescent="0.25">
      <c r="B38" s="13" t="s">
        <v>3</v>
      </c>
      <c r="C38" s="12" t="e">
        <f>C35</f>
        <v>#DIV/0!</v>
      </c>
      <c r="D38" s="165"/>
      <c r="E38" s="11" t="s">
        <v>3</v>
      </c>
      <c r="F38" s="12" t="e">
        <f>AVERAGE(C4:C34,F4:F34)</f>
        <v>#DIV/0!</v>
      </c>
      <c r="G38" s="165"/>
      <c r="H38" s="11" t="s">
        <v>3</v>
      </c>
      <c r="I38" s="12" t="e">
        <f>AVERAGE((C4:C34,F4:F34,I4:I34))</f>
        <v>#DIV/0!</v>
      </c>
      <c r="J38" s="165"/>
      <c r="K38" s="11" t="s">
        <v>3</v>
      </c>
      <c r="L38" s="12" t="e">
        <f>AVERAGE(C4:C34,F4:F34,I4:I34,L4:L34)</f>
        <v>#DIV/0!</v>
      </c>
      <c r="M38" s="165"/>
      <c r="N38" s="11" t="s">
        <v>3</v>
      </c>
      <c r="O38" s="12" t="e">
        <f>AVERAGE($C$4:$C$34,$F$4:$F$34,$I$4:$I$34,$L$4:$L$34,$O$4:$O$34)</f>
        <v>#DIV/0!</v>
      </c>
      <c r="P38" s="165"/>
      <c r="Q38" s="11" t="s">
        <v>3</v>
      </c>
      <c r="R38" s="12" t="e">
        <f>AVERAGE($C$4:$C$34,$F$4:$F$34,$I$4:$I$34,$L$4:$L$34,$O$4:$O$34,$R$4:$R$34)</f>
        <v>#DIV/0!</v>
      </c>
      <c r="S38" s="165"/>
      <c r="T38" s="11" t="s">
        <v>3</v>
      </c>
      <c r="U38" s="12" t="e">
        <f>AVERAGE($C$4:$C$34,$F$4:$F$34,$I$4:$I$34,$L$4:$L$34,$O$4:$O$34,$R$4:$R$34,$U$4:$U$34)</f>
        <v>#DIV/0!</v>
      </c>
      <c r="V38" s="165"/>
      <c r="W38" s="11" t="s">
        <v>3</v>
      </c>
      <c r="X38" s="12" t="e">
        <f>AVERAGE($C$4:$C$34,$F$4:$F$34,$I$4:$I$34,$L$4:$L$34,$O$4:$O$34,$R$4:$R$34,$U$4:$U$34,$X$4:$X$34)</f>
        <v>#DIV/0!</v>
      </c>
      <c r="Y38" s="165"/>
      <c r="Z38" s="11" t="s">
        <v>3</v>
      </c>
      <c r="AA38" s="12" t="e">
        <f>AVERAGE($C$4:$C$34,$F$4:$F$34,$I$4:$I$34,$L$4:$L$34,$O$4:$O$34,$R$4:$R$34,$U$4:$U$34,$X$4:$X$34,$AA$4:$AA$34)</f>
        <v>#DIV/0!</v>
      </c>
      <c r="AB38" s="165"/>
      <c r="AC38" s="11" t="s">
        <v>3</v>
      </c>
      <c r="AD38" s="12" t="e">
        <f>AVERAGE($C$4:$C$34,$F$4:$F$34,$I$4:$I$34,$L$4:$L$34,$O$4:$O$34,$R$4:$R$34,$U$4:$U$34,$X$4:$X$34,$AA$4:$AA$34,$AD$4:$AD$34)</f>
        <v>#DIV/0!</v>
      </c>
      <c r="AE38" s="165"/>
      <c r="AF38" s="11" t="s">
        <v>3</v>
      </c>
      <c r="AG38" s="12" t="e">
        <f>AVERAGE($C$4:$C$34,$F$4:$F$34,$I$4:$I$34,$L$4:$L$34,$O$4:$O$34,$R$4:$R$34,$U$4:$U$34,$X$4:$X$34,$AA$4:$AA$34,$AD$4:$AD$34,$AG$4:$AG$34)</f>
        <v>#DIV/0!</v>
      </c>
      <c r="AH38" s="165"/>
      <c r="AI38" s="11" t="s">
        <v>3</v>
      </c>
      <c r="AJ38" s="12" t="e">
        <f>AVERAGE($C$4:$C$34,$F$4:$F$34,$I$4:$I$34,$L$4:$L$34,$O$4:$O$34,$R$4:$R$34,$U$4:$U$34,$X$4:$X$34,$AA$4:$AA$34,$AD$4:$AD$34,$AG$4:$AG$34,$AJ$4:$AJ$34)</f>
        <v>#DIV/0!</v>
      </c>
      <c r="AK38" s="165"/>
      <c r="AL38" s="165"/>
      <c r="AM38" s="165"/>
      <c r="AN38" s="165"/>
      <c r="AO38" s="165"/>
      <c r="AQ38" s="11" t="s">
        <v>3</v>
      </c>
      <c r="AR38" s="12"/>
      <c r="AT38" s="11" t="s">
        <v>3</v>
      </c>
      <c r="AU38" s="159">
        <f>AVERAGE($C$4:$C$34,$F$4:$F$34,$I$4:$I$34,$L$4:$L$34,$O$4:$O$34,$R$4:$R$34,$U$4:$U$34,$X$4:$X$34,$AA$4:$AA$34,$AU$4:$AU$34)</f>
        <v>0</v>
      </c>
      <c r="AW38" s="11" t="s">
        <v>3</v>
      </c>
      <c r="AX38" s="159">
        <f>AVERAGE($C$4:$C$34,$F$4:$F$34,$I$4:$I$34,$L$4:$L$34,$O$4:$O$34,$R$4:$R$34,$U$4:$U$34,$X$4:$X$34,$AA$4:$AA$34,$AX$4:$AX$34,$AU$4:$AU$34)</f>
        <v>0</v>
      </c>
      <c r="AZ38" s="11" t="s">
        <v>3</v>
      </c>
      <c r="BA38" s="159">
        <f>AVERAGE($C$4:$C$34,$F$4:$F$34,$I$4:$I$34,$L$4:$L$34,$O$4:$O$34,$R$4:$R$34,$U$4:$U$34,$X$4:$X$34,$AA$4:$AA$34,$AU$4:$AU$34,$AX$4:$AX$34,$BA$4:$BA$34)</f>
        <v>0</v>
      </c>
    </row>
    <row r="40" spans="1:53" x14ac:dyDescent="0.25">
      <c r="AI40" s="11" t="s">
        <v>229</v>
      </c>
      <c r="AJ40" s="159"/>
    </row>
    <row r="41" spans="1:53" x14ac:dyDescent="0.25">
      <c r="AI41" s="11" t="s">
        <v>232</v>
      </c>
      <c r="AJ41" s="159" t="e">
        <f>IF(AJ40&gt;0,(AVERAGE(C4:C34,F4:F34,I4:I34,L4:L34,O4:O34,R4:R34,U4:U34,X4:X34,AA4:AA34,AU4:AU34,AX4:AX34,BA4:BA34)),(AVERAGE(C4:C34,F4:F34,I4:I34,L4:L34,O4:O34,R4:R34,U4:U34,X4:X34,AA4:AA34,AD4:AD34,AG4:AG34,AJ4:AJ34)))</f>
        <v>#DIV/0!</v>
      </c>
    </row>
    <row r="42" spans="1:53" hidden="1" outlineLevel="1" x14ac:dyDescent="0.25">
      <c r="B42" s="171" t="s">
        <v>16</v>
      </c>
    </row>
    <row r="43" spans="1:53" hidden="1" outlineLevel="1" x14ac:dyDescent="0.25">
      <c r="B43" s="172" t="e">
        <f>AVERAGE(C4:C34,F4:F34,I4:I34)</f>
        <v>#DIV/0!</v>
      </c>
    </row>
    <row r="44" spans="1:53" ht="15.75" hidden="1" outlineLevel="1" thickBot="1" x14ac:dyDescent="0.3"/>
    <row r="45" spans="1:53" hidden="1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53" hidden="1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53" ht="15.75" hidden="1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53" hidden="1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hidden="1" outlineLevel="1" x14ac:dyDescent="0.25">
      <c r="B49" s="424" t="e">
        <f>AVERAGE(C4:C34,F4:F34,I4:I34,L4:L34,O4:O34,R4:R33)</f>
        <v>#DIV/0!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t="15.75" hidden="1" outlineLevel="1" thickBot="1" x14ac:dyDescent="0.3"/>
    <row r="51" spans="1:36" hidden="1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hidden="1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hidden="1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hidden="1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</row>
    <row r="55" spans="1:36" hidden="1" outlineLevel="1" x14ac:dyDescent="0.25">
      <c r="B55" s="427" t="e">
        <f>AVERAGE(C4:C34,F4:F34,I4:I34,L4:L34,O4:O34,R4:R34,U4:U34,X4:X34,AA4:AA34)</f>
        <v>#DIV/0!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</row>
    <row r="56" spans="1:36" ht="15.75" hidden="1" outlineLevel="1" thickBot="1" x14ac:dyDescent="0.3"/>
    <row r="57" spans="1:36" hidden="1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hidden="1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hidden="1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t="15.75" hidden="1" outlineLevel="1" thickBot="1" x14ac:dyDescent="0.3"/>
    <row r="61" spans="1:36" hidden="1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hidden="1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hidden="1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hidden="1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</row>
    <row r="65" spans="2:36" hidden="1" outlineLevel="1" x14ac:dyDescent="0.25">
      <c r="B65" s="424" t="e">
        <f>AVERAGE($C$4:$C$34,$F$4:$F$34,$I$4:$I$34,$L$4:$L$34,$O$4:$O$34,$R$4:$R$34,$U$4:$U$34,$X$4:$X$34,$AA$4:$AA$34,$AD$4:$AD$34,$AG$4:$AG$34,$AJ$4:$AJ$34)</f>
        <v>#DIV/0!</v>
      </c>
      <c r="C65" s="425" t="e">
        <f t="shared" ref="C65:AJ65" si="7">AVERAGE($C$4:$C$34,$F$4:$F$34,$I$4:$I$34,$L$4:$L$34,$O$4:$O$34,$R$4:$R$34,$U$4:$U$34,$X$4:$X$34,$AA$4:$AA$34,$AD$4:$AD$34,$AG$4:$AG$34,$AJ$4:$AJ$34)</f>
        <v>#DIV/0!</v>
      </c>
      <c r="D65" s="425" t="e">
        <f t="shared" si="7"/>
        <v>#DIV/0!</v>
      </c>
      <c r="E65" s="425" t="e">
        <f t="shared" si="7"/>
        <v>#DIV/0!</v>
      </c>
      <c r="F65" s="425" t="e">
        <f t="shared" si="7"/>
        <v>#DIV/0!</v>
      </c>
      <c r="G65" s="425" t="e">
        <f t="shared" si="7"/>
        <v>#DIV/0!</v>
      </c>
      <c r="H65" s="425" t="e">
        <f t="shared" si="7"/>
        <v>#DIV/0!</v>
      </c>
      <c r="I65" s="425" t="e">
        <f t="shared" si="7"/>
        <v>#DIV/0!</v>
      </c>
      <c r="J65" s="425" t="e">
        <f t="shared" si="7"/>
        <v>#DIV/0!</v>
      </c>
      <c r="K65" s="425" t="e">
        <f t="shared" si="7"/>
        <v>#DIV/0!</v>
      </c>
      <c r="L65" s="425" t="e">
        <f t="shared" si="7"/>
        <v>#DIV/0!</v>
      </c>
      <c r="M65" s="425" t="e">
        <f t="shared" si="7"/>
        <v>#DIV/0!</v>
      </c>
      <c r="N65" s="425" t="e">
        <f t="shared" si="7"/>
        <v>#DIV/0!</v>
      </c>
      <c r="O65" s="425" t="e">
        <f t="shared" si="7"/>
        <v>#DIV/0!</v>
      </c>
      <c r="P65" s="425" t="e">
        <f t="shared" si="7"/>
        <v>#DIV/0!</v>
      </c>
      <c r="Q65" s="425" t="e">
        <f t="shared" si="7"/>
        <v>#DIV/0!</v>
      </c>
      <c r="R65" s="425" t="e">
        <f t="shared" si="7"/>
        <v>#DIV/0!</v>
      </c>
      <c r="S65" s="425" t="e">
        <f t="shared" si="7"/>
        <v>#DIV/0!</v>
      </c>
      <c r="T65" s="425" t="e">
        <f t="shared" si="7"/>
        <v>#DIV/0!</v>
      </c>
      <c r="U65" s="425" t="e">
        <f t="shared" si="7"/>
        <v>#DIV/0!</v>
      </c>
      <c r="V65" s="425" t="e">
        <f t="shared" si="7"/>
        <v>#DIV/0!</v>
      </c>
      <c r="W65" s="425" t="e">
        <f t="shared" si="7"/>
        <v>#DIV/0!</v>
      </c>
      <c r="X65" s="425" t="e">
        <f t="shared" si="7"/>
        <v>#DIV/0!</v>
      </c>
      <c r="Y65" s="425" t="e">
        <f t="shared" si="7"/>
        <v>#DIV/0!</v>
      </c>
      <c r="Z65" s="425" t="e">
        <f t="shared" si="7"/>
        <v>#DIV/0!</v>
      </c>
      <c r="AA65" s="425" t="e">
        <f t="shared" si="7"/>
        <v>#DIV/0!</v>
      </c>
      <c r="AB65" s="425" t="e">
        <f t="shared" si="7"/>
        <v>#DIV/0!</v>
      </c>
      <c r="AC65" s="425" t="e">
        <f t="shared" si="7"/>
        <v>#DIV/0!</v>
      </c>
      <c r="AD65" s="425" t="e">
        <f t="shared" si="7"/>
        <v>#DIV/0!</v>
      </c>
      <c r="AE65" s="425" t="e">
        <f t="shared" si="7"/>
        <v>#DIV/0!</v>
      </c>
      <c r="AF65" s="425" t="e">
        <f t="shared" si="7"/>
        <v>#DIV/0!</v>
      </c>
      <c r="AG65" s="425" t="e">
        <f t="shared" si="7"/>
        <v>#DIV/0!</v>
      </c>
      <c r="AH65" s="425" t="e">
        <f t="shared" si="7"/>
        <v>#DIV/0!</v>
      </c>
      <c r="AI65" s="425" t="e">
        <f t="shared" si="7"/>
        <v>#DIV/0!</v>
      </c>
      <c r="AJ65" s="425" t="e">
        <f t="shared" si="7"/>
        <v>#DIV/0!</v>
      </c>
    </row>
    <row r="66" spans="2:36" collapsed="1" x14ac:dyDescent="0.25"/>
  </sheetData>
  <autoFilter ref="B31:AK38"/>
  <mergeCells count="34">
    <mergeCell ref="B65:AJ65"/>
    <mergeCell ref="B52:I52"/>
    <mergeCell ref="B53:I53"/>
    <mergeCell ref="B54:AA54"/>
    <mergeCell ref="B55:AA55"/>
    <mergeCell ref="B57:I57"/>
    <mergeCell ref="B58:I58"/>
    <mergeCell ref="B59:I59"/>
    <mergeCell ref="B61:I61"/>
    <mergeCell ref="B62:I62"/>
    <mergeCell ref="B63:I63"/>
    <mergeCell ref="B64:AJ64"/>
    <mergeCell ref="AT2:AU2"/>
    <mergeCell ref="AW2:AX2"/>
    <mergeCell ref="AZ2:BA2"/>
    <mergeCell ref="T2:U2"/>
    <mergeCell ref="W2:X2"/>
    <mergeCell ref="Z2:AA2"/>
    <mergeCell ref="AC2:AD2"/>
    <mergeCell ref="AF2:AG2"/>
    <mergeCell ref="AI2:AJ2"/>
    <mergeCell ref="Q2:R2"/>
    <mergeCell ref="B51:I51"/>
    <mergeCell ref="AQ2:AR2"/>
    <mergeCell ref="B45:I45"/>
    <mergeCell ref="B46:I46"/>
    <mergeCell ref="B47:I47"/>
    <mergeCell ref="B48:R48"/>
    <mergeCell ref="B49:R49"/>
    <mergeCell ref="B2:C2"/>
    <mergeCell ref="E2:F2"/>
    <mergeCell ref="H2:I2"/>
    <mergeCell ref="K2:L2"/>
    <mergeCell ref="N2:O2"/>
  </mergeCells>
  <conditionalFormatting sqref="C5:C34">
    <cfRule type="expression" dxfId="327" priority="32">
      <formula>D5=D4</formula>
    </cfRule>
  </conditionalFormatting>
  <conditionalFormatting sqref="F5:F31">
    <cfRule type="expression" dxfId="326" priority="31">
      <formula>G5=G4</formula>
    </cfRule>
  </conditionalFormatting>
  <conditionalFormatting sqref="I5:I34">
    <cfRule type="expression" dxfId="325" priority="30">
      <formula>J5=J4</formula>
    </cfRule>
  </conditionalFormatting>
  <conditionalFormatting sqref="L5:L33">
    <cfRule type="expression" dxfId="324" priority="29">
      <formula>M5=M4</formula>
    </cfRule>
  </conditionalFormatting>
  <conditionalFormatting sqref="O5:O34">
    <cfRule type="expression" dxfId="323" priority="28">
      <formula>P5=P4</formula>
    </cfRule>
  </conditionalFormatting>
  <conditionalFormatting sqref="R5:R33">
    <cfRule type="expression" dxfId="322" priority="27">
      <formula>S5=S4</formula>
    </cfRule>
  </conditionalFormatting>
  <conditionalFormatting sqref="U5:U34">
    <cfRule type="expression" dxfId="321" priority="26">
      <formula>V5=V4</formula>
    </cfRule>
  </conditionalFormatting>
  <conditionalFormatting sqref="X5:X34">
    <cfRule type="expression" dxfId="320" priority="25">
      <formula>Y5=Y4</formula>
    </cfRule>
  </conditionalFormatting>
  <conditionalFormatting sqref="AA5:AA33">
    <cfRule type="expression" dxfId="319" priority="24">
      <formula>AB5=AB4</formula>
    </cfRule>
  </conditionalFormatting>
  <conditionalFormatting sqref="AD5:AD34">
    <cfRule type="expression" dxfId="318" priority="23">
      <formula>AE5=AE4</formula>
    </cfRule>
  </conditionalFormatting>
  <conditionalFormatting sqref="AG5:AG33">
    <cfRule type="expression" dxfId="317" priority="22">
      <formula>AH5=AH4</formula>
    </cfRule>
  </conditionalFormatting>
  <conditionalFormatting sqref="AJ5:AJ34">
    <cfRule type="expression" dxfId="316" priority="21">
      <formula>AK5=AK4</formula>
    </cfRule>
  </conditionalFormatting>
  <conditionalFormatting sqref="F4">
    <cfRule type="expression" dxfId="315" priority="18">
      <formula>G4=D34</formula>
    </cfRule>
  </conditionalFormatting>
  <conditionalFormatting sqref="I4">
    <cfRule type="expression" dxfId="314" priority="17">
      <formula>J4=G32</formula>
    </cfRule>
  </conditionalFormatting>
  <conditionalFormatting sqref="L4">
    <cfRule type="expression" dxfId="313" priority="16">
      <formula>M4=J34</formula>
    </cfRule>
  </conditionalFormatting>
  <conditionalFormatting sqref="O4">
    <cfRule type="expression" dxfId="312" priority="15">
      <formula>P4=M33</formula>
    </cfRule>
  </conditionalFormatting>
  <conditionalFormatting sqref="U4">
    <cfRule type="expression" dxfId="311" priority="13">
      <formula>V4=S33</formula>
    </cfRule>
  </conditionalFormatting>
  <conditionalFormatting sqref="R4">
    <cfRule type="expression" dxfId="310" priority="6">
      <formula>S4=P34</formula>
    </cfRule>
  </conditionalFormatting>
  <conditionalFormatting sqref="X4">
    <cfRule type="expression" dxfId="309" priority="5">
      <formula>Y4=V34</formula>
    </cfRule>
  </conditionalFormatting>
  <conditionalFormatting sqref="AA4">
    <cfRule type="expression" dxfId="308" priority="4">
      <formula>AB4=Y34</formula>
    </cfRule>
  </conditionalFormatting>
  <conditionalFormatting sqref="AD4">
    <cfRule type="expression" dxfId="307" priority="3">
      <formula>AE4=AB33</formula>
    </cfRule>
  </conditionalFormatting>
  <conditionalFormatting sqref="AG4">
    <cfRule type="expression" dxfId="306" priority="2">
      <formula>AH4=AE34</formula>
    </cfRule>
  </conditionalFormatting>
  <conditionalFormatting sqref="AJ4">
    <cfRule type="expression" dxfId="305" priority="1">
      <formula>AK4=AH33</formula>
    </cfRule>
  </conditionalFormatting>
  <printOptions horizontalCentered="1"/>
  <pageMargins left="0.70866141732283472" right="0.70866141732283472" top="0.74803149606299213" bottom="3.188976377952756" header="0.39370078740157483" footer="2.3622047244094491"/>
  <pageSetup paperSize="9" orientation="portrait" r:id="rId1"/>
  <headerFooter>
    <oddHeader>&amp;C&amp;14Динамика курса валюты сербский динар 2022 год (кросс курс - доллар)</oddHeader>
    <oddFooter>&amp;L&amp;14Начальник 
Управления Бюджетирования
ОАО "УГМК"&amp;R&amp;14Киташева А.Л.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4">
    <tabColor rgb="FF00B0F0"/>
  </sheetPr>
  <dimension ref="A2:BD66"/>
  <sheetViews>
    <sheetView zoomScale="70" zoomScaleNormal="70" workbookViewId="0">
      <selection activeCell="A4" sqref="A4 F4:F31 AJ4:AJ32 L4:L33 R4:R33 AA4:AA33 AG4:AG33 C4:C34 I4:I34 O4:O34 U4:U34 X4:X34 AD4:AD34"/>
    </sheetView>
  </sheetViews>
  <sheetFormatPr defaultRowHeight="15" outlineLevelRow="1" outlineLevelCol="1" x14ac:dyDescent="0.25"/>
  <cols>
    <col min="1" max="1" width="4.7109375" bestFit="1" customWidth="1"/>
    <col min="2" max="3" width="17.7109375" customWidth="1"/>
    <col min="4" max="4" width="9.140625" customWidth="1"/>
    <col min="5" max="6" width="17.7109375" customWidth="1"/>
    <col min="7" max="7" width="9.140625" customWidth="1"/>
    <col min="8" max="9" width="17.7109375" customWidth="1"/>
    <col min="10" max="10" width="9.140625" customWidth="1"/>
    <col min="11" max="12" width="17.7109375" customWidth="1"/>
    <col min="13" max="13" width="9.140625" customWidth="1"/>
    <col min="14" max="15" width="17.7109375" customWidth="1"/>
    <col min="16" max="16" width="9.140625" customWidth="1"/>
    <col min="17" max="18" width="17.7109375" customWidth="1"/>
    <col min="19" max="19" width="9.140625" customWidth="1"/>
    <col min="20" max="21" width="17.7109375" customWidth="1"/>
    <col min="22" max="22" width="9.140625" customWidth="1"/>
    <col min="23" max="24" width="17.7109375" customWidth="1"/>
    <col min="25" max="25" width="9.140625" customWidth="1"/>
    <col min="26" max="27" width="17.7109375" customWidth="1"/>
    <col min="28" max="28" width="9.140625" customWidth="1"/>
    <col min="29" max="30" width="17.7109375" customWidth="1"/>
    <col min="31" max="31" width="9.140625" customWidth="1"/>
    <col min="32" max="33" width="17.7109375" customWidth="1"/>
    <col min="34" max="34" width="9.140625" customWidth="1"/>
    <col min="35" max="36" width="17.7109375" customWidth="1"/>
    <col min="37" max="41" width="9.140625" customWidth="1"/>
    <col min="42" max="42" width="9.140625" hidden="1" customWidth="1" outlineLevel="1"/>
    <col min="43" max="43" width="18.28515625" hidden="1" customWidth="1" outlineLevel="1"/>
    <col min="44" max="44" width="10.85546875" hidden="1" customWidth="1" outlineLevel="1"/>
    <col min="45" max="45" width="9.140625" hidden="1" customWidth="1" outlineLevel="1"/>
    <col min="46" max="46" width="18.28515625" hidden="1" customWidth="1" outlineLevel="1"/>
    <col min="47" max="47" width="10.85546875" hidden="1" customWidth="1" outlineLevel="1"/>
    <col min="48" max="48" width="9.140625" hidden="1" customWidth="1" outlineLevel="1"/>
    <col min="49" max="49" width="18.28515625" hidden="1" customWidth="1" outlineLevel="1"/>
    <col min="50" max="54" width="9.140625" hidden="1" customWidth="1" outlineLevel="1"/>
    <col min="55" max="55" width="9.140625" collapsed="1"/>
  </cols>
  <sheetData>
    <row r="2" spans="2:56" x14ac:dyDescent="0.25">
      <c r="B2" s="414" t="s">
        <v>4</v>
      </c>
      <c r="C2" s="414"/>
      <c r="E2" s="414" t="s">
        <v>5</v>
      </c>
      <c r="F2" s="414"/>
      <c r="H2" s="414" t="s">
        <v>6</v>
      </c>
      <c r="I2" s="414"/>
      <c r="K2" s="414" t="s">
        <v>7</v>
      </c>
      <c r="L2" s="414"/>
      <c r="N2" s="414" t="s">
        <v>8</v>
      </c>
      <c r="O2" s="414"/>
      <c r="Q2" s="414" t="s">
        <v>9</v>
      </c>
      <c r="R2" s="414"/>
      <c r="T2" s="414" t="s">
        <v>10</v>
      </c>
      <c r="U2" s="414"/>
      <c r="W2" s="414" t="s">
        <v>11</v>
      </c>
      <c r="X2" s="414"/>
      <c r="Z2" s="414" t="s">
        <v>12</v>
      </c>
      <c r="AA2" s="414"/>
      <c r="AC2" s="414" t="s">
        <v>13</v>
      </c>
      <c r="AD2" s="414"/>
      <c r="AF2" s="414" t="s">
        <v>14</v>
      </c>
      <c r="AG2" s="414"/>
      <c r="AI2" s="414" t="s">
        <v>15</v>
      </c>
      <c r="AJ2" s="414"/>
      <c r="AQ2" s="414" t="s">
        <v>237</v>
      </c>
      <c r="AR2" s="414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2:56" x14ac:dyDescent="0.25">
      <c r="B3" s="1" t="s">
        <v>0</v>
      </c>
      <c r="C3" s="2" t="s">
        <v>1</v>
      </c>
      <c r="E3" s="1" t="s">
        <v>0</v>
      </c>
      <c r="F3" s="2" t="s">
        <v>1</v>
      </c>
      <c r="H3" s="1" t="s">
        <v>0</v>
      </c>
      <c r="I3" s="2" t="s">
        <v>1</v>
      </c>
      <c r="K3" s="1" t="s">
        <v>0</v>
      </c>
      <c r="L3" s="2" t="s">
        <v>1</v>
      </c>
      <c r="N3" s="1" t="s">
        <v>0</v>
      </c>
      <c r="O3" s="2" t="s">
        <v>1</v>
      </c>
      <c r="Q3" s="1" t="s">
        <v>0</v>
      </c>
      <c r="R3" s="2" t="s">
        <v>1</v>
      </c>
      <c r="T3" s="1" t="s">
        <v>0</v>
      </c>
      <c r="U3" s="2" t="s">
        <v>1</v>
      </c>
      <c r="W3" s="1" t="s">
        <v>0</v>
      </c>
      <c r="X3" s="2" t="s">
        <v>1</v>
      </c>
      <c r="Z3" s="1" t="s">
        <v>0</v>
      </c>
      <c r="AA3" s="2" t="s">
        <v>1</v>
      </c>
      <c r="AC3" s="1" t="s">
        <v>0</v>
      </c>
      <c r="AD3" s="2" t="s">
        <v>1</v>
      </c>
      <c r="AF3" s="1" t="s">
        <v>0</v>
      </c>
      <c r="AG3" s="2" t="s">
        <v>1</v>
      </c>
      <c r="AI3" s="1" t="s">
        <v>0</v>
      </c>
      <c r="AJ3" s="2" t="s">
        <v>1</v>
      </c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2:56" x14ac:dyDescent="0.25">
      <c r="B4" s="3" t="str">
        <f>фунт!B4</f>
        <v>01.01.2023</v>
      </c>
      <c r="C4" s="85" t="str">
        <f>IF((IFERROR(Евро!C4/'динар (курс €)'!A4,0))=0,"",(IFERROR(Евро!C4/'динар (курс €)'!A4,0)))</f>
        <v/>
      </c>
      <c r="D4" s="165">
        <f>'динар (курс €)'!C4</f>
        <v>0</v>
      </c>
      <c r="E4" s="3" t="str">
        <f>фунт!E4</f>
        <v>01.02.2023</v>
      </c>
      <c r="F4" s="82" t="str">
        <f>IF((IFERROR(Евро!F4/'динар (курс €)'!C34,0))=0,"",(IFERROR(Евро!F4/'динар (курс €)'!C34,0)))</f>
        <v/>
      </c>
      <c r="G4" s="165">
        <f>'динар (курс €)'!F4</f>
        <v>0</v>
      </c>
      <c r="H4" s="3" t="str">
        <f>фунт!H4</f>
        <v>01.03.2023</v>
      </c>
      <c r="I4" s="82" t="str">
        <f>IF((IFERROR(Евро!I4/'динар (курс €)'!F32,0))=0,"",(IFERROR(Евро!I4/'динар (курс €)'!F32,0)))</f>
        <v/>
      </c>
      <c r="J4" s="165">
        <f>'динар (курс €)'!I4</f>
        <v>0</v>
      </c>
      <c r="K4" s="3" t="str">
        <f>фунт!K4</f>
        <v>01.04.2023</v>
      </c>
      <c r="L4" s="82" t="str">
        <f>IF((IFERROR(Евро!L4/'динар (курс €)'!I34,0))=0,"",(IFERROR(Евро!L4/'динар (курс €)'!I34,0)))</f>
        <v/>
      </c>
      <c r="M4" s="165">
        <f>'динар (курс €)'!L4</f>
        <v>0</v>
      </c>
      <c r="N4" s="3" t="str">
        <f>фунт!N4</f>
        <v>01.05.2023</v>
      </c>
      <c r="O4" s="82" t="str">
        <f>IF((IFERROR(Евро!O4/'динар (курс €)'!L33,0))=0,"",(IFERROR(Евро!O4/'динар (курс €)'!L33,0)))</f>
        <v/>
      </c>
      <c r="P4" s="165">
        <f>'динар (курс €)'!O4</f>
        <v>0</v>
      </c>
      <c r="Q4" s="3" t="str">
        <f>фунт!Q4</f>
        <v>01.06.2023</v>
      </c>
      <c r="R4" s="82" t="str">
        <f>IF((IFERROR(Евро!R4/'динар (курс €)'!O34,0))=0,"",(IFERROR(Евро!R4/'динар (курс €)'!O34,0)))</f>
        <v/>
      </c>
      <c r="S4" s="165">
        <f>'динар (курс €)'!R4</f>
        <v>0</v>
      </c>
      <c r="T4" s="3" t="str">
        <f>фунт!T4</f>
        <v>01.07.2023</v>
      </c>
      <c r="U4" s="82" t="str">
        <f>IF((IFERROR(Евро!U4/'динар (курс €)'!R33,0))=0,"",(IFERROR(Евро!U4/'динар (курс €)'!R33,0)))</f>
        <v/>
      </c>
      <c r="V4" s="165">
        <f>'динар (курс €)'!U4</f>
        <v>0</v>
      </c>
      <c r="W4" s="3" t="str">
        <f>фунт!W4</f>
        <v>01.08.2023</v>
      </c>
      <c r="X4" s="82" t="str">
        <f>IF((IFERROR(Евро!X4/'динар (курс €)'!U34,0))=0,"",(IFERROR(Евро!X4/'динар (курс €)'!U34,0)))</f>
        <v/>
      </c>
      <c r="Y4" s="165">
        <f>'динар (курс €)'!X4</f>
        <v>0</v>
      </c>
      <c r="Z4" s="3" t="str">
        <f>фунт!Z4</f>
        <v>01.09.2023</v>
      </c>
      <c r="AA4" s="82" t="str">
        <f>IF((IFERROR(Евро!AA4/'динар (курс €)'!X34,0))=0,"",(IFERROR(Евро!AA4/'динар (курс €)'!X34,0)))</f>
        <v/>
      </c>
      <c r="AB4" s="165">
        <f>'динар (курс €)'!AA4</f>
        <v>0</v>
      </c>
      <c r="AC4" s="3" t="str">
        <f>фунт!AC4</f>
        <v>01.10.2023</v>
      </c>
      <c r="AD4" s="82" t="str">
        <f>IF((IFERROR(Евро!AD4/'динар (курс €)'!AA33,0))=0,"",(IFERROR(Евро!AD4/'динар (курс €)'!AA33,0)))</f>
        <v/>
      </c>
      <c r="AE4" s="165">
        <f>'динар (курс €)'!AD4</f>
        <v>0</v>
      </c>
      <c r="AF4" s="3" t="str">
        <f>фунт!AF4</f>
        <v>01.11.2023</v>
      </c>
      <c r="AG4" s="82" t="str">
        <f>IF((IFERROR(Евро!AG4/'динар (курс €)'!AD34,0))=0,"",(IFERROR(Евро!AG4/'динар (курс €)'!AD34,0)))</f>
        <v/>
      </c>
      <c r="AH4" s="165">
        <f>'динар (курс €)'!AG4</f>
        <v>0</v>
      </c>
      <c r="AI4" s="3" t="str">
        <f>фунт!AI4</f>
        <v>01.12.2023</v>
      </c>
      <c r="AJ4" s="82" t="str">
        <f>IF((IFERROR(Евро!AJ4/'динар (курс €)'!AG33,0))=0,"",(IFERROR(Евро!AJ4/'динар (курс €)'!AG33,0)))</f>
        <v/>
      </c>
      <c r="AK4" s="165">
        <f>'динар (курс €)'!AJ4</f>
        <v>0</v>
      </c>
      <c r="AL4" s="165"/>
      <c r="AM4" s="165"/>
      <c r="AN4" s="165"/>
      <c r="AO4" s="165"/>
      <c r="AQ4" s="153" t="str">
        <f>Q4</f>
        <v>01.06.2023</v>
      </c>
      <c r="AR4" s="82"/>
      <c r="AT4" s="3" t="str">
        <f>AC4</f>
        <v>01.10.2023</v>
      </c>
      <c r="AU4" s="82"/>
      <c r="AW4" s="3" t="str">
        <f>AF4</f>
        <v>01.11.2023</v>
      </c>
      <c r="AX4" s="82"/>
      <c r="AZ4" s="3" t="str">
        <f>AI4</f>
        <v>01.12.2023</v>
      </c>
      <c r="BA4" s="82"/>
      <c r="BD4" s="166"/>
    </row>
    <row r="5" spans="2:56" x14ac:dyDescent="0.25">
      <c r="B5" s="3" t="str">
        <f>фунт!B5</f>
        <v>02.01.2023</v>
      </c>
      <c r="C5" s="82" t="str">
        <f>IF((IFERROR(Евро!C5/'динар (курс €)'!C4,0))=0,"",(IFERROR(Евро!C5/'динар (курс €)'!C4,0)))</f>
        <v/>
      </c>
      <c r="D5" s="165">
        <f>'динар (курс €)'!C5</f>
        <v>0</v>
      </c>
      <c r="E5" s="3" t="str">
        <f>фунт!E5</f>
        <v>02.02.2023</v>
      </c>
      <c r="F5" s="82" t="str">
        <f>IF((IFERROR(Евро!F5/'динар (курс €)'!F4,0))=0,"",(IFERROR(Евро!F5/'динар (курс €)'!F4,0)))</f>
        <v/>
      </c>
      <c r="G5" s="165">
        <f>'динар (курс €)'!F5</f>
        <v>0</v>
      </c>
      <c r="H5" s="3" t="str">
        <f>фунт!H5</f>
        <v>02.03.2023</v>
      </c>
      <c r="I5" s="82" t="str">
        <f>IF((IFERROR(Евро!I5/'динар (курс €)'!I4,0))=0,"",(IFERROR(Евро!I5/'динар (курс €)'!I4,0)))</f>
        <v/>
      </c>
      <c r="J5" s="165">
        <f>'динар (курс €)'!I5</f>
        <v>0</v>
      </c>
      <c r="K5" s="3" t="str">
        <f>фунт!K5</f>
        <v>02.04.2023</v>
      </c>
      <c r="L5" s="82" t="str">
        <f>IF((IFERROR(Евро!L5/'динар (курс €)'!L4,0))=0,"",(IFERROR(Евро!L5/'динар (курс €)'!L4,0)))</f>
        <v/>
      </c>
      <c r="M5" s="165">
        <f>'динар (курс €)'!L5</f>
        <v>0</v>
      </c>
      <c r="N5" s="3" t="str">
        <f>фунт!N5</f>
        <v>02.05.2023</v>
      </c>
      <c r="O5" s="82" t="str">
        <f>IF((IFERROR(Евро!O5/'динар (курс €)'!O4,0))=0,"",(IFERROR(Евро!O5/'динар (курс €)'!O4,0)))</f>
        <v/>
      </c>
      <c r="P5" s="165">
        <f>'динар (курс €)'!O5</f>
        <v>0</v>
      </c>
      <c r="Q5" s="3" t="str">
        <f>фунт!Q5</f>
        <v>02.06.2023</v>
      </c>
      <c r="R5" s="82" t="str">
        <f>IF((IFERROR(Евро!R5/'динар (курс €)'!R4,0))=0,"",(IFERROR(Евро!R5/'динар (курс €)'!R4,0)))</f>
        <v/>
      </c>
      <c r="S5" s="165">
        <f>'динар (курс €)'!R5</f>
        <v>0</v>
      </c>
      <c r="T5" s="3" t="str">
        <f>фунт!T5</f>
        <v>02.07.2023</v>
      </c>
      <c r="U5" s="82" t="str">
        <f>IF((IFERROR(Евро!U5/'динар (курс €)'!U4,0))=0,"",(IFERROR(Евро!U5/'динар (курс €)'!U4,0)))</f>
        <v/>
      </c>
      <c r="V5" s="165">
        <f>'динар (курс €)'!U5</f>
        <v>0</v>
      </c>
      <c r="W5" s="3" t="str">
        <f>фунт!W5</f>
        <v>02.08.2023</v>
      </c>
      <c r="X5" s="82" t="str">
        <f>IF((IFERROR(Евро!X5/'динар (курс €)'!X4,0))=0,"",(IFERROR(Евро!X5/'динар (курс €)'!X4,0)))</f>
        <v/>
      </c>
      <c r="Y5" s="165">
        <f>'динар (курс €)'!X5</f>
        <v>0</v>
      </c>
      <c r="Z5" s="3" t="str">
        <f>фунт!Z5</f>
        <v>02.09.2023</v>
      </c>
      <c r="AA5" s="82" t="str">
        <f>IF((IFERROR(Евро!AA5/'динар (курс €)'!AA4,0))=0,"",(IFERROR(Евро!AA5/'динар (курс €)'!AA4,0)))</f>
        <v/>
      </c>
      <c r="AB5" s="165">
        <f>'динар (курс €)'!AA5</f>
        <v>0</v>
      </c>
      <c r="AC5" s="3" t="str">
        <f>фунт!AC5</f>
        <v>02.10.2023</v>
      </c>
      <c r="AD5" s="82" t="str">
        <f>IF((IFERROR(Евро!AD5/'динар (курс €)'!AD4,0))=0,"",(IFERROR(Евро!AD5/'динар (курс €)'!AD4,0)))</f>
        <v/>
      </c>
      <c r="AE5" s="165">
        <f>'динар (курс €)'!AD5</f>
        <v>0</v>
      </c>
      <c r="AF5" s="3" t="str">
        <f>фунт!AF5</f>
        <v>02.11.2023</v>
      </c>
      <c r="AG5" s="82" t="str">
        <f>IF((IFERROR(Евро!AG5/'динар (курс €)'!AG4,0))=0,"",(IFERROR(Евро!AG5/'динар (курс €)'!AG4,0)))</f>
        <v/>
      </c>
      <c r="AH5" s="165">
        <f>'динар (курс €)'!AG5</f>
        <v>0</v>
      </c>
      <c r="AI5" s="3" t="str">
        <f>фунт!AI5</f>
        <v>02.12.2023</v>
      </c>
      <c r="AJ5" s="82" t="str">
        <f>IF((IFERROR(Евро!AJ5/'динар (курс €)'!AJ4,0))=0,"",(IFERROR(Евро!AJ5/'динар (курс €)'!AJ4,0)))</f>
        <v/>
      </c>
      <c r="AK5" s="165">
        <f>'динар (курс €)'!AJ5</f>
        <v>0</v>
      </c>
      <c r="AL5" s="165"/>
      <c r="AM5" s="165"/>
      <c r="AN5" s="165"/>
      <c r="AO5" s="165"/>
      <c r="AQ5" s="153" t="str">
        <f t="shared" ref="AQ5:AQ34" si="0">Q5</f>
        <v>02.06.2023</v>
      </c>
      <c r="AR5" s="82"/>
      <c r="AT5" s="3" t="str">
        <f t="shared" ref="AT5:AT34" si="1">AC5</f>
        <v>02.10.2023</v>
      </c>
      <c r="AU5" s="82"/>
      <c r="AW5" s="3" t="str">
        <f t="shared" ref="AW5:AW34" si="2">AF5</f>
        <v>02.11.2023</v>
      </c>
      <c r="AX5" s="82"/>
      <c r="AZ5" s="3" t="str">
        <f t="shared" ref="AZ5:AZ34" si="3">AI5</f>
        <v>02.12.2023</v>
      </c>
      <c r="BA5" s="82"/>
    </row>
    <row r="6" spans="2:56" x14ac:dyDescent="0.25">
      <c r="B6" s="3" t="str">
        <f>фунт!B6</f>
        <v>03.01.2023</v>
      </c>
      <c r="C6" s="82" t="str">
        <f>IF((IFERROR(Евро!C6/'динар (курс €)'!C5,0))=0,"",(IFERROR(Евро!C6/'динар (курс €)'!C5,0)))</f>
        <v/>
      </c>
      <c r="D6" s="165">
        <f>'динар (курс €)'!C6</f>
        <v>0</v>
      </c>
      <c r="E6" s="3" t="str">
        <f>фунт!E6</f>
        <v>03.02.2023</v>
      </c>
      <c r="F6" s="82" t="str">
        <f>IF((IFERROR(Евро!F6/'динар (курс €)'!F5,0))=0,"",(IFERROR(Евро!F6/'динар (курс €)'!F5,0)))</f>
        <v/>
      </c>
      <c r="G6" s="165">
        <f>'динар (курс €)'!F6</f>
        <v>0</v>
      </c>
      <c r="H6" s="3" t="str">
        <f>фунт!H6</f>
        <v>03.03.2023</v>
      </c>
      <c r="I6" s="82" t="str">
        <f>IF((IFERROR(Евро!I6/'динар (курс €)'!I5,0))=0,"",(IFERROR(Евро!I6/'динар (курс €)'!I5,0)))</f>
        <v/>
      </c>
      <c r="J6" s="165">
        <f>'динар (курс €)'!I6</f>
        <v>0</v>
      </c>
      <c r="K6" s="3" t="str">
        <f>фунт!K6</f>
        <v>03.04.2023</v>
      </c>
      <c r="L6" s="82" t="str">
        <f>IF((IFERROR(Евро!L6/'динар (курс €)'!L5,0))=0,"",(IFERROR(Евро!L6/'динар (курс €)'!L5,0)))</f>
        <v/>
      </c>
      <c r="M6" s="165">
        <f>'динар (курс €)'!L6</f>
        <v>0</v>
      </c>
      <c r="N6" s="3" t="str">
        <f>фунт!N6</f>
        <v>03.05.2023</v>
      </c>
      <c r="O6" s="82" t="str">
        <f>IF((IFERROR(Евро!O6/'динар (курс €)'!O5,0))=0,"",(IFERROR(Евро!O6/'динар (курс €)'!O5,0)))</f>
        <v/>
      </c>
      <c r="P6" s="165">
        <f>'динар (курс €)'!O6</f>
        <v>0</v>
      </c>
      <c r="Q6" s="3" t="str">
        <f>фунт!Q6</f>
        <v>03.06.2023</v>
      </c>
      <c r="R6" s="82" t="str">
        <f>IF((IFERROR(Евро!R6/'динар (курс €)'!R5,0))=0,"",(IFERROR(Евро!R6/'динар (курс €)'!R5,0)))</f>
        <v/>
      </c>
      <c r="S6" s="165">
        <f>'динар (курс €)'!R6</f>
        <v>0</v>
      </c>
      <c r="T6" s="3" t="str">
        <f>фунт!T6</f>
        <v>03.07.2023</v>
      </c>
      <c r="U6" s="82" t="str">
        <f>IF((IFERROR(Евро!U6/'динар (курс €)'!U5,0))=0,"",(IFERROR(Евро!U6/'динар (курс €)'!U5,0)))</f>
        <v/>
      </c>
      <c r="V6" s="165">
        <f>'динар (курс €)'!U6</f>
        <v>0</v>
      </c>
      <c r="W6" s="3" t="str">
        <f>фунт!W6</f>
        <v>03.08.2023</v>
      </c>
      <c r="X6" s="82" t="str">
        <f>IF((IFERROR(Евро!X6/'динар (курс €)'!X5,0))=0,"",(IFERROR(Евро!X6/'динар (курс €)'!X5,0)))</f>
        <v/>
      </c>
      <c r="Y6" s="165">
        <f>'динар (курс €)'!X6</f>
        <v>0</v>
      </c>
      <c r="Z6" s="3" t="str">
        <f>фунт!Z6</f>
        <v>03.09.2023</v>
      </c>
      <c r="AA6" s="82" t="str">
        <f>IF((IFERROR(Евро!AA6/'динар (курс €)'!AA5,0))=0,"",(IFERROR(Евро!AA6/'динар (курс €)'!AA5,0)))</f>
        <v/>
      </c>
      <c r="AB6" s="165">
        <f>'динар (курс €)'!AA6</f>
        <v>0</v>
      </c>
      <c r="AC6" s="3" t="str">
        <f>фунт!AC6</f>
        <v>03.10.2023</v>
      </c>
      <c r="AD6" s="82" t="str">
        <f>IF((IFERROR(Евро!AD6/'динар (курс €)'!AD5,0))=0,"",(IFERROR(Евро!AD6/'динар (курс €)'!AD5,0)))</f>
        <v/>
      </c>
      <c r="AE6" s="165">
        <f>'динар (курс €)'!AD6</f>
        <v>0</v>
      </c>
      <c r="AF6" s="3" t="str">
        <f>фунт!AF6</f>
        <v>03.11.2023</v>
      </c>
      <c r="AG6" s="82" t="str">
        <f>IF((IFERROR(Евро!AG6/'динар (курс €)'!AG5,0))=0,"",(IFERROR(Евро!AG6/'динар (курс €)'!AG5,0)))</f>
        <v/>
      </c>
      <c r="AH6" s="165">
        <f>'динар (курс €)'!AG6</f>
        <v>0</v>
      </c>
      <c r="AI6" s="3" t="str">
        <f>фунт!AI6</f>
        <v>03.12.2023</v>
      </c>
      <c r="AJ6" s="82" t="str">
        <f>IF((IFERROR(Евро!AJ6/'динар (курс €)'!AJ5,0))=0,"",(IFERROR(Евро!AJ6/'динар (курс €)'!AJ5,0)))</f>
        <v/>
      </c>
      <c r="AK6" s="165">
        <f>'динар (курс €)'!AJ6</f>
        <v>0</v>
      </c>
      <c r="AL6" s="165"/>
      <c r="AM6" s="165"/>
      <c r="AN6" s="165"/>
      <c r="AO6" s="165"/>
      <c r="AQ6" s="153" t="str">
        <f t="shared" si="0"/>
        <v>03.06.2023</v>
      </c>
      <c r="AR6" s="82"/>
      <c r="AT6" s="3" t="str">
        <f t="shared" si="1"/>
        <v>03.10.2023</v>
      </c>
      <c r="AU6" s="82"/>
      <c r="AW6" s="3" t="str">
        <f t="shared" si="2"/>
        <v>03.11.2023</v>
      </c>
      <c r="AX6" s="82"/>
      <c r="AZ6" s="3" t="str">
        <f t="shared" si="3"/>
        <v>03.12.2023</v>
      </c>
      <c r="BA6" s="82"/>
    </row>
    <row r="7" spans="2:56" x14ac:dyDescent="0.25">
      <c r="B7" s="3" t="str">
        <f>фунт!B7</f>
        <v>04.01.2023</v>
      </c>
      <c r="C7" s="82" t="str">
        <f>IF((IFERROR(Евро!C7/'динар (курс €)'!C6,0))=0,"",(IFERROR(Евро!C7/'динар (курс €)'!C6,0)))</f>
        <v/>
      </c>
      <c r="D7" s="165">
        <f>'динар (курс €)'!C7</f>
        <v>0</v>
      </c>
      <c r="E7" s="3" t="str">
        <f>фунт!E7</f>
        <v>04.02.2023</v>
      </c>
      <c r="F7" s="82" t="str">
        <f>IF((IFERROR(Евро!F7/'динар (курс €)'!F6,0))=0,"",(IFERROR(Евро!F7/'динар (курс €)'!F6,0)))</f>
        <v/>
      </c>
      <c r="G7" s="165">
        <f>'динар (курс €)'!F7</f>
        <v>0</v>
      </c>
      <c r="H7" s="3" t="str">
        <f>фунт!H7</f>
        <v>04.03.2023</v>
      </c>
      <c r="I7" s="82" t="str">
        <f>IF((IFERROR(Евро!I7/'динар (курс €)'!I6,0))=0,"",(IFERROR(Евро!I7/'динар (курс €)'!I6,0)))</f>
        <v/>
      </c>
      <c r="J7" s="165">
        <f>'динар (курс €)'!I7</f>
        <v>0</v>
      </c>
      <c r="K7" s="3" t="str">
        <f>фунт!K7</f>
        <v>04.04.2023</v>
      </c>
      <c r="L7" s="82" t="str">
        <f>IF((IFERROR(Евро!L7/'динар (курс €)'!L6,0))=0,"",(IFERROR(Евро!L7/'динар (курс €)'!L6,0)))</f>
        <v/>
      </c>
      <c r="M7" s="165">
        <f>'динар (курс €)'!L7</f>
        <v>0</v>
      </c>
      <c r="N7" s="3" t="str">
        <f>фунт!N7</f>
        <v>04.05.2023</v>
      </c>
      <c r="O7" s="82" t="str">
        <f>IF((IFERROR(Евро!O7/'динар (курс €)'!O6,0))=0,"",(IFERROR(Евро!O7/'динар (курс €)'!O6,0)))</f>
        <v/>
      </c>
      <c r="P7" s="165">
        <f>'динар (курс €)'!O7</f>
        <v>0</v>
      </c>
      <c r="Q7" s="3" t="str">
        <f>фунт!Q7</f>
        <v>04.06.2023</v>
      </c>
      <c r="R7" s="82" t="str">
        <f>IF((IFERROR(Евро!R7/'динар (курс €)'!R6,0))=0,"",(IFERROR(Евро!R7/'динар (курс €)'!R6,0)))</f>
        <v/>
      </c>
      <c r="S7" s="165">
        <f>'динар (курс €)'!R7</f>
        <v>0</v>
      </c>
      <c r="T7" s="3" t="str">
        <f>фунт!T7</f>
        <v>04.07.2023</v>
      </c>
      <c r="U7" s="82" t="str">
        <f>IF((IFERROR(Евро!U7/'динар (курс €)'!U6,0))=0,"",(IFERROR(Евро!U7/'динар (курс €)'!U6,0)))</f>
        <v/>
      </c>
      <c r="V7" s="165">
        <f>'динар (курс €)'!U7</f>
        <v>0</v>
      </c>
      <c r="W7" s="3" t="str">
        <f>фунт!W7</f>
        <v>04.08.2023</v>
      </c>
      <c r="X7" s="82" t="str">
        <f>IF((IFERROR(Евро!X7/'динар (курс €)'!X6,0))=0,"",(IFERROR(Евро!X7/'динар (курс €)'!X6,0)))</f>
        <v/>
      </c>
      <c r="Y7" s="165">
        <f>'динар (курс €)'!X7</f>
        <v>0</v>
      </c>
      <c r="Z7" s="3" t="str">
        <f>фунт!Z7</f>
        <v>04.09.2023</v>
      </c>
      <c r="AA7" s="82" t="str">
        <f>IF((IFERROR(Евро!AA7/'динар (курс €)'!AA6,0))=0,"",(IFERROR(Евро!AA7/'динар (курс €)'!AA6,0)))</f>
        <v/>
      </c>
      <c r="AB7" s="165">
        <f>'динар (курс €)'!AA7</f>
        <v>0</v>
      </c>
      <c r="AC7" s="3" t="str">
        <f>фунт!AC7</f>
        <v>04.10.2023</v>
      </c>
      <c r="AD7" s="82" t="str">
        <f>IF((IFERROR(Евро!AD7/'динар (курс €)'!AD6,0))=0,"",(IFERROR(Евро!AD7/'динар (курс €)'!AD6,0)))</f>
        <v/>
      </c>
      <c r="AE7" s="165">
        <f>'динар (курс €)'!AD7</f>
        <v>0</v>
      </c>
      <c r="AF7" s="3" t="str">
        <f>фунт!AF7</f>
        <v>04.11.2023</v>
      </c>
      <c r="AG7" s="82" t="str">
        <f>IF((IFERROR(Евро!AG7/'динар (курс €)'!AG6,0))=0,"",(IFERROR(Евро!AG7/'динар (курс €)'!AG6,0)))</f>
        <v/>
      </c>
      <c r="AH7" s="165">
        <f>'динар (курс €)'!AG7</f>
        <v>0</v>
      </c>
      <c r="AI7" s="3" t="str">
        <f>фунт!AI7</f>
        <v>04.12.2023</v>
      </c>
      <c r="AJ7" s="82" t="str">
        <f>IF((IFERROR(Евро!AJ7/'динар (курс €)'!AJ6,0))=0,"",(IFERROR(Евро!AJ7/'динар (курс €)'!AJ6,0)))</f>
        <v/>
      </c>
      <c r="AK7" s="165">
        <f>'динар (курс €)'!AJ7</f>
        <v>0</v>
      </c>
      <c r="AL7" s="165"/>
      <c r="AM7" s="165"/>
      <c r="AN7" s="165"/>
      <c r="AO7" s="165"/>
      <c r="AQ7" s="153" t="str">
        <f t="shared" si="0"/>
        <v>04.06.2023</v>
      </c>
      <c r="AR7" s="82"/>
      <c r="AT7" s="3" t="str">
        <f t="shared" si="1"/>
        <v>04.10.2023</v>
      </c>
      <c r="AU7" s="82"/>
      <c r="AW7" s="3" t="str">
        <f t="shared" si="2"/>
        <v>04.11.2023</v>
      </c>
      <c r="AX7" s="82"/>
      <c r="AZ7" s="3" t="str">
        <f t="shared" si="3"/>
        <v>04.12.2023</v>
      </c>
      <c r="BA7" s="82"/>
    </row>
    <row r="8" spans="2:56" x14ac:dyDescent="0.25">
      <c r="B8" s="3" t="str">
        <f>фунт!B8</f>
        <v>05.01.2023</v>
      </c>
      <c r="C8" s="82" t="str">
        <f>IF((IFERROR(Евро!C8/'динар (курс €)'!C7,0))=0,"",(IFERROR(Евро!C8/'динар (курс €)'!C7,0)))</f>
        <v/>
      </c>
      <c r="D8" s="165">
        <f>'динар (курс €)'!C8</f>
        <v>0</v>
      </c>
      <c r="E8" s="3" t="str">
        <f>фунт!E8</f>
        <v>05.02.2023</v>
      </c>
      <c r="F8" s="82" t="str">
        <f>IF((IFERROR(Евро!F8/'динар (курс €)'!F7,0))=0,"",(IFERROR(Евро!F8/'динар (курс €)'!F7,0)))</f>
        <v/>
      </c>
      <c r="G8" s="165">
        <f>'динар (курс €)'!F8</f>
        <v>0</v>
      </c>
      <c r="H8" s="3" t="str">
        <f>фунт!H8</f>
        <v>05.03.2023</v>
      </c>
      <c r="I8" s="82" t="str">
        <f>IF((IFERROR(Евро!I8/'динар (курс €)'!I7,0))=0,"",(IFERROR(Евро!I8/'динар (курс €)'!I7,0)))</f>
        <v/>
      </c>
      <c r="J8" s="165">
        <f>'динар (курс €)'!I8</f>
        <v>0</v>
      </c>
      <c r="K8" s="3" t="str">
        <f>фунт!K8</f>
        <v>05.04.2023</v>
      </c>
      <c r="L8" s="82" t="str">
        <f>IF((IFERROR(Евро!L8/'динар (курс €)'!L7,0))=0,"",(IFERROR(Евро!L8/'динар (курс €)'!L7,0)))</f>
        <v/>
      </c>
      <c r="M8" s="165">
        <f>'динар (курс €)'!L8</f>
        <v>0</v>
      </c>
      <c r="N8" s="3" t="str">
        <f>фунт!N8</f>
        <v>05.05.2023</v>
      </c>
      <c r="O8" s="82" t="str">
        <f>IF((IFERROR(Евро!O8/'динар (курс €)'!O7,0))=0,"",(IFERROR(Евро!O8/'динар (курс €)'!O7,0)))</f>
        <v/>
      </c>
      <c r="P8" s="165">
        <f>'динар (курс €)'!O8</f>
        <v>0</v>
      </c>
      <c r="Q8" s="3" t="str">
        <f>фунт!Q8</f>
        <v>05.06.2023</v>
      </c>
      <c r="R8" s="82" t="str">
        <f>IF((IFERROR(Евро!R8/'динар (курс €)'!R7,0))=0,"",(IFERROR(Евро!R8/'динар (курс €)'!R7,0)))</f>
        <v/>
      </c>
      <c r="S8" s="165">
        <f>'динар (курс €)'!R8</f>
        <v>0</v>
      </c>
      <c r="T8" s="3" t="str">
        <f>фунт!T8</f>
        <v>05.07.2023</v>
      </c>
      <c r="U8" s="82" t="str">
        <f>IF((IFERROR(Евро!U8/'динар (курс €)'!U7,0))=0,"",(IFERROR(Евро!U8/'динар (курс €)'!U7,0)))</f>
        <v/>
      </c>
      <c r="V8" s="165">
        <f>'динар (курс €)'!U8</f>
        <v>0</v>
      </c>
      <c r="W8" s="3" t="str">
        <f>фунт!W8</f>
        <v>05.08.2023</v>
      </c>
      <c r="X8" s="82" t="str">
        <f>IF((IFERROR(Евро!X8/'динар (курс €)'!X7,0))=0,"",(IFERROR(Евро!X8/'динар (курс €)'!X7,0)))</f>
        <v/>
      </c>
      <c r="Y8" s="165">
        <f>'динар (курс €)'!X8</f>
        <v>0</v>
      </c>
      <c r="Z8" s="3" t="str">
        <f>фунт!Z8</f>
        <v>05.09.2023</v>
      </c>
      <c r="AA8" s="82" t="str">
        <f>IF((IFERROR(Евро!AA8/'динар (курс €)'!AA7,0))=0,"",(IFERROR(Евро!AA8/'динар (курс €)'!AA7,0)))</f>
        <v/>
      </c>
      <c r="AB8" s="165">
        <f>'динар (курс €)'!AA8</f>
        <v>0</v>
      </c>
      <c r="AC8" s="3" t="str">
        <f>фунт!AC8</f>
        <v>05.10.2023</v>
      </c>
      <c r="AD8" s="82" t="str">
        <f>IF((IFERROR(Евро!AD8/'динар (курс €)'!AD7,0))=0,"",(IFERROR(Евро!AD8/'динар (курс €)'!AD7,0)))</f>
        <v/>
      </c>
      <c r="AE8" s="165">
        <f>'динар (курс €)'!AD8</f>
        <v>0</v>
      </c>
      <c r="AF8" s="3" t="str">
        <f>фунт!AF8</f>
        <v>05.11.2023</v>
      </c>
      <c r="AG8" s="82" t="str">
        <f>IF((IFERROR(Евро!AG8/'динар (курс €)'!AG7,0))=0,"",(IFERROR(Евро!AG8/'динар (курс €)'!AG7,0)))</f>
        <v/>
      </c>
      <c r="AH8" s="165">
        <f>'динар (курс €)'!AG8</f>
        <v>0</v>
      </c>
      <c r="AI8" s="3" t="str">
        <f>фунт!AI8</f>
        <v>05.12.2023</v>
      </c>
      <c r="AJ8" s="82" t="str">
        <f>IF((IFERROR(Евро!AJ8/'динар (курс €)'!AJ7,0))=0,"",(IFERROR(Евро!AJ8/'динар (курс €)'!AJ7,0)))</f>
        <v/>
      </c>
      <c r="AK8" s="165">
        <f>'динар (курс €)'!AJ8</f>
        <v>0</v>
      </c>
      <c r="AL8" s="165"/>
      <c r="AM8" s="165"/>
      <c r="AN8" s="165"/>
      <c r="AO8" s="165"/>
      <c r="AQ8" s="153" t="str">
        <f t="shared" si="0"/>
        <v>05.06.2023</v>
      </c>
      <c r="AR8" s="82"/>
      <c r="AT8" s="3" t="str">
        <f t="shared" si="1"/>
        <v>05.10.2023</v>
      </c>
      <c r="AU8" s="82"/>
      <c r="AW8" s="3" t="str">
        <f t="shared" si="2"/>
        <v>05.11.2023</v>
      </c>
      <c r="AX8" s="82"/>
      <c r="AZ8" s="3" t="str">
        <f t="shared" si="3"/>
        <v>05.12.2023</v>
      </c>
      <c r="BA8" s="82"/>
    </row>
    <row r="9" spans="2:56" x14ac:dyDescent="0.25">
      <c r="B9" s="3" t="str">
        <f>фунт!B9</f>
        <v>06.01.2023</v>
      </c>
      <c r="C9" s="82" t="str">
        <f>IF((IFERROR(Евро!C9/'динар (курс €)'!C8,0))=0,"",(IFERROR(Евро!C9/'динар (курс €)'!C8,0)))</f>
        <v/>
      </c>
      <c r="D9" s="165">
        <f>'динар (курс €)'!C9</f>
        <v>0</v>
      </c>
      <c r="E9" s="3" t="str">
        <f>фунт!E9</f>
        <v>06.02.2023</v>
      </c>
      <c r="F9" s="82" t="str">
        <f>IF((IFERROR(Евро!F9/'динар (курс €)'!F8,0))=0,"",(IFERROR(Евро!F9/'динар (курс €)'!F8,0)))</f>
        <v/>
      </c>
      <c r="G9" s="165">
        <f>'динар (курс €)'!F9</f>
        <v>0</v>
      </c>
      <c r="H9" s="3" t="str">
        <f>фунт!H9</f>
        <v>06.03.2023</v>
      </c>
      <c r="I9" s="82" t="str">
        <f>IF((IFERROR(Евро!I9/'динар (курс €)'!I8,0))=0,"",(IFERROR(Евро!I9/'динар (курс €)'!I8,0)))</f>
        <v/>
      </c>
      <c r="J9" s="165">
        <f>'динар (курс €)'!I9</f>
        <v>0</v>
      </c>
      <c r="K9" s="3" t="str">
        <f>фунт!K9</f>
        <v>06.04.2023</v>
      </c>
      <c r="L9" s="82" t="str">
        <f>IF((IFERROR(Евро!L9/'динар (курс €)'!L8,0))=0,"",(IFERROR(Евро!L9/'динар (курс €)'!L8,0)))</f>
        <v/>
      </c>
      <c r="M9" s="165">
        <f>'динар (курс €)'!L9</f>
        <v>0</v>
      </c>
      <c r="N9" s="3" t="str">
        <f>фунт!N9</f>
        <v>06.05.2023</v>
      </c>
      <c r="O9" s="82" t="str">
        <f>IF((IFERROR(Евро!O9/'динар (курс €)'!O8,0))=0,"",(IFERROR(Евро!O9/'динар (курс €)'!O8,0)))</f>
        <v/>
      </c>
      <c r="P9" s="165">
        <f>'динар (курс €)'!O9</f>
        <v>0</v>
      </c>
      <c r="Q9" s="3" t="str">
        <f>фунт!Q9</f>
        <v>06.06.2023</v>
      </c>
      <c r="R9" s="82" t="str">
        <f>IF((IFERROR(Евро!R9/'динар (курс €)'!R8,0))=0,"",(IFERROR(Евро!R9/'динар (курс €)'!R8,0)))</f>
        <v/>
      </c>
      <c r="S9" s="165">
        <f>'динар (курс €)'!R9</f>
        <v>0</v>
      </c>
      <c r="T9" s="3" t="str">
        <f>фунт!T9</f>
        <v>06.07.2023</v>
      </c>
      <c r="U9" s="82" t="str">
        <f>IF((IFERROR(Евро!U9/'динар (курс €)'!U8,0))=0,"",(IFERROR(Евро!U9/'динар (курс €)'!U8,0)))</f>
        <v/>
      </c>
      <c r="V9" s="165">
        <f>'динар (курс €)'!U9</f>
        <v>0</v>
      </c>
      <c r="W9" s="3" t="str">
        <f>фунт!W9</f>
        <v>06.08.2023</v>
      </c>
      <c r="X9" s="82" t="str">
        <f>IF((IFERROR(Евро!X9/'динар (курс €)'!X8,0))=0,"",(IFERROR(Евро!X9/'динар (курс €)'!X8,0)))</f>
        <v/>
      </c>
      <c r="Y9" s="165">
        <f>'динар (курс €)'!X9</f>
        <v>0</v>
      </c>
      <c r="Z9" s="3" t="str">
        <f>фунт!Z9</f>
        <v>06.09.2023</v>
      </c>
      <c r="AA9" s="82" t="str">
        <f>IF((IFERROR(Евро!AA9/'динар (курс €)'!AA8,0))=0,"",(IFERROR(Евро!AA9/'динар (курс €)'!AA8,0)))</f>
        <v/>
      </c>
      <c r="AB9" s="165">
        <f>'динар (курс €)'!AA9</f>
        <v>0</v>
      </c>
      <c r="AC9" s="3" t="str">
        <f>фунт!AC9</f>
        <v>06.10.2023</v>
      </c>
      <c r="AD9" s="82" t="str">
        <f>IF((IFERROR(Евро!AD9/'динар (курс €)'!AD8,0))=0,"",(IFERROR(Евро!AD9/'динар (курс €)'!AD8,0)))</f>
        <v/>
      </c>
      <c r="AE9" s="165">
        <f>'динар (курс €)'!AD9</f>
        <v>0</v>
      </c>
      <c r="AF9" s="3" t="str">
        <f>фунт!AF9</f>
        <v>06.11.2023</v>
      </c>
      <c r="AG9" s="82" t="str">
        <f>IF((IFERROR(Евро!AG9/'динар (курс €)'!AG8,0))=0,"",(IFERROR(Евро!AG9/'динар (курс €)'!AG8,0)))</f>
        <v/>
      </c>
      <c r="AH9" s="165">
        <f>'динар (курс €)'!AG9</f>
        <v>0</v>
      </c>
      <c r="AI9" s="3" t="str">
        <f>фунт!AI9</f>
        <v>06.12.2023</v>
      </c>
      <c r="AJ9" s="82" t="str">
        <f>IF((IFERROR(Евро!AJ9/'динар (курс €)'!AJ8,0))=0,"",(IFERROR(Евро!AJ9/'динар (курс €)'!AJ8,0)))</f>
        <v/>
      </c>
      <c r="AK9" s="165">
        <f>'динар (курс €)'!AJ9</f>
        <v>0</v>
      </c>
      <c r="AL9" s="165"/>
      <c r="AM9" s="165"/>
      <c r="AN9" s="165"/>
      <c r="AO9" s="165"/>
      <c r="AQ9" s="153" t="str">
        <f t="shared" si="0"/>
        <v>06.06.2023</v>
      </c>
      <c r="AR9" s="82"/>
      <c r="AT9" s="3" t="str">
        <f t="shared" si="1"/>
        <v>06.10.2023</v>
      </c>
      <c r="AU9" s="82"/>
      <c r="AW9" s="3" t="str">
        <f t="shared" si="2"/>
        <v>06.11.2023</v>
      </c>
      <c r="AX9" s="82"/>
      <c r="AZ9" s="3" t="str">
        <f t="shared" si="3"/>
        <v>06.12.2023</v>
      </c>
      <c r="BA9" s="82"/>
    </row>
    <row r="10" spans="2:56" x14ac:dyDescent="0.25">
      <c r="B10" s="3" t="str">
        <f>фунт!B10</f>
        <v>07.01.2023</v>
      </c>
      <c r="C10" s="82" t="str">
        <f>IF((IFERROR(Евро!C10/'динар (курс €)'!C9,0))=0,"",(IFERROR(Евро!C10/'динар (курс €)'!C9,0)))</f>
        <v/>
      </c>
      <c r="D10" s="165">
        <f>'динар (курс €)'!C10</f>
        <v>0</v>
      </c>
      <c r="E10" s="3" t="str">
        <f>фунт!E10</f>
        <v>07.02.2023</v>
      </c>
      <c r="F10" s="82" t="str">
        <f>IF((IFERROR(Евро!F10/'динар (курс €)'!F9,0))=0,"",(IFERROR(Евро!F10/'динар (курс €)'!F9,0)))</f>
        <v/>
      </c>
      <c r="G10" s="165">
        <f>'динар (курс €)'!F10</f>
        <v>0</v>
      </c>
      <c r="H10" s="3" t="str">
        <f>фунт!H10</f>
        <v>07.03.2023</v>
      </c>
      <c r="I10" s="82" t="str">
        <f>IF((IFERROR(Евро!I10/'динар (курс €)'!I9,0))=0,"",(IFERROR(Евро!I10/'динар (курс €)'!I9,0)))</f>
        <v/>
      </c>
      <c r="J10" s="165">
        <f>'динар (курс €)'!I10</f>
        <v>0</v>
      </c>
      <c r="K10" s="3" t="str">
        <f>фунт!K10</f>
        <v>07.04.2023</v>
      </c>
      <c r="L10" s="82" t="str">
        <f>IF((IFERROR(Евро!L10/'динар (курс €)'!L9,0))=0,"",(IFERROR(Евро!L10/'динар (курс €)'!L9,0)))</f>
        <v/>
      </c>
      <c r="M10" s="165">
        <f>'динар (курс €)'!L10</f>
        <v>0</v>
      </c>
      <c r="N10" s="3" t="str">
        <f>фунт!N10</f>
        <v>07.05.2023</v>
      </c>
      <c r="O10" s="82" t="str">
        <f>IF((IFERROR(Евро!O10/'динар (курс €)'!O9,0))=0,"",(IFERROR(Евро!O10/'динар (курс €)'!O9,0)))</f>
        <v/>
      </c>
      <c r="P10" s="165">
        <f>'динар (курс €)'!O10</f>
        <v>0</v>
      </c>
      <c r="Q10" s="3" t="str">
        <f>фунт!Q10</f>
        <v>07.06.2023</v>
      </c>
      <c r="R10" s="82" t="str">
        <f>IF((IFERROR(Евро!R10/'динар (курс €)'!R9,0))=0,"",(IFERROR(Евро!R10/'динар (курс €)'!R9,0)))</f>
        <v/>
      </c>
      <c r="S10" s="165">
        <f>'динар (курс €)'!R10</f>
        <v>0</v>
      </c>
      <c r="T10" s="3" t="str">
        <f>фунт!T10</f>
        <v>07.07.2023</v>
      </c>
      <c r="U10" s="82" t="str">
        <f>IF((IFERROR(Евро!U10/'динар (курс €)'!U9,0))=0,"",(IFERROR(Евро!U10/'динар (курс €)'!U9,0)))</f>
        <v/>
      </c>
      <c r="V10" s="165">
        <f>'динар (курс €)'!U10</f>
        <v>0</v>
      </c>
      <c r="W10" s="3" t="str">
        <f>фунт!W10</f>
        <v>07.08.2023</v>
      </c>
      <c r="X10" s="82" t="str">
        <f>IF((IFERROR(Евро!X10/'динар (курс €)'!X9,0))=0,"",(IFERROR(Евро!X10/'динар (курс €)'!X9,0)))</f>
        <v/>
      </c>
      <c r="Y10" s="165">
        <f>'динар (курс €)'!X10</f>
        <v>0</v>
      </c>
      <c r="Z10" s="3" t="str">
        <f>фунт!Z10</f>
        <v>07.09.2023</v>
      </c>
      <c r="AA10" s="82" t="str">
        <f>IF((IFERROR(Евро!AA10/'динар (курс €)'!AA9,0))=0,"",(IFERROR(Евро!AA10/'динар (курс €)'!AA9,0)))</f>
        <v/>
      </c>
      <c r="AB10" s="165">
        <f>'динар (курс €)'!AA10</f>
        <v>0</v>
      </c>
      <c r="AC10" s="3" t="str">
        <f>фунт!AC10</f>
        <v>07.10.2023</v>
      </c>
      <c r="AD10" s="82" t="str">
        <f>IF((IFERROR(Евро!AD10/'динар (курс €)'!AD9,0))=0,"",(IFERROR(Евро!AD10/'динар (курс €)'!AD9,0)))</f>
        <v/>
      </c>
      <c r="AE10" s="165">
        <f>'динар (курс €)'!AD10</f>
        <v>0</v>
      </c>
      <c r="AF10" s="3" t="str">
        <f>фунт!AF10</f>
        <v>07.11.2023</v>
      </c>
      <c r="AG10" s="82" t="str">
        <f>IF((IFERROR(Евро!AG10/'динар (курс €)'!AG9,0))=0,"",(IFERROR(Евро!AG10/'динар (курс €)'!AG9,0)))</f>
        <v/>
      </c>
      <c r="AH10" s="165">
        <f>'динар (курс €)'!AG10</f>
        <v>0</v>
      </c>
      <c r="AI10" s="3" t="str">
        <f>фунт!AI10</f>
        <v>07.12.2023</v>
      </c>
      <c r="AJ10" s="82" t="str">
        <f>IF((IFERROR(Евро!AJ10/'динар (курс €)'!AJ9,0))=0,"",(IFERROR(Евро!AJ10/'динар (курс €)'!AJ9,0)))</f>
        <v/>
      </c>
      <c r="AK10" s="165">
        <f>'динар (курс €)'!AJ10</f>
        <v>0</v>
      </c>
      <c r="AL10" s="165"/>
      <c r="AM10" s="165"/>
      <c r="AN10" s="165"/>
      <c r="AO10" s="165"/>
      <c r="AQ10" s="153" t="str">
        <f t="shared" si="0"/>
        <v>07.06.2023</v>
      </c>
      <c r="AR10" s="82"/>
      <c r="AT10" s="3" t="str">
        <f t="shared" si="1"/>
        <v>07.10.2023</v>
      </c>
      <c r="AU10" s="82"/>
      <c r="AW10" s="3" t="str">
        <f t="shared" si="2"/>
        <v>07.11.2023</v>
      </c>
      <c r="AX10" s="82"/>
      <c r="AZ10" s="3" t="str">
        <f t="shared" si="3"/>
        <v>07.12.2023</v>
      </c>
      <c r="BA10" s="82"/>
    </row>
    <row r="11" spans="2:56" x14ac:dyDescent="0.25">
      <c r="B11" s="3" t="str">
        <f>фунт!B11</f>
        <v>08.01.2023</v>
      </c>
      <c r="C11" s="82" t="str">
        <f>IF((IFERROR(Евро!C11/'динар (курс €)'!C10,0))=0,"",(IFERROR(Евро!C11/'динар (курс €)'!C10,0)))</f>
        <v/>
      </c>
      <c r="D11" s="165">
        <f>'динар (курс €)'!C11</f>
        <v>0</v>
      </c>
      <c r="E11" s="3" t="str">
        <f>фунт!E11</f>
        <v>08.02.2023</v>
      </c>
      <c r="F11" s="82" t="str">
        <f>IF((IFERROR(Евро!F11/'динар (курс €)'!F10,0))=0,"",(IFERROR(Евро!F11/'динар (курс €)'!F10,0)))</f>
        <v/>
      </c>
      <c r="G11" s="165">
        <f>'динар (курс €)'!F11</f>
        <v>0</v>
      </c>
      <c r="H11" s="3" t="str">
        <f>фунт!H11</f>
        <v>08.03.2023</v>
      </c>
      <c r="I11" s="82" t="str">
        <f>IF((IFERROR(Евро!I11/'динар (курс €)'!I10,0))=0,"",(IFERROR(Евро!I11/'динар (курс €)'!I10,0)))</f>
        <v/>
      </c>
      <c r="J11" s="165">
        <f>'динар (курс €)'!I11</f>
        <v>0</v>
      </c>
      <c r="K11" s="3" t="str">
        <f>фунт!K11</f>
        <v>08.04.2023</v>
      </c>
      <c r="L11" s="82" t="str">
        <f>IF((IFERROR(Евро!L11/'динар (курс €)'!L10,0))=0,"",(IFERROR(Евро!L11/'динар (курс €)'!L10,0)))</f>
        <v/>
      </c>
      <c r="M11" s="165">
        <f>'динар (курс €)'!L11</f>
        <v>0</v>
      </c>
      <c r="N11" s="3" t="str">
        <f>фунт!N11</f>
        <v>08.05.2023</v>
      </c>
      <c r="O11" s="82" t="str">
        <f>IF((IFERROR(Евро!O11/'динар (курс €)'!O10,0))=0,"",(IFERROR(Евро!O11/'динар (курс €)'!O10,0)))</f>
        <v/>
      </c>
      <c r="P11" s="165">
        <f>'динар (курс €)'!O11</f>
        <v>0</v>
      </c>
      <c r="Q11" s="3" t="str">
        <f>фунт!Q11</f>
        <v>08.06.2023</v>
      </c>
      <c r="R11" s="82" t="str">
        <f>IF((IFERROR(Евро!R11/'динар (курс €)'!R10,0))=0,"",(IFERROR(Евро!R11/'динар (курс €)'!R10,0)))</f>
        <v/>
      </c>
      <c r="S11" s="165">
        <f>'динар (курс €)'!R11</f>
        <v>0</v>
      </c>
      <c r="T11" s="3" t="str">
        <f>фунт!T11</f>
        <v>08.07.2023</v>
      </c>
      <c r="U11" s="82" t="str">
        <f>IF((IFERROR(Евро!U11/'динар (курс €)'!U10,0))=0,"",(IFERROR(Евро!U11/'динар (курс €)'!U10,0)))</f>
        <v/>
      </c>
      <c r="V11" s="165">
        <f>'динар (курс €)'!U11</f>
        <v>0</v>
      </c>
      <c r="W11" s="3" t="str">
        <f>фунт!W11</f>
        <v>08.08.2023</v>
      </c>
      <c r="X11" s="82" t="str">
        <f>IF((IFERROR(Евро!X11/'динар (курс €)'!X10,0))=0,"",(IFERROR(Евро!X11/'динар (курс €)'!X10,0)))</f>
        <v/>
      </c>
      <c r="Y11" s="165">
        <f>'динар (курс €)'!X11</f>
        <v>0</v>
      </c>
      <c r="Z11" s="3" t="str">
        <f>фунт!Z11</f>
        <v>08.09.2023</v>
      </c>
      <c r="AA11" s="82" t="str">
        <f>IF((IFERROR(Евро!AA11/'динар (курс €)'!AA10,0))=0,"",(IFERROR(Евро!AA11/'динар (курс €)'!AA10,0)))</f>
        <v/>
      </c>
      <c r="AB11" s="165">
        <f>'динар (курс €)'!AA11</f>
        <v>0</v>
      </c>
      <c r="AC11" s="3" t="str">
        <f>фунт!AC11</f>
        <v>08.10.2023</v>
      </c>
      <c r="AD11" s="82" t="str">
        <f>IF((IFERROR(Евро!AD11/'динар (курс €)'!AD10,0))=0,"",(IFERROR(Евро!AD11/'динар (курс €)'!AD10,0)))</f>
        <v/>
      </c>
      <c r="AE11" s="165">
        <f>'динар (курс €)'!AD11</f>
        <v>0</v>
      </c>
      <c r="AF11" s="3" t="str">
        <f>фунт!AF11</f>
        <v>08.11.2023</v>
      </c>
      <c r="AG11" s="82" t="str">
        <f>IF((IFERROR(Евро!AG11/'динар (курс €)'!AG10,0))=0,"",(IFERROR(Евро!AG11/'динар (курс €)'!AG10,0)))</f>
        <v/>
      </c>
      <c r="AH11" s="165">
        <f>'динар (курс €)'!AG11</f>
        <v>0</v>
      </c>
      <c r="AI11" s="3" t="str">
        <f>фунт!AI11</f>
        <v>08.12.2023</v>
      </c>
      <c r="AJ11" s="82" t="str">
        <f>IF((IFERROR(Евро!AJ11/'динар (курс €)'!AJ10,0))=0,"",(IFERROR(Евро!AJ11/'динар (курс €)'!AJ10,0)))</f>
        <v/>
      </c>
      <c r="AK11" s="165">
        <f>'динар (курс €)'!AJ11</f>
        <v>0</v>
      </c>
      <c r="AL11" s="165"/>
      <c r="AM11" s="165"/>
      <c r="AN11" s="165"/>
      <c r="AO11" s="165"/>
      <c r="AQ11" s="153" t="str">
        <f t="shared" si="0"/>
        <v>08.06.2023</v>
      </c>
      <c r="AR11" s="82"/>
      <c r="AT11" s="3" t="str">
        <f t="shared" si="1"/>
        <v>08.10.2023</v>
      </c>
      <c r="AU11" s="82"/>
      <c r="AW11" s="3" t="str">
        <f t="shared" si="2"/>
        <v>08.11.2023</v>
      </c>
      <c r="AX11" s="82"/>
      <c r="AZ11" s="3" t="str">
        <f t="shared" si="3"/>
        <v>08.12.2023</v>
      </c>
      <c r="BA11" s="82"/>
    </row>
    <row r="12" spans="2:56" x14ac:dyDescent="0.25">
      <c r="B12" s="3" t="str">
        <f>фунт!B12</f>
        <v>09.01.2023</v>
      </c>
      <c r="C12" s="82" t="str">
        <f>IF((IFERROR(Евро!C12/'динар (курс €)'!C11,0))=0,"",(IFERROR(Евро!C12/'динар (курс €)'!C11,0)))</f>
        <v/>
      </c>
      <c r="D12" s="165">
        <f>'динар (курс €)'!C12</f>
        <v>0</v>
      </c>
      <c r="E12" s="3" t="str">
        <f>фунт!E12</f>
        <v>09.02.2023</v>
      </c>
      <c r="F12" s="82" t="str">
        <f>IF((IFERROR(Евро!F12/'динар (курс €)'!F11,0))=0,"",(IFERROR(Евро!F12/'динар (курс €)'!F11,0)))</f>
        <v/>
      </c>
      <c r="G12" s="165">
        <f>'динар (курс €)'!F12</f>
        <v>0</v>
      </c>
      <c r="H12" s="3" t="str">
        <f>фунт!H12</f>
        <v>09.03.2023</v>
      </c>
      <c r="I12" s="82" t="str">
        <f>IF((IFERROR(Евро!I12/'динар (курс €)'!I11,0))=0,"",(IFERROR(Евро!I12/'динар (курс €)'!I11,0)))</f>
        <v/>
      </c>
      <c r="J12" s="165">
        <f>'динар (курс €)'!I12</f>
        <v>0</v>
      </c>
      <c r="K12" s="3" t="str">
        <f>фунт!K12</f>
        <v>09.04.2023</v>
      </c>
      <c r="L12" s="82" t="str">
        <f>IF((IFERROR(Евро!L12/'динар (курс €)'!L11,0))=0,"",(IFERROR(Евро!L12/'динар (курс €)'!L11,0)))</f>
        <v/>
      </c>
      <c r="M12" s="165">
        <f>'динар (курс €)'!L12</f>
        <v>0</v>
      </c>
      <c r="N12" s="3" t="str">
        <f>фунт!N12</f>
        <v>09.05.2023</v>
      </c>
      <c r="O12" s="82" t="str">
        <f>IF((IFERROR(Евро!O12/'динар (курс €)'!O11,0))=0,"",(IFERROR(Евро!O12/'динар (курс €)'!O11,0)))</f>
        <v/>
      </c>
      <c r="P12" s="165">
        <f>'динар (курс €)'!O12</f>
        <v>0</v>
      </c>
      <c r="Q12" s="3" t="str">
        <f>фунт!Q12</f>
        <v>09.06.2023</v>
      </c>
      <c r="R12" s="82" t="str">
        <f>IF((IFERROR(Евро!R12/'динар (курс €)'!R11,0))=0,"",(IFERROR(Евро!R12/'динар (курс €)'!R11,0)))</f>
        <v/>
      </c>
      <c r="S12" s="165">
        <f>'динар (курс €)'!R12</f>
        <v>0</v>
      </c>
      <c r="T12" s="3" t="str">
        <f>фунт!T12</f>
        <v>09.07.2023</v>
      </c>
      <c r="U12" s="82" t="str">
        <f>IF((IFERROR(Евро!U12/'динар (курс €)'!U11,0))=0,"",(IFERROR(Евро!U12/'динар (курс €)'!U11,0)))</f>
        <v/>
      </c>
      <c r="V12" s="165">
        <f>'динар (курс €)'!U12</f>
        <v>0</v>
      </c>
      <c r="W12" s="3" t="str">
        <f>фунт!W12</f>
        <v>09.08.2023</v>
      </c>
      <c r="X12" s="82" t="str">
        <f>IF((IFERROR(Евро!X12/'динар (курс €)'!X11,0))=0,"",(IFERROR(Евро!X12/'динар (курс €)'!X11,0)))</f>
        <v/>
      </c>
      <c r="Y12" s="165">
        <f>'динар (курс €)'!X12</f>
        <v>0</v>
      </c>
      <c r="Z12" s="3" t="str">
        <f>фунт!Z12</f>
        <v>09.09.2023</v>
      </c>
      <c r="AA12" s="82" t="str">
        <f>IF((IFERROR(Евро!AA12/'динар (курс €)'!AA11,0))=0,"",(IFERROR(Евро!AA12/'динар (курс €)'!AA11,0)))</f>
        <v/>
      </c>
      <c r="AB12" s="165">
        <f>'динар (курс €)'!AA12</f>
        <v>0</v>
      </c>
      <c r="AC12" s="3" t="str">
        <f>фунт!AC12</f>
        <v>09.10.2023</v>
      </c>
      <c r="AD12" s="82" t="str">
        <f>IF((IFERROR(Евро!AD12/'динар (курс €)'!AD11,0))=0,"",(IFERROR(Евро!AD12/'динар (курс €)'!AD11,0)))</f>
        <v/>
      </c>
      <c r="AE12" s="165">
        <f>'динар (курс €)'!AD12</f>
        <v>0</v>
      </c>
      <c r="AF12" s="3" t="str">
        <f>фунт!AF12</f>
        <v>09.11.2023</v>
      </c>
      <c r="AG12" s="82" t="str">
        <f>IF((IFERROR(Евро!AG12/'динар (курс €)'!AG11,0))=0,"",(IFERROR(Евро!AG12/'динар (курс €)'!AG11,0)))</f>
        <v/>
      </c>
      <c r="AH12" s="165">
        <f>'динар (курс €)'!AG12</f>
        <v>0</v>
      </c>
      <c r="AI12" s="3" t="str">
        <f>фунт!AI12</f>
        <v>09.12.2023</v>
      </c>
      <c r="AJ12" s="82" t="str">
        <f>IF((IFERROR(Евро!AJ12/'динар (курс €)'!AJ11,0))=0,"",(IFERROR(Евро!AJ12/'динар (курс €)'!AJ11,0)))</f>
        <v/>
      </c>
      <c r="AK12" s="165">
        <f>'динар (курс €)'!AJ12</f>
        <v>0</v>
      </c>
      <c r="AL12" s="165"/>
      <c r="AM12" s="165"/>
      <c r="AN12" s="165"/>
      <c r="AO12" s="165"/>
      <c r="AQ12" s="153" t="str">
        <f t="shared" si="0"/>
        <v>09.06.2023</v>
      </c>
      <c r="AR12" s="82"/>
      <c r="AT12" s="3" t="str">
        <f t="shared" si="1"/>
        <v>09.10.2023</v>
      </c>
      <c r="AU12" s="82"/>
      <c r="AW12" s="3" t="str">
        <f t="shared" si="2"/>
        <v>09.11.2023</v>
      </c>
      <c r="AX12" s="82"/>
      <c r="AZ12" s="3" t="str">
        <f t="shared" si="3"/>
        <v>09.12.2023</v>
      </c>
      <c r="BA12" s="82"/>
    </row>
    <row r="13" spans="2:56" x14ac:dyDescent="0.25">
      <c r="B13" s="3" t="str">
        <f>фунт!B13</f>
        <v>10.01.2023</v>
      </c>
      <c r="C13" s="82" t="str">
        <f>IF((IFERROR(Евро!C13/'динар (курс €)'!C12,0))=0,"",(IFERROR(Евро!C13/'динар (курс €)'!C12,0)))</f>
        <v/>
      </c>
      <c r="D13" s="165">
        <f>'динар (курс €)'!C13</f>
        <v>0</v>
      </c>
      <c r="E13" s="3" t="str">
        <f>фунт!E13</f>
        <v>10.02.2023</v>
      </c>
      <c r="F13" s="82" t="str">
        <f>IF((IFERROR(Евро!F13/'динар (курс €)'!F12,0))=0,"",(IFERROR(Евро!F13/'динар (курс €)'!F12,0)))</f>
        <v/>
      </c>
      <c r="G13" s="165">
        <f>'динар (курс €)'!F13</f>
        <v>0</v>
      </c>
      <c r="H13" s="3" t="str">
        <f>фунт!H13</f>
        <v>10.03.2023</v>
      </c>
      <c r="I13" s="82" t="str">
        <f>IF((IFERROR(Евро!I13/'динар (курс €)'!I12,0))=0,"",(IFERROR(Евро!I13/'динар (курс €)'!I12,0)))</f>
        <v/>
      </c>
      <c r="J13" s="165">
        <f>'динар (курс €)'!I13</f>
        <v>0</v>
      </c>
      <c r="K13" s="3" t="str">
        <f>фунт!K13</f>
        <v>10.04.2023</v>
      </c>
      <c r="L13" s="82" t="str">
        <f>IF((IFERROR(Евро!L13/'динар (курс €)'!L12,0))=0,"",(IFERROR(Евро!L13/'динар (курс €)'!L12,0)))</f>
        <v/>
      </c>
      <c r="M13" s="165">
        <f>'динар (курс €)'!L13</f>
        <v>0</v>
      </c>
      <c r="N13" s="3" t="str">
        <f>фунт!N13</f>
        <v>10.05.2023</v>
      </c>
      <c r="O13" s="82" t="str">
        <f>IF((IFERROR(Евро!O13/'динар (курс €)'!O12,0))=0,"",(IFERROR(Евро!O13/'динар (курс €)'!O12,0)))</f>
        <v/>
      </c>
      <c r="P13" s="165">
        <f>'динар (курс €)'!O13</f>
        <v>0</v>
      </c>
      <c r="Q13" s="3" t="str">
        <f>фунт!Q13</f>
        <v>10.06.2023</v>
      </c>
      <c r="R13" s="82" t="str">
        <f>IF((IFERROR(Евро!R13/'динар (курс €)'!R12,0))=0,"",(IFERROR(Евро!R13/'динар (курс €)'!R12,0)))</f>
        <v/>
      </c>
      <c r="S13" s="165">
        <f>'динар (курс €)'!R13</f>
        <v>0</v>
      </c>
      <c r="T13" s="3" t="str">
        <f>фунт!T13</f>
        <v>10.07.2023</v>
      </c>
      <c r="U13" s="82" t="str">
        <f>IF((IFERROR(Евро!U13/'динар (курс €)'!U12,0))=0,"",(IFERROR(Евро!U13/'динар (курс €)'!U12,0)))</f>
        <v/>
      </c>
      <c r="V13" s="165">
        <f>'динар (курс €)'!U13</f>
        <v>0</v>
      </c>
      <c r="W13" s="3" t="str">
        <f>фунт!W13</f>
        <v>10.08.2023</v>
      </c>
      <c r="X13" s="82" t="str">
        <f>IF((IFERROR(Евро!X13/'динар (курс €)'!X12,0))=0,"",(IFERROR(Евро!X13/'динар (курс €)'!X12,0)))</f>
        <v/>
      </c>
      <c r="Y13" s="165">
        <f>'динар (курс €)'!X13</f>
        <v>0</v>
      </c>
      <c r="Z13" s="3" t="str">
        <f>фунт!Z13</f>
        <v>10.09.2023</v>
      </c>
      <c r="AA13" s="82" t="str">
        <f>IF((IFERROR(Евро!AA13/'динар (курс €)'!AA12,0))=0,"",(IFERROR(Евро!AA13/'динар (курс €)'!AA12,0)))</f>
        <v/>
      </c>
      <c r="AB13" s="165">
        <f>'динар (курс €)'!AA13</f>
        <v>0</v>
      </c>
      <c r="AC13" s="3" t="str">
        <f>фунт!AC13</f>
        <v>10.10.2023</v>
      </c>
      <c r="AD13" s="82" t="str">
        <f>IF((IFERROR(Евро!AD13/'динар (курс €)'!AD12,0))=0,"",(IFERROR(Евро!AD13/'динар (курс €)'!AD12,0)))</f>
        <v/>
      </c>
      <c r="AE13" s="165">
        <f>'динар (курс €)'!AD13</f>
        <v>0</v>
      </c>
      <c r="AF13" s="3" t="str">
        <f>фунт!AF13</f>
        <v>10.11.2023</v>
      </c>
      <c r="AG13" s="82" t="str">
        <f>IF((IFERROR(Евро!AG13/'динар (курс €)'!AG12,0))=0,"",(IFERROR(Евро!AG13/'динар (курс €)'!AG12,0)))</f>
        <v/>
      </c>
      <c r="AH13" s="165">
        <f>'динар (курс €)'!AG13</f>
        <v>0</v>
      </c>
      <c r="AI13" s="3" t="str">
        <f>фунт!AI13</f>
        <v>10.12.2023</v>
      </c>
      <c r="AJ13" s="82" t="str">
        <f>IF((IFERROR(Евро!AJ13/'динар (курс €)'!AJ12,0))=0,"",(IFERROR(Евро!AJ13/'динар (курс €)'!AJ12,0)))</f>
        <v/>
      </c>
      <c r="AK13" s="165">
        <f>'динар (курс €)'!AJ13</f>
        <v>0</v>
      </c>
      <c r="AL13" s="165"/>
      <c r="AM13" s="165"/>
      <c r="AN13" s="165"/>
      <c r="AO13" s="165"/>
      <c r="AQ13" s="153" t="str">
        <f t="shared" si="0"/>
        <v>10.06.2023</v>
      </c>
      <c r="AR13" s="82"/>
      <c r="AT13" s="3" t="str">
        <f t="shared" si="1"/>
        <v>10.10.2023</v>
      </c>
      <c r="AU13" s="82"/>
      <c r="AW13" s="3" t="str">
        <f t="shared" si="2"/>
        <v>10.11.2023</v>
      </c>
      <c r="AX13" s="82"/>
      <c r="AZ13" s="3" t="str">
        <f t="shared" si="3"/>
        <v>10.12.2023</v>
      </c>
      <c r="BA13" s="82"/>
    </row>
    <row r="14" spans="2:56" x14ac:dyDescent="0.25">
      <c r="B14" s="3" t="str">
        <f>фунт!B14</f>
        <v>11.01.2023</v>
      </c>
      <c r="C14" s="82" t="str">
        <f>IF((IFERROR(Евро!C14/'динар (курс €)'!C13,0))=0,"",(IFERROR(Евро!C14/'динар (курс €)'!C13,0)))</f>
        <v/>
      </c>
      <c r="D14" s="165">
        <f>'динар (курс €)'!C14</f>
        <v>0</v>
      </c>
      <c r="E14" s="3" t="str">
        <f>фунт!E14</f>
        <v>11.02.2023</v>
      </c>
      <c r="F14" s="82" t="str">
        <f>IF((IFERROR(Евро!F14/'динар (курс €)'!F13,0))=0,"",(IFERROR(Евро!F14/'динар (курс €)'!F13,0)))</f>
        <v/>
      </c>
      <c r="G14" s="165">
        <f>'динар (курс €)'!F14</f>
        <v>0</v>
      </c>
      <c r="H14" s="3" t="str">
        <f>фунт!H14</f>
        <v>11.03.2023</v>
      </c>
      <c r="I14" s="82" t="str">
        <f>IF((IFERROR(Евро!I14/'динар (курс €)'!I13,0))=0,"",(IFERROR(Евро!I14/'динар (курс €)'!I13,0)))</f>
        <v/>
      </c>
      <c r="J14" s="165">
        <f>'динар (курс €)'!I14</f>
        <v>0</v>
      </c>
      <c r="K14" s="3" t="str">
        <f>фунт!K14</f>
        <v>11.04.2023</v>
      </c>
      <c r="L14" s="82" t="str">
        <f>IF((IFERROR(Евро!L14/'динар (курс €)'!L13,0))=0,"",(IFERROR(Евро!L14/'динар (курс €)'!L13,0)))</f>
        <v/>
      </c>
      <c r="M14" s="165">
        <f>'динар (курс €)'!L14</f>
        <v>0</v>
      </c>
      <c r="N14" s="3" t="str">
        <f>фунт!N14</f>
        <v>11.05.2023</v>
      </c>
      <c r="O14" s="82" t="str">
        <f>IF((IFERROR(Евро!O14/'динар (курс €)'!O13,0))=0,"",(IFERROR(Евро!O14/'динар (курс €)'!O13,0)))</f>
        <v/>
      </c>
      <c r="P14" s="165">
        <f>'динар (курс €)'!O14</f>
        <v>0</v>
      </c>
      <c r="Q14" s="3" t="str">
        <f>фунт!Q14</f>
        <v>11.06.2023</v>
      </c>
      <c r="R14" s="82" t="str">
        <f>IF((IFERROR(Евро!R14/'динар (курс €)'!R13,0))=0,"",(IFERROR(Евро!R14/'динар (курс €)'!R13,0)))</f>
        <v/>
      </c>
      <c r="S14" s="165">
        <f>'динар (курс €)'!R14</f>
        <v>0</v>
      </c>
      <c r="T14" s="3" t="str">
        <f>фунт!T14</f>
        <v>11.07.2023</v>
      </c>
      <c r="U14" s="82" t="str">
        <f>IF((IFERROR(Евро!U14/'динар (курс €)'!U13,0))=0,"",(IFERROR(Евро!U14/'динар (курс €)'!U13,0)))</f>
        <v/>
      </c>
      <c r="V14" s="165">
        <f>'динар (курс €)'!U14</f>
        <v>0</v>
      </c>
      <c r="W14" s="3" t="str">
        <f>фунт!W14</f>
        <v>11.08.2023</v>
      </c>
      <c r="X14" s="82" t="str">
        <f>IF((IFERROR(Евро!X14/'динар (курс €)'!X13,0))=0,"",(IFERROR(Евро!X14/'динар (курс €)'!X13,0)))</f>
        <v/>
      </c>
      <c r="Y14" s="165">
        <f>'динар (курс €)'!X14</f>
        <v>0</v>
      </c>
      <c r="Z14" s="3" t="str">
        <f>фунт!Z14</f>
        <v>11.09.2023</v>
      </c>
      <c r="AA14" s="82" t="str">
        <f>IF((IFERROR(Евро!AA14/'динар (курс €)'!AA13,0))=0,"",(IFERROR(Евро!AA14/'динар (курс €)'!AA13,0)))</f>
        <v/>
      </c>
      <c r="AB14" s="165">
        <f>'динар (курс €)'!AA14</f>
        <v>0</v>
      </c>
      <c r="AC14" s="3" t="str">
        <f>фунт!AC14</f>
        <v>11.10.2023</v>
      </c>
      <c r="AD14" s="82" t="str">
        <f>IF((IFERROR(Евро!AD14/'динар (курс €)'!AD13,0))=0,"",(IFERROR(Евро!AD14/'динар (курс €)'!AD13,0)))</f>
        <v/>
      </c>
      <c r="AE14" s="165">
        <f>'динар (курс €)'!AD14</f>
        <v>0</v>
      </c>
      <c r="AF14" s="3" t="str">
        <f>фунт!AF14</f>
        <v>11.11.2023</v>
      </c>
      <c r="AG14" s="82" t="str">
        <f>IF((IFERROR(Евро!AG14/'динар (курс €)'!AG13,0))=0,"",(IFERROR(Евро!AG14/'динар (курс €)'!AG13,0)))</f>
        <v/>
      </c>
      <c r="AH14" s="165">
        <f>'динар (курс €)'!AG14</f>
        <v>0</v>
      </c>
      <c r="AI14" s="3" t="str">
        <f>фунт!AI14</f>
        <v>11.12.2023</v>
      </c>
      <c r="AJ14" s="82" t="str">
        <f>IF((IFERROR(Евро!AJ14/'динар (курс €)'!AJ13,0))=0,"",(IFERROR(Евро!AJ14/'динар (курс €)'!AJ13,0)))</f>
        <v/>
      </c>
      <c r="AK14" s="165">
        <f>'динар (курс €)'!AJ14</f>
        <v>0</v>
      </c>
      <c r="AL14" s="165"/>
      <c r="AM14" s="165"/>
      <c r="AN14" s="165"/>
      <c r="AO14" s="165"/>
      <c r="AQ14" s="153" t="str">
        <f t="shared" si="0"/>
        <v>11.06.2023</v>
      </c>
      <c r="AR14" s="82"/>
      <c r="AT14" s="3" t="str">
        <f t="shared" si="1"/>
        <v>11.10.2023</v>
      </c>
      <c r="AU14" s="82"/>
      <c r="AW14" s="3" t="str">
        <f t="shared" si="2"/>
        <v>11.11.2023</v>
      </c>
      <c r="AX14" s="82"/>
      <c r="AZ14" s="3" t="str">
        <f t="shared" si="3"/>
        <v>11.12.2023</v>
      </c>
      <c r="BA14" s="82"/>
    </row>
    <row r="15" spans="2:56" x14ac:dyDescent="0.25">
      <c r="B15" s="3" t="str">
        <f>фунт!B15</f>
        <v>12.01.2023</v>
      </c>
      <c r="C15" s="82" t="str">
        <f>IF((IFERROR(Евро!C15/'динар (курс €)'!C14,0))=0,"",(IFERROR(Евро!C15/'динар (курс €)'!C14,0)))</f>
        <v/>
      </c>
      <c r="D15" s="165">
        <f>'динар (курс €)'!C15</f>
        <v>0</v>
      </c>
      <c r="E15" s="3" t="str">
        <f>фунт!E15</f>
        <v>12.02.2023</v>
      </c>
      <c r="F15" s="82" t="str">
        <f>IF((IFERROR(Евро!F15/'динар (курс €)'!F14,0))=0,"",(IFERROR(Евро!F15/'динар (курс €)'!F14,0)))</f>
        <v/>
      </c>
      <c r="G15" s="165">
        <f>'динар (курс €)'!F15</f>
        <v>0</v>
      </c>
      <c r="H15" s="3" t="str">
        <f>фунт!H15</f>
        <v>12.03.2023</v>
      </c>
      <c r="I15" s="82" t="str">
        <f>IF((IFERROR(Евро!I15/'динар (курс €)'!I14,0))=0,"",(IFERROR(Евро!I15/'динар (курс €)'!I14,0)))</f>
        <v/>
      </c>
      <c r="J15" s="165">
        <f>'динар (курс €)'!I15</f>
        <v>0</v>
      </c>
      <c r="K15" s="3" t="str">
        <f>фунт!K15</f>
        <v>12.04.2023</v>
      </c>
      <c r="L15" s="82" t="str">
        <f>IF((IFERROR(Евро!L15/'динар (курс €)'!L14,0))=0,"",(IFERROR(Евро!L15/'динар (курс €)'!L14,0)))</f>
        <v/>
      </c>
      <c r="M15" s="165">
        <f>'динар (курс €)'!L15</f>
        <v>0</v>
      </c>
      <c r="N15" s="3" t="str">
        <f>фунт!N15</f>
        <v>12.05.2023</v>
      </c>
      <c r="O15" s="82" t="str">
        <f>IF((IFERROR(Евро!O15/'динар (курс €)'!O14,0))=0,"",(IFERROR(Евро!O15/'динар (курс €)'!O14,0)))</f>
        <v/>
      </c>
      <c r="P15" s="165">
        <f>'динар (курс €)'!O15</f>
        <v>0</v>
      </c>
      <c r="Q15" s="3" t="str">
        <f>фунт!Q15</f>
        <v>12.06.2023</v>
      </c>
      <c r="R15" s="82" t="str">
        <f>IF((IFERROR(Евро!R15/'динар (курс €)'!R14,0))=0,"",(IFERROR(Евро!R15/'динар (курс €)'!R14,0)))</f>
        <v/>
      </c>
      <c r="S15" s="165">
        <f>'динар (курс €)'!R15</f>
        <v>0</v>
      </c>
      <c r="T15" s="3" t="str">
        <f>фунт!T15</f>
        <v>12.07.2023</v>
      </c>
      <c r="U15" s="82" t="str">
        <f>IF((IFERROR(Евро!U15/'динар (курс €)'!U14,0))=0,"",(IFERROR(Евро!U15/'динар (курс €)'!U14,0)))</f>
        <v/>
      </c>
      <c r="V15" s="165">
        <f>'динар (курс €)'!U15</f>
        <v>0</v>
      </c>
      <c r="W15" s="3" t="str">
        <f>фунт!W15</f>
        <v>12.08.2023</v>
      </c>
      <c r="X15" s="82" t="str">
        <f>IF((IFERROR(Евро!X15/'динар (курс €)'!X14,0))=0,"",(IFERROR(Евро!X15/'динар (курс €)'!X14,0)))</f>
        <v/>
      </c>
      <c r="Y15" s="165">
        <f>'динар (курс €)'!X15</f>
        <v>0</v>
      </c>
      <c r="Z15" s="3" t="str">
        <f>фунт!Z15</f>
        <v>12.09.2023</v>
      </c>
      <c r="AA15" s="82" t="str">
        <f>IF((IFERROR(Евро!AA15/'динар (курс €)'!AA14,0))=0,"",(IFERROR(Евро!AA15/'динар (курс €)'!AA14,0)))</f>
        <v/>
      </c>
      <c r="AB15" s="165">
        <f>'динар (курс €)'!AA15</f>
        <v>0</v>
      </c>
      <c r="AC15" s="3" t="str">
        <f>фунт!AC15</f>
        <v>12.10.2023</v>
      </c>
      <c r="AD15" s="82" t="str">
        <f>IF((IFERROR(Евро!AD15/'динар (курс €)'!AD14,0))=0,"",(IFERROR(Евро!AD15/'динар (курс €)'!AD14,0)))</f>
        <v/>
      </c>
      <c r="AE15" s="165">
        <f>'динар (курс €)'!AD15</f>
        <v>0</v>
      </c>
      <c r="AF15" s="3" t="str">
        <f>фунт!AF15</f>
        <v>12.11.2023</v>
      </c>
      <c r="AG15" s="82" t="str">
        <f>IF((IFERROR(Евро!AG15/'динар (курс €)'!AG14,0))=0,"",(IFERROR(Евро!AG15/'динар (курс €)'!AG14,0)))</f>
        <v/>
      </c>
      <c r="AH15" s="165">
        <f>'динар (курс €)'!AG15</f>
        <v>0</v>
      </c>
      <c r="AI15" s="3" t="str">
        <f>фунт!AI15</f>
        <v>12.12.2023</v>
      </c>
      <c r="AJ15" s="82" t="str">
        <f>IF((IFERROR(Евро!AJ15/'динар (курс €)'!AJ14,0))=0,"",(IFERROR(Евро!AJ15/'динар (курс €)'!AJ14,0)))</f>
        <v/>
      </c>
      <c r="AK15" s="165">
        <f>'динар (курс €)'!AJ15</f>
        <v>0</v>
      </c>
      <c r="AL15" s="165"/>
      <c r="AM15" s="165"/>
      <c r="AN15" s="165"/>
      <c r="AO15" s="165"/>
      <c r="AQ15" s="153" t="str">
        <f t="shared" si="0"/>
        <v>12.06.2023</v>
      </c>
      <c r="AR15" s="82"/>
      <c r="AT15" s="3" t="str">
        <f t="shared" si="1"/>
        <v>12.10.2023</v>
      </c>
      <c r="AU15" s="82"/>
      <c r="AW15" s="3" t="str">
        <f t="shared" si="2"/>
        <v>12.11.2023</v>
      </c>
      <c r="AX15" s="82"/>
      <c r="AZ15" s="3" t="str">
        <f t="shared" si="3"/>
        <v>12.12.2023</v>
      </c>
      <c r="BA15" s="82"/>
    </row>
    <row r="16" spans="2:56" x14ac:dyDescent="0.25">
      <c r="B16" s="3" t="str">
        <f>фунт!B16</f>
        <v>13.01.2023</v>
      </c>
      <c r="C16" s="82" t="str">
        <f>IF((IFERROR(Евро!C16/'динар (курс €)'!C15,0))=0,"",(IFERROR(Евро!C16/'динар (курс €)'!C15,0)))</f>
        <v/>
      </c>
      <c r="D16" s="165">
        <f>'динар (курс €)'!C16</f>
        <v>0</v>
      </c>
      <c r="E16" s="3" t="str">
        <f>фунт!E16</f>
        <v>13.02.2023</v>
      </c>
      <c r="F16" s="82" t="str">
        <f>IF((IFERROR(Евро!F16/'динар (курс €)'!F15,0))=0,"",(IFERROR(Евро!F16/'динар (курс €)'!F15,0)))</f>
        <v/>
      </c>
      <c r="G16" s="165">
        <f>'динар (курс €)'!F16</f>
        <v>0</v>
      </c>
      <c r="H16" s="3" t="str">
        <f>фунт!H16</f>
        <v>13.03.2023</v>
      </c>
      <c r="I16" s="82" t="str">
        <f>IF((IFERROR(Евро!I16/'динар (курс €)'!I15,0))=0,"",(IFERROR(Евро!I16/'динар (курс €)'!I15,0)))</f>
        <v/>
      </c>
      <c r="J16" s="165">
        <f>'динар (курс €)'!I16</f>
        <v>0</v>
      </c>
      <c r="K16" s="3" t="str">
        <f>фунт!K16</f>
        <v>13.04.2023</v>
      </c>
      <c r="L16" s="82" t="str">
        <f>IF((IFERROR(Евро!L16/'динар (курс €)'!L15,0))=0,"",(IFERROR(Евро!L16/'динар (курс €)'!L15,0)))</f>
        <v/>
      </c>
      <c r="M16" s="165">
        <f>'динар (курс €)'!L16</f>
        <v>0</v>
      </c>
      <c r="N16" s="3" t="str">
        <f>фунт!N16</f>
        <v>13.05.2023</v>
      </c>
      <c r="O16" s="82" t="str">
        <f>IF((IFERROR(Евро!O16/'динар (курс €)'!O15,0))=0,"",(IFERROR(Евро!O16/'динар (курс €)'!O15,0)))</f>
        <v/>
      </c>
      <c r="P16" s="165">
        <f>'динар (курс €)'!O16</f>
        <v>0</v>
      </c>
      <c r="Q16" s="3" t="str">
        <f>фунт!Q16</f>
        <v>13.06.2023</v>
      </c>
      <c r="R16" s="82" t="str">
        <f>IF((IFERROR(Евро!R16/'динар (курс €)'!R15,0))=0,"",(IFERROR(Евро!R16/'динар (курс €)'!R15,0)))</f>
        <v/>
      </c>
      <c r="S16" s="165">
        <f>'динар (курс €)'!R16</f>
        <v>0</v>
      </c>
      <c r="T16" s="3" t="str">
        <f>фунт!T16</f>
        <v>13.07.2023</v>
      </c>
      <c r="U16" s="82" t="str">
        <f>IF((IFERROR(Евро!U16/'динар (курс €)'!U15,0))=0,"",(IFERROR(Евро!U16/'динар (курс €)'!U15,0)))</f>
        <v/>
      </c>
      <c r="V16" s="165">
        <f>'динар (курс €)'!U16</f>
        <v>0</v>
      </c>
      <c r="W16" s="3" t="str">
        <f>фунт!W16</f>
        <v>13.08.2023</v>
      </c>
      <c r="X16" s="82" t="str">
        <f>IF((IFERROR(Евро!X16/'динар (курс €)'!X15,0))=0,"",(IFERROR(Евро!X16/'динар (курс €)'!X15,0)))</f>
        <v/>
      </c>
      <c r="Y16" s="165">
        <f>'динар (курс €)'!X16</f>
        <v>0</v>
      </c>
      <c r="Z16" s="3" t="str">
        <f>фунт!Z16</f>
        <v>13.09.2023</v>
      </c>
      <c r="AA16" s="82" t="str">
        <f>IF((IFERROR(Евро!AA16/'динар (курс €)'!AA15,0))=0,"",(IFERROR(Евро!AA16/'динар (курс €)'!AA15,0)))</f>
        <v/>
      </c>
      <c r="AB16" s="165">
        <f>'динар (курс €)'!AA16</f>
        <v>0</v>
      </c>
      <c r="AC16" s="3" t="str">
        <f>фунт!AC16</f>
        <v>13.10.2023</v>
      </c>
      <c r="AD16" s="82" t="str">
        <f>IF((IFERROR(Евро!AD16/'динар (курс €)'!AD15,0))=0,"",(IFERROR(Евро!AD16/'динар (курс €)'!AD15,0)))</f>
        <v/>
      </c>
      <c r="AE16" s="165">
        <f>'динар (курс €)'!AD16</f>
        <v>0</v>
      </c>
      <c r="AF16" s="3" t="str">
        <f>фунт!AF16</f>
        <v>13.11.2023</v>
      </c>
      <c r="AG16" s="82" t="str">
        <f>IF((IFERROR(Евро!AG16/'динар (курс €)'!AG15,0))=0,"",(IFERROR(Евро!AG16/'динар (курс €)'!AG15,0)))</f>
        <v/>
      </c>
      <c r="AH16" s="165">
        <f>'динар (курс €)'!AG16</f>
        <v>0</v>
      </c>
      <c r="AI16" s="3" t="str">
        <f>фунт!AI16</f>
        <v>13.12.2023</v>
      </c>
      <c r="AJ16" s="82" t="str">
        <f>IF((IFERROR(Евро!AJ16/'динар (курс €)'!AJ15,0))=0,"",(IFERROR(Евро!AJ16/'динар (курс €)'!AJ15,0)))</f>
        <v/>
      </c>
      <c r="AK16" s="165">
        <f>'динар (курс €)'!AJ16</f>
        <v>0</v>
      </c>
      <c r="AL16" s="165"/>
      <c r="AM16" s="165"/>
      <c r="AN16" s="165"/>
      <c r="AO16" s="165"/>
      <c r="AQ16" s="153" t="str">
        <f t="shared" si="0"/>
        <v>13.06.2023</v>
      </c>
      <c r="AR16" s="82"/>
      <c r="AT16" s="3" t="str">
        <f t="shared" si="1"/>
        <v>13.10.2023</v>
      </c>
      <c r="AU16" s="82"/>
      <c r="AW16" s="3" t="str">
        <f t="shared" si="2"/>
        <v>13.11.2023</v>
      </c>
      <c r="AX16" s="82"/>
      <c r="AZ16" s="3" t="str">
        <f t="shared" si="3"/>
        <v>13.12.2023</v>
      </c>
      <c r="BA16" s="82"/>
    </row>
    <row r="17" spans="2:55" x14ac:dyDescent="0.25">
      <c r="B17" s="3" t="str">
        <f>фунт!B17</f>
        <v>14.01.2023</v>
      </c>
      <c r="C17" s="82" t="str">
        <f>IF((IFERROR(Евро!C17/'динар (курс €)'!C16,0))=0,"",(IFERROR(Евро!C17/'динар (курс €)'!C16,0)))</f>
        <v/>
      </c>
      <c r="D17" s="165">
        <f>'динар (курс €)'!C17</f>
        <v>0</v>
      </c>
      <c r="E17" s="3" t="str">
        <f>фунт!E17</f>
        <v>14.02.2023</v>
      </c>
      <c r="F17" s="82" t="str">
        <f>IF((IFERROR(Евро!F17/'динар (курс €)'!F16,0))=0,"",(IFERROR(Евро!F17/'динар (курс €)'!F16,0)))</f>
        <v/>
      </c>
      <c r="G17" s="165">
        <f>'динар (курс €)'!F17</f>
        <v>0</v>
      </c>
      <c r="H17" s="3" t="str">
        <f>фунт!H17</f>
        <v>14.03.2023</v>
      </c>
      <c r="I17" s="82" t="str">
        <f>IF((IFERROR(Евро!I17/'динар (курс €)'!I16,0))=0,"",(IFERROR(Евро!I17/'динар (курс €)'!I16,0)))</f>
        <v/>
      </c>
      <c r="J17" s="165">
        <f>'динар (курс €)'!I17</f>
        <v>0</v>
      </c>
      <c r="K17" s="3" t="str">
        <f>фунт!K17</f>
        <v>14.04.2023</v>
      </c>
      <c r="L17" s="82" t="str">
        <f>IF((IFERROR(Евро!L17/'динар (курс €)'!L16,0))=0,"",(IFERROR(Евро!L17/'динар (курс €)'!L16,0)))</f>
        <v/>
      </c>
      <c r="M17" s="165">
        <f>'динар (курс €)'!L17</f>
        <v>0</v>
      </c>
      <c r="N17" s="3" t="str">
        <f>фунт!N17</f>
        <v>14.05.2023</v>
      </c>
      <c r="O17" s="82" t="str">
        <f>IF((IFERROR(Евро!O17/'динар (курс €)'!O16,0))=0,"",(IFERROR(Евро!O17/'динар (курс €)'!O16,0)))</f>
        <v/>
      </c>
      <c r="P17" s="165">
        <f>'динар (курс €)'!O17</f>
        <v>0</v>
      </c>
      <c r="Q17" s="3" t="str">
        <f>фунт!Q17</f>
        <v>14.06.2023</v>
      </c>
      <c r="R17" s="82" t="str">
        <f>IF((IFERROR(Евро!R17/'динар (курс €)'!R16,0))=0,"",(IFERROR(Евро!R17/'динар (курс €)'!R16,0)))</f>
        <v/>
      </c>
      <c r="S17" s="165">
        <f>'динар (курс €)'!R17</f>
        <v>0</v>
      </c>
      <c r="T17" s="3" t="str">
        <f>фунт!T17</f>
        <v>14.07.2023</v>
      </c>
      <c r="U17" s="82" t="str">
        <f>IF((IFERROR(Евро!U17/'динар (курс €)'!U16,0))=0,"",(IFERROR(Евро!U17/'динар (курс €)'!U16,0)))</f>
        <v/>
      </c>
      <c r="V17" s="165">
        <f>'динар (курс €)'!U17</f>
        <v>0</v>
      </c>
      <c r="W17" s="3" t="str">
        <f>фунт!W17</f>
        <v>14.08.2023</v>
      </c>
      <c r="X17" s="82" t="str">
        <f>IF((IFERROR(Евро!X17/'динар (курс €)'!X16,0))=0,"",(IFERROR(Евро!X17/'динар (курс €)'!X16,0)))</f>
        <v/>
      </c>
      <c r="Y17" s="165">
        <f>'динар (курс €)'!X17</f>
        <v>0</v>
      </c>
      <c r="Z17" s="3" t="str">
        <f>фунт!Z17</f>
        <v>14.09.2023</v>
      </c>
      <c r="AA17" s="82" t="str">
        <f>IF((IFERROR(Евро!AA17/'динар (курс €)'!AA16,0))=0,"",(IFERROR(Евро!AA17/'динар (курс €)'!AA16,0)))</f>
        <v/>
      </c>
      <c r="AB17" s="165">
        <f>'динар (курс €)'!AA17</f>
        <v>0</v>
      </c>
      <c r="AC17" s="3" t="str">
        <f>фунт!AC17</f>
        <v>14.10.2023</v>
      </c>
      <c r="AD17" s="82" t="str">
        <f>IF((IFERROR(Евро!AD17/'динар (курс €)'!AD16,0))=0,"",(IFERROR(Евро!AD17/'динар (курс €)'!AD16,0)))</f>
        <v/>
      </c>
      <c r="AE17" s="165">
        <f>'динар (курс €)'!AD17</f>
        <v>0</v>
      </c>
      <c r="AF17" s="3" t="str">
        <f>фунт!AF17</f>
        <v>14.11.2023</v>
      </c>
      <c r="AG17" s="82" t="str">
        <f>IF((IFERROR(Евро!AG17/'динар (курс €)'!AG16,0))=0,"",(IFERROR(Евро!AG17/'динар (курс €)'!AG16,0)))</f>
        <v/>
      </c>
      <c r="AH17" s="165">
        <f>'динар (курс €)'!AG17</f>
        <v>0</v>
      </c>
      <c r="AI17" s="3" t="str">
        <f>фунт!AI17</f>
        <v>14.12.2023</v>
      </c>
      <c r="AJ17" s="82" t="str">
        <f>IF((IFERROR(Евро!AJ17/'динар (курс €)'!AJ16,0))=0,"",(IFERROR(Евро!AJ17/'динар (курс €)'!AJ16,0)))</f>
        <v/>
      </c>
      <c r="AK17" s="165">
        <f>'динар (курс €)'!AJ17</f>
        <v>0</v>
      </c>
      <c r="AL17" s="165"/>
      <c r="AM17" s="165"/>
      <c r="AN17" s="165"/>
      <c r="AO17" s="165"/>
      <c r="AQ17" s="153" t="str">
        <f t="shared" si="0"/>
        <v>14.06.2023</v>
      </c>
      <c r="AR17" s="82"/>
      <c r="AT17" s="3" t="str">
        <f t="shared" si="1"/>
        <v>14.10.2023</v>
      </c>
      <c r="AU17" s="82"/>
      <c r="AW17" s="3" t="str">
        <f t="shared" si="2"/>
        <v>14.11.2023</v>
      </c>
      <c r="AX17" s="82"/>
      <c r="AZ17" s="3" t="str">
        <f t="shared" si="3"/>
        <v>14.12.2023</v>
      </c>
      <c r="BA17" s="82"/>
    </row>
    <row r="18" spans="2:55" x14ac:dyDescent="0.25">
      <c r="B18" s="3" t="str">
        <f>фунт!B18</f>
        <v>15.01.2023</v>
      </c>
      <c r="C18" s="82" t="str">
        <f>IF((IFERROR(Евро!C18/'динар (курс €)'!C17,0))=0,"",(IFERROR(Евро!C18/'динар (курс €)'!C17,0)))</f>
        <v/>
      </c>
      <c r="D18" s="165">
        <f>'динар (курс €)'!C18</f>
        <v>0</v>
      </c>
      <c r="E18" s="3" t="str">
        <f>фунт!E18</f>
        <v>15.02.2023</v>
      </c>
      <c r="F18" s="82" t="str">
        <f>IF((IFERROR(Евро!F18/'динар (курс €)'!F17,0))=0,"",(IFERROR(Евро!F18/'динар (курс €)'!F17,0)))</f>
        <v/>
      </c>
      <c r="G18" s="165">
        <f>'динар (курс €)'!F18</f>
        <v>0</v>
      </c>
      <c r="H18" s="3" t="str">
        <f>фунт!H18</f>
        <v>15.03.2023</v>
      </c>
      <c r="I18" s="82" t="str">
        <f>IF((IFERROR(Евро!I18/'динар (курс €)'!I17,0))=0,"",(IFERROR(Евро!I18/'динар (курс €)'!I17,0)))</f>
        <v/>
      </c>
      <c r="J18" s="165">
        <f>'динар (курс €)'!I18</f>
        <v>0</v>
      </c>
      <c r="K18" s="3" t="str">
        <f>фунт!K18</f>
        <v>15.04.2023</v>
      </c>
      <c r="L18" s="82" t="str">
        <f>IF((IFERROR(Евро!L18/'динар (курс €)'!L17,0))=0,"",(IFERROR(Евро!L18/'динар (курс €)'!L17,0)))</f>
        <v/>
      </c>
      <c r="M18" s="165">
        <f>'динар (курс €)'!L18</f>
        <v>0</v>
      </c>
      <c r="N18" s="3" t="str">
        <f>фунт!N18</f>
        <v>15.05.2023</v>
      </c>
      <c r="O18" s="82" t="str">
        <f>IF((IFERROR(Евро!O18/'динар (курс €)'!O17,0))=0,"",(IFERROR(Евро!O18/'динар (курс €)'!O17,0)))</f>
        <v/>
      </c>
      <c r="P18" s="165">
        <f>'динар (курс €)'!O18</f>
        <v>0</v>
      </c>
      <c r="Q18" s="3" t="str">
        <f>фунт!Q18</f>
        <v>15.06.2023</v>
      </c>
      <c r="R18" s="82" t="str">
        <f>IF((IFERROR(Евро!R18/'динар (курс €)'!R17,0))=0,"",(IFERROR(Евро!R18/'динар (курс €)'!R17,0)))</f>
        <v/>
      </c>
      <c r="S18" s="165">
        <f>'динар (курс €)'!R18</f>
        <v>0</v>
      </c>
      <c r="T18" s="3" t="str">
        <f>фунт!T18</f>
        <v>15.07.2023</v>
      </c>
      <c r="U18" s="82" t="str">
        <f>IF((IFERROR(Евро!U18/'динар (курс €)'!U17,0))=0,"",(IFERROR(Евро!U18/'динар (курс €)'!U17,0)))</f>
        <v/>
      </c>
      <c r="V18" s="165">
        <f>'динар (курс €)'!U18</f>
        <v>0</v>
      </c>
      <c r="W18" s="3" t="str">
        <f>фунт!W18</f>
        <v>15.08.2023</v>
      </c>
      <c r="X18" s="82" t="str">
        <f>IF((IFERROR(Евро!X18/'динар (курс €)'!X17,0))=0,"",(IFERROR(Евро!X18/'динар (курс €)'!X17,0)))</f>
        <v/>
      </c>
      <c r="Y18" s="165">
        <f>'динар (курс €)'!X18</f>
        <v>0</v>
      </c>
      <c r="Z18" s="3" t="str">
        <f>фунт!Z18</f>
        <v>15.09.2023</v>
      </c>
      <c r="AA18" s="82" t="str">
        <f>IF((IFERROR(Евро!AA18/'динар (курс €)'!AA17,0))=0,"",(IFERROR(Евро!AA18/'динар (курс €)'!AA17,0)))</f>
        <v/>
      </c>
      <c r="AB18" s="165">
        <f>'динар (курс €)'!AA18</f>
        <v>0</v>
      </c>
      <c r="AC18" s="3" t="str">
        <f>фунт!AC18</f>
        <v>15.10.2023</v>
      </c>
      <c r="AD18" s="82" t="str">
        <f>IF((IFERROR(Евро!AD18/'динар (курс €)'!AD17,0))=0,"",(IFERROR(Евро!AD18/'динар (курс €)'!AD17,0)))</f>
        <v/>
      </c>
      <c r="AE18" s="165">
        <f>'динар (курс €)'!AD18</f>
        <v>0</v>
      </c>
      <c r="AF18" s="3" t="str">
        <f>фунт!AF18</f>
        <v>15.11.2023</v>
      </c>
      <c r="AG18" s="82" t="str">
        <f>IF((IFERROR(Евро!AG18/'динар (курс €)'!AG17,0))=0,"",(IFERROR(Евро!AG18/'динар (курс €)'!AG17,0)))</f>
        <v/>
      </c>
      <c r="AH18" s="165">
        <f>'динар (курс €)'!AG18</f>
        <v>0</v>
      </c>
      <c r="AI18" s="3" t="str">
        <f>фунт!AI18</f>
        <v>15.12.2023</v>
      </c>
      <c r="AJ18" s="82" t="str">
        <f>IF((IFERROR(Евро!AJ18/'динар (курс €)'!AJ17,0))=0,"",(IFERROR(Евро!AJ18/'динар (курс €)'!AJ17,0)))</f>
        <v/>
      </c>
      <c r="AK18" s="165">
        <f>'динар (курс €)'!AJ18</f>
        <v>0</v>
      </c>
      <c r="AL18" s="165"/>
      <c r="AM18" s="165"/>
      <c r="AN18" s="165"/>
      <c r="AO18" s="165"/>
      <c r="AQ18" s="153" t="str">
        <f t="shared" si="0"/>
        <v>15.06.2023</v>
      </c>
      <c r="AR18" s="82"/>
      <c r="AT18" s="3" t="str">
        <f t="shared" si="1"/>
        <v>15.10.2023</v>
      </c>
      <c r="AU18" s="82"/>
      <c r="AW18" s="3" t="str">
        <f t="shared" si="2"/>
        <v>15.11.2023</v>
      </c>
      <c r="AX18" s="82"/>
      <c r="AZ18" s="3" t="str">
        <f t="shared" si="3"/>
        <v>15.12.2023</v>
      </c>
      <c r="BA18" s="82"/>
    </row>
    <row r="19" spans="2:55" x14ac:dyDescent="0.25">
      <c r="B19" s="3" t="str">
        <f>фунт!B19</f>
        <v>16.01.2023</v>
      </c>
      <c r="C19" s="82" t="str">
        <f>IF((IFERROR(Евро!C19/'динар (курс €)'!C18,0))=0,"",(IFERROR(Евро!C19/'динар (курс €)'!C18,0)))</f>
        <v/>
      </c>
      <c r="D19" s="165">
        <f>'динар (курс €)'!C19</f>
        <v>0</v>
      </c>
      <c r="E19" s="3" t="str">
        <f>фунт!E19</f>
        <v>16.02.2023</v>
      </c>
      <c r="F19" s="82" t="str">
        <f>IF((IFERROR(Евро!F19/'динар (курс €)'!F18,0))=0,"",(IFERROR(Евро!F19/'динар (курс €)'!F18,0)))</f>
        <v/>
      </c>
      <c r="G19" s="165">
        <f>'динар (курс €)'!F19</f>
        <v>0</v>
      </c>
      <c r="H19" s="3" t="str">
        <f>фунт!H19</f>
        <v>16.03.2023</v>
      </c>
      <c r="I19" s="82" t="str">
        <f>IF((IFERROR(Евро!I19/'динар (курс €)'!I18,0))=0,"",(IFERROR(Евро!I19/'динар (курс €)'!I18,0)))</f>
        <v/>
      </c>
      <c r="J19" s="165">
        <f>'динар (курс €)'!I19</f>
        <v>0</v>
      </c>
      <c r="K19" s="3" t="str">
        <f>фунт!K19</f>
        <v>16.04.2023</v>
      </c>
      <c r="L19" s="82" t="str">
        <f>IF((IFERROR(Евро!L19/'динар (курс €)'!L18,0))=0,"",(IFERROR(Евро!L19/'динар (курс €)'!L18,0)))</f>
        <v/>
      </c>
      <c r="M19" s="165">
        <f>'динар (курс €)'!L19</f>
        <v>0</v>
      </c>
      <c r="N19" s="3" t="str">
        <f>фунт!N19</f>
        <v>16.05.2023</v>
      </c>
      <c r="O19" s="82" t="str">
        <f>IF((IFERROR(Евро!O19/'динар (курс €)'!O18,0))=0,"",(IFERROR(Евро!O19/'динар (курс €)'!O18,0)))</f>
        <v/>
      </c>
      <c r="P19" s="165">
        <f>'динар (курс €)'!O19</f>
        <v>0</v>
      </c>
      <c r="Q19" s="3" t="str">
        <f>фунт!Q19</f>
        <v>16.06.2023</v>
      </c>
      <c r="R19" s="82" t="str">
        <f>IF((IFERROR(Евро!R19/'динар (курс €)'!R18,0))=0,"",(IFERROR(Евро!R19/'динар (курс €)'!R18,0)))</f>
        <v/>
      </c>
      <c r="S19" s="165">
        <f>'динар (курс €)'!R19</f>
        <v>0</v>
      </c>
      <c r="T19" s="3" t="str">
        <f>фунт!T19</f>
        <v>16.07.2023</v>
      </c>
      <c r="U19" s="82" t="str">
        <f>IF((IFERROR(Евро!U19/'динар (курс €)'!U18,0))=0,"",(IFERROR(Евро!U19/'динар (курс €)'!U18,0)))</f>
        <v/>
      </c>
      <c r="V19" s="165">
        <f>'динар (курс €)'!U19</f>
        <v>0</v>
      </c>
      <c r="W19" s="3" t="str">
        <f>фунт!W19</f>
        <v>16.08.2023</v>
      </c>
      <c r="X19" s="82" t="str">
        <f>IF((IFERROR(Евро!X19/'динар (курс €)'!X18,0))=0,"",(IFERROR(Евро!X19/'динар (курс €)'!X18,0)))</f>
        <v/>
      </c>
      <c r="Y19" s="165">
        <f>'динар (курс €)'!X19</f>
        <v>0</v>
      </c>
      <c r="Z19" s="3" t="str">
        <f>фунт!Z19</f>
        <v>16.09.2023</v>
      </c>
      <c r="AA19" s="82" t="str">
        <f>IF((IFERROR(Евро!AA19/'динар (курс €)'!AA18,0))=0,"",(IFERROR(Евро!AA19/'динар (курс €)'!AA18,0)))</f>
        <v/>
      </c>
      <c r="AB19" s="165">
        <f>'динар (курс €)'!AA19</f>
        <v>0</v>
      </c>
      <c r="AC19" s="3" t="str">
        <f>фунт!AC19</f>
        <v>16.10.2023</v>
      </c>
      <c r="AD19" s="82" t="str">
        <f>IF((IFERROR(Евро!AD19/'динар (курс €)'!AD18,0))=0,"",(IFERROR(Евро!AD19/'динар (курс €)'!AD18,0)))</f>
        <v/>
      </c>
      <c r="AE19" s="165">
        <f>'динар (курс €)'!AD19</f>
        <v>0</v>
      </c>
      <c r="AF19" s="3" t="str">
        <f>фунт!AF19</f>
        <v>16.11.2023</v>
      </c>
      <c r="AG19" s="82" t="str">
        <f>IF((IFERROR(Евро!AG19/'динар (курс €)'!AG18,0))=0,"",(IFERROR(Евро!AG19/'динар (курс €)'!AG18,0)))</f>
        <v/>
      </c>
      <c r="AH19" s="165">
        <f>'динар (курс €)'!AG19</f>
        <v>0</v>
      </c>
      <c r="AI19" s="3" t="str">
        <f>фунт!AI19</f>
        <v>16.12.2023</v>
      </c>
      <c r="AJ19" s="82" t="str">
        <f>IF((IFERROR(Евро!AJ19/'динар (курс €)'!AJ18,0))=0,"",(IFERROR(Евро!AJ19/'динар (курс €)'!AJ18,0)))</f>
        <v/>
      </c>
      <c r="AK19" s="165">
        <f>'динар (курс €)'!AJ19</f>
        <v>0</v>
      </c>
      <c r="AL19" s="165"/>
      <c r="AM19" s="165"/>
      <c r="AN19" s="165"/>
      <c r="AO19" s="165"/>
      <c r="AQ19" s="153" t="str">
        <f t="shared" si="0"/>
        <v>16.06.2023</v>
      </c>
      <c r="AR19" s="82"/>
      <c r="AT19" s="3" t="str">
        <f t="shared" si="1"/>
        <v>16.10.2023</v>
      </c>
      <c r="AU19" s="82"/>
      <c r="AW19" s="3" t="str">
        <f t="shared" si="2"/>
        <v>16.11.2023</v>
      </c>
      <c r="AX19" s="82"/>
      <c r="AZ19" s="3" t="str">
        <f t="shared" si="3"/>
        <v>16.12.2023</v>
      </c>
      <c r="BA19" s="82"/>
    </row>
    <row r="20" spans="2:55" x14ac:dyDescent="0.25">
      <c r="B20" s="3" t="str">
        <f>фунт!B20</f>
        <v>17.01.2023</v>
      </c>
      <c r="C20" s="82" t="str">
        <f>IF((IFERROR(Евро!C20/'динар (курс €)'!C19,0))=0,"",(IFERROR(Евро!C20/'динар (курс €)'!C19,0)))</f>
        <v/>
      </c>
      <c r="D20" s="165">
        <f>'динар (курс €)'!C20</f>
        <v>0</v>
      </c>
      <c r="E20" s="3" t="str">
        <f>фунт!E20</f>
        <v>17.02.2023</v>
      </c>
      <c r="F20" s="82" t="str">
        <f>IF((IFERROR(Евро!F20/'динар (курс €)'!F19,0))=0,"",(IFERROR(Евро!F20/'динар (курс €)'!F19,0)))</f>
        <v/>
      </c>
      <c r="G20" s="165">
        <f>'динар (курс €)'!F20</f>
        <v>0</v>
      </c>
      <c r="H20" s="3" t="str">
        <f>фунт!H20</f>
        <v>17.03.2023</v>
      </c>
      <c r="I20" s="82" t="str">
        <f>IF((IFERROR(Евро!I20/'динар (курс €)'!I19,0))=0,"",(IFERROR(Евро!I20/'динар (курс €)'!I19,0)))</f>
        <v/>
      </c>
      <c r="J20" s="165">
        <f>'динар (курс €)'!I20</f>
        <v>0</v>
      </c>
      <c r="K20" s="3" t="str">
        <f>фунт!K20</f>
        <v>17.04.2023</v>
      </c>
      <c r="L20" s="82" t="str">
        <f>IF((IFERROR(Евро!L20/'динар (курс €)'!L19,0))=0,"",(IFERROR(Евро!L20/'динар (курс €)'!L19,0)))</f>
        <v/>
      </c>
      <c r="M20" s="165">
        <f>'динар (курс €)'!L20</f>
        <v>0</v>
      </c>
      <c r="N20" s="3" t="str">
        <f>фунт!N20</f>
        <v>17.05.2023</v>
      </c>
      <c r="O20" s="82" t="str">
        <f>IF((IFERROR(Евро!O20/'динар (курс €)'!O19,0))=0,"",(IFERROR(Евро!O20/'динар (курс €)'!O19,0)))</f>
        <v/>
      </c>
      <c r="P20" s="165">
        <f>'динар (курс €)'!O20</f>
        <v>0</v>
      </c>
      <c r="Q20" s="3" t="str">
        <f>фунт!Q20</f>
        <v>17.06.2023</v>
      </c>
      <c r="R20" s="82" t="str">
        <f>IF((IFERROR(Евро!R20/'динар (курс €)'!R19,0))=0,"",(IFERROR(Евро!R20/'динар (курс €)'!R19,0)))</f>
        <v/>
      </c>
      <c r="S20" s="165">
        <f>'динар (курс €)'!R20</f>
        <v>0</v>
      </c>
      <c r="T20" s="3" t="str">
        <f>фунт!T20</f>
        <v>17.07.2023</v>
      </c>
      <c r="U20" s="82" t="str">
        <f>IF((IFERROR(Евро!U20/'динар (курс €)'!U19,0))=0,"",(IFERROR(Евро!U20/'динар (курс €)'!U19,0)))</f>
        <v/>
      </c>
      <c r="V20" s="165">
        <f>'динар (курс €)'!U20</f>
        <v>0</v>
      </c>
      <c r="W20" s="3" t="str">
        <f>фунт!W20</f>
        <v>17.08.2023</v>
      </c>
      <c r="X20" s="82" t="str">
        <f>IF((IFERROR(Евро!X20/'динар (курс €)'!X19,0))=0,"",(IFERROR(Евро!X20/'динар (курс €)'!X19,0)))</f>
        <v/>
      </c>
      <c r="Y20" s="165">
        <f>'динар (курс €)'!X20</f>
        <v>0</v>
      </c>
      <c r="Z20" s="3" t="str">
        <f>фунт!Z20</f>
        <v>17.09.2023</v>
      </c>
      <c r="AA20" s="82" t="str">
        <f>IF((IFERROR(Евро!AA20/'динар (курс €)'!AA19,0))=0,"",(IFERROR(Евро!AA20/'динар (курс €)'!AA19,0)))</f>
        <v/>
      </c>
      <c r="AB20" s="165">
        <f>'динар (курс €)'!AA20</f>
        <v>0</v>
      </c>
      <c r="AC20" s="3" t="str">
        <f>фунт!AC20</f>
        <v>17.10.2023</v>
      </c>
      <c r="AD20" s="82" t="str">
        <f>IF((IFERROR(Евро!AD20/'динар (курс €)'!AD19,0))=0,"",(IFERROR(Евро!AD20/'динар (курс €)'!AD19,0)))</f>
        <v/>
      </c>
      <c r="AE20" s="165">
        <f>'динар (курс €)'!AD20</f>
        <v>0</v>
      </c>
      <c r="AF20" s="3" t="str">
        <f>фунт!AF20</f>
        <v>17.11.2023</v>
      </c>
      <c r="AG20" s="82" t="str">
        <f>IF((IFERROR(Евро!AG20/'динар (курс €)'!AG19,0))=0,"",(IFERROR(Евро!AG20/'динар (курс €)'!AG19,0)))</f>
        <v/>
      </c>
      <c r="AH20" s="165">
        <f>'динар (курс €)'!AG20</f>
        <v>0</v>
      </c>
      <c r="AI20" s="3" t="str">
        <f>фунт!AI20</f>
        <v>17.12.2023</v>
      </c>
      <c r="AJ20" s="82" t="str">
        <f>IF((IFERROR(Евро!AJ20/'динар (курс €)'!AJ19,0))=0,"",(IFERROR(Евро!AJ20/'динар (курс €)'!AJ19,0)))</f>
        <v/>
      </c>
      <c r="AK20" s="165">
        <f>'динар (курс €)'!AJ20</f>
        <v>0</v>
      </c>
      <c r="AL20" s="165"/>
      <c r="AM20" s="165"/>
      <c r="AN20" s="165"/>
      <c r="AO20" s="165"/>
      <c r="AQ20" s="153" t="str">
        <f t="shared" si="0"/>
        <v>17.06.2023</v>
      </c>
      <c r="AR20" s="82"/>
      <c r="AT20" s="3" t="str">
        <f t="shared" si="1"/>
        <v>17.10.2023</v>
      </c>
      <c r="AU20" s="82"/>
      <c r="AW20" s="3" t="str">
        <f t="shared" si="2"/>
        <v>17.11.2023</v>
      </c>
      <c r="AX20" s="82"/>
      <c r="AZ20" s="3" t="str">
        <f t="shared" si="3"/>
        <v>17.12.2023</v>
      </c>
      <c r="BA20" s="82"/>
    </row>
    <row r="21" spans="2:55" x14ac:dyDescent="0.25">
      <c r="B21" s="3" t="str">
        <f>фунт!B21</f>
        <v>18.01.2023</v>
      </c>
      <c r="C21" s="82" t="str">
        <f>IF((IFERROR(Евро!C21/'динар (курс €)'!C20,0))=0,"",(IFERROR(Евро!C21/'динар (курс €)'!C20,0)))</f>
        <v/>
      </c>
      <c r="D21" s="165">
        <f>'динар (курс €)'!C21</f>
        <v>0</v>
      </c>
      <c r="E21" s="3" t="str">
        <f>фунт!E21</f>
        <v>18.02.2023</v>
      </c>
      <c r="F21" s="82" t="str">
        <f>IF((IFERROR(Евро!F21/'динар (курс €)'!F20,0))=0,"",(IFERROR(Евро!F21/'динар (курс €)'!F20,0)))</f>
        <v/>
      </c>
      <c r="G21" s="165">
        <f>'динар (курс €)'!F21</f>
        <v>0</v>
      </c>
      <c r="H21" s="3" t="str">
        <f>фунт!H21</f>
        <v>18.03.2023</v>
      </c>
      <c r="I21" s="82" t="str">
        <f>IF((IFERROR(Евро!I21/'динар (курс €)'!I20,0))=0,"",(IFERROR(Евро!I21/'динар (курс €)'!I20,0)))</f>
        <v/>
      </c>
      <c r="J21" s="165">
        <f>'динар (курс €)'!I21</f>
        <v>0</v>
      </c>
      <c r="K21" s="3" t="str">
        <f>фунт!K21</f>
        <v>18.04.2023</v>
      </c>
      <c r="L21" s="82" t="str">
        <f>IF((IFERROR(Евро!L21/'динар (курс €)'!L20,0))=0,"",(IFERROR(Евро!L21/'динар (курс €)'!L20,0)))</f>
        <v/>
      </c>
      <c r="M21" s="165">
        <f>'динар (курс €)'!L21</f>
        <v>0</v>
      </c>
      <c r="N21" s="3" t="str">
        <f>фунт!N21</f>
        <v>18.05.2023</v>
      </c>
      <c r="O21" s="82" t="str">
        <f>IF((IFERROR(Евро!O21/'динар (курс €)'!O20,0))=0,"",(IFERROR(Евро!O21/'динар (курс €)'!O20,0)))</f>
        <v/>
      </c>
      <c r="P21" s="165">
        <f>'динар (курс €)'!O21</f>
        <v>0</v>
      </c>
      <c r="Q21" s="3" t="str">
        <f>фунт!Q21</f>
        <v>18.06.2023</v>
      </c>
      <c r="R21" s="82" t="str">
        <f>IF((IFERROR(Евро!R21/'динар (курс €)'!R20,0))=0,"",(IFERROR(Евро!R21/'динар (курс €)'!R20,0)))</f>
        <v/>
      </c>
      <c r="S21" s="165">
        <f>'динар (курс €)'!R21</f>
        <v>0</v>
      </c>
      <c r="T21" s="3" t="str">
        <f>фунт!T21</f>
        <v>18.07.2023</v>
      </c>
      <c r="U21" s="82" t="str">
        <f>IF((IFERROR(Евро!U21/'динар (курс €)'!U20,0))=0,"",(IFERROR(Евро!U21/'динар (курс €)'!U20,0)))</f>
        <v/>
      </c>
      <c r="V21" s="165">
        <f>'динар (курс €)'!U21</f>
        <v>0</v>
      </c>
      <c r="W21" s="3" t="str">
        <f>фунт!W21</f>
        <v>18.08.2023</v>
      </c>
      <c r="X21" s="82" t="str">
        <f>IF((IFERROR(Евро!X21/'динар (курс €)'!X20,0))=0,"",(IFERROR(Евро!X21/'динар (курс €)'!X20,0)))</f>
        <v/>
      </c>
      <c r="Y21" s="165">
        <f>'динар (курс €)'!X21</f>
        <v>0</v>
      </c>
      <c r="Z21" s="3" t="str">
        <f>фунт!Z21</f>
        <v>18.09.2023</v>
      </c>
      <c r="AA21" s="82" t="str">
        <f>IF((IFERROR(Евро!AA21/'динар (курс €)'!AA20,0))=0,"",(IFERROR(Евро!AA21/'динар (курс €)'!AA20,0)))</f>
        <v/>
      </c>
      <c r="AB21" s="165">
        <f>'динар (курс €)'!AA21</f>
        <v>0</v>
      </c>
      <c r="AC21" s="3" t="str">
        <f>фунт!AC21</f>
        <v>18.10.2023</v>
      </c>
      <c r="AD21" s="82" t="str">
        <f>IF((IFERROR(Евро!AD21/'динар (курс €)'!AD20,0))=0,"",(IFERROR(Евро!AD21/'динар (курс €)'!AD20,0)))</f>
        <v/>
      </c>
      <c r="AE21" s="165">
        <f>'динар (курс €)'!AD21</f>
        <v>0</v>
      </c>
      <c r="AF21" s="3" t="str">
        <f>фунт!AF21</f>
        <v>18.11.2023</v>
      </c>
      <c r="AG21" s="82" t="str">
        <f>IF((IFERROR(Евро!AG21/'динар (курс €)'!AG20,0))=0,"",(IFERROR(Евро!AG21/'динар (курс €)'!AG20,0)))</f>
        <v/>
      </c>
      <c r="AH21" s="165">
        <f>'динар (курс €)'!AG21</f>
        <v>0</v>
      </c>
      <c r="AI21" s="3" t="str">
        <f>фунт!AI21</f>
        <v>18.12.2023</v>
      </c>
      <c r="AJ21" s="82" t="str">
        <f>IF((IFERROR(Евро!AJ21/'динар (курс €)'!AJ20,0))=0,"",(IFERROR(Евро!AJ21/'динар (курс €)'!AJ20,0)))</f>
        <v/>
      </c>
      <c r="AK21" s="165">
        <f>'динар (курс €)'!AJ21</f>
        <v>0</v>
      </c>
      <c r="AL21" s="165"/>
      <c r="AM21" s="165"/>
      <c r="AN21" s="165"/>
      <c r="AO21" s="165"/>
      <c r="AQ21" s="153" t="str">
        <f t="shared" si="0"/>
        <v>18.06.2023</v>
      </c>
      <c r="AR21" s="82"/>
      <c r="AT21" s="3" t="str">
        <f t="shared" si="1"/>
        <v>18.10.2023</v>
      </c>
      <c r="AU21" s="82"/>
      <c r="AW21" s="3" t="str">
        <f t="shared" si="2"/>
        <v>18.11.2023</v>
      </c>
      <c r="AX21" s="82"/>
      <c r="AZ21" s="3" t="str">
        <f t="shared" si="3"/>
        <v>18.12.2023</v>
      </c>
      <c r="BA21" s="82"/>
    </row>
    <row r="22" spans="2:55" x14ac:dyDescent="0.25">
      <c r="B22" s="3" t="str">
        <f>фунт!B22</f>
        <v>19.01.2023</v>
      </c>
      <c r="C22" s="82" t="str">
        <f>IF((IFERROR(Евро!C22/'динар (курс €)'!C21,0))=0,"",(IFERROR(Евро!C22/'динар (курс €)'!C21,0)))</f>
        <v/>
      </c>
      <c r="D22" s="165">
        <f>'динар (курс €)'!C22</f>
        <v>0</v>
      </c>
      <c r="E22" s="3" t="str">
        <f>фунт!E22</f>
        <v>19.02.2023</v>
      </c>
      <c r="F22" s="82" t="str">
        <f>IF((IFERROR(Евро!F22/'динар (курс €)'!F21,0))=0,"",(IFERROR(Евро!F22/'динар (курс €)'!F21,0)))</f>
        <v/>
      </c>
      <c r="G22" s="165">
        <f>'динар (курс €)'!F22</f>
        <v>0</v>
      </c>
      <c r="H22" s="3" t="str">
        <f>фунт!H22</f>
        <v>19.03.2023</v>
      </c>
      <c r="I22" s="82" t="str">
        <f>IF((IFERROR(Евро!I22/'динар (курс €)'!I21,0))=0,"",(IFERROR(Евро!I22/'динар (курс €)'!I21,0)))</f>
        <v/>
      </c>
      <c r="J22" s="165">
        <f>'динар (курс €)'!I22</f>
        <v>0</v>
      </c>
      <c r="K22" s="3" t="str">
        <f>фунт!K22</f>
        <v>19.04.2023</v>
      </c>
      <c r="L22" s="82" t="str">
        <f>IF((IFERROR(Евро!L22/'динар (курс €)'!L21,0))=0,"",(IFERROR(Евро!L22/'динар (курс €)'!L21,0)))</f>
        <v/>
      </c>
      <c r="M22" s="165">
        <f>'динар (курс €)'!L22</f>
        <v>0</v>
      </c>
      <c r="N22" s="3" t="str">
        <f>фунт!N22</f>
        <v>19.05.2023</v>
      </c>
      <c r="O22" s="82" t="str">
        <f>IF((IFERROR(Евро!O22/'динар (курс €)'!O21,0))=0,"",(IFERROR(Евро!O22/'динар (курс €)'!O21,0)))</f>
        <v/>
      </c>
      <c r="P22" s="165">
        <f>'динар (курс €)'!O22</f>
        <v>0</v>
      </c>
      <c r="Q22" s="3" t="str">
        <f>фунт!Q22</f>
        <v>19.06.2023</v>
      </c>
      <c r="R22" s="82" t="str">
        <f>IF((IFERROR(Евро!R22/'динар (курс €)'!R21,0))=0,"",(IFERROR(Евро!R22/'динар (курс €)'!R21,0)))</f>
        <v/>
      </c>
      <c r="S22" s="165">
        <f>'динар (курс €)'!R22</f>
        <v>0</v>
      </c>
      <c r="T22" s="3" t="str">
        <f>фунт!T22</f>
        <v>19.07.2023</v>
      </c>
      <c r="U22" s="82" t="str">
        <f>IF((IFERROR(Евро!U22/'динар (курс €)'!U21,0))=0,"",(IFERROR(Евро!U22/'динар (курс €)'!U21,0)))</f>
        <v/>
      </c>
      <c r="V22" s="165">
        <f>'динар (курс €)'!U22</f>
        <v>0</v>
      </c>
      <c r="W22" s="3" t="str">
        <f>фунт!W22</f>
        <v>19.08.2023</v>
      </c>
      <c r="X22" s="82" t="str">
        <f>IF((IFERROR(Евро!X22/'динар (курс €)'!X21,0))=0,"",(IFERROR(Евро!X22/'динар (курс €)'!X21,0)))</f>
        <v/>
      </c>
      <c r="Y22" s="165">
        <f>'динар (курс €)'!X22</f>
        <v>0</v>
      </c>
      <c r="Z22" s="3" t="str">
        <f>фунт!Z22</f>
        <v>19.09.2023</v>
      </c>
      <c r="AA22" s="82" t="str">
        <f>IF((IFERROR(Евро!AA22/'динар (курс €)'!AA21,0))=0,"",(IFERROR(Евро!AA22/'динар (курс €)'!AA21,0)))</f>
        <v/>
      </c>
      <c r="AB22" s="165">
        <f>'динар (курс €)'!AA22</f>
        <v>0</v>
      </c>
      <c r="AC22" s="3" t="str">
        <f>фунт!AC22</f>
        <v>19.10.2023</v>
      </c>
      <c r="AD22" s="82" t="str">
        <f>IF((IFERROR(Евро!AD22/'динар (курс €)'!AD21,0))=0,"",(IFERROR(Евро!AD22/'динар (курс €)'!AD21,0)))</f>
        <v/>
      </c>
      <c r="AE22" s="165">
        <f>'динар (курс €)'!AD22</f>
        <v>0</v>
      </c>
      <c r="AF22" s="3" t="str">
        <f>фунт!AF22</f>
        <v>19.11.2023</v>
      </c>
      <c r="AG22" s="82" t="str">
        <f>IF((IFERROR(Евро!AG22/'динар (курс €)'!AG21,0))=0,"",(IFERROR(Евро!AG22/'динар (курс €)'!AG21,0)))</f>
        <v/>
      </c>
      <c r="AH22" s="165">
        <f>'динар (курс €)'!AG22</f>
        <v>0</v>
      </c>
      <c r="AI22" s="3" t="str">
        <f>фунт!AI22</f>
        <v>19.12.2023</v>
      </c>
      <c r="AJ22" s="82" t="str">
        <f>IF((IFERROR(Евро!AJ22/'динар (курс €)'!AJ21,0))=0,"",(IFERROR(Евро!AJ22/'динар (курс €)'!AJ21,0)))</f>
        <v/>
      </c>
      <c r="AK22" s="165">
        <f>'динар (курс €)'!AJ22</f>
        <v>0</v>
      </c>
      <c r="AL22" s="165"/>
      <c r="AM22" s="165"/>
      <c r="AN22" s="165"/>
      <c r="AO22" s="165"/>
      <c r="AQ22" s="153" t="str">
        <f t="shared" si="0"/>
        <v>19.06.2023</v>
      </c>
      <c r="AR22" s="82"/>
      <c r="AT22" s="3" t="str">
        <f t="shared" si="1"/>
        <v>19.10.2023</v>
      </c>
      <c r="AU22" s="82"/>
      <c r="AW22" s="3" t="str">
        <f t="shared" si="2"/>
        <v>19.11.2023</v>
      </c>
      <c r="AX22" s="82"/>
      <c r="AZ22" s="3" t="str">
        <f t="shared" si="3"/>
        <v>19.12.2023</v>
      </c>
      <c r="BA22" s="82"/>
    </row>
    <row r="23" spans="2:55" x14ac:dyDescent="0.25">
      <c r="B23" s="3" t="str">
        <f>фунт!B23</f>
        <v>20.01.2023</v>
      </c>
      <c r="C23" s="82" t="str">
        <f>IF((IFERROR(Евро!C23/'динар (курс €)'!C22,0))=0,"",(IFERROR(Евро!C23/'динар (курс €)'!C22,0)))</f>
        <v/>
      </c>
      <c r="D23" s="165">
        <f>'динар (курс €)'!C23</f>
        <v>0</v>
      </c>
      <c r="E23" s="3" t="str">
        <f>фунт!E23</f>
        <v>20.02.2023</v>
      </c>
      <c r="F23" s="82" t="str">
        <f>IF((IFERROR(Евро!F23/'динар (курс €)'!F22,0))=0,"",(IFERROR(Евро!F23/'динар (курс €)'!F22,0)))</f>
        <v/>
      </c>
      <c r="G23" s="165">
        <f>'динар (курс €)'!F23</f>
        <v>0</v>
      </c>
      <c r="H23" s="3" t="str">
        <f>фунт!H23</f>
        <v>20.03.2023</v>
      </c>
      <c r="I23" s="82" t="str">
        <f>IF((IFERROR(Евро!I23/'динар (курс €)'!I22,0))=0,"",(IFERROR(Евро!I23/'динар (курс €)'!I22,0)))</f>
        <v/>
      </c>
      <c r="J23" s="165">
        <f>'динар (курс €)'!I23</f>
        <v>0</v>
      </c>
      <c r="K23" s="3" t="str">
        <f>фунт!K23</f>
        <v>20.04.2023</v>
      </c>
      <c r="L23" s="82" t="str">
        <f>IF((IFERROR(Евро!L23/'динар (курс €)'!L22,0))=0,"",(IFERROR(Евро!L23/'динар (курс €)'!L22,0)))</f>
        <v/>
      </c>
      <c r="M23" s="165">
        <f>'динар (курс €)'!L23</f>
        <v>0</v>
      </c>
      <c r="N23" s="3" t="str">
        <f>фунт!N23</f>
        <v>20.05.2023</v>
      </c>
      <c r="O23" s="82" t="str">
        <f>IF((IFERROR(Евро!O23/'динар (курс €)'!O22,0))=0,"",(IFERROR(Евро!O23/'динар (курс €)'!O22,0)))</f>
        <v/>
      </c>
      <c r="P23" s="165">
        <f>'динар (курс €)'!O23</f>
        <v>0</v>
      </c>
      <c r="Q23" s="3" t="str">
        <f>фунт!Q23</f>
        <v>20.06.2023</v>
      </c>
      <c r="R23" s="82" t="str">
        <f>IF((IFERROR(Евро!R23/'динар (курс €)'!R22,0))=0,"",(IFERROR(Евро!R23/'динар (курс €)'!R22,0)))</f>
        <v/>
      </c>
      <c r="S23" s="165">
        <f>'динар (курс €)'!R23</f>
        <v>0</v>
      </c>
      <c r="T23" s="3" t="str">
        <f>фунт!T23</f>
        <v>20.07.2023</v>
      </c>
      <c r="U23" s="82" t="str">
        <f>IF((IFERROR(Евро!U23/'динар (курс €)'!U22,0))=0,"",(IFERROR(Евро!U23/'динар (курс €)'!U22,0)))</f>
        <v/>
      </c>
      <c r="V23" s="165">
        <f>'динар (курс €)'!U23</f>
        <v>0</v>
      </c>
      <c r="W23" s="3" t="str">
        <f>фунт!W23</f>
        <v>20.08.2023</v>
      </c>
      <c r="X23" s="82" t="str">
        <f>IF((IFERROR(Евро!X23/'динар (курс €)'!X22,0))=0,"",(IFERROR(Евро!X23/'динар (курс €)'!X22,0)))</f>
        <v/>
      </c>
      <c r="Y23" s="165">
        <f>'динар (курс €)'!X23</f>
        <v>0</v>
      </c>
      <c r="Z23" s="3" t="str">
        <f>фунт!Z23</f>
        <v>20.09.2023</v>
      </c>
      <c r="AA23" s="82" t="str">
        <f>IF((IFERROR(Евро!AA23/'динар (курс €)'!AA22,0))=0,"",(IFERROR(Евро!AA23/'динар (курс €)'!AA22,0)))</f>
        <v/>
      </c>
      <c r="AB23" s="165">
        <f>'динар (курс €)'!AA23</f>
        <v>0</v>
      </c>
      <c r="AC23" s="3" t="str">
        <f>фунт!AC23</f>
        <v>20.10.2023</v>
      </c>
      <c r="AD23" s="82" t="str">
        <f>IF((IFERROR(Евро!AD23/'динар (курс €)'!AD22,0))=0,"",(IFERROR(Евро!AD23/'динар (курс €)'!AD22,0)))</f>
        <v/>
      </c>
      <c r="AE23" s="165">
        <f>'динар (курс €)'!AD23</f>
        <v>0</v>
      </c>
      <c r="AF23" s="3" t="str">
        <f>фунт!AF23</f>
        <v>20.11.2023</v>
      </c>
      <c r="AG23" s="82" t="str">
        <f>IF((IFERROR(Евро!AG23/'динар (курс €)'!AG22,0))=0,"",(IFERROR(Евро!AG23/'динар (курс €)'!AG22,0)))</f>
        <v/>
      </c>
      <c r="AH23" s="165">
        <f>'динар (курс €)'!AG23</f>
        <v>0</v>
      </c>
      <c r="AI23" s="3" t="str">
        <f>фунт!AI23</f>
        <v>20.12.2023</v>
      </c>
      <c r="AJ23" s="82" t="str">
        <f>IF((IFERROR(Евро!AJ23/'динар (курс €)'!AJ22,0))=0,"",(IFERROR(Евро!AJ23/'динар (курс €)'!AJ22,0)))</f>
        <v/>
      </c>
      <c r="AK23" s="165">
        <f>'динар (курс €)'!AJ23</f>
        <v>0</v>
      </c>
      <c r="AL23" s="165"/>
      <c r="AM23" s="165"/>
      <c r="AN23" s="165"/>
      <c r="AO23" s="165"/>
      <c r="AQ23" s="153" t="str">
        <f t="shared" si="0"/>
        <v>20.06.2023</v>
      </c>
      <c r="AR23" s="82"/>
      <c r="AT23" s="3" t="str">
        <f t="shared" si="1"/>
        <v>20.10.2023</v>
      </c>
      <c r="AU23" s="82"/>
      <c r="AW23" s="3" t="str">
        <f t="shared" si="2"/>
        <v>20.11.2023</v>
      </c>
      <c r="AX23" s="82"/>
      <c r="AZ23" s="3" t="str">
        <f t="shared" si="3"/>
        <v>20.12.2023</v>
      </c>
      <c r="BA23" s="82"/>
    </row>
    <row r="24" spans="2:55" x14ac:dyDescent="0.25">
      <c r="B24" s="3" t="str">
        <f>фунт!B24</f>
        <v>21.01.2023</v>
      </c>
      <c r="C24" s="82" t="str">
        <f>IF((IFERROR(Евро!C24/'динар (курс €)'!C23,0))=0,"",(IFERROR(Евро!C24/'динар (курс €)'!C23,0)))</f>
        <v/>
      </c>
      <c r="D24" s="165">
        <f>'динар (курс €)'!C24</f>
        <v>0</v>
      </c>
      <c r="E24" s="3" t="str">
        <f>фунт!E24</f>
        <v>21.02.2023</v>
      </c>
      <c r="F24" s="82" t="str">
        <f>IF((IFERROR(Евро!F24/'динар (курс €)'!F23,0))=0,"",(IFERROR(Евро!F24/'динар (курс €)'!F23,0)))</f>
        <v/>
      </c>
      <c r="G24" s="165">
        <f>'динар (курс €)'!F24</f>
        <v>0</v>
      </c>
      <c r="H24" s="3" t="str">
        <f>фунт!H24</f>
        <v>21.03.2023</v>
      </c>
      <c r="I24" s="82" t="str">
        <f>IF((IFERROR(Евро!I24/'динар (курс €)'!I23,0))=0,"",(IFERROR(Евро!I24/'динар (курс €)'!I23,0)))</f>
        <v/>
      </c>
      <c r="J24" s="165">
        <f>'динар (курс €)'!I24</f>
        <v>0</v>
      </c>
      <c r="K24" s="3" t="str">
        <f>фунт!K24</f>
        <v>21.04.2023</v>
      </c>
      <c r="L24" s="82" t="str">
        <f>IF((IFERROR(Евро!L24/'динар (курс €)'!L23,0))=0,"",(IFERROR(Евро!L24/'динар (курс €)'!L23,0)))</f>
        <v/>
      </c>
      <c r="M24" s="165">
        <f>'динар (курс €)'!L24</f>
        <v>0</v>
      </c>
      <c r="N24" s="3" t="str">
        <f>фунт!N24</f>
        <v>21.05.2023</v>
      </c>
      <c r="O24" s="82" t="str">
        <f>IF((IFERROR(Евро!O24/'динар (курс €)'!O23,0))=0,"",(IFERROR(Евро!O24/'динар (курс €)'!O23,0)))</f>
        <v/>
      </c>
      <c r="P24" s="165">
        <f>'динар (курс €)'!O24</f>
        <v>0</v>
      </c>
      <c r="Q24" s="3" t="str">
        <f>фунт!Q24</f>
        <v>21.06.2023</v>
      </c>
      <c r="R24" s="82" t="str">
        <f>IF((IFERROR(Евро!R24/'динар (курс €)'!R23,0))=0,"",(IFERROR(Евро!R24/'динар (курс €)'!R23,0)))</f>
        <v/>
      </c>
      <c r="S24" s="165">
        <f>'динар (курс €)'!R24</f>
        <v>0</v>
      </c>
      <c r="T24" s="3" t="str">
        <f>фунт!T24</f>
        <v>21.07.2023</v>
      </c>
      <c r="U24" s="82" t="str">
        <f>IF((IFERROR(Евро!U24/'динар (курс €)'!U23,0))=0,"",(IFERROR(Евро!U24/'динар (курс €)'!U23,0)))</f>
        <v/>
      </c>
      <c r="V24" s="165">
        <f>'динар (курс €)'!U24</f>
        <v>0</v>
      </c>
      <c r="W24" s="3" t="str">
        <f>фунт!W24</f>
        <v>21.08.2023</v>
      </c>
      <c r="X24" s="82" t="str">
        <f>IF((IFERROR(Евро!X24/'динар (курс €)'!X23,0))=0,"",(IFERROR(Евро!X24/'динар (курс €)'!X23,0)))</f>
        <v/>
      </c>
      <c r="Y24" s="165">
        <f>'динар (курс €)'!X24</f>
        <v>0</v>
      </c>
      <c r="Z24" s="3" t="str">
        <f>фунт!Z24</f>
        <v>21.09.2023</v>
      </c>
      <c r="AA24" s="82" t="str">
        <f>IF((IFERROR(Евро!AA24/'динар (курс €)'!AA23,0))=0,"",(IFERROR(Евро!AA24/'динар (курс €)'!AA23,0)))</f>
        <v/>
      </c>
      <c r="AB24" s="165">
        <f>'динар (курс €)'!AA24</f>
        <v>0</v>
      </c>
      <c r="AC24" s="3" t="str">
        <f>фунт!AC24</f>
        <v>21.10.2023</v>
      </c>
      <c r="AD24" s="82" t="str">
        <f>IF((IFERROR(Евро!AD24/'динар (курс €)'!AD23,0))=0,"",(IFERROR(Евро!AD24/'динар (курс €)'!AD23,0)))</f>
        <v/>
      </c>
      <c r="AE24" s="165">
        <f>'динар (курс €)'!AD24</f>
        <v>0</v>
      </c>
      <c r="AF24" s="3" t="str">
        <f>фунт!AF24</f>
        <v>21.11.2023</v>
      </c>
      <c r="AG24" s="82" t="str">
        <f>IF((IFERROR(Евро!AG24/'динар (курс €)'!AG23,0))=0,"",(IFERROR(Евро!AG24/'динар (курс €)'!AG23,0)))</f>
        <v/>
      </c>
      <c r="AH24" s="165">
        <f>'динар (курс €)'!AG24</f>
        <v>0</v>
      </c>
      <c r="AI24" s="3" t="str">
        <f>фунт!AI24</f>
        <v>21.12.2023</v>
      </c>
      <c r="AJ24" s="82" t="str">
        <f>IF((IFERROR(Евро!AJ24/'динар (курс €)'!AJ23,0))=0,"",(IFERROR(Евро!AJ24/'динар (курс €)'!AJ23,0)))</f>
        <v/>
      </c>
      <c r="AK24" s="165">
        <f>'динар (курс €)'!AJ24</f>
        <v>0</v>
      </c>
      <c r="AL24" s="165"/>
      <c r="AM24" s="165"/>
      <c r="AN24" s="165"/>
      <c r="AO24" s="165"/>
      <c r="AQ24" s="153" t="str">
        <f t="shared" si="0"/>
        <v>21.06.2023</v>
      </c>
      <c r="AR24" s="82"/>
      <c r="AT24" s="3" t="str">
        <f t="shared" si="1"/>
        <v>21.10.2023</v>
      </c>
      <c r="AU24" s="82"/>
      <c r="AW24" s="3" t="str">
        <f t="shared" si="2"/>
        <v>21.11.2023</v>
      </c>
      <c r="AX24" s="82"/>
      <c r="AZ24" s="3" t="str">
        <f t="shared" si="3"/>
        <v>21.12.2023</v>
      </c>
      <c r="BA24" s="82"/>
      <c r="BC24" s="168"/>
    </row>
    <row r="25" spans="2:55" x14ac:dyDescent="0.25">
      <c r="B25" s="3" t="str">
        <f>фунт!B25</f>
        <v>22.01.2023</v>
      </c>
      <c r="C25" s="82" t="str">
        <f>IF((IFERROR(Евро!C25/'динар (курс €)'!C24,0))=0,"",(IFERROR(Евро!C25/'динар (курс €)'!C24,0)))</f>
        <v/>
      </c>
      <c r="D25" s="165">
        <f>'динар (курс €)'!C25</f>
        <v>0</v>
      </c>
      <c r="E25" s="3" t="str">
        <f>фунт!E25</f>
        <v>22.02.2023</v>
      </c>
      <c r="F25" s="82" t="str">
        <f>IF((IFERROR(Евро!F25/'динар (курс €)'!F24,0))=0,"",(IFERROR(Евро!F25/'динар (курс €)'!F24,0)))</f>
        <v/>
      </c>
      <c r="G25" s="165">
        <f>'динар (курс €)'!F25</f>
        <v>0</v>
      </c>
      <c r="H25" s="3" t="str">
        <f>фунт!H25</f>
        <v>22.03.2023</v>
      </c>
      <c r="I25" s="82" t="str">
        <f>IF((IFERROR(Евро!I25/'динар (курс €)'!I24,0))=0,"",(IFERROR(Евро!I25/'динар (курс €)'!I24,0)))</f>
        <v/>
      </c>
      <c r="J25" s="165">
        <f>'динар (курс €)'!I25</f>
        <v>0</v>
      </c>
      <c r="K25" s="3" t="str">
        <f>фунт!K25</f>
        <v>22.04.2023</v>
      </c>
      <c r="L25" s="82" t="str">
        <f>IF((IFERROR(Евро!L25/'динар (курс €)'!L24,0))=0,"",(IFERROR(Евро!L25/'динар (курс €)'!L24,0)))</f>
        <v/>
      </c>
      <c r="M25" s="165">
        <f>'динар (курс €)'!L25</f>
        <v>0</v>
      </c>
      <c r="N25" s="3" t="str">
        <f>фунт!N25</f>
        <v>22.05.2023</v>
      </c>
      <c r="O25" s="82" t="str">
        <f>IF((IFERROR(Евро!O25/'динар (курс €)'!O24,0))=0,"",(IFERROR(Евро!O25/'динар (курс €)'!O24,0)))</f>
        <v/>
      </c>
      <c r="P25" s="165">
        <f>'динар (курс €)'!O25</f>
        <v>0</v>
      </c>
      <c r="Q25" s="3" t="str">
        <f>фунт!Q25</f>
        <v>22.06.2023</v>
      </c>
      <c r="R25" s="82" t="str">
        <f>IF((IFERROR(Евро!R25/'динар (курс €)'!R24,0))=0,"",(IFERROR(Евро!R25/'динар (курс €)'!R24,0)))</f>
        <v/>
      </c>
      <c r="S25" s="165">
        <f>'динар (курс €)'!R25</f>
        <v>0</v>
      </c>
      <c r="T25" s="3" t="str">
        <f>фунт!T25</f>
        <v>22.07.2023</v>
      </c>
      <c r="U25" s="82" t="str">
        <f>IF((IFERROR(Евро!U25/'динар (курс €)'!U24,0))=0,"",(IFERROR(Евро!U25/'динар (курс €)'!U24,0)))</f>
        <v/>
      </c>
      <c r="V25" s="165">
        <f>'динар (курс €)'!U25</f>
        <v>0</v>
      </c>
      <c r="W25" s="3" t="str">
        <f>фунт!W25</f>
        <v>22.08.2023</v>
      </c>
      <c r="X25" s="82" t="str">
        <f>IF((IFERROR(Евро!X25/'динар (курс €)'!X24,0))=0,"",(IFERROR(Евро!X25/'динар (курс €)'!X24,0)))</f>
        <v/>
      </c>
      <c r="Y25" s="165">
        <f>'динар (курс €)'!X25</f>
        <v>0</v>
      </c>
      <c r="Z25" s="3" t="str">
        <f>фунт!Z25</f>
        <v>22.09.2023</v>
      </c>
      <c r="AA25" s="82" t="str">
        <f>IF((IFERROR(Евро!AA25/'динар (курс €)'!AA24,0))=0,"",(IFERROR(Евро!AA25/'динар (курс €)'!AA24,0)))</f>
        <v/>
      </c>
      <c r="AB25" s="165">
        <f>'динар (курс €)'!AA25</f>
        <v>0</v>
      </c>
      <c r="AC25" s="3" t="str">
        <f>фунт!AC25</f>
        <v>22.10.2023</v>
      </c>
      <c r="AD25" s="82" t="str">
        <f>IF((IFERROR(Евро!AD25/'динар (курс €)'!AD24,0))=0,"",(IFERROR(Евро!AD25/'динар (курс €)'!AD24,0)))</f>
        <v/>
      </c>
      <c r="AE25" s="165">
        <f>'динар (курс €)'!AD25</f>
        <v>0</v>
      </c>
      <c r="AF25" s="3" t="str">
        <f>фунт!AF25</f>
        <v>22.11.2023</v>
      </c>
      <c r="AG25" s="82" t="str">
        <f>IF((IFERROR(Евро!AG25/'динар (курс €)'!AG24,0))=0,"",(IFERROR(Евро!AG25/'динар (курс €)'!AG24,0)))</f>
        <v/>
      </c>
      <c r="AH25" s="165">
        <f>'динар (курс €)'!AG25</f>
        <v>0</v>
      </c>
      <c r="AI25" s="3" t="str">
        <f>фунт!AI25</f>
        <v>22.12.2023</v>
      </c>
      <c r="AJ25" s="82" t="str">
        <f>IF((IFERROR(Евро!AJ25/'динар (курс €)'!AJ24,0))=0,"",(IFERROR(Евро!AJ25/'динар (курс €)'!AJ24,0)))</f>
        <v/>
      </c>
      <c r="AK25" s="165">
        <f>'динар (курс €)'!AJ25</f>
        <v>0</v>
      </c>
      <c r="AL25" s="165"/>
      <c r="AM25" s="165"/>
      <c r="AN25" s="165"/>
      <c r="AO25" s="165"/>
      <c r="AQ25" s="153" t="str">
        <f t="shared" si="0"/>
        <v>22.06.2023</v>
      </c>
      <c r="AR25" s="82"/>
      <c r="AT25" s="3" t="str">
        <f t="shared" si="1"/>
        <v>22.10.2023</v>
      </c>
      <c r="AU25" s="82"/>
      <c r="AW25" s="3" t="str">
        <f t="shared" si="2"/>
        <v>22.11.2023</v>
      </c>
      <c r="AX25" s="82"/>
      <c r="AZ25" s="3" t="str">
        <f t="shared" si="3"/>
        <v>22.12.2023</v>
      </c>
      <c r="BA25" s="82"/>
    </row>
    <row r="26" spans="2:55" x14ac:dyDescent="0.25">
      <c r="B26" s="3" t="str">
        <f>фунт!B26</f>
        <v>23.01.2023</v>
      </c>
      <c r="C26" s="82" t="str">
        <f>IF((IFERROR(Евро!C26/'динар (курс €)'!C25,0))=0,"",(IFERROR(Евро!C26/'динар (курс €)'!C25,0)))</f>
        <v/>
      </c>
      <c r="D26" s="165">
        <f>'динар (курс €)'!C26</f>
        <v>0</v>
      </c>
      <c r="E26" s="3" t="str">
        <f>фунт!E26</f>
        <v>23.02.2023</v>
      </c>
      <c r="F26" s="82" t="str">
        <f>IF((IFERROR(Евро!F26/'динар (курс €)'!F25,0))=0,"",(IFERROR(Евро!F26/'динар (курс €)'!F25,0)))</f>
        <v/>
      </c>
      <c r="G26" s="165">
        <f>'динар (курс €)'!F26</f>
        <v>0</v>
      </c>
      <c r="H26" s="3" t="str">
        <f>фунт!H26</f>
        <v>23.03.2023</v>
      </c>
      <c r="I26" s="82" t="str">
        <f>IF((IFERROR(Евро!I26/'динар (курс €)'!I25,0))=0,"",(IFERROR(Евро!I26/'динар (курс €)'!I25,0)))</f>
        <v/>
      </c>
      <c r="J26" s="165">
        <f>'динар (курс €)'!I26</f>
        <v>0</v>
      </c>
      <c r="K26" s="3" t="str">
        <f>фунт!K26</f>
        <v>23.04.2023</v>
      </c>
      <c r="L26" s="82" t="str">
        <f>IF((IFERROR(Евро!L26/'динар (курс €)'!L25,0))=0,"",(IFERROR(Евро!L26/'динар (курс €)'!L25,0)))</f>
        <v/>
      </c>
      <c r="M26" s="165">
        <f>'динар (курс €)'!L26</f>
        <v>0</v>
      </c>
      <c r="N26" s="3" t="str">
        <f>фунт!N26</f>
        <v>23.05.2023</v>
      </c>
      <c r="O26" s="82" t="str">
        <f>IF((IFERROR(Евро!O26/'динар (курс €)'!O25,0))=0,"",(IFERROR(Евро!O26/'динар (курс €)'!O25,0)))</f>
        <v/>
      </c>
      <c r="P26" s="165">
        <f>'динар (курс €)'!O26</f>
        <v>0</v>
      </c>
      <c r="Q26" s="3" t="str">
        <f>фунт!Q26</f>
        <v>23.06.2023</v>
      </c>
      <c r="R26" s="82" t="str">
        <f>IF((IFERROR(Евро!R26/'динар (курс €)'!R25,0))=0,"",(IFERROR(Евро!R26/'динар (курс €)'!R25,0)))</f>
        <v/>
      </c>
      <c r="S26" s="165">
        <f>'динар (курс €)'!R26</f>
        <v>0</v>
      </c>
      <c r="T26" s="3" t="str">
        <f>фунт!T26</f>
        <v>23.07.2023</v>
      </c>
      <c r="U26" s="82" t="str">
        <f>IF((IFERROR(Евро!U26/'динар (курс €)'!U25,0))=0,"",(IFERROR(Евро!U26/'динар (курс €)'!U25,0)))</f>
        <v/>
      </c>
      <c r="V26" s="165">
        <f>'динар (курс €)'!U26</f>
        <v>0</v>
      </c>
      <c r="W26" s="3" t="str">
        <f>фунт!W26</f>
        <v>23.08.2023</v>
      </c>
      <c r="X26" s="82" t="str">
        <f>IF((IFERROR(Евро!X26/'динар (курс €)'!X25,0))=0,"",(IFERROR(Евро!X26/'динар (курс €)'!X25,0)))</f>
        <v/>
      </c>
      <c r="Y26" s="165">
        <f>'динар (курс €)'!X26</f>
        <v>0</v>
      </c>
      <c r="Z26" s="3" t="str">
        <f>фунт!Z26</f>
        <v>23.09.2023</v>
      </c>
      <c r="AA26" s="82" t="str">
        <f>IF((IFERROR(Евро!AA26/'динар (курс €)'!AA25,0))=0,"",(IFERROR(Евро!AA26/'динар (курс €)'!AA25,0)))</f>
        <v/>
      </c>
      <c r="AB26" s="165">
        <f>'динар (курс €)'!AA26</f>
        <v>0</v>
      </c>
      <c r="AC26" s="3" t="str">
        <f>фунт!AC26</f>
        <v>23.10.2023</v>
      </c>
      <c r="AD26" s="82" t="str">
        <f>IF((IFERROR(Евро!AD26/'динар (курс €)'!AD25,0))=0,"",(IFERROR(Евро!AD26/'динар (курс €)'!AD25,0)))</f>
        <v/>
      </c>
      <c r="AE26" s="165">
        <f>'динар (курс €)'!AD26</f>
        <v>0</v>
      </c>
      <c r="AF26" s="3" t="str">
        <f>фунт!AF26</f>
        <v>23.11.2023</v>
      </c>
      <c r="AG26" s="82" t="str">
        <f>IF((IFERROR(Евро!AG26/'динар (курс €)'!AG25,0))=0,"",(IFERROR(Евро!AG26/'динар (курс €)'!AG25,0)))</f>
        <v/>
      </c>
      <c r="AH26" s="165">
        <f>'динар (курс €)'!AG26</f>
        <v>0</v>
      </c>
      <c r="AI26" s="3" t="str">
        <f>фунт!AI26</f>
        <v>23.12.2023</v>
      </c>
      <c r="AJ26" s="82" t="str">
        <f>IF((IFERROR(Евро!AJ26/'динар (курс €)'!AJ25,0))=0,"",(IFERROR(Евро!AJ26/'динар (курс €)'!AJ25,0)))</f>
        <v/>
      </c>
      <c r="AK26" s="165">
        <f>'динар (курс €)'!AJ26</f>
        <v>0</v>
      </c>
      <c r="AL26" s="165"/>
      <c r="AM26" s="165"/>
      <c r="AN26" s="165"/>
      <c r="AO26" s="165"/>
      <c r="AQ26" s="153" t="str">
        <f t="shared" si="0"/>
        <v>23.06.2023</v>
      </c>
      <c r="AR26" s="82"/>
      <c r="AT26" s="3" t="str">
        <f t="shared" si="1"/>
        <v>23.10.2023</v>
      </c>
      <c r="AU26" s="82"/>
      <c r="AW26" s="3" t="str">
        <f t="shared" si="2"/>
        <v>23.11.2023</v>
      </c>
      <c r="AX26" s="82"/>
      <c r="AZ26" s="3" t="str">
        <f t="shared" si="3"/>
        <v>23.12.2023</v>
      </c>
      <c r="BA26" s="82"/>
    </row>
    <row r="27" spans="2:55" x14ac:dyDescent="0.25">
      <c r="B27" s="3" t="str">
        <f>фунт!B27</f>
        <v>24.01.2023</v>
      </c>
      <c r="C27" s="82" t="str">
        <f>IF((IFERROR(Евро!C27/'динар (курс €)'!C26,0))=0,"",(IFERROR(Евро!C27/'динар (курс €)'!C26,0)))</f>
        <v/>
      </c>
      <c r="D27" s="165">
        <f>'динар (курс €)'!C27</f>
        <v>0</v>
      </c>
      <c r="E27" s="3" t="str">
        <f>фунт!E27</f>
        <v>24.02.2023</v>
      </c>
      <c r="F27" s="82" t="str">
        <f>IF((IFERROR(Евро!F27/'динар (курс €)'!F26,0))=0,"",(IFERROR(Евро!F27/'динар (курс €)'!F26,0)))</f>
        <v/>
      </c>
      <c r="G27" s="165">
        <f>'динар (курс €)'!F27</f>
        <v>0</v>
      </c>
      <c r="H27" s="3" t="str">
        <f>фунт!H27</f>
        <v>24.03.2023</v>
      </c>
      <c r="I27" s="82" t="str">
        <f>IF((IFERROR(Евро!I27/'динар (курс €)'!I26,0))=0,"",(IFERROR(Евро!I27/'динар (курс €)'!I26,0)))</f>
        <v/>
      </c>
      <c r="J27" s="165">
        <f>'динар (курс €)'!I27</f>
        <v>0</v>
      </c>
      <c r="K27" s="3" t="str">
        <f>фунт!K27</f>
        <v>24.04.2023</v>
      </c>
      <c r="L27" s="82" t="str">
        <f>IF((IFERROR(Евро!L27/'динар (курс €)'!L26,0))=0,"",(IFERROR(Евро!L27/'динар (курс €)'!L26,0)))</f>
        <v/>
      </c>
      <c r="M27" s="165">
        <f>'динар (курс €)'!L27</f>
        <v>0</v>
      </c>
      <c r="N27" s="3" t="str">
        <f>фунт!N27</f>
        <v>24.05.2023</v>
      </c>
      <c r="O27" s="82" t="str">
        <f>IF((IFERROR(Евро!O27/'динар (курс €)'!O26,0))=0,"",(IFERROR(Евро!O27/'динар (курс €)'!O26,0)))</f>
        <v/>
      </c>
      <c r="P27" s="165">
        <f>'динар (курс €)'!O27</f>
        <v>0</v>
      </c>
      <c r="Q27" s="3" t="str">
        <f>фунт!Q27</f>
        <v>24.06.2023</v>
      </c>
      <c r="R27" s="82" t="str">
        <f>IF((IFERROR(Евро!R27/'динар (курс €)'!R26,0))=0,"",(IFERROR(Евро!R27/'динар (курс €)'!R26,0)))</f>
        <v/>
      </c>
      <c r="S27" s="165">
        <f>'динар (курс €)'!R27</f>
        <v>0</v>
      </c>
      <c r="T27" s="3" t="str">
        <f>фунт!T27</f>
        <v>24.07.2023</v>
      </c>
      <c r="U27" s="82" t="str">
        <f>IF((IFERROR(Евро!U27/'динар (курс €)'!U26,0))=0,"",(IFERROR(Евро!U27/'динар (курс €)'!U26,0)))</f>
        <v/>
      </c>
      <c r="V27" s="165">
        <f>'динар (курс €)'!U27</f>
        <v>0</v>
      </c>
      <c r="W27" s="3" t="str">
        <f>фунт!W27</f>
        <v>24.08.2023</v>
      </c>
      <c r="X27" s="82" t="str">
        <f>IF((IFERROR(Евро!X27/'динар (курс €)'!X26,0))=0,"",(IFERROR(Евро!X27/'динар (курс €)'!X26,0)))</f>
        <v/>
      </c>
      <c r="Y27" s="165">
        <f>'динар (курс €)'!X27</f>
        <v>0</v>
      </c>
      <c r="Z27" s="3" t="str">
        <f>фунт!Z27</f>
        <v>24.09.2023</v>
      </c>
      <c r="AA27" s="82" t="str">
        <f>IF((IFERROR(Евро!AA27/'динар (курс €)'!AA26,0))=0,"",(IFERROR(Евро!AA27/'динар (курс €)'!AA26,0)))</f>
        <v/>
      </c>
      <c r="AB27" s="165">
        <f>'динар (курс €)'!AA27</f>
        <v>0</v>
      </c>
      <c r="AC27" s="3" t="str">
        <f>фунт!AC27</f>
        <v>24.10.2023</v>
      </c>
      <c r="AD27" s="82" t="str">
        <f>IF((IFERROR(Евро!AD27/'динар (курс €)'!AD26,0))=0,"",(IFERROR(Евро!AD27/'динар (курс €)'!AD26,0)))</f>
        <v/>
      </c>
      <c r="AE27" s="165">
        <f>'динар (курс €)'!AD27</f>
        <v>0</v>
      </c>
      <c r="AF27" s="3" t="str">
        <f>фунт!AF27</f>
        <v>24.11.2023</v>
      </c>
      <c r="AG27" s="82" t="str">
        <f>IF((IFERROR(Евро!AG27/'динар (курс €)'!AG26,0))=0,"",(IFERROR(Евро!AG27/'динар (курс €)'!AG26,0)))</f>
        <v/>
      </c>
      <c r="AH27" s="165">
        <f>'динар (курс €)'!AG27</f>
        <v>0</v>
      </c>
      <c r="AI27" s="3" t="str">
        <f>фунт!AI27</f>
        <v>24.12.2023</v>
      </c>
      <c r="AJ27" s="82" t="str">
        <f>IF((IFERROR(Евро!AJ27/'динар (курс €)'!AJ26,0))=0,"",(IFERROR(Евро!AJ27/'динар (курс €)'!AJ26,0)))</f>
        <v/>
      </c>
      <c r="AK27" s="165">
        <f>'динар (курс €)'!AJ27</f>
        <v>0</v>
      </c>
      <c r="AL27" s="165"/>
      <c r="AM27" s="165"/>
      <c r="AN27" s="165"/>
      <c r="AO27" s="165"/>
      <c r="AQ27" s="153" t="str">
        <f t="shared" si="0"/>
        <v>24.06.2023</v>
      </c>
      <c r="AR27" s="85"/>
      <c r="AT27" s="3" t="str">
        <f t="shared" si="1"/>
        <v>24.10.2023</v>
      </c>
      <c r="AU27" s="82"/>
      <c r="AW27" s="3" t="str">
        <f t="shared" si="2"/>
        <v>24.11.2023</v>
      </c>
      <c r="AX27" s="82"/>
      <c r="AZ27" s="3" t="str">
        <f t="shared" si="3"/>
        <v>24.12.2023</v>
      </c>
      <c r="BA27" s="82"/>
    </row>
    <row r="28" spans="2:55" x14ac:dyDescent="0.25">
      <c r="B28" s="3" t="str">
        <f>фунт!B28</f>
        <v>25.01.2023</v>
      </c>
      <c r="C28" s="82" t="str">
        <f>IF((IFERROR(Евро!C28/'динар (курс €)'!C27,0))=0,"",(IFERROR(Евро!C28/'динар (курс €)'!C27,0)))</f>
        <v/>
      </c>
      <c r="D28" s="165">
        <f>'динар (курс €)'!C28</f>
        <v>0</v>
      </c>
      <c r="E28" s="3" t="str">
        <f>фунт!E28</f>
        <v>25.02.2023</v>
      </c>
      <c r="F28" s="82" t="str">
        <f>IF((IFERROR(Евро!F28/'динар (курс €)'!F27,0))=0,"",(IFERROR(Евро!F28/'динар (курс €)'!F27,0)))</f>
        <v/>
      </c>
      <c r="G28" s="165">
        <f>'динар (курс €)'!F28</f>
        <v>0</v>
      </c>
      <c r="H28" s="3" t="str">
        <f>фунт!H28</f>
        <v>25.03.2023</v>
      </c>
      <c r="I28" s="82" t="str">
        <f>IF((IFERROR(Евро!I28/'динар (курс €)'!I27,0))=0,"",(IFERROR(Евро!I28/'динар (курс €)'!I27,0)))</f>
        <v/>
      </c>
      <c r="J28" s="165">
        <f>'динар (курс €)'!I28</f>
        <v>0</v>
      </c>
      <c r="K28" s="3" t="str">
        <f>фунт!K28</f>
        <v>25.04.2023</v>
      </c>
      <c r="L28" s="82" t="str">
        <f>IF((IFERROR(Евро!L28/'динар (курс €)'!L27,0))=0,"",(IFERROR(Евро!L28/'динар (курс €)'!L27,0)))</f>
        <v/>
      </c>
      <c r="M28" s="165">
        <f>'динар (курс €)'!L28</f>
        <v>0</v>
      </c>
      <c r="N28" s="3" t="str">
        <f>фунт!N28</f>
        <v>25.05.2023</v>
      </c>
      <c r="O28" s="82" t="str">
        <f>IF((IFERROR(Евро!O28/'динар (курс €)'!O27,0))=0,"",(IFERROR(Евро!O28/'динар (курс €)'!O27,0)))</f>
        <v/>
      </c>
      <c r="P28" s="165">
        <f>'динар (курс €)'!O28</f>
        <v>0</v>
      </c>
      <c r="Q28" s="3" t="str">
        <f>фунт!Q28</f>
        <v>25.06.2023</v>
      </c>
      <c r="R28" s="82" t="str">
        <f>IF((IFERROR(Евро!R28/'динар (курс €)'!R27,0))=0,"",(IFERROR(Евро!R28/'динар (курс €)'!R27,0)))</f>
        <v/>
      </c>
      <c r="S28" s="165">
        <f>'динар (курс €)'!R28</f>
        <v>0</v>
      </c>
      <c r="T28" s="3" t="str">
        <f>фунт!T28</f>
        <v>25.07.2023</v>
      </c>
      <c r="U28" s="82" t="str">
        <f>IF((IFERROR(Евро!U28/'динар (курс €)'!U27,0))=0,"",(IFERROR(Евро!U28/'динар (курс €)'!U27,0)))</f>
        <v/>
      </c>
      <c r="V28" s="165">
        <f>'динар (курс €)'!U28</f>
        <v>0</v>
      </c>
      <c r="W28" s="3" t="str">
        <f>фунт!W28</f>
        <v>25.08.2023</v>
      </c>
      <c r="X28" s="82" t="str">
        <f>IF((IFERROR(Евро!X28/'динар (курс €)'!X27,0))=0,"",(IFERROR(Евро!X28/'динар (курс €)'!X27,0)))</f>
        <v/>
      </c>
      <c r="Y28" s="165">
        <f>'динар (курс €)'!X28</f>
        <v>0</v>
      </c>
      <c r="Z28" s="3" t="str">
        <f>фунт!Z28</f>
        <v>25.09.2023</v>
      </c>
      <c r="AA28" s="82" t="str">
        <f>IF((IFERROR(Евро!AA28/'динар (курс €)'!AA27,0))=0,"",(IFERROR(Евро!AA28/'динар (курс €)'!AA27,0)))</f>
        <v/>
      </c>
      <c r="AB28" s="165">
        <f>'динар (курс €)'!AA28</f>
        <v>0</v>
      </c>
      <c r="AC28" s="3" t="str">
        <f>фунт!AC28</f>
        <v>25.10.2023</v>
      </c>
      <c r="AD28" s="82" t="str">
        <f>IF((IFERROR(Евро!AD28/'динар (курс €)'!AD27,0))=0,"",(IFERROR(Евро!AD28/'динар (курс €)'!AD27,0)))</f>
        <v/>
      </c>
      <c r="AE28" s="165">
        <f>'динар (курс €)'!AD28</f>
        <v>0</v>
      </c>
      <c r="AF28" s="3" t="str">
        <f>фунт!AF28</f>
        <v>25.11.2023</v>
      </c>
      <c r="AG28" s="82" t="str">
        <f>IF((IFERROR(Евро!AG28/'динар (курс €)'!AG27,0))=0,"",(IFERROR(Евро!AG28/'динар (курс €)'!AG27,0)))</f>
        <v/>
      </c>
      <c r="AH28" s="165">
        <f>'динар (курс €)'!AG28</f>
        <v>0</v>
      </c>
      <c r="AI28" s="3" t="str">
        <f>фунт!AI28</f>
        <v>25.12.2023</v>
      </c>
      <c r="AJ28" s="82" t="str">
        <f>IF((IFERROR(Евро!AJ28/'динар (курс €)'!AJ27,0))=0,"",(IFERROR(Евро!AJ28/'динар (курс €)'!AJ27,0)))</f>
        <v/>
      </c>
      <c r="AK28" s="165">
        <f>'динар (курс €)'!AJ28</f>
        <v>0</v>
      </c>
      <c r="AL28" s="165"/>
      <c r="AM28" s="165"/>
      <c r="AN28" s="165"/>
      <c r="AO28" s="165"/>
      <c r="AQ28" s="153" t="str">
        <f t="shared" si="0"/>
        <v>25.06.2023</v>
      </c>
      <c r="AR28" s="85"/>
      <c r="AT28" s="3" t="str">
        <f t="shared" si="1"/>
        <v>25.10.2023</v>
      </c>
      <c r="AU28" s="82"/>
      <c r="AW28" s="3" t="str">
        <f t="shared" si="2"/>
        <v>25.11.2023</v>
      </c>
      <c r="AX28" s="82"/>
      <c r="AZ28" s="3" t="str">
        <f t="shared" si="3"/>
        <v>25.12.2023</v>
      </c>
      <c r="BA28" s="82"/>
    </row>
    <row r="29" spans="2:55" x14ac:dyDescent="0.25">
      <c r="B29" s="3" t="str">
        <f>фунт!B29</f>
        <v>26.01.2023</v>
      </c>
      <c r="C29" s="82" t="str">
        <f>IF((IFERROR(Евро!C29/'динар (курс €)'!C28,0))=0,"",(IFERROR(Евро!C29/'динар (курс €)'!C28,0)))</f>
        <v/>
      </c>
      <c r="D29" s="165">
        <f>'динар (курс €)'!C29</f>
        <v>0</v>
      </c>
      <c r="E29" s="3" t="str">
        <f>фунт!E29</f>
        <v>26.02.2023</v>
      </c>
      <c r="F29" s="82" t="str">
        <f>IF((IFERROR(Евро!F29/'динар (курс €)'!F28,0))=0,"",(IFERROR(Евро!F29/'динар (курс €)'!F28,0)))</f>
        <v/>
      </c>
      <c r="G29" s="165">
        <f>'динар (курс €)'!F29</f>
        <v>0</v>
      </c>
      <c r="H29" s="3" t="str">
        <f>фунт!H29</f>
        <v>26.03.2023</v>
      </c>
      <c r="I29" s="82" t="str">
        <f>IF((IFERROR(Евро!I29/'динар (курс €)'!I28,0))=0,"",(IFERROR(Евро!I29/'динар (курс €)'!I28,0)))</f>
        <v/>
      </c>
      <c r="J29" s="165">
        <f>'динар (курс €)'!I29</f>
        <v>0</v>
      </c>
      <c r="K29" s="3" t="str">
        <f>фунт!K29</f>
        <v>26.04.2023</v>
      </c>
      <c r="L29" s="82" t="str">
        <f>IF((IFERROR(Евро!L29/'динар (курс €)'!L28,0))=0,"",(IFERROR(Евро!L29/'динар (курс €)'!L28,0)))</f>
        <v/>
      </c>
      <c r="M29" s="165">
        <f>'динар (курс €)'!L29</f>
        <v>0</v>
      </c>
      <c r="N29" s="3" t="str">
        <f>фунт!N29</f>
        <v>26.05.2023</v>
      </c>
      <c r="O29" s="82" t="str">
        <f>IF((IFERROR(Евро!O29/'динар (курс €)'!O28,0))=0,"",(IFERROR(Евро!O29/'динар (курс €)'!O28,0)))</f>
        <v/>
      </c>
      <c r="P29" s="165">
        <f>'динар (курс €)'!O29</f>
        <v>0</v>
      </c>
      <c r="Q29" s="3" t="str">
        <f>фунт!Q29</f>
        <v>26.06.2023</v>
      </c>
      <c r="R29" s="82" t="str">
        <f>IF((IFERROR(Евро!R29/'динар (курс €)'!R28,0))=0,"",(IFERROR(Евро!R29/'динар (курс €)'!R28,0)))</f>
        <v/>
      </c>
      <c r="S29" s="165">
        <f>'динар (курс €)'!R29</f>
        <v>0</v>
      </c>
      <c r="T29" s="3" t="str">
        <f>фунт!T29</f>
        <v>26.07.2023</v>
      </c>
      <c r="U29" s="82" t="str">
        <f>IF((IFERROR(Евро!U29/'динар (курс €)'!U28,0))=0,"",(IFERROR(Евро!U29/'динар (курс €)'!U28,0)))</f>
        <v/>
      </c>
      <c r="V29" s="165">
        <f>'динар (курс €)'!U29</f>
        <v>0</v>
      </c>
      <c r="W29" s="3" t="str">
        <f>фунт!W29</f>
        <v>26.08.2023</v>
      </c>
      <c r="X29" s="82" t="str">
        <f>IF((IFERROR(Евро!X29/'динар (курс €)'!X28,0))=0,"",(IFERROR(Евро!X29/'динар (курс €)'!X28,0)))</f>
        <v/>
      </c>
      <c r="Y29" s="165">
        <f>'динар (курс €)'!X29</f>
        <v>0</v>
      </c>
      <c r="Z29" s="3" t="str">
        <f>фунт!Z29</f>
        <v>26.09.2023</v>
      </c>
      <c r="AA29" s="82" t="str">
        <f>IF((IFERROR(Евро!AA29/'динар (курс €)'!AA28,0))=0,"",(IFERROR(Евро!AA29/'динар (курс €)'!AA28,0)))</f>
        <v/>
      </c>
      <c r="AB29" s="165">
        <f>'динар (курс €)'!AA29</f>
        <v>0</v>
      </c>
      <c r="AC29" s="3" t="str">
        <f>фунт!AC29</f>
        <v>26.10.2023</v>
      </c>
      <c r="AD29" s="82" t="str">
        <f>IF((IFERROR(Евро!AD29/'динар (курс €)'!AD28,0))=0,"",(IFERROR(Евро!AD29/'динар (курс €)'!AD28,0)))</f>
        <v/>
      </c>
      <c r="AE29" s="165">
        <f>'динар (курс €)'!AD29</f>
        <v>0</v>
      </c>
      <c r="AF29" s="3" t="str">
        <f>фунт!AF29</f>
        <v>26.11.2023</v>
      </c>
      <c r="AG29" s="82" t="str">
        <f>IF((IFERROR(Евро!AG29/'динар (курс €)'!AG28,0))=0,"",(IFERROR(Евро!AG29/'динар (курс €)'!AG28,0)))</f>
        <v/>
      </c>
      <c r="AH29" s="165">
        <f>'динар (курс €)'!AG29</f>
        <v>0</v>
      </c>
      <c r="AI29" s="3" t="str">
        <f>фунт!AI29</f>
        <v>26.12.2023</v>
      </c>
      <c r="AJ29" s="82" t="str">
        <f>IF((IFERROR(Евро!AJ29/'динар (курс €)'!AJ28,0))=0,"",(IFERROR(Евро!AJ29/'динар (курс €)'!AJ28,0)))</f>
        <v/>
      </c>
      <c r="AK29" s="165">
        <f>'динар (курс €)'!AJ29</f>
        <v>0</v>
      </c>
      <c r="AL29" s="165"/>
      <c r="AM29" s="165"/>
      <c r="AN29" s="165"/>
      <c r="AO29" s="165"/>
      <c r="AQ29" s="153" t="str">
        <f t="shared" si="0"/>
        <v>26.06.2023</v>
      </c>
      <c r="AR29" s="85"/>
      <c r="AT29" s="3" t="str">
        <f t="shared" si="1"/>
        <v>26.10.2023</v>
      </c>
      <c r="AU29" s="82"/>
      <c r="AW29" s="3" t="str">
        <f t="shared" si="2"/>
        <v>26.11.2023</v>
      </c>
      <c r="AX29" s="82"/>
      <c r="AZ29" s="3" t="str">
        <f t="shared" si="3"/>
        <v>26.12.2023</v>
      </c>
      <c r="BA29" s="82"/>
    </row>
    <row r="30" spans="2:55" x14ac:dyDescent="0.25">
      <c r="B30" s="3" t="str">
        <f>фунт!B30</f>
        <v>27.01.2023</v>
      </c>
      <c r="C30" s="82" t="str">
        <f>IF((IFERROR(Евро!C30/'динар (курс €)'!C29,0))=0,"",(IFERROR(Евро!C30/'динар (курс €)'!C29,0)))</f>
        <v/>
      </c>
      <c r="D30" s="165">
        <f>'динар (курс €)'!C30</f>
        <v>0</v>
      </c>
      <c r="E30" s="3" t="str">
        <f>фунт!E30</f>
        <v>27.02.2023</v>
      </c>
      <c r="F30" s="82" t="str">
        <f>IF((IFERROR(Евро!F30/'динар (курс €)'!F29,0))=0,"",(IFERROR(Евро!F30/'динар (курс €)'!F29,0)))</f>
        <v/>
      </c>
      <c r="G30" s="165">
        <f>'динар (курс €)'!F30</f>
        <v>0</v>
      </c>
      <c r="H30" s="3" t="str">
        <f>фунт!H30</f>
        <v>27.03.2023</v>
      </c>
      <c r="I30" s="82" t="str">
        <f>IF((IFERROR(Евро!I30/'динар (курс €)'!I29,0))=0,"",(IFERROR(Евро!I30/'динар (курс €)'!I29,0)))</f>
        <v/>
      </c>
      <c r="J30" s="165">
        <f>'динар (курс €)'!I30</f>
        <v>0</v>
      </c>
      <c r="K30" s="3" t="str">
        <f>фунт!K30</f>
        <v>27.04.2023</v>
      </c>
      <c r="L30" s="82" t="str">
        <f>IF((IFERROR(Евро!L30/'динар (курс €)'!L29,0))=0,"",(IFERROR(Евро!L30/'динар (курс €)'!L29,0)))</f>
        <v/>
      </c>
      <c r="M30" s="165">
        <f>'динар (курс €)'!L30</f>
        <v>0</v>
      </c>
      <c r="N30" s="3" t="str">
        <f>фунт!N30</f>
        <v>27.05.2023</v>
      </c>
      <c r="O30" s="82" t="str">
        <f>IF((IFERROR(Евро!O30/'динар (курс €)'!O29,0))=0,"",(IFERROR(Евро!O30/'динар (курс €)'!O29,0)))</f>
        <v/>
      </c>
      <c r="P30" s="165">
        <f>'динар (курс €)'!O30</f>
        <v>0</v>
      </c>
      <c r="Q30" s="3" t="str">
        <f>фунт!Q30</f>
        <v>27.06.2023</v>
      </c>
      <c r="R30" s="82" t="str">
        <f>IF((IFERROR(Евро!R30/'динар (курс €)'!R29,0))=0,"",(IFERROR(Евро!R30/'динар (курс €)'!R29,0)))</f>
        <v/>
      </c>
      <c r="S30" s="165">
        <f>'динар (курс €)'!R30</f>
        <v>0</v>
      </c>
      <c r="T30" s="3" t="str">
        <f>фунт!T30</f>
        <v>27.07.2023</v>
      </c>
      <c r="U30" s="82" t="str">
        <f>IF((IFERROR(Евро!U30/'динар (курс €)'!U29,0))=0,"",(IFERROR(Евро!U30/'динар (курс €)'!U29,0)))</f>
        <v/>
      </c>
      <c r="V30" s="165">
        <f>'динар (курс €)'!U30</f>
        <v>0</v>
      </c>
      <c r="W30" s="3" t="str">
        <f>фунт!W30</f>
        <v>27.08.2023</v>
      </c>
      <c r="X30" s="82" t="str">
        <f>IF((IFERROR(Евро!X30/'динар (курс €)'!X29,0))=0,"",(IFERROR(Евро!X30/'динар (курс €)'!X29,0)))</f>
        <v/>
      </c>
      <c r="Y30" s="165">
        <f>'динар (курс €)'!X30</f>
        <v>0</v>
      </c>
      <c r="Z30" s="3" t="str">
        <f>фунт!Z30</f>
        <v>27.09.2023</v>
      </c>
      <c r="AA30" s="82" t="str">
        <f>IF((IFERROR(Евро!AA30/'динар (курс €)'!AA29,0))=0,"",(IFERROR(Евро!AA30/'динар (курс €)'!AA29,0)))</f>
        <v/>
      </c>
      <c r="AB30" s="165">
        <f>'динар (курс €)'!AA30</f>
        <v>0</v>
      </c>
      <c r="AC30" s="3" t="str">
        <f>фунт!AC30</f>
        <v>27.10.2023</v>
      </c>
      <c r="AD30" s="82" t="str">
        <f>IF((IFERROR(Евро!AD30/'динар (курс €)'!AD29,0))=0,"",(IFERROR(Евро!AD30/'динар (курс €)'!AD29,0)))</f>
        <v/>
      </c>
      <c r="AE30" s="165">
        <f>'динар (курс €)'!AD30</f>
        <v>0</v>
      </c>
      <c r="AF30" s="3" t="str">
        <f>фунт!AF30</f>
        <v>27.11.2023</v>
      </c>
      <c r="AG30" s="82" t="str">
        <f>IF((IFERROR(Евро!AG30/'динар (курс €)'!AG29,0))=0,"",(IFERROR(Евро!AG30/'динар (курс €)'!AG29,0)))</f>
        <v/>
      </c>
      <c r="AH30" s="165">
        <f>'динар (курс €)'!AG30</f>
        <v>0</v>
      </c>
      <c r="AI30" s="3" t="str">
        <f>фунт!AI30</f>
        <v>27.12.2023</v>
      </c>
      <c r="AJ30" s="82" t="str">
        <f>IF((IFERROR(Евро!AJ30/'динар (курс €)'!AJ29,0))=0,"",(IFERROR(Евро!AJ30/'динар (курс €)'!AJ29,0)))</f>
        <v/>
      </c>
      <c r="AK30" s="165">
        <f>'динар (курс €)'!AJ30</f>
        <v>0</v>
      </c>
      <c r="AL30" s="165"/>
      <c r="AM30" s="165"/>
      <c r="AN30" s="165"/>
      <c r="AO30" s="165"/>
      <c r="AQ30" s="153" t="str">
        <f t="shared" si="0"/>
        <v>27.06.2023</v>
      </c>
      <c r="AR30" s="85"/>
      <c r="AT30" s="3" t="str">
        <f t="shared" si="1"/>
        <v>27.10.2023</v>
      </c>
      <c r="AU30" s="82"/>
      <c r="AW30" s="3" t="str">
        <f t="shared" si="2"/>
        <v>27.11.2023</v>
      </c>
      <c r="AX30" s="82"/>
      <c r="AZ30" s="3" t="str">
        <f t="shared" si="3"/>
        <v>27.12.2023</v>
      </c>
      <c r="BA30" s="82"/>
    </row>
    <row r="31" spans="2:55" x14ac:dyDescent="0.25">
      <c r="B31" s="3" t="str">
        <f>фунт!B31</f>
        <v>28.01.2023</v>
      </c>
      <c r="C31" s="82" t="str">
        <f>IF((IFERROR(Евро!C31/'динар (курс €)'!C30,0))=0,"",(IFERROR(Евро!C31/'динар (курс €)'!C30,0)))</f>
        <v/>
      </c>
      <c r="D31" s="165">
        <f>'динар (курс €)'!C31</f>
        <v>0</v>
      </c>
      <c r="E31" s="3" t="str">
        <f>фунт!E31</f>
        <v>28.02.2023</v>
      </c>
      <c r="F31" s="82" t="str">
        <f>IF((IFERROR(Евро!F31/'динар (курс €)'!F30,0))=0,"",(IFERROR(Евро!F31/'динар (курс €)'!F30,0)))</f>
        <v/>
      </c>
      <c r="G31" s="165">
        <f>'динар (курс €)'!F31</f>
        <v>0</v>
      </c>
      <c r="H31" s="3" t="str">
        <f>фунт!H31</f>
        <v>28.03.2023</v>
      </c>
      <c r="I31" s="82" t="str">
        <f>IF((IFERROR(Евро!I31/'динар (курс €)'!I30,0))=0,"",(IFERROR(Евро!I31/'динар (курс €)'!I30,0)))</f>
        <v/>
      </c>
      <c r="J31" s="165">
        <f>'динар (курс €)'!I31</f>
        <v>0</v>
      </c>
      <c r="K31" s="3" t="str">
        <f>фунт!K31</f>
        <v>28.04.2023</v>
      </c>
      <c r="L31" s="82" t="str">
        <f>IF((IFERROR(Евро!L31/'динар (курс €)'!L30,0))=0,"",(IFERROR(Евро!L31/'динар (курс €)'!L30,0)))</f>
        <v/>
      </c>
      <c r="M31" s="165">
        <f>'динар (курс €)'!L31</f>
        <v>0</v>
      </c>
      <c r="N31" s="3" t="str">
        <f>фунт!N31</f>
        <v>28.05.2023</v>
      </c>
      <c r="O31" s="82" t="str">
        <f>IF((IFERROR(Евро!O31/'динар (курс €)'!O30,0))=0,"",(IFERROR(Евро!O31/'динар (курс €)'!O30,0)))</f>
        <v/>
      </c>
      <c r="P31" s="165">
        <f>'динар (курс €)'!O31</f>
        <v>0</v>
      </c>
      <c r="Q31" s="3" t="str">
        <f>фунт!Q31</f>
        <v>28.06.2023</v>
      </c>
      <c r="R31" s="82" t="str">
        <f>IF((IFERROR(Евро!R31/'динар (курс €)'!R30,0))=0,"",(IFERROR(Евро!R31/'динар (курс €)'!R30,0)))</f>
        <v/>
      </c>
      <c r="S31" s="165">
        <f>'динар (курс €)'!R31</f>
        <v>0</v>
      </c>
      <c r="T31" s="3" t="str">
        <f>фунт!T31</f>
        <v>28.07.2023</v>
      </c>
      <c r="U31" s="82" t="str">
        <f>IF((IFERROR(Евро!U31/'динар (курс €)'!U30,0))=0,"",(IFERROR(Евро!U31/'динар (курс €)'!U30,0)))</f>
        <v/>
      </c>
      <c r="V31" s="165">
        <f>'динар (курс €)'!U31</f>
        <v>0</v>
      </c>
      <c r="W31" s="3" t="str">
        <f>фунт!W31</f>
        <v>28.08.2023</v>
      </c>
      <c r="X31" s="82" t="str">
        <f>IF((IFERROR(Евро!X31/'динар (курс €)'!X30,0))=0,"",(IFERROR(Евро!X31/'динар (курс €)'!X30,0)))</f>
        <v/>
      </c>
      <c r="Y31" s="165">
        <f>'динар (курс €)'!X31</f>
        <v>0</v>
      </c>
      <c r="Z31" s="3" t="str">
        <f>фунт!Z31</f>
        <v>28.09.2023</v>
      </c>
      <c r="AA31" s="82" t="str">
        <f>IF((IFERROR(Евро!AA31/'динар (курс €)'!AA30,0))=0,"",(IFERROR(Евро!AA31/'динар (курс €)'!AA30,0)))</f>
        <v/>
      </c>
      <c r="AB31" s="165">
        <f>'динар (курс €)'!AA31</f>
        <v>0</v>
      </c>
      <c r="AC31" s="3" t="str">
        <f>фунт!AC31</f>
        <v>28.10.2023</v>
      </c>
      <c r="AD31" s="82" t="str">
        <f>IF((IFERROR(Евро!AD31/'динар (курс €)'!AD30,0))=0,"",(IFERROR(Евро!AD31/'динар (курс €)'!AD30,0)))</f>
        <v/>
      </c>
      <c r="AE31" s="165">
        <f>'динар (курс €)'!AD31</f>
        <v>0</v>
      </c>
      <c r="AF31" s="3" t="str">
        <f>фунт!AF31</f>
        <v>28.11.2023</v>
      </c>
      <c r="AG31" s="82" t="str">
        <f>IF((IFERROR(Евро!AG31/'динар (курс €)'!AG30,0))=0,"",(IFERROR(Евро!AG31/'динар (курс €)'!AG30,0)))</f>
        <v/>
      </c>
      <c r="AH31" s="165">
        <f>'динар (курс €)'!AG31</f>
        <v>0</v>
      </c>
      <c r="AI31" s="3" t="str">
        <f>фунт!AI31</f>
        <v>28.12.2023</v>
      </c>
      <c r="AJ31" s="82" t="str">
        <f>IF((IFERROR(Евро!AJ31/'динар (курс €)'!AJ30,0))=0,"",(IFERROR(Евро!AJ31/'динар (курс €)'!AJ30,0)))</f>
        <v/>
      </c>
      <c r="AK31" s="165">
        <f>'динар (курс €)'!AJ31</f>
        <v>0</v>
      </c>
      <c r="AL31" s="165"/>
      <c r="AM31" s="165"/>
      <c r="AN31" s="165"/>
      <c r="AO31" s="165"/>
      <c r="AQ31" s="153" t="str">
        <f t="shared" si="0"/>
        <v>28.06.2023</v>
      </c>
      <c r="AR31" s="85"/>
      <c r="AT31" s="3" t="str">
        <f t="shared" si="1"/>
        <v>28.10.2023</v>
      </c>
      <c r="AU31" s="82"/>
      <c r="AW31" s="3" t="str">
        <f t="shared" si="2"/>
        <v>28.11.2023</v>
      </c>
      <c r="AX31" s="82"/>
      <c r="AZ31" s="3" t="str">
        <f t="shared" si="3"/>
        <v>28.12.2023</v>
      </c>
      <c r="BA31" s="82"/>
    </row>
    <row r="32" spans="2:55" x14ac:dyDescent="0.25">
      <c r="B32" s="3" t="str">
        <f>фунт!B32</f>
        <v>29.01.2023</v>
      </c>
      <c r="C32" s="82" t="str">
        <f>IF((IFERROR(Евро!C32/'динар (курс €)'!C31,0))=0,"",(IFERROR(Евро!C32/'динар (курс €)'!C31,0)))</f>
        <v/>
      </c>
      <c r="D32" s="165">
        <f>'динар (курс €)'!C32</f>
        <v>0</v>
      </c>
      <c r="E32" s="4" t="str">
        <f>фунт!E32</f>
        <v>29.02.2023</v>
      </c>
      <c r="F32" s="6"/>
      <c r="G32" s="165">
        <f>'динар (курс €)'!F32</f>
        <v>0</v>
      </c>
      <c r="H32" s="3" t="str">
        <f>фунт!H32</f>
        <v>29.03.2023</v>
      </c>
      <c r="I32" s="82" t="str">
        <f>IF((IFERROR(Евро!I32/'динар (курс €)'!I31,0))=0,"",(IFERROR(Евро!I32/'динар (курс €)'!I31,0)))</f>
        <v/>
      </c>
      <c r="J32" s="165">
        <f>'динар (курс €)'!I32</f>
        <v>0</v>
      </c>
      <c r="K32" s="3" t="str">
        <f>фунт!K32</f>
        <v>29.04.2023</v>
      </c>
      <c r="L32" s="82" t="str">
        <f>IF((IFERROR(Евро!L32/'динар (курс €)'!L31,0))=0,"",(IFERROR(Евро!L32/'динар (курс €)'!L31,0)))</f>
        <v/>
      </c>
      <c r="M32" s="165">
        <f>'динар (курс €)'!L32</f>
        <v>0</v>
      </c>
      <c r="N32" s="3" t="str">
        <f>фунт!N32</f>
        <v>29.05.2023</v>
      </c>
      <c r="O32" s="82" t="str">
        <f>IF((IFERROR(Евро!O32/'динар (курс €)'!O31,0))=0,"",(IFERROR(Евро!O32/'динар (курс €)'!O31,0)))</f>
        <v/>
      </c>
      <c r="P32" s="165">
        <f>'динар (курс €)'!O32</f>
        <v>0</v>
      </c>
      <c r="Q32" s="3" t="str">
        <f>фунт!Q32</f>
        <v>29.06.2023</v>
      </c>
      <c r="R32" s="82" t="str">
        <f>IF((IFERROR(Евро!R32/'динар (курс €)'!R31,0))=0,"",(IFERROR(Евро!R32/'динар (курс €)'!R31,0)))</f>
        <v/>
      </c>
      <c r="S32" s="165">
        <f>'динар (курс €)'!R32</f>
        <v>0</v>
      </c>
      <c r="T32" s="3" t="str">
        <f>фунт!T32</f>
        <v>29.07.2023</v>
      </c>
      <c r="U32" s="82" t="str">
        <f>IF((IFERROR(Евро!U32/'динар (курс €)'!U31,0))=0,"",(IFERROR(Евро!U32/'динар (курс €)'!U31,0)))</f>
        <v/>
      </c>
      <c r="V32" s="165">
        <f>'динар (курс €)'!U32</f>
        <v>0</v>
      </c>
      <c r="W32" s="3" t="str">
        <f>фунт!W32</f>
        <v>29.08.2023</v>
      </c>
      <c r="X32" s="82" t="str">
        <f>IF((IFERROR(Евро!X32/'динар (курс €)'!X31,0))=0,"",(IFERROR(Евро!X32/'динар (курс €)'!X31,0)))</f>
        <v/>
      </c>
      <c r="Y32" s="165">
        <f>'динар (курс €)'!X32</f>
        <v>0</v>
      </c>
      <c r="Z32" s="3" t="str">
        <f>фунт!Z32</f>
        <v>29.09.2023</v>
      </c>
      <c r="AA32" s="82" t="str">
        <f>IF((IFERROR(Евро!AA32/'динар (курс €)'!AA31,0))=0,"",(IFERROR(Евро!AA32/'динар (курс €)'!AA31,0)))</f>
        <v/>
      </c>
      <c r="AB32" s="165">
        <f>'динар (курс €)'!AA32</f>
        <v>0</v>
      </c>
      <c r="AC32" s="3" t="str">
        <f>фунт!AC32</f>
        <v>29.10.2023</v>
      </c>
      <c r="AD32" s="82" t="str">
        <f>IF((IFERROR(Евро!AD32/'динар (курс €)'!AD31,0))=0,"",(IFERROR(Евро!AD32/'динар (курс €)'!AD31,0)))</f>
        <v/>
      </c>
      <c r="AE32" s="165">
        <f>'динар (курс €)'!AD32</f>
        <v>0</v>
      </c>
      <c r="AF32" s="3" t="str">
        <f>фунт!AF32</f>
        <v>29.11.2023</v>
      </c>
      <c r="AG32" s="82" t="str">
        <f>IF((IFERROR(Евро!AG32/'динар (курс €)'!AG31,0))=0,"",(IFERROR(Евро!AG32/'динар (курс €)'!AG31,0)))</f>
        <v/>
      </c>
      <c r="AH32" s="165">
        <f>'динар (курс €)'!AG32</f>
        <v>0</v>
      </c>
      <c r="AI32" s="3" t="str">
        <f>фунт!AI32</f>
        <v>29.12.2023</v>
      </c>
      <c r="AJ32" s="82" t="str">
        <f>IF((IFERROR(Евро!AJ32/'динар (курс €)'!AJ31,0))=0,"",(IFERROR(Евро!AJ32/'динар (курс €)'!AJ31,0)))</f>
        <v/>
      </c>
      <c r="AK32" s="165">
        <f>'динар (курс €)'!AJ32</f>
        <v>0</v>
      </c>
      <c r="AL32" s="165"/>
      <c r="AM32" s="165"/>
      <c r="AN32" s="165"/>
      <c r="AO32" s="165"/>
      <c r="AQ32" s="153" t="str">
        <f t="shared" si="0"/>
        <v>29.06.2023</v>
      </c>
      <c r="AR32" s="85"/>
      <c r="AT32" s="3" t="str">
        <f t="shared" si="1"/>
        <v>29.10.2023</v>
      </c>
      <c r="AU32" s="82"/>
      <c r="AW32" s="3" t="str">
        <f t="shared" si="2"/>
        <v>29.11.2023</v>
      </c>
      <c r="AX32" s="82"/>
      <c r="AZ32" s="3" t="str">
        <f t="shared" si="3"/>
        <v>29.12.2023</v>
      </c>
      <c r="BA32" s="82"/>
    </row>
    <row r="33" spans="1:53" x14ac:dyDescent="0.25">
      <c r="B33" s="3" t="str">
        <f>фунт!B33</f>
        <v>30.01.2023</v>
      </c>
      <c r="C33" s="82" t="str">
        <f>IF((IFERROR(Евро!C33/'динар (курс €)'!C32,0))=0,"",(IFERROR(Евро!C33/'динар (курс €)'!C32,0)))</f>
        <v/>
      </c>
      <c r="D33" s="165">
        <f>'динар (курс €)'!C33</f>
        <v>0</v>
      </c>
      <c r="E33" s="4" t="str">
        <f>фунт!E33</f>
        <v>30.02.2023</v>
      </c>
      <c r="F33" s="6"/>
      <c r="G33" s="165" t="s">
        <v>163</v>
      </c>
      <c r="H33" s="3" t="str">
        <f>фунт!H33</f>
        <v>30.03.2023</v>
      </c>
      <c r="I33" s="82" t="str">
        <f>IF((IFERROR(Евро!I33/'динар (курс €)'!I32,0))=0,"",(IFERROR(Евро!I33/'динар (курс €)'!I32,0)))</f>
        <v/>
      </c>
      <c r="J33" s="165">
        <f>'динар (курс €)'!I33</f>
        <v>0</v>
      </c>
      <c r="K33" s="3" t="str">
        <f>фунт!K33</f>
        <v>30.04.2023</v>
      </c>
      <c r="L33" s="82" t="str">
        <f>IF((IFERROR(Евро!L33/'динар (курс €)'!L32,0))=0,"",(IFERROR(Евро!L33/'динар (курс €)'!L32,0)))</f>
        <v/>
      </c>
      <c r="M33" s="165">
        <f>'динар (курс €)'!L33</f>
        <v>0</v>
      </c>
      <c r="N33" s="3" t="str">
        <f>фунт!N33</f>
        <v>30.05.2023</v>
      </c>
      <c r="O33" s="82" t="str">
        <f>IF((IFERROR(Евро!O33/'динар (курс €)'!O32,0))=0,"",(IFERROR(Евро!O33/'динар (курс €)'!O32,0)))</f>
        <v/>
      </c>
      <c r="P33" s="165">
        <f>'динар (курс €)'!O33</f>
        <v>0</v>
      </c>
      <c r="Q33" s="3" t="str">
        <f>фунт!Q33</f>
        <v>30.06.2023</v>
      </c>
      <c r="R33" s="82" t="str">
        <f>IF((IFERROR(Евро!R33/'динар (курс €)'!R32,0))=0,"",(IFERROR(Евро!R33/'динар (курс €)'!R32,0)))</f>
        <v/>
      </c>
      <c r="S33" s="165">
        <f>'динар (курс €)'!R33</f>
        <v>0</v>
      </c>
      <c r="T33" s="3" t="str">
        <f>фунт!T33</f>
        <v>30.07.2023</v>
      </c>
      <c r="U33" s="82" t="str">
        <f>IF((IFERROR(Евро!U33/'динар (курс €)'!U32,0))=0,"",(IFERROR(Евро!U33/'динар (курс €)'!U32,0)))</f>
        <v/>
      </c>
      <c r="V33" s="165">
        <f>'динар (курс €)'!U33</f>
        <v>0</v>
      </c>
      <c r="W33" s="3" t="str">
        <f>фунт!W33</f>
        <v>30.08.2023</v>
      </c>
      <c r="X33" s="82" t="str">
        <f>IF((IFERROR(Евро!X33/'динар (курс €)'!X32,0))=0,"",(IFERROR(Евро!X33/'динар (курс €)'!X32,0)))</f>
        <v/>
      </c>
      <c r="Y33" s="165">
        <f>'динар (курс €)'!X33</f>
        <v>0</v>
      </c>
      <c r="Z33" s="3" t="str">
        <f>фунт!Z33</f>
        <v>30.09.2023</v>
      </c>
      <c r="AA33" s="82" t="str">
        <f>IF((IFERROR(Евро!AA33/'динар (курс €)'!AA32,0))=0,"",(IFERROR(Евро!AA33/'динар (курс €)'!AA32,0)))</f>
        <v/>
      </c>
      <c r="AB33" s="165">
        <f>'динар (курс €)'!AA33</f>
        <v>0</v>
      </c>
      <c r="AC33" s="3" t="str">
        <f>фунт!AC33</f>
        <v>30.10.2023</v>
      </c>
      <c r="AD33" s="82" t="str">
        <f>IF((IFERROR(Евро!AD33/'динар (курс €)'!AD32,0))=0,"",(IFERROR(Евро!AD33/'динар (курс €)'!AD32,0)))</f>
        <v/>
      </c>
      <c r="AE33" s="165">
        <f>'динар (курс €)'!AD33</f>
        <v>0</v>
      </c>
      <c r="AF33" s="3" t="str">
        <f>фунт!AF33</f>
        <v>30.11.2023</v>
      </c>
      <c r="AG33" s="82" t="str">
        <f>IF((IFERROR(Евро!AG33/'динар (курс €)'!AG32,0))=0,"",(IFERROR(Евро!AG33/'динар (курс €)'!AG32,0)))</f>
        <v/>
      </c>
      <c r="AH33" s="165">
        <f>'динар (курс €)'!AG33</f>
        <v>0</v>
      </c>
      <c r="AI33" s="3" t="str">
        <f>фунт!AI33</f>
        <v>30.12.2023</v>
      </c>
      <c r="AJ33" s="82" t="str">
        <f>IF((IFERROR(Евро!AJ33/'динар (курс €)'!AJ32,0))=0,"",(IFERROR(Евро!AJ33/'динар (курс €)'!AJ32,0)))</f>
        <v/>
      </c>
      <c r="AK33" s="165">
        <f>'динар (курс €)'!AJ33</f>
        <v>0</v>
      </c>
      <c r="AL33" s="165"/>
      <c r="AM33" s="165"/>
      <c r="AN33" s="165"/>
      <c r="AO33" s="165"/>
      <c r="AQ33" s="153" t="str">
        <f t="shared" si="0"/>
        <v>30.06.2023</v>
      </c>
      <c r="AR33" s="85"/>
      <c r="AT33" s="3" t="str">
        <f t="shared" si="1"/>
        <v>30.10.2023</v>
      </c>
      <c r="AU33" s="82"/>
      <c r="AW33" s="3" t="str">
        <f t="shared" si="2"/>
        <v>30.11.2023</v>
      </c>
      <c r="AX33" s="82"/>
      <c r="AZ33" s="3" t="str">
        <f t="shared" si="3"/>
        <v>30.12.2023</v>
      </c>
      <c r="BA33" s="82"/>
    </row>
    <row r="34" spans="1:53" x14ac:dyDescent="0.25">
      <c r="B34" s="3" t="str">
        <f>фунт!B34</f>
        <v>31.01.2023</v>
      </c>
      <c r="C34" s="82" t="str">
        <f>IF((IFERROR(Евро!C34/'динар (курс €)'!C33,0))=0,"",(IFERROR(Евро!C34/'динар (курс €)'!C33,0)))</f>
        <v/>
      </c>
      <c r="D34" s="165">
        <f>'динар (курс €)'!C34</f>
        <v>0</v>
      </c>
      <c r="E34" s="4" t="str">
        <f>фунт!E34</f>
        <v>31.02.2023</v>
      </c>
      <c r="F34" s="6"/>
      <c r="G34" s="165" t="s">
        <v>163</v>
      </c>
      <c r="H34" s="3" t="str">
        <f>фунт!H34</f>
        <v>31.03.2023</v>
      </c>
      <c r="I34" s="82" t="str">
        <f>IF((IFERROR(Евро!I34/'динар (курс €)'!I33,0))=0,"",(IFERROR(Евро!I34/'динар (курс €)'!I33,0)))</f>
        <v/>
      </c>
      <c r="J34" s="165">
        <f>'динар (курс €)'!I34</f>
        <v>0</v>
      </c>
      <c r="K34" s="4" t="str">
        <f>фунт!K34</f>
        <v>31.04.2023</v>
      </c>
      <c r="L34" s="6"/>
      <c r="M34" s="165" t="s">
        <v>163</v>
      </c>
      <c r="N34" s="3" t="str">
        <f>фунт!N34</f>
        <v>31.05.2023</v>
      </c>
      <c r="O34" s="82" t="str">
        <f>IF((IFERROR(Евро!O34/'динар (курс €)'!O33,0))=0,"",(IFERROR(Евро!O34/'динар (курс €)'!O33,0)))</f>
        <v/>
      </c>
      <c r="P34" s="165">
        <f>'динар (курс €)'!O34</f>
        <v>0</v>
      </c>
      <c r="Q34" s="4" t="str">
        <f>фунт!Q34</f>
        <v>31.06.2023</v>
      </c>
      <c r="R34" s="6"/>
      <c r="S34" s="165" t="s">
        <v>163</v>
      </c>
      <c r="T34" s="3" t="str">
        <f>фунт!T34</f>
        <v>31.07.2023</v>
      </c>
      <c r="U34" s="82" t="str">
        <f>IF((IFERROR(Евро!U34/'динар (курс €)'!U33,0))=0,"",(IFERROR(Евро!U34/'динар (курс €)'!U33,0)))</f>
        <v/>
      </c>
      <c r="V34" s="165">
        <f>'динар (курс €)'!U34</f>
        <v>0</v>
      </c>
      <c r="W34" s="3" t="str">
        <f>фунт!W34</f>
        <v>31.08.2023</v>
      </c>
      <c r="X34" s="82" t="str">
        <f>IF((IFERROR(Евро!X34/'динар (курс €)'!X33,0))=0,"",(IFERROR(Евро!X34/'динар (курс €)'!X33,0)))</f>
        <v/>
      </c>
      <c r="Y34" s="165" t="str">
        <f>'динар (курс €)'!X34</f>
        <v>117,,3686</v>
      </c>
      <c r="Z34" s="4" t="str">
        <f>фунт!Z34</f>
        <v>31.09.2023</v>
      </c>
      <c r="AA34" s="6"/>
      <c r="AB34" s="165" t="s">
        <v>163</v>
      </c>
      <c r="AC34" s="3" t="str">
        <f>фунт!AC34</f>
        <v>31.10.2023</v>
      </c>
      <c r="AD34" s="82" t="str">
        <f>IF((IFERROR(Евро!AD34/'динар (курс €)'!AD33,0))=0,"",(IFERROR(Евро!AD34/'динар (курс €)'!AD33,0)))</f>
        <v/>
      </c>
      <c r="AE34" s="165">
        <f>'динар (курс €)'!AD34</f>
        <v>0</v>
      </c>
      <c r="AF34" s="4" t="str">
        <f>фунт!AF34</f>
        <v>31.11.2023</v>
      </c>
      <c r="AG34" s="6"/>
      <c r="AH34" s="165" t="s">
        <v>163</v>
      </c>
      <c r="AI34" s="3" t="str">
        <f>фунт!AI34</f>
        <v>31.12.2023</v>
      </c>
      <c r="AJ34" s="82" t="str">
        <f>IF((IFERROR(Евро!AJ34/'динар (курс €)'!AJ33,0))=0,"",(IFERROR(Евро!AJ34/'динар (курс €)'!AJ33,0)))</f>
        <v/>
      </c>
      <c r="AK34" s="165">
        <f>'динар (курс €)'!AJ34</f>
        <v>0</v>
      </c>
      <c r="AL34" s="165"/>
      <c r="AM34" s="165"/>
      <c r="AN34" s="165"/>
      <c r="AO34" s="165"/>
      <c r="AQ34" s="153" t="str">
        <f t="shared" si="0"/>
        <v>31.06.2023</v>
      </c>
      <c r="AR34" s="85"/>
      <c r="AT34" s="3" t="str">
        <f t="shared" si="1"/>
        <v>31.10.2023</v>
      </c>
      <c r="AU34" s="82"/>
      <c r="AW34" s="3" t="str">
        <f t="shared" si="2"/>
        <v>31.11.2023</v>
      </c>
      <c r="AX34" s="82"/>
      <c r="AY34" t="s">
        <v>163</v>
      </c>
      <c r="AZ34" s="3" t="str">
        <f t="shared" si="3"/>
        <v>31.12.2023</v>
      </c>
      <c r="BA34" s="82"/>
    </row>
    <row r="35" spans="1:53" x14ac:dyDescent="0.25">
      <c r="B35" s="9" t="s">
        <v>2</v>
      </c>
      <c r="C35" s="10" t="e">
        <f>AVERAGE(C4:C34)</f>
        <v>#DIV/0!</v>
      </c>
      <c r="D35" s="165"/>
      <c r="E35" s="9" t="s">
        <v>2</v>
      </c>
      <c r="F35" s="10" t="e">
        <f>AVERAGE(F4:F34)</f>
        <v>#DIV/0!</v>
      </c>
      <c r="G35" s="165"/>
      <c r="H35" s="9" t="s">
        <v>2</v>
      </c>
      <c r="I35" s="10" t="e">
        <f>AVERAGE(I4:I34)</f>
        <v>#DIV/0!</v>
      </c>
      <c r="J35" s="165"/>
      <c r="K35" s="9" t="s">
        <v>2</v>
      </c>
      <c r="L35" s="10" t="e">
        <f>AVERAGE(L4:L34)</f>
        <v>#DIV/0!</v>
      </c>
      <c r="M35" s="165"/>
      <c r="N35" s="9" t="s">
        <v>2</v>
      </c>
      <c r="O35" s="10" t="e">
        <f>AVERAGE(O4:O34)</f>
        <v>#DIV/0!</v>
      </c>
      <c r="P35" s="165"/>
      <c r="Q35" s="9" t="s">
        <v>2</v>
      </c>
      <c r="R35" s="10" t="e">
        <f>AVERAGE(R4:R34)</f>
        <v>#DIV/0!</v>
      </c>
      <c r="S35" s="165"/>
      <c r="T35" s="9" t="s">
        <v>2</v>
      </c>
      <c r="U35" s="10" t="e">
        <f>AVERAGE(U4:U34)</f>
        <v>#DIV/0!</v>
      </c>
      <c r="V35" s="165"/>
      <c r="W35" s="9" t="s">
        <v>2</v>
      </c>
      <c r="X35" s="10" t="e">
        <f>AVERAGE(X4:X34)</f>
        <v>#DIV/0!</v>
      </c>
      <c r="Y35" s="165"/>
      <c r="Z35" s="9" t="s">
        <v>2</v>
      </c>
      <c r="AA35" s="10" t="e">
        <f>AVERAGE(AA4:AA34)</f>
        <v>#DIV/0!</v>
      </c>
      <c r="AB35" s="165"/>
      <c r="AC35" s="9" t="s">
        <v>2</v>
      </c>
      <c r="AD35" s="10" t="e">
        <f>AVERAGE(AD4:AD34)</f>
        <v>#DIV/0!</v>
      </c>
      <c r="AE35" s="165"/>
      <c r="AF35" s="9" t="s">
        <v>2</v>
      </c>
      <c r="AG35" s="10" t="e">
        <f>AVERAGE(AG4:AG34)</f>
        <v>#DIV/0!</v>
      </c>
      <c r="AH35" s="165"/>
      <c r="AI35" s="9" t="s">
        <v>2</v>
      </c>
      <c r="AJ35" s="10" t="e">
        <f>AVERAGE(AJ4:AJ34)</f>
        <v>#DIV/0!</v>
      </c>
      <c r="AK35" s="165"/>
      <c r="AL35" s="165"/>
      <c r="AM35" s="165"/>
      <c r="AN35" s="165"/>
      <c r="AO35" s="165"/>
      <c r="AQ35" s="9" t="s">
        <v>2</v>
      </c>
      <c r="AR35" s="10"/>
      <c r="AT35" s="9" t="s">
        <v>2</v>
      </c>
      <c r="AU35" s="10" t="e">
        <f>AVERAGE(AU4:AU34)</f>
        <v>#DIV/0!</v>
      </c>
      <c r="AW35" s="9" t="s">
        <v>2</v>
      </c>
      <c r="AX35" s="10" t="e">
        <f>AVERAGE(AX4:AX34)</f>
        <v>#DIV/0!</v>
      </c>
      <c r="AZ35" s="9" t="s">
        <v>2</v>
      </c>
      <c r="BA35" s="10" t="e">
        <f>AVERAGE(BA4:BA34)</f>
        <v>#DIV/0!</v>
      </c>
    </row>
    <row r="36" spans="1:53" ht="15" hidden="1" customHeight="1" outlineLevel="1" x14ac:dyDescent="0.25">
      <c r="B36" s="9" t="s">
        <v>188</v>
      </c>
      <c r="C36" s="10">
        <f>IFERROR((MEDIAN(C4:C34)),0)</f>
        <v>0</v>
      </c>
      <c r="D36" s="165" t="s">
        <v>163</v>
      </c>
      <c r="E36" s="9" t="s">
        <v>188</v>
      </c>
      <c r="F36" s="10">
        <f>IFERROR((MEDIAN(F4:F34)),0)</f>
        <v>0</v>
      </c>
      <c r="G36" s="165" t="s">
        <v>163</v>
      </c>
      <c r="H36" s="9" t="s">
        <v>188</v>
      </c>
      <c r="I36" s="10">
        <f>IFERROR((MEDIAN(I4:I34)),0)</f>
        <v>0</v>
      </c>
      <c r="J36" s="165" t="s">
        <v>163</v>
      </c>
      <c r="K36" s="9" t="s">
        <v>188</v>
      </c>
      <c r="L36" s="10">
        <f>IFERROR((MEDIAN(L4:L34)),0)</f>
        <v>0</v>
      </c>
      <c r="M36" s="165" t="s">
        <v>163</v>
      </c>
      <c r="N36" s="9" t="s">
        <v>188</v>
      </c>
      <c r="O36" s="10">
        <f>IFERROR((MEDIAN(O4:O34)),0)</f>
        <v>0</v>
      </c>
      <c r="P36" s="165" t="s">
        <v>163</v>
      </c>
      <c r="Q36" s="9" t="s">
        <v>188</v>
      </c>
      <c r="R36" s="10">
        <f>IFERROR((MEDIAN(R4:R34)),0)</f>
        <v>0</v>
      </c>
      <c r="S36" s="165" t="s">
        <v>163</v>
      </c>
      <c r="T36" s="9" t="s">
        <v>188</v>
      </c>
      <c r="U36" s="10">
        <f>IFERROR((MEDIAN(U4:U34)),0)</f>
        <v>0</v>
      </c>
      <c r="V36" s="165" t="s">
        <v>163</v>
      </c>
      <c r="W36" s="9" t="s">
        <v>188</v>
      </c>
      <c r="X36" s="10">
        <f>IFERROR((MEDIAN(X4:X34)),0)</f>
        <v>0</v>
      </c>
      <c r="Y36" s="165" t="s">
        <v>163</v>
      </c>
      <c r="Z36" s="9" t="s">
        <v>188</v>
      </c>
      <c r="AA36" s="10">
        <f>IFERROR((MEDIAN(AA4:AA34)),0)</f>
        <v>0</v>
      </c>
      <c r="AB36" s="165" t="s">
        <v>163</v>
      </c>
      <c r="AC36" s="9" t="s">
        <v>188</v>
      </c>
      <c r="AD36" s="10">
        <f>IFERROR((MEDIAN(AD4:AD34)),0)</f>
        <v>0</v>
      </c>
      <c r="AE36" s="165" t="s">
        <v>163</v>
      </c>
      <c r="AF36" s="9" t="s">
        <v>188</v>
      </c>
      <c r="AG36" s="10">
        <f>IFERROR((MEDIAN(AG4:AG34)),0)</f>
        <v>0</v>
      </c>
      <c r="AH36" s="165" t="s">
        <v>163</v>
      </c>
      <c r="AI36" s="9" t="s">
        <v>188</v>
      </c>
      <c r="AJ36" s="10">
        <f>IFERROR((MEDIAN(AJ4:AJ34)),0)</f>
        <v>0</v>
      </c>
      <c r="AK36" s="165" t="s">
        <v>163</v>
      </c>
      <c r="AL36" s="165"/>
      <c r="AM36" s="165"/>
      <c r="AN36" s="165"/>
      <c r="AO36" s="165"/>
      <c r="AQ36" s="9" t="s">
        <v>188</v>
      </c>
      <c r="AR36" s="10"/>
      <c r="AT36" s="9" t="s">
        <v>188</v>
      </c>
      <c r="AU36" s="10"/>
      <c r="AV36" t="s">
        <v>163</v>
      </c>
      <c r="AW36" s="9" t="s">
        <v>188</v>
      </c>
      <c r="AX36" s="10"/>
      <c r="AY36" t="s">
        <v>163</v>
      </c>
      <c r="AZ36" s="9" t="s">
        <v>188</v>
      </c>
      <c r="BA36" s="10"/>
    </row>
    <row r="37" spans="1:53" ht="15" hidden="1" customHeight="1" outlineLevel="1" x14ac:dyDescent="0.25">
      <c r="B37" s="9" t="s">
        <v>189</v>
      </c>
      <c r="C37" s="10">
        <f>IFERROR(MEDIAN(C4:C34),0)</f>
        <v>0</v>
      </c>
      <c r="D37" s="165" t="s">
        <v>163</v>
      </c>
      <c r="E37" s="9" t="s">
        <v>189</v>
      </c>
      <c r="F37" s="10">
        <f>IFERROR(MEDIAN(C4:C34,F4:F34),0)</f>
        <v>0</v>
      </c>
      <c r="G37" s="165" t="s">
        <v>163</v>
      </c>
      <c r="H37" s="9" t="s">
        <v>189</v>
      </c>
      <c r="I37" s="10">
        <f>IFERROR(MEDIAN(F4:F34,I4:I34,C4:C34),0)</f>
        <v>0</v>
      </c>
      <c r="J37" s="165" t="s">
        <v>163</v>
      </c>
      <c r="K37" s="9" t="s">
        <v>189</v>
      </c>
      <c r="L37" s="10">
        <f>IFERROR(MEDIAN(I4:I34,L4:L34,F4:F34,C4:C34),0)</f>
        <v>0</v>
      </c>
      <c r="M37" s="165" t="s">
        <v>163</v>
      </c>
      <c r="N37" s="9" t="s">
        <v>189</v>
      </c>
      <c r="O37" s="10">
        <f>IFERROR(MEDIAN(L4:L34,O4:O34,I4:I34,F4:F34,C4:C34),0)</f>
        <v>0</v>
      </c>
      <c r="P37" s="165" t="s">
        <v>163</v>
      </c>
      <c r="Q37" s="9" t="s">
        <v>189</v>
      </c>
      <c r="R37" s="10">
        <f>IFERROR(MEDIAN(O4:O34,R4:R34,L4:L34,I4:I34,F4:F34,C4:C34),0)</f>
        <v>0</v>
      </c>
      <c r="S37" s="165" t="s">
        <v>163</v>
      </c>
      <c r="T37" s="9" t="s">
        <v>189</v>
      </c>
      <c r="U37" s="10">
        <f>IFERROR(MEDIAN(R4:R34,U4:U34,O4:O34,L4:L34,I4:I34,F4:F34,C4:C34),0)</f>
        <v>0</v>
      </c>
      <c r="V37" s="165" t="s">
        <v>163</v>
      </c>
      <c r="W37" s="9" t="s">
        <v>189</v>
      </c>
      <c r="X37" s="10">
        <f>IFERROR(MEDIAN(U4:U34,X4:X34,R4:R34,O4:O34,L4:L34,I4:I34,F4:F34,C4:C34),0)</f>
        <v>0</v>
      </c>
      <c r="Y37" s="165" t="s">
        <v>163</v>
      </c>
      <c r="Z37" s="9" t="s">
        <v>189</v>
      </c>
      <c r="AA37" s="10">
        <f>IFERROR(MEDIAN(X4:X34,AA4:AA34,U4:U34,R4:R34,O4:O34,L4:L34,I4:I34,F4:F34,C4:C34),0)</f>
        <v>0</v>
      </c>
      <c r="AB37" s="165" t="s">
        <v>163</v>
      </c>
      <c r="AC37" s="9" t="s">
        <v>189</v>
      </c>
      <c r="AD37" s="10">
        <f>IFERROR(MEDIAN(AA4:AA34,AD4:AD34,X4:X34,U4:U34,R4:R34,O4:O34,L4:L34,I4:I34,F4:F34,C4:C34),0)</f>
        <v>0</v>
      </c>
      <c r="AE37" s="165" t="s">
        <v>163</v>
      </c>
      <c r="AF37" s="9" t="s">
        <v>189</v>
      </c>
      <c r="AG37" s="10">
        <f>IFERROR(MEDIAN(AD4:AD34,AG4:AG34,AA4:AA34,X4:X34,U4:U34,R4:R34,O4:O34,L4:L34,I4:I34,F4:F34,C4:C34),0)</f>
        <v>0</v>
      </c>
      <c r="AH37" s="165" t="s">
        <v>163</v>
      </c>
      <c r="AI37" s="9" t="s">
        <v>189</v>
      </c>
      <c r="AJ37" s="10">
        <f>IFERROR(MEDIAN(AG4:AG34,AJ4:AJ34,AD4:AD34,AA4:AA34,X4:X34,U4:U34,R4:R34,O4:O34,L4:L34,I4:I34,F4:F34,C4:C34),0)</f>
        <v>0</v>
      </c>
      <c r="AK37" s="165" t="s">
        <v>163</v>
      </c>
      <c r="AL37" s="165"/>
      <c r="AM37" s="165"/>
      <c r="AN37" s="165"/>
      <c r="AO37" s="165"/>
      <c r="AQ37" s="9" t="s">
        <v>189</v>
      </c>
      <c r="AR37" s="10"/>
      <c r="AT37" s="9" t="s">
        <v>189</v>
      </c>
      <c r="AU37" s="10"/>
      <c r="AV37" t="s">
        <v>163</v>
      </c>
      <c r="AW37" s="9" t="s">
        <v>189</v>
      </c>
      <c r="AX37" s="10"/>
      <c r="AY37" t="s">
        <v>163</v>
      </c>
      <c r="AZ37" s="9" t="s">
        <v>189</v>
      </c>
      <c r="BA37" s="10"/>
    </row>
    <row r="38" spans="1:53" collapsed="1" x14ac:dyDescent="0.25">
      <c r="B38" s="13" t="s">
        <v>3</v>
      </c>
      <c r="C38" s="12" t="e">
        <f>C35</f>
        <v>#DIV/0!</v>
      </c>
      <c r="D38" s="165"/>
      <c r="E38" s="11" t="s">
        <v>3</v>
      </c>
      <c r="F38" s="12" t="e">
        <f>AVERAGE(C4:C34,F4:F34)</f>
        <v>#DIV/0!</v>
      </c>
      <c r="G38" s="165"/>
      <c r="H38" s="11" t="s">
        <v>3</v>
      </c>
      <c r="I38" s="12" t="e">
        <f>AVERAGE((C4:C34,F4:F34,I4:I34))</f>
        <v>#DIV/0!</v>
      </c>
      <c r="J38" s="165"/>
      <c r="K38" s="11" t="s">
        <v>3</v>
      </c>
      <c r="L38" s="12" t="e">
        <f>AVERAGE(C4:C34,F4:F34,I4:I34,L4:L34)</f>
        <v>#DIV/0!</v>
      </c>
      <c r="M38" s="165"/>
      <c r="N38" s="11" t="s">
        <v>3</v>
      </c>
      <c r="O38" s="12" t="e">
        <f>AVERAGE($C$4:$C$34,$F$4:$F$34,$I$4:$I$34,$L$4:$L$34,$O$4:$O$34)</f>
        <v>#DIV/0!</v>
      </c>
      <c r="P38" s="165"/>
      <c r="Q38" s="11" t="s">
        <v>3</v>
      </c>
      <c r="R38" s="12" t="e">
        <f>AVERAGE($C$4:$C$34,$F$4:$F$34,$I$4:$I$34,$L$4:$L$34,$O$4:$O$34,$R$4:$R$34)</f>
        <v>#DIV/0!</v>
      </c>
      <c r="S38" s="165"/>
      <c r="T38" s="11" t="s">
        <v>3</v>
      </c>
      <c r="U38" s="12" t="e">
        <f>AVERAGE($C$4:$C$34,$F$4:$F$34,$I$4:$I$34,$L$4:$L$34,$O$4:$O$34,$R$4:$R$34,$U$4:$U$34)</f>
        <v>#DIV/0!</v>
      </c>
      <c r="V38" s="165"/>
      <c r="W38" s="11" t="s">
        <v>3</v>
      </c>
      <c r="X38" s="12" t="e">
        <f>AVERAGE($C$4:$C$34,$F$4:$F$34,$I$4:$I$34,$L$4:$L$34,$O$4:$O$34,$R$4:$R$34,$U$4:$U$34,$X$4:$X$34)</f>
        <v>#DIV/0!</v>
      </c>
      <c r="Y38" s="165"/>
      <c r="Z38" s="11" t="s">
        <v>3</v>
      </c>
      <c r="AA38" s="12" t="e">
        <f>AVERAGE($C$4:$C$34,$F$4:$F$34,$I$4:$I$34,$L$4:$L$34,$O$4:$O$34,$R$4:$R$34,$U$4:$U$34,$X$4:$X$34,$AA$4:$AA$34)</f>
        <v>#DIV/0!</v>
      </c>
      <c r="AB38" s="165"/>
      <c r="AC38" s="11" t="s">
        <v>3</v>
      </c>
      <c r="AD38" s="12" t="e">
        <f>AVERAGE($C$4:$C$34,$F$4:$F$34,$I$4:$I$34,$L$4:$L$34,$O$4:$O$34,$R$4:$R$34,$U$4:$U$34,$X$4:$X$34,$AA$4:$AA$34,$AD$4:$AD$34)</f>
        <v>#DIV/0!</v>
      </c>
      <c r="AE38" s="165"/>
      <c r="AF38" s="11" t="s">
        <v>3</v>
      </c>
      <c r="AG38" s="12" t="e">
        <f>AVERAGE($C$4:$C$34,$F$4:$F$34,$I$4:$I$34,$L$4:$L$34,$O$4:$O$34,$R$4:$R$34,$U$4:$U$34,$X$4:$X$34,$AA$4:$AA$34,$AD$4:$AD$34,$AG$4:$AG$34)</f>
        <v>#DIV/0!</v>
      </c>
      <c r="AH38" s="165"/>
      <c r="AI38" s="11" t="s">
        <v>3</v>
      </c>
      <c r="AJ38" s="12" t="e">
        <f>AVERAGE($C$4:$C$34,$F$4:$F$34,$I$4:$I$34,$L$4:$L$34,$O$4:$O$34,$R$4:$R$34,$U$4:$U$34,$X$4:$X$34,$AA$4:$AA$34,$AD$4:$AD$34,$AG$4:$AG$34,$AJ$4:$AJ$34)</f>
        <v>#DIV/0!</v>
      </c>
      <c r="AK38" s="165"/>
      <c r="AL38" s="165"/>
      <c r="AM38" s="165"/>
      <c r="AN38" s="165"/>
      <c r="AO38" s="165"/>
      <c r="AQ38" s="11" t="s">
        <v>3</v>
      </c>
      <c r="AR38" s="12"/>
      <c r="AT38" s="11" t="s">
        <v>3</v>
      </c>
      <c r="AU38" s="12" t="e">
        <f>AVERAGE($C$4:$C$34,$F$4:$F$34,$I$4:$I$34,$L$4:$L$34,$O$4:$O$34,$R$4:$R$34,$U$4:$U$34,$X$4:$X$34,$AA$4:$AA$34,$AU$4:$AU$34)</f>
        <v>#DIV/0!</v>
      </c>
      <c r="AW38" s="11" t="s">
        <v>3</v>
      </c>
      <c r="AX38" s="12" t="e">
        <f>AVERAGE($C$4:$C$34,$F$4:$F$34,$I$4:$I$34,$L$4:$L$34,$O$4:$O$34,$R$4:$R$34,$U$4:$U$34,$X$4:$X$34,$AA$4:$AA$34,$AX$4:$AX$34,$AU$4:$AU$34)</f>
        <v>#DIV/0!</v>
      </c>
      <c r="AZ38" s="11" t="s">
        <v>3</v>
      </c>
      <c r="BA38" s="12" t="e">
        <f>AVERAGE($C$4:$C$34,$F$4:$F$34,$I$4:$I$34,$L$4:$L$34,$O$4:$O$34,$R$4:$R$34,$U$4:$U$34,$X$4:$X$34,$AA$4:$AA$34,$AU$4:$AU$34,$AX$4:$AX$34,$BA$4:$BA$34)</f>
        <v>#DIV/0!</v>
      </c>
    </row>
    <row r="42" spans="1:53" hidden="1" outlineLevel="1" x14ac:dyDescent="0.25">
      <c r="B42" s="171" t="s">
        <v>16</v>
      </c>
    </row>
    <row r="43" spans="1:53" hidden="1" outlineLevel="1" x14ac:dyDescent="0.25">
      <c r="B43" s="172" t="e">
        <f>AVERAGE(C4:C34,F4:F34,I4:I34)</f>
        <v>#DIV/0!</v>
      </c>
    </row>
    <row r="44" spans="1:53" ht="15.75" hidden="1" outlineLevel="1" thickBot="1" x14ac:dyDescent="0.3"/>
    <row r="45" spans="1:53" hidden="1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53" hidden="1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53" ht="15.75" hidden="1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53" hidden="1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hidden="1" outlineLevel="1" x14ac:dyDescent="0.25">
      <c r="B49" s="424" t="e">
        <f>AVERAGE(C4:C34,F4:F34,I4:I34,L4:L34,O4:O34,R4:R33)</f>
        <v>#DIV/0!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t="15.75" hidden="1" outlineLevel="1" thickBot="1" x14ac:dyDescent="0.3"/>
    <row r="51" spans="1:36" hidden="1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hidden="1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hidden="1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hidden="1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</row>
    <row r="55" spans="1:36" hidden="1" outlineLevel="1" x14ac:dyDescent="0.25">
      <c r="B55" s="427" t="e">
        <f>AVERAGE(C4:C34,F4:F34,I4:I34,L4:L34,O4:O34,R4:R34,U4:U34,X4:X34,AA4:AA34)</f>
        <v>#DIV/0!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</row>
    <row r="56" spans="1:36" ht="15.75" hidden="1" outlineLevel="1" thickBot="1" x14ac:dyDescent="0.3"/>
    <row r="57" spans="1:36" hidden="1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hidden="1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hidden="1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t="15.75" hidden="1" outlineLevel="1" thickBot="1" x14ac:dyDescent="0.3"/>
    <row r="61" spans="1:36" hidden="1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hidden="1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hidden="1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hidden="1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</row>
    <row r="65" spans="2:36" hidden="1" outlineLevel="1" x14ac:dyDescent="0.25">
      <c r="B65" s="424" t="e">
        <f>AVERAGE($C$4:$C$34,$F$4:$F$34,$I$4:$I$34,$L$4:$L$34,$O$4:$O$34,$R$4:$R$34,$U$4:$U$34,$X$4:$X$34,$AA$4:$AA$34,$AD$4:$AD$34,$AG$4:$AG$34,$AJ$4:$AJ$34)</f>
        <v>#DIV/0!</v>
      </c>
      <c r="C65" s="425" t="e">
        <f t="shared" ref="C65:AJ65" si="4">AVERAGE($C$4:$C$34,$F$4:$F$34,$I$4:$I$34,$L$4:$L$34,$O$4:$O$34,$R$4:$R$34,$U$4:$U$34,$X$4:$X$34,$AA$4:$AA$34,$AD$4:$AD$34,$AG$4:$AG$34,$AJ$4:$AJ$34)</f>
        <v>#DIV/0!</v>
      </c>
      <c r="D65" s="425" t="e">
        <f t="shared" si="4"/>
        <v>#DIV/0!</v>
      </c>
      <c r="E65" s="425" t="e">
        <f t="shared" si="4"/>
        <v>#DIV/0!</v>
      </c>
      <c r="F65" s="425" t="e">
        <f t="shared" si="4"/>
        <v>#DIV/0!</v>
      </c>
      <c r="G65" s="425" t="e">
        <f t="shared" si="4"/>
        <v>#DIV/0!</v>
      </c>
      <c r="H65" s="425" t="e">
        <f t="shared" si="4"/>
        <v>#DIV/0!</v>
      </c>
      <c r="I65" s="425" t="e">
        <f t="shared" si="4"/>
        <v>#DIV/0!</v>
      </c>
      <c r="J65" s="425" t="e">
        <f t="shared" si="4"/>
        <v>#DIV/0!</v>
      </c>
      <c r="K65" s="425" t="e">
        <f t="shared" si="4"/>
        <v>#DIV/0!</v>
      </c>
      <c r="L65" s="425" t="e">
        <f t="shared" si="4"/>
        <v>#DIV/0!</v>
      </c>
      <c r="M65" s="425" t="e">
        <f t="shared" si="4"/>
        <v>#DIV/0!</v>
      </c>
      <c r="N65" s="425" t="e">
        <f t="shared" si="4"/>
        <v>#DIV/0!</v>
      </c>
      <c r="O65" s="425" t="e">
        <f t="shared" si="4"/>
        <v>#DIV/0!</v>
      </c>
      <c r="P65" s="425" t="e">
        <f t="shared" si="4"/>
        <v>#DIV/0!</v>
      </c>
      <c r="Q65" s="425" t="e">
        <f t="shared" si="4"/>
        <v>#DIV/0!</v>
      </c>
      <c r="R65" s="425" t="e">
        <f t="shared" si="4"/>
        <v>#DIV/0!</v>
      </c>
      <c r="S65" s="425" t="e">
        <f t="shared" si="4"/>
        <v>#DIV/0!</v>
      </c>
      <c r="T65" s="425" t="e">
        <f t="shared" si="4"/>
        <v>#DIV/0!</v>
      </c>
      <c r="U65" s="425" t="e">
        <f t="shared" si="4"/>
        <v>#DIV/0!</v>
      </c>
      <c r="V65" s="425" t="e">
        <f t="shared" si="4"/>
        <v>#DIV/0!</v>
      </c>
      <c r="W65" s="425" t="e">
        <f t="shared" si="4"/>
        <v>#DIV/0!</v>
      </c>
      <c r="X65" s="425" t="e">
        <f t="shared" si="4"/>
        <v>#DIV/0!</v>
      </c>
      <c r="Y65" s="425" t="e">
        <f t="shared" si="4"/>
        <v>#DIV/0!</v>
      </c>
      <c r="Z65" s="425" t="e">
        <f t="shared" si="4"/>
        <v>#DIV/0!</v>
      </c>
      <c r="AA65" s="425" t="e">
        <f t="shared" si="4"/>
        <v>#DIV/0!</v>
      </c>
      <c r="AB65" s="425" t="e">
        <f t="shared" si="4"/>
        <v>#DIV/0!</v>
      </c>
      <c r="AC65" s="425" t="e">
        <f t="shared" si="4"/>
        <v>#DIV/0!</v>
      </c>
      <c r="AD65" s="425" t="e">
        <f t="shared" si="4"/>
        <v>#DIV/0!</v>
      </c>
      <c r="AE65" s="425" t="e">
        <f t="shared" si="4"/>
        <v>#DIV/0!</v>
      </c>
      <c r="AF65" s="425" t="e">
        <f t="shared" si="4"/>
        <v>#DIV/0!</v>
      </c>
      <c r="AG65" s="425" t="e">
        <f t="shared" si="4"/>
        <v>#DIV/0!</v>
      </c>
      <c r="AH65" s="425" t="e">
        <f t="shared" si="4"/>
        <v>#DIV/0!</v>
      </c>
      <c r="AI65" s="425" t="e">
        <f t="shared" si="4"/>
        <v>#DIV/0!</v>
      </c>
      <c r="AJ65" s="425" t="e">
        <f t="shared" si="4"/>
        <v>#DIV/0!</v>
      </c>
    </row>
    <row r="66" spans="2:36" collapsed="1" x14ac:dyDescent="0.25"/>
  </sheetData>
  <autoFilter ref="B31:AK38"/>
  <mergeCells count="34">
    <mergeCell ref="B65:AJ65"/>
    <mergeCell ref="B52:I52"/>
    <mergeCell ref="B53:I53"/>
    <mergeCell ref="B54:AA54"/>
    <mergeCell ref="B55:AA55"/>
    <mergeCell ref="B57:I57"/>
    <mergeCell ref="B58:I58"/>
    <mergeCell ref="B59:I59"/>
    <mergeCell ref="B61:I61"/>
    <mergeCell ref="B62:I62"/>
    <mergeCell ref="B63:I63"/>
    <mergeCell ref="B64:AJ64"/>
    <mergeCell ref="AT2:AU2"/>
    <mergeCell ref="AW2:AX2"/>
    <mergeCell ref="AZ2:BA2"/>
    <mergeCell ref="T2:U2"/>
    <mergeCell ref="W2:X2"/>
    <mergeCell ref="Z2:AA2"/>
    <mergeCell ref="AC2:AD2"/>
    <mergeCell ref="AF2:AG2"/>
    <mergeCell ref="AI2:AJ2"/>
    <mergeCell ref="Q2:R2"/>
    <mergeCell ref="B51:I51"/>
    <mergeCell ref="AQ2:AR2"/>
    <mergeCell ref="B45:I45"/>
    <mergeCell ref="B46:I46"/>
    <mergeCell ref="B47:I47"/>
    <mergeCell ref="B48:R48"/>
    <mergeCell ref="B49:R49"/>
    <mergeCell ref="B2:C2"/>
    <mergeCell ref="E2:F2"/>
    <mergeCell ref="H2:I2"/>
    <mergeCell ref="K2:L2"/>
    <mergeCell ref="N2:O2"/>
  </mergeCells>
  <conditionalFormatting sqref="C5:C34">
    <cfRule type="expression" dxfId="304" priority="23">
      <formula>D5=D4</formula>
    </cfRule>
  </conditionalFormatting>
  <conditionalFormatting sqref="F5:F31">
    <cfRule type="expression" dxfId="303" priority="22">
      <formula>G5=G4</formula>
    </cfRule>
  </conditionalFormatting>
  <conditionalFormatting sqref="I5:I34">
    <cfRule type="expression" dxfId="302" priority="21">
      <formula>J5=J4</formula>
    </cfRule>
  </conditionalFormatting>
  <conditionalFormatting sqref="L5:L33">
    <cfRule type="expression" dxfId="301" priority="20">
      <formula>M5=M4</formula>
    </cfRule>
  </conditionalFormatting>
  <conditionalFormatting sqref="O5:O34">
    <cfRule type="expression" dxfId="300" priority="19">
      <formula>P5=P4</formula>
    </cfRule>
  </conditionalFormatting>
  <conditionalFormatting sqref="R5:R33">
    <cfRule type="expression" dxfId="299" priority="18">
      <formula>S5=S4</formula>
    </cfRule>
  </conditionalFormatting>
  <conditionalFormatting sqref="U5:U34">
    <cfRule type="expression" dxfId="298" priority="17">
      <formula>V5=V4</formula>
    </cfRule>
  </conditionalFormatting>
  <conditionalFormatting sqref="X5:X34">
    <cfRule type="expression" dxfId="297" priority="16">
      <formula>Y5=Y4</formula>
    </cfRule>
  </conditionalFormatting>
  <conditionalFormatting sqref="AA5:AA33">
    <cfRule type="expression" dxfId="296" priority="15">
      <formula>AB5=AB4</formula>
    </cfRule>
  </conditionalFormatting>
  <conditionalFormatting sqref="AD5:AD34">
    <cfRule type="expression" dxfId="295" priority="14">
      <formula>AE5=AE4</formula>
    </cfRule>
  </conditionalFormatting>
  <conditionalFormatting sqref="AG5:AG33">
    <cfRule type="expression" dxfId="294" priority="13">
      <formula>AH5=AH4</formula>
    </cfRule>
  </conditionalFormatting>
  <conditionalFormatting sqref="AJ5:AJ34">
    <cfRule type="expression" dxfId="293" priority="12">
      <formula>AK5=AK4</formula>
    </cfRule>
  </conditionalFormatting>
  <conditionalFormatting sqref="F4">
    <cfRule type="expression" dxfId="292" priority="11">
      <formula>G4=D34</formula>
    </cfRule>
  </conditionalFormatting>
  <conditionalFormatting sqref="I4">
    <cfRule type="expression" dxfId="291" priority="10">
      <formula>J4=G32</formula>
    </cfRule>
  </conditionalFormatting>
  <conditionalFormatting sqref="L4">
    <cfRule type="expression" dxfId="290" priority="9">
      <formula>M4=J34</formula>
    </cfRule>
  </conditionalFormatting>
  <conditionalFormatting sqref="O4">
    <cfRule type="expression" dxfId="289" priority="8">
      <formula>P4=M33</formula>
    </cfRule>
  </conditionalFormatting>
  <conditionalFormatting sqref="R4">
    <cfRule type="expression" dxfId="288" priority="7">
      <formula>S4=P34</formula>
    </cfRule>
  </conditionalFormatting>
  <conditionalFormatting sqref="U4">
    <cfRule type="expression" dxfId="287" priority="6">
      <formula>V4=S33</formula>
    </cfRule>
  </conditionalFormatting>
  <conditionalFormatting sqref="X4">
    <cfRule type="expression" dxfId="286" priority="5">
      <formula>Y4=V34</formula>
    </cfRule>
  </conditionalFormatting>
  <conditionalFormatting sqref="AA4">
    <cfRule type="expression" dxfId="285" priority="4">
      <formula>AB4=Y34</formula>
    </cfRule>
  </conditionalFormatting>
  <conditionalFormatting sqref="AD4">
    <cfRule type="expression" dxfId="284" priority="3">
      <formula>AE4=AB33</formula>
    </cfRule>
  </conditionalFormatting>
  <conditionalFormatting sqref="AG4">
    <cfRule type="expression" dxfId="283" priority="2">
      <formula>AH4=AE34</formula>
    </cfRule>
  </conditionalFormatting>
  <conditionalFormatting sqref="AJ4">
    <cfRule type="expression" dxfId="282" priority="1">
      <formula>AK4=AH33</formula>
    </cfRule>
  </conditionalFormatting>
  <printOptions horizontalCentered="1"/>
  <pageMargins left="0.70866141732283472" right="0.70866141732283472" top="0.74803149606299213" bottom="3.188976377952756" header="0.39370078740157483" footer="2.3622047244094491"/>
  <pageSetup paperSize="9" orientation="portrait" r:id="rId1"/>
  <headerFooter>
    <oddHeader>&amp;C&amp;14Динамика курса валюты сербский динар 2022 год (кросс -курс ЕВРО)</oddHeader>
    <oddFooter>&amp;L&amp;14Начальник 
Управления Бюджетирования
ОАО "УГМК"&amp;R&amp;14Киташева А.Л.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D17"/>
  <sheetViews>
    <sheetView workbookViewId="0">
      <selection sqref="A1:C17"/>
    </sheetView>
  </sheetViews>
  <sheetFormatPr defaultRowHeight="15" x14ac:dyDescent="0.25"/>
  <cols>
    <col min="1" max="1" width="10.140625" bestFit="1" customWidth="1"/>
    <col min="2" max="2" width="9.85546875" bestFit="1" customWidth="1"/>
    <col min="3" max="3" width="8" bestFit="1" customWidth="1"/>
    <col min="4" max="4" width="12" bestFit="1" customWidth="1"/>
  </cols>
  <sheetData>
    <row r="1" spans="1:4" x14ac:dyDescent="0.25">
      <c r="A1" s="169" t="s">
        <v>258</v>
      </c>
      <c r="B1" s="169" t="s">
        <v>532</v>
      </c>
      <c r="C1" s="169" t="s">
        <v>533</v>
      </c>
      <c r="D1" s="169"/>
    </row>
    <row r="2" spans="1:4" x14ac:dyDescent="0.25">
      <c r="A2" s="52">
        <v>44923</v>
      </c>
      <c r="B2" s="169" t="s">
        <v>534</v>
      </c>
      <c r="C2" s="169">
        <v>4048.78</v>
      </c>
      <c r="D2" s="169"/>
    </row>
    <row r="3" spans="1:4" x14ac:dyDescent="0.25">
      <c r="A3" s="52">
        <v>44923</v>
      </c>
      <c r="B3" s="169" t="s">
        <v>535</v>
      </c>
      <c r="C3" s="169">
        <v>53.37</v>
      </c>
      <c r="D3" s="169"/>
    </row>
    <row r="4" spans="1:4" x14ac:dyDescent="0.25">
      <c r="A4" s="52">
        <v>44923</v>
      </c>
      <c r="B4" s="169" t="s">
        <v>536</v>
      </c>
      <c r="C4" s="169">
        <v>2237.21</v>
      </c>
      <c r="D4" s="169"/>
    </row>
    <row r="5" spans="1:4" x14ac:dyDescent="0.25">
      <c r="A5" s="52">
        <v>44923</v>
      </c>
      <c r="B5" s="169" t="s">
        <v>537</v>
      </c>
      <c r="C5" s="169">
        <v>3727.93</v>
      </c>
      <c r="D5" s="169"/>
    </row>
    <row r="6" spans="1:4" x14ac:dyDescent="0.25">
      <c r="A6" s="52">
        <v>44924</v>
      </c>
      <c r="B6" s="169" t="s">
        <v>534</v>
      </c>
      <c r="C6" s="169">
        <v>4129.34</v>
      </c>
      <c r="D6" s="169"/>
    </row>
    <row r="7" spans="1:4" x14ac:dyDescent="0.25">
      <c r="A7" s="52">
        <v>44924</v>
      </c>
      <c r="B7" s="169" t="s">
        <v>535</v>
      </c>
      <c r="C7" s="169">
        <v>54.43</v>
      </c>
      <c r="D7" s="169"/>
    </row>
    <row r="8" spans="1:4" x14ac:dyDescent="0.25">
      <c r="A8" s="52">
        <v>44924</v>
      </c>
      <c r="B8" s="169" t="s">
        <v>536</v>
      </c>
      <c r="C8" s="169">
        <v>2281.7199999999998</v>
      </c>
      <c r="D8" s="169"/>
    </row>
    <row r="9" spans="1:4" x14ac:dyDescent="0.25">
      <c r="A9" s="52">
        <v>44924</v>
      </c>
      <c r="B9" s="169" t="s">
        <v>537</v>
      </c>
      <c r="C9" s="169">
        <v>3802.1</v>
      </c>
      <c r="D9" s="169"/>
    </row>
    <row r="10" spans="1:4" x14ac:dyDescent="0.25">
      <c r="A10" s="52">
        <v>44925</v>
      </c>
      <c r="B10" s="169" t="s">
        <v>534</v>
      </c>
      <c r="C10" s="169">
        <v>4173.2</v>
      </c>
      <c r="D10" s="169"/>
    </row>
    <row r="11" spans="1:4" x14ac:dyDescent="0.25">
      <c r="A11" s="52">
        <v>44925</v>
      </c>
      <c r="B11" s="169" t="s">
        <v>535</v>
      </c>
      <c r="C11" s="169">
        <v>55.2</v>
      </c>
      <c r="D11" s="169"/>
    </row>
    <row r="12" spans="1:4" x14ac:dyDescent="0.25">
      <c r="A12" s="52">
        <v>44925</v>
      </c>
      <c r="B12" s="169" t="s">
        <v>536</v>
      </c>
      <c r="C12" s="169">
        <v>2353.48</v>
      </c>
      <c r="D12" s="169"/>
    </row>
    <row r="13" spans="1:4" x14ac:dyDescent="0.25">
      <c r="A13" s="52">
        <v>44925</v>
      </c>
      <c r="B13" s="169" t="s">
        <v>537</v>
      </c>
      <c r="C13" s="169">
        <v>4153.88</v>
      </c>
      <c r="D13" s="169"/>
    </row>
    <row r="14" spans="1:4" x14ac:dyDescent="0.25">
      <c r="A14" s="52">
        <v>44926</v>
      </c>
      <c r="B14" s="169" t="s">
        <v>534</v>
      </c>
      <c r="C14" s="169">
        <v>4101.62</v>
      </c>
      <c r="D14" s="169"/>
    </row>
    <row r="15" spans="1:4" x14ac:dyDescent="0.25">
      <c r="A15" s="52">
        <v>44926</v>
      </c>
      <c r="B15" s="169" t="s">
        <v>535</v>
      </c>
      <c r="C15" s="169">
        <v>53.95</v>
      </c>
      <c r="D15" s="169"/>
    </row>
    <row r="16" spans="1:4" x14ac:dyDescent="0.25">
      <c r="A16" s="52">
        <v>44926</v>
      </c>
      <c r="B16" s="169" t="s">
        <v>536</v>
      </c>
      <c r="C16" s="169">
        <v>2331.5</v>
      </c>
      <c r="D16" s="169"/>
    </row>
    <row r="17" spans="1:4" x14ac:dyDescent="0.25">
      <c r="A17" s="52">
        <v>44926</v>
      </c>
      <c r="B17" s="169" t="s">
        <v>537</v>
      </c>
      <c r="C17" s="169">
        <v>4013.99</v>
      </c>
      <c r="D17" s="169"/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>
    <tabColor rgb="FFC4D79B"/>
  </sheetPr>
  <dimension ref="A2:BB66"/>
  <sheetViews>
    <sheetView zoomScale="70" zoomScaleNormal="70" workbookViewId="0">
      <selection activeCell="C5" sqref="C5"/>
    </sheetView>
  </sheetViews>
  <sheetFormatPr defaultRowHeight="15" outlineLevelRow="1" outlineLevelCol="1" x14ac:dyDescent="0.25"/>
  <cols>
    <col min="1" max="1" width="9.140625" customWidth="1"/>
    <col min="2" max="3" width="17.7109375" customWidth="1"/>
    <col min="4" max="4" width="9.140625" style="165" customWidth="1"/>
    <col min="5" max="6" width="17.7109375" customWidth="1"/>
    <col min="7" max="7" width="9.140625" style="165" customWidth="1"/>
    <col min="8" max="9" width="17.7109375" customWidth="1"/>
    <col min="10" max="10" width="9.140625" style="165" customWidth="1"/>
    <col min="11" max="12" width="17.7109375" customWidth="1"/>
    <col min="13" max="13" width="9.140625" style="165" customWidth="1"/>
    <col min="14" max="15" width="17.7109375" customWidth="1"/>
    <col min="16" max="16" width="9.140625" style="165" customWidth="1"/>
    <col min="17" max="18" width="17.7109375" customWidth="1"/>
    <col min="19" max="19" width="9.140625" style="165" customWidth="1"/>
    <col min="20" max="21" width="17.7109375" customWidth="1"/>
    <col min="22" max="22" width="9.140625" style="165" customWidth="1"/>
    <col min="23" max="24" width="17.7109375" customWidth="1"/>
    <col min="25" max="25" width="10.28515625" style="165" bestFit="1" customWidth="1"/>
    <col min="26" max="26" width="18.28515625" bestFit="1" customWidth="1"/>
    <col min="27" max="27" width="14.5703125" bestFit="1" customWidth="1"/>
    <col min="28" max="28" width="9.140625" style="165" customWidth="1"/>
    <col min="29" max="30" width="17.7109375" customWidth="1"/>
    <col min="31" max="31" width="9.140625" style="165" customWidth="1"/>
    <col min="32" max="33" width="17.7109375" customWidth="1"/>
    <col min="34" max="34" width="9.140625" style="165" customWidth="1"/>
    <col min="35" max="36" width="17.7109375" customWidth="1"/>
    <col min="37" max="41" width="9.140625" style="165" customWidth="1"/>
    <col min="42" max="42" width="9.140625" customWidth="1" outlineLevel="1"/>
    <col min="43" max="43" width="18.28515625" customWidth="1" outlineLevel="1" collapsed="1"/>
    <col min="44" max="44" width="10.85546875" customWidth="1" outlineLevel="1"/>
    <col min="45" max="45" width="9.140625" customWidth="1" outlineLevel="1"/>
    <col min="46" max="46" width="18.28515625" customWidth="1" outlineLevel="1"/>
    <col min="47" max="47" width="10.85546875" customWidth="1" outlineLevel="1"/>
    <col min="48" max="48" width="9.140625" customWidth="1" outlineLevel="1"/>
    <col min="49" max="49" width="18.28515625" customWidth="1" outlineLevel="1"/>
    <col min="50" max="50" width="10.85546875" customWidth="1" outlineLevel="1"/>
    <col min="51" max="51" width="9.140625" customWidth="1" outlineLevel="1"/>
    <col min="52" max="52" width="18.28515625" customWidth="1" outlineLevel="1"/>
    <col min="53" max="53" width="10.85546875" customWidth="1" outlineLevel="1"/>
    <col min="54" max="54" width="9.140625" customWidth="1" outlineLevel="1"/>
  </cols>
  <sheetData>
    <row r="2" spans="2:53" x14ac:dyDescent="0.25">
      <c r="B2" s="428" t="s">
        <v>4</v>
      </c>
      <c r="C2" s="429"/>
      <c r="D2"/>
      <c r="E2" s="428" t="s">
        <v>5</v>
      </c>
      <c r="F2" s="429"/>
      <c r="G2" s="165">
        <f>D33</f>
        <v>0</v>
      </c>
      <c r="H2" s="428" t="s">
        <v>6</v>
      </c>
      <c r="I2" s="429"/>
      <c r="J2" s="165">
        <f>G30</f>
        <v>0</v>
      </c>
      <c r="K2" s="428" t="s">
        <v>7</v>
      </c>
      <c r="L2" s="429"/>
      <c r="M2" s="165">
        <f>J33</f>
        <v>0</v>
      </c>
      <c r="N2" s="428" t="s">
        <v>8</v>
      </c>
      <c r="O2" s="429"/>
      <c r="P2" s="165">
        <f>M32</f>
        <v>0</v>
      </c>
      <c r="Q2" s="428" t="s">
        <v>9</v>
      </c>
      <c r="R2" s="429"/>
      <c r="S2" s="165">
        <f>P33</f>
        <v>0</v>
      </c>
      <c r="T2" s="428" t="s">
        <v>10</v>
      </c>
      <c r="U2" s="429"/>
      <c r="V2" s="165">
        <f>S32</f>
        <v>0</v>
      </c>
      <c r="W2" s="428" t="s">
        <v>11</v>
      </c>
      <c r="X2" s="429"/>
      <c r="Y2" s="165">
        <f>V33</f>
        <v>0</v>
      </c>
      <c r="Z2" s="428" t="s">
        <v>12</v>
      </c>
      <c r="AA2" s="429"/>
      <c r="AB2" s="165">
        <f>Y33</f>
        <v>0</v>
      </c>
      <c r="AC2" s="428" t="s">
        <v>13</v>
      </c>
      <c r="AD2" s="429"/>
      <c r="AE2" s="165">
        <f>AB32</f>
        <v>0</v>
      </c>
      <c r="AF2" s="428" t="s">
        <v>14</v>
      </c>
      <c r="AG2" s="429"/>
      <c r="AH2" s="165">
        <f>AE33</f>
        <v>0</v>
      </c>
      <c r="AI2" s="428" t="s">
        <v>15</v>
      </c>
      <c r="AJ2" s="429"/>
      <c r="AK2" s="165">
        <f>AH32</f>
        <v>0</v>
      </c>
      <c r="AQ2" s="414" t="s">
        <v>237</v>
      </c>
      <c r="AR2" s="414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2:53" x14ac:dyDescent="0.25">
      <c r="B3" s="182" t="s">
        <v>0</v>
      </c>
      <c r="C3" s="2" t="s">
        <v>1</v>
      </c>
      <c r="D3"/>
      <c r="E3" s="182" t="s">
        <v>0</v>
      </c>
      <c r="F3" s="2" t="s">
        <v>1</v>
      </c>
      <c r="G3" s="165">
        <f>D34</f>
        <v>0</v>
      </c>
      <c r="H3" s="182" t="s">
        <v>0</v>
      </c>
      <c r="I3" s="2" t="s">
        <v>1</v>
      </c>
      <c r="J3" s="165">
        <f>G31</f>
        <v>0</v>
      </c>
      <c r="K3" s="182" t="s">
        <v>0</v>
      </c>
      <c r="L3" s="2" t="s">
        <v>1</v>
      </c>
      <c r="M3" s="165">
        <f>J34</f>
        <v>0</v>
      </c>
      <c r="N3" s="182" t="s">
        <v>0</v>
      </c>
      <c r="O3" s="2" t="s">
        <v>1</v>
      </c>
      <c r="P3" s="165">
        <f>M33</f>
        <v>0</v>
      </c>
      <c r="Q3" s="182" t="s">
        <v>0</v>
      </c>
      <c r="R3" s="2" t="s">
        <v>1</v>
      </c>
      <c r="S3" s="165">
        <f>P34</f>
        <v>0</v>
      </c>
      <c r="T3" s="182" t="s">
        <v>0</v>
      </c>
      <c r="U3" s="2" t="s">
        <v>1</v>
      </c>
      <c r="V3" s="165">
        <f>S33</f>
        <v>0</v>
      </c>
      <c r="W3" s="182" t="s">
        <v>0</v>
      </c>
      <c r="X3" s="2" t="s">
        <v>1</v>
      </c>
      <c r="Y3" s="165">
        <f>V34</f>
        <v>0</v>
      </c>
      <c r="Z3" s="182" t="s">
        <v>0</v>
      </c>
      <c r="AA3" s="2" t="s">
        <v>1</v>
      </c>
      <c r="AB3" s="165">
        <f>Y34</f>
        <v>0</v>
      </c>
      <c r="AC3" s="182" t="s">
        <v>0</v>
      </c>
      <c r="AD3" s="2" t="s">
        <v>1</v>
      </c>
      <c r="AE3" s="165">
        <f>AB33</f>
        <v>0</v>
      </c>
      <c r="AF3" s="182" t="s">
        <v>0</v>
      </c>
      <c r="AG3" s="2" t="s">
        <v>1</v>
      </c>
      <c r="AH3" s="165">
        <f>AE34</f>
        <v>0</v>
      </c>
      <c r="AI3" s="182" t="s">
        <v>0</v>
      </c>
      <c r="AJ3" s="2" t="s">
        <v>1</v>
      </c>
      <c r="AK3" s="165">
        <f>AH33</f>
        <v>0</v>
      </c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2:53" x14ac:dyDescent="0.25">
      <c r="B4" s="3" t="str">
        <f>Доллар!B4</f>
        <v>01.01.2023</v>
      </c>
      <c r="C4" s="157" t="str">
        <f>IF((SUMIFS(cb_metall!$C:$C,cb_metall!$A:$A,B4,cb_metall!$B:$B,"gold"))=0,"-",(SUMIFS(cb_metall!$C:$C,cb_metall!$A:$A,B4,cb_metall!$B:$B,"gold")))</f>
        <v>-</v>
      </c>
      <c r="D4" s="165">
        <f>SUMIFS(cb_metall!$C:$C,cb_metall!$A:$A,B4,cb_metall!$B:$B,"gold")</f>
        <v>0</v>
      </c>
      <c r="E4" s="3" t="str">
        <f>Доллар!E4</f>
        <v>01.02.2023</v>
      </c>
      <c r="F4" s="157" t="str">
        <f>IF(AND(G2=0,G3=0,G4=0,G5=0,G6=0,G7=0,G8=0,G9=0,G10=0,G11=0,G12=0,G13=0),"",(IF((SUMIFS(cb_metall!$C:$C,cb_metall!$A:$A,E4,cb_metall!$B:$B,"gold"))=0,"-",(SUMIFS(cb_metall!$C:$C,cb_metall!$A:$A,E4,cb_metall!$B:$B,"gold")))))</f>
        <v/>
      </c>
      <c r="G4" s="165">
        <f>SUMIFS(cb_metall!$C:$C,cb_metall!$A:$A,E4,cb_metall!$B:$B,"gold")</f>
        <v>0</v>
      </c>
      <c r="H4" s="3" t="str">
        <f>Доллар!H4</f>
        <v>01.03.2023</v>
      </c>
      <c r="I4" s="157" t="str">
        <f>IF(AND(J2=0,J3=0,J4=0,J5=0,J6=0,J7=0,J8=0,J9=0,J10=0,J11=0,J12=0,J13=0),"",(IF((SUMIFS(cb_metall!$C:$C,cb_metall!$A:$A,H4,cb_metall!$B:$B,"gold"))=0,"-",(SUMIFS(cb_metall!$C:$C,cb_metall!$A:$A,H4,cb_metall!$B:$B,"gold")))))</f>
        <v/>
      </c>
      <c r="J4" s="165">
        <f>SUMIFS(cb_metall!$C:$C,cb_metall!$A:$A,H4,cb_metall!$B:$B,"gold")</f>
        <v>0</v>
      </c>
      <c r="K4" s="3" t="str">
        <f>Доллар!K4</f>
        <v>01.04.2023</v>
      </c>
      <c r="L4" s="157" t="str">
        <f>IF(AND(M2=0,M3=0,M4=0,M5=0,M6=0,M7=0,M8=0,M9=0,M10=0,M11=0,M12=0,M13=0),"",(IF((SUMIFS(cb_metall!$C:$C,cb_metall!$A:$A,K4,cb_metall!$B:$B,"gold"))=0,"-",(SUMIFS(cb_metall!$C:$C,cb_metall!$A:$A,K4,cb_metall!$B:$B,"gold")))))</f>
        <v/>
      </c>
      <c r="M4" s="165">
        <f>SUMIFS(cb_metall!$C:$C,cb_metall!$A:$A,K4,cb_metall!$B:$B,"gold")</f>
        <v>0</v>
      </c>
      <c r="N4" s="3" t="str">
        <f>Доллар!N4</f>
        <v>01.05.2023</v>
      </c>
      <c r="O4" s="157" t="str">
        <f>IF(AND(P2=0,P3=0,P4=0,P5=0,P6=0,P7=0,P8=0,P9=0,P10=0,P11=0,P12=0,P13=0),"",(IF((SUMIFS(cb_metall!$C:$C,cb_metall!$A:$A,N4,cb_metall!$B:$B,"gold"))=0,"-",(SUMIFS(cb_metall!$C:$C,cb_metall!$A:$A,N4,cb_metall!$B:$B,"gold")))))</f>
        <v/>
      </c>
      <c r="P4" s="165">
        <f>SUMIFS(cb_metall!$C:$C,cb_metall!$A:$A,N4,cb_metall!$B:$B,"gold")</f>
        <v>0</v>
      </c>
      <c r="Q4" s="3" t="str">
        <f>Доллар!Q4</f>
        <v>01.06.2023</v>
      </c>
      <c r="R4" s="157" t="str">
        <f>IF(AND(S2=0,S3=0,S4=0,S5=0,S6=0,S7=0,S8=0,S9=0,S10=0,S11=0,S12=0,S13=0),"",(IF((SUMIFS(cb_metall!$C:$C,cb_metall!$A:$A,Q4,cb_metall!$B:$B,"gold"))=0,"-",(SUMIFS(cb_metall!$C:$C,cb_metall!$A:$A,Q4,cb_metall!$B:$B,"gold")))))</f>
        <v/>
      </c>
      <c r="S4" s="165">
        <f>SUMIFS(cb_metall!$C:$C,cb_metall!$A:$A,Q4,cb_metall!$B:$B,"gold")</f>
        <v>0</v>
      </c>
      <c r="T4" s="3" t="str">
        <f>Доллар!T4</f>
        <v>01.07.2023</v>
      </c>
      <c r="U4" s="157" t="str">
        <f>IF(AND(V2=0,V3=0,V4=0,V5=0,V6=0,V7=0,V8=0,V9=0,V10=0,V11=0,V12=0,V13=0),"",(IF((SUMIFS(cb_metall!$C:$C,cb_metall!$A:$A,T4,cb_metall!$B:$B,"gold"))=0,"-",(SUMIFS(cb_metall!$C:$C,cb_metall!$A:$A,T4,cb_metall!$B:$B,"gold")))))</f>
        <v/>
      </c>
      <c r="V4" s="165">
        <f>SUMIFS(cb_metall!$C:$C,cb_metall!$A:$A,T4,cb_metall!$B:$B,"gold")</f>
        <v>0</v>
      </c>
      <c r="W4" s="3" t="str">
        <f>Доллар!W4</f>
        <v>01.08.2023</v>
      </c>
      <c r="X4" s="157" t="str">
        <f>IF(AND(Y2=0,Y3=0,Y4=0,Y5=0,Y6=0,Y7=0,Y8=0,Y9=0,Y10=0,Y11=0,Y12=0,Y13=0),"",(IF((SUMIFS(cb_metall!$C:$C,cb_metall!$A:$A,W4,cb_metall!$B:$B,"gold"))=0,"-",(SUMIFS(cb_metall!$C:$C,cb_metall!$A:$A,W4,cb_metall!$B:$B,"gold")))))</f>
        <v/>
      </c>
      <c r="Y4" s="165">
        <f>SUMIFS(cb_metall!$C:$C,cb_metall!$A:$A,W4,cb_metall!$B:$B,"gold")</f>
        <v>0</v>
      </c>
      <c r="Z4" s="3" t="str">
        <f>Доллар!Z4</f>
        <v>01.09.2023</v>
      </c>
      <c r="AA4" s="157" t="str">
        <f>IF(AND(AB2=0,AB3=0,AB4=0,AB5=0,AB6=0,AB7=0,AB8=0,AB9=0,AB10=0,AB11=0,AB12=0,AB13=0),"",(IF((SUMIFS(cb_metall!$C:$C,cb_metall!$A:$A,Z4,cb_metall!$B:$B,"gold"))=0,"-",(SUMIFS(cb_metall!$C:$C,cb_metall!$A:$A,Z4,cb_metall!$B:$B,"gold")))))</f>
        <v/>
      </c>
      <c r="AB4" s="165">
        <f>SUMIFS(cb_metall!$C:$C,cb_metall!$A:$A,Z4,cb_metall!$B:$B,"gold")</f>
        <v>0</v>
      </c>
      <c r="AC4" s="3" t="str">
        <f>Доллар!AC4</f>
        <v>01.10.2023</v>
      </c>
      <c r="AD4" s="157" t="str">
        <f>IF(AND(AE2=0,AE3=0,AE4=0,AE5=0,AE6=0,AE7=0,AE8=0,AE9=0,AE10=0,AE11=0,AE12=0,AE13=0),"",(IF((SUMIFS(cb_metall!$C:$C,cb_metall!$A:$A,AC4,cb_metall!$B:$B,"gold"))=0,"-",(SUMIFS(cb_metall!$C:$C,cb_metall!$A:$A,AC4,cb_metall!$B:$B,"gold")))))</f>
        <v/>
      </c>
      <c r="AE4" s="165">
        <f>SUMIFS(cb_metall!$C:$C,cb_metall!$A:$A,AC4,cb_metall!$B:$B,"gold")</f>
        <v>0</v>
      </c>
      <c r="AF4" s="3" t="str">
        <f>Доллар!AF4</f>
        <v>01.11.2023</v>
      </c>
      <c r="AG4" s="157" t="str">
        <f>IF(AND(AH2=0,AH3=0,AH4=0,AH5=0,AH6=0,AH7=0,AH8=0,AH9=0,AH10=0,AH11=0,AH12=0,AH13=0),"",(IF((SUMIFS(cb_metall!$C:$C,cb_metall!$A:$A,AF4,cb_metall!$B:$B,"gold"))=0,"-",(SUMIFS(cb_metall!$C:$C,cb_metall!$A:$A,AF4,cb_metall!$B:$B,"gold")))))</f>
        <v/>
      </c>
      <c r="AH4" s="165">
        <f>SUMIFS(cb_metall!$C:$C,cb_metall!$A:$A,AF4,cb_metall!$B:$B,"gold")</f>
        <v>0</v>
      </c>
      <c r="AI4" s="3" t="str">
        <f>Доллар!AI4</f>
        <v>01.12.2023</v>
      </c>
      <c r="AJ4" s="157" t="str">
        <f>IF(AND(AK2=0,AK3=0,AK4=0,AK5=0,AK6=0,AK7=0,AK8=0,AK9=0,AK10=0,AK11=0,AK12=0,AK13=0),"",(IF((SUMIFS(cb_metall!$C:$C,cb_metall!$A:$A,AI4,cb_metall!$B:$B,"gold"))=0,"-",(SUMIFS(cb_metall!$C:$C,cb_metall!$A:$A,AI4,cb_metall!$B:$B,"gold")))))</f>
        <v/>
      </c>
      <c r="AK4" s="165">
        <f>SUMIFS(cb_metall!$C:$C,cb_metall!$A:$A,AI4,cb_metall!$B:$B,"gold")</f>
        <v>0</v>
      </c>
      <c r="AQ4" s="153" t="str">
        <f>Q4</f>
        <v>01.06.2023</v>
      </c>
      <c r="AR4" s="161">
        <f t="shared" ref="AR4:AR26" si="0">$R$40</f>
        <v>0</v>
      </c>
      <c r="AT4" s="3" t="str">
        <f>AC4</f>
        <v>01.10.2023</v>
      </c>
      <c r="AU4" s="161">
        <f>$AJ$40</f>
        <v>0</v>
      </c>
      <c r="AW4" s="3" t="str">
        <f>AF4</f>
        <v>01.11.2023</v>
      </c>
      <c r="AX4" s="161">
        <f>$AJ$40</f>
        <v>0</v>
      </c>
      <c r="AZ4" s="3" t="str">
        <f>AI4</f>
        <v>01.12.2023</v>
      </c>
      <c r="BA4" s="161">
        <f>$AJ$40</f>
        <v>0</v>
      </c>
    </row>
    <row r="5" spans="2:53" x14ac:dyDescent="0.25">
      <c r="B5" s="3" t="str">
        <f>Доллар!B5</f>
        <v>02.01.2023</v>
      </c>
      <c r="C5" s="157" t="str">
        <f>IF((SUMIFS(cb_metall!$C:$C,cb_metall!$A:$A,B5,cb_metall!$B:$B,"gold"))=0,"-",(SUMIFS(cb_metall!$C:$C,cb_metall!$A:$A,B5,cb_metall!$B:$B,"gold")))</f>
        <v>-</v>
      </c>
      <c r="D5" s="165">
        <f>SUMIFS(cb_metall!$C:$C,cb_metall!$A:$A,B5,cb_metall!$B:$B,"gold")</f>
        <v>0</v>
      </c>
      <c r="E5" s="3" t="str">
        <f>Доллар!E5</f>
        <v>02.02.2023</v>
      </c>
      <c r="F5" s="157" t="str">
        <f>IF(AND(G3=0,G4=0,G5=0,G6=0,G7=0,G8=0,G9=0,G10=0,G11=0,G12=0,G13=0,G14=0),"",(IF((SUMIFS(#REF!,#REF!,E5))=0,"-",(SUMIFS(#REF!,#REF!,E5)))))</f>
        <v/>
      </c>
      <c r="G5" s="165">
        <f>SUMIFS(cb_metall!$C:$C,cb_metall!$A:$A,E5,cb_metall!$B:$B,"gold")</f>
        <v>0</v>
      </c>
      <c r="H5" s="3" t="str">
        <f>Доллар!H5</f>
        <v>02.03.2023</v>
      </c>
      <c r="I5" s="157" t="str">
        <f>IF(AND(J3=0,J4=0,J5=0,J6=0,J7=0,J8=0,J9=0,J10=0,J11=0,J12=0,J13=0,J14=0),"",(IF((SUMIFS(cb_metall!$C:$C,cb_metall!$A:$A,H5,cb_metall!$B:$B,"gold"))=0,"-",(SUMIFS(cb_metall!$C:$C,cb_metall!$A:$A,H5,cb_metall!$B:$B,"gold")))))</f>
        <v/>
      </c>
      <c r="J5" s="165">
        <f>SUMIFS(cb_metall!$C:$C,cb_metall!$A:$A,H5,cb_metall!$B:$B,"gold")</f>
        <v>0</v>
      </c>
      <c r="K5" s="3" t="str">
        <f>Доллар!K5</f>
        <v>02.04.2023</v>
      </c>
      <c r="L5" s="157" t="str">
        <f>IF(AND(M3=0,M4=0,M5=0,M6=0,M7=0,M8=0,M9=0,M10=0,M11=0,M12=0,M13=0,M14=0),"",(IF((SUMIFS(cb_metall!$C:$C,cb_metall!$A:$A,K5,cb_metall!$B:$B,"gold"))=0,"-",(SUMIFS(cb_metall!$C:$C,cb_metall!$A:$A,K5,cb_metall!$B:$B,"gold")))))</f>
        <v/>
      </c>
      <c r="M5" s="165">
        <f>SUMIFS(cb_metall!$C:$C,cb_metall!$A:$A,K5,cb_metall!$B:$B,"gold")</f>
        <v>0</v>
      </c>
      <c r="N5" s="3" t="str">
        <f>Доллар!N5</f>
        <v>02.05.2023</v>
      </c>
      <c r="O5" s="157" t="str">
        <f>IF(AND(P3=0,P4=0,P5=0,P6=0,P7=0,P8=0,P9=0,P10=0,P11=0,P12=0,P13=0,P14=0),"",(IF((SUMIFS(cb_metall!$C:$C,cb_metall!$A:$A,N5,cb_metall!$B:$B,"gold"))=0,"-",(SUMIFS(cb_metall!$C:$C,cb_metall!$A:$A,N5,cb_metall!$B:$B,"gold")))))</f>
        <v/>
      </c>
      <c r="P5" s="165">
        <f>SUMIFS(cb_metall!$C:$C,cb_metall!$A:$A,N5,cb_metall!$B:$B,"gold")</f>
        <v>0</v>
      </c>
      <c r="Q5" s="3" t="str">
        <f>Доллар!Q5</f>
        <v>02.06.2023</v>
      </c>
      <c r="R5" s="157" t="str">
        <f>IF(AND(S3=0,S4=0,S5=0,S6=0,S7=0,S8=0,S9=0,S10=0,S11=0,S12=0,S13=0,S14=0),"",(IF((SUMIFS(cb_metall!$C:$C,cb_metall!$A:$A,Q5,cb_metall!$B:$B,"gold"))=0,"-",(SUMIFS(cb_metall!$C:$C,cb_metall!$A:$A,Q5,cb_metall!$B:$B,"gold")))))</f>
        <v/>
      </c>
      <c r="S5" s="165">
        <f>SUMIFS(cb_metall!$C:$C,cb_metall!$A:$A,Q5,cb_metall!$B:$B,"gold")</f>
        <v>0</v>
      </c>
      <c r="T5" s="3" t="str">
        <f>Доллар!T5</f>
        <v>02.07.2023</v>
      </c>
      <c r="U5" s="157" t="str">
        <f>IF(AND(V3=0,V4=0,V5=0,V6=0,V7=0,V8=0,V9=0,V10=0,V11=0,V12=0,V13=0,V14=0),"",(IF((SUMIFS(cb_metall!$C:$C,cb_metall!$A:$A,T5,cb_metall!$B:$B,"gold"))=0,"-",(SUMIFS(cb_metall!$C:$C,cb_metall!$A:$A,T5,cb_metall!$B:$B,"gold")))))</f>
        <v/>
      </c>
      <c r="V5" s="165">
        <f>SUMIFS(cb_metall!$C:$C,cb_metall!$A:$A,T5,cb_metall!$B:$B,"gold")</f>
        <v>0</v>
      </c>
      <c r="W5" s="3" t="str">
        <f>Доллар!W5</f>
        <v>02.08.2023</v>
      </c>
      <c r="X5" s="157" t="str">
        <f>IF(AND(Y3=0,Y4=0,Y5=0,Y6=0,Y7=0,Y8=0,Y9=0,Y10=0,Y11=0,Y12=0,Y13=0,Y14=0),"",(IF((SUMIFS(cb_metall!$C:$C,cb_metall!$A:$A,W5,cb_metall!$B:$B,"gold"))=0,"-",(SUMIFS(cb_metall!$C:$C,cb_metall!$A:$A,W5,cb_metall!$B:$B,"gold")))))</f>
        <v/>
      </c>
      <c r="Y5" s="165">
        <f>SUMIFS(cb_metall!$C:$C,cb_metall!$A:$A,W5,cb_metall!$B:$B,"gold")</f>
        <v>0</v>
      </c>
      <c r="Z5" s="3" t="str">
        <f>Доллар!Z5</f>
        <v>02.09.2023</v>
      </c>
      <c r="AA5" s="157" t="str">
        <f>IF(AND(AB3=0,AB4=0,AB5=0,AB6=0,AB7=0,AB8=0,AB9=0,AB10=0,AB11=0,AB12=0,AB13=0,AB14=0),"",(IF((SUMIFS(cb_metall!$C:$C,cb_metall!$A:$A,Z5,cb_metall!$B:$B,"gold"))=0,"-",(SUMIFS(cb_metall!$C:$C,cb_metall!$A:$A,Z5,cb_metall!$B:$B,"gold")))))</f>
        <v/>
      </c>
      <c r="AB5" s="165">
        <f>SUMIFS(cb_metall!$C:$C,cb_metall!$A:$A,Z5,cb_metall!$B:$B,"gold")</f>
        <v>0</v>
      </c>
      <c r="AC5" s="3" t="str">
        <f>Доллар!AC5</f>
        <v>02.10.2023</v>
      </c>
      <c r="AD5" s="157" t="str">
        <f>IF(AND(AE3=0,AE4=0,AE5=0,AE6=0,AE7=0,AE8=0,AE9=0,AE10=0,AE11=0,AE12=0,AE13=0,AE14=0),"",(IF((SUMIFS(cb_metall!$C:$C,cb_metall!$A:$A,AC5,cb_metall!$B:$B,"gold"))=0,"-",(SUMIFS(cb_metall!$C:$C,cb_metall!$A:$A,AC5,cb_metall!$B:$B,"gold")))))</f>
        <v/>
      </c>
      <c r="AE5" s="165">
        <f>SUMIFS(cb_metall!$C:$C,cb_metall!$A:$A,AC5,cb_metall!$B:$B,"gold")</f>
        <v>0</v>
      </c>
      <c r="AF5" s="3" t="str">
        <f>Доллар!AF5</f>
        <v>02.11.2023</v>
      </c>
      <c r="AG5" s="157" t="str">
        <f>IF(AND(AH3=0,AH4=0,AH5=0,AH6=0,AH7=0,AH8=0,AH9=0,AH10=0,AH11=0,AH12=0,AH13=0,AH14=0),"",(IF((SUMIFS(cb_metall!$C:$C,cb_metall!$A:$A,AF5,cb_metall!$B:$B,"gold"))=0,"-",(SUMIFS(cb_metall!$C:$C,cb_metall!$A:$A,AF5,cb_metall!$B:$B,"gold")))))</f>
        <v/>
      </c>
      <c r="AH5" s="165">
        <f>SUMIFS(cb_metall!$C:$C,cb_metall!$A:$A,AF5,cb_metall!$B:$B,"gold")</f>
        <v>0</v>
      </c>
      <c r="AI5" s="3" t="str">
        <f>Доллар!AI5</f>
        <v>02.12.2023</v>
      </c>
      <c r="AJ5" s="157" t="str">
        <f>IF(AND(AK3=0,AK4=0,AK5=0,AK6=0,AK7=0,AK8=0,AK9=0,AK10=0,AK11=0,AK12=0,AK13=0,AK14=0),"",(IF((SUMIFS(cb_metall!$C:$C,cb_metall!$A:$A,AI5,cb_metall!$B:$B,"gold"))=0,"-",(SUMIFS(cb_metall!$C:$C,cb_metall!$A:$A,AI5,cb_metall!$B:$B,"gold")))))</f>
        <v/>
      </c>
      <c r="AK5" s="165">
        <f>SUMIFS(cb_metall!$C:$C,cb_metall!$A:$A,AI5,cb_metall!$B:$B,"gold")</f>
        <v>0</v>
      </c>
      <c r="AQ5" s="153" t="str">
        <f t="shared" ref="AQ5:AQ34" si="1">Q5</f>
        <v>02.06.2023</v>
      </c>
      <c r="AR5" s="161">
        <f t="shared" si="0"/>
        <v>0</v>
      </c>
      <c r="AT5" s="3" t="str">
        <f t="shared" ref="AT5:AT34" si="2">AC5</f>
        <v>02.10.2023</v>
      </c>
      <c r="AU5" s="161">
        <f t="shared" ref="AU5:AU26" si="3">$AJ$40</f>
        <v>0</v>
      </c>
      <c r="AW5" s="3" t="str">
        <f t="shared" ref="AW5:AW34" si="4">AF5</f>
        <v>02.11.2023</v>
      </c>
      <c r="AX5" s="161">
        <f t="shared" ref="AX5:AX25" si="5">$AJ$40</f>
        <v>0</v>
      </c>
      <c r="AZ5" s="3" t="str">
        <f t="shared" ref="AZ5:AZ34" si="6">AI5</f>
        <v>02.12.2023</v>
      </c>
      <c r="BA5" s="161">
        <f t="shared" ref="BA5:BA26" si="7">$AJ$40</f>
        <v>0</v>
      </c>
    </row>
    <row r="6" spans="2:53" x14ac:dyDescent="0.25">
      <c r="B6" s="3" t="str">
        <f>Доллар!B6</f>
        <v>03.01.2023</v>
      </c>
      <c r="C6" s="157" t="str">
        <f>IF((SUMIFS(cb_metall!$C:$C,cb_metall!$A:$A,B6,cb_metall!$B:$B,"gold"))=0,"-",(SUMIFS(cb_metall!$C:$C,cb_metall!$A:$A,B6,cb_metall!$B:$B,"gold")))</f>
        <v>-</v>
      </c>
      <c r="D6" s="165">
        <f>SUMIFS(cb_metall!$C:$C,cb_metall!$A:$A,B6,cb_metall!$B:$B,"gold")</f>
        <v>0</v>
      </c>
      <c r="E6" s="3" t="str">
        <f>Доллар!E6</f>
        <v>03.02.2023</v>
      </c>
      <c r="F6" s="157" t="str">
        <f>IF(AND(G4=0,G5=0,G6=0,G7=0,G8=0,G9=0,G10=0,G11=0,G12=0,G13=0,G14=0,G15=0),"",(IF((SUMIFS(#REF!,#REF!,E6))=0,"-",(SUMIFS(#REF!,#REF!,E6)))))</f>
        <v/>
      </c>
      <c r="G6" s="165">
        <f>SUMIFS(cb_metall!$C:$C,cb_metall!$A:$A,E6,cb_metall!$B:$B,"gold")</f>
        <v>0</v>
      </c>
      <c r="H6" s="3" t="str">
        <f>Доллар!H6</f>
        <v>03.03.2023</v>
      </c>
      <c r="I6" s="157" t="str">
        <f>IF(AND(J4=0,J5=0,J6=0,J7=0,J8=0,J9=0,J10=0,J11=0,J12=0,J13=0,J14=0,J15=0),"",(IF((SUMIFS(cb_metall!$C:$C,cb_metall!$A:$A,H6,cb_metall!$B:$B,"gold"))=0,"-",(SUMIFS(cb_metall!$C:$C,cb_metall!$A:$A,H6,cb_metall!$B:$B,"gold")))))</f>
        <v/>
      </c>
      <c r="J6" s="165">
        <f>SUMIFS(cb_metall!$C:$C,cb_metall!$A:$A,H6,cb_metall!$B:$B,"gold")</f>
        <v>0</v>
      </c>
      <c r="K6" s="3" t="str">
        <f>Доллар!K6</f>
        <v>03.04.2023</v>
      </c>
      <c r="L6" s="157" t="str">
        <f>IF(AND(M4=0,M5=0,M6=0,M7=0,M8=0,M9=0,M10=0,M11=0,M12=0,M13=0,M14=0,M15=0),"",(IF((SUMIFS(cb_metall!$C:$C,cb_metall!$A:$A,K6,cb_metall!$B:$B,"gold"))=0,"-",(SUMIFS(cb_metall!$C:$C,cb_metall!$A:$A,K6,cb_metall!$B:$B,"gold")))))</f>
        <v/>
      </c>
      <c r="M6" s="165">
        <f>SUMIFS(cb_metall!$C:$C,cb_metall!$A:$A,K6,cb_metall!$B:$B,"gold")</f>
        <v>0</v>
      </c>
      <c r="N6" s="3" t="str">
        <f>Доллар!N6</f>
        <v>03.05.2023</v>
      </c>
      <c r="O6" s="157" t="str">
        <f>IF(AND(P4=0,P5=0,P6=0,P7=0,P8=0,P9=0,P10=0,P11=0,P12=0,P13=0,P14=0,P15=0),"",(IF((SUMIFS(cb_metall!$C:$C,cb_metall!$A:$A,N6,cb_metall!$B:$B,"gold"))=0,"-",(SUMIFS(cb_metall!$C:$C,cb_metall!$A:$A,N6,cb_metall!$B:$B,"gold")))))</f>
        <v/>
      </c>
      <c r="P6" s="165">
        <f>SUMIFS(cb_metall!$C:$C,cb_metall!$A:$A,N6,cb_metall!$B:$B,"gold")</f>
        <v>0</v>
      </c>
      <c r="Q6" s="3" t="str">
        <f>Доллар!Q6</f>
        <v>03.06.2023</v>
      </c>
      <c r="R6" s="157" t="str">
        <f>IF(AND(S4=0,S5=0,S6=0,S7=0,S8=0,S9=0,S10=0,S11=0,S12=0,S13=0,S14=0,S15=0),"",(IF((SUMIFS(cb_metall!$C:$C,cb_metall!$A:$A,Q6,cb_metall!$B:$B,"gold"))=0,"-",(SUMIFS(cb_metall!$C:$C,cb_metall!$A:$A,Q6,cb_metall!$B:$B,"gold")))))</f>
        <v/>
      </c>
      <c r="S6" s="165">
        <f>SUMIFS(cb_metall!$C:$C,cb_metall!$A:$A,Q6,cb_metall!$B:$B,"gold")</f>
        <v>0</v>
      </c>
      <c r="T6" s="3" t="str">
        <f>Доллар!T6</f>
        <v>03.07.2023</v>
      </c>
      <c r="U6" s="157" t="str">
        <f>IF(AND(V4=0,V5=0,V6=0,V7=0,V8=0,V9=0,V10=0,V11=0,V12=0,V13=0,V14=0,V15=0),"",(IF((SUMIFS(cb_metall!$C:$C,cb_metall!$A:$A,T6,cb_metall!$B:$B,"gold"))=0,"-",(SUMIFS(cb_metall!$C:$C,cb_metall!$A:$A,T6,cb_metall!$B:$B,"gold")))))</f>
        <v/>
      </c>
      <c r="V6" s="165">
        <f>SUMIFS(cb_metall!$C:$C,cb_metall!$A:$A,T6,cb_metall!$B:$B,"gold")</f>
        <v>0</v>
      </c>
      <c r="W6" s="3" t="str">
        <f>Доллар!W6</f>
        <v>03.08.2023</v>
      </c>
      <c r="X6" s="157" t="str">
        <f>IF(AND(Y4=0,Y5=0,Y6=0,Y7=0,Y8=0,Y9=0,Y10=0,Y11=0,Y12=0,Y13=0,Y14=0,Y15=0),"",(IF((SUMIFS(cb_metall!$C:$C,cb_metall!$A:$A,W6,cb_metall!$B:$B,"gold"))=0,"-",(SUMIFS(cb_metall!$C:$C,cb_metall!$A:$A,W6,cb_metall!$B:$B,"gold")))))</f>
        <v/>
      </c>
      <c r="Y6" s="165">
        <f>SUMIFS(cb_metall!$C:$C,cb_metall!$A:$A,W6,cb_metall!$B:$B,"gold")</f>
        <v>0</v>
      </c>
      <c r="Z6" s="3" t="str">
        <f>Доллар!Z6</f>
        <v>03.09.2023</v>
      </c>
      <c r="AA6" s="157" t="str">
        <f>IF(AND(AB4=0,AB5=0,AB6=0,AB7=0,AB8=0,AB9=0,AB10=0,AB11=0,AB12=0,AB13=0,AB14=0,AB15=0),"",(IF((SUMIFS(cb_metall!$C:$C,cb_metall!$A:$A,Z6,cb_metall!$B:$B,"gold"))=0,"-",(SUMIFS(cb_metall!$C:$C,cb_metall!$A:$A,Z6,cb_metall!$B:$B,"gold")))))</f>
        <v/>
      </c>
      <c r="AB6" s="165">
        <f>SUMIFS(cb_metall!$C:$C,cb_metall!$A:$A,Z6,cb_metall!$B:$B,"gold")</f>
        <v>0</v>
      </c>
      <c r="AC6" s="3" t="str">
        <f>Доллар!AC6</f>
        <v>03.10.2023</v>
      </c>
      <c r="AD6" s="157" t="str">
        <f>IF(AND(AE4=0,AE5=0,AE6=0,AE7=0,AE8=0,AE9=0,AE10=0,AE11=0,AE12=0,AE13=0,AE14=0,AE15=0),"",(IF((SUMIFS(cb_metall!$C:$C,cb_metall!$A:$A,AC6,cb_metall!$B:$B,"gold"))=0,"-",(SUMIFS(cb_metall!$C:$C,cb_metall!$A:$A,AC6,cb_metall!$B:$B,"gold")))))</f>
        <v/>
      </c>
      <c r="AE6" s="165">
        <f>SUMIFS(cb_metall!$C:$C,cb_metall!$A:$A,AC6,cb_metall!$B:$B,"gold")</f>
        <v>0</v>
      </c>
      <c r="AF6" s="3" t="str">
        <f>Доллар!AF6</f>
        <v>03.11.2023</v>
      </c>
      <c r="AG6" s="157" t="str">
        <f>IF(AND(AH4=0,AH5=0,AH6=0,AH7=0,AH8=0,AH9=0,AH10=0,AH11=0,AH12=0,AH13=0,AH14=0,AH15=0),"",(IF((SUMIFS(cb_metall!$C:$C,cb_metall!$A:$A,AF6,cb_metall!$B:$B,"gold"))=0,"-",(SUMIFS(cb_metall!$C:$C,cb_metall!$A:$A,AF6,cb_metall!$B:$B,"gold")))))</f>
        <v/>
      </c>
      <c r="AH6" s="165">
        <f>SUMIFS(cb_metall!$C:$C,cb_metall!$A:$A,AF6,cb_metall!$B:$B,"gold")</f>
        <v>0</v>
      </c>
      <c r="AI6" s="3" t="str">
        <f>Доллар!AI6</f>
        <v>03.12.2023</v>
      </c>
      <c r="AJ6" s="157" t="str">
        <f>IF(AND(AK4=0,AK5=0,AK6=0,AK7=0,AK8=0,AK9=0,AK10=0,AK11=0,AK12=0,AK13=0,AK14=0,AK15=0),"",(IF((SUMIFS(cb_metall!$C:$C,cb_metall!$A:$A,AI6,cb_metall!$B:$B,"gold"))=0,"-",(SUMIFS(cb_metall!$C:$C,cb_metall!$A:$A,AI6,cb_metall!$B:$B,"gold")))))</f>
        <v/>
      </c>
      <c r="AK6" s="165">
        <f>SUMIFS(cb_metall!$C:$C,cb_metall!$A:$A,AI6,cb_metall!$B:$B,"gold")</f>
        <v>0</v>
      </c>
      <c r="AQ6" s="153" t="str">
        <f t="shared" si="1"/>
        <v>03.06.2023</v>
      </c>
      <c r="AR6" s="161">
        <f t="shared" si="0"/>
        <v>0</v>
      </c>
      <c r="AT6" s="3" t="str">
        <f t="shared" si="2"/>
        <v>03.10.2023</v>
      </c>
      <c r="AU6" s="161">
        <f t="shared" si="3"/>
        <v>0</v>
      </c>
      <c r="AW6" s="3" t="str">
        <f t="shared" si="4"/>
        <v>03.11.2023</v>
      </c>
      <c r="AX6" s="161">
        <f t="shared" si="5"/>
        <v>0</v>
      </c>
      <c r="AZ6" s="3" t="str">
        <f t="shared" si="6"/>
        <v>03.12.2023</v>
      </c>
      <c r="BA6" s="161">
        <f t="shared" si="7"/>
        <v>0</v>
      </c>
    </row>
    <row r="7" spans="2:53" x14ac:dyDescent="0.25">
      <c r="B7" s="3" t="str">
        <f>Доллар!B7</f>
        <v>04.01.2023</v>
      </c>
      <c r="C7" s="157" t="str">
        <f>IF((SUMIFS(cb_metall!$C:$C,cb_metall!$A:$A,B7,cb_metall!$B:$B,"gold"))=0,"-",(SUMIFS(cb_metall!$C:$C,cb_metall!$A:$A,B7,cb_metall!$B:$B,"gold")))</f>
        <v>-</v>
      </c>
      <c r="D7" s="165">
        <f>SUMIFS(cb_metall!$C:$C,cb_metall!$A:$A,B7,cb_metall!$B:$B,"gold")</f>
        <v>0</v>
      </c>
      <c r="E7" s="3" t="str">
        <f>Доллар!E7</f>
        <v>04.02.2023</v>
      </c>
      <c r="F7" s="157" t="str">
        <f>IF(AND(G5=0,G6=0,G7=0,G8=0,G9=0,G10=0,G11=0,G12=0,G13=0,G14=0,G15=0,G16=0),"",(IF((SUMIFS(#REF!,#REF!,E7))=0,"-",(SUMIFS(#REF!,#REF!,E7)))))</f>
        <v/>
      </c>
      <c r="G7" s="165">
        <f>SUMIFS(cb_metall!$C:$C,cb_metall!$A:$A,E7,cb_metall!$B:$B,"gold")</f>
        <v>0</v>
      </c>
      <c r="H7" s="3" t="str">
        <f>Доллар!H7</f>
        <v>04.03.2023</v>
      </c>
      <c r="I7" s="157" t="str">
        <f>IF(AND(J5=0,J6=0,J7=0,J8=0,J9=0,J10=0,J11=0,J12=0,J13=0,J14=0,J15=0,J16=0),"",(IF((SUMIFS(cb_metall!$C:$C,cb_metall!$A:$A,H7,cb_metall!$B:$B,"gold"))=0,"-",(SUMIFS(cb_metall!$C:$C,cb_metall!$A:$A,H7,cb_metall!$B:$B,"gold")))))</f>
        <v/>
      </c>
      <c r="J7" s="165">
        <f>SUMIFS(cb_metall!$C:$C,cb_metall!$A:$A,H7,cb_metall!$B:$B,"gold")</f>
        <v>0</v>
      </c>
      <c r="K7" s="3" t="str">
        <f>Доллар!K7</f>
        <v>04.04.2023</v>
      </c>
      <c r="L7" s="157" t="str">
        <f>IF(AND(M5=0,M6=0,M7=0,M8=0,M9=0,M10=0,M11=0,M12=0,M13=0,M14=0,M15=0,M16=0),"",(IF((SUMIFS(cb_metall!$C:$C,cb_metall!$A:$A,K7,cb_metall!$B:$B,"gold"))=0,"-",(SUMIFS(cb_metall!$C:$C,cb_metall!$A:$A,K7,cb_metall!$B:$B,"gold")))))</f>
        <v/>
      </c>
      <c r="M7" s="165">
        <f>SUMIFS(cb_metall!$C:$C,cb_metall!$A:$A,K7,cb_metall!$B:$B,"gold")</f>
        <v>0</v>
      </c>
      <c r="N7" s="3" t="str">
        <f>Доллар!N7</f>
        <v>04.05.2023</v>
      </c>
      <c r="O7" s="157" t="str">
        <f>IF(AND(P5=0,P6=0,P7=0,P8=0,P9=0,P10=0,P11=0,P12=0,P13=0,P14=0,P15=0,P16=0),"",(IF((SUMIFS(cb_metall!$C:$C,cb_metall!$A:$A,N7,cb_metall!$B:$B,"gold"))=0,"-",(SUMIFS(cb_metall!$C:$C,cb_metall!$A:$A,N7,cb_metall!$B:$B,"gold")))))</f>
        <v/>
      </c>
      <c r="P7" s="165">
        <f>SUMIFS(cb_metall!$C:$C,cb_metall!$A:$A,N7,cb_metall!$B:$B,"gold")</f>
        <v>0</v>
      </c>
      <c r="Q7" s="3" t="str">
        <f>Доллар!Q7</f>
        <v>04.06.2023</v>
      </c>
      <c r="R7" s="157" t="str">
        <f>IF(AND(S5=0,S6=0,S7=0,S8=0,S9=0,S10=0,S11=0,S12=0,S13=0,S14=0,S15=0,S16=0),"",(IF((SUMIFS(cb_metall!$C:$C,cb_metall!$A:$A,Q7,cb_metall!$B:$B,"gold"))=0,"-",(SUMIFS(cb_metall!$C:$C,cb_metall!$A:$A,Q7,cb_metall!$B:$B,"gold")))))</f>
        <v/>
      </c>
      <c r="S7" s="165">
        <f>SUMIFS(cb_metall!$C:$C,cb_metall!$A:$A,Q7,cb_metall!$B:$B,"gold")</f>
        <v>0</v>
      </c>
      <c r="T7" s="3" t="str">
        <f>Доллар!T7</f>
        <v>04.07.2023</v>
      </c>
      <c r="U7" s="157" t="str">
        <f>IF(AND(V5=0,V6=0,V7=0,V8=0,V9=0,V10=0,V11=0,V12=0,V13=0,V14=0,V15=0,V16=0),"",(IF((SUMIFS(cb_metall!$C:$C,cb_metall!$A:$A,T7,cb_metall!$B:$B,"gold"))=0,"-",(SUMIFS(cb_metall!$C:$C,cb_metall!$A:$A,T7,cb_metall!$B:$B,"gold")))))</f>
        <v/>
      </c>
      <c r="V7" s="165">
        <f>SUMIFS(cb_metall!$C:$C,cb_metall!$A:$A,T7,cb_metall!$B:$B,"gold")</f>
        <v>0</v>
      </c>
      <c r="W7" s="3" t="str">
        <f>Доллар!W7</f>
        <v>04.08.2023</v>
      </c>
      <c r="X7" s="157" t="str">
        <f>IF(AND(Y5=0,Y6=0,Y7=0,Y8=0,Y9=0,Y10=0,Y11=0,Y12=0,Y13=0,Y14=0,Y15=0,Y16=0),"",(IF((SUMIFS(cb_metall!$C:$C,cb_metall!$A:$A,W7,cb_metall!$B:$B,"gold"))=0,"-",(SUMIFS(cb_metall!$C:$C,cb_metall!$A:$A,W7,cb_metall!$B:$B,"gold")))))</f>
        <v/>
      </c>
      <c r="Y7" s="165">
        <f>SUMIFS(cb_metall!$C:$C,cb_metall!$A:$A,W7,cb_metall!$B:$B,"gold")</f>
        <v>0</v>
      </c>
      <c r="Z7" s="3" t="str">
        <f>Доллар!Z7</f>
        <v>04.09.2023</v>
      </c>
      <c r="AA7" s="157" t="str">
        <f>IF(AND(AB5=0,AB6=0,AB7=0,AB8=0,AB9=0,AB10=0,AB11=0,AB12=0,AB13=0,AB14=0,AB15=0,AB16=0),"",(IF((SUMIFS(cb_metall!$C:$C,cb_metall!$A:$A,Z7,cb_metall!$B:$B,"gold"))=0,"-",(SUMIFS(cb_metall!$C:$C,cb_metall!$A:$A,Z7,cb_metall!$B:$B,"gold")))))</f>
        <v/>
      </c>
      <c r="AB7" s="165">
        <f>SUMIFS(cb_metall!$C:$C,cb_metall!$A:$A,Z7,cb_metall!$B:$B,"gold")</f>
        <v>0</v>
      </c>
      <c r="AC7" s="3" t="str">
        <f>Доллар!AC7</f>
        <v>04.10.2023</v>
      </c>
      <c r="AD7" s="157" t="str">
        <f>IF(AND(AE5=0,AE6=0,AE7=0,AE8=0,AE9=0,AE10=0,AE11=0,AE12=0,AE13=0,AE14=0,AE15=0,AE16=0),"",(IF((SUMIFS(cb_metall!$C:$C,cb_metall!$A:$A,AC7,cb_metall!$B:$B,"gold"))=0,"-",(SUMIFS(cb_metall!$C:$C,cb_metall!$A:$A,AC7,cb_metall!$B:$B,"gold")))))</f>
        <v/>
      </c>
      <c r="AE7" s="165">
        <f>SUMIFS(cb_metall!$C:$C,cb_metall!$A:$A,AC7,cb_metall!$B:$B,"gold")</f>
        <v>0</v>
      </c>
      <c r="AF7" s="3" t="str">
        <f>Доллар!AF7</f>
        <v>04.11.2023</v>
      </c>
      <c r="AG7" s="157" t="str">
        <f>IF(AND(AH5=0,AH6=0,AH7=0,AH8=0,AH9=0,AH10=0,AH11=0,AH12=0,AH13=0,AH14=0,AH15=0,AH16=0),"",(IF((SUMIFS(cb_metall!$C:$C,cb_metall!$A:$A,AF7,cb_metall!$B:$B,"gold"))=0,"-",(SUMIFS(cb_metall!$C:$C,cb_metall!$A:$A,AF7,cb_metall!$B:$B,"gold")))))</f>
        <v/>
      </c>
      <c r="AH7" s="165">
        <f>SUMIFS(cb_metall!$C:$C,cb_metall!$A:$A,AF7,cb_metall!$B:$B,"gold")</f>
        <v>0</v>
      </c>
      <c r="AI7" s="3" t="str">
        <f>Доллар!AI7</f>
        <v>04.12.2023</v>
      </c>
      <c r="AJ7" s="157" t="str">
        <f>IF(AND(AK5=0,AK6=0,AK7=0,AK8=0,AK9=0,AK10=0,AK11=0,AK12=0,AK13=0,AK14=0,AK15=0,AK16=0),"",(IF((SUMIFS(cb_metall!$C:$C,cb_metall!$A:$A,AI7,cb_metall!$B:$B,"gold"))=0,"-",(SUMIFS(cb_metall!$C:$C,cb_metall!$A:$A,AI7,cb_metall!$B:$B,"gold")))))</f>
        <v/>
      </c>
      <c r="AK7" s="165">
        <f>SUMIFS(cb_metall!$C:$C,cb_metall!$A:$A,AI7,cb_metall!$B:$B,"gold")</f>
        <v>0</v>
      </c>
      <c r="AQ7" s="153" t="str">
        <f t="shared" si="1"/>
        <v>04.06.2023</v>
      </c>
      <c r="AR7" s="161">
        <f t="shared" si="0"/>
        <v>0</v>
      </c>
      <c r="AT7" s="3" t="str">
        <f t="shared" si="2"/>
        <v>04.10.2023</v>
      </c>
      <c r="AU7" s="161">
        <f t="shared" si="3"/>
        <v>0</v>
      </c>
      <c r="AW7" s="3" t="str">
        <f t="shared" si="4"/>
        <v>04.11.2023</v>
      </c>
      <c r="AX7" s="161">
        <f t="shared" si="5"/>
        <v>0</v>
      </c>
      <c r="AZ7" s="3" t="str">
        <f t="shared" si="6"/>
        <v>04.12.2023</v>
      </c>
      <c r="BA7" s="161">
        <f t="shared" si="7"/>
        <v>0</v>
      </c>
    </row>
    <row r="8" spans="2:53" x14ac:dyDescent="0.25">
      <c r="B8" s="3" t="str">
        <f>Доллар!B8</f>
        <v>05.01.2023</v>
      </c>
      <c r="C8" s="157" t="str">
        <f>IF((SUMIFS(cb_metall!$C:$C,cb_metall!$A:$A,B8,cb_metall!$B:$B,"gold"))=0,"-",(SUMIFS(cb_metall!$C:$C,cb_metall!$A:$A,B8,cb_metall!$B:$B,"gold")))</f>
        <v>-</v>
      </c>
      <c r="D8" s="165">
        <f>SUMIFS(cb_metall!$C:$C,cb_metall!$A:$A,B8,cb_metall!$B:$B,"gold")</f>
        <v>0</v>
      </c>
      <c r="E8" s="3" t="str">
        <f>Доллар!E8</f>
        <v>05.02.2023</v>
      </c>
      <c r="F8" s="157" t="str">
        <f>IF(AND(G6=0,G7=0,G8=0,G9=0,G10=0,G11=0,G12=0,G13=0,G14=0,G15=0,G16=0,G17=0),"",(IF((SUMIFS(#REF!,#REF!,E8))=0,"-",(SUMIFS(#REF!,#REF!,E8)))))</f>
        <v/>
      </c>
      <c r="G8" s="165">
        <f>SUMIFS(cb_metall!$C:$C,cb_metall!$A:$A,E8,cb_metall!$B:$B,"gold")</f>
        <v>0</v>
      </c>
      <c r="H8" s="3" t="str">
        <f>Доллар!H8</f>
        <v>05.03.2023</v>
      </c>
      <c r="I8" s="157" t="str">
        <f>IF(AND(J6=0,J7=0,J8=0,J9=0,J10=0,J11=0,J12=0,J13=0,J14=0,J15=0,J16=0,J17=0),"",(IF((SUMIFS(cb_metall!$C:$C,cb_metall!$A:$A,H8,cb_metall!$B:$B,"gold"))=0,"-",(SUMIFS(cb_metall!$C:$C,cb_metall!$A:$A,H8,cb_metall!$B:$B,"gold")))))</f>
        <v/>
      </c>
      <c r="J8" s="165">
        <f>SUMIFS(cb_metall!$C:$C,cb_metall!$A:$A,H8,cb_metall!$B:$B,"gold")</f>
        <v>0</v>
      </c>
      <c r="K8" s="3" t="str">
        <f>Доллар!K8</f>
        <v>05.04.2023</v>
      </c>
      <c r="L8" s="157" t="str">
        <f>IF(AND(M6=0,M7=0,M8=0,M9=0,M10=0,M11=0,M12=0,M13=0,M14=0,M15=0,M16=0,M17=0),"",(IF((SUMIFS(cb_metall!$C:$C,cb_metall!$A:$A,K8,cb_metall!$B:$B,"gold"))=0,"-",(SUMIFS(cb_metall!$C:$C,cb_metall!$A:$A,K8,cb_metall!$B:$B,"gold")))))</f>
        <v/>
      </c>
      <c r="M8" s="165">
        <f>SUMIFS(cb_metall!$C:$C,cb_metall!$A:$A,K8,cb_metall!$B:$B,"gold")</f>
        <v>0</v>
      </c>
      <c r="N8" s="3" t="str">
        <f>Доллар!N8</f>
        <v>05.05.2023</v>
      </c>
      <c r="O8" s="157" t="str">
        <f>IF(AND(P6=0,P7=0,P8=0,P9=0,P10=0,P11=0,P12=0,P13=0,P14=0,P15=0,P16=0,P17=0),"",(IF((SUMIFS(cb_metall!$C:$C,cb_metall!$A:$A,N8,cb_metall!$B:$B,"gold"))=0,"-",(SUMIFS(cb_metall!$C:$C,cb_metall!$A:$A,N8,cb_metall!$B:$B,"gold")))))</f>
        <v/>
      </c>
      <c r="P8" s="165">
        <f>SUMIFS(cb_metall!$C:$C,cb_metall!$A:$A,N8,cb_metall!$B:$B,"gold")</f>
        <v>0</v>
      </c>
      <c r="Q8" s="3" t="str">
        <f>Доллар!Q8</f>
        <v>05.06.2023</v>
      </c>
      <c r="R8" s="157" t="str">
        <f>IF(AND(S6=0,S7=0,S8=0,S9=0,S10=0,S11=0,S12=0,S13=0,S14=0,S15=0,S16=0,S17=0),"",(IF((SUMIFS(cb_metall!$C:$C,cb_metall!$A:$A,Q8,cb_metall!$B:$B,"gold"))=0,"-",(SUMIFS(cb_metall!$C:$C,cb_metall!$A:$A,Q8,cb_metall!$B:$B,"gold")))))</f>
        <v/>
      </c>
      <c r="S8" s="165">
        <f>SUMIFS(cb_metall!$C:$C,cb_metall!$A:$A,Q8,cb_metall!$B:$B,"gold")</f>
        <v>0</v>
      </c>
      <c r="T8" s="3" t="str">
        <f>Доллар!T8</f>
        <v>05.07.2023</v>
      </c>
      <c r="U8" s="157" t="str">
        <f>IF(AND(V6=0,V7=0,V8=0,V9=0,V10=0,V11=0,V12=0,V13=0,V14=0,V15=0,V16=0,V17=0),"",(IF((SUMIFS(cb_metall!$C:$C,cb_metall!$A:$A,T8,cb_metall!$B:$B,"gold"))=0,"-",(SUMIFS(cb_metall!$C:$C,cb_metall!$A:$A,T8,cb_metall!$B:$B,"gold")))))</f>
        <v/>
      </c>
      <c r="V8" s="165">
        <f>SUMIFS(cb_metall!$C:$C,cb_metall!$A:$A,T8,cb_metall!$B:$B,"gold")</f>
        <v>0</v>
      </c>
      <c r="W8" s="3" t="str">
        <f>Доллар!W8</f>
        <v>05.08.2023</v>
      </c>
      <c r="X8" s="157" t="str">
        <f>IF(AND(Y6=0,Y7=0,Y8=0,Y9=0,Y10=0,Y11=0,Y12=0,Y13=0,Y14=0,Y15=0,Y16=0,Y17=0),"",(IF((SUMIFS(cb_metall!$C:$C,cb_metall!$A:$A,W8,cb_metall!$B:$B,"gold"))=0,"-",(SUMIFS(cb_metall!$C:$C,cb_metall!$A:$A,W8,cb_metall!$B:$B,"gold")))))</f>
        <v/>
      </c>
      <c r="Y8" s="165">
        <f>SUMIFS(cb_metall!$C:$C,cb_metall!$A:$A,W8,cb_metall!$B:$B,"gold")</f>
        <v>0</v>
      </c>
      <c r="Z8" s="3" t="str">
        <f>Доллар!Z8</f>
        <v>05.09.2023</v>
      </c>
      <c r="AA8" s="157" t="str">
        <f>IF(AND(AB6=0,AB7=0,AB8=0,AB9=0,AB10=0,AB11=0,AB12=0,AB13=0,AB14=0,AB15=0,AB16=0,AB17=0),"",(IF((SUMIFS(cb_metall!$C:$C,cb_metall!$A:$A,Z8,cb_metall!$B:$B,"gold"))=0,"-",(SUMIFS(cb_metall!$C:$C,cb_metall!$A:$A,Z8,cb_metall!$B:$B,"gold")))))</f>
        <v/>
      </c>
      <c r="AB8" s="165">
        <f>SUMIFS(cb_metall!$C:$C,cb_metall!$A:$A,Z8,cb_metall!$B:$B,"gold")</f>
        <v>0</v>
      </c>
      <c r="AC8" s="3" t="str">
        <f>Доллар!AC8</f>
        <v>05.10.2023</v>
      </c>
      <c r="AD8" s="157" t="str">
        <f>IF(AND(AE6=0,AE7=0,AE8=0,AE9=0,AE10=0,AE11=0,AE12=0,AE13=0,AE14=0,AE15=0,AE16=0,AE17=0),"",(IF((SUMIFS(cb_metall!$C:$C,cb_metall!$A:$A,AC8,cb_metall!$B:$B,"gold"))=0,"-",(SUMIFS(cb_metall!$C:$C,cb_metall!$A:$A,AC8,cb_metall!$B:$B,"gold")))))</f>
        <v/>
      </c>
      <c r="AE8" s="165">
        <f>SUMIFS(cb_metall!$C:$C,cb_metall!$A:$A,AC8,cb_metall!$B:$B,"gold")</f>
        <v>0</v>
      </c>
      <c r="AF8" s="3" t="str">
        <f>Доллар!AF8</f>
        <v>05.11.2023</v>
      </c>
      <c r="AG8" s="157" t="str">
        <f>IF(AND(AH6=0,AH7=0,AH8=0,AH9=0,AH10=0,AH11=0,AH12=0,AH13=0,AH14=0,AH15=0,AH16=0,AH17=0),"",(IF((SUMIFS(cb_metall!$C:$C,cb_metall!$A:$A,AF8,cb_metall!$B:$B,"gold"))=0,"-",(SUMIFS(cb_metall!$C:$C,cb_metall!$A:$A,AF8,cb_metall!$B:$B,"gold")))))</f>
        <v/>
      </c>
      <c r="AH8" s="165">
        <f>SUMIFS(cb_metall!$C:$C,cb_metall!$A:$A,AF8,cb_metall!$B:$B,"gold")</f>
        <v>0</v>
      </c>
      <c r="AI8" s="3" t="str">
        <f>Доллар!AI8</f>
        <v>05.12.2023</v>
      </c>
      <c r="AJ8" s="157" t="str">
        <f>IF(AND(AK6=0,AK7=0,AK8=0,AK9=0,AK10=0,AK11=0,AK12=0,AK13=0,AK14=0,AK15=0,AK16=0,AK17=0),"",(IF((SUMIFS(cb_metall!$C:$C,cb_metall!$A:$A,AI8,cb_metall!$B:$B,"gold"))=0,"-",(SUMIFS(cb_metall!$C:$C,cb_metall!$A:$A,AI8,cb_metall!$B:$B,"gold")))))</f>
        <v/>
      </c>
      <c r="AK8" s="165">
        <f>SUMIFS(cb_metall!$C:$C,cb_metall!$A:$A,AI8,cb_metall!$B:$B,"gold")</f>
        <v>0</v>
      </c>
      <c r="AQ8" s="153" t="str">
        <f t="shared" si="1"/>
        <v>05.06.2023</v>
      </c>
      <c r="AR8" s="161">
        <f t="shared" si="0"/>
        <v>0</v>
      </c>
      <c r="AT8" s="3" t="str">
        <f t="shared" si="2"/>
        <v>05.10.2023</v>
      </c>
      <c r="AU8" s="161">
        <f t="shared" si="3"/>
        <v>0</v>
      </c>
      <c r="AW8" s="3" t="str">
        <f t="shared" si="4"/>
        <v>05.11.2023</v>
      </c>
      <c r="AX8" s="161">
        <f t="shared" si="5"/>
        <v>0</v>
      </c>
      <c r="AZ8" s="3" t="str">
        <f t="shared" si="6"/>
        <v>05.12.2023</v>
      </c>
      <c r="BA8" s="161">
        <f t="shared" si="7"/>
        <v>0</v>
      </c>
    </row>
    <row r="9" spans="2:53" x14ac:dyDescent="0.25">
      <c r="B9" s="3" t="str">
        <f>Доллар!B9</f>
        <v>06.01.2023</v>
      </c>
      <c r="C9" s="157" t="str">
        <f>IF((SUMIFS(cb_metall!$C:$C,cb_metall!$A:$A,B9,cb_metall!$B:$B,"gold"))=0,"-",(SUMIFS(cb_metall!$C:$C,cb_metall!$A:$A,B9,cb_metall!$B:$B,"gold")))</f>
        <v>-</v>
      </c>
      <c r="D9" s="165">
        <f>SUMIFS(cb_metall!$C:$C,cb_metall!$A:$A,B9,cb_metall!$B:$B,"gold")</f>
        <v>0</v>
      </c>
      <c r="E9" s="3" t="str">
        <f>Доллар!E9</f>
        <v>06.02.2023</v>
      </c>
      <c r="F9" s="157" t="str">
        <f>IF(AND(G7=0,G8=0,G9=0,G10=0,G11=0,G12=0,G13=0,G14=0,G15=0,G16=0,G17=0,G18=0),"",(IF((SUMIFS(#REF!,#REF!,E9))=0,"-",(SUMIFS(#REF!,#REF!,E9)))))</f>
        <v/>
      </c>
      <c r="G9" s="165">
        <f>SUMIFS(cb_metall!$C:$C,cb_metall!$A:$A,E9,cb_metall!$B:$B,"gold")</f>
        <v>0</v>
      </c>
      <c r="H9" s="3" t="str">
        <f>Доллар!H9</f>
        <v>06.03.2023</v>
      </c>
      <c r="I9" s="157" t="str">
        <f>IF(AND(J7=0,J8=0,J9=0,J10=0,J11=0,J12=0,J13=0,J14=0,J15=0,J16=0,J17=0,J18=0),"",(IF((SUMIFS(cb_metall!$C:$C,cb_metall!$A:$A,H9,cb_metall!$B:$B,"gold"))=0,"-",(SUMIFS(cb_metall!$C:$C,cb_metall!$A:$A,H9,cb_metall!$B:$B,"gold")))))</f>
        <v/>
      </c>
      <c r="J9" s="165">
        <f>SUMIFS(cb_metall!$C:$C,cb_metall!$A:$A,H9,cb_metall!$B:$B,"gold")</f>
        <v>0</v>
      </c>
      <c r="K9" s="3" t="str">
        <f>Доллар!K9</f>
        <v>06.04.2023</v>
      </c>
      <c r="L9" s="157" t="str">
        <f>IF(AND(M7=0,M8=0,M9=0,M10=0,M11=0,M12=0,M13=0,M14=0,M15=0,M16=0,M17=0,M18=0),"",(IF((SUMIFS(cb_metall!$C:$C,cb_metall!$A:$A,K9,cb_metall!$B:$B,"gold"))=0,"-",(SUMIFS(cb_metall!$C:$C,cb_metall!$A:$A,K9,cb_metall!$B:$B,"gold")))))</f>
        <v/>
      </c>
      <c r="M9" s="165">
        <f>SUMIFS(cb_metall!$C:$C,cb_metall!$A:$A,K9,cb_metall!$B:$B,"gold")</f>
        <v>0</v>
      </c>
      <c r="N9" s="3" t="str">
        <f>Доллар!N9</f>
        <v>06.05.2023</v>
      </c>
      <c r="O9" s="157" t="str">
        <f>IF(AND(P7=0,P8=0,P9=0,P10=0,P11=0,P12=0,P13=0,P14=0,P15=0,P16=0,P17=0,P18=0),"",(IF((SUMIFS(cb_metall!$C:$C,cb_metall!$A:$A,N9,cb_metall!$B:$B,"gold"))=0,"-",(SUMIFS(cb_metall!$C:$C,cb_metall!$A:$A,N9,cb_metall!$B:$B,"gold")))))</f>
        <v/>
      </c>
      <c r="P9" s="165">
        <f>SUMIFS(cb_metall!$C:$C,cb_metall!$A:$A,N9,cb_metall!$B:$B,"gold")</f>
        <v>0</v>
      </c>
      <c r="Q9" s="3" t="str">
        <f>Доллар!Q9</f>
        <v>06.06.2023</v>
      </c>
      <c r="R9" s="157" t="str">
        <f>IF(AND(S7=0,S8=0,S9=0,S10=0,S11=0,S12=0,S13=0,S14=0,S15=0,S16=0,S17=0,S18=0),"",(IF((SUMIFS(cb_metall!$C:$C,cb_metall!$A:$A,Q9,cb_metall!$B:$B,"gold"))=0,"-",(SUMIFS(cb_metall!$C:$C,cb_metall!$A:$A,Q9,cb_metall!$B:$B,"gold")))))</f>
        <v/>
      </c>
      <c r="S9" s="165">
        <f>SUMIFS(cb_metall!$C:$C,cb_metall!$A:$A,Q9,cb_metall!$B:$B,"gold")</f>
        <v>0</v>
      </c>
      <c r="T9" s="3" t="str">
        <f>Доллар!T9</f>
        <v>06.07.2023</v>
      </c>
      <c r="U9" s="157" t="str">
        <f>IF(AND(V7=0,V8=0,V9=0,V10=0,V11=0,V12=0,V13=0,V14=0,V15=0,V16=0,V17=0,V18=0),"",(IF((SUMIFS(cb_metall!$C:$C,cb_metall!$A:$A,T9,cb_metall!$B:$B,"gold"))=0,"-",(SUMIFS(cb_metall!$C:$C,cb_metall!$A:$A,T9,cb_metall!$B:$B,"gold")))))</f>
        <v/>
      </c>
      <c r="V9" s="165">
        <f>SUMIFS(cb_metall!$C:$C,cb_metall!$A:$A,T9,cb_metall!$B:$B,"gold")</f>
        <v>0</v>
      </c>
      <c r="W9" s="3" t="str">
        <f>Доллар!W9</f>
        <v>06.08.2023</v>
      </c>
      <c r="X9" s="157" t="str">
        <f>IF(AND(Y7=0,Y8=0,Y9=0,Y10=0,Y11=0,Y12=0,Y13=0,Y14=0,Y15=0,Y16=0,Y17=0,Y18=0),"",(IF((SUMIFS(cb_metall!$C:$C,cb_metall!$A:$A,W9,cb_metall!$B:$B,"gold"))=0,"-",(SUMIFS(cb_metall!$C:$C,cb_metall!$A:$A,W9,cb_metall!$B:$B,"gold")))))</f>
        <v/>
      </c>
      <c r="Y9" s="165">
        <f>SUMIFS(cb_metall!$C:$C,cb_metall!$A:$A,W9,cb_metall!$B:$B,"gold")</f>
        <v>0</v>
      </c>
      <c r="Z9" s="3" t="str">
        <f>Доллар!Z9</f>
        <v>06.09.2023</v>
      </c>
      <c r="AA9" s="157" t="str">
        <f>IF(AND(AB7=0,AB8=0,AB9=0,AB10=0,AB11=0,AB12=0,AB13=0,AB14=0,AB15=0,AB16=0,AB17=0,AB18=0),"",(IF((SUMIFS(cb_metall!$C:$C,cb_metall!$A:$A,Z9,cb_metall!$B:$B,"gold"))=0,"-",(SUMIFS(cb_metall!$C:$C,cb_metall!$A:$A,Z9,cb_metall!$B:$B,"gold")))))</f>
        <v/>
      </c>
      <c r="AB9" s="165">
        <f>SUMIFS(cb_metall!$C:$C,cb_metall!$A:$A,Z9,cb_metall!$B:$B,"gold")</f>
        <v>0</v>
      </c>
      <c r="AC9" s="3" t="str">
        <f>Доллар!AC9</f>
        <v>06.10.2023</v>
      </c>
      <c r="AD9" s="157" t="str">
        <f>IF(AND(AE7=0,AE8=0,AE9=0,AE10=0,AE11=0,AE12=0,AE13=0,AE14=0,AE15=0,AE16=0,AE17=0,AE18=0),"",(IF((SUMIFS(cb_metall!$C:$C,cb_metall!$A:$A,AC9,cb_metall!$B:$B,"gold"))=0,"-",(SUMIFS(cb_metall!$C:$C,cb_metall!$A:$A,AC9,cb_metall!$B:$B,"gold")))))</f>
        <v/>
      </c>
      <c r="AE9" s="165">
        <f>SUMIFS(cb_metall!$C:$C,cb_metall!$A:$A,AC9,cb_metall!$B:$B,"gold")</f>
        <v>0</v>
      </c>
      <c r="AF9" s="3" t="str">
        <f>Доллар!AF9</f>
        <v>06.11.2023</v>
      </c>
      <c r="AG9" s="157" t="str">
        <f>IF(AND(AH7=0,AH8=0,AH9=0,AH10=0,AH11=0,AH12=0,AH13=0,AH14=0,AH15=0,AH16=0,AH17=0,AH18=0),"",(IF((SUMIFS(cb_metall!$C:$C,cb_metall!$A:$A,AF9,cb_metall!$B:$B,"gold"))=0,"-",(SUMIFS(cb_metall!$C:$C,cb_metall!$A:$A,AF9,cb_metall!$B:$B,"gold")))))</f>
        <v/>
      </c>
      <c r="AH9" s="165">
        <f>SUMIFS(cb_metall!$C:$C,cb_metall!$A:$A,AF9,cb_metall!$B:$B,"gold")</f>
        <v>0</v>
      </c>
      <c r="AI9" s="3" t="str">
        <f>Доллар!AI9</f>
        <v>06.12.2023</v>
      </c>
      <c r="AJ9" s="157" t="str">
        <f>IF(AND(AK7=0,AK8=0,AK9=0,AK10=0,AK11=0,AK12=0,AK13=0,AK14=0,AK15=0,AK16=0,AK17=0,AK18=0),"",(IF((SUMIFS(cb_metall!$C:$C,cb_metall!$A:$A,AI9,cb_metall!$B:$B,"gold"))=0,"-",(SUMIFS(cb_metall!$C:$C,cb_metall!$A:$A,AI9,cb_metall!$B:$B,"gold")))))</f>
        <v/>
      </c>
      <c r="AK9" s="165">
        <f>SUMIFS(cb_metall!$C:$C,cb_metall!$A:$A,AI9,cb_metall!$B:$B,"gold")</f>
        <v>0</v>
      </c>
      <c r="AQ9" s="153" t="str">
        <f t="shared" si="1"/>
        <v>06.06.2023</v>
      </c>
      <c r="AR9" s="161">
        <f t="shared" si="0"/>
        <v>0</v>
      </c>
      <c r="AT9" s="3" t="str">
        <f t="shared" si="2"/>
        <v>06.10.2023</v>
      </c>
      <c r="AU9" s="161">
        <f t="shared" si="3"/>
        <v>0</v>
      </c>
      <c r="AW9" s="3" t="str">
        <f t="shared" si="4"/>
        <v>06.11.2023</v>
      </c>
      <c r="AX9" s="161">
        <f t="shared" si="5"/>
        <v>0</v>
      </c>
      <c r="AZ9" s="3" t="str">
        <f t="shared" si="6"/>
        <v>06.12.2023</v>
      </c>
      <c r="BA9" s="161">
        <f t="shared" si="7"/>
        <v>0</v>
      </c>
    </row>
    <row r="10" spans="2:53" x14ac:dyDescent="0.25">
      <c r="B10" s="3" t="str">
        <f>Доллар!B10</f>
        <v>07.01.2023</v>
      </c>
      <c r="C10" s="157" t="str">
        <f>IF(AND(D8=0,D9=0,D10=0,D11=0,D12=0,D13=0,D14=0,D15=0,D16=0,D17=0,D18=0,D19=0),"",(IF((SUMIFS(cb_metall!$C:$C,cb_metall!$A:$A,B10,cb_metall!$B:$B,"gold"))=0,"-",(SUMIFS(cb_metall!$C:$C,cb_metall!$A:$A,B10,cb_metall!$B:$B,"gold")))))</f>
        <v/>
      </c>
      <c r="D10" s="165">
        <f>SUMIFS(cb_metall!$C:$C,cb_metall!$A:$A,B10,cb_metall!$B:$B,"gold")</f>
        <v>0</v>
      </c>
      <c r="E10" s="3" t="str">
        <f>Доллар!E10</f>
        <v>07.02.2023</v>
      </c>
      <c r="F10" s="157" t="str">
        <f>IF(AND(G8=0,G9=0,G10=0,G11=0,G12=0,G13=0,G14=0,G15=0,G16=0,G17=0,G18=0,G19=0),"",(IF((SUMIFS(#REF!,#REF!,E10))=0,"-",(SUMIFS(#REF!,#REF!,E10)))))</f>
        <v/>
      </c>
      <c r="G10" s="165">
        <f>SUMIFS(cb_metall!$C:$C,cb_metall!$A:$A,E10,cb_metall!$B:$B,"gold")</f>
        <v>0</v>
      </c>
      <c r="H10" s="3" t="str">
        <f>Доллар!H10</f>
        <v>07.03.2023</v>
      </c>
      <c r="I10" s="157" t="str">
        <f>IF(AND(J8=0,J9=0,J10=0,J11=0,J12=0,J13=0,J14=0,J15=0,J16=0,J17=0,J18=0,J19=0),"",(IF((SUMIFS(cb_metall!$C:$C,cb_metall!$A:$A,H10,cb_metall!$B:$B,"gold"))=0,"-",(SUMIFS(cb_metall!$C:$C,cb_metall!$A:$A,H10,cb_metall!$B:$B,"gold")))))</f>
        <v/>
      </c>
      <c r="J10" s="165">
        <f>SUMIFS(cb_metall!$C:$C,cb_metall!$A:$A,H10,cb_metall!$B:$B,"gold")</f>
        <v>0</v>
      </c>
      <c r="K10" s="3" t="str">
        <f>Доллар!K10</f>
        <v>07.04.2023</v>
      </c>
      <c r="L10" s="157" t="str">
        <f>IF(AND(M8=0,M9=0,M10=0,M11=0,M12=0,M13=0,M14=0,M15=0,M16=0,M17=0,M18=0,M19=0),"",(IF((SUMIFS(cb_metall!$C:$C,cb_metall!$A:$A,K10,cb_metall!$B:$B,"gold"))=0,"-",(SUMIFS(cb_metall!$C:$C,cb_metall!$A:$A,K10,cb_metall!$B:$B,"gold")))))</f>
        <v/>
      </c>
      <c r="M10" s="165">
        <f>SUMIFS(cb_metall!$C:$C,cb_metall!$A:$A,K10,cb_metall!$B:$B,"gold")</f>
        <v>0</v>
      </c>
      <c r="N10" s="3" t="str">
        <f>Доллар!N10</f>
        <v>07.05.2023</v>
      </c>
      <c r="O10" s="157" t="str">
        <f>IF(AND(P8=0,P9=0,P10=0,P11=0,P12=0,P13=0,P14=0,P15=0,P16=0,P17=0,P18=0,P19=0),"",(IF((SUMIFS(cb_metall!$C:$C,cb_metall!$A:$A,N10,cb_metall!$B:$B,"gold"))=0,"-",(SUMIFS(cb_metall!$C:$C,cb_metall!$A:$A,N10,cb_metall!$B:$B,"gold")))))</f>
        <v/>
      </c>
      <c r="P10" s="165">
        <f>SUMIFS(cb_metall!$C:$C,cb_metall!$A:$A,N10,cb_metall!$B:$B,"gold")</f>
        <v>0</v>
      </c>
      <c r="Q10" s="3" t="str">
        <f>Доллар!Q10</f>
        <v>07.06.2023</v>
      </c>
      <c r="R10" s="157" t="str">
        <f>IF(AND(S8=0,S9=0,S10=0,S11=0,S12=0,S13=0,S14=0,S15=0,S16=0,S17=0,S18=0,S19=0),"",(IF((SUMIFS(cb_metall!$C:$C,cb_metall!$A:$A,Q10,cb_metall!$B:$B,"gold"))=0,"-",(SUMIFS(cb_metall!$C:$C,cb_metall!$A:$A,Q10,cb_metall!$B:$B,"gold")))))</f>
        <v/>
      </c>
      <c r="S10" s="165">
        <f>SUMIFS(cb_metall!$C:$C,cb_metall!$A:$A,Q10,cb_metall!$B:$B,"gold")</f>
        <v>0</v>
      </c>
      <c r="T10" s="3" t="str">
        <f>Доллар!T10</f>
        <v>07.07.2023</v>
      </c>
      <c r="U10" s="157" t="str">
        <f>IF(AND(V8=0,V9=0,V10=0,V11=0,V12=0,V13=0,V14=0,V15=0,V16=0,V17=0,V18=0,V19=0),"",(IF((SUMIFS(cb_metall!$C:$C,cb_metall!$A:$A,T10,cb_metall!$B:$B,"gold"))=0,"-",(SUMIFS(cb_metall!$C:$C,cb_metall!$A:$A,T10,cb_metall!$B:$B,"gold")))))</f>
        <v/>
      </c>
      <c r="V10" s="165">
        <f>SUMIFS(cb_metall!$C:$C,cb_metall!$A:$A,T10,cb_metall!$B:$B,"gold")</f>
        <v>0</v>
      </c>
      <c r="W10" s="3" t="str">
        <f>Доллар!W10</f>
        <v>07.08.2023</v>
      </c>
      <c r="X10" s="157" t="str">
        <f>IF(AND(Y8=0,Y9=0,Y10=0,Y11=0,Y12=0,Y13=0,Y14=0,Y15=0,Y16=0,Y17=0,Y18=0,Y19=0),"",(IF((SUMIFS(cb_metall!$C:$C,cb_metall!$A:$A,W10,cb_metall!$B:$B,"gold"))=0,"-",(SUMIFS(cb_metall!$C:$C,cb_metall!$A:$A,W10,cb_metall!$B:$B,"gold")))))</f>
        <v/>
      </c>
      <c r="Y10" s="165">
        <f>SUMIFS(cb_metall!$C:$C,cb_metall!$A:$A,W10,cb_metall!$B:$B,"gold")</f>
        <v>0</v>
      </c>
      <c r="Z10" s="3" t="str">
        <f>Доллар!Z10</f>
        <v>07.09.2023</v>
      </c>
      <c r="AA10" s="157" t="str">
        <f>IF(AND(AB8=0,AB9=0,AB10=0,AB11=0,AB12=0,AB13=0,AB14=0,AB15=0,AB16=0,AB17=0,AB18=0,AB19=0),"",(IF((SUMIFS(cb_metall!$C:$C,cb_metall!$A:$A,Z10,cb_metall!$B:$B,"gold"))=0,"-",(SUMIFS(cb_metall!$C:$C,cb_metall!$A:$A,Z10,cb_metall!$B:$B,"gold")))))</f>
        <v/>
      </c>
      <c r="AB10" s="165">
        <f>SUMIFS(cb_metall!$C:$C,cb_metall!$A:$A,Z10,cb_metall!$B:$B,"gold")</f>
        <v>0</v>
      </c>
      <c r="AC10" s="3" t="str">
        <f>Доллар!AC10</f>
        <v>07.10.2023</v>
      </c>
      <c r="AD10" s="157" t="str">
        <f>IF(AND(AE8=0,AE9=0,AE10=0,AE11=0,AE12=0,AE13=0,AE14=0,AE15=0,AE16=0,AE17=0,AE18=0,AE19=0),"",(IF((SUMIFS(cb_metall!$C:$C,cb_metall!$A:$A,AC10,cb_metall!$B:$B,"gold"))=0,"-",(SUMIFS(cb_metall!$C:$C,cb_metall!$A:$A,AC10,cb_metall!$B:$B,"gold")))))</f>
        <v/>
      </c>
      <c r="AE10" s="165">
        <f>SUMIFS(cb_metall!$C:$C,cb_metall!$A:$A,AC10,cb_metall!$B:$B,"gold")</f>
        <v>0</v>
      </c>
      <c r="AF10" s="3" t="str">
        <f>Доллар!AF10</f>
        <v>07.11.2023</v>
      </c>
      <c r="AG10" s="157" t="str">
        <f>IF(AND(AH8=0,AH9=0,AH10=0,AH11=0,AH12=0,AH13=0,AH14=0,AH15=0,AH16=0,AH17=0,AH18=0,AH19=0),"",(IF((SUMIFS(cb_metall!$C:$C,cb_metall!$A:$A,AF10,cb_metall!$B:$B,"gold"))=0,"-",(SUMIFS(cb_metall!$C:$C,cb_metall!$A:$A,AF10,cb_metall!$B:$B,"gold")))))</f>
        <v/>
      </c>
      <c r="AH10" s="165">
        <f>SUMIFS(cb_metall!$C:$C,cb_metall!$A:$A,AF10,cb_metall!$B:$B,"gold")</f>
        <v>0</v>
      </c>
      <c r="AI10" s="3" t="str">
        <f>Доллар!AI10</f>
        <v>07.12.2023</v>
      </c>
      <c r="AJ10" s="157" t="str">
        <f>IF(AND(AK8=0,AK9=0,AK10=0,AK11=0,AK12=0,AK13=0,AK14=0,AK15=0,AK16=0,AK17=0,AK18=0,AK19=0),"",(IF((SUMIFS(cb_metall!$C:$C,cb_metall!$A:$A,AI10,cb_metall!$B:$B,"gold"))=0,"-",(SUMIFS(cb_metall!$C:$C,cb_metall!$A:$A,AI10,cb_metall!$B:$B,"gold")))))</f>
        <v/>
      </c>
      <c r="AK10" s="165">
        <f>SUMIFS(cb_metall!$C:$C,cb_metall!$A:$A,AI10,cb_metall!$B:$B,"gold")</f>
        <v>0</v>
      </c>
      <c r="AQ10" s="153" t="str">
        <f t="shared" si="1"/>
        <v>07.06.2023</v>
      </c>
      <c r="AR10" s="161">
        <f t="shared" si="0"/>
        <v>0</v>
      </c>
      <c r="AT10" s="3" t="str">
        <f t="shared" si="2"/>
        <v>07.10.2023</v>
      </c>
      <c r="AU10" s="161">
        <f t="shared" si="3"/>
        <v>0</v>
      </c>
      <c r="AW10" s="3" t="str">
        <f t="shared" si="4"/>
        <v>07.11.2023</v>
      </c>
      <c r="AX10" s="161">
        <f t="shared" si="5"/>
        <v>0</v>
      </c>
      <c r="AZ10" s="3" t="str">
        <f t="shared" si="6"/>
        <v>07.12.2023</v>
      </c>
      <c r="BA10" s="161">
        <f t="shared" si="7"/>
        <v>0</v>
      </c>
    </row>
    <row r="11" spans="2:53" x14ac:dyDescent="0.25">
      <c r="B11" s="3" t="str">
        <f>Доллар!B11</f>
        <v>08.01.2023</v>
      </c>
      <c r="C11" s="157" t="str">
        <f>IF(AND(D9=0,D10=0,D11=0,D12=0,D13=0,D14=0,D15=0,D16=0,D17=0,D18=0,D19=0,D20=0),"",(IF((SUMIFS(cb_metall!$C:$C,cb_metall!$A:$A,B11,cb_metall!$B:$B,"gold"))=0,"-",(SUMIFS(cb_metall!$C:$C,cb_metall!$A:$A,B11,cb_metall!$B:$B,"gold")))))</f>
        <v/>
      </c>
      <c r="D11" s="165">
        <f>SUMIFS(cb_metall!$C:$C,cb_metall!$A:$A,B11,cb_metall!$B:$B,"gold")</f>
        <v>0</v>
      </c>
      <c r="E11" s="3" t="str">
        <f>Доллар!E11</f>
        <v>08.02.2023</v>
      </c>
      <c r="F11" s="157" t="str">
        <f>IF(AND(G9=0,G10=0,G11=0,G12=0,G13=0,G14=0,G15=0,G16=0,G17=0,G18=0,G19=0,G20=0),"",(IF((SUMIFS(#REF!,#REF!,E11))=0,"-",(SUMIFS(#REF!,#REF!,E11)))))</f>
        <v/>
      </c>
      <c r="G11" s="165">
        <f>SUMIFS(cb_metall!$C:$C,cb_metall!$A:$A,E11,cb_metall!$B:$B,"gold")</f>
        <v>0</v>
      </c>
      <c r="H11" s="3" t="str">
        <f>Доллар!H11</f>
        <v>08.03.2023</v>
      </c>
      <c r="I11" s="157" t="str">
        <f>IF(AND(J9=0,J10=0,J11=0,J12=0,J13=0,J14=0,J15=0,J16=0,J17=0,J18=0,J19=0,J20=0),"",(IF((SUMIFS(cb_metall!$C:$C,cb_metall!$A:$A,H11,cb_metall!$B:$B,"gold"))=0,"-",(SUMIFS(cb_metall!$C:$C,cb_metall!$A:$A,H11,cb_metall!$B:$B,"gold")))))</f>
        <v/>
      </c>
      <c r="J11" s="165">
        <f>SUMIFS(cb_metall!$C:$C,cb_metall!$A:$A,H11,cb_metall!$B:$B,"gold")</f>
        <v>0</v>
      </c>
      <c r="K11" s="3" t="str">
        <f>Доллар!K11</f>
        <v>08.04.2023</v>
      </c>
      <c r="L11" s="157" t="str">
        <f>IF(AND(M9=0,M10=0,M11=0,M12=0,M13=0,M14=0,M15=0,M16=0,M17=0,M18=0,M19=0,M20=0),"",(IF((SUMIFS(cb_metall!$C:$C,cb_metall!$A:$A,K11,cb_metall!$B:$B,"gold"))=0,"-",(SUMIFS(cb_metall!$C:$C,cb_metall!$A:$A,K11,cb_metall!$B:$B,"gold")))))</f>
        <v/>
      </c>
      <c r="M11" s="165">
        <f>SUMIFS(cb_metall!$C:$C,cb_metall!$A:$A,K11,cb_metall!$B:$B,"gold")</f>
        <v>0</v>
      </c>
      <c r="N11" s="3" t="str">
        <f>Доллар!N11</f>
        <v>08.05.2023</v>
      </c>
      <c r="O11" s="157" t="str">
        <f>IF(AND(P9=0,P10=0,P11=0,P12=0,P13=0,P14=0,P15=0,P16=0,P17=0,P18=0,P19=0,P20=0),"",(IF((SUMIFS(cb_metall!$C:$C,cb_metall!$A:$A,N11,cb_metall!$B:$B,"gold"))=0,"-",(SUMIFS(cb_metall!$C:$C,cb_metall!$A:$A,N11,cb_metall!$B:$B,"gold")))))</f>
        <v/>
      </c>
      <c r="P11" s="165">
        <f>SUMIFS(cb_metall!$C:$C,cb_metall!$A:$A,N11,cb_metall!$B:$B,"gold")</f>
        <v>0</v>
      </c>
      <c r="Q11" s="3" t="str">
        <f>Доллар!Q11</f>
        <v>08.06.2023</v>
      </c>
      <c r="R11" s="157" t="str">
        <f>IF(AND(S9=0,S10=0,S11=0,S12=0,S13=0,S14=0,S15=0,S16=0,S17=0,S18=0,S19=0,S20=0),"",(IF((SUMIFS(cb_metall!$C:$C,cb_metall!$A:$A,Q11,cb_metall!$B:$B,"gold"))=0,"-",(SUMIFS(cb_metall!$C:$C,cb_metall!$A:$A,Q11,cb_metall!$B:$B,"gold")))))</f>
        <v/>
      </c>
      <c r="S11" s="165">
        <f>SUMIFS(cb_metall!$C:$C,cb_metall!$A:$A,Q11,cb_metall!$B:$B,"gold")</f>
        <v>0</v>
      </c>
      <c r="T11" s="3" t="str">
        <f>Доллар!T11</f>
        <v>08.07.2023</v>
      </c>
      <c r="U11" s="157" t="str">
        <f>IF(AND(V9=0,V10=0,V11=0,V12=0,V13=0,V14=0,V15=0,V16=0,V17=0,V18=0,V19=0,V20=0),"",(IF((SUMIFS(cb_metall!$C:$C,cb_metall!$A:$A,T11,cb_metall!$B:$B,"gold"))=0,"-",(SUMIFS(cb_metall!$C:$C,cb_metall!$A:$A,T11,cb_metall!$B:$B,"gold")))))</f>
        <v/>
      </c>
      <c r="V11" s="165">
        <f>SUMIFS(cb_metall!$C:$C,cb_metall!$A:$A,T11,cb_metall!$B:$B,"gold")</f>
        <v>0</v>
      </c>
      <c r="W11" s="3" t="str">
        <f>Доллар!W11</f>
        <v>08.08.2023</v>
      </c>
      <c r="X11" s="157" t="str">
        <f>IF(AND(Y9=0,Y10=0,Y11=0,Y12=0,Y13=0,Y14=0,Y15=0,Y16=0,Y17=0,Y18=0,Y19=0,Y20=0),"",(IF((SUMIFS(cb_metall!$C:$C,cb_metall!$A:$A,W11,cb_metall!$B:$B,"gold"))=0,"-",(SUMIFS(cb_metall!$C:$C,cb_metall!$A:$A,W11,cb_metall!$B:$B,"gold")))))</f>
        <v/>
      </c>
      <c r="Y11" s="165">
        <f>SUMIFS(cb_metall!$C:$C,cb_metall!$A:$A,W11,cb_metall!$B:$B,"gold")</f>
        <v>0</v>
      </c>
      <c r="Z11" s="3" t="str">
        <f>Доллар!Z11</f>
        <v>08.09.2023</v>
      </c>
      <c r="AA11" s="157" t="str">
        <f>IF(AND(AB9=0,AB10=0,AB11=0,AB12=0,AB13=0,AB14=0,AB15=0,AB16=0,AB17=0,AB18=0,AB19=0,AB20=0),"",(IF((SUMIFS(cb_metall!$C:$C,cb_metall!$A:$A,Z11,cb_metall!$B:$B,"gold"))=0,"-",(SUMIFS(cb_metall!$C:$C,cb_metall!$A:$A,Z11,cb_metall!$B:$B,"gold")))))</f>
        <v/>
      </c>
      <c r="AB11" s="165">
        <f>SUMIFS(cb_metall!$C:$C,cb_metall!$A:$A,Z11,cb_metall!$B:$B,"gold")</f>
        <v>0</v>
      </c>
      <c r="AC11" s="3" t="str">
        <f>Доллар!AC11</f>
        <v>08.10.2023</v>
      </c>
      <c r="AD11" s="157" t="str">
        <f>IF(AND(AE9=0,AE10=0,AE11=0,AE12=0,AE13=0,AE14=0,AE15=0,AE16=0,AE17=0,AE18=0,AE19=0,AE20=0),"",(IF((SUMIFS(cb_metall!$C:$C,cb_metall!$A:$A,AC11,cb_metall!$B:$B,"gold"))=0,"-",(SUMIFS(cb_metall!$C:$C,cb_metall!$A:$A,AC11,cb_metall!$B:$B,"gold")))))</f>
        <v/>
      </c>
      <c r="AE11" s="165">
        <f>SUMIFS(cb_metall!$C:$C,cb_metall!$A:$A,AC11,cb_metall!$B:$B,"gold")</f>
        <v>0</v>
      </c>
      <c r="AF11" s="3" t="str">
        <f>Доллар!AF11</f>
        <v>08.11.2023</v>
      </c>
      <c r="AG11" s="157" t="str">
        <f>IF(AND(AH9=0,AH10=0,AH11=0,AH12=0,AH13=0,AH14=0,AH15=0,AH16=0,AH17=0,AH18=0,AH19=0,AH20=0),"",(IF((SUMIFS(cb_metall!$C:$C,cb_metall!$A:$A,AF11,cb_metall!$B:$B,"gold"))=0,"-",(SUMIFS(cb_metall!$C:$C,cb_metall!$A:$A,AF11,cb_metall!$B:$B,"gold")))))</f>
        <v/>
      </c>
      <c r="AH11" s="165">
        <f>SUMIFS(cb_metall!$C:$C,cb_metall!$A:$A,AF11,cb_metall!$B:$B,"gold")</f>
        <v>0</v>
      </c>
      <c r="AI11" s="3" t="str">
        <f>Доллар!AI11</f>
        <v>08.12.2023</v>
      </c>
      <c r="AJ11" s="157" t="str">
        <f>IF(AND(AK9=0,AK10=0,AK11=0,AK12=0,AK13=0,AK14=0,AK15=0,AK16=0,AK17=0,AK18=0,AK19=0,AK20=0),"",(IF((SUMIFS(cb_metall!$C:$C,cb_metall!$A:$A,AI11,cb_metall!$B:$B,"gold"))=0,"-",(SUMIFS(cb_metall!$C:$C,cb_metall!$A:$A,AI11,cb_metall!$B:$B,"gold")))))</f>
        <v/>
      </c>
      <c r="AK11" s="165">
        <f>SUMIFS(cb_metall!$C:$C,cb_metall!$A:$A,AI11,cb_metall!$B:$B,"gold")</f>
        <v>0</v>
      </c>
      <c r="AQ11" s="153" t="str">
        <f t="shared" si="1"/>
        <v>08.06.2023</v>
      </c>
      <c r="AR11" s="161">
        <f t="shared" si="0"/>
        <v>0</v>
      </c>
      <c r="AT11" s="3" t="str">
        <f t="shared" si="2"/>
        <v>08.10.2023</v>
      </c>
      <c r="AU11" s="161">
        <f t="shared" si="3"/>
        <v>0</v>
      </c>
      <c r="AW11" s="3" t="str">
        <f t="shared" si="4"/>
        <v>08.11.2023</v>
      </c>
      <c r="AX11" s="161">
        <f t="shared" si="5"/>
        <v>0</v>
      </c>
      <c r="AZ11" s="3" t="str">
        <f t="shared" si="6"/>
        <v>08.12.2023</v>
      </c>
      <c r="BA11" s="161">
        <f t="shared" si="7"/>
        <v>0</v>
      </c>
    </row>
    <row r="12" spans="2:53" x14ac:dyDescent="0.25">
      <c r="B12" s="3" t="str">
        <f>Доллар!B12</f>
        <v>09.01.2023</v>
      </c>
      <c r="C12" s="157" t="str">
        <f>IF(AND(D10=0,D11=0,D12=0,D13=0,D14=0,D15=0,D16=0,D17=0,D18=0,D19=0,D20=0,D21=0),"",(IF((SUMIFS(cb_metall!$C:$C,cb_metall!$A:$A,B12,cb_metall!$B:$B,"gold"))=0,"-",(SUMIFS(cb_metall!$C:$C,cb_metall!$A:$A,B12,cb_metall!$B:$B,"gold")))))</f>
        <v/>
      </c>
      <c r="D12" s="165">
        <f>SUMIFS(cb_metall!$C:$C,cb_metall!$A:$A,B12,cb_metall!$B:$B,"gold")</f>
        <v>0</v>
      </c>
      <c r="E12" s="3" t="str">
        <f>Доллар!E12</f>
        <v>09.02.2023</v>
      </c>
      <c r="F12" s="157" t="str">
        <f>IF(AND(G10=0,G11=0,G12=0,G13=0,G14=0,G15=0,G16=0,G17=0,G18=0,G19=0,G20=0,G21=0),"",(IF((SUMIFS(#REF!,#REF!,E12))=0,"-",(SUMIFS(#REF!,#REF!,E12)))))</f>
        <v/>
      </c>
      <c r="G12" s="165">
        <f>SUMIFS(cb_metall!$C:$C,cb_metall!$A:$A,E12,cb_metall!$B:$B,"gold")</f>
        <v>0</v>
      </c>
      <c r="H12" s="3" t="str">
        <f>Доллар!H12</f>
        <v>09.03.2023</v>
      </c>
      <c r="I12" s="157" t="str">
        <f>IF(AND(J10=0,J11=0,J12=0,J13=0,J14=0,J15=0,J16=0,J17=0,J18=0,J19=0,J20=0,J21=0),"",(IF((SUMIFS(cb_metall!$C:$C,cb_metall!$A:$A,H12,cb_metall!$B:$B,"gold"))=0,"-",(SUMIFS(cb_metall!$C:$C,cb_metall!$A:$A,H12,cb_metall!$B:$B,"gold")))))</f>
        <v/>
      </c>
      <c r="J12" s="165">
        <f>SUMIFS(cb_metall!$C:$C,cb_metall!$A:$A,H12,cb_metall!$B:$B,"gold")</f>
        <v>0</v>
      </c>
      <c r="K12" s="3" t="str">
        <f>Доллар!K12</f>
        <v>09.04.2023</v>
      </c>
      <c r="L12" s="157" t="str">
        <f>IF(AND(M10=0,M11=0,M12=0,M13=0,M14=0,M15=0,M16=0,M17=0,M18=0,M19=0,M20=0,M21=0),"",(IF((SUMIFS(cb_metall!$C:$C,cb_metall!$A:$A,K12,cb_metall!$B:$B,"gold"))=0,"-",(SUMIFS(cb_metall!$C:$C,cb_metall!$A:$A,K12,cb_metall!$B:$B,"gold")))))</f>
        <v/>
      </c>
      <c r="M12" s="165">
        <f>SUMIFS(cb_metall!$C:$C,cb_metall!$A:$A,K12,cb_metall!$B:$B,"gold")</f>
        <v>0</v>
      </c>
      <c r="N12" s="3" t="str">
        <f>Доллар!N12</f>
        <v>09.05.2023</v>
      </c>
      <c r="O12" s="157" t="str">
        <f>IF(AND(P10=0,P11=0,P12=0,P13=0,P14=0,P15=0,P16=0,P17=0,P18=0,P19=0,P20=0,P21=0),"",(IF((SUMIFS(cb_metall!$C:$C,cb_metall!$A:$A,N12,cb_metall!$B:$B,"gold"))=0,"-",(SUMIFS(cb_metall!$C:$C,cb_metall!$A:$A,N12,cb_metall!$B:$B,"gold")))))</f>
        <v/>
      </c>
      <c r="P12" s="165">
        <f>SUMIFS(cb_metall!$C:$C,cb_metall!$A:$A,N12,cb_metall!$B:$B,"gold")</f>
        <v>0</v>
      </c>
      <c r="Q12" s="3" t="str">
        <f>Доллар!Q12</f>
        <v>09.06.2023</v>
      </c>
      <c r="R12" s="157" t="str">
        <f>IF(AND(S10=0,S11=0,S12=0,S13=0,S14=0,S15=0,S16=0,S17=0,S18=0,S19=0,S20=0,S21=0),"",(IF((SUMIFS(cb_metall!$C:$C,cb_metall!$A:$A,Q12,cb_metall!$B:$B,"gold"))=0,"-",(SUMIFS(cb_metall!$C:$C,cb_metall!$A:$A,Q12,cb_metall!$B:$B,"gold")))))</f>
        <v/>
      </c>
      <c r="S12" s="165">
        <f>SUMIFS(cb_metall!$C:$C,cb_metall!$A:$A,Q12,cb_metall!$B:$B,"gold")</f>
        <v>0</v>
      </c>
      <c r="T12" s="3" t="str">
        <f>Доллар!T12</f>
        <v>09.07.2023</v>
      </c>
      <c r="U12" s="157" t="str">
        <f>IF(AND(V10=0,V11=0,V12=0,V13=0,V14=0,V15=0,V16=0,V17=0,V18=0,V19=0,V20=0,V21=0),"",(IF((SUMIFS(cb_metall!$C:$C,cb_metall!$A:$A,T12,cb_metall!$B:$B,"gold"))=0,"-",(SUMIFS(cb_metall!$C:$C,cb_metall!$A:$A,T12,cb_metall!$B:$B,"gold")))))</f>
        <v/>
      </c>
      <c r="V12" s="165">
        <f>SUMIFS(cb_metall!$C:$C,cb_metall!$A:$A,T12,cb_metall!$B:$B,"gold")</f>
        <v>0</v>
      </c>
      <c r="W12" s="3" t="str">
        <f>Доллар!W12</f>
        <v>09.08.2023</v>
      </c>
      <c r="X12" s="157" t="str">
        <f>IF(AND(Y10=0,Y11=0,Y12=0,Y13=0,Y14=0,Y15=0,Y16=0,Y17=0,Y18=0,Y19=0,Y20=0,Y21=0),"",(IF((SUMIFS(cb_metall!$C:$C,cb_metall!$A:$A,W12,cb_metall!$B:$B,"gold"))=0,"-",(SUMIFS(cb_metall!$C:$C,cb_metall!$A:$A,W12,cb_metall!$B:$B,"gold")))))</f>
        <v/>
      </c>
      <c r="Y12" s="165">
        <f>SUMIFS(cb_metall!$C:$C,cb_metall!$A:$A,W12,cb_metall!$B:$B,"gold")</f>
        <v>0</v>
      </c>
      <c r="Z12" s="3" t="str">
        <f>Доллар!Z12</f>
        <v>09.09.2023</v>
      </c>
      <c r="AA12" s="157" t="str">
        <f>IF(AND(AB10=0,AB11=0,AB12=0,AB13=0,AB14=0,AB15=0,AB16=0,AB17=0,AB18=0,AB19=0,AB20=0,AB21=0),"",(IF((SUMIFS(cb_metall!$C:$C,cb_metall!$A:$A,Z12,cb_metall!$B:$B,"gold"))=0,"-",(SUMIFS(cb_metall!$C:$C,cb_metall!$A:$A,Z12,cb_metall!$B:$B,"gold")))))</f>
        <v/>
      </c>
      <c r="AB12" s="165">
        <f>SUMIFS(cb_metall!$C:$C,cb_metall!$A:$A,Z12,cb_metall!$B:$B,"gold")</f>
        <v>0</v>
      </c>
      <c r="AC12" s="3" t="str">
        <f>Доллар!AC12</f>
        <v>09.10.2023</v>
      </c>
      <c r="AD12" s="157" t="str">
        <f>IF(AND(AE10=0,AE11=0,AE12=0,AE13=0,AE14=0,AE15=0,AE16=0,AE17=0,AE18=0,AE19=0,AE20=0,AE21=0),"",(IF((SUMIFS(cb_metall!$C:$C,cb_metall!$A:$A,AC12,cb_metall!$B:$B,"gold"))=0,"-",(SUMIFS(cb_metall!$C:$C,cb_metall!$A:$A,AC12,cb_metall!$B:$B,"gold")))))</f>
        <v/>
      </c>
      <c r="AE12" s="165">
        <f>SUMIFS(cb_metall!$C:$C,cb_metall!$A:$A,AC12,cb_metall!$B:$B,"gold")</f>
        <v>0</v>
      </c>
      <c r="AF12" s="3" t="str">
        <f>Доллар!AF12</f>
        <v>09.11.2023</v>
      </c>
      <c r="AG12" s="157" t="str">
        <f>IF(AND(AH10=0,AH11=0,AH12=0,AH13=0,AH14=0,AH15=0,AH16=0,AH17=0,AH18=0,AH19=0,AH20=0,AH21=0),"",(IF((SUMIFS(cb_metall!$C:$C,cb_metall!$A:$A,AF12,cb_metall!$B:$B,"gold"))=0,"-",(SUMIFS(cb_metall!$C:$C,cb_metall!$A:$A,AF12,cb_metall!$B:$B,"gold")))))</f>
        <v/>
      </c>
      <c r="AH12" s="165">
        <f>SUMIFS(cb_metall!$C:$C,cb_metall!$A:$A,AF12,cb_metall!$B:$B,"gold")</f>
        <v>0</v>
      </c>
      <c r="AI12" s="3" t="str">
        <f>Доллар!AI12</f>
        <v>09.12.2023</v>
      </c>
      <c r="AJ12" s="157" t="str">
        <f>IF(AND(AK10=0,AK11=0,AK12=0,AK13=0,AK14=0,AK15=0,AK16=0,AK17=0,AK18=0,AK19=0,AK20=0,AK21=0),"",(IF((SUMIFS(cb_metall!$C:$C,cb_metall!$A:$A,AI12,cb_metall!$B:$B,"gold"))=0,"-",(SUMIFS(cb_metall!$C:$C,cb_metall!$A:$A,AI12,cb_metall!$B:$B,"gold")))))</f>
        <v/>
      </c>
      <c r="AK12" s="165">
        <f>SUMIFS(cb_metall!$C:$C,cb_metall!$A:$A,AI12,cb_metall!$B:$B,"gold")</f>
        <v>0</v>
      </c>
      <c r="AQ12" s="153" t="str">
        <f t="shared" si="1"/>
        <v>09.06.2023</v>
      </c>
      <c r="AR12" s="161">
        <f t="shared" si="0"/>
        <v>0</v>
      </c>
      <c r="AT12" s="3" t="str">
        <f t="shared" si="2"/>
        <v>09.10.2023</v>
      </c>
      <c r="AU12" s="161">
        <f t="shared" si="3"/>
        <v>0</v>
      </c>
      <c r="AW12" s="3" t="str">
        <f t="shared" si="4"/>
        <v>09.11.2023</v>
      </c>
      <c r="AX12" s="161">
        <f t="shared" si="5"/>
        <v>0</v>
      </c>
      <c r="AZ12" s="3" t="str">
        <f t="shared" si="6"/>
        <v>09.12.2023</v>
      </c>
      <c r="BA12" s="161">
        <f t="shared" si="7"/>
        <v>0</v>
      </c>
    </row>
    <row r="13" spans="2:53" x14ac:dyDescent="0.25">
      <c r="B13" s="3" t="str">
        <f>Доллар!B13</f>
        <v>10.01.2023</v>
      </c>
      <c r="C13" s="157" t="str">
        <f>IF(AND(D11=0,D12=0,D13=0,D14=0,D15=0,D16=0,D17=0,D18=0,D19=0,D20=0,D21=0,D22=0),"",(IF((SUMIFS(cb_metall!$C:$C,cb_metall!$A:$A,B13,cb_metall!$B:$B,"gold"))=0,"-",(SUMIFS(cb_metall!$C:$C,cb_metall!$A:$A,B13,cb_metall!$B:$B,"gold")))))</f>
        <v/>
      </c>
      <c r="D13" s="165">
        <f>SUMIFS(cb_metall!$C:$C,cb_metall!$A:$A,B13,cb_metall!$B:$B,"gold")</f>
        <v>0</v>
      </c>
      <c r="E13" s="3" t="str">
        <f>Доллар!E13</f>
        <v>10.02.2023</v>
      </c>
      <c r="F13" s="157" t="str">
        <f>IF(AND(G11=0,G12=0,G13=0,G14=0,G15=0,G16=0,G17=0,G18=0,G19=0,G20=0,G21=0,G22=0),"",(IF((SUMIFS(#REF!,#REF!,E13))=0,"-",(SUMIFS(#REF!,#REF!,E13)))))</f>
        <v/>
      </c>
      <c r="G13" s="165">
        <f>SUMIFS(cb_metall!$C:$C,cb_metall!$A:$A,E13,cb_metall!$B:$B,"gold")</f>
        <v>0</v>
      </c>
      <c r="H13" s="3" t="str">
        <f>Доллар!H13</f>
        <v>10.03.2023</v>
      </c>
      <c r="I13" s="157" t="str">
        <f>IF(AND(J11=0,J12=0,J13=0,J14=0,J15=0,J16=0,J17=0,J18=0,J19=0,J20=0,J21=0,J22=0),"",(IF((SUMIFS(cb_metall!$C:$C,cb_metall!$A:$A,H13,cb_metall!$B:$B,"gold"))=0,"-",(SUMIFS(cb_metall!$C:$C,cb_metall!$A:$A,H13,cb_metall!$B:$B,"gold")))))</f>
        <v/>
      </c>
      <c r="J13" s="165">
        <f>SUMIFS(cb_metall!$C:$C,cb_metall!$A:$A,H13,cb_metall!$B:$B,"gold")</f>
        <v>0</v>
      </c>
      <c r="K13" s="3" t="str">
        <f>Доллар!K13</f>
        <v>10.04.2023</v>
      </c>
      <c r="L13" s="157" t="str">
        <f>IF(AND(M11=0,M12=0,M13=0,M14=0,M15=0,M16=0,M17=0,M18=0,M19=0,M20=0,M21=0,M22=0),"",(IF((SUMIFS(cb_metall!$C:$C,cb_metall!$A:$A,K13,cb_metall!$B:$B,"gold"))=0,"-",(SUMIFS(cb_metall!$C:$C,cb_metall!$A:$A,K13,cb_metall!$B:$B,"gold")))))</f>
        <v/>
      </c>
      <c r="M13" s="165">
        <f>SUMIFS(cb_metall!$C:$C,cb_metall!$A:$A,K13,cb_metall!$B:$B,"gold")</f>
        <v>0</v>
      </c>
      <c r="N13" s="3" t="str">
        <f>Доллар!N13</f>
        <v>10.05.2023</v>
      </c>
      <c r="O13" s="157" t="str">
        <f>IF(AND(P11=0,P12=0,P13=0,P14=0,P15=0,P16=0,P17=0,P18=0,P19=0,P20=0,P21=0,P22=0),"",(IF((SUMIFS(cb_metall!$C:$C,cb_metall!$A:$A,N13,cb_metall!$B:$B,"gold"))=0,"-",(SUMIFS(cb_metall!$C:$C,cb_metall!$A:$A,N13,cb_metall!$B:$B,"gold")))))</f>
        <v/>
      </c>
      <c r="P13" s="165">
        <f>SUMIFS(cb_metall!$C:$C,cb_metall!$A:$A,N13,cb_metall!$B:$B,"gold")</f>
        <v>0</v>
      </c>
      <c r="Q13" s="3" t="str">
        <f>Доллар!Q13</f>
        <v>10.06.2023</v>
      </c>
      <c r="R13" s="157" t="str">
        <f>IF(AND(S11=0,S12=0,S13=0,S14=0,S15=0,S16=0,S17=0,S18=0,S19=0,S20=0,S21=0,S22=0),"",(IF((SUMIFS(cb_metall!$C:$C,cb_metall!$A:$A,Q13,cb_metall!$B:$B,"gold"))=0,"-",(SUMIFS(cb_metall!$C:$C,cb_metall!$A:$A,Q13,cb_metall!$B:$B,"gold")))))</f>
        <v/>
      </c>
      <c r="S13" s="165">
        <f>SUMIFS(cb_metall!$C:$C,cb_metall!$A:$A,Q13,cb_metall!$B:$B,"gold")</f>
        <v>0</v>
      </c>
      <c r="T13" s="3" t="str">
        <f>Доллар!T13</f>
        <v>10.07.2023</v>
      </c>
      <c r="U13" s="157" t="str">
        <f>IF(AND(V11=0,V12=0,V13=0,V14=0,V15=0,V16=0,V17=0,V18=0,V19=0,V20=0,V21=0,V22=0),"",(IF((SUMIFS(cb_metall!$C:$C,cb_metall!$A:$A,T13,cb_metall!$B:$B,"gold"))=0,"-",(SUMIFS(cb_metall!$C:$C,cb_metall!$A:$A,T13,cb_metall!$B:$B,"gold")))))</f>
        <v/>
      </c>
      <c r="V13" s="165">
        <f>SUMIFS(cb_metall!$C:$C,cb_metall!$A:$A,T13,cb_metall!$B:$B,"gold")</f>
        <v>0</v>
      </c>
      <c r="W13" s="3" t="str">
        <f>Доллар!W13</f>
        <v>10.08.2023</v>
      </c>
      <c r="X13" s="157" t="str">
        <f>IF(AND(Y11=0,Y12=0,Y13=0,Y14=0,Y15=0,Y16=0,Y17=0,Y18=0,Y19=0,Y20=0,Y21=0,Y22=0),"",(IF((SUMIFS(cb_metall!$C:$C,cb_metall!$A:$A,W13,cb_metall!$B:$B,"gold"))=0,"-",(SUMIFS(cb_metall!$C:$C,cb_metall!$A:$A,W13,cb_metall!$B:$B,"gold")))))</f>
        <v/>
      </c>
      <c r="Y13" s="165">
        <f>SUMIFS(cb_metall!$C:$C,cb_metall!$A:$A,W13,cb_metall!$B:$B,"gold")</f>
        <v>0</v>
      </c>
      <c r="Z13" s="3" t="str">
        <f>Доллар!Z13</f>
        <v>10.09.2023</v>
      </c>
      <c r="AA13" s="157" t="str">
        <f>IF(AND(AB11=0,AB12=0,AB13=0,AB14=0,AB15=0,AB16=0,AB17=0,AB18=0,AB19=0,AB20=0,AB21=0,AB22=0),"",(IF((SUMIFS(cb_metall!$C:$C,cb_metall!$A:$A,Z13,cb_metall!$B:$B,"gold"))=0,"-",(SUMIFS(cb_metall!$C:$C,cb_metall!$A:$A,Z13,cb_metall!$B:$B,"gold")))))</f>
        <v/>
      </c>
      <c r="AB13" s="165">
        <f>SUMIFS(cb_metall!$C:$C,cb_metall!$A:$A,Z13,cb_metall!$B:$B,"gold")</f>
        <v>0</v>
      </c>
      <c r="AC13" s="3" t="str">
        <f>Доллар!AC13</f>
        <v>10.10.2023</v>
      </c>
      <c r="AD13" s="157" t="str">
        <f>IF(AND(AE11=0,AE12=0,AE13=0,AE14=0,AE15=0,AE16=0,AE17=0,AE18=0,AE19=0,AE20=0,AE21=0,AE22=0),"",(IF((SUMIFS(cb_metall!$C:$C,cb_metall!$A:$A,AC13,cb_metall!$B:$B,"gold"))=0,"-",(SUMIFS(cb_metall!$C:$C,cb_metall!$A:$A,AC13,cb_metall!$B:$B,"gold")))))</f>
        <v/>
      </c>
      <c r="AE13" s="165">
        <f>SUMIFS(cb_metall!$C:$C,cb_metall!$A:$A,AC13,cb_metall!$B:$B,"gold")</f>
        <v>0</v>
      </c>
      <c r="AF13" s="3" t="str">
        <f>Доллар!AF13</f>
        <v>10.11.2023</v>
      </c>
      <c r="AG13" s="157" t="str">
        <f>IF(AND(AH11=0,AH12=0,AH13=0,AH14=0,AH15=0,AH16=0,AH17=0,AH18=0,AH19=0,AH20=0,AH21=0,AH22=0),"",(IF((SUMIFS(cb_metall!$C:$C,cb_metall!$A:$A,AF13,cb_metall!$B:$B,"gold"))=0,"-",(SUMIFS(cb_metall!$C:$C,cb_metall!$A:$A,AF13,cb_metall!$B:$B,"gold")))))</f>
        <v/>
      </c>
      <c r="AH13" s="165">
        <f>SUMIFS(cb_metall!$C:$C,cb_metall!$A:$A,AF13,cb_metall!$B:$B,"gold")</f>
        <v>0</v>
      </c>
      <c r="AI13" s="3" t="str">
        <f>Доллар!AI13</f>
        <v>10.12.2023</v>
      </c>
      <c r="AJ13" s="157" t="str">
        <f>IF(AND(AK11=0,AK12=0,AK13=0,AK14=0,AK15=0,AK16=0,AK17=0,AK18=0,AK19=0,AK20=0,AK21=0,AK22=0),"",(IF((SUMIFS(cb_metall!$C:$C,cb_metall!$A:$A,AI13,cb_metall!$B:$B,"gold"))=0,"-",(SUMIFS(cb_metall!$C:$C,cb_metall!$A:$A,AI13,cb_metall!$B:$B,"gold")))))</f>
        <v/>
      </c>
      <c r="AK13" s="165">
        <f>SUMIFS(cb_metall!$C:$C,cb_metall!$A:$A,AI13,cb_metall!$B:$B,"gold")</f>
        <v>0</v>
      </c>
      <c r="AQ13" s="153" t="str">
        <f t="shared" si="1"/>
        <v>10.06.2023</v>
      </c>
      <c r="AR13" s="161">
        <f t="shared" si="0"/>
        <v>0</v>
      </c>
      <c r="AT13" s="3" t="str">
        <f t="shared" si="2"/>
        <v>10.10.2023</v>
      </c>
      <c r="AU13" s="161">
        <f t="shared" si="3"/>
        <v>0</v>
      </c>
      <c r="AW13" s="3" t="str">
        <f t="shared" si="4"/>
        <v>10.11.2023</v>
      </c>
      <c r="AX13" s="161">
        <f t="shared" si="5"/>
        <v>0</v>
      </c>
      <c r="AZ13" s="3" t="str">
        <f t="shared" si="6"/>
        <v>10.12.2023</v>
      </c>
      <c r="BA13" s="161">
        <f t="shared" si="7"/>
        <v>0</v>
      </c>
    </row>
    <row r="14" spans="2:53" x14ac:dyDescent="0.25">
      <c r="B14" s="3" t="str">
        <f>Доллар!B14</f>
        <v>11.01.2023</v>
      </c>
      <c r="C14" s="157" t="str">
        <f>IF(AND(D12=0,D13=0,D14=0,D15=0,D16=0,D17=0,D18=0,D19=0,D20=0,D21=0,D22=0,D23=0),"",(IF((SUMIFS(cb_metall!$C:$C,cb_metall!$A:$A,B14,cb_metall!$B:$B,"gold"))=0,"-",(SUMIFS(cb_metall!$C:$C,cb_metall!$A:$A,B14,cb_metall!$B:$B,"gold")))))</f>
        <v/>
      </c>
      <c r="D14" s="165">
        <f>SUMIFS(cb_metall!$C:$C,cb_metall!$A:$A,B14,cb_metall!$B:$B,"gold")</f>
        <v>0</v>
      </c>
      <c r="E14" s="3" t="str">
        <f>Доллар!E14</f>
        <v>11.02.2023</v>
      </c>
      <c r="F14" s="157" t="str">
        <f>IF(AND(G12=0,G13=0,G14=0,G15=0,G16=0,G17=0,G18=0,G19=0,G20=0,G21=0,G22=0,G23=0),"",(IF((SUMIFS(#REF!,#REF!,E14))=0,"-",(SUMIFS(#REF!,#REF!,E14)))))</f>
        <v/>
      </c>
      <c r="G14" s="165">
        <f>SUMIFS(cb_metall!$C:$C,cb_metall!$A:$A,E14,cb_metall!$B:$B,"gold")</f>
        <v>0</v>
      </c>
      <c r="H14" s="3" t="str">
        <f>Доллар!H14</f>
        <v>11.03.2023</v>
      </c>
      <c r="I14" s="157" t="str">
        <f>IF(AND(J12=0,J13=0,J14=0,J15=0,J16=0,J17=0,J18=0,J19=0,J20=0,J21=0,J22=0,J23=0),"",(IF((SUMIFS(cb_metall!$C:$C,cb_metall!$A:$A,H14,cb_metall!$B:$B,"gold"))=0,"-",(SUMIFS(cb_metall!$C:$C,cb_metall!$A:$A,H14,cb_metall!$B:$B,"gold")))))</f>
        <v/>
      </c>
      <c r="J14" s="165">
        <f>SUMIFS(cb_metall!$C:$C,cb_metall!$A:$A,H14,cb_metall!$B:$B,"gold")</f>
        <v>0</v>
      </c>
      <c r="K14" s="3" t="str">
        <f>Доллар!K14</f>
        <v>11.04.2023</v>
      </c>
      <c r="L14" s="157" t="str">
        <f>IF(AND(M12=0,M13=0,M14=0,M15=0,M16=0,M17=0,M18=0,M19=0,M20=0,M21=0,M22=0,M23=0),"",(IF((SUMIFS(cb_metall!$C:$C,cb_metall!$A:$A,K14,cb_metall!$B:$B,"gold"))=0,"-",(SUMIFS(cb_metall!$C:$C,cb_metall!$A:$A,K14,cb_metall!$B:$B,"gold")))))</f>
        <v/>
      </c>
      <c r="M14" s="165">
        <f>SUMIFS(cb_metall!$C:$C,cb_metall!$A:$A,K14,cb_metall!$B:$B,"gold")</f>
        <v>0</v>
      </c>
      <c r="N14" s="3" t="str">
        <f>Доллар!N14</f>
        <v>11.05.2023</v>
      </c>
      <c r="O14" s="157" t="str">
        <f>IF(AND(P12=0,P13=0,P14=0,P15=0,P16=0,P17=0,P18=0,P19=0,P20=0,P21=0,P22=0,P23=0),"",(IF((SUMIFS(cb_metall!$C:$C,cb_metall!$A:$A,N14,cb_metall!$B:$B,"gold"))=0,"-",(SUMIFS(cb_metall!$C:$C,cb_metall!$A:$A,N14,cb_metall!$B:$B,"gold")))))</f>
        <v/>
      </c>
      <c r="P14" s="165">
        <f>SUMIFS(cb_metall!$C:$C,cb_metall!$A:$A,N14,cb_metall!$B:$B,"gold")</f>
        <v>0</v>
      </c>
      <c r="Q14" s="3" t="str">
        <f>Доллар!Q14</f>
        <v>11.06.2023</v>
      </c>
      <c r="R14" s="157" t="str">
        <f>IF(AND(S12=0,S13=0,S14=0,S15=0,S16=0,S17=0,S18=0,S19=0,S20=0,S21=0,S22=0,S23=0),"",(IF((SUMIFS(cb_metall!$C:$C,cb_metall!$A:$A,Q14,cb_metall!$B:$B,"gold"))=0,"-",(SUMIFS(cb_metall!$C:$C,cb_metall!$A:$A,Q14,cb_metall!$B:$B,"gold")))))</f>
        <v/>
      </c>
      <c r="S14" s="165">
        <f>SUMIFS(cb_metall!$C:$C,cb_metall!$A:$A,Q14,cb_metall!$B:$B,"gold")</f>
        <v>0</v>
      </c>
      <c r="T14" s="3" t="str">
        <f>Доллар!T14</f>
        <v>11.07.2023</v>
      </c>
      <c r="U14" s="157" t="str">
        <f>IF(AND(V12=0,V13=0,V14=0,V15=0,V16=0,V17=0,V18=0,V19=0,V20=0,V21=0,V22=0,V23=0),"",(IF((SUMIFS(cb_metall!$C:$C,cb_metall!$A:$A,T14,cb_metall!$B:$B,"gold"))=0,"-",(SUMIFS(cb_metall!$C:$C,cb_metall!$A:$A,T14,cb_metall!$B:$B,"gold")))))</f>
        <v/>
      </c>
      <c r="V14" s="165">
        <f>SUMIFS(cb_metall!$C:$C,cb_metall!$A:$A,T14,cb_metall!$B:$B,"gold")</f>
        <v>0</v>
      </c>
      <c r="W14" s="3" t="str">
        <f>Доллар!W14</f>
        <v>11.08.2023</v>
      </c>
      <c r="X14" s="157" t="str">
        <f>IF(AND(Y12=0,Y13=0,Y14=0,Y15=0,Y16=0,Y17=0,Y18=0,Y19=0,Y20=0,Y21=0,Y22=0,Y23=0),"",(IF((SUMIFS(cb_metall!$C:$C,cb_metall!$A:$A,W14,cb_metall!$B:$B,"gold"))=0,"-",(SUMIFS(cb_metall!$C:$C,cb_metall!$A:$A,W14,cb_metall!$B:$B,"gold")))))</f>
        <v/>
      </c>
      <c r="Y14" s="165">
        <f>SUMIFS(cb_metall!$C:$C,cb_metall!$A:$A,W14,cb_metall!$B:$B,"gold")</f>
        <v>0</v>
      </c>
      <c r="Z14" s="3" t="str">
        <f>Доллар!Z14</f>
        <v>11.09.2023</v>
      </c>
      <c r="AA14" s="157" t="str">
        <f>IF(AND(AB12=0,AB13=0,AB14=0,AB15=0,AB16=0,AB17=0,AB18=0,AB19=0,AB20=0,AB21=0,AB22=0,AB23=0),"",(IF((SUMIFS(cb_metall!$C:$C,cb_metall!$A:$A,Z14,cb_metall!$B:$B,"gold"))=0,"-",(SUMIFS(cb_metall!$C:$C,cb_metall!$A:$A,Z14,cb_metall!$B:$B,"gold")))))</f>
        <v/>
      </c>
      <c r="AB14" s="165">
        <f>SUMIFS(cb_metall!$C:$C,cb_metall!$A:$A,Z14,cb_metall!$B:$B,"gold")</f>
        <v>0</v>
      </c>
      <c r="AC14" s="3" t="str">
        <f>Доллар!AC14</f>
        <v>11.10.2023</v>
      </c>
      <c r="AD14" s="157" t="str">
        <f>IF(AND(AE12=0,AE13=0,AE14=0,AE15=0,AE16=0,AE17=0,AE18=0,AE19=0,AE20=0,AE21=0,AE22=0,AE23=0),"",(IF((SUMIFS(cb_metall!$C:$C,cb_metall!$A:$A,AC14,cb_metall!$B:$B,"gold"))=0,"-",(SUMIFS(cb_metall!$C:$C,cb_metall!$A:$A,AC14,cb_metall!$B:$B,"gold")))))</f>
        <v/>
      </c>
      <c r="AE14" s="165">
        <f>SUMIFS(cb_metall!$C:$C,cb_metall!$A:$A,AC14,cb_metall!$B:$B,"gold")</f>
        <v>0</v>
      </c>
      <c r="AF14" s="3" t="str">
        <f>Доллар!AF14</f>
        <v>11.11.2023</v>
      </c>
      <c r="AG14" s="157" t="str">
        <f>IF(AND(AH12=0,AH13=0,AH14=0,AH15=0,AH16=0,AH17=0,AH18=0,AH19=0,AH20=0,AH21=0,AH22=0,AH23=0),"",(IF((SUMIFS(cb_metall!$C:$C,cb_metall!$A:$A,AF14,cb_metall!$B:$B,"gold"))=0,"-",(SUMIFS(cb_metall!$C:$C,cb_metall!$A:$A,AF14,cb_metall!$B:$B,"gold")))))</f>
        <v/>
      </c>
      <c r="AH14" s="165">
        <f>SUMIFS(cb_metall!$C:$C,cb_metall!$A:$A,AF14,cb_metall!$B:$B,"gold")</f>
        <v>0</v>
      </c>
      <c r="AI14" s="3" t="str">
        <f>Доллар!AI14</f>
        <v>11.12.2023</v>
      </c>
      <c r="AJ14" s="157" t="str">
        <f>IF(AND(AK12=0,AK13=0,AK14=0,AK15=0,AK16=0,AK17=0,AK18=0,AK19=0,AK20=0,AK21=0,AK22=0,AK23=0),"",(IF((SUMIFS(cb_metall!$C:$C,cb_metall!$A:$A,AI14,cb_metall!$B:$B,"gold"))=0,"-",(SUMIFS(cb_metall!$C:$C,cb_metall!$A:$A,AI14,cb_metall!$B:$B,"gold")))))</f>
        <v/>
      </c>
      <c r="AK14" s="165">
        <f>SUMIFS(cb_metall!$C:$C,cb_metall!$A:$A,AI14,cb_metall!$B:$B,"gold")</f>
        <v>0</v>
      </c>
      <c r="AQ14" s="153" t="str">
        <f t="shared" si="1"/>
        <v>11.06.2023</v>
      </c>
      <c r="AR14" s="161">
        <f t="shared" si="0"/>
        <v>0</v>
      </c>
      <c r="AT14" s="3" t="str">
        <f t="shared" si="2"/>
        <v>11.10.2023</v>
      </c>
      <c r="AU14" s="161">
        <f t="shared" si="3"/>
        <v>0</v>
      </c>
      <c r="AW14" s="3" t="str">
        <f t="shared" si="4"/>
        <v>11.11.2023</v>
      </c>
      <c r="AX14" s="161">
        <f t="shared" si="5"/>
        <v>0</v>
      </c>
      <c r="AZ14" s="3" t="str">
        <f t="shared" si="6"/>
        <v>11.12.2023</v>
      </c>
      <c r="BA14" s="161">
        <f t="shared" si="7"/>
        <v>0</v>
      </c>
    </row>
    <row r="15" spans="2:53" x14ac:dyDescent="0.25">
      <c r="B15" s="3" t="str">
        <f>Доллар!B15</f>
        <v>12.01.2023</v>
      </c>
      <c r="C15" s="157" t="str">
        <f>IF(AND(D13=0,D14=0,D15=0,D16=0,D17=0,D18=0,D19=0,D20=0,D21=0,D22=0,D23=0,D24=0),"",(IF((SUMIFS(cb_metall!$C:$C,cb_metall!$A:$A,B15,cb_metall!$B:$B,"gold"))=0,"-",(SUMIFS(cb_metall!$C:$C,cb_metall!$A:$A,B15,cb_metall!$B:$B,"gold")))))</f>
        <v/>
      </c>
      <c r="D15" s="165">
        <f>SUMIFS(cb_metall!$C:$C,cb_metall!$A:$A,B15,cb_metall!$B:$B,"gold")</f>
        <v>0</v>
      </c>
      <c r="E15" s="3" t="str">
        <f>Доллар!E15</f>
        <v>12.02.2023</v>
      </c>
      <c r="F15" s="157" t="str">
        <f>IF(AND(G13=0,G14=0,G15=0,G16=0,G17=0,G18=0,G19=0,G20=0,G21=0,G22=0,G23=0,G24=0),"",(IF((SUMIFS(#REF!,#REF!,E15))=0,"-",(SUMIFS(#REF!,#REF!,E15)))))</f>
        <v/>
      </c>
      <c r="G15" s="165">
        <f>SUMIFS(cb_metall!$C:$C,cb_metall!$A:$A,E15,cb_metall!$B:$B,"gold")</f>
        <v>0</v>
      </c>
      <c r="H15" s="3" t="str">
        <f>Доллар!H15</f>
        <v>12.03.2023</v>
      </c>
      <c r="I15" s="157" t="str">
        <f>IF(AND(J13=0,J14=0,J15=0,J16=0,J17=0,J18=0,J19=0,J20=0,J21=0,J22=0,J23=0,J24=0),"",(IF((SUMIFS(cb_metall!$C:$C,cb_metall!$A:$A,H15,cb_metall!$B:$B,"gold"))=0,"-",(SUMIFS(cb_metall!$C:$C,cb_metall!$A:$A,H15,cb_metall!$B:$B,"gold")))))</f>
        <v/>
      </c>
      <c r="J15" s="165">
        <f>SUMIFS(cb_metall!$C:$C,cb_metall!$A:$A,H15,cb_metall!$B:$B,"gold")</f>
        <v>0</v>
      </c>
      <c r="K15" s="3" t="str">
        <f>Доллар!K15</f>
        <v>12.04.2023</v>
      </c>
      <c r="L15" s="157" t="str">
        <f>IF(AND(M13=0,M14=0,M15=0,M16=0,M17=0,M18=0,M19=0,M20=0,M21=0,M22=0,M23=0,M24=0),"",(IF((SUMIFS(cb_metall!$C:$C,cb_metall!$A:$A,K15,cb_metall!$B:$B,"gold"))=0,"-",(SUMIFS(cb_metall!$C:$C,cb_metall!$A:$A,K15,cb_metall!$B:$B,"gold")))))</f>
        <v/>
      </c>
      <c r="M15" s="165">
        <f>SUMIFS(cb_metall!$C:$C,cb_metall!$A:$A,K15,cb_metall!$B:$B,"gold")</f>
        <v>0</v>
      </c>
      <c r="N15" s="3" t="str">
        <f>Доллар!N15</f>
        <v>12.05.2023</v>
      </c>
      <c r="O15" s="157" t="str">
        <f>IF(AND(P13=0,P14=0,P15=0,P16=0,P17=0,P18=0,P19=0,P20=0,P21=0,P22=0,P23=0,P24=0),"",(IF((SUMIFS(cb_metall!$C:$C,cb_metall!$A:$A,N15,cb_metall!$B:$B,"gold"))=0,"-",(SUMIFS(cb_metall!$C:$C,cb_metall!$A:$A,N15,cb_metall!$B:$B,"gold")))))</f>
        <v/>
      </c>
      <c r="P15" s="165">
        <f>SUMIFS(cb_metall!$C:$C,cb_metall!$A:$A,N15,cb_metall!$B:$B,"gold")</f>
        <v>0</v>
      </c>
      <c r="Q15" s="3" t="str">
        <f>Доллар!Q15</f>
        <v>12.06.2023</v>
      </c>
      <c r="R15" s="157" t="str">
        <f>IF(AND(S13=0,S14=0,S15=0,S16=0,S17=0,S18=0,S19=0,S20=0,S21=0,S22=0,S23=0,S24=0),"",(IF((SUMIFS(cb_metall!$C:$C,cb_metall!$A:$A,Q15,cb_metall!$B:$B,"gold"))=0,"-",(SUMIFS(cb_metall!$C:$C,cb_metall!$A:$A,Q15,cb_metall!$B:$B,"gold")))))</f>
        <v/>
      </c>
      <c r="S15" s="165">
        <f>SUMIFS(cb_metall!$C:$C,cb_metall!$A:$A,Q15,cb_metall!$B:$B,"gold")</f>
        <v>0</v>
      </c>
      <c r="T15" s="3" t="str">
        <f>Доллар!T15</f>
        <v>12.07.2023</v>
      </c>
      <c r="U15" s="157" t="str">
        <f>IF(AND(V13=0,V14=0,V15=0,V16=0,V17=0,V18=0,V19=0,V20=0,V21=0,V22=0,V23=0,V24=0),"",(IF((SUMIFS(cb_metall!$C:$C,cb_metall!$A:$A,T15,cb_metall!$B:$B,"gold"))=0,"-",(SUMIFS(cb_metall!$C:$C,cb_metall!$A:$A,T15,cb_metall!$B:$B,"gold")))))</f>
        <v/>
      </c>
      <c r="V15" s="165">
        <f>SUMIFS(cb_metall!$C:$C,cb_metall!$A:$A,T15,cb_metall!$B:$B,"gold")</f>
        <v>0</v>
      </c>
      <c r="W15" s="3" t="str">
        <f>Доллар!W15</f>
        <v>12.08.2023</v>
      </c>
      <c r="X15" s="157" t="str">
        <f>IF(AND(Y13=0,Y14=0,Y15=0,Y16=0,Y17=0,Y18=0,Y19=0,Y20=0,Y21=0,Y22=0,Y23=0,Y24=0),"",(IF((SUMIFS(cb_metall!$C:$C,cb_metall!$A:$A,W15,cb_metall!$B:$B,"gold"))=0,"-",(SUMIFS(cb_metall!$C:$C,cb_metall!$A:$A,W15,cb_metall!$B:$B,"gold")))))</f>
        <v/>
      </c>
      <c r="Y15" s="165">
        <f>SUMIFS(cb_metall!$C:$C,cb_metall!$A:$A,W15,cb_metall!$B:$B,"gold")</f>
        <v>0</v>
      </c>
      <c r="Z15" s="3" t="str">
        <f>Доллар!Z15</f>
        <v>12.09.2023</v>
      </c>
      <c r="AA15" s="157" t="str">
        <f>IF(AND(AB13=0,AB14=0,AB15=0,AB16=0,AB17=0,AB18=0,AB19=0,AB20=0,AB21=0,AB22=0,AB23=0,AB24=0),"",(IF((SUMIFS(cb_metall!$C:$C,cb_metall!$A:$A,Z15,cb_metall!$B:$B,"gold"))=0,"-",(SUMIFS(cb_metall!$C:$C,cb_metall!$A:$A,Z15,cb_metall!$B:$B,"gold")))))</f>
        <v/>
      </c>
      <c r="AB15" s="165">
        <f>SUMIFS(cb_metall!$C:$C,cb_metall!$A:$A,Z15,cb_metall!$B:$B,"gold")</f>
        <v>0</v>
      </c>
      <c r="AC15" s="3" t="str">
        <f>Доллар!AC15</f>
        <v>12.10.2023</v>
      </c>
      <c r="AD15" s="157" t="str">
        <f>IF(AND(AE13=0,AE14=0,AE15=0,AE16=0,AE17=0,AE18=0,AE19=0,AE20=0,AE21=0,AE22=0,AE23=0,AE24=0),"",(IF((SUMIFS(cb_metall!$C:$C,cb_metall!$A:$A,AC15,cb_metall!$B:$B,"gold"))=0,"-",(SUMIFS(cb_metall!$C:$C,cb_metall!$A:$A,AC15,cb_metall!$B:$B,"gold")))))</f>
        <v/>
      </c>
      <c r="AE15" s="165">
        <f>SUMIFS(cb_metall!$C:$C,cb_metall!$A:$A,AC15,cb_metall!$B:$B,"gold")</f>
        <v>0</v>
      </c>
      <c r="AF15" s="3" t="str">
        <f>Доллар!AF15</f>
        <v>12.11.2023</v>
      </c>
      <c r="AG15" s="157" t="str">
        <f>IF(AND(AH13=0,AH14=0,AH15=0,AH16=0,AH17=0,AH18=0,AH19=0,AH20=0,AH21=0,AH22=0,AH23=0,AH24=0),"",(IF((SUMIFS(cb_metall!$C:$C,cb_metall!$A:$A,AF15,cb_metall!$B:$B,"gold"))=0,"-",(SUMIFS(cb_metall!$C:$C,cb_metall!$A:$A,AF15,cb_metall!$B:$B,"gold")))))</f>
        <v/>
      </c>
      <c r="AH15" s="165">
        <f>SUMIFS(cb_metall!$C:$C,cb_metall!$A:$A,AF15,cb_metall!$B:$B,"gold")</f>
        <v>0</v>
      </c>
      <c r="AI15" s="3" t="str">
        <f>Доллар!AI15</f>
        <v>12.12.2023</v>
      </c>
      <c r="AJ15" s="157" t="str">
        <f>IF(AND(AK13=0,AK14=0,AK15=0,AK16=0,AK17=0,AK18=0,AK19=0,AK20=0,AK21=0,AK22=0,AK23=0,AK24=0),"",(IF((SUMIFS(cb_metall!$C:$C,cb_metall!$A:$A,AI15,cb_metall!$B:$B,"gold"))=0,"-",(SUMIFS(cb_metall!$C:$C,cb_metall!$A:$A,AI15,cb_metall!$B:$B,"gold")))))</f>
        <v/>
      </c>
      <c r="AK15" s="165">
        <f>SUMIFS(cb_metall!$C:$C,cb_metall!$A:$A,AI15,cb_metall!$B:$B,"gold")</f>
        <v>0</v>
      </c>
      <c r="AQ15" s="153" t="str">
        <f t="shared" si="1"/>
        <v>12.06.2023</v>
      </c>
      <c r="AR15" s="161">
        <f t="shared" si="0"/>
        <v>0</v>
      </c>
      <c r="AT15" s="3" t="str">
        <f t="shared" si="2"/>
        <v>12.10.2023</v>
      </c>
      <c r="AU15" s="161">
        <f t="shared" si="3"/>
        <v>0</v>
      </c>
      <c r="AW15" s="3" t="str">
        <f t="shared" si="4"/>
        <v>12.11.2023</v>
      </c>
      <c r="AX15" s="161">
        <f t="shared" si="5"/>
        <v>0</v>
      </c>
      <c r="AZ15" s="3" t="str">
        <f t="shared" si="6"/>
        <v>12.12.2023</v>
      </c>
      <c r="BA15" s="161">
        <f t="shared" si="7"/>
        <v>0</v>
      </c>
    </row>
    <row r="16" spans="2:53" x14ac:dyDescent="0.25">
      <c r="B16" s="3" t="str">
        <f>Доллар!B16</f>
        <v>13.01.2023</v>
      </c>
      <c r="C16" s="157" t="str">
        <f>IF(AND(D14=0,D15=0,D16=0,D17=0,D18=0,D19=0,D20=0,D21=0,D22=0,D23=0,D24=0,D25=0),"",(IF((SUMIFS(cb_metall!$C:$C,cb_metall!$A:$A,B16,cb_metall!$B:$B,"gold"))=0,"-",(SUMIFS(cb_metall!$C:$C,cb_metall!$A:$A,B16,cb_metall!$B:$B,"gold")))))</f>
        <v/>
      </c>
      <c r="D16" s="165">
        <f>SUMIFS(cb_metall!$C:$C,cb_metall!$A:$A,B16,cb_metall!$B:$B,"gold")</f>
        <v>0</v>
      </c>
      <c r="E16" s="3" t="str">
        <f>Доллар!E16</f>
        <v>13.02.2023</v>
      </c>
      <c r="F16" s="157" t="str">
        <f>IF(AND(G14=0,G15=0,G16=0,G17=0,G18=0,G19=0,G20=0,G21=0,G22=0,G23=0,G24=0,G25=0),"",(IF((SUMIFS(#REF!,#REF!,E16))=0,"-",(SUMIFS(#REF!,#REF!,E16)))))</f>
        <v/>
      </c>
      <c r="G16" s="165">
        <f>SUMIFS(cb_metall!$C:$C,cb_metall!$A:$A,E16,cb_metall!$B:$B,"gold")</f>
        <v>0</v>
      </c>
      <c r="H16" s="3" t="str">
        <f>Доллар!H16</f>
        <v>13.03.2023</v>
      </c>
      <c r="I16" s="157" t="str">
        <f>IF(AND(J14=0,J15=0,J16=0,J17=0,J18=0,J19=0,J20=0,J21=0,J22=0,J23=0,J24=0,J25=0),"",(IF((SUMIFS(cb_metall!$C:$C,cb_metall!$A:$A,H16,cb_metall!$B:$B,"gold"))=0,"-",(SUMIFS(cb_metall!$C:$C,cb_metall!$A:$A,H16,cb_metall!$B:$B,"gold")))))</f>
        <v/>
      </c>
      <c r="J16" s="165">
        <f>SUMIFS(cb_metall!$C:$C,cb_metall!$A:$A,H16,cb_metall!$B:$B,"gold")</f>
        <v>0</v>
      </c>
      <c r="K16" s="3" t="str">
        <f>Доллар!K16</f>
        <v>13.04.2023</v>
      </c>
      <c r="L16" s="157" t="str">
        <f>IF(AND(M14=0,M15=0,M16=0,M17=0,M18=0,M19=0,M20=0,M21=0,M22=0,M23=0,M24=0,M25=0),"",(IF((SUMIFS(cb_metall!$C:$C,cb_metall!$A:$A,K16,cb_metall!$B:$B,"gold"))=0,"-",(SUMIFS(cb_metall!$C:$C,cb_metall!$A:$A,K16,cb_metall!$B:$B,"gold")))))</f>
        <v/>
      </c>
      <c r="M16" s="165">
        <f>SUMIFS(cb_metall!$C:$C,cb_metall!$A:$A,K16,cb_metall!$B:$B,"gold")</f>
        <v>0</v>
      </c>
      <c r="N16" s="3" t="str">
        <f>Доллар!N16</f>
        <v>13.05.2023</v>
      </c>
      <c r="O16" s="157" t="str">
        <f>IF(AND(P14=0,P15=0,P16=0,P17=0,P18=0,P19=0,P20=0,P21=0,P22=0,P23=0,P24=0,P25=0),"",(IF((SUMIFS(cb_metall!$C:$C,cb_metall!$A:$A,N16,cb_metall!$B:$B,"gold"))=0,"-",(SUMIFS(cb_metall!$C:$C,cb_metall!$A:$A,N16,cb_metall!$B:$B,"gold")))))</f>
        <v/>
      </c>
      <c r="P16" s="165">
        <f>SUMIFS(cb_metall!$C:$C,cb_metall!$A:$A,N16,cb_metall!$B:$B,"gold")</f>
        <v>0</v>
      </c>
      <c r="Q16" s="3" t="str">
        <f>Доллар!Q16</f>
        <v>13.06.2023</v>
      </c>
      <c r="R16" s="157" t="str">
        <f>IF(AND(S14=0,S15=0,S16=0,S17=0,S18=0,S19=0,S20=0,S21=0,S22=0,S23=0,S24=0,S25=0),"",(IF((SUMIFS(cb_metall!$C:$C,cb_metall!$A:$A,Q16,cb_metall!$B:$B,"gold"))=0,"-",(SUMIFS(cb_metall!$C:$C,cb_metall!$A:$A,Q16,cb_metall!$B:$B,"gold")))))</f>
        <v/>
      </c>
      <c r="S16" s="165">
        <f>SUMIFS(cb_metall!$C:$C,cb_metall!$A:$A,Q16,cb_metall!$B:$B,"gold")</f>
        <v>0</v>
      </c>
      <c r="T16" s="3" t="str">
        <f>Доллар!T16</f>
        <v>13.07.2023</v>
      </c>
      <c r="U16" s="157" t="str">
        <f>IF(AND(V14=0,V15=0,V16=0,V17=0,V18=0,V19=0,V20=0,V21=0,V22=0,V23=0,V24=0,V25=0),"",(IF((SUMIFS(cb_metall!$C:$C,cb_metall!$A:$A,T16,cb_metall!$B:$B,"gold"))=0,"-",(SUMIFS(cb_metall!$C:$C,cb_metall!$A:$A,T16,cb_metall!$B:$B,"gold")))))</f>
        <v/>
      </c>
      <c r="V16" s="165">
        <f>SUMIFS(cb_metall!$C:$C,cb_metall!$A:$A,T16,cb_metall!$B:$B,"gold")</f>
        <v>0</v>
      </c>
      <c r="W16" s="3" t="str">
        <f>Доллар!W16</f>
        <v>13.08.2023</v>
      </c>
      <c r="X16" s="157" t="str">
        <f>IF(AND(Y14=0,Y15=0,Y16=0,Y17=0,Y18=0,Y19=0,Y20=0,Y21=0,Y22=0,Y23=0,Y24=0,Y25=0),"",(IF((SUMIFS(cb_metall!$C:$C,cb_metall!$A:$A,W16,cb_metall!$B:$B,"gold"))=0,"-",(SUMIFS(cb_metall!$C:$C,cb_metall!$A:$A,W16,cb_metall!$B:$B,"gold")))))</f>
        <v/>
      </c>
      <c r="Y16" s="165">
        <f>SUMIFS(cb_metall!$C:$C,cb_metall!$A:$A,W16,cb_metall!$B:$B,"gold")</f>
        <v>0</v>
      </c>
      <c r="Z16" s="3" t="str">
        <f>Доллар!Z16</f>
        <v>13.09.2023</v>
      </c>
      <c r="AA16" s="157" t="str">
        <f>IF(AND(AB14=0,AB15=0,AB16=0,AB17=0,AB18=0,AB19=0,AB20=0,AB21=0,AB22=0,AB23=0,AB24=0,AB25=0),"",(IF((SUMIFS(cb_metall!$C:$C,cb_metall!$A:$A,Z16,cb_metall!$B:$B,"gold"))=0,"-",(SUMIFS(cb_metall!$C:$C,cb_metall!$A:$A,Z16,cb_metall!$B:$B,"gold")))))</f>
        <v/>
      </c>
      <c r="AB16" s="165">
        <f>SUMIFS(cb_metall!$C:$C,cb_metall!$A:$A,Z16,cb_metall!$B:$B,"gold")</f>
        <v>0</v>
      </c>
      <c r="AC16" s="3" t="str">
        <f>Доллар!AC16</f>
        <v>13.10.2023</v>
      </c>
      <c r="AD16" s="157" t="str">
        <f>IF(AND(AE14=0,AE15=0,AE16=0,AE17=0,AE18=0,AE19=0,AE20=0,AE21=0,AE22=0,AE23=0,AE24=0,AE25=0),"",(IF((SUMIFS(cb_metall!$C:$C,cb_metall!$A:$A,AC16,cb_metall!$B:$B,"gold"))=0,"-",(SUMIFS(cb_metall!$C:$C,cb_metall!$A:$A,AC16,cb_metall!$B:$B,"gold")))))</f>
        <v/>
      </c>
      <c r="AE16" s="165">
        <f>SUMIFS(cb_metall!$C:$C,cb_metall!$A:$A,AC16,cb_metall!$B:$B,"gold")</f>
        <v>0</v>
      </c>
      <c r="AF16" s="3" t="str">
        <f>Доллар!AF16</f>
        <v>13.11.2023</v>
      </c>
      <c r="AG16" s="157" t="str">
        <f>IF(AND(AH14=0,AH15=0,AH16=0,AH17=0,AH18=0,AH19=0,AH20=0,AH21=0,AH22=0,AH23=0,AH24=0,AH25=0),"",(IF((SUMIFS(cb_metall!$C:$C,cb_metall!$A:$A,AF16,cb_metall!$B:$B,"gold"))=0,"-",(SUMIFS(cb_metall!$C:$C,cb_metall!$A:$A,AF16,cb_metall!$B:$B,"gold")))))</f>
        <v/>
      </c>
      <c r="AH16" s="165">
        <f>SUMIFS(cb_metall!$C:$C,cb_metall!$A:$A,AF16,cb_metall!$B:$B,"gold")</f>
        <v>0</v>
      </c>
      <c r="AI16" s="3" t="str">
        <f>Доллар!AI16</f>
        <v>13.12.2023</v>
      </c>
      <c r="AJ16" s="157" t="str">
        <f>IF(AND(AK14=0,AK15=0,AK16=0,AK17=0,AK18=0,AK19=0,AK20=0,AK21=0,AK22=0,AK23=0,AK24=0,AK25=0),"",(IF((SUMIFS(cb_metall!$C:$C,cb_metall!$A:$A,AI16,cb_metall!$B:$B,"gold"))=0,"-",(SUMIFS(cb_metall!$C:$C,cb_metall!$A:$A,AI16,cb_metall!$B:$B,"gold")))))</f>
        <v/>
      </c>
      <c r="AK16" s="165">
        <f>SUMIFS(cb_metall!$C:$C,cb_metall!$A:$A,AI16,cb_metall!$B:$B,"gold")</f>
        <v>0</v>
      </c>
      <c r="AQ16" s="153" t="str">
        <f t="shared" si="1"/>
        <v>13.06.2023</v>
      </c>
      <c r="AR16" s="161">
        <f t="shared" si="0"/>
        <v>0</v>
      </c>
      <c r="AT16" s="3" t="str">
        <f t="shared" si="2"/>
        <v>13.10.2023</v>
      </c>
      <c r="AU16" s="161">
        <f t="shared" si="3"/>
        <v>0</v>
      </c>
      <c r="AW16" s="3" t="str">
        <f t="shared" si="4"/>
        <v>13.11.2023</v>
      </c>
      <c r="AX16" s="161">
        <f t="shared" si="5"/>
        <v>0</v>
      </c>
      <c r="AZ16" s="3" t="str">
        <f t="shared" si="6"/>
        <v>13.12.2023</v>
      </c>
      <c r="BA16" s="161">
        <f t="shared" si="7"/>
        <v>0</v>
      </c>
    </row>
    <row r="17" spans="2:53" x14ac:dyDescent="0.25">
      <c r="B17" s="3" t="str">
        <f>Доллар!B17</f>
        <v>14.01.2023</v>
      </c>
      <c r="C17" s="157" t="str">
        <f>IF(AND(D15=0,D16=0,D17=0,D18=0,D19=0,D20=0,D21=0,D22=0,D23=0,D24=0,D25=0,D26=0),"",(IF((SUMIFS(cb_metall!$C:$C,cb_metall!$A:$A,B17,cb_metall!$B:$B,"gold"))=0,"-",(SUMIFS(cb_metall!$C:$C,cb_metall!$A:$A,B17,cb_metall!$B:$B,"gold")))))</f>
        <v/>
      </c>
      <c r="D17" s="165">
        <f>SUMIFS(cb_metall!$C:$C,cb_metall!$A:$A,B17,cb_metall!$B:$B,"gold")</f>
        <v>0</v>
      </c>
      <c r="E17" s="3" t="str">
        <f>Доллар!E17</f>
        <v>14.02.2023</v>
      </c>
      <c r="F17" s="157" t="str">
        <f>IF(AND(G15=0,G16=0,G17=0,G18=0,G19=0,G20=0,G21=0,G22=0,G23=0,G24=0,G25=0,G26=0),"",(IF((SUMIFS(#REF!,#REF!,E17))=0,"-",(SUMIFS(#REF!,#REF!,E17)))))</f>
        <v/>
      </c>
      <c r="G17" s="165">
        <f>SUMIFS(cb_metall!$C:$C,cb_metall!$A:$A,E17,cb_metall!$B:$B,"gold")</f>
        <v>0</v>
      </c>
      <c r="H17" s="3" t="str">
        <f>Доллар!H17</f>
        <v>14.03.2023</v>
      </c>
      <c r="I17" s="157" t="str">
        <f>IF(AND(J15=0,J16=0,J17=0,J18=0,J19=0,J20=0,J21=0,J22=0,J23=0,J24=0,J25=0,J26=0),"",(IF((SUMIFS(cb_metall!$C:$C,cb_metall!$A:$A,H17,cb_metall!$B:$B,"gold"))=0,"-",(SUMIFS(cb_metall!$C:$C,cb_metall!$A:$A,H17,cb_metall!$B:$B,"gold")))))</f>
        <v/>
      </c>
      <c r="J17" s="165">
        <f>SUMIFS(cb_metall!$C:$C,cb_metall!$A:$A,H17,cb_metall!$B:$B,"gold")</f>
        <v>0</v>
      </c>
      <c r="K17" s="3" t="str">
        <f>Доллар!K17</f>
        <v>14.04.2023</v>
      </c>
      <c r="L17" s="157" t="str">
        <f>IF(AND(M15=0,M16=0,M17=0,M18=0,M19=0,M20=0,M21=0,M22=0,M23=0,M24=0,M25=0,M26=0),"",(IF((SUMIFS(cb_metall!$C:$C,cb_metall!$A:$A,K17,cb_metall!$B:$B,"gold"))=0,"-",(SUMIFS(cb_metall!$C:$C,cb_metall!$A:$A,K17,cb_metall!$B:$B,"gold")))))</f>
        <v/>
      </c>
      <c r="M17" s="165">
        <f>SUMIFS(cb_metall!$C:$C,cb_metall!$A:$A,K17,cb_metall!$B:$B,"gold")</f>
        <v>0</v>
      </c>
      <c r="N17" s="3" t="str">
        <f>Доллар!N17</f>
        <v>14.05.2023</v>
      </c>
      <c r="O17" s="157" t="str">
        <f>IF(AND(P15=0,P16=0,P17=0,P18=0,P19=0,P20=0,P21=0,P22=0,P23=0,P24=0,P25=0,P26=0),"",(IF((SUMIFS(cb_metall!$C:$C,cb_metall!$A:$A,N17,cb_metall!$B:$B,"gold"))=0,"-",(SUMIFS(cb_metall!$C:$C,cb_metall!$A:$A,N17,cb_metall!$B:$B,"gold")))))</f>
        <v/>
      </c>
      <c r="P17" s="165">
        <f>SUMIFS(cb_metall!$C:$C,cb_metall!$A:$A,N17,cb_metall!$B:$B,"gold")</f>
        <v>0</v>
      </c>
      <c r="Q17" s="3" t="str">
        <f>Доллар!Q17</f>
        <v>14.06.2023</v>
      </c>
      <c r="R17" s="157" t="str">
        <f>IF(AND(S15=0,S16=0,S17=0,S18=0,S19=0,S20=0,S21=0,S22=0,S23=0,S24=0,S25=0,S26=0),"",(IF((SUMIFS(cb_metall!$C:$C,cb_metall!$A:$A,Q17,cb_metall!$B:$B,"gold"))=0,"-",(SUMIFS(cb_metall!$C:$C,cb_metall!$A:$A,Q17,cb_metall!$B:$B,"gold")))))</f>
        <v/>
      </c>
      <c r="S17" s="165">
        <f>SUMIFS(cb_metall!$C:$C,cb_metall!$A:$A,Q17,cb_metall!$B:$B,"gold")</f>
        <v>0</v>
      </c>
      <c r="T17" s="3" t="str">
        <f>Доллар!T17</f>
        <v>14.07.2023</v>
      </c>
      <c r="U17" s="157" t="str">
        <f>IF(AND(V15=0,V16=0,V17=0,V18=0,V19=0,V20=0,V21=0,V22=0,V23=0,V24=0,V25=0,V26=0),"",(IF((SUMIFS(cb_metall!$C:$C,cb_metall!$A:$A,T17,cb_metall!$B:$B,"gold"))=0,"-",(SUMIFS(cb_metall!$C:$C,cb_metall!$A:$A,T17,cb_metall!$B:$B,"gold")))))</f>
        <v/>
      </c>
      <c r="V17" s="165">
        <f>SUMIFS(cb_metall!$C:$C,cb_metall!$A:$A,T17,cb_metall!$B:$B,"gold")</f>
        <v>0</v>
      </c>
      <c r="W17" s="3" t="str">
        <f>Доллар!W17</f>
        <v>14.08.2023</v>
      </c>
      <c r="X17" s="157" t="str">
        <f>IF(AND(Y15=0,Y16=0,Y17=0,Y18=0,Y19=0,Y20=0,Y21=0,Y22=0,Y23=0,Y24=0,Y25=0,Y26=0),"",(IF((SUMIFS(cb_metall!$C:$C,cb_metall!$A:$A,W17,cb_metall!$B:$B,"gold"))=0,"-",(SUMIFS(cb_metall!$C:$C,cb_metall!$A:$A,W17,cb_metall!$B:$B,"gold")))))</f>
        <v/>
      </c>
      <c r="Y17" s="165">
        <f>SUMIFS(cb_metall!$C:$C,cb_metall!$A:$A,W17,cb_metall!$B:$B,"gold")</f>
        <v>0</v>
      </c>
      <c r="Z17" s="3" t="str">
        <f>Доллар!Z17</f>
        <v>14.09.2023</v>
      </c>
      <c r="AA17" s="157" t="str">
        <f>IF(AND(AB15=0,AB16=0,AB17=0,AB18=0,AB19=0,AB20=0,AB21=0,AB22=0,AB23=0,AB24=0,AB25=0,AB26=0),"",(IF((SUMIFS(cb_metall!$C:$C,cb_metall!$A:$A,Z17,cb_metall!$B:$B,"gold"))=0,"-",(SUMIFS(cb_metall!$C:$C,cb_metall!$A:$A,Z17,cb_metall!$B:$B,"gold")))))</f>
        <v/>
      </c>
      <c r="AB17" s="165">
        <f>SUMIFS(cb_metall!$C:$C,cb_metall!$A:$A,Z17,cb_metall!$B:$B,"gold")</f>
        <v>0</v>
      </c>
      <c r="AC17" s="3" t="str">
        <f>Доллар!AC17</f>
        <v>14.10.2023</v>
      </c>
      <c r="AD17" s="157" t="str">
        <f>IF(AND(AE15=0,AE16=0,AE17=0,AE18=0,AE19=0,AE20=0,AE21=0,AE22=0,AE23=0,AE24=0,AE25=0,AE26=0),"",(IF((SUMIFS(cb_metall!$C:$C,cb_metall!$A:$A,AC17,cb_metall!$B:$B,"gold"))=0,"-",(SUMIFS(cb_metall!$C:$C,cb_metall!$A:$A,AC17,cb_metall!$B:$B,"gold")))))</f>
        <v/>
      </c>
      <c r="AE17" s="165">
        <f>SUMIFS(cb_metall!$C:$C,cb_metall!$A:$A,AC17,cb_metall!$B:$B,"gold")</f>
        <v>0</v>
      </c>
      <c r="AF17" s="3" t="str">
        <f>Доллар!AF17</f>
        <v>14.11.2023</v>
      </c>
      <c r="AG17" s="157" t="str">
        <f>IF(AND(AH15=0,AH16=0,AH17=0,AH18=0,AH19=0,AH20=0,AH21=0,AH22=0,AH23=0,AH24=0,AH25=0,AH26=0),"",(IF((SUMIFS(cb_metall!$C:$C,cb_metall!$A:$A,AF17,cb_metall!$B:$B,"gold"))=0,"-",(SUMIFS(cb_metall!$C:$C,cb_metall!$A:$A,AF17,cb_metall!$B:$B,"gold")))))</f>
        <v/>
      </c>
      <c r="AH17" s="165">
        <f>SUMIFS(cb_metall!$C:$C,cb_metall!$A:$A,AF17,cb_metall!$B:$B,"gold")</f>
        <v>0</v>
      </c>
      <c r="AI17" s="3" t="str">
        <f>Доллар!AI17</f>
        <v>14.12.2023</v>
      </c>
      <c r="AJ17" s="157" t="str">
        <f>IF(AND(AK15=0,AK16=0,AK17=0,AK18=0,AK19=0,AK20=0,AK21=0,AK22=0,AK23=0,AK24=0,AK25=0,AK26=0),"",(IF((SUMIFS(cb_metall!$C:$C,cb_metall!$A:$A,AI17,cb_metall!$B:$B,"gold"))=0,"-",(SUMIFS(cb_metall!$C:$C,cb_metall!$A:$A,AI17,cb_metall!$B:$B,"gold")))))</f>
        <v/>
      </c>
      <c r="AK17" s="165">
        <f>SUMIFS(cb_metall!$C:$C,cb_metall!$A:$A,AI17,cb_metall!$B:$B,"gold")</f>
        <v>0</v>
      </c>
      <c r="AQ17" s="153" t="str">
        <f t="shared" si="1"/>
        <v>14.06.2023</v>
      </c>
      <c r="AR17" s="161">
        <f t="shared" si="0"/>
        <v>0</v>
      </c>
      <c r="AT17" s="3" t="str">
        <f t="shared" si="2"/>
        <v>14.10.2023</v>
      </c>
      <c r="AU17" s="161">
        <f t="shared" si="3"/>
        <v>0</v>
      </c>
      <c r="AW17" s="3" t="str">
        <f t="shared" si="4"/>
        <v>14.11.2023</v>
      </c>
      <c r="AX17" s="161">
        <f t="shared" si="5"/>
        <v>0</v>
      </c>
      <c r="AZ17" s="3" t="str">
        <f t="shared" si="6"/>
        <v>14.12.2023</v>
      </c>
      <c r="BA17" s="161">
        <f t="shared" si="7"/>
        <v>0</v>
      </c>
    </row>
    <row r="18" spans="2:53" x14ac:dyDescent="0.25">
      <c r="B18" s="3" t="str">
        <f>Доллар!B18</f>
        <v>15.01.2023</v>
      </c>
      <c r="C18" s="157" t="str">
        <f>IF(AND(D16=0,D17=0,D18=0,D19=0,D20=0,D21=0,D22=0,D23=0,D24=0,D25=0,D26=0,D27=0),"",(IF((SUMIFS(cb_metall!$C:$C,cb_metall!$A:$A,B18,cb_metall!$B:$B,"gold"))=0,"-",(SUMIFS(cb_metall!$C:$C,cb_metall!$A:$A,B18,cb_metall!$B:$B,"gold")))))</f>
        <v/>
      </c>
      <c r="D18" s="165">
        <f>SUMIFS(cb_metall!$C:$C,cb_metall!$A:$A,B18,cb_metall!$B:$B,"gold")</f>
        <v>0</v>
      </c>
      <c r="E18" s="3" t="str">
        <f>Доллар!E18</f>
        <v>15.02.2023</v>
      </c>
      <c r="F18" s="157" t="str">
        <f>IF(AND(G16=0,G17=0,G18=0,G19=0,G20=0,G21=0,G22=0,G23=0,G24=0,G25=0,G26=0,G27=0),"",(IF((SUMIFS(#REF!,#REF!,E18))=0,"-",(SUMIFS(#REF!,#REF!,E18)))))</f>
        <v/>
      </c>
      <c r="G18" s="165">
        <f>SUMIFS(cb_metall!$C:$C,cb_metall!$A:$A,E18,cb_metall!$B:$B,"gold")</f>
        <v>0</v>
      </c>
      <c r="H18" s="3" t="str">
        <f>Доллар!H18</f>
        <v>15.03.2023</v>
      </c>
      <c r="I18" s="157" t="str">
        <f>IF(AND(J16=0,J17=0,J18=0,J19=0,J20=0,J21=0,J22=0,J23=0,J24=0,J25=0,J26=0,J27=0),"",(IF((SUMIFS(cb_metall!$C:$C,cb_metall!$A:$A,H18,cb_metall!$B:$B,"gold"))=0,"-",(SUMIFS(cb_metall!$C:$C,cb_metall!$A:$A,H18,cb_metall!$B:$B,"gold")))))</f>
        <v/>
      </c>
      <c r="J18" s="165">
        <f>SUMIFS(cb_metall!$C:$C,cb_metall!$A:$A,H18,cb_metall!$B:$B,"gold")</f>
        <v>0</v>
      </c>
      <c r="K18" s="3" t="str">
        <f>Доллар!K18</f>
        <v>15.04.2023</v>
      </c>
      <c r="L18" s="157" t="str">
        <f>IF(AND(M16=0,M17=0,M18=0,M19=0,M20=0,M21=0,M22=0,M23=0,M24=0,M25=0,M26=0,M27=0),"",(IF((SUMIFS(cb_metall!$C:$C,cb_metall!$A:$A,K18,cb_metall!$B:$B,"gold"))=0,"-",(SUMIFS(cb_metall!$C:$C,cb_metall!$A:$A,K18,cb_metall!$B:$B,"gold")))))</f>
        <v/>
      </c>
      <c r="M18" s="165">
        <f>SUMIFS(cb_metall!$C:$C,cb_metall!$A:$A,K18,cb_metall!$B:$B,"gold")</f>
        <v>0</v>
      </c>
      <c r="N18" s="3" t="str">
        <f>Доллар!N18</f>
        <v>15.05.2023</v>
      </c>
      <c r="O18" s="157" t="str">
        <f>IF(AND(P16=0,P17=0,P18=0,P19=0,P20=0,P21=0,P22=0,P23=0,P24=0,P25=0,P26=0,P27=0),"",(IF((SUMIFS(cb_metall!$C:$C,cb_metall!$A:$A,N18,cb_metall!$B:$B,"gold"))=0,"-",(SUMIFS(cb_metall!$C:$C,cb_metall!$A:$A,N18,cb_metall!$B:$B,"gold")))))</f>
        <v/>
      </c>
      <c r="P18" s="165">
        <f>SUMIFS(cb_metall!$C:$C,cb_metall!$A:$A,N18,cb_metall!$B:$B,"gold")</f>
        <v>0</v>
      </c>
      <c r="Q18" s="3" t="str">
        <f>Доллар!Q18</f>
        <v>15.06.2023</v>
      </c>
      <c r="R18" s="157" t="str">
        <f>IF(AND(S16=0,S17=0,S18=0,S19=0,S20=0,S21=0,S22=0,S23=0,S24=0,S25=0,S26=0,S27=0),"",(IF((SUMIFS(cb_metall!$C:$C,cb_metall!$A:$A,Q18,cb_metall!$B:$B,"gold"))=0,"-",(SUMIFS(cb_metall!$C:$C,cb_metall!$A:$A,Q18,cb_metall!$B:$B,"gold")))))</f>
        <v/>
      </c>
      <c r="S18" s="165">
        <f>SUMIFS(cb_metall!$C:$C,cb_metall!$A:$A,Q18,cb_metall!$B:$B,"gold")</f>
        <v>0</v>
      </c>
      <c r="T18" s="3" t="str">
        <f>Доллар!T18</f>
        <v>15.07.2023</v>
      </c>
      <c r="U18" s="157" t="str">
        <f>IF(AND(V16=0,V17=0,V18=0,V19=0,V20=0,V21=0,V22=0,V23=0,V24=0,V25=0,V26=0,V27=0),"",(IF((SUMIFS(cb_metall!$C:$C,cb_metall!$A:$A,T18,cb_metall!$B:$B,"gold"))=0,"-",(SUMIFS(cb_metall!$C:$C,cb_metall!$A:$A,T18,cb_metall!$B:$B,"gold")))))</f>
        <v/>
      </c>
      <c r="V18" s="165">
        <f>SUMIFS(cb_metall!$C:$C,cb_metall!$A:$A,T18,cb_metall!$B:$B,"gold")</f>
        <v>0</v>
      </c>
      <c r="W18" s="3" t="str">
        <f>Доллар!W18</f>
        <v>15.08.2023</v>
      </c>
      <c r="X18" s="157" t="str">
        <f>IF(AND(Y16=0,Y17=0,Y18=0,Y19=0,Y20=0,Y21=0,Y22=0,Y23=0,Y24=0,Y25=0,Y26=0,Y27=0),"",(IF((SUMIFS(cb_metall!$C:$C,cb_metall!$A:$A,W18,cb_metall!$B:$B,"gold"))=0,"-",(SUMIFS(cb_metall!$C:$C,cb_metall!$A:$A,W18,cb_metall!$B:$B,"gold")))))</f>
        <v/>
      </c>
      <c r="Y18" s="165">
        <f>SUMIFS(cb_metall!$C:$C,cb_metall!$A:$A,W18,cb_metall!$B:$B,"gold")</f>
        <v>0</v>
      </c>
      <c r="Z18" s="3" t="str">
        <f>Доллар!Z18</f>
        <v>15.09.2023</v>
      </c>
      <c r="AA18" s="157" t="str">
        <f>IF(AND(AB16=0,AB17=0,AB18=0,AB19=0,AB20=0,AB21=0,AB22=0,AB23=0,AB24=0,AB25=0,AB26=0,AB27=0),"",(IF((SUMIFS(cb_metall!$C:$C,cb_metall!$A:$A,Z18,cb_metall!$B:$B,"gold"))=0,"-",(SUMIFS(cb_metall!$C:$C,cb_metall!$A:$A,Z18,cb_metall!$B:$B,"gold")))))</f>
        <v/>
      </c>
      <c r="AB18" s="165">
        <f>SUMIFS(cb_metall!$C:$C,cb_metall!$A:$A,Z18,cb_metall!$B:$B,"gold")</f>
        <v>0</v>
      </c>
      <c r="AC18" s="3" t="str">
        <f>Доллар!AC18</f>
        <v>15.10.2023</v>
      </c>
      <c r="AD18" s="157" t="str">
        <f>IF(AND(AE16=0,AE17=0,AE18=0,AE19=0,AE20=0,AE21=0,AE22=0,AE23=0,AE24=0,AE25=0,AE26=0,AE27=0),"",(IF((SUMIFS(cb_metall!$C:$C,cb_metall!$A:$A,AC18,cb_metall!$B:$B,"gold"))=0,"-",(SUMIFS(cb_metall!$C:$C,cb_metall!$A:$A,AC18,cb_metall!$B:$B,"gold")))))</f>
        <v/>
      </c>
      <c r="AE18" s="165">
        <f>SUMIFS(cb_metall!$C:$C,cb_metall!$A:$A,AC18,cb_metall!$B:$B,"gold")</f>
        <v>0</v>
      </c>
      <c r="AF18" s="3" t="str">
        <f>Доллар!AF18</f>
        <v>15.11.2023</v>
      </c>
      <c r="AG18" s="157" t="str">
        <f>IF(AND(AH16=0,AH17=0,AH18=0,AH19=0,AH20=0,AH21=0,AH22=0,AH23=0,AH24=0,AH25=0,AH26=0,AH27=0),"",(IF((SUMIFS(cb_metall!$C:$C,cb_metall!$A:$A,AF18,cb_metall!$B:$B,"gold"))=0,"-",(SUMIFS(cb_metall!$C:$C,cb_metall!$A:$A,AF18,cb_metall!$B:$B,"gold")))))</f>
        <v/>
      </c>
      <c r="AH18" s="165">
        <f>SUMIFS(cb_metall!$C:$C,cb_metall!$A:$A,AF18,cb_metall!$B:$B,"gold")</f>
        <v>0</v>
      </c>
      <c r="AI18" s="3" t="str">
        <f>Доллар!AI18</f>
        <v>15.12.2023</v>
      </c>
      <c r="AJ18" s="157" t="str">
        <f>IF(AND(AK16=0,AK17=0,AK18=0,AK19=0,AK20=0,AK21=0,AK22=0,AK23=0,AK24=0,AK25=0,AK26=0,AK27=0),"",(IF((SUMIFS(cb_metall!$C:$C,cb_metall!$A:$A,AI18,cb_metall!$B:$B,"gold"))=0,"-",(SUMIFS(cb_metall!$C:$C,cb_metall!$A:$A,AI18,cb_metall!$B:$B,"gold")))))</f>
        <v/>
      </c>
      <c r="AK18" s="165">
        <f>SUMIFS(cb_metall!$C:$C,cb_metall!$A:$A,AI18,cb_metall!$B:$B,"gold")</f>
        <v>0</v>
      </c>
      <c r="AQ18" s="153" t="str">
        <f t="shared" si="1"/>
        <v>15.06.2023</v>
      </c>
      <c r="AR18" s="161">
        <f t="shared" si="0"/>
        <v>0</v>
      </c>
      <c r="AT18" s="3" t="str">
        <f t="shared" si="2"/>
        <v>15.10.2023</v>
      </c>
      <c r="AU18" s="161">
        <f t="shared" si="3"/>
        <v>0</v>
      </c>
      <c r="AW18" s="3" t="str">
        <f t="shared" si="4"/>
        <v>15.11.2023</v>
      </c>
      <c r="AX18" s="161">
        <f t="shared" si="5"/>
        <v>0</v>
      </c>
      <c r="AZ18" s="3" t="str">
        <f t="shared" si="6"/>
        <v>15.12.2023</v>
      </c>
      <c r="BA18" s="161">
        <f t="shared" si="7"/>
        <v>0</v>
      </c>
    </row>
    <row r="19" spans="2:53" x14ac:dyDescent="0.25">
      <c r="B19" s="3" t="str">
        <f>Доллар!B19</f>
        <v>16.01.2023</v>
      </c>
      <c r="C19" s="157" t="str">
        <f>IF(AND(D17=0,D18=0,D19=0,D20=0,D21=0,D22=0,D23=0,D24=0,D25=0,D26=0,D27=0,D28=0),"",(IF((SUMIFS(cb_metall!$C:$C,cb_metall!$A:$A,B19,cb_metall!$B:$B,"gold"))=0,"-",(SUMIFS(cb_metall!$C:$C,cb_metall!$A:$A,B19,cb_metall!$B:$B,"gold")))))</f>
        <v/>
      </c>
      <c r="D19" s="165">
        <f>SUMIFS(cb_metall!$C:$C,cb_metall!$A:$A,B19,cb_metall!$B:$B,"gold")</f>
        <v>0</v>
      </c>
      <c r="E19" s="3" t="str">
        <f>Доллар!E19</f>
        <v>16.02.2023</v>
      </c>
      <c r="F19" s="157" t="str">
        <f>IF(AND(G17=0,G18=0,G19=0,G20=0,G21=0,G22=0,G23=0,G24=0,G25=0,G26=0,G27=0,G28=0),"",(IF((SUMIFS(#REF!,#REF!,E19))=0,"-",(SUMIFS(#REF!,#REF!,E19)))))</f>
        <v/>
      </c>
      <c r="G19" s="165">
        <f>SUMIFS(cb_metall!$C:$C,cb_metall!$A:$A,E19,cb_metall!$B:$B,"gold")</f>
        <v>0</v>
      </c>
      <c r="H19" s="3" t="str">
        <f>Доллар!H19</f>
        <v>16.03.2023</v>
      </c>
      <c r="I19" s="157" t="str">
        <f>IF(AND(J17=0,J18=0,J19=0,J20=0,J21=0,J22=0,J23=0,J24=0,J25=0,J26=0,J27=0,J28=0),"",(IF((SUMIFS(cb_metall!$C:$C,cb_metall!$A:$A,H19,cb_metall!$B:$B,"gold"))=0,"-",(SUMIFS(cb_metall!$C:$C,cb_metall!$A:$A,H19,cb_metall!$B:$B,"gold")))))</f>
        <v/>
      </c>
      <c r="J19" s="165">
        <f>SUMIFS(cb_metall!$C:$C,cb_metall!$A:$A,H19,cb_metall!$B:$B,"gold")</f>
        <v>0</v>
      </c>
      <c r="K19" s="3" t="str">
        <f>Доллар!K19</f>
        <v>16.04.2023</v>
      </c>
      <c r="L19" s="157" t="str">
        <f>IF(AND(M17=0,M18=0,M19=0,M20=0,M21=0,M22=0,M23=0,M24=0,M25=0,M26=0,M27=0,M28=0),"",(IF((SUMIFS(cb_metall!$C:$C,cb_metall!$A:$A,K19,cb_metall!$B:$B,"gold"))=0,"-",(SUMIFS(cb_metall!$C:$C,cb_metall!$A:$A,K19,cb_metall!$B:$B,"gold")))))</f>
        <v/>
      </c>
      <c r="M19" s="165">
        <f>SUMIFS(cb_metall!$C:$C,cb_metall!$A:$A,K19,cb_metall!$B:$B,"gold")</f>
        <v>0</v>
      </c>
      <c r="N19" s="3" t="str">
        <f>Доллар!N19</f>
        <v>16.05.2023</v>
      </c>
      <c r="O19" s="157" t="str">
        <f>IF(AND(P17=0,P18=0,P19=0,P20=0,P21=0,P22=0,P23=0,P24=0,P25=0,P26=0,P27=0,P28=0),"",(IF((SUMIFS(cb_metall!$C:$C,cb_metall!$A:$A,N19,cb_metall!$B:$B,"gold"))=0,"-",(SUMIFS(cb_metall!$C:$C,cb_metall!$A:$A,N19,cb_metall!$B:$B,"gold")))))</f>
        <v/>
      </c>
      <c r="P19" s="165">
        <f>SUMIFS(cb_metall!$C:$C,cb_metall!$A:$A,N19,cb_metall!$B:$B,"gold")</f>
        <v>0</v>
      </c>
      <c r="Q19" s="3" t="str">
        <f>Доллар!Q19</f>
        <v>16.06.2023</v>
      </c>
      <c r="R19" s="157" t="str">
        <f>IF(AND(S17=0,S18=0,S19=0,S20=0,S21=0,S22=0,S23=0,S24=0,S25=0,S26=0,S27=0,S28=0),"",(IF((SUMIFS(cb_metall!$C:$C,cb_metall!$A:$A,Q19,cb_metall!$B:$B,"gold"))=0,"-",(SUMIFS(cb_metall!$C:$C,cb_metall!$A:$A,Q19,cb_metall!$B:$B,"gold")))))</f>
        <v/>
      </c>
      <c r="S19" s="165">
        <f>SUMIFS(cb_metall!$C:$C,cb_metall!$A:$A,Q19,cb_metall!$B:$B,"gold")</f>
        <v>0</v>
      </c>
      <c r="T19" s="3" t="str">
        <f>Доллар!T19</f>
        <v>16.07.2023</v>
      </c>
      <c r="U19" s="157" t="str">
        <f>IF(AND(V17=0,V18=0,V19=0,V20=0,V21=0,V22=0,V23=0,V24=0,V25=0,V26=0,V27=0,V28=0),"",(IF((SUMIFS(cb_metall!$C:$C,cb_metall!$A:$A,T19,cb_metall!$B:$B,"gold"))=0,"-",(SUMIFS(cb_metall!$C:$C,cb_metall!$A:$A,T19,cb_metall!$B:$B,"gold")))))</f>
        <v/>
      </c>
      <c r="V19" s="165">
        <f>SUMIFS(cb_metall!$C:$C,cb_metall!$A:$A,T19,cb_metall!$B:$B,"gold")</f>
        <v>0</v>
      </c>
      <c r="W19" s="3" t="str">
        <f>Доллар!W19</f>
        <v>16.08.2023</v>
      </c>
      <c r="X19" s="157" t="str">
        <f>IF(AND(Y17=0,Y18=0,Y19=0,Y20=0,Y21=0,Y22=0,Y23=0,Y24=0,Y25=0,Y26=0,Y27=0,Y28=0),"",(IF((SUMIFS(cb_metall!$C:$C,cb_metall!$A:$A,W19,cb_metall!$B:$B,"gold"))=0,"-",(SUMIFS(cb_metall!$C:$C,cb_metall!$A:$A,W19,cb_metall!$B:$B,"gold")))))</f>
        <v/>
      </c>
      <c r="Y19" s="165">
        <f>SUMIFS(cb_metall!$C:$C,cb_metall!$A:$A,W19,cb_metall!$B:$B,"gold")</f>
        <v>0</v>
      </c>
      <c r="Z19" s="3" t="str">
        <f>Доллар!Z19</f>
        <v>16.09.2023</v>
      </c>
      <c r="AA19" s="157" t="str">
        <f>IF(AND(AB17=0,AB18=0,AB19=0,AB20=0,AB21=0,AB22=0,AB23=0,AB24=0,AB25=0,AB26=0,AB27=0,AB28=0),"",(IF((SUMIFS(cb_metall!$C:$C,cb_metall!$A:$A,Z19,cb_metall!$B:$B,"gold"))=0,"-",(SUMIFS(cb_metall!$C:$C,cb_metall!$A:$A,Z19,cb_metall!$B:$B,"gold")))))</f>
        <v/>
      </c>
      <c r="AB19" s="165">
        <f>SUMIFS(cb_metall!$C:$C,cb_metall!$A:$A,Z19,cb_metall!$B:$B,"gold")</f>
        <v>0</v>
      </c>
      <c r="AC19" s="3" t="str">
        <f>Доллар!AC19</f>
        <v>16.10.2023</v>
      </c>
      <c r="AD19" s="157" t="str">
        <f>IF(AND(AE17=0,AE18=0,AE19=0,AE20=0,AE21=0,AE22=0,AE23=0,AE24=0,AE25=0,AE26=0,AE27=0,AE28=0),"",(IF((SUMIFS(cb_metall!$C:$C,cb_metall!$A:$A,AC19,cb_metall!$B:$B,"gold"))=0,"-",(SUMIFS(cb_metall!$C:$C,cb_metall!$A:$A,AC19,cb_metall!$B:$B,"gold")))))</f>
        <v/>
      </c>
      <c r="AE19" s="165">
        <f>SUMIFS(cb_metall!$C:$C,cb_metall!$A:$A,AC19,cb_metall!$B:$B,"gold")</f>
        <v>0</v>
      </c>
      <c r="AF19" s="3" t="str">
        <f>Доллар!AF19</f>
        <v>16.11.2023</v>
      </c>
      <c r="AG19" s="157" t="str">
        <f>IF(AND(AH17=0,AH18=0,AH19=0,AH20=0,AH21=0,AH22=0,AH23=0,AH24=0,AH25=0,AH26=0,AH27=0,AH28=0),"",(IF((SUMIFS(cb_metall!$C:$C,cb_metall!$A:$A,AF19,cb_metall!$B:$B,"gold"))=0,"-",(SUMIFS(cb_metall!$C:$C,cb_metall!$A:$A,AF19,cb_metall!$B:$B,"gold")))))</f>
        <v/>
      </c>
      <c r="AH19" s="165">
        <f>SUMIFS(cb_metall!$C:$C,cb_metall!$A:$A,AF19,cb_metall!$B:$B,"gold")</f>
        <v>0</v>
      </c>
      <c r="AI19" s="3" t="str">
        <f>Доллар!AI19</f>
        <v>16.12.2023</v>
      </c>
      <c r="AJ19" s="157" t="str">
        <f>IF(AND(AK17=0,AK18=0,AK19=0,AK20=0,AK21=0,AK22=0,AK23=0,AK24=0,AK25=0,AK26=0,AK27=0,AK28=0),"",(IF((SUMIFS(cb_metall!$C:$C,cb_metall!$A:$A,AI19,cb_metall!$B:$B,"gold"))=0,"-",(SUMIFS(cb_metall!$C:$C,cb_metall!$A:$A,AI19,cb_metall!$B:$B,"gold")))))</f>
        <v/>
      </c>
      <c r="AK19" s="165">
        <f>SUMIFS(cb_metall!$C:$C,cb_metall!$A:$A,AI19,cb_metall!$B:$B,"gold")</f>
        <v>0</v>
      </c>
      <c r="AQ19" s="153" t="str">
        <f t="shared" si="1"/>
        <v>16.06.2023</v>
      </c>
      <c r="AR19" s="161">
        <f t="shared" si="0"/>
        <v>0</v>
      </c>
      <c r="AT19" s="3" t="str">
        <f t="shared" si="2"/>
        <v>16.10.2023</v>
      </c>
      <c r="AU19" s="161">
        <f t="shared" si="3"/>
        <v>0</v>
      </c>
      <c r="AW19" s="3" t="str">
        <f t="shared" si="4"/>
        <v>16.11.2023</v>
      </c>
      <c r="AX19" s="161">
        <f t="shared" si="5"/>
        <v>0</v>
      </c>
      <c r="AZ19" s="3" t="str">
        <f t="shared" si="6"/>
        <v>16.12.2023</v>
      </c>
      <c r="BA19" s="161">
        <f t="shared" si="7"/>
        <v>0</v>
      </c>
    </row>
    <row r="20" spans="2:53" x14ac:dyDescent="0.25">
      <c r="B20" s="3" t="str">
        <f>Доллар!B20</f>
        <v>17.01.2023</v>
      </c>
      <c r="C20" s="157" t="str">
        <f>IF(AND(D18=0,D19=0,D20=0,D21=0,D22=0,D23=0,D24=0,D25=0,D26=0,D27=0,D28=0,D29=0),"",(IF((SUMIFS(cb_metall!$C:$C,cb_metall!$A:$A,B20,cb_metall!$B:$B,"gold"))=0,"-",(SUMIFS(cb_metall!$C:$C,cb_metall!$A:$A,B20,cb_metall!$B:$B,"gold")))))</f>
        <v/>
      </c>
      <c r="D20" s="165">
        <f>SUMIFS(cb_metall!$C:$C,cb_metall!$A:$A,B20,cb_metall!$B:$B,"gold")</f>
        <v>0</v>
      </c>
      <c r="E20" s="3" t="str">
        <f>Доллар!E20</f>
        <v>17.02.2023</v>
      </c>
      <c r="F20" s="157" t="str">
        <f>IF(AND(G18=0,G19=0,G20=0,G21=0,G22=0,G23=0,G24=0,G25=0,G26=0,G27=0,G28=0,G29=0),"",(IF((SUMIFS(#REF!,#REF!,E20))=0,"-",(SUMIFS(#REF!,#REF!,E20)))))</f>
        <v/>
      </c>
      <c r="G20" s="165">
        <f>SUMIFS(cb_metall!$C:$C,cb_metall!$A:$A,E20,cb_metall!$B:$B,"gold")</f>
        <v>0</v>
      </c>
      <c r="H20" s="3" t="str">
        <f>Доллар!H20</f>
        <v>17.03.2023</v>
      </c>
      <c r="I20" s="157" t="str">
        <f>IF(AND(J18=0,J19=0,J20=0,J21=0,J22=0,J23=0,J24=0,J25=0,J26=0,J27=0,J28=0,J29=0),"",(IF((SUMIFS(cb_metall!$C:$C,cb_metall!$A:$A,H20,cb_metall!$B:$B,"gold"))=0,"-",(SUMIFS(cb_metall!$C:$C,cb_metall!$A:$A,H20,cb_metall!$B:$B,"gold")))))</f>
        <v/>
      </c>
      <c r="J20" s="165">
        <f>SUMIFS(cb_metall!$C:$C,cb_metall!$A:$A,H20,cb_metall!$B:$B,"gold")</f>
        <v>0</v>
      </c>
      <c r="K20" s="3" t="str">
        <f>Доллар!K20</f>
        <v>17.04.2023</v>
      </c>
      <c r="L20" s="157" t="str">
        <f>IF(AND(M18=0,M19=0,M20=0,M21=0,M22=0,M23=0,M24=0,M25=0,M26=0,M27=0,M28=0,M29=0),"",(IF((SUMIFS(cb_metall!$C:$C,cb_metall!$A:$A,K20,cb_metall!$B:$B,"gold"))=0,"-",(SUMIFS(cb_metall!$C:$C,cb_metall!$A:$A,K20,cb_metall!$B:$B,"gold")))))</f>
        <v/>
      </c>
      <c r="M20" s="165">
        <f>SUMIFS(cb_metall!$C:$C,cb_metall!$A:$A,K20,cb_metall!$B:$B,"gold")</f>
        <v>0</v>
      </c>
      <c r="N20" s="3" t="str">
        <f>Доллар!N20</f>
        <v>17.05.2023</v>
      </c>
      <c r="O20" s="157" t="str">
        <f>IF(AND(P18=0,P19=0,P20=0,P21=0,P22=0,P23=0,P24=0,P25=0,P26=0,P27=0,P28=0,P29=0),"",(IF((SUMIFS(cb_metall!$C:$C,cb_metall!$A:$A,N20,cb_metall!$B:$B,"gold"))=0,"-",(SUMIFS(cb_metall!$C:$C,cb_metall!$A:$A,N20,cb_metall!$B:$B,"gold")))))</f>
        <v/>
      </c>
      <c r="P20" s="165">
        <f>SUMIFS(cb_metall!$C:$C,cb_metall!$A:$A,N20,cb_metall!$B:$B,"gold")</f>
        <v>0</v>
      </c>
      <c r="Q20" s="3" t="str">
        <f>Доллар!Q20</f>
        <v>17.06.2023</v>
      </c>
      <c r="R20" s="157" t="str">
        <f>IF(AND(S18=0,S19=0,S20=0,S21=0,S22=0,S23=0,S24=0,S25=0,S26=0,S27=0,S28=0,S29=0),"",(IF((SUMIFS(cb_metall!$C:$C,cb_metall!$A:$A,Q20,cb_metall!$B:$B,"gold"))=0,"-",(SUMIFS(cb_metall!$C:$C,cb_metall!$A:$A,Q20,cb_metall!$B:$B,"gold")))))</f>
        <v/>
      </c>
      <c r="S20" s="165">
        <f>SUMIFS(cb_metall!$C:$C,cb_metall!$A:$A,Q20,cb_metall!$B:$B,"gold")</f>
        <v>0</v>
      </c>
      <c r="T20" s="3" t="str">
        <f>Доллар!T20</f>
        <v>17.07.2023</v>
      </c>
      <c r="U20" s="157" t="str">
        <f>IF(AND(V18=0,V19=0,V20=0,V21=0,V22=0,V23=0,V24=0,V25=0,V26=0,V27=0,V28=0,V29=0),"",(IF((SUMIFS(cb_metall!$C:$C,cb_metall!$A:$A,T20,cb_metall!$B:$B,"gold"))=0,"-",(SUMIFS(cb_metall!$C:$C,cb_metall!$A:$A,T20,cb_metall!$B:$B,"gold")))))</f>
        <v/>
      </c>
      <c r="V20" s="165">
        <f>SUMIFS(cb_metall!$C:$C,cb_metall!$A:$A,T20,cb_metall!$B:$B,"gold")</f>
        <v>0</v>
      </c>
      <c r="W20" s="3" t="str">
        <f>Доллар!W20</f>
        <v>17.08.2023</v>
      </c>
      <c r="X20" s="157" t="str">
        <f>IF(AND(Y18=0,Y19=0,Y20=0,Y21=0,Y22=0,Y23=0,Y24=0,Y25=0,Y26=0,Y27=0,Y28=0,Y29=0),"",(IF((SUMIFS(cb_metall!$C:$C,cb_metall!$A:$A,W20,cb_metall!$B:$B,"gold"))=0,"-",(SUMIFS(cb_metall!$C:$C,cb_metall!$A:$A,W20,cb_metall!$B:$B,"gold")))))</f>
        <v/>
      </c>
      <c r="Y20" s="165">
        <f>SUMIFS(cb_metall!$C:$C,cb_metall!$A:$A,W20,cb_metall!$B:$B,"gold")</f>
        <v>0</v>
      </c>
      <c r="Z20" s="3" t="str">
        <f>Доллар!Z20</f>
        <v>17.09.2023</v>
      </c>
      <c r="AA20" s="157" t="str">
        <f>IF(AND(AB18=0,AB19=0,AB20=0,AB21=0,AB22=0,AB23=0,AB24=0,AB25=0,AB26=0,AB27=0,AB28=0,AB29=0),"",(IF((SUMIFS(cb_metall!$C:$C,cb_metall!$A:$A,Z20,cb_metall!$B:$B,"gold"))=0,"-",(SUMIFS(cb_metall!$C:$C,cb_metall!$A:$A,Z20,cb_metall!$B:$B,"gold")))))</f>
        <v/>
      </c>
      <c r="AB20" s="165">
        <f>SUMIFS(cb_metall!$C:$C,cb_metall!$A:$A,Z20,cb_metall!$B:$B,"gold")</f>
        <v>0</v>
      </c>
      <c r="AC20" s="3" t="str">
        <f>Доллар!AC20</f>
        <v>17.10.2023</v>
      </c>
      <c r="AD20" s="157" t="str">
        <f>IF(AND(AE18=0,AE19=0,AE20=0,AE21=0,AE22=0,AE23=0,AE24=0,AE25=0,AE26=0,AE27=0,AE28=0,AE29=0),"",(IF((SUMIFS(cb_metall!$C:$C,cb_metall!$A:$A,AC20,cb_metall!$B:$B,"gold"))=0,"-",(SUMIFS(cb_metall!$C:$C,cb_metall!$A:$A,AC20,cb_metall!$B:$B,"gold")))))</f>
        <v/>
      </c>
      <c r="AE20" s="165">
        <f>SUMIFS(cb_metall!$C:$C,cb_metall!$A:$A,AC20,cb_metall!$B:$B,"gold")</f>
        <v>0</v>
      </c>
      <c r="AF20" s="3" t="str">
        <f>Доллар!AF20</f>
        <v>17.11.2023</v>
      </c>
      <c r="AG20" s="157" t="str">
        <f>IF(AND(AH18=0,AH19=0,AH20=0,AH21=0,AH22=0,AH23=0,AH24=0,AH25=0,AH26=0,AH27=0,AH28=0,AH29=0),"",(IF((SUMIFS(cb_metall!$C:$C,cb_metall!$A:$A,AF20,cb_metall!$B:$B,"gold"))=0,"-",(SUMIFS(cb_metall!$C:$C,cb_metall!$A:$A,AF20,cb_metall!$B:$B,"gold")))))</f>
        <v/>
      </c>
      <c r="AH20" s="165">
        <f>SUMIFS(cb_metall!$C:$C,cb_metall!$A:$A,AF20,cb_metall!$B:$B,"gold")</f>
        <v>0</v>
      </c>
      <c r="AI20" s="3" t="str">
        <f>Доллар!AI20</f>
        <v>17.12.2023</v>
      </c>
      <c r="AJ20" s="157" t="str">
        <f>IF(AND(AK18=0,AK19=0,AK20=0,AK21=0,AK22=0,AK23=0,AK24=0,AK25=0,AK26=0,AK27=0,AK28=0,AK29=0),"",(IF((SUMIFS(cb_metall!$C:$C,cb_metall!$A:$A,AI20,cb_metall!$B:$B,"gold"))=0,"-",(SUMIFS(cb_metall!$C:$C,cb_metall!$A:$A,AI20,cb_metall!$B:$B,"gold")))))</f>
        <v/>
      </c>
      <c r="AK20" s="165">
        <f>SUMIFS(cb_metall!$C:$C,cb_metall!$A:$A,AI20,cb_metall!$B:$B,"gold")</f>
        <v>0</v>
      </c>
      <c r="AQ20" s="153" t="str">
        <f t="shared" si="1"/>
        <v>17.06.2023</v>
      </c>
      <c r="AR20" s="161">
        <f t="shared" si="0"/>
        <v>0</v>
      </c>
      <c r="AT20" s="3" t="str">
        <f t="shared" si="2"/>
        <v>17.10.2023</v>
      </c>
      <c r="AU20" s="161">
        <f t="shared" si="3"/>
        <v>0</v>
      </c>
      <c r="AW20" s="3" t="str">
        <f t="shared" si="4"/>
        <v>17.11.2023</v>
      </c>
      <c r="AX20" s="161">
        <f t="shared" si="5"/>
        <v>0</v>
      </c>
      <c r="AZ20" s="3" t="str">
        <f t="shared" si="6"/>
        <v>17.12.2023</v>
      </c>
      <c r="BA20" s="161">
        <f t="shared" si="7"/>
        <v>0</v>
      </c>
    </row>
    <row r="21" spans="2:53" x14ac:dyDescent="0.25">
      <c r="B21" s="3" t="str">
        <f>Доллар!B21</f>
        <v>18.01.2023</v>
      </c>
      <c r="C21" s="157" t="str">
        <f>IF(AND(D19=0,D20=0,D21=0,D22=0,D23=0,D24=0,D25=0,D26=0,D27=0,D28=0,D29=0,D30=0),"",(IF((SUMIFS(cb_metall!$C:$C,cb_metall!$A:$A,B21,cb_metall!$B:$B,"gold"))=0,"-",(SUMIFS(cb_metall!$C:$C,cb_metall!$A:$A,B21,cb_metall!$B:$B,"gold")))))</f>
        <v/>
      </c>
      <c r="D21" s="165">
        <f>SUMIFS(cb_metall!$C:$C,cb_metall!$A:$A,B21,cb_metall!$B:$B,"gold")</f>
        <v>0</v>
      </c>
      <c r="E21" s="3" t="str">
        <f>Доллар!E21</f>
        <v>18.02.2023</v>
      </c>
      <c r="F21" s="157" t="str">
        <f>IF(AND(G19=0,G20=0,G21=0,G22=0,G23=0,G24=0,G25=0,G26=0,G27=0,G28=0,G29=0,G30=0),"",(IF((SUMIFS(#REF!,#REF!,E21))=0,"-",(SUMIFS(#REF!,#REF!,E21)))))</f>
        <v/>
      </c>
      <c r="G21" s="165">
        <f>SUMIFS(cb_metall!$C:$C,cb_metall!$A:$A,E21,cb_metall!$B:$B,"gold")</f>
        <v>0</v>
      </c>
      <c r="H21" s="3" t="str">
        <f>Доллар!H21</f>
        <v>18.03.2023</v>
      </c>
      <c r="I21" s="157" t="str">
        <f>IF(AND(J19=0,J20=0,J21=0,J22=0,J23=0,J24=0,J25=0,J26=0,J27=0,J28=0,J29=0,J30=0),"",(IF((SUMIFS(cb_metall!$C:$C,cb_metall!$A:$A,H21,cb_metall!$B:$B,"gold"))=0,"-",(SUMIFS(cb_metall!$C:$C,cb_metall!$A:$A,H21,cb_metall!$B:$B,"gold")))))</f>
        <v/>
      </c>
      <c r="J21" s="165">
        <f>SUMIFS(cb_metall!$C:$C,cb_metall!$A:$A,H21,cb_metall!$B:$B,"gold")</f>
        <v>0</v>
      </c>
      <c r="K21" s="3" t="str">
        <f>Доллар!K21</f>
        <v>18.04.2023</v>
      </c>
      <c r="L21" s="157" t="str">
        <f>IF(AND(M19=0,M20=0,M21=0,M22=0,M23=0,M24=0,M25=0,M26=0,M27=0,M28=0,M29=0,M30=0),"",(IF((SUMIFS(cb_metall!$C:$C,cb_metall!$A:$A,K21,cb_metall!$B:$B,"gold"))=0,"-",(SUMIFS(cb_metall!$C:$C,cb_metall!$A:$A,K21,cb_metall!$B:$B,"gold")))))</f>
        <v/>
      </c>
      <c r="M21" s="165">
        <f>SUMIFS(cb_metall!$C:$C,cb_metall!$A:$A,K21,cb_metall!$B:$B,"gold")</f>
        <v>0</v>
      </c>
      <c r="N21" s="3" t="str">
        <f>Доллар!N21</f>
        <v>18.05.2023</v>
      </c>
      <c r="O21" s="157" t="str">
        <f>IF(AND(P19=0,P20=0,P21=0,P22=0,P23=0,P24=0,P25=0,P26=0,P27=0,P28=0,P29=0,P30=0),"",(IF((SUMIFS(cb_metall!$C:$C,cb_metall!$A:$A,N21,cb_metall!$B:$B,"gold"))=0,"-",(SUMIFS(cb_metall!$C:$C,cb_metall!$A:$A,N21,cb_metall!$B:$B,"gold")))))</f>
        <v/>
      </c>
      <c r="P21" s="165">
        <f>SUMIFS(cb_metall!$C:$C,cb_metall!$A:$A,N21,cb_metall!$B:$B,"gold")</f>
        <v>0</v>
      </c>
      <c r="Q21" s="3" t="str">
        <f>Доллар!Q21</f>
        <v>18.06.2023</v>
      </c>
      <c r="R21" s="157" t="str">
        <f>IF(AND(S19=0,S20=0,S21=0,S22=0,S23=0,S24=0,S25=0,S26=0,S27=0,S28=0,S29=0,S30=0),"",(IF((SUMIFS(cb_metall!$C:$C,cb_metall!$A:$A,Q21,cb_metall!$B:$B,"gold"))=0,"-",(SUMIFS(cb_metall!$C:$C,cb_metall!$A:$A,Q21,cb_metall!$B:$B,"gold")))))</f>
        <v/>
      </c>
      <c r="S21" s="165">
        <f>SUMIFS(cb_metall!$C:$C,cb_metall!$A:$A,Q21,cb_metall!$B:$B,"gold")</f>
        <v>0</v>
      </c>
      <c r="T21" s="3" t="str">
        <f>Доллар!T21</f>
        <v>18.07.2023</v>
      </c>
      <c r="U21" s="157" t="str">
        <f>IF(AND(V19=0,V20=0,V21=0,V22=0,V23=0,V24=0,V25=0,V26=0,V27=0,V28=0,V29=0,V30=0),"",(IF((SUMIFS(cb_metall!$C:$C,cb_metall!$A:$A,T21,cb_metall!$B:$B,"gold"))=0,"-",(SUMIFS(cb_metall!$C:$C,cb_metall!$A:$A,T21,cb_metall!$B:$B,"gold")))))</f>
        <v/>
      </c>
      <c r="V21" s="165">
        <f>SUMIFS(cb_metall!$C:$C,cb_metall!$A:$A,T21,cb_metall!$B:$B,"gold")</f>
        <v>0</v>
      </c>
      <c r="W21" s="3" t="str">
        <f>Доллар!W21</f>
        <v>18.08.2023</v>
      </c>
      <c r="X21" s="157" t="str">
        <f>IF(AND(Y19=0,Y20=0,Y21=0,Y22=0,Y23=0,Y24=0,Y25=0,Y26=0,Y27=0,Y28=0,Y29=0,Y30=0),"",(IF((SUMIFS(cb_metall!$C:$C,cb_metall!$A:$A,W21,cb_metall!$B:$B,"gold"))=0,"-",(SUMIFS(cb_metall!$C:$C,cb_metall!$A:$A,W21,cb_metall!$B:$B,"gold")))))</f>
        <v/>
      </c>
      <c r="Y21" s="165">
        <f>SUMIFS(cb_metall!$C:$C,cb_metall!$A:$A,W21,cb_metall!$B:$B,"gold")</f>
        <v>0</v>
      </c>
      <c r="Z21" s="3" t="str">
        <f>Доллар!Z21</f>
        <v>18.09.2023</v>
      </c>
      <c r="AA21" s="157" t="str">
        <f>IF(AND(AB19=0,AB20=0,AB21=0,AB22=0,AB23=0,AB24=0,AB25=0,AB26=0,AB27=0,AB28=0,AB29=0,AB30=0),"",(IF((SUMIFS(cb_metall!$C:$C,cb_metall!$A:$A,Z21,cb_metall!$B:$B,"gold"))=0,"-",(SUMIFS(cb_metall!$C:$C,cb_metall!$A:$A,Z21,cb_metall!$B:$B,"gold")))))</f>
        <v/>
      </c>
      <c r="AB21" s="165">
        <f>SUMIFS(cb_metall!$C:$C,cb_metall!$A:$A,Z21,cb_metall!$B:$B,"gold")</f>
        <v>0</v>
      </c>
      <c r="AC21" s="3" t="str">
        <f>Доллар!AC21</f>
        <v>18.10.2023</v>
      </c>
      <c r="AD21" s="157" t="str">
        <f>IF(AND(AE19=0,AE20=0,AE21=0,AE22=0,AE23=0,AE24=0,AE25=0,AE26=0,AE27=0,AE28=0,AE29=0,AE30=0),"",(IF((SUMIFS(cb_metall!$C:$C,cb_metall!$A:$A,AC21,cb_metall!$B:$B,"gold"))=0,"-",(SUMIFS(cb_metall!$C:$C,cb_metall!$A:$A,AC21,cb_metall!$B:$B,"gold")))))</f>
        <v/>
      </c>
      <c r="AE21" s="165">
        <f>SUMIFS(cb_metall!$C:$C,cb_metall!$A:$A,AC21,cb_metall!$B:$B,"gold")</f>
        <v>0</v>
      </c>
      <c r="AF21" s="3" t="str">
        <f>Доллар!AF21</f>
        <v>18.11.2023</v>
      </c>
      <c r="AG21" s="157" t="str">
        <f>IF(AND(AH19=0,AH20=0,AH21=0,AH22=0,AH23=0,AH24=0,AH25=0,AH26=0,AH27=0,AH28=0,AH29=0,AH30=0),"",(IF((SUMIFS(cb_metall!$C:$C,cb_metall!$A:$A,AF21,cb_metall!$B:$B,"gold"))=0,"-",(SUMIFS(cb_metall!$C:$C,cb_metall!$A:$A,AF21,cb_metall!$B:$B,"gold")))))</f>
        <v/>
      </c>
      <c r="AH21" s="165">
        <f>SUMIFS(cb_metall!$C:$C,cb_metall!$A:$A,AF21,cb_metall!$B:$B,"gold")</f>
        <v>0</v>
      </c>
      <c r="AI21" s="3" t="str">
        <f>Доллар!AI21</f>
        <v>18.12.2023</v>
      </c>
      <c r="AJ21" s="157" t="str">
        <f>IF(AND(AK19=0,AK20=0,AK21=0,AK22=0,AK23=0,AK24=0,AK25=0,AK26=0,AK27=0,AK28=0,AK29=0,AK30=0),"",(IF((SUMIFS(cb_metall!$C:$C,cb_metall!$A:$A,AI21,cb_metall!$B:$B,"gold"))=0,"-",(SUMIFS(cb_metall!$C:$C,cb_metall!$A:$A,AI21,cb_metall!$B:$B,"gold")))))</f>
        <v/>
      </c>
      <c r="AK21" s="165">
        <f>SUMIFS(cb_metall!$C:$C,cb_metall!$A:$A,AI21,cb_metall!$B:$B,"gold")</f>
        <v>0</v>
      </c>
      <c r="AQ21" s="153" t="str">
        <f t="shared" si="1"/>
        <v>18.06.2023</v>
      </c>
      <c r="AR21" s="161">
        <f t="shared" si="0"/>
        <v>0</v>
      </c>
      <c r="AT21" s="3" t="str">
        <f t="shared" si="2"/>
        <v>18.10.2023</v>
      </c>
      <c r="AU21" s="161">
        <f t="shared" si="3"/>
        <v>0</v>
      </c>
      <c r="AW21" s="3" t="str">
        <f t="shared" si="4"/>
        <v>18.11.2023</v>
      </c>
      <c r="AX21" s="161">
        <f t="shared" si="5"/>
        <v>0</v>
      </c>
      <c r="AZ21" s="3" t="str">
        <f t="shared" si="6"/>
        <v>18.12.2023</v>
      </c>
      <c r="BA21" s="161">
        <f t="shared" si="7"/>
        <v>0</v>
      </c>
    </row>
    <row r="22" spans="2:53" x14ac:dyDescent="0.25">
      <c r="B22" s="3" t="str">
        <f>Доллар!B22</f>
        <v>19.01.2023</v>
      </c>
      <c r="C22" s="157" t="str">
        <f>IF(AND(D20=0,D21=0,D22=0,D23=0,D24=0,D25=0,D26=0,D27=0,D28=0,D29=0,D30=0,D31=0),"",(IF((SUMIFS(cb_metall!$C:$C,cb_metall!$A:$A,B22,cb_metall!$B:$B,"gold"))=0,"-",(SUMIFS(cb_metall!$C:$C,cb_metall!$A:$A,B22,cb_metall!$B:$B,"gold")))))</f>
        <v/>
      </c>
      <c r="D22" s="165">
        <f>SUMIFS(cb_metall!$C:$C,cb_metall!$A:$A,B22,cb_metall!$B:$B,"gold")</f>
        <v>0</v>
      </c>
      <c r="E22" s="3" t="str">
        <f>Доллар!E22</f>
        <v>19.02.2023</v>
      </c>
      <c r="F22" s="157" t="str">
        <f>IF(AND(G20=0,G21=0,G22=0,G23=0,G24=0,G25=0,G26=0,G27=0,G28=0,G29=0,G30=0,G31=0),"",(IF((SUMIFS(#REF!,#REF!,E22))=0,"-",(SUMIFS(#REF!,#REF!,E22)))))</f>
        <v/>
      </c>
      <c r="G22" s="165">
        <f>SUMIFS(cb_metall!$C:$C,cb_metall!$A:$A,E22,cb_metall!$B:$B,"gold")</f>
        <v>0</v>
      </c>
      <c r="H22" s="3" t="str">
        <f>Доллар!H22</f>
        <v>19.03.2023</v>
      </c>
      <c r="I22" s="157" t="str">
        <f>IF(AND(J20=0,J21=0,J22=0,J23=0,J24=0,J25=0,J26=0,J27=0,J28=0,J29=0,J30=0,J31=0),"",(IF((SUMIFS(cb_metall!$C:$C,cb_metall!$A:$A,H22,cb_metall!$B:$B,"gold"))=0,"-",(SUMIFS(cb_metall!$C:$C,cb_metall!$A:$A,H22,cb_metall!$B:$B,"gold")))))</f>
        <v/>
      </c>
      <c r="J22" s="165">
        <f>SUMIFS(cb_metall!$C:$C,cb_metall!$A:$A,H22,cb_metall!$B:$B,"gold")</f>
        <v>0</v>
      </c>
      <c r="K22" s="3" t="str">
        <f>Доллар!K22</f>
        <v>19.04.2023</v>
      </c>
      <c r="L22" s="157" t="str">
        <f>IF(AND(M20=0,M21=0,M22=0,M23=0,M24=0,M25=0,M26=0,M27=0,M28=0,M29=0,M30=0,M31=0),"",(IF((SUMIFS(cb_metall!$C:$C,cb_metall!$A:$A,K22,cb_metall!$B:$B,"gold"))=0,"-",(SUMIFS(cb_metall!$C:$C,cb_metall!$A:$A,K22,cb_metall!$B:$B,"gold")))))</f>
        <v/>
      </c>
      <c r="M22" s="165">
        <f>SUMIFS(cb_metall!$C:$C,cb_metall!$A:$A,K22,cb_metall!$B:$B,"gold")</f>
        <v>0</v>
      </c>
      <c r="N22" s="3" t="str">
        <f>Доллар!N22</f>
        <v>19.05.2023</v>
      </c>
      <c r="O22" s="157" t="str">
        <f>IF(AND(P20=0,P21=0,P22=0,P23=0,P24=0,P25=0,P26=0,P27=0,P28=0,P29=0,P30=0,P31=0),"",(IF((SUMIFS(cb_metall!$C:$C,cb_metall!$A:$A,N22,cb_metall!$B:$B,"gold"))=0,"-",(SUMIFS(cb_metall!$C:$C,cb_metall!$A:$A,N22,cb_metall!$B:$B,"gold")))))</f>
        <v/>
      </c>
      <c r="P22" s="165">
        <f>SUMIFS(cb_metall!$C:$C,cb_metall!$A:$A,N22,cb_metall!$B:$B,"gold")</f>
        <v>0</v>
      </c>
      <c r="Q22" s="3" t="str">
        <f>Доллар!Q22</f>
        <v>19.06.2023</v>
      </c>
      <c r="R22" s="157" t="str">
        <f>IF(AND(S20=0,S21=0,S22=0,S23=0,S24=0,S25=0,S26=0,S27=0,S28=0,S29=0,S30=0,S31=0),"",(IF((SUMIFS(cb_metall!$C:$C,cb_metall!$A:$A,Q22,cb_metall!$B:$B,"gold"))=0,"-",(SUMIFS(cb_metall!$C:$C,cb_metall!$A:$A,Q22,cb_metall!$B:$B,"gold")))))</f>
        <v/>
      </c>
      <c r="S22" s="165">
        <f>SUMIFS(cb_metall!$C:$C,cb_metall!$A:$A,Q22,cb_metall!$B:$B,"gold")</f>
        <v>0</v>
      </c>
      <c r="T22" s="3" t="str">
        <f>Доллар!T22</f>
        <v>19.07.2023</v>
      </c>
      <c r="U22" s="157" t="str">
        <f>IF(AND(V20=0,V21=0,V22=0,V23=0,V24=0,V25=0,V26=0,V27=0,V28=0,V29=0,V30=0,V31=0),"",(IF((SUMIFS(cb_metall!$C:$C,cb_metall!$A:$A,T22,cb_metall!$B:$B,"gold"))=0,"-",(SUMIFS(cb_metall!$C:$C,cb_metall!$A:$A,T22,cb_metall!$B:$B,"gold")))))</f>
        <v/>
      </c>
      <c r="V22" s="165">
        <f>SUMIFS(cb_metall!$C:$C,cb_metall!$A:$A,T22,cb_metall!$B:$B,"gold")</f>
        <v>0</v>
      </c>
      <c r="W22" s="3" t="str">
        <f>Доллар!W22</f>
        <v>19.08.2023</v>
      </c>
      <c r="X22" s="157" t="str">
        <f>IF(AND(Y20=0,Y21=0,Y22=0,Y23=0,Y24=0,Y25=0,Y26=0,Y27=0,Y28=0,Y29=0,Y30=0,Y31=0),"",(IF((SUMIFS(cb_metall!$C:$C,cb_metall!$A:$A,W22,cb_metall!$B:$B,"gold"))=0,"-",(SUMIFS(cb_metall!$C:$C,cb_metall!$A:$A,W22,cb_metall!$B:$B,"gold")))))</f>
        <v/>
      </c>
      <c r="Y22" s="165">
        <f>SUMIFS(cb_metall!$C:$C,cb_metall!$A:$A,W22,cb_metall!$B:$B,"gold")</f>
        <v>0</v>
      </c>
      <c r="Z22" s="3" t="str">
        <f>Доллар!Z22</f>
        <v>19.09.2023</v>
      </c>
      <c r="AA22" s="157" t="str">
        <f>IF(AND(AB20=0,AB21=0,AB22=0,AB23=0,AB24=0,AB25=0,AB26=0,AB27=0,AB28=0,AB29=0,AB30=0,AB31=0),"",(IF((SUMIFS(cb_metall!$C:$C,cb_metall!$A:$A,Z22,cb_metall!$B:$B,"gold"))=0,"-",(SUMIFS(cb_metall!$C:$C,cb_metall!$A:$A,Z22,cb_metall!$B:$B,"gold")))))</f>
        <v/>
      </c>
      <c r="AB22" s="165">
        <f>SUMIFS(cb_metall!$C:$C,cb_metall!$A:$A,Z22,cb_metall!$B:$B,"gold")</f>
        <v>0</v>
      </c>
      <c r="AC22" s="3" t="str">
        <f>Доллар!AC22</f>
        <v>19.10.2023</v>
      </c>
      <c r="AD22" s="157" t="str">
        <f>IF(AND(AE20=0,AE21=0,AE22=0,AE23=0,AE24=0,AE25=0,AE26=0,AE27=0,AE28=0,AE29=0,AE30=0,AE31=0),"",(IF((SUMIFS(cb_metall!$C:$C,cb_metall!$A:$A,AC22,cb_metall!$B:$B,"gold"))=0,"-",(SUMIFS(cb_metall!$C:$C,cb_metall!$A:$A,AC22,cb_metall!$B:$B,"gold")))))</f>
        <v/>
      </c>
      <c r="AE22" s="165">
        <f>SUMIFS(cb_metall!$C:$C,cb_metall!$A:$A,AC22,cb_metall!$B:$B,"gold")</f>
        <v>0</v>
      </c>
      <c r="AF22" s="3" t="str">
        <f>Доллар!AF22</f>
        <v>19.11.2023</v>
      </c>
      <c r="AG22" s="157" t="str">
        <f>IF(AND(AH20=0,AH21=0,AH22=0,AH23=0,AH24=0,AH25=0,AH26=0,AH27=0,AH28=0,AH29=0,AH30=0,AH31=0),"",(IF((SUMIFS(cb_metall!$C:$C,cb_metall!$A:$A,AF22,cb_metall!$B:$B,"gold"))=0,"-",(SUMIFS(cb_metall!$C:$C,cb_metall!$A:$A,AF22,cb_metall!$B:$B,"gold")))))</f>
        <v/>
      </c>
      <c r="AH22" s="165">
        <f>SUMIFS(cb_metall!$C:$C,cb_metall!$A:$A,AF22,cb_metall!$B:$B,"gold")</f>
        <v>0</v>
      </c>
      <c r="AI22" s="3" t="str">
        <f>Доллар!AI22</f>
        <v>19.12.2023</v>
      </c>
      <c r="AJ22" s="157" t="str">
        <f>IF(AND(AK20=0,AK21=0,AK22=0,AK23=0,AK24=0,AK25=0,AK26=0,AK27=0,AK28=0,AK29=0,AK30=0,AK31=0),"",(IF((SUMIFS(cb_metall!$C:$C,cb_metall!$A:$A,AI22,cb_metall!$B:$B,"gold"))=0,"-",(SUMIFS(cb_metall!$C:$C,cb_metall!$A:$A,AI22,cb_metall!$B:$B,"gold")))))</f>
        <v/>
      </c>
      <c r="AK22" s="165">
        <f>SUMIFS(cb_metall!$C:$C,cb_metall!$A:$A,AI22,cb_metall!$B:$B,"gold")</f>
        <v>0</v>
      </c>
      <c r="AQ22" s="153" t="str">
        <f t="shared" si="1"/>
        <v>19.06.2023</v>
      </c>
      <c r="AR22" s="161">
        <f t="shared" si="0"/>
        <v>0</v>
      </c>
      <c r="AT22" s="3" t="str">
        <f t="shared" si="2"/>
        <v>19.10.2023</v>
      </c>
      <c r="AU22" s="161">
        <f t="shared" si="3"/>
        <v>0</v>
      </c>
      <c r="AW22" s="3" t="str">
        <f t="shared" si="4"/>
        <v>19.11.2023</v>
      </c>
      <c r="AX22" s="161">
        <f t="shared" si="5"/>
        <v>0</v>
      </c>
      <c r="AZ22" s="3" t="str">
        <f t="shared" si="6"/>
        <v>19.12.2023</v>
      </c>
      <c r="BA22" s="161">
        <f t="shared" si="7"/>
        <v>0</v>
      </c>
    </row>
    <row r="23" spans="2:53" x14ac:dyDescent="0.25">
      <c r="B23" s="3" t="str">
        <f>Доллар!B23</f>
        <v>20.01.2023</v>
      </c>
      <c r="C23" s="157" t="str">
        <f>IF(AND(D21=0,D22=0,D23=0,D24=0,D25=0,D26=0,D27=0,D28=0,D29=0,D30=0,D31=0,D32=0),"",(IF((SUMIFS(cb_metall!$C:$C,cb_metall!$A:$A,B23,cb_metall!$B:$B,"gold"))=0,"-",(SUMIFS(cb_metall!$C:$C,cb_metall!$A:$A,B23,cb_metall!$B:$B,"gold")))))</f>
        <v/>
      </c>
      <c r="D23" s="165">
        <f>SUMIFS(cb_metall!$C:$C,cb_metall!$A:$A,B23,cb_metall!$B:$B,"gold")</f>
        <v>0</v>
      </c>
      <c r="E23" s="3" t="str">
        <f>Доллар!E23</f>
        <v>20.02.2023</v>
      </c>
      <c r="F23" s="157" t="str">
        <f>IF(AND(G21=0,G22=0,G23=0,G24=0,G25=0,G26=0,G27=0,G28=0,G29=0,G30=0,G31=0,G32=0),"",(IF((SUMIFS(#REF!,#REF!,E23))=0,"-",(SUMIFS(#REF!,#REF!,E23)))))</f>
        <v/>
      </c>
      <c r="G23" s="165">
        <f>SUMIFS(cb_metall!$C:$C,cb_metall!$A:$A,E23,cb_metall!$B:$B,"gold")</f>
        <v>0</v>
      </c>
      <c r="H23" s="3" t="str">
        <f>Доллар!H23</f>
        <v>20.03.2023</v>
      </c>
      <c r="I23" s="157" t="str">
        <f>IF(AND(J21=0,J22=0,J23=0,J24=0,J25=0,J26=0,J27=0,J28=0,J29=0,J30=0,J31=0,J32=0),"",(IF((SUMIFS(cb_metall!$C:$C,cb_metall!$A:$A,H23,cb_metall!$B:$B,"gold"))=0,"-",(SUMIFS(cb_metall!$C:$C,cb_metall!$A:$A,H23,cb_metall!$B:$B,"gold")))))</f>
        <v/>
      </c>
      <c r="J23" s="165">
        <f>SUMIFS(cb_metall!$C:$C,cb_metall!$A:$A,H23,cb_metall!$B:$B,"gold")</f>
        <v>0</v>
      </c>
      <c r="K23" s="3" t="str">
        <f>Доллар!K23</f>
        <v>20.04.2023</v>
      </c>
      <c r="L23" s="157" t="str">
        <f>IF(AND(M21=0,M22=0,M23=0,M24=0,M25=0,M26=0,M27=0,M28=0,M29=0,M30=0,M31=0,M32=0),"",(IF((SUMIFS(cb_metall!$C:$C,cb_metall!$A:$A,K23,cb_metall!$B:$B,"gold"))=0,"-",(SUMIFS(cb_metall!$C:$C,cb_metall!$A:$A,K23,cb_metall!$B:$B,"gold")))))</f>
        <v/>
      </c>
      <c r="M23" s="165">
        <f>SUMIFS(cb_metall!$C:$C,cb_metall!$A:$A,K23,cb_metall!$B:$B,"gold")</f>
        <v>0</v>
      </c>
      <c r="N23" s="3" t="str">
        <f>Доллар!N23</f>
        <v>20.05.2023</v>
      </c>
      <c r="O23" s="157" t="str">
        <f>IF(AND(P21=0,P22=0,P23=0,P24=0,P25=0,P26=0,P27=0,P28=0,P29=0,P30=0,P31=0,P32=0),"",(IF((SUMIFS(cb_metall!$C:$C,cb_metall!$A:$A,N23,cb_metall!$B:$B,"gold"))=0,"-",(SUMIFS(cb_metall!$C:$C,cb_metall!$A:$A,N23,cb_metall!$B:$B,"gold")))))</f>
        <v/>
      </c>
      <c r="P23" s="165">
        <f>SUMIFS(cb_metall!$C:$C,cb_metall!$A:$A,N23,cb_metall!$B:$B,"gold")</f>
        <v>0</v>
      </c>
      <c r="Q23" s="3" t="str">
        <f>Доллар!Q23</f>
        <v>20.06.2023</v>
      </c>
      <c r="R23" s="157" t="str">
        <f>IF(AND(S21=0,S22=0,S23=0,S24=0,S25=0,S26=0,S27=0,S28=0,S29=0,S30=0,S31=0,S32=0),"",(IF((SUMIFS(cb_metall!$C:$C,cb_metall!$A:$A,Q23,cb_metall!$B:$B,"gold"))=0,"-",(SUMIFS(cb_metall!$C:$C,cb_metall!$A:$A,Q23,cb_metall!$B:$B,"gold")))))</f>
        <v/>
      </c>
      <c r="S23" s="165">
        <f>SUMIFS(cb_metall!$C:$C,cb_metall!$A:$A,Q23,cb_metall!$B:$B,"gold")</f>
        <v>0</v>
      </c>
      <c r="T23" s="3" t="str">
        <f>Доллар!T23</f>
        <v>20.07.2023</v>
      </c>
      <c r="U23" s="157" t="str">
        <f>IF(AND(V21=0,V22=0,V23=0,V24=0,V25=0,V26=0,V27=0,V28=0,V29=0,V30=0,V31=0,V32=0),"",(IF((SUMIFS(cb_metall!$C:$C,cb_metall!$A:$A,T23,cb_metall!$B:$B,"gold"))=0,"-",(SUMIFS(cb_metall!$C:$C,cb_metall!$A:$A,T23,cb_metall!$B:$B,"gold")))))</f>
        <v/>
      </c>
      <c r="V23" s="165">
        <f>SUMIFS(cb_metall!$C:$C,cb_metall!$A:$A,T23,cb_metall!$B:$B,"gold")</f>
        <v>0</v>
      </c>
      <c r="W23" s="3" t="str">
        <f>Доллар!W23</f>
        <v>20.08.2023</v>
      </c>
      <c r="X23" s="157" t="str">
        <f>IF(AND(Y21=0,Y22=0,Y23=0,Y24=0,Y25=0,Y26=0,Y27=0,Y28=0,Y29=0,Y30=0,Y31=0,Y32=0),"",(IF((SUMIFS(cb_metall!$C:$C,cb_metall!$A:$A,W23,cb_metall!$B:$B,"gold"))=0,"-",(SUMIFS(cb_metall!$C:$C,cb_metall!$A:$A,W23,cb_metall!$B:$B,"gold")))))</f>
        <v/>
      </c>
      <c r="Y23" s="165">
        <f>SUMIFS(cb_metall!$C:$C,cb_metall!$A:$A,W23,cb_metall!$B:$B,"gold")</f>
        <v>0</v>
      </c>
      <c r="Z23" s="3" t="str">
        <f>Доллар!Z23</f>
        <v>20.09.2023</v>
      </c>
      <c r="AA23" s="157" t="str">
        <f>IF(AND(AB21=0,AB22=0,AB23=0,AB24=0,AB25=0,AB26=0,AB27=0,AB28=0,AB29=0,AB30=0,AB31=0,AB32=0),"",(IF((SUMIFS(cb_metall!$C:$C,cb_metall!$A:$A,Z23,cb_metall!$B:$B,"gold"))=0,"-",(SUMIFS(cb_metall!$C:$C,cb_metall!$A:$A,Z23,cb_metall!$B:$B,"gold")))))</f>
        <v/>
      </c>
      <c r="AB23" s="165">
        <f>SUMIFS(cb_metall!$C:$C,cb_metall!$A:$A,Z23,cb_metall!$B:$B,"gold")</f>
        <v>0</v>
      </c>
      <c r="AC23" s="3" t="str">
        <f>Доллар!AC23</f>
        <v>20.10.2023</v>
      </c>
      <c r="AD23" s="157" t="str">
        <f>IF(AND(AE21=0,AE22=0,AE23=0,AE24=0,AE25=0,AE26=0,AE27=0,AE28=0,AE29=0,AE30=0,AE31=0,AE32=0),"",(IF((SUMIFS(cb_metall!$C:$C,cb_metall!$A:$A,AC23,cb_metall!$B:$B,"gold"))=0,"-",(SUMIFS(cb_metall!$C:$C,cb_metall!$A:$A,AC23,cb_metall!$B:$B,"gold")))))</f>
        <v/>
      </c>
      <c r="AE23" s="165">
        <f>SUMIFS(cb_metall!$C:$C,cb_metall!$A:$A,AC23,cb_metall!$B:$B,"gold")</f>
        <v>0</v>
      </c>
      <c r="AF23" s="3" t="str">
        <f>Доллар!AF23</f>
        <v>20.11.2023</v>
      </c>
      <c r="AG23" s="157" t="str">
        <f>IF(AND(AH21=0,AH22=0,AH23=0,AH24=0,AH25=0,AH26=0,AH27=0,AH28=0,AH29=0,AH30=0,AH31=0,AH32=0),"",(IF((SUMIFS(cb_metall!$C:$C,cb_metall!$A:$A,AF23,cb_metall!$B:$B,"gold"))=0,"-",(SUMIFS(cb_metall!$C:$C,cb_metall!$A:$A,AF23,cb_metall!$B:$B,"gold")))))</f>
        <v/>
      </c>
      <c r="AH23" s="165">
        <f>SUMIFS(cb_metall!$C:$C,cb_metall!$A:$A,AF23,cb_metall!$B:$B,"gold")</f>
        <v>0</v>
      </c>
      <c r="AI23" s="3" t="str">
        <f>Доллар!AI23</f>
        <v>20.12.2023</v>
      </c>
      <c r="AJ23" s="157" t="str">
        <f>IF(AND(AK21=0,AK22=0,AK23=0,AK24=0,AK25=0,AK26=0,AK27=0,AK28=0,AK29=0,AK30=0,AK31=0,AK32=0),"",(IF((SUMIFS(cb_metall!$C:$C,cb_metall!$A:$A,AI23,cb_metall!$B:$B,"gold"))=0,"-",(SUMIFS(cb_metall!$C:$C,cb_metall!$A:$A,AI23,cb_metall!$B:$B,"gold")))))</f>
        <v/>
      </c>
      <c r="AK23" s="165">
        <f>SUMIFS(cb_metall!$C:$C,cb_metall!$A:$A,AI23,cb_metall!$B:$B,"gold")</f>
        <v>0</v>
      </c>
      <c r="AQ23" s="153" t="str">
        <f t="shared" si="1"/>
        <v>20.06.2023</v>
      </c>
      <c r="AR23" s="161">
        <f t="shared" si="0"/>
        <v>0</v>
      </c>
      <c r="AT23" s="3" t="str">
        <f t="shared" si="2"/>
        <v>20.10.2023</v>
      </c>
      <c r="AU23" s="161">
        <f t="shared" si="3"/>
        <v>0</v>
      </c>
      <c r="AW23" s="3" t="str">
        <f t="shared" si="4"/>
        <v>20.11.2023</v>
      </c>
      <c r="AX23" s="161">
        <f t="shared" si="5"/>
        <v>0</v>
      </c>
      <c r="AZ23" s="3" t="str">
        <f t="shared" si="6"/>
        <v>20.12.2023</v>
      </c>
      <c r="BA23" s="161">
        <f t="shared" si="7"/>
        <v>0</v>
      </c>
    </row>
    <row r="24" spans="2:53" x14ac:dyDescent="0.25">
      <c r="B24" s="3" t="str">
        <f>Доллар!B24</f>
        <v>21.01.2023</v>
      </c>
      <c r="C24" s="157" t="str">
        <f>IF(AND(D22=0,D23=0,D24=0,D25=0,D26=0,D27=0,D28=0,D29=0,D30=0,D31=0,D32=0,D33=0),"",(IF((SUMIFS(cb_metall!$C:$C,cb_metall!$A:$A,B24,cb_metall!$B:$B,"gold"))=0,"-",(SUMIFS(cb_metall!$C:$C,cb_metall!$A:$A,B24,cb_metall!$B:$B,"gold")))))</f>
        <v/>
      </c>
      <c r="D24" s="165">
        <f>SUMIFS(cb_metall!$C:$C,cb_metall!$A:$A,B24,cb_metall!$B:$B,"gold")</f>
        <v>0</v>
      </c>
      <c r="E24" s="3" t="str">
        <f>Доллар!E24</f>
        <v>21.02.2023</v>
      </c>
      <c r="F24" s="157" t="str">
        <f>IF(AND(G22=0,G23=0,G24=0,G25=0,G26=0,G27=0,G28=0,G29=0,G30=0,G31=0,G32=0,G33=0),"",(IF((SUMIFS(#REF!,#REF!,E24))=0,"-",(SUMIFS(#REF!,#REF!,E24)))))</f>
        <v/>
      </c>
      <c r="G24" s="165">
        <f>SUMIFS(cb_metall!$C:$C,cb_metall!$A:$A,E24,cb_metall!$B:$B,"gold")</f>
        <v>0</v>
      </c>
      <c r="H24" s="3" t="str">
        <f>Доллар!H24</f>
        <v>21.03.2023</v>
      </c>
      <c r="I24" s="157" t="str">
        <f>IF(AND(J22=0,J23=0,J24=0,J25=0,J26=0,J27=0,J28=0,J29=0,J30=0,J31=0,J32=0,J33=0),"",(IF((SUMIFS(cb_metall!$C:$C,cb_metall!$A:$A,H24,cb_metall!$B:$B,"gold"))=0,"-",(SUMIFS(cb_metall!$C:$C,cb_metall!$A:$A,H24,cb_metall!$B:$B,"gold")))))</f>
        <v/>
      </c>
      <c r="J24" s="165">
        <f>SUMIFS(cb_metall!$C:$C,cb_metall!$A:$A,H24,cb_metall!$B:$B,"gold")</f>
        <v>0</v>
      </c>
      <c r="K24" s="3" t="str">
        <f>Доллар!K24</f>
        <v>21.04.2023</v>
      </c>
      <c r="L24" s="157" t="str">
        <f>IF(AND(M22=0,M23=0,M24=0,M25=0,M26=0,M27=0,M28=0,M29=0,M30=0,M31=0,M32=0,M33=0),"",(IF((SUMIFS(cb_metall!$C:$C,cb_metall!$A:$A,K24,cb_metall!$B:$B,"gold"))=0,"-",(SUMIFS(cb_metall!$C:$C,cb_metall!$A:$A,K24,cb_metall!$B:$B,"gold")))))</f>
        <v/>
      </c>
      <c r="M24" s="165">
        <f>SUMIFS(cb_metall!$C:$C,cb_metall!$A:$A,K24,cb_metall!$B:$B,"gold")</f>
        <v>0</v>
      </c>
      <c r="N24" s="3" t="str">
        <f>Доллар!N24</f>
        <v>21.05.2023</v>
      </c>
      <c r="O24" s="157" t="str">
        <f>IF(AND(P22=0,P23=0,P24=0,P25=0,P26=0,P27=0,P28=0,P29=0,P30=0,P31=0,P32=0,P33=0),"",(IF((SUMIFS(cb_metall!$C:$C,cb_metall!$A:$A,N24,cb_metall!$B:$B,"gold"))=0,"-",(SUMIFS(cb_metall!$C:$C,cb_metall!$A:$A,N24,cb_metall!$B:$B,"gold")))))</f>
        <v/>
      </c>
      <c r="P24" s="165">
        <f>SUMIFS(cb_metall!$C:$C,cb_metall!$A:$A,N24,cb_metall!$B:$B,"gold")</f>
        <v>0</v>
      </c>
      <c r="Q24" s="3" t="str">
        <f>Доллар!Q24</f>
        <v>21.06.2023</v>
      </c>
      <c r="R24" s="157" t="str">
        <f>IF(AND(S22=0,S23=0,S24=0,S25=0,S26=0,S27=0,S28=0,S29=0,S30=0,S31=0,S32=0,S33=0),"",(IF((SUMIFS(cb_metall!$C:$C,cb_metall!$A:$A,Q24,cb_metall!$B:$B,"gold"))=0,"-",(SUMIFS(cb_metall!$C:$C,cb_metall!$A:$A,Q24,cb_metall!$B:$B,"gold")))))</f>
        <v/>
      </c>
      <c r="S24" s="165">
        <f>SUMIFS(cb_metall!$C:$C,cb_metall!$A:$A,Q24,cb_metall!$B:$B,"gold")</f>
        <v>0</v>
      </c>
      <c r="T24" s="3" t="str">
        <f>Доллар!T24</f>
        <v>21.07.2023</v>
      </c>
      <c r="U24" s="157" t="str">
        <f>IF(AND(V22=0,V23=0,V24=0,V25=0,V26=0,V27=0,V28=0,V29=0,V30=0,V31=0,V32=0,V33=0),"",(IF((SUMIFS(cb_metall!$C:$C,cb_metall!$A:$A,T24,cb_metall!$B:$B,"gold"))=0,"-",(SUMIFS(cb_metall!$C:$C,cb_metall!$A:$A,T24,cb_metall!$B:$B,"gold")))))</f>
        <v/>
      </c>
      <c r="V24" s="165">
        <f>SUMIFS(cb_metall!$C:$C,cb_metall!$A:$A,T24,cb_metall!$B:$B,"gold")</f>
        <v>0</v>
      </c>
      <c r="W24" s="3" t="str">
        <f>Доллар!W24</f>
        <v>21.08.2023</v>
      </c>
      <c r="X24" s="157" t="str">
        <f>IF(AND(Y22=0,Y23=0,Y24=0,Y25=0,Y26=0,Y27=0,Y28=0,Y29=0,Y30=0,Y31=0,Y32=0,Y33=0),"",(IF((SUMIFS(cb_metall!$C:$C,cb_metall!$A:$A,W24,cb_metall!$B:$B,"gold"))=0,"-",(SUMIFS(cb_metall!$C:$C,cb_metall!$A:$A,W24,cb_metall!$B:$B,"gold")))))</f>
        <v/>
      </c>
      <c r="Y24" s="165">
        <f>SUMIFS(cb_metall!$C:$C,cb_metall!$A:$A,W24,cb_metall!$B:$B,"gold")</f>
        <v>0</v>
      </c>
      <c r="Z24" s="3" t="str">
        <f>Доллар!Z24</f>
        <v>21.09.2023</v>
      </c>
      <c r="AA24" s="157" t="str">
        <f>IF(AND(AB22=0,AB23=0,AB24=0,AB25=0,AB26=0,AB27=0,AB28=0,AB29=0,AB30=0,AB31=0,AB32=0,AB33=0),"",(IF((SUMIFS(cb_metall!$C:$C,cb_metall!$A:$A,Z24,cb_metall!$B:$B,"gold"))=0,"-",(SUMIFS(cb_metall!$C:$C,cb_metall!$A:$A,Z24,cb_metall!$B:$B,"gold")))))</f>
        <v/>
      </c>
      <c r="AB24" s="165">
        <f>SUMIFS(cb_metall!$C:$C,cb_metall!$A:$A,Z24,cb_metall!$B:$B,"gold")</f>
        <v>0</v>
      </c>
      <c r="AC24" s="3" t="str">
        <f>Доллар!AC24</f>
        <v>21.10.2023</v>
      </c>
      <c r="AD24" s="157" t="str">
        <f>IF(AND(AE22=0,AE23=0,AE24=0,AE25=0,AE26=0,AE27=0,AE28=0,AE29=0,AE30=0,AE31=0,AE32=0,AE33=0),"",(IF((SUMIFS(cb_metall!$C:$C,cb_metall!$A:$A,AC24,cb_metall!$B:$B,"gold"))=0,"-",(SUMIFS(cb_metall!$C:$C,cb_metall!$A:$A,AC24,cb_metall!$B:$B,"gold")))))</f>
        <v/>
      </c>
      <c r="AE24" s="165">
        <f>SUMIFS(cb_metall!$C:$C,cb_metall!$A:$A,AC24,cb_metall!$B:$B,"gold")</f>
        <v>0</v>
      </c>
      <c r="AF24" s="3" t="str">
        <f>Доллар!AF24</f>
        <v>21.11.2023</v>
      </c>
      <c r="AG24" s="157" t="str">
        <f>IF(AND(AH22=0,AH23=0,AH24=0,AH25=0,AH26=0,AH27=0,AH28=0,AH29=0,AH30=0,AH31=0,AH32=0,AH33=0),"",(IF((SUMIFS(cb_metall!$C:$C,cb_metall!$A:$A,AF24,cb_metall!$B:$B,"gold"))=0,"-",(SUMIFS(cb_metall!$C:$C,cb_metall!$A:$A,AF24,cb_metall!$B:$B,"gold")))))</f>
        <v/>
      </c>
      <c r="AH24" s="165">
        <f>SUMIFS(cb_metall!$C:$C,cb_metall!$A:$A,AF24,cb_metall!$B:$B,"gold")</f>
        <v>0</v>
      </c>
      <c r="AI24" s="3" t="str">
        <f>Доллар!AI24</f>
        <v>21.12.2023</v>
      </c>
      <c r="AJ24" s="157" t="str">
        <f>IF(AND(AK22=0,AK23=0,AK24=0,AK25=0,AK26=0,AK27=0,AK28=0,AK29=0,AK30=0,AK31=0,AK32=0,AK33=0),"",(IF((SUMIFS(cb_metall!$C:$C,cb_metall!$A:$A,AI24,cb_metall!$B:$B,"gold"))=0,"-",(SUMIFS(cb_metall!$C:$C,cb_metall!$A:$A,AI24,cb_metall!$B:$B,"gold")))))</f>
        <v/>
      </c>
      <c r="AK24" s="165">
        <f>SUMIFS(cb_metall!$C:$C,cb_metall!$A:$A,AI24,cb_metall!$B:$B,"gold")</f>
        <v>0</v>
      </c>
      <c r="AQ24" s="153" t="str">
        <f t="shared" si="1"/>
        <v>21.06.2023</v>
      </c>
      <c r="AR24" s="161">
        <f t="shared" si="0"/>
        <v>0</v>
      </c>
      <c r="AT24" s="3" t="str">
        <f t="shared" si="2"/>
        <v>21.10.2023</v>
      </c>
      <c r="AU24" s="161">
        <f t="shared" si="3"/>
        <v>0</v>
      </c>
      <c r="AW24" s="3" t="str">
        <f t="shared" si="4"/>
        <v>21.11.2023</v>
      </c>
      <c r="AX24" s="161">
        <f t="shared" si="5"/>
        <v>0</v>
      </c>
      <c r="AZ24" s="3" t="str">
        <f t="shared" si="6"/>
        <v>21.12.2023</v>
      </c>
      <c r="BA24" s="161">
        <f t="shared" si="7"/>
        <v>0</v>
      </c>
    </row>
    <row r="25" spans="2:53" x14ac:dyDescent="0.25">
      <c r="B25" s="3" t="str">
        <f>Доллар!B25</f>
        <v>22.01.2023</v>
      </c>
      <c r="C25" s="157" t="str">
        <f>IF(AND(D23=0,D24=0,D25=0,D26=0,D27=0,D28=0,D29=0,D30=0,D31=0,D32=0,D33=0,D34=0),"",(IF((SUMIFS(cb_metall!$C:$C,cb_metall!$A:$A,B25,cb_metall!$B:$B,"gold"))=0,"-",(SUMIFS(cb_metall!$C:$C,cb_metall!$A:$A,B25,cb_metall!$B:$B,"gold")))))</f>
        <v/>
      </c>
      <c r="D25" s="165">
        <f>SUMIFS(cb_metall!$C:$C,cb_metall!$A:$A,B25,cb_metall!$B:$B,"gold")</f>
        <v>0</v>
      </c>
      <c r="E25" s="3" t="str">
        <f>Доллар!E25</f>
        <v>22.02.2023</v>
      </c>
      <c r="F25" s="157" t="str">
        <f>IF(AND(G23=0,G24=0,G25=0,G26=0,G27=0,G28=0,G29=0,G30=0,G31=0,G32=0,G33=0,G34=0),"",(IF((SUMIFS(#REF!,#REF!,E25))=0,"-",(SUMIFS(#REF!,#REF!,E25)))))</f>
        <v/>
      </c>
      <c r="G25" s="165">
        <f>SUMIFS(cb_metall!$C:$C,cb_metall!$A:$A,E25,cb_metall!$B:$B,"gold")</f>
        <v>0</v>
      </c>
      <c r="H25" s="3" t="str">
        <f>Доллар!H25</f>
        <v>22.03.2023</v>
      </c>
      <c r="I25" s="157" t="str">
        <f>IF(AND(J23=0,J24=0,J25=0,J26=0,J27=0,J28=0,J29=0,J30=0,J31=0,J32=0,J33=0,J34=0),"",(IF((SUMIFS(cb_metall!$C:$C,cb_metall!$A:$A,H25,cb_metall!$B:$B,"gold"))=0,"-",(SUMIFS(cb_metall!$C:$C,cb_metall!$A:$A,H25,cb_metall!$B:$B,"gold")))))</f>
        <v/>
      </c>
      <c r="J25" s="165">
        <f>SUMIFS(cb_metall!$C:$C,cb_metall!$A:$A,H25,cb_metall!$B:$B,"gold")</f>
        <v>0</v>
      </c>
      <c r="K25" s="3" t="str">
        <f>Доллар!K25</f>
        <v>22.04.2023</v>
      </c>
      <c r="L25" s="157" t="str">
        <f>IF(AND(M23=0,M24=0,M25=0,M26=0,M27=0,M28=0,M29=0,M30=0,M31=0,M32=0,M33=0,M34=0),"",(IF((SUMIFS(cb_metall!$C:$C,cb_metall!$A:$A,K25,cb_metall!$B:$B,"gold"))=0,"-",(SUMIFS(cb_metall!$C:$C,cb_metall!$A:$A,K25,cb_metall!$B:$B,"gold")))))</f>
        <v/>
      </c>
      <c r="M25" s="165">
        <f>SUMIFS(cb_metall!$C:$C,cb_metall!$A:$A,K25,cb_metall!$B:$B,"gold")</f>
        <v>0</v>
      </c>
      <c r="N25" s="3" t="str">
        <f>Доллар!N25</f>
        <v>22.05.2023</v>
      </c>
      <c r="O25" s="157" t="str">
        <f>IF(AND(P23=0,P24=0,P25=0,P26=0,P27=0,P28=0,P29=0,P30=0,P31=0,P32=0,P33=0,P34=0),"",(IF((SUMIFS(cb_metall!$C:$C,cb_metall!$A:$A,N25,cb_metall!$B:$B,"gold"))=0,"-",(SUMIFS(cb_metall!$C:$C,cb_metall!$A:$A,N25,cb_metall!$B:$B,"gold")))))</f>
        <v/>
      </c>
      <c r="P25" s="165">
        <f>SUMIFS(cb_metall!$C:$C,cb_metall!$A:$A,N25,cb_metall!$B:$B,"gold")</f>
        <v>0</v>
      </c>
      <c r="Q25" s="3" t="str">
        <f>Доллар!Q25</f>
        <v>22.06.2023</v>
      </c>
      <c r="R25" s="157" t="str">
        <f>IF(AND(S23=0,S24=0,S25=0,S26=0,S27=0,S28=0,S29=0,S30=0,S31=0,S32=0,S33=0,S34=0),"",(IF((SUMIFS(cb_metall!$C:$C,cb_metall!$A:$A,Q25,cb_metall!$B:$B,"gold"))=0,"-",(SUMIFS(cb_metall!$C:$C,cb_metall!$A:$A,Q25,cb_metall!$B:$B,"gold")))))</f>
        <v/>
      </c>
      <c r="S25" s="165">
        <f>SUMIFS(cb_metall!$C:$C,cb_metall!$A:$A,Q25,cb_metall!$B:$B,"gold")</f>
        <v>0</v>
      </c>
      <c r="T25" s="3" t="str">
        <f>Доллар!T25</f>
        <v>22.07.2023</v>
      </c>
      <c r="U25" s="157" t="str">
        <f>IF(AND(V23=0,V24=0,V25=0,V26=0,V27=0,V28=0,V29=0,V30=0,V31=0,V32=0,V33=0,V34=0),"",(IF((SUMIFS(cb_metall!$C:$C,cb_metall!$A:$A,T25,cb_metall!$B:$B,"gold"))=0,"-",(SUMIFS(cb_metall!$C:$C,cb_metall!$A:$A,T25,cb_metall!$B:$B,"gold")))))</f>
        <v/>
      </c>
      <c r="V25" s="165">
        <f>SUMIFS(cb_metall!$C:$C,cb_metall!$A:$A,T25,cb_metall!$B:$B,"gold")</f>
        <v>0</v>
      </c>
      <c r="W25" s="3" t="str">
        <f>Доллар!W25</f>
        <v>22.08.2023</v>
      </c>
      <c r="X25" s="157" t="str">
        <f>IF(AND(Y23=0,Y24=0,Y25=0,Y26=0,Y27=0,Y28=0,Y29=0,Y30=0,Y31=0,Y32=0,Y33=0,Y34=0),"",(IF((SUMIFS(cb_metall!$C:$C,cb_metall!$A:$A,W25,cb_metall!$B:$B,"gold"))=0,"-",(SUMIFS(cb_metall!$C:$C,cb_metall!$A:$A,W25,cb_metall!$B:$B,"gold")))))</f>
        <v/>
      </c>
      <c r="Y25" s="165">
        <f>SUMIFS(cb_metall!$C:$C,cb_metall!$A:$A,W25,cb_metall!$B:$B,"gold")</f>
        <v>0</v>
      </c>
      <c r="Z25" s="3" t="str">
        <f>Доллар!Z25</f>
        <v>22.09.2023</v>
      </c>
      <c r="AA25" s="157" t="str">
        <f>IF(AND(AB23=0,AB24=0,AB25=0,AB26=0,AB27=0,AB28=0,AB29=0,AB30=0,AB31=0,AB32=0,AB33=0,AB34=0),"",(IF((SUMIFS(cb_metall!$C:$C,cb_metall!$A:$A,Z25,cb_metall!$B:$B,"gold"))=0,"-",(SUMIFS(cb_metall!$C:$C,cb_metall!$A:$A,Z25,cb_metall!$B:$B,"gold")))))</f>
        <v/>
      </c>
      <c r="AB25" s="165">
        <f>SUMIFS(cb_metall!$C:$C,cb_metall!$A:$A,Z25,cb_metall!$B:$B,"gold")</f>
        <v>0</v>
      </c>
      <c r="AC25" s="3" t="str">
        <f>Доллар!AC25</f>
        <v>22.10.2023</v>
      </c>
      <c r="AD25" s="157" t="str">
        <f>IF(AND(AE23=0,AE24=0,AE25=0,AE26=0,AE27=0,AE28=0,AE29=0,AE30=0,AE31=0,AE32=0,AE33=0,AE34=0),"",(IF((SUMIFS(cb_metall!$C:$C,cb_metall!$A:$A,AC25,cb_metall!$B:$B,"gold"))=0,"-",(SUMIFS(cb_metall!$C:$C,cb_metall!$A:$A,AC25,cb_metall!$B:$B,"gold")))))</f>
        <v/>
      </c>
      <c r="AE25" s="165">
        <f>SUMIFS(cb_metall!$C:$C,cb_metall!$A:$A,AC25,cb_metall!$B:$B,"gold")</f>
        <v>0</v>
      </c>
      <c r="AF25" s="3" t="str">
        <f>Доллар!AF25</f>
        <v>22.11.2023</v>
      </c>
      <c r="AG25" s="157" t="str">
        <f>IF(AND(AH23=0,AH24=0,AH25=0,AH26=0,AH27=0,AH28=0,AH29=0,AH30=0,AH31=0,AH32=0,AH33=0,AH34=0),"",(IF((SUMIFS(cb_metall!$C:$C,cb_metall!$A:$A,AF25,cb_metall!$B:$B,"gold"))=0,"-",(SUMIFS(cb_metall!$C:$C,cb_metall!$A:$A,AF25,cb_metall!$B:$B,"gold")))))</f>
        <v/>
      </c>
      <c r="AH25" s="165">
        <f>SUMIFS(cb_metall!$C:$C,cb_metall!$A:$A,AF25,cb_metall!$B:$B,"gold")</f>
        <v>0</v>
      </c>
      <c r="AI25" s="3" t="str">
        <f>Доллар!AI25</f>
        <v>22.12.2023</v>
      </c>
      <c r="AJ25" s="157" t="str">
        <f>IF(AND(AK23=0,AK24=0,AK25=0,AK26=0,AK27=0,AK28=0,AK29=0,AK30=0,AK31=0,AK32=0,AK33=0,AK34=0),"",(IF((SUMIFS(cb_metall!$C:$C,cb_metall!$A:$A,AI25,cb_metall!$B:$B,"gold"))=0,"-",(SUMIFS(cb_metall!$C:$C,cb_metall!$A:$A,AI25,cb_metall!$B:$B,"gold")))))</f>
        <v/>
      </c>
      <c r="AK25" s="165">
        <f>SUMIFS(cb_metall!$C:$C,cb_metall!$A:$A,AI25,cb_metall!$B:$B,"gold")</f>
        <v>0</v>
      </c>
      <c r="AQ25" s="153" t="str">
        <f t="shared" si="1"/>
        <v>22.06.2023</v>
      </c>
      <c r="AR25" s="161">
        <f t="shared" si="0"/>
        <v>0</v>
      </c>
      <c r="AT25" s="3" t="str">
        <f t="shared" si="2"/>
        <v>22.10.2023</v>
      </c>
      <c r="AU25" s="161">
        <f t="shared" si="3"/>
        <v>0</v>
      </c>
      <c r="AW25" s="3" t="str">
        <f t="shared" si="4"/>
        <v>22.11.2023</v>
      </c>
      <c r="AX25" s="161">
        <f t="shared" si="5"/>
        <v>0</v>
      </c>
      <c r="AZ25" s="3" t="str">
        <f t="shared" si="6"/>
        <v>22.12.2023</v>
      </c>
      <c r="BA25" s="161">
        <f t="shared" si="7"/>
        <v>0</v>
      </c>
    </row>
    <row r="26" spans="2:53" x14ac:dyDescent="0.25">
      <c r="B26" s="3" t="str">
        <f>Доллар!B26</f>
        <v>23.01.2023</v>
      </c>
      <c r="C26" s="157" t="str">
        <f>IF(AND(D24=0,D25=0,D26=0,D27=0,D28=0,D29=0,D30=0,D31=0,D32=0,D33=0,D34=0,D35=0),"",(IF((SUMIFS(cb_metall!$C:$C,cb_metall!$A:$A,B26,cb_metall!$B:$B,"gold"))=0,"-",(SUMIFS(cb_metall!$C:$C,cb_metall!$A:$A,B26,cb_metall!$B:$B,"gold")))))</f>
        <v/>
      </c>
      <c r="D26" s="165">
        <f>SUMIFS(cb_metall!$C:$C,cb_metall!$A:$A,B26,cb_metall!$B:$B,"gold")</f>
        <v>0</v>
      </c>
      <c r="E26" s="3" t="str">
        <f>Доллар!E26</f>
        <v>23.02.2023</v>
      </c>
      <c r="F26" s="157" t="str">
        <f>IF(AND(G24=0,G25=0,G26=0,G27=0,G28=0,G29=0,G30=0,G31=0,G32=0,G33=0,G34=0,G35=0),"",(IF((SUMIFS(#REF!,#REF!,E26))=0,"-",(SUMIFS(#REF!,#REF!,E26)))))</f>
        <v/>
      </c>
      <c r="G26" s="165">
        <f>SUMIFS(cb_metall!$C:$C,cb_metall!$A:$A,E26,cb_metall!$B:$B,"gold")</f>
        <v>0</v>
      </c>
      <c r="H26" s="3" t="str">
        <f>Доллар!H26</f>
        <v>23.03.2023</v>
      </c>
      <c r="I26" s="157" t="str">
        <f>IF(AND(J24=0,J25=0,J26=0,J27=0,J28=0,J29=0,J30=0,J31=0,J32=0,J33=0,J34=0,J35=0),"",(IF((SUMIFS(cb_metall!$C:$C,cb_metall!$A:$A,H26,cb_metall!$B:$B,"gold"))=0,"-",(SUMIFS(cb_metall!$C:$C,cb_metall!$A:$A,H26,cb_metall!$B:$B,"gold")))))</f>
        <v/>
      </c>
      <c r="J26" s="165">
        <f>SUMIFS(cb_metall!$C:$C,cb_metall!$A:$A,H26,cb_metall!$B:$B,"gold")</f>
        <v>0</v>
      </c>
      <c r="K26" s="3" t="str">
        <f>Доллар!K26</f>
        <v>23.04.2023</v>
      </c>
      <c r="L26" s="157" t="str">
        <f>IF(AND(M24=0,M25=0,M26=0,M27=0,M28=0,M29=0,M30=0,M31=0,M32=0,M33=0,M34=0,M35=0),"",(IF((SUMIFS(cb_metall!$C:$C,cb_metall!$A:$A,K26,cb_metall!$B:$B,"gold"))=0,"-",(SUMIFS(cb_metall!$C:$C,cb_metall!$A:$A,K26,cb_metall!$B:$B,"gold")))))</f>
        <v/>
      </c>
      <c r="M26" s="165">
        <f>SUMIFS(cb_metall!$C:$C,cb_metall!$A:$A,K26,cb_metall!$B:$B,"gold")</f>
        <v>0</v>
      </c>
      <c r="N26" s="3" t="str">
        <f>Доллар!N26</f>
        <v>23.05.2023</v>
      </c>
      <c r="O26" s="157" t="str">
        <f>IF(AND(P24=0,P25=0,P26=0,P27=0,P28=0,P29=0,P30=0,P31=0,P32=0,P33=0,P34=0,P35=0),"",(IF((SUMIFS(cb_metall!$C:$C,cb_metall!$A:$A,N26,cb_metall!$B:$B,"gold"))=0,"-",(SUMIFS(cb_metall!$C:$C,cb_metall!$A:$A,N26,cb_metall!$B:$B,"gold")))))</f>
        <v/>
      </c>
      <c r="P26" s="165">
        <f>SUMIFS(cb_metall!$C:$C,cb_metall!$A:$A,N26,cb_metall!$B:$B,"gold")</f>
        <v>0</v>
      </c>
      <c r="Q26" s="3" t="str">
        <f>Доллар!Q26</f>
        <v>23.06.2023</v>
      </c>
      <c r="R26" s="157" t="str">
        <f>IF(AND(S24=0,S25=0,S26=0,S27=0,S28=0,S29=0,S30=0,S31=0,S32=0,S33=0,S34=0,S35=0),"",(IF((SUMIFS(cb_metall!$C:$C,cb_metall!$A:$A,Q26,cb_metall!$B:$B,"gold"))=0,"-",(SUMIFS(cb_metall!$C:$C,cb_metall!$A:$A,Q26,cb_metall!$B:$B,"gold")))))</f>
        <v/>
      </c>
      <c r="S26" s="165">
        <f>SUMIFS(cb_metall!$C:$C,cb_metall!$A:$A,Q26,cb_metall!$B:$B,"gold")</f>
        <v>0</v>
      </c>
      <c r="T26" s="3" t="str">
        <f>Доллар!T26</f>
        <v>23.07.2023</v>
      </c>
      <c r="U26" s="157" t="str">
        <f>IF(AND(V24=0,V25=0,V26=0,V27=0,V28=0,V29=0,V30=0,V31=0,V32=0,V33=0,V34=0,V35=0),"",(IF((SUMIFS(cb_metall!$C:$C,cb_metall!$A:$A,T26,cb_metall!$B:$B,"gold"))=0,"-",(SUMIFS(cb_metall!$C:$C,cb_metall!$A:$A,T26,cb_metall!$B:$B,"gold")))))</f>
        <v/>
      </c>
      <c r="V26" s="165">
        <f>SUMIFS(cb_metall!$C:$C,cb_metall!$A:$A,T26,cb_metall!$B:$B,"gold")</f>
        <v>0</v>
      </c>
      <c r="W26" s="3" t="str">
        <f>Доллар!W26</f>
        <v>23.08.2023</v>
      </c>
      <c r="X26" s="157" t="str">
        <f>IF(AND(Y24=0,Y25=0,Y26=0,Y27=0,Y28=0,Y29=0,Y30=0,Y31=0,Y32=0,Y33=0,Y34=0,Y35=0),"",(IF((SUMIFS(cb_metall!$C:$C,cb_metall!$A:$A,W26,cb_metall!$B:$B,"gold"))=0,"-",(SUMIFS(cb_metall!$C:$C,cb_metall!$A:$A,W26,cb_metall!$B:$B,"gold")))))</f>
        <v/>
      </c>
      <c r="Y26" s="165">
        <f>SUMIFS(cb_metall!$C:$C,cb_metall!$A:$A,W26,cb_metall!$B:$B,"gold")</f>
        <v>0</v>
      </c>
      <c r="Z26" s="3" t="str">
        <f>Доллар!Z26</f>
        <v>23.09.2023</v>
      </c>
      <c r="AA26" s="157" t="str">
        <f>IF(AND(AB24=0,AB25=0,AB26=0,AB27=0,AB28=0,AB29=0,AB30=0,AB31=0,AB32=0,AB33=0,AB34=0,AB35=0),"",(IF((SUMIFS(cb_metall!$C:$C,cb_metall!$A:$A,Z26,cb_metall!$B:$B,"gold"))=0,"-",(SUMIFS(cb_metall!$C:$C,cb_metall!$A:$A,Z26,cb_metall!$B:$B,"gold")))))</f>
        <v/>
      </c>
      <c r="AB26" s="165">
        <f>SUMIFS(cb_metall!$C:$C,cb_metall!$A:$A,Z26,cb_metall!$B:$B,"gold")</f>
        <v>0</v>
      </c>
      <c r="AC26" s="3" t="str">
        <f>Доллар!AC26</f>
        <v>23.10.2023</v>
      </c>
      <c r="AD26" s="157" t="str">
        <f>IF(AND(AE24=0,AE25=0,AE26=0,AE27=0,AE28=0,AE29=0,AE30=0,AE31=0,AE32=0,AE33=0,AE34=0,AE35=0),"",(IF((SUMIFS(cb_metall!$C:$C,cb_metall!$A:$A,AC26,cb_metall!$B:$B,"gold"))=0,"-",(SUMIFS(cb_metall!$C:$C,cb_metall!$A:$A,AC26,cb_metall!$B:$B,"gold")))))</f>
        <v/>
      </c>
      <c r="AE26" s="165">
        <f>SUMIFS(cb_metall!$C:$C,cb_metall!$A:$A,AC26,cb_metall!$B:$B,"gold")</f>
        <v>0</v>
      </c>
      <c r="AF26" s="3" t="str">
        <f>Доллар!AF26</f>
        <v>23.11.2023</v>
      </c>
      <c r="AG26" s="157" t="str">
        <f>IF(AND(AH24=0,AH25=0,AH26=0,AH27=0,AH28=0,AH29=0,AH30=0,AH31=0,AH32=0,AH33=0,AH34=0,AH35=0),"",(IF((SUMIFS(cb_metall!$C:$C,cb_metall!$A:$A,AF26,cb_metall!$B:$B,"gold"))=0,"-",(SUMIFS(cb_metall!$C:$C,cb_metall!$A:$A,AF26,cb_metall!$B:$B,"gold")))))</f>
        <v/>
      </c>
      <c r="AH26" s="165">
        <f>SUMIFS(cb_metall!$C:$C,cb_metall!$A:$A,AF26,cb_metall!$B:$B,"gold")</f>
        <v>0</v>
      </c>
      <c r="AI26" s="3" t="str">
        <f>Доллар!AI26</f>
        <v>23.12.2023</v>
      </c>
      <c r="AJ26" s="157" t="str">
        <f>IF(AND(AK24=0,AK25=0,AK26=0,AK27=0,AK28=0,AK29=0,AK30=0,AK31=0,AK32=0,AK33=0,AK34=0,AK35=0),"",(IF((SUMIFS(cb_metall!$C:$C,cb_metall!$A:$A,AI26,cb_metall!$B:$B,"gold"))=0,"-",(SUMIFS(cb_metall!$C:$C,cb_metall!$A:$A,AI26,cb_metall!$B:$B,"gold")))))</f>
        <v/>
      </c>
      <c r="AK26" s="165">
        <f>SUMIFS(cb_metall!$C:$C,cb_metall!$A:$A,AI26,cb_metall!$B:$B,"gold")</f>
        <v>0</v>
      </c>
      <c r="AQ26" s="153" t="str">
        <f t="shared" si="1"/>
        <v>23.06.2023</v>
      </c>
      <c r="AR26" s="161">
        <f t="shared" si="0"/>
        <v>0</v>
      </c>
      <c r="AT26" s="3" t="str">
        <f t="shared" si="2"/>
        <v>23.10.2023</v>
      </c>
      <c r="AU26" s="161">
        <f t="shared" si="3"/>
        <v>0</v>
      </c>
      <c r="AW26" s="3" t="str">
        <f t="shared" si="4"/>
        <v>23.11.2023</v>
      </c>
      <c r="AX26" s="162" t="s">
        <v>52</v>
      </c>
      <c r="AZ26" s="3" t="str">
        <f t="shared" si="6"/>
        <v>23.12.2023</v>
      </c>
      <c r="BA26" s="161">
        <f t="shared" si="7"/>
        <v>0</v>
      </c>
    </row>
    <row r="27" spans="2:53" x14ac:dyDescent="0.25">
      <c r="B27" s="3" t="str">
        <f>Доллар!B27</f>
        <v>24.01.2023</v>
      </c>
      <c r="C27" s="157" t="str">
        <f>IF(AND(D25=0,D26=0,D27=0,D28=0,D29=0,D30=0,D31=0,D32=0,D33=0,D34=0,D35=0,D36=0),"",(IF((SUMIFS(cb_metall!$C:$C,cb_metall!$A:$A,B27,cb_metall!$B:$B,"gold"))=0,"-",(SUMIFS(cb_metall!$C:$C,cb_metall!$A:$A,B27,cb_metall!$B:$B,"gold")))))</f>
        <v/>
      </c>
      <c r="D27" s="165">
        <f>SUMIFS(cb_metall!$C:$C,cb_metall!$A:$A,B27,cb_metall!$B:$B,"gold")</f>
        <v>0</v>
      </c>
      <c r="E27" s="3" t="str">
        <f>Доллар!E27</f>
        <v>24.02.2023</v>
      </c>
      <c r="F27" s="157" t="str">
        <f>IF(AND(G25=0,G26=0,G27=0,G28=0,G29=0,G30=0,G31=0,G32=0,G33=0,G34=0,G35=0,G36=0),"",(IF((SUMIFS(#REF!,#REF!,E27))=0,"-",(SUMIFS(#REF!,#REF!,E27)))))</f>
        <v/>
      </c>
      <c r="G27" s="165">
        <f>SUMIFS(cb_metall!$C:$C,cb_metall!$A:$A,E27,cb_metall!$B:$B,"gold")</f>
        <v>0</v>
      </c>
      <c r="H27" s="3" t="str">
        <f>Доллар!H27</f>
        <v>24.03.2023</v>
      </c>
      <c r="I27" s="157" t="str">
        <f>IF(AND(J25=0,J26=0,J27=0,J28=0,J29=0,J30=0,J31=0,J32=0,J33=0,J34=0,J35=0,J36=0),"",(IF((SUMIFS(cb_metall!$C:$C,cb_metall!$A:$A,H27,cb_metall!$B:$B,"gold"))=0,"-",(SUMIFS(cb_metall!$C:$C,cb_metall!$A:$A,H27,cb_metall!$B:$B,"gold")))))</f>
        <v/>
      </c>
      <c r="J27" s="165">
        <f>SUMIFS(cb_metall!$C:$C,cb_metall!$A:$A,H27,cb_metall!$B:$B,"gold")</f>
        <v>0</v>
      </c>
      <c r="K27" s="3" t="str">
        <f>Доллар!K27</f>
        <v>24.04.2023</v>
      </c>
      <c r="L27" s="157" t="str">
        <f>IF(AND(M25=0,M26=0,M27=0,M28=0,M29=0,M30=0,M31=0,M32=0,M33=0,M34=0,M35=0,M36=0),"",(IF((SUMIFS(cb_metall!$C:$C,cb_metall!$A:$A,K27,cb_metall!$B:$B,"gold"))=0,"-",(SUMIFS(cb_metall!$C:$C,cb_metall!$A:$A,K27,cb_metall!$B:$B,"gold")))))</f>
        <v/>
      </c>
      <c r="M27" s="165">
        <f>SUMIFS(cb_metall!$C:$C,cb_metall!$A:$A,K27,cb_metall!$B:$B,"gold")</f>
        <v>0</v>
      </c>
      <c r="N27" s="3" t="str">
        <f>Доллар!N27</f>
        <v>24.05.2023</v>
      </c>
      <c r="O27" s="157" t="str">
        <f>IF(AND(P25=0,P26=0,P27=0,P28=0,P29=0,P30=0,P31=0,P32=0,P33=0,P34=0,P35=0,P36=0),"",(IF((SUMIFS(cb_metall!$C:$C,cb_metall!$A:$A,N27,cb_metall!$B:$B,"gold"))=0,"-",(SUMIFS(cb_metall!$C:$C,cb_metall!$A:$A,N27,cb_metall!$B:$B,"gold")))))</f>
        <v/>
      </c>
      <c r="P27" s="165">
        <f>SUMIFS(cb_metall!$C:$C,cb_metall!$A:$A,N27,cb_metall!$B:$B,"gold")</f>
        <v>0</v>
      </c>
      <c r="Q27" s="3" t="str">
        <f>Доллар!Q27</f>
        <v>24.06.2023</v>
      </c>
      <c r="R27" s="157" t="str">
        <f>IF(AND(S25=0,S26=0,S27=0,S28=0,S29=0,S30=0,S31=0,S32=0,S33=0,S34=0,S35=0,S36=0),"",(IF((SUMIFS(cb_metall!$C:$C,cb_metall!$A:$A,Q27,cb_metall!$B:$B,"gold"))=0,"-",(SUMIFS(cb_metall!$C:$C,cb_metall!$A:$A,Q27,cb_metall!$B:$B,"gold")))))</f>
        <v/>
      </c>
      <c r="S27" s="165">
        <f>SUMIFS(cb_metall!$C:$C,cb_metall!$A:$A,Q27,cb_metall!$B:$B,"gold")</f>
        <v>0</v>
      </c>
      <c r="T27" s="3" t="str">
        <f>Доллар!T27</f>
        <v>24.07.2023</v>
      </c>
      <c r="U27" s="157" t="str">
        <f>IF(AND(V25=0,V26=0,V27=0,V28=0,V29=0,V30=0,V31=0,V32=0,V33=0,V34=0,V35=0,V36=0),"",(IF((SUMIFS(cb_metall!$C:$C,cb_metall!$A:$A,T27,cb_metall!$B:$B,"gold"))=0,"-",(SUMIFS(cb_metall!$C:$C,cb_metall!$A:$A,T27,cb_metall!$B:$B,"gold")))))</f>
        <v/>
      </c>
      <c r="V27" s="165">
        <f>SUMIFS(cb_metall!$C:$C,cb_metall!$A:$A,T27,cb_metall!$B:$B,"gold")</f>
        <v>0</v>
      </c>
      <c r="W27" s="3" t="str">
        <f>Доллар!W27</f>
        <v>24.08.2023</v>
      </c>
      <c r="X27" s="157" t="str">
        <f>IF(AND(Y25=0,Y26=0,Y27=0,Y28=0,Y29=0,Y30=0,Y31=0,Y32=0,Y33=0,Y34=0,Y35=0,Y36=0),"",(IF((SUMIFS(cb_metall!$C:$C,cb_metall!$A:$A,W27,cb_metall!$B:$B,"gold"))=0,"-",(SUMIFS(cb_metall!$C:$C,cb_metall!$A:$A,W27,cb_metall!$B:$B,"gold")))))</f>
        <v/>
      </c>
      <c r="Y27" s="165">
        <f>SUMIFS(cb_metall!$C:$C,cb_metall!$A:$A,W27,cb_metall!$B:$B,"gold")</f>
        <v>0</v>
      </c>
      <c r="Z27" s="3" t="str">
        <f>Доллар!Z27</f>
        <v>24.09.2023</v>
      </c>
      <c r="AA27" s="157" t="str">
        <f>IF(AND(AB25=0,AB26=0,AB27=0,AB28=0,AB29=0,AB30=0,AB31=0,AB32=0,AB33=0,AB34=0,AB35=0,AB36=0),"",(IF((SUMIFS(cb_metall!$C:$C,cb_metall!$A:$A,Z27,cb_metall!$B:$B,"gold"))=0,"-",(SUMIFS(cb_metall!$C:$C,cb_metall!$A:$A,Z27,cb_metall!$B:$B,"gold")))))</f>
        <v/>
      </c>
      <c r="AB27" s="165">
        <f>SUMIFS(cb_metall!$C:$C,cb_metall!$A:$A,Z27,cb_metall!$B:$B,"gold")</f>
        <v>0</v>
      </c>
      <c r="AC27" s="3" t="str">
        <f>Доллар!AC27</f>
        <v>24.10.2023</v>
      </c>
      <c r="AD27" s="157" t="str">
        <f>IF(AND(AE25=0,AE26=0,AE27=0,AE28=0,AE29=0,AE30=0,AE31=0,AE32=0,AE33=0,AE34=0,AE35=0,AE36=0),"",(IF((SUMIFS(cb_metall!$C:$C,cb_metall!$A:$A,AC27,cb_metall!$B:$B,"gold"))=0,"-",(SUMIFS(cb_metall!$C:$C,cb_metall!$A:$A,AC27,cb_metall!$B:$B,"gold")))))</f>
        <v/>
      </c>
      <c r="AE27" s="165">
        <f>SUMIFS(cb_metall!$C:$C,cb_metall!$A:$A,AC27,cb_metall!$B:$B,"gold")</f>
        <v>0</v>
      </c>
      <c r="AF27" s="3" t="str">
        <f>Доллар!AF27</f>
        <v>24.11.2023</v>
      </c>
      <c r="AG27" s="157" t="str">
        <f>IF(AND(AH25=0,AH26=0,AH27=0,AH28=0,AH29=0,AH30=0,AH31=0,AH32=0,AH33=0,AH34=0,AH35=0,AH36=0),"",(IF((SUMIFS(cb_metall!$C:$C,cb_metall!$A:$A,AF27,cb_metall!$B:$B,"gold"))=0,"-",(SUMIFS(cb_metall!$C:$C,cb_metall!$A:$A,AF27,cb_metall!$B:$B,"gold")))))</f>
        <v/>
      </c>
      <c r="AH27" s="165">
        <f>SUMIFS(cb_metall!$C:$C,cb_metall!$A:$A,AF27,cb_metall!$B:$B,"gold")</f>
        <v>0</v>
      </c>
      <c r="AI27" s="3" t="str">
        <f>Доллар!AI27</f>
        <v>24.12.2023</v>
      </c>
      <c r="AJ27" s="157" t="str">
        <f>IF(AND(AK25=0,AK26=0,AK27=0,AK28=0,AK29=0,AK30=0,AK31=0,AK32=0,AK33=0,AK34=0,AK35=0,AK36=0),"",(IF((SUMIFS(cb_metall!$C:$C,cb_metall!$A:$A,AI27,cb_metall!$B:$B,"gold"))=0,"-",(SUMIFS(cb_metall!$C:$C,cb_metall!$A:$A,AI27,cb_metall!$B:$B,"gold")))))</f>
        <v/>
      </c>
      <c r="AK27" s="165">
        <f>SUMIFS(cb_metall!$C:$C,cb_metall!$A:$A,AI27,cb_metall!$B:$B,"gold")</f>
        <v>0</v>
      </c>
      <c r="AQ27" s="153" t="str">
        <f t="shared" si="1"/>
        <v>24.06.2023</v>
      </c>
      <c r="AR27" s="162" t="s">
        <v>52</v>
      </c>
      <c r="AT27" s="3" t="str">
        <f t="shared" si="2"/>
        <v>24.10.2023</v>
      </c>
      <c r="AU27" s="162" t="s">
        <v>52</v>
      </c>
      <c r="AW27" s="3" t="str">
        <f t="shared" si="4"/>
        <v>24.11.2023</v>
      </c>
      <c r="AX27" s="162" t="s">
        <v>52</v>
      </c>
      <c r="AZ27" s="3" t="str">
        <f t="shared" si="6"/>
        <v>24.12.2023</v>
      </c>
      <c r="BA27" s="162" t="s">
        <v>52</v>
      </c>
    </row>
    <row r="28" spans="2:53" x14ac:dyDescent="0.25">
      <c r="B28" s="3" t="str">
        <f>Доллар!B28</f>
        <v>25.01.2023</v>
      </c>
      <c r="C28" s="157" t="str">
        <f>IF(AND(D26=0,D27=0,D28=0,D29=0,D30=0,D31=0,D32=0,D33=0,D34=0,D35=0,D36=0,D37=0),"",(IF((SUMIFS(cb_metall!$C:$C,cb_metall!$A:$A,B28,cb_metall!$B:$B,"gold"))=0,"-",(SUMIFS(cb_metall!$C:$C,cb_metall!$A:$A,B28,cb_metall!$B:$B,"gold")))))</f>
        <v/>
      </c>
      <c r="D28" s="165">
        <f>SUMIFS(cb_metall!$C:$C,cb_metall!$A:$A,B28,cb_metall!$B:$B,"gold")</f>
        <v>0</v>
      </c>
      <c r="E28" s="3" t="str">
        <f>Доллар!E28</f>
        <v>25.02.2023</v>
      </c>
      <c r="F28" s="157" t="str">
        <f>IF(AND(G26=0,G27=0,G28=0,G29=0,G30=0,G31=0,G32=0,G33=0,G34=0,G35=0,G36=0,G37=0),"",(IF((SUMIFS(#REF!,#REF!,E28))=0,"-",(SUMIFS(#REF!,#REF!,E28)))))</f>
        <v/>
      </c>
      <c r="G28" s="165">
        <f>SUMIFS(cb_metall!$C:$C,cb_metall!$A:$A,E28,cb_metall!$B:$B,"gold")</f>
        <v>0</v>
      </c>
      <c r="H28" s="3" t="str">
        <f>Доллар!H28</f>
        <v>25.03.2023</v>
      </c>
      <c r="I28" s="157" t="str">
        <f>IF(AND(J26=0,J27=0,J28=0,J29=0,J30=0,J31=0,J32=0,J33=0,J34=0,J35=0,J36=0,J37=0),"",(IF((SUMIFS(cb_metall!$C:$C,cb_metall!$A:$A,H28,cb_metall!$B:$B,"gold"))=0,"-",(SUMIFS(cb_metall!$C:$C,cb_metall!$A:$A,H28,cb_metall!$B:$B,"gold")))))</f>
        <v/>
      </c>
      <c r="J28" s="165">
        <f>SUMIFS(cb_metall!$C:$C,cb_metall!$A:$A,H28,cb_metall!$B:$B,"gold")</f>
        <v>0</v>
      </c>
      <c r="K28" s="3" t="str">
        <f>Доллар!K28</f>
        <v>25.04.2023</v>
      </c>
      <c r="L28" s="157" t="str">
        <f>IF(AND(M26=0,M27=0,M28=0,M29=0,M30=0,M31=0,M32=0,M33=0,M34=0,M35=0,M36=0,M37=0),"",(IF((SUMIFS(cb_metall!$C:$C,cb_metall!$A:$A,K28,cb_metall!$B:$B,"gold"))=0,"-",(SUMIFS(cb_metall!$C:$C,cb_metall!$A:$A,K28,cb_metall!$B:$B,"gold")))))</f>
        <v/>
      </c>
      <c r="M28" s="165">
        <f>SUMIFS(cb_metall!$C:$C,cb_metall!$A:$A,K28,cb_metall!$B:$B,"gold")</f>
        <v>0</v>
      </c>
      <c r="N28" s="3" t="str">
        <f>Доллар!N28</f>
        <v>25.05.2023</v>
      </c>
      <c r="O28" s="157" t="str">
        <f>IF(AND(P26=0,P27=0,P28=0,P29=0,P30=0,P31=0,P32=0,P33=0,P34=0,P35=0,P36=0,P37=0),"",(IF((SUMIFS(cb_metall!$C:$C,cb_metall!$A:$A,N28,cb_metall!$B:$B,"gold"))=0,"-",(SUMIFS(cb_metall!$C:$C,cb_metall!$A:$A,N28,cb_metall!$B:$B,"gold")))))</f>
        <v/>
      </c>
      <c r="P28" s="165">
        <f>SUMIFS(cb_metall!$C:$C,cb_metall!$A:$A,N28,cb_metall!$B:$B,"gold")</f>
        <v>0</v>
      </c>
      <c r="Q28" s="3" t="str">
        <f>Доллар!Q28</f>
        <v>25.06.2023</v>
      </c>
      <c r="R28" s="157" t="str">
        <f>IF(AND(S26=0,S27=0,S28=0,S29=0,S30=0,S31=0,S32=0,S33=0,S34=0,S35=0,S36=0,S37=0),"",(IF((SUMIFS(cb_metall!$C:$C,cb_metall!$A:$A,Q28,cb_metall!$B:$B,"gold"))=0,"-",(SUMIFS(cb_metall!$C:$C,cb_metall!$A:$A,Q28,cb_metall!$B:$B,"gold")))))</f>
        <v/>
      </c>
      <c r="S28" s="165">
        <f>SUMIFS(cb_metall!$C:$C,cb_metall!$A:$A,Q28,cb_metall!$B:$B,"gold")</f>
        <v>0</v>
      </c>
      <c r="T28" s="3" t="str">
        <f>Доллар!T28</f>
        <v>25.07.2023</v>
      </c>
      <c r="U28" s="157" t="str">
        <f>IF(AND(V26=0,V27=0,V28=0,V29=0,V30=0,V31=0,V32=0,V33=0,V34=0,V35=0,V36=0,V37=0),"",(IF((SUMIFS(cb_metall!$C:$C,cb_metall!$A:$A,T28,cb_metall!$B:$B,"gold"))=0,"-",(SUMIFS(cb_metall!$C:$C,cb_metall!$A:$A,T28,cb_metall!$B:$B,"gold")))))</f>
        <v/>
      </c>
      <c r="V28" s="165">
        <f>SUMIFS(cb_metall!$C:$C,cb_metall!$A:$A,T28,cb_metall!$B:$B,"gold")</f>
        <v>0</v>
      </c>
      <c r="W28" s="3" t="str">
        <f>Доллар!W28</f>
        <v>25.08.2023</v>
      </c>
      <c r="X28" s="157" t="str">
        <f>IF(AND(Y26=0,Y27=0,Y28=0,Y29=0,Y30=0,Y31=0,Y32=0,Y33=0,Y34=0,Y35=0,Y36=0,Y37=0),"",(IF((SUMIFS(cb_metall!$C:$C,cb_metall!$A:$A,W28,cb_metall!$B:$B,"gold"))=0,"-",(SUMIFS(cb_metall!$C:$C,cb_metall!$A:$A,W28,cb_metall!$B:$B,"gold")))))</f>
        <v/>
      </c>
      <c r="Y28" s="165">
        <f>SUMIFS(cb_metall!$C:$C,cb_metall!$A:$A,W28,cb_metall!$B:$B,"gold")</f>
        <v>0</v>
      </c>
      <c r="Z28" s="3" t="str">
        <f>Доллар!Z28</f>
        <v>25.09.2023</v>
      </c>
      <c r="AA28" s="157" t="str">
        <f>IF(AND(AB26=0,AB27=0,AB28=0,AB29=0,AB30=0,AB31=0,AB32=0,AB33=0,AB34=0,AB35=0,AB36=0,AB37=0),"",(IF((SUMIFS(cb_metall!$C:$C,cb_metall!$A:$A,Z28,cb_metall!$B:$B,"gold"))=0,"-",(SUMIFS(cb_metall!$C:$C,cb_metall!$A:$A,Z28,cb_metall!$B:$B,"gold")))))</f>
        <v/>
      </c>
      <c r="AB28" s="165">
        <f>SUMIFS(cb_metall!$C:$C,cb_metall!$A:$A,Z28,cb_metall!$B:$B,"gold")</f>
        <v>0</v>
      </c>
      <c r="AC28" s="3" t="str">
        <f>Доллар!AC28</f>
        <v>25.10.2023</v>
      </c>
      <c r="AD28" s="157" t="str">
        <f>IF(AND(AE26=0,AE27=0,AE28=0,AE29=0,AE30=0,AE31=0,AE32=0,AE33=0,AE34=0,AE35=0,AE36=0,AE37=0),"",(IF((SUMIFS(cb_metall!$C:$C,cb_metall!$A:$A,AC28,cb_metall!$B:$B,"gold"))=0,"-",(SUMIFS(cb_metall!$C:$C,cb_metall!$A:$A,AC28,cb_metall!$B:$B,"gold")))))</f>
        <v/>
      </c>
      <c r="AE28" s="165">
        <f>SUMIFS(cb_metall!$C:$C,cb_metall!$A:$A,AC28,cb_metall!$B:$B,"gold")</f>
        <v>0</v>
      </c>
      <c r="AF28" s="3" t="str">
        <f>Доллар!AF28</f>
        <v>25.11.2023</v>
      </c>
      <c r="AG28" s="157" t="str">
        <f>IF(AND(AH26=0,AH27=0,AH28=0,AH29=0,AH30=0,AH31=0,AH32=0,AH33=0,AH34=0,AH35=0,AH36=0,AH37=0),"",(IF((SUMIFS(cb_metall!$C:$C,cb_metall!$A:$A,AF28,cb_metall!$B:$B,"gold"))=0,"-",(SUMIFS(cb_metall!$C:$C,cb_metall!$A:$A,AF28,cb_metall!$B:$B,"gold")))))</f>
        <v/>
      </c>
      <c r="AH28" s="165">
        <f>SUMIFS(cb_metall!$C:$C,cb_metall!$A:$A,AF28,cb_metall!$B:$B,"gold")</f>
        <v>0</v>
      </c>
      <c r="AI28" s="3" t="str">
        <f>Доллар!AI28</f>
        <v>25.12.2023</v>
      </c>
      <c r="AJ28" s="157" t="str">
        <f>IF(AND(AK26=0,AK27=0,AK28=0,AK29=0,AK30=0,AK31=0,AK32=0,AK33=0,AK34=0,AK35=0,AK36=0,AK37=0),"",(IF((SUMIFS(cb_metall!$C:$C,cb_metall!$A:$A,AI28,cb_metall!$B:$B,"gold"))=0,"-",(SUMIFS(cb_metall!$C:$C,cb_metall!$A:$A,AI28,cb_metall!$B:$B,"gold")))))</f>
        <v/>
      </c>
      <c r="AK28" s="165">
        <f>SUMIFS(cb_metall!$C:$C,cb_metall!$A:$A,AI28,cb_metall!$B:$B,"gold")</f>
        <v>0</v>
      </c>
      <c r="AQ28" s="153" t="str">
        <f t="shared" si="1"/>
        <v>25.06.2023</v>
      </c>
      <c r="AR28" s="162" t="s">
        <v>52</v>
      </c>
      <c r="AT28" s="3" t="str">
        <f t="shared" si="2"/>
        <v>25.10.2023</v>
      </c>
      <c r="AU28" s="162" t="s">
        <v>52</v>
      </c>
      <c r="AW28" s="3" t="str">
        <f t="shared" si="4"/>
        <v>25.11.2023</v>
      </c>
      <c r="AX28" s="162" t="s">
        <v>52</v>
      </c>
      <c r="AZ28" s="3" t="str">
        <f t="shared" si="6"/>
        <v>25.12.2023</v>
      </c>
      <c r="BA28" s="162" t="s">
        <v>52</v>
      </c>
    </row>
    <row r="29" spans="2:53" x14ac:dyDescent="0.25">
      <c r="B29" s="3" t="str">
        <f>Доллар!B29</f>
        <v>26.01.2023</v>
      </c>
      <c r="C29" s="157" t="str">
        <f>IF(AND(D27=0,D28=0,D29=0,D30=0,D31=0,D32=0,D33=0,D34=0,D35=0,D36=0,D37=0,D38=0),"",(IF((SUMIFS(cb_metall!$C:$C,cb_metall!$A:$A,B29,cb_metall!$B:$B,"gold"))=0,"-",(SUMIFS(cb_metall!$C:$C,cb_metall!$A:$A,B29,cb_metall!$B:$B,"gold")))))</f>
        <v/>
      </c>
      <c r="D29" s="165">
        <f>SUMIFS(cb_metall!$C:$C,cb_metall!$A:$A,B29,cb_metall!$B:$B,"gold")</f>
        <v>0</v>
      </c>
      <c r="E29" s="3" t="str">
        <f>Доллар!E29</f>
        <v>26.02.2023</v>
      </c>
      <c r="F29" s="157" t="str">
        <f>IF(AND(G27=0,G28=0,G29=0,G30=0,G31=0,G32=0,G33=0,G34=0,G35=0,G36=0,G37=0,G38=0),"",(IF((SUMIFS(#REF!,#REF!,E29))=0,"-",(SUMIFS(#REF!,#REF!,E29)))))</f>
        <v/>
      </c>
      <c r="G29" s="165">
        <f>SUMIFS(cb_metall!$C:$C,cb_metall!$A:$A,E29,cb_metall!$B:$B,"gold")</f>
        <v>0</v>
      </c>
      <c r="H29" s="3" t="str">
        <f>Доллар!H29</f>
        <v>26.03.2023</v>
      </c>
      <c r="I29" s="157" t="str">
        <f>IF(AND(J27=0,J28=0,J29=0,J30=0,J31=0,J32=0,J33=0,J34=0,J35=0,J36=0,J37=0,J38=0),"",(IF((SUMIFS(cb_metall!$C:$C,cb_metall!$A:$A,H29,cb_metall!$B:$B,"gold"))=0,"-",(SUMIFS(cb_metall!$C:$C,cb_metall!$A:$A,H29,cb_metall!$B:$B,"gold")))))</f>
        <v/>
      </c>
      <c r="J29" s="165">
        <f>SUMIFS(cb_metall!$C:$C,cb_metall!$A:$A,H29,cb_metall!$B:$B,"gold")</f>
        <v>0</v>
      </c>
      <c r="K29" s="3" t="str">
        <f>Доллар!K29</f>
        <v>26.04.2023</v>
      </c>
      <c r="L29" s="157" t="str">
        <f>IF(AND(M27=0,M28=0,M29=0,M30=0,M31=0,M32=0,M33=0,M34=0,M35=0,M36=0,M37=0,M38=0),"",(IF((SUMIFS(cb_metall!$C:$C,cb_metall!$A:$A,K29,cb_metall!$B:$B,"gold"))=0,"-",(SUMIFS(cb_metall!$C:$C,cb_metall!$A:$A,K29,cb_metall!$B:$B,"gold")))))</f>
        <v/>
      </c>
      <c r="M29" s="165">
        <f>SUMIFS(cb_metall!$C:$C,cb_metall!$A:$A,K29,cb_metall!$B:$B,"gold")</f>
        <v>0</v>
      </c>
      <c r="N29" s="3" t="str">
        <f>Доллар!N29</f>
        <v>26.05.2023</v>
      </c>
      <c r="O29" s="157" t="str">
        <f>IF(AND(P27=0,P28=0,P29=0,P30=0,P31=0,P32=0,P33=0,P34=0,P35=0,P36=0,P37=0,P38=0),"",(IF((SUMIFS(cb_metall!$C:$C,cb_metall!$A:$A,N29,cb_metall!$B:$B,"gold"))=0,"-",(SUMIFS(cb_metall!$C:$C,cb_metall!$A:$A,N29,cb_metall!$B:$B,"gold")))))</f>
        <v/>
      </c>
      <c r="P29" s="165">
        <f>SUMIFS(cb_metall!$C:$C,cb_metall!$A:$A,N29,cb_metall!$B:$B,"gold")</f>
        <v>0</v>
      </c>
      <c r="Q29" s="3" t="str">
        <f>Доллар!Q29</f>
        <v>26.06.2023</v>
      </c>
      <c r="R29" s="157" t="str">
        <f>IF(AND(S27=0,S28=0,S29=0,S30=0,S31=0,S32=0,S33=0,S34=0,S35=0,S36=0,S37=0,S38=0),"",(IF((SUMIFS(cb_metall!$C:$C,cb_metall!$A:$A,Q29,cb_metall!$B:$B,"gold"))=0,"-",(SUMIFS(cb_metall!$C:$C,cb_metall!$A:$A,Q29,cb_metall!$B:$B,"gold")))))</f>
        <v/>
      </c>
      <c r="S29" s="165">
        <f>SUMIFS(cb_metall!$C:$C,cb_metall!$A:$A,Q29,cb_metall!$B:$B,"gold")</f>
        <v>0</v>
      </c>
      <c r="T29" s="3" t="str">
        <f>Доллар!T29</f>
        <v>26.07.2023</v>
      </c>
      <c r="U29" s="157" t="str">
        <f>IF(AND(V27=0,V28=0,V29=0,V30=0,V31=0,V32=0,V33=0,V34=0,V35=0,V36=0,V37=0,V38=0),"",(IF((SUMIFS(cb_metall!$C:$C,cb_metall!$A:$A,T29,cb_metall!$B:$B,"gold"))=0,"-",(SUMIFS(cb_metall!$C:$C,cb_metall!$A:$A,T29,cb_metall!$B:$B,"gold")))))</f>
        <v/>
      </c>
      <c r="V29" s="165">
        <f>SUMIFS(cb_metall!$C:$C,cb_metall!$A:$A,T29,cb_metall!$B:$B,"gold")</f>
        <v>0</v>
      </c>
      <c r="W29" s="3" t="str">
        <f>Доллар!W29</f>
        <v>26.08.2023</v>
      </c>
      <c r="X29" s="157" t="str">
        <f>IF(AND(Y27=0,Y28=0,Y29=0,Y30=0,Y31=0,Y32=0,Y33=0,Y34=0,Y35=0,Y36=0,Y37=0,Y38=0),"",(IF((SUMIFS(cb_metall!$C:$C,cb_metall!$A:$A,W29,cb_metall!$B:$B,"gold"))=0,"-",(SUMIFS(cb_metall!$C:$C,cb_metall!$A:$A,W29,cb_metall!$B:$B,"gold")))))</f>
        <v/>
      </c>
      <c r="Y29" s="165">
        <f>SUMIFS(cb_metall!$C:$C,cb_metall!$A:$A,W29,cb_metall!$B:$B,"gold")</f>
        <v>0</v>
      </c>
      <c r="Z29" s="3" t="str">
        <f>Доллар!Z29</f>
        <v>26.09.2023</v>
      </c>
      <c r="AA29" s="157" t="str">
        <f>IF(AND(AB27=0,AB28=0,AB29=0,AB30=0,AB31=0,AB32=0,AB33=0,AB34=0,AB35=0,AB36=0,AB37=0,AB38=0),"",(IF((SUMIFS(cb_metall!$C:$C,cb_metall!$A:$A,Z29,cb_metall!$B:$B,"gold"))=0,"-",(SUMIFS(cb_metall!$C:$C,cb_metall!$A:$A,Z29,cb_metall!$B:$B,"gold")))))</f>
        <v/>
      </c>
      <c r="AB29" s="165">
        <f>SUMIFS(cb_metall!$C:$C,cb_metall!$A:$A,Z29,cb_metall!$B:$B,"gold")</f>
        <v>0</v>
      </c>
      <c r="AC29" s="3" t="str">
        <f>Доллар!AC29</f>
        <v>26.10.2023</v>
      </c>
      <c r="AD29" s="157" t="str">
        <f>IF(AND(AE27=0,AE28=0,AE29=0,AE30=0,AE31=0,AE32=0,AE33=0,AE34=0,AE35=0,AE36=0,AE37=0,AE38=0),"",(IF((SUMIFS(cb_metall!$C:$C,cb_metall!$A:$A,AC29,cb_metall!$B:$B,"gold"))=0,"-",(SUMIFS(cb_metall!$C:$C,cb_metall!$A:$A,AC29,cb_metall!$B:$B,"gold")))))</f>
        <v/>
      </c>
      <c r="AE29" s="165">
        <f>SUMIFS(cb_metall!$C:$C,cb_metall!$A:$A,AC29,cb_metall!$B:$B,"gold")</f>
        <v>0</v>
      </c>
      <c r="AF29" s="3" t="str">
        <f>Доллар!AF29</f>
        <v>26.11.2023</v>
      </c>
      <c r="AG29" s="157" t="str">
        <f>IF(AND(AH27=0,AH28=0,AH29=0,AH30=0,AH31=0,AH32=0,AH33=0,AH34=0,AH35=0,AH36=0,AH37=0,AH38=0),"",(IF((SUMIFS(cb_metall!$C:$C,cb_metall!$A:$A,AF29,cb_metall!$B:$B,"gold"))=0,"-",(SUMIFS(cb_metall!$C:$C,cb_metall!$A:$A,AF29,cb_metall!$B:$B,"gold")))))</f>
        <v/>
      </c>
      <c r="AH29" s="165">
        <f>SUMIFS(cb_metall!$C:$C,cb_metall!$A:$A,AF29,cb_metall!$B:$B,"gold")</f>
        <v>0</v>
      </c>
      <c r="AI29" s="3" t="str">
        <f>Доллар!AI29</f>
        <v>26.12.2023</v>
      </c>
      <c r="AJ29" s="157" t="str">
        <f>IF(AND(AK27=0,AK28=0,AK29=0,AK30=0,AK31=0,AK32=0,AK33=0,AK34=0,AK35=0,AK36=0,AK37=0,AK38=0),"",(IF((SUMIFS(cb_metall!$C:$C,cb_metall!$A:$A,AI29,cb_metall!$B:$B,"gold"))=0,"-",(SUMIFS(cb_metall!$C:$C,cb_metall!$A:$A,AI29,cb_metall!$B:$B,"gold")))))</f>
        <v/>
      </c>
      <c r="AK29" s="165">
        <f>SUMIFS(cb_metall!$C:$C,cb_metall!$A:$A,AI29,cb_metall!$B:$B,"gold")</f>
        <v>0</v>
      </c>
      <c r="AQ29" s="153" t="str">
        <f t="shared" si="1"/>
        <v>26.06.2023</v>
      </c>
      <c r="AR29" s="162" t="s">
        <v>52</v>
      </c>
      <c r="AT29" s="3" t="str">
        <f t="shared" si="2"/>
        <v>26.10.2023</v>
      </c>
      <c r="AU29" s="162" t="s">
        <v>52</v>
      </c>
      <c r="AW29" s="3" t="str">
        <f t="shared" si="4"/>
        <v>26.11.2023</v>
      </c>
      <c r="AX29" s="162" t="s">
        <v>52</v>
      </c>
      <c r="AZ29" s="3" t="str">
        <f t="shared" si="6"/>
        <v>26.12.2023</v>
      </c>
      <c r="BA29" s="162" t="s">
        <v>52</v>
      </c>
    </row>
    <row r="30" spans="2:53" x14ac:dyDescent="0.25">
      <c r="B30" s="3" t="str">
        <f>Доллар!B30</f>
        <v>27.01.2023</v>
      </c>
      <c r="C30" s="157" t="str">
        <f>IF(AND(D28=0,D29=0,D30=0,D31=0,D32=0,D33=0,D34=0,D35=0,D36=0,D37=0,D38=0,D39=0),"",(IF((SUMIFS(cb_metall!$C:$C,cb_metall!$A:$A,B30,cb_metall!$B:$B,"gold"))=0,"-",(SUMIFS(cb_metall!$C:$C,cb_metall!$A:$A,B30,cb_metall!$B:$B,"gold")))))</f>
        <v/>
      </c>
      <c r="D30" s="165">
        <f>SUMIFS(cb_metall!$C:$C,cb_metall!$A:$A,B30,cb_metall!$B:$B,"gold")</f>
        <v>0</v>
      </c>
      <c r="E30" s="3" t="str">
        <f>Доллар!E30</f>
        <v>27.02.2023</v>
      </c>
      <c r="F30" s="157" t="str">
        <f>IF(AND(G28=0,G29=0,G30=0,G31=0,G32=0,G33=0,G34=0,G35=0,G36=0,G37=0,G38=0,G39=0),"",(IF((SUMIFS(#REF!,#REF!,E30))=0,"-",(SUMIFS(#REF!,#REF!,E30)))))</f>
        <v/>
      </c>
      <c r="G30" s="165">
        <f>SUMIFS(cb_metall!$C:$C,cb_metall!$A:$A,E30,cb_metall!$B:$B,"gold")</f>
        <v>0</v>
      </c>
      <c r="H30" s="3" t="str">
        <f>Доллар!H30</f>
        <v>27.03.2023</v>
      </c>
      <c r="I30" s="157" t="str">
        <f>IF(AND(J28=0,J29=0,J30=0,J31=0,J32=0,J33=0,J34=0,J35=0,J36=0,J37=0,J38=0,J39=0),"",(IF((SUMIFS(cb_metall!$C:$C,cb_metall!$A:$A,H30,cb_metall!$B:$B,"gold"))=0,"-",(SUMIFS(cb_metall!$C:$C,cb_metall!$A:$A,H30,cb_metall!$B:$B,"gold")))))</f>
        <v/>
      </c>
      <c r="J30" s="165">
        <f>SUMIFS(cb_metall!$C:$C,cb_metall!$A:$A,H30,cb_metall!$B:$B,"gold")</f>
        <v>0</v>
      </c>
      <c r="K30" s="3" t="str">
        <f>Доллар!K30</f>
        <v>27.04.2023</v>
      </c>
      <c r="L30" s="157" t="str">
        <f>IF(AND(M28=0,M29=0,M30=0,M31=0,M32=0,M33=0,M34=0,M35=0,M36=0,M37=0,M38=0,M39=0),"",(IF((SUMIFS(cb_metall!$C:$C,cb_metall!$A:$A,K30,cb_metall!$B:$B,"gold"))=0,"-",(SUMIFS(cb_metall!$C:$C,cb_metall!$A:$A,K30,cb_metall!$B:$B,"gold")))))</f>
        <v/>
      </c>
      <c r="M30" s="165">
        <f>SUMIFS(cb_metall!$C:$C,cb_metall!$A:$A,K30,cb_metall!$B:$B,"gold")</f>
        <v>0</v>
      </c>
      <c r="N30" s="3" t="str">
        <f>Доллар!N30</f>
        <v>27.05.2023</v>
      </c>
      <c r="O30" s="157" t="str">
        <f>IF(AND(P28=0,P29=0,P30=0,P31=0,P32=0,P33=0,P34=0,P35=0,P36=0,P37=0,P38=0,P39=0),"",(IF((SUMIFS(cb_metall!$C:$C,cb_metall!$A:$A,N30,cb_metall!$B:$B,"gold"))=0,"-",(SUMIFS(cb_metall!$C:$C,cb_metall!$A:$A,N30,cb_metall!$B:$B,"gold")))))</f>
        <v/>
      </c>
      <c r="P30" s="165">
        <f>SUMIFS(cb_metall!$C:$C,cb_metall!$A:$A,N30,cb_metall!$B:$B,"gold")</f>
        <v>0</v>
      </c>
      <c r="Q30" s="3" t="str">
        <f>Доллар!Q30</f>
        <v>27.06.2023</v>
      </c>
      <c r="R30" s="157" t="str">
        <f>IF(AND(S28=0,S29=0,S30=0,S31=0,S32=0,S33=0,S34=0,S35=0,S36=0,S37=0,S38=0,S39=0),"",(IF((SUMIFS(cb_metall!$C:$C,cb_metall!$A:$A,Q30,cb_metall!$B:$B,"gold"))=0,"-",(SUMIFS(cb_metall!$C:$C,cb_metall!$A:$A,Q30,cb_metall!$B:$B,"gold")))))</f>
        <v/>
      </c>
      <c r="S30" s="165">
        <f>SUMIFS(cb_metall!$C:$C,cb_metall!$A:$A,Q30,cb_metall!$B:$B,"gold")</f>
        <v>0</v>
      </c>
      <c r="T30" s="3" t="str">
        <f>Доллар!T30</f>
        <v>27.07.2023</v>
      </c>
      <c r="U30" s="157" t="str">
        <f>IF(AND(V28=0,V29=0,V30=0,V31=0,V32=0,V33=0,V34=0,V35=0,V36=0,V37=0,V38=0,V39=0),"",(IF((SUMIFS(cb_metall!$C:$C,cb_metall!$A:$A,T30,cb_metall!$B:$B,"gold"))=0,"-",(SUMIFS(cb_metall!$C:$C,cb_metall!$A:$A,T30,cb_metall!$B:$B,"gold")))))</f>
        <v/>
      </c>
      <c r="V30" s="165">
        <f>SUMIFS(cb_metall!$C:$C,cb_metall!$A:$A,T30,cb_metall!$B:$B,"gold")</f>
        <v>0</v>
      </c>
      <c r="W30" s="3" t="str">
        <f>Доллар!W30</f>
        <v>27.08.2023</v>
      </c>
      <c r="X30" s="157" t="str">
        <f>IF(AND(Y28=0,Y29=0,Y30=0,Y31=0,Y32=0,Y33=0,Y34=0,Y35=0,Y36=0,Y37=0,Y38=0,Y39=0),"",(IF((SUMIFS(cb_metall!$C:$C,cb_metall!$A:$A,W30,cb_metall!$B:$B,"gold"))=0,"-",(SUMIFS(cb_metall!$C:$C,cb_metall!$A:$A,W30,cb_metall!$B:$B,"gold")))))</f>
        <v/>
      </c>
      <c r="Y30" s="165">
        <f>SUMIFS(cb_metall!$C:$C,cb_metall!$A:$A,W30,cb_metall!$B:$B,"gold")</f>
        <v>0</v>
      </c>
      <c r="Z30" s="3" t="str">
        <f>Доллар!Z30</f>
        <v>27.09.2023</v>
      </c>
      <c r="AA30" s="157" t="str">
        <f>IF(AND(AB28=0,AB29=0,AB30=0,AB31=0,AB32=0,AB33=0,AB34=0,AB35=0,AB36=0,AB37=0,AB38=0,AB39=0),"",(IF((SUMIFS(cb_metall!$C:$C,cb_metall!$A:$A,Z30,cb_metall!$B:$B,"gold"))=0,"-",(SUMIFS(cb_metall!$C:$C,cb_metall!$A:$A,Z30,cb_metall!$B:$B,"gold")))))</f>
        <v/>
      </c>
      <c r="AB30" s="165">
        <f>SUMIFS(cb_metall!$C:$C,cb_metall!$A:$A,Z30,cb_metall!$B:$B,"gold")</f>
        <v>0</v>
      </c>
      <c r="AC30" s="3" t="str">
        <f>Доллар!AC30</f>
        <v>27.10.2023</v>
      </c>
      <c r="AD30" s="157" t="str">
        <f>IF(AND(AE28=0,AE29=0,AE30=0,AE31=0,AE32=0,AE33=0,AE34=0,AE35=0,AE36=0,AE37=0,AE38=0,AE39=0),"",(IF((SUMIFS(cb_metall!$C:$C,cb_metall!$A:$A,AC30,cb_metall!$B:$B,"gold"))=0,"-",(SUMIFS(cb_metall!$C:$C,cb_metall!$A:$A,AC30,cb_metall!$B:$B,"gold")))))</f>
        <v/>
      </c>
      <c r="AE30" s="165">
        <f>SUMIFS(cb_metall!$C:$C,cb_metall!$A:$A,AC30,cb_metall!$B:$B,"gold")</f>
        <v>0</v>
      </c>
      <c r="AF30" s="3" t="str">
        <f>Доллар!AF30</f>
        <v>27.11.2023</v>
      </c>
      <c r="AG30" s="157" t="str">
        <f>IF(AND(AH28=0,AH29=0,AH30=0,AH31=0,AH32=0,AH33=0,AH34=0,AH35=0,AH36=0,AH37=0,AH38=0,AH39=0),"",(IF((SUMIFS(cb_metall!$C:$C,cb_metall!$A:$A,AF30,cb_metall!$B:$B,"gold"))=0,"-",(SUMIFS(cb_metall!$C:$C,cb_metall!$A:$A,AF30,cb_metall!$B:$B,"gold")))))</f>
        <v/>
      </c>
      <c r="AH30" s="165">
        <f>SUMIFS(cb_metall!$C:$C,cb_metall!$A:$A,AF30,cb_metall!$B:$B,"gold")</f>
        <v>0</v>
      </c>
      <c r="AI30" s="3" t="str">
        <f>Доллар!AI30</f>
        <v>27.12.2023</v>
      </c>
      <c r="AJ30" s="157" t="str">
        <f>IF(AND(AK28=0,AK29=0,AK30=0,AK31=0,AK32=0,AK33=0,AK34=0,AK35=0,AK36=0,AK37=0,AK38=0,AK39=0),"",(IF((SUMIFS(cb_metall!$C:$C,cb_metall!$A:$A,AI30,cb_metall!$B:$B,"gold"))=0,"-",(SUMIFS(cb_metall!$C:$C,cb_metall!$A:$A,AI30,cb_metall!$B:$B,"gold")))))</f>
        <v/>
      </c>
      <c r="AK30" s="165">
        <f>SUMIFS(cb_metall!$C:$C,cb_metall!$A:$A,AI30,cb_metall!$B:$B,"gold")</f>
        <v>0</v>
      </c>
      <c r="AQ30" s="153" t="str">
        <f t="shared" si="1"/>
        <v>27.06.2023</v>
      </c>
      <c r="AR30" s="162" t="s">
        <v>52</v>
      </c>
      <c r="AT30" s="3" t="str">
        <f t="shared" si="2"/>
        <v>27.10.2023</v>
      </c>
      <c r="AU30" s="162" t="s">
        <v>52</v>
      </c>
      <c r="AW30" s="3" t="str">
        <f t="shared" si="4"/>
        <v>27.11.2023</v>
      </c>
      <c r="AX30" s="162" t="s">
        <v>52</v>
      </c>
      <c r="AZ30" s="3" t="str">
        <f t="shared" si="6"/>
        <v>27.12.2023</v>
      </c>
      <c r="BA30" s="162" t="s">
        <v>52</v>
      </c>
    </row>
    <row r="31" spans="2:53" x14ac:dyDescent="0.25">
      <c r="B31" s="3" t="str">
        <f>Доллар!B31</f>
        <v>28.01.2023</v>
      </c>
      <c r="C31" s="157" t="str">
        <f>IF(AND(D29=0,D30=0,D31=0,D32=0,D33=0,D34=0,D35=0,D36=0,D37=0,D38=0,D39=0,D40=0),"",(IF((SUMIFS(cb_metall!$C:$C,cb_metall!$A:$A,B31,cb_metall!$B:$B,"gold"))=0,"-",(SUMIFS(cb_metall!$C:$C,cb_metall!$A:$A,B31,cb_metall!$B:$B,"gold")))))</f>
        <v/>
      </c>
      <c r="D31" s="165">
        <f>SUMIFS(cb_metall!$C:$C,cb_metall!$A:$A,B31,cb_metall!$B:$B,"gold")</f>
        <v>0</v>
      </c>
      <c r="E31" s="3" t="str">
        <f>Доллар!E31</f>
        <v>28.02.2023</v>
      </c>
      <c r="F31" s="157" t="str">
        <f>IF(AND(G29=0,G30=0,G31=0,G32=0,G33=0,G34=0,G35=0,G36=0,G37=0,G38=0,G39=0,G40=0),"",(IF((SUMIFS(#REF!,#REF!,E31))=0,"-",(SUMIFS(#REF!,#REF!,E31)))))</f>
        <v/>
      </c>
      <c r="G31" s="165">
        <f>SUMIFS(cb_metall!$C:$C,cb_metall!$A:$A,E31,cb_metall!$B:$B,"gold")</f>
        <v>0</v>
      </c>
      <c r="H31" s="3" t="str">
        <f>Доллар!H31</f>
        <v>28.03.2023</v>
      </c>
      <c r="I31" s="157" t="str">
        <f>IF(AND(J29=0,J30=0,J31=0,J32=0,J33=0,J34=0,J35=0,J36=0,J37=0,J38=0,J39=0,J40=0),"",(IF((SUMIFS(cb_metall!$C:$C,cb_metall!$A:$A,H31,cb_metall!$B:$B,"gold"))=0,"-",(SUMIFS(cb_metall!$C:$C,cb_metall!$A:$A,H31,cb_metall!$B:$B,"gold")))))</f>
        <v/>
      </c>
      <c r="J31" s="165">
        <f>SUMIFS(cb_metall!$C:$C,cb_metall!$A:$A,H31,cb_metall!$B:$B,"gold")</f>
        <v>0</v>
      </c>
      <c r="K31" s="3" t="str">
        <f>Доллар!K31</f>
        <v>28.04.2023</v>
      </c>
      <c r="L31" s="157" t="str">
        <f>IF(AND(M29=0,M30=0,M31=0,M32=0,M33=0,M34=0,M35=0,M36=0,M37=0,M38=0,M39=0,M40=0),"",(IF((SUMIFS(cb_metall!$C:$C,cb_metall!$A:$A,K31,cb_metall!$B:$B,"gold"))=0,"-",(SUMIFS(cb_metall!$C:$C,cb_metall!$A:$A,K31,cb_metall!$B:$B,"gold")))))</f>
        <v/>
      </c>
      <c r="M31" s="165">
        <f>SUMIFS(cb_metall!$C:$C,cb_metall!$A:$A,K31,cb_metall!$B:$B,"gold")</f>
        <v>0</v>
      </c>
      <c r="N31" s="3" t="str">
        <f>Доллар!N31</f>
        <v>28.05.2023</v>
      </c>
      <c r="O31" s="157" t="str">
        <f>IF(AND(P29=0,P30=0,P31=0,P32=0,P33=0,P34=0,P35=0,P36=0,P37=0,P38=0,P39=0,P40=0),"",(IF((SUMIFS(cb_metall!$C:$C,cb_metall!$A:$A,N31,cb_metall!$B:$B,"gold"))=0,"-",(SUMIFS(cb_metall!$C:$C,cb_metall!$A:$A,N31,cb_metall!$B:$B,"gold")))))</f>
        <v/>
      </c>
      <c r="P31" s="165">
        <f>SUMIFS(cb_metall!$C:$C,cb_metall!$A:$A,N31,cb_metall!$B:$B,"gold")</f>
        <v>0</v>
      </c>
      <c r="Q31" s="3" t="str">
        <f>Доллар!Q31</f>
        <v>28.06.2023</v>
      </c>
      <c r="R31" s="157" t="str">
        <f>IF(AND(S29=0,S30=0,S31=0,S32=0,S33=0,S34=0,S35=0,S36=0,S37=0,S38=0,S39=0,S40=0),"",(IF((SUMIFS(cb_metall!$C:$C,cb_metall!$A:$A,Q31,cb_metall!$B:$B,"gold"))=0,"-",(SUMIFS(cb_metall!$C:$C,cb_metall!$A:$A,Q31,cb_metall!$B:$B,"gold")))))</f>
        <v/>
      </c>
      <c r="S31" s="165">
        <f>SUMIFS(cb_metall!$C:$C,cb_metall!$A:$A,Q31,cb_metall!$B:$B,"gold")</f>
        <v>0</v>
      </c>
      <c r="T31" s="3" t="str">
        <f>Доллар!T31</f>
        <v>28.07.2023</v>
      </c>
      <c r="U31" s="157" t="str">
        <f>IF(AND(V29=0,V30=0,V31=0,V32=0,V33=0,V34=0,V35=0,V36=0,V37=0,V38=0,V39=0,V40=0),"",(IF((SUMIFS(cb_metall!$C:$C,cb_metall!$A:$A,T31,cb_metall!$B:$B,"gold"))=0,"-",(SUMIFS(cb_metall!$C:$C,cb_metall!$A:$A,T31,cb_metall!$B:$B,"gold")))))</f>
        <v/>
      </c>
      <c r="V31" s="165">
        <f>SUMIFS(cb_metall!$C:$C,cb_metall!$A:$A,T31,cb_metall!$B:$B,"gold")</f>
        <v>0</v>
      </c>
      <c r="W31" s="3" t="str">
        <f>Доллар!W31</f>
        <v>28.08.2023</v>
      </c>
      <c r="X31" s="157" t="str">
        <f>IF(AND(Y29=0,Y30=0,Y31=0,Y32=0,Y33=0,Y34=0,Y35=0,Y36=0,Y37=0,Y38=0,Y39=0,Y40=0),"",(IF((SUMIFS(cb_metall!$C:$C,cb_metall!$A:$A,W31,cb_metall!$B:$B,"gold"))=0,"-",(SUMIFS(cb_metall!$C:$C,cb_metall!$A:$A,W31,cb_metall!$B:$B,"gold")))))</f>
        <v/>
      </c>
      <c r="Y31" s="165">
        <f>SUMIFS(cb_metall!$C:$C,cb_metall!$A:$A,W31,cb_metall!$B:$B,"gold")</f>
        <v>0</v>
      </c>
      <c r="Z31" s="3" t="str">
        <f>Доллар!Z31</f>
        <v>28.09.2023</v>
      </c>
      <c r="AA31" s="157" t="str">
        <f>IF(AND(AB29=0,AB30=0,AB31=0,AB32=0,AB33=0,AB34=0,AB35=0,AB36=0,AB37=0,AB38=0,AB39=0,AB40=0),"",(IF((SUMIFS(cb_metall!$C:$C,cb_metall!$A:$A,Z31,cb_metall!$B:$B,"gold"))=0,"-",(SUMIFS(cb_metall!$C:$C,cb_metall!$A:$A,Z31,cb_metall!$B:$B,"gold")))))</f>
        <v/>
      </c>
      <c r="AB31" s="165">
        <f>SUMIFS(cb_metall!$C:$C,cb_metall!$A:$A,Z31,cb_metall!$B:$B,"gold")</f>
        <v>0</v>
      </c>
      <c r="AC31" s="3" t="str">
        <f>Доллар!AC31</f>
        <v>28.10.2023</v>
      </c>
      <c r="AD31" s="157" t="str">
        <f>IF(AND(AE29=0,AE30=0,AE31=0,AE32=0,AE33=0,AE34=0,AE35=0,AE36=0,AE37=0,AE38=0,AE39=0,AE40=0),"",(IF((SUMIFS(cb_metall!$C:$C,cb_metall!$A:$A,AC31,cb_metall!$B:$B,"gold"))=0,"-",(SUMIFS(cb_metall!$C:$C,cb_metall!$A:$A,AC31,cb_metall!$B:$B,"gold")))))</f>
        <v/>
      </c>
      <c r="AE31" s="165">
        <f>SUMIFS(cb_metall!$C:$C,cb_metall!$A:$A,AC31,cb_metall!$B:$B,"gold")</f>
        <v>0</v>
      </c>
      <c r="AF31" s="3" t="str">
        <f>Доллар!AF31</f>
        <v>28.11.2023</v>
      </c>
      <c r="AG31" s="157" t="str">
        <f>IF(AND(AH29=0,AH30=0,AH31=0,AH32=0,AH33=0,AH34=0,AH35=0,AH36=0,AH37=0,AH38=0,AH39=0,AH40=0),"",(IF((SUMIFS(cb_metall!$C:$C,cb_metall!$A:$A,AF31,cb_metall!$B:$B,"gold"))=0,"-",(SUMIFS(cb_metall!$C:$C,cb_metall!$A:$A,AF31,cb_metall!$B:$B,"gold")))))</f>
        <v/>
      </c>
      <c r="AH31" s="165">
        <f>SUMIFS(cb_metall!$C:$C,cb_metall!$A:$A,AF31,cb_metall!$B:$B,"gold")</f>
        <v>0</v>
      </c>
      <c r="AI31" s="3" t="str">
        <f>Доллар!AI31</f>
        <v>28.12.2023</v>
      </c>
      <c r="AJ31" s="157" t="str">
        <f>IF(AND(AK29=0,AK30=0,AK31=0,AK32=0,AK33=0,AK34=0,AK35=0,AK36=0,AK37=0,AK38=0,AK39=0,AK40=0),"",(IF((SUMIFS(cb_metall!$C:$C,cb_metall!$A:$A,AI31,cb_metall!$B:$B,"gold"))=0,"-",(SUMIFS(cb_metall!$C:$C,cb_metall!$A:$A,AI31,cb_metall!$B:$B,"gold")))))</f>
        <v/>
      </c>
      <c r="AK31" s="165">
        <f>SUMIFS(cb_metall!$C:$C,cb_metall!$A:$A,AI31,cb_metall!$B:$B,"gold")</f>
        <v>0</v>
      </c>
      <c r="AQ31" s="153" t="str">
        <f t="shared" si="1"/>
        <v>28.06.2023</v>
      </c>
      <c r="AR31" s="162" t="s">
        <v>52</v>
      </c>
      <c r="AT31" s="3" t="str">
        <f t="shared" si="2"/>
        <v>28.10.2023</v>
      </c>
      <c r="AU31" s="162" t="s">
        <v>52</v>
      </c>
      <c r="AW31" s="3" t="str">
        <f t="shared" si="4"/>
        <v>28.11.2023</v>
      </c>
      <c r="AX31" s="162" t="s">
        <v>52</v>
      </c>
      <c r="AZ31" s="3" t="str">
        <f t="shared" si="6"/>
        <v>28.12.2023</v>
      </c>
      <c r="BA31" s="162" t="s">
        <v>52</v>
      </c>
    </row>
    <row r="32" spans="2:53" x14ac:dyDescent="0.25">
      <c r="B32" s="3" t="str">
        <f>Доллар!B32</f>
        <v>29.01.2023</v>
      </c>
      <c r="C32" s="157" t="str">
        <f>IF(AND(D30=0,D31=0,D32=0,D33=0,D34=0,D35=0,D36=0,D37=0,D38=0,D39=0,D40=0,D41=0),"",(IF((SUMIFS(cb_metall!$C:$C,cb_metall!$A:$A,B32,cb_metall!$B:$B,"gold"))=0,"-",(SUMIFS(cb_metall!$C:$C,cb_metall!$A:$A,B32,cb_metall!$B:$B,"gold")))))</f>
        <v/>
      </c>
      <c r="D32" s="165">
        <f>SUMIFS(cb_metall!$C:$C,cb_metall!$A:$A,B32,cb_metall!$B:$B,"gold")</f>
        <v>0</v>
      </c>
      <c r="E32" s="4" t="str">
        <f>Доллар!E32</f>
        <v>29.02.2023</v>
      </c>
      <c r="F32" s="160"/>
      <c r="G32" s="165">
        <f>SUMIFS(cb_metall!$C:$C,cb_metall!$A:$A,E32,cb_metall!$B:$B,"gold")</f>
        <v>0</v>
      </c>
      <c r="H32" s="3" t="str">
        <f>Доллар!H32</f>
        <v>29.03.2023</v>
      </c>
      <c r="I32" s="157" t="str">
        <f>IF(AND(J30=0,J31=0,J32=0,J33=0,J34=0,J35=0,J36=0,J37=0,J38=0,J39=0,J40=0,J41=0),"",(IF((SUMIFS(cb_metall!$C:$C,cb_metall!$A:$A,H32,cb_metall!$B:$B,"gold"))=0,"-",(SUMIFS(cb_metall!$C:$C,cb_metall!$A:$A,H32,cb_metall!$B:$B,"gold")))))</f>
        <v/>
      </c>
      <c r="J32" s="165">
        <f>SUMIFS(cb_metall!$C:$C,cb_metall!$A:$A,H32,cb_metall!$B:$B,"gold")</f>
        <v>0</v>
      </c>
      <c r="K32" s="3" t="str">
        <f>Доллар!K32</f>
        <v>29.04.2023</v>
      </c>
      <c r="L32" s="157" t="str">
        <f>IF(AND(M30=0,M31=0,M32=0,M33=0,M34=0,M35=0,M36=0,M37=0,M38=0,M39=0,M40=0,M41=0),"",(IF((SUMIFS(cb_metall!$C:$C,cb_metall!$A:$A,K32,cb_metall!$B:$B,"gold"))=0,"-",(SUMIFS(cb_metall!$C:$C,cb_metall!$A:$A,K32,cb_metall!$B:$B,"gold")))))</f>
        <v/>
      </c>
      <c r="M32" s="165">
        <f>SUMIFS(cb_metall!$C:$C,cb_metall!$A:$A,K32,cb_metall!$B:$B,"gold")</f>
        <v>0</v>
      </c>
      <c r="N32" s="3" t="str">
        <f>Доллар!N32</f>
        <v>29.05.2023</v>
      </c>
      <c r="O32" s="157" t="str">
        <f>IF(AND(P30=0,P31=0,P32=0,P33=0,P34=0,P35=0,P36=0,P37=0,P38=0,P39=0,P40=0,P41=0),"",(IF((SUMIFS(cb_metall!$C:$C,cb_metall!$A:$A,N32,cb_metall!$B:$B,"gold"))=0,"-",(SUMIFS(cb_metall!$C:$C,cb_metall!$A:$A,N32,cb_metall!$B:$B,"gold")))))</f>
        <v/>
      </c>
      <c r="P32" s="165">
        <f>SUMIFS(cb_metall!$C:$C,cb_metall!$A:$A,N32,cb_metall!$B:$B,"gold")</f>
        <v>0</v>
      </c>
      <c r="Q32" s="3" t="str">
        <f>Доллар!Q32</f>
        <v>29.06.2023</v>
      </c>
      <c r="R32" s="157" t="str">
        <f>IF(AND(S30=0,S31=0,S32=0,S33=0,S34=0,S35=0,S36=0,S37=0,S38=0,S39=0,S40=0,S41=0),"",(IF((SUMIFS(cb_metall!$C:$C,cb_metall!$A:$A,Q32,cb_metall!$B:$B,"gold"))=0,"-",(SUMIFS(cb_metall!$C:$C,cb_metall!$A:$A,Q32,cb_metall!$B:$B,"gold")))))</f>
        <v/>
      </c>
      <c r="S32" s="165">
        <f>SUMIFS(cb_metall!$C:$C,cb_metall!$A:$A,Q32,cb_metall!$B:$B,"gold")</f>
        <v>0</v>
      </c>
      <c r="T32" s="3" t="str">
        <f>Доллар!T32</f>
        <v>29.07.2023</v>
      </c>
      <c r="U32" s="157" t="str">
        <f>IF(AND(V30=0,V31=0,V32=0,V33=0,V34=0,V35=0,V36=0,V37=0,V38=0,V39=0,V40=0,V41=0),"",(IF((SUMIFS(cb_metall!$C:$C,cb_metall!$A:$A,T32,cb_metall!$B:$B,"gold"))=0,"-",(SUMIFS(cb_metall!$C:$C,cb_metall!$A:$A,T32,cb_metall!$B:$B,"gold")))))</f>
        <v/>
      </c>
      <c r="V32" s="165">
        <f>SUMIFS(cb_metall!$C:$C,cb_metall!$A:$A,T32,cb_metall!$B:$B,"gold")</f>
        <v>0</v>
      </c>
      <c r="W32" s="3" t="str">
        <f>Доллар!W32</f>
        <v>29.08.2023</v>
      </c>
      <c r="X32" s="157" t="str">
        <f>IF(AND(Y30=0,Y31=0,Y32=0,Y33=0,Y34=0,Y35=0,Y36=0,Y37=0,Y38=0,Y39=0,Y40=0,Y41=0),"",(IF((SUMIFS(cb_metall!$C:$C,cb_metall!$A:$A,W32,cb_metall!$B:$B,"gold"))=0,"-",(SUMIFS(cb_metall!$C:$C,cb_metall!$A:$A,W32,cb_metall!$B:$B,"gold")))))</f>
        <v/>
      </c>
      <c r="Y32" s="165">
        <f>SUMIFS(cb_metall!$C:$C,cb_metall!$A:$A,W32,cb_metall!$B:$B,"gold")</f>
        <v>0</v>
      </c>
      <c r="Z32" s="3" t="str">
        <f>Доллар!Z32</f>
        <v>29.09.2023</v>
      </c>
      <c r="AA32" s="157" t="str">
        <f>IF(AND(AB30=0,AB31=0,AB32=0,AB33=0,AB34=0,AB35=0,AB36=0,AB37=0,AB38=0,AB39=0,AB40=0,AB41=0),"",(IF((SUMIFS(cb_metall!$C:$C,cb_metall!$A:$A,Z32,cb_metall!$B:$B,"gold"))=0,"-",(SUMIFS(cb_metall!$C:$C,cb_metall!$A:$A,Z32,cb_metall!$B:$B,"gold")))))</f>
        <v/>
      </c>
      <c r="AB32" s="165">
        <f>SUMIFS(cb_metall!$C:$C,cb_metall!$A:$A,Z32,cb_metall!$B:$B,"gold")</f>
        <v>0</v>
      </c>
      <c r="AC32" s="3" t="str">
        <f>Доллар!AC32</f>
        <v>29.10.2023</v>
      </c>
      <c r="AD32" s="157" t="str">
        <f>IF(AND(AE30=0,AE31=0,AE32=0,AE33=0,AE34=0,AE35=0,AE36=0,AE37=0,AE38=0,AE39=0,AE40=0,AE41=0),"",(IF((SUMIFS(cb_metall!$C:$C,cb_metall!$A:$A,AC32,cb_metall!$B:$B,"gold"))=0,"-",(SUMIFS(cb_metall!$C:$C,cb_metall!$A:$A,AC32,cb_metall!$B:$B,"gold")))))</f>
        <v/>
      </c>
      <c r="AE32" s="165">
        <f>SUMIFS(cb_metall!$C:$C,cb_metall!$A:$A,AC32,cb_metall!$B:$B,"gold")</f>
        <v>0</v>
      </c>
      <c r="AF32" s="3" t="str">
        <f>Доллар!AF32</f>
        <v>29.11.2023</v>
      </c>
      <c r="AG32" s="157" t="str">
        <f>IF(AND(AH30=0,AH31=0,AH32=0,AH33=0,AH34=0,AH35=0,AH36=0,AH37=0,AH38=0,AH39=0,AH40=0,AH41=0),"",(IF((SUMIFS(cb_metall!$C:$C,cb_metall!$A:$A,AF32,cb_metall!$B:$B,"gold"))=0,"-",(SUMIFS(cb_metall!$C:$C,cb_metall!$A:$A,AF32,cb_metall!$B:$B,"gold")))))</f>
        <v/>
      </c>
      <c r="AH32" s="165">
        <f>SUMIFS(cb_metall!$C:$C,cb_metall!$A:$A,AF32,cb_metall!$B:$B,"gold")</f>
        <v>0</v>
      </c>
      <c r="AI32" s="3" t="str">
        <f>Доллар!AI32</f>
        <v>29.12.2023</v>
      </c>
      <c r="AJ32" s="157" t="str">
        <f>IF(AND(AK30=0,AK31=0,AK32=0,AK33=0,AK34=0,AK35=0,AK36=0,AK37=0,AK38=0,AK39=0,AK40=0,AK41=0),"",(IF((SUMIFS(cb_metall!$C:$C,cb_metall!$A:$A,AI32,cb_metall!$B:$B,"gold"))=0,"-",(SUMIFS(cb_metall!$C:$C,cb_metall!$A:$A,AI32,cb_metall!$B:$B,"gold")))))</f>
        <v/>
      </c>
      <c r="AK32" s="165">
        <f>SUMIFS(cb_metall!$C:$C,cb_metall!$A:$A,AI32,cb_metall!$B:$B,"gold")</f>
        <v>0</v>
      </c>
      <c r="AQ32" s="153" t="str">
        <f t="shared" si="1"/>
        <v>29.06.2023</v>
      </c>
      <c r="AR32" s="162" t="s">
        <v>52</v>
      </c>
      <c r="AT32" s="3" t="str">
        <f t="shared" si="2"/>
        <v>29.10.2023</v>
      </c>
      <c r="AU32" s="162" t="s">
        <v>52</v>
      </c>
      <c r="AW32" s="3" t="str">
        <f t="shared" si="4"/>
        <v>29.11.2023</v>
      </c>
      <c r="AX32" s="162" t="s">
        <v>52</v>
      </c>
      <c r="AZ32" s="3" t="str">
        <f t="shared" si="6"/>
        <v>29.12.2023</v>
      </c>
      <c r="BA32" s="162" t="s">
        <v>52</v>
      </c>
    </row>
    <row r="33" spans="1:53" x14ac:dyDescent="0.25">
      <c r="B33" s="3" t="str">
        <f>Доллар!B33</f>
        <v>30.01.2023</v>
      </c>
      <c r="C33" s="157" t="str">
        <f>IF(AND(D31=0,D32=0,D33=0,D34=0,D35=0,D36=0,D37=0,D38=0,D39=0,D40=0,D41=0,D42=0),"",(IF((SUMIFS(cb_metall!$C:$C,cb_metall!$A:$A,B33,cb_metall!$B:$B,"gold"))=0,"-",(SUMIFS(cb_metall!$C:$C,cb_metall!$A:$A,B33,cb_metall!$B:$B,"gold")))))</f>
        <v/>
      </c>
      <c r="D33" s="165">
        <f>SUMIFS(cb_metall!$C:$C,cb_metall!$A:$A,B33,cb_metall!$B:$B,"gold")</f>
        <v>0</v>
      </c>
      <c r="E33" s="4" t="str">
        <f>Доллар!E33</f>
        <v>30.02.2023</v>
      </c>
      <c r="F33" s="160"/>
      <c r="G33" s="178">
        <f t="shared" ref="G33:G40" si="8">J4</f>
        <v>0</v>
      </c>
      <c r="H33" s="3" t="str">
        <f>Доллар!H33</f>
        <v>30.03.2023</v>
      </c>
      <c r="I33" s="157" t="str">
        <f>IF(AND(J31=0,J32=0,J33=0,J34=0,J35=0,J36=0,J37=0,J38=0,J39=0,J40=0,J41=0,J42=0),"",(IF((SUMIFS(cb_metall!$C:$C,cb_metall!$A:$A,H33,cb_metall!$B:$B,"gold"))=0,"-",(SUMIFS(cb_metall!$C:$C,cb_metall!$A:$A,H33,cb_metall!$B:$B,"gold")))))</f>
        <v/>
      </c>
      <c r="J33" s="165">
        <f>SUMIFS(cb_metall!$C:$C,cb_metall!$A:$A,H33,cb_metall!$B:$B,"gold")</f>
        <v>0</v>
      </c>
      <c r="K33" s="3" t="str">
        <f>Доллар!K33</f>
        <v>30.04.2023</v>
      </c>
      <c r="L33" s="157" t="str">
        <f>IF(AND(M31=0,M32=0,M33=0,M34=0,M35=0,M36=0,M37=0,M38=0,M39=0,M40=0,M41=0,M42=0),"",(IF((SUMIFS(cb_metall!$C:$C,cb_metall!$A:$A,K33,cb_metall!$B:$B,"gold"))=0,"-",(SUMIFS(cb_metall!$C:$C,cb_metall!$A:$A,K33,cb_metall!$B:$B,"gold")))))</f>
        <v/>
      </c>
      <c r="M33" s="165">
        <f>SUMIFS(cb_metall!$C:$C,cb_metall!$A:$A,K33,cb_metall!$B:$B,"gold")</f>
        <v>0</v>
      </c>
      <c r="N33" s="3" t="str">
        <f>Доллар!N33</f>
        <v>30.05.2023</v>
      </c>
      <c r="O33" s="157" t="str">
        <f>IF(AND(P31=0,P32=0,P33=0,P34=0,P35=0,P36=0,P37=0,P38=0,P39=0,P40=0,P41=0,P42=0),"",(IF((SUMIFS(cb_metall!$C:$C,cb_metall!$A:$A,N33,cb_metall!$B:$B,"gold"))=0,"-",(SUMIFS(cb_metall!$C:$C,cb_metall!$A:$A,N33,cb_metall!$B:$B,"gold")))))</f>
        <v/>
      </c>
      <c r="P33" s="165">
        <f>SUMIFS(cb_metall!$C:$C,cb_metall!$A:$A,N33,cb_metall!$B:$B,"gold")</f>
        <v>0</v>
      </c>
      <c r="Q33" s="3" t="str">
        <f>Доллар!Q33</f>
        <v>30.06.2023</v>
      </c>
      <c r="R33" s="157" t="str">
        <f>IF(AND(S31=0,S32=0,S33=0,S34=0,S35=0,S36=0,S37=0,S38=0,S39=0,S40=0,S41=0,S42=0),"",(IF((SUMIFS(cb_metall!$C:$C,cb_metall!$A:$A,Q33,cb_metall!$B:$B,"gold"))=0,"-",(SUMIFS(cb_metall!$C:$C,cb_metall!$A:$A,Q33,cb_metall!$B:$B,"gold")))))</f>
        <v/>
      </c>
      <c r="S33" s="165">
        <f>SUMIFS(cb_metall!$C:$C,cb_metall!$A:$A,Q33,cb_metall!$B:$B,"gold")</f>
        <v>0</v>
      </c>
      <c r="T33" s="3" t="str">
        <f>Доллар!T33</f>
        <v>30.07.2023</v>
      </c>
      <c r="U33" s="157" t="str">
        <f>IF(AND(V31=0,V32=0,V33=0,V34=0,V35=0,V36=0,V37=0,V38=0,V39=0,V40=0,V41=0,V42=0),"",(IF((SUMIFS(cb_metall!$C:$C,cb_metall!$A:$A,T33,cb_metall!$B:$B,"gold"))=0,"-",(SUMIFS(cb_metall!$C:$C,cb_metall!$A:$A,T33,cb_metall!$B:$B,"gold")))))</f>
        <v/>
      </c>
      <c r="V33" s="165">
        <f>SUMIFS(cb_metall!$C:$C,cb_metall!$A:$A,T33,cb_metall!$B:$B,"gold")</f>
        <v>0</v>
      </c>
      <c r="W33" s="3" t="str">
        <f>Доллар!W33</f>
        <v>30.08.2023</v>
      </c>
      <c r="X33" s="157" t="str">
        <f>IF(AND(Y31=0,Y32=0,Y33=0,Y34=0,Y35=0,Y36=0,Y37=0,Y38=0,Y39=0,Y40=0,Y41=0,Y42=0),"",(IF((SUMIFS(cb_metall!$C:$C,cb_metall!$A:$A,W33,cb_metall!$B:$B,"gold"))=0,"-",(SUMIFS(cb_metall!$C:$C,cb_metall!$A:$A,W33,cb_metall!$B:$B,"gold")))))</f>
        <v/>
      </c>
      <c r="Y33" s="165">
        <f>SUMIFS(cb_metall!$C:$C,cb_metall!$A:$A,W33,cb_metall!$B:$B,"gold")</f>
        <v>0</v>
      </c>
      <c r="Z33" s="3" t="str">
        <f>Доллар!Z33</f>
        <v>30.09.2023</v>
      </c>
      <c r="AA33" s="157" t="str">
        <f>IF(AND(AB31=0,AB32=0,AB33=0,AB34=0,AB35=0,AB36=0,AB37=0,AB38=0,AB39=0,AB40=0,AB41=0,AB42=0),"",(IF((SUMIFS(cb_metall!$C:$C,cb_metall!$A:$A,Z33,cb_metall!$B:$B,"gold"))=0,"-",(SUMIFS(cb_metall!$C:$C,cb_metall!$A:$A,Z33,cb_metall!$B:$B,"gold")))))</f>
        <v/>
      </c>
      <c r="AB33" s="165">
        <f>SUMIFS(cb_metall!$C:$C,cb_metall!$A:$A,Z33,cb_metall!$B:$B,"gold")</f>
        <v>0</v>
      </c>
      <c r="AC33" s="3" t="str">
        <f>Доллар!AC33</f>
        <v>30.10.2023</v>
      </c>
      <c r="AD33" s="157" t="str">
        <f>IF(AND(AE31=0,AE32=0,AE33=0,AE34=0,AE35=0,AE36=0,AE37=0,AE38=0,AE39=0,AE40=0,AE41=0,AE42=0),"",(IF((SUMIFS(cb_metall!$C:$C,cb_metall!$A:$A,AC33,cb_metall!$B:$B,"gold"))=0,"-",(SUMIFS(cb_metall!$C:$C,cb_metall!$A:$A,AC33,cb_metall!$B:$B,"gold")))))</f>
        <v/>
      </c>
      <c r="AE33" s="165">
        <f>SUMIFS(cb_metall!$C:$C,cb_metall!$A:$A,AC33,cb_metall!$B:$B,"gold")</f>
        <v>0</v>
      </c>
      <c r="AF33" s="3" t="str">
        <f>Доллар!AF33</f>
        <v>30.11.2023</v>
      </c>
      <c r="AG33" s="157" t="str">
        <f>IF(AND(AH31=0,AH32=0,AH33=0,AH34=0,AH35=0,AH36=0,AH37=0,AH38=0,AH39=0,AH40=0,AH41=0,AH42=0),"",(IF((SUMIFS(cb_metall!$C:$C,cb_metall!$A:$A,AF33,cb_metall!$B:$B,"gold"))=0,"-",(SUMIFS(cb_metall!$C:$C,cb_metall!$A:$A,AF33,cb_metall!$B:$B,"gold")))))</f>
        <v/>
      </c>
      <c r="AH33" s="165">
        <f>SUMIFS(cb_metall!$C:$C,cb_metall!$A:$A,AF33,cb_metall!$B:$B,"gold")</f>
        <v>0</v>
      </c>
      <c r="AI33" s="3" t="str">
        <f>Доллар!AI33</f>
        <v>30.12.2023</v>
      </c>
      <c r="AJ33" s="157" t="str">
        <f>IF(AND(AK31=0,AK32=0,AK33=0,AK34=0,AK35=0,AK36=0,AK37=0,AK38=0,AK39=0,AK40=0,AK41=0,AK42=0),"",(IF((SUMIFS(cb_metall!$C:$C,cb_metall!$A:$A,AI33,cb_metall!$B:$B,"gold"))=0,"-",(SUMIFS(cb_metall!$C:$C,cb_metall!$A:$A,AI33,cb_metall!$B:$B,"gold")))))</f>
        <v/>
      </c>
      <c r="AK33" s="165">
        <f>SUMIFS(cb_metall!$C:$C,cb_metall!$A:$A,AI33,cb_metall!$B:$B,"gold")</f>
        <v>0</v>
      </c>
      <c r="AQ33" s="153" t="str">
        <f t="shared" si="1"/>
        <v>30.06.2023</v>
      </c>
      <c r="AR33" s="162" t="s">
        <v>52</v>
      </c>
      <c r="AT33" s="3" t="str">
        <f t="shared" si="2"/>
        <v>30.10.2023</v>
      </c>
      <c r="AU33" s="162" t="s">
        <v>52</v>
      </c>
      <c r="AW33" s="3" t="str">
        <f t="shared" si="4"/>
        <v>30.11.2023</v>
      </c>
      <c r="AX33" s="162" t="s">
        <v>52</v>
      </c>
      <c r="AZ33" s="3" t="str">
        <f t="shared" si="6"/>
        <v>30.12.2023</v>
      </c>
      <c r="BA33" s="162" t="s">
        <v>52</v>
      </c>
    </row>
    <row r="34" spans="1:53" x14ac:dyDescent="0.25">
      <c r="B34" s="3" t="str">
        <f>Доллар!B34</f>
        <v>31.01.2023</v>
      </c>
      <c r="C34" s="157" t="str">
        <f>IF(AND(D32=0,D33=0,D34=0,D35=0,D36=0,D37=0,D38=0,D39=0,D40=0,D41=0,D42=0,D43=0),"",(IF((SUMIFS(cb_metall!$C:$C,cb_metall!$A:$A,B34,cb_metall!$B:$B,"gold"))=0,"-",(SUMIFS(cb_metall!$C:$C,cb_metall!$A:$A,B34,cb_metall!$B:$B,"gold")))))</f>
        <v/>
      </c>
      <c r="D34" s="165">
        <f>SUMIFS(cb_metall!$C:$C,cb_metall!$A:$A,B34,cb_metall!$B:$B,"gold")</f>
        <v>0</v>
      </c>
      <c r="E34" s="4" t="str">
        <f>Доллар!E34</f>
        <v>31.02.2023</v>
      </c>
      <c r="F34" s="160"/>
      <c r="G34" s="178">
        <f t="shared" si="8"/>
        <v>0</v>
      </c>
      <c r="H34" s="3" t="str">
        <f>Доллар!H34</f>
        <v>31.03.2023</v>
      </c>
      <c r="I34" s="157" t="str">
        <f>IF(AND(J32=0,J33=0,J34=0,J35=0,J36=0,J37=0,J38=0,J39=0,J40=0,J41=0,J42=0,J43=0),"",(IF((SUMIFS(cb_metall!$C:$C,cb_metall!$A:$A,H34,cb_metall!$B:$B,"gold"))=0,"-",(SUMIFS(cb_metall!$C:$C,cb_metall!$A:$A,H34,cb_metall!$B:$B,"gold")))))</f>
        <v/>
      </c>
      <c r="J34" s="165">
        <f>SUMIFS(cb_metall!$C:$C,cb_metall!$A:$A,H34,cb_metall!$B:$B,"gold")</f>
        <v>0</v>
      </c>
      <c r="K34" s="4" t="str">
        <f>Доллар!K34</f>
        <v>31.04.2023</v>
      </c>
      <c r="L34" s="160"/>
      <c r="M34" s="183">
        <f>P3</f>
        <v>0</v>
      </c>
      <c r="N34" s="3" t="str">
        <f>Доллар!N34</f>
        <v>31.05.2023</v>
      </c>
      <c r="O34" s="157" t="str">
        <f>IF(AND(P32=0,P33=0,P34=0,P35=0,P36=0,P37=0,P38=0,P39=0,P40=0,P41=0,P42=0,P43=0),"",(IF((SUMIFS(cb_metall!$C:$C,cb_metall!$A:$A,N34,cb_metall!$B:$B,"gold"))=0,"-",(SUMIFS(cb_metall!$C:$C,cb_metall!$A:$A,N34,cb_metall!$B:$B,"gold")))))</f>
        <v/>
      </c>
      <c r="P34" s="165">
        <f>SUMIFS(cb_metall!$C:$C,cb_metall!$A:$A,N34,cb_metall!$B:$B,"gold")</f>
        <v>0</v>
      </c>
      <c r="Q34" s="83" t="str">
        <f>Доллар!Q34</f>
        <v>31.06.2023</v>
      </c>
      <c r="R34" s="160"/>
      <c r="S34" s="183">
        <f>V3</f>
        <v>0</v>
      </c>
      <c r="T34" s="3" t="str">
        <f>Доллар!T34</f>
        <v>31.07.2023</v>
      </c>
      <c r="U34" s="157" t="str">
        <f>IF(AND(V32=0,V33=0,V34=0,V35=0,V36=0,V37=0,V38=0,V39=0,V40=0,V41=0,V42=0,V43=0),"",(IF((SUMIFS(cb_metall!$C:$C,cb_metall!$A:$A,T34,cb_metall!$B:$B,"gold"))=0,"-",(SUMIFS(cb_metall!$C:$C,cb_metall!$A:$A,T34,cb_metall!$B:$B,"gold")))))</f>
        <v/>
      </c>
      <c r="V34" s="165">
        <f>SUMIFS(cb_metall!$C:$C,cb_metall!$A:$A,T34,cb_metall!$B:$B,"gold")</f>
        <v>0</v>
      </c>
      <c r="W34" s="3" t="str">
        <f>Доллар!W34</f>
        <v>31.08.2023</v>
      </c>
      <c r="X34" s="157" t="str">
        <f>IF(AND(Y32=0,Y33=0,Y34=0,Y35=0,Y36=0,Y37=0,Y38=0,Y39=0,Y40=0,Y41=0,Y42=0,Y43=0),"",(IF((SUMIFS(cb_metall!$C:$C,cb_metall!$A:$A,W34,cb_metall!$B:$B,"gold"))=0,"-",(SUMIFS(cb_metall!$C:$C,cb_metall!$A:$A,W34,cb_metall!$B:$B,"gold")))))</f>
        <v/>
      </c>
      <c r="Y34" s="165">
        <f>SUMIFS(cb_metall!$C:$C,cb_metall!$A:$A,W34,cb_metall!$B:$B,"gold")</f>
        <v>0</v>
      </c>
      <c r="Z34" s="83" t="str">
        <f>Доллар!Z34</f>
        <v>31.09.2023</v>
      </c>
      <c r="AA34" s="160"/>
      <c r="AB34" s="183">
        <f>AE3</f>
        <v>0</v>
      </c>
      <c r="AC34" s="3" t="str">
        <f>Доллар!AC34</f>
        <v>31.10.2023</v>
      </c>
      <c r="AD34" s="157" t="str">
        <f>IF(AND(AE32=0,AE33=0,AE34=0,AE35=0,AE36=0,AE37=0,AE38=0,AE39=0,AE40=0,AE41=0,AE42=0,AE43=0),"",(IF((SUMIFS(cb_metall!$C:$C,cb_metall!$A:$A,AC34,cb_metall!$B:$B,"gold"))=0,"-",(SUMIFS(cb_metall!$C:$C,cb_metall!$A:$A,AC34,cb_metall!$B:$B,"gold")))))</f>
        <v/>
      </c>
      <c r="AE34" s="165">
        <f>SUMIFS(cb_metall!$C:$C,cb_metall!$A:$A,AC34,cb_metall!$B:$B,"gold")</f>
        <v>0</v>
      </c>
      <c r="AF34" s="4" t="str">
        <f>Доллар!AF34</f>
        <v>31.11.2023</v>
      </c>
      <c r="AG34" s="160"/>
      <c r="AH34" s="183">
        <f>AK3</f>
        <v>0</v>
      </c>
      <c r="AI34" s="3" t="str">
        <f>Доллар!AI34</f>
        <v>31.12.2023</v>
      </c>
      <c r="AJ34" s="157" t="str">
        <f>IF(AND(AK32=0,AK33=0,AK34=0,AK35=0,AK36=0,AK37=0,AK38=0,AK39=0,AK40=0,AK41=0,AK42=0,AK43=0),"",(IF((SUMIFS(cb_metall!$C:$C,cb_metall!$A:$A,AI34,cb_metall!$B:$B,"gold"))=0,"-",(SUMIFS(cb_metall!$C:$C,cb_metall!$A:$A,AI34,cb_metall!$B:$B,"gold")))))</f>
        <v/>
      </c>
      <c r="AK34" s="165">
        <f>SUMIFS(cb_metall!$C:$C,cb_metall!$A:$A,AI34,cb_metall!$B:$B,"gold")</f>
        <v>0</v>
      </c>
      <c r="AQ34" s="153" t="str">
        <f t="shared" si="1"/>
        <v>31.06.2023</v>
      </c>
      <c r="AR34" s="162" t="s">
        <v>52</v>
      </c>
      <c r="AT34" s="3" t="str">
        <f t="shared" si="2"/>
        <v>31.10.2023</v>
      </c>
      <c r="AU34" s="162" t="s">
        <v>52</v>
      </c>
      <c r="AW34" s="3" t="str">
        <f t="shared" si="4"/>
        <v>31.11.2023</v>
      </c>
      <c r="AX34" s="162" t="s">
        <v>52</v>
      </c>
      <c r="AY34" t="s">
        <v>163</v>
      </c>
      <c r="AZ34" s="3" t="str">
        <f t="shared" si="6"/>
        <v>31.12.2023</v>
      </c>
      <c r="BA34" s="162" t="s">
        <v>52</v>
      </c>
    </row>
    <row r="35" spans="1:53" x14ac:dyDescent="0.25">
      <c r="B35" s="9" t="s">
        <v>2</v>
      </c>
      <c r="C35" s="158" t="e">
        <f>AVERAGE(C4:C34)</f>
        <v>#DIV/0!</v>
      </c>
      <c r="D35" s="183">
        <f>G4</f>
        <v>0</v>
      </c>
      <c r="E35" s="9" t="s">
        <v>2</v>
      </c>
      <c r="F35" s="158" t="e">
        <f>AVERAGE(F4:F34)</f>
        <v>#DIV/0!</v>
      </c>
      <c r="G35" s="178">
        <f t="shared" si="8"/>
        <v>0</v>
      </c>
      <c r="H35" s="9" t="s">
        <v>2</v>
      </c>
      <c r="I35" s="158" t="e">
        <f>AVERAGE(I4:I34)</f>
        <v>#DIV/0!</v>
      </c>
      <c r="J35" s="183">
        <f>M4</f>
        <v>0</v>
      </c>
      <c r="K35" s="9" t="s">
        <v>2</v>
      </c>
      <c r="L35" s="158" t="e">
        <f>AVERAGE(L4:L34)</f>
        <v>#DIV/0!</v>
      </c>
      <c r="M35" s="183">
        <f t="shared" ref="M35:M41" si="9">P4</f>
        <v>0</v>
      </c>
      <c r="N35" s="9" t="s">
        <v>2</v>
      </c>
      <c r="O35" s="158" t="e">
        <f>AVERAGE(O4:O34)</f>
        <v>#DIV/0!</v>
      </c>
      <c r="P35" s="183">
        <f>S4</f>
        <v>0</v>
      </c>
      <c r="Q35" s="9" t="s">
        <v>2</v>
      </c>
      <c r="R35" s="158" t="e">
        <f>AVERAGE(R4:R34)</f>
        <v>#DIV/0!</v>
      </c>
      <c r="S35" s="183">
        <f t="shared" ref="S35:S41" si="10">V4</f>
        <v>0</v>
      </c>
      <c r="T35" s="9" t="s">
        <v>2</v>
      </c>
      <c r="U35" s="158" t="e">
        <f>AVERAGE(U4:U34)</f>
        <v>#DIV/0!</v>
      </c>
      <c r="V35" s="183">
        <f>Y4</f>
        <v>0</v>
      </c>
      <c r="W35" s="9" t="s">
        <v>2</v>
      </c>
      <c r="X35" s="158" t="e">
        <f>AVERAGE(X4:X34)</f>
        <v>#DIV/0!</v>
      </c>
      <c r="Y35" s="183">
        <f>AB4</f>
        <v>0</v>
      </c>
      <c r="Z35" s="9" t="s">
        <v>2</v>
      </c>
      <c r="AA35" s="158" t="e">
        <f>AVERAGE(AA4:AA34)</f>
        <v>#DIV/0!</v>
      </c>
      <c r="AB35" s="183">
        <f t="shared" ref="AB35:AB41" si="11">AE4</f>
        <v>0</v>
      </c>
      <c r="AC35" s="9" t="s">
        <v>2</v>
      </c>
      <c r="AD35" s="158" t="e">
        <f>AVERAGE(AD4:AD34)</f>
        <v>#DIV/0!</v>
      </c>
      <c r="AE35" s="183">
        <f>AH4</f>
        <v>0</v>
      </c>
      <c r="AF35" s="9" t="s">
        <v>2</v>
      </c>
      <c r="AG35" s="158" t="e">
        <f>AVERAGE(AG4:AG34)</f>
        <v>#DIV/0!</v>
      </c>
      <c r="AH35" s="183">
        <f t="shared" ref="AH35:AH41" si="12">AK4</f>
        <v>0</v>
      </c>
      <c r="AI35" s="9" t="s">
        <v>2</v>
      </c>
      <c r="AJ35" s="158" t="e">
        <f>AVERAGE(AJ4:AJ34)</f>
        <v>#DIV/0!</v>
      </c>
      <c r="AQ35" s="9" t="s">
        <v>2</v>
      </c>
      <c r="AR35" s="158"/>
      <c r="AT35" s="9" t="s">
        <v>2</v>
      </c>
      <c r="AU35" s="158">
        <f>AVERAGE(AU4:AU34)</f>
        <v>0</v>
      </c>
      <c r="AW35" s="9" t="s">
        <v>2</v>
      </c>
      <c r="AX35" s="158">
        <f>AVERAGE(AX4:AX34)</f>
        <v>0</v>
      </c>
      <c r="AZ35" s="9" t="s">
        <v>2</v>
      </c>
      <c r="BA35" s="158">
        <f>AVERAGE(BA4:BA34)</f>
        <v>0</v>
      </c>
    </row>
    <row r="36" spans="1:53" ht="15" hidden="1" customHeight="1" outlineLevel="1" x14ac:dyDescent="0.25">
      <c r="B36" s="9" t="s">
        <v>188</v>
      </c>
      <c r="C36" s="158">
        <f>IFERROR((MEDIAN(C4:C34)),0)</f>
        <v>0</v>
      </c>
      <c r="D36" s="183">
        <f t="shared" ref="D36:D42" si="13">G5</f>
        <v>0</v>
      </c>
      <c r="E36" s="9" t="s">
        <v>188</v>
      </c>
      <c r="F36" s="158">
        <f>IFERROR((MEDIAN(F4:F34)),0)</f>
        <v>0</v>
      </c>
      <c r="G36" s="178">
        <f t="shared" si="8"/>
        <v>0</v>
      </c>
      <c r="H36" s="9" t="s">
        <v>188</v>
      </c>
      <c r="I36" s="158">
        <f>IFERROR((MEDIAN(I4:I34)),0)</f>
        <v>0</v>
      </c>
      <c r="J36" s="183">
        <f t="shared" ref="J36:J42" si="14">M5</f>
        <v>0</v>
      </c>
      <c r="K36" s="9" t="s">
        <v>188</v>
      </c>
      <c r="L36" s="158">
        <f>IFERROR((MEDIAN(L4:L34)),0)</f>
        <v>0</v>
      </c>
      <c r="M36" s="183">
        <f t="shared" si="9"/>
        <v>0</v>
      </c>
      <c r="N36" s="9" t="s">
        <v>188</v>
      </c>
      <c r="O36" s="158">
        <f>IFERROR((MEDIAN(O4:O34)),0)</f>
        <v>0</v>
      </c>
      <c r="P36" s="183">
        <f t="shared" ref="P36:P42" si="15">S5</f>
        <v>0</v>
      </c>
      <c r="Q36" s="9" t="s">
        <v>188</v>
      </c>
      <c r="R36" s="158">
        <f>IFERROR((MEDIAN(R4:R34)),0)</f>
        <v>0</v>
      </c>
      <c r="S36" s="183">
        <f t="shared" si="10"/>
        <v>0</v>
      </c>
      <c r="T36" s="9" t="s">
        <v>188</v>
      </c>
      <c r="U36" s="158">
        <f>IFERROR((MEDIAN(U4:U34)),0)</f>
        <v>0</v>
      </c>
      <c r="V36" s="183">
        <f t="shared" ref="V36:V42" si="16">Y5</f>
        <v>0</v>
      </c>
      <c r="W36" s="9" t="s">
        <v>188</v>
      </c>
      <c r="X36" s="158">
        <f>IFERROR((MEDIAN(X4:X34)),0)</f>
        <v>0</v>
      </c>
      <c r="Y36" s="183">
        <f t="shared" ref="Y36:Y42" si="17">AB5</f>
        <v>0</v>
      </c>
      <c r="Z36" s="9" t="s">
        <v>188</v>
      </c>
      <c r="AA36" s="158">
        <f>IFERROR((MEDIAN(AA4:AA34)),0)</f>
        <v>0</v>
      </c>
      <c r="AB36" s="183">
        <f t="shared" si="11"/>
        <v>0</v>
      </c>
      <c r="AC36" s="9" t="s">
        <v>188</v>
      </c>
      <c r="AD36" s="158">
        <f>IFERROR((MEDIAN(AD4:AD34)),0)</f>
        <v>0</v>
      </c>
      <c r="AE36" s="183">
        <f t="shared" ref="AE36:AE42" si="18">AH5</f>
        <v>0</v>
      </c>
      <c r="AF36" s="9" t="s">
        <v>188</v>
      </c>
      <c r="AG36" s="158">
        <f>IFERROR((MEDIAN(AG4:AG34)),0)</f>
        <v>0</v>
      </c>
      <c r="AH36" s="183">
        <f t="shared" si="12"/>
        <v>0</v>
      </c>
      <c r="AI36" s="9" t="s">
        <v>188</v>
      </c>
      <c r="AJ36" s="158">
        <f>IFERROR((MEDIAN(AJ4:AJ34)),0)</f>
        <v>0</v>
      </c>
      <c r="AQ36" s="9" t="s">
        <v>188</v>
      </c>
      <c r="AR36" s="158"/>
      <c r="AT36" s="9" t="s">
        <v>188</v>
      </c>
      <c r="AU36" s="158"/>
      <c r="AV36" t="s">
        <v>163</v>
      </c>
      <c r="AW36" s="9" t="s">
        <v>188</v>
      </c>
      <c r="AX36" s="158"/>
      <c r="AY36" t="s">
        <v>163</v>
      </c>
      <c r="AZ36" s="9" t="s">
        <v>188</v>
      </c>
      <c r="BA36" s="158"/>
    </row>
    <row r="37" spans="1:53" ht="15" hidden="1" customHeight="1" outlineLevel="1" x14ac:dyDescent="0.25">
      <c r="B37" s="9" t="s">
        <v>189</v>
      </c>
      <c r="C37" s="158">
        <f>IFERROR(MEDIAN(C4:C34),0)</f>
        <v>0</v>
      </c>
      <c r="D37" s="183">
        <f t="shared" si="13"/>
        <v>0</v>
      </c>
      <c r="E37" s="9" t="s">
        <v>189</v>
      </c>
      <c r="F37" s="158">
        <f>IFERROR(MEDIAN(C4:C34,F4:F34),0)</f>
        <v>0</v>
      </c>
      <c r="G37" s="178">
        <f t="shared" si="8"/>
        <v>0</v>
      </c>
      <c r="H37" s="9" t="s">
        <v>189</v>
      </c>
      <c r="I37" s="158">
        <f>IFERROR(MEDIAN(F4:F34,I4:I34,C4:C34),0)</f>
        <v>0</v>
      </c>
      <c r="J37" s="183">
        <f t="shared" si="14"/>
        <v>0</v>
      </c>
      <c r="K37" s="9" t="s">
        <v>189</v>
      </c>
      <c r="L37" s="158">
        <f>IFERROR(MEDIAN(I4:I34,L4:L34,F4:F34,C4:C34),0)</f>
        <v>0</v>
      </c>
      <c r="M37" s="183">
        <f t="shared" si="9"/>
        <v>0</v>
      </c>
      <c r="N37" s="9" t="s">
        <v>189</v>
      </c>
      <c r="O37" s="158">
        <f>IFERROR(MEDIAN(L4:L34,O4:O34,I4:I34,F4:F34,C4:C34),0)</f>
        <v>0</v>
      </c>
      <c r="P37" s="183">
        <f t="shared" si="15"/>
        <v>0</v>
      </c>
      <c r="Q37" s="9" t="s">
        <v>189</v>
      </c>
      <c r="R37" s="158">
        <f>IFERROR(MEDIAN(O4:O34,R4:R34,L4:L34,I4:I34,F4:F34,C4:C34),0)</f>
        <v>0</v>
      </c>
      <c r="S37" s="183">
        <f t="shared" si="10"/>
        <v>0</v>
      </c>
      <c r="T37" s="9" t="s">
        <v>189</v>
      </c>
      <c r="U37" s="158">
        <f>IFERROR(MEDIAN(R4:R34,U4:U34,O4:O34,L4:L34,I4:I34,F4:F34,C4:C34),0)</f>
        <v>0</v>
      </c>
      <c r="V37" s="183">
        <f t="shared" si="16"/>
        <v>0</v>
      </c>
      <c r="W37" s="9" t="s">
        <v>189</v>
      </c>
      <c r="X37" s="158">
        <f>IFERROR(MEDIAN(U4:U34,X4:X34,R4:R34,O4:O34,L4:L34,I4:I34,F4:F34,C4:C34),0)</f>
        <v>0</v>
      </c>
      <c r="Y37" s="183">
        <f t="shared" si="17"/>
        <v>0</v>
      </c>
      <c r="Z37" s="9" t="s">
        <v>189</v>
      </c>
      <c r="AA37" s="158">
        <f>IFERROR(MEDIAN(X4:X34,AA4:AA34,U4:U34,R4:R34,O4:O34,L4:L34,I4:I34,F4:F34,C4:C34),0)</f>
        <v>0</v>
      </c>
      <c r="AB37" s="183">
        <f t="shared" si="11"/>
        <v>0</v>
      </c>
      <c r="AC37" s="9" t="s">
        <v>189</v>
      </c>
      <c r="AD37" s="158">
        <f>IFERROR(MEDIAN(AA4:AA34,AD4:AD34,X4:X34,U4:U34,R4:R34,O4:O34,L4:L34,I4:I34,F4:F34,C4:C34),0)</f>
        <v>0</v>
      </c>
      <c r="AE37" s="183">
        <f t="shared" si="18"/>
        <v>0</v>
      </c>
      <c r="AF37" s="9" t="s">
        <v>189</v>
      </c>
      <c r="AG37" s="158">
        <f>IFERROR(MEDIAN(AD4:AD34,AG4:AG34,AA4:AA34,X4:X34,U4:U34,R4:R34,O4:O34,L4:L34,I4:I34,F4:F34,C4:C34),0)</f>
        <v>0</v>
      </c>
      <c r="AH37" s="183">
        <f t="shared" si="12"/>
        <v>0</v>
      </c>
      <c r="AI37" s="9" t="s">
        <v>189</v>
      </c>
      <c r="AJ37" s="158">
        <f>IFERROR(MEDIAN(AG4:AG34,AJ4:AJ34,AD4:AD34,AA4:AA34,X4:X34,U4:U34,R4:R34,O4:O34,L4:L34,I4:I34,F4:F34,C4:C34),0)</f>
        <v>0</v>
      </c>
      <c r="AQ37" s="9" t="s">
        <v>189</v>
      </c>
      <c r="AR37" s="158"/>
      <c r="AT37" s="9" t="s">
        <v>189</v>
      </c>
      <c r="AU37" s="158"/>
      <c r="AV37" t="s">
        <v>163</v>
      </c>
      <c r="AW37" s="9" t="s">
        <v>189</v>
      </c>
      <c r="AX37" s="158"/>
      <c r="AY37" t="s">
        <v>163</v>
      </c>
      <c r="AZ37" s="9" t="s">
        <v>189</v>
      </c>
      <c r="BA37" s="158"/>
    </row>
    <row r="38" spans="1:53" collapsed="1" x14ac:dyDescent="0.25">
      <c r="B38" s="13" t="s">
        <v>3</v>
      </c>
      <c r="C38" s="159" t="e">
        <f>C35</f>
        <v>#DIV/0!</v>
      </c>
      <c r="D38" s="183">
        <f t="shared" si="13"/>
        <v>0</v>
      </c>
      <c r="E38" s="11" t="s">
        <v>3</v>
      </c>
      <c r="F38" s="159" t="e">
        <f>AVERAGE(C4:C34,F4:F34)</f>
        <v>#DIV/0!</v>
      </c>
      <c r="G38" s="178">
        <f t="shared" si="8"/>
        <v>0</v>
      </c>
      <c r="H38" s="11" t="s">
        <v>3</v>
      </c>
      <c r="I38" s="159" t="e">
        <f>AVERAGE((C4:C34,F4:F34,I4:I34))</f>
        <v>#DIV/0!</v>
      </c>
      <c r="J38" s="183">
        <f t="shared" si="14"/>
        <v>0</v>
      </c>
      <c r="K38" s="11" t="s">
        <v>3</v>
      </c>
      <c r="L38" s="159" t="e">
        <f>AVERAGE(C4:C34,F4:F34,I4:I34,L4:L34)</f>
        <v>#DIV/0!</v>
      </c>
      <c r="M38" s="183">
        <f t="shared" si="9"/>
        <v>0</v>
      </c>
      <c r="N38" s="11" t="s">
        <v>3</v>
      </c>
      <c r="O38" s="159" t="e">
        <f>AVERAGE($C$4:$C$34,$F$4:$F$34,$I$4:$I$34,$L$4:$L$34,$O$4:$O$34)</f>
        <v>#DIV/0!</v>
      </c>
      <c r="P38" s="183">
        <f t="shared" si="15"/>
        <v>0</v>
      </c>
      <c r="Q38" s="11" t="s">
        <v>3</v>
      </c>
      <c r="R38" s="159" t="e">
        <f>AVERAGE($C$4:$C$34,$F$4:$F$34,$I$4:$I$34,$L$4:$L$34,$O$4:$O$34,$R$4:$R$34)</f>
        <v>#DIV/0!</v>
      </c>
      <c r="S38" s="183">
        <f t="shared" si="10"/>
        <v>0</v>
      </c>
      <c r="T38" s="11" t="s">
        <v>3</v>
      </c>
      <c r="U38" s="159" t="e">
        <f>AVERAGE($C$4:$C$34,$F$4:$F$34,$I$4:$I$34,$L$4:$L$34,$O$4:$O$34,$R$4:$R$34,$U$4:$U$34)</f>
        <v>#DIV/0!</v>
      </c>
      <c r="V38" s="183">
        <f t="shared" si="16"/>
        <v>0</v>
      </c>
      <c r="W38" s="11" t="s">
        <v>3</v>
      </c>
      <c r="X38" s="159" t="e">
        <f>AVERAGE($C$4:$C$34,$F$4:$F$34,$I$4:$I$34,$L$4:$L$34,$O$4:$O$34,$R$4:$R$34,$U$4:$U$34,$X$4:$X$34)</f>
        <v>#DIV/0!</v>
      </c>
      <c r="Y38" s="183">
        <f t="shared" si="17"/>
        <v>0</v>
      </c>
      <c r="Z38" s="11" t="s">
        <v>3</v>
      </c>
      <c r="AA38" s="159" t="e">
        <f>AVERAGE($C$4:$C$34,$F$4:$F$34,$I$4:$I$34,$L$4:$L$34,$O$4:$O$34,$R$4:$R$34,$U$4:$U$34,$X$4:$X$34,$AA$4:$AA$34)</f>
        <v>#DIV/0!</v>
      </c>
      <c r="AB38" s="183">
        <f t="shared" si="11"/>
        <v>0</v>
      </c>
      <c r="AC38" s="11" t="s">
        <v>3</v>
      </c>
      <c r="AD38" s="159" t="e">
        <f>AVERAGE($C$4:$C$34,$F$4:$F$34,$I$4:$I$34,$L$4:$L$34,$O$4:$O$34,$R$4:$R$34,$U$4:$U$34,$X$4:$X$34,$AA$4:$AA$34,$AD$4:$AD$34)</f>
        <v>#DIV/0!</v>
      </c>
      <c r="AE38" s="183">
        <f t="shared" si="18"/>
        <v>0</v>
      </c>
      <c r="AF38" s="11" t="s">
        <v>3</v>
      </c>
      <c r="AG38" s="159" t="e">
        <f>AVERAGE($C$4:$C$34,$F$4:$F$34,$I$4:$I$34,$L$4:$L$34,$O$4:$O$34,$R$4:$R$34,$U$4:$U$34,$X$4:$X$34,$AA$4:$AA$34,$AD$4:$AD$34,$AG$4:$AG$34)</f>
        <v>#DIV/0!</v>
      </c>
      <c r="AH38" s="183">
        <f t="shared" si="12"/>
        <v>0</v>
      </c>
      <c r="AI38" s="11" t="s">
        <v>3</v>
      </c>
      <c r="AJ38" s="159" t="e">
        <f>AVERAGE($C$4:$C$34,$F$4:$F$34,$I$4:$I$34,$L$4:$L$34,$O$4:$O$34,$R$4:$R$34,$U$4:$U$34,$X$4:$X$34,$AA$4:$AA$34,$AD$4:$AD$34,$AG$4:$AG$34,$AJ$4:$AJ$34)</f>
        <v>#DIV/0!</v>
      </c>
      <c r="AQ38" s="11" t="s">
        <v>3</v>
      </c>
      <c r="AR38" s="159"/>
      <c r="AT38" s="11" t="s">
        <v>3</v>
      </c>
      <c r="AU38" s="159">
        <f>AVERAGE($C$4:$C$34,$F$4:$F$34,$I$4:$I$34,$L$4:$L$34,$O$4:$O$34,$R$4:$R$34,$U$4:$U$34,$X$4:$X$34,$AA$4:$AA$34,$AU$4:$AU$34)</f>
        <v>0</v>
      </c>
      <c r="AW38" s="11" t="s">
        <v>3</v>
      </c>
      <c r="AX38" s="159">
        <f>AVERAGE($C$4:$C$34,$F$4:$F$34,$I$4:$I$34,$L$4:$L$34,$O$4:$O$34,$R$4:$R$34,$U$4:$U$34,$X$4:$X$34,$AA$4:$AA$34,$AX$4:$AX$34,$AU$4:$AU$34)</f>
        <v>0</v>
      </c>
      <c r="AZ38" s="11" t="s">
        <v>3</v>
      </c>
      <c r="BA38" s="159">
        <f>AVERAGE($C$4:$C$34,$F$4:$F$34,$I$4:$I$34,$L$4:$L$34,$O$4:$O$34,$R$4:$R$34,$U$4:$U$34,$X$4:$X$34,$AA$4:$AA$34,$AU$4:$AU$34,$AX$4:$AX$34,$BA$4:$BA$34)</f>
        <v>0</v>
      </c>
    </row>
    <row r="39" spans="1:53" x14ac:dyDescent="0.25">
      <c r="D39" s="183">
        <f t="shared" si="13"/>
        <v>0</v>
      </c>
      <c r="G39" s="178">
        <f t="shared" si="8"/>
        <v>0</v>
      </c>
      <c r="J39" s="183">
        <f t="shared" si="14"/>
        <v>0</v>
      </c>
      <c r="M39" s="183">
        <f t="shared" si="9"/>
        <v>0</v>
      </c>
      <c r="P39" s="183">
        <f t="shared" si="15"/>
        <v>0</v>
      </c>
      <c r="S39" s="183">
        <f t="shared" si="10"/>
        <v>0</v>
      </c>
      <c r="V39" s="183">
        <f t="shared" si="16"/>
        <v>0</v>
      </c>
      <c r="Y39" s="183">
        <f t="shared" si="17"/>
        <v>0</v>
      </c>
      <c r="AB39" s="183">
        <f t="shared" si="11"/>
        <v>0</v>
      </c>
      <c r="AE39" s="183">
        <f t="shared" si="18"/>
        <v>0</v>
      </c>
      <c r="AH39" s="183">
        <f t="shared" si="12"/>
        <v>0</v>
      </c>
    </row>
    <row r="40" spans="1:53" x14ac:dyDescent="0.25">
      <c r="D40" s="183">
        <f t="shared" si="13"/>
        <v>0</v>
      </c>
      <c r="G40" s="178">
        <f t="shared" si="8"/>
        <v>0</v>
      </c>
      <c r="J40" s="183">
        <f t="shared" si="14"/>
        <v>0</v>
      </c>
      <c r="M40" s="183">
        <f t="shared" si="9"/>
        <v>0</v>
      </c>
      <c r="P40" s="183">
        <f t="shared" si="15"/>
        <v>0</v>
      </c>
      <c r="Q40" s="11" t="s">
        <v>225</v>
      </c>
      <c r="R40" s="12"/>
      <c r="S40" s="183">
        <f t="shared" si="10"/>
        <v>0</v>
      </c>
      <c r="V40" s="183">
        <f t="shared" si="16"/>
        <v>0</v>
      </c>
      <c r="Y40" s="183">
        <f t="shared" si="17"/>
        <v>0</v>
      </c>
      <c r="AB40" s="183">
        <f t="shared" si="11"/>
        <v>0</v>
      </c>
      <c r="AE40" s="183">
        <f t="shared" si="18"/>
        <v>0</v>
      </c>
      <c r="AH40" s="183">
        <f t="shared" si="12"/>
        <v>0</v>
      </c>
      <c r="AI40" s="11" t="s">
        <v>229</v>
      </c>
      <c r="AJ40" s="159"/>
      <c r="AQ40" s="11" t="s">
        <v>238</v>
      </c>
      <c r="AR40" s="159">
        <f>AVERAGE(L4:L33,O4:O34,AR4:AR34)</f>
        <v>0</v>
      </c>
    </row>
    <row r="41" spans="1:53" x14ac:dyDescent="0.25">
      <c r="D41" s="183">
        <f t="shared" si="13"/>
        <v>0</v>
      </c>
      <c r="J41" s="183">
        <f t="shared" si="14"/>
        <v>0</v>
      </c>
      <c r="M41" s="183">
        <f t="shared" si="9"/>
        <v>0</v>
      </c>
      <c r="P41" s="183">
        <f t="shared" si="15"/>
        <v>0</v>
      </c>
      <c r="S41" s="183">
        <f t="shared" si="10"/>
        <v>0</v>
      </c>
      <c r="V41" s="183">
        <f t="shared" si="16"/>
        <v>0</v>
      </c>
      <c r="Y41" s="183">
        <f t="shared" si="17"/>
        <v>0</v>
      </c>
      <c r="AB41" s="183">
        <f t="shared" si="11"/>
        <v>0</v>
      </c>
      <c r="AE41" s="183">
        <f t="shared" si="18"/>
        <v>0</v>
      </c>
      <c r="AH41" s="183">
        <f t="shared" si="12"/>
        <v>0</v>
      </c>
      <c r="AI41" s="11" t="s">
        <v>232</v>
      </c>
      <c r="AJ41" s="159" t="e">
        <f>IF(AJ40&gt;0,(AVERAGE(C4:C34,F4:F34,I4:I34,L4:L34,O4:O34,R4:R34,U4:U34,X4:X34,AA4:AA34,AU4:AU34,AX4:AX34,BA4:BA34)),(AVERAGE(C4:C34,F4:F34,I4:I34,L4:L34,O4:O34,R4:R34,U4:U34,X4:X34,AA4:AA34,AD4:AD34,AG4:AG34,AJ4:AJ34)))</f>
        <v>#DIV/0!</v>
      </c>
      <c r="AQ41" s="11" t="s">
        <v>239</v>
      </c>
      <c r="AR41" s="159">
        <f>AVERAGE(C4:C34,F4:F34,I4:I34,L4:L34,O4:O34,AR4:AR34)</f>
        <v>0</v>
      </c>
    </row>
    <row r="42" spans="1:53" hidden="1" outlineLevel="1" x14ac:dyDescent="0.25">
      <c r="B42" s="180" t="s">
        <v>16</v>
      </c>
      <c r="D42" s="183">
        <f t="shared" si="13"/>
        <v>0</v>
      </c>
      <c r="J42" s="183">
        <f t="shared" si="14"/>
        <v>0</v>
      </c>
      <c r="M42" s="183">
        <f>P11</f>
        <v>0</v>
      </c>
      <c r="P42" s="183">
        <f t="shared" si="15"/>
        <v>0</v>
      </c>
      <c r="S42" s="183">
        <f>V11</f>
        <v>0</v>
      </c>
      <c r="V42" s="183">
        <f t="shared" si="16"/>
        <v>0</v>
      </c>
      <c r="Y42" s="183">
        <f t="shared" si="17"/>
        <v>0</v>
      </c>
      <c r="AB42" s="183">
        <f>AE11</f>
        <v>0</v>
      </c>
      <c r="AE42" s="183">
        <f t="shared" si="18"/>
        <v>0</v>
      </c>
      <c r="AH42" s="183">
        <f>AK11</f>
        <v>0</v>
      </c>
    </row>
    <row r="43" spans="1:53" hidden="1" outlineLevel="1" x14ac:dyDescent="0.25">
      <c r="B43" s="181" t="e">
        <f>AVERAGE(C4:C34,F4:F34,I4:I34)</f>
        <v>#DIV/0!</v>
      </c>
      <c r="D43" s="183">
        <f>G12</f>
        <v>0</v>
      </c>
      <c r="J43" s="183">
        <f>M12</f>
        <v>0</v>
      </c>
      <c r="P43" s="183">
        <f>S12</f>
        <v>0</v>
      </c>
      <c r="S43" s="183"/>
      <c r="V43" s="183">
        <f>Y12</f>
        <v>0</v>
      </c>
      <c r="Y43" s="183">
        <f>AB12</f>
        <v>0</v>
      </c>
      <c r="AB43" s="183"/>
      <c r="AE43" s="183">
        <f>AH12</f>
        <v>0</v>
      </c>
    </row>
    <row r="44" spans="1:53" ht="15.75" hidden="1" outlineLevel="1" thickBot="1" x14ac:dyDescent="0.3">
      <c r="Y44" s="183"/>
    </row>
    <row r="45" spans="1:53" hidden="1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53" hidden="1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53" ht="15.75" hidden="1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53" hidden="1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hidden="1" outlineLevel="1" x14ac:dyDescent="0.25">
      <c r="B49" s="424" t="e">
        <f>AVERAGE(C4:C34,F4:F34,I4:I34,L4:L34,O4:O34,R4:R33)</f>
        <v>#DIV/0!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t="15.75" hidden="1" outlineLevel="1" thickBot="1" x14ac:dyDescent="0.3"/>
    <row r="51" spans="1:36" hidden="1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hidden="1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hidden="1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hidden="1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</row>
    <row r="55" spans="1:36" hidden="1" outlineLevel="1" x14ac:dyDescent="0.25">
      <c r="B55" s="427" t="e">
        <f>AVERAGE(C4:C34,F4:F34,I4:I34,L4:L34,O4:O34,R4:R34,U4:U34,X4:X34,AA4:AA34)</f>
        <v>#DIV/0!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</row>
    <row r="56" spans="1:36" ht="15.75" hidden="1" outlineLevel="1" thickBot="1" x14ac:dyDescent="0.3"/>
    <row r="57" spans="1:36" hidden="1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hidden="1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hidden="1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t="15.75" hidden="1" outlineLevel="1" thickBot="1" x14ac:dyDescent="0.3"/>
    <row r="61" spans="1:36" hidden="1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hidden="1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hidden="1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hidden="1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</row>
    <row r="65" spans="2:36" hidden="1" outlineLevel="1" x14ac:dyDescent="0.25">
      <c r="B65" s="424" t="e">
        <f>AVERAGE($C$4:$C$34,$F$4:$F$34,$I$4:$I$34,$L$4:$L$34,$O$4:$O$34,$R$4:$R$34,$U$4:$U$34,$X$4:$X$34,$AA$4:$AA$34,$AD$4:$AD$34,$AG$4:$AG$34,$AJ$4:$AJ$34)</f>
        <v>#DIV/0!</v>
      </c>
      <c r="C65" s="425" t="e">
        <f t="shared" ref="C65:AJ65" si="19">AVERAGE($C$4:$C$34,$F$4:$F$34,$I$4:$I$34,$L$4:$L$34,$O$4:$O$34,$R$4:$R$34,$U$4:$U$34,$X$4:$X$34,$AA$4:$AA$34,$AD$4:$AD$34,$AG$4:$AG$34,$AJ$4:$AJ$34)</f>
        <v>#DIV/0!</v>
      </c>
      <c r="D65" s="425" t="e">
        <f t="shared" si="19"/>
        <v>#DIV/0!</v>
      </c>
      <c r="E65" s="425" t="e">
        <f t="shared" si="19"/>
        <v>#DIV/0!</v>
      </c>
      <c r="F65" s="425" t="e">
        <f t="shared" si="19"/>
        <v>#DIV/0!</v>
      </c>
      <c r="G65" s="425" t="e">
        <f t="shared" si="19"/>
        <v>#DIV/0!</v>
      </c>
      <c r="H65" s="425" t="e">
        <f t="shared" si="19"/>
        <v>#DIV/0!</v>
      </c>
      <c r="I65" s="425" t="e">
        <f t="shared" si="19"/>
        <v>#DIV/0!</v>
      </c>
      <c r="J65" s="425" t="e">
        <f t="shared" si="19"/>
        <v>#DIV/0!</v>
      </c>
      <c r="K65" s="425" t="e">
        <f t="shared" si="19"/>
        <v>#DIV/0!</v>
      </c>
      <c r="L65" s="425" t="e">
        <f t="shared" si="19"/>
        <v>#DIV/0!</v>
      </c>
      <c r="M65" s="425" t="e">
        <f t="shared" si="19"/>
        <v>#DIV/0!</v>
      </c>
      <c r="N65" s="425" t="e">
        <f t="shared" si="19"/>
        <v>#DIV/0!</v>
      </c>
      <c r="O65" s="425" t="e">
        <f t="shared" si="19"/>
        <v>#DIV/0!</v>
      </c>
      <c r="P65" s="425" t="e">
        <f t="shared" si="19"/>
        <v>#DIV/0!</v>
      </c>
      <c r="Q65" s="425" t="e">
        <f t="shared" si="19"/>
        <v>#DIV/0!</v>
      </c>
      <c r="R65" s="425" t="e">
        <f t="shared" si="19"/>
        <v>#DIV/0!</v>
      </c>
      <c r="S65" s="425" t="e">
        <f t="shared" si="19"/>
        <v>#DIV/0!</v>
      </c>
      <c r="T65" s="425" t="e">
        <f t="shared" si="19"/>
        <v>#DIV/0!</v>
      </c>
      <c r="U65" s="425" t="e">
        <f t="shared" si="19"/>
        <v>#DIV/0!</v>
      </c>
      <c r="V65" s="425" t="e">
        <f t="shared" si="19"/>
        <v>#DIV/0!</v>
      </c>
      <c r="W65" s="425" t="e">
        <f t="shared" si="19"/>
        <v>#DIV/0!</v>
      </c>
      <c r="X65" s="425" t="e">
        <f t="shared" si="19"/>
        <v>#DIV/0!</v>
      </c>
      <c r="Y65" s="425" t="e">
        <f t="shared" si="19"/>
        <v>#DIV/0!</v>
      </c>
      <c r="Z65" s="425" t="e">
        <f t="shared" si="19"/>
        <v>#DIV/0!</v>
      </c>
      <c r="AA65" s="425" t="e">
        <f t="shared" si="19"/>
        <v>#DIV/0!</v>
      </c>
      <c r="AB65" s="425" t="e">
        <f t="shared" si="19"/>
        <v>#DIV/0!</v>
      </c>
      <c r="AC65" s="425" t="e">
        <f t="shared" si="19"/>
        <v>#DIV/0!</v>
      </c>
      <c r="AD65" s="425" t="e">
        <f t="shared" si="19"/>
        <v>#DIV/0!</v>
      </c>
      <c r="AE65" s="425" t="e">
        <f t="shared" si="19"/>
        <v>#DIV/0!</v>
      </c>
      <c r="AF65" s="425" t="e">
        <f t="shared" si="19"/>
        <v>#DIV/0!</v>
      </c>
      <c r="AG65" s="425" t="e">
        <f t="shared" si="19"/>
        <v>#DIV/0!</v>
      </c>
      <c r="AH65" s="425" t="e">
        <f t="shared" si="19"/>
        <v>#DIV/0!</v>
      </c>
      <c r="AI65" s="425" t="e">
        <f t="shared" si="19"/>
        <v>#DIV/0!</v>
      </c>
      <c r="AJ65" s="425" t="e">
        <f t="shared" si="19"/>
        <v>#DIV/0!</v>
      </c>
    </row>
    <row r="66" spans="2:36" collapsed="1" x14ac:dyDescent="0.25"/>
  </sheetData>
  <autoFilter ref="B31:AK38"/>
  <mergeCells count="34">
    <mergeCell ref="B65:AJ65"/>
    <mergeCell ref="B51:I51"/>
    <mergeCell ref="B52:I52"/>
    <mergeCell ref="B54:AA54"/>
    <mergeCell ref="B55:AA55"/>
    <mergeCell ref="B57:I57"/>
    <mergeCell ref="B58:I58"/>
    <mergeCell ref="B61:I61"/>
    <mergeCell ref="B62:I62"/>
    <mergeCell ref="B53:I53"/>
    <mergeCell ref="B59:I59"/>
    <mergeCell ref="B63:I63"/>
    <mergeCell ref="AC2:AD2"/>
    <mergeCell ref="B45:I45"/>
    <mergeCell ref="B46:I46"/>
    <mergeCell ref="Q2:R2"/>
    <mergeCell ref="B64:AJ64"/>
    <mergeCell ref="B49:R49"/>
    <mergeCell ref="T2:U2"/>
    <mergeCell ref="W2:X2"/>
    <mergeCell ref="Z2:AA2"/>
    <mergeCell ref="B48:R48"/>
    <mergeCell ref="B47:I47"/>
    <mergeCell ref="B2:C2"/>
    <mergeCell ref="E2:F2"/>
    <mergeCell ref="H2:I2"/>
    <mergeCell ref="K2:L2"/>
    <mergeCell ref="N2:O2"/>
    <mergeCell ref="AT2:AU2"/>
    <mergeCell ref="AW2:AX2"/>
    <mergeCell ref="AZ2:BA2"/>
    <mergeCell ref="AF2:AG2"/>
    <mergeCell ref="AI2:AJ2"/>
    <mergeCell ref="AQ2:AR2"/>
  </mergeCells>
  <printOptions horizontalCentered="1"/>
  <pageMargins left="0.70866141732283472" right="0.70866141732283472" top="0.74803149606299213" bottom="3.4645669291338583" header="0.39370078740157483" footer="2.3622047244094491"/>
  <pageSetup paperSize="9" orientation="portrait" r:id="rId1"/>
  <headerFooter>
    <oddHeader xml:space="preserve">&amp;C&amp;14Динамика котировок драгоценного металла 2023: золото, руб./грамм </oddHeader>
    <oddFooter>&amp;L&amp;14Начальник 
Управления Бюджетирования
ОАО "УГМК"&amp;R&amp;14Киташева А.Л.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>
    <tabColor rgb="FFC4D79B"/>
  </sheetPr>
  <dimension ref="A2:BC66"/>
  <sheetViews>
    <sheetView topLeftCell="Y1" zoomScale="70" zoomScaleNormal="70" workbookViewId="0">
      <selection activeCell="AK4" sqref="AK4:AK34"/>
    </sheetView>
  </sheetViews>
  <sheetFormatPr defaultRowHeight="15" outlineLevelRow="1" outlineLevelCol="1" x14ac:dyDescent="0.25"/>
  <cols>
    <col min="1" max="1" width="4.7109375" customWidth="1"/>
    <col min="2" max="2" width="18.28515625" customWidth="1"/>
    <col min="3" max="3" width="17.7109375" customWidth="1"/>
    <col min="4" max="4" width="7.5703125" style="165" customWidth="1"/>
    <col min="5" max="5" width="18.28515625" customWidth="1"/>
    <col min="6" max="6" width="17.7109375" customWidth="1"/>
    <col min="7" max="7" width="6" style="165" customWidth="1"/>
    <col min="8" max="9" width="17.7109375" customWidth="1"/>
    <col min="10" max="10" width="6.5703125" style="165" customWidth="1"/>
    <col min="11" max="11" width="18.28515625" customWidth="1"/>
    <col min="12" max="12" width="17.7109375" customWidth="1"/>
    <col min="13" max="13" width="6.5703125" style="165" customWidth="1"/>
    <col min="14" max="14" width="18.28515625" customWidth="1"/>
    <col min="15" max="15" width="17.7109375" customWidth="1"/>
    <col min="16" max="16" width="9.140625" style="165" customWidth="1"/>
    <col min="17" max="17" width="18.28515625" customWidth="1"/>
    <col min="18" max="18" width="17.7109375" customWidth="1"/>
    <col min="19" max="19" width="6.5703125" style="165" customWidth="1"/>
    <col min="20" max="21" width="17.7109375" customWidth="1"/>
    <col min="22" max="22" width="6.5703125" style="165" customWidth="1"/>
    <col min="23" max="23" width="18.28515625" customWidth="1"/>
    <col min="24" max="24" width="17.7109375" customWidth="1"/>
    <col min="25" max="25" width="6.5703125" style="165" customWidth="1"/>
    <col min="26" max="26" width="18.28515625" customWidth="1"/>
    <col min="27" max="27" width="17.7109375" customWidth="1"/>
    <col min="28" max="28" width="9.140625" style="165" customWidth="1"/>
    <col min="29" max="29" width="18.28515625" customWidth="1"/>
    <col min="30" max="30" width="17.7109375" customWidth="1"/>
    <col min="31" max="31" width="6.5703125" style="165" customWidth="1"/>
    <col min="32" max="33" width="17.7109375" customWidth="1"/>
    <col min="34" max="34" width="9.140625" style="165" customWidth="1"/>
    <col min="35" max="36" width="17.7109375" customWidth="1"/>
    <col min="37" max="41" width="9.140625" style="165" customWidth="1"/>
    <col min="42" max="42" width="9.140625" hidden="1" customWidth="1" outlineLevel="1"/>
    <col min="43" max="43" width="18.28515625" hidden="1" customWidth="1" outlineLevel="1" collapsed="1"/>
    <col min="44" max="44" width="17.7109375" hidden="1" customWidth="1" outlineLevel="1"/>
    <col min="45" max="45" width="9.140625" hidden="1" customWidth="1" outlineLevel="1"/>
    <col min="46" max="46" width="18.28515625" hidden="1" customWidth="1" outlineLevel="1"/>
    <col min="47" max="47" width="17.7109375" hidden="1" customWidth="1" outlineLevel="1"/>
    <col min="48" max="48" width="9.140625" hidden="1" customWidth="1" outlineLevel="1"/>
    <col min="49" max="49" width="18.28515625" hidden="1" customWidth="1" outlineLevel="1"/>
    <col min="50" max="50" width="17.7109375" hidden="1" customWidth="1" outlineLevel="1"/>
    <col min="51" max="51" width="9.140625" hidden="1" customWidth="1" outlineLevel="1"/>
    <col min="52" max="52" width="18.28515625" hidden="1" customWidth="1" outlineLevel="1"/>
    <col min="53" max="53" width="17.7109375" hidden="1" customWidth="1" outlineLevel="1"/>
    <col min="54" max="54" width="9.140625" hidden="1" customWidth="1" outlineLevel="1"/>
    <col min="55" max="55" width="9.140625" collapsed="1"/>
  </cols>
  <sheetData>
    <row r="2" spans="2:53" x14ac:dyDescent="0.25">
      <c r="B2" s="428" t="s">
        <v>4</v>
      </c>
      <c r="C2" s="429"/>
      <c r="D2"/>
      <c r="E2" s="428" t="s">
        <v>5</v>
      </c>
      <c r="F2" s="429"/>
      <c r="G2" s="165">
        <f>D33</f>
        <v>0</v>
      </c>
      <c r="H2" s="428" t="s">
        <v>6</v>
      </c>
      <c r="I2" s="429"/>
      <c r="J2" s="165">
        <f>G30</f>
        <v>0</v>
      </c>
      <c r="K2" s="428" t="s">
        <v>7</v>
      </c>
      <c r="L2" s="429"/>
      <c r="M2" s="165">
        <f>J33</f>
        <v>0</v>
      </c>
      <c r="N2" s="428" t="s">
        <v>8</v>
      </c>
      <c r="O2" s="429"/>
      <c r="P2" s="165">
        <f>M32</f>
        <v>0</v>
      </c>
      <c r="Q2" s="428" t="s">
        <v>9</v>
      </c>
      <c r="R2" s="429"/>
      <c r="S2" s="165">
        <f>P33</f>
        <v>0</v>
      </c>
      <c r="T2" s="428" t="s">
        <v>10</v>
      </c>
      <c r="U2" s="429"/>
      <c r="V2" s="165">
        <f>S32</f>
        <v>0</v>
      </c>
      <c r="W2" s="428" t="s">
        <v>11</v>
      </c>
      <c r="X2" s="429"/>
      <c r="Y2" s="165">
        <f>V33</f>
        <v>0</v>
      </c>
      <c r="Z2" s="428" t="s">
        <v>12</v>
      </c>
      <c r="AA2" s="429"/>
      <c r="AB2" s="165">
        <f>Y33</f>
        <v>0</v>
      </c>
      <c r="AC2" s="428" t="s">
        <v>13</v>
      </c>
      <c r="AD2" s="429"/>
      <c r="AE2" s="165">
        <f>AB32</f>
        <v>0</v>
      </c>
      <c r="AF2" s="428" t="s">
        <v>14</v>
      </c>
      <c r="AG2" s="429"/>
      <c r="AH2" s="165">
        <f>AE33</f>
        <v>0</v>
      </c>
      <c r="AI2" s="428" t="s">
        <v>15</v>
      </c>
      <c r="AJ2" s="429"/>
      <c r="AK2" s="165">
        <f>AH32</f>
        <v>0</v>
      </c>
      <c r="AQ2" s="414" t="s">
        <v>237</v>
      </c>
      <c r="AR2" s="414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2:53" x14ac:dyDescent="0.25">
      <c r="B3" s="182" t="s">
        <v>0</v>
      </c>
      <c r="C3" s="2" t="s">
        <v>1</v>
      </c>
      <c r="D3"/>
      <c r="E3" s="182" t="s">
        <v>0</v>
      </c>
      <c r="F3" s="2" t="s">
        <v>1</v>
      </c>
      <c r="G3" s="165">
        <f>D34</f>
        <v>0</v>
      </c>
      <c r="H3" s="182" t="s">
        <v>0</v>
      </c>
      <c r="I3" s="2" t="s">
        <v>1</v>
      </c>
      <c r="J3" s="165">
        <f>G31</f>
        <v>0</v>
      </c>
      <c r="K3" s="182" t="s">
        <v>0</v>
      </c>
      <c r="L3" s="2" t="s">
        <v>1</v>
      </c>
      <c r="M3" s="165">
        <f>J34</f>
        <v>0</v>
      </c>
      <c r="N3" s="182" t="s">
        <v>0</v>
      </c>
      <c r="O3" s="2" t="s">
        <v>1</v>
      </c>
      <c r="P3" s="165">
        <f>M33</f>
        <v>0</v>
      </c>
      <c r="Q3" s="182" t="s">
        <v>0</v>
      </c>
      <c r="R3" s="2" t="s">
        <v>1</v>
      </c>
      <c r="S3" s="165">
        <f>P34</f>
        <v>0</v>
      </c>
      <c r="T3" s="182" t="s">
        <v>0</v>
      </c>
      <c r="U3" s="2" t="s">
        <v>1</v>
      </c>
      <c r="V3" s="165">
        <f>S33</f>
        <v>0</v>
      </c>
      <c r="W3" s="182" t="s">
        <v>0</v>
      </c>
      <c r="X3" s="2" t="s">
        <v>1</v>
      </c>
      <c r="Y3" s="165">
        <f>V34</f>
        <v>0</v>
      </c>
      <c r="Z3" s="182" t="s">
        <v>0</v>
      </c>
      <c r="AA3" s="2" t="s">
        <v>1</v>
      </c>
      <c r="AB3" s="165">
        <f>Y34</f>
        <v>0</v>
      </c>
      <c r="AC3" s="182" t="s">
        <v>0</v>
      </c>
      <c r="AD3" s="2" t="s">
        <v>1</v>
      </c>
      <c r="AE3" s="165">
        <f>AB33</f>
        <v>0</v>
      </c>
      <c r="AF3" s="182" t="s">
        <v>0</v>
      </c>
      <c r="AG3" s="2" t="s">
        <v>1</v>
      </c>
      <c r="AH3" s="165">
        <f>AE34</f>
        <v>0</v>
      </c>
      <c r="AI3" s="182" t="s">
        <v>0</v>
      </c>
      <c r="AJ3" s="2" t="s">
        <v>1</v>
      </c>
      <c r="AK3" s="165">
        <f>AH33</f>
        <v>0</v>
      </c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2:53" x14ac:dyDescent="0.25">
      <c r="B4" s="3" t="str">
        <f>Доллар!B4</f>
        <v>01.01.2023</v>
      </c>
      <c r="C4" s="157" t="str">
        <f>IF((SUMIFS(cb_metall!$C:$C,cb_metall!$A:$A,B4,cb_metall!$B:$B,"silver"))=0,"-",(SUMIFS(cb_metall!$C:$C,cb_metall!$A:$A,B4,cb_metall!$B:$B,"silver")))</f>
        <v>-</v>
      </c>
      <c r="D4" s="165">
        <f>SUMIFS(cb_metall!$C:$C,cb_metall!$A:$A,B4,cb_metall!$B:$B,"silver")</f>
        <v>0</v>
      </c>
      <c r="E4" s="3" t="str">
        <f>Доллар!E4</f>
        <v>01.02.2023</v>
      </c>
      <c r="F4" s="157" t="str">
        <f>IF(AND(G2=0,G3=0,G4=0,G5=0,G6=0,G7=0,G8=0,G9=0,G10=0,G11=0,G12=0,G13=0),"",(IF((SUMIFS(cb_metall!$C:$C,cb_metall!$A:$A,E4,cb_metall!$B:$B,"silver"))=0,"-",(SUMIFS(cb_metall!$C:$C,cb_metall!$A:$A,E4,cb_metall!$B:$B,"silver")))))</f>
        <v/>
      </c>
      <c r="G4" s="165">
        <f>SUMIFS(cb_metall!$C:$C,cb_metall!$A:$A,E4,cb_metall!$B:$B,"silver")</f>
        <v>0</v>
      </c>
      <c r="H4" s="3" t="str">
        <f>Доллар!H4</f>
        <v>01.03.2023</v>
      </c>
      <c r="I4" s="157" t="str">
        <f>IF(AND(J2=0,J3=0,J4=0,J5=0,J6=0,J7=0,J8=0,J9=0,J10=0,J11=0,J12=0,J13=0),"",(IF((SUMIFS(cb_metall!$C:$C,cb_metall!$A:$A,H4,cb_metall!$B:$B,"silver"))=0,"-",(SUMIFS(cb_metall!$C:$C,cb_metall!$A:$A,H4,cb_metall!$B:$B,"silver")))))</f>
        <v/>
      </c>
      <c r="J4" s="165">
        <f>SUMIFS(cb_metall!$C:$C,cb_metall!$A:$A,H4,cb_metall!$B:$B,"silver")</f>
        <v>0</v>
      </c>
      <c r="K4" s="3" t="str">
        <f>Доллар!K4</f>
        <v>01.04.2023</v>
      </c>
      <c r="L4" s="157" t="str">
        <f>IF(AND(M2=0,M3=0,M4=0,M5=0,M6=0,M7=0,M8=0,M9=0,M10=0,M11=0,M12=0,M13=0),"",(IF((SUMIFS(cb_metall!$C:$C,cb_metall!$A:$A,K4,cb_metall!$B:$B,"silver"))=0,"-",(SUMIFS(cb_metall!$C:$C,cb_metall!$A:$A,K4,cb_metall!$B:$B,"silver")))))</f>
        <v/>
      </c>
      <c r="M4" s="165">
        <f>SUMIFS(cb_metall!$C:$C,cb_metall!$A:$A,K4,cb_metall!$B:$B,"silver")</f>
        <v>0</v>
      </c>
      <c r="N4" s="3" t="str">
        <f>Доллар!N4</f>
        <v>01.05.2023</v>
      </c>
      <c r="O4" s="157" t="str">
        <f>IF(AND(P2=0,P3=0,P4=0,P5=0,P6=0,P7=0,P8=0,P9=0,P10=0,P11=0,P12=0,P13=0),"",(IF((SUMIFS(cb_metall!$C:$C,cb_metall!$A:$A,N4,cb_metall!$B:$B,"silver"))=0,"-",(SUMIFS(cb_metall!$C:$C,cb_metall!$A:$A,N4,cb_metall!$B:$B,"silver")))))</f>
        <v/>
      </c>
      <c r="P4" s="165">
        <f>SUMIFS(cb_metall!$C:$C,cb_metall!$A:$A,N4,cb_metall!$B:$B,"silver")</f>
        <v>0</v>
      </c>
      <c r="Q4" s="3" t="str">
        <f>Доллар!Q4</f>
        <v>01.06.2023</v>
      </c>
      <c r="R4" s="157" t="str">
        <f>IF(AND(S2=0,S3=0,S4=0,S5=0,S6=0,S7=0,S8=0,S9=0,S10=0,S11=0,S12=0,S13=0),"",(IF((SUMIFS(cb_metall!$C:$C,cb_metall!$A:$A,Q4,cb_metall!$B:$B,"silver"))=0,"-",(SUMIFS(cb_metall!$C:$C,cb_metall!$A:$A,Q4,cb_metall!$B:$B,"silver")))))</f>
        <v/>
      </c>
      <c r="S4" s="165">
        <f>SUMIFS(cb_metall!$C:$C,cb_metall!$A:$A,Q4,cb_metall!$B:$B,"silver")</f>
        <v>0</v>
      </c>
      <c r="T4" s="3" t="str">
        <f>Доллар!T4</f>
        <v>01.07.2023</v>
      </c>
      <c r="U4" s="157" t="str">
        <f>IF(AND(V2=0,V3=0,V4=0,V5=0,V6=0,V7=0,V8=0,V9=0,V10=0,V11=0,V12=0,V13=0),"",(IF((SUMIFS(cb_metall!$C:$C,cb_metall!$A:$A,T4,cb_metall!$B:$B,"silver"))=0,"-",(SUMIFS(cb_metall!$C:$C,cb_metall!$A:$A,T4,cb_metall!$B:$B,"silver")))))</f>
        <v/>
      </c>
      <c r="V4" s="165">
        <f>SUMIFS(cb_metall!$C:$C,cb_metall!$A:$A,T4,cb_metall!$B:$B,"silver")</f>
        <v>0</v>
      </c>
      <c r="W4" s="3" t="str">
        <f>Доллар!W4</f>
        <v>01.08.2023</v>
      </c>
      <c r="X4" s="157" t="str">
        <f>IF(AND(Y2=0,Y3=0,Y4=0,Y5=0,Y6=0,Y7=0,Y8=0,Y9=0,Y10=0,Y11=0,Y12=0,Y13=0),"",(IF((SUMIFS(cb_metall!$C:$C,cb_metall!$A:$A,W4,cb_metall!$B:$B,"silver"))=0,"-",(SUMIFS(cb_metall!$C:$C,cb_metall!$A:$A,W4,cb_metall!$B:$B,"silver")))))</f>
        <v/>
      </c>
      <c r="Y4" s="165">
        <f>SUMIFS(cb_metall!$C:$C,cb_metall!$A:$A,W4,cb_metall!$B:$B,"silver")</f>
        <v>0</v>
      </c>
      <c r="Z4" s="3" t="str">
        <f>Доллар!Z4</f>
        <v>01.09.2023</v>
      </c>
      <c r="AA4" s="157" t="str">
        <f>IF(AND(AB2=0,AB3=0,AB4=0,AB5=0,AB6=0,AB7=0,AB8=0,AB9=0,AB10=0,AB11=0,AB12=0,AB13=0),"",(IF((SUMIFS(cb_metall!$C:$C,cb_metall!$A:$A,Z4,cb_metall!$B:$B,"silver"))=0,"-",(SUMIFS(cb_metall!$C:$C,cb_metall!$A:$A,Z4,cb_metall!$B:$B,"silver")))))</f>
        <v/>
      </c>
      <c r="AB4" s="165">
        <f>SUMIFS(cb_metall!$C:$C,cb_metall!$A:$A,Z4,cb_metall!$B:$B,"silver")</f>
        <v>0</v>
      </c>
      <c r="AC4" s="3" t="str">
        <f>Доллар!AC4</f>
        <v>01.10.2023</v>
      </c>
      <c r="AD4" s="157" t="str">
        <f>IF(AND(AE2=0,AE3=0,AE4=0,AE5=0,AE6=0,AE7=0,AE8=0,AE9=0,AE10=0,AE11=0,AE12=0,AE13=0),"",(IF((SUMIFS(cb_metall!$C:$C,cb_metall!$A:$A,AC4,cb_metall!$B:$B,"silver"))=0,"-",(SUMIFS(cb_metall!$C:$C,cb_metall!$A:$A,AC4,cb_metall!$B:$B,"silver")))))</f>
        <v/>
      </c>
      <c r="AE4" s="165">
        <f>SUMIFS(cb_metall!$C:$C,cb_metall!$A:$A,AC4,cb_metall!$B:$B,"silver")</f>
        <v>0</v>
      </c>
      <c r="AF4" s="3" t="str">
        <f>Доллар!AF4</f>
        <v>01.11.2023</v>
      </c>
      <c r="AG4" s="157" t="str">
        <f>IF(AND(AH2=0,AH3=0,AH4=0,AH5=0,AH6=0,AH7=0,AH8=0,AH9=0,AH10=0,AH11=0,AH12=0,AH13=0),"",(IF((SUMIFS(cb_metall!$C:$C,cb_metall!$A:$A,AF4,cb_metall!$B:$B,"silver"))=0,"-",(SUMIFS(cb_metall!$C:$C,cb_metall!$A:$A,AF4,cb_metall!$B:$B,"silver")))))</f>
        <v/>
      </c>
      <c r="AH4" s="165">
        <f>SUMIFS(cb_metall!$C:$C,cb_metall!$A:$A,AF4,cb_metall!$B:$B,"silver")</f>
        <v>0</v>
      </c>
      <c r="AI4" s="3" t="str">
        <f>Доллар!AI4</f>
        <v>01.12.2023</v>
      </c>
      <c r="AJ4" s="157" t="str">
        <f>IF(AND(AK2=0,AK3=0,AK4=0,AK5=0,AK6=0,AK7=0,AK8=0,AK9=0,AK10=0,AK11=0,AK12=0,AK13=0),"",(IF((SUMIFS(cb_metall!$C:$C,cb_metall!$A:$A,AI4,cb_metall!$B:$B,"silver"))=0,"-",(SUMIFS(cb_metall!$C:$C,cb_metall!$A:$A,AI4,cb_metall!$B:$B,"silver")))))</f>
        <v/>
      </c>
      <c r="AK4" s="165">
        <f>SUMIFS(cb_metall!$C:$C,cb_metall!$A:$A,AI4,cb_metall!$B:$B,"silver")</f>
        <v>0</v>
      </c>
      <c r="AQ4" s="153" t="str">
        <f>Q4</f>
        <v>01.06.2023</v>
      </c>
      <c r="AR4" s="161">
        <f t="shared" ref="AR4:AR26" si="0">$R$40</f>
        <v>0</v>
      </c>
      <c r="AT4" s="3" t="str">
        <f>AC4</f>
        <v>01.10.2023</v>
      </c>
      <c r="AU4" s="161">
        <f>$AJ$40</f>
        <v>0</v>
      </c>
      <c r="AW4" s="3" t="str">
        <f>AF4</f>
        <v>01.11.2023</v>
      </c>
      <c r="AX4" s="161">
        <f>$AJ$40</f>
        <v>0</v>
      </c>
      <c r="AZ4" s="3" t="str">
        <f>AI4</f>
        <v>01.12.2023</v>
      </c>
      <c r="BA4" s="161">
        <f>$AJ$40</f>
        <v>0</v>
      </c>
    </row>
    <row r="5" spans="2:53" x14ac:dyDescent="0.25">
      <c r="B5" s="3" t="str">
        <f>Доллар!B5</f>
        <v>02.01.2023</v>
      </c>
      <c r="C5" s="157" t="str">
        <f>IF((SUMIFS(cb_metall!$C:$C,cb_metall!$A:$A,B5,cb_metall!$B:$B,"silver"))=0,"-",(SUMIFS(cb_metall!$C:$C,cb_metall!$A:$A,B5,cb_metall!$B:$B,"silver")))</f>
        <v>-</v>
      </c>
      <c r="D5" s="165">
        <f>SUMIFS(cb_metall!$C:$C,cb_metall!$A:$A,B5,cb_metall!$B:$B,"silver")</f>
        <v>0</v>
      </c>
      <c r="E5" s="3" t="str">
        <f>Доллар!E5</f>
        <v>02.02.2023</v>
      </c>
      <c r="F5" s="157" t="str">
        <f>IF(AND(G3=0,G4=0,G5=0,G6=0,G7=0,G8=0,G9=0,G10=0,G11=0,G12=0,G13=0,G14=0),"",(IF((SUMIFS(#REF!,#REF!,E5))=0,"-",(SUMIFS(#REF!,#REF!,E5)))))</f>
        <v/>
      </c>
      <c r="G5" s="165">
        <f>SUMIFS(cb_metall!$C:$C,cb_metall!$A:$A,E5,cb_metall!$B:$B,"silver")</f>
        <v>0</v>
      </c>
      <c r="H5" s="3" t="str">
        <f>Доллар!H5</f>
        <v>02.03.2023</v>
      </c>
      <c r="I5" s="157" t="str">
        <f>IF(AND(J3=0,J4=0,J5=0,J6=0,J7=0,J8=0,J9=0,J10=0,J11=0,J12=0,J13=0,J14=0),"",(IF((SUMIFS(cb_metall!$C:$C,cb_metall!$A:$A,H5,cb_metall!$B:$B,"silver"))=0,"-",(SUMIFS(cb_metall!$C:$C,cb_metall!$A:$A,H5,cb_metall!$B:$B,"silver")))))</f>
        <v/>
      </c>
      <c r="J5" s="165">
        <f>SUMIFS(cb_metall!$C:$C,cb_metall!$A:$A,H5,cb_metall!$B:$B,"silver")</f>
        <v>0</v>
      </c>
      <c r="K5" s="3" t="str">
        <f>Доллар!K5</f>
        <v>02.04.2023</v>
      </c>
      <c r="L5" s="157" t="str">
        <f>IF(AND(M3=0,M4=0,M5=0,M6=0,M7=0,M8=0,M9=0,M10=0,M11=0,M12=0,M13=0,M14=0),"",(IF((SUMIFS(cb_metall!$C:$C,cb_metall!$A:$A,K5,cb_metall!$B:$B,"silver"))=0,"-",(SUMIFS(cb_metall!$C:$C,cb_metall!$A:$A,K5,cb_metall!$B:$B,"silver")))))</f>
        <v/>
      </c>
      <c r="M5" s="165">
        <f>SUMIFS(cb_metall!$C:$C,cb_metall!$A:$A,K5,cb_metall!$B:$B,"silver")</f>
        <v>0</v>
      </c>
      <c r="N5" s="3" t="str">
        <f>Доллар!N5</f>
        <v>02.05.2023</v>
      </c>
      <c r="O5" s="157" t="str">
        <f>IF(AND(P3=0,P4=0,P5=0,P6=0,P7=0,P8=0,P9=0,P10=0,P11=0,P12=0,P13=0,P14=0),"",(IF((SUMIFS(cb_metall!$C:$C,cb_metall!$A:$A,N5,cb_metall!$B:$B,"silver"))=0,"-",(SUMIFS(cb_metall!$C:$C,cb_metall!$A:$A,N5,cb_metall!$B:$B,"silver")))))</f>
        <v/>
      </c>
      <c r="P5" s="165">
        <f>SUMIFS(cb_metall!$C:$C,cb_metall!$A:$A,N5,cb_metall!$B:$B,"silver")</f>
        <v>0</v>
      </c>
      <c r="Q5" s="3" t="str">
        <f>Доллар!Q5</f>
        <v>02.06.2023</v>
      </c>
      <c r="R5" s="157" t="str">
        <f>IF(AND(S3=0,S4=0,S5=0,S6=0,S7=0,S8=0,S9=0,S10=0,S11=0,S12=0,S13=0,S14=0),"",(IF((SUMIFS(cb_metall!$C:$C,cb_metall!$A:$A,Q5,cb_metall!$B:$B,"silver"))=0,"-",(SUMIFS(cb_metall!$C:$C,cb_metall!$A:$A,Q5,cb_metall!$B:$B,"silver")))))</f>
        <v/>
      </c>
      <c r="S5" s="165">
        <f>SUMIFS(cb_metall!$C:$C,cb_metall!$A:$A,Q5,cb_metall!$B:$B,"silver")</f>
        <v>0</v>
      </c>
      <c r="T5" s="3" t="str">
        <f>Доллар!T5</f>
        <v>02.07.2023</v>
      </c>
      <c r="U5" s="157" t="str">
        <f>IF(AND(V3=0,V4=0,V5=0,V6=0,V7=0,V8=0,V9=0,V10=0,V11=0,V12=0,V13=0,V14=0),"",(IF((SUMIFS(cb_metall!$C:$C,cb_metall!$A:$A,T5,cb_metall!$B:$B,"silver"))=0,"-",(SUMIFS(cb_metall!$C:$C,cb_metall!$A:$A,T5,cb_metall!$B:$B,"silver")))))</f>
        <v/>
      </c>
      <c r="V5" s="165">
        <f>SUMIFS(cb_metall!$C:$C,cb_metall!$A:$A,T5,cb_metall!$B:$B,"silver")</f>
        <v>0</v>
      </c>
      <c r="W5" s="3" t="str">
        <f>Доллар!W5</f>
        <v>02.08.2023</v>
      </c>
      <c r="X5" s="157" t="str">
        <f>IF(AND(Y3=0,Y4=0,Y5=0,Y6=0,Y7=0,Y8=0,Y9=0,Y10=0,Y11=0,Y12=0,Y13=0,Y14=0),"",(IF((SUMIFS(cb_metall!$C:$C,cb_metall!$A:$A,W5,cb_metall!$B:$B,"silver"))=0,"-",(SUMIFS(cb_metall!$C:$C,cb_metall!$A:$A,W5,cb_metall!$B:$B,"silver")))))</f>
        <v/>
      </c>
      <c r="Y5" s="165">
        <f>SUMIFS(cb_metall!$C:$C,cb_metall!$A:$A,W5,cb_metall!$B:$B,"silver")</f>
        <v>0</v>
      </c>
      <c r="Z5" s="3" t="str">
        <f>Доллар!Z5</f>
        <v>02.09.2023</v>
      </c>
      <c r="AA5" s="157" t="str">
        <f>IF(AND(AB3=0,AB4=0,AB5=0,AB6=0,AB7=0,AB8=0,AB9=0,AB10=0,AB11=0,AB12=0,AB13=0,AB14=0),"",(IF((SUMIFS(cb_metall!$C:$C,cb_metall!$A:$A,Z5,cb_metall!$B:$B,"silver"))=0,"-",(SUMIFS(cb_metall!$C:$C,cb_metall!$A:$A,Z5,cb_metall!$B:$B,"silver")))))</f>
        <v/>
      </c>
      <c r="AB5" s="165">
        <f>SUMIFS(cb_metall!$C:$C,cb_metall!$A:$A,Z5,cb_metall!$B:$B,"silver")</f>
        <v>0</v>
      </c>
      <c r="AC5" s="3" t="str">
        <f>Доллар!AC5</f>
        <v>02.10.2023</v>
      </c>
      <c r="AD5" s="157" t="str">
        <f>IF(AND(AE3=0,AE4=0,AE5=0,AE6=0,AE7=0,AE8=0,AE9=0,AE10=0,AE11=0,AE12=0,AE13=0,AE14=0),"",(IF((SUMIFS(cb_metall!$C:$C,cb_metall!$A:$A,AC5,cb_metall!$B:$B,"silver"))=0,"-",(SUMIFS(cb_metall!$C:$C,cb_metall!$A:$A,AC5,cb_metall!$B:$B,"silver")))))</f>
        <v/>
      </c>
      <c r="AE5" s="165">
        <f>SUMIFS(cb_metall!$C:$C,cb_metall!$A:$A,AC5,cb_metall!$B:$B,"silver")</f>
        <v>0</v>
      </c>
      <c r="AF5" s="3" t="str">
        <f>Доллар!AF5</f>
        <v>02.11.2023</v>
      </c>
      <c r="AG5" s="157" t="str">
        <f>IF(AND(AH3=0,AH4=0,AH5=0,AH6=0,AH7=0,AH8=0,AH9=0,AH10=0,AH11=0,AH12=0,AH13=0,AH14=0),"",(IF((SUMIFS(cb_metall!$C:$C,cb_metall!$A:$A,AF5,cb_metall!$B:$B,"silver"))=0,"-",(SUMIFS(cb_metall!$C:$C,cb_metall!$A:$A,AF5,cb_metall!$B:$B,"silver")))))</f>
        <v/>
      </c>
      <c r="AH5" s="165">
        <f>SUMIFS(cb_metall!$C:$C,cb_metall!$A:$A,AF5,cb_metall!$B:$B,"silver")</f>
        <v>0</v>
      </c>
      <c r="AI5" s="3" t="str">
        <f>Доллар!AI5</f>
        <v>02.12.2023</v>
      </c>
      <c r="AJ5" s="157" t="str">
        <f>IF(AND(AK3=0,AK4=0,AK5=0,AK6=0,AK7=0,AK8=0,AK9=0,AK10=0,AK11=0,AK12=0,AK13=0,AK14=0),"",(IF((SUMIFS(cb_metall!$C:$C,cb_metall!$A:$A,AI5,cb_metall!$B:$B,"silver"))=0,"-",(SUMIFS(cb_metall!$C:$C,cb_metall!$A:$A,AI5,cb_metall!$B:$B,"silver")))))</f>
        <v/>
      </c>
      <c r="AK5" s="165">
        <f>SUMIFS(cb_metall!$C:$C,cb_metall!$A:$A,AI5,cb_metall!$B:$B,"silver")</f>
        <v>0</v>
      </c>
      <c r="AQ5" s="153" t="str">
        <f t="shared" ref="AQ5:AQ34" si="1">Q5</f>
        <v>02.06.2023</v>
      </c>
      <c r="AR5" s="161">
        <f t="shared" si="0"/>
        <v>0</v>
      </c>
      <c r="AT5" s="3" t="str">
        <f t="shared" ref="AT5:AT34" si="2">AC5</f>
        <v>02.10.2023</v>
      </c>
      <c r="AU5" s="161">
        <f t="shared" ref="AU5:AU26" si="3">$AJ$40</f>
        <v>0</v>
      </c>
      <c r="AW5" s="3" t="str">
        <f t="shared" ref="AW5:AW34" si="4">AF5</f>
        <v>02.11.2023</v>
      </c>
      <c r="AX5" s="161">
        <f t="shared" ref="AX5:AX25" si="5">$AJ$40</f>
        <v>0</v>
      </c>
      <c r="AZ5" s="3" t="str">
        <f t="shared" ref="AZ5:AZ34" si="6">AI5</f>
        <v>02.12.2023</v>
      </c>
      <c r="BA5" s="161">
        <f t="shared" ref="BA5:BA26" si="7">$AJ$40</f>
        <v>0</v>
      </c>
    </row>
    <row r="6" spans="2:53" x14ac:dyDescent="0.25">
      <c r="B6" s="3" t="str">
        <f>Доллар!B6</f>
        <v>03.01.2023</v>
      </c>
      <c r="C6" s="157" t="str">
        <f>IF((SUMIFS(cb_metall!$C:$C,cb_metall!$A:$A,B6,cb_metall!$B:$B,"silver"))=0,"-",(SUMIFS(cb_metall!$C:$C,cb_metall!$A:$A,B6,cb_metall!$B:$B,"silver")))</f>
        <v>-</v>
      </c>
      <c r="D6" s="165">
        <f>SUMIFS(cb_metall!$C:$C,cb_metall!$A:$A,B6,cb_metall!$B:$B,"silver")</f>
        <v>0</v>
      </c>
      <c r="E6" s="3" t="str">
        <f>Доллар!E6</f>
        <v>03.02.2023</v>
      </c>
      <c r="F6" s="157" t="str">
        <f>IF(AND(G4=0,G5=0,G6=0,G7=0,G8=0,G9=0,G10=0,G11=0,G12=0,G13=0,G14=0,G15=0),"",(IF((SUMIFS(#REF!,#REF!,E6))=0,"-",(SUMIFS(#REF!,#REF!,E6)))))</f>
        <v/>
      </c>
      <c r="G6" s="165">
        <f>SUMIFS(cb_metall!$C:$C,cb_metall!$A:$A,E6,cb_metall!$B:$B,"silver")</f>
        <v>0</v>
      </c>
      <c r="H6" s="3" t="str">
        <f>Доллар!H6</f>
        <v>03.03.2023</v>
      </c>
      <c r="I6" s="157" t="str">
        <f>IF(AND(J4=0,J5=0,J6=0,J7=0,J8=0,J9=0,J10=0,J11=0,J12=0,J13=0,J14=0,J15=0),"",(IF((SUMIFS(cb_metall!$C:$C,cb_metall!$A:$A,H6,cb_metall!$B:$B,"silver"))=0,"-",(SUMIFS(cb_metall!$C:$C,cb_metall!$A:$A,H6,cb_metall!$B:$B,"silver")))))</f>
        <v/>
      </c>
      <c r="J6" s="165">
        <f>SUMIFS(cb_metall!$C:$C,cb_metall!$A:$A,H6,cb_metall!$B:$B,"silver")</f>
        <v>0</v>
      </c>
      <c r="K6" s="3" t="str">
        <f>Доллар!K6</f>
        <v>03.04.2023</v>
      </c>
      <c r="L6" s="157" t="str">
        <f>IF(AND(M4=0,M5=0,M6=0,M7=0,M8=0,M9=0,M10=0,M11=0,M12=0,M13=0,M14=0,M15=0),"",(IF((SUMIFS(cb_metall!$C:$C,cb_metall!$A:$A,K6,cb_metall!$B:$B,"silver"))=0,"-",(SUMIFS(cb_metall!$C:$C,cb_metall!$A:$A,K6,cb_metall!$B:$B,"silver")))))</f>
        <v/>
      </c>
      <c r="M6" s="165">
        <f>SUMIFS(cb_metall!$C:$C,cb_metall!$A:$A,K6,cb_metall!$B:$B,"silver")</f>
        <v>0</v>
      </c>
      <c r="N6" s="3" t="str">
        <f>Доллар!N6</f>
        <v>03.05.2023</v>
      </c>
      <c r="O6" s="157" t="str">
        <f>IF(AND(P4=0,P5=0,P6=0,P7=0,P8=0,P9=0,P10=0,P11=0,P12=0,P13=0,P14=0,P15=0),"",(IF((SUMIFS(cb_metall!$C:$C,cb_metall!$A:$A,N6,cb_metall!$B:$B,"silver"))=0,"-",(SUMIFS(cb_metall!$C:$C,cb_metall!$A:$A,N6,cb_metall!$B:$B,"silver")))))</f>
        <v/>
      </c>
      <c r="P6" s="165">
        <f>SUMIFS(cb_metall!$C:$C,cb_metall!$A:$A,N6,cb_metall!$B:$B,"silver")</f>
        <v>0</v>
      </c>
      <c r="Q6" s="3" t="str">
        <f>Доллар!Q6</f>
        <v>03.06.2023</v>
      </c>
      <c r="R6" s="157" t="str">
        <f>IF(AND(S4=0,S5=0,S6=0,S7=0,S8=0,S9=0,S10=0,S11=0,S12=0,S13=0,S14=0,S15=0),"",(IF((SUMIFS(cb_metall!$C:$C,cb_metall!$A:$A,Q6,cb_metall!$B:$B,"silver"))=0,"-",(SUMIFS(cb_metall!$C:$C,cb_metall!$A:$A,Q6,cb_metall!$B:$B,"silver")))))</f>
        <v/>
      </c>
      <c r="S6" s="165">
        <f>SUMIFS(cb_metall!$C:$C,cb_metall!$A:$A,Q6,cb_metall!$B:$B,"silver")</f>
        <v>0</v>
      </c>
      <c r="T6" s="3" t="str">
        <f>Доллар!T6</f>
        <v>03.07.2023</v>
      </c>
      <c r="U6" s="157" t="str">
        <f>IF(AND(V4=0,V5=0,V6=0,V7=0,V8=0,V9=0,V10=0,V11=0,V12=0,V13=0,V14=0,V15=0),"",(IF((SUMIFS(cb_metall!$C:$C,cb_metall!$A:$A,T6,cb_metall!$B:$B,"silver"))=0,"-",(SUMIFS(cb_metall!$C:$C,cb_metall!$A:$A,T6,cb_metall!$B:$B,"silver")))))</f>
        <v/>
      </c>
      <c r="V6" s="165">
        <f>SUMIFS(cb_metall!$C:$C,cb_metall!$A:$A,T6,cb_metall!$B:$B,"silver")</f>
        <v>0</v>
      </c>
      <c r="W6" s="3" t="str">
        <f>Доллар!W6</f>
        <v>03.08.2023</v>
      </c>
      <c r="X6" s="157" t="str">
        <f>IF(AND(Y4=0,Y5=0,Y6=0,Y7=0,Y8=0,Y9=0,Y10=0,Y11=0,Y12=0,Y13=0,Y14=0,Y15=0),"",(IF((SUMIFS(cb_metall!$C:$C,cb_metall!$A:$A,W6,cb_metall!$B:$B,"silver"))=0,"-",(SUMIFS(cb_metall!$C:$C,cb_metall!$A:$A,W6,cb_metall!$B:$B,"silver")))))</f>
        <v/>
      </c>
      <c r="Y6" s="165">
        <f>SUMIFS(cb_metall!$C:$C,cb_metall!$A:$A,W6,cb_metall!$B:$B,"silver")</f>
        <v>0</v>
      </c>
      <c r="Z6" s="3" t="str">
        <f>Доллар!Z6</f>
        <v>03.09.2023</v>
      </c>
      <c r="AA6" s="157" t="str">
        <f>IF(AND(AB4=0,AB5=0,AB6=0,AB7=0,AB8=0,AB9=0,AB10=0,AB11=0,AB12=0,AB13=0,AB14=0,AB15=0),"",(IF((SUMIFS(cb_metall!$C:$C,cb_metall!$A:$A,Z6,cb_metall!$B:$B,"silver"))=0,"-",(SUMIFS(cb_metall!$C:$C,cb_metall!$A:$A,Z6,cb_metall!$B:$B,"silver")))))</f>
        <v/>
      </c>
      <c r="AB6" s="165">
        <f>SUMIFS(cb_metall!$C:$C,cb_metall!$A:$A,Z6,cb_metall!$B:$B,"silver")</f>
        <v>0</v>
      </c>
      <c r="AC6" s="3" t="str">
        <f>Доллар!AC6</f>
        <v>03.10.2023</v>
      </c>
      <c r="AD6" s="157" t="str">
        <f>IF(AND(AE4=0,AE5=0,AE6=0,AE7=0,AE8=0,AE9=0,AE10=0,AE11=0,AE12=0,AE13=0,AE14=0,AE15=0),"",(IF((SUMIFS(cb_metall!$C:$C,cb_metall!$A:$A,AC6,cb_metall!$B:$B,"silver"))=0,"-",(SUMIFS(cb_metall!$C:$C,cb_metall!$A:$A,AC6,cb_metall!$B:$B,"silver")))))</f>
        <v/>
      </c>
      <c r="AE6" s="165">
        <f>SUMIFS(cb_metall!$C:$C,cb_metall!$A:$A,AC6,cb_metall!$B:$B,"silver")</f>
        <v>0</v>
      </c>
      <c r="AF6" s="3" t="str">
        <f>Доллар!AF6</f>
        <v>03.11.2023</v>
      </c>
      <c r="AG6" s="157" t="str">
        <f>IF(AND(AH4=0,AH5=0,AH6=0,AH7=0,AH8=0,AH9=0,AH10=0,AH11=0,AH12=0,AH13=0,AH14=0,AH15=0),"",(IF((SUMIFS(cb_metall!$C:$C,cb_metall!$A:$A,AF6,cb_metall!$B:$B,"silver"))=0,"-",(SUMIFS(cb_metall!$C:$C,cb_metall!$A:$A,AF6,cb_metall!$B:$B,"silver")))))</f>
        <v/>
      </c>
      <c r="AH6" s="165">
        <f>SUMIFS(cb_metall!$C:$C,cb_metall!$A:$A,AF6,cb_metall!$B:$B,"silver")</f>
        <v>0</v>
      </c>
      <c r="AI6" s="3" t="str">
        <f>Доллар!AI6</f>
        <v>03.12.2023</v>
      </c>
      <c r="AJ6" s="157" t="str">
        <f>IF(AND(AK4=0,AK5=0,AK6=0,AK7=0,AK8=0,AK9=0,AK10=0,AK11=0,AK12=0,AK13=0,AK14=0,AK15=0),"",(IF((SUMIFS(cb_metall!$C:$C,cb_metall!$A:$A,AI6,cb_metall!$B:$B,"silver"))=0,"-",(SUMIFS(cb_metall!$C:$C,cb_metall!$A:$A,AI6,cb_metall!$B:$B,"silver")))))</f>
        <v/>
      </c>
      <c r="AK6" s="165">
        <f>SUMIFS(cb_metall!$C:$C,cb_metall!$A:$A,AI6,cb_metall!$B:$B,"silver")</f>
        <v>0</v>
      </c>
      <c r="AQ6" s="153" t="str">
        <f t="shared" si="1"/>
        <v>03.06.2023</v>
      </c>
      <c r="AR6" s="161">
        <f t="shared" si="0"/>
        <v>0</v>
      </c>
      <c r="AT6" s="3" t="str">
        <f t="shared" si="2"/>
        <v>03.10.2023</v>
      </c>
      <c r="AU6" s="161">
        <f t="shared" si="3"/>
        <v>0</v>
      </c>
      <c r="AW6" s="3" t="str">
        <f t="shared" si="4"/>
        <v>03.11.2023</v>
      </c>
      <c r="AX6" s="161">
        <f t="shared" si="5"/>
        <v>0</v>
      </c>
      <c r="AZ6" s="3" t="str">
        <f t="shared" si="6"/>
        <v>03.12.2023</v>
      </c>
      <c r="BA6" s="161">
        <f t="shared" si="7"/>
        <v>0</v>
      </c>
    </row>
    <row r="7" spans="2:53" x14ac:dyDescent="0.25">
      <c r="B7" s="3" t="str">
        <f>Доллар!B7</f>
        <v>04.01.2023</v>
      </c>
      <c r="C7" s="157" t="str">
        <f>IF((SUMIFS(cb_metall!$C:$C,cb_metall!$A:$A,B7,cb_metall!$B:$B,"silver"))=0,"-",(SUMIFS(cb_metall!$C:$C,cb_metall!$A:$A,B7,cb_metall!$B:$B,"silver")))</f>
        <v>-</v>
      </c>
      <c r="D7" s="165">
        <f>SUMIFS(cb_metall!$C:$C,cb_metall!$A:$A,B7,cb_metall!$B:$B,"silver")</f>
        <v>0</v>
      </c>
      <c r="E7" s="3" t="str">
        <f>Доллар!E7</f>
        <v>04.02.2023</v>
      </c>
      <c r="F7" s="157" t="str">
        <f>IF(AND(G5=0,G6=0,G7=0,G8=0,G9=0,G10=0,G11=0,G12=0,G13=0,G14=0,G15=0,G16=0),"",(IF((SUMIFS(#REF!,#REF!,E7))=0,"-",(SUMIFS(#REF!,#REF!,E7)))))</f>
        <v/>
      </c>
      <c r="G7" s="165">
        <f>SUMIFS(cb_metall!$C:$C,cb_metall!$A:$A,E7,cb_metall!$B:$B,"silver")</f>
        <v>0</v>
      </c>
      <c r="H7" s="3" t="str">
        <f>Доллар!H7</f>
        <v>04.03.2023</v>
      </c>
      <c r="I7" s="157" t="str">
        <f>IF(AND(J5=0,J6=0,J7=0,J8=0,J9=0,J10=0,J11=0,J12=0,J13=0,J14=0,J15=0,J16=0),"",(IF((SUMIFS(cb_metall!$C:$C,cb_metall!$A:$A,H7,cb_metall!$B:$B,"silver"))=0,"-",(SUMIFS(cb_metall!$C:$C,cb_metall!$A:$A,H7,cb_metall!$B:$B,"silver")))))</f>
        <v/>
      </c>
      <c r="J7" s="165">
        <f>SUMIFS(cb_metall!$C:$C,cb_metall!$A:$A,H7,cb_metall!$B:$B,"silver")</f>
        <v>0</v>
      </c>
      <c r="K7" s="3" t="str">
        <f>Доллар!K7</f>
        <v>04.04.2023</v>
      </c>
      <c r="L7" s="157" t="str">
        <f>IF(AND(M5=0,M6=0,M7=0,M8=0,M9=0,M10=0,M11=0,M12=0,M13=0,M14=0,M15=0,M16=0),"",(IF((SUMIFS(cb_metall!$C:$C,cb_metall!$A:$A,K7,cb_metall!$B:$B,"silver"))=0,"-",(SUMIFS(cb_metall!$C:$C,cb_metall!$A:$A,K7,cb_metall!$B:$B,"silver")))))</f>
        <v/>
      </c>
      <c r="M7" s="165">
        <f>SUMIFS(cb_metall!$C:$C,cb_metall!$A:$A,K7,cb_metall!$B:$B,"silver")</f>
        <v>0</v>
      </c>
      <c r="N7" s="3" t="str">
        <f>Доллар!N7</f>
        <v>04.05.2023</v>
      </c>
      <c r="O7" s="157" t="str">
        <f>IF(AND(P5=0,P6=0,P7=0,P8=0,P9=0,P10=0,P11=0,P12=0,P13=0,P14=0,P15=0,P16=0),"",(IF((SUMIFS(cb_metall!$C:$C,cb_metall!$A:$A,N7,cb_metall!$B:$B,"silver"))=0,"-",(SUMIFS(cb_metall!$C:$C,cb_metall!$A:$A,N7,cb_metall!$B:$B,"silver")))))</f>
        <v/>
      </c>
      <c r="P7" s="165">
        <f>SUMIFS(cb_metall!$C:$C,cb_metall!$A:$A,N7,cb_metall!$B:$B,"silver")</f>
        <v>0</v>
      </c>
      <c r="Q7" s="3" t="str">
        <f>Доллар!Q7</f>
        <v>04.06.2023</v>
      </c>
      <c r="R7" s="157" t="str">
        <f>IF(AND(S5=0,S6=0,S7=0,S8=0,S9=0,S10=0,S11=0,S12=0,S13=0,S14=0,S15=0,S16=0),"",(IF((SUMIFS(cb_metall!$C:$C,cb_metall!$A:$A,Q7,cb_metall!$B:$B,"silver"))=0,"-",(SUMIFS(cb_metall!$C:$C,cb_metall!$A:$A,Q7,cb_metall!$B:$B,"silver")))))</f>
        <v/>
      </c>
      <c r="S7" s="165">
        <f>SUMIFS(cb_metall!$C:$C,cb_metall!$A:$A,Q7,cb_metall!$B:$B,"silver")</f>
        <v>0</v>
      </c>
      <c r="T7" s="3" t="str">
        <f>Доллар!T7</f>
        <v>04.07.2023</v>
      </c>
      <c r="U7" s="157" t="str">
        <f>IF(AND(V5=0,V6=0,V7=0,V8=0,V9=0,V10=0,V11=0,V12=0,V13=0,V14=0,V15=0,V16=0),"",(IF((SUMIFS(cb_metall!$C:$C,cb_metall!$A:$A,T7,cb_metall!$B:$B,"silver"))=0,"-",(SUMIFS(cb_metall!$C:$C,cb_metall!$A:$A,T7,cb_metall!$B:$B,"silver")))))</f>
        <v/>
      </c>
      <c r="V7" s="165">
        <f>SUMIFS(cb_metall!$C:$C,cb_metall!$A:$A,T7,cb_metall!$B:$B,"silver")</f>
        <v>0</v>
      </c>
      <c r="W7" s="3" t="str">
        <f>Доллар!W7</f>
        <v>04.08.2023</v>
      </c>
      <c r="X7" s="157" t="str">
        <f>IF(AND(Y5=0,Y6=0,Y7=0,Y8=0,Y9=0,Y10=0,Y11=0,Y12=0,Y13=0,Y14=0,Y15=0,Y16=0),"",(IF((SUMIFS(cb_metall!$C:$C,cb_metall!$A:$A,W7,cb_metall!$B:$B,"silver"))=0,"-",(SUMIFS(cb_metall!$C:$C,cb_metall!$A:$A,W7,cb_metall!$B:$B,"silver")))))</f>
        <v/>
      </c>
      <c r="Y7" s="165">
        <f>SUMIFS(cb_metall!$C:$C,cb_metall!$A:$A,W7,cb_metall!$B:$B,"silver")</f>
        <v>0</v>
      </c>
      <c r="Z7" s="3" t="str">
        <f>Доллар!Z7</f>
        <v>04.09.2023</v>
      </c>
      <c r="AA7" s="157" t="str">
        <f>IF(AND(AB5=0,AB6=0,AB7=0,AB8=0,AB9=0,AB10=0,AB11=0,AB12=0,AB13=0,AB14=0,AB15=0,AB16=0),"",(IF((SUMIFS(cb_metall!$C:$C,cb_metall!$A:$A,Z7,cb_metall!$B:$B,"silver"))=0,"-",(SUMIFS(cb_metall!$C:$C,cb_metall!$A:$A,Z7,cb_metall!$B:$B,"silver")))))</f>
        <v/>
      </c>
      <c r="AB7" s="165">
        <f>SUMIFS(cb_metall!$C:$C,cb_metall!$A:$A,Z7,cb_metall!$B:$B,"silver")</f>
        <v>0</v>
      </c>
      <c r="AC7" s="3" t="str">
        <f>Доллар!AC7</f>
        <v>04.10.2023</v>
      </c>
      <c r="AD7" s="157" t="str">
        <f>IF(AND(AE5=0,AE6=0,AE7=0,AE8=0,AE9=0,AE10=0,AE11=0,AE12=0,AE13=0,AE14=0,AE15=0,AE16=0),"",(IF((SUMIFS(cb_metall!$C:$C,cb_metall!$A:$A,AC7,cb_metall!$B:$B,"silver"))=0,"-",(SUMIFS(cb_metall!$C:$C,cb_metall!$A:$A,AC7,cb_metall!$B:$B,"silver")))))</f>
        <v/>
      </c>
      <c r="AE7" s="165">
        <f>SUMIFS(cb_metall!$C:$C,cb_metall!$A:$A,AC7,cb_metall!$B:$B,"silver")</f>
        <v>0</v>
      </c>
      <c r="AF7" s="3" t="str">
        <f>Доллар!AF7</f>
        <v>04.11.2023</v>
      </c>
      <c r="AG7" s="157" t="str">
        <f>IF(AND(AH5=0,AH6=0,AH7=0,AH8=0,AH9=0,AH10=0,AH11=0,AH12=0,AH13=0,AH14=0,AH15=0,AH16=0),"",(IF((SUMIFS(cb_metall!$C:$C,cb_metall!$A:$A,AF7,cb_metall!$B:$B,"silver"))=0,"-",(SUMIFS(cb_metall!$C:$C,cb_metall!$A:$A,AF7,cb_metall!$B:$B,"silver")))))</f>
        <v/>
      </c>
      <c r="AH7" s="165">
        <f>SUMIFS(cb_metall!$C:$C,cb_metall!$A:$A,AF7,cb_metall!$B:$B,"silver")</f>
        <v>0</v>
      </c>
      <c r="AI7" s="3" t="str">
        <f>Доллар!AI7</f>
        <v>04.12.2023</v>
      </c>
      <c r="AJ7" s="157" t="str">
        <f>IF(AND(AK5=0,AK6=0,AK7=0,AK8=0,AK9=0,AK10=0,AK11=0,AK12=0,AK13=0,AK14=0,AK15=0,AK16=0),"",(IF((SUMIFS(cb_metall!$C:$C,cb_metall!$A:$A,AI7,cb_metall!$B:$B,"silver"))=0,"-",(SUMIFS(cb_metall!$C:$C,cb_metall!$A:$A,AI7,cb_metall!$B:$B,"silver")))))</f>
        <v/>
      </c>
      <c r="AK7" s="165">
        <f>SUMIFS(cb_metall!$C:$C,cb_metall!$A:$A,AI7,cb_metall!$B:$B,"silver")</f>
        <v>0</v>
      </c>
      <c r="AQ7" s="153" t="str">
        <f t="shared" si="1"/>
        <v>04.06.2023</v>
      </c>
      <c r="AR7" s="161">
        <f t="shared" si="0"/>
        <v>0</v>
      </c>
      <c r="AT7" s="3" t="str">
        <f t="shared" si="2"/>
        <v>04.10.2023</v>
      </c>
      <c r="AU7" s="161">
        <f t="shared" si="3"/>
        <v>0</v>
      </c>
      <c r="AW7" s="3" t="str">
        <f t="shared" si="4"/>
        <v>04.11.2023</v>
      </c>
      <c r="AX7" s="161">
        <f t="shared" si="5"/>
        <v>0</v>
      </c>
      <c r="AZ7" s="3" t="str">
        <f t="shared" si="6"/>
        <v>04.12.2023</v>
      </c>
      <c r="BA7" s="161">
        <f t="shared" si="7"/>
        <v>0</v>
      </c>
    </row>
    <row r="8" spans="2:53" x14ac:dyDescent="0.25">
      <c r="B8" s="3" t="str">
        <f>Доллар!B8</f>
        <v>05.01.2023</v>
      </c>
      <c r="C8" s="157" t="str">
        <f>IF((SUMIFS(cb_metall!$C:$C,cb_metall!$A:$A,B8,cb_metall!$B:$B,"silver"))=0,"-",(SUMIFS(cb_metall!$C:$C,cb_metall!$A:$A,B8,cb_metall!$B:$B,"silver")))</f>
        <v>-</v>
      </c>
      <c r="D8" s="165">
        <f>SUMIFS(cb_metall!$C:$C,cb_metall!$A:$A,B8,cb_metall!$B:$B,"silver")</f>
        <v>0</v>
      </c>
      <c r="E8" s="3" t="str">
        <f>Доллар!E8</f>
        <v>05.02.2023</v>
      </c>
      <c r="F8" s="157" t="str">
        <f>IF(AND(G6=0,G7=0,G8=0,G9=0,G10=0,G11=0,G12=0,G13=0,G14=0,G15=0,G16=0,G17=0),"",(IF((SUMIFS(#REF!,#REF!,E8))=0,"-",(SUMIFS(#REF!,#REF!,E8)))))</f>
        <v/>
      </c>
      <c r="G8" s="165">
        <f>SUMIFS(cb_metall!$C:$C,cb_metall!$A:$A,E8,cb_metall!$B:$B,"silver")</f>
        <v>0</v>
      </c>
      <c r="H8" s="3" t="str">
        <f>Доллар!H8</f>
        <v>05.03.2023</v>
      </c>
      <c r="I8" s="157" t="str">
        <f>IF(AND(J6=0,J7=0,J8=0,J9=0,J10=0,J11=0,J12=0,J13=0,J14=0,J15=0,J16=0,J17=0),"",(IF((SUMIFS(cb_metall!$C:$C,cb_metall!$A:$A,H8,cb_metall!$B:$B,"silver"))=0,"-",(SUMIFS(cb_metall!$C:$C,cb_metall!$A:$A,H8,cb_metall!$B:$B,"silver")))))</f>
        <v/>
      </c>
      <c r="J8" s="165">
        <f>SUMIFS(cb_metall!$C:$C,cb_metall!$A:$A,H8,cb_metall!$B:$B,"silver")</f>
        <v>0</v>
      </c>
      <c r="K8" s="3" t="str">
        <f>Доллар!K8</f>
        <v>05.04.2023</v>
      </c>
      <c r="L8" s="157" t="str">
        <f>IF(AND(M6=0,M7=0,M8=0,M9=0,M10=0,M11=0,M12=0,M13=0,M14=0,M15=0,M16=0,M17=0),"",(IF((SUMIFS(cb_metall!$C:$C,cb_metall!$A:$A,K8,cb_metall!$B:$B,"silver"))=0,"-",(SUMIFS(cb_metall!$C:$C,cb_metall!$A:$A,K8,cb_metall!$B:$B,"silver")))))</f>
        <v/>
      </c>
      <c r="M8" s="165">
        <f>SUMIFS(cb_metall!$C:$C,cb_metall!$A:$A,K8,cb_metall!$B:$B,"silver")</f>
        <v>0</v>
      </c>
      <c r="N8" s="3" t="str">
        <f>Доллар!N8</f>
        <v>05.05.2023</v>
      </c>
      <c r="O8" s="157" t="str">
        <f>IF(AND(P6=0,P7=0,P8=0,P9=0,P10=0,P11=0,P12=0,P13=0,P14=0,P15=0,P16=0,P17=0),"",(IF((SUMIFS(cb_metall!$C:$C,cb_metall!$A:$A,N8,cb_metall!$B:$B,"silver"))=0,"-",(SUMIFS(cb_metall!$C:$C,cb_metall!$A:$A,N8,cb_metall!$B:$B,"silver")))))</f>
        <v/>
      </c>
      <c r="P8" s="165">
        <f>SUMIFS(cb_metall!$C:$C,cb_metall!$A:$A,N8,cb_metall!$B:$B,"silver")</f>
        <v>0</v>
      </c>
      <c r="Q8" s="3" t="str">
        <f>Доллар!Q8</f>
        <v>05.06.2023</v>
      </c>
      <c r="R8" s="157" t="str">
        <f>IF(AND(S6=0,S7=0,S8=0,S9=0,S10=0,S11=0,S12=0,S13=0,S14=0,S15=0,S16=0,S17=0),"",(IF((SUMIFS(cb_metall!$C:$C,cb_metall!$A:$A,Q8,cb_metall!$B:$B,"silver"))=0,"-",(SUMIFS(cb_metall!$C:$C,cb_metall!$A:$A,Q8,cb_metall!$B:$B,"silver")))))</f>
        <v/>
      </c>
      <c r="S8" s="165">
        <f>SUMIFS(cb_metall!$C:$C,cb_metall!$A:$A,Q8,cb_metall!$B:$B,"silver")</f>
        <v>0</v>
      </c>
      <c r="T8" s="3" t="str">
        <f>Доллар!T8</f>
        <v>05.07.2023</v>
      </c>
      <c r="U8" s="157" t="str">
        <f>IF(AND(V6=0,V7=0,V8=0,V9=0,V10=0,V11=0,V12=0,V13=0,V14=0,V15=0,V16=0,V17=0),"",(IF((SUMIFS(cb_metall!$C:$C,cb_metall!$A:$A,T8,cb_metall!$B:$B,"silver"))=0,"-",(SUMIFS(cb_metall!$C:$C,cb_metall!$A:$A,T8,cb_metall!$B:$B,"silver")))))</f>
        <v/>
      </c>
      <c r="V8" s="165">
        <f>SUMIFS(cb_metall!$C:$C,cb_metall!$A:$A,T8,cb_metall!$B:$B,"silver")</f>
        <v>0</v>
      </c>
      <c r="W8" s="3" t="str">
        <f>Доллар!W8</f>
        <v>05.08.2023</v>
      </c>
      <c r="X8" s="157" t="str">
        <f>IF(AND(Y6=0,Y7=0,Y8=0,Y9=0,Y10=0,Y11=0,Y12=0,Y13=0,Y14=0,Y15=0,Y16=0,Y17=0),"",(IF((SUMIFS(cb_metall!$C:$C,cb_metall!$A:$A,W8,cb_metall!$B:$B,"silver"))=0,"-",(SUMIFS(cb_metall!$C:$C,cb_metall!$A:$A,W8,cb_metall!$B:$B,"silver")))))</f>
        <v/>
      </c>
      <c r="Y8" s="165">
        <f>SUMIFS(cb_metall!$C:$C,cb_metall!$A:$A,W8,cb_metall!$B:$B,"silver")</f>
        <v>0</v>
      </c>
      <c r="Z8" s="3" t="str">
        <f>Доллар!Z8</f>
        <v>05.09.2023</v>
      </c>
      <c r="AA8" s="157" t="str">
        <f>IF(AND(AB6=0,AB7=0,AB8=0,AB9=0,AB10=0,AB11=0,AB12=0,AB13=0,AB14=0,AB15=0,AB16=0,AB17=0),"",(IF((SUMIFS(cb_metall!$C:$C,cb_metall!$A:$A,Z8,cb_metall!$B:$B,"silver"))=0,"-",(SUMIFS(cb_metall!$C:$C,cb_metall!$A:$A,Z8,cb_metall!$B:$B,"silver")))))</f>
        <v/>
      </c>
      <c r="AB8" s="165">
        <f>SUMIFS(cb_metall!$C:$C,cb_metall!$A:$A,Z8,cb_metall!$B:$B,"silver")</f>
        <v>0</v>
      </c>
      <c r="AC8" s="3" t="str">
        <f>Доллар!AC8</f>
        <v>05.10.2023</v>
      </c>
      <c r="AD8" s="157" t="str">
        <f>IF(AND(AE6=0,AE7=0,AE8=0,AE9=0,AE10=0,AE11=0,AE12=0,AE13=0,AE14=0,AE15=0,AE16=0,AE17=0),"",(IF((SUMIFS(cb_metall!$C:$C,cb_metall!$A:$A,AC8,cb_metall!$B:$B,"silver"))=0,"-",(SUMIFS(cb_metall!$C:$C,cb_metall!$A:$A,AC8,cb_metall!$B:$B,"silver")))))</f>
        <v/>
      </c>
      <c r="AE8" s="165">
        <f>SUMIFS(cb_metall!$C:$C,cb_metall!$A:$A,AC8,cb_metall!$B:$B,"silver")</f>
        <v>0</v>
      </c>
      <c r="AF8" s="3" t="str">
        <f>Доллар!AF8</f>
        <v>05.11.2023</v>
      </c>
      <c r="AG8" s="157" t="str">
        <f>IF(AND(AH6=0,AH7=0,AH8=0,AH9=0,AH10=0,AH11=0,AH12=0,AH13=0,AH14=0,AH15=0,AH16=0,AH17=0),"",(IF((SUMIFS(cb_metall!$C:$C,cb_metall!$A:$A,AF8,cb_metall!$B:$B,"silver"))=0,"-",(SUMIFS(cb_metall!$C:$C,cb_metall!$A:$A,AF8,cb_metall!$B:$B,"silver")))))</f>
        <v/>
      </c>
      <c r="AH8" s="165">
        <f>SUMIFS(cb_metall!$C:$C,cb_metall!$A:$A,AF8,cb_metall!$B:$B,"silver")</f>
        <v>0</v>
      </c>
      <c r="AI8" s="3" t="str">
        <f>Доллар!AI8</f>
        <v>05.12.2023</v>
      </c>
      <c r="AJ8" s="157" t="str">
        <f>IF(AND(AK6=0,AK7=0,AK8=0,AK9=0,AK10=0,AK11=0,AK12=0,AK13=0,AK14=0,AK15=0,AK16=0,AK17=0),"",(IF((SUMIFS(cb_metall!$C:$C,cb_metall!$A:$A,AI8,cb_metall!$B:$B,"silver"))=0,"-",(SUMIFS(cb_metall!$C:$C,cb_metall!$A:$A,AI8,cb_metall!$B:$B,"silver")))))</f>
        <v/>
      </c>
      <c r="AK8" s="165">
        <f>SUMIFS(cb_metall!$C:$C,cb_metall!$A:$A,AI8,cb_metall!$B:$B,"silver")</f>
        <v>0</v>
      </c>
      <c r="AQ8" s="153" t="str">
        <f t="shared" si="1"/>
        <v>05.06.2023</v>
      </c>
      <c r="AR8" s="161">
        <f t="shared" si="0"/>
        <v>0</v>
      </c>
      <c r="AT8" s="3" t="str">
        <f t="shared" si="2"/>
        <v>05.10.2023</v>
      </c>
      <c r="AU8" s="161">
        <f t="shared" si="3"/>
        <v>0</v>
      </c>
      <c r="AW8" s="3" t="str">
        <f t="shared" si="4"/>
        <v>05.11.2023</v>
      </c>
      <c r="AX8" s="161">
        <f t="shared" si="5"/>
        <v>0</v>
      </c>
      <c r="AZ8" s="3" t="str">
        <f t="shared" si="6"/>
        <v>05.12.2023</v>
      </c>
      <c r="BA8" s="161">
        <f t="shared" si="7"/>
        <v>0</v>
      </c>
    </row>
    <row r="9" spans="2:53" x14ac:dyDescent="0.25">
      <c r="B9" s="3" t="str">
        <f>Доллар!B9</f>
        <v>06.01.2023</v>
      </c>
      <c r="C9" s="157" t="str">
        <f>IF((SUMIFS(cb_metall!$C:$C,cb_metall!$A:$A,B9,cb_metall!$B:$B,"silver"))=0,"-",(SUMIFS(cb_metall!$C:$C,cb_metall!$A:$A,B9,cb_metall!$B:$B,"silver")))</f>
        <v>-</v>
      </c>
      <c r="D9" s="165">
        <f>SUMIFS(cb_metall!$C:$C,cb_metall!$A:$A,B9,cb_metall!$B:$B,"silver")</f>
        <v>0</v>
      </c>
      <c r="E9" s="3" t="str">
        <f>Доллар!E9</f>
        <v>06.02.2023</v>
      </c>
      <c r="F9" s="157" t="str">
        <f>IF(AND(G7=0,G8=0,G9=0,G10=0,G11=0,G12=0,G13=0,G14=0,G15=0,G16=0,G17=0,G18=0),"",(IF((SUMIFS(#REF!,#REF!,E9))=0,"-",(SUMIFS(#REF!,#REF!,E9)))))</f>
        <v/>
      </c>
      <c r="G9" s="165">
        <f>SUMIFS(cb_metall!$C:$C,cb_metall!$A:$A,E9,cb_metall!$B:$B,"silver")</f>
        <v>0</v>
      </c>
      <c r="H9" s="3" t="str">
        <f>Доллар!H9</f>
        <v>06.03.2023</v>
      </c>
      <c r="I9" s="157" t="str">
        <f>IF(AND(J7=0,J8=0,J9=0,J10=0,J11=0,J12=0,J13=0,J14=0,J15=0,J16=0,J17=0,J18=0),"",(IF((SUMIFS(cb_metall!$C:$C,cb_metall!$A:$A,H9,cb_metall!$B:$B,"silver"))=0,"-",(SUMIFS(cb_metall!$C:$C,cb_metall!$A:$A,H9,cb_metall!$B:$B,"silver")))))</f>
        <v/>
      </c>
      <c r="J9" s="165">
        <f>SUMIFS(cb_metall!$C:$C,cb_metall!$A:$A,H9,cb_metall!$B:$B,"silver")</f>
        <v>0</v>
      </c>
      <c r="K9" s="3" t="str">
        <f>Доллар!K9</f>
        <v>06.04.2023</v>
      </c>
      <c r="L9" s="157" t="str">
        <f>IF(AND(M7=0,M8=0,M9=0,M10=0,M11=0,M12=0,M13=0,M14=0,M15=0,M16=0,M17=0,M18=0),"",(IF((SUMIFS(cb_metall!$C:$C,cb_metall!$A:$A,K9,cb_metall!$B:$B,"silver"))=0,"-",(SUMIFS(cb_metall!$C:$C,cb_metall!$A:$A,K9,cb_metall!$B:$B,"silver")))))</f>
        <v/>
      </c>
      <c r="M9" s="165">
        <f>SUMIFS(cb_metall!$C:$C,cb_metall!$A:$A,K9,cb_metall!$B:$B,"silver")</f>
        <v>0</v>
      </c>
      <c r="N9" s="3" t="str">
        <f>Доллар!N9</f>
        <v>06.05.2023</v>
      </c>
      <c r="O9" s="157" t="str">
        <f>IF(AND(P7=0,P8=0,P9=0,P10=0,P11=0,P12=0,P13=0,P14=0,P15=0,P16=0,P17=0,P18=0),"",(IF((SUMIFS(cb_metall!$C:$C,cb_metall!$A:$A,N9,cb_metall!$B:$B,"silver"))=0,"-",(SUMIFS(cb_metall!$C:$C,cb_metall!$A:$A,N9,cb_metall!$B:$B,"silver")))))</f>
        <v/>
      </c>
      <c r="P9" s="165">
        <f>SUMIFS(cb_metall!$C:$C,cb_metall!$A:$A,N9,cb_metall!$B:$B,"silver")</f>
        <v>0</v>
      </c>
      <c r="Q9" s="3" t="str">
        <f>Доллар!Q9</f>
        <v>06.06.2023</v>
      </c>
      <c r="R9" s="157" t="str">
        <f>IF(AND(S7=0,S8=0,S9=0,S10=0,S11=0,S12=0,S13=0,S14=0,S15=0,S16=0,S17=0,S18=0),"",(IF((SUMIFS(cb_metall!$C:$C,cb_metall!$A:$A,Q9,cb_metall!$B:$B,"silver"))=0,"-",(SUMIFS(cb_metall!$C:$C,cb_metall!$A:$A,Q9,cb_metall!$B:$B,"silver")))))</f>
        <v/>
      </c>
      <c r="S9" s="165">
        <f>SUMIFS(cb_metall!$C:$C,cb_metall!$A:$A,Q9,cb_metall!$B:$B,"silver")</f>
        <v>0</v>
      </c>
      <c r="T9" s="3" t="str">
        <f>Доллар!T9</f>
        <v>06.07.2023</v>
      </c>
      <c r="U9" s="157" t="str">
        <f>IF(AND(V7=0,V8=0,V9=0,V10=0,V11=0,V12=0,V13=0,V14=0,V15=0,V16=0,V17=0,V18=0),"",(IF((SUMIFS(cb_metall!$C:$C,cb_metall!$A:$A,T9,cb_metall!$B:$B,"silver"))=0,"-",(SUMIFS(cb_metall!$C:$C,cb_metall!$A:$A,T9,cb_metall!$B:$B,"silver")))))</f>
        <v/>
      </c>
      <c r="V9" s="165">
        <f>SUMIFS(cb_metall!$C:$C,cb_metall!$A:$A,T9,cb_metall!$B:$B,"silver")</f>
        <v>0</v>
      </c>
      <c r="W9" s="3" t="str">
        <f>Доллар!W9</f>
        <v>06.08.2023</v>
      </c>
      <c r="X9" s="157" t="str">
        <f>IF(AND(Y7=0,Y8=0,Y9=0,Y10=0,Y11=0,Y12=0,Y13=0,Y14=0,Y15=0,Y16=0,Y17=0,Y18=0),"",(IF((SUMIFS(cb_metall!$C:$C,cb_metall!$A:$A,W9,cb_metall!$B:$B,"silver"))=0,"-",(SUMIFS(cb_metall!$C:$C,cb_metall!$A:$A,W9,cb_metall!$B:$B,"silver")))))</f>
        <v/>
      </c>
      <c r="Y9" s="165">
        <f>SUMIFS(cb_metall!$C:$C,cb_metall!$A:$A,W9,cb_metall!$B:$B,"silver")</f>
        <v>0</v>
      </c>
      <c r="Z9" s="3" t="str">
        <f>Доллар!Z9</f>
        <v>06.09.2023</v>
      </c>
      <c r="AA9" s="157" t="str">
        <f>IF(AND(AB7=0,AB8=0,AB9=0,AB10=0,AB11=0,AB12=0,AB13=0,AB14=0,AB15=0,AB16=0,AB17=0,AB18=0),"",(IF((SUMIFS(cb_metall!$C:$C,cb_metall!$A:$A,Z9,cb_metall!$B:$B,"silver"))=0,"-",(SUMIFS(cb_metall!$C:$C,cb_metall!$A:$A,Z9,cb_metall!$B:$B,"silver")))))</f>
        <v/>
      </c>
      <c r="AB9" s="165">
        <f>SUMIFS(cb_metall!$C:$C,cb_metall!$A:$A,Z9,cb_metall!$B:$B,"silver")</f>
        <v>0</v>
      </c>
      <c r="AC9" s="3" t="str">
        <f>Доллар!AC9</f>
        <v>06.10.2023</v>
      </c>
      <c r="AD9" s="157" t="str">
        <f>IF(AND(AE7=0,AE8=0,AE9=0,AE10=0,AE11=0,AE12=0,AE13=0,AE14=0,AE15=0,AE16=0,AE17=0,AE18=0),"",(IF((SUMIFS(cb_metall!$C:$C,cb_metall!$A:$A,AC9,cb_metall!$B:$B,"silver"))=0,"-",(SUMIFS(cb_metall!$C:$C,cb_metall!$A:$A,AC9,cb_metall!$B:$B,"silver")))))</f>
        <v/>
      </c>
      <c r="AE9" s="165">
        <f>SUMIFS(cb_metall!$C:$C,cb_metall!$A:$A,AC9,cb_metall!$B:$B,"silver")</f>
        <v>0</v>
      </c>
      <c r="AF9" s="3" t="str">
        <f>Доллар!AF9</f>
        <v>06.11.2023</v>
      </c>
      <c r="AG9" s="157" t="str">
        <f>IF(AND(AH7=0,AH8=0,AH9=0,AH10=0,AH11=0,AH12=0,AH13=0,AH14=0,AH15=0,AH16=0,AH17=0,AH18=0),"",(IF((SUMIFS(cb_metall!$C:$C,cb_metall!$A:$A,AF9,cb_metall!$B:$B,"silver"))=0,"-",(SUMIFS(cb_metall!$C:$C,cb_metall!$A:$A,AF9,cb_metall!$B:$B,"silver")))))</f>
        <v/>
      </c>
      <c r="AH9" s="165">
        <f>SUMIFS(cb_metall!$C:$C,cb_metall!$A:$A,AF9,cb_metall!$B:$B,"silver")</f>
        <v>0</v>
      </c>
      <c r="AI9" s="3" t="str">
        <f>Доллар!AI9</f>
        <v>06.12.2023</v>
      </c>
      <c r="AJ9" s="157" t="str">
        <f>IF(AND(AK7=0,AK8=0,AK9=0,AK10=0,AK11=0,AK12=0,AK13=0,AK14=0,AK15=0,AK16=0,AK17=0,AK18=0),"",(IF((SUMIFS(cb_metall!$C:$C,cb_metall!$A:$A,AI9,cb_metall!$B:$B,"silver"))=0,"-",(SUMIFS(cb_metall!$C:$C,cb_metall!$A:$A,AI9,cb_metall!$B:$B,"silver")))))</f>
        <v/>
      </c>
      <c r="AK9" s="165">
        <f>SUMIFS(cb_metall!$C:$C,cb_metall!$A:$A,AI9,cb_metall!$B:$B,"silver")</f>
        <v>0</v>
      </c>
      <c r="AQ9" s="153" t="str">
        <f t="shared" si="1"/>
        <v>06.06.2023</v>
      </c>
      <c r="AR9" s="161">
        <f t="shared" si="0"/>
        <v>0</v>
      </c>
      <c r="AT9" s="3" t="str">
        <f t="shared" si="2"/>
        <v>06.10.2023</v>
      </c>
      <c r="AU9" s="161">
        <f t="shared" si="3"/>
        <v>0</v>
      </c>
      <c r="AW9" s="3" t="str">
        <f t="shared" si="4"/>
        <v>06.11.2023</v>
      </c>
      <c r="AX9" s="161">
        <f t="shared" si="5"/>
        <v>0</v>
      </c>
      <c r="AZ9" s="3" t="str">
        <f t="shared" si="6"/>
        <v>06.12.2023</v>
      </c>
      <c r="BA9" s="161">
        <f t="shared" si="7"/>
        <v>0</v>
      </c>
    </row>
    <row r="10" spans="2:53" x14ac:dyDescent="0.25">
      <c r="B10" s="3" t="str">
        <f>Доллар!B10</f>
        <v>07.01.2023</v>
      </c>
      <c r="C10" s="157" t="str">
        <f>IF(AND(D8=0,D9=0,D10=0,D11=0,D12=0,D13=0,D14=0,D15=0,D16=0,D17=0,D18=0,D19=0),"",(IF((SUMIFS(cb_metall!$C:$C,cb_metall!$A:$A,B10,cb_metall!$B:$B,"silver"))=0,"-",(SUMIFS(cb_metall!$C:$C,cb_metall!$A:$A,B10,cb_metall!$B:$B,"silver")))))</f>
        <v/>
      </c>
      <c r="D10" s="165">
        <f>SUMIFS(cb_metall!$C:$C,cb_metall!$A:$A,B10,cb_metall!$B:$B,"silver")</f>
        <v>0</v>
      </c>
      <c r="E10" s="3" t="str">
        <f>Доллар!E10</f>
        <v>07.02.2023</v>
      </c>
      <c r="F10" s="157" t="str">
        <f>IF(AND(G8=0,G9=0,G10=0,G11=0,G12=0,G13=0,G14=0,G15=0,G16=0,G17=0,G18=0,G19=0),"",(IF((SUMIFS(#REF!,#REF!,E10))=0,"-",(SUMIFS(#REF!,#REF!,E10)))))</f>
        <v/>
      </c>
      <c r="G10" s="165">
        <f>SUMIFS(cb_metall!$C:$C,cb_metall!$A:$A,E10,cb_metall!$B:$B,"silver")</f>
        <v>0</v>
      </c>
      <c r="H10" s="3" t="str">
        <f>Доллар!H10</f>
        <v>07.03.2023</v>
      </c>
      <c r="I10" s="157" t="str">
        <f>IF(AND(J8=0,J9=0,J10=0,J11=0,J12=0,J13=0,J14=0,J15=0,J16=0,J17=0,J18=0,J19=0),"",(IF((SUMIFS(cb_metall!$C:$C,cb_metall!$A:$A,H10,cb_metall!$B:$B,"silver"))=0,"-",(SUMIFS(cb_metall!$C:$C,cb_metall!$A:$A,H10,cb_metall!$B:$B,"silver")))))</f>
        <v/>
      </c>
      <c r="J10" s="165">
        <f>SUMIFS(cb_metall!$C:$C,cb_metall!$A:$A,H10,cb_metall!$B:$B,"silver")</f>
        <v>0</v>
      </c>
      <c r="K10" s="3" t="str">
        <f>Доллар!K10</f>
        <v>07.04.2023</v>
      </c>
      <c r="L10" s="157" t="str">
        <f>IF(AND(M8=0,M9=0,M10=0,M11=0,M12=0,M13=0,M14=0,M15=0,M16=0,M17=0,M18=0,M19=0),"",(IF((SUMIFS(cb_metall!$C:$C,cb_metall!$A:$A,K10,cb_metall!$B:$B,"silver"))=0,"-",(SUMIFS(cb_metall!$C:$C,cb_metall!$A:$A,K10,cb_metall!$B:$B,"silver")))))</f>
        <v/>
      </c>
      <c r="M10" s="165">
        <f>SUMIFS(cb_metall!$C:$C,cb_metall!$A:$A,K10,cb_metall!$B:$B,"silver")</f>
        <v>0</v>
      </c>
      <c r="N10" s="3" t="str">
        <f>Доллар!N10</f>
        <v>07.05.2023</v>
      </c>
      <c r="O10" s="157" t="str">
        <f>IF(AND(P8=0,P9=0,P10=0,P11=0,P12=0,P13=0,P14=0,P15=0,P16=0,P17=0,P18=0,P19=0),"",(IF((SUMIFS(cb_metall!$C:$C,cb_metall!$A:$A,N10,cb_metall!$B:$B,"silver"))=0,"-",(SUMIFS(cb_metall!$C:$C,cb_metall!$A:$A,N10,cb_metall!$B:$B,"silver")))))</f>
        <v/>
      </c>
      <c r="P10" s="165">
        <f>SUMIFS(cb_metall!$C:$C,cb_metall!$A:$A,N10,cb_metall!$B:$B,"silver")</f>
        <v>0</v>
      </c>
      <c r="Q10" s="3" t="str">
        <f>Доллар!Q10</f>
        <v>07.06.2023</v>
      </c>
      <c r="R10" s="157" t="str">
        <f>IF(AND(S8=0,S9=0,S10=0,S11=0,S12=0,S13=0,S14=0,S15=0,S16=0,S17=0,S18=0,S19=0),"",(IF((SUMIFS(cb_metall!$C:$C,cb_metall!$A:$A,Q10,cb_metall!$B:$B,"silver"))=0,"-",(SUMIFS(cb_metall!$C:$C,cb_metall!$A:$A,Q10,cb_metall!$B:$B,"silver")))))</f>
        <v/>
      </c>
      <c r="S10" s="165">
        <f>SUMIFS(cb_metall!$C:$C,cb_metall!$A:$A,Q10,cb_metall!$B:$B,"silver")</f>
        <v>0</v>
      </c>
      <c r="T10" s="3" t="str">
        <f>Доллар!T10</f>
        <v>07.07.2023</v>
      </c>
      <c r="U10" s="157" t="str">
        <f>IF(AND(V8=0,V9=0,V10=0,V11=0,V12=0,V13=0,V14=0,V15=0,V16=0,V17=0,V18=0,V19=0),"",(IF((SUMIFS(cb_metall!$C:$C,cb_metall!$A:$A,T10,cb_metall!$B:$B,"silver"))=0,"-",(SUMIFS(cb_metall!$C:$C,cb_metall!$A:$A,T10,cb_metall!$B:$B,"silver")))))</f>
        <v/>
      </c>
      <c r="V10" s="165">
        <f>SUMIFS(cb_metall!$C:$C,cb_metall!$A:$A,T10,cb_metall!$B:$B,"silver")</f>
        <v>0</v>
      </c>
      <c r="W10" s="3" t="str">
        <f>Доллар!W10</f>
        <v>07.08.2023</v>
      </c>
      <c r="X10" s="157" t="str">
        <f>IF(AND(Y8=0,Y9=0,Y10=0,Y11=0,Y12=0,Y13=0,Y14=0,Y15=0,Y16=0,Y17=0,Y18=0,Y19=0),"",(IF((SUMIFS(cb_metall!$C:$C,cb_metall!$A:$A,W10,cb_metall!$B:$B,"silver"))=0,"-",(SUMIFS(cb_metall!$C:$C,cb_metall!$A:$A,W10,cb_metall!$B:$B,"silver")))))</f>
        <v/>
      </c>
      <c r="Y10" s="165">
        <f>SUMIFS(cb_metall!$C:$C,cb_metall!$A:$A,W10,cb_metall!$B:$B,"silver")</f>
        <v>0</v>
      </c>
      <c r="Z10" s="3" t="str">
        <f>Доллар!Z10</f>
        <v>07.09.2023</v>
      </c>
      <c r="AA10" s="157" t="str">
        <f>IF(AND(AB8=0,AB9=0,AB10=0,AB11=0,AB12=0,AB13=0,AB14=0,AB15=0,AB16=0,AB17=0,AB18=0,AB19=0),"",(IF((SUMIFS(cb_metall!$C:$C,cb_metall!$A:$A,Z10,cb_metall!$B:$B,"silver"))=0,"-",(SUMIFS(cb_metall!$C:$C,cb_metall!$A:$A,Z10,cb_metall!$B:$B,"silver")))))</f>
        <v/>
      </c>
      <c r="AB10" s="165">
        <f>SUMIFS(cb_metall!$C:$C,cb_metall!$A:$A,Z10,cb_metall!$B:$B,"silver")</f>
        <v>0</v>
      </c>
      <c r="AC10" s="3" t="str">
        <f>Доллар!AC10</f>
        <v>07.10.2023</v>
      </c>
      <c r="AD10" s="157" t="str">
        <f>IF(AND(AE8=0,AE9=0,AE10=0,AE11=0,AE12=0,AE13=0,AE14=0,AE15=0,AE16=0,AE17=0,AE18=0,AE19=0),"",(IF((SUMIFS(cb_metall!$C:$C,cb_metall!$A:$A,AC10,cb_metall!$B:$B,"silver"))=0,"-",(SUMIFS(cb_metall!$C:$C,cb_metall!$A:$A,AC10,cb_metall!$B:$B,"silver")))))</f>
        <v/>
      </c>
      <c r="AE10" s="165">
        <f>SUMIFS(cb_metall!$C:$C,cb_metall!$A:$A,AC10,cb_metall!$B:$B,"silver")</f>
        <v>0</v>
      </c>
      <c r="AF10" s="3" t="str">
        <f>Доллар!AF10</f>
        <v>07.11.2023</v>
      </c>
      <c r="AG10" s="157" t="str">
        <f>IF(AND(AH8=0,AH9=0,AH10=0,AH11=0,AH12=0,AH13=0,AH14=0,AH15=0,AH16=0,AH17=0,AH18=0,AH19=0),"",(IF((SUMIFS(cb_metall!$C:$C,cb_metall!$A:$A,AF10,cb_metall!$B:$B,"silver"))=0,"-",(SUMIFS(cb_metall!$C:$C,cb_metall!$A:$A,AF10,cb_metall!$B:$B,"silver")))))</f>
        <v/>
      </c>
      <c r="AH10" s="165">
        <f>SUMIFS(cb_metall!$C:$C,cb_metall!$A:$A,AF10,cb_metall!$B:$B,"silver")</f>
        <v>0</v>
      </c>
      <c r="AI10" s="3" t="str">
        <f>Доллар!AI10</f>
        <v>07.12.2023</v>
      </c>
      <c r="AJ10" s="157" t="str">
        <f>IF(AND(AK8=0,AK9=0,AK10=0,AK11=0,AK12=0,AK13=0,AK14=0,AK15=0,AK16=0,AK17=0,AK18=0,AK19=0),"",(IF((SUMIFS(cb_metall!$C:$C,cb_metall!$A:$A,AI10,cb_metall!$B:$B,"silver"))=0,"-",(SUMIFS(cb_metall!$C:$C,cb_metall!$A:$A,AI10,cb_metall!$B:$B,"silver")))))</f>
        <v/>
      </c>
      <c r="AK10" s="165">
        <f>SUMIFS(cb_metall!$C:$C,cb_metall!$A:$A,AI10,cb_metall!$B:$B,"silver")</f>
        <v>0</v>
      </c>
      <c r="AQ10" s="153" t="str">
        <f t="shared" si="1"/>
        <v>07.06.2023</v>
      </c>
      <c r="AR10" s="161">
        <f t="shared" si="0"/>
        <v>0</v>
      </c>
      <c r="AT10" s="3" t="str">
        <f t="shared" si="2"/>
        <v>07.10.2023</v>
      </c>
      <c r="AU10" s="161">
        <f t="shared" si="3"/>
        <v>0</v>
      </c>
      <c r="AW10" s="3" t="str">
        <f t="shared" si="4"/>
        <v>07.11.2023</v>
      </c>
      <c r="AX10" s="161">
        <f t="shared" si="5"/>
        <v>0</v>
      </c>
      <c r="AZ10" s="3" t="str">
        <f t="shared" si="6"/>
        <v>07.12.2023</v>
      </c>
      <c r="BA10" s="161">
        <f t="shared" si="7"/>
        <v>0</v>
      </c>
    </row>
    <row r="11" spans="2:53" x14ac:dyDescent="0.25">
      <c r="B11" s="3" t="str">
        <f>Доллар!B11</f>
        <v>08.01.2023</v>
      </c>
      <c r="C11" s="157" t="str">
        <f>IF(AND(D9=0,D10=0,D11=0,D12=0,D13=0,D14=0,D15=0,D16=0,D17=0,D18=0,D19=0,D20=0),"",(IF((SUMIFS(cb_metall!$C:$C,cb_metall!$A:$A,B11,cb_metall!$B:$B,"silver"))=0,"-",(SUMIFS(cb_metall!$C:$C,cb_metall!$A:$A,B11,cb_metall!$B:$B,"silver")))))</f>
        <v/>
      </c>
      <c r="D11" s="165">
        <f>SUMIFS(cb_metall!$C:$C,cb_metall!$A:$A,B11,cb_metall!$B:$B,"silver")</f>
        <v>0</v>
      </c>
      <c r="E11" s="3" t="str">
        <f>Доллар!E11</f>
        <v>08.02.2023</v>
      </c>
      <c r="F11" s="157" t="str">
        <f>IF(AND(G9=0,G10=0,G11=0,G12=0,G13=0,G14=0,G15=0,G16=0,G17=0,G18=0,G19=0,G20=0),"",(IF((SUMIFS(#REF!,#REF!,E11))=0,"-",(SUMIFS(#REF!,#REF!,E11)))))</f>
        <v/>
      </c>
      <c r="G11" s="165">
        <f>SUMIFS(cb_metall!$C:$C,cb_metall!$A:$A,E11,cb_metall!$B:$B,"silver")</f>
        <v>0</v>
      </c>
      <c r="H11" s="3" t="str">
        <f>Доллар!H11</f>
        <v>08.03.2023</v>
      </c>
      <c r="I11" s="157" t="str">
        <f>IF(AND(J9=0,J10=0,J11=0,J12=0,J13=0,J14=0,J15=0,J16=0,J17=0,J18=0,J19=0,J20=0),"",(IF((SUMIFS(cb_metall!$C:$C,cb_metall!$A:$A,H11,cb_metall!$B:$B,"silver"))=0,"-",(SUMIFS(cb_metall!$C:$C,cb_metall!$A:$A,H11,cb_metall!$B:$B,"silver")))))</f>
        <v/>
      </c>
      <c r="J11" s="165">
        <f>SUMIFS(cb_metall!$C:$C,cb_metall!$A:$A,H11,cb_metall!$B:$B,"silver")</f>
        <v>0</v>
      </c>
      <c r="K11" s="3" t="str">
        <f>Доллар!K11</f>
        <v>08.04.2023</v>
      </c>
      <c r="L11" s="157" t="str">
        <f>IF(AND(M9=0,M10=0,M11=0,M12=0,M13=0,M14=0,M15=0,M16=0,M17=0,M18=0,M19=0,M20=0),"",(IF((SUMIFS(cb_metall!$C:$C,cb_metall!$A:$A,K11,cb_metall!$B:$B,"silver"))=0,"-",(SUMIFS(cb_metall!$C:$C,cb_metall!$A:$A,K11,cb_metall!$B:$B,"silver")))))</f>
        <v/>
      </c>
      <c r="M11" s="165">
        <f>SUMIFS(cb_metall!$C:$C,cb_metall!$A:$A,K11,cb_metall!$B:$B,"silver")</f>
        <v>0</v>
      </c>
      <c r="N11" s="3" t="str">
        <f>Доллар!N11</f>
        <v>08.05.2023</v>
      </c>
      <c r="O11" s="157" t="str">
        <f>IF(AND(P9=0,P10=0,P11=0,P12=0,P13=0,P14=0,P15=0,P16=0,P17=0,P18=0,P19=0,P20=0),"",(IF((SUMIFS(cb_metall!$C:$C,cb_metall!$A:$A,N11,cb_metall!$B:$B,"silver"))=0,"-",(SUMIFS(cb_metall!$C:$C,cb_metall!$A:$A,N11,cb_metall!$B:$B,"silver")))))</f>
        <v/>
      </c>
      <c r="P11" s="165">
        <f>SUMIFS(cb_metall!$C:$C,cb_metall!$A:$A,N11,cb_metall!$B:$B,"silver")</f>
        <v>0</v>
      </c>
      <c r="Q11" s="3" t="str">
        <f>Доллар!Q11</f>
        <v>08.06.2023</v>
      </c>
      <c r="R11" s="157" t="str">
        <f>IF(AND(S9=0,S10=0,S11=0,S12=0,S13=0,S14=0,S15=0,S16=0,S17=0,S18=0,S19=0,S20=0),"",(IF((SUMIFS(cb_metall!$C:$C,cb_metall!$A:$A,Q11,cb_metall!$B:$B,"silver"))=0,"-",(SUMIFS(cb_metall!$C:$C,cb_metall!$A:$A,Q11,cb_metall!$B:$B,"silver")))))</f>
        <v/>
      </c>
      <c r="S11" s="165">
        <f>SUMIFS(cb_metall!$C:$C,cb_metall!$A:$A,Q11,cb_metall!$B:$B,"silver")</f>
        <v>0</v>
      </c>
      <c r="T11" s="3" t="str">
        <f>Доллар!T11</f>
        <v>08.07.2023</v>
      </c>
      <c r="U11" s="157" t="str">
        <f>IF(AND(V9=0,V10=0,V11=0,V12=0,V13=0,V14=0,V15=0,V16=0,V17=0,V18=0,V19=0,V20=0),"",(IF((SUMIFS(cb_metall!$C:$C,cb_metall!$A:$A,T11,cb_metall!$B:$B,"silver"))=0,"-",(SUMIFS(cb_metall!$C:$C,cb_metall!$A:$A,T11,cb_metall!$B:$B,"silver")))))</f>
        <v/>
      </c>
      <c r="V11" s="165">
        <f>SUMIFS(cb_metall!$C:$C,cb_metall!$A:$A,T11,cb_metall!$B:$B,"silver")</f>
        <v>0</v>
      </c>
      <c r="W11" s="3" t="str">
        <f>Доллар!W11</f>
        <v>08.08.2023</v>
      </c>
      <c r="X11" s="157" t="str">
        <f>IF(AND(Y9=0,Y10=0,Y11=0,Y12=0,Y13=0,Y14=0,Y15=0,Y16=0,Y17=0,Y18=0,Y19=0,Y20=0),"",(IF((SUMIFS(cb_metall!$C:$C,cb_metall!$A:$A,W11,cb_metall!$B:$B,"silver"))=0,"-",(SUMIFS(cb_metall!$C:$C,cb_metall!$A:$A,W11,cb_metall!$B:$B,"silver")))))</f>
        <v/>
      </c>
      <c r="Y11" s="165">
        <f>SUMIFS(cb_metall!$C:$C,cb_metall!$A:$A,W11,cb_metall!$B:$B,"silver")</f>
        <v>0</v>
      </c>
      <c r="Z11" s="3" t="str">
        <f>Доллар!Z11</f>
        <v>08.09.2023</v>
      </c>
      <c r="AA11" s="157" t="str">
        <f>IF(AND(AB9=0,AB10=0,AB11=0,AB12=0,AB13=0,AB14=0,AB15=0,AB16=0,AB17=0,AB18=0,AB19=0,AB20=0),"",(IF((SUMIFS(cb_metall!$C:$C,cb_metall!$A:$A,Z11,cb_metall!$B:$B,"silver"))=0,"-",(SUMIFS(cb_metall!$C:$C,cb_metall!$A:$A,Z11,cb_metall!$B:$B,"silver")))))</f>
        <v/>
      </c>
      <c r="AB11" s="165">
        <f>SUMIFS(cb_metall!$C:$C,cb_metall!$A:$A,Z11,cb_metall!$B:$B,"silver")</f>
        <v>0</v>
      </c>
      <c r="AC11" s="3" t="str">
        <f>Доллар!AC11</f>
        <v>08.10.2023</v>
      </c>
      <c r="AD11" s="157" t="str">
        <f>IF(AND(AE9=0,AE10=0,AE11=0,AE12=0,AE13=0,AE14=0,AE15=0,AE16=0,AE17=0,AE18=0,AE19=0,AE20=0),"",(IF((SUMIFS(cb_metall!$C:$C,cb_metall!$A:$A,AC11,cb_metall!$B:$B,"silver"))=0,"-",(SUMIFS(cb_metall!$C:$C,cb_metall!$A:$A,AC11,cb_metall!$B:$B,"silver")))))</f>
        <v/>
      </c>
      <c r="AE11" s="165">
        <f>SUMIFS(cb_metall!$C:$C,cb_metall!$A:$A,AC11,cb_metall!$B:$B,"silver")</f>
        <v>0</v>
      </c>
      <c r="AF11" s="3" t="str">
        <f>Доллар!AF11</f>
        <v>08.11.2023</v>
      </c>
      <c r="AG11" s="157" t="str">
        <f>IF(AND(AH9=0,AH10=0,AH11=0,AH12=0,AH13=0,AH14=0,AH15=0,AH16=0,AH17=0,AH18=0,AH19=0,AH20=0),"",(IF((SUMIFS(cb_metall!$C:$C,cb_metall!$A:$A,AF11,cb_metall!$B:$B,"silver"))=0,"-",(SUMIFS(cb_metall!$C:$C,cb_metall!$A:$A,AF11,cb_metall!$B:$B,"silver")))))</f>
        <v/>
      </c>
      <c r="AH11" s="165">
        <f>SUMIFS(cb_metall!$C:$C,cb_metall!$A:$A,AF11,cb_metall!$B:$B,"silver")</f>
        <v>0</v>
      </c>
      <c r="AI11" s="3" t="str">
        <f>Доллар!AI11</f>
        <v>08.12.2023</v>
      </c>
      <c r="AJ11" s="157" t="str">
        <f>IF(AND(AK9=0,AK10=0,AK11=0,AK12=0,AK13=0,AK14=0,AK15=0,AK16=0,AK17=0,AK18=0,AK19=0,AK20=0),"",(IF((SUMIFS(cb_metall!$C:$C,cb_metall!$A:$A,AI11,cb_metall!$B:$B,"silver"))=0,"-",(SUMIFS(cb_metall!$C:$C,cb_metall!$A:$A,AI11,cb_metall!$B:$B,"silver")))))</f>
        <v/>
      </c>
      <c r="AK11" s="165">
        <f>SUMIFS(cb_metall!$C:$C,cb_metall!$A:$A,AI11,cb_metall!$B:$B,"silver")</f>
        <v>0</v>
      </c>
      <c r="AQ11" s="153" t="str">
        <f t="shared" si="1"/>
        <v>08.06.2023</v>
      </c>
      <c r="AR11" s="161">
        <f t="shared" si="0"/>
        <v>0</v>
      </c>
      <c r="AT11" s="3" t="str">
        <f t="shared" si="2"/>
        <v>08.10.2023</v>
      </c>
      <c r="AU11" s="161">
        <f t="shared" si="3"/>
        <v>0</v>
      </c>
      <c r="AW11" s="3" t="str">
        <f t="shared" si="4"/>
        <v>08.11.2023</v>
      </c>
      <c r="AX11" s="161">
        <f t="shared" si="5"/>
        <v>0</v>
      </c>
      <c r="AZ11" s="3" t="str">
        <f t="shared" si="6"/>
        <v>08.12.2023</v>
      </c>
      <c r="BA11" s="161">
        <f t="shared" si="7"/>
        <v>0</v>
      </c>
    </row>
    <row r="12" spans="2:53" x14ac:dyDescent="0.25">
      <c r="B12" s="3" t="str">
        <f>Доллар!B12</f>
        <v>09.01.2023</v>
      </c>
      <c r="C12" s="157" t="str">
        <f>IF(AND(D10=0,D11=0,D12=0,D13=0,D14=0,D15=0,D16=0,D17=0,D18=0,D19=0,D20=0,D21=0),"",(IF((SUMIFS(cb_metall!$C:$C,cb_metall!$A:$A,B12,cb_metall!$B:$B,"silver"))=0,"-",(SUMIFS(cb_metall!$C:$C,cb_metall!$A:$A,B12,cb_metall!$B:$B,"silver")))))</f>
        <v/>
      </c>
      <c r="D12" s="165">
        <f>SUMIFS(cb_metall!$C:$C,cb_metall!$A:$A,B12,cb_metall!$B:$B,"silver")</f>
        <v>0</v>
      </c>
      <c r="E12" s="3" t="str">
        <f>Доллар!E12</f>
        <v>09.02.2023</v>
      </c>
      <c r="F12" s="157" t="str">
        <f>IF(AND(G10=0,G11=0,G12=0,G13=0,G14=0,G15=0,G16=0,G17=0,G18=0,G19=0,G20=0,G21=0),"",(IF((SUMIFS(#REF!,#REF!,E12))=0,"-",(SUMIFS(#REF!,#REF!,E12)))))</f>
        <v/>
      </c>
      <c r="G12" s="165">
        <f>SUMIFS(cb_metall!$C:$C,cb_metall!$A:$A,E12,cb_metall!$B:$B,"silver")</f>
        <v>0</v>
      </c>
      <c r="H12" s="3" t="str">
        <f>Доллар!H12</f>
        <v>09.03.2023</v>
      </c>
      <c r="I12" s="157" t="str">
        <f>IF(AND(J10=0,J11=0,J12=0,J13=0,J14=0,J15=0,J16=0,J17=0,J18=0,J19=0,J20=0,J21=0),"",(IF((SUMIFS(cb_metall!$C:$C,cb_metall!$A:$A,H12,cb_metall!$B:$B,"silver"))=0,"-",(SUMIFS(cb_metall!$C:$C,cb_metall!$A:$A,H12,cb_metall!$B:$B,"silver")))))</f>
        <v/>
      </c>
      <c r="J12" s="165">
        <f>SUMIFS(cb_metall!$C:$C,cb_metall!$A:$A,H12,cb_metall!$B:$B,"silver")</f>
        <v>0</v>
      </c>
      <c r="K12" s="3" t="str">
        <f>Доллар!K12</f>
        <v>09.04.2023</v>
      </c>
      <c r="L12" s="157" t="str">
        <f>IF(AND(M10=0,M11=0,M12=0,M13=0,M14=0,M15=0,M16=0,M17=0,M18=0,M19=0,M20=0,M21=0),"",(IF((SUMIFS(cb_metall!$C:$C,cb_metall!$A:$A,K12,cb_metall!$B:$B,"silver"))=0,"-",(SUMIFS(cb_metall!$C:$C,cb_metall!$A:$A,K12,cb_metall!$B:$B,"silver")))))</f>
        <v/>
      </c>
      <c r="M12" s="165">
        <f>SUMIFS(cb_metall!$C:$C,cb_metall!$A:$A,K12,cb_metall!$B:$B,"silver")</f>
        <v>0</v>
      </c>
      <c r="N12" s="3" t="str">
        <f>Доллар!N12</f>
        <v>09.05.2023</v>
      </c>
      <c r="O12" s="157" t="str">
        <f>IF(AND(P10=0,P11=0,P12=0,P13=0,P14=0,P15=0,P16=0,P17=0,P18=0,P19=0,P20=0,P21=0),"",(IF((SUMIFS(cb_metall!$C:$C,cb_metall!$A:$A,N12,cb_metall!$B:$B,"silver"))=0,"-",(SUMIFS(cb_metall!$C:$C,cb_metall!$A:$A,N12,cb_metall!$B:$B,"silver")))))</f>
        <v/>
      </c>
      <c r="P12" s="165">
        <f>SUMIFS(cb_metall!$C:$C,cb_metall!$A:$A,N12,cb_metall!$B:$B,"silver")</f>
        <v>0</v>
      </c>
      <c r="Q12" s="3" t="str">
        <f>Доллар!Q12</f>
        <v>09.06.2023</v>
      </c>
      <c r="R12" s="157" t="str">
        <f>IF(AND(S10=0,S11=0,S12=0,S13=0,S14=0,S15=0,S16=0,S17=0,S18=0,S19=0,S20=0,S21=0),"",(IF((SUMIFS(cb_metall!$C:$C,cb_metall!$A:$A,Q12,cb_metall!$B:$B,"silver"))=0,"-",(SUMIFS(cb_metall!$C:$C,cb_metall!$A:$A,Q12,cb_metall!$B:$B,"silver")))))</f>
        <v/>
      </c>
      <c r="S12" s="165">
        <f>SUMIFS(cb_metall!$C:$C,cb_metall!$A:$A,Q12,cb_metall!$B:$B,"silver")</f>
        <v>0</v>
      </c>
      <c r="T12" s="3" t="str">
        <f>Доллар!T12</f>
        <v>09.07.2023</v>
      </c>
      <c r="U12" s="157" t="str">
        <f>IF(AND(V10=0,V11=0,V12=0,V13=0,V14=0,V15=0,V16=0,V17=0,V18=0,V19=0,V20=0,V21=0),"",(IF((SUMIFS(cb_metall!$C:$C,cb_metall!$A:$A,T12,cb_metall!$B:$B,"silver"))=0,"-",(SUMIFS(cb_metall!$C:$C,cb_metall!$A:$A,T12,cb_metall!$B:$B,"silver")))))</f>
        <v/>
      </c>
      <c r="V12" s="165">
        <f>SUMIFS(cb_metall!$C:$C,cb_metall!$A:$A,T12,cb_metall!$B:$B,"silver")</f>
        <v>0</v>
      </c>
      <c r="W12" s="3" t="str">
        <f>Доллар!W12</f>
        <v>09.08.2023</v>
      </c>
      <c r="X12" s="157" t="str">
        <f>IF(AND(Y10=0,Y11=0,Y12=0,Y13=0,Y14=0,Y15=0,Y16=0,Y17=0,Y18=0,Y19=0,Y20=0,Y21=0),"",(IF((SUMIFS(cb_metall!$C:$C,cb_metall!$A:$A,W12,cb_metall!$B:$B,"silver"))=0,"-",(SUMIFS(cb_metall!$C:$C,cb_metall!$A:$A,W12,cb_metall!$B:$B,"silver")))))</f>
        <v/>
      </c>
      <c r="Y12" s="165">
        <f>SUMIFS(cb_metall!$C:$C,cb_metall!$A:$A,W12,cb_metall!$B:$B,"silver")</f>
        <v>0</v>
      </c>
      <c r="Z12" s="3" t="str">
        <f>Доллар!Z12</f>
        <v>09.09.2023</v>
      </c>
      <c r="AA12" s="157" t="str">
        <f>IF(AND(AB10=0,AB11=0,AB12=0,AB13=0,AB14=0,AB15=0,AB16=0,AB17=0,AB18=0,AB19=0,AB20=0,AB21=0),"",(IF((SUMIFS(cb_metall!$C:$C,cb_metall!$A:$A,Z12,cb_metall!$B:$B,"silver"))=0,"-",(SUMIFS(cb_metall!$C:$C,cb_metall!$A:$A,Z12,cb_metall!$B:$B,"silver")))))</f>
        <v/>
      </c>
      <c r="AB12" s="165">
        <f>SUMIFS(cb_metall!$C:$C,cb_metall!$A:$A,Z12,cb_metall!$B:$B,"silver")</f>
        <v>0</v>
      </c>
      <c r="AC12" s="3" t="str">
        <f>Доллар!AC12</f>
        <v>09.10.2023</v>
      </c>
      <c r="AD12" s="157" t="str">
        <f>IF(AND(AE10=0,AE11=0,AE12=0,AE13=0,AE14=0,AE15=0,AE16=0,AE17=0,AE18=0,AE19=0,AE20=0,AE21=0),"",(IF((SUMIFS(cb_metall!$C:$C,cb_metall!$A:$A,AC12,cb_metall!$B:$B,"silver"))=0,"-",(SUMIFS(cb_metall!$C:$C,cb_metall!$A:$A,AC12,cb_metall!$B:$B,"silver")))))</f>
        <v/>
      </c>
      <c r="AE12" s="165">
        <f>SUMIFS(cb_metall!$C:$C,cb_metall!$A:$A,AC12,cb_metall!$B:$B,"silver")</f>
        <v>0</v>
      </c>
      <c r="AF12" s="3" t="str">
        <f>Доллар!AF12</f>
        <v>09.11.2023</v>
      </c>
      <c r="AG12" s="157" t="str">
        <f>IF(AND(AH10=0,AH11=0,AH12=0,AH13=0,AH14=0,AH15=0,AH16=0,AH17=0,AH18=0,AH19=0,AH20=0,AH21=0),"",(IF((SUMIFS(cb_metall!$C:$C,cb_metall!$A:$A,AF12,cb_metall!$B:$B,"silver"))=0,"-",(SUMIFS(cb_metall!$C:$C,cb_metall!$A:$A,AF12,cb_metall!$B:$B,"silver")))))</f>
        <v/>
      </c>
      <c r="AH12" s="165">
        <f>SUMIFS(cb_metall!$C:$C,cb_metall!$A:$A,AF12,cb_metall!$B:$B,"silver")</f>
        <v>0</v>
      </c>
      <c r="AI12" s="3" t="str">
        <f>Доллар!AI12</f>
        <v>09.12.2023</v>
      </c>
      <c r="AJ12" s="157" t="str">
        <f>IF(AND(AK10=0,AK11=0,AK12=0,AK13=0,AK14=0,AK15=0,AK16=0,AK17=0,AK18=0,AK19=0,AK20=0,AK21=0),"",(IF((SUMIFS(cb_metall!$C:$C,cb_metall!$A:$A,AI12,cb_metall!$B:$B,"silver"))=0,"-",(SUMIFS(cb_metall!$C:$C,cb_metall!$A:$A,AI12,cb_metall!$B:$B,"silver")))))</f>
        <v/>
      </c>
      <c r="AK12" s="165">
        <f>SUMIFS(cb_metall!$C:$C,cb_metall!$A:$A,AI12,cb_metall!$B:$B,"silver")</f>
        <v>0</v>
      </c>
      <c r="AQ12" s="153" t="str">
        <f t="shared" si="1"/>
        <v>09.06.2023</v>
      </c>
      <c r="AR12" s="161">
        <f t="shared" si="0"/>
        <v>0</v>
      </c>
      <c r="AT12" s="3" t="str">
        <f t="shared" si="2"/>
        <v>09.10.2023</v>
      </c>
      <c r="AU12" s="161">
        <f t="shared" si="3"/>
        <v>0</v>
      </c>
      <c r="AW12" s="3" t="str">
        <f t="shared" si="4"/>
        <v>09.11.2023</v>
      </c>
      <c r="AX12" s="161">
        <f t="shared" si="5"/>
        <v>0</v>
      </c>
      <c r="AZ12" s="3" t="str">
        <f t="shared" si="6"/>
        <v>09.12.2023</v>
      </c>
      <c r="BA12" s="161">
        <f t="shared" si="7"/>
        <v>0</v>
      </c>
    </row>
    <row r="13" spans="2:53" x14ac:dyDescent="0.25">
      <c r="B13" s="3" t="str">
        <f>Доллар!B13</f>
        <v>10.01.2023</v>
      </c>
      <c r="C13" s="157" t="str">
        <f>IF(AND(D11=0,D12=0,D13=0,D14=0,D15=0,D16=0,D17=0,D18=0,D19=0,D20=0,D21=0,D22=0),"",(IF((SUMIFS(cb_metall!$C:$C,cb_metall!$A:$A,B13,cb_metall!$B:$B,"silver"))=0,"-",(SUMIFS(cb_metall!$C:$C,cb_metall!$A:$A,B13,cb_metall!$B:$B,"silver")))))</f>
        <v/>
      </c>
      <c r="D13" s="165">
        <f>SUMIFS(cb_metall!$C:$C,cb_metall!$A:$A,B13,cb_metall!$B:$B,"silver")</f>
        <v>0</v>
      </c>
      <c r="E13" s="3" t="str">
        <f>Доллар!E13</f>
        <v>10.02.2023</v>
      </c>
      <c r="F13" s="157" t="str">
        <f>IF(AND(G11=0,G12=0,G13=0,G14=0,G15=0,G16=0,G17=0,G18=0,G19=0,G20=0,G21=0,G22=0),"",(IF((SUMIFS(#REF!,#REF!,E13))=0,"-",(SUMIFS(#REF!,#REF!,E13)))))</f>
        <v/>
      </c>
      <c r="G13" s="165">
        <f>SUMIFS(cb_metall!$C:$C,cb_metall!$A:$A,E13,cb_metall!$B:$B,"silver")</f>
        <v>0</v>
      </c>
      <c r="H13" s="3" t="str">
        <f>Доллар!H13</f>
        <v>10.03.2023</v>
      </c>
      <c r="I13" s="157" t="str">
        <f>IF(AND(J11=0,J12=0,J13=0,J14=0,J15=0,J16=0,J17=0,J18=0,J19=0,J20=0,J21=0,J22=0),"",(IF((SUMIFS(cb_metall!$C:$C,cb_metall!$A:$A,H13,cb_metall!$B:$B,"silver"))=0,"-",(SUMIFS(cb_metall!$C:$C,cb_metall!$A:$A,H13,cb_metall!$B:$B,"silver")))))</f>
        <v/>
      </c>
      <c r="J13" s="165">
        <f>SUMIFS(cb_metall!$C:$C,cb_metall!$A:$A,H13,cb_metall!$B:$B,"silver")</f>
        <v>0</v>
      </c>
      <c r="K13" s="3" t="str">
        <f>Доллар!K13</f>
        <v>10.04.2023</v>
      </c>
      <c r="L13" s="157" t="str">
        <f>IF(AND(M11=0,M12=0,M13=0,M14=0,M15=0,M16=0,M17=0,M18=0,M19=0,M20=0,M21=0,M22=0),"",(IF((SUMIFS(cb_metall!$C:$C,cb_metall!$A:$A,K13,cb_metall!$B:$B,"silver"))=0,"-",(SUMIFS(cb_metall!$C:$C,cb_metall!$A:$A,K13,cb_metall!$B:$B,"silver")))))</f>
        <v/>
      </c>
      <c r="M13" s="165">
        <f>SUMIFS(cb_metall!$C:$C,cb_metall!$A:$A,K13,cb_metall!$B:$B,"silver")</f>
        <v>0</v>
      </c>
      <c r="N13" s="3" t="str">
        <f>Доллар!N13</f>
        <v>10.05.2023</v>
      </c>
      <c r="O13" s="157" t="str">
        <f>IF(AND(P11=0,P12=0,P13=0,P14=0,P15=0,P16=0,P17=0,P18=0,P19=0,P20=0,P21=0,P22=0),"",(IF((SUMIFS(cb_metall!$C:$C,cb_metall!$A:$A,N13,cb_metall!$B:$B,"silver"))=0,"-",(SUMIFS(cb_metall!$C:$C,cb_metall!$A:$A,N13,cb_metall!$B:$B,"silver")))))</f>
        <v/>
      </c>
      <c r="P13" s="165">
        <f>SUMIFS(cb_metall!$C:$C,cb_metall!$A:$A,N13,cb_metall!$B:$B,"silver")</f>
        <v>0</v>
      </c>
      <c r="Q13" s="3" t="str">
        <f>Доллар!Q13</f>
        <v>10.06.2023</v>
      </c>
      <c r="R13" s="157" t="str">
        <f>IF(AND(S11=0,S12=0,S13=0,S14=0,S15=0,S16=0,S17=0,S18=0,S19=0,S20=0,S21=0,S22=0),"",(IF((SUMIFS(cb_metall!$C:$C,cb_metall!$A:$A,Q13,cb_metall!$B:$B,"silver"))=0,"-",(SUMIFS(cb_metall!$C:$C,cb_metall!$A:$A,Q13,cb_metall!$B:$B,"silver")))))</f>
        <v/>
      </c>
      <c r="S13" s="165">
        <f>SUMIFS(cb_metall!$C:$C,cb_metall!$A:$A,Q13,cb_metall!$B:$B,"silver")</f>
        <v>0</v>
      </c>
      <c r="T13" s="3" t="str">
        <f>Доллар!T13</f>
        <v>10.07.2023</v>
      </c>
      <c r="U13" s="157" t="str">
        <f>IF(AND(V11=0,V12=0,V13=0,V14=0,V15=0,V16=0,V17=0,V18=0,V19=0,V20=0,V21=0,V22=0),"",(IF((SUMIFS(cb_metall!$C:$C,cb_metall!$A:$A,T13,cb_metall!$B:$B,"silver"))=0,"-",(SUMIFS(cb_metall!$C:$C,cb_metall!$A:$A,T13,cb_metall!$B:$B,"silver")))))</f>
        <v/>
      </c>
      <c r="V13" s="165">
        <f>SUMIFS(cb_metall!$C:$C,cb_metall!$A:$A,T13,cb_metall!$B:$B,"silver")</f>
        <v>0</v>
      </c>
      <c r="W13" s="3" t="str">
        <f>Доллар!W13</f>
        <v>10.08.2023</v>
      </c>
      <c r="X13" s="157" t="str">
        <f>IF(AND(Y11=0,Y12=0,Y13=0,Y14=0,Y15=0,Y16=0,Y17=0,Y18=0,Y19=0,Y20=0,Y21=0,Y22=0),"",(IF((SUMIFS(cb_metall!$C:$C,cb_metall!$A:$A,W13,cb_metall!$B:$B,"silver"))=0,"-",(SUMIFS(cb_metall!$C:$C,cb_metall!$A:$A,W13,cb_metall!$B:$B,"silver")))))</f>
        <v/>
      </c>
      <c r="Y13" s="165">
        <f>SUMIFS(cb_metall!$C:$C,cb_metall!$A:$A,W13,cb_metall!$B:$B,"silver")</f>
        <v>0</v>
      </c>
      <c r="Z13" s="3" t="str">
        <f>Доллар!Z13</f>
        <v>10.09.2023</v>
      </c>
      <c r="AA13" s="157" t="str">
        <f>IF(AND(AB11=0,AB12=0,AB13=0,AB14=0,AB15=0,AB16=0,AB17=0,AB18=0,AB19=0,AB20=0,AB21=0,AB22=0),"",(IF((SUMIFS(cb_metall!$C:$C,cb_metall!$A:$A,Z13,cb_metall!$B:$B,"silver"))=0,"-",(SUMIFS(cb_metall!$C:$C,cb_metall!$A:$A,Z13,cb_metall!$B:$B,"silver")))))</f>
        <v/>
      </c>
      <c r="AB13" s="165">
        <f>SUMIFS(cb_metall!$C:$C,cb_metall!$A:$A,Z13,cb_metall!$B:$B,"silver")</f>
        <v>0</v>
      </c>
      <c r="AC13" s="3" t="str">
        <f>Доллар!AC13</f>
        <v>10.10.2023</v>
      </c>
      <c r="AD13" s="157" t="str">
        <f>IF(AND(AE11=0,AE12=0,AE13=0,AE14=0,AE15=0,AE16=0,AE17=0,AE18=0,AE19=0,AE20=0,AE21=0,AE22=0),"",(IF((SUMIFS(cb_metall!$C:$C,cb_metall!$A:$A,AC13,cb_metall!$B:$B,"silver"))=0,"-",(SUMIFS(cb_metall!$C:$C,cb_metall!$A:$A,AC13,cb_metall!$B:$B,"silver")))))</f>
        <v/>
      </c>
      <c r="AE13" s="165">
        <f>SUMIFS(cb_metall!$C:$C,cb_metall!$A:$A,AC13,cb_metall!$B:$B,"silver")</f>
        <v>0</v>
      </c>
      <c r="AF13" s="3" t="str">
        <f>Доллар!AF13</f>
        <v>10.11.2023</v>
      </c>
      <c r="AG13" s="157" t="str">
        <f>IF(AND(AH11=0,AH12=0,AH13=0,AH14=0,AH15=0,AH16=0,AH17=0,AH18=0,AH19=0,AH20=0,AH21=0,AH22=0),"",(IF((SUMIFS(cb_metall!$C:$C,cb_metall!$A:$A,AF13,cb_metall!$B:$B,"silver"))=0,"-",(SUMIFS(cb_metall!$C:$C,cb_metall!$A:$A,AF13,cb_metall!$B:$B,"silver")))))</f>
        <v/>
      </c>
      <c r="AH13" s="165">
        <f>SUMIFS(cb_metall!$C:$C,cb_metall!$A:$A,AF13,cb_metall!$B:$B,"silver")</f>
        <v>0</v>
      </c>
      <c r="AI13" s="3" t="str">
        <f>Доллар!AI13</f>
        <v>10.12.2023</v>
      </c>
      <c r="AJ13" s="157" t="str">
        <f>IF(AND(AK11=0,AK12=0,AK13=0,AK14=0,AK15=0,AK16=0,AK17=0,AK18=0,AK19=0,AK20=0,AK21=0,AK22=0),"",(IF((SUMIFS(cb_metall!$C:$C,cb_metall!$A:$A,AI13,cb_metall!$B:$B,"silver"))=0,"-",(SUMIFS(cb_metall!$C:$C,cb_metall!$A:$A,AI13,cb_metall!$B:$B,"silver")))))</f>
        <v/>
      </c>
      <c r="AK13" s="165">
        <f>SUMIFS(cb_metall!$C:$C,cb_metall!$A:$A,AI13,cb_metall!$B:$B,"silver")</f>
        <v>0</v>
      </c>
      <c r="AQ13" s="153" t="str">
        <f t="shared" si="1"/>
        <v>10.06.2023</v>
      </c>
      <c r="AR13" s="161">
        <f t="shared" si="0"/>
        <v>0</v>
      </c>
      <c r="AT13" s="3" t="str">
        <f t="shared" si="2"/>
        <v>10.10.2023</v>
      </c>
      <c r="AU13" s="161">
        <f t="shared" si="3"/>
        <v>0</v>
      </c>
      <c r="AW13" s="3" t="str">
        <f t="shared" si="4"/>
        <v>10.11.2023</v>
      </c>
      <c r="AX13" s="161">
        <f t="shared" si="5"/>
        <v>0</v>
      </c>
      <c r="AZ13" s="3" t="str">
        <f t="shared" si="6"/>
        <v>10.12.2023</v>
      </c>
      <c r="BA13" s="161">
        <f t="shared" si="7"/>
        <v>0</v>
      </c>
    </row>
    <row r="14" spans="2:53" x14ac:dyDescent="0.25">
      <c r="B14" s="3" t="str">
        <f>Доллар!B14</f>
        <v>11.01.2023</v>
      </c>
      <c r="C14" s="157" t="str">
        <f>IF(AND(D12=0,D13=0,D14=0,D15=0,D16=0,D17=0,D18=0,D19=0,D20=0,D21=0,D22=0,D23=0),"",(IF((SUMIFS(cb_metall!$C:$C,cb_metall!$A:$A,B14,cb_metall!$B:$B,"silver"))=0,"-",(SUMIFS(cb_metall!$C:$C,cb_metall!$A:$A,B14,cb_metall!$B:$B,"silver")))))</f>
        <v/>
      </c>
      <c r="D14" s="165">
        <f>SUMIFS(cb_metall!$C:$C,cb_metall!$A:$A,B14,cb_metall!$B:$B,"silver")</f>
        <v>0</v>
      </c>
      <c r="E14" s="3" t="str">
        <f>Доллар!E14</f>
        <v>11.02.2023</v>
      </c>
      <c r="F14" s="157" t="str">
        <f>IF(AND(G12=0,G13=0,G14=0,G15=0,G16=0,G17=0,G18=0,G19=0,G20=0,G21=0,G22=0,G23=0),"",(IF((SUMIFS(#REF!,#REF!,E14))=0,"-",(SUMIFS(#REF!,#REF!,E14)))))</f>
        <v/>
      </c>
      <c r="G14" s="165">
        <f>SUMIFS(cb_metall!$C:$C,cb_metall!$A:$A,E14,cb_metall!$B:$B,"silver")</f>
        <v>0</v>
      </c>
      <c r="H14" s="3" t="str">
        <f>Доллар!H14</f>
        <v>11.03.2023</v>
      </c>
      <c r="I14" s="157" t="str">
        <f>IF(AND(J12=0,J13=0,J14=0,J15=0,J16=0,J17=0,J18=0,J19=0,J20=0,J21=0,J22=0,J23=0),"",(IF((SUMIFS(cb_metall!$C:$C,cb_metall!$A:$A,H14,cb_metall!$B:$B,"silver"))=0,"-",(SUMIFS(cb_metall!$C:$C,cb_metall!$A:$A,H14,cb_metall!$B:$B,"silver")))))</f>
        <v/>
      </c>
      <c r="J14" s="165">
        <f>SUMIFS(cb_metall!$C:$C,cb_metall!$A:$A,H14,cb_metall!$B:$B,"silver")</f>
        <v>0</v>
      </c>
      <c r="K14" s="3" t="str">
        <f>Доллар!K14</f>
        <v>11.04.2023</v>
      </c>
      <c r="L14" s="157" t="str">
        <f>IF(AND(M12=0,M13=0,M14=0,M15=0,M16=0,M17=0,M18=0,M19=0,M20=0,M21=0,M22=0,M23=0),"",(IF((SUMIFS(cb_metall!$C:$C,cb_metall!$A:$A,K14,cb_metall!$B:$B,"silver"))=0,"-",(SUMIFS(cb_metall!$C:$C,cb_metall!$A:$A,K14,cb_metall!$B:$B,"silver")))))</f>
        <v/>
      </c>
      <c r="M14" s="165">
        <f>SUMIFS(cb_metall!$C:$C,cb_metall!$A:$A,K14,cb_metall!$B:$B,"silver")</f>
        <v>0</v>
      </c>
      <c r="N14" s="3" t="str">
        <f>Доллар!N14</f>
        <v>11.05.2023</v>
      </c>
      <c r="O14" s="157" t="str">
        <f>IF(AND(P12=0,P13=0,P14=0,P15=0,P16=0,P17=0,P18=0,P19=0,P20=0,P21=0,P22=0,P23=0),"",(IF((SUMIFS(cb_metall!$C:$C,cb_metall!$A:$A,N14,cb_metall!$B:$B,"silver"))=0,"-",(SUMIFS(cb_metall!$C:$C,cb_metall!$A:$A,N14,cb_metall!$B:$B,"silver")))))</f>
        <v/>
      </c>
      <c r="P14" s="165">
        <f>SUMIFS(cb_metall!$C:$C,cb_metall!$A:$A,N14,cb_metall!$B:$B,"silver")</f>
        <v>0</v>
      </c>
      <c r="Q14" s="3" t="str">
        <f>Доллар!Q14</f>
        <v>11.06.2023</v>
      </c>
      <c r="R14" s="157" t="str">
        <f>IF(AND(S12=0,S13=0,S14=0,S15=0,S16=0,S17=0,S18=0,S19=0,S20=0,S21=0,S22=0,S23=0),"",(IF((SUMIFS(cb_metall!$C:$C,cb_metall!$A:$A,Q14,cb_metall!$B:$B,"silver"))=0,"-",(SUMIFS(cb_metall!$C:$C,cb_metall!$A:$A,Q14,cb_metall!$B:$B,"silver")))))</f>
        <v/>
      </c>
      <c r="S14" s="165">
        <f>SUMIFS(cb_metall!$C:$C,cb_metall!$A:$A,Q14,cb_metall!$B:$B,"silver")</f>
        <v>0</v>
      </c>
      <c r="T14" s="3" t="str">
        <f>Доллар!T14</f>
        <v>11.07.2023</v>
      </c>
      <c r="U14" s="157" t="str">
        <f>IF(AND(V12=0,V13=0,V14=0,V15=0,V16=0,V17=0,V18=0,V19=0,V20=0,V21=0,V22=0,V23=0),"",(IF((SUMIFS(cb_metall!$C:$C,cb_metall!$A:$A,T14,cb_metall!$B:$B,"silver"))=0,"-",(SUMIFS(cb_metall!$C:$C,cb_metall!$A:$A,T14,cb_metall!$B:$B,"silver")))))</f>
        <v/>
      </c>
      <c r="V14" s="165">
        <f>SUMIFS(cb_metall!$C:$C,cb_metall!$A:$A,T14,cb_metall!$B:$B,"silver")</f>
        <v>0</v>
      </c>
      <c r="W14" s="3" t="str">
        <f>Доллар!W14</f>
        <v>11.08.2023</v>
      </c>
      <c r="X14" s="157" t="str">
        <f>IF(AND(Y12=0,Y13=0,Y14=0,Y15=0,Y16=0,Y17=0,Y18=0,Y19=0,Y20=0,Y21=0,Y22=0,Y23=0),"",(IF((SUMIFS(cb_metall!$C:$C,cb_metall!$A:$A,W14,cb_metall!$B:$B,"silver"))=0,"-",(SUMIFS(cb_metall!$C:$C,cb_metall!$A:$A,W14,cb_metall!$B:$B,"silver")))))</f>
        <v/>
      </c>
      <c r="Y14" s="165">
        <f>SUMIFS(cb_metall!$C:$C,cb_metall!$A:$A,W14,cb_metall!$B:$B,"silver")</f>
        <v>0</v>
      </c>
      <c r="Z14" s="3" t="str">
        <f>Доллар!Z14</f>
        <v>11.09.2023</v>
      </c>
      <c r="AA14" s="157" t="str">
        <f>IF(AND(AB12=0,AB13=0,AB14=0,AB15=0,AB16=0,AB17=0,AB18=0,AB19=0,AB20=0,AB21=0,AB22=0,AB23=0),"",(IF((SUMIFS(cb_metall!$C:$C,cb_metall!$A:$A,Z14,cb_metall!$B:$B,"silver"))=0,"-",(SUMIFS(cb_metall!$C:$C,cb_metall!$A:$A,Z14,cb_metall!$B:$B,"silver")))))</f>
        <v/>
      </c>
      <c r="AB14" s="165">
        <f>SUMIFS(cb_metall!$C:$C,cb_metall!$A:$A,Z14,cb_metall!$B:$B,"silver")</f>
        <v>0</v>
      </c>
      <c r="AC14" s="3" t="str">
        <f>Доллар!AC14</f>
        <v>11.10.2023</v>
      </c>
      <c r="AD14" s="157" t="str">
        <f>IF(AND(AE12=0,AE13=0,AE14=0,AE15=0,AE16=0,AE17=0,AE18=0,AE19=0,AE20=0,AE21=0,AE22=0,AE23=0),"",(IF((SUMIFS(cb_metall!$C:$C,cb_metall!$A:$A,AC14,cb_metall!$B:$B,"silver"))=0,"-",(SUMIFS(cb_metall!$C:$C,cb_metall!$A:$A,AC14,cb_metall!$B:$B,"silver")))))</f>
        <v/>
      </c>
      <c r="AE14" s="165">
        <f>SUMIFS(cb_metall!$C:$C,cb_metall!$A:$A,AC14,cb_metall!$B:$B,"silver")</f>
        <v>0</v>
      </c>
      <c r="AF14" s="3" t="str">
        <f>Доллар!AF14</f>
        <v>11.11.2023</v>
      </c>
      <c r="AG14" s="157" t="str">
        <f>IF(AND(AH12=0,AH13=0,AH14=0,AH15=0,AH16=0,AH17=0,AH18=0,AH19=0,AH20=0,AH21=0,AH22=0,AH23=0),"",(IF((SUMIFS(cb_metall!$C:$C,cb_metall!$A:$A,AF14,cb_metall!$B:$B,"silver"))=0,"-",(SUMIFS(cb_metall!$C:$C,cb_metall!$A:$A,AF14,cb_metall!$B:$B,"silver")))))</f>
        <v/>
      </c>
      <c r="AH14" s="165">
        <f>SUMIFS(cb_metall!$C:$C,cb_metall!$A:$A,AF14,cb_metall!$B:$B,"silver")</f>
        <v>0</v>
      </c>
      <c r="AI14" s="3" t="str">
        <f>Доллар!AI14</f>
        <v>11.12.2023</v>
      </c>
      <c r="AJ14" s="157" t="str">
        <f>IF(AND(AK12=0,AK13=0,AK14=0,AK15=0,AK16=0,AK17=0,AK18=0,AK19=0,AK20=0,AK21=0,AK22=0,AK23=0),"",(IF((SUMIFS(cb_metall!$C:$C,cb_metall!$A:$A,AI14,cb_metall!$B:$B,"silver"))=0,"-",(SUMIFS(cb_metall!$C:$C,cb_metall!$A:$A,AI14,cb_metall!$B:$B,"silver")))))</f>
        <v/>
      </c>
      <c r="AK14" s="165">
        <f>SUMIFS(cb_metall!$C:$C,cb_metall!$A:$A,AI14,cb_metall!$B:$B,"silver")</f>
        <v>0</v>
      </c>
      <c r="AQ14" s="153" t="str">
        <f t="shared" si="1"/>
        <v>11.06.2023</v>
      </c>
      <c r="AR14" s="161">
        <f t="shared" si="0"/>
        <v>0</v>
      </c>
      <c r="AT14" s="3" t="str">
        <f t="shared" si="2"/>
        <v>11.10.2023</v>
      </c>
      <c r="AU14" s="161">
        <f t="shared" si="3"/>
        <v>0</v>
      </c>
      <c r="AW14" s="3" t="str">
        <f t="shared" si="4"/>
        <v>11.11.2023</v>
      </c>
      <c r="AX14" s="161">
        <f t="shared" si="5"/>
        <v>0</v>
      </c>
      <c r="AZ14" s="3" t="str">
        <f t="shared" si="6"/>
        <v>11.12.2023</v>
      </c>
      <c r="BA14" s="161">
        <f t="shared" si="7"/>
        <v>0</v>
      </c>
    </row>
    <row r="15" spans="2:53" x14ac:dyDescent="0.25">
      <c r="B15" s="3" t="str">
        <f>Доллар!B15</f>
        <v>12.01.2023</v>
      </c>
      <c r="C15" s="157" t="str">
        <f>IF(AND(D13=0,D14=0,D15=0,D16=0,D17=0,D18=0,D19=0,D20=0,D21=0,D22=0,D23=0,D24=0),"",(IF((SUMIFS(cb_metall!$C:$C,cb_metall!$A:$A,B15,cb_metall!$B:$B,"silver"))=0,"-",(SUMIFS(cb_metall!$C:$C,cb_metall!$A:$A,B15,cb_metall!$B:$B,"silver")))))</f>
        <v/>
      </c>
      <c r="D15" s="165">
        <f>SUMIFS(cb_metall!$C:$C,cb_metall!$A:$A,B15,cb_metall!$B:$B,"silver")</f>
        <v>0</v>
      </c>
      <c r="E15" s="3" t="str">
        <f>Доллар!E15</f>
        <v>12.02.2023</v>
      </c>
      <c r="F15" s="157" t="str">
        <f>IF(AND(G13=0,G14=0,G15=0,G16=0,G17=0,G18=0,G19=0,G20=0,G21=0,G22=0,G23=0,G24=0),"",(IF((SUMIFS(#REF!,#REF!,E15))=0,"-",(SUMIFS(#REF!,#REF!,E15)))))</f>
        <v/>
      </c>
      <c r="G15" s="165">
        <f>SUMIFS(cb_metall!$C:$C,cb_metall!$A:$A,E15,cb_metall!$B:$B,"silver")</f>
        <v>0</v>
      </c>
      <c r="H15" s="3" t="str">
        <f>Доллар!H15</f>
        <v>12.03.2023</v>
      </c>
      <c r="I15" s="157" t="str">
        <f>IF(AND(J13=0,J14=0,J15=0,J16=0,J17=0,J18=0,J19=0,J20=0,J21=0,J22=0,J23=0,J24=0),"",(IF((SUMIFS(cb_metall!$C:$C,cb_metall!$A:$A,H15,cb_metall!$B:$B,"silver"))=0,"-",(SUMIFS(cb_metall!$C:$C,cb_metall!$A:$A,H15,cb_metall!$B:$B,"silver")))))</f>
        <v/>
      </c>
      <c r="J15" s="165">
        <f>SUMIFS(cb_metall!$C:$C,cb_metall!$A:$A,H15,cb_metall!$B:$B,"silver")</f>
        <v>0</v>
      </c>
      <c r="K15" s="3" t="str">
        <f>Доллар!K15</f>
        <v>12.04.2023</v>
      </c>
      <c r="L15" s="157" t="str">
        <f>IF(AND(M13=0,M14=0,M15=0,M16=0,M17=0,M18=0,M19=0,M20=0,M21=0,M22=0,M23=0,M24=0),"",(IF((SUMIFS(cb_metall!$C:$C,cb_metall!$A:$A,K15,cb_metall!$B:$B,"silver"))=0,"-",(SUMIFS(cb_metall!$C:$C,cb_metall!$A:$A,K15,cb_metall!$B:$B,"silver")))))</f>
        <v/>
      </c>
      <c r="M15" s="165">
        <f>SUMIFS(cb_metall!$C:$C,cb_metall!$A:$A,K15,cb_metall!$B:$B,"silver")</f>
        <v>0</v>
      </c>
      <c r="N15" s="3" t="str">
        <f>Доллар!N15</f>
        <v>12.05.2023</v>
      </c>
      <c r="O15" s="157" t="str">
        <f>IF(AND(P13=0,P14=0,P15=0,P16=0,P17=0,P18=0,P19=0,P20=0,P21=0,P22=0,P23=0,P24=0),"",(IF((SUMIFS(cb_metall!$C:$C,cb_metall!$A:$A,N15,cb_metall!$B:$B,"silver"))=0,"-",(SUMIFS(cb_metall!$C:$C,cb_metall!$A:$A,N15,cb_metall!$B:$B,"silver")))))</f>
        <v/>
      </c>
      <c r="P15" s="165">
        <f>SUMIFS(cb_metall!$C:$C,cb_metall!$A:$A,N15,cb_metall!$B:$B,"silver")</f>
        <v>0</v>
      </c>
      <c r="Q15" s="3" t="str">
        <f>Доллар!Q15</f>
        <v>12.06.2023</v>
      </c>
      <c r="R15" s="157" t="str">
        <f>IF(AND(S13=0,S14=0,S15=0,S16=0,S17=0,S18=0,S19=0,S20=0,S21=0,S22=0,S23=0,S24=0),"",(IF((SUMIFS(cb_metall!$C:$C,cb_metall!$A:$A,Q15,cb_metall!$B:$B,"silver"))=0,"-",(SUMIFS(cb_metall!$C:$C,cb_metall!$A:$A,Q15,cb_metall!$B:$B,"silver")))))</f>
        <v/>
      </c>
      <c r="S15" s="165">
        <f>SUMIFS(cb_metall!$C:$C,cb_metall!$A:$A,Q15,cb_metall!$B:$B,"silver")</f>
        <v>0</v>
      </c>
      <c r="T15" s="3" t="str">
        <f>Доллар!T15</f>
        <v>12.07.2023</v>
      </c>
      <c r="U15" s="157" t="str">
        <f>IF(AND(V13=0,V14=0,V15=0,V16=0,V17=0,V18=0,V19=0,V20=0,V21=0,V22=0,V23=0,V24=0),"",(IF((SUMIFS(cb_metall!$C:$C,cb_metall!$A:$A,T15,cb_metall!$B:$B,"silver"))=0,"-",(SUMIFS(cb_metall!$C:$C,cb_metall!$A:$A,T15,cb_metall!$B:$B,"silver")))))</f>
        <v/>
      </c>
      <c r="V15" s="165">
        <f>SUMIFS(cb_metall!$C:$C,cb_metall!$A:$A,T15,cb_metall!$B:$B,"silver")</f>
        <v>0</v>
      </c>
      <c r="W15" s="3" t="str">
        <f>Доллар!W15</f>
        <v>12.08.2023</v>
      </c>
      <c r="X15" s="157" t="str">
        <f>IF(AND(Y13=0,Y14=0,Y15=0,Y16=0,Y17=0,Y18=0,Y19=0,Y20=0,Y21=0,Y22=0,Y23=0,Y24=0),"",(IF((SUMIFS(cb_metall!$C:$C,cb_metall!$A:$A,W15,cb_metall!$B:$B,"silver"))=0,"-",(SUMIFS(cb_metall!$C:$C,cb_metall!$A:$A,W15,cb_metall!$B:$B,"silver")))))</f>
        <v/>
      </c>
      <c r="Y15" s="165">
        <f>SUMIFS(cb_metall!$C:$C,cb_metall!$A:$A,W15,cb_metall!$B:$B,"silver")</f>
        <v>0</v>
      </c>
      <c r="Z15" s="3" t="str">
        <f>Доллар!Z15</f>
        <v>12.09.2023</v>
      </c>
      <c r="AA15" s="157" t="str">
        <f>IF(AND(AB13=0,AB14=0,AB15=0,AB16=0,AB17=0,AB18=0,AB19=0,AB20=0,AB21=0,AB22=0,AB23=0,AB24=0),"",(IF((SUMIFS(cb_metall!$C:$C,cb_metall!$A:$A,Z15,cb_metall!$B:$B,"silver"))=0,"-",(SUMIFS(cb_metall!$C:$C,cb_metall!$A:$A,Z15,cb_metall!$B:$B,"silver")))))</f>
        <v/>
      </c>
      <c r="AB15" s="165">
        <f>SUMIFS(cb_metall!$C:$C,cb_metall!$A:$A,Z15,cb_metall!$B:$B,"silver")</f>
        <v>0</v>
      </c>
      <c r="AC15" s="3" t="str">
        <f>Доллар!AC15</f>
        <v>12.10.2023</v>
      </c>
      <c r="AD15" s="157" t="str">
        <f>IF(AND(AE13=0,AE14=0,AE15=0,AE16=0,AE17=0,AE18=0,AE19=0,AE20=0,AE21=0,AE22=0,AE23=0,AE24=0),"",(IF((SUMIFS(cb_metall!$C:$C,cb_metall!$A:$A,AC15,cb_metall!$B:$B,"silver"))=0,"-",(SUMIFS(cb_metall!$C:$C,cb_metall!$A:$A,AC15,cb_metall!$B:$B,"silver")))))</f>
        <v/>
      </c>
      <c r="AE15" s="165">
        <f>SUMIFS(cb_metall!$C:$C,cb_metall!$A:$A,AC15,cb_metall!$B:$B,"silver")</f>
        <v>0</v>
      </c>
      <c r="AF15" s="3" t="str">
        <f>Доллар!AF15</f>
        <v>12.11.2023</v>
      </c>
      <c r="AG15" s="157" t="str">
        <f>IF(AND(AH13=0,AH14=0,AH15=0,AH16=0,AH17=0,AH18=0,AH19=0,AH20=0,AH21=0,AH22=0,AH23=0,AH24=0),"",(IF((SUMIFS(cb_metall!$C:$C,cb_metall!$A:$A,AF15,cb_metall!$B:$B,"silver"))=0,"-",(SUMIFS(cb_metall!$C:$C,cb_metall!$A:$A,AF15,cb_metall!$B:$B,"silver")))))</f>
        <v/>
      </c>
      <c r="AH15" s="165">
        <f>SUMIFS(cb_metall!$C:$C,cb_metall!$A:$A,AF15,cb_metall!$B:$B,"silver")</f>
        <v>0</v>
      </c>
      <c r="AI15" s="3" t="str">
        <f>Доллар!AI15</f>
        <v>12.12.2023</v>
      </c>
      <c r="AJ15" s="157" t="str">
        <f>IF(AND(AK13=0,AK14=0,AK15=0,AK16=0,AK17=0,AK18=0,AK19=0,AK20=0,AK21=0,AK22=0,AK23=0,AK24=0),"",(IF((SUMIFS(cb_metall!$C:$C,cb_metall!$A:$A,AI15,cb_metall!$B:$B,"silver"))=0,"-",(SUMIFS(cb_metall!$C:$C,cb_metall!$A:$A,AI15,cb_metall!$B:$B,"silver")))))</f>
        <v/>
      </c>
      <c r="AK15" s="165">
        <f>SUMIFS(cb_metall!$C:$C,cb_metall!$A:$A,AI15,cb_metall!$B:$B,"silver")</f>
        <v>0</v>
      </c>
      <c r="AQ15" s="153" t="str">
        <f t="shared" si="1"/>
        <v>12.06.2023</v>
      </c>
      <c r="AR15" s="161">
        <f t="shared" si="0"/>
        <v>0</v>
      </c>
      <c r="AT15" s="3" t="str">
        <f t="shared" si="2"/>
        <v>12.10.2023</v>
      </c>
      <c r="AU15" s="161">
        <f t="shared" si="3"/>
        <v>0</v>
      </c>
      <c r="AW15" s="3" t="str">
        <f t="shared" si="4"/>
        <v>12.11.2023</v>
      </c>
      <c r="AX15" s="161">
        <f t="shared" si="5"/>
        <v>0</v>
      </c>
      <c r="AZ15" s="3" t="str">
        <f t="shared" si="6"/>
        <v>12.12.2023</v>
      </c>
      <c r="BA15" s="161">
        <f t="shared" si="7"/>
        <v>0</v>
      </c>
    </row>
    <row r="16" spans="2:53" x14ac:dyDescent="0.25">
      <c r="B16" s="3" t="str">
        <f>Доллар!B16</f>
        <v>13.01.2023</v>
      </c>
      <c r="C16" s="157" t="str">
        <f>IF(AND(D14=0,D15=0,D16=0,D17=0,D18=0,D19=0,D20=0,D21=0,D22=0,D23=0,D24=0,D25=0),"",(IF((SUMIFS(cb_metall!$C:$C,cb_metall!$A:$A,B16,cb_metall!$B:$B,"silver"))=0,"-",(SUMIFS(cb_metall!$C:$C,cb_metall!$A:$A,B16,cb_metall!$B:$B,"silver")))))</f>
        <v/>
      </c>
      <c r="D16" s="165">
        <f>SUMIFS(cb_metall!$C:$C,cb_metall!$A:$A,B16,cb_metall!$B:$B,"silver")</f>
        <v>0</v>
      </c>
      <c r="E16" s="3" t="str">
        <f>Доллар!E16</f>
        <v>13.02.2023</v>
      </c>
      <c r="F16" s="157" t="str">
        <f>IF(AND(G14=0,G15=0,G16=0,G17=0,G18=0,G19=0,G20=0,G21=0,G22=0,G23=0,G24=0,G25=0),"",(IF((SUMIFS(#REF!,#REF!,E16))=0,"-",(SUMIFS(#REF!,#REF!,E16)))))</f>
        <v/>
      </c>
      <c r="G16" s="165">
        <f>SUMIFS(cb_metall!$C:$C,cb_metall!$A:$A,E16,cb_metall!$B:$B,"silver")</f>
        <v>0</v>
      </c>
      <c r="H16" s="3" t="str">
        <f>Доллар!H16</f>
        <v>13.03.2023</v>
      </c>
      <c r="I16" s="157" t="str">
        <f>IF(AND(J14=0,J15=0,J16=0,J17=0,J18=0,J19=0,J20=0,J21=0,J22=0,J23=0,J24=0,J25=0),"",(IF((SUMIFS(cb_metall!$C:$C,cb_metall!$A:$A,H16,cb_metall!$B:$B,"silver"))=0,"-",(SUMIFS(cb_metall!$C:$C,cb_metall!$A:$A,H16,cb_metall!$B:$B,"silver")))))</f>
        <v/>
      </c>
      <c r="J16" s="165">
        <f>SUMIFS(cb_metall!$C:$C,cb_metall!$A:$A,H16,cb_metall!$B:$B,"silver")</f>
        <v>0</v>
      </c>
      <c r="K16" s="3" t="str">
        <f>Доллар!K16</f>
        <v>13.04.2023</v>
      </c>
      <c r="L16" s="157" t="str">
        <f>IF(AND(M14=0,M15=0,M16=0,M17=0,M18=0,M19=0,M20=0,M21=0,M22=0,M23=0,M24=0,M25=0),"",(IF((SUMIFS(cb_metall!$C:$C,cb_metall!$A:$A,K16,cb_metall!$B:$B,"silver"))=0,"-",(SUMIFS(cb_metall!$C:$C,cb_metall!$A:$A,K16,cb_metall!$B:$B,"silver")))))</f>
        <v/>
      </c>
      <c r="M16" s="165">
        <f>SUMIFS(cb_metall!$C:$C,cb_metall!$A:$A,K16,cb_metall!$B:$B,"silver")</f>
        <v>0</v>
      </c>
      <c r="N16" s="3" t="str">
        <f>Доллар!N16</f>
        <v>13.05.2023</v>
      </c>
      <c r="O16" s="157" t="str">
        <f>IF(AND(P14=0,P15=0,P16=0,P17=0,P18=0,P19=0,P20=0,P21=0,P22=0,P23=0,P24=0,P25=0),"",(IF((SUMIFS(cb_metall!$C:$C,cb_metall!$A:$A,N16,cb_metall!$B:$B,"silver"))=0,"-",(SUMIFS(cb_metall!$C:$C,cb_metall!$A:$A,N16,cb_metall!$B:$B,"silver")))))</f>
        <v/>
      </c>
      <c r="P16" s="165">
        <f>SUMIFS(cb_metall!$C:$C,cb_metall!$A:$A,N16,cb_metall!$B:$B,"silver")</f>
        <v>0</v>
      </c>
      <c r="Q16" s="3" t="str">
        <f>Доллар!Q16</f>
        <v>13.06.2023</v>
      </c>
      <c r="R16" s="157" t="str">
        <f>IF(AND(S14=0,S15=0,S16=0,S17=0,S18=0,S19=0,S20=0,S21=0,S22=0,S23=0,S24=0,S25=0),"",(IF((SUMIFS(cb_metall!$C:$C,cb_metall!$A:$A,Q16,cb_metall!$B:$B,"silver"))=0,"-",(SUMIFS(cb_metall!$C:$C,cb_metall!$A:$A,Q16,cb_metall!$B:$B,"silver")))))</f>
        <v/>
      </c>
      <c r="S16" s="165">
        <f>SUMIFS(cb_metall!$C:$C,cb_metall!$A:$A,Q16,cb_metall!$B:$B,"silver")</f>
        <v>0</v>
      </c>
      <c r="T16" s="3" t="str">
        <f>Доллар!T16</f>
        <v>13.07.2023</v>
      </c>
      <c r="U16" s="157" t="str">
        <f>IF(AND(V14=0,V15=0,V16=0,V17=0,V18=0,V19=0,V20=0,V21=0,V22=0,V23=0,V24=0,V25=0),"",(IF((SUMIFS(cb_metall!$C:$C,cb_metall!$A:$A,T16,cb_metall!$B:$B,"silver"))=0,"-",(SUMIFS(cb_metall!$C:$C,cb_metall!$A:$A,T16,cb_metall!$B:$B,"silver")))))</f>
        <v/>
      </c>
      <c r="V16" s="165">
        <f>SUMIFS(cb_metall!$C:$C,cb_metall!$A:$A,T16,cb_metall!$B:$B,"silver")</f>
        <v>0</v>
      </c>
      <c r="W16" s="3" t="str">
        <f>Доллар!W16</f>
        <v>13.08.2023</v>
      </c>
      <c r="X16" s="157" t="str">
        <f>IF(AND(Y14=0,Y15=0,Y16=0,Y17=0,Y18=0,Y19=0,Y20=0,Y21=0,Y22=0,Y23=0,Y24=0,Y25=0),"",(IF((SUMIFS(cb_metall!$C:$C,cb_metall!$A:$A,W16,cb_metall!$B:$B,"silver"))=0,"-",(SUMIFS(cb_metall!$C:$C,cb_metall!$A:$A,W16,cb_metall!$B:$B,"silver")))))</f>
        <v/>
      </c>
      <c r="Y16" s="165">
        <f>SUMIFS(cb_metall!$C:$C,cb_metall!$A:$A,W16,cb_metall!$B:$B,"silver")</f>
        <v>0</v>
      </c>
      <c r="Z16" s="3" t="str">
        <f>Доллар!Z16</f>
        <v>13.09.2023</v>
      </c>
      <c r="AA16" s="157" t="str">
        <f>IF(AND(AB14=0,AB15=0,AB16=0,AB17=0,AB18=0,AB19=0,AB20=0,AB21=0,AB22=0,AB23=0,AB24=0,AB25=0),"",(IF((SUMIFS(cb_metall!$C:$C,cb_metall!$A:$A,Z16,cb_metall!$B:$B,"silver"))=0,"-",(SUMIFS(cb_metall!$C:$C,cb_metall!$A:$A,Z16,cb_metall!$B:$B,"silver")))))</f>
        <v/>
      </c>
      <c r="AB16" s="165">
        <f>SUMIFS(cb_metall!$C:$C,cb_metall!$A:$A,Z16,cb_metall!$B:$B,"silver")</f>
        <v>0</v>
      </c>
      <c r="AC16" s="3" t="str">
        <f>Доллар!AC16</f>
        <v>13.10.2023</v>
      </c>
      <c r="AD16" s="157" t="str">
        <f>IF(AND(AE14=0,AE15=0,AE16=0,AE17=0,AE18=0,AE19=0,AE20=0,AE21=0,AE22=0,AE23=0,AE24=0,AE25=0),"",(IF((SUMIFS(cb_metall!$C:$C,cb_metall!$A:$A,AC16,cb_metall!$B:$B,"silver"))=0,"-",(SUMIFS(cb_metall!$C:$C,cb_metall!$A:$A,AC16,cb_metall!$B:$B,"silver")))))</f>
        <v/>
      </c>
      <c r="AE16" s="165">
        <f>SUMIFS(cb_metall!$C:$C,cb_metall!$A:$A,AC16,cb_metall!$B:$B,"silver")</f>
        <v>0</v>
      </c>
      <c r="AF16" s="3" t="str">
        <f>Доллар!AF16</f>
        <v>13.11.2023</v>
      </c>
      <c r="AG16" s="157" t="str">
        <f>IF(AND(AH14=0,AH15=0,AH16=0,AH17=0,AH18=0,AH19=0,AH20=0,AH21=0,AH22=0,AH23=0,AH24=0,AH25=0),"",(IF((SUMIFS(cb_metall!$C:$C,cb_metall!$A:$A,AF16,cb_metall!$B:$B,"silver"))=0,"-",(SUMIFS(cb_metall!$C:$C,cb_metall!$A:$A,AF16,cb_metall!$B:$B,"silver")))))</f>
        <v/>
      </c>
      <c r="AH16" s="165">
        <f>SUMIFS(cb_metall!$C:$C,cb_metall!$A:$A,AF16,cb_metall!$B:$B,"silver")</f>
        <v>0</v>
      </c>
      <c r="AI16" s="3" t="str">
        <f>Доллар!AI16</f>
        <v>13.12.2023</v>
      </c>
      <c r="AJ16" s="157" t="str">
        <f>IF(AND(AK14=0,AK15=0,AK16=0,AK17=0,AK18=0,AK19=0,AK20=0,AK21=0,AK22=0,AK23=0,AK24=0,AK25=0),"",(IF((SUMIFS(cb_metall!$C:$C,cb_metall!$A:$A,AI16,cb_metall!$B:$B,"silver"))=0,"-",(SUMIFS(cb_metall!$C:$C,cb_metall!$A:$A,AI16,cb_metall!$B:$B,"silver")))))</f>
        <v/>
      </c>
      <c r="AK16" s="165">
        <f>SUMIFS(cb_metall!$C:$C,cb_metall!$A:$A,AI16,cb_metall!$B:$B,"silver")</f>
        <v>0</v>
      </c>
      <c r="AQ16" s="153" t="str">
        <f t="shared" si="1"/>
        <v>13.06.2023</v>
      </c>
      <c r="AR16" s="161">
        <f t="shared" si="0"/>
        <v>0</v>
      </c>
      <c r="AT16" s="3" t="str">
        <f t="shared" si="2"/>
        <v>13.10.2023</v>
      </c>
      <c r="AU16" s="161">
        <f t="shared" si="3"/>
        <v>0</v>
      </c>
      <c r="AW16" s="3" t="str">
        <f t="shared" si="4"/>
        <v>13.11.2023</v>
      </c>
      <c r="AX16" s="161">
        <f t="shared" si="5"/>
        <v>0</v>
      </c>
      <c r="AZ16" s="3" t="str">
        <f t="shared" si="6"/>
        <v>13.12.2023</v>
      </c>
      <c r="BA16" s="161">
        <f t="shared" si="7"/>
        <v>0</v>
      </c>
    </row>
    <row r="17" spans="2:53" x14ac:dyDescent="0.25">
      <c r="B17" s="3" t="str">
        <f>Доллар!B17</f>
        <v>14.01.2023</v>
      </c>
      <c r="C17" s="157" t="str">
        <f>IF(AND(D15=0,D16=0,D17=0,D18=0,D19=0,D20=0,D21=0,D22=0,D23=0,D24=0,D25=0,D26=0),"",(IF((SUMIFS(cb_metall!$C:$C,cb_metall!$A:$A,B17,cb_metall!$B:$B,"silver"))=0,"-",(SUMIFS(cb_metall!$C:$C,cb_metall!$A:$A,B17,cb_metall!$B:$B,"silver")))))</f>
        <v/>
      </c>
      <c r="D17" s="165">
        <f>SUMIFS(cb_metall!$C:$C,cb_metall!$A:$A,B17,cb_metall!$B:$B,"silver")</f>
        <v>0</v>
      </c>
      <c r="E17" s="3" t="str">
        <f>Доллар!E17</f>
        <v>14.02.2023</v>
      </c>
      <c r="F17" s="157" t="str">
        <f>IF(AND(G15=0,G16=0,G17=0,G18=0,G19=0,G20=0,G21=0,G22=0,G23=0,G24=0,G25=0,G26=0),"",(IF((SUMIFS(#REF!,#REF!,E17))=0,"-",(SUMIFS(#REF!,#REF!,E17)))))</f>
        <v/>
      </c>
      <c r="G17" s="165">
        <f>SUMIFS(cb_metall!$C:$C,cb_metall!$A:$A,E17,cb_metall!$B:$B,"silver")</f>
        <v>0</v>
      </c>
      <c r="H17" s="3" t="str">
        <f>Доллар!H17</f>
        <v>14.03.2023</v>
      </c>
      <c r="I17" s="157" t="str">
        <f>IF(AND(J15=0,J16=0,J17=0,J18=0,J19=0,J20=0,J21=0,J22=0,J23=0,J24=0,J25=0,J26=0),"",(IF((SUMIFS(cb_metall!$C:$C,cb_metall!$A:$A,H17,cb_metall!$B:$B,"silver"))=0,"-",(SUMIFS(cb_metall!$C:$C,cb_metall!$A:$A,H17,cb_metall!$B:$B,"silver")))))</f>
        <v/>
      </c>
      <c r="J17" s="165">
        <f>SUMIFS(cb_metall!$C:$C,cb_metall!$A:$A,H17,cb_metall!$B:$B,"silver")</f>
        <v>0</v>
      </c>
      <c r="K17" s="3" t="str">
        <f>Доллар!K17</f>
        <v>14.04.2023</v>
      </c>
      <c r="L17" s="157" t="str">
        <f>IF(AND(M15=0,M16=0,M17=0,M18=0,M19=0,M20=0,M21=0,M22=0,M23=0,M24=0,M25=0,M26=0),"",(IF((SUMIFS(cb_metall!$C:$C,cb_metall!$A:$A,K17,cb_metall!$B:$B,"silver"))=0,"-",(SUMIFS(cb_metall!$C:$C,cb_metall!$A:$A,K17,cb_metall!$B:$B,"silver")))))</f>
        <v/>
      </c>
      <c r="M17" s="165">
        <f>SUMIFS(cb_metall!$C:$C,cb_metall!$A:$A,K17,cb_metall!$B:$B,"silver")</f>
        <v>0</v>
      </c>
      <c r="N17" s="3" t="str">
        <f>Доллар!N17</f>
        <v>14.05.2023</v>
      </c>
      <c r="O17" s="157" t="str">
        <f>IF(AND(P15=0,P16=0,P17=0,P18=0,P19=0,P20=0,P21=0,P22=0,P23=0,P24=0,P25=0,P26=0),"",(IF((SUMIFS(cb_metall!$C:$C,cb_metall!$A:$A,N17,cb_metall!$B:$B,"silver"))=0,"-",(SUMIFS(cb_metall!$C:$C,cb_metall!$A:$A,N17,cb_metall!$B:$B,"silver")))))</f>
        <v/>
      </c>
      <c r="P17" s="165">
        <f>SUMIFS(cb_metall!$C:$C,cb_metall!$A:$A,N17,cb_metall!$B:$B,"silver")</f>
        <v>0</v>
      </c>
      <c r="Q17" s="3" t="str">
        <f>Доллар!Q17</f>
        <v>14.06.2023</v>
      </c>
      <c r="R17" s="157" t="str">
        <f>IF(AND(S15=0,S16=0,S17=0,S18=0,S19=0,S20=0,S21=0,S22=0,S23=0,S24=0,S25=0,S26=0),"",(IF((SUMIFS(cb_metall!$C:$C,cb_metall!$A:$A,Q17,cb_metall!$B:$B,"silver"))=0,"-",(SUMIFS(cb_metall!$C:$C,cb_metall!$A:$A,Q17,cb_metall!$B:$B,"silver")))))</f>
        <v/>
      </c>
      <c r="S17" s="165">
        <f>SUMIFS(cb_metall!$C:$C,cb_metall!$A:$A,Q17,cb_metall!$B:$B,"silver")</f>
        <v>0</v>
      </c>
      <c r="T17" s="3" t="str">
        <f>Доллар!T17</f>
        <v>14.07.2023</v>
      </c>
      <c r="U17" s="157" t="str">
        <f>IF(AND(V15=0,V16=0,V17=0,V18=0,V19=0,V20=0,V21=0,V22=0,V23=0,V24=0,V25=0,V26=0),"",(IF((SUMIFS(cb_metall!$C:$C,cb_metall!$A:$A,T17,cb_metall!$B:$B,"silver"))=0,"-",(SUMIFS(cb_metall!$C:$C,cb_metall!$A:$A,T17,cb_metall!$B:$B,"silver")))))</f>
        <v/>
      </c>
      <c r="V17" s="165">
        <f>SUMIFS(cb_metall!$C:$C,cb_metall!$A:$A,T17,cb_metall!$B:$B,"silver")</f>
        <v>0</v>
      </c>
      <c r="W17" s="3" t="str">
        <f>Доллар!W17</f>
        <v>14.08.2023</v>
      </c>
      <c r="X17" s="157" t="str">
        <f>IF(AND(Y15=0,Y16=0,Y17=0,Y18=0,Y19=0,Y20=0,Y21=0,Y22=0,Y23=0,Y24=0,Y25=0,Y26=0),"",(IF((SUMIFS(cb_metall!$C:$C,cb_metall!$A:$A,W17,cb_metall!$B:$B,"silver"))=0,"-",(SUMIFS(cb_metall!$C:$C,cb_metall!$A:$A,W17,cb_metall!$B:$B,"silver")))))</f>
        <v/>
      </c>
      <c r="Y17" s="165">
        <f>SUMIFS(cb_metall!$C:$C,cb_metall!$A:$A,W17,cb_metall!$B:$B,"silver")</f>
        <v>0</v>
      </c>
      <c r="Z17" s="3" t="str">
        <f>Доллар!Z17</f>
        <v>14.09.2023</v>
      </c>
      <c r="AA17" s="157" t="str">
        <f>IF(AND(AB15=0,AB16=0,AB17=0,AB18=0,AB19=0,AB20=0,AB21=0,AB22=0,AB23=0,AB24=0,AB25=0,AB26=0),"",(IF((SUMIFS(cb_metall!$C:$C,cb_metall!$A:$A,Z17,cb_metall!$B:$B,"silver"))=0,"-",(SUMIFS(cb_metall!$C:$C,cb_metall!$A:$A,Z17,cb_metall!$B:$B,"silver")))))</f>
        <v/>
      </c>
      <c r="AB17" s="165">
        <f>SUMIFS(cb_metall!$C:$C,cb_metall!$A:$A,Z17,cb_metall!$B:$B,"silver")</f>
        <v>0</v>
      </c>
      <c r="AC17" s="3" t="str">
        <f>Доллар!AC17</f>
        <v>14.10.2023</v>
      </c>
      <c r="AD17" s="157" t="str">
        <f>IF(AND(AE15=0,AE16=0,AE17=0,AE18=0,AE19=0,AE20=0,AE21=0,AE22=0,AE23=0,AE24=0,AE25=0,AE26=0),"",(IF((SUMIFS(cb_metall!$C:$C,cb_metall!$A:$A,AC17,cb_metall!$B:$B,"silver"))=0,"-",(SUMIFS(cb_metall!$C:$C,cb_metall!$A:$A,AC17,cb_metall!$B:$B,"silver")))))</f>
        <v/>
      </c>
      <c r="AE17" s="165">
        <f>SUMIFS(cb_metall!$C:$C,cb_metall!$A:$A,AC17,cb_metall!$B:$B,"silver")</f>
        <v>0</v>
      </c>
      <c r="AF17" s="3" t="str">
        <f>Доллар!AF17</f>
        <v>14.11.2023</v>
      </c>
      <c r="AG17" s="157" t="str">
        <f>IF(AND(AH15=0,AH16=0,AH17=0,AH18=0,AH19=0,AH20=0,AH21=0,AH22=0,AH23=0,AH24=0,AH25=0,AH26=0),"",(IF((SUMIFS(cb_metall!$C:$C,cb_metall!$A:$A,AF17,cb_metall!$B:$B,"silver"))=0,"-",(SUMIFS(cb_metall!$C:$C,cb_metall!$A:$A,AF17,cb_metall!$B:$B,"silver")))))</f>
        <v/>
      </c>
      <c r="AH17" s="165">
        <f>SUMIFS(cb_metall!$C:$C,cb_metall!$A:$A,AF17,cb_metall!$B:$B,"silver")</f>
        <v>0</v>
      </c>
      <c r="AI17" s="3" t="str">
        <f>Доллар!AI17</f>
        <v>14.12.2023</v>
      </c>
      <c r="AJ17" s="157" t="str">
        <f>IF(AND(AK15=0,AK16=0,AK17=0,AK18=0,AK19=0,AK20=0,AK21=0,AK22=0,AK23=0,AK24=0,AK25=0,AK26=0),"",(IF((SUMIFS(cb_metall!$C:$C,cb_metall!$A:$A,AI17,cb_metall!$B:$B,"silver"))=0,"-",(SUMIFS(cb_metall!$C:$C,cb_metall!$A:$A,AI17,cb_metall!$B:$B,"silver")))))</f>
        <v/>
      </c>
      <c r="AK17" s="165">
        <f>SUMIFS(cb_metall!$C:$C,cb_metall!$A:$A,AI17,cb_metall!$B:$B,"silver")</f>
        <v>0</v>
      </c>
      <c r="AQ17" s="153" t="str">
        <f t="shared" si="1"/>
        <v>14.06.2023</v>
      </c>
      <c r="AR17" s="161">
        <f t="shared" si="0"/>
        <v>0</v>
      </c>
      <c r="AT17" s="3" t="str">
        <f t="shared" si="2"/>
        <v>14.10.2023</v>
      </c>
      <c r="AU17" s="161">
        <f t="shared" si="3"/>
        <v>0</v>
      </c>
      <c r="AW17" s="3" t="str">
        <f t="shared" si="4"/>
        <v>14.11.2023</v>
      </c>
      <c r="AX17" s="161">
        <f t="shared" si="5"/>
        <v>0</v>
      </c>
      <c r="AZ17" s="3" t="str">
        <f t="shared" si="6"/>
        <v>14.12.2023</v>
      </c>
      <c r="BA17" s="161">
        <f t="shared" si="7"/>
        <v>0</v>
      </c>
    </row>
    <row r="18" spans="2:53" x14ac:dyDescent="0.25">
      <c r="B18" s="3" t="str">
        <f>Доллар!B18</f>
        <v>15.01.2023</v>
      </c>
      <c r="C18" s="157" t="str">
        <f>IF(AND(D16=0,D17=0,D18=0,D19=0,D20=0,D21=0,D22=0,D23=0,D24=0,D25=0,D26=0,D27=0),"",(IF((SUMIFS(cb_metall!$C:$C,cb_metall!$A:$A,B18,cb_metall!$B:$B,"silver"))=0,"-",(SUMIFS(cb_metall!$C:$C,cb_metall!$A:$A,B18,cb_metall!$B:$B,"silver")))))</f>
        <v/>
      </c>
      <c r="D18" s="165">
        <f>SUMIFS(cb_metall!$C:$C,cb_metall!$A:$A,B18,cb_metall!$B:$B,"silver")</f>
        <v>0</v>
      </c>
      <c r="E18" s="3" t="str">
        <f>Доллар!E18</f>
        <v>15.02.2023</v>
      </c>
      <c r="F18" s="157" t="str">
        <f>IF(AND(G16=0,G17=0,G18=0,G19=0,G20=0,G21=0,G22=0,G23=0,G24=0,G25=0,G26=0,G27=0),"",(IF((SUMIFS(#REF!,#REF!,E18))=0,"-",(SUMIFS(#REF!,#REF!,E18)))))</f>
        <v/>
      </c>
      <c r="G18" s="165">
        <f>SUMIFS(cb_metall!$C:$C,cb_metall!$A:$A,E18,cb_metall!$B:$B,"silver")</f>
        <v>0</v>
      </c>
      <c r="H18" s="3" t="str">
        <f>Доллар!H18</f>
        <v>15.03.2023</v>
      </c>
      <c r="I18" s="157" t="str">
        <f>IF(AND(J16=0,J17=0,J18=0,J19=0,J20=0,J21=0,J22=0,J23=0,J24=0,J25=0,J26=0,J27=0),"",(IF((SUMIFS(cb_metall!$C:$C,cb_metall!$A:$A,H18,cb_metall!$B:$B,"silver"))=0,"-",(SUMIFS(cb_metall!$C:$C,cb_metall!$A:$A,H18,cb_metall!$B:$B,"silver")))))</f>
        <v/>
      </c>
      <c r="J18" s="165">
        <f>SUMIFS(cb_metall!$C:$C,cb_metall!$A:$A,H18,cb_metall!$B:$B,"silver")</f>
        <v>0</v>
      </c>
      <c r="K18" s="3" t="str">
        <f>Доллар!K18</f>
        <v>15.04.2023</v>
      </c>
      <c r="L18" s="157" t="str">
        <f>IF(AND(M16=0,M17=0,M18=0,M19=0,M20=0,M21=0,M22=0,M23=0,M24=0,M25=0,M26=0,M27=0),"",(IF((SUMIFS(cb_metall!$C:$C,cb_metall!$A:$A,K18,cb_metall!$B:$B,"silver"))=0,"-",(SUMIFS(cb_metall!$C:$C,cb_metall!$A:$A,K18,cb_metall!$B:$B,"silver")))))</f>
        <v/>
      </c>
      <c r="M18" s="165">
        <f>SUMIFS(cb_metall!$C:$C,cb_metall!$A:$A,K18,cb_metall!$B:$B,"silver")</f>
        <v>0</v>
      </c>
      <c r="N18" s="3" t="str">
        <f>Доллар!N18</f>
        <v>15.05.2023</v>
      </c>
      <c r="O18" s="157" t="str">
        <f>IF(AND(P16=0,P17=0,P18=0,P19=0,P20=0,P21=0,P22=0,P23=0,P24=0,P25=0,P26=0,P27=0),"",(IF((SUMIFS(cb_metall!$C:$C,cb_metall!$A:$A,N18,cb_metall!$B:$B,"silver"))=0,"-",(SUMIFS(cb_metall!$C:$C,cb_metall!$A:$A,N18,cb_metall!$B:$B,"silver")))))</f>
        <v/>
      </c>
      <c r="P18" s="165">
        <f>SUMIFS(cb_metall!$C:$C,cb_metall!$A:$A,N18,cb_metall!$B:$B,"silver")</f>
        <v>0</v>
      </c>
      <c r="Q18" s="3" t="str">
        <f>Доллар!Q18</f>
        <v>15.06.2023</v>
      </c>
      <c r="R18" s="157" t="str">
        <f>IF(AND(S16=0,S17=0,S18=0,S19=0,S20=0,S21=0,S22=0,S23=0,S24=0,S25=0,S26=0,S27=0),"",(IF((SUMIFS(cb_metall!$C:$C,cb_metall!$A:$A,Q18,cb_metall!$B:$B,"silver"))=0,"-",(SUMIFS(cb_metall!$C:$C,cb_metall!$A:$A,Q18,cb_metall!$B:$B,"silver")))))</f>
        <v/>
      </c>
      <c r="S18" s="165">
        <f>SUMIFS(cb_metall!$C:$C,cb_metall!$A:$A,Q18,cb_metall!$B:$B,"silver")</f>
        <v>0</v>
      </c>
      <c r="T18" s="3" t="str">
        <f>Доллар!T18</f>
        <v>15.07.2023</v>
      </c>
      <c r="U18" s="157" t="str">
        <f>IF(AND(V16=0,V17=0,V18=0,V19=0,V20=0,V21=0,V22=0,V23=0,V24=0,V25=0,V26=0,V27=0),"",(IF((SUMIFS(cb_metall!$C:$C,cb_metall!$A:$A,T18,cb_metall!$B:$B,"silver"))=0,"-",(SUMIFS(cb_metall!$C:$C,cb_metall!$A:$A,T18,cb_metall!$B:$B,"silver")))))</f>
        <v/>
      </c>
      <c r="V18" s="165">
        <f>SUMIFS(cb_metall!$C:$C,cb_metall!$A:$A,T18,cb_metall!$B:$B,"silver")</f>
        <v>0</v>
      </c>
      <c r="W18" s="3" t="str">
        <f>Доллар!W18</f>
        <v>15.08.2023</v>
      </c>
      <c r="X18" s="157" t="str">
        <f>IF(AND(Y16=0,Y17=0,Y18=0,Y19=0,Y20=0,Y21=0,Y22=0,Y23=0,Y24=0,Y25=0,Y26=0,Y27=0),"",(IF((SUMIFS(cb_metall!$C:$C,cb_metall!$A:$A,W18,cb_metall!$B:$B,"silver"))=0,"-",(SUMIFS(cb_metall!$C:$C,cb_metall!$A:$A,W18,cb_metall!$B:$B,"silver")))))</f>
        <v/>
      </c>
      <c r="Y18" s="165">
        <f>SUMIFS(cb_metall!$C:$C,cb_metall!$A:$A,W18,cb_metall!$B:$B,"silver")</f>
        <v>0</v>
      </c>
      <c r="Z18" s="3" t="str">
        <f>Доллар!Z18</f>
        <v>15.09.2023</v>
      </c>
      <c r="AA18" s="157" t="str">
        <f>IF(AND(AB16=0,AB17=0,AB18=0,AB19=0,AB20=0,AB21=0,AB22=0,AB23=0,AB24=0,AB25=0,AB26=0,AB27=0),"",(IF((SUMIFS(cb_metall!$C:$C,cb_metall!$A:$A,Z18,cb_metall!$B:$B,"silver"))=0,"-",(SUMIFS(cb_metall!$C:$C,cb_metall!$A:$A,Z18,cb_metall!$B:$B,"silver")))))</f>
        <v/>
      </c>
      <c r="AB18" s="165">
        <f>SUMIFS(cb_metall!$C:$C,cb_metall!$A:$A,Z18,cb_metall!$B:$B,"silver")</f>
        <v>0</v>
      </c>
      <c r="AC18" s="3" t="str">
        <f>Доллар!AC18</f>
        <v>15.10.2023</v>
      </c>
      <c r="AD18" s="157" t="str">
        <f>IF(AND(AE16=0,AE17=0,AE18=0,AE19=0,AE20=0,AE21=0,AE22=0,AE23=0,AE24=0,AE25=0,AE26=0,AE27=0),"",(IF((SUMIFS(cb_metall!$C:$C,cb_metall!$A:$A,AC18,cb_metall!$B:$B,"silver"))=0,"-",(SUMIFS(cb_metall!$C:$C,cb_metall!$A:$A,AC18,cb_metall!$B:$B,"silver")))))</f>
        <v/>
      </c>
      <c r="AE18" s="165">
        <f>SUMIFS(cb_metall!$C:$C,cb_metall!$A:$A,AC18,cb_metall!$B:$B,"silver")</f>
        <v>0</v>
      </c>
      <c r="AF18" s="3" t="str">
        <f>Доллар!AF18</f>
        <v>15.11.2023</v>
      </c>
      <c r="AG18" s="157" t="str">
        <f>IF(AND(AH16=0,AH17=0,AH18=0,AH19=0,AH20=0,AH21=0,AH22=0,AH23=0,AH24=0,AH25=0,AH26=0,AH27=0),"",(IF((SUMIFS(cb_metall!$C:$C,cb_metall!$A:$A,AF18,cb_metall!$B:$B,"silver"))=0,"-",(SUMIFS(cb_metall!$C:$C,cb_metall!$A:$A,AF18,cb_metall!$B:$B,"silver")))))</f>
        <v/>
      </c>
      <c r="AH18" s="165">
        <f>SUMIFS(cb_metall!$C:$C,cb_metall!$A:$A,AF18,cb_metall!$B:$B,"silver")</f>
        <v>0</v>
      </c>
      <c r="AI18" s="3" t="str">
        <f>Доллар!AI18</f>
        <v>15.12.2023</v>
      </c>
      <c r="AJ18" s="157" t="str">
        <f>IF(AND(AK16=0,AK17=0,AK18=0,AK19=0,AK20=0,AK21=0,AK22=0,AK23=0,AK24=0,AK25=0,AK26=0,AK27=0),"",(IF((SUMIFS(cb_metall!$C:$C,cb_metall!$A:$A,AI18,cb_metall!$B:$B,"silver"))=0,"-",(SUMIFS(cb_metall!$C:$C,cb_metall!$A:$A,AI18,cb_metall!$B:$B,"silver")))))</f>
        <v/>
      </c>
      <c r="AK18" s="165">
        <f>SUMIFS(cb_metall!$C:$C,cb_metall!$A:$A,AI18,cb_metall!$B:$B,"silver")</f>
        <v>0</v>
      </c>
      <c r="AQ18" s="153" t="str">
        <f t="shared" si="1"/>
        <v>15.06.2023</v>
      </c>
      <c r="AR18" s="161">
        <f t="shared" si="0"/>
        <v>0</v>
      </c>
      <c r="AT18" s="3" t="str">
        <f t="shared" si="2"/>
        <v>15.10.2023</v>
      </c>
      <c r="AU18" s="161">
        <f t="shared" si="3"/>
        <v>0</v>
      </c>
      <c r="AW18" s="3" t="str">
        <f t="shared" si="4"/>
        <v>15.11.2023</v>
      </c>
      <c r="AX18" s="161">
        <f t="shared" si="5"/>
        <v>0</v>
      </c>
      <c r="AZ18" s="3" t="str">
        <f t="shared" si="6"/>
        <v>15.12.2023</v>
      </c>
      <c r="BA18" s="161">
        <f t="shared" si="7"/>
        <v>0</v>
      </c>
    </row>
    <row r="19" spans="2:53" x14ac:dyDescent="0.25">
      <c r="B19" s="3" t="str">
        <f>Доллар!B19</f>
        <v>16.01.2023</v>
      </c>
      <c r="C19" s="157" t="str">
        <f>IF(AND(D17=0,D18=0,D19=0,D20=0,D21=0,D22=0,D23=0,D24=0,D25=0,D26=0,D27=0,D28=0),"",(IF((SUMIFS(cb_metall!$C:$C,cb_metall!$A:$A,B19,cb_metall!$B:$B,"silver"))=0,"-",(SUMIFS(cb_metall!$C:$C,cb_metall!$A:$A,B19,cb_metall!$B:$B,"silver")))))</f>
        <v/>
      </c>
      <c r="D19" s="165">
        <f>SUMIFS(cb_metall!$C:$C,cb_metall!$A:$A,B19,cb_metall!$B:$B,"silver")</f>
        <v>0</v>
      </c>
      <c r="E19" s="3" t="str">
        <f>Доллар!E19</f>
        <v>16.02.2023</v>
      </c>
      <c r="F19" s="157" t="str">
        <f>IF(AND(G17=0,G18=0,G19=0,G20=0,G21=0,G22=0,G23=0,G24=0,G25=0,G26=0,G27=0,G28=0),"",(IF((SUMIFS(#REF!,#REF!,E19))=0,"-",(SUMIFS(#REF!,#REF!,E19)))))</f>
        <v/>
      </c>
      <c r="G19" s="165">
        <f>SUMIFS(cb_metall!$C:$C,cb_metall!$A:$A,E19,cb_metall!$B:$B,"silver")</f>
        <v>0</v>
      </c>
      <c r="H19" s="3" t="str">
        <f>Доллар!H19</f>
        <v>16.03.2023</v>
      </c>
      <c r="I19" s="157" t="str">
        <f>IF(AND(J17=0,J18=0,J19=0,J20=0,J21=0,J22=0,J23=0,J24=0,J25=0,J26=0,J27=0,J28=0),"",(IF((SUMIFS(cb_metall!$C:$C,cb_metall!$A:$A,H19,cb_metall!$B:$B,"silver"))=0,"-",(SUMIFS(cb_metall!$C:$C,cb_metall!$A:$A,H19,cb_metall!$B:$B,"silver")))))</f>
        <v/>
      </c>
      <c r="J19" s="165">
        <f>SUMIFS(cb_metall!$C:$C,cb_metall!$A:$A,H19,cb_metall!$B:$B,"silver")</f>
        <v>0</v>
      </c>
      <c r="K19" s="3" t="str">
        <f>Доллар!K19</f>
        <v>16.04.2023</v>
      </c>
      <c r="L19" s="157" t="str">
        <f>IF(AND(M17=0,M18=0,M19=0,M20=0,M21=0,M22=0,M23=0,M24=0,M25=0,M26=0,M27=0,M28=0),"",(IF((SUMIFS(cb_metall!$C:$C,cb_metall!$A:$A,K19,cb_metall!$B:$B,"silver"))=0,"-",(SUMIFS(cb_metall!$C:$C,cb_metall!$A:$A,K19,cb_metall!$B:$B,"silver")))))</f>
        <v/>
      </c>
      <c r="M19" s="165">
        <f>SUMIFS(cb_metall!$C:$C,cb_metall!$A:$A,K19,cb_metall!$B:$B,"silver")</f>
        <v>0</v>
      </c>
      <c r="N19" s="3" t="str">
        <f>Доллар!N19</f>
        <v>16.05.2023</v>
      </c>
      <c r="O19" s="157" t="str">
        <f>IF(AND(P17=0,P18=0,P19=0,P20=0,P21=0,P22=0,P23=0,P24=0,P25=0,P26=0,P27=0,P28=0),"",(IF((SUMIFS(cb_metall!$C:$C,cb_metall!$A:$A,N19,cb_metall!$B:$B,"silver"))=0,"-",(SUMIFS(cb_metall!$C:$C,cb_metall!$A:$A,N19,cb_metall!$B:$B,"silver")))))</f>
        <v/>
      </c>
      <c r="P19" s="165">
        <f>SUMIFS(cb_metall!$C:$C,cb_metall!$A:$A,N19,cb_metall!$B:$B,"silver")</f>
        <v>0</v>
      </c>
      <c r="Q19" s="3" t="str">
        <f>Доллар!Q19</f>
        <v>16.06.2023</v>
      </c>
      <c r="R19" s="157" t="str">
        <f>IF(AND(S17=0,S18=0,S19=0,S20=0,S21=0,S22=0,S23=0,S24=0,S25=0,S26=0,S27=0,S28=0),"",(IF((SUMIFS(cb_metall!$C:$C,cb_metall!$A:$A,Q19,cb_metall!$B:$B,"silver"))=0,"-",(SUMIFS(cb_metall!$C:$C,cb_metall!$A:$A,Q19,cb_metall!$B:$B,"silver")))))</f>
        <v/>
      </c>
      <c r="S19" s="165">
        <f>SUMIFS(cb_metall!$C:$C,cb_metall!$A:$A,Q19,cb_metall!$B:$B,"silver")</f>
        <v>0</v>
      </c>
      <c r="T19" s="3" t="str">
        <f>Доллар!T19</f>
        <v>16.07.2023</v>
      </c>
      <c r="U19" s="157" t="str">
        <f>IF(AND(V17=0,V18=0,V19=0,V20=0,V21=0,V22=0,V23=0,V24=0,V25=0,V26=0,V27=0,V28=0),"",(IF((SUMIFS(cb_metall!$C:$C,cb_metall!$A:$A,T19,cb_metall!$B:$B,"silver"))=0,"-",(SUMIFS(cb_metall!$C:$C,cb_metall!$A:$A,T19,cb_metall!$B:$B,"silver")))))</f>
        <v/>
      </c>
      <c r="V19" s="165">
        <f>SUMIFS(cb_metall!$C:$C,cb_metall!$A:$A,T19,cb_metall!$B:$B,"silver")</f>
        <v>0</v>
      </c>
      <c r="W19" s="3" t="str">
        <f>Доллар!W19</f>
        <v>16.08.2023</v>
      </c>
      <c r="X19" s="157" t="str">
        <f>IF(AND(Y17=0,Y18=0,Y19=0,Y20=0,Y21=0,Y22=0,Y23=0,Y24=0,Y25=0,Y26=0,Y27=0,Y28=0),"",(IF((SUMIFS(cb_metall!$C:$C,cb_metall!$A:$A,W19,cb_metall!$B:$B,"silver"))=0,"-",(SUMIFS(cb_metall!$C:$C,cb_metall!$A:$A,W19,cb_metall!$B:$B,"silver")))))</f>
        <v/>
      </c>
      <c r="Y19" s="165">
        <f>SUMIFS(cb_metall!$C:$C,cb_metall!$A:$A,W19,cb_metall!$B:$B,"silver")</f>
        <v>0</v>
      </c>
      <c r="Z19" s="3" t="str">
        <f>Доллар!Z19</f>
        <v>16.09.2023</v>
      </c>
      <c r="AA19" s="157" t="str">
        <f>IF(AND(AB17=0,AB18=0,AB19=0,AB20=0,AB21=0,AB22=0,AB23=0,AB24=0,AB25=0,AB26=0,AB27=0,AB28=0),"",(IF((SUMIFS(cb_metall!$C:$C,cb_metall!$A:$A,Z19,cb_metall!$B:$B,"silver"))=0,"-",(SUMIFS(cb_metall!$C:$C,cb_metall!$A:$A,Z19,cb_metall!$B:$B,"silver")))))</f>
        <v/>
      </c>
      <c r="AB19" s="165">
        <f>SUMIFS(cb_metall!$C:$C,cb_metall!$A:$A,Z19,cb_metall!$B:$B,"silver")</f>
        <v>0</v>
      </c>
      <c r="AC19" s="3" t="str">
        <f>Доллар!AC19</f>
        <v>16.10.2023</v>
      </c>
      <c r="AD19" s="157" t="str">
        <f>IF(AND(AE17=0,AE18=0,AE19=0,AE20=0,AE21=0,AE22=0,AE23=0,AE24=0,AE25=0,AE26=0,AE27=0,AE28=0),"",(IF((SUMIFS(cb_metall!$C:$C,cb_metall!$A:$A,AC19,cb_metall!$B:$B,"silver"))=0,"-",(SUMIFS(cb_metall!$C:$C,cb_metall!$A:$A,AC19,cb_metall!$B:$B,"silver")))))</f>
        <v/>
      </c>
      <c r="AE19" s="165">
        <f>SUMIFS(cb_metall!$C:$C,cb_metall!$A:$A,AC19,cb_metall!$B:$B,"silver")</f>
        <v>0</v>
      </c>
      <c r="AF19" s="3" t="str">
        <f>Доллар!AF19</f>
        <v>16.11.2023</v>
      </c>
      <c r="AG19" s="157" t="str">
        <f>IF(AND(AH17=0,AH18=0,AH19=0,AH20=0,AH21=0,AH22=0,AH23=0,AH24=0,AH25=0,AH26=0,AH27=0,AH28=0),"",(IF((SUMIFS(cb_metall!$C:$C,cb_metall!$A:$A,AF19,cb_metall!$B:$B,"silver"))=0,"-",(SUMIFS(cb_metall!$C:$C,cb_metall!$A:$A,AF19,cb_metall!$B:$B,"silver")))))</f>
        <v/>
      </c>
      <c r="AH19" s="165">
        <f>SUMIFS(cb_metall!$C:$C,cb_metall!$A:$A,AF19,cb_metall!$B:$B,"silver")</f>
        <v>0</v>
      </c>
      <c r="AI19" s="3" t="str">
        <f>Доллар!AI19</f>
        <v>16.12.2023</v>
      </c>
      <c r="AJ19" s="157" t="str">
        <f>IF(AND(AK17=0,AK18=0,AK19=0,AK20=0,AK21=0,AK22=0,AK23=0,AK24=0,AK25=0,AK26=0,AK27=0,AK28=0),"",(IF((SUMIFS(cb_metall!$C:$C,cb_metall!$A:$A,AI19,cb_metall!$B:$B,"silver"))=0,"-",(SUMIFS(cb_metall!$C:$C,cb_metall!$A:$A,AI19,cb_metall!$B:$B,"silver")))))</f>
        <v/>
      </c>
      <c r="AK19" s="165">
        <f>SUMIFS(cb_metall!$C:$C,cb_metall!$A:$A,AI19,cb_metall!$B:$B,"silver")</f>
        <v>0</v>
      </c>
      <c r="AQ19" s="153" t="str">
        <f t="shared" si="1"/>
        <v>16.06.2023</v>
      </c>
      <c r="AR19" s="161">
        <f t="shared" si="0"/>
        <v>0</v>
      </c>
      <c r="AT19" s="3" t="str">
        <f t="shared" si="2"/>
        <v>16.10.2023</v>
      </c>
      <c r="AU19" s="161">
        <f t="shared" si="3"/>
        <v>0</v>
      </c>
      <c r="AW19" s="3" t="str">
        <f t="shared" si="4"/>
        <v>16.11.2023</v>
      </c>
      <c r="AX19" s="161">
        <f t="shared" si="5"/>
        <v>0</v>
      </c>
      <c r="AZ19" s="3" t="str">
        <f t="shared" si="6"/>
        <v>16.12.2023</v>
      </c>
      <c r="BA19" s="161">
        <f t="shared" si="7"/>
        <v>0</v>
      </c>
    </row>
    <row r="20" spans="2:53" x14ac:dyDescent="0.25">
      <c r="B20" s="3" t="str">
        <f>Доллар!B20</f>
        <v>17.01.2023</v>
      </c>
      <c r="C20" s="157" t="str">
        <f>IF(AND(D18=0,D19=0,D20=0,D21=0,D22=0,D23=0,D24=0,D25=0,D26=0,D27=0,D28=0,D29=0),"",(IF((SUMIFS(cb_metall!$C:$C,cb_metall!$A:$A,B20,cb_metall!$B:$B,"silver"))=0,"-",(SUMIFS(cb_metall!$C:$C,cb_metall!$A:$A,B20,cb_metall!$B:$B,"silver")))))</f>
        <v/>
      </c>
      <c r="D20" s="165">
        <f>SUMIFS(cb_metall!$C:$C,cb_metall!$A:$A,B20,cb_metall!$B:$B,"silver")</f>
        <v>0</v>
      </c>
      <c r="E20" s="3" t="str">
        <f>Доллар!E20</f>
        <v>17.02.2023</v>
      </c>
      <c r="F20" s="157" t="str">
        <f>IF(AND(G18=0,G19=0,G20=0,G21=0,G22=0,G23=0,G24=0,G25=0,G26=0,G27=0,G28=0,G29=0),"",(IF((SUMIFS(#REF!,#REF!,E20))=0,"-",(SUMIFS(#REF!,#REF!,E20)))))</f>
        <v/>
      </c>
      <c r="G20" s="165">
        <f>SUMIFS(cb_metall!$C:$C,cb_metall!$A:$A,E20,cb_metall!$B:$B,"silver")</f>
        <v>0</v>
      </c>
      <c r="H20" s="3" t="str">
        <f>Доллар!H20</f>
        <v>17.03.2023</v>
      </c>
      <c r="I20" s="157" t="str">
        <f>IF(AND(J18=0,J19=0,J20=0,J21=0,J22=0,J23=0,J24=0,J25=0,J26=0,J27=0,J28=0,J29=0),"",(IF((SUMIFS(cb_metall!$C:$C,cb_metall!$A:$A,H20,cb_metall!$B:$B,"silver"))=0,"-",(SUMIFS(cb_metall!$C:$C,cb_metall!$A:$A,H20,cb_metall!$B:$B,"silver")))))</f>
        <v/>
      </c>
      <c r="J20" s="165">
        <f>SUMIFS(cb_metall!$C:$C,cb_metall!$A:$A,H20,cb_metall!$B:$B,"silver")</f>
        <v>0</v>
      </c>
      <c r="K20" s="3" t="str">
        <f>Доллар!K20</f>
        <v>17.04.2023</v>
      </c>
      <c r="L20" s="157" t="str">
        <f>IF(AND(M18=0,M19=0,M20=0,M21=0,M22=0,M23=0,M24=0,M25=0,M26=0,M27=0,M28=0,M29=0),"",(IF((SUMIFS(cb_metall!$C:$C,cb_metall!$A:$A,K20,cb_metall!$B:$B,"silver"))=0,"-",(SUMIFS(cb_metall!$C:$C,cb_metall!$A:$A,K20,cb_metall!$B:$B,"silver")))))</f>
        <v/>
      </c>
      <c r="M20" s="165">
        <f>SUMIFS(cb_metall!$C:$C,cb_metall!$A:$A,K20,cb_metall!$B:$B,"silver")</f>
        <v>0</v>
      </c>
      <c r="N20" s="3" t="str">
        <f>Доллар!N20</f>
        <v>17.05.2023</v>
      </c>
      <c r="O20" s="157" t="str">
        <f>IF(AND(P18=0,P19=0,P20=0,P21=0,P22=0,P23=0,P24=0,P25=0,P26=0,P27=0,P28=0,P29=0),"",(IF((SUMIFS(cb_metall!$C:$C,cb_metall!$A:$A,N20,cb_metall!$B:$B,"silver"))=0,"-",(SUMIFS(cb_metall!$C:$C,cb_metall!$A:$A,N20,cb_metall!$B:$B,"silver")))))</f>
        <v/>
      </c>
      <c r="P20" s="165">
        <f>SUMIFS(cb_metall!$C:$C,cb_metall!$A:$A,N20,cb_metall!$B:$B,"silver")</f>
        <v>0</v>
      </c>
      <c r="Q20" s="3" t="str">
        <f>Доллар!Q20</f>
        <v>17.06.2023</v>
      </c>
      <c r="R20" s="157" t="str">
        <f>IF(AND(S18=0,S19=0,S20=0,S21=0,S22=0,S23=0,S24=0,S25=0,S26=0,S27=0,S28=0,S29=0),"",(IF((SUMIFS(cb_metall!$C:$C,cb_metall!$A:$A,Q20,cb_metall!$B:$B,"silver"))=0,"-",(SUMIFS(cb_metall!$C:$C,cb_metall!$A:$A,Q20,cb_metall!$B:$B,"silver")))))</f>
        <v/>
      </c>
      <c r="S20" s="165">
        <f>SUMIFS(cb_metall!$C:$C,cb_metall!$A:$A,Q20,cb_metall!$B:$B,"silver")</f>
        <v>0</v>
      </c>
      <c r="T20" s="3" t="str">
        <f>Доллар!T20</f>
        <v>17.07.2023</v>
      </c>
      <c r="U20" s="157" t="str">
        <f>IF(AND(V18=0,V19=0,V20=0,V21=0,V22=0,V23=0,V24=0,V25=0,V26=0,V27=0,V28=0,V29=0),"",(IF((SUMIFS(cb_metall!$C:$C,cb_metall!$A:$A,T20,cb_metall!$B:$B,"silver"))=0,"-",(SUMIFS(cb_metall!$C:$C,cb_metall!$A:$A,T20,cb_metall!$B:$B,"silver")))))</f>
        <v/>
      </c>
      <c r="V20" s="165">
        <f>SUMIFS(cb_metall!$C:$C,cb_metall!$A:$A,T20,cb_metall!$B:$B,"silver")</f>
        <v>0</v>
      </c>
      <c r="W20" s="3" t="str">
        <f>Доллар!W20</f>
        <v>17.08.2023</v>
      </c>
      <c r="X20" s="157" t="str">
        <f>IF(AND(Y18=0,Y19=0,Y20=0,Y21=0,Y22=0,Y23=0,Y24=0,Y25=0,Y26=0,Y27=0,Y28=0,Y29=0),"",(IF((SUMIFS(cb_metall!$C:$C,cb_metall!$A:$A,W20,cb_metall!$B:$B,"silver"))=0,"-",(SUMIFS(cb_metall!$C:$C,cb_metall!$A:$A,W20,cb_metall!$B:$B,"silver")))))</f>
        <v/>
      </c>
      <c r="Y20" s="165">
        <f>SUMIFS(cb_metall!$C:$C,cb_metall!$A:$A,W20,cb_metall!$B:$B,"silver")</f>
        <v>0</v>
      </c>
      <c r="Z20" s="3" t="str">
        <f>Доллар!Z20</f>
        <v>17.09.2023</v>
      </c>
      <c r="AA20" s="157" t="str">
        <f>IF(AND(AB18=0,AB19=0,AB20=0,AB21=0,AB22=0,AB23=0,AB24=0,AB25=0,AB26=0,AB27=0,AB28=0,AB29=0),"",(IF((SUMIFS(cb_metall!$C:$C,cb_metall!$A:$A,Z20,cb_metall!$B:$B,"silver"))=0,"-",(SUMIFS(cb_metall!$C:$C,cb_metall!$A:$A,Z20,cb_metall!$B:$B,"silver")))))</f>
        <v/>
      </c>
      <c r="AB20" s="165">
        <f>SUMIFS(cb_metall!$C:$C,cb_metall!$A:$A,Z20,cb_metall!$B:$B,"silver")</f>
        <v>0</v>
      </c>
      <c r="AC20" s="3" t="str">
        <f>Доллар!AC20</f>
        <v>17.10.2023</v>
      </c>
      <c r="AD20" s="157" t="str">
        <f>IF(AND(AE18=0,AE19=0,AE20=0,AE21=0,AE22=0,AE23=0,AE24=0,AE25=0,AE26=0,AE27=0,AE28=0,AE29=0),"",(IF((SUMIFS(cb_metall!$C:$C,cb_metall!$A:$A,AC20,cb_metall!$B:$B,"silver"))=0,"-",(SUMIFS(cb_metall!$C:$C,cb_metall!$A:$A,AC20,cb_metall!$B:$B,"silver")))))</f>
        <v/>
      </c>
      <c r="AE20" s="165">
        <f>SUMIFS(cb_metall!$C:$C,cb_metall!$A:$A,AC20,cb_metall!$B:$B,"silver")</f>
        <v>0</v>
      </c>
      <c r="AF20" s="3" t="str">
        <f>Доллар!AF20</f>
        <v>17.11.2023</v>
      </c>
      <c r="AG20" s="157" t="str">
        <f>IF(AND(AH18=0,AH19=0,AH20=0,AH21=0,AH22=0,AH23=0,AH24=0,AH25=0,AH26=0,AH27=0,AH28=0,AH29=0),"",(IF((SUMIFS(cb_metall!$C:$C,cb_metall!$A:$A,AF20,cb_metall!$B:$B,"silver"))=0,"-",(SUMIFS(cb_metall!$C:$C,cb_metall!$A:$A,AF20,cb_metall!$B:$B,"silver")))))</f>
        <v/>
      </c>
      <c r="AH20" s="165">
        <f>SUMIFS(cb_metall!$C:$C,cb_metall!$A:$A,AF20,cb_metall!$B:$B,"silver")</f>
        <v>0</v>
      </c>
      <c r="AI20" s="3" t="str">
        <f>Доллар!AI20</f>
        <v>17.12.2023</v>
      </c>
      <c r="AJ20" s="157" t="str">
        <f>IF(AND(AK18=0,AK19=0,AK20=0,AK21=0,AK22=0,AK23=0,AK24=0,AK25=0,AK26=0,AK27=0,AK28=0,AK29=0),"",(IF((SUMIFS(cb_metall!$C:$C,cb_metall!$A:$A,AI20,cb_metall!$B:$B,"silver"))=0,"-",(SUMIFS(cb_metall!$C:$C,cb_metall!$A:$A,AI20,cb_metall!$B:$B,"silver")))))</f>
        <v/>
      </c>
      <c r="AK20" s="165">
        <f>SUMIFS(cb_metall!$C:$C,cb_metall!$A:$A,AI20,cb_metall!$B:$B,"silver")</f>
        <v>0</v>
      </c>
      <c r="AQ20" s="153" t="str">
        <f t="shared" si="1"/>
        <v>17.06.2023</v>
      </c>
      <c r="AR20" s="161">
        <f t="shared" si="0"/>
        <v>0</v>
      </c>
      <c r="AT20" s="3" t="str">
        <f t="shared" si="2"/>
        <v>17.10.2023</v>
      </c>
      <c r="AU20" s="161">
        <f t="shared" si="3"/>
        <v>0</v>
      </c>
      <c r="AW20" s="3" t="str">
        <f t="shared" si="4"/>
        <v>17.11.2023</v>
      </c>
      <c r="AX20" s="161">
        <f t="shared" si="5"/>
        <v>0</v>
      </c>
      <c r="AZ20" s="3" t="str">
        <f t="shared" si="6"/>
        <v>17.12.2023</v>
      </c>
      <c r="BA20" s="161">
        <f t="shared" si="7"/>
        <v>0</v>
      </c>
    </row>
    <row r="21" spans="2:53" x14ac:dyDescent="0.25">
      <c r="B21" s="3" t="str">
        <f>Доллар!B21</f>
        <v>18.01.2023</v>
      </c>
      <c r="C21" s="157" t="str">
        <f>IF(AND(D19=0,D20=0,D21=0,D22=0,D23=0,D24=0,D25=0,D26=0,D27=0,D28=0,D29=0,D30=0),"",(IF((SUMIFS(cb_metall!$C:$C,cb_metall!$A:$A,B21,cb_metall!$B:$B,"silver"))=0,"-",(SUMIFS(cb_metall!$C:$C,cb_metall!$A:$A,B21,cb_metall!$B:$B,"silver")))))</f>
        <v/>
      </c>
      <c r="D21" s="165">
        <f>SUMIFS(cb_metall!$C:$C,cb_metall!$A:$A,B21,cb_metall!$B:$B,"silver")</f>
        <v>0</v>
      </c>
      <c r="E21" s="3" t="str">
        <f>Доллар!E21</f>
        <v>18.02.2023</v>
      </c>
      <c r="F21" s="157" t="str">
        <f>IF(AND(G19=0,G20=0,G21=0,G22=0,G23=0,G24=0,G25=0,G26=0,G27=0,G28=0,G29=0,G30=0),"",(IF((SUMIFS(#REF!,#REF!,E21))=0,"-",(SUMIFS(#REF!,#REF!,E21)))))</f>
        <v/>
      </c>
      <c r="G21" s="165">
        <f>SUMIFS(cb_metall!$C:$C,cb_metall!$A:$A,E21,cb_metall!$B:$B,"silver")</f>
        <v>0</v>
      </c>
      <c r="H21" s="3" t="str">
        <f>Доллар!H21</f>
        <v>18.03.2023</v>
      </c>
      <c r="I21" s="157" t="str">
        <f>IF(AND(J19=0,J20=0,J21=0,J22=0,J23=0,J24=0,J25=0,J26=0,J27=0,J28=0,J29=0,J30=0),"",(IF((SUMIFS(cb_metall!$C:$C,cb_metall!$A:$A,H21,cb_metall!$B:$B,"silver"))=0,"-",(SUMIFS(cb_metall!$C:$C,cb_metall!$A:$A,H21,cb_metall!$B:$B,"silver")))))</f>
        <v/>
      </c>
      <c r="J21" s="165">
        <f>SUMIFS(cb_metall!$C:$C,cb_metall!$A:$A,H21,cb_metall!$B:$B,"silver")</f>
        <v>0</v>
      </c>
      <c r="K21" s="3" t="str">
        <f>Доллар!K21</f>
        <v>18.04.2023</v>
      </c>
      <c r="L21" s="157" t="str">
        <f>IF(AND(M19=0,M20=0,M21=0,M22=0,M23=0,M24=0,M25=0,M26=0,M27=0,M28=0,M29=0,M30=0),"",(IF((SUMIFS(cb_metall!$C:$C,cb_metall!$A:$A,K21,cb_metall!$B:$B,"silver"))=0,"-",(SUMIFS(cb_metall!$C:$C,cb_metall!$A:$A,K21,cb_metall!$B:$B,"silver")))))</f>
        <v/>
      </c>
      <c r="M21" s="165">
        <f>SUMIFS(cb_metall!$C:$C,cb_metall!$A:$A,K21,cb_metall!$B:$B,"silver")</f>
        <v>0</v>
      </c>
      <c r="N21" s="3" t="str">
        <f>Доллар!N21</f>
        <v>18.05.2023</v>
      </c>
      <c r="O21" s="157" t="str">
        <f>IF(AND(P19=0,P20=0,P21=0,P22=0,P23=0,P24=0,P25=0,P26=0,P27=0,P28=0,P29=0,P30=0),"",(IF((SUMIFS(cb_metall!$C:$C,cb_metall!$A:$A,N21,cb_metall!$B:$B,"silver"))=0,"-",(SUMIFS(cb_metall!$C:$C,cb_metall!$A:$A,N21,cb_metall!$B:$B,"silver")))))</f>
        <v/>
      </c>
      <c r="P21" s="165">
        <f>SUMIFS(cb_metall!$C:$C,cb_metall!$A:$A,N21,cb_metall!$B:$B,"silver")</f>
        <v>0</v>
      </c>
      <c r="Q21" s="3" t="str">
        <f>Доллар!Q21</f>
        <v>18.06.2023</v>
      </c>
      <c r="R21" s="157" t="str">
        <f>IF(AND(S19=0,S20=0,S21=0,S22=0,S23=0,S24=0,S25=0,S26=0,S27=0,S28=0,S29=0,S30=0),"",(IF((SUMIFS(cb_metall!$C:$C,cb_metall!$A:$A,Q21,cb_metall!$B:$B,"silver"))=0,"-",(SUMIFS(cb_metall!$C:$C,cb_metall!$A:$A,Q21,cb_metall!$B:$B,"silver")))))</f>
        <v/>
      </c>
      <c r="S21" s="165">
        <f>SUMIFS(cb_metall!$C:$C,cb_metall!$A:$A,Q21,cb_metall!$B:$B,"silver")</f>
        <v>0</v>
      </c>
      <c r="T21" s="3" t="str">
        <f>Доллар!T21</f>
        <v>18.07.2023</v>
      </c>
      <c r="U21" s="157" t="str">
        <f>IF(AND(V19=0,V20=0,V21=0,V22=0,V23=0,V24=0,V25=0,V26=0,V27=0,V28=0,V29=0,V30=0),"",(IF((SUMIFS(cb_metall!$C:$C,cb_metall!$A:$A,T21,cb_metall!$B:$B,"silver"))=0,"-",(SUMIFS(cb_metall!$C:$C,cb_metall!$A:$A,T21,cb_metall!$B:$B,"silver")))))</f>
        <v/>
      </c>
      <c r="V21" s="165">
        <f>SUMIFS(cb_metall!$C:$C,cb_metall!$A:$A,T21,cb_metall!$B:$B,"silver")</f>
        <v>0</v>
      </c>
      <c r="W21" s="3" t="str">
        <f>Доллар!W21</f>
        <v>18.08.2023</v>
      </c>
      <c r="X21" s="157" t="str">
        <f>IF(AND(Y19=0,Y20=0,Y21=0,Y22=0,Y23=0,Y24=0,Y25=0,Y26=0,Y27=0,Y28=0,Y29=0,Y30=0),"",(IF((SUMIFS(cb_metall!$C:$C,cb_metall!$A:$A,W21,cb_metall!$B:$B,"silver"))=0,"-",(SUMIFS(cb_metall!$C:$C,cb_metall!$A:$A,W21,cb_metall!$B:$B,"silver")))))</f>
        <v/>
      </c>
      <c r="Y21" s="165">
        <f>SUMIFS(cb_metall!$C:$C,cb_metall!$A:$A,W21,cb_metall!$B:$B,"silver")</f>
        <v>0</v>
      </c>
      <c r="Z21" s="3" t="str">
        <f>Доллар!Z21</f>
        <v>18.09.2023</v>
      </c>
      <c r="AA21" s="157" t="str">
        <f>IF(AND(AB19=0,AB20=0,AB21=0,AB22=0,AB23=0,AB24=0,AB25=0,AB26=0,AB27=0,AB28=0,AB29=0,AB30=0),"",(IF((SUMIFS(cb_metall!$C:$C,cb_metall!$A:$A,Z21,cb_metall!$B:$B,"silver"))=0,"-",(SUMIFS(cb_metall!$C:$C,cb_metall!$A:$A,Z21,cb_metall!$B:$B,"silver")))))</f>
        <v/>
      </c>
      <c r="AB21" s="165">
        <f>SUMIFS(cb_metall!$C:$C,cb_metall!$A:$A,Z21,cb_metall!$B:$B,"silver")</f>
        <v>0</v>
      </c>
      <c r="AC21" s="3" t="str">
        <f>Доллар!AC21</f>
        <v>18.10.2023</v>
      </c>
      <c r="AD21" s="157" t="str">
        <f>IF(AND(AE19=0,AE20=0,AE21=0,AE22=0,AE23=0,AE24=0,AE25=0,AE26=0,AE27=0,AE28=0,AE29=0,AE30=0),"",(IF((SUMIFS(cb_metall!$C:$C,cb_metall!$A:$A,AC21,cb_metall!$B:$B,"silver"))=0,"-",(SUMIFS(cb_metall!$C:$C,cb_metall!$A:$A,AC21,cb_metall!$B:$B,"silver")))))</f>
        <v/>
      </c>
      <c r="AE21" s="165">
        <f>SUMIFS(cb_metall!$C:$C,cb_metall!$A:$A,AC21,cb_metall!$B:$B,"silver")</f>
        <v>0</v>
      </c>
      <c r="AF21" s="3" t="str">
        <f>Доллар!AF21</f>
        <v>18.11.2023</v>
      </c>
      <c r="AG21" s="157" t="str">
        <f>IF(AND(AH19=0,AH20=0,AH21=0,AH22=0,AH23=0,AH24=0,AH25=0,AH26=0,AH27=0,AH28=0,AH29=0,AH30=0),"",(IF((SUMIFS(cb_metall!$C:$C,cb_metall!$A:$A,AF21,cb_metall!$B:$B,"silver"))=0,"-",(SUMIFS(cb_metall!$C:$C,cb_metall!$A:$A,AF21,cb_metall!$B:$B,"silver")))))</f>
        <v/>
      </c>
      <c r="AH21" s="165">
        <f>SUMIFS(cb_metall!$C:$C,cb_metall!$A:$A,AF21,cb_metall!$B:$B,"silver")</f>
        <v>0</v>
      </c>
      <c r="AI21" s="3" t="str">
        <f>Доллар!AI21</f>
        <v>18.12.2023</v>
      </c>
      <c r="AJ21" s="157" t="str">
        <f>IF(AND(AK19=0,AK20=0,AK21=0,AK22=0,AK23=0,AK24=0,AK25=0,AK26=0,AK27=0,AK28=0,AK29=0,AK30=0),"",(IF((SUMIFS(cb_metall!$C:$C,cb_metall!$A:$A,AI21,cb_metall!$B:$B,"silver"))=0,"-",(SUMIFS(cb_metall!$C:$C,cb_metall!$A:$A,AI21,cb_metall!$B:$B,"silver")))))</f>
        <v/>
      </c>
      <c r="AK21" s="165">
        <f>SUMIFS(cb_metall!$C:$C,cb_metall!$A:$A,AI21,cb_metall!$B:$B,"silver")</f>
        <v>0</v>
      </c>
      <c r="AQ21" s="153" t="str">
        <f t="shared" si="1"/>
        <v>18.06.2023</v>
      </c>
      <c r="AR21" s="161">
        <f t="shared" si="0"/>
        <v>0</v>
      </c>
      <c r="AT21" s="3" t="str">
        <f t="shared" si="2"/>
        <v>18.10.2023</v>
      </c>
      <c r="AU21" s="161">
        <f t="shared" si="3"/>
        <v>0</v>
      </c>
      <c r="AW21" s="3" t="str">
        <f t="shared" si="4"/>
        <v>18.11.2023</v>
      </c>
      <c r="AX21" s="161">
        <f t="shared" si="5"/>
        <v>0</v>
      </c>
      <c r="AZ21" s="3" t="str">
        <f t="shared" si="6"/>
        <v>18.12.2023</v>
      </c>
      <c r="BA21" s="161">
        <f t="shared" si="7"/>
        <v>0</v>
      </c>
    </row>
    <row r="22" spans="2:53" x14ac:dyDescent="0.25">
      <c r="B22" s="3" t="str">
        <f>Доллар!B22</f>
        <v>19.01.2023</v>
      </c>
      <c r="C22" s="157" t="str">
        <f>IF(AND(D20=0,D21=0,D22=0,D23=0,D24=0,D25=0,D26=0,D27=0,D28=0,D29=0,D30=0,D31=0),"",(IF((SUMIFS(cb_metall!$C:$C,cb_metall!$A:$A,B22,cb_metall!$B:$B,"silver"))=0,"-",(SUMIFS(cb_metall!$C:$C,cb_metall!$A:$A,B22,cb_metall!$B:$B,"silver")))))</f>
        <v/>
      </c>
      <c r="D22" s="165">
        <f>SUMIFS(cb_metall!$C:$C,cb_metall!$A:$A,B22,cb_metall!$B:$B,"silver")</f>
        <v>0</v>
      </c>
      <c r="E22" s="3" t="str">
        <f>Доллар!E22</f>
        <v>19.02.2023</v>
      </c>
      <c r="F22" s="157" t="str">
        <f>IF(AND(G20=0,G21=0,G22=0,G23=0,G24=0,G25=0,G26=0,G27=0,G28=0,G29=0,G30=0,G31=0),"",(IF((SUMIFS(#REF!,#REF!,E22))=0,"-",(SUMIFS(#REF!,#REF!,E22)))))</f>
        <v/>
      </c>
      <c r="G22" s="165">
        <f>SUMIFS(cb_metall!$C:$C,cb_metall!$A:$A,E22,cb_metall!$B:$B,"silver")</f>
        <v>0</v>
      </c>
      <c r="H22" s="3" t="str">
        <f>Доллар!H22</f>
        <v>19.03.2023</v>
      </c>
      <c r="I22" s="157" t="str">
        <f>IF(AND(J20=0,J21=0,J22=0,J23=0,J24=0,J25=0,J26=0,J27=0,J28=0,J29=0,J30=0,J31=0),"",(IF((SUMIFS(cb_metall!$C:$C,cb_metall!$A:$A,H22,cb_metall!$B:$B,"silver"))=0,"-",(SUMIFS(cb_metall!$C:$C,cb_metall!$A:$A,H22,cb_metall!$B:$B,"silver")))))</f>
        <v/>
      </c>
      <c r="J22" s="165">
        <f>SUMIFS(cb_metall!$C:$C,cb_metall!$A:$A,H22,cb_metall!$B:$B,"silver")</f>
        <v>0</v>
      </c>
      <c r="K22" s="3" t="str">
        <f>Доллар!K22</f>
        <v>19.04.2023</v>
      </c>
      <c r="L22" s="157" t="str">
        <f>IF(AND(M20=0,M21=0,M22=0,M23=0,M24=0,M25=0,M26=0,M27=0,M28=0,M29=0,M30=0,M31=0),"",(IF((SUMIFS(cb_metall!$C:$C,cb_metall!$A:$A,K22,cb_metall!$B:$B,"silver"))=0,"-",(SUMIFS(cb_metall!$C:$C,cb_metall!$A:$A,K22,cb_metall!$B:$B,"silver")))))</f>
        <v/>
      </c>
      <c r="M22" s="165">
        <f>SUMIFS(cb_metall!$C:$C,cb_metall!$A:$A,K22,cb_metall!$B:$B,"silver")</f>
        <v>0</v>
      </c>
      <c r="N22" s="3" t="str">
        <f>Доллар!N22</f>
        <v>19.05.2023</v>
      </c>
      <c r="O22" s="157" t="str">
        <f>IF(AND(P20=0,P21=0,P22=0,P23=0,P24=0,P25=0,P26=0,P27=0,P28=0,P29=0,P30=0,P31=0),"",(IF((SUMIFS(cb_metall!$C:$C,cb_metall!$A:$A,N22,cb_metall!$B:$B,"silver"))=0,"-",(SUMIFS(cb_metall!$C:$C,cb_metall!$A:$A,N22,cb_metall!$B:$B,"silver")))))</f>
        <v/>
      </c>
      <c r="P22" s="165">
        <f>SUMIFS(cb_metall!$C:$C,cb_metall!$A:$A,N22,cb_metall!$B:$B,"silver")</f>
        <v>0</v>
      </c>
      <c r="Q22" s="3" t="str">
        <f>Доллар!Q22</f>
        <v>19.06.2023</v>
      </c>
      <c r="R22" s="157" t="str">
        <f>IF(AND(S20=0,S21=0,S22=0,S23=0,S24=0,S25=0,S26=0,S27=0,S28=0,S29=0,S30=0,S31=0),"",(IF((SUMIFS(cb_metall!$C:$C,cb_metall!$A:$A,Q22,cb_metall!$B:$B,"silver"))=0,"-",(SUMIFS(cb_metall!$C:$C,cb_metall!$A:$A,Q22,cb_metall!$B:$B,"silver")))))</f>
        <v/>
      </c>
      <c r="S22" s="165">
        <f>SUMIFS(cb_metall!$C:$C,cb_metall!$A:$A,Q22,cb_metall!$B:$B,"silver")</f>
        <v>0</v>
      </c>
      <c r="T22" s="3" t="str">
        <f>Доллар!T22</f>
        <v>19.07.2023</v>
      </c>
      <c r="U22" s="157" t="str">
        <f>IF(AND(V20=0,V21=0,V22=0,V23=0,V24=0,V25=0,V26=0,V27=0,V28=0,V29=0,V30=0,V31=0),"",(IF((SUMIFS(cb_metall!$C:$C,cb_metall!$A:$A,T22,cb_metall!$B:$B,"silver"))=0,"-",(SUMIFS(cb_metall!$C:$C,cb_metall!$A:$A,T22,cb_metall!$B:$B,"silver")))))</f>
        <v/>
      </c>
      <c r="V22" s="165">
        <f>SUMIFS(cb_metall!$C:$C,cb_metall!$A:$A,T22,cb_metall!$B:$B,"silver")</f>
        <v>0</v>
      </c>
      <c r="W22" s="3" t="str">
        <f>Доллар!W22</f>
        <v>19.08.2023</v>
      </c>
      <c r="X22" s="157" t="str">
        <f>IF(AND(Y20=0,Y21=0,Y22=0,Y23=0,Y24=0,Y25=0,Y26=0,Y27=0,Y28=0,Y29=0,Y30=0,Y31=0),"",(IF((SUMIFS(cb_metall!$C:$C,cb_metall!$A:$A,W22,cb_metall!$B:$B,"silver"))=0,"-",(SUMIFS(cb_metall!$C:$C,cb_metall!$A:$A,W22,cb_metall!$B:$B,"silver")))))</f>
        <v/>
      </c>
      <c r="Y22" s="165">
        <f>SUMIFS(cb_metall!$C:$C,cb_metall!$A:$A,W22,cb_metall!$B:$B,"silver")</f>
        <v>0</v>
      </c>
      <c r="Z22" s="3" t="str">
        <f>Доллар!Z22</f>
        <v>19.09.2023</v>
      </c>
      <c r="AA22" s="157" t="str">
        <f>IF(AND(AB20=0,AB21=0,AB22=0,AB23=0,AB24=0,AB25=0,AB26=0,AB27=0,AB28=0,AB29=0,AB30=0,AB31=0),"",(IF((SUMIFS(cb_metall!$C:$C,cb_metall!$A:$A,Z22,cb_metall!$B:$B,"silver"))=0,"-",(SUMIFS(cb_metall!$C:$C,cb_metall!$A:$A,Z22,cb_metall!$B:$B,"silver")))))</f>
        <v/>
      </c>
      <c r="AB22" s="165">
        <f>SUMIFS(cb_metall!$C:$C,cb_metall!$A:$A,Z22,cb_metall!$B:$B,"silver")</f>
        <v>0</v>
      </c>
      <c r="AC22" s="3" t="str">
        <f>Доллар!AC22</f>
        <v>19.10.2023</v>
      </c>
      <c r="AD22" s="157" t="str">
        <f>IF(AND(AE20=0,AE21=0,AE22=0,AE23=0,AE24=0,AE25=0,AE26=0,AE27=0,AE28=0,AE29=0,AE30=0,AE31=0),"",(IF((SUMIFS(cb_metall!$C:$C,cb_metall!$A:$A,AC22,cb_metall!$B:$B,"silver"))=0,"-",(SUMIFS(cb_metall!$C:$C,cb_metall!$A:$A,AC22,cb_metall!$B:$B,"silver")))))</f>
        <v/>
      </c>
      <c r="AE22" s="165">
        <f>SUMIFS(cb_metall!$C:$C,cb_metall!$A:$A,AC22,cb_metall!$B:$B,"silver")</f>
        <v>0</v>
      </c>
      <c r="AF22" s="3" t="str">
        <f>Доллар!AF22</f>
        <v>19.11.2023</v>
      </c>
      <c r="AG22" s="157" t="str">
        <f>IF(AND(AH20=0,AH21=0,AH22=0,AH23=0,AH24=0,AH25=0,AH26=0,AH27=0,AH28=0,AH29=0,AH30=0,AH31=0),"",(IF((SUMIFS(cb_metall!$C:$C,cb_metall!$A:$A,AF22,cb_metall!$B:$B,"silver"))=0,"-",(SUMIFS(cb_metall!$C:$C,cb_metall!$A:$A,AF22,cb_metall!$B:$B,"silver")))))</f>
        <v/>
      </c>
      <c r="AH22" s="165">
        <f>SUMIFS(cb_metall!$C:$C,cb_metall!$A:$A,AF22,cb_metall!$B:$B,"silver")</f>
        <v>0</v>
      </c>
      <c r="AI22" s="3" t="str">
        <f>Доллар!AI22</f>
        <v>19.12.2023</v>
      </c>
      <c r="AJ22" s="157" t="str">
        <f>IF(AND(AK20=0,AK21=0,AK22=0,AK23=0,AK24=0,AK25=0,AK26=0,AK27=0,AK28=0,AK29=0,AK30=0,AK31=0),"",(IF((SUMIFS(cb_metall!$C:$C,cb_metall!$A:$A,AI22,cb_metall!$B:$B,"silver"))=0,"-",(SUMIFS(cb_metall!$C:$C,cb_metall!$A:$A,AI22,cb_metall!$B:$B,"silver")))))</f>
        <v/>
      </c>
      <c r="AK22" s="165">
        <f>SUMIFS(cb_metall!$C:$C,cb_metall!$A:$A,AI22,cb_metall!$B:$B,"silver")</f>
        <v>0</v>
      </c>
      <c r="AQ22" s="153" t="str">
        <f t="shared" si="1"/>
        <v>19.06.2023</v>
      </c>
      <c r="AR22" s="161">
        <f t="shared" si="0"/>
        <v>0</v>
      </c>
      <c r="AT22" s="3" t="str">
        <f t="shared" si="2"/>
        <v>19.10.2023</v>
      </c>
      <c r="AU22" s="161">
        <f t="shared" si="3"/>
        <v>0</v>
      </c>
      <c r="AW22" s="3" t="str">
        <f t="shared" si="4"/>
        <v>19.11.2023</v>
      </c>
      <c r="AX22" s="161">
        <f t="shared" si="5"/>
        <v>0</v>
      </c>
      <c r="AZ22" s="3" t="str">
        <f t="shared" si="6"/>
        <v>19.12.2023</v>
      </c>
      <c r="BA22" s="161">
        <f t="shared" si="7"/>
        <v>0</v>
      </c>
    </row>
    <row r="23" spans="2:53" x14ac:dyDescent="0.25">
      <c r="B23" s="3" t="str">
        <f>Доллар!B23</f>
        <v>20.01.2023</v>
      </c>
      <c r="C23" s="157" t="str">
        <f>IF(AND(D21=0,D22=0,D23=0,D24=0,D25=0,D26=0,D27=0,D28=0,D29=0,D30=0,D31=0,D32=0),"",(IF((SUMIFS(cb_metall!$C:$C,cb_metall!$A:$A,B23,cb_metall!$B:$B,"silver"))=0,"-",(SUMIFS(cb_metall!$C:$C,cb_metall!$A:$A,B23,cb_metall!$B:$B,"silver")))))</f>
        <v/>
      </c>
      <c r="D23" s="165">
        <f>SUMIFS(cb_metall!$C:$C,cb_metall!$A:$A,B23,cb_metall!$B:$B,"silver")</f>
        <v>0</v>
      </c>
      <c r="E23" s="3" t="str">
        <f>Доллар!E23</f>
        <v>20.02.2023</v>
      </c>
      <c r="F23" s="157" t="str">
        <f>IF(AND(G21=0,G22=0,G23=0,G24=0,G25=0,G26=0,G27=0,G28=0,G29=0,G30=0,G31=0,G32=0),"",(IF((SUMIFS(#REF!,#REF!,E23))=0,"-",(SUMIFS(#REF!,#REF!,E23)))))</f>
        <v/>
      </c>
      <c r="G23" s="165">
        <f>SUMIFS(cb_metall!$C:$C,cb_metall!$A:$A,E23,cb_metall!$B:$B,"silver")</f>
        <v>0</v>
      </c>
      <c r="H23" s="3" t="str">
        <f>Доллар!H23</f>
        <v>20.03.2023</v>
      </c>
      <c r="I23" s="157" t="str">
        <f>IF(AND(J21=0,J22=0,J23=0,J24=0,J25=0,J26=0,J27=0,J28=0,J29=0,J30=0,J31=0,J32=0),"",(IF((SUMIFS(cb_metall!$C:$C,cb_metall!$A:$A,H23,cb_metall!$B:$B,"silver"))=0,"-",(SUMIFS(cb_metall!$C:$C,cb_metall!$A:$A,H23,cb_metall!$B:$B,"silver")))))</f>
        <v/>
      </c>
      <c r="J23" s="165">
        <f>SUMIFS(cb_metall!$C:$C,cb_metall!$A:$A,H23,cb_metall!$B:$B,"silver")</f>
        <v>0</v>
      </c>
      <c r="K23" s="3" t="str">
        <f>Доллар!K23</f>
        <v>20.04.2023</v>
      </c>
      <c r="L23" s="157" t="str">
        <f>IF(AND(M21=0,M22=0,M23=0,M24=0,M25=0,M26=0,M27=0,M28=0,M29=0,M30=0,M31=0,M32=0),"",(IF((SUMIFS(cb_metall!$C:$C,cb_metall!$A:$A,K23,cb_metall!$B:$B,"silver"))=0,"-",(SUMIFS(cb_metall!$C:$C,cb_metall!$A:$A,K23,cb_metall!$B:$B,"silver")))))</f>
        <v/>
      </c>
      <c r="M23" s="165">
        <f>SUMIFS(cb_metall!$C:$C,cb_metall!$A:$A,K23,cb_metall!$B:$B,"silver")</f>
        <v>0</v>
      </c>
      <c r="N23" s="3" t="str">
        <f>Доллар!N23</f>
        <v>20.05.2023</v>
      </c>
      <c r="O23" s="157" t="str">
        <f>IF(AND(P21=0,P22=0,P23=0,P24=0,P25=0,P26=0,P27=0,P28=0,P29=0,P30=0,P31=0,P32=0),"",(IF((SUMIFS(cb_metall!$C:$C,cb_metall!$A:$A,N23,cb_metall!$B:$B,"silver"))=0,"-",(SUMIFS(cb_metall!$C:$C,cb_metall!$A:$A,N23,cb_metall!$B:$B,"silver")))))</f>
        <v/>
      </c>
      <c r="P23" s="165">
        <f>SUMIFS(cb_metall!$C:$C,cb_metall!$A:$A,N23,cb_metall!$B:$B,"silver")</f>
        <v>0</v>
      </c>
      <c r="Q23" s="3" t="str">
        <f>Доллар!Q23</f>
        <v>20.06.2023</v>
      </c>
      <c r="R23" s="157" t="str">
        <f>IF(AND(S21=0,S22=0,S23=0,S24=0,S25=0,S26=0,S27=0,S28=0,S29=0,S30=0,S31=0,S32=0),"",(IF((SUMIFS(cb_metall!$C:$C,cb_metall!$A:$A,Q23,cb_metall!$B:$B,"silver"))=0,"-",(SUMIFS(cb_metall!$C:$C,cb_metall!$A:$A,Q23,cb_metall!$B:$B,"silver")))))</f>
        <v/>
      </c>
      <c r="S23" s="165">
        <f>SUMIFS(cb_metall!$C:$C,cb_metall!$A:$A,Q23,cb_metall!$B:$B,"silver")</f>
        <v>0</v>
      </c>
      <c r="T23" s="3" t="str">
        <f>Доллар!T23</f>
        <v>20.07.2023</v>
      </c>
      <c r="U23" s="157" t="str">
        <f>IF(AND(V21=0,V22=0,V23=0,V24=0,V25=0,V26=0,V27=0,V28=0,V29=0,V30=0,V31=0,V32=0),"",(IF((SUMIFS(cb_metall!$C:$C,cb_metall!$A:$A,T23,cb_metall!$B:$B,"silver"))=0,"-",(SUMIFS(cb_metall!$C:$C,cb_metall!$A:$A,T23,cb_metall!$B:$B,"silver")))))</f>
        <v/>
      </c>
      <c r="V23" s="165">
        <f>SUMIFS(cb_metall!$C:$C,cb_metall!$A:$A,T23,cb_metall!$B:$B,"silver")</f>
        <v>0</v>
      </c>
      <c r="W23" s="3" t="str">
        <f>Доллар!W23</f>
        <v>20.08.2023</v>
      </c>
      <c r="X23" s="157" t="str">
        <f>IF(AND(Y21=0,Y22=0,Y23=0,Y24=0,Y25=0,Y26=0,Y27=0,Y28=0,Y29=0,Y30=0,Y31=0,Y32=0),"",(IF((SUMIFS(cb_metall!$C:$C,cb_metall!$A:$A,W23,cb_metall!$B:$B,"silver"))=0,"-",(SUMIFS(cb_metall!$C:$C,cb_metall!$A:$A,W23,cb_metall!$B:$B,"silver")))))</f>
        <v/>
      </c>
      <c r="Y23" s="165">
        <f>SUMIFS(cb_metall!$C:$C,cb_metall!$A:$A,W23,cb_metall!$B:$B,"silver")</f>
        <v>0</v>
      </c>
      <c r="Z23" s="3" t="str">
        <f>Доллар!Z23</f>
        <v>20.09.2023</v>
      </c>
      <c r="AA23" s="157" t="str">
        <f>IF(AND(AB21=0,AB22=0,AB23=0,AB24=0,AB25=0,AB26=0,AB27=0,AB28=0,AB29=0,AB30=0,AB31=0,AB32=0),"",(IF((SUMIFS(cb_metall!$C:$C,cb_metall!$A:$A,Z23,cb_metall!$B:$B,"silver"))=0,"-",(SUMIFS(cb_metall!$C:$C,cb_metall!$A:$A,Z23,cb_metall!$B:$B,"silver")))))</f>
        <v/>
      </c>
      <c r="AB23" s="165">
        <f>SUMIFS(cb_metall!$C:$C,cb_metall!$A:$A,Z23,cb_metall!$B:$B,"silver")</f>
        <v>0</v>
      </c>
      <c r="AC23" s="3" t="str">
        <f>Доллар!AC23</f>
        <v>20.10.2023</v>
      </c>
      <c r="AD23" s="157" t="str">
        <f>IF(AND(AE21=0,AE22=0,AE23=0,AE24=0,AE25=0,AE26=0,AE27=0,AE28=0,AE29=0,AE30=0,AE31=0,AE32=0),"",(IF((SUMIFS(cb_metall!$C:$C,cb_metall!$A:$A,AC23,cb_metall!$B:$B,"silver"))=0,"-",(SUMIFS(cb_metall!$C:$C,cb_metall!$A:$A,AC23,cb_metall!$B:$B,"silver")))))</f>
        <v/>
      </c>
      <c r="AE23" s="165">
        <f>SUMIFS(cb_metall!$C:$C,cb_metall!$A:$A,AC23,cb_metall!$B:$B,"silver")</f>
        <v>0</v>
      </c>
      <c r="AF23" s="3" t="str">
        <f>Доллар!AF23</f>
        <v>20.11.2023</v>
      </c>
      <c r="AG23" s="157" t="str">
        <f>IF(AND(AH21=0,AH22=0,AH23=0,AH24=0,AH25=0,AH26=0,AH27=0,AH28=0,AH29=0,AH30=0,AH31=0,AH32=0),"",(IF((SUMIFS(cb_metall!$C:$C,cb_metall!$A:$A,AF23,cb_metall!$B:$B,"silver"))=0,"-",(SUMIFS(cb_metall!$C:$C,cb_metall!$A:$A,AF23,cb_metall!$B:$B,"silver")))))</f>
        <v/>
      </c>
      <c r="AH23" s="165">
        <f>SUMIFS(cb_metall!$C:$C,cb_metall!$A:$A,AF23,cb_metall!$B:$B,"silver")</f>
        <v>0</v>
      </c>
      <c r="AI23" s="3" t="str">
        <f>Доллар!AI23</f>
        <v>20.12.2023</v>
      </c>
      <c r="AJ23" s="157" t="str">
        <f>IF(AND(AK21=0,AK22=0,AK23=0,AK24=0,AK25=0,AK26=0,AK27=0,AK28=0,AK29=0,AK30=0,AK31=0,AK32=0),"",(IF((SUMIFS(cb_metall!$C:$C,cb_metall!$A:$A,AI23,cb_metall!$B:$B,"silver"))=0,"-",(SUMIFS(cb_metall!$C:$C,cb_metall!$A:$A,AI23,cb_metall!$B:$B,"silver")))))</f>
        <v/>
      </c>
      <c r="AK23" s="165">
        <f>SUMIFS(cb_metall!$C:$C,cb_metall!$A:$A,AI23,cb_metall!$B:$B,"silver")</f>
        <v>0</v>
      </c>
      <c r="AQ23" s="153" t="str">
        <f t="shared" si="1"/>
        <v>20.06.2023</v>
      </c>
      <c r="AR23" s="161">
        <f t="shared" si="0"/>
        <v>0</v>
      </c>
      <c r="AT23" s="3" t="str">
        <f t="shared" si="2"/>
        <v>20.10.2023</v>
      </c>
      <c r="AU23" s="161">
        <f t="shared" si="3"/>
        <v>0</v>
      </c>
      <c r="AW23" s="3" t="str">
        <f t="shared" si="4"/>
        <v>20.11.2023</v>
      </c>
      <c r="AX23" s="161">
        <f t="shared" si="5"/>
        <v>0</v>
      </c>
      <c r="AZ23" s="3" t="str">
        <f t="shared" si="6"/>
        <v>20.12.2023</v>
      </c>
      <c r="BA23" s="161">
        <f t="shared" si="7"/>
        <v>0</v>
      </c>
    </row>
    <row r="24" spans="2:53" x14ac:dyDescent="0.25">
      <c r="B24" s="3" t="str">
        <f>Доллар!B24</f>
        <v>21.01.2023</v>
      </c>
      <c r="C24" s="157" t="str">
        <f>IF(AND(D22=0,D23=0,D24=0,D25=0,D26=0,D27=0,D28=0,D29=0,D30=0,D31=0,D32=0,D33=0),"",(IF((SUMIFS(cb_metall!$C:$C,cb_metall!$A:$A,B24,cb_metall!$B:$B,"silver"))=0,"-",(SUMIFS(cb_metall!$C:$C,cb_metall!$A:$A,B24,cb_metall!$B:$B,"silver")))))</f>
        <v/>
      </c>
      <c r="D24" s="165">
        <f>SUMIFS(cb_metall!$C:$C,cb_metall!$A:$A,B24,cb_metall!$B:$B,"silver")</f>
        <v>0</v>
      </c>
      <c r="E24" s="3" t="str">
        <f>Доллар!E24</f>
        <v>21.02.2023</v>
      </c>
      <c r="F24" s="157" t="str">
        <f>IF(AND(G22=0,G23=0,G24=0,G25=0,G26=0,G27=0,G28=0,G29=0,G30=0,G31=0,G32=0,G33=0),"",(IF((SUMIFS(#REF!,#REF!,E24))=0,"-",(SUMIFS(#REF!,#REF!,E24)))))</f>
        <v/>
      </c>
      <c r="G24" s="165">
        <f>SUMIFS(cb_metall!$C:$C,cb_metall!$A:$A,E24,cb_metall!$B:$B,"silver")</f>
        <v>0</v>
      </c>
      <c r="H24" s="3" t="str">
        <f>Доллар!H24</f>
        <v>21.03.2023</v>
      </c>
      <c r="I24" s="157" t="str">
        <f>IF(AND(J22=0,J23=0,J24=0,J25=0,J26=0,J27=0,J28=0,J29=0,J30=0,J31=0,J32=0,J33=0),"",(IF((SUMIFS(cb_metall!$C:$C,cb_metall!$A:$A,H24,cb_metall!$B:$B,"silver"))=0,"-",(SUMIFS(cb_metall!$C:$C,cb_metall!$A:$A,H24,cb_metall!$B:$B,"silver")))))</f>
        <v/>
      </c>
      <c r="J24" s="165">
        <f>SUMIFS(cb_metall!$C:$C,cb_metall!$A:$A,H24,cb_metall!$B:$B,"silver")</f>
        <v>0</v>
      </c>
      <c r="K24" s="3" t="str">
        <f>Доллар!K24</f>
        <v>21.04.2023</v>
      </c>
      <c r="L24" s="157" t="str">
        <f>IF(AND(M22=0,M23=0,M24=0,M25=0,M26=0,M27=0,M28=0,M29=0,M30=0,M31=0,M32=0,M33=0),"",(IF((SUMIFS(cb_metall!$C:$C,cb_metall!$A:$A,K24,cb_metall!$B:$B,"silver"))=0,"-",(SUMIFS(cb_metall!$C:$C,cb_metall!$A:$A,K24,cb_metall!$B:$B,"silver")))))</f>
        <v/>
      </c>
      <c r="M24" s="165">
        <f>SUMIFS(cb_metall!$C:$C,cb_metall!$A:$A,K24,cb_metall!$B:$B,"silver")</f>
        <v>0</v>
      </c>
      <c r="N24" s="3" t="str">
        <f>Доллар!N24</f>
        <v>21.05.2023</v>
      </c>
      <c r="O24" s="157" t="str">
        <f>IF(AND(P22=0,P23=0,P24=0,P25=0,P26=0,P27=0,P28=0,P29=0,P30=0,P31=0,P32=0,P33=0),"",(IF((SUMIFS(cb_metall!$C:$C,cb_metall!$A:$A,N24,cb_metall!$B:$B,"silver"))=0,"-",(SUMIFS(cb_metall!$C:$C,cb_metall!$A:$A,N24,cb_metall!$B:$B,"silver")))))</f>
        <v/>
      </c>
      <c r="P24" s="165">
        <f>SUMIFS(cb_metall!$C:$C,cb_metall!$A:$A,N24,cb_metall!$B:$B,"silver")</f>
        <v>0</v>
      </c>
      <c r="Q24" s="3" t="str">
        <f>Доллар!Q24</f>
        <v>21.06.2023</v>
      </c>
      <c r="R24" s="157" t="str">
        <f>IF(AND(S22=0,S23=0,S24=0,S25=0,S26=0,S27=0,S28=0,S29=0,S30=0,S31=0,S32=0,S33=0),"",(IF((SUMIFS(cb_metall!$C:$C,cb_metall!$A:$A,Q24,cb_metall!$B:$B,"silver"))=0,"-",(SUMIFS(cb_metall!$C:$C,cb_metall!$A:$A,Q24,cb_metall!$B:$B,"silver")))))</f>
        <v/>
      </c>
      <c r="S24" s="165">
        <f>SUMIFS(cb_metall!$C:$C,cb_metall!$A:$A,Q24,cb_metall!$B:$B,"silver")</f>
        <v>0</v>
      </c>
      <c r="T24" s="3" t="str">
        <f>Доллар!T24</f>
        <v>21.07.2023</v>
      </c>
      <c r="U24" s="157" t="str">
        <f>IF(AND(V22=0,V23=0,V24=0,V25=0,V26=0,V27=0,V28=0,V29=0,V30=0,V31=0,V32=0,V33=0),"",(IF((SUMIFS(cb_metall!$C:$C,cb_metall!$A:$A,T24,cb_metall!$B:$B,"silver"))=0,"-",(SUMIFS(cb_metall!$C:$C,cb_metall!$A:$A,T24,cb_metall!$B:$B,"silver")))))</f>
        <v/>
      </c>
      <c r="V24" s="165">
        <f>SUMIFS(cb_metall!$C:$C,cb_metall!$A:$A,T24,cb_metall!$B:$B,"silver")</f>
        <v>0</v>
      </c>
      <c r="W24" s="3" t="str">
        <f>Доллар!W24</f>
        <v>21.08.2023</v>
      </c>
      <c r="X24" s="157" t="str">
        <f>IF(AND(Y22=0,Y23=0,Y24=0,Y25=0,Y26=0,Y27=0,Y28=0,Y29=0,Y30=0,Y31=0,Y32=0,Y33=0),"",(IF((SUMIFS(cb_metall!$C:$C,cb_metall!$A:$A,W24,cb_metall!$B:$B,"silver"))=0,"-",(SUMIFS(cb_metall!$C:$C,cb_metall!$A:$A,W24,cb_metall!$B:$B,"silver")))))</f>
        <v/>
      </c>
      <c r="Y24" s="165">
        <f>SUMIFS(cb_metall!$C:$C,cb_metall!$A:$A,W24,cb_metall!$B:$B,"silver")</f>
        <v>0</v>
      </c>
      <c r="Z24" s="3" t="str">
        <f>Доллар!Z24</f>
        <v>21.09.2023</v>
      </c>
      <c r="AA24" s="157" t="str">
        <f>IF(AND(AB22=0,AB23=0,AB24=0,AB25=0,AB26=0,AB27=0,AB28=0,AB29=0,AB30=0,AB31=0,AB32=0,AB33=0),"",(IF((SUMIFS(cb_metall!$C:$C,cb_metall!$A:$A,Z24,cb_metall!$B:$B,"silver"))=0,"-",(SUMIFS(cb_metall!$C:$C,cb_metall!$A:$A,Z24,cb_metall!$B:$B,"silver")))))</f>
        <v/>
      </c>
      <c r="AB24" s="165">
        <f>SUMIFS(cb_metall!$C:$C,cb_metall!$A:$A,Z24,cb_metall!$B:$B,"silver")</f>
        <v>0</v>
      </c>
      <c r="AC24" s="3" t="str">
        <f>Доллар!AC24</f>
        <v>21.10.2023</v>
      </c>
      <c r="AD24" s="157" t="str">
        <f>IF(AND(AE22=0,AE23=0,AE24=0,AE25=0,AE26=0,AE27=0,AE28=0,AE29=0,AE30=0,AE31=0,AE32=0,AE33=0),"",(IF((SUMIFS(cb_metall!$C:$C,cb_metall!$A:$A,AC24,cb_metall!$B:$B,"silver"))=0,"-",(SUMIFS(cb_metall!$C:$C,cb_metall!$A:$A,AC24,cb_metall!$B:$B,"silver")))))</f>
        <v/>
      </c>
      <c r="AE24" s="165">
        <f>SUMIFS(cb_metall!$C:$C,cb_metall!$A:$A,AC24,cb_metall!$B:$B,"silver")</f>
        <v>0</v>
      </c>
      <c r="AF24" s="3" t="str">
        <f>Доллар!AF24</f>
        <v>21.11.2023</v>
      </c>
      <c r="AG24" s="157" t="str">
        <f>IF(AND(AH22=0,AH23=0,AH24=0,AH25=0,AH26=0,AH27=0,AH28=0,AH29=0,AH30=0,AH31=0,AH32=0,AH33=0),"",(IF((SUMIFS(cb_metall!$C:$C,cb_metall!$A:$A,AF24,cb_metall!$B:$B,"silver"))=0,"-",(SUMIFS(cb_metall!$C:$C,cb_metall!$A:$A,AF24,cb_metall!$B:$B,"silver")))))</f>
        <v/>
      </c>
      <c r="AH24" s="165">
        <f>SUMIFS(cb_metall!$C:$C,cb_metall!$A:$A,AF24,cb_metall!$B:$B,"silver")</f>
        <v>0</v>
      </c>
      <c r="AI24" s="3" t="str">
        <f>Доллар!AI24</f>
        <v>21.12.2023</v>
      </c>
      <c r="AJ24" s="157" t="str">
        <f>IF(AND(AK22=0,AK23=0,AK24=0,AK25=0,AK26=0,AK27=0,AK28=0,AK29=0,AK30=0,AK31=0,AK32=0,AK33=0),"",(IF((SUMIFS(cb_metall!$C:$C,cb_metall!$A:$A,AI24,cb_metall!$B:$B,"silver"))=0,"-",(SUMIFS(cb_metall!$C:$C,cb_metall!$A:$A,AI24,cb_metall!$B:$B,"silver")))))</f>
        <v/>
      </c>
      <c r="AK24" s="165">
        <f>SUMIFS(cb_metall!$C:$C,cb_metall!$A:$A,AI24,cb_metall!$B:$B,"silver")</f>
        <v>0</v>
      </c>
      <c r="AQ24" s="153" t="str">
        <f t="shared" si="1"/>
        <v>21.06.2023</v>
      </c>
      <c r="AR24" s="161">
        <f t="shared" si="0"/>
        <v>0</v>
      </c>
      <c r="AT24" s="3" t="str">
        <f t="shared" si="2"/>
        <v>21.10.2023</v>
      </c>
      <c r="AU24" s="161">
        <f t="shared" si="3"/>
        <v>0</v>
      </c>
      <c r="AW24" s="3" t="str">
        <f t="shared" si="4"/>
        <v>21.11.2023</v>
      </c>
      <c r="AX24" s="161">
        <f t="shared" si="5"/>
        <v>0</v>
      </c>
      <c r="AZ24" s="3" t="str">
        <f t="shared" si="6"/>
        <v>21.12.2023</v>
      </c>
      <c r="BA24" s="161">
        <f t="shared" si="7"/>
        <v>0</v>
      </c>
    </row>
    <row r="25" spans="2:53" x14ac:dyDescent="0.25">
      <c r="B25" s="3" t="str">
        <f>Доллар!B25</f>
        <v>22.01.2023</v>
      </c>
      <c r="C25" s="157" t="str">
        <f>IF(AND(D23=0,D24=0,D25=0,D26=0,D27=0,D28=0,D29=0,D30=0,D31=0,D32=0,D33=0,D34=0),"",(IF((SUMIFS(cb_metall!$C:$C,cb_metall!$A:$A,B25,cb_metall!$B:$B,"silver"))=0,"-",(SUMIFS(cb_metall!$C:$C,cb_metall!$A:$A,B25,cb_metall!$B:$B,"silver")))))</f>
        <v/>
      </c>
      <c r="D25" s="165">
        <f>SUMIFS(cb_metall!$C:$C,cb_metall!$A:$A,B25,cb_metall!$B:$B,"silver")</f>
        <v>0</v>
      </c>
      <c r="E25" s="3" t="str">
        <f>Доллар!E25</f>
        <v>22.02.2023</v>
      </c>
      <c r="F25" s="157" t="str">
        <f>IF(AND(G23=0,G24=0,G25=0,G26=0,G27=0,G28=0,G29=0,G30=0,G31=0,G32=0,G33=0,G34=0),"",(IF((SUMIFS(#REF!,#REF!,E25))=0,"-",(SUMIFS(#REF!,#REF!,E25)))))</f>
        <v/>
      </c>
      <c r="G25" s="165">
        <f>SUMIFS(cb_metall!$C:$C,cb_metall!$A:$A,E25,cb_metall!$B:$B,"silver")</f>
        <v>0</v>
      </c>
      <c r="H25" s="3" t="str">
        <f>Доллар!H25</f>
        <v>22.03.2023</v>
      </c>
      <c r="I25" s="157" t="str">
        <f>IF(AND(J23=0,J24=0,J25=0,J26=0,J27=0,J28=0,J29=0,J30=0,J31=0,J32=0,J33=0,J34=0),"",(IF((SUMIFS(cb_metall!$C:$C,cb_metall!$A:$A,H25,cb_metall!$B:$B,"silver"))=0,"-",(SUMIFS(cb_metall!$C:$C,cb_metall!$A:$A,H25,cb_metall!$B:$B,"silver")))))</f>
        <v/>
      </c>
      <c r="J25" s="165">
        <f>SUMIFS(cb_metall!$C:$C,cb_metall!$A:$A,H25,cb_metall!$B:$B,"silver")</f>
        <v>0</v>
      </c>
      <c r="K25" s="3" t="str">
        <f>Доллар!K25</f>
        <v>22.04.2023</v>
      </c>
      <c r="L25" s="157" t="str">
        <f>IF(AND(M23=0,M24=0,M25=0,M26=0,M27=0,M28=0,M29=0,M30=0,M31=0,M32=0,M33=0,M34=0),"",(IF((SUMIFS(cb_metall!$C:$C,cb_metall!$A:$A,K25,cb_metall!$B:$B,"silver"))=0,"-",(SUMIFS(cb_metall!$C:$C,cb_metall!$A:$A,K25,cb_metall!$B:$B,"silver")))))</f>
        <v/>
      </c>
      <c r="M25" s="165">
        <f>SUMIFS(cb_metall!$C:$C,cb_metall!$A:$A,K25,cb_metall!$B:$B,"silver")</f>
        <v>0</v>
      </c>
      <c r="N25" s="3" t="str">
        <f>Доллар!N25</f>
        <v>22.05.2023</v>
      </c>
      <c r="O25" s="157" t="str">
        <f>IF(AND(P23=0,P24=0,P25=0,P26=0,P27=0,P28=0,P29=0,P30=0,P31=0,P32=0,P33=0,P34=0),"",(IF((SUMIFS(cb_metall!$C:$C,cb_metall!$A:$A,N25,cb_metall!$B:$B,"silver"))=0,"-",(SUMIFS(cb_metall!$C:$C,cb_metall!$A:$A,N25,cb_metall!$B:$B,"silver")))))</f>
        <v/>
      </c>
      <c r="P25" s="165">
        <f>SUMIFS(cb_metall!$C:$C,cb_metall!$A:$A,N25,cb_metall!$B:$B,"silver")</f>
        <v>0</v>
      </c>
      <c r="Q25" s="3" t="str">
        <f>Доллар!Q25</f>
        <v>22.06.2023</v>
      </c>
      <c r="R25" s="157" t="str">
        <f>IF(AND(S23=0,S24=0,S25=0,S26=0,S27=0,S28=0,S29=0,S30=0,S31=0,S32=0,S33=0,S34=0),"",(IF((SUMIFS(cb_metall!$C:$C,cb_metall!$A:$A,Q25,cb_metall!$B:$B,"silver"))=0,"-",(SUMIFS(cb_metall!$C:$C,cb_metall!$A:$A,Q25,cb_metall!$B:$B,"silver")))))</f>
        <v/>
      </c>
      <c r="S25" s="165">
        <f>SUMIFS(cb_metall!$C:$C,cb_metall!$A:$A,Q25,cb_metall!$B:$B,"silver")</f>
        <v>0</v>
      </c>
      <c r="T25" s="3" t="str">
        <f>Доллар!T25</f>
        <v>22.07.2023</v>
      </c>
      <c r="U25" s="157" t="str">
        <f>IF(AND(V23=0,V24=0,V25=0,V26=0,V27=0,V28=0,V29=0,V30=0,V31=0,V32=0,V33=0,V34=0),"",(IF((SUMIFS(cb_metall!$C:$C,cb_metall!$A:$A,T25,cb_metall!$B:$B,"silver"))=0,"-",(SUMIFS(cb_metall!$C:$C,cb_metall!$A:$A,T25,cb_metall!$B:$B,"silver")))))</f>
        <v/>
      </c>
      <c r="V25" s="165">
        <f>SUMIFS(cb_metall!$C:$C,cb_metall!$A:$A,T25,cb_metall!$B:$B,"silver")</f>
        <v>0</v>
      </c>
      <c r="W25" s="3" t="str">
        <f>Доллар!W25</f>
        <v>22.08.2023</v>
      </c>
      <c r="X25" s="157" t="str">
        <f>IF(AND(Y23=0,Y24=0,Y25=0,Y26=0,Y27=0,Y28=0,Y29=0,Y30=0,Y31=0,Y32=0,Y33=0,Y34=0),"",(IF((SUMIFS(cb_metall!$C:$C,cb_metall!$A:$A,W25,cb_metall!$B:$B,"silver"))=0,"-",(SUMIFS(cb_metall!$C:$C,cb_metall!$A:$A,W25,cb_metall!$B:$B,"silver")))))</f>
        <v/>
      </c>
      <c r="Y25" s="165">
        <f>SUMIFS(cb_metall!$C:$C,cb_metall!$A:$A,W25,cb_metall!$B:$B,"silver")</f>
        <v>0</v>
      </c>
      <c r="Z25" s="3" t="str">
        <f>Доллар!Z25</f>
        <v>22.09.2023</v>
      </c>
      <c r="AA25" s="157" t="str">
        <f>IF(AND(AB23=0,AB24=0,AB25=0,AB26=0,AB27=0,AB28=0,AB29=0,AB30=0,AB31=0,AB32=0,AB33=0,AB34=0),"",(IF((SUMIFS(cb_metall!$C:$C,cb_metall!$A:$A,Z25,cb_metall!$B:$B,"silver"))=0,"-",(SUMIFS(cb_metall!$C:$C,cb_metall!$A:$A,Z25,cb_metall!$B:$B,"silver")))))</f>
        <v/>
      </c>
      <c r="AB25" s="165">
        <f>SUMIFS(cb_metall!$C:$C,cb_metall!$A:$A,Z25,cb_metall!$B:$B,"silver")</f>
        <v>0</v>
      </c>
      <c r="AC25" s="3" t="str">
        <f>Доллар!AC25</f>
        <v>22.10.2023</v>
      </c>
      <c r="AD25" s="157" t="str">
        <f>IF(AND(AE23=0,AE24=0,AE25=0,AE26=0,AE27=0,AE28=0,AE29=0,AE30=0,AE31=0,AE32=0,AE33=0,AE34=0),"",(IF((SUMIFS(cb_metall!$C:$C,cb_metall!$A:$A,AC25,cb_metall!$B:$B,"silver"))=0,"-",(SUMIFS(cb_metall!$C:$C,cb_metall!$A:$A,AC25,cb_metall!$B:$B,"silver")))))</f>
        <v/>
      </c>
      <c r="AE25" s="165">
        <f>SUMIFS(cb_metall!$C:$C,cb_metall!$A:$A,AC25,cb_metall!$B:$B,"silver")</f>
        <v>0</v>
      </c>
      <c r="AF25" s="3" t="str">
        <f>Доллар!AF25</f>
        <v>22.11.2023</v>
      </c>
      <c r="AG25" s="157" t="str">
        <f>IF(AND(AH23=0,AH24=0,AH25=0,AH26=0,AH27=0,AH28=0,AH29=0,AH30=0,AH31=0,AH32=0,AH33=0,AH34=0),"",(IF((SUMIFS(cb_metall!$C:$C,cb_metall!$A:$A,AF25,cb_metall!$B:$B,"silver"))=0,"-",(SUMIFS(cb_metall!$C:$C,cb_metall!$A:$A,AF25,cb_metall!$B:$B,"silver")))))</f>
        <v/>
      </c>
      <c r="AH25" s="165">
        <f>SUMIFS(cb_metall!$C:$C,cb_metall!$A:$A,AF25,cb_metall!$B:$B,"silver")</f>
        <v>0</v>
      </c>
      <c r="AI25" s="3" t="str">
        <f>Доллар!AI25</f>
        <v>22.12.2023</v>
      </c>
      <c r="AJ25" s="157" t="str">
        <f>IF(AND(AK23=0,AK24=0,AK25=0,AK26=0,AK27=0,AK28=0,AK29=0,AK30=0,AK31=0,AK32=0,AK33=0,AK34=0),"",(IF((SUMIFS(cb_metall!$C:$C,cb_metall!$A:$A,AI25,cb_metall!$B:$B,"silver"))=0,"-",(SUMIFS(cb_metall!$C:$C,cb_metall!$A:$A,AI25,cb_metall!$B:$B,"silver")))))</f>
        <v/>
      </c>
      <c r="AK25" s="165">
        <f>SUMIFS(cb_metall!$C:$C,cb_metall!$A:$A,AI25,cb_metall!$B:$B,"silver")</f>
        <v>0</v>
      </c>
      <c r="AQ25" s="153" t="str">
        <f t="shared" si="1"/>
        <v>22.06.2023</v>
      </c>
      <c r="AR25" s="161">
        <f t="shared" si="0"/>
        <v>0</v>
      </c>
      <c r="AT25" s="3" t="str">
        <f t="shared" si="2"/>
        <v>22.10.2023</v>
      </c>
      <c r="AU25" s="161">
        <f t="shared" si="3"/>
        <v>0</v>
      </c>
      <c r="AW25" s="3" t="str">
        <f t="shared" si="4"/>
        <v>22.11.2023</v>
      </c>
      <c r="AX25" s="161">
        <f t="shared" si="5"/>
        <v>0</v>
      </c>
      <c r="AZ25" s="3" t="str">
        <f t="shared" si="6"/>
        <v>22.12.2023</v>
      </c>
      <c r="BA25" s="161">
        <f t="shared" si="7"/>
        <v>0</v>
      </c>
    </row>
    <row r="26" spans="2:53" x14ac:dyDescent="0.25">
      <c r="B26" s="3" t="str">
        <f>Доллар!B26</f>
        <v>23.01.2023</v>
      </c>
      <c r="C26" s="157" t="str">
        <f>IF(AND(D24=0,D25=0,D26=0,D27=0,D28=0,D29=0,D30=0,D31=0,D32=0,D33=0,D34=0,D35=0),"",(IF((SUMIFS(cb_metall!$C:$C,cb_metall!$A:$A,B26,cb_metall!$B:$B,"silver"))=0,"-",(SUMIFS(cb_metall!$C:$C,cb_metall!$A:$A,B26,cb_metall!$B:$B,"silver")))))</f>
        <v/>
      </c>
      <c r="D26" s="165">
        <f>SUMIFS(cb_metall!$C:$C,cb_metall!$A:$A,B26,cb_metall!$B:$B,"silver")</f>
        <v>0</v>
      </c>
      <c r="E26" s="3" t="str">
        <f>Доллар!E26</f>
        <v>23.02.2023</v>
      </c>
      <c r="F26" s="157" t="str">
        <f>IF(AND(G24=0,G25=0,G26=0,G27=0,G28=0,G29=0,G30=0,G31=0,G32=0,G33=0,G34=0,G35=0),"",(IF((SUMIFS(#REF!,#REF!,E26))=0,"-",(SUMIFS(#REF!,#REF!,E26)))))</f>
        <v/>
      </c>
      <c r="G26" s="165">
        <f>SUMIFS(cb_metall!$C:$C,cb_metall!$A:$A,E26,cb_metall!$B:$B,"silver")</f>
        <v>0</v>
      </c>
      <c r="H26" s="3" t="str">
        <f>Доллар!H26</f>
        <v>23.03.2023</v>
      </c>
      <c r="I26" s="157" t="str">
        <f>IF(AND(J24=0,J25=0,J26=0,J27=0,J28=0,J29=0,J30=0,J31=0,J32=0,J33=0,J34=0,J35=0),"",(IF((SUMIFS(cb_metall!$C:$C,cb_metall!$A:$A,H26,cb_metall!$B:$B,"silver"))=0,"-",(SUMIFS(cb_metall!$C:$C,cb_metall!$A:$A,H26,cb_metall!$B:$B,"silver")))))</f>
        <v/>
      </c>
      <c r="J26" s="165">
        <f>SUMIFS(cb_metall!$C:$C,cb_metall!$A:$A,H26,cb_metall!$B:$B,"silver")</f>
        <v>0</v>
      </c>
      <c r="K26" s="3" t="str">
        <f>Доллар!K26</f>
        <v>23.04.2023</v>
      </c>
      <c r="L26" s="157" t="str">
        <f>IF(AND(M24=0,M25=0,M26=0,M27=0,M28=0,M29=0,M30=0,M31=0,M32=0,M33=0,M34=0,M35=0),"",(IF((SUMIFS(cb_metall!$C:$C,cb_metall!$A:$A,K26,cb_metall!$B:$B,"silver"))=0,"-",(SUMIFS(cb_metall!$C:$C,cb_metall!$A:$A,K26,cb_metall!$B:$B,"silver")))))</f>
        <v/>
      </c>
      <c r="M26" s="165">
        <f>SUMIFS(cb_metall!$C:$C,cb_metall!$A:$A,K26,cb_metall!$B:$B,"silver")</f>
        <v>0</v>
      </c>
      <c r="N26" s="3" t="str">
        <f>Доллар!N26</f>
        <v>23.05.2023</v>
      </c>
      <c r="O26" s="157" t="str">
        <f>IF(AND(P24=0,P25=0,P26=0,P27=0,P28=0,P29=0,P30=0,P31=0,P32=0,P33=0,P34=0,P35=0),"",(IF((SUMIFS(cb_metall!$C:$C,cb_metall!$A:$A,N26,cb_metall!$B:$B,"silver"))=0,"-",(SUMIFS(cb_metall!$C:$C,cb_metall!$A:$A,N26,cb_metall!$B:$B,"silver")))))</f>
        <v/>
      </c>
      <c r="P26" s="165">
        <f>SUMIFS(cb_metall!$C:$C,cb_metall!$A:$A,N26,cb_metall!$B:$B,"silver")</f>
        <v>0</v>
      </c>
      <c r="Q26" s="3" t="str">
        <f>Доллар!Q26</f>
        <v>23.06.2023</v>
      </c>
      <c r="R26" s="157" t="str">
        <f>IF(AND(S24=0,S25=0,S26=0,S27=0,S28=0,S29=0,S30=0,S31=0,S32=0,S33=0,S34=0,S35=0),"",(IF((SUMIFS(cb_metall!$C:$C,cb_metall!$A:$A,Q26,cb_metall!$B:$B,"silver"))=0,"-",(SUMIFS(cb_metall!$C:$C,cb_metall!$A:$A,Q26,cb_metall!$B:$B,"silver")))))</f>
        <v/>
      </c>
      <c r="S26" s="165">
        <f>SUMIFS(cb_metall!$C:$C,cb_metall!$A:$A,Q26,cb_metall!$B:$B,"silver")</f>
        <v>0</v>
      </c>
      <c r="T26" s="3" t="str">
        <f>Доллар!T26</f>
        <v>23.07.2023</v>
      </c>
      <c r="U26" s="157" t="str">
        <f>IF(AND(V24=0,V25=0,V26=0,V27=0,V28=0,V29=0,V30=0,V31=0,V32=0,V33=0,V34=0,V35=0),"",(IF((SUMIFS(cb_metall!$C:$C,cb_metall!$A:$A,T26,cb_metall!$B:$B,"silver"))=0,"-",(SUMIFS(cb_metall!$C:$C,cb_metall!$A:$A,T26,cb_metall!$B:$B,"silver")))))</f>
        <v/>
      </c>
      <c r="V26" s="165">
        <f>SUMIFS(cb_metall!$C:$C,cb_metall!$A:$A,T26,cb_metall!$B:$B,"silver")</f>
        <v>0</v>
      </c>
      <c r="W26" s="3" t="str">
        <f>Доллар!W26</f>
        <v>23.08.2023</v>
      </c>
      <c r="X26" s="157" t="str">
        <f>IF(AND(Y24=0,Y25=0,Y26=0,Y27=0,Y28=0,Y29=0,Y30=0,Y31=0,Y32=0,Y33=0,Y34=0,Y35=0),"",(IF((SUMIFS(cb_metall!$C:$C,cb_metall!$A:$A,W26,cb_metall!$B:$B,"silver"))=0,"-",(SUMIFS(cb_metall!$C:$C,cb_metall!$A:$A,W26,cb_metall!$B:$B,"silver")))))</f>
        <v/>
      </c>
      <c r="Y26" s="165">
        <f>SUMIFS(cb_metall!$C:$C,cb_metall!$A:$A,W26,cb_metall!$B:$B,"silver")</f>
        <v>0</v>
      </c>
      <c r="Z26" s="3" t="str">
        <f>Доллар!Z26</f>
        <v>23.09.2023</v>
      </c>
      <c r="AA26" s="157" t="str">
        <f>IF(AND(AB24=0,AB25=0,AB26=0,AB27=0,AB28=0,AB29=0,AB30=0,AB31=0,AB32=0,AB33=0,AB34=0,AB35=0),"",(IF((SUMIFS(cb_metall!$C:$C,cb_metall!$A:$A,Z26,cb_metall!$B:$B,"silver"))=0,"-",(SUMIFS(cb_metall!$C:$C,cb_metall!$A:$A,Z26,cb_metall!$B:$B,"silver")))))</f>
        <v/>
      </c>
      <c r="AB26" s="165">
        <f>SUMIFS(cb_metall!$C:$C,cb_metall!$A:$A,Z26,cb_metall!$B:$B,"silver")</f>
        <v>0</v>
      </c>
      <c r="AC26" s="3" t="str">
        <f>Доллар!AC26</f>
        <v>23.10.2023</v>
      </c>
      <c r="AD26" s="157" t="str">
        <f>IF(AND(AE24=0,AE25=0,AE26=0,AE27=0,AE28=0,AE29=0,AE30=0,AE31=0,AE32=0,AE33=0,AE34=0,AE35=0),"",(IF((SUMIFS(cb_metall!$C:$C,cb_metall!$A:$A,AC26,cb_metall!$B:$B,"silver"))=0,"-",(SUMIFS(cb_metall!$C:$C,cb_metall!$A:$A,AC26,cb_metall!$B:$B,"silver")))))</f>
        <v/>
      </c>
      <c r="AE26" s="165">
        <f>SUMIFS(cb_metall!$C:$C,cb_metall!$A:$A,AC26,cb_metall!$B:$B,"silver")</f>
        <v>0</v>
      </c>
      <c r="AF26" s="3" t="str">
        <f>Доллар!AF26</f>
        <v>23.11.2023</v>
      </c>
      <c r="AG26" s="157" t="str">
        <f>IF(AND(AH24=0,AH25=0,AH26=0,AH27=0,AH28=0,AH29=0,AH30=0,AH31=0,AH32=0,AH33=0,AH34=0,AH35=0),"",(IF((SUMIFS(cb_metall!$C:$C,cb_metall!$A:$A,AF26,cb_metall!$B:$B,"silver"))=0,"-",(SUMIFS(cb_metall!$C:$C,cb_metall!$A:$A,AF26,cb_metall!$B:$B,"silver")))))</f>
        <v/>
      </c>
      <c r="AH26" s="165">
        <f>SUMIFS(cb_metall!$C:$C,cb_metall!$A:$A,AF26,cb_metall!$B:$B,"silver")</f>
        <v>0</v>
      </c>
      <c r="AI26" s="3" t="str">
        <f>Доллар!AI26</f>
        <v>23.12.2023</v>
      </c>
      <c r="AJ26" s="157" t="str">
        <f>IF(AND(AK24=0,AK25=0,AK26=0,AK27=0,AK28=0,AK29=0,AK30=0,AK31=0,AK32=0,AK33=0,AK34=0,AK35=0),"",(IF((SUMIFS(cb_metall!$C:$C,cb_metall!$A:$A,AI26,cb_metall!$B:$B,"silver"))=0,"-",(SUMIFS(cb_metall!$C:$C,cb_metall!$A:$A,AI26,cb_metall!$B:$B,"silver")))))</f>
        <v/>
      </c>
      <c r="AK26" s="165">
        <f>SUMIFS(cb_metall!$C:$C,cb_metall!$A:$A,AI26,cb_metall!$B:$B,"silver")</f>
        <v>0</v>
      </c>
      <c r="AQ26" s="153" t="str">
        <f t="shared" si="1"/>
        <v>23.06.2023</v>
      </c>
      <c r="AR26" s="161">
        <f t="shared" si="0"/>
        <v>0</v>
      </c>
      <c r="AT26" s="3" t="str">
        <f t="shared" si="2"/>
        <v>23.10.2023</v>
      </c>
      <c r="AU26" s="161">
        <f t="shared" si="3"/>
        <v>0</v>
      </c>
      <c r="AW26" s="3" t="str">
        <f t="shared" si="4"/>
        <v>23.11.2023</v>
      </c>
      <c r="AX26" s="162" t="s">
        <v>52</v>
      </c>
      <c r="AZ26" s="3" t="str">
        <f t="shared" si="6"/>
        <v>23.12.2023</v>
      </c>
      <c r="BA26" s="161">
        <f t="shared" si="7"/>
        <v>0</v>
      </c>
    </row>
    <row r="27" spans="2:53" x14ac:dyDescent="0.25">
      <c r="B27" s="3" t="str">
        <f>Доллар!B27</f>
        <v>24.01.2023</v>
      </c>
      <c r="C27" s="157" t="str">
        <f>IF(AND(D25=0,D26=0,D27=0,D28=0,D29=0,D30=0,D31=0,D32=0,D33=0,D34=0,D35=0,D36=0),"",(IF((SUMIFS(cb_metall!$C:$C,cb_metall!$A:$A,B27,cb_metall!$B:$B,"silver"))=0,"-",(SUMIFS(cb_metall!$C:$C,cb_metall!$A:$A,B27,cb_metall!$B:$B,"silver")))))</f>
        <v/>
      </c>
      <c r="D27" s="165">
        <f>SUMIFS(cb_metall!$C:$C,cb_metall!$A:$A,B27,cb_metall!$B:$B,"silver")</f>
        <v>0</v>
      </c>
      <c r="E27" s="3" t="str">
        <f>Доллар!E27</f>
        <v>24.02.2023</v>
      </c>
      <c r="F27" s="157" t="str">
        <f>IF(AND(G25=0,G26=0,G27=0,G28=0,G29=0,G30=0,G31=0,G32=0,G33=0,G34=0,G35=0,G36=0),"",(IF((SUMIFS(#REF!,#REF!,E27))=0,"-",(SUMIFS(#REF!,#REF!,E27)))))</f>
        <v/>
      </c>
      <c r="G27" s="165">
        <f>SUMIFS(cb_metall!$C:$C,cb_metall!$A:$A,E27,cb_metall!$B:$B,"silver")</f>
        <v>0</v>
      </c>
      <c r="H27" s="3" t="str">
        <f>Доллар!H27</f>
        <v>24.03.2023</v>
      </c>
      <c r="I27" s="157" t="str">
        <f>IF(AND(J25=0,J26=0,J27=0,J28=0,J29=0,J30=0,J31=0,J32=0,J33=0,J34=0,J35=0,J36=0),"",(IF((SUMIFS(cb_metall!$C:$C,cb_metall!$A:$A,H27,cb_metall!$B:$B,"silver"))=0,"-",(SUMIFS(cb_metall!$C:$C,cb_metall!$A:$A,H27,cb_metall!$B:$B,"silver")))))</f>
        <v/>
      </c>
      <c r="J27" s="165">
        <f>SUMIFS(cb_metall!$C:$C,cb_metall!$A:$A,H27,cb_metall!$B:$B,"silver")</f>
        <v>0</v>
      </c>
      <c r="K27" s="3" t="str">
        <f>Доллар!K27</f>
        <v>24.04.2023</v>
      </c>
      <c r="L27" s="157" t="str">
        <f>IF(AND(M25=0,M26=0,M27=0,M28=0,M29=0,M30=0,M31=0,M32=0,M33=0,M34=0,M35=0,M36=0),"",(IF((SUMIFS(cb_metall!$C:$C,cb_metall!$A:$A,K27,cb_metall!$B:$B,"silver"))=0,"-",(SUMIFS(cb_metall!$C:$C,cb_metall!$A:$A,K27,cb_metall!$B:$B,"silver")))))</f>
        <v/>
      </c>
      <c r="M27" s="165">
        <f>SUMIFS(cb_metall!$C:$C,cb_metall!$A:$A,K27,cb_metall!$B:$B,"silver")</f>
        <v>0</v>
      </c>
      <c r="N27" s="3" t="str">
        <f>Доллар!N27</f>
        <v>24.05.2023</v>
      </c>
      <c r="O27" s="157" t="str">
        <f>IF(AND(P25=0,P26=0,P27=0,P28=0,P29=0,P30=0,P31=0,P32=0,P33=0,P34=0,P35=0,P36=0),"",(IF((SUMIFS(cb_metall!$C:$C,cb_metall!$A:$A,N27,cb_metall!$B:$B,"silver"))=0,"-",(SUMIFS(cb_metall!$C:$C,cb_metall!$A:$A,N27,cb_metall!$B:$B,"silver")))))</f>
        <v/>
      </c>
      <c r="P27" s="165">
        <f>SUMIFS(cb_metall!$C:$C,cb_metall!$A:$A,N27,cb_metall!$B:$B,"silver")</f>
        <v>0</v>
      </c>
      <c r="Q27" s="3" t="str">
        <f>Доллар!Q27</f>
        <v>24.06.2023</v>
      </c>
      <c r="R27" s="157" t="str">
        <f>IF(AND(S25=0,S26=0,S27=0,S28=0,S29=0,S30=0,S31=0,S32=0,S33=0,S34=0,S35=0,S36=0),"",(IF((SUMIFS(cb_metall!$C:$C,cb_metall!$A:$A,Q27,cb_metall!$B:$B,"silver"))=0,"-",(SUMIFS(cb_metall!$C:$C,cb_metall!$A:$A,Q27,cb_metall!$B:$B,"silver")))))</f>
        <v/>
      </c>
      <c r="S27" s="165">
        <f>SUMIFS(cb_metall!$C:$C,cb_metall!$A:$A,Q27,cb_metall!$B:$B,"silver")</f>
        <v>0</v>
      </c>
      <c r="T27" s="3" t="str">
        <f>Доллар!T27</f>
        <v>24.07.2023</v>
      </c>
      <c r="U27" s="157" t="str">
        <f>IF(AND(V25=0,V26=0,V27=0,V28=0,V29=0,V30=0,V31=0,V32=0,V33=0,V34=0,V35=0,V36=0),"",(IF((SUMIFS(cb_metall!$C:$C,cb_metall!$A:$A,T27,cb_metall!$B:$B,"silver"))=0,"-",(SUMIFS(cb_metall!$C:$C,cb_metall!$A:$A,T27,cb_metall!$B:$B,"silver")))))</f>
        <v/>
      </c>
      <c r="V27" s="165">
        <f>SUMIFS(cb_metall!$C:$C,cb_metall!$A:$A,T27,cb_metall!$B:$B,"silver")</f>
        <v>0</v>
      </c>
      <c r="W27" s="3" t="str">
        <f>Доллар!W27</f>
        <v>24.08.2023</v>
      </c>
      <c r="X27" s="157" t="str">
        <f>IF(AND(Y25=0,Y26=0,Y27=0,Y28=0,Y29=0,Y30=0,Y31=0,Y32=0,Y33=0,Y34=0,Y35=0,Y36=0),"",(IF((SUMIFS(cb_metall!$C:$C,cb_metall!$A:$A,W27,cb_metall!$B:$B,"silver"))=0,"-",(SUMIFS(cb_metall!$C:$C,cb_metall!$A:$A,W27,cb_metall!$B:$B,"silver")))))</f>
        <v/>
      </c>
      <c r="Y27" s="165">
        <f>SUMIFS(cb_metall!$C:$C,cb_metall!$A:$A,W27,cb_metall!$B:$B,"silver")</f>
        <v>0</v>
      </c>
      <c r="Z27" s="3" t="str">
        <f>Доллар!Z27</f>
        <v>24.09.2023</v>
      </c>
      <c r="AA27" s="157" t="str">
        <f>IF(AND(AB25=0,AB26=0,AB27=0,AB28=0,AB29=0,AB30=0,AB31=0,AB32=0,AB33=0,AB34=0,AB35=0,AB36=0),"",(IF((SUMIFS(cb_metall!$C:$C,cb_metall!$A:$A,Z27,cb_metall!$B:$B,"silver"))=0,"-",(SUMIFS(cb_metall!$C:$C,cb_metall!$A:$A,Z27,cb_metall!$B:$B,"silver")))))</f>
        <v/>
      </c>
      <c r="AB27" s="165">
        <f>SUMIFS(cb_metall!$C:$C,cb_metall!$A:$A,Z27,cb_metall!$B:$B,"silver")</f>
        <v>0</v>
      </c>
      <c r="AC27" s="3" t="str">
        <f>Доллар!AC27</f>
        <v>24.10.2023</v>
      </c>
      <c r="AD27" s="157" t="str">
        <f>IF(AND(AE25=0,AE26=0,AE27=0,AE28=0,AE29=0,AE30=0,AE31=0,AE32=0,AE33=0,AE34=0,AE35=0,AE36=0),"",(IF((SUMIFS(cb_metall!$C:$C,cb_metall!$A:$A,AC27,cb_metall!$B:$B,"silver"))=0,"-",(SUMIFS(cb_metall!$C:$C,cb_metall!$A:$A,AC27,cb_metall!$B:$B,"silver")))))</f>
        <v/>
      </c>
      <c r="AE27" s="165">
        <f>SUMIFS(cb_metall!$C:$C,cb_metall!$A:$A,AC27,cb_metall!$B:$B,"silver")</f>
        <v>0</v>
      </c>
      <c r="AF27" s="3" t="str">
        <f>Доллар!AF27</f>
        <v>24.11.2023</v>
      </c>
      <c r="AG27" s="157" t="str">
        <f>IF(AND(AH25=0,AH26=0,AH27=0,AH28=0,AH29=0,AH30=0,AH31=0,AH32=0,AH33=0,AH34=0,AH35=0,AH36=0),"",(IF((SUMIFS(cb_metall!$C:$C,cb_metall!$A:$A,AF27,cb_metall!$B:$B,"silver"))=0,"-",(SUMIFS(cb_metall!$C:$C,cb_metall!$A:$A,AF27,cb_metall!$B:$B,"silver")))))</f>
        <v/>
      </c>
      <c r="AH27" s="165">
        <f>SUMIFS(cb_metall!$C:$C,cb_metall!$A:$A,AF27,cb_metall!$B:$B,"silver")</f>
        <v>0</v>
      </c>
      <c r="AI27" s="3" t="str">
        <f>Доллар!AI27</f>
        <v>24.12.2023</v>
      </c>
      <c r="AJ27" s="157" t="str">
        <f>IF(AND(AK25=0,AK26=0,AK27=0,AK28=0,AK29=0,AK30=0,AK31=0,AK32=0,AK33=0,AK34=0,AK35=0,AK36=0),"",(IF((SUMIFS(cb_metall!$C:$C,cb_metall!$A:$A,AI27,cb_metall!$B:$B,"silver"))=0,"-",(SUMIFS(cb_metall!$C:$C,cb_metall!$A:$A,AI27,cb_metall!$B:$B,"silver")))))</f>
        <v/>
      </c>
      <c r="AK27" s="165">
        <f>SUMIFS(cb_metall!$C:$C,cb_metall!$A:$A,AI27,cb_metall!$B:$B,"silver")</f>
        <v>0</v>
      </c>
      <c r="AQ27" s="153" t="str">
        <f t="shared" si="1"/>
        <v>24.06.2023</v>
      </c>
      <c r="AR27" s="162" t="s">
        <v>52</v>
      </c>
      <c r="AT27" s="3" t="str">
        <f t="shared" si="2"/>
        <v>24.10.2023</v>
      </c>
      <c r="AU27" s="162" t="s">
        <v>52</v>
      </c>
      <c r="AW27" s="3" t="str">
        <f t="shared" si="4"/>
        <v>24.11.2023</v>
      </c>
      <c r="AX27" s="162" t="s">
        <v>52</v>
      </c>
      <c r="AZ27" s="3" t="str">
        <f t="shared" si="6"/>
        <v>24.12.2023</v>
      </c>
      <c r="BA27" s="162" t="s">
        <v>52</v>
      </c>
    </row>
    <row r="28" spans="2:53" x14ac:dyDescent="0.25">
      <c r="B28" s="3" t="str">
        <f>Доллар!B28</f>
        <v>25.01.2023</v>
      </c>
      <c r="C28" s="157" t="str">
        <f>IF(AND(D26=0,D27=0,D28=0,D29=0,D30=0,D31=0,D32=0,D33=0,D34=0,D35=0,D36=0,D37=0),"",(IF((SUMIFS(cb_metall!$C:$C,cb_metall!$A:$A,B28,cb_metall!$B:$B,"silver"))=0,"-",(SUMIFS(cb_metall!$C:$C,cb_metall!$A:$A,B28,cb_metall!$B:$B,"silver")))))</f>
        <v/>
      </c>
      <c r="D28" s="165">
        <f>SUMIFS(cb_metall!$C:$C,cb_metall!$A:$A,B28,cb_metall!$B:$B,"silver")</f>
        <v>0</v>
      </c>
      <c r="E28" s="3" t="str">
        <f>Доллар!E28</f>
        <v>25.02.2023</v>
      </c>
      <c r="F28" s="157" t="str">
        <f>IF(AND(G26=0,G27=0,G28=0,G29=0,G30=0,G31=0,G32=0,G33=0,G34=0,G35=0,G36=0,G37=0),"",(IF((SUMIFS(#REF!,#REF!,E28))=0,"-",(SUMIFS(#REF!,#REF!,E28)))))</f>
        <v/>
      </c>
      <c r="G28" s="165">
        <f>SUMIFS(cb_metall!$C:$C,cb_metall!$A:$A,E28,cb_metall!$B:$B,"silver")</f>
        <v>0</v>
      </c>
      <c r="H28" s="3" t="str">
        <f>Доллар!H28</f>
        <v>25.03.2023</v>
      </c>
      <c r="I28" s="157" t="str">
        <f>IF(AND(J26=0,J27=0,J28=0,J29=0,J30=0,J31=0,J32=0,J33=0,J34=0,J35=0,J36=0,J37=0),"",(IF((SUMIFS(cb_metall!$C:$C,cb_metall!$A:$A,H28,cb_metall!$B:$B,"silver"))=0,"-",(SUMIFS(cb_metall!$C:$C,cb_metall!$A:$A,H28,cb_metall!$B:$B,"silver")))))</f>
        <v/>
      </c>
      <c r="J28" s="165">
        <f>SUMIFS(cb_metall!$C:$C,cb_metall!$A:$A,H28,cb_metall!$B:$B,"silver")</f>
        <v>0</v>
      </c>
      <c r="K28" s="3" t="str">
        <f>Доллар!K28</f>
        <v>25.04.2023</v>
      </c>
      <c r="L28" s="157" t="str">
        <f>IF(AND(M26=0,M27=0,M28=0,M29=0,M30=0,M31=0,M32=0,M33=0,M34=0,M35=0,M36=0,M37=0),"",(IF((SUMIFS(cb_metall!$C:$C,cb_metall!$A:$A,K28,cb_metall!$B:$B,"silver"))=0,"-",(SUMIFS(cb_metall!$C:$C,cb_metall!$A:$A,K28,cb_metall!$B:$B,"silver")))))</f>
        <v/>
      </c>
      <c r="M28" s="165">
        <f>SUMIFS(cb_metall!$C:$C,cb_metall!$A:$A,K28,cb_metall!$B:$B,"silver")</f>
        <v>0</v>
      </c>
      <c r="N28" s="3" t="str">
        <f>Доллар!N28</f>
        <v>25.05.2023</v>
      </c>
      <c r="O28" s="157" t="str">
        <f>IF(AND(P26=0,P27=0,P28=0,P29=0,P30=0,P31=0,P32=0,P33=0,P34=0,P35=0,P36=0,P37=0),"",(IF((SUMIFS(cb_metall!$C:$C,cb_metall!$A:$A,N28,cb_metall!$B:$B,"silver"))=0,"-",(SUMIFS(cb_metall!$C:$C,cb_metall!$A:$A,N28,cb_metall!$B:$B,"silver")))))</f>
        <v/>
      </c>
      <c r="P28" s="165">
        <f>SUMIFS(cb_metall!$C:$C,cb_metall!$A:$A,N28,cb_metall!$B:$B,"silver")</f>
        <v>0</v>
      </c>
      <c r="Q28" s="3" t="str">
        <f>Доллар!Q28</f>
        <v>25.06.2023</v>
      </c>
      <c r="R28" s="157" t="str">
        <f>IF(AND(S26=0,S27=0,S28=0,S29=0,S30=0,S31=0,S32=0,S33=0,S34=0,S35=0,S36=0,S37=0),"",(IF((SUMIFS(cb_metall!$C:$C,cb_metall!$A:$A,Q28,cb_metall!$B:$B,"silver"))=0,"-",(SUMIFS(cb_metall!$C:$C,cb_metall!$A:$A,Q28,cb_metall!$B:$B,"silver")))))</f>
        <v/>
      </c>
      <c r="S28" s="165">
        <f>SUMIFS(cb_metall!$C:$C,cb_metall!$A:$A,Q28,cb_metall!$B:$B,"silver")</f>
        <v>0</v>
      </c>
      <c r="T28" s="3" t="str">
        <f>Доллар!T28</f>
        <v>25.07.2023</v>
      </c>
      <c r="U28" s="157" t="str">
        <f>IF(AND(V26=0,V27=0,V28=0,V29=0,V30=0,V31=0,V32=0,V33=0,V34=0,V35=0,V36=0,V37=0),"",(IF((SUMIFS(cb_metall!$C:$C,cb_metall!$A:$A,T28,cb_metall!$B:$B,"silver"))=0,"-",(SUMIFS(cb_metall!$C:$C,cb_metall!$A:$A,T28,cb_metall!$B:$B,"silver")))))</f>
        <v/>
      </c>
      <c r="V28" s="165">
        <f>SUMIFS(cb_metall!$C:$C,cb_metall!$A:$A,T28,cb_metall!$B:$B,"silver")</f>
        <v>0</v>
      </c>
      <c r="W28" s="3" t="str">
        <f>Доллар!W28</f>
        <v>25.08.2023</v>
      </c>
      <c r="X28" s="157" t="str">
        <f>IF(AND(Y26=0,Y27=0,Y28=0,Y29=0,Y30=0,Y31=0,Y32=0,Y33=0,Y34=0,Y35=0,Y36=0,Y37=0),"",(IF((SUMIFS(cb_metall!$C:$C,cb_metall!$A:$A,W28,cb_metall!$B:$B,"silver"))=0,"-",(SUMIFS(cb_metall!$C:$C,cb_metall!$A:$A,W28,cb_metall!$B:$B,"silver")))))</f>
        <v/>
      </c>
      <c r="Y28" s="165">
        <f>SUMIFS(cb_metall!$C:$C,cb_metall!$A:$A,W28,cb_metall!$B:$B,"silver")</f>
        <v>0</v>
      </c>
      <c r="Z28" s="3" t="str">
        <f>Доллар!Z28</f>
        <v>25.09.2023</v>
      </c>
      <c r="AA28" s="157" t="str">
        <f>IF(AND(AB26=0,AB27=0,AB28=0,AB29=0,AB30=0,AB31=0,AB32=0,AB33=0,AB34=0,AB35=0,AB36=0,AB37=0),"",(IF((SUMIFS(cb_metall!$C:$C,cb_metall!$A:$A,Z28,cb_metall!$B:$B,"silver"))=0,"-",(SUMIFS(cb_metall!$C:$C,cb_metall!$A:$A,Z28,cb_metall!$B:$B,"silver")))))</f>
        <v/>
      </c>
      <c r="AB28" s="165">
        <f>SUMIFS(cb_metall!$C:$C,cb_metall!$A:$A,Z28,cb_metall!$B:$B,"silver")</f>
        <v>0</v>
      </c>
      <c r="AC28" s="3" t="str">
        <f>Доллар!AC28</f>
        <v>25.10.2023</v>
      </c>
      <c r="AD28" s="157" t="str">
        <f>IF(AND(AE26=0,AE27=0,AE28=0,AE29=0,AE30=0,AE31=0,AE32=0,AE33=0,AE34=0,AE35=0,AE36=0,AE37=0),"",(IF((SUMIFS(cb_metall!$C:$C,cb_metall!$A:$A,AC28,cb_metall!$B:$B,"silver"))=0,"-",(SUMIFS(cb_metall!$C:$C,cb_metall!$A:$A,AC28,cb_metall!$B:$B,"silver")))))</f>
        <v/>
      </c>
      <c r="AE28" s="165">
        <f>SUMIFS(cb_metall!$C:$C,cb_metall!$A:$A,AC28,cb_metall!$B:$B,"silver")</f>
        <v>0</v>
      </c>
      <c r="AF28" s="3" t="str">
        <f>Доллар!AF28</f>
        <v>25.11.2023</v>
      </c>
      <c r="AG28" s="157" t="str">
        <f>IF(AND(AH26=0,AH27=0,AH28=0,AH29=0,AH30=0,AH31=0,AH32=0,AH33=0,AH34=0,AH35=0,AH36=0,AH37=0),"",(IF((SUMIFS(cb_metall!$C:$C,cb_metall!$A:$A,AF28,cb_metall!$B:$B,"silver"))=0,"-",(SUMIFS(cb_metall!$C:$C,cb_metall!$A:$A,AF28,cb_metall!$B:$B,"silver")))))</f>
        <v/>
      </c>
      <c r="AH28" s="165">
        <f>SUMIFS(cb_metall!$C:$C,cb_metall!$A:$A,AF28,cb_metall!$B:$B,"silver")</f>
        <v>0</v>
      </c>
      <c r="AI28" s="3" t="str">
        <f>Доллар!AI28</f>
        <v>25.12.2023</v>
      </c>
      <c r="AJ28" s="157" t="str">
        <f>IF(AND(AK26=0,AK27=0,AK28=0,AK29=0,AK30=0,AK31=0,AK32=0,AK33=0,AK34=0,AK35=0,AK36=0,AK37=0),"",(IF((SUMIFS(cb_metall!$C:$C,cb_metall!$A:$A,AI28,cb_metall!$B:$B,"silver"))=0,"-",(SUMIFS(cb_metall!$C:$C,cb_metall!$A:$A,AI28,cb_metall!$B:$B,"silver")))))</f>
        <v/>
      </c>
      <c r="AK28" s="165">
        <f>SUMIFS(cb_metall!$C:$C,cb_metall!$A:$A,AI28,cb_metall!$B:$B,"silver")</f>
        <v>0</v>
      </c>
      <c r="AQ28" s="153" t="str">
        <f t="shared" si="1"/>
        <v>25.06.2023</v>
      </c>
      <c r="AR28" s="162" t="s">
        <v>52</v>
      </c>
      <c r="AT28" s="3" t="str">
        <f t="shared" si="2"/>
        <v>25.10.2023</v>
      </c>
      <c r="AU28" s="162" t="s">
        <v>52</v>
      </c>
      <c r="AW28" s="3" t="str">
        <f t="shared" si="4"/>
        <v>25.11.2023</v>
      </c>
      <c r="AX28" s="162" t="s">
        <v>52</v>
      </c>
      <c r="AZ28" s="3" t="str">
        <f t="shared" si="6"/>
        <v>25.12.2023</v>
      </c>
      <c r="BA28" s="162" t="s">
        <v>52</v>
      </c>
    </row>
    <row r="29" spans="2:53" x14ac:dyDescent="0.25">
      <c r="B29" s="3" t="str">
        <f>Доллар!B29</f>
        <v>26.01.2023</v>
      </c>
      <c r="C29" s="157" t="str">
        <f>IF(AND(D27=0,D28=0,D29=0,D30=0,D31=0,D32=0,D33=0,D34=0,D35=0,D36=0,D37=0,D38=0),"",(IF((SUMIFS(cb_metall!$C:$C,cb_metall!$A:$A,B29,cb_metall!$B:$B,"silver"))=0,"-",(SUMIFS(cb_metall!$C:$C,cb_metall!$A:$A,B29,cb_metall!$B:$B,"silver")))))</f>
        <v/>
      </c>
      <c r="D29" s="165">
        <f>SUMIFS(cb_metall!$C:$C,cb_metall!$A:$A,B29,cb_metall!$B:$B,"silver")</f>
        <v>0</v>
      </c>
      <c r="E29" s="3" t="str">
        <f>Доллар!E29</f>
        <v>26.02.2023</v>
      </c>
      <c r="F29" s="157" t="str">
        <f>IF(AND(G27=0,G28=0,G29=0,G30=0,G31=0,G32=0,G33=0,G34=0,G35=0,G36=0,G37=0,G38=0),"",(IF((SUMIFS(#REF!,#REF!,E29))=0,"-",(SUMIFS(#REF!,#REF!,E29)))))</f>
        <v/>
      </c>
      <c r="G29" s="165">
        <f>SUMIFS(cb_metall!$C:$C,cb_metall!$A:$A,E29,cb_metall!$B:$B,"silver")</f>
        <v>0</v>
      </c>
      <c r="H29" s="3" t="str">
        <f>Доллар!H29</f>
        <v>26.03.2023</v>
      </c>
      <c r="I29" s="157" t="str">
        <f>IF(AND(J27=0,J28=0,J29=0,J30=0,J31=0,J32=0,J33=0,J34=0,J35=0,J36=0,J37=0,J38=0),"",(IF((SUMIFS(cb_metall!$C:$C,cb_metall!$A:$A,H29,cb_metall!$B:$B,"silver"))=0,"-",(SUMIFS(cb_metall!$C:$C,cb_metall!$A:$A,H29,cb_metall!$B:$B,"silver")))))</f>
        <v/>
      </c>
      <c r="J29" s="165">
        <f>SUMIFS(cb_metall!$C:$C,cb_metall!$A:$A,H29,cb_metall!$B:$B,"silver")</f>
        <v>0</v>
      </c>
      <c r="K29" s="3" t="str">
        <f>Доллар!K29</f>
        <v>26.04.2023</v>
      </c>
      <c r="L29" s="157" t="str">
        <f>IF(AND(M27=0,M28=0,M29=0,M30=0,M31=0,M32=0,M33=0,M34=0,M35=0,M36=0,M37=0,M38=0),"",(IF((SUMIFS(cb_metall!$C:$C,cb_metall!$A:$A,K29,cb_metall!$B:$B,"silver"))=0,"-",(SUMIFS(cb_metall!$C:$C,cb_metall!$A:$A,K29,cb_metall!$B:$B,"silver")))))</f>
        <v/>
      </c>
      <c r="M29" s="165">
        <f>SUMIFS(cb_metall!$C:$C,cb_metall!$A:$A,K29,cb_metall!$B:$B,"silver")</f>
        <v>0</v>
      </c>
      <c r="N29" s="3" t="str">
        <f>Доллар!N29</f>
        <v>26.05.2023</v>
      </c>
      <c r="O29" s="157" t="str">
        <f>IF(AND(P27=0,P28=0,P29=0,P30=0,P31=0,P32=0,P33=0,P34=0,P35=0,P36=0,P37=0,P38=0),"",(IF((SUMIFS(cb_metall!$C:$C,cb_metall!$A:$A,N29,cb_metall!$B:$B,"silver"))=0,"-",(SUMIFS(cb_metall!$C:$C,cb_metall!$A:$A,N29,cb_metall!$B:$B,"silver")))))</f>
        <v/>
      </c>
      <c r="P29" s="165">
        <f>SUMIFS(cb_metall!$C:$C,cb_metall!$A:$A,N29,cb_metall!$B:$B,"silver")</f>
        <v>0</v>
      </c>
      <c r="Q29" s="3" t="str">
        <f>Доллар!Q29</f>
        <v>26.06.2023</v>
      </c>
      <c r="R29" s="157" t="str">
        <f>IF(AND(S27=0,S28=0,S29=0,S30=0,S31=0,S32=0,S33=0,S34=0,S35=0,S36=0,S37=0,S38=0),"",(IF((SUMIFS(cb_metall!$C:$C,cb_metall!$A:$A,Q29,cb_metall!$B:$B,"silver"))=0,"-",(SUMIFS(cb_metall!$C:$C,cb_metall!$A:$A,Q29,cb_metall!$B:$B,"silver")))))</f>
        <v/>
      </c>
      <c r="S29" s="165">
        <f>SUMIFS(cb_metall!$C:$C,cb_metall!$A:$A,Q29,cb_metall!$B:$B,"silver")</f>
        <v>0</v>
      </c>
      <c r="T29" s="3" t="str">
        <f>Доллар!T29</f>
        <v>26.07.2023</v>
      </c>
      <c r="U29" s="157" t="str">
        <f>IF(AND(V27=0,V28=0,V29=0,V30=0,V31=0,V32=0,V33=0,V34=0,V35=0,V36=0,V37=0,V38=0),"",(IF((SUMIFS(cb_metall!$C:$C,cb_metall!$A:$A,T29,cb_metall!$B:$B,"silver"))=0,"-",(SUMIFS(cb_metall!$C:$C,cb_metall!$A:$A,T29,cb_metall!$B:$B,"silver")))))</f>
        <v/>
      </c>
      <c r="V29" s="165">
        <f>SUMIFS(cb_metall!$C:$C,cb_metall!$A:$A,T29,cb_metall!$B:$B,"silver")</f>
        <v>0</v>
      </c>
      <c r="W29" s="3" t="str">
        <f>Доллар!W29</f>
        <v>26.08.2023</v>
      </c>
      <c r="X29" s="157" t="str">
        <f>IF(AND(Y27=0,Y28=0,Y29=0,Y30=0,Y31=0,Y32=0,Y33=0,Y34=0,Y35=0,Y36=0,Y37=0,Y38=0),"",(IF((SUMIFS(cb_metall!$C:$C,cb_metall!$A:$A,W29,cb_metall!$B:$B,"silver"))=0,"-",(SUMIFS(cb_metall!$C:$C,cb_metall!$A:$A,W29,cb_metall!$B:$B,"silver")))))</f>
        <v/>
      </c>
      <c r="Y29" s="165">
        <f>SUMIFS(cb_metall!$C:$C,cb_metall!$A:$A,W29,cb_metall!$B:$B,"silver")</f>
        <v>0</v>
      </c>
      <c r="Z29" s="3" t="str">
        <f>Доллар!Z29</f>
        <v>26.09.2023</v>
      </c>
      <c r="AA29" s="157" t="str">
        <f>IF(AND(AB27=0,AB28=0,AB29=0,AB30=0,AB31=0,AB32=0,AB33=0,AB34=0,AB35=0,AB36=0,AB37=0,AB38=0),"",(IF((SUMIFS(cb_metall!$C:$C,cb_metall!$A:$A,Z29,cb_metall!$B:$B,"silver"))=0,"-",(SUMIFS(cb_metall!$C:$C,cb_metall!$A:$A,Z29,cb_metall!$B:$B,"silver")))))</f>
        <v/>
      </c>
      <c r="AB29" s="165">
        <f>SUMIFS(cb_metall!$C:$C,cb_metall!$A:$A,Z29,cb_metall!$B:$B,"silver")</f>
        <v>0</v>
      </c>
      <c r="AC29" s="3" t="str">
        <f>Доллар!AC29</f>
        <v>26.10.2023</v>
      </c>
      <c r="AD29" s="157" t="str">
        <f>IF(AND(AE27=0,AE28=0,AE29=0,AE30=0,AE31=0,AE32=0,AE33=0,AE34=0,AE35=0,AE36=0,AE37=0,AE38=0),"",(IF((SUMIFS(cb_metall!$C:$C,cb_metall!$A:$A,AC29,cb_metall!$B:$B,"silver"))=0,"-",(SUMIFS(cb_metall!$C:$C,cb_metall!$A:$A,AC29,cb_metall!$B:$B,"silver")))))</f>
        <v/>
      </c>
      <c r="AE29" s="165">
        <f>SUMIFS(cb_metall!$C:$C,cb_metall!$A:$A,AC29,cb_metall!$B:$B,"silver")</f>
        <v>0</v>
      </c>
      <c r="AF29" s="3" t="str">
        <f>Доллар!AF29</f>
        <v>26.11.2023</v>
      </c>
      <c r="AG29" s="157" t="str">
        <f>IF(AND(AH27=0,AH28=0,AH29=0,AH30=0,AH31=0,AH32=0,AH33=0,AH34=0,AH35=0,AH36=0,AH37=0,AH38=0),"",(IF((SUMIFS(cb_metall!$C:$C,cb_metall!$A:$A,AF29,cb_metall!$B:$B,"silver"))=0,"-",(SUMIFS(cb_metall!$C:$C,cb_metall!$A:$A,AF29,cb_metall!$B:$B,"silver")))))</f>
        <v/>
      </c>
      <c r="AH29" s="165">
        <f>SUMIFS(cb_metall!$C:$C,cb_metall!$A:$A,AF29,cb_metall!$B:$B,"silver")</f>
        <v>0</v>
      </c>
      <c r="AI29" s="3" t="str">
        <f>Доллар!AI29</f>
        <v>26.12.2023</v>
      </c>
      <c r="AJ29" s="157" t="str">
        <f>IF(AND(AK27=0,AK28=0,AK29=0,AK30=0,AK31=0,AK32=0,AK33=0,AK34=0,AK35=0,AK36=0,AK37=0,AK38=0),"",(IF((SUMIFS(cb_metall!$C:$C,cb_metall!$A:$A,AI29,cb_metall!$B:$B,"silver"))=0,"-",(SUMIFS(cb_metall!$C:$C,cb_metall!$A:$A,AI29,cb_metall!$B:$B,"silver")))))</f>
        <v/>
      </c>
      <c r="AK29" s="165">
        <f>SUMIFS(cb_metall!$C:$C,cb_metall!$A:$A,AI29,cb_metall!$B:$B,"silver")</f>
        <v>0</v>
      </c>
      <c r="AQ29" s="153" t="str">
        <f t="shared" si="1"/>
        <v>26.06.2023</v>
      </c>
      <c r="AR29" s="162" t="s">
        <v>52</v>
      </c>
      <c r="AT29" s="3" t="str">
        <f t="shared" si="2"/>
        <v>26.10.2023</v>
      </c>
      <c r="AU29" s="162" t="s">
        <v>52</v>
      </c>
      <c r="AW29" s="3" t="str">
        <f t="shared" si="4"/>
        <v>26.11.2023</v>
      </c>
      <c r="AX29" s="162" t="s">
        <v>52</v>
      </c>
      <c r="AZ29" s="3" t="str">
        <f t="shared" si="6"/>
        <v>26.12.2023</v>
      </c>
      <c r="BA29" s="162" t="s">
        <v>52</v>
      </c>
    </row>
    <row r="30" spans="2:53" x14ac:dyDescent="0.25">
      <c r="B30" s="3" t="str">
        <f>Доллар!B30</f>
        <v>27.01.2023</v>
      </c>
      <c r="C30" s="157" t="str">
        <f>IF(AND(D28=0,D29=0,D30=0,D31=0,D32=0,D33=0,D34=0,D35=0,D36=0,D37=0,D38=0,D39=0),"",(IF((SUMIFS(cb_metall!$C:$C,cb_metall!$A:$A,B30,cb_metall!$B:$B,"silver"))=0,"-",(SUMIFS(cb_metall!$C:$C,cb_metall!$A:$A,B30,cb_metall!$B:$B,"silver")))))</f>
        <v/>
      </c>
      <c r="D30" s="165">
        <f>SUMIFS(cb_metall!$C:$C,cb_metall!$A:$A,B30,cb_metall!$B:$B,"silver")</f>
        <v>0</v>
      </c>
      <c r="E30" s="3" t="str">
        <f>Доллар!E30</f>
        <v>27.02.2023</v>
      </c>
      <c r="F30" s="157" t="str">
        <f>IF(AND(G28=0,G29=0,G30=0,G31=0,G32=0,G33=0,G34=0,G35=0,G36=0,G37=0,G38=0,G39=0),"",(IF((SUMIFS(#REF!,#REF!,E30))=0,"-",(SUMIFS(#REF!,#REF!,E30)))))</f>
        <v/>
      </c>
      <c r="G30" s="165">
        <f>SUMIFS(cb_metall!$C:$C,cb_metall!$A:$A,E30,cb_metall!$B:$B,"silver")</f>
        <v>0</v>
      </c>
      <c r="H30" s="3" t="str">
        <f>Доллар!H30</f>
        <v>27.03.2023</v>
      </c>
      <c r="I30" s="157" t="str">
        <f>IF(AND(J28=0,J29=0,J30=0,J31=0,J32=0,J33=0,J34=0,J35=0,J36=0,J37=0,J38=0,J39=0),"",(IF((SUMIFS(cb_metall!$C:$C,cb_metall!$A:$A,H30,cb_metall!$B:$B,"silver"))=0,"-",(SUMIFS(cb_metall!$C:$C,cb_metall!$A:$A,H30,cb_metall!$B:$B,"silver")))))</f>
        <v/>
      </c>
      <c r="J30" s="165">
        <f>SUMIFS(cb_metall!$C:$C,cb_metall!$A:$A,H30,cb_metall!$B:$B,"silver")</f>
        <v>0</v>
      </c>
      <c r="K30" s="3" t="str">
        <f>Доллар!K30</f>
        <v>27.04.2023</v>
      </c>
      <c r="L30" s="157" t="str">
        <f>IF(AND(M28=0,M29=0,M30=0,M31=0,M32=0,M33=0,M34=0,M35=0,M36=0,M37=0,M38=0,M39=0),"",(IF((SUMIFS(cb_metall!$C:$C,cb_metall!$A:$A,K30,cb_metall!$B:$B,"silver"))=0,"-",(SUMIFS(cb_metall!$C:$C,cb_metall!$A:$A,K30,cb_metall!$B:$B,"silver")))))</f>
        <v/>
      </c>
      <c r="M30" s="165">
        <f>SUMIFS(cb_metall!$C:$C,cb_metall!$A:$A,K30,cb_metall!$B:$B,"silver")</f>
        <v>0</v>
      </c>
      <c r="N30" s="3" t="str">
        <f>Доллар!N30</f>
        <v>27.05.2023</v>
      </c>
      <c r="O30" s="157" t="str">
        <f>IF(AND(P28=0,P29=0,P30=0,P31=0,P32=0,P33=0,P34=0,P35=0,P36=0,P37=0,P38=0,P39=0),"",(IF((SUMIFS(cb_metall!$C:$C,cb_metall!$A:$A,N30,cb_metall!$B:$B,"silver"))=0,"-",(SUMIFS(cb_metall!$C:$C,cb_metall!$A:$A,N30,cb_metall!$B:$B,"silver")))))</f>
        <v/>
      </c>
      <c r="P30" s="165">
        <f>SUMIFS(cb_metall!$C:$C,cb_metall!$A:$A,N30,cb_metall!$B:$B,"silver")</f>
        <v>0</v>
      </c>
      <c r="Q30" s="3" t="str">
        <f>Доллар!Q30</f>
        <v>27.06.2023</v>
      </c>
      <c r="R30" s="157" t="str">
        <f>IF(AND(S28=0,S29=0,S30=0,S31=0,S32=0,S33=0,S34=0,S35=0,S36=0,S37=0,S38=0,S39=0),"",(IF((SUMIFS(cb_metall!$C:$C,cb_metall!$A:$A,Q30,cb_metall!$B:$B,"silver"))=0,"-",(SUMIFS(cb_metall!$C:$C,cb_metall!$A:$A,Q30,cb_metall!$B:$B,"silver")))))</f>
        <v/>
      </c>
      <c r="S30" s="165">
        <f>SUMIFS(cb_metall!$C:$C,cb_metall!$A:$A,Q30,cb_metall!$B:$B,"silver")</f>
        <v>0</v>
      </c>
      <c r="T30" s="3" t="str">
        <f>Доллар!T30</f>
        <v>27.07.2023</v>
      </c>
      <c r="U30" s="157" t="str">
        <f>IF(AND(V28=0,V29=0,V30=0,V31=0,V32=0,V33=0,V34=0,V35=0,V36=0,V37=0,V38=0,V39=0),"",(IF((SUMIFS(cb_metall!$C:$C,cb_metall!$A:$A,T30,cb_metall!$B:$B,"silver"))=0,"-",(SUMIFS(cb_metall!$C:$C,cb_metall!$A:$A,T30,cb_metall!$B:$B,"silver")))))</f>
        <v/>
      </c>
      <c r="V30" s="165">
        <f>SUMIFS(cb_metall!$C:$C,cb_metall!$A:$A,T30,cb_metall!$B:$B,"silver")</f>
        <v>0</v>
      </c>
      <c r="W30" s="3" t="str">
        <f>Доллар!W30</f>
        <v>27.08.2023</v>
      </c>
      <c r="X30" s="157" t="str">
        <f>IF(AND(Y28=0,Y29=0,Y30=0,Y31=0,Y32=0,Y33=0,Y34=0,Y35=0,Y36=0,Y37=0,Y38=0,Y39=0),"",(IF((SUMIFS(cb_metall!$C:$C,cb_metall!$A:$A,W30,cb_metall!$B:$B,"silver"))=0,"-",(SUMIFS(cb_metall!$C:$C,cb_metall!$A:$A,W30,cb_metall!$B:$B,"silver")))))</f>
        <v/>
      </c>
      <c r="Y30" s="165">
        <f>SUMIFS(cb_metall!$C:$C,cb_metall!$A:$A,W30,cb_metall!$B:$B,"silver")</f>
        <v>0</v>
      </c>
      <c r="Z30" s="3" t="str">
        <f>Доллар!Z30</f>
        <v>27.09.2023</v>
      </c>
      <c r="AA30" s="157" t="str">
        <f>IF(AND(AB28=0,AB29=0,AB30=0,AB31=0,AB32=0,AB33=0,AB34=0,AB35=0,AB36=0,AB37=0,AB38=0,AB39=0),"",(IF((SUMIFS(cb_metall!$C:$C,cb_metall!$A:$A,Z30,cb_metall!$B:$B,"silver"))=0,"-",(SUMIFS(cb_metall!$C:$C,cb_metall!$A:$A,Z30,cb_metall!$B:$B,"silver")))))</f>
        <v/>
      </c>
      <c r="AB30" s="165">
        <f>SUMIFS(cb_metall!$C:$C,cb_metall!$A:$A,Z30,cb_metall!$B:$B,"silver")</f>
        <v>0</v>
      </c>
      <c r="AC30" s="3" t="str">
        <f>Доллар!AC30</f>
        <v>27.10.2023</v>
      </c>
      <c r="AD30" s="157" t="str">
        <f>IF(AND(AE28=0,AE29=0,AE30=0,AE31=0,AE32=0,AE33=0,AE34=0,AE35=0,AE36=0,AE37=0,AE38=0,AE39=0),"",(IF((SUMIFS(cb_metall!$C:$C,cb_metall!$A:$A,AC30,cb_metall!$B:$B,"silver"))=0,"-",(SUMIFS(cb_metall!$C:$C,cb_metall!$A:$A,AC30,cb_metall!$B:$B,"silver")))))</f>
        <v/>
      </c>
      <c r="AE30" s="165">
        <f>SUMIFS(cb_metall!$C:$C,cb_metall!$A:$A,AC30,cb_metall!$B:$B,"silver")</f>
        <v>0</v>
      </c>
      <c r="AF30" s="3" t="str">
        <f>Доллар!AF30</f>
        <v>27.11.2023</v>
      </c>
      <c r="AG30" s="157" t="str">
        <f>IF(AND(AH28=0,AH29=0,AH30=0,AH31=0,AH32=0,AH33=0,AH34=0,AH35=0,AH36=0,AH37=0,AH38=0,AH39=0),"",(IF((SUMIFS(cb_metall!$C:$C,cb_metall!$A:$A,AF30,cb_metall!$B:$B,"silver"))=0,"-",(SUMIFS(cb_metall!$C:$C,cb_metall!$A:$A,AF30,cb_metall!$B:$B,"silver")))))</f>
        <v/>
      </c>
      <c r="AH30" s="165">
        <f>SUMIFS(cb_metall!$C:$C,cb_metall!$A:$A,AF30,cb_metall!$B:$B,"silver")</f>
        <v>0</v>
      </c>
      <c r="AI30" s="3" t="str">
        <f>Доллар!AI30</f>
        <v>27.12.2023</v>
      </c>
      <c r="AJ30" s="157" t="str">
        <f>IF(AND(AK28=0,AK29=0,AK30=0,AK31=0,AK32=0,AK33=0,AK34=0,AK35=0,AK36=0,AK37=0,AK38=0,AK39=0),"",(IF((SUMIFS(cb_metall!$C:$C,cb_metall!$A:$A,AI30,cb_metall!$B:$B,"silver"))=0,"-",(SUMIFS(cb_metall!$C:$C,cb_metall!$A:$A,AI30,cb_metall!$B:$B,"silver")))))</f>
        <v/>
      </c>
      <c r="AK30" s="165">
        <f>SUMIFS(cb_metall!$C:$C,cb_metall!$A:$A,AI30,cb_metall!$B:$B,"silver")</f>
        <v>0</v>
      </c>
      <c r="AQ30" s="153" t="str">
        <f t="shared" si="1"/>
        <v>27.06.2023</v>
      </c>
      <c r="AR30" s="162" t="s">
        <v>52</v>
      </c>
      <c r="AT30" s="3" t="str">
        <f t="shared" si="2"/>
        <v>27.10.2023</v>
      </c>
      <c r="AU30" s="162" t="s">
        <v>52</v>
      </c>
      <c r="AW30" s="3" t="str">
        <f t="shared" si="4"/>
        <v>27.11.2023</v>
      </c>
      <c r="AX30" s="162" t="s">
        <v>52</v>
      </c>
      <c r="AZ30" s="3" t="str">
        <f t="shared" si="6"/>
        <v>27.12.2023</v>
      </c>
      <c r="BA30" s="162" t="s">
        <v>52</v>
      </c>
    </row>
    <row r="31" spans="2:53" x14ac:dyDescent="0.25">
      <c r="B31" s="3" t="str">
        <f>Доллар!B31</f>
        <v>28.01.2023</v>
      </c>
      <c r="C31" s="157" t="str">
        <f>IF(AND(D29=0,D30=0,D31=0,D32=0,D33=0,D34=0,D35=0,D36=0,D37=0,D38=0,D39=0,D40=0),"",(IF((SUMIFS(cb_metall!$C:$C,cb_metall!$A:$A,B31,cb_metall!$B:$B,"silver"))=0,"-",(SUMIFS(cb_metall!$C:$C,cb_metall!$A:$A,B31,cb_metall!$B:$B,"silver")))))</f>
        <v/>
      </c>
      <c r="D31" s="165">
        <f>SUMIFS(cb_metall!$C:$C,cb_metall!$A:$A,B31,cb_metall!$B:$B,"silver")</f>
        <v>0</v>
      </c>
      <c r="E31" s="3" t="str">
        <f>Доллар!E31</f>
        <v>28.02.2023</v>
      </c>
      <c r="F31" s="157" t="str">
        <f>IF(AND(G29=0,G30=0,G31=0,G32=0,G33=0,G34=0,G35=0,G36=0,G37=0,G38=0,G39=0,G40=0),"",(IF((SUMIFS(#REF!,#REF!,E31))=0,"-",(SUMIFS(#REF!,#REF!,E31)))))</f>
        <v/>
      </c>
      <c r="G31" s="165">
        <f>SUMIFS(cb_metall!$C:$C,cb_metall!$A:$A,E31,cb_metall!$B:$B,"silver")</f>
        <v>0</v>
      </c>
      <c r="H31" s="3" t="str">
        <f>Доллар!H31</f>
        <v>28.03.2023</v>
      </c>
      <c r="I31" s="157" t="str">
        <f>IF(AND(J29=0,J30=0,J31=0,J32=0,J33=0,J34=0,J35=0,J36=0,J37=0,J38=0,J39=0,J40=0),"",(IF((SUMIFS(cb_metall!$C:$C,cb_metall!$A:$A,H31,cb_metall!$B:$B,"silver"))=0,"-",(SUMIFS(cb_metall!$C:$C,cb_metall!$A:$A,H31,cb_metall!$B:$B,"silver")))))</f>
        <v/>
      </c>
      <c r="J31" s="165">
        <f>SUMIFS(cb_metall!$C:$C,cb_metall!$A:$A,H31,cb_metall!$B:$B,"silver")</f>
        <v>0</v>
      </c>
      <c r="K31" s="3" t="str">
        <f>Доллар!K31</f>
        <v>28.04.2023</v>
      </c>
      <c r="L31" s="157" t="str">
        <f>IF(AND(M29=0,M30=0,M31=0,M32=0,M33=0,M34=0,M35=0,M36=0,M37=0,M38=0,M39=0,M40=0),"",(IF((SUMIFS(cb_metall!$C:$C,cb_metall!$A:$A,K31,cb_metall!$B:$B,"silver"))=0,"-",(SUMIFS(cb_metall!$C:$C,cb_metall!$A:$A,K31,cb_metall!$B:$B,"silver")))))</f>
        <v/>
      </c>
      <c r="M31" s="165">
        <f>SUMIFS(cb_metall!$C:$C,cb_metall!$A:$A,K31,cb_metall!$B:$B,"silver")</f>
        <v>0</v>
      </c>
      <c r="N31" s="3" t="str">
        <f>Доллар!N31</f>
        <v>28.05.2023</v>
      </c>
      <c r="O31" s="157" t="str">
        <f>IF(AND(P29=0,P30=0,P31=0,P32=0,P33=0,P34=0,P35=0,P36=0,P37=0,P38=0,P39=0,P40=0),"",(IF((SUMIFS(cb_metall!$C:$C,cb_metall!$A:$A,N31,cb_metall!$B:$B,"silver"))=0,"-",(SUMIFS(cb_metall!$C:$C,cb_metall!$A:$A,N31,cb_metall!$B:$B,"silver")))))</f>
        <v/>
      </c>
      <c r="P31" s="165">
        <f>SUMIFS(cb_metall!$C:$C,cb_metall!$A:$A,N31,cb_metall!$B:$B,"silver")</f>
        <v>0</v>
      </c>
      <c r="Q31" s="3" t="str">
        <f>Доллар!Q31</f>
        <v>28.06.2023</v>
      </c>
      <c r="R31" s="157" t="str">
        <f>IF(AND(S29=0,S30=0,S31=0,S32=0,S33=0,S34=0,S35=0,S36=0,S37=0,S38=0,S39=0,S40=0),"",(IF((SUMIFS(cb_metall!$C:$C,cb_metall!$A:$A,Q31,cb_metall!$B:$B,"silver"))=0,"-",(SUMIFS(cb_metall!$C:$C,cb_metall!$A:$A,Q31,cb_metall!$B:$B,"silver")))))</f>
        <v/>
      </c>
      <c r="S31" s="165">
        <f>SUMIFS(cb_metall!$C:$C,cb_metall!$A:$A,Q31,cb_metall!$B:$B,"silver")</f>
        <v>0</v>
      </c>
      <c r="T31" s="3" t="str">
        <f>Доллар!T31</f>
        <v>28.07.2023</v>
      </c>
      <c r="U31" s="157" t="str">
        <f>IF(AND(V29=0,V30=0,V31=0,V32=0,V33=0,V34=0,V35=0,V36=0,V37=0,V38=0,V39=0,V40=0),"",(IF((SUMIFS(cb_metall!$C:$C,cb_metall!$A:$A,T31,cb_metall!$B:$B,"silver"))=0,"-",(SUMIFS(cb_metall!$C:$C,cb_metall!$A:$A,T31,cb_metall!$B:$B,"silver")))))</f>
        <v/>
      </c>
      <c r="V31" s="165">
        <f>SUMIFS(cb_metall!$C:$C,cb_metall!$A:$A,T31,cb_metall!$B:$B,"silver")</f>
        <v>0</v>
      </c>
      <c r="W31" s="3" t="str">
        <f>Доллар!W31</f>
        <v>28.08.2023</v>
      </c>
      <c r="X31" s="157" t="str">
        <f>IF(AND(Y29=0,Y30=0,Y31=0,Y32=0,Y33=0,Y34=0,Y35=0,Y36=0,Y37=0,Y38=0,Y39=0,Y40=0),"",(IF((SUMIFS(cb_metall!$C:$C,cb_metall!$A:$A,W31,cb_metall!$B:$B,"silver"))=0,"-",(SUMIFS(cb_metall!$C:$C,cb_metall!$A:$A,W31,cb_metall!$B:$B,"silver")))))</f>
        <v/>
      </c>
      <c r="Y31" s="165">
        <f>SUMIFS(cb_metall!$C:$C,cb_metall!$A:$A,W31,cb_metall!$B:$B,"silver")</f>
        <v>0</v>
      </c>
      <c r="Z31" s="3" t="str">
        <f>Доллар!Z31</f>
        <v>28.09.2023</v>
      </c>
      <c r="AA31" s="157" t="str">
        <f>IF(AND(AB29=0,AB30=0,AB31=0,AB32=0,AB33=0,AB34=0,AB35=0,AB36=0,AB37=0,AB38=0,AB39=0,AB40=0),"",(IF((SUMIFS(cb_metall!$C:$C,cb_metall!$A:$A,Z31,cb_metall!$B:$B,"silver"))=0,"-",(SUMIFS(cb_metall!$C:$C,cb_metall!$A:$A,Z31,cb_metall!$B:$B,"silver")))))</f>
        <v/>
      </c>
      <c r="AB31" s="165">
        <f>SUMIFS(cb_metall!$C:$C,cb_metall!$A:$A,Z31,cb_metall!$B:$B,"silver")</f>
        <v>0</v>
      </c>
      <c r="AC31" s="3" t="str">
        <f>Доллар!AC31</f>
        <v>28.10.2023</v>
      </c>
      <c r="AD31" s="157" t="str">
        <f>IF(AND(AE29=0,AE30=0,AE31=0,AE32=0,AE33=0,AE34=0,AE35=0,AE36=0,AE37=0,AE38=0,AE39=0,AE40=0),"",(IF((SUMIFS(cb_metall!$C:$C,cb_metall!$A:$A,AC31,cb_metall!$B:$B,"silver"))=0,"-",(SUMIFS(cb_metall!$C:$C,cb_metall!$A:$A,AC31,cb_metall!$B:$B,"silver")))))</f>
        <v/>
      </c>
      <c r="AE31" s="165">
        <f>SUMIFS(cb_metall!$C:$C,cb_metall!$A:$A,AC31,cb_metall!$B:$B,"silver")</f>
        <v>0</v>
      </c>
      <c r="AF31" s="3" t="str">
        <f>Доллар!AF31</f>
        <v>28.11.2023</v>
      </c>
      <c r="AG31" s="157" t="str">
        <f>IF(AND(AH29=0,AH30=0,AH31=0,AH32=0,AH33=0,AH34=0,AH35=0,AH36=0,AH37=0,AH38=0,AH39=0,AH40=0),"",(IF((SUMIFS(cb_metall!$C:$C,cb_metall!$A:$A,AF31,cb_metall!$B:$B,"silver"))=0,"-",(SUMIFS(cb_metall!$C:$C,cb_metall!$A:$A,AF31,cb_metall!$B:$B,"silver")))))</f>
        <v/>
      </c>
      <c r="AH31" s="165">
        <f>SUMIFS(cb_metall!$C:$C,cb_metall!$A:$A,AF31,cb_metall!$B:$B,"silver")</f>
        <v>0</v>
      </c>
      <c r="AI31" s="3" t="str">
        <f>Доллар!AI31</f>
        <v>28.12.2023</v>
      </c>
      <c r="AJ31" s="157" t="str">
        <f>IF(AND(AK29=0,AK30=0,AK31=0,AK32=0,AK33=0,AK34=0,AK35=0,AK36=0,AK37=0,AK38=0,AK39=0,AK40=0),"",(IF((SUMIFS(cb_metall!$C:$C,cb_metall!$A:$A,AI31,cb_metall!$B:$B,"silver"))=0,"-",(SUMIFS(cb_metall!$C:$C,cb_metall!$A:$A,AI31,cb_metall!$B:$B,"silver")))))</f>
        <v/>
      </c>
      <c r="AK31" s="165">
        <f>SUMIFS(cb_metall!$C:$C,cb_metall!$A:$A,AI31,cb_metall!$B:$B,"silver")</f>
        <v>0</v>
      </c>
      <c r="AQ31" s="153" t="str">
        <f t="shared" si="1"/>
        <v>28.06.2023</v>
      </c>
      <c r="AR31" s="162" t="s">
        <v>52</v>
      </c>
      <c r="AT31" s="3" t="str">
        <f t="shared" si="2"/>
        <v>28.10.2023</v>
      </c>
      <c r="AU31" s="162" t="s">
        <v>52</v>
      </c>
      <c r="AW31" s="3" t="str">
        <f t="shared" si="4"/>
        <v>28.11.2023</v>
      </c>
      <c r="AX31" s="162" t="s">
        <v>52</v>
      </c>
      <c r="AZ31" s="3" t="str">
        <f t="shared" si="6"/>
        <v>28.12.2023</v>
      </c>
      <c r="BA31" s="162" t="s">
        <v>52</v>
      </c>
    </row>
    <row r="32" spans="2:53" x14ac:dyDescent="0.25">
      <c r="B32" s="3" t="str">
        <f>Доллар!B32</f>
        <v>29.01.2023</v>
      </c>
      <c r="C32" s="157" t="str">
        <f>IF(AND(D30=0,D31=0,D32=0,D33=0,D34=0,D35=0,D36=0,D37=0,D38=0,D39=0,D40=0,D41=0),"",(IF((SUMIFS(cb_metall!$C:$C,cb_metall!$A:$A,B32,cb_metall!$B:$B,"silver"))=0,"-",(SUMIFS(cb_metall!$C:$C,cb_metall!$A:$A,B32,cb_metall!$B:$B,"silver")))))</f>
        <v/>
      </c>
      <c r="D32" s="165">
        <f>SUMIFS(cb_metall!$C:$C,cb_metall!$A:$A,B32,cb_metall!$B:$B,"silver")</f>
        <v>0</v>
      </c>
      <c r="E32" s="4" t="str">
        <f>Доллар!E32</f>
        <v>29.02.2023</v>
      </c>
      <c r="F32" s="160"/>
      <c r="G32" s="165">
        <f>SUMIFS(cb_metall!$C:$C,cb_metall!$A:$A,E32,cb_metall!$B:$B,"silver")</f>
        <v>0</v>
      </c>
      <c r="H32" s="3" t="str">
        <f>Доллар!H32</f>
        <v>29.03.2023</v>
      </c>
      <c r="I32" s="157" t="str">
        <f>IF(AND(J30=0,J31=0,J32=0,J33=0,J34=0,J35=0,J36=0,J37=0,J38=0,J39=0,J40=0,J41=0),"",(IF((SUMIFS(cb_metall!$C:$C,cb_metall!$A:$A,H32,cb_metall!$B:$B,"silver"))=0,"-",(SUMIFS(cb_metall!$C:$C,cb_metall!$A:$A,H32,cb_metall!$B:$B,"silver")))))</f>
        <v/>
      </c>
      <c r="J32" s="165">
        <f>SUMIFS(cb_metall!$C:$C,cb_metall!$A:$A,H32,cb_metall!$B:$B,"silver")</f>
        <v>0</v>
      </c>
      <c r="K32" s="3" t="str">
        <f>Доллар!K32</f>
        <v>29.04.2023</v>
      </c>
      <c r="L32" s="157" t="str">
        <f>IF(AND(M30=0,M31=0,M32=0,M33=0,M34=0,M35=0,M36=0,M37=0,M38=0,M39=0,M40=0,M41=0),"",(IF((SUMIFS(cb_metall!$C:$C,cb_metall!$A:$A,K32,cb_metall!$B:$B,"silver"))=0,"-",(SUMIFS(cb_metall!$C:$C,cb_metall!$A:$A,K32,cb_metall!$B:$B,"silver")))))</f>
        <v/>
      </c>
      <c r="M32" s="165">
        <f>SUMIFS(cb_metall!$C:$C,cb_metall!$A:$A,K32,cb_metall!$B:$B,"silver")</f>
        <v>0</v>
      </c>
      <c r="N32" s="3" t="str">
        <f>Доллар!N32</f>
        <v>29.05.2023</v>
      </c>
      <c r="O32" s="157" t="str">
        <f>IF(AND(P30=0,P31=0,P32=0,P33=0,P34=0,P35=0,P36=0,P37=0,P38=0,P39=0,P40=0,P41=0),"",(IF((SUMIFS(cb_metall!$C:$C,cb_metall!$A:$A,N32,cb_metall!$B:$B,"silver"))=0,"-",(SUMIFS(cb_metall!$C:$C,cb_metall!$A:$A,N32,cb_metall!$B:$B,"silver")))))</f>
        <v/>
      </c>
      <c r="P32" s="165">
        <f>SUMIFS(cb_metall!$C:$C,cb_metall!$A:$A,N32,cb_metall!$B:$B,"silver")</f>
        <v>0</v>
      </c>
      <c r="Q32" s="3" t="str">
        <f>Доллар!Q32</f>
        <v>29.06.2023</v>
      </c>
      <c r="R32" s="157" t="str">
        <f>IF(AND(S30=0,S31=0,S32=0,S33=0,S34=0,S35=0,S36=0,S37=0,S38=0,S39=0,S40=0,S41=0),"",(IF((SUMIFS(cb_metall!$C:$C,cb_metall!$A:$A,Q32,cb_metall!$B:$B,"silver"))=0,"-",(SUMIFS(cb_metall!$C:$C,cb_metall!$A:$A,Q32,cb_metall!$B:$B,"silver")))))</f>
        <v/>
      </c>
      <c r="S32" s="165">
        <f>SUMIFS(cb_metall!$C:$C,cb_metall!$A:$A,Q32,cb_metall!$B:$B,"silver")</f>
        <v>0</v>
      </c>
      <c r="T32" s="3" t="str">
        <f>Доллар!T32</f>
        <v>29.07.2023</v>
      </c>
      <c r="U32" s="157" t="str">
        <f>IF(AND(V30=0,V31=0,V32=0,V33=0,V34=0,V35=0,V36=0,V37=0,V38=0,V39=0,V40=0,V41=0),"",(IF((SUMIFS(cb_metall!$C:$C,cb_metall!$A:$A,T32,cb_metall!$B:$B,"silver"))=0,"-",(SUMIFS(cb_metall!$C:$C,cb_metall!$A:$A,T32,cb_metall!$B:$B,"silver")))))</f>
        <v/>
      </c>
      <c r="V32" s="165">
        <f>SUMIFS(cb_metall!$C:$C,cb_metall!$A:$A,T32,cb_metall!$B:$B,"silver")</f>
        <v>0</v>
      </c>
      <c r="W32" s="3" t="str">
        <f>Доллар!W32</f>
        <v>29.08.2023</v>
      </c>
      <c r="X32" s="157" t="str">
        <f>IF(AND(Y30=0,Y31=0,Y32=0,Y33=0,Y34=0,Y35=0,Y36=0,Y37=0,Y38=0,Y39=0,Y40=0,Y41=0),"",(IF((SUMIFS(cb_metall!$C:$C,cb_metall!$A:$A,W32,cb_metall!$B:$B,"silver"))=0,"-",(SUMIFS(cb_metall!$C:$C,cb_metall!$A:$A,W32,cb_metall!$B:$B,"silver")))))</f>
        <v/>
      </c>
      <c r="Y32" s="165">
        <f>SUMIFS(cb_metall!$C:$C,cb_metall!$A:$A,W32,cb_metall!$B:$B,"silver")</f>
        <v>0</v>
      </c>
      <c r="Z32" s="3" t="str">
        <f>Доллар!Z32</f>
        <v>29.09.2023</v>
      </c>
      <c r="AA32" s="157" t="str">
        <f>IF(AND(AB30=0,AB31=0,AB32=0,AB33=0,AB34=0,AB35=0,AB36=0,AB37=0,AB38=0,AB39=0,AB40=0,AB41=0),"",(IF((SUMIFS(cb_metall!$C:$C,cb_metall!$A:$A,Z32,cb_metall!$B:$B,"silver"))=0,"-",(SUMIFS(cb_metall!$C:$C,cb_metall!$A:$A,Z32,cb_metall!$B:$B,"silver")))))</f>
        <v/>
      </c>
      <c r="AB32" s="165">
        <f>SUMIFS(cb_metall!$C:$C,cb_metall!$A:$A,Z32,cb_metall!$B:$B,"silver")</f>
        <v>0</v>
      </c>
      <c r="AC32" s="3" t="str">
        <f>Доллар!AC32</f>
        <v>29.10.2023</v>
      </c>
      <c r="AD32" s="157" t="str">
        <f>IF(AND(AE30=0,AE31=0,AE32=0,AE33=0,AE34=0,AE35=0,AE36=0,AE37=0,AE38=0,AE39=0,AE40=0,AE41=0),"",(IF((SUMIFS(cb_metall!$C:$C,cb_metall!$A:$A,AC32,cb_metall!$B:$B,"silver"))=0,"-",(SUMIFS(cb_metall!$C:$C,cb_metall!$A:$A,AC32,cb_metall!$B:$B,"silver")))))</f>
        <v/>
      </c>
      <c r="AE32" s="165">
        <f>SUMIFS(cb_metall!$C:$C,cb_metall!$A:$A,AC32,cb_metall!$B:$B,"silver")</f>
        <v>0</v>
      </c>
      <c r="AF32" s="3" t="str">
        <f>Доллар!AF32</f>
        <v>29.11.2023</v>
      </c>
      <c r="AG32" s="157" t="str">
        <f>IF(AND(AH30=0,AH31=0,AH32=0,AH33=0,AH34=0,AH35=0,AH36=0,AH37=0,AH38=0,AH39=0,AH40=0,AH41=0),"",(IF((SUMIFS(cb_metall!$C:$C,cb_metall!$A:$A,AF32,cb_metall!$B:$B,"silver"))=0,"-",(SUMIFS(cb_metall!$C:$C,cb_metall!$A:$A,AF32,cb_metall!$B:$B,"silver")))))</f>
        <v/>
      </c>
      <c r="AH32" s="165">
        <f>SUMIFS(cb_metall!$C:$C,cb_metall!$A:$A,AF32,cb_metall!$B:$B,"silver")</f>
        <v>0</v>
      </c>
      <c r="AI32" s="3" t="str">
        <f>Доллар!AI32</f>
        <v>29.12.2023</v>
      </c>
      <c r="AJ32" s="157" t="str">
        <f>IF(AND(AK30=0,AK31=0,AK32=0,AK33=0,AK34=0,AK35=0,AK36=0,AK37=0,AK38=0,AK39=0,AK40=0,AK41=0),"",(IF((SUMIFS(cb_metall!$C:$C,cb_metall!$A:$A,AI32,cb_metall!$B:$B,"silver"))=0,"-",(SUMIFS(cb_metall!$C:$C,cb_metall!$A:$A,AI32,cb_metall!$B:$B,"silver")))))</f>
        <v/>
      </c>
      <c r="AK32" s="165">
        <f>SUMIFS(cb_metall!$C:$C,cb_metall!$A:$A,AI32,cb_metall!$B:$B,"silver")</f>
        <v>0</v>
      </c>
      <c r="AQ32" s="153" t="str">
        <f t="shared" si="1"/>
        <v>29.06.2023</v>
      </c>
      <c r="AR32" s="162" t="s">
        <v>52</v>
      </c>
      <c r="AT32" s="3" t="str">
        <f t="shared" si="2"/>
        <v>29.10.2023</v>
      </c>
      <c r="AU32" s="162" t="s">
        <v>52</v>
      </c>
      <c r="AW32" s="3" t="str">
        <f t="shared" si="4"/>
        <v>29.11.2023</v>
      </c>
      <c r="AX32" s="162" t="s">
        <v>52</v>
      </c>
      <c r="AZ32" s="3" t="str">
        <f t="shared" si="6"/>
        <v>29.12.2023</v>
      </c>
      <c r="BA32" s="162" t="s">
        <v>52</v>
      </c>
    </row>
    <row r="33" spans="1:53" x14ac:dyDescent="0.25">
      <c r="B33" s="3" t="str">
        <f>Доллар!B33</f>
        <v>30.01.2023</v>
      </c>
      <c r="C33" s="157" t="str">
        <f>IF(AND(D31=0,D32=0,D33=0,D34=0,D35=0,D36=0,D37=0,D38=0,D39=0,D40=0,D41=0,D42=0),"",(IF((SUMIFS(cb_metall!$C:$C,cb_metall!$A:$A,B33,cb_metall!$B:$B,"silver"))=0,"-",(SUMIFS(cb_metall!$C:$C,cb_metall!$A:$A,B33,cb_metall!$B:$B,"silver")))))</f>
        <v/>
      </c>
      <c r="D33" s="165">
        <f>SUMIFS(cb_metall!$C:$C,cb_metall!$A:$A,B33,cb_metall!$B:$B,"silver")</f>
        <v>0</v>
      </c>
      <c r="E33" s="4" t="str">
        <f>Доллар!E33</f>
        <v>30.02.2023</v>
      </c>
      <c r="F33" s="160"/>
      <c r="G33" s="178">
        <f t="shared" ref="G33:G38" si="8">J4</f>
        <v>0</v>
      </c>
      <c r="H33" s="3" t="str">
        <f>Доллар!H33</f>
        <v>30.03.2023</v>
      </c>
      <c r="I33" s="157" t="str">
        <f>IF(AND(J31=0,J32=0,J33=0,J34=0,J35=0,J36=0,J37=0,J38=0,J39=0,J40=0,J41=0,J42=0),"",(IF((SUMIFS(cb_metall!$C:$C,cb_metall!$A:$A,H33,cb_metall!$B:$B,"silver"))=0,"-",(SUMIFS(cb_metall!$C:$C,cb_metall!$A:$A,H33,cb_metall!$B:$B,"silver")))))</f>
        <v/>
      </c>
      <c r="J33" s="165">
        <f>SUMIFS(cb_metall!$C:$C,cb_metall!$A:$A,H33,cb_metall!$B:$B,"silver")</f>
        <v>0</v>
      </c>
      <c r="K33" s="3" t="str">
        <f>Доллар!K33</f>
        <v>30.04.2023</v>
      </c>
      <c r="L33" s="157" t="str">
        <f>IF(AND(M31=0,M32=0,M33=0,M34=0,M35=0,M36=0,M37=0,M38=0,M39=0,M40=0,M41=0,M42=0),"",(IF((SUMIFS(cb_metall!$C:$C,cb_metall!$A:$A,K33,cb_metall!$B:$B,"silver"))=0,"-",(SUMIFS(cb_metall!$C:$C,cb_metall!$A:$A,K33,cb_metall!$B:$B,"silver")))))</f>
        <v/>
      </c>
      <c r="M33" s="165">
        <f>SUMIFS(cb_metall!$C:$C,cb_metall!$A:$A,K33,cb_metall!$B:$B,"silver")</f>
        <v>0</v>
      </c>
      <c r="N33" s="3" t="str">
        <f>Доллар!N33</f>
        <v>30.05.2023</v>
      </c>
      <c r="O33" s="157" t="str">
        <f>IF(AND(P31=0,P32=0,P33=0,P34=0,P35=0,P36=0,P37=0,P38=0,P39=0,P40=0,P41=0,P42=0),"",(IF((SUMIFS(cb_metall!$C:$C,cb_metall!$A:$A,N33,cb_metall!$B:$B,"silver"))=0,"-",(SUMIFS(cb_metall!$C:$C,cb_metall!$A:$A,N33,cb_metall!$B:$B,"silver")))))</f>
        <v/>
      </c>
      <c r="P33" s="165">
        <f>SUMIFS(cb_metall!$C:$C,cb_metall!$A:$A,N33,cb_metall!$B:$B,"silver")</f>
        <v>0</v>
      </c>
      <c r="Q33" s="3" t="str">
        <f>Доллар!Q33</f>
        <v>30.06.2023</v>
      </c>
      <c r="R33" s="157" t="str">
        <f>IF(AND(S31=0,S32=0,S33=0,S34=0,S35=0,S36=0,S37=0,S38=0,S39=0,S40=0,S41=0,S42=0),"",(IF((SUMIFS(cb_metall!$C:$C,cb_metall!$A:$A,Q33,cb_metall!$B:$B,"silver"))=0,"-",(SUMIFS(cb_metall!$C:$C,cb_metall!$A:$A,Q33,cb_metall!$B:$B,"silver")))))</f>
        <v/>
      </c>
      <c r="S33" s="165">
        <f>SUMIFS(cb_metall!$C:$C,cb_metall!$A:$A,Q33,cb_metall!$B:$B,"silver")</f>
        <v>0</v>
      </c>
      <c r="T33" s="3" t="str">
        <f>Доллар!T33</f>
        <v>30.07.2023</v>
      </c>
      <c r="U33" s="157" t="str">
        <f>IF(AND(V31=0,V32=0,V33=0,V34=0,V35=0,V36=0,V37=0,V38=0,V39=0,V40=0,V41=0,V42=0),"",(IF((SUMIFS(cb_metall!$C:$C,cb_metall!$A:$A,T33,cb_metall!$B:$B,"silver"))=0,"-",(SUMIFS(cb_metall!$C:$C,cb_metall!$A:$A,T33,cb_metall!$B:$B,"silver")))))</f>
        <v/>
      </c>
      <c r="V33" s="165">
        <f>SUMIFS(cb_metall!$C:$C,cb_metall!$A:$A,T33,cb_metall!$B:$B,"silver")</f>
        <v>0</v>
      </c>
      <c r="W33" s="3" t="str">
        <f>Доллар!W33</f>
        <v>30.08.2023</v>
      </c>
      <c r="X33" s="157" t="str">
        <f>IF(AND(Y31=0,Y32=0,Y33=0,Y34=0,Y35=0,Y36=0,Y37=0,Y38=0,Y39=0,Y40=0,Y41=0,Y42=0),"",(IF((SUMIFS(cb_metall!$C:$C,cb_metall!$A:$A,W33,cb_metall!$B:$B,"silver"))=0,"-",(SUMIFS(cb_metall!$C:$C,cb_metall!$A:$A,W33,cb_metall!$B:$B,"silver")))))</f>
        <v/>
      </c>
      <c r="Y33" s="165">
        <f>SUMIFS(cb_metall!$C:$C,cb_metall!$A:$A,W33,cb_metall!$B:$B,"silver")</f>
        <v>0</v>
      </c>
      <c r="Z33" s="3" t="str">
        <f>Доллар!Z33</f>
        <v>30.09.2023</v>
      </c>
      <c r="AA33" s="157" t="str">
        <f>IF(AND(AB31=0,AB32=0,AB33=0,AB34=0,AB35=0,AB36=0,AB37=0,AB38=0,AB39=0,AB40=0,AB41=0,AB42=0),"",(IF((SUMIFS(cb_metall!$C:$C,cb_metall!$A:$A,Z33,cb_metall!$B:$B,"silver"))=0,"-",(SUMIFS(cb_metall!$C:$C,cb_metall!$A:$A,Z33,cb_metall!$B:$B,"silver")))))</f>
        <v/>
      </c>
      <c r="AB33" s="165">
        <f>SUMIFS(cb_metall!$C:$C,cb_metall!$A:$A,Z33,cb_metall!$B:$B,"silver")</f>
        <v>0</v>
      </c>
      <c r="AC33" s="3" t="str">
        <f>Доллар!AC33</f>
        <v>30.10.2023</v>
      </c>
      <c r="AD33" s="157" t="str">
        <f>IF(AND(AE31=0,AE32=0,AE33=0,AE34=0,AE35=0,AE36=0,AE37=0,AE38=0,AE39=0,AE40=0,AE41=0,AE42=0),"",(IF((SUMIFS(cb_metall!$C:$C,cb_metall!$A:$A,AC33,cb_metall!$B:$B,"silver"))=0,"-",(SUMIFS(cb_metall!$C:$C,cb_metall!$A:$A,AC33,cb_metall!$B:$B,"silver")))))</f>
        <v/>
      </c>
      <c r="AE33" s="165">
        <f>SUMIFS(cb_metall!$C:$C,cb_metall!$A:$A,AC33,cb_metall!$B:$B,"silver")</f>
        <v>0</v>
      </c>
      <c r="AF33" s="3" t="str">
        <f>Доллар!AF33</f>
        <v>30.11.2023</v>
      </c>
      <c r="AG33" s="157" t="str">
        <f>IF(AND(AH31=0,AH32=0,AH33=0,AH34=0,AH35=0,AH36=0,AH37=0,AH38=0,AH39=0,AH40=0,AH41=0,AH42=0),"",(IF((SUMIFS(cb_metall!$C:$C,cb_metall!$A:$A,AF33,cb_metall!$B:$B,"silver"))=0,"-",(SUMIFS(cb_metall!$C:$C,cb_metall!$A:$A,AF33,cb_metall!$B:$B,"silver")))))</f>
        <v/>
      </c>
      <c r="AH33" s="165">
        <f>SUMIFS(cb_metall!$C:$C,cb_metall!$A:$A,AF33,cb_metall!$B:$B,"silver")</f>
        <v>0</v>
      </c>
      <c r="AI33" s="3" t="str">
        <f>Доллар!AI33</f>
        <v>30.12.2023</v>
      </c>
      <c r="AJ33" s="157" t="str">
        <f>IF(AND(AK31=0,AK32=0,AK33=0,AK34=0,AK35=0,AK36=0,AK37=0,AK38=0,AK39=0,AK40=0,AK41=0,AK42=0),"",(IF((SUMIFS(cb_metall!$C:$C,cb_metall!$A:$A,AI33,cb_metall!$B:$B,"silver"))=0,"-",(SUMIFS(cb_metall!$C:$C,cb_metall!$A:$A,AI33,cb_metall!$B:$B,"silver")))))</f>
        <v/>
      </c>
      <c r="AK33" s="165">
        <f>SUMIFS(cb_metall!$C:$C,cb_metall!$A:$A,AI33,cb_metall!$B:$B,"silver")</f>
        <v>0</v>
      </c>
      <c r="AQ33" s="153" t="str">
        <f t="shared" si="1"/>
        <v>30.06.2023</v>
      </c>
      <c r="AR33" s="162" t="s">
        <v>52</v>
      </c>
      <c r="AT33" s="3" t="str">
        <f t="shared" si="2"/>
        <v>30.10.2023</v>
      </c>
      <c r="AU33" s="162" t="s">
        <v>52</v>
      </c>
      <c r="AW33" s="3" t="str">
        <f t="shared" si="4"/>
        <v>30.11.2023</v>
      </c>
      <c r="AX33" s="162" t="s">
        <v>52</v>
      </c>
      <c r="AZ33" s="3" t="str">
        <f t="shared" si="6"/>
        <v>30.12.2023</v>
      </c>
      <c r="BA33" s="162" t="s">
        <v>52</v>
      </c>
    </row>
    <row r="34" spans="1:53" x14ac:dyDescent="0.25">
      <c r="B34" s="3" t="str">
        <f>Доллар!B34</f>
        <v>31.01.2023</v>
      </c>
      <c r="C34" s="157" t="str">
        <f>IF(AND(D32=0,D33=0,D34=0,D35=0,D36=0,D37=0,D38=0,D39=0,D40=0,D41=0,D42=0,D43=0),"",(IF((SUMIFS(cb_metall!$C:$C,cb_metall!$A:$A,B34,cb_metall!$B:$B,"silver"))=0,"-",(SUMIFS(cb_metall!$C:$C,cb_metall!$A:$A,B34,cb_metall!$B:$B,"silver")))))</f>
        <v/>
      </c>
      <c r="D34" s="165">
        <f>SUMIFS(cb_metall!$C:$C,cb_metall!$A:$A,B34,cb_metall!$B:$B,"silver")</f>
        <v>0</v>
      </c>
      <c r="E34" s="4" t="str">
        <f>Доллар!E34</f>
        <v>31.02.2023</v>
      </c>
      <c r="F34" s="160"/>
      <c r="G34" s="178">
        <f t="shared" si="8"/>
        <v>0</v>
      </c>
      <c r="H34" s="3" t="str">
        <f>Доллар!H34</f>
        <v>31.03.2023</v>
      </c>
      <c r="I34" s="157" t="str">
        <f>IF(AND(J32=0,J33=0,J34=0,J35=0,J36=0,J37=0,J38=0,J39=0,J40=0,J41=0,J42=0,J43=0),"",(IF((SUMIFS(cb_metall!$C:$C,cb_metall!$A:$A,H34,cb_metall!$B:$B,"silver"))=0,"-",(SUMIFS(cb_metall!$C:$C,cb_metall!$A:$A,H34,cb_metall!$B:$B,"silver")))))</f>
        <v/>
      </c>
      <c r="J34" s="165">
        <f>SUMIFS(cb_metall!$C:$C,cb_metall!$A:$A,H34,cb_metall!$B:$B,"silver")</f>
        <v>0</v>
      </c>
      <c r="K34" s="4" t="str">
        <f>Доллар!K34</f>
        <v>31.04.2023</v>
      </c>
      <c r="L34" s="160"/>
      <c r="M34" s="183">
        <f>P3</f>
        <v>0</v>
      </c>
      <c r="N34" s="3" t="str">
        <f>Доллар!N34</f>
        <v>31.05.2023</v>
      </c>
      <c r="O34" s="157" t="str">
        <f>IF(AND(P32=0,P33=0,P34=0,P35=0,P36=0,P37=0,P38=0,P39=0,P40=0,P41=0,P42=0,P43=0),"",(IF((SUMIFS(cb_metall!$C:$C,cb_metall!$A:$A,N34,cb_metall!$B:$B,"silver"))=0,"-",(SUMIFS(cb_metall!$C:$C,cb_metall!$A:$A,N34,cb_metall!$B:$B,"silver")))))</f>
        <v/>
      </c>
      <c r="P34" s="165">
        <f>SUMIFS(cb_metall!$C:$C,cb_metall!$A:$A,N34,cb_metall!$B:$B,"silver")</f>
        <v>0</v>
      </c>
      <c r="Q34" s="83" t="str">
        <f>Доллар!Q34</f>
        <v>31.06.2023</v>
      </c>
      <c r="R34" s="160"/>
      <c r="S34" s="183">
        <f>V3</f>
        <v>0</v>
      </c>
      <c r="T34" s="3" t="str">
        <f>Доллар!T34</f>
        <v>31.07.2023</v>
      </c>
      <c r="U34" s="157" t="str">
        <f>IF(AND(V32=0,V33=0,V34=0,V35=0,V36=0,V37=0,V38=0,V39=0,V40=0,V41=0,V42=0,V43=0),"",(IF((SUMIFS(cb_metall!$C:$C,cb_metall!$A:$A,T34,cb_metall!$B:$B,"silver"))=0,"-",(SUMIFS(cb_metall!$C:$C,cb_metall!$A:$A,T34,cb_metall!$B:$B,"silver")))))</f>
        <v/>
      </c>
      <c r="V34" s="165">
        <f>SUMIFS(cb_metall!$C:$C,cb_metall!$A:$A,T34,cb_metall!$B:$B,"silver")</f>
        <v>0</v>
      </c>
      <c r="W34" s="3" t="str">
        <f>Доллар!W34</f>
        <v>31.08.2023</v>
      </c>
      <c r="X34" s="157" t="str">
        <f>IF(AND(Y32=0,Y33=0,Y34=0,Y35=0,Y36=0,Y37=0,Y38=0,Y39=0,Y40=0,Y41=0,Y42=0,Y43=0),"",(IF((SUMIFS(cb_metall!$C:$C,cb_metall!$A:$A,W34,cb_metall!$B:$B,"silver"))=0,"-",(SUMIFS(cb_metall!$C:$C,cb_metall!$A:$A,W34,cb_metall!$B:$B,"silver")))))</f>
        <v/>
      </c>
      <c r="Y34" s="165">
        <f>SUMIFS(cb_metall!$C:$C,cb_metall!$A:$A,W34,cb_metall!$B:$B,"silver")</f>
        <v>0</v>
      </c>
      <c r="Z34" s="83" t="str">
        <f>Доллар!Z34</f>
        <v>31.09.2023</v>
      </c>
      <c r="AA34" s="160"/>
      <c r="AB34" s="183">
        <f>AE3</f>
        <v>0</v>
      </c>
      <c r="AC34" s="3" t="str">
        <f>Доллар!AC34</f>
        <v>31.10.2023</v>
      </c>
      <c r="AD34" s="157" t="str">
        <f>IF(AND(AE32=0,AE33=0,AE34=0,AE35=0,AE36=0,AE37=0,AE38=0,AE39=0,AE40=0,AE41=0,AE42=0,AE43=0),"",(IF((SUMIFS(cb_metall!$C:$C,cb_metall!$A:$A,AC34,cb_metall!$B:$B,"silver"))=0,"-",(SUMIFS(cb_metall!$C:$C,cb_metall!$A:$A,AC34,cb_metall!$B:$B,"silver")))))</f>
        <v/>
      </c>
      <c r="AE34" s="165">
        <f>SUMIFS(cb_metall!$C:$C,cb_metall!$A:$A,AC34,cb_metall!$B:$B,"silver")</f>
        <v>0</v>
      </c>
      <c r="AF34" s="4" t="str">
        <f>Доллар!AF34</f>
        <v>31.11.2023</v>
      </c>
      <c r="AG34" s="160"/>
      <c r="AH34" s="183">
        <f>AK3</f>
        <v>0</v>
      </c>
      <c r="AI34" s="3" t="str">
        <f>Доллар!AI34</f>
        <v>31.12.2023</v>
      </c>
      <c r="AJ34" s="157" t="str">
        <f>IF(AND(AK32=0,AK33=0,AK34=0,AK35=0,AK36=0,AK37=0,AK38=0,AK39=0,AK40=0,AK41=0,AK42=0,AK43=0),"",(IF((SUMIFS(cb_metall!$C:$C,cb_metall!$A:$A,AI34,cb_metall!$B:$B,"silver"))=0,"-",(SUMIFS(cb_metall!$C:$C,cb_metall!$A:$A,AI34,cb_metall!$B:$B,"silver")))))</f>
        <v/>
      </c>
      <c r="AK34" s="165">
        <f>SUMIFS(cb_metall!$C:$C,cb_metall!$A:$A,AI34,cb_metall!$B:$B,"silver")</f>
        <v>0</v>
      </c>
      <c r="AQ34" s="153" t="str">
        <f t="shared" si="1"/>
        <v>31.06.2023</v>
      </c>
      <c r="AR34" s="162" t="s">
        <v>52</v>
      </c>
      <c r="AT34" s="3" t="str">
        <f t="shared" si="2"/>
        <v>31.10.2023</v>
      </c>
      <c r="AU34" s="162" t="s">
        <v>52</v>
      </c>
      <c r="AW34" s="3" t="str">
        <f t="shared" si="4"/>
        <v>31.11.2023</v>
      </c>
      <c r="AX34" s="162" t="s">
        <v>52</v>
      </c>
      <c r="AY34" t="s">
        <v>163</v>
      </c>
      <c r="AZ34" s="3" t="str">
        <f t="shared" si="6"/>
        <v>31.12.2023</v>
      </c>
      <c r="BA34" s="162" t="s">
        <v>52</v>
      </c>
    </row>
    <row r="35" spans="1:53" x14ac:dyDescent="0.25">
      <c r="B35" s="9" t="s">
        <v>2</v>
      </c>
      <c r="C35" s="158" t="e">
        <f>AVERAGE(C4:C34)</f>
        <v>#DIV/0!</v>
      </c>
      <c r="D35" s="183">
        <f>G4</f>
        <v>0</v>
      </c>
      <c r="E35" s="9" t="s">
        <v>2</v>
      </c>
      <c r="F35" s="158" t="e">
        <f>AVERAGE(F4:F34)</f>
        <v>#DIV/0!</v>
      </c>
      <c r="G35" s="178">
        <f t="shared" si="8"/>
        <v>0</v>
      </c>
      <c r="H35" s="9" t="s">
        <v>2</v>
      </c>
      <c r="I35" s="158" t="e">
        <f>AVERAGE(I4:I34)</f>
        <v>#DIV/0!</v>
      </c>
      <c r="J35" s="183">
        <f>M4</f>
        <v>0</v>
      </c>
      <c r="K35" s="9" t="s">
        <v>2</v>
      </c>
      <c r="L35" s="158" t="e">
        <f>AVERAGE(L4:L34)</f>
        <v>#DIV/0!</v>
      </c>
      <c r="M35" s="183">
        <f t="shared" ref="M35:M38" si="9">P4</f>
        <v>0</v>
      </c>
      <c r="N35" s="9" t="s">
        <v>2</v>
      </c>
      <c r="O35" s="158" t="e">
        <f>AVERAGE(O4:O34)</f>
        <v>#DIV/0!</v>
      </c>
      <c r="P35" s="183">
        <f>S4</f>
        <v>0</v>
      </c>
      <c r="Q35" s="9" t="s">
        <v>2</v>
      </c>
      <c r="R35" s="158" t="e">
        <f>AVERAGE(R4:R34)</f>
        <v>#DIV/0!</v>
      </c>
      <c r="S35" s="183">
        <f t="shared" ref="S35:S38" si="10">V4</f>
        <v>0</v>
      </c>
      <c r="T35" s="9" t="s">
        <v>2</v>
      </c>
      <c r="U35" s="158" t="e">
        <f>AVERAGE(U4:U34)</f>
        <v>#DIV/0!</v>
      </c>
      <c r="V35" s="183">
        <f>Y4</f>
        <v>0</v>
      </c>
      <c r="W35" s="9" t="s">
        <v>2</v>
      </c>
      <c r="X35" s="158" t="e">
        <f>AVERAGE(X4:X34)</f>
        <v>#DIV/0!</v>
      </c>
      <c r="Y35" s="183">
        <f>AB4</f>
        <v>0</v>
      </c>
      <c r="Z35" s="9" t="s">
        <v>2</v>
      </c>
      <c r="AA35" s="158" t="e">
        <f>AVERAGE(AA4:AA34)</f>
        <v>#DIV/0!</v>
      </c>
      <c r="AB35" s="183">
        <f t="shared" ref="AB35:AB38" si="11">AE4</f>
        <v>0</v>
      </c>
      <c r="AC35" s="9" t="s">
        <v>2</v>
      </c>
      <c r="AD35" s="158" t="e">
        <f>AVERAGE(AD4:AD34)</f>
        <v>#DIV/0!</v>
      </c>
      <c r="AE35" s="183">
        <f>AH4</f>
        <v>0</v>
      </c>
      <c r="AF35" s="9" t="s">
        <v>2</v>
      </c>
      <c r="AG35" s="158" t="e">
        <f>AVERAGE(AG4:AG34)</f>
        <v>#DIV/0!</v>
      </c>
      <c r="AH35" s="183">
        <f t="shared" ref="AH35:AH38" si="12">AK4</f>
        <v>0</v>
      </c>
      <c r="AI35" s="9" t="s">
        <v>2</v>
      </c>
      <c r="AJ35" s="158" t="e">
        <f>AVERAGE(AJ4:AJ34)</f>
        <v>#DIV/0!</v>
      </c>
      <c r="AQ35" s="9" t="s">
        <v>2</v>
      </c>
      <c r="AR35" s="158"/>
      <c r="AT35" s="9" t="s">
        <v>2</v>
      </c>
      <c r="AU35" s="158">
        <f>AVERAGE(AU4:AU34)</f>
        <v>0</v>
      </c>
      <c r="AW35" s="9" t="s">
        <v>2</v>
      </c>
      <c r="AX35" s="158">
        <f>AVERAGE(AX4:AX34)</f>
        <v>0</v>
      </c>
      <c r="AZ35" s="9" t="s">
        <v>2</v>
      </c>
      <c r="BA35" s="158">
        <f>AVERAGE(BA4:BA34)</f>
        <v>0</v>
      </c>
    </row>
    <row r="36" spans="1:53" ht="15" hidden="1" customHeight="1" outlineLevel="1" x14ac:dyDescent="0.25">
      <c r="B36" s="9" t="s">
        <v>188</v>
      </c>
      <c r="C36" s="158">
        <f>IFERROR((MEDIAN(C4:C34)),0)</f>
        <v>0</v>
      </c>
      <c r="D36" s="183">
        <f t="shared" ref="D36:D38" si="13">G5</f>
        <v>0</v>
      </c>
      <c r="E36" s="9" t="s">
        <v>188</v>
      </c>
      <c r="F36" s="158">
        <f>IFERROR((MEDIAN(F4:F34)),0)</f>
        <v>0</v>
      </c>
      <c r="G36" s="178">
        <f t="shared" si="8"/>
        <v>0</v>
      </c>
      <c r="H36" s="9" t="s">
        <v>188</v>
      </c>
      <c r="I36" s="158">
        <f>IFERROR((MEDIAN(I4:I34)),0)</f>
        <v>0</v>
      </c>
      <c r="J36" s="183">
        <f t="shared" ref="J36:J38" si="14">M5</f>
        <v>0</v>
      </c>
      <c r="K36" s="9" t="s">
        <v>188</v>
      </c>
      <c r="L36" s="158">
        <f>IFERROR((MEDIAN(L4:L34)),0)</f>
        <v>0</v>
      </c>
      <c r="M36" s="183">
        <f t="shared" si="9"/>
        <v>0</v>
      </c>
      <c r="N36" s="9" t="s">
        <v>188</v>
      </c>
      <c r="O36" s="158">
        <f>IFERROR((MEDIAN(O4:O34)),0)</f>
        <v>0</v>
      </c>
      <c r="P36" s="183">
        <f t="shared" ref="P36:P38" si="15">S5</f>
        <v>0</v>
      </c>
      <c r="Q36" s="9" t="s">
        <v>188</v>
      </c>
      <c r="R36" s="158">
        <f>IFERROR((MEDIAN(R4:R34)),0)</f>
        <v>0</v>
      </c>
      <c r="S36" s="183">
        <f t="shared" si="10"/>
        <v>0</v>
      </c>
      <c r="T36" s="9" t="s">
        <v>188</v>
      </c>
      <c r="U36" s="158">
        <f>IFERROR((MEDIAN(U4:U34)),0)</f>
        <v>0</v>
      </c>
      <c r="V36" s="183">
        <f t="shared" ref="V36:V38" si="16">Y5</f>
        <v>0</v>
      </c>
      <c r="W36" s="9" t="s">
        <v>188</v>
      </c>
      <c r="X36" s="158">
        <f>IFERROR((MEDIAN(X4:X34)),0)</f>
        <v>0</v>
      </c>
      <c r="Y36" s="183">
        <f t="shared" ref="Y36:Y38" si="17">AB5</f>
        <v>0</v>
      </c>
      <c r="Z36" s="9" t="s">
        <v>188</v>
      </c>
      <c r="AA36" s="158">
        <f>IFERROR((MEDIAN(AA4:AA34)),0)</f>
        <v>0</v>
      </c>
      <c r="AB36" s="183">
        <f t="shared" si="11"/>
        <v>0</v>
      </c>
      <c r="AC36" s="9" t="s">
        <v>188</v>
      </c>
      <c r="AD36" s="158">
        <f>IFERROR((MEDIAN(AD4:AD34)),0)</f>
        <v>0</v>
      </c>
      <c r="AE36" s="183">
        <f t="shared" ref="AE36:AE38" si="18">AH5</f>
        <v>0</v>
      </c>
      <c r="AF36" s="9" t="s">
        <v>188</v>
      </c>
      <c r="AG36" s="158">
        <f>IFERROR((MEDIAN(AG4:AG34)),0)</f>
        <v>0</v>
      </c>
      <c r="AH36" s="183">
        <f t="shared" si="12"/>
        <v>0</v>
      </c>
      <c r="AI36" s="9" t="s">
        <v>188</v>
      </c>
      <c r="AJ36" s="158">
        <f>IFERROR((MEDIAN(AJ4:AJ34)),0)</f>
        <v>0</v>
      </c>
      <c r="AQ36" s="9" t="s">
        <v>188</v>
      </c>
      <c r="AR36" s="158"/>
      <c r="AT36" s="9" t="s">
        <v>188</v>
      </c>
      <c r="AU36" s="158"/>
      <c r="AV36" t="s">
        <v>163</v>
      </c>
      <c r="AW36" s="9" t="s">
        <v>188</v>
      </c>
      <c r="AX36" s="158"/>
      <c r="AY36" t="s">
        <v>163</v>
      </c>
      <c r="AZ36" s="9" t="s">
        <v>188</v>
      </c>
      <c r="BA36" s="158"/>
    </row>
    <row r="37" spans="1:53" ht="15" hidden="1" customHeight="1" outlineLevel="1" x14ac:dyDescent="0.25">
      <c r="B37" s="9" t="s">
        <v>189</v>
      </c>
      <c r="C37" s="158">
        <f>IFERROR(MEDIAN(C4:C34),0)</f>
        <v>0</v>
      </c>
      <c r="D37" s="183">
        <f t="shared" si="13"/>
        <v>0</v>
      </c>
      <c r="E37" s="9" t="s">
        <v>189</v>
      </c>
      <c r="F37" s="158">
        <f>IFERROR(MEDIAN(C4:C34,F4:F34),0)</f>
        <v>0</v>
      </c>
      <c r="G37" s="178">
        <f t="shared" si="8"/>
        <v>0</v>
      </c>
      <c r="H37" s="9" t="s">
        <v>189</v>
      </c>
      <c r="I37" s="158">
        <f>IFERROR(MEDIAN(F4:F34,I4:I34,C4:C34),0)</f>
        <v>0</v>
      </c>
      <c r="J37" s="183">
        <f t="shared" si="14"/>
        <v>0</v>
      </c>
      <c r="K37" s="9" t="s">
        <v>189</v>
      </c>
      <c r="L37" s="158">
        <f>IFERROR(MEDIAN(I4:I34,L4:L34,F4:F34,C4:C34),0)</f>
        <v>0</v>
      </c>
      <c r="M37" s="183">
        <f t="shared" si="9"/>
        <v>0</v>
      </c>
      <c r="N37" s="9" t="s">
        <v>189</v>
      </c>
      <c r="O37" s="158">
        <f>IFERROR(MEDIAN(L4:L34,O4:O34,I4:I34,F4:F34,C4:C34),0)</f>
        <v>0</v>
      </c>
      <c r="P37" s="183">
        <f t="shared" si="15"/>
        <v>0</v>
      </c>
      <c r="Q37" s="9" t="s">
        <v>189</v>
      </c>
      <c r="R37" s="158">
        <f>IFERROR(MEDIAN(O4:O34,R4:R34,L4:L34,I4:I34,F4:F34,C4:C34),0)</f>
        <v>0</v>
      </c>
      <c r="S37" s="183">
        <f t="shared" si="10"/>
        <v>0</v>
      </c>
      <c r="T37" s="9" t="s">
        <v>189</v>
      </c>
      <c r="U37" s="158">
        <f>IFERROR(MEDIAN(R4:R34,U4:U34,O4:O34,L4:L34,I4:I34,F4:F34,C4:C34),0)</f>
        <v>0</v>
      </c>
      <c r="V37" s="183">
        <f t="shared" si="16"/>
        <v>0</v>
      </c>
      <c r="W37" s="9" t="s">
        <v>189</v>
      </c>
      <c r="X37" s="158">
        <f>IFERROR(MEDIAN(U4:U34,X4:X34,R4:R34,O4:O34,L4:L34,I4:I34,F4:F34,C4:C34),0)</f>
        <v>0</v>
      </c>
      <c r="Y37" s="183">
        <f t="shared" si="17"/>
        <v>0</v>
      </c>
      <c r="Z37" s="9" t="s">
        <v>189</v>
      </c>
      <c r="AA37" s="158">
        <f>IFERROR(MEDIAN(X4:X34,AA4:AA34,U4:U34,R4:R34,O4:O34,L4:L34,I4:I34,F4:F34,C4:C34),0)</f>
        <v>0</v>
      </c>
      <c r="AB37" s="183">
        <f t="shared" si="11"/>
        <v>0</v>
      </c>
      <c r="AC37" s="9" t="s">
        <v>189</v>
      </c>
      <c r="AD37" s="158">
        <f>IFERROR(MEDIAN(AA4:AA34,AD4:AD34,X4:X34,U4:U34,R4:R34,O4:O34,L4:L34,I4:I34,F4:F34,C4:C34),0)</f>
        <v>0</v>
      </c>
      <c r="AE37" s="183">
        <f t="shared" si="18"/>
        <v>0</v>
      </c>
      <c r="AF37" s="9" t="s">
        <v>189</v>
      </c>
      <c r="AG37" s="158">
        <f>IFERROR(MEDIAN(AD4:AD34,AG4:AG34,AA4:AA34,X4:X34,U4:U34,R4:R34,O4:O34,L4:L34,I4:I34,F4:F34,C4:C34),0)</f>
        <v>0</v>
      </c>
      <c r="AH37" s="183">
        <f t="shared" si="12"/>
        <v>0</v>
      </c>
      <c r="AI37" s="9" t="s">
        <v>189</v>
      </c>
      <c r="AJ37" s="158">
        <f>IFERROR(MEDIAN(AG4:AG34,AJ4:AJ34,AD4:AD34,AA4:AA34,X4:X34,U4:U34,R4:R34,O4:O34,L4:L34,I4:I34,F4:F34,C4:C34),0)</f>
        <v>0</v>
      </c>
      <c r="AQ37" s="9" t="s">
        <v>189</v>
      </c>
      <c r="AR37" s="158"/>
      <c r="AT37" s="9" t="s">
        <v>189</v>
      </c>
      <c r="AU37" s="158"/>
      <c r="AV37" t="s">
        <v>163</v>
      </c>
      <c r="AW37" s="9" t="s">
        <v>189</v>
      </c>
      <c r="AX37" s="158"/>
      <c r="AY37" t="s">
        <v>163</v>
      </c>
      <c r="AZ37" s="9" t="s">
        <v>189</v>
      </c>
      <c r="BA37" s="158"/>
    </row>
    <row r="38" spans="1:53" collapsed="1" x14ac:dyDescent="0.25">
      <c r="B38" s="13" t="s">
        <v>3</v>
      </c>
      <c r="C38" s="159" t="e">
        <f>C35</f>
        <v>#DIV/0!</v>
      </c>
      <c r="D38" s="183">
        <f t="shared" si="13"/>
        <v>0</v>
      </c>
      <c r="E38" s="11" t="s">
        <v>3</v>
      </c>
      <c r="F38" s="159" t="e">
        <f>AVERAGE(C4:C34,F4:F34)</f>
        <v>#DIV/0!</v>
      </c>
      <c r="G38" s="178">
        <f t="shared" si="8"/>
        <v>0</v>
      </c>
      <c r="H38" s="11" t="s">
        <v>3</v>
      </c>
      <c r="I38" s="159" t="e">
        <f>AVERAGE((C4:C34,F4:F34,I4:I34))</f>
        <v>#DIV/0!</v>
      </c>
      <c r="J38" s="183">
        <f t="shared" si="14"/>
        <v>0</v>
      </c>
      <c r="K38" s="11" t="s">
        <v>3</v>
      </c>
      <c r="L38" s="159" t="e">
        <f>AVERAGE(C4:C34,F4:F34,I4:I34,L4:L34)</f>
        <v>#DIV/0!</v>
      </c>
      <c r="M38" s="183">
        <f t="shared" si="9"/>
        <v>0</v>
      </c>
      <c r="N38" s="11" t="s">
        <v>3</v>
      </c>
      <c r="O38" s="159" t="e">
        <f>AVERAGE($C$4:$C$34,$F$4:$F$34,$I$4:$I$34,$L$4:$L$34,$O$4:$O$34)</f>
        <v>#DIV/0!</v>
      </c>
      <c r="P38" s="183">
        <f t="shared" si="15"/>
        <v>0</v>
      </c>
      <c r="Q38" s="11" t="s">
        <v>3</v>
      </c>
      <c r="R38" s="159" t="e">
        <f>AVERAGE($C$4:$C$34,$F$4:$F$34,$I$4:$I$34,$L$4:$L$34,$O$4:$O$34,$R$4:$R$34)</f>
        <v>#DIV/0!</v>
      </c>
      <c r="S38" s="183">
        <f t="shared" si="10"/>
        <v>0</v>
      </c>
      <c r="T38" s="11" t="s">
        <v>3</v>
      </c>
      <c r="U38" s="159" t="e">
        <f>AVERAGE($C$4:$C$34,$F$4:$F$34,$I$4:$I$34,$L$4:$L$34,$O$4:$O$34,$R$4:$R$34,$U$4:$U$34)</f>
        <v>#DIV/0!</v>
      </c>
      <c r="V38" s="183">
        <f t="shared" si="16"/>
        <v>0</v>
      </c>
      <c r="W38" s="11" t="s">
        <v>3</v>
      </c>
      <c r="X38" s="159" t="e">
        <f>AVERAGE($C$4:$C$34,$F$4:$F$34,$I$4:$I$34,$L$4:$L$34,$O$4:$O$34,$R$4:$R$34,$U$4:$U$34,$X$4:$X$34)</f>
        <v>#DIV/0!</v>
      </c>
      <c r="Y38" s="183">
        <f t="shared" si="17"/>
        <v>0</v>
      </c>
      <c r="Z38" s="11" t="s">
        <v>3</v>
      </c>
      <c r="AA38" s="159" t="e">
        <f>AVERAGE($C$4:$C$34,$F$4:$F$34,$I$4:$I$34,$L$4:$L$34,$O$4:$O$34,$R$4:$R$34,$U$4:$U$34,$X$4:$X$34,$AA$4:$AA$34)</f>
        <v>#DIV/0!</v>
      </c>
      <c r="AB38" s="183">
        <f t="shared" si="11"/>
        <v>0</v>
      </c>
      <c r="AC38" s="11" t="s">
        <v>3</v>
      </c>
      <c r="AD38" s="159" t="e">
        <f>AVERAGE($C$4:$C$34,$F$4:$F$34,$I$4:$I$34,$L$4:$L$34,$O$4:$O$34,$R$4:$R$34,$U$4:$U$34,$X$4:$X$34,$AA$4:$AA$34,$AD$4:$AD$34)</f>
        <v>#DIV/0!</v>
      </c>
      <c r="AE38" s="183">
        <f t="shared" si="18"/>
        <v>0</v>
      </c>
      <c r="AF38" s="11" t="s">
        <v>3</v>
      </c>
      <c r="AG38" s="159" t="e">
        <f>AVERAGE($C$4:$C$34,$F$4:$F$34,$I$4:$I$34,$L$4:$L$34,$O$4:$O$34,$R$4:$R$34,$U$4:$U$34,$X$4:$X$34,$AA$4:$AA$34,$AD$4:$AD$34,$AG$4:$AG$34)</f>
        <v>#DIV/0!</v>
      </c>
      <c r="AH38" s="183">
        <f t="shared" si="12"/>
        <v>0</v>
      </c>
      <c r="AI38" s="11" t="s">
        <v>3</v>
      </c>
      <c r="AJ38" s="159" t="e">
        <f>AVERAGE($C$4:$C$34,$F$4:$F$34,$I$4:$I$34,$L$4:$L$34,$O$4:$O$34,$R$4:$R$34,$U$4:$U$34,$X$4:$X$34,$AA$4:$AA$34,$AD$4:$AD$34,$AG$4:$AG$34,$AJ$4:$AJ$34)</f>
        <v>#DIV/0!</v>
      </c>
      <c r="AQ38" s="11" t="s">
        <v>3</v>
      </c>
      <c r="AR38" s="159"/>
      <c r="AT38" s="11" t="s">
        <v>3</v>
      </c>
      <c r="AU38" s="159">
        <f>AVERAGE($C$4:$C$34,$F$4:$F$34,$I$4:$I$34,$L$4:$L$34,$O$4:$O$34,$R$4:$R$34,$U$4:$U$34,$X$4:$X$34,$AA$4:$AA$34,$AU$4:$AU$34)</f>
        <v>0</v>
      </c>
      <c r="AW38" s="11" t="s">
        <v>3</v>
      </c>
      <c r="AX38" s="159">
        <f>AVERAGE($C$4:$C$34,$F$4:$F$34,$I$4:$I$34,$L$4:$L$34,$O$4:$O$34,$R$4:$R$34,$U$4:$U$34,$X$4:$X$34,$AA$4:$AA$34,$AX$4:$AX$34,$AU$4:$AU$34)</f>
        <v>0</v>
      </c>
      <c r="AZ38" s="11" t="s">
        <v>3</v>
      </c>
      <c r="BA38" s="159">
        <f>AVERAGE($C$4:$C$34,$F$4:$F$34,$I$4:$I$34,$L$4:$L$34,$O$4:$O$34,$R$4:$R$34,$U$4:$U$34,$X$4:$X$34,$AA$4:$AA$34,$AU$4:$AU$34,$AX$4:$AX$34,$BA$4:$BA$34)</f>
        <v>0</v>
      </c>
    </row>
    <row r="39" spans="1:53" x14ac:dyDescent="0.25">
      <c r="D39" s="183">
        <f t="shared" ref="D36:D41" si="19">G8</f>
        <v>0</v>
      </c>
      <c r="G39" s="178">
        <f t="shared" ref="G33:G40" si="20">J10</f>
        <v>0</v>
      </c>
      <c r="J39" s="183">
        <f t="shared" ref="J36:J41" si="21">M8</f>
        <v>0</v>
      </c>
      <c r="M39" s="183">
        <f t="shared" ref="M35:M41" si="22">P8</f>
        <v>0</v>
      </c>
      <c r="P39" s="183">
        <f t="shared" ref="P36:P41" si="23">S8</f>
        <v>0</v>
      </c>
      <c r="S39" s="183">
        <f t="shared" ref="S35:S41" si="24">V8</f>
        <v>0</v>
      </c>
      <c r="V39" s="183">
        <f t="shared" ref="V36:V41" si="25">Y8</f>
        <v>0</v>
      </c>
      <c r="Y39" s="183">
        <f t="shared" ref="Y36:Y41" si="26">AB8</f>
        <v>0</v>
      </c>
      <c r="AB39" s="183">
        <f t="shared" ref="AB35:AB41" si="27">AE8</f>
        <v>0</v>
      </c>
      <c r="AE39" s="183">
        <f t="shared" ref="AE36:AE41" si="28">AH8</f>
        <v>0</v>
      </c>
      <c r="AH39" s="183">
        <f t="shared" ref="AH35:AH41" si="29">AK8</f>
        <v>0</v>
      </c>
    </row>
    <row r="40" spans="1:53" x14ac:dyDescent="0.25">
      <c r="D40" s="183">
        <f t="shared" si="19"/>
        <v>0</v>
      </c>
      <c r="G40" s="178">
        <f t="shared" si="20"/>
        <v>0</v>
      </c>
      <c r="J40" s="183">
        <f t="shared" si="21"/>
        <v>0</v>
      </c>
      <c r="M40" s="183">
        <f t="shared" si="22"/>
        <v>0</v>
      </c>
      <c r="P40" s="183">
        <f t="shared" si="23"/>
        <v>0</v>
      </c>
      <c r="Q40" s="11" t="s">
        <v>225</v>
      </c>
      <c r="R40" s="12"/>
      <c r="S40" s="183">
        <f t="shared" si="24"/>
        <v>0</v>
      </c>
      <c r="V40" s="183">
        <f t="shared" si="25"/>
        <v>0</v>
      </c>
      <c r="Y40" s="183">
        <f t="shared" si="26"/>
        <v>0</v>
      </c>
      <c r="AB40" s="183">
        <f t="shared" si="27"/>
        <v>0</v>
      </c>
      <c r="AE40" s="183">
        <f t="shared" si="28"/>
        <v>0</v>
      </c>
      <c r="AH40" s="183">
        <f t="shared" si="29"/>
        <v>0</v>
      </c>
      <c r="AI40" s="11" t="s">
        <v>229</v>
      </c>
      <c r="AJ40" s="159"/>
      <c r="AQ40" s="11" t="s">
        <v>238</v>
      </c>
      <c r="AR40" s="159">
        <f>AVERAGE(L4:L33,O4:O34,AR4:AR34)</f>
        <v>0</v>
      </c>
    </row>
    <row r="41" spans="1:53" x14ac:dyDescent="0.25">
      <c r="D41" s="183">
        <f t="shared" si="19"/>
        <v>0</v>
      </c>
      <c r="J41" s="183">
        <f t="shared" si="21"/>
        <v>0</v>
      </c>
      <c r="M41" s="183">
        <f t="shared" si="22"/>
        <v>0</v>
      </c>
      <c r="P41" s="183">
        <f t="shared" si="23"/>
        <v>0</v>
      </c>
      <c r="S41" s="183">
        <f t="shared" si="24"/>
        <v>0</v>
      </c>
      <c r="V41" s="183">
        <f t="shared" si="25"/>
        <v>0</v>
      </c>
      <c r="Y41" s="183">
        <f t="shared" si="26"/>
        <v>0</v>
      </c>
      <c r="AB41" s="183">
        <f t="shared" si="27"/>
        <v>0</v>
      </c>
      <c r="AE41" s="183">
        <f t="shared" si="28"/>
        <v>0</v>
      </c>
      <c r="AH41" s="183">
        <f t="shared" si="29"/>
        <v>0</v>
      </c>
      <c r="AI41" s="11" t="s">
        <v>232</v>
      </c>
      <c r="AJ41" s="159" t="e">
        <f>IF(AJ40&gt;0,(AVERAGE(C4:C34,F4:F34,I4:I34,L4:L34,O4:O34,R4:R34,U4:U34,X4:X34,AA4:AA34,AU4:AU34,AX4:AX34,BA4:BA34)),(AVERAGE(C4:C34,F4:F34,I4:I34,L4:L34,O4:O34,R4:R34,U4:U34,X4:X34,AA4:AA34,AD4:AD34,AG4:AG34,AJ4:AJ34)))</f>
        <v>#DIV/0!</v>
      </c>
      <c r="AQ41" s="11" t="s">
        <v>239</v>
      </c>
      <c r="AR41" s="159">
        <f>AVERAGE(C4:C34,F4:F34,I4:I34,L4:L34,O4:O34,AR4:AR34)</f>
        <v>0</v>
      </c>
    </row>
    <row r="42" spans="1:53" hidden="1" outlineLevel="1" x14ac:dyDescent="0.25">
      <c r="B42" s="180" t="s">
        <v>16</v>
      </c>
      <c r="D42" s="183">
        <f t="shared" ref="D42" si="30">G11</f>
        <v>0</v>
      </c>
      <c r="J42" s="183">
        <f t="shared" ref="J42" si="31">M11</f>
        <v>0</v>
      </c>
      <c r="M42" s="183">
        <f>P11</f>
        <v>0</v>
      </c>
      <c r="P42" s="183">
        <f t="shared" ref="P42" si="32">S11</f>
        <v>0</v>
      </c>
      <c r="S42" s="183">
        <f>V11</f>
        <v>0</v>
      </c>
      <c r="V42" s="183">
        <f t="shared" ref="V42" si="33">Y11</f>
        <v>0</v>
      </c>
      <c r="Y42" s="183">
        <f t="shared" ref="Y42" si="34">AB11</f>
        <v>0</v>
      </c>
      <c r="AB42" s="183">
        <f>AE11</f>
        <v>0</v>
      </c>
      <c r="AE42" s="183">
        <f t="shared" ref="AE42" si="35">AH11</f>
        <v>0</v>
      </c>
      <c r="AH42" s="183">
        <f>AK11</f>
        <v>0</v>
      </c>
      <c r="AK42" s="183"/>
      <c r="AL42" s="183"/>
      <c r="AM42" s="183"/>
      <c r="AN42" s="183"/>
      <c r="AO42" s="183"/>
    </row>
    <row r="43" spans="1:53" hidden="1" outlineLevel="1" x14ac:dyDescent="0.25">
      <c r="B43" s="181" t="e">
        <f>AVERAGE(C4:C34,F4:F34,I4:I34)</f>
        <v>#DIV/0!</v>
      </c>
      <c r="D43" s="183">
        <f>G12</f>
        <v>0</v>
      </c>
      <c r="J43" s="183">
        <f>M12</f>
        <v>0</v>
      </c>
      <c r="P43" s="183">
        <f>S12</f>
        <v>0</v>
      </c>
      <c r="S43" s="183"/>
      <c r="V43" s="183">
        <f>Y12</f>
        <v>0</v>
      </c>
      <c r="Y43" s="183">
        <f>AB12</f>
        <v>0</v>
      </c>
      <c r="AB43" s="183"/>
      <c r="AE43" s="183">
        <f>AH12</f>
        <v>0</v>
      </c>
      <c r="AK43" s="183"/>
      <c r="AL43" s="183"/>
      <c r="AM43" s="183"/>
      <c r="AN43" s="183"/>
      <c r="AO43" s="183"/>
    </row>
    <row r="44" spans="1:53" ht="15.75" hidden="1" outlineLevel="1" thickBot="1" x14ac:dyDescent="0.3">
      <c r="Y44" s="183"/>
    </row>
    <row r="45" spans="1:53" hidden="1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53" hidden="1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53" ht="15.75" hidden="1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53" hidden="1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hidden="1" outlineLevel="1" x14ac:dyDescent="0.25">
      <c r="B49" s="424" t="e">
        <f>AVERAGE(C4:C34,F4:F34,I4:I34,L4:L34,O4:O34,R4:R33)</f>
        <v>#DIV/0!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t="15.75" hidden="1" outlineLevel="1" thickBot="1" x14ac:dyDescent="0.3"/>
    <row r="51" spans="1:36" hidden="1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hidden="1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hidden="1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hidden="1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</row>
    <row r="55" spans="1:36" hidden="1" outlineLevel="1" x14ac:dyDescent="0.25">
      <c r="B55" s="427" t="e">
        <f>AVERAGE(C4:C34,F4:F34,I4:I34,L4:L34,O4:O34,R4:R34,U4:U34,X4:X34,AA4:AA34)</f>
        <v>#DIV/0!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</row>
    <row r="56" spans="1:36" ht="15.75" hidden="1" outlineLevel="1" thickBot="1" x14ac:dyDescent="0.3"/>
    <row r="57" spans="1:36" hidden="1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hidden="1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hidden="1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t="15.75" hidden="1" outlineLevel="1" thickBot="1" x14ac:dyDescent="0.3"/>
    <row r="61" spans="1:36" hidden="1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hidden="1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hidden="1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hidden="1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</row>
    <row r="65" spans="2:36" hidden="1" outlineLevel="1" x14ac:dyDescent="0.25">
      <c r="B65" s="424" t="e">
        <f>AVERAGE($C$4:$C$34,$F$4:$F$34,$I$4:$I$34,$L$4:$L$34,$O$4:$O$34,$R$4:$R$34,$U$4:$U$34,$X$4:$X$34,$AA$4:$AA$34,$AD$4:$AD$34,$AG$4:$AG$34,$AJ$4:$AJ$34)</f>
        <v>#DIV/0!</v>
      </c>
      <c r="C65" s="425" t="e">
        <f t="shared" ref="C65:AJ65" si="36">AVERAGE($C$4:$C$34,$F$4:$F$34,$I$4:$I$34,$L$4:$L$34,$O$4:$O$34,$R$4:$R$34,$U$4:$U$34,$X$4:$X$34,$AA$4:$AA$34,$AD$4:$AD$34,$AG$4:$AG$34,$AJ$4:$AJ$34)</f>
        <v>#DIV/0!</v>
      </c>
      <c r="D65" s="425" t="e">
        <f t="shared" si="36"/>
        <v>#DIV/0!</v>
      </c>
      <c r="E65" s="425" t="e">
        <f t="shared" si="36"/>
        <v>#DIV/0!</v>
      </c>
      <c r="F65" s="425" t="e">
        <f t="shared" si="36"/>
        <v>#DIV/0!</v>
      </c>
      <c r="G65" s="425" t="e">
        <f t="shared" si="36"/>
        <v>#DIV/0!</v>
      </c>
      <c r="H65" s="425" t="e">
        <f t="shared" si="36"/>
        <v>#DIV/0!</v>
      </c>
      <c r="I65" s="425" t="e">
        <f t="shared" si="36"/>
        <v>#DIV/0!</v>
      </c>
      <c r="J65" s="425" t="e">
        <f t="shared" si="36"/>
        <v>#DIV/0!</v>
      </c>
      <c r="K65" s="425" t="e">
        <f t="shared" si="36"/>
        <v>#DIV/0!</v>
      </c>
      <c r="L65" s="425" t="e">
        <f t="shared" si="36"/>
        <v>#DIV/0!</v>
      </c>
      <c r="M65" s="425" t="e">
        <f t="shared" si="36"/>
        <v>#DIV/0!</v>
      </c>
      <c r="N65" s="425" t="e">
        <f t="shared" si="36"/>
        <v>#DIV/0!</v>
      </c>
      <c r="O65" s="425" t="e">
        <f t="shared" si="36"/>
        <v>#DIV/0!</v>
      </c>
      <c r="P65" s="425" t="e">
        <f t="shared" si="36"/>
        <v>#DIV/0!</v>
      </c>
      <c r="Q65" s="425" t="e">
        <f t="shared" si="36"/>
        <v>#DIV/0!</v>
      </c>
      <c r="R65" s="425" t="e">
        <f t="shared" si="36"/>
        <v>#DIV/0!</v>
      </c>
      <c r="S65" s="425" t="e">
        <f t="shared" si="36"/>
        <v>#DIV/0!</v>
      </c>
      <c r="T65" s="425" t="e">
        <f t="shared" si="36"/>
        <v>#DIV/0!</v>
      </c>
      <c r="U65" s="425" t="e">
        <f t="shared" si="36"/>
        <v>#DIV/0!</v>
      </c>
      <c r="V65" s="425" t="e">
        <f t="shared" si="36"/>
        <v>#DIV/0!</v>
      </c>
      <c r="W65" s="425" t="e">
        <f t="shared" si="36"/>
        <v>#DIV/0!</v>
      </c>
      <c r="X65" s="425" t="e">
        <f t="shared" si="36"/>
        <v>#DIV/0!</v>
      </c>
      <c r="Y65" s="425" t="e">
        <f t="shared" si="36"/>
        <v>#DIV/0!</v>
      </c>
      <c r="Z65" s="425" t="e">
        <f t="shared" si="36"/>
        <v>#DIV/0!</v>
      </c>
      <c r="AA65" s="425" t="e">
        <f t="shared" si="36"/>
        <v>#DIV/0!</v>
      </c>
      <c r="AB65" s="425" t="e">
        <f t="shared" si="36"/>
        <v>#DIV/0!</v>
      </c>
      <c r="AC65" s="425" t="e">
        <f t="shared" si="36"/>
        <v>#DIV/0!</v>
      </c>
      <c r="AD65" s="425" t="e">
        <f t="shared" si="36"/>
        <v>#DIV/0!</v>
      </c>
      <c r="AE65" s="425" t="e">
        <f t="shared" si="36"/>
        <v>#DIV/0!</v>
      </c>
      <c r="AF65" s="425" t="e">
        <f t="shared" si="36"/>
        <v>#DIV/0!</v>
      </c>
      <c r="AG65" s="425" t="e">
        <f t="shared" si="36"/>
        <v>#DIV/0!</v>
      </c>
      <c r="AH65" s="425" t="e">
        <f t="shared" si="36"/>
        <v>#DIV/0!</v>
      </c>
      <c r="AI65" s="425" t="e">
        <f t="shared" si="36"/>
        <v>#DIV/0!</v>
      </c>
      <c r="AJ65" s="425" t="e">
        <f t="shared" si="36"/>
        <v>#DIV/0!</v>
      </c>
    </row>
    <row r="66" spans="2:36" collapsed="1" x14ac:dyDescent="0.25"/>
  </sheetData>
  <autoFilter ref="B31:AS38"/>
  <mergeCells count="34">
    <mergeCell ref="B65:AJ65"/>
    <mergeCell ref="B51:I51"/>
    <mergeCell ref="B52:I52"/>
    <mergeCell ref="B54:AA54"/>
    <mergeCell ref="B55:AA55"/>
    <mergeCell ref="B57:I57"/>
    <mergeCell ref="B58:I58"/>
    <mergeCell ref="B61:I61"/>
    <mergeCell ref="B62:I62"/>
    <mergeCell ref="B53:I53"/>
    <mergeCell ref="B59:I59"/>
    <mergeCell ref="B63:I63"/>
    <mergeCell ref="AC2:AD2"/>
    <mergeCell ref="B45:I45"/>
    <mergeCell ref="B46:I46"/>
    <mergeCell ref="Q2:R2"/>
    <mergeCell ref="B64:AJ64"/>
    <mergeCell ref="B49:R49"/>
    <mergeCell ref="T2:U2"/>
    <mergeCell ref="W2:X2"/>
    <mergeCell ref="Z2:AA2"/>
    <mergeCell ref="B48:R48"/>
    <mergeCell ref="B47:I47"/>
    <mergeCell ref="B2:C2"/>
    <mergeCell ref="E2:F2"/>
    <mergeCell ref="H2:I2"/>
    <mergeCell ref="K2:L2"/>
    <mergeCell ref="N2:O2"/>
    <mergeCell ref="AT2:AU2"/>
    <mergeCell ref="AW2:AX2"/>
    <mergeCell ref="AZ2:BA2"/>
    <mergeCell ref="AF2:AG2"/>
    <mergeCell ref="AI2:AJ2"/>
    <mergeCell ref="AQ2:AR2"/>
  </mergeCells>
  <printOptions horizontalCentered="1"/>
  <pageMargins left="0.70866141732283472" right="0.70866141732283472" top="0.74803149606299213" bottom="3.3464566929133861" header="0.39370078740157483" footer="2.3622047244094491"/>
  <pageSetup paperSize="9" orientation="portrait" r:id="rId1"/>
  <headerFooter>
    <oddHeader xml:space="preserve">&amp;C&amp;14Динамика котировок драгоценного металла 2023: серебро, руб./грамм </oddHeader>
    <oddFooter>&amp;L&amp;14Начальник 
Управления Бюджетирования
ОАО "УГМК"&amp;R&amp;14Киташева А.Л.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>
    <tabColor rgb="FFC4D79B"/>
  </sheetPr>
  <dimension ref="A2:BC66"/>
  <sheetViews>
    <sheetView view="pageLayout" topLeftCell="AA1" zoomScaleNormal="70" workbookViewId="0">
      <selection activeCell="AK4" sqref="AK4:AK34"/>
    </sheetView>
  </sheetViews>
  <sheetFormatPr defaultRowHeight="15" outlineLevelRow="1" outlineLevelCol="1" x14ac:dyDescent="0.25"/>
  <cols>
    <col min="1" max="1" width="9.140625" customWidth="1"/>
    <col min="2" max="3" width="17.7109375" customWidth="1"/>
    <col min="4" max="4" width="9.140625" style="165" customWidth="1"/>
    <col min="5" max="6" width="17.7109375" customWidth="1"/>
    <col min="7" max="7" width="9.140625" style="165" customWidth="1"/>
    <col min="8" max="9" width="17.7109375" customWidth="1"/>
    <col min="10" max="10" width="9.140625" style="165" customWidth="1"/>
    <col min="11" max="12" width="17.7109375" customWidth="1"/>
    <col min="13" max="13" width="9.140625" style="165" customWidth="1"/>
    <col min="14" max="15" width="17.7109375" customWidth="1"/>
    <col min="16" max="16" width="9.140625" style="165" customWidth="1"/>
    <col min="17" max="18" width="17.7109375" customWidth="1"/>
    <col min="19" max="19" width="9.140625" style="165" customWidth="1"/>
    <col min="20" max="21" width="17.7109375" customWidth="1"/>
    <col min="22" max="22" width="9.140625" style="165" customWidth="1"/>
    <col min="23" max="24" width="17.7109375" customWidth="1"/>
    <col min="25" max="25" width="9.140625" style="165" customWidth="1"/>
    <col min="26" max="27" width="17.7109375" customWidth="1"/>
    <col min="28" max="28" width="9.140625" style="165" customWidth="1"/>
    <col min="29" max="30" width="17.7109375" customWidth="1"/>
    <col min="31" max="31" width="9.140625" style="165" customWidth="1"/>
    <col min="32" max="33" width="17.7109375" customWidth="1"/>
    <col min="34" max="34" width="9.140625" style="165" customWidth="1"/>
    <col min="35" max="36" width="17.7109375" customWidth="1"/>
    <col min="37" max="41" width="9.140625" style="165" customWidth="1"/>
    <col min="42" max="42" width="9.140625" hidden="1" customWidth="1" outlineLevel="1"/>
    <col min="43" max="43" width="19.42578125" hidden="1" customWidth="1" outlineLevel="1"/>
    <col min="44" max="44" width="10" hidden="1" customWidth="1" outlineLevel="1"/>
    <col min="45" max="45" width="9.140625" hidden="1" customWidth="1" outlineLevel="1"/>
    <col min="46" max="46" width="19.42578125" hidden="1" customWidth="1" outlineLevel="1"/>
    <col min="47" max="48" width="9.140625" hidden="1" customWidth="1" outlineLevel="1"/>
    <col min="49" max="49" width="19.42578125" hidden="1" customWidth="1" outlineLevel="1"/>
    <col min="50" max="50" width="10" hidden="1" customWidth="1" outlineLevel="1"/>
    <col min="51" max="51" width="9.140625" hidden="1" customWidth="1" outlineLevel="1"/>
    <col min="52" max="52" width="19.42578125" hidden="1" customWidth="1" outlineLevel="1"/>
    <col min="53" max="54" width="9.140625" hidden="1" customWidth="1" outlineLevel="1"/>
    <col min="55" max="55" width="9.140625" collapsed="1"/>
  </cols>
  <sheetData>
    <row r="2" spans="2:53" x14ac:dyDescent="0.25">
      <c r="B2" s="428" t="s">
        <v>4</v>
      </c>
      <c r="C2" s="429"/>
      <c r="D2"/>
      <c r="E2" s="428" t="s">
        <v>5</v>
      </c>
      <c r="F2" s="429"/>
      <c r="G2" s="165">
        <f>D33</f>
        <v>0</v>
      </c>
      <c r="H2" s="428" t="s">
        <v>6</v>
      </c>
      <c r="I2" s="429"/>
      <c r="J2" s="165">
        <f>G30</f>
        <v>0</v>
      </c>
      <c r="K2" s="428" t="s">
        <v>7</v>
      </c>
      <c r="L2" s="429"/>
      <c r="M2" s="165">
        <f>J33</f>
        <v>0</v>
      </c>
      <c r="N2" s="428" t="s">
        <v>8</v>
      </c>
      <c r="O2" s="429"/>
      <c r="P2" s="165">
        <f>M32</f>
        <v>0</v>
      </c>
      <c r="Q2" s="428" t="s">
        <v>9</v>
      </c>
      <c r="R2" s="429"/>
      <c r="S2" s="165">
        <f>P33</f>
        <v>0</v>
      </c>
      <c r="T2" s="428" t="s">
        <v>10</v>
      </c>
      <c r="U2" s="429"/>
      <c r="V2" s="165">
        <f>S32</f>
        <v>0</v>
      </c>
      <c r="W2" s="428" t="s">
        <v>11</v>
      </c>
      <c r="X2" s="429"/>
      <c r="Y2" s="165">
        <f>V33</f>
        <v>0</v>
      </c>
      <c r="Z2" s="428" t="s">
        <v>12</v>
      </c>
      <c r="AA2" s="429"/>
      <c r="AB2" s="165">
        <f>Y33</f>
        <v>0</v>
      </c>
      <c r="AC2" s="428" t="s">
        <v>13</v>
      </c>
      <c r="AD2" s="429"/>
      <c r="AE2" s="165">
        <f>AB32</f>
        <v>0</v>
      </c>
      <c r="AF2" s="428" t="s">
        <v>14</v>
      </c>
      <c r="AG2" s="429"/>
      <c r="AH2" s="165">
        <f>AE33</f>
        <v>0</v>
      </c>
      <c r="AI2" s="428" t="s">
        <v>15</v>
      </c>
      <c r="AJ2" s="429"/>
      <c r="AK2" s="165">
        <f>AH32</f>
        <v>0</v>
      </c>
      <c r="AQ2" s="414" t="s">
        <v>237</v>
      </c>
      <c r="AR2" s="414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2:53" x14ac:dyDescent="0.25">
      <c r="B3" s="182" t="s">
        <v>0</v>
      </c>
      <c r="C3" s="2" t="s">
        <v>1</v>
      </c>
      <c r="D3"/>
      <c r="E3" s="182" t="s">
        <v>0</v>
      </c>
      <c r="F3" s="2" t="s">
        <v>1</v>
      </c>
      <c r="G3" s="165">
        <f>D34</f>
        <v>0</v>
      </c>
      <c r="H3" s="182" t="s">
        <v>0</v>
      </c>
      <c r="I3" s="2" t="s">
        <v>1</v>
      </c>
      <c r="J3" s="165">
        <f>G31</f>
        <v>0</v>
      </c>
      <c r="K3" s="182" t="s">
        <v>0</v>
      </c>
      <c r="L3" s="2" t="s">
        <v>1</v>
      </c>
      <c r="M3" s="165">
        <f>J34</f>
        <v>0</v>
      </c>
      <c r="N3" s="182" t="s">
        <v>0</v>
      </c>
      <c r="O3" s="2" t="s">
        <v>1</v>
      </c>
      <c r="P3" s="165">
        <f>M33</f>
        <v>0</v>
      </c>
      <c r="Q3" s="182" t="s">
        <v>0</v>
      </c>
      <c r="R3" s="2" t="s">
        <v>1</v>
      </c>
      <c r="S3" s="165">
        <f>P34</f>
        <v>0</v>
      </c>
      <c r="T3" s="182" t="s">
        <v>0</v>
      </c>
      <c r="U3" s="2" t="s">
        <v>1</v>
      </c>
      <c r="V3" s="165">
        <f>S33</f>
        <v>0</v>
      </c>
      <c r="W3" s="182" t="s">
        <v>0</v>
      </c>
      <c r="X3" s="2" t="s">
        <v>1</v>
      </c>
      <c r="Y3" s="165">
        <f>V34</f>
        <v>0</v>
      </c>
      <c r="Z3" s="182" t="s">
        <v>0</v>
      </c>
      <c r="AA3" s="2" t="s">
        <v>1</v>
      </c>
      <c r="AB3" s="165">
        <f>Y34</f>
        <v>0</v>
      </c>
      <c r="AC3" s="182" t="s">
        <v>0</v>
      </c>
      <c r="AD3" s="2" t="s">
        <v>1</v>
      </c>
      <c r="AE3" s="165">
        <f>AB33</f>
        <v>0</v>
      </c>
      <c r="AF3" s="182" t="s">
        <v>0</v>
      </c>
      <c r="AG3" s="2" t="s">
        <v>1</v>
      </c>
      <c r="AH3" s="165">
        <f>AE34</f>
        <v>0</v>
      </c>
      <c r="AI3" s="182" t="s">
        <v>0</v>
      </c>
      <c r="AJ3" s="2" t="s">
        <v>1</v>
      </c>
      <c r="AK3" s="165">
        <f>AH33</f>
        <v>0</v>
      </c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2:53" x14ac:dyDescent="0.25">
      <c r="B4" s="3" t="str">
        <f>Доллар!B4</f>
        <v>01.01.2023</v>
      </c>
      <c r="C4" s="157" t="str">
        <f>IF((SUMIFS(cb_metall!$C:$C,cb_metall!$A:$A,B4,cb_metall!$B:$B,"platinum"))=0,"-",(SUMIFS(cb_metall!$C:$C,cb_metall!$A:$A,B4,cb_metall!$B:$B,"platinum")))</f>
        <v>-</v>
      </c>
      <c r="D4" s="165">
        <f>SUMIFS(cb_metall!$C:$C,cb_metall!$A:$A,B4,cb_metall!$B:$B,"platinum")</f>
        <v>0</v>
      </c>
      <c r="E4" s="3" t="str">
        <f>Доллар!E4</f>
        <v>01.02.2023</v>
      </c>
      <c r="F4" s="157" t="str">
        <f>IF(AND(G2=0,G3=0,G4=0,G5=0,G6=0,G7=0,G8=0,G9=0,G10=0,G11=0,G12=0,G13=0),"",(IF((SUMIFS(cb_metall!$C:$C,cb_metall!$A:$A,E4,cb_metall!$B:$B,"platinum"))=0,"-",(SUMIFS(cb_metall!$C:$C,cb_metall!$A:$A,E4,cb_metall!$B:$B,"platinum")))))</f>
        <v/>
      </c>
      <c r="G4" s="165">
        <f>SUMIFS(cb_metall!$C:$C,cb_metall!$A:$A,E4,cb_metall!$B:$B,"platinum")</f>
        <v>0</v>
      </c>
      <c r="H4" s="3" t="str">
        <f>Доллар!H4</f>
        <v>01.03.2023</v>
      </c>
      <c r="I4" s="157" t="str">
        <f>IF(AND(J2=0,J3=0,J4=0,J5=0,J6=0,J7=0,J8=0,J9=0,J10=0,J11=0,J12=0,J13=0),"",(IF((SUMIFS(cb_metall!$C:$C,cb_metall!$A:$A,H4,cb_metall!$B:$B,"platinum"))=0,"-",(SUMIFS(cb_metall!$C:$C,cb_metall!$A:$A,H4,cb_metall!$B:$B,"platinum")))))</f>
        <v/>
      </c>
      <c r="J4" s="165">
        <f>SUMIFS(cb_metall!$C:$C,cb_metall!$A:$A,H4,cb_metall!$B:$B,"platinum")</f>
        <v>0</v>
      </c>
      <c r="K4" s="3" t="str">
        <f>Доллар!K4</f>
        <v>01.04.2023</v>
      </c>
      <c r="L4" s="157" t="str">
        <f>IF(AND(M2=0,M3=0,M4=0,M5=0,M6=0,M7=0,M8=0,M9=0,M10=0,M11=0,M12=0,M13=0),"",(IF((SUMIFS(cb_metall!$C:$C,cb_metall!$A:$A,K4,cb_metall!$B:$B,"platinum"))=0,"-",(SUMIFS(cb_metall!$C:$C,cb_metall!$A:$A,K4,cb_metall!$B:$B,"platinum")))))</f>
        <v/>
      </c>
      <c r="M4" s="165">
        <f>SUMIFS(cb_metall!$C:$C,cb_metall!$A:$A,K4,cb_metall!$B:$B,"platinum")</f>
        <v>0</v>
      </c>
      <c r="N4" s="3" t="str">
        <f>Доллар!N4</f>
        <v>01.05.2023</v>
      </c>
      <c r="O4" s="157" t="str">
        <f>IF(AND(P2=0,P3=0,P4=0,P5=0,P6=0,P7=0,P8=0,P9=0,P10=0,P11=0,P12=0,P13=0),"",(IF((SUMIFS(cb_metall!$C:$C,cb_metall!$A:$A,N4,cb_metall!$B:$B,"platinum"))=0,"-",(SUMIFS(cb_metall!$C:$C,cb_metall!$A:$A,N4,cb_metall!$B:$B,"platinum")))))</f>
        <v/>
      </c>
      <c r="P4" s="165">
        <f>SUMIFS(cb_metall!$C:$C,cb_metall!$A:$A,N4,cb_metall!$B:$B,"platinum")</f>
        <v>0</v>
      </c>
      <c r="Q4" s="3" t="str">
        <f>Доллар!Q4</f>
        <v>01.06.2023</v>
      </c>
      <c r="R4" s="157" t="str">
        <f>IF(AND(S2=0,S3=0,S4=0,S5=0,S6=0,S7=0,S8=0,S9=0,S10=0,S11=0,S12=0,S13=0),"",(IF((SUMIFS(cb_metall!$C:$C,cb_metall!$A:$A,Q4,cb_metall!$B:$B,"platinum"))=0,"-",(SUMIFS(cb_metall!$C:$C,cb_metall!$A:$A,Q4,cb_metall!$B:$B,"platinum")))))</f>
        <v/>
      </c>
      <c r="S4" s="165">
        <f>SUMIFS(cb_metall!$C:$C,cb_metall!$A:$A,Q4,cb_metall!$B:$B,"platinum")</f>
        <v>0</v>
      </c>
      <c r="T4" s="3" t="str">
        <f>Доллар!T4</f>
        <v>01.07.2023</v>
      </c>
      <c r="U4" s="157" t="str">
        <f>IF(AND(V2=0,V3=0,V4=0,V5=0,V6=0,V7=0,V8=0,V9=0,V10=0,V11=0,V12=0,V13=0),"",(IF((SUMIFS(cb_metall!$C:$C,cb_metall!$A:$A,T4,cb_metall!$B:$B,"platinum"))=0,"-",(SUMIFS(cb_metall!$C:$C,cb_metall!$A:$A,T4,cb_metall!$B:$B,"platinum")))))</f>
        <v/>
      </c>
      <c r="V4" s="165">
        <f>SUMIFS(cb_metall!$C:$C,cb_metall!$A:$A,T4,cb_metall!$B:$B,"platinum")</f>
        <v>0</v>
      </c>
      <c r="W4" s="3" t="str">
        <f>Доллар!W4</f>
        <v>01.08.2023</v>
      </c>
      <c r="X4" s="157" t="str">
        <f>IF(AND(Y2=0,Y3=0,Y4=0,Y5=0,Y6=0,Y7=0,Y8=0,Y9=0,Y10=0,Y11=0,Y12=0,Y13=0),"",(IF((SUMIFS(cb_metall!$C:$C,cb_metall!$A:$A,W4,cb_metall!$B:$B,"platinum"))=0,"-",(SUMIFS(cb_metall!$C:$C,cb_metall!$A:$A,W4,cb_metall!$B:$B,"platinum")))))</f>
        <v/>
      </c>
      <c r="Y4" s="165">
        <f>SUMIFS(cb_metall!$C:$C,cb_metall!$A:$A,W4,cb_metall!$B:$B,"platinum")</f>
        <v>0</v>
      </c>
      <c r="Z4" s="3" t="str">
        <f>Доллар!Z4</f>
        <v>01.09.2023</v>
      </c>
      <c r="AA4" s="157" t="str">
        <f>IF(AND(AB2=0,AB3=0,AB4=0,AB5=0,AB6=0,AB7=0,AB8=0,AB9=0,AB10=0,AB11=0,AB12=0,AB13=0),"",(IF((SUMIFS(cb_metall!$C:$C,cb_metall!$A:$A,Z4,cb_metall!$B:$B,"platinum"))=0,"-",(SUMIFS(cb_metall!$C:$C,cb_metall!$A:$A,Z4,cb_metall!$B:$B,"platinum")))))</f>
        <v/>
      </c>
      <c r="AB4" s="165">
        <f>SUMIFS(cb_metall!$C:$C,cb_metall!$A:$A,Z4,cb_metall!$B:$B,"platinum")</f>
        <v>0</v>
      </c>
      <c r="AC4" s="3" t="str">
        <f>Доллар!AC4</f>
        <v>01.10.2023</v>
      </c>
      <c r="AD4" s="157" t="str">
        <f>IF(AND(AE2=0,AE3=0,AE4=0,AE5=0,AE6=0,AE7=0,AE8=0,AE9=0,AE10=0,AE11=0,AE12=0,AE13=0),"",(IF((SUMIFS(cb_metall!$C:$C,cb_metall!$A:$A,AC4,cb_metall!$B:$B,"platinum"))=0,"-",(SUMIFS(cb_metall!$C:$C,cb_metall!$A:$A,AC4,cb_metall!$B:$B,"platinum")))))</f>
        <v/>
      </c>
      <c r="AE4" s="165">
        <f>SUMIFS(cb_metall!$C:$C,cb_metall!$A:$A,AC4,cb_metall!$B:$B,"platinum")</f>
        <v>0</v>
      </c>
      <c r="AF4" s="3" t="str">
        <f>Доллар!AF4</f>
        <v>01.11.2023</v>
      </c>
      <c r="AG4" s="157" t="str">
        <f>IF(AND(AH2=0,AH3=0,AH4=0,AH5=0,AH6=0,AH7=0,AH8=0,AH9=0,AH10=0,AH11=0,AH12=0,AH13=0),"",(IF((SUMIFS(cb_metall!$C:$C,cb_metall!$A:$A,AF4,cb_metall!$B:$B,"platinum"))=0,"-",(SUMIFS(cb_metall!$C:$C,cb_metall!$A:$A,AF4,cb_metall!$B:$B,"platinum")))))</f>
        <v/>
      </c>
      <c r="AH4" s="165">
        <f>SUMIFS(cb_metall!$C:$C,cb_metall!$A:$A,AF4,cb_metall!$B:$B,"platinum")</f>
        <v>0</v>
      </c>
      <c r="AI4" s="3" t="str">
        <f>Доллар!AI4</f>
        <v>01.12.2023</v>
      </c>
      <c r="AJ4" s="157" t="str">
        <f>IF(AND(AK2=0,AK3=0,AK4=0,AK5=0,AK6=0,AK7=0,AK8=0,AK9=0,AK10=0,AK11=0,AK12=0,AK13=0),"",(IF((SUMIFS(cb_metall!$C:$C,cb_metall!$A:$A,AI4,cb_metall!$B:$B,"platinum"))=0,"-",(SUMIFS(cb_metall!$C:$C,cb_metall!$A:$A,AI4,cb_metall!$B:$B,"platinum")))))</f>
        <v/>
      </c>
      <c r="AK4" s="165">
        <f>SUMIFS(cb_metall!$C:$C,cb_metall!$A:$A,AI4,cb_metall!$B:$B,"platinum")</f>
        <v>0</v>
      </c>
      <c r="AQ4" s="153" t="str">
        <f>Q4</f>
        <v>01.06.2023</v>
      </c>
      <c r="AR4" s="161">
        <f t="shared" ref="AR4:AR26" si="0">$R$40</f>
        <v>0</v>
      </c>
      <c r="AT4" s="3" t="str">
        <f>AC4</f>
        <v>01.10.2023</v>
      </c>
      <c r="AU4" s="161">
        <f>$AJ$40</f>
        <v>0</v>
      </c>
      <c r="AW4" s="3" t="str">
        <f>AF4</f>
        <v>01.11.2023</v>
      </c>
      <c r="AX4" s="161">
        <f>$AJ$40</f>
        <v>0</v>
      </c>
      <c r="AZ4" s="3" t="str">
        <f>AI4</f>
        <v>01.12.2023</v>
      </c>
      <c r="BA4" s="161">
        <f>$AJ$40</f>
        <v>0</v>
      </c>
    </row>
    <row r="5" spans="2:53" x14ac:dyDescent="0.25">
      <c r="B5" s="3" t="str">
        <f>Доллар!B5</f>
        <v>02.01.2023</v>
      </c>
      <c r="C5" s="157" t="str">
        <f>IF((SUMIFS(cb_metall!$C:$C,cb_metall!$A:$A,B5,cb_metall!$B:$B,"platinum"))=0,"-",(SUMIFS(cb_metall!$C:$C,cb_metall!$A:$A,B5,cb_metall!$B:$B,"platinum")))</f>
        <v>-</v>
      </c>
      <c r="D5" s="165">
        <f>SUMIFS(cb_metall!$C:$C,cb_metall!$A:$A,B5,cb_metall!$B:$B,"platinum")</f>
        <v>0</v>
      </c>
      <c r="E5" s="3" t="str">
        <f>Доллар!E5</f>
        <v>02.02.2023</v>
      </c>
      <c r="F5" s="157" t="str">
        <f>IF(AND(G3=0,G4=0,G5=0,G6=0,G7=0,G8=0,G9=0,G10=0,G11=0,G12=0,G13=0,G14=0),"",(IF((SUMIFS(#REF!,#REF!,E5))=0,"-",(SUMIFS(#REF!,#REF!,E5)))))</f>
        <v/>
      </c>
      <c r="G5" s="165">
        <f>SUMIFS(cb_metall!$C:$C,cb_metall!$A:$A,E5,cb_metall!$B:$B,"platinum")</f>
        <v>0</v>
      </c>
      <c r="H5" s="3" t="str">
        <f>Доллар!H5</f>
        <v>02.03.2023</v>
      </c>
      <c r="I5" s="157" t="str">
        <f>IF(AND(J3=0,J4=0,J5=0,J6=0,J7=0,J8=0,J9=0,J10=0,J11=0,J12=0,J13=0,J14=0),"",(IF((SUMIFS(cb_metall!$C:$C,cb_metall!$A:$A,H5,cb_metall!$B:$B,"platinum"))=0,"-",(SUMIFS(cb_metall!$C:$C,cb_metall!$A:$A,H5,cb_metall!$B:$B,"platinum")))))</f>
        <v/>
      </c>
      <c r="J5" s="165">
        <f>SUMIFS(cb_metall!$C:$C,cb_metall!$A:$A,H5,cb_metall!$B:$B,"platinum")</f>
        <v>0</v>
      </c>
      <c r="K5" s="3" t="str">
        <f>Доллар!K5</f>
        <v>02.04.2023</v>
      </c>
      <c r="L5" s="157" t="str">
        <f>IF(AND(M3=0,M4=0,M5=0,M6=0,M7=0,M8=0,M9=0,M10=0,M11=0,M12=0,M13=0,M14=0),"",(IF((SUMIFS(cb_metall!$C:$C,cb_metall!$A:$A,K5,cb_metall!$B:$B,"platinum"))=0,"-",(SUMIFS(cb_metall!$C:$C,cb_metall!$A:$A,K5,cb_metall!$B:$B,"platinum")))))</f>
        <v/>
      </c>
      <c r="M5" s="165">
        <f>SUMIFS(cb_metall!$C:$C,cb_metall!$A:$A,K5,cb_metall!$B:$B,"platinum")</f>
        <v>0</v>
      </c>
      <c r="N5" s="3" t="str">
        <f>Доллар!N5</f>
        <v>02.05.2023</v>
      </c>
      <c r="O5" s="157" t="str">
        <f>IF(AND(P3=0,P4=0,P5=0,P6=0,P7=0,P8=0,P9=0,P10=0,P11=0,P12=0,P13=0,P14=0),"",(IF((SUMIFS(cb_metall!$C:$C,cb_metall!$A:$A,N5,cb_metall!$B:$B,"platinum"))=0,"-",(SUMIFS(cb_metall!$C:$C,cb_metall!$A:$A,N5,cb_metall!$B:$B,"platinum")))))</f>
        <v/>
      </c>
      <c r="P5" s="165">
        <f>SUMIFS(cb_metall!$C:$C,cb_metall!$A:$A,N5,cb_metall!$B:$B,"platinum")</f>
        <v>0</v>
      </c>
      <c r="Q5" s="3" t="str">
        <f>Доллар!Q5</f>
        <v>02.06.2023</v>
      </c>
      <c r="R5" s="157" t="str">
        <f>IF(AND(S3=0,S4=0,S5=0,S6=0,S7=0,S8=0,S9=0,S10=0,S11=0,S12=0,S13=0,S14=0),"",(IF((SUMIFS(cb_metall!$C:$C,cb_metall!$A:$A,Q5,cb_metall!$B:$B,"platinum"))=0,"-",(SUMIFS(cb_metall!$C:$C,cb_metall!$A:$A,Q5,cb_metall!$B:$B,"platinum")))))</f>
        <v/>
      </c>
      <c r="S5" s="165">
        <f>SUMIFS(cb_metall!$C:$C,cb_metall!$A:$A,Q5,cb_metall!$B:$B,"platinum")</f>
        <v>0</v>
      </c>
      <c r="T5" s="3" t="str">
        <f>Доллар!T5</f>
        <v>02.07.2023</v>
      </c>
      <c r="U5" s="157" t="str">
        <f>IF(AND(V3=0,V4=0,V5=0,V6=0,V7=0,V8=0,V9=0,V10=0,V11=0,V12=0,V13=0,V14=0),"",(IF((SUMIFS(cb_metall!$C:$C,cb_metall!$A:$A,T5,cb_metall!$B:$B,"platinum"))=0,"-",(SUMIFS(cb_metall!$C:$C,cb_metall!$A:$A,T5,cb_metall!$B:$B,"platinum")))))</f>
        <v/>
      </c>
      <c r="V5" s="165">
        <f>SUMIFS(cb_metall!$C:$C,cb_metall!$A:$A,T5,cb_metall!$B:$B,"platinum")</f>
        <v>0</v>
      </c>
      <c r="W5" s="3" t="str">
        <f>Доллар!W5</f>
        <v>02.08.2023</v>
      </c>
      <c r="X5" s="157" t="str">
        <f>IF(AND(Y3=0,Y4=0,Y5=0,Y6=0,Y7=0,Y8=0,Y9=0,Y10=0,Y11=0,Y12=0,Y13=0,Y14=0),"",(IF((SUMIFS(cb_metall!$C:$C,cb_metall!$A:$A,W5,cb_metall!$B:$B,"platinum"))=0,"-",(SUMIFS(cb_metall!$C:$C,cb_metall!$A:$A,W5,cb_metall!$B:$B,"platinum")))))</f>
        <v/>
      </c>
      <c r="Y5" s="165">
        <f>SUMIFS(cb_metall!$C:$C,cb_metall!$A:$A,W5,cb_metall!$B:$B,"platinum")</f>
        <v>0</v>
      </c>
      <c r="Z5" s="3" t="str">
        <f>Доллар!Z5</f>
        <v>02.09.2023</v>
      </c>
      <c r="AA5" s="157" t="str">
        <f>IF(AND(AB3=0,AB4=0,AB5=0,AB6=0,AB7=0,AB8=0,AB9=0,AB10=0,AB11=0,AB12=0,AB13=0,AB14=0),"",(IF((SUMIFS(cb_metall!$C:$C,cb_metall!$A:$A,Z5,cb_metall!$B:$B,"platinum"))=0,"-",(SUMIFS(cb_metall!$C:$C,cb_metall!$A:$A,Z5,cb_metall!$B:$B,"platinum")))))</f>
        <v/>
      </c>
      <c r="AB5" s="165">
        <f>SUMIFS(cb_metall!$C:$C,cb_metall!$A:$A,Z5,cb_metall!$B:$B,"platinum")</f>
        <v>0</v>
      </c>
      <c r="AC5" s="3" t="str">
        <f>Доллар!AC5</f>
        <v>02.10.2023</v>
      </c>
      <c r="AD5" s="157" t="str">
        <f>IF(AND(AE3=0,AE4=0,AE5=0,AE6=0,AE7=0,AE8=0,AE9=0,AE10=0,AE11=0,AE12=0,AE13=0,AE14=0),"",(IF((SUMIFS(cb_metall!$C:$C,cb_metall!$A:$A,AC5,cb_metall!$B:$B,"platinum"))=0,"-",(SUMIFS(cb_metall!$C:$C,cb_metall!$A:$A,AC5,cb_metall!$B:$B,"platinum")))))</f>
        <v/>
      </c>
      <c r="AE5" s="165">
        <f>SUMIFS(cb_metall!$C:$C,cb_metall!$A:$A,AC5,cb_metall!$B:$B,"platinum")</f>
        <v>0</v>
      </c>
      <c r="AF5" s="3" t="str">
        <f>Доллар!AF5</f>
        <v>02.11.2023</v>
      </c>
      <c r="AG5" s="157" t="str">
        <f>IF(AND(AH3=0,AH4=0,AH5=0,AH6=0,AH7=0,AH8=0,AH9=0,AH10=0,AH11=0,AH12=0,AH13=0,AH14=0),"",(IF((SUMIFS(cb_metall!$C:$C,cb_metall!$A:$A,AF5,cb_metall!$B:$B,"platinum"))=0,"-",(SUMIFS(cb_metall!$C:$C,cb_metall!$A:$A,AF5,cb_metall!$B:$B,"platinum")))))</f>
        <v/>
      </c>
      <c r="AH5" s="165">
        <f>SUMIFS(cb_metall!$C:$C,cb_metall!$A:$A,AF5,cb_metall!$B:$B,"platinum")</f>
        <v>0</v>
      </c>
      <c r="AI5" s="3" t="str">
        <f>Доллар!AI5</f>
        <v>02.12.2023</v>
      </c>
      <c r="AJ5" s="157" t="str">
        <f>IF(AND(AK3=0,AK4=0,AK5=0,AK6=0,AK7=0,AK8=0,AK9=0,AK10=0,AK11=0,AK12=0,AK13=0,AK14=0),"",(IF((SUMIFS(cb_metall!$C:$C,cb_metall!$A:$A,AI5,cb_metall!$B:$B,"platinum"))=0,"-",(SUMIFS(cb_metall!$C:$C,cb_metall!$A:$A,AI5,cb_metall!$B:$B,"platinum")))))</f>
        <v/>
      </c>
      <c r="AK5" s="165">
        <f>SUMIFS(cb_metall!$C:$C,cb_metall!$A:$A,AI5,cb_metall!$B:$B,"platinum")</f>
        <v>0</v>
      </c>
      <c r="AQ5" s="153" t="str">
        <f t="shared" ref="AQ5:AQ34" si="1">Q5</f>
        <v>02.06.2023</v>
      </c>
      <c r="AR5" s="161">
        <f t="shared" si="0"/>
        <v>0</v>
      </c>
      <c r="AT5" s="3" t="str">
        <f t="shared" ref="AT5:AT34" si="2">AC5</f>
        <v>02.10.2023</v>
      </c>
      <c r="AU5" s="161">
        <f t="shared" ref="AU5:AU26" si="3">$AJ$40</f>
        <v>0</v>
      </c>
      <c r="AW5" s="3" t="str">
        <f t="shared" ref="AW5:AW34" si="4">AF5</f>
        <v>02.11.2023</v>
      </c>
      <c r="AX5" s="161">
        <f t="shared" ref="AX5:AX25" si="5">$AJ$40</f>
        <v>0</v>
      </c>
      <c r="AZ5" s="3" t="str">
        <f t="shared" ref="AZ5:AZ34" si="6">AI5</f>
        <v>02.12.2023</v>
      </c>
      <c r="BA5" s="161">
        <f t="shared" ref="BA5:BA26" si="7">$AJ$40</f>
        <v>0</v>
      </c>
    </row>
    <row r="6" spans="2:53" x14ac:dyDescent="0.25">
      <c r="B6" s="3" t="str">
        <f>Доллар!B6</f>
        <v>03.01.2023</v>
      </c>
      <c r="C6" s="157" t="str">
        <f>IF((SUMIFS(cb_metall!$C:$C,cb_metall!$A:$A,B6,cb_metall!$B:$B,"platinum"))=0,"-",(SUMIFS(cb_metall!$C:$C,cb_metall!$A:$A,B6,cb_metall!$B:$B,"platinum")))</f>
        <v>-</v>
      </c>
      <c r="D6" s="165">
        <f>SUMIFS(cb_metall!$C:$C,cb_metall!$A:$A,B6,cb_metall!$B:$B,"platinum")</f>
        <v>0</v>
      </c>
      <c r="E6" s="3" t="str">
        <f>Доллар!E6</f>
        <v>03.02.2023</v>
      </c>
      <c r="F6" s="157" t="str">
        <f>IF(AND(G4=0,G5=0,G6=0,G7=0,G8=0,G9=0,G10=0,G11=0,G12=0,G13=0,G14=0,G15=0),"",(IF((SUMIFS(#REF!,#REF!,E6))=0,"-",(SUMIFS(#REF!,#REF!,E6)))))</f>
        <v/>
      </c>
      <c r="G6" s="165">
        <f>SUMIFS(cb_metall!$C:$C,cb_metall!$A:$A,E6,cb_metall!$B:$B,"platinum")</f>
        <v>0</v>
      </c>
      <c r="H6" s="3" t="str">
        <f>Доллар!H6</f>
        <v>03.03.2023</v>
      </c>
      <c r="I6" s="157" t="str">
        <f>IF(AND(J4=0,J5=0,J6=0,J7=0,J8=0,J9=0,J10=0,J11=0,J12=0,J13=0,J14=0,J15=0),"",(IF((SUMIFS(cb_metall!$C:$C,cb_metall!$A:$A,H6,cb_metall!$B:$B,"platinum"))=0,"-",(SUMIFS(cb_metall!$C:$C,cb_metall!$A:$A,H6,cb_metall!$B:$B,"platinum")))))</f>
        <v/>
      </c>
      <c r="J6" s="165">
        <f>SUMIFS(cb_metall!$C:$C,cb_metall!$A:$A,H6,cb_metall!$B:$B,"platinum")</f>
        <v>0</v>
      </c>
      <c r="K6" s="3" t="str">
        <f>Доллар!K6</f>
        <v>03.04.2023</v>
      </c>
      <c r="L6" s="157" t="str">
        <f>IF(AND(M4=0,M5=0,M6=0,M7=0,M8=0,M9=0,M10=0,M11=0,M12=0,M13=0,M14=0,M15=0),"",(IF((SUMIFS(cb_metall!$C:$C,cb_metall!$A:$A,K6,cb_metall!$B:$B,"platinum"))=0,"-",(SUMIFS(cb_metall!$C:$C,cb_metall!$A:$A,K6,cb_metall!$B:$B,"platinum")))))</f>
        <v/>
      </c>
      <c r="M6" s="165">
        <f>SUMIFS(cb_metall!$C:$C,cb_metall!$A:$A,K6,cb_metall!$B:$B,"platinum")</f>
        <v>0</v>
      </c>
      <c r="N6" s="3" t="str">
        <f>Доллар!N6</f>
        <v>03.05.2023</v>
      </c>
      <c r="O6" s="157" t="str">
        <f>IF(AND(P4=0,P5=0,P6=0,P7=0,P8=0,P9=0,P10=0,P11=0,P12=0,P13=0,P14=0,P15=0),"",(IF((SUMIFS(cb_metall!$C:$C,cb_metall!$A:$A,N6,cb_metall!$B:$B,"platinum"))=0,"-",(SUMIFS(cb_metall!$C:$C,cb_metall!$A:$A,N6,cb_metall!$B:$B,"platinum")))))</f>
        <v/>
      </c>
      <c r="P6" s="165">
        <f>SUMIFS(cb_metall!$C:$C,cb_metall!$A:$A,N6,cb_metall!$B:$B,"platinum")</f>
        <v>0</v>
      </c>
      <c r="Q6" s="3" t="str">
        <f>Доллар!Q6</f>
        <v>03.06.2023</v>
      </c>
      <c r="R6" s="157" t="str">
        <f>IF(AND(S4=0,S5=0,S6=0,S7=0,S8=0,S9=0,S10=0,S11=0,S12=0,S13=0,S14=0,S15=0),"",(IF((SUMIFS(cb_metall!$C:$C,cb_metall!$A:$A,Q6,cb_metall!$B:$B,"platinum"))=0,"-",(SUMIFS(cb_metall!$C:$C,cb_metall!$A:$A,Q6,cb_metall!$B:$B,"platinum")))))</f>
        <v/>
      </c>
      <c r="S6" s="165">
        <f>SUMIFS(cb_metall!$C:$C,cb_metall!$A:$A,Q6,cb_metall!$B:$B,"platinum")</f>
        <v>0</v>
      </c>
      <c r="T6" s="3" t="str">
        <f>Доллар!T6</f>
        <v>03.07.2023</v>
      </c>
      <c r="U6" s="157" t="str">
        <f>IF(AND(V4=0,V5=0,V6=0,V7=0,V8=0,V9=0,V10=0,V11=0,V12=0,V13=0,V14=0,V15=0),"",(IF((SUMIFS(cb_metall!$C:$C,cb_metall!$A:$A,T6,cb_metall!$B:$B,"platinum"))=0,"-",(SUMIFS(cb_metall!$C:$C,cb_metall!$A:$A,T6,cb_metall!$B:$B,"platinum")))))</f>
        <v/>
      </c>
      <c r="V6" s="165">
        <f>SUMIFS(cb_metall!$C:$C,cb_metall!$A:$A,T6,cb_metall!$B:$B,"platinum")</f>
        <v>0</v>
      </c>
      <c r="W6" s="3" t="str">
        <f>Доллар!W6</f>
        <v>03.08.2023</v>
      </c>
      <c r="X6" s="157" t="str">
        <f>IF(AND(Y4=0,Y5=0,Y6=0,Y7=0,Y8=0,Y9=0,Y10=0,Y11=0,Y12=0,Y13=0,Y14=0,Y15=0),"",(IF((SUMIFS(cb_metall!$C:$C,cb_metall!$A:$A,W6,cb_metall!$B:$B,"platinum"))=0,"-",(SUMIFS(cb_metall!$C:$C,cb_metall!$A:$A,W6,cb_metall!$B:$B,"platinum")))))</f>
        <v/>
      </c>
      <c r="Y6" s="165">
        <f>SUMIFS(cb_metall!$C:$C,cb_metall!$A:$A,W6,cb_metall!$B:$B,"platinum")</f>
        <v>0</v>
      </c>
      <c r="Z6" s="3" t="str">
        <f>Доллар!Z6</f>
        <v>03.09.2023</v>
      </c>
      <c r="AA6" s="157" t="str">
        <f>IF(AND(AB4=0,AB5=0,AB6=0,AB7=0,AB8=0,AB9=0,AB10=0,AB11=0,AB12=0,AB13=0,AB14=0,AB15=0),"",(IF((SUMIFS(cb_metall!$C:$C,cb_metall!$A:$A,Z6,cb_metall!$B:$B,"platinum"))=0,"-",(SUMIFS(cb_metall!$C:$C,cb_metall!$A:$A,Z6,cb_metall!$B:$B,"platinum")))))</f>
        <v/>
      </c>
      <c r="AB6" s="165">
        <f>SUMIFS(cb_metall!$C:$C,cb_metall!$A:$A,Z6,cb_metall!$B:$B,"platinum")</f>
        <v>0</v>
      </c>
      <c r="AC6" s="3" t="str">
        <f>Доллар!AC6</f>
        <v>03.10.2023</v>
      </c>
      <c r="AD6" s="157" t="str">
        <f>IF(AND(AE4=0,AE5=0,AE6=0,AE7=0,AE8=0,AE9=0,AE10=0,AE11=0,AE12=0,AE13=0,AE14=0,AE15=0),"",(IF((SUMIFS(cb_metall!$C:$C,cb_metall!$A:$A,AC6,cb_metall!$B:$B,"platinum"))=0,"-",(SUMIFS(cb_metall!$C:$C,cb_metall!$A:$A,AC6,cb_metall!$B:$B,"platinum")))))</f>
        <v/>
      </c>
      <c r="AE6" s="165">
        <f>SUMIFS(cb_metall!$C:$C,cb_metall!$A:$A,AC6,cb_metall!$B:$B,"platinum")</f>
        <v>0</v>
      </c>
      <c r="AF6" s="3" t="str">
        <f>Доллар!AF6</f>
        <v>03.11.2023</v>
      </c>
      <c r="AG6" s="157" t="str">
        <f>IF(AND(AH4=0,AH5=0,AH6=0,AH7=0,AH8=0,AH9=0,AH10=0,AH11=0,AH12=0,AH13=0,AH14=0,AH15=0),"",(IF((SUMIFS(cb_metall!$C:$C,cb_metall!$A:$A,AF6,cb_metall!$B:$B,"platinum"))=0,"-",(SUMIFS(cb_metall!$C:$C,cb_metall!$A:$A,AF6,cb_metall!$B:$B,"platinum")))))</f>
        <v/>
      </c>
      <c r="AH6" s="165">
        <f>SUMIFS(cb_metall!$C:$C,cb_metall!$A:$A,AF6,cb_metall!$B:$B,"platinum")</f>
        <v>0</v>
      </c>
      <c r="AI6" s="3" t="str">
        <f>Доллар!AI6</f>
        <v>03.12.2023</v>
      </c>
      <c r="AJ6" s="157" t="str">
        <f>IF(AND(AK4=0,AK5=0,AK6=0,AK7=0,AK8=0,AK9=0,AK10=0,AK11=0,AK12=0,AK13=0,AK14=0,AK15=0),"",(IF((SUMIFS(cb_metall!$C:$C,cb_metall!$A:$A,AI6,cb_metall!$B:$B,"platinum"))=0,"-",(SUMIFS(cb_metall!$C:$C,cb_metall!$A:$A,AI6,cb_metall!$B:$B,"platinum")))))</f>
        <v/>
      </c>
      <c r="AK6" s="165">
        <f>SUMIFS(cb_metall!$C:$C,cb_metall!$A:$A,AI6,cb_metall!$B:$B,"platinum")</f>
        <v>0</v>
      </c>
      <c r="AQ6" s="153" t="str">
        <f t="shared" si="1"/>
        <v>03.06.2023</v>
      </c>
      <c r="AR6" s="161">
        <f t="shared" si="0"/>
        <v>0</v>
      </c>
      <c r="AT6" s="3" t="str">
        <f t="shared" si="2"/>
        <v>03.10.2023</v>
      </c>
      <c r="AU6" s="161">
        <f t="shared" si="3"/>
        <v>0</v>
      </c>
      <c r="AW6" s="3" t="str">
        <f t="shared" si="4"/>
        <v>03.11.2023</v>
      </c>
      <c r="AX6" s="161">
        <f t="shared" si="5"/>
        <v>0</v>
      </c>
      <c r="AZ6" s="3" t="str">
        <f t="shared" si="6"/>
        <v>03.12.2023</v>
      </c>
      <c r="BA6" s="161">
        <f t="shared" si="7"/>
        <v>0</v>
      </c>
    </row>
    <row r="7" spans="2:53" x14ac:dyDescent="0.25">
      <c r="B7" s="3" t="str">
        <f>Доллар!B7</f>
        <v>04.01.2023</v>
      </c>
      <c r="C7" s="157" t="str">
        <f>IF((SUMIFS(cb_metall!$C:$C,cb_metall!$A:$A,B7,cb_metall!$B:$B,"platinum"))=0,"-",(SUMIFS(cb_metall!$C:$C,cb_metall!$A:$A,B7,cb_metall!$B:$B,"platinum")))</f>
        <v>-</v>
      </c>
      <c r="D7" s="165">
        <f>SUMIFS(cb_metall!$C:$C,cb_metall!$A:$A,B7,cb_metall!$B:$B,"platinum")</f>
        <v>0</v>
      </c>
      <c r="E7" s="3" t="str">
        <f>Доллар!E7</f>
        <v>04.02.2023</v>
      </c>
      <c r="F7" s="157" t="str">
        <f>IF(AND(G5=0,G6=0,G7=0,G8=0,G9=0,G10=0,G11=0,G12=0,G13=0,G14=0,G15=0,G16=0),"",(IF((SUMIFS(#REF!,#REF!,E7))=0,"-",(SUMIFS(#REF!,#REF!,E7)))))</f>
        <v/>
      </c>
      <c r="G7" s="165">
        <f>SUMIFS(cb_metall!$C:$C,cb_metall!$A:$A,E7,cb_metall!$B:$B,"platinum")</f>
        <v>0</v>
      </c>
      <c r="H7" s="3" t="str">
        <f>Доллар!H7</f>
        <v>04.03.2023</v>
      </c>
      <c r="I7" s="157" t="str">
        <f>IF(AND(J5=0,J6=0,J7=0,J8=0,J9=0,J10=0,J11=0,J12=0,J13=0,J14=0,J15=0,J16=0),"",(IF((SUMIFS(cb_metall!$C:$C,cb_metall!$A:$A,H7,cb_metall!$B:$B,"platinum"))=0,"-",(SUMIFS(cb_metall!$C:$C,cb_metall!$A:$A,H7,cb_metall!$B:$B,"platinum")))))</f>
        <v/>
      </c>
      <c r="J7" s="165">
        <f>SUMIFS(cb_metall!$C:$C,cb_metall!$A:$A,H7,cb_metall!$B:$B,"platinum")</f>
        <v>0</v>
      </c>
      <c r="K7" s="3" t="str">
        <f>Доллар!K7</f>
        <v>04.04.2023</v>
      </c>
      <c r="L7" s="157" t="str">
        <f>IF(AND(M5=0,M6=0,M7=0,M8=0,M9=0,M10=0,M11=0,M12=0,M13=0,M14=0,M15=0,M16=0),"",(IF((SUMIFS(cb_metall!$C:$C,cb_metall!$A:$A,K7,cb_metall!$B:$B,"platinum"))=0,"-",(SUMIFS(cb_metall!$C:$C,cb_metall!$A:$A,K7,cb_metall!$B:$B,"platinum")))))</f>
        <v/>
      </c>
      <c r="M7" s="165">
        <f>SUMIFS(cb_metall!$C:$C,cb_metall!$A:$A,K7,cb_metall!$B:$B,"platinum")</f>
        <v>0</v>
      </c>
      <c r="N7" s="3" t="str">
        <f>Доллар!N7</f>
        <v>04.05.2023</v>
      </c>
      <c r="O7" s="157" t="str">
        <f>IF(AND(P5=0,P6=0,P7=0,P8=0,P9=0,P10=0,P11=0,P12=0,P13=0,P14=0,P15=0,P16=0),"",(IF((SUMIFS(cb_metall!$C:$C,cb_metall!$A:$A,N7,cb_metall!$B:$B,"platinum"))=0,"-",(SUMIFS(cb_metall!$C:$C,cb_metall!$A:$A,N7,cb_metall!$B:$B,"platinum")))))</f>
        <v/>
      </c>
      <c r="P7" s="165">
        <f>SUMIFS(cb_metall!$C:$C,cb_metall!$A:$A,N7,cb_metall!$B:$B,"platinum")</f>
        <v>0</v>
      </c>
      <c r="Q7" s="3" t="str">
        <f>Доллар!Q7</f>
        <v>04.06.2023</v>
      </c>
      <c r="R7" s="157" t="str">
        <f>IF(AND(S5=0,S6=0,S7=0,S8=0,S9=0,S10=0,S11=0,S12=0,S13=0,S14=0,S15=0,S16=0),"",(IF((SUMIFS(cb_metall!$C:$C,cb_metall!$A:$A,Q7,cb_metall!$B:$B,"platinum"))=0,"-",(SUMIFS(cb_metall!$C:$C,cb_metall!$A:$A,Q7,cb_metall!$B:$B,"platinum")))))</f>
        <v/>
      </c>
      <c r="S7" s="165">
        <f>SUMIFS(cb_metall!$C:$C,cb_metall!$A:$A,Q7,cb_metall!$B:$B,"platinum")</f>
        <v>0</v>
      </c>
      <c r="T7" s="3" t="str">
        <f>Доллар!T7</f>
        <v>04.07.2023</v>
      </c>
      <c r="U7" s="157" t="str">
        <f>IF(AND(V5=0,V6=0,V7=0,V8=0,V9=0,V10=0,V11=0,V12=0,V13=0,V14=0,V15=0,V16=0),"",(IF((SUMIFS(cb_metall!$C:$C,cb_metall!$A:$A,T7,cb_metall!$B:$B,"platinum"))=0,"-",(SUMIFS(cb_metall!$C:$C,cb_metall!$A:$A,T7,cb_metall!$B:$B,"platinum")))))</f>
        <v/>
      </c>
      <c r="V7" s="165">
        <f>SUMIFS(cb_metall!$C:$C,cb_metall!$A:$A,T7,cb_metall!$B:$B,"platinum")</f>
        <v>0</v>
      </c>
      <c r="W7" s="3" t="str">
        <f>Доллар!W7</f>
        <v>04.08.2023</v>
      </c>
      <c r="X7" s="157" t="str">
        <f>IF(AND(Y5=0,Y6=0,Y7=0,Y8=0,Y9=0,Y10=0,Y11=0,Y12=0,Y13=0,Y14=0,Y15=0,Y16=0),"",(IF((SUMIFS(cb_metall!$C:$C,cb_metall!$A:$A,W7,cb_metall!$B:$B,"platinum"))=0,"-",(SUMIFS(cb_metall!$C:$C,cb_metall!$A:$A,W7,cb_metall!$B:$B,"platinum")))))</f>
        <v/>
      </c>
      <c r="Y7" s="165">
        <f>SUMIFS(cb_metall!$C:$C,cb_metall!$A:$A,W7,cb_metall!$B:$B,"platinum")</f>
        <v>0</v>
      </c>
      <c r="Z7" s="3" t="str">
        <f>Доллар!Z7</f>
        <v>04.09.2023</v>
      </c>
      <c r="AA7" s="157" t="str">
        <f>IF(AND(AB5=0,AB6=0,AB7=0,AB8=0,AB9=0,AB10=0,AB11=0,AB12=0,AB13=0,AB14=0,AB15=0,AB16=0),"",(IF((SUMIFS(cb_metall!$C:$C,cb_metall!$A:$A,Z7,cb_metall!$B:$B,"platinum"))=0,"-",(SUMIFS(cb_metall!$C:$C,cb_metall!$A:$A,Z7,cb_metall!$B:$B,"platinum")))))</f>
        <v/>
      </c>
      <c r="AB7" s="165">
        <f>SUMIFS(cb_metall!$C:$C,cb_metall!$A:$A,Z7,cb_metall!$B:$B,"platinum")</f>
        <v>0</v>
      </c>
      <c r="AC7" s="3" t="str">
        <f>Доллар!AC7</f>
        <v>04.10.2023</v>
      </c>
      <c r="AD7" s="157" t="str">
        <f>IF(AND(AE5=0,AE6=0,AE7=0,AE8=0,AE9=0,AE10=0,AE11=0,AE12=0,AE13=0,AE14=0,AE15=0,AE16=0),"",(IF((SUMIFS(cb_metall!$C:$C,cb_metall!$A:$A,AC7,cb_metall!$B:$B,"platinum"))=0,"-",(SUMIFS(cb_metall!$C:$C,cb_metall!$A:$A,AC7,cb_metall!$B:$B,"platinum")))))</f>
        <v/>
      </c>
      <c r="AE7" s="165">
        <f>SUMIFS(cb_metall!$C:$C,cb_metall!$A:$A,AC7,cb_metall!$B:$B,"platinum")</f>
        <v>0</v>
      </c>
      <c r="AF7" s="3" t="str">
        <f>Доллар!AF7</f>
        <v>04.11.2023</v>
      </c>
      <c r="AG7" s="157" t="str">
        <f>IF(AND(AH5=0,AH6=0,AH7=0,AH8=0,AH9=0,AH10=0,AH11=0,AH12=0,AH13=0,AH14=0,AH15=0,AH16=0),"",(IF((SUMIFS(cb_metall!$C:$C,cb_metall!$A:$A,AF7,cb_metall!$B:$B,"platinum"))=0,"-",(SUMIFS(cb_metall!$C:$C,cb_metall!$A:$A,AF7,cb_metall!$B:$B,"platinum")))))</f>
        <v/>
      </c>
      <c r="AH7" s="165">
        <f>SUMIFS(cb_metall!$C:$C,cb_metall!$A:$A,AF7,cb_metall!$B:$B,"platinum")</f>
        <v>0</v>
      </c>
      <c r="AI7" s="3" t="str">
        <f>Доллар!AI7</f>
        <v>04.12.2023</v>
      </c>
      <c r="AJ7" s="157" t="str">
        <f>IF(AND(AK5=0,AK6=0,AK7=0,AK8=0,AK9=0,AK10=0,AK11=0,AK12=0,AK13=0,AK14=0,AK15=0,AK16=0),"",(IF((SUMIFS(cb_metall!$C:$C,cb_metall!$A:$A,AI7,cb_metall!$B:$B,"platinum"))=0,"-",(SUMIFS(cb_metall!$C:$C,cb_metall!$A:$A,AI7,cb_metall!$B:$B,"platinum")))))</f>
        <v/>
      </c>
      <c r="AK7" s="165">
        <f>SUMIFS(cb_metall!$C:$C,cb_metall!$A:$A,AI7,cb_metall!$B:$B,"platinum")</f>
        <v>0</v>
      </c>
      <c r="AQ7" s="153" t="str">
        <f t="shared" si="1"/>
        <v>04.06.2023</v>
      </c>
      <c r="AR7" s="161">
        <f t="shared" si="0"/>
        <v>0</v>
      </c>
      <c r="AT7" s="3" t="str">
        <f t="shared" si="2"/>
        <v>04.10.2023</v>
      </c>
      <c r="AU7" s="161">
        <f t="shared" si="3"/>
        <v>0</v>
      </c>
      <c r="AW7" s="3" t="str">
        <f t="shared" si="4"/>
        <v>04.11.2023</v>
      </c>
      <c r="AX7" s="161">
        <f t="shared" si="5"/>
        <v>0</v>
      </c>
      <c r="AZ7" s="3" t="str">
        <f t="shared" si="6"/>
        <v>04.12.2023</v>
      </c>
      <c r="BA7" s="161">
        <f t="shared" si="7"/>
        <v>0</v>
      </c>
    </row>
    <row r="8" spans="2:53" x14ac:dyDescent="0.25">
      <c r="B8" s="3" t="str">
        <f>Доллар!B8</f>
        <v>05.01.2023</v>
      </c>
      <c r="C8" s="157" t="str">
        <f>IF((SUMIFS(cb_metall!$C:$C,cb_metall!$A:$A,B8,cb_metall!$B:$B,"platinum"))=0,"-",(SUMIFS(cb_metall!$C:$C,cb_metall!$A:$A,B8,cb_metall!$B:$B,"platinum")))</f>
        <v>-</v>
      </c>
      <c r="D8" s="165">
        <f>SUMIFS(cb_metall!$C:$C,cb_metall!$A:$A,B8,cb_metall!$B:$B,"platinum")</f>
        <v>0</v>
      </c>
      <c r="E8" s="3" t="str">
        <f>Доллар!E8</f>
        <v>05.02.2023</v>
      </c>
      <c r="F8" s="157" t="str">
        <f>IF(AND(G6=0,G7=0,G8=0,G9=0,G10=0,G11=0,G12=0,G13=0,G14=0,G15=0,G16=0,G17=0),"",(IF((SUMIFS(#REF!,#REF!,E8))=0,"-",(SUMIFS(#REF!,#REF!,E8)))))</f>
        <v/>
      </c>
      <c r="G8" s="165">
        <f>SUMIFS(cb_metall!$C:$C,cb_metall!$A:$A,E8,cb_metall!$B:$B,"platinum")</f>
        <v>0</v>
      </c>
      <c r="H8" s="3" t="str">
        <f>Доллар!H8</f>
        <v>05.03.2023</v>
      </c>
      <c r="I8" s="157" t="str">
        <f>IF(AND(J6=0,J7=0,J8=0,J9=0,J10=0,J11=0,J12=0,J13=0,J14=0,J15=0,J16=0,J17=0),"",(IF((SUMIFS(cb_metall!$C:$C,cb_metall!$A:$A,H8,cb_metall!$B:$B,"platinum"))=0,"-",(SUMIFS(cb_metall!$C:$C,cb_metall!$A:$A,H8,cb_metall!$B:$B,"platinum")))))</f>
        <v/>
      </c>
      <c r="J8" s="165">
        <f>SUMIFS(cb_metall!$C:$C,cb_metall!$A:$A,H8,cb_metall!$B:$B,"platinum")</f>
        <v>0</v>
      </c>
      <c r="K8" s="3" t="str">
        <f>Доллар!K8</f>
        <v>05.04.2023</v>
      </c>
      <c r="L8" s="157" t="str">
        <f>IF(AND(M6=0,M7=0,M8=0,M9=0,M10=0,M11=0,M12=0,M13=0,M14=0,M15=0,M16=0,M17=0),"",(IF((SUMIFS(cb_metall!$C:$C,cb_metall!$A:$A,K8,cb_metall!$B:$B,"platinum"))=0,"-",(SUMIFS(cb_metall!$C:$C,cb_metall!$A:$A,K8,cb_metall!$B:$B,"platinum")))))</f>
        <v/>
      </c>
      <c r="M8" s="165">
        <f>SUMIFS(cb_metall!$C:$C,cb_metall!$A:$A,K8,cb_metall!$B:$B,"platinum")</f>
        <v>0</v>
      </c>
      <c r="N8" s="3" t="str">
        <f>Доллар!N8</f>
        <v>05.05.2023</v>
      </c>
      <c r="O8" s="157" t="str">
        <f>IF(AND(P6=0,P7=0,P8=0,P9=0,P10=0,P11=0,P12=0,P13=0,P14=0,P15=0,P16=0,P17=0),"",(IF((SUMIFS(cb_metall!$C:$C,cb_metall!$A:$A,N8,cb_metall!$B:$B,"platinum"))=0,"-",(SUMIFS(cb_metall!$C:$C,cb_metall!$A:$A,N8,cb_metall!$B:$B,"platinum")))))</f>
        <v/>
      </c>
      <c r="P8" s="165">
        <f>SUMIFS(cb_metall!$C:$C,cb_metall!$A:$A,N8,cb_metall!$B:$B,"platinum")</f>
        <v>0</v>
      </c>
      <c r="Q8" s="3" t="str">
        <f>Доллар!Q8</f>
        <v>05.06.2023</v>
      </c>
      <c r="R8" s="157" t="str">
        <f>IF(AND(S6=0,S7=0,S8=0,S9=0,S10=0,S11=0,S12=0,S13=0,S14=0,S15=0,S16=0,S17=0),"",(IF((SUMIFS(cb_metall!$C:$C,cb_metall!$A:$A,Q8,cb_metall!$B:$B,"platinum"))=0,"-",(SUMIFS(cb_metall!$C:$C,cb_metall!$A:$A,Q8,cb_metall!$B:$B,"platinum")))))</f>
        <v/>
      </c>
      <c r="S8" s="165">
        <f>SUMIFS(cb_metall!$C:$C,cb_metall!$A:$A,Q8,cb_metall!$B:$B,"platinum")</f>
        <v>0</v>
      </c>
      <c r="T8" s="3" t="str">
        <f>Доллар!T8</f>
        <v>05.07.2023</v>
      </c>
      <c r="U8" s="157" t="str">
        <f>IF(AND(V6=0,V7=0,V8=0,V9=0,V10=0,V11=0,V12=0,V13=0,V14=0,V15=0,V16=0,V17=0),"",(IF((SUMIFS(cb_metall!$C:$C,cb_metall!$A:$A,T8,cb_metall!$B:$B,"platinum"))=0,"-",(SUMIFS(cb_metall!$C:$C,cb_metall!$A:$A,T8,cb_metall!$B:$B,"platinum")))))</f>
        <v/>
      </c>
      <c r="V8" s="165">
        <f>SUMIFS(cb_metall!$C:$C,cb_metall!$A:$A,T8,cb_metall!$B:$B,"platinum")</f>
        <v>0</v>
      </c>
      <c r="W8" s="3" t="str">
        <f>Доллар!W8</f>
        <v>05.08.2023</v>
      </c>
      <c r="X8" s="157" t="str">
        <f>IF(AND(Y6=0,Y7=0,Y8=0,Y9=0,Y10=0,Y11=0,Y12=0,Y13=0,Y14=0,Y15=0,Y16=0,Y17=0),"",(IF((SUMIFS(cb_metall!$C:$C,cb_metall!$A:$A,W8,cb_metall!$B:$B,"platinum"))=0,"-",(SUMIFS(cb_metall!$C:$C,cb_metall!$A:$A,W8,cb_metall!$B:$B,"platinum")))))</f>
        <v/>
      </c>
      <c r="Y8" s="165">
        <f>SUMIFS(cb_metall!$C:$C,cb_metall!$A:$A,W8,cb_metall!$B:$B,"platinum")</f>
        <v>0</v>
      </c>
      <c r="Z8" s="3" t="str">
        <f>Доллар!Z8</f>
        <v>05.09.2023</v>
      </c>
      <c r="AA8" s="157" t="str">
        <f>IF(AND(AB6=0,AB7=0,AB8=0,AB9=0,AB10=0,AB11=0,AB12=0,AB13=0,AB14=0,AB15=0,AB16=0,AB17=0),"",(IF((SUMIFS(cb_metall!$C:$C,cb_metall!$A:$A,Z8,cb_metall!$B:$B,"platinum"))=0,"-",(SUMIFS(cb_metall!$C:$C,cb_metall!$A:$A,Z8,cb_metall!$B:$B,"platinum")))))</f>
        <v/>
      </c>
      <c r="AB8" s="165">
        <f>SUMIFS(cb_metall!$C:$C,cb_metall!$A:$A,Z8,cb_metall!$B:$B,"platinum")</f>
        <v>0</v>
      </c>
      <c r="AC8" s="3" t="str">
        <f>Доллар!AC8</f>
        <v>05.10.2023</v>
      </c>
      <c r="AD8" s="157" t="str">
        <f>IF(AND(AE6=0,AE7=0,AE8=0,AE9=0,AE10=0,AE11=0,AE12=0,AE13=0,AE14=0,AE15=0,AE16=0,AE17=0),"",(IF((SUMIFS(cb_metall!$C:$C,cb_metall!$A:$A,AC8,cb_metall!$B:$B,"platinum"))=0,"-",(SUMIFS(cb_metall!$C:$C,cb_metall!$A:$A,AC8,cb_metall!$B:$B,"platinum")))))</f>
        <v/>
      </c>
      <c r="AE8" s="165">
        <f>SUMIFS(cb_metall!$C:$C,cb_metall!$A:$A,AC8,cb_metall!$B:$B,"platinum")</f>
        <v>0</v>
      </c>
      <c r="AF8" s="3" t="str">
        <f>Доллар!AF8</f>
        <v>05.11.2023</v>
      </c>
      <c r="AG8" s="157" t="str">
        <f>IF(AND(AH6=0,AH7=0,AH8=0,AH9=0,AH10=0,AH11=0,AH12=0,AH13=0,AH14=0,AH15=0,AH16=0,AH17=0),"",(IF((SUMIFS(cb_metall!$C:$C,cb_metall!$A:$A,AF8,cb_metall!$B:$B,"platinum"))=0,"-",(SUMIFS(cb_metall!$C:$C,cb_metall!$A:$A,AF8,cb_metall!$B:$B,"platinum")))))</f>
        <v/>
      </c>
      <c r="AH8" s="165">
        <f>SUMIFS(cb_metall!$C:$C,cb_metall!$A:$A,AF8,cb_metall!$B:$B,"platinum")</f>
        <v>0</v>
      </c>
      <c r="AI8" s="3" t="str">
        <f>Доллар!AI8</f>
        <v>05.12.2023</v>
      </c>
      <c r="AJ8" s="157" t="str">
        <f>IF(AND(AK6=0,AK7=0,AK8=0,AK9=0,AK10=0,AK11=0,AK12=0,AK13=0,AK14=0,AK15=0,AK16=0,AK17=0),"",(IF((SUMIFS(cb_metall!$C:$C,cb_metall!$A:$A,AI8,cb_metall!$B:$B,"platinum"))=0,"-",(SUMIFS(cb_metall!$C:$C,cb_metall!$A:$A,AI8,cb_metall!$B:$B,"platinum")))))</f>
        <v/>
      </c>
      <c r="AK8" s="165">
        <f>SUMIFS(cb_metall!$C:$C,cb_metall!$A:$A,AI8,cb_metall!$B:$B,"platinum")</f>
        <v>0</v>
      </c>
      <c r="AQ8" s="153" t="str">
        <f t="shared" si="1"/>
        <v>05.06.2023</v>
      </c>
      <c r="AR8" s="161">
        <f t="shared" si="0"/>
        <v>0</v>
      </c>
      <c r="AT8" s="3" t="str">
        <f t="shared" si="2"/>
        <v>05.10.2023</v>
      </c>
      <c r="AU8" s="161">
        <f t="shared" si="3"/>
        <v>0</v>
      </c>
      <c r="AW8" s="3" t="str">
        <f t="shared" si="4"/>
        <v>05.11.2023</v>
      </c>
      <c r="AX8" s="161">
        <f t="shared" si="5"/>
        <v>0</v>
      </c>
      <c r="AZ8" s="3" t="str">
        <f t="shared" si="6"/>
        <v>05.12.2023</v>
      </c>
      <c r="BA8" s="161">
        <f t="shared" si="7"/>
        <v>0</v>
      </c>
    </row>
    <row r="9" spans="2:53" x14ac:dyDescent="0.25">
      <c r="B9" s="3" t="str">
        <f>Доллар!B9</f>
        <v>06.01.2023</v>
      </c>
      <c r="C9" s="157" t="str">
        <f>IF((SUMIFS(cb_metall!$C:$C,cb_metall!$A:$A,B9,cb_metall!$B:$B,"platinum"))=0,"-",(SUMIFS(cb_metall!$C:$C,cb_metall!$A:$A,B9,cb_metall!$B:$B,"platinum")))</f>
        <v>-</v>
      </c>
      <c r="D9" s="165">
        <f>SUMIFS(cb_metall!$C:$C,cb_metall!$A:$A,B9,cb_metall!$B:$B,"platinum")</f>
        <v>0</v>
      </c>
      <c r="E9" s="3" t="str">
        <f>Доллар!E9</f>
        <v>06.02.2023</v>
      </c>
      <c r="F9" s="157" t="str">
        <f>IF(AND(G7=0,G8=0,G9=0,G10=0,G11=0,G12=0,G13=0,G14=0,G15=0,G16=0,G17=0,G18=0),"",(IF((SUMIFS(#REF!,#REF!,E9))=0,"-",(SUMIFS(#REF!,#REF!,E9)))))</f>
        <v/>
      </c>
      <c r="G9" s="165">
        <f>SUMIFS(cb_metall!$C:$C,cb_metall!$A:$A,E9,cb_metall!$B:$B,"platinum")</f>
        <v>0</v>
      </c>
      <c r="H9" s="3" t="str">
        <f>Доллар!H9</f>
        <v>06.03.2023</v>
      </c>
      <c r="I9" s="157" t="str">
        <f>IF(AND(J7=0,J8=0,J9=0,J10=0,J11=0,J12=0,J13=0,J14=0,J15=0,J16=0,J17=0,J18=0),"",(IF((SUMIFS(cb_metall!$C:$C,cb_metall!$A:$A,H9,cb_metall!$B:$B,"platinum"))=0,"-",(SUMIFS(cb_metall!$C:$C,cb_metall!$A:$A,H9,cb_metall!$B:$B,"platinum")))))</f>
        <v/>
      </c>
      <c r="J9" s="165">
        <f>SUMIFS(cb_metall!$C:$C,cb_metall!$A:$A,H9,cb_metall!$B:$B,"platinum")</f>
        <v>0</v>
      </c>
      <c r="K9" s="3" t="str">
        <f>Доллар!K9</f>
        <v>06.04.2023</v>
      </c>
      <c r="L9" s="157" t="str">
        <f>IF(AND(M7=0,M8=0,M9=0,M10=0,M11=0,M12=0,M13=0,M14=0,M15=0,M16=0,M17=0,M18=0),"",(IF((SUMIFS(cb_metall!$C:$C,cb_metall!$A:$A,K9,cb_metall!$B:$B,"platinum"))=0,"-",(SUMIFS(cb_metall!$C:$C,cb_metall!$A:$A,K9,cb_metall!$B:$B,"platinum")))))</f>
        <v/>
      </c>
      <c r="M9" s="165">
        <f>SUMIFS(cb_metall!$C:$C,cb_metall!$A:$A,K9,cb_metall!$B:$B,"platinum")</f>
        <v>0</v>
      </c>
      <c r="N9" s="3" t="str">
        <f>Доллар!N9</f>
        <v>06.05.2023</v>
      </c>
      <c r="O9" s="157" t="str">
        <f>IF(AND(P7=0,P8=0,P9=0,P10=0,P11=0,P12=0,P13=0,P14=0,P15=0,P16=0,P17=0,P18=0),"",(IF((SUMIFS(cb_metall!$C:$C,cb_metall!$A:$A,N9,cb_metall!$B:$B,"platinum"))=0,"-",(SUMIFS(cb_metall!$C:$C,cb_metall!$A:$A,N9,cb_metall!$B:$B,"platinum")))))</f>
        <v/>
      </c>
      <c r="P9" s="165">
        <f>SUMIFS(cb_metall!$C:$C,cb_metall!$A:$A,N9,cb_metall!$B:$B,"platinum")</f>
        <v>0</v>
      </c>
      <c r="Q9" s="3" t="str">
        <f>Доллар!Q9</f>
        <v>06.06.2023</v>
      </c>
      <c r="R9" s="157" t="str">
        <f>IF(AND(S7=0,S8=0,S9=0,S10=0,S11=0,S12=0,S13=0,S14=0,S15=0,S16=0,S17=0,S18=0),"",(IF((SUMIFS(cb_metall!$C:$C,cb_metall!$A:$A,Q9,cb_metall!$B:$B,"platinum"))=0,"-",(SUMIFS(cb_metall!$C:$C,cb_metall!$A:$A,Q9,cb_metall!$B:$B,"platinum")))))</f>
        <v/>
      </c>
      <c r="S9" s="165">
        <f>SUMIFS(cb_metall!$C:$C,cb_metall!$A:$A,Q9,cb_metall!$B:$B,"platinum")</f>
        <v>0</v>
      </c>
      <c r="T9" s="3" t="str">
        <f>Доллар!T9</f>
        <v>06.07.2023</v>
      </c>
      <c r="U9" s="157" t="str">
        <f>IF(AND(V7=0,V8=0,V9=0,V10=0,V11=0,V12=0,V13=0,V14=0,V15=0,V16=0,V17=0,V18=0),"",(IF((SUMIFS(cb_metall!$C:$C,cb_metall!$A:$A,T9,cb_metall!$B:$B,"platinum"))=0,"-",(SUMIFS(cb_metall!$C:$C,cb_metall!$A:$A,T9,cb_metall!$B:$B,"platinum")))))</f>
        <v/>
      </c>
      <c r="V9" s="165">
        <f>SUMIFS(cb_metall!$C:$C,cb_metall!$A:$A,T9,cb_metall!$B:$B,"platinum")</f>
        <v>0</v>
      </c>
      <c r="W9" s="3" t="str">
        <f>Доллар!W9</f>
        <v>06.08.2023</v>
      </c>
      <c r="X9" s="157" t="str">
        <f>IF(AND(Y7=0,Y8=0,Y9=0,Y10=0,Y11=0,Y12=0,Y13=0,Y14=0,Y15=0,Y16=0,Y17=0,Y18=0),"",(IF((SUMIFS(cb_metall!$C:$C,cb_metall!$A:$A,W9,cb_metall!$B:$B,"platinum"))=0,"-",(SUMIFS(cb_metall!$C:$C,cb_metall!$A:$A,W9,cb_metall!$B:$B,"platinum")))))</f>
        <v/>
      </c>
      <c r="Y9" s="165">
        <f>SUMIFS(cb_metall!$C:$C,cb_metall!$A:$A,W9,cb_metall!$B:$B,"platinum")</f>
        <v>0</v>
      </c>
      <c r="Z9" s="3" t="str">
        <f>Доллар!Z9</f>
        <v>06.09.2023</v>
      </c>
      <c r="AA9" s="157" t="str">
        <f>IF(AND(AB7=0,AB8=0,AB9=0,AB10=0,AB11=0,AB12=0,AB13=0,AB14=0,AB15=0,AB16=0,AB17=0,AB18=0),"",(IF((SUMIFS(cb_metall!$C:$C,cb_metall!$A:$A,Z9,cb_metall!$B:$B,"platinum"))=0,"-",(SUMIFS(cb_metall!$C:$C,cb_metall!$A:$A,Z9,cb_metall!$B:$B,"platinum")))))</f>
        <v/>
      </c>
      <c r="AB9" s="165">
        <f>SUMIFS(cb_metall!$C:$C,cb_metall!$A:$A,Z9,cb_metall!$B:$B,"platinum")</f>
        <v>0</v>
      </c>
      <c r="AC9" s="3" t="str">
        <f>Доллар!AC9</f>
        <v>06.10.2023</v>
      </c>
      <c r="AD9" s="157" t="str">
        <f>IF(AND(AE7=0,AE8=0,AE9=0,AE10=0,AE11=0,AE12=0,AE13=0,AE14=0,AE15=0,AE16=0,AE17=0,AE18=0),"",(IF((SUMIFS(cb_metall!$C:$C,cb_metall!$A:$A,AC9,cb_metall!$B:$B,"platinum"))=0,"-",(SUMIFS(cb_metall!$C:$C,cb_metall!$A:$A,AC9,cb_metall!$B:$B,"platinum")))))</f>
        <v/>
      </c>
      <c r="AE9" s="165">
        <f>SUMIFS(cb_metall!$C:$C,cb_metall!$A:$A,AC9,cb_metall!$B:$B,"platinum")</f>
        <v>0</v>
      </c>
      <c r="AF9" s="3" t="str">
        <f>Доллар!AF9</f>
        <v>06.11.2023</v>
      </c>
      <c r="AG9" s="157" t="str">
        <f>IF(AND(AH7=0,AH8=0,AH9=0,AH10=0,AH11=0,AH12=0,AH13=0,AH14=0,AH15=0,AH16=0,AH17=0,AH18=0),"",(IF((SUMIFS(cb_metall!$C:$C,cb_metall!$A:$A,AF9,cb_metall!$B:$B,"platinum"))=0,"-",(SUMIFS(cb_metall!$C:$C,cb_metall!$A:$A,AF9,cb_metall!$B:$B,"platinum")))))</f>
        <v/>
      </c>
      <c r="AH9" s="165">
        <f>SUMIFS(cb_metall!$C:$C,cb_metall!$A:$A,AF9,cb_metall!$B:$B,"platinum")</f>
        <v>0</v>
      </c>
      <c r="AI9" s="3" t="str">
        <f>Доллар!AI9</f>
        <v>06.12.2023</v>
      </c>
      <c r="AJ9" s="157" t="str">
        <f>IF(AND(AK7=0,AK8=0,AK9=0,AK10=0,AK11=0,AK12=0,AK13=0,AK14=0,AK15=0,AK16=0,AK17=0,AK18=0),"",(IF((SUMIFS(cb_metall!$C:$C,cb_metall!$A:$A,AI9,cb_metall!$B:$B,"platinum"))=0,"-",(SUMIFS(cb_metall!$C:$C,cb_metall!$A:$A,AI9,cb_metall!$B:$B,"platinum")))))</f>
        <v/>
      </c>
      <c r="AK9" s="165">
        <f>SUMIFS(cb_metall!$C:$C,cb_metall!$A:$A,AI9,cb_metall!$B:$B,"platinum")</f>
        <v>0</v>
      </c>
      <c r="AQ9" s="153" t="str">
        <f t="shared" si="1"/>
        <v>06.06.2023</v>
      </c>
      <c r="AR9" s="161">
        <f t="shared" si="0"/>
        <v>0</v>
      </c>
      <c r="AT9" s="3" t="str">
        <f t="shared" si="2"/>
        <v>06.10.2023</v>
      </c>
      <c r="AU9" s="161">
        <f t="shared" si="3"/>
        <v>0</v>
      </c>
      <c r="AW9" s="3" t="str">
        <f t="shared" si="4"/>
        <v>06.11.2023</v>
      </c>
      <c r="AX9" s="161">
        <f t="shared" si="5"/>
        <v>0</v>
      </c>
      <c r="AZ9" s="3" t="str">
        <f t="shared" si="6"/>
        <v>06.12.2023</v>
      </c>
      <c r="BA9" s="161">
        <f t="shared" si="7"/>
        <v>0</v>
      </c>
    </row>
    <row r="10" spans="2:53" x14ac:dyDescent="0.25">
      <c r="B10" s="3" t="str">
        <f>Доллар!B10</f>
        <v>07.01.2023</v>
      </c>
      <c r="C10" s="157" t="str">
        <f>IF(AND(D8=0,D9=0,D10=0,D11=0,D12=0,D13=0,D14=0,D15=0,D16=0,D17=0,D18=0,D19=0),"",(IF((SUMIFS(cb_metall!$C:$C,cb_metall!$A:$A,B10,cb_metall!$B:$B,"platinum"))=0,"-",(SUMIFS(cb_metall!$C:$C,cb_metall!$A:$A,B10,cb_metall!$B:$B,"platinum")))))</f>
        <v/>
      </c>
      <c r="D10" s="165">
        <f>SUMIFS(cb_metall!$C:$C,cb_metall!$A:$A,B10,cb_metall!$B:$B,"platinum")</f>
        <v>0</v>
      </c>
      <c r="E10" s="3" t="str">
        <f>Доллар!E10</f>
        <v>07.02.2023</v>
      </c>
      <c r="F10" s="157" t="str">
        <f>IF(AND(G8=0,G9=0,G10=0,G11=0,G12=0,G13=0,G14=0,G15=0,G16=0,G17=0,G18=0,G19=0),"",(IF((SUMIFS(#REF!,#REF!,E10))=0,"-",(SUMIFS(#REF!,#REF!,E10)))))</f>
        <v/>
      </c>
      <c r="G10" s="165">
        <f>SUMIFS(cb_metall!$C:$C,cb_metall!$A:$A,E10,cb_metall!$B:$B,"platinum")</f>
        <v>0</v>
      </c>
      <c r="H10" s="3" t="str">
        <f>Доллар!H10</f>
        <v>07.03.2023</v>
      </c>
      <c r="I10" s="157" t="str">
        <f>IF(AND(J8=0,J9=0,J10=0,J11=0,J12=0,J13=0,J14=0,J15=0,J16=0,J17=0,J18=0,J19=0),"",(IF((SUMIFS(cb_metall!$C:$C,cb_metall!$A:$A,H10,cb_metall!$B:$B,"platinum"))=0,"-",(SUMIFS(cb_metall!$C:$C,cb_metall!$A:$A,H10,cb_metall!$B:$B,"platinum")))))</f>
        <v/>
      </c>
      <c r="J10" s="165">
        <f>SUMIFS(cb_metall!$C:$C,cb_metall!$A:$A,H10,cb_metall!$B:$B,"platinum")</f>
        <v>0</v>
      </c>
      <c r="K10" s="3" t="str">
        <f>Доллар!K10</f>
        <v>07.04.2023</v>
      </c>
      <c r="L10" s="157" t="str">
        <f>IF(AND(M8=0,M9=0,M10=0,M11=0,M12=0,M13=0,M14=0,M15=0,M16=0,M17=0,M18=0,M19=0),"",(IF((SUMIFS(cb_metall!$C:$C,cb_metall!$A:$A,K10,cb_metall!$B:$B,"platinum"))=0,"-",(SUMIFS(cb_metall!$C:$C,cb_metall!$A:$A,K10,cb_metall!$B:$B,"platinum")))))</f>
        <v/>
      </c>
      <c r="M10" s="165">
        <f>SUMIFS(cb_metall!$C:$C,cb_metall!$A:$A,K10,cb_metall!$B:$B,"platinum")</f>
        <v>0</v>
      </c>
      <c r="N10" s="3" t="str">
        <f>Доллар!N10</f>
        <v>07.05.2023</v>
      </c>
      <c r="O10" s="157" t="str">
        <f>IF(AND(P8=0,P9=0,P10=0,P11=0,P12=0,P13=0,P14=0,P15=0,P16=0,P17=0,P18=0,P19=0),"",(IF((SUMIFS(cb_metall!$C:$C,cb_metall!$A:$A,N10,cb_metall!$B:$B,"platinum"))=0,"-",(SUMIFS(cb_metall!$C:$C,cb_metall!$A:$A,N10,cb_metall!$B:$B,"platinum")))))</f>
        <v/>
      </c>
      <c r="P10" s="165">
        <f>SUMIFS(cb_metall!$C:$C,cb_metall!$A:$A,N10,cb_metall!$B:$B,"platinum")</f>
        <v>0</v>
      </c>
      <c r="Q10" s="3" t="str">
        <f>Доллар!Q10</f>
        <v>07.06.2023</v>
      </c>
      <c r="R10" s="157" t="str">
        <f>IF(AND(S8=0,S9=0,S10=0,S11=0,S12=0,S13=0,S14=0,S15=0,S16=0,S17=0,S18=0,S19=0),"",(IF((SUMIFS(cb_metall!$C:$C,cb_metall!$A:$A,Q10,cb_metall!$B:$B,"platinum"))=0,"-",(SUMIFS(cb_metall!$C:$C,cb_metall!$A:$A,Q10,cb_metall!$B:$B,"platinum")))))</f>
        <v/>
      </c>
      <c r="S10" s="165">
        <f>SUMIFS(cb_metall!$C:$C,cb_metall!$A:$A,Q10,cb_metall!$B:$B,"platinum")</f>
        <v>0</v>
      </c>
      <c r="T10" s="3" t="str">
        <f>Доллар!T10</f>
        <v>07.07.2023</v>
      </c>
      <c r="U10" s="157" t="str">
        <f>IF(AND(V8=0,V9=0,V10=0,V11=0,V12=0,V13=0,V14=0,V15=0,V16=0,V17=0,V18=0,V19=0),"",(IF((SUMIFS(cb_metall!$C:$C,cb_metall!$A:$A,T10,cb_metall!$B:$B,"platinum"))=0,"-",(SUMIFS(cb_metall!$C:$C,cb_metall!$A:$A,T10,cb_metall!$B:$B,"platinum")))))</f>
        <v/>
      </c>
      <c r="V10" s="165">
        <f>SUMIFS(cb_metall!$C:$C,cb_metall!$A:$A,T10,cb_metall!$B:$B,"platinum")</f>
        <v>0</v>
      </c>
      <c r="W10" s="3" t="str">
        <f>Доллар!W10</f>
        <v>07.08.2023</v>
      </c>
      <c r="X10" s="157" t="str">
        <f>IF(AND(Y8=0,Y9=0,Y10=0,Y11=0,Y12=0,Y13=0,Y14=0,Y15=0,Y16=0,Y17=0,Y18=0,Y19=0),"",(IF((SUMIFS(cb_metall!$C:$C,cb_metall!$A:$A,W10,cb_metall!$B:$B,"platinum"))=0,"-",(SUMIFS(cb_metall!$C:$C,cb_metall!$A:$A,W10,cb_metall!$B:$B,"platinum")))))</f>
        <v/>
      </c>
      <c r="Y10" s="165">
        <f>SUMIFS(cb_metall!$C:$C,cb_metall!$A:$A,W10,cb_metall!$B:$B,"platinum")</f>
        <v>0</v>
      </c>
      <c r="Z10" s="3" t="str">
        <f>Доллар!Z10</f>
        <v>07.09.2023</v>
      </c>
      <c r="AA10" s="157" t="str">
        <f>IF(AND(AB8=0,AB9=0,AB10=0,AB11=0,AB12=0,AB13=0,AB14=0,AB15=0,AB16=0,AB17=0,AB18=0,AB19=0),"",(IF((SUMIFS(cb_metall!$C:$C,cb_metall!$A:$A,Z10,cb_metall!$B:$B,"platinum"))=0,"-",(SUMIFS(cb_metall!$C:$C,cb_metall!$A:$A,Z10,cb_metall!$B:$B,"platinum")))))</f>
        <v/>
      </c>
      <c r="AB10" s="165">
        <f>SUMIFS(cb_metall!$C:$C,cb_metall!$A:$A,Z10,cb_metall!$B:$B,"platinum")</f>
        <v>0</v>
      </c>
      <c r="AC10" s="3" t="str">
        <f>Доллар!AC10</f>
        <v>07.10.2023</v>
      </c>
      <c r="AD10" s="157" t="str">
        <f>IF(AND(AE8=0,AE9=0,AE10=0,AE11=0,AE12=0,AE13=0,AE14=0,AE15=0,AE16=0,AE17=0,AE18=0,AE19=0),"",(IF((SUMIFS(cb_metall!$C:$C,cb_metall!$A:$A,AC10,cb_metall!$B:$B,"platinum"))=0,"-",(SUMIFS(cb_metall!$C:$C,cb_metall!$A:$A,AC10,cb_metall!$B:$B,"platinum")))))</f>
        <v/>
      </c>
      <c r="AE10" s="165">
        <f>SUMIFS(cb_metall!$C:$C,cb_metall!$A:$A,AC10,cb_metall!$B:$B,"platinum")</f>
        <v>0</v>
      </c>
      <c r="AF10" s="3" t="str">
        <f>Доллар!AF10</f>
        <v>07.11.2023</v>
      </c>
      <c r="AG10" s="157" t="str">
        <f>IF(AND(AH8=0,AH9=0,AH10=0,AH11=0,AH12=0,AH13=0,AH14=0,AH15=0,AH16=0,AH17=0,AH18=0,AH19=0),"",(IF((SUMIFS(cb_metall!$C:$C,cb_metall!$A:$A,AF10,cb_metall!$B:$B,"platinum"))=0,"-",(SUMIFS(cb_metall!$C:$C,cb_metall!$A:$A,AF10,cb_metall!$B:$B,"platinum")))))</f>
        <v/>
      </c>
      <c r="AH10" s="165">
        <f>SUMIFS(cb_metall!$C:$C,cb_metall!$A:$A,AF10,cb_metall!$B:$B,"platinum")</f>
        <v>0</v>
      </c>
      <c r="AI10" s="3" t="str">
        <f>Доллар!AI10</f>
        <v>07.12.2023</v>
      </c>
      <c r="AJ10" s="157" t="str">
        <f>IF(AND(AK8=0,AK9=0,AK10=0,AK11=0,AK12=0,AK13=0,AK14=0,AK15=0,AK16=0,AK17=0,AK18=0,AK19=0),"",(IF((SUMIFS(cb_metall!$C:$C,cb_metall!$A:$A,AI10,cb_metall!$B:$B,"platinum"))=0,"-",(SUMIFS(cb_metall!$C:$C,cb_metall!$A:$A,AI10,cb_metall!$B:$B,"platinum")))))</f>
        <v/>
      </c>
      <c r="AK10" s="165">
        <f>SUMIFS(cb_metall!$C:$C,cb_metall!$A:$A,AI10,cb_metall!$B:$B,"platinum")</f>
        <v>0</v>
      </c>
      <c r="AQ10" s="153" t="str">
        <f t="shared" si="1"/>
        <v>07.06.2023</v>
      </c>
      <c r="AR10" s="161">
        <f t="shared" si="0"/>
        <v>0</v>
      </c>
      <c r="AT10" s="3" t="str">
        <f t="shared" si="2"/>
        <v>07.10.2023</v>
      </c>
      <c r="AU10" s="161">
        <f t="shared" si="3"/>
        <v>0</v>
      </c>
      <c r="AW10" s="3" t="str">
        <f t="shared" si="4"/>
        <v>07.11.2023</v>
      </c>
      <c r="AX10" s="161">
        <f t="shared" si="5"/>
        <v>0</v>
      </c>
      <c r="AZ10" s="3" t="str">
        <f t="shared" si="6"/>
        <v>07.12.2023</v>
      </c>
      <c r="BA10" s="161">
        <f t="shared" si="7"/>
        <v>0</v>
      </c>
    </row>
    <row r="11" spans="2:53" x14ac:dyDescent="0.25">
      <c r="B11" s="3" t="str">
        <f>Доллар!B11</f>
        <v>08.01.2023</v>
      </c>
      <c r="C11" s="157" t="str">
        <f>IF(AND(D9=0,D10=0,D11=0,D12=0,D13=0,D14=0,D15=0,D16=0,D17=0,D18=0,D19=0,D20=0),"",(IF((SUMIFS(cb_metall!$C:$C,cb_metall!$A:$A,B11,cb_metall!$B:$B,"platinum"))=0,"-",(SUMIFS(cb_metall!$C:$C,cb_metall!$A:$A,B11,cb_metall!$B:$B,"platinum")))))</f>
        <v/>
      </c>
      <c r="D11" s="165">
        <f>SUMIFS(cb_metall!$C:$C,cb_metall!$A:$A,B11,cb_metall!$B:$B,"platinum")</f>
        <v>0</v>
      </c>
      <c r="E11" s="3" t="str">
        <f>Доллар!E11</f>
        <v>08.02.2023</v>
      </c>
      <c r="F11" s="157" t="str">
        <f>IF(AND(G9=0,G10=0,G11=0,G12=0,G13=0,G14=0,G15=0,G16=0,G17=0,G18=0,G19=0,G20=0),"",(IF((SUMIFS(#REF!,#REF!,E11))=0,"-",(SUMIFS(#REF!,#REF!,E11)))))</f>
        <v/>
      </c>
      <c r="G11" s="165">
        <f>SUMIFS(cb_metall!$C:$C,cb_metall!$A:$A,E11,cb_metall!$B:$B,"platinum")</f>
        <v>0</v>
      </c>
      <c r="H11" s="3" t="str">
        <f>Доллар!H11</f>
        <v>08.03.2023</v>
      </c>
      <c r="I11" s="157" t="str">
        <f>IF(AND(J9=0,J10=0,J11=0,J12=0,J13=0,J14=0,J15=0,J16=0,J17=0,J18=0,J19=0,J20=0),"",(IF((SUMIFS(cb_metall!$C:$C,cb_metall!$A:$A,H11,cb_metall!$B:$B,"platinum"))=0,"-",(SUMIFS(cb_metall!$C:$C,cb_metall!$A:$A,H11,cb_metall!$B:$B,"platinum")))))</f>
        <v/>
      </c>
      <c r="J11" s="165">
        <f>SUMIFS(cb_metall!$C:$C,cb_metall!$A:$A,H11,cb_metall!$B:$B,"platinum")</f>
        <v>0</v>
      </c>
      <c r="K11" s="3" t="str">
        <f>Доллар!K11</f>
        <v>08.04.2023</v>
      </c>
      <c r="L11" s="157" t="str">
        <f>IF(AND(M9=0,M10=0,M11=0,M12=0,M13=0,M14=0,M15=0,M16=0,M17=0,M18=0,M19=0,M20=0),"",(IF((SUMIFS(cb_metall!$C:$C,cb_metall!$A:$A,K11,cb_metall!$B:$B,"platinum"))=0,"-",(SUMIFS(cb_metall!$C:$C,cb_metall!$A:$A,K11,cb_metall!$B:$B,"platinum")))))</f>
        <v/>
      </c>
      <c r="M11" s="165">
        <f>SUMIFS(cb_metall!$C:$C,cb_metall!$A:$A,K11,cb_metall!$B:$B,"platinum")</f>
        <v>0</v>
      </c>
      <c r="N11" s="3" t="str">
        <f>Доллар!N11</f>
        <v>08.05.2023</v>
      </c>
      <c r="O11" s="157" t="str">
        <f>IF(AND(P9=0,P10=0,P11=0,P12=0,P13=0,P14=0,P15=0,P16=0,P17=0,P18=0,P19=0,P20=0),"",(IF((SUMIFS(cb_metall!$C:$C,cb_metall!$A:$A,N11,cb_metall!$B:$B,"platinum"))=0,"-",(SUMIFS(cb_metall!$C:$C,cb_metall!$A:$A,N11,cb_metall!$B:$B,"platinum")))))</f>
        <v/>
      </c>
      <c r="P11" s="165">
        <f>SUMIFS(cb_metall!$C:$C,cb_metall!$A:$A,N11,cb_metall!$B:$B,"platinum")</f>
        <v>0</v>
      </c>
      <c r="Q11" s="3" t="str">
        <f>Доллар!Q11</f>
        <v>08.06.2023</v>
      </c>
      <c r="R11" s="157" t="str">
        <f>IF(AND(S9=0,S10=0,S11=0,S12=0,S13=0,S14=0,S15=0,S16=0,S17=0,S18=0,S19=0,S20=0),"",(IF((SUMIFS(cb_metall!$C:$C,cb_metall!$A:$A,Q11,cb_metall!$B:$B,"platinum"))=0,"-",(SUMIFS(cb_metall!$C:$C,cb_metall!$A:$A,Q11,cb_metall!$B:$B,"platinum")))))</f>
        <v/>
      </c>
      <c r="S11" s="165">
        <f>SUMIFS(cb_metall!$C:$C,cb_metall!$A:$A,Q11,cb_metall!$B:$B,"platinum")</f>
        <v>0</v>
      </c>
      <c r="T11" s="3" t="str">
        <f>Доллар!T11</f>
        <v>08.07.2023</v>
      </c>
      <c r="U11" s="157" t="str">
        <f>IF(AND(V9=0,V10=0,V11=0,V12=0,V13=0,V14=0,V15=0,V16=0,V17=0,V18=0,V19=0,V20=0),"",(IF((SUMIFS(cb_metall!$C:$C,cb_metall!$A:$A,T11,cb_metall!$B:$B,"platinum"))=0,"-",(SUMIFS(cb_metall!$C:$C,cb_metall!$A:$A,T11,cb_metall!$B:$B,"platinum")))))</f>
        <v/>
      </c>
      <c r="V11" s="165">
        <f>SUMIFS(cb_metall!$C:$C,cb_metall!$A:$A,T11,cb_metall!$B:$B,"platinum")</f>
        <v>0</v>
      </c>
      <c r="W11" s="3" t="str">
        <f>Доллар!W11</f>
        <v>08.08.2023</v>
      </c>
      <c r="X11" s="157" t="str">
        <f>IF(AND(Y9=0,Y10=0,Y11=0,Y12=0,Y13=0,Y14=0,Y15=0,Y16=0,Y17=0,Y18=0,Y19=0,Y20=0),"",(IF((SUMIFS(cb_metall!$C:$C,cb_metall!$A:$A,W11,cb_metall!$B:$B,"platinum"))=0,"-",(SUMIFS(cb_metall!$C:$C,cb_metall!$A:$A,W11,cb_metall!$B:$B,"platinum")))))</f>
        <v/>
      </c>
      <c r="Y11" s="165">
        <f>SUMIFS(cb_metall!$C:$C,cb_metall!$A:$A,W11,cb_metall!$B:$B,"platinum")</f>
        <v>0</v>
      </c>
      <c r="Z11" s="3" t="str">
        <f>Доллар!Z11</f>
        <v>08.09.2023</v>
      </c>
      <c r="AA11" s="157" t="str">
        <f>IF(AND(AB9=0,AB10=0,AB11=0,AB12=0,AB13=0,AB14=0,AB15=0,AB16=0,AB17=0,AB18=0,AB19=0,AB20=0),"",(IF((SUMIFS(cb_metall!$C:$C,cb_metall!$A:$A,Z11,cb_metall!$B:$B,"platinum"))=0,"-",(SUMIFS(cb_metall!$C:$C,cb_metall!$A:$A,Z11,cb_metall!$B:$B,"platinum")))))</f>
        <v/>
      </c>
      <c r="AB11" s="165">
        <f>SUMIFS(cb_metall!$C:$C,cb_metall!$A:$A,Z11,cb_metall!$B:$B,"platinum")</f>
        <v>0</v>
      </c>
      <c r="AC11" s="3" t="str">
        <f>Доллар!AC11</f>
        <v>08.10.2023</v>
      </c>
      <c r="AD11" s="157" t="str">
        <f>IF(AND(AE9=0,AE10=0,AE11=0,AE12=0,AE13=0,AE14=0,AE15=0,AE16=0,AE17=0,AE18=0,AE19=0,AE20=0),"",(IF((SUMIFS(cb_metall!$C:$C,cb_metall!$A:$A,AC11,cb_metall!$B:$B,"platinum"))=0,"-",(SUMIFS(cb_metall!$C:$C,cb_metall!$A:$A,AC11,cb_metall!$B:$B,"platinum")))))</f>
        <v/>
      </c>
      <c r="AE11" s="165">
        <f>SUMIFS(cb_metall!$C:$C,cb_metall!$A:$A,AC11,cb_metall!$B:$B,"platinum")</f>
        <v>0</v>
      </c>
      <c r="AF11" s="3" t="str">
        <f>Доллар!AF11</f>
        <v>08.11.2023</v>
      </c>
      <c r="AG11" s="157" t="str">
        <f>IF(AND(AH9=0,AH10=0,AH11=0,AH12=0,AH13=0,AH14=0,AH15=0,AH16=0,AH17=0,AH18=0,AH19=0,AH20=0),"",(IF((SUMIFS(cb_metall!$C:$C,cb_metall!$A:$A,AF11,cb_metall!$B:$B,"platinum"))=0,"-",(SUMIFS(cb_metall!$C:$C,cb_metall!$A:$A,AF11,cb_metall!$B:$B,"platinum")))))</f>
        <v/>
      </c>
      <c r="AH11" s="165">
        <f>SUMIFS(cb_metall!$C:$C,cb_metall!$A:$A,AF11,cb_metall!$B:$B,"platinum")</f>
        <v>0</v>
      </c>
      <c r="AI11" s="3" t="str">
        <f>Доллар!AI11</f>
        <v>08.12.2023</v>
      </c>
      <c r="AJ11" s="157" t="str">
        <f>IF(AND(AK9=0,AK10=0,AK11=0,AK12=0,AK13=0,AK14=0,AK15=0,AK16=0,AK17=0,AK18=0,AK19=0,AK20=0),"",(IF((SUMIFS(cb_metall!$C:$C,cb_metall!$A:$A,AI11,cb_metall!$B:$B,"platinum"))=0,"-",(SUMIFS(cb_metall!$C:$C,cb_metall!$A:$A,AI11,cb_metall!$B:$B,"platinum")))))</f>
        <v/>
      </c>
      <c r="AK11" s="165">
        <f>SUMIFS(cb_metall!$C:$C,cb_metall!$A:$A,AI11,cb_metall!$B:$B,"platinum")</f>
        <v>0</v>
      </c>
      <c r="AQ11" s="153" t="str">
        <f t="shared" si="1"/>
        <v>08.06.2023</v>
      </c>
      <c r="AR11" s="161">
        <f t="shared" si="0"/>
        <v>0</v>
      </c>
      <c r="AT11" s="3" t="str">
        <f t="shared" si="2"/>
        <v>08.10.2023</v>
      </c>
      <c r="AU11" s="161">
        <f t="shared" si="3"/>
        <v>0</v>
      </c>
      <c r="AW11" s="3" t="str">
        <f t="shared" si="4"/>
        <v>08.11.2023</v>
      </c>
      <c r="AX11" s="161">
        <f t="shared" si="5"/>
        <v>0</v>
      </c>
      <c r="AZ11" s="3" t="str">
        <f t="shared" si="6"/>
        <v>08.12.2023</v>
      </c>
      <c r="BA11" s="161">
        <f t="shared" si="7"/>
        <v>0</v>
      </c>
    </row>
    <row r="12" spans="2:53" x14ac:dyDescent="0.25">
      <c r="B12" s="3" t="str">
        <f>Доллар!B12</f>
        <v>09.01.2023</v>
      </c>
      <c r="C12" s="157" t="str">
        <f>IF(AND(D10=0,D11=0,D12=0,D13=0,D14=0,D15=0,D16=0,D17=0,D18=0,D19=0,D20=0,D21=0),"",(IF((SUMIFS(cb_metall!$C:$C,cb_metall!$A:$A,B12,cb_metall!$B:$B,"platinum"))=0,"-",(SUMIFS(cb_metall!$C:$C,cb_metall!$A:$A,B12,cb_metall!$B:$B,"platinum")))))</f>
        <v/>
      </c>
      <c r="D12" s="165">
        <f>SUMIFS(cb_metall!$C:$C,cb_metall!$A:$A,B12,cb_metall!$B:$B,"platinum")</f>
        <v>0</v>
      </c>
      <c r="E12" s="3" t="str">
        <f>Доллар!E12</f>
        <v>09.02.2023</v>
      </c>
      <c r="F12" s="157" t="str">
        <f>IF(AND(G10=0,G11=0,G12=0,G13=0,G14=0,G15=0,G16=0,G17=0,G18=0,G19=0,G20=0,G21=0),"",(IF((SUMIFS(#REF!,#REF!,E12))=0,"-",(SUMIFS(#REF!,#REF!,E12)))))</f>
        <v/>
      </c>
      <c r="G12" s="165">
        <f>SUMIFS(cb_metall!$C:$C,cb_metall!$A:$A,E12,cb_metall!$B:$B,"platinum")</f>
        <v>0</v>
      </c>
      <c r="H12" s="3" t="str">
        <f>Доллар!H12</f>
        <v>09.03.2023</v>
      </c>
      <c r="I12" s="157" t="str">
        <f>IF(AND(J10=0,J11=0,J12=0,J13=0,J14=0,J15=0,J16=0,J17=0,J18=0,J19=0,J20=0,J21=0),"",(IF((SUMIFS(cb_metall!$C:$C,cb_metall!$A:$A,H12,cb_metall!$B:$B,"platinum"))=0,"-",(SUMIFS(cb_metall!$C:$C,cb_metall!$A:$A,H12,cb_metall!$B:$B,"platinum")))))</f>
        <v/>
      </c>
      <c r="J12" s="165">
        <f>SUMIFS(cb_metall!$C:$C,cb_metall!$A:$A,H12,cb_metall!$B:$B,"platinum")</f>
        <v>0</v>
      </c>
      <c r="K12" s="3" t="str">
        <f>Доллар!K12</f>
        <v>09.04.2023</v>
      </c>
      <c r="L12" s="157" t="str">
        <f>IF(AND(M10=0,M11=0,M12=0,M13=0,M14=0,M15=0,M16=0,M17=0,M18=0,M19=0,M20=0,M21=0),"",(IF((SUMIFS(cb_metall!$C:$C,cb_metall!$A:$A,K12,cb_metall!$B:$B,"platinum"))=0,"-",(SUMIFS(cb_metall!$C:$C,cb_metall!$A:$A,K12,cb_metall!$B:$B,"platinum")))))</f>
        <v/>
      </c>
      <c r="M12" s="165">
        <f>SUMIFS(cb_metall!$C:$C,cb_metall!$A:$A,K12,cb_metall!$B:$B,"platinum")</f>
        <v>0</v>
      </c>
      <c r="N12" s="3" t="str">
        <f>Доллар!N12</f>
        <v>09.05.2023</v>
      </c>
      <c r="O12" s="157" t="str">
        <f>IF(AND(P10=0,P11=0,P12=0,P13=0,P14=0,P15=0,P16=0,P17=0,P18=0,P19=0,P20=0,P21=0),"",(IF((SUMIFS(cb_metall!$C:$C,cb_metall!$A:$A,N12,cb_metall!$B:$B,"platinum"))=0,"-",(SUMIFS(cb_metall!$C:$C,cb_metall!$A:$A,N12,cb_metall!$B:$B,"platinum")))))</f>
        <v/>
      </c>
      <c r="P12" s="165">
        <f>SUMIFS(cb_metall!$C:$C,cb_metall!$A:$A,N12,cb_metall!$B:$B,"platinum")</f>
        <v>0</v>
      </c>
      <c r="Q12" s="3" t="str">
        <f>Доллар!Q12</f>
        <v>09.06.2023</v>
      </c>
      <c r="R12" s="157" t="str">
        <f>IF(AND(S10=0,S11=0,S12=0,S13=0,S14=0,S15=0,S16=0,S17=0,S18=0,S19=0,S20=0,S21=0),"",(IF((SUMIFS(cb_metall!$C:$C,cb_metall!$A:$A,Q12,cb_metall!$B:$B,"platinum"))=0,"-",(SUMIFS(cb_metall!$C:$C,cb_metall!$A:$A,Q12,cb_metall!$B:$B,"platinum")))))</f>
        <v/>
      </c>
      <c r="S12" s="165">
        <f>SUMIFS(cb_metall!$C:$C,cb_metall!$A:$A,Q12,cb_metall!$B:$B,"platinum")</f>
        <v>0</v>
      </c>
      <c r="T12" s="3" t="str">
        <f>Доллар!T12</f>
        <v>09.07.2023</v>
      </c>
      <c r="U12" s="157" t="str">
        <f>IF(AND(V10=0,V11=0,V12=0,V13=0,V14=0,V15=0,V16=0,V17=0,V18=0,V19=0,V20=0,V21=0),"",(IF((SUMIFS(cb_metall!$C:$C,cb_metall!$A:$A,T12,cb_metall!$B:$B,"platinum"))=0,"-",(SUMIFS(cb_metall!$C:$C,cb_metall!$A:$A,T12,cb_metall!$B:$B,"platinum")))))</f>
        <v/>
      </c>
      <c r="V12" s="165">
        <f>SUMIFS(cb_metall!$C:$C,cb_metall!$A:$A,T12,cb_metall!$B:$B,"platinum")</f>
        <v>0</v>
      </c>
      <c r="W12" s="3" t="str">
        <f>Доллар!W12</f>
        <v>09.08.2023</v>
      </c>
      <c r="X12" s="157" t="str">
        <f>IF(AND(Y10=0,Y11=0,Y12=0,Y13=0,Y14=0,Y15=0,Y16=0,Y17=0,Y18=0,Y19=0,Y20=0,Y21=0),"",(IF((SUMIFS(cb_metall!$C:$C,cb_metall!$A:$A,W12,cb_metall!$B:$B,"platinum"))=0,"-",(SUMIFS(cb_metall!$C:$C,cb_metall!$A:$A,W12,cb_metall!$B:$B,"platinum")))))</f>
        <v/>
      </c>
      <c r="Y12" s="165">
        <f>SUMIFS(cb_metall!$C:$C,cb_metall!$A:$A,W12,cb_metall!$B:$B,"platinum")</f>
        <v>0</v>
      </c>
      <c r="Z12" s="3" t="str">
        <f>Доллар!Z12</f>
        <v>09.09.2023</v>
      </c>
      <c r="AA12" s="157" t="str">
        <f>IF(AND(AB10=0,AB11=0,AB12=0,AB13=0,AB14=0,AB15=0,AB16=0,AB17=0,AB18=0,AB19=0,AB20=0,AB21=0),"",(IF((SUMIFS(cb_metall!$C:$C,cb_metall!$A:$A,Z12,cb_metall!$B:$B,"platinum"))=0,"-",(SUMIFS(cb_metall!$C:$C,cb_metall!$A:$A,Z12,cb_metall!$B:$B,"platinum")))))</f>
        <v/>
      </c>
      <c r="AB12" s="165">
        <f>SUMIFS(cb_metall!$C:$C,cb_metall!$A:$A,Z12,cb_metall!$B:$B,"platinum")</f>
        <v>0</v>
      </c>
      <c r="AC12" s="3" t="str">
        <f>Доллар!AC12</f>
        <v>09.10.2023</v>
      </c>
      <c r="AD12" s="157" t="str">
        <f>IF(AND(AE10=0,AE11=0,AE12=0,AE13=0,AE14=0,AE15=0,AE16=0,AE17=0,AE18=0,AE19=0,AE20=0,AE21=0),"",(IF((SUMIFS(cb_metall!$C:$C,cb_metall!$A:$A,AC12,cb_metall!$B:$B,"platinum"))=0,"-",(SUMIFS(cb_metall!$C:$C,cb_metall!$A:$A,AC12,cb_metall!$B:$B,"platinum")))))</f>
        <v/>
      </c>
      <c r="AE12" s="165">
        <f>SUMIFS(cb_metall!$C:$C,cb_metall!$A:$A,AC12,cb_metall!$B:$B,"platinum")</f>
        <v>0</v>
      </c>
      <c r="AF12" s="3" t="str">
        <f>Доллар!AF12</f>
        <v>09.11.2023</v>
      </c>
      <c r="AG12" s="157" t="str">
        <f>IF(AND(AH10=0,AH11=0,AH12=0,AH13=0,AH14=0,AH15=0,AH16=0,AH17=0,AH18=0,AH19=0,AH20=0,AH21=0),"",(IF((SUMIFS(cb_metall!$C:$C,cb_metall!$A:$A,AF12,cb_metall!$B:$B,"platinum"))=0,"-",(SUMIFS(cb_metall!$C:$C,cb_metall!$A:$A,AF12,cb_metall!$B:$B,"platinum")))))</f>
        <v/>
      </c>
      <c r="AH12" s="165">
        <f>SUMIFS(cb_metall!$C:$C,cb_metall!$A:$A,AF12,cb_metall!$B:$B,"platinum")</f>
        <v>0</v>
      </c>
      <c r="AI12" s="3" t="str">
        <f>Доллар!AI12</f>
        <v>09.12.2023</v>
      </c>
      <c r="AJ12" s="157" t="str">
        <f>IF(AND(AK10=0,AK11=0,AK12=0,AK13=0,AK14=0,AK15=0,AK16=0,AK17=0,AK18=0,AK19=0,AK20=0,AK21=0),"",(IF((SUMIFS(cb_metall!$C:$C,cb_metall!$A:$A,AI12,cb_metall!$B:$B,"platinum"))=0,"-",(SUMIFS(cb_metall!$C:$C,cb_metall!$A:$A,AI12,cb_metall!$B:$B,"platinum")))))</f>
        <v/>
      </c>
      <c r="AK12" s="165">
        <f>SUMIFS(cb_metall!$C:$C,cb_metall!$A:$A,AI12,cb_metall!$B:$B,"platinum")</f>
        <v>0</v>
      </c>
      <c r="AQ12" s="153" t="str">
        <f t="shared" si="1"/>
        <v>09.06.2023</v>
      </c>
      <c r="AR12" s="161">
        <f t="shared" si="0"/>
        <v>0</v>
      </c>
      <c r="AT12" s="3" t="str">
        <f t="shared" si="2"/>
        <v>09.10.2023</v>
      </c>
      <c r="AU12" s="161">
        <f t="shared" si="3"/>
        <v>0</v>
      </c>
      <c r="AW12" s="3" t="str">
        <f t="shared" si="4"/>
        <v>09.11.2023</v>
      </c>
      <c r="AX12" s="161">
        <f t="shared" si="5"/>
        <v>0</v>
      </c>
      <c r="AZ12" s="3" t="str">
        <f t="shared" si="6"/>
        <v>09.12.2023</v>
      </c>
      <c r="BA12" s="161">
        <f t="shared" si="7"/>
        <v>0</v>
      </c>
    </row>
    <row r="13" spans="2:53" x14ac:dyDescent="0.25">
      <c r="B13" s="3" t="str">
        <f>Доллар!B13</f>
        <v>10.01.2023</v>
      </c>
      <c r="C13" s="157" t="str">
        <f>IF(AND(D11=0,D12=0,D13=0,D14=0,D15=0,D16=0,D17=0,D18=0,D19=0,D20=0,D21=0,D22=0),"",(IF((SUMIFS(cb_metall!$C:$C,cb_metall!$A:$A,B13,cb_metall!$B:$B,"platinum"))=0,"-",(SUMIFS(cb_metall!$C:$C,cb_metall!$A:$A,B13,cb_metall!$B:$B,"platinum")))))</f>
        <v/>
      </c>
      <c r="D13" s="165">
        <f>SUMIFS(cb_metall!$C:$C,cb_metall!$A:$A,B13,cb_metall!$B:$B,"platinum")</f>
        <v>0</v>
      </c>
      <c r="E13" s="3" t="str">
        <f>Доллар!E13</f>
        <v>10.02.2023</v>
      </c>
      <c r="F13" s="157" t="str">
        <f>IF(AND(G11=0,G12=0,G13=0,G14=0,G15=0,G16=0,G17=0,G18=0,G19=0,G20=0,G21=0,G22=0),"",(IF((SUMIFS(#REF!,#REF!,E13))=0,"-",(SUMIFS(#REF!,#REF!,E13)))))</f>
        <v/>
      </c>
      <c r="G13" s="165">
        <f>SUMIFS(cb_metall!$C:$C,cb_metall!$A:$A,E13,cb_metall!$B:$B,"platinum")</f>
        <v>0</v>
      </c>
      <c r="H13" s="3" t="str">
        <f>Доллар!H13</f>
        <v>10.03.2023</v>
      </c>
      <c r="I13" s="157" t="str">
        <f>IF(AND(J11=0,J12=0,J13=0,J14=0,J15=0,J16=0,J17=0,J18=0,J19=0,J20=0,J21=0,J22=0),"",(IF((SUMIFS(cb_metall!$C:$C,cb_metall!$A:$A,H13,cb_metall!$B:$B,"platinum"))=0,"-",(SUMIFS(cb_metall!$C:$C,cb_metall!$A:$A,H13,cb_metall!$B:$B,"platinum")))))</f>
        <v/>
      </c>
      <c r="J13" s="165">
        <f>SUMIFS(cb_metall!$C:$C,cb_metall!$A:$A,H13,cb_metall!$B:$B,"platinum")</f>
        <v>0</v>
      </c>
      <c r="K13" s="3" t="str">
        <f>Доллар!K13</f>
        <v>10.04.2023</v>
      </c>
      <c r="L13" s="157" t="str">
        <f>IF(AND(M11=0,M12=0,M13=0,M14=0,M15=0,M16=0,M17=0,M18=0,M19=0,M20=0,M21=0,M22=0),"",(IF((SUMIFS(cb_metall!$C:$C,cb_metall!$A:$A,K13,cb_metall!$B:$B,"platinum"))=0,"-",(SUMIFS(cb_metall!$C:$C,cb_metall!$A:$A,K13,cb_metall!$B:$B,"platinum")))))</f>
        <v/>
      </c>
      <c r="M13" s="165">
        <f>SUMIFS(cb_metall!$C:$C,cb_metall!$A:$A,K13,cb_metall!$B:$B,"platinum")</f>
        <v>0</v>
      </c>
      <c r="N13" s="3" t="str">
        <f>Доллар!N13</f>
        <v>10.05.2023</v>
      </c>
      <c r="O13" s="157" t="str">
        <f>IF(AND(P11=0,P12=0,P13=0,P14=0,P15=0,P16=0,P17=0,P18=0,P19=0,P20=0,P21=0,P22=0),"",(IF((SUMIFS(cb_metall!$C:$C,cb_metall!$A:$A,N13,cb_metall!$B:$B,"platinum"))=0,"-",(SUMIFS(cb_metall!$C:$C,cb_metall!$A:$A,N13,cb_metall!$B:$B,"platinum")))))</f>
        <v/>
      </c>
      <c r="P13" s="165">
        <f>SUMIFS(cb_metall!$C:$C,cb_metall!$A:$A,N13,cb_metall!$B:$B,"platinum")</f>
        <v>0</v>
      </c>
      <c r="Q13" s="3" t="str">
        <f>Доллар!Q13</f>
        <v>10.06.2023</v>
      </c>
      <c r="R13" s="157" t="str">
        <f>IF(AND(S11=0,S12=0,S13=0,S14=0,S15=0,S16=0,S17=0,S18=0,S19=0,S20=0,S21=0,S22=0),"",(IF((SUMIFS(cb_metall!$C:$C,cb_metall!$A:$A,Q13,cb_metall!$B:$B,"platinum"))=0,"-",(SUMIFS(cb_metall!$C:$C,cb_metall!$A:$A,Q13,cb_metall!$B:$B,"platinum")))))</f>
        <v/>
      </c>
      <c r="S13" s="165">
        <f>SUMIFS(cb_metall!$C:$C,cb_metall!$A:$A,Q13,cb_metall!$B:$B,"platinum")</f>
        <v>0</v>
      </c>
      <c r="T13" s="3" t="str">
        <f>Доллар!T13</f>
        <v>10.07.2023</v>
      </c>
      <c r="U13" s="157" t="str">
        <f>IF(AND(V11=0,V12=0,V13=0,V14=0,V15=0,V16=0,V17=0,V18=0,V19=0,V20=0,V21=0,V22=0),"",(IF((SUMIFS(cb_metall!$C:$C,cb_metall!$A:$A,T13,cb_metall!$B:$B,"platinum"))=0,"-",(SUMIFS(cb_metall!$C:$C,cb_metall!$A:$A,T13,cb_metall!$B:$B,"platinum")))))</f>
        <v/>
      </c>
      <c r="V13" s="165">
        <f>SUMIFS(cb_metall!$C:$C,cb_metall!$A:$A,T13,cb_metall!$B:$B,"platinum")</f>
        <v>0</v>
      </c>
      <c r="W13" s="3" t="str">
        <f>Доллар!W13</f>
        <v>10.08.2023</v>
      </c>
      <c r="X13" s="157" t="str">
        <f>IF(AND(Y11=0,Y12=0,Y13=0,Y14=0,Y15=0,Y16=0,Y17=0,Y18=0,Y19=0,Y20=0,Y21=0,Y22=0),"",(IF((SUMIFS(cb_metall!$C:$C,cb_metall!$A:$A,W13,cb_metall!$B:$B,"platinum"))=0,"-",(SUMIFS(cb_metall!$C:$C,cb_metall!$A:$A,W13,cb_metall!$B:$B,"platinum")))))</f>
        <v/>
      </c>
      <c r="Y13" s="165">
        <f>SUMIFS(cb_metall!$C:$C,cb_metall!$A:$A,W13,cb_metall!$B:$B,"platinum")</f>
        <v>0</v>
      </c>
      <c r="Z13" s="3" t="str">
        <f>Доллар!Z13</f>
        <v>10.09.2023</v>
      </c>
      <c r="AA13" s="157" t="str">
        <f>IF(AND(AB11=0,AB12=0,AB13=0,AB14=0,AB15=0,AB16=0,AB17=0,AB18=0,AB19=0,AB20=0,AB21=0,AB22=0),"",(IF((SUMIFS(cb_metall!$C:$C,cb_metall!$A:$A,Z13,cb_metall!$B:$B,"platinum"))=0,"-",(SUMIFS(cb_metall!$C:$C,cb_metall!$A:$A,Z13,cb_metall!$B:$B,"platinum")))))</f>
        <v/>
      </c>
      <c r="AB13" s="165">
        <f>SUMIFS(cb_metall!$C:$C,cb_metall!$A:$A,Z13,cb_metall!$B:$B,"platinum")</f>
        <v>0</v>
      </c>
      <c r="AC13" s="3" t="str">
        <f>Доллар!AC13</f>
        <v>10.10.2023</v>
      </c>
      <c r="AD13" s="157" t="str">
        <f>IF(AND(AE11=0,AE12=0,AE13=0,AE14=0,AE15=0,AE16=0,AE17=0,AE18=0,AE19=0,AE20=0,AE21=0,AE22=0),"",(IF((SUMIFS(cb_metall!$C:$C,cb_metall!$A:$A,AC13,cb_metall!$B:$B,"platinum"))=0,"-",(SUMIFS(cb_metall!$C:$C,cb_metall!$A:$A,AC13,cb_metall!$B:$B,"platinum")))))</f>
        <v/>
      </c>
      <c r="AE13" s="165">
        <f>SUMIFS(cb_metall!$C:$C,cb_metall!$A:$A,AC13,cb_metall!$B:$B,"platinum")</f>
        <v>0</v>
      </c>
      <c r="AF13" s="3" t="str">
        <f>Доллар!AF13</f>
        <v>10.11.2023</v>
      </c>
      <c r="AG13" s="157" t="str">
        <f>IF(AND(AH11=0,AH12=0,AH13=0,AH14=0,AH15=0,AH16=0,AH17=0,AH18=0,AH19=0,AH20=0,AH21=0,AH22=0),"",(IF((SUMIFS(cb_metall!$C:$C,cb_metall!$A:$A,AF13,cb_metall!$B:$B,"platinum"))=0,"-",(SUMIFS(cb_metall!$C:$C,cb_metall!$A:$A,AF13,cb_metall!$B:$B,"platinum")))))</f>
        <v/>
      </c>
      <c r="AH13" s="165">
        <f>SUMIFS(cb_metall!$C:$C,cb_metall!$A:$A,AF13,cb_metall!$B:$B,"platinum")</f>
        <v>0</v>
      </c>
      <c r="AI13" s="3" t="str">
        <f>Доллар!AI13</f>
        <v>10.12.2023</v>
      </c>
      <c r="AJ13" s="157" t="str">
        <f>IF(AND(AK11=0,AK12=0,AK13=0,AK14=0,AK15=0,AK16=0,AK17=0,AK18=0,AK19=0,AK20=0,AK21=0,AK22=0),"",(IF((SUMIFS(cb_metall!$C:$C,cb_metall!$A:$A,AI13,cb_metall!$B:$B,"platinum"))=0,"-",(SUMIFS(cb_metall!$C:$C,cb_metall!$A:$A,AI13,cb_metall!$B:$B,"platinum")))))</f>
        <v/>
      </c>
      <c r="AK13" s="165">
        <f>SUMIFS(cb_metall!$C:$C,cb_metall!$A:$A,AI13,cb_metall!$B:$B,"platinum")</f>
        <v>0</v>
      </c>
      <c r="AQ13" s="153" t="str">
        <f t="shared" si="1"/>
        <v>10.06.2023</v>
      </c>
      <c r="AR13" s="161">
        <f t="shared" si="0"/>
        <v>0</v>
      </c>
      <c r="AT13" s="3" t="str">
        <f t="shared" si="2"/>
        <v>10.10.2023</v>
      </c>
      <c r="AU13" s="161">
        <f t="shared" si="3"/>
        <v>0</v>
      </c>
      <c r="AW13" s="3" t="str">
        <f t="shared" si="4"/>
        <v>10.11.2023</v>
      </c>
      <c r="AX13" s="161">
        <f t="shared" si="5"/>
        <v>0</v>
      </c>
      <c r="AZ13" s="3" t="str">
        <f t="shared" si="6"/>
        <v>10.12.2023</v>
      </c>
      <c r="BA13" s="161">
        <f t="shared" si="7"/>
        <v>0</v>
      </c>
    </row>
    <row r="14" spans="2:53" x14ac:dyDescent="0.25">
      <c r="B14" s="3" t="str">
        <f>Доллар!B14</f>
        <v>11.01.2023</v>
      </c>
      <c r="C14" s="157" t="str">
        <f>IF(AND(D12=0,D13=0,D14=0,D15=0,D16=0,D17=0,D18=0,D19=0,D20=0,D21=0,D22=0,D23=0),"",(IF((SUMIFS(cb_metall!$C:$C,cb_metall!$A:$A,B14,cb_metall!$B:$B,"platinum"))=0,"-",(SUMIFS(cb_metall!$C:$C,cb_metall!$A:$A,B14,cb_metall!$B:$B,"platinum")))))</f>
        <v/>
      </c>
      <c r="D14" s="165">
        <f>SUMIFS(cb_metall!$C:$C,cb_metall!$A:$A,B14,cb_metall!$B:$B,"platinum")</f>
        <v>0</v>
      </c>
      <c r="E14" s="3" t="str">
        <f>Доллар!E14</f>
        <v>11.02.2023</v>
      </c>
      <c r="F14" s="157" t="str">
        <f>IF(AND(G12=0,G13=0,G14=0,G15=0,G16=0,G17=0,G18=0,G19=0,G20=0,G21=0,G22=0,G23=0),"",(IF((SUMIFS(#REF!,#REF!,E14))=0,"-",(SUMIFS(#REF!,#REF!,E14)))))</f>
        <v/>
      </c>
      <c r="G14" s="165">
        <f>SUMIFS(cb_metall!$C:$C,cb_metall!$A:$A,E14,cb_metall!$B:$B,"platinum")</f>
        <v>0</v>
      </c>
      <c r="H14" s="3" t="str">
        <f>Доллар!H14</f>
        <v>11.03.2023</v>
      </c>
      <c r="I14" s="157" t="str">
        <f>IF(AND(J12=0,J13=0,J14=0,J15=0,J16=0,J17=0,J18=0,J19=0,J20=0,J21=0,J22=0,J23=0),"",(IF((SUMIFS(cb_metall!$C:$C,cb_metall!$A:$A,H14,cb_metall!$B:$B,"platinum"))=0,"-",(SUMIFS(cb_metall!$C:$C,cb_metall!$A:$A,H14,cb_metall!$B:$B,"platinum")))))</f>
        <v/>
      </c>
      <c r="J14" s="165">
        <f>SUMIFS(cb_metall!$C:$C,cb_metall!$A:$A,H14,cb_metall!$B:$B,"platinum")</f>
        <v>0</v>
      </c>
      <c r="K14" s="3" t="str">
        <f>Доллар!K14</f>
        <v>11.04.2023</v>
      </c>
      <c r="L14" s="157" t="str">
        <f>IF(AND(M12=0,M13=0,M14=0,M15=0,M16=0,M17=0,M18=0,M19=0,M20=0,M21=0,M22=0,M23=0),"",(IF((SUMIFS(cb_metall!$C:$C,cb_metall!$A:$A,K14,cb_metall!$B:$B,"platinum"))=0,"-",(SUMIFS(cb_metall!$C:$C,cb_metall!$A:$A,K14,cb_metall!$B:$B,"platinum")))))</f>
        <v/>
      </c>
      <c r="M14" s="165">
        <f>SUMIFS(cb_metall!$C:$C,cb_metall!$A:$A,K14,cb_metall!$B:$B,"platinum")</f>
        <v>0</v>
      </c>
      <c r="N14" s="3" t="str">
        <f>Доллар!N14</f>
        <v>11.05.2023</v>
      </c>
      <c r="O14" s="157" t="str">
        <f>IF(AND(P12=0,P13=0,P14=0,P15=0,P16=0,P17=0,P18=0,P19=0,P20=0,P21=0,P22=0,P23=0),"",(IF((SUMIFS(cb_metall!$C:$C,cb_metall!$A:$A,N14,cb_metall!$B:$B,"platinum"))=0,"-",(SUMIFS(cb_metall!$C:$C,cb_metall!$A:$A,N14,cb_metall!$B:$B,"platinum")))))</f>
        <v/>
      </c>
      <c r="P14" s="165">
        <f>SUMIFS(cb_metall!$C:$C,cb_metall!$A:$A,N14,cb_metall!$B:$B,"platinum")</f>
        <v>0</v>
      </c>
      <c r="Q14" s="3" t="str">
        <f>Доллар!Q14</f>
        <v>11.06.2023</v>
      </c>
      <c r="R14" s="157" t="str">
        <f>IF(AND(S12=0,S13=0,S14=0,S15=0,S16=0,S17=0,S18=0,S19=0,S20=0,S21=0,S22=0,S23=0),"",(IF((SUMIFS(cb_metall!$C:$C,cb_metall!$A:$A,Q14,cb_metall!$B:$B,"platinum"))=0,"-",(SUMIFS(cb_metall!$C:$C,cb_metall!$A:$A,Q14,cb_metall!$B:$B,"platinum")))))</f>
        <v/>
      </c>
      <c r="S14" s="165">
        <f>SUMIFS(cb_metall!$C:$C,cb_metall!$A:$A,Q14,cb_metall!$B:$B,"platinum")</f>
        <v>0</v>
      </c>
      <c r="T14" s="3" t="str">
        <f>Доллар!T14</f>
        <v>11.07.2023</v>
      </c>
      <c r="U14" s="157" t="str">
        <f>IF(AND(V12=0,V13=0,V14=0,V15=0,V16=0,V17=0,V18=0,V19=0,V20=0,V21=0,V22=0,V23=0),"",(IF((SUMIFS(cb_metall!$C:$C,cb_metall!$A:$A,T14,cb_metall!$B:$B,"platinum"))=0,"-",(SUMIFS(cb_metall!$C:$C,cb_metall!$A:$A,T14,cb_metall!$B:$B,"platinum")))))</f>
        <v/>
      </c>
      <c r="V14" s="165">
        <f>SUMIFS(cb_metall!$C:$C,cb_metall!$A:$A,T14,cb_metall!$B:$B,"platinum")</f>
        <v>0</v>
      </c>
      <c r="W14" s="3" t="str">
        <f>Доллар!W14</f>
        <v>11.08.2023</v>
      </c>
      <c r="X14" s="157" t="str">
        <f>IF(AND(Y12=0,Y13=0,Y14=0,Y15=0,Y16=0,Y17=0,Y18=0,Y19=0,Y20=0,Y21=0,Y22=0,Y23=0),"",(IF((SUMIFS(cb_metall!$C:$C,cb_metall!$A:$A,W14,cb_metall!$B:$B,"platinum"))=0,"-",(SUMIFS(cb_metall!$C:$C,cb_metall!$A:$A,W14,cb_metall!$B:$B,"platinum")))))</f>
        <v/>
      </c>
      <c r="Y14" s="165">
        <f>SUMIFS(cb_metall!$C:$C,cb_metall!$A:$A,W14,cb_metall!$B:$B,"platinum")</f>
        <v>0</v>
      </c>
      <c r="Z14" s="3" t="str">
        <f>Доллар!Z14</f>
        <v>11.09.2023</v>
      </c>
      <c r="AA14" s="157" t="str">
        <f>IF(AND(AB12=0,AB13=0,AB14=0,AB15=0,AB16=0,AB17=0,AB18=0,AB19=0,AB20=0,AB21=0,AB22=0,AB23=0),"",(IF((SUMIFS(cb_metall!$C:$C,cb_metall!$A:$A,Z14,cb_metall!$B:$B,"platinum"))=0,"-",(SUMIFS(cb_metall!$C:$C,cb_metall!$A:$A,Z14,cb_metall!$B:$B,"platinum")))))</f>
        <v/>
      </c>
      <c r="AB14" s="165">
        <f>SUMIFS(cb_metall!$C:$C,cb_metall!$A:$A,Z14,cb_metall!$B:$B,"platinum")</f>
        <v>0</v>
      </c>
      <c r="AC14" s="3" t="str">
        <f>Доллар!AC14</f>
        <v>11.10.2023</v>
      </c>
      <c r="AD14" s="157" t="str">
        <f>IF(AND(AE12=0,AE13=0,AE14=0,AE15=0,AE16=0,AE17=0,AE18=0,AE19=0,AE20=0,AE21=0,AE22=0,AE23=0),"",(IF((SUMIFS(cb_metall!$C:$C,cb_metall!$A:$A,AC14,cb_metall!$B:$B,"platinum"))=0,"-",(SUMIFS(cb_metall!$C:$C,cb_metall!$A:$A,AC14,cb_metall!$B:$B,"platinum")))))</f>
        <v/>
      </c>
      <c r="AE14" s="165">
        <f>SUMIFS(cb_metall!$C:$C,cb_metall!$A:$A,AC14,cb_metall!$B:$B,"platinum")</f>
        <v>0</v>
      </c>
      <c r="AF14" s="3" t="str">
        <f>Доллар!AF14</f>
        <v>11.11.2023</v>
      </c>
      <c r="AG14" s="157" t="str">
        <f>IF(AND(AH12=0,AH13=0,AH14=0,AH15=0,AH16=0,AH17=0,AH18=0,AH19=0,AH20=0,AH21=0,AH22=0,AH23=0),"",(IF((SUMIFS(cb_metall!$C:$C,cb_metall!$A:$A,AF14,cb_metall!$B:$B,"platinum"))=0,"-",(SUMIFS(cb_metall!$C:$C,cb_metall!$A:$A,AF14,cb_metall!$B:$B,"platinum")))))</f>
        <v/>
      </c>
      <c r="AH14" s="165">
        <f>SUMIFS(cb_metall!$C:$C,cb_metall!$A:$A,AF14,cb_metall!$B:$B,"platinum")</f>
        <v>0</v>
      </c>
      <c r="AI14" s="3" t="str">
        <f>Доллар!AI14</f>
        <v>11.12.2023</v>
      </c>
      <c r="AJ14" s="157" t="str">
        <f>IF(AND(AK12=0,AK13=0,AK14=0,AK15=0,AK16=0,AK17=0,AK18=0,AK19=0,AK20=0,AK21=0,AK22=0,AK23=0),"",(IF((SUMIFS(cb_metall!$C:$C,cb_metall!$A:$A,AI14,cb_metall!$B:$B,"platinum"))=0,"-",(SUMIFS(cb_metall!$C:$C,cb_metall!$A:$A,AI14,cb_metall!$B:$B,"platinum")))))</f>
        <v/>
      </c>
      <c r="AK14" s="165">
        <f>SUMIFS(cb_metall!$C:$C,cb_metall!$A:$A,AI14,cb_metall!$B:$B,"platinum")</f>
        <v>0</v>
      </c>
      <c r="AQ14" s="153" t="str">
        <f t="shared" si="1"/>
        <v>11.06.2023</v>
      </c>
      <c r="AR14" s="161">
        <f t="shared" si="0"/>
        <v>0</v>
      </c>
      <c r="AT14" s="3" t="str">
        <f t="shared" si="2"/>
        <v>11.10.2023</v>
      </c>
      <c r="AU14" s="161">
        <f t="shared" si="3"/>
        <v>0</v>
      </c>
      <c r="AW14" s="3" t="str">
        <f t="shared" si="4"/>
        <v>11.11.2023</v>
      </c>
      <c r="AX14" s="161">
        <f t="shared" si="5"/>
        <v>0</v>
      </c>
      <c r="AZ14" s="3" t="str">
        <f t="shared" si="6"/>
        <v>11.12.2023</v>
      </c>
      <c r="BA14" s="161">
        <f t="shared" si="7"/>
        <v>0</v>
      </c>
    </row>
    <row r="15" spans="2:53" x14ac:dyDescent="0.25">
      <c r="B15" s="3" t="str">
        <f>Доллар!B15</f>
        <v>12.01.2023</v>
      </c>
      <c r="C15" s="157" t="str">
        <f>IF(AND(D13=0,D14=0,D15=0,D16=0,D17=0,D18=0,D19=0,D20=0,D21=0,D22=0,D23=0,D24=0),"",(IF((SUMIFS(cb_metall!$C:$C,cb_metall!$A:$A,B15,cb_metall!$B:$B,"platinum"))=0,"-",(SUMIFS(cb_metall!$C:$C,cb_metall!$A:$A,B15,cb_metall!$B:$B,"platinum")))))</f>
        <v/>
      </c>
      <c r="D15" s="165">
        <f>SUMIFS(cb_metall!$C:$C,cb_metall!$A:$A,B15,cb_metall!$B:$B,"platinum")</f>
        <v>0</v>
      </c>
      <c r="E15" s="3" t="str">
        <f>Доллар!E15</f>
        <v>12.02.2023</v>
      </c>
      <c r="F15" s="157" t="str">
        <f>IF(AND(G13=0,G14=0,G15=0,G16=0,G17=0,G18=0,G19=0,G20=0,G21=0,G22=0,G23=0,G24=0),"",(IF((SUMIFS(#REF!,#REF!,E15))=0,"-",(SUMIFS(#REF!,#REF!,E15)))))</f>
        <v/>
      </c>
      <c r="G15" s="165">
        <f>SUMIFS(cb_metall!$C:$C,cb_metall!$A:$A,E15,cb_metall!$B:$B,"platinum")</f>
        <v>0</v>
      </c>
      <c r="H15" s="3" t="str">
        <f>Доллар!H15</f>
        <v>12.03.2023</v>
      </c>
      <c r="I15" s="157" t="str">
        <f>IF(AND(J13=0,J14=0,J15=0,J16=0,J17=0,J18=0,J19=0,J20=0,J21=0,J22=0,J23=0,J24=0),"",(IF((SUMIFS(cb_metall!$C:$C,cb_metall!$A:$A,H15,cb_metall!$B:$B,"platinum"))=0,"-",(SUMIFS(cb_metall!$C:$C,cb_metall!$A:$A,H15,cb_metall!$B:$B,"platinum")))))</f>
        <v/>
      </c>
      <c r="J15" s="165">
        <f>SUMIFS(cb_metall!$C:$C,cb_metall!$A:$A,H15,cb_metall!$B:$B,"platinum")</f>
        <v>0</v>
      </c>
      <c r="K15" s="3" t="str">
        <f>Доллар!K15</f>
        <v>12.04.2023</v>
      </c>
      <c r="L15" s="157" t="str">
        <f>IF(AND(M13=0,M14=0,M15=0,M16=0,M17=0,M18=0,M19=0,M20=0,M21=0,M22=0,M23=0,M24=0),"",(IF((SUMIFS(cb_metall!$C:$C,cb_metall!$A:$A,K15,cb_metall!$B:$B,"platinum"))=0,"-",(SUMIFS(cb_metall!$C:$C,cb_metall!$A:$A,K15,cb_metall!$B:$B,"platinum")))))</f>
        <v/>
      </c>
      <c r="M15" s="165">
        <f>SUMIFS(cb_metall!$C:$C,cb_metall!$A:$A,K15,cb_metall!$B:$B,"platinum")</f>
        <v>0</v>
      </c>
      <c r="N15" s="3" t="str">
        <f>Доллар!N15</f>
        <v>12.05.2023</v>
      </c>
      <c r="O15" s="157" t="str">
        <f>IF(AND(P13=0,P14=0,P15=0,P16=0,P17=0,P18=0,P19=0,P20=0,P21=0,P22=0,P23=0,P24=0),"",(IF((SUMIFS(cb_metall!$C:$C,cb_metall!$A:$A,N15,cb_metall!$B:$B,"platinum"))=0,"-",(SUMIFS(cb_metall!$C:$C,cb_metall!$A:$A,N15,cb_metall!$B:$B,"platinum")))))</f>
        <v/>
      </c>
      <c r="P15" s="165">
        <f>SUMIFS(cb_metall!$C:$C,cb_metall!$A:$A,N15,cb_metall!$B:$B,"platinum")</f>
        <v>0</v>
      </c>
      <c r="Q15" s="3" t="str">
        <f>Доллар!Q15</f>
        <v>12.06.2023</v>
      </c>
      <c r="R15" s="157" t="str">
        <f>IF(AND(S13=0,S14=0,S15=0,S16=0,S17=0,S18=0,S19=0,S20=0,S21=0,S22=0,S23=0,S24=0),"",(IF((SUMIFS(cb_metall!$C:$C,cb_metall!$A:$A,Q15,cb_metall!$B:$B,"platinum"))=0,"-",(SUMIFS(cb_metall!$C:$C,cb_metall!$A:$A,Q15,cb_metall!$B:$B,"platinum")))))</f>
        <v/>
      </c>
      <c r="S15" s="165">
        <f>SUMIFS(cb_metall!$C:$C,cb_metall!$A:$A,Q15,cb_metall!$B:$B,"platinum")</f>
        <v>0</v>
      </c>
      <c r="T15" s="3" t="str">
        <f>Доллар!T15</f>
        <v>12.07.2023</v>
      </c>
      <c r="U15" s="157" t="str">
        <f>IF(AND(V13=0,V14=0,V15=0,V16=0,V17=0,V18=0,V19=0,V20=0,V21=0,V22=0,V23=0,V24=0),"",(IF((SUMIFS(cb_metall!$C:$C,cb_metall!$A:$A,T15,cb_metall!$B:$B,"platinum"))=0,"-",(SUMIFS(cb_metall!$C:$C,cb_metall!$A:$A,T15,cb_metall!$B:$B,"platinum")))))</f>
        <v/>
      </c>
      <c r="V15" s="165">
        <f>SUMIFS(cb_metall!$C:$C,cb_metall!$A:$A,T15,cb_metall!$B:$B,"platinum")</f>
        <v>0</v>
      </c>
      <c r="W15" s="3" t="str">
        <f>Доллар!W15</f>
        <v>12.08.2023</v>
      </c>
      <c r="X15" s="157" t="str">
        <f>IF(AND(Y13=0,Y14=0,Y15=0,Y16=0,Y17=0,Y18=0,Y19=0,Y20=0,Y21=0,Y22=0,Y23=0,Y24=0),"",(IF((SUMIFS(cb_metall!$C:$C,cb_metall!$A:$A,W15,cb_metall!$B:$B,"platinum"))=0,"-",(SUMIFS(cb_metall!$C:$C,cb_metall!$A:$A,W15,cb_metall!$B:$B,"platinum")))))</f>
        <v/>
      </c>
      <c r="Y15" s="165">
        <f>SUMIFS(cb_metall!$C:$C,cb_metall!$A:$A,W15,cb_metall!$B:$B,"platinum")</f>
        <v>0</v>
      </c>
      <c r="Z15" s="3" t="str">
        <f>Доллар!Z15</f>
        <v>12.09.2023</v>
      </c>
      <c r="AA15" s="157" t="str">
        <f>IF(AND(AB13=0,AB14=0,AB15=0,AB16=0,AB17=0,AB18=0,AB19=0,AB20=0,AB21=0,AB22=0,AB23=0,AB24=0),"",(IF((SUMIFS(cb_metall!$C:$C,cb_metall!$A:$A,Z15,cb_metall!$B:$B,"platinum"))=0,"-",(SUMIFS(cb_metall!$C:$C,cb_metall!$A:$A,Z15,cb_metall!$B:$B,"platinum")))))</f>
        <v/>
      </c>
      <c r="AB15" s="165">
        <f>SUMIFS(cb_metall!$C:$C,cb_metall!$A:$A,Z15,cb_metall!$B:$B,"platinum")</f>
        <v>0</v>
      </c>
      <c r="AC15" s="3" t="str">
        <f>Доллар!AC15</f>
        <v>12.10.2023</v>
      </c>
      <c r="AD15" s="157" t="str">
        <f>IF(AND(AE13=0,AE14=0,AE15=0,AE16=0,AE17=0,AE18=0,AE19=0,AE20=0,AE21=0,AE22=0,AE23=0,AE24=0),"",(IF((SUMIFS(cb_metall!$C:$C,cb_metall!$A:$A,AC15,cb_metall!$B:$B,"platinum"))=0,"-",(SUMIFS(cb_metall!$C:$C,cb_metall!$A:$A,AC15,cb_metall!$B:$B,"platinum")))))</f>
        <v/>
      </c>
      <c r="AE15" s="165">
        <f>SUMIFS(cb_metall!$C:$C,cb_metall!$A:$A,AC15,cb_metall!$B:$B,"platinum")</f>
        <v>0</v>
      </c>
      <c r="AF15" s="3" t="str">
        <f>Доллар!AF15</f>
        <v>12.11.2023</v>
      </c>
      <c r="AG15" s="157" t="str">
        <f>IF(AND(AH13=0,AH14=0,AH15=0,AH16=0,AH17=0,AH18=0,AH19=0,AH20=0,AH21=0,AH22=0,AH23=0,AH24=0),"",(IF((SUMIFS(cb_metall!$C:$C,cb_metall!$A:$A,AF15,cb_metall!$B:$B,"platinum"))=0,"-",(SUMIFS(cb_metall!$C:$C,cb_metall!$A:$A,AF15,cb_metall!$B:$B,"platinum")))))</f>
        <v/>
      </c>
      <c r="AH15" s="165">
        <f>SUMIFS(cb_metall!$C:$C,cb_metall!$A:$A,AF15,cb_metall!$B:$B,"platinum")</f>
        <v>0</v>
      </c>
      <c r="AI15" s="3" t="str">
        <f>Доллар!AI15</f>
        <v>12.12.2023</v>
      </c>
      <c r="AJ15" s="157" t="str">
        <f>IF(AND(AK13=0,AK14=0,AK15=0,AK16=0,AK17=0,AK18=0,AK19=0,AK20=0,AK21=0,AK22=0,AK23=0,AK24=0),"",(IF((SUMIFS(cb_metall!$C:$C,cb_metall!$A:$A,AI15,cb_metall!$B:$B,"platinum"))=0,"-",(SUMIFS(cb_metall!$C:$C,cb_metall!$A:$A,AI15,cb_metall!$B:$B,"platinum")))))</f>
        <v/>
      </c>
      <c r="AK15" s="165">
        <f>SUMIFS(cb_metall!$C:$C,cb_metall!$A:$A,AI15,cb_metall!$B:$B,"platinum")</f>
        <v>0</v>
      </c>
      <c r="AQ15" s="153" t="str">
        <f t="shared" si="1"/>
        <v>12.06.2023</v>
      </c>
      <c r="AR15" s="161">
        <f t="shared" si="0"/>
        <v>0</v>
      </c>
      <c r="AT15" s="3" t="str">
        <f t="shared" si="2"/>
        <v>12.10.2023</v>
      </c>
      <c r="AU15" s="161">
        <f t="shared" si="3"/>
        <v>0</v>
      </c>
      <c r="AW15" s="3" t="str">
        <f t="shared" si="4"/>
        <v>12.11.2023</v>
      </c>
      <c r="AX15" s="161">
        <f t="shared" si="5"/>
        <v>0</v>
      </c>
      <c r="AZ15" s="3" t="str">
        <f t="shared" si="6"/>
        <v>12.12.2023</v>
      </c>
      <c r="BA15" s="161">
        <f t="shared" si="7"/>
        <v>0</v>
      </c>
    </row>
    <row r="16" spans="2:53" x14ac:dyDescent="0.25">
      <c r="B16" s="3" t="str">
        <f>Доллар!B16</f>
        <v>13.01.2023</v>
      </c>
      <c r="C16" s="157" t="str">
        <f>IF(AND(D14=0,D15=0,D16=0,D17=0,D18=0,D19=0,D20=0,D21=0,D22=0,D23=0,D24=0,D25=0),"",(IF((SUMIFS(cb_metall!$C:$C,cb_metall!$A:$A,B16,cb_metall!$B:$B,"platinum"))=0,"-",(SUMIFS(cb_metall!$C:$C,cb_metall!$A:$A,B16,cb_metall!$B:$B,"platinum")))))</f>
        <v/>
      </c>
      <c r="D16" s="165">
        <f>SUMIFS(cb_metall!$C:$C,cb_metall!$A:$A,B16,cb_metall!$B:$B,"platinum")</f>
        <v>0</v>
      </c>
      <c r="E16" s="3" t="str">
        <f>Доллар!E16</f>
        <v>13.02.2023</v>
      </c>
      <c r="F16" s="157" t="str">
        <f>IF(AND(G14=0,G15=0,G16=0,G17=0,G18=0,G19=0,G20=0,G21=0,G22=0,G23=0,G24=0,G25=0),"",(IF((SUMIFS(#REF!,#REF!,E16))=0,"-",(SUMIFS(#REF!,#REF!,E16)))))</f>
        <v/>
      </c>
      <c r="G16" s="165">
        <f>SUMIFS(cb_metall!$C:$C,cb_metall!$A:$A,E16,cb_metall!$B:$B,"platinum")</f>
        <v>0</v>
      </c>
      <c r="H16" s="3" t="str">
        <f>Доллар!H16</f>
        <v>13.03.2023</v>
      </c>
      <c r="I16" s="157" t="str">
        <f>IF(AND(J14=0,J15=0,J16=0,J17=0,J18=0,J19=0,J20=0,J21=0,J22=0,J23=0,J24=0,J25=0),"",(IF((SUMIFS(cb_metall!$C:$C,cb_metall!$A:$A,H16,cb_metall!$B:$B,"platinum"))=0,"-",(SUMIFS(cb_metall!$C:$C,cb_metall!$A:$A,H16,cb_metall!$B:$B,"platinum")))))</f>
        <v/>
      </c>
      <c r="J16" s="165">
        <f>SUMIFS(cb_metall!$C:$C,cb_metall!$A:$A,H16,cb_metall!$B:$B,"platinum")</f>
        <v>0</v>
      </c>
      <c r="K16" s="3" t="str">
        <f>Доллар!K16</f>
        <v>13.04.2023</v>
      </c>
      <c r="L16" s="157" t="str">
        <f>IF(AND(M14=0,M15=0,M16=0,M17=0,M18=0,M19=0,M20=0,M21=0,M22=0,M23=0,M24=0,M25=0),"",(IF((SUMIFS(cb_metall!$C:$C,cb_metall!$A:$A,K16,cb_metall!$B:$B,"platinum"))=0,"-",(SUMIFS(cb_metall!$C:$C,cb_metall!$A:$A,K16,cb_metall!$B:$B,"platinum")))))</f>
        <v/>
      </c>
      <c r="M16" s="165">
        <f>SUMIFS(cb_metall!$C:$C,cb_metall!$A:$A,K16,cb_metall!$B:$B,"platinum")</f>
        <v>0</v>
      </c>
      <c r="N16" s="3" t="str">
        <f>Доллар!N16</f>
        <v>13.05.2023</v>
      </c>
      <c r="O16" s="157" t="str">
        <f>IF(AND(P14=0,P15=0,P16=0,P17=0,P18=0,P19=0,P20=0,P21=0,P22=0,P23=0,P24=0,P25=0),"",(IF((SUMIFS(cb_metall!$C:$C,cb_metall!$A:$A,N16,cb_metall!$B:$B,"platinum"))=0,"-",(SUMIFS(cb_metall!$C:$C,cb_metall!$A:$A,N16,cb_metall!$B:$B,"platinum")))))</f>
        <v/>
      </c>
      <c r="P16" s="165">
        <f>SUMIFS(cb_metall!$C:$C,cb_metall!$A:$A,N16,cb_metall!$B:$B,"platinum")</f>
        <v>0</v>
      </c>
      <c r="Q16" s="3" t="str">
        <f>Доллар!Q16</f>
        <v>13.06.2023</v>
      </c>
      <c r="R16" s="157" t="str">
        <f>IF(AND(S14=0,S15=0,S16=0,S17=0,S18=0,S19=0,S20=0,S21=0,S22=0,S23=0,S24=0,S25=0),"",(IF((SUMIFS(cb_metall!$C:$C,cb_metall!$A:$A,Q16,cb_metall!$B:$B,"platinum"))=0,"-",(SUMIFS(cb_metall!$C:$C,cb_metall!$A:$A,Q16,cb_metall!$B:$B,"platinum")))))</f>
        <v/>
      </c>
      <c r="S16" s="165">
        <f>SUMIFS(cb_metall!$C:$C,cb_metall!$A:$A,Q16,cb_metall!$B:$B,"platinum")</f>
        <v>0</v>
      </c>
      <c r="T16" s="3" t="str">
        <f>Доллар!T16</f>
        <v>13.07.2023</v>
      </c>
      <c r="U16" s="157" t="str">
        <f>IF(AND(V14=0,V15=0,V16=0,V17=0,V18=0,V19=0,V20=0,V21=0,V22=0,V23=0,V24=0,V25=0),"",(IF((SUMIFS(cb_metall!$C:$C,cb_metall!$A:$A,T16,cb_metall!$B:$B,"platinum"))=0,"-",(SUMIFS(cb_metall!$C:$C,cb_metall!$A:$A,T16,cb_metall!$B:$B,"platinum")))))</f>
        <v/>
      </c>
      <c r="V16" s="165">
        <f>SUMIFS(cb_metall!$C:$C,cb_metall!$A:$A,T16,cb_metall!$B:$B,"platinum")</f>
        <v>0</v>
      </c>
      <c r="W16" s="3" t="str">
        <f>Доллар!W16</f>
        <v>13.08.2023</v>
      </c>
      <c r="X16" s="157" t="str">
        <f>IF(AND(Y14=0,Y15=0,Y16=0,Y17=0,Y18=0,Y19=0,Y20=0,Y21=0,Y22=0,Y23=0,Y24=0,Y25=0),"",(IF((SUMIFS(cb_metall!$C:$C,cb_metall!$A:$A,W16,cb_metall!$B:$B,"platinum"))=0,"-",(SUMIFS(cb_metall!$C:$C,cb_metall!$A:$A,W16,cb_metall!$B:$B,"platinum")))))</f>
        <v/>
      </c>
      <c r="Y16" s="165">
        <f>SUMIFS(cb_metall!$C:$C,cb_metall!$A:$A,W16,cb_metall!$B:$B,"platinum")</f>
        <v>0</v>
      </c>
      <c r="Z16" s="3" t="str">
        <f>Доллар!Z16</f>
        <v>13.09.2023</v>
      </c>
      <c r="AA16" s="157" t="str">
        <f>IF(AND(AB14=0,AB15=0,AB16=0,AB17=0,AB18=0,AB19=0,AB20=0,AB21=0,AB22=0,AB23=0,AB24=0,AB25=0),"",(IF((SUMIFS(cb_metall!$C:$C,cb_metall!$A:$A,Z16,cb_metall!$B:$B,"platinum"))=0,"-",(SUMIFS(cb_metall!$C:$C,cb_metall!$A:$A,Z16,cb_metall!$B:$B,"platinum")))))</f>
        <v/>
      </c>
      <c r="AB16" s="165">
        <f>SUMIFS(cb_metall!$C:$C,cb_metall!$A:$A,Z16,cb_metall!$B:$B,"platinum")</f>
        <v>0</v>
      </c>
      <c r="AC16" s="3" t="str">
        <f>Доллар!AC16</f>
        <v>13.10.2023</v>
      </c>
      <c r="AD16" s="157" t="str">
        <f>IF(AND(AE14=0,AE15=0,AE16=0,AE17=0,AE18=0,AE19=0,AE20=0,AE21=0,AE22=0,AE23=0,AE24=0,AE25=0),"",(IF((SUMIFS(cb_metall!$C:$C,cb_metall!$A:$A,AC16,cb_metall!$B:$B,"platinum"))=0,"-",(SUMIFS(cb_metall!$C:$C,cb_metall!$A:$A,AC16,cb_metall!$B:$B,"platinum")))))</f>
        <v/>
      </c>
      <c r="AE16" s="165">
        <f>SUMIFS(cb_metall!$C:$C,cb_metall!$A:$A,AC16,cb_metall!$B:$B,"platinum")</f>
        <v>0</v>
      </c>
      <c r="AF16" s="3" t="str">
        <f>Доллар!AF16</f>
        <v>13.11.2023</v>
      </c>
      <c r="AG16" s="157" t="str">
        <f>IF(AND(AH14=0,AH15=0,AH16=0,AH17=0,AH18=0,AH19=0,AH20=0,AH21=0,AH22=0,AH23=0,AH24=0,AH25=0),"",(IF((SUMIFS(cb_metall!$C:$C,cb_metall!$A:$A,AF16,cb_metall!$B:$B,"platinum"))=0,"-",(SUMIFS(cb_metall!$C:$C,cb_metall!$A:$A,AF16,cb_metall!$B:$B,"platinum")))))</f>
        <v/>
      </c>
      <c r="AH16" s="165">
        <f>SUMIFS(cb_metall!$C:$C,cb_metall!$A:$A,AF16,cb_metall!$B:$B,"platinum")</f>
        <v>0</v>
      </c>
      <c r="AI16" s="3" t="str">
        <f>Доллар!AI16</f>
        <v>13.12.2023</v>
      </c>
      <c r="AJ16" s="157" t="str">
        <f>IF(AND(AK14=0,AK15=0,AK16=0,AK17=0,AK18=0,AK19=0,AK20=0,AK21=0,AK22=0,AK23=0,AK24=0,AK25=0),"",(IF((SUMIFS(cb_metall!$C:$C,cb_metall!$A:$A,AI16,cb_metall!$B:$B,"platinum"))=0,"-",(SUMIFS(cb_metall!$C:$C,cb_metall!$A:$A,AI16,cb_metall!$B:$B,"platinum")))))</f>
        <v/>
      </c>
      <c r="AK16" s="165">
        <f>SUMIFS(cb_metall!$C:$C,cb_metall!$A:$A,AI16,cb_metall!$B:$B,"platinum")</f>
        <v>0</v>
      </c>
      <c r="AQ16" s="153" t="str">
        <f t="shared" si="1"/>
        <v>13.06.2023</v>
      </c>
      <c r="AR16" s="161">
        <f t="shared" si="0"/>
        <v>0</v>
      </c>
      <c r="AT16" s="3" t="str">
        <f t="shared" si="2"/>
        <v>13.10.2023</v>
      </c>
      <c r="AU16" s="161">
        <f t="shared" si="3"/>
        <v>0</v>
      </c>
      <c r="AW16" s="3" t="str">
        <f t="shared" si="4"/>
        <v>13.11.2023</v>
      </c>
      <c r="AX16" s="161">
        <f t="shared" si="5"/>
        <v>0</v>
      </c>
      <c r="AZ16" s="3" t="str">
        <f t="shared" si="6"/>
        <v>13.12.2023</v>
      </c>
      <c r="BA16" s="161">
        <f t="shared" si="7"/>
        <v>0</v>
      </c>
    </row>
    <row r="17" spans="2:53" x14ac:dyDescent="0.25">
      <c r="B17" s="3" t="str">
        <f>Доллар!B17</f>
        <v>14.01.2023</v>
      </c>
      <c r="C17" s="157" t="str">
        <f>IF(AND(D15=0,D16=0,D17=0,D18=0,D19=0,D20=0,D21=0,D22=0,D23=0,D24=0,D25=0,D26=0),"",(IF((SUMIFS(cb_metall!$C:$C,cb_metall!$A:$A,B17,cb_metall!$B:$B,"platinum"))=0,"-",(SUMIFS(cb_metall!$C:$C,cb_metall!$A:$A,B17,cb_metall!$B:$B,"platinum")))))</f>
        <v/>
      </c>
      <c r="D17" s="165">
        <f>SUMIFS(cb_metall!$C:$C,cb_metall!$A:$A,B17,cb_metall!$B:$B,"platinum")</f>
        <v>0</v>
      </c>
      <c r="E17" s="3" t="str">
        <f>Доллар!E17</f>
        <v>14.02.2023</v>
      </c>
      <c r="F17" s="157" t="str">
        <f>IF(AND(G15=0,G16=0,G17=0,G18=0,G19=0,G20=0,G21=0,G22=0,G23=0,G24=0,G25=0,G26=0),"",(IF((SUMIFS(#REF!,#REF!,E17))=0,"-",(SUMIFS(#REF!,#REF!,E17)))))</f>
        <v/>
      </c>
      <c r="G17" s="165">
        <f>SUMIFS(cb_metall!$C:$C,cb_metall!$A:$A,E17,cb_metall!$B:$B,"platinum")</f>
        <v>0</v>
      </c>
      <c r="H17" s="3" t="str">
        <f>Доллар!H17</f>
        <v>14.03.2023</v>
      </c>
      <c r="I17" s="157" t="str">
        <f>IF(AND(J15=0,J16=0,J17=0,J18=0,J19=0,J20=0,J21=0,J22=0,J23=0,J24=0,J25=0,J26=0),"",(IF((SUMIFS(cb_metall!$C:$C,cb_metall!$A:$A,H17,cb_metall!$B:$B,"platinum"))=0,"-",(SUMIFS(cb_metall!$C:$C,cb_metall!$A:$A,H17,cb_metall!$B:$B,"platinum")))))</f>
        <v/>
      </c>
      <c r="J17" s="165">
        <f>SUMIFS(cb_metall!$C:$C,cb_metall!$A:$A,H17,cb_metall!$B:$B,"platinum")</f>
        <v>0</v>
      </c>
      <c r="K17" s="3" t="str">
        <f>Доллар!K17</f>
        <v>14.04.2023</v>
      </c>
      <c r="L17" s="157" t="str">
        <f>IF(AND(M15=0,M16=0,M17=0,M18=0,M19=0,M20=0,M21=0,M22=0,M23=0,M24=0,M25=0,M26=0),"",(IF((SUMIFS(cb_metall!$C:$C,cb_metall!$A:$A,K17,cb_metall!$B:$B,"platinum"))=0,"-",(SUMIFS(cb_metall!$C:$C,cb_metall!$A:$A,K17,cb_metall!$B:$B,"platinum")))))</f>
        <v/>
      </c>
      <c r="M17" s="165">
        <f>SUMIFS(cb_metall!$C:$C,cb_metall!$A:$A,K17,cb_metall!$B:$B,"platinum")</f>
        <v>0</v>
      </c>
      <c r="N17" s="3" t="str">
        <f>Доллар!N17</f>
        <v>14.05.2023</v>
      </c>
      <c r="O17" s="157" t="str">
        <f>IF(AND(P15=0,P16=0,P17=0,P18=0,P19=0,P20=0,P21=0,P22=0,P23=0,P24=0,P25=0,P26=0),"",(IF((SUMIFS(cb_metall!$C:$C,cb_metall!$A:$A,N17,cb_metall!$B:$B,"platinum"))=0,"-",(SUMIFS(cb_metall!$C:$C,cb_metall!$A:$A,N17,cb_metall!$B:$B,"platinum")))))</f>
        <v/>
      </c>
      <c r="P17" s="165">
        <f>SUMIFS(cb_metall!$C:$C,cb_metall!$A:$A,N17,cb_metall!$B:$B,"platinum")</f>
        <v>0</v>
      </c>
      <c r="Q17" s="3" t="str">
        <f>Доллар!Q17</f>
        <v>14.06.2023</v>
      </c>
      <c r="R17" s="157" t="str">
        <f>IF(AND(S15=0,S16=0,S17=0,S18=0,S19=0,S20=0,S21=0,S22=0,S23=0,S24=0,S25=0,S26=0),"",(IF((SUMIFS(cb_metall!$C:$C,cb_metall!$A:$A,Q17,cb_metall!$B:$B,"platinum"))=0,"-",(SUMIFS(cb_metall!$C:$C,cb_metall!$A:$A,Q17,cb_metall!$B:$B,"platinum")))))</f>
        <v/>
      </c>
      <c r="S17" s="165">
        <f>SUMIFS(cb_metall!$C:$C,cb_metall!$A:$A,Q17,cb_metall!$B:$B,"platinum")</f>
        <v>0</v>
      </c>
      <c r="T17" s="3" t="str">
        <f>Доллар!T17</f>
        <v>14.07.2023</v>
      </c>
      <c r="U17" s="157" t="str">
        <f>IF(AND(V15=0,V16=0,V17=0,V18=0,V19=0,V20=0,V21=0,V22=0,V23=0,V24=0,V25=0,V26=0),"",(IF((SUMIFS(cb_metall!$C:$C,cb_metall!$A:$A,T17,cb_metall!$B:$B,"platinum"))=0,"-",(SUMIFS(cb_metall!$C:$C,cb_metall!$A:$A,T17,cb_metall!$B:$B,"platinum")))))</f>
        <v/>
      </c>
      <c r="V17" s="165">
        <f>SUMIFS(cb_metall!$C:$C,cb_metall!$A:$A,T17,cb_metall!$B:$B,"platinum")</f>
        <v>0</v>
      </c>
      <c r="W17" s="3" t="str">
        <f>Доллар!W17</f>
        <v>14.08.2023</v>
      </c>
      <c r="X17" s="157" t="str">
        <f>IF(AND(Y15=0,Y16=0,Y17=0,Y18=0,Y19=0,Y20=0,Y21=0,Y22=0,Y23=0,Y24=0,Y25=0,Y26=0),"",(IF((SUMIFS(cb_metall!$C:$C,cb_metall!$A:$A,W17,cb_metall!$B:$B,"platinum"))=0,"-",(SUMIFS(cb_metall!$C:$C,cb_metall!$A:$A,W17,cb_metall!$B:$B,"platinum")))))</f>
        <v/>
      </c>
      <c r="Y17" s="165">
        <f>SUMIFS(cb_metall!$C:$C,cb_metall!$A:$A,W17,cb_metall!$B:$B,"platinum")</f>
        <v>0</v>
      </c>
      <c r="Z17" s="3" t="str">
        <f>Доллар!Z17</f>
        <v>14.09.2023</v>
      </c>
      <c r="AA17" s="157" t="str">
        <f>IF(AND(AB15=0,AB16=0,AB17=0,AB18=0,AB19=0,AB20=0,AB21=0,AB22=0,AB23=0,AB24=0,AB25=0,AB26=0),"",(IF((SUMIFS(cb_metall!$C:$C,cb_metall!$A:$A,Z17,cb_metall!$B:$B,"platinum"))=0,"-",(SUMIFS(cb_metall!$C:$C,cb_metall!$A:$A,Z17,cb_metall!$B:$B,"platinum")))))</f>
        <v/>
      </c>
      <c r="AB17" s="165">
        <f>SUMIFS(cb_metall!$C:$C,cb_metall!$A:$A,Z17,cb_metall!$B:$B,"platinum")</f>
        <v>0</v>
      </c>
      <c r="AC17" s="3" t="str">
        <f>Доллар!AC17</f>
        <v>14.10.2023</v>
      </c>
      <c r="AD17" s="157" t="str">
        <f>IF(AND(AE15=0,AE16=0,AE17=0,AE18=0,AE19=0,AE20=0,AE21=0,AE22=0,AE23=0,AE24=0,AE25=0,AE26=0),"",(IF((SUMIFS(cb_metall!$C:$C,cb_metall!$A:$A,AC17,cb_metall!$B:$B,"platinum"))=0,"-",(SUMIFS(cb_metall!$C:$C,cb_metall!$A:$A,AC17,cb_metall!$B:$B,"platinum")))))</f>
        <v/>
      </c>
      <c r="AE17" s="165">
        <f>SUMIFS(cb_metall!$C:$C,cb_metall!$A:$A,AC17,cb_metall!$B:$B,"platinum")</f>
        <v>0</v>
      </c>
      <c r="AF17" s="3" t="str">
        <f>Доллар!AF17</f>
        <v>14.11.2023</v>
      </c>
      <c r="AG17" s="157" t="str">
        <f>IF(AND(AH15=0,AH16=0,AH17=0,AH18=0,AH19=0,AH20=0,AH21=0,AH22=0,AH23=0,AH24=0,AH25=0,AH26=0),"",(IF((SUMIFS(cb_metall!$C:$C,cb_metall!$A:$A,AF17,cb_metall!$B:$B,"platinum"))=0,"-",(SUMIFS(cb_metall!$C:$C,cb_metall!$A:$A,AF17,cb_metall!$B:$B,"platinum")))))</f>
        <v/>
      </c>
      <c r="AH17" s="165">
        <f>SUMIFS(cb_metall!$C:$C,cb_metall!$A:$A,AF17,cb_metall!$B:$B,"platinum")</f>
        <v>0</v>
      </c>
      <c r="AI17" s="3" t="str">
        <f>Доллар!AI17</f>
        <v>14.12.2023</v>
      </c>
      <c r="AJ17" s="157" t="str">
        <f>IF(AND(AK15=0,AK16=0,AK17=0,AK18=0,AK19=0,AK20=0,AK21=0,AK22=0,AK23=0,AK24=0,AK25=0,AK26=0),"",(IF((SUMIFS(cb_metall!$C:$C,cb_metall!$A:$A,AI17,cb_metall!$B:$B,"platinum"))=0,"-",(SUMIFS(cb_metall!$C:$C,cb_metall!$A:$A,AI17,cb_metall!$B:$B,"platinum")))))</f>
        <v/>
      </c>
      <c r="AK17" s="165">
        <f>SUMIFS(cb_metall!$C:$C,cb_metall!$A:$A,AI17,cb_metall!$B:$B,"platinum")</f>
        <v>0</v>
      </c>
      <c r="AQ17" s="153" t="str">
        <f t="shared" si="1"/>
        <v>14.06.2023</v>
      </c>
      <c r="AR17" s="161">
        <f t="shared" si="0"/>
        <v>0</v>
      </c>
      <c r="AT17" s="3" t="str">
        <f t="shared" si="2"/>
        <v>14.10.2023</v>
      </c>
      <c r="AU17" s="161">
        <f t="shared" si="3"/>
        <v>0</v>
      </c>
      <c r="AW17" s="3" t="str">
        <f t="shared" si="4"/>
        <v>14.11.2023</v>
      </c>
      <c r="AX17" s="161">
        <f t="shared" si="5"/>
        <v>0</v>
      </c>
      <c r="AZ17" s="3" t="str">
        <f t="shared" si="6"/>
        <v>14.12.2023</v>
      </c>
      <c r="BA17" s="161">
        <f t="shared" si="7"/>
        <v>0</v>
      </c>
    </row>
    <row r="18" spans="2:53" x14ac:dyDescent="0.25">
      <c r="B18" s="3" t="str">
        <f>Доллар!B18</f>
        <v>15.01.2023</v>
      </c>
      <c r="C18" s="157" t="str">
        <f>IF(AND(D16=0,D17=0,D18=0,D19=0,D20=0,D21=0,D22=0,D23=0,D24=0,D25=0,D26=0,D27=0),"",(IF((SUMIFS(cb_metall!$C:$C,cb_metall!$A:$A,B18,cb_metall!$B:$B,"platinum"))=0,"-",(SUMIFS(cb_metall!$C:$C,cb_metall!$A:$A,B18,cb_metall!$B:$B,"platinum")))))</f>
        <v/>
      </c>
      <c r="D18" s="165">
        <f>SUMIFS(cb_metall!$C:$C,cb_metall!$A:$A,B18,cb_metall!$B:$B,"platinum")</f>
        <v>0</v>
      </c>
      <c r="E18" s="3" t="str">
        <f>Доллар!E18</f>
        <v>15.02.2023</v>
      </c>
      <c r="F18" s="157" t="str">
        <f>IF(AND(G16=0,G17=0,G18=0,G19=0,G20=0,G21=0,G22=0,G23=0,G24=0,G25=0,G26=0,G27=0),"",(IF((SUMIFS(#REF!,#REF!,E18))=0,"-",(SUMIFS(#REF!,#REF!,E18)))))</f>
        <v/>
      </c>
      <c r="G18" s="165">
        <f>SUMIFS(cb_metall!$C:$C,cb_metall!$A:$A,E18,cb_metall!$B:$B,"platinum")</f>
        <v>0</v>
      </c>
      <c r="H18" s="3" t="str">
        <f>Доллар!H18</f>
        <v>15.03.2023</v>
      </c>
      <c r="I18" s="157" t="str">
        <f>IF(AND(J16=0,J17=0,J18=0,J19=0,J20=0,J21=0,J22=0,J23=0,J24=0,J25=0,J26=0,J27=0),"",(IF((SUMIFS(cb_metall!$C:$C,cb_metall!$A:$A,H18,cb_metall!$B:$B,"platinum"))=0,"-",(SUMIFS(cb_metall!$C:$C,cb_metall!$A:$A,H18,cb_metall!$B:$B,"platinum")))))</f>
        <v/>
      </c>
      <c r="J18" s="165">
        <f>SUMIFS(cb_metall!$C:$C,cb_metall!$A:$A,H18,cb_metall!$B:$B,"platinum")</f>
        <v>0</v>
      </c>
      <c r="K18" s="3" t="str">
        <f>Доллар!K18</f>
        <v>15.04.2023</v>
      </c>
      <c r="L18" s="157" t="str">
        <f>IF(AND(M16=0,M17=0,M18=0,M19=0,M20=0,M21=0,M22=0,M23=0,M24=0,M25=0,M26=0,M27=0),"",(IF((SUMIFS(cb_metall!$C:$C,cb_metall!$A:$A,K18,cb_metall!$B:$B,"platinum"))=0,"-",(SUMIFS(cb_metall!$C:$C,cb_metall!$A:$A,K18,cb_metall!$B:$B,"platinum")))))</f>
        <v/>
      </c>
      <c r="M18" s="165">
        <f>SUMIFS(cb_metall!$C:$C,cb_metall!$A:$A,K18,cb_metall!$B:$B,"platinum")</f>
        <v>0</v>
      </c>
      <c r="N18" s="3" t="str">
        <f>Доллар!N18</f>
        <v>15.05.2023</v>
      </c>
      <c r="O18" s="157" t="str">
        <f>IF(AND(P16=0,P17=0,P18=0,P19=0,P20=0,P21=0,P22=0,P23=0,P24=0,P25=0,P26=0,P27=0),"",(IF((SUMIFS(cb_metall!$C:$C,cb_metall!$A:$A,N18,cb_metall!$B:$B,"platinum"))=0,"-",(SUMIFS(cb_metall!$C:$C,cb_metall!$A:$A,N18,cb_metall!$B:$B,"platinum")))))</f>
        <v/>
      </c>
      <c r="P18" s="165">
        <f>SUMIFS(cb_metall!$C:$C,cb_metall!$A:$A,N18,cb_metall!$B:$B,"platinum")</f>
        <v>0</v>
      </c>
      <c r="Q18" s="3" t="str">
        <f>Доллар!Q18</f>
        <v>15.06.2023</v>
      </c>
      <c r="R18" s="157" t="str">
        <f>IF(AND(S16=0,S17=0,S18=0,S19=0,S20=0,S21=0,S22=0,S23=0,S24=0,S25=0,S26=0,S27=0),"",(IF((SUMIFS(cb_metall!$C:$C,cb_metall!$A:$A,Q18,cb_metall!$B:$B,"platinum"))=0,"-",(SUMIFS(cb_metall!$C:$C,cb_metall!$A:$A,Q18,cb_metall!$B:$B,"platinum")))))</f>
        <v/>
      </c>
      <c r="S18" s="165">
        <f>SUMIFS(cb_metall!$C:$C,cb_metall!$A:$A,Q18,cb_metall!$B:$B,"platinum")</f>
        <v>0</v>
      </c>
      <c r="T18" s="3" t="str">
        <f>Доллар!T18</f>
        <v>15.07.2023</v>
      </c>
      <c r="U18" s="157" t="str">
        <f>IF(AND(V16=0,V17=0,V18=0,V19=0,V20=0,V21=0,V22=0,V23=0,V24=0,V25=0,V26=0,V27=0),"",(IF((SUMIFS(cb_metall!$C:$C,cb_metall!$A:$A,T18,cb_metall!$B:$B,"platinum"))=0,"-",(SUMIFS(cb_metall!$C:$C,cb_metall!$A:$A,T18,cb_metall!$B:$B,"platinum")))))</f>
        <v/>
      </c>
      <c r="V18" s="165">
        <f>SUMIFS(cb_metall!$C:$C,cb_metall!$A:$A,T18,cb_metall!$B:$B,"platinum")</f>
        <v>0</v>
      </c>
      <c r="W18" s="3" t="str">
        <f>Доллар!W18</f>
        <v>15.08.2023</v>
      </c>
      <c r="X18" s="157" t="str">
        <f>IF(AND(Y16=0,Y17=0,Y18=0,Y19=0,Y20=0,Y21=0,Y22=0,Y23=0,Y24=0,Y25=0,Y26=0,Y27=0),"",(IF((SUMIFS(cb_metall!$C:$C,cb_metall!$A:$A,W18,cb_metall!$B:$B,"platinum"))=0,"-",(SUMIFS(cb_metall!$C:$C,cb_metall!$A:$A,W18,cb_metall!$B:$B,"platinum")))))</f>
        <v/>
      </c>
      <c r="Y18" s="165">
        <f>SUMIFS(cb_metall!$C:$C,cb_metall!$A:$A,W18,cb_metall!$B:$B,"platinum")</f>
        <v>0</v>
      </c>
      <c r="Z18" s="3" t="str">
        <f>Доллар!Z18</f>
        <v>15.09.2023</v>
      </c>
      <c r="AA18" s="157" t="str">
        <f>IF(AND(AB16=0,AB17=0,AB18=0,AB19=0,AB20=0,AB21=0,AB22=0,AB23=0,AB24=0,AB25=0,AB26=0,AB27=0),"",(IF((SUMIFS(cb_metall!$C:$C,cb_metall!$A:$A,Z18,cb_metall!$B:$B,"platinum"))=0,"-",(SUMIFS(cb_metall!$C:$C,cb_metall!$A:$A,Z18,cb_metall!$B:$B,"platinum")))))</f>
        <v/>
      </c>
      <c r="AB18" s="165">
        <f>SUMIFS(cb_metall!$C:$C,cb_metall!$A:$A,Z18,cb_metall!$B:$B,"platinum")</f>
        <v>0</v>
      </c>
      <c r="AC18" s="3" t="str">
        <f>Доллар!AC18</f>
        <v>15.10.2023</v>
      </c>
      <c r="AD18" s="157" t="str">
        <f>IF(AND(AE16=0,AE17=0,AE18=0,AE19=0,AE20=0,AE21=0,AE22=0,AE23=0,AE24=0,AE25=0,AE26=0,AE27=0),"",(IF((SUMIFS(cb_metall!$C:$C,cb_metall!$A:$A,AC18,cb_metall!$B:$B,"platinum"))=0,"-",(SUMIFS(cb_metall!$C:$C,cb_metall!$A:$A,AC18,cb_metall!$B:$B,"platinum")))))</f>
        <v/>
      </c>
      <c r="AE18" s="165">
        <f>SUMIFS(cb_metall!$C:$C,cb_metall!$A:$A,AC18,cb_metall!$B:$B,"platinum")</f>
        <v>0</v>
      </c>
      <c r="AF18" s="3" t="str">
        <f>Доллар!AF18</f>
        <v>15.11.2023</v>
      </c>
      <c r="AG18" s="157" t="str">
        <f>IF(AND(AH16=0,AH17=0,AH18=0,AH19=0,AH20=0,AH21=0,AH22=0,AH23=0,AH24=0,AH25=0,AH26=0,AH27=0),"",(IF((SUMIFS(cb_metall!$C:$C,cb_metall!$A:$A,AF18,cb_metall!$B:$B,"platinum"))=0,"-",(SUMIFS(cb_metall!$C:$C,cb_metall!$A:$A,AF18,cb_metall!$B:$B,"platinum")))))</f>
        <v/>
      </c>
      <c r="AH18" s="165">
        <f>SUMIFS(cb_metall!$C:$C,cb_metall!$A:$A,AF18,cb_metall!$B:$B,"platinum")</f>
        <v>0</v>
      </c>
      <c r="AI18" s="3" t="str">
        <f>Доллар!AI18</f>
        <v>15.12.2023</v>
      </c>
      <c r="AJ18" s="157" t="str">
        <f>IF(AND(AK16=0,AK17=0,AK18=0,AK19=0,AK20=0,AK21=0,AK22=0,AK23=0,AK24=0,AK25=0,AK26=0,AK27=0),"",(IF((SUMIFS(cb_metall!$C:$C,cb_metall!$A:$A,AI18,cb_metall!$B:$B,"platinum"))=0,"-",(SUMIFS(cb_metall!$C:$C,cb_metall!$A:$A,AI18,cb_metall!$B:$B,"platinum")))))</f>
        <v/>
      </c>
      <c r="AK18" s="165">
        <f>SUMIFS(cb_metall!$C:$C,cb_metall!$A:$A,AI18,cb_metall!$B:$B,"platinum")</f>
        <v>0</v>
      </c>
      <c r="AQ18" s="153" t="str">
        <f t="shared" si="1"/>
        <v>15.06.2023</v>
      </c>
      <c r="AR18" s="161">
        <f t="shared" si="0"/>
        <v>0</v>
      </c>
      <c r="AT18" s="3" t="str">
        <f t="shared" si="2"/>
        <v>15.10.2023</v>
      </c>
      <c r="AU18" s="161">
        <f t="shared" si="3"/>
        <v>0</v>
      </c>
      <c r="AW18" s="3" t="str">
        <f t="shared" si="4"/>
        <v>15.11.2023</v>
      </c>
      <c r="AX18" s="161">
        <f t="shared" si="5"/>
        <v>0</v>
      </c>
      <c r="AZ18" s="3" t="str">
        <f t="shared" si="6"/>
        <v>15.12.2023</v>
      </c>
      <c r="BA18" s="161">
        <f t="shared" si="7"/>
        <v>0</v>
      </c>
    </row>
    <row r="19" spans="2:53" x14ac:dyDescent="0.25">
      <c r="B19" s="3" t="str">
        <f>Доллар!B19</f>
        <v>16.01.2023</v>
      </c>
      <c r="C19" s="157" t="str">
        <f>IF(AND(D17=0,D18=0,D19=0,D20=0,D21=0,D22=0,D23=0,D24=0,D25=0,D26=0,D27=0,D28=0),"",(IF((SUMIFS(cb_metall!$C:$C,cb_metall!$A:$A,B19,cb_metall!$B:$B,"platinum"))=0,"-",(SUMIFS(cb_metall!$C:$C,cb_metall!$A:$A,B19,cb_metall!$B:$B,"platinum")))))</f>
        <v/>
      </c>
      <c r="D19" s="165">
        <f>SUMIFS(cb_metall!$C:$C,cb_metall!$A:$A,B19,cb_metall!$B:$B,"platinum")</f>
        <v>0</v>
      </c>
      <c r="E19" s="3" t="str">
        <f>Доллар!E19</f>
        <v>16.02.2023</v>
      </c>
      <c r="F19" s="157" t="str">
        <f>IF(AND(G17=0,G18=0,G19=0,G20=0,G21=0,G22=0,G23=0,G24=0,G25=0,G26=0,G27=0,G28=0),"",(IF((SUMIFS(#REF!,#REF!,E19))=0,"-",(SUMIFS(#REF!,#REF!,E19)))))</f>
        <v/>
      </c>
      <c r="G19" s="165">
        <f>SUMIFS(cb_metall!$C:$C,cb_metall!$A:$A,E19,cb_metall!$B:$B,"platinum")</f>
        <v>0</v>
      </c>
      <c r="H19" s="3" t="str">
        <f>Доллар!H19</f>
        <v>16.03.2023</v>
      </c>
      <c r="I19" s="157" t="str">
        <f>IF(AND(J17=0,J18=0,J19=0,J20=0,J21=0,J22=0,J23=0,J24=0,J25=0,J26=0,J27=0,J28=0),"",(IF((SUMIFS(cb_metall!$C:$C,cb_metall!$A:$A,H19,cb_metall!$B:$B,"platinum"))=0,"-",(SUMIFS(cb_metall!$C:$C,cb_metall!$A:$A,H19,cb_metall!$B:$B,"platinum")))))</f>
        <v/>
      </c>
      <c r="J19" s="165">
        <f>SUMIFS(cb_metall!$C:$C,cb_metall!$A:$A,H19,cb_metall!$B:$B,"platinum")</f>
        <v>0</v>
      </c>
      <c r="K19" s="3" t="str">
        <f>Доллар!K19</f>
        <v>16.04.2023</v>
      </c>
      <c r="L19" s="157" t="str">
        <f>IF(AND(M17=0,M18=0,M19=0,M20=0,M21=0,M22=0,M23=0,M24=0,M25=0,M26=0,M27=0,M28=0),"",(IF((SUMIFS(cb_metall!$C:$C,cb_metall!$A:$A,K19,cb_metall!$B:$B,"platinum"))=0,"-",(SUMIFS(cb_metall!$C:$C,cb_metall!$A:$A,K19,cb_metall!$B:$B,"platinum")))))</f>
        <v/>
      </c>
      <c r="M19" s="165">
        <f>SUMIFS(cb_metall!$C:$C,cb_metall!$A:$A,K19,cb_metall!$B:$B,"platinum")</f>
        <v>0</v>
      </c>
      <c r="N19" s="3" t="str">
        <f>Доллар!N19</f>
        <v>16.05.2023</v>
      </c>
      <c r="O19" s="157" t="str">
        <f>IF(AND(P17=0,P18=0,P19=0,P20=0,P21=0,P22=0,P23=0,P24=0,P25=0,P26=0,P27=0,P28=0),"",(IF((SUMIFS(cb_metall!$C:$C,cb_metall!$A:$A,N19,cb_metall!$B:$B,"platinum"))=0,"-",(SUMIFS(cb_metall!$C:$C,cb_metall!$A:$A,N19,cb_metall!$B:$B,"platinum")))))</f>
        <v/>
      </c>
      <c r="P19" s="165">
        <f>SUMIFS(cb_metall!$C:$C,cb_metall!$A:$A,N19,cb_metall!$B:$B,"platinum")</f>
        <v>0</v>
      </c>
      <c r="Q19" s="3" t="str">
        <f>Доллар!Q19</f>
        <v>16.06.2023</v>
      </c>
      <c r="R19" s="157" t="str">
        <f>IF(AND(S17=0,S18=0,S19=0,S20=0,S21=0,S22=0,S23=0,S24=0,S25=0,S26=0,S27=0,S28=0),"",(IF((SUMIFS(cb_metall!$C:$C,cb_metall!$A:$A,Q19,cb_metall!$B:$B,"platinum"))=0,"-",(SUMIFS(cb_metall!$C:$C,cb_metall!$A:$A,Q19,cb_metall!$B:$B,"platinum")))))</f>
        <v/>
      </c>
      <c r="S19" s="165">
        <f>SUMIFS(cb_metall!$C:$C,cb_metall!$A:$A,Q19,cb_metall!$B:$B,"platinum")</f>
        <v>0</v>
      </c>
      <c r="T19" s="3" t="str">
        <f>Доллар!T19</f>
        <v>16.07.2023</v>
      </c>
      <c r="U19" s="157" t="str">
        <f>IF(AND(V17=0,V18=0,V19=0,V20=0,V21=0,V22=0,V23=0,V24=0,V25=0,V26=0,V27=0,V28=0),"",(IF((SUMIFS(cb_metall!$C:$C,cb_metall!$A:$A,T19,cb_metall!$B:$B,"platinum"))=0,"-",(SUMIFS(cb_metall!$C:$C,cb_metall!$A:$A,T19,cb_metall!$B:$B,"platinum")))))</f>
        <v/>
      </c>
      <c r="V19" s="165">
        <f>SUMIFS(cb_metall!$C:$C,cb_metall!$A:$A,T19,cb_metall!$B:$B,"platinum")</f>
        <v>0</v>
      </c>
      <c r="W19" s="3" t="str">
        <f>Доллар!W19</f>
        <v>16.08.2023</v>
      </c>
      <c r="X19" s="157" t="str">
        <f>IF(AND(Y17=0,Y18=0,Y19=0,Y20=0,Y21=0,Y22=0,Y23=0,Y24=0,Y25=0,Y26=0,Y27=0,Y28=0),"",(IF((SUMIFS(cb_metall!$C:$C,cb_metall!$A:$A,W19,cb_metall!$B:$B,"platinum"))=0,"-",(SUMIFS(cb_metall!$C:$C,cb_metall!$A:$A,W19,cb_metall!$B:$B,"platinum")))))</f>
        <v/>
      </c>
      <c r="Y19" s="165">
        <f>SUMIFS(cb_metall!$C:$C,cb_metall!$A:$A,W19,cb_metall!$B:$B,"platinum")</f>
        <v>0</v>
      </c>
      <c r="Z19" s="3" t="str">
        <f>Доллар!Z19</f>
        <v>16.09.2023</v>
      </c>
      <c r="AA19" s="157" t="str">
        <f>IF(AND(AB17=0,AB18=0,AB19=0,AB20=0,AB21=0,AB22=0,AB23=0,AB24=0,AB25=0,AB26=0,AB27=0,AB28=0),"",(IF((SUMIFS(cb_metall!$C:$C,cb_metall!$A:$A,Z19,cb_metall!$B:$B,"platinum"))=0,"-",(SUMIFS(cb_metall!$C:$C,cb_metall!$A:$A,Z19,cb_metall!$B:$B,"platinum")))))</f>
        <v/>
      </c>
      <c r="AB19" s="165">
        <f>SUMIFS(cb_metall!$C:$C,cb_metall!$A:$A,Z19,cb_metall!$B:$B,"platinum")</f>
        <v>0</v>
      </c>
      <c r="AC19" s="3" t="str">
        <f>Доллар!AC19</f>
        <v>16.10.2023</v>
      </c>
      <c r="AD19" s="157" t="str">
        <f>IF(AND(AE17=0,AE18=0,AE19=0,AE20=0,AE21=0,AE22=0,AE23=0,AE24=0,AE25=0,AE26=0,AE27=0,AE28=0),"",(IF((SUMIFS(cb_metall!$C:$C,cb_metall!$A:$A,AC19,cb_metall!$B:$B,"platinum"))=0,"-",(SUMIFS(cb_metall!$C:$C,cb_metall!$A:$A,AC19,cb_metall!$B:$B,"platinum")))))</f>
        <v/>
      </c>
      <c r="AE19" s="165">
        <f>SUMIFS(cb_metall!$C:$C,cb_metall!$A:$A,AC19,cb_metall!$B:$B,"platinum")</f>
        <v>0</v>
      </c>
      <c r="AF19" s="3" t="str">
        <f>Доллар!AF19</f>
        <v>16.11.2023</v>
      </c>
      <c r="AG19" s="157" t="str">
        <f>IF(AND(AH17=0,AH18=0,AH19=0,AH20=0,AH21=0,AH22=0,AH23=0,AH24=0,AH25=0,AH26=0,AH27=0,AH28=0),"",(IF((SUMIFS(cb_metall!$C:$C,cb_metall!$A:$A,AF19,cb_metall!$B:$B,"platinum"))=0,"-",(SUMIFS(cb_metall!$C:$C,cb_metall!$A:$A,AF19,cb_metall!$B:$B,"platinum")))))</f>
        <v/>
      </c>
      <c r="AH19" s="165">
        <f>SUMIFS(cb_metall!$C:$C,cb_metall!$A:$A,AF19,cb_metall!$B:$B,"platinum")</f>
        <v>0</v>
      </c>
      <c r="AI19" s="3" t="str">
        <f>Доллар!AI19</f>
        <v>16.12.2023</v>
      </c>
      <c r="AJ19" s="157" t="str">
        <f>IF(AND(AK17=0,AK18=0,AK19=0,AK20=0,AK21=0,AK22=0,AK23=0,AK24=0,AK25=0,AK26=0,AK27=0,AK28=0),"",(IF((SUMIFS(cb_metall!$C:$C,cb_metall!$A:$A,AI19,cb_metall!$B:$B,"platinum"))=0,"-",(SUMIFS(cb_metall!$C:$C,cb_metall!$A:$A,AI19,cb_metall!$B:$B,"platinum")))))</f>
        <v/>
      </c>
      <c r="AK19" s="165">
        <f>SUMIFS(cb_metall!$C:$C,cb_metall!$A:$A,AI19,cb_metall!$B:$B,"platinum")</f>
        <v>0</v>
      </c>
      <c r="AQ19" s="153" t="str">
        <f t="shared" si="1"/>
        <v>16.06.2023</v>
      </c>
      <c r="AR19" s="161">
        <f t="shared" si="0"/>
        <v>0</v>
      </c>
      <c r="AT19" s="3" t="str">
        <f t="shared" si="2"/>
        <v>16.10.2023</v>
      </c>
      <c r="AU19" s="161">
        <f t="shared" si="3"/>
        <v>0</v>
      </c>
      <c r="AW19" s="3" t="str">
        <f t="shared" si="4"/>
        <v>16.11.2023</v>
      </c>
      <c r="AX19" s="161">
        <f t="shared" si="5"/>
        <v>0</v>
      </c>
      <c r="AZ19" s="3" t="str">
        <f t="shared" si="6"/>
        <v>16.12.2023</v>
      </c>
      <c r="BA19" s="161">
        <f t="shared" si="7"/>
        <v>0</v>
      </c>
    </row>
    <row r="20" spans="2:53" x14ac:dyDescent="0.25">
      <c r="B20" s="3" t="str">
        <f>Доллар!B20</f>
        <v>17.01.2023</v>
      </c>
      <c r="C20" s="157" t="str">
        <f>IF(AND(D18=0,D19=0,D20=0,D21=0,D22=0,D23=0,D24=0,D25=0,D26=0,D27=0,D28=0,D29=0),"",(IF((SUMIFS(cb_metall!$C:$C,cb_metall!$A:$A,B20,cb_metall!$B:$B,"platinum"))=0,"-",(SUMIFS(cb_metall!$C:$C,cb_metall!$A:$A,B20,cb_metall!$B:$B,"platinum")))))</f>
        <v/>
      </c>
      <c r="D20" s="165">
        <f>SUMIFS(cb_metall!$C:$C,cb_metall!$A:$A,B20,cb_metall!$B:$B,"platinum")</f>
        <v>0</v>
      </c>
      <c r="E20" s="3" t="str">
        <f>Доллар!E20</f>
        <v>17.02.2023</v>
      </c>
      <c r="F20" s="157" t="str">
        <f>IF(AND(G18=0,G19=0,G20=0,G21=0,G22=0,G23=0,G24=0,G25=0,G26=0,G27=0,G28=0,G29=0),"",(IF((SUMIFS(#REF!,#REF!,E20))=0,"-",(SUMIFS(#REF!,#REF!,E20)))))</f>
        <v/>
      </c>
      <c r="G20" s="165">
        <f>SUMIFS(cb_metall!$C:$C,cb_metall!$A:$A,E20,cb_metall!$B:$B,"platinum")</f>
        <v>0</v>
      </c>
      <c r="H20" s="3" t="str">
        <f>Доллар!H20</f>
        <v>17.03.2023</v>
      </c>
      <c r="I20" s="157" t="str">
        <f>IF(AND(J18=0,J19=0,J20=0,J21=0,J22=0,J23=0,J24=0,J25=0,J26=0,J27=0,J28=0,J29=0),"",(IF((SUMIFS(cb_metall!$C:$C,cb_metall!$A:$A,H20,cb_metall!$B:$B,"platinum"))=0,"-",(SUMIFS(cb_metall!$C:$C,cb_metall!$A:$A,H20,cb_metall!$B:$B,"platinum")))))</f>
        <v/>
      </c>
      <c r="J20" s="165">
        <f>SUMIFS(cb_metall!$C:$C,cb_metall!$A:$A,H20,cb_metall!$B:$B,"platinum")</f>
        <v>0</v>
      </c>
      <c r="K20" s="3" t="str">
        <f>Доллар!K20</f>
        <v>17.04.2023</v>
      </c>
      <c r="L20" s="157" t="str">
        <f>IF(AND(M18=0,M19=0,M20=0,M21=0,M22=0,M23=0,M24=0,M25=0,M26=0,M27=0,M28=0,M29=0),"",(IF((SUMIFS(cb_metall!$C:$C,cb_metall!$A:$A,K20,cb_metall!$B:$B,"platinum"))=0,"-",(SUMIFS(cb_metall!$C:$C,cb_metall!$A:$A,K20,cb_metall!$B:$B,"platinum")))))</f>
        <v/>
      </c>
      <c r="M20" s="165">
        <f>SUMIFS(cb_metall!$C:$C,cb_metall!$A:$A,K20,cb_metall!$B:$B,"platinum")</f>
        <v>0</v>
      </c>
      <c r="N20" s="3" t="str">
        <f>Доллар!N20</f>
        <v>17.05.2023</v>
      </c>
      <c r="O20" s="157" t="str">
        <f>IF(AND(P18=0,P19=0,P20=0,P21=0,P22=0,P23=0,P24=0,P25=0,P26=0,P27=0,P28=0,P29=0),"",(IF((SUMIFS(cb_metall!$C:$C,cb_metall!$A:$A,N20,cb_metall!$B:$B,"platinum"))=0,"-",(SUMIFS(cb_metall!$C:$C,cb_metall!$A:$A,N20,cb_metall!$B:$B,"platinum")))))</f>
        <v/>
      </c>
      <c r="P20" s="165">
        <f>SUMIFS(cb_metall!$C:$C,cb_metall!$A:$A,N20,cb_metall!$B:$B,"platinum")</f>
        <v>0</v>
      </c>
      <c r="Q20" s="3" t="str">
        <f>Доллар!Q20</f>
        <v>17.06.2023</v>
      </c>
      <c r="R20" s="157" t="str">
        <f>IF(AND(S18=0,S19=0,S20=0,S21=0,S22=0,S23=0,S24=0,S25=0,S26=0,S27=0,S28=0,S29=0),"",(IF((SUMIFS(cb_metall!$C:$C,cb_metall!$A:$A,Q20,cb_metall!$B:$B,"platinum"))=0,"-",(SUMIFS(cb_metall!$C:$C,cb_metall!$A:$A,Q20,cb_metall!$B:$B,"platinum")))))</f>
        <v/>
      </c>
      <c r="S20" s="165">
        <f>SUMIFS(cb_metall!$C:$C,cb_metall!$A:$A,Q20,cb_metall!$B:$B,"platinum")</f>
        <v>0</v>
      </c>
      <c r="T20" s="3" t="str">
        <f>Доллар!T20</f>
        <v>17.07.2023</v>
      </c>
      <c r="U20" s="157" t="str">
        <f>IF(AND(V18=0,V19=0,V20=0,V21=0,V22=0,V23=0,V24=0,V25=0,V26=0,V27=0,V28=0,V29=0),"",(IF((SUMIFS(cb_metall!$C:$C,cb_metall!$A:$A,T20,cb_metall!$B:$B,"platinum"))=0,"-",(SUMIFS(cb_metall!$C:$C,cb_metall!$A:$A,T20,cb_metall!$B:$B,"platinum")))))</f>
        <v/>
      </c>
      <c r="V20" s="165">
        <f>SUMIFS(cb_metall!$C:$C,cb_metall!$A:$A,T20,cb_metall!$B:$B,"platinum")</f>
        <v>0</v>
      </c>
      <c r="W20" s="3" t="str">
        <f>Доллар!W20</f>
        <v>17.08.2023</v>
      </c>
      <c r="X20" s="157" t="str">
        <f>IF(AND(Y18=0,Y19=0,Y20=0,Y21=0,Y22=0,Y23=0,Y24=0,Y25=0,Y26=0,Y27=0,Y28=0,Y29=0),"",(IF((SUMIFS(cb_metall!$C:$C,cb_metall!$A:$A,W20,cb_metall!$B:$B,"platinum"))=0,"-",(SUMIFS(cb_metall!$C:$C,cb_metall!$A:$A,W20,cb_metall!$B:$B,"platinum")))))</f>
        <v/>
      </c>
      <c r="Y20" s="165">
        <f>SUMIFS(cb_metall!$C:$C,cb_metall!$A:$A,W20,cb_metall!$B:$B,"platinum")</f>
        <v>0</v>
      </c>
      <c r="Z20" s="3" t="str">
        <f>Доллар!Z20</f>
        <v>17.09.2023</v>
      </c>
      <c r="AA20" s="157" t="str">
        <f>IF(AND(AB18=0,AB19=0,AB20=0,AB21=0,AB22=0,AB23=0,AB24=0,AB25=0,AB26=0,AB27=0,AB28=0,AB29=0),"",(IF((SUMIFS(cb_metall!$C:$C,cb_metall!$A:$A,Z20,cb_metall!$B:$B,"platinum"))=0,"-",(SUMIFS(cb_metall!$C:$C,cb_metall!$A:$A,Z20,cb_metall!$B:$B,"platinum")))))</f>
        <v/>
      </c>
      <c r="AB20" s="165">
        <f>SUMIFS(cb_metall!$C:$C,cb_metall!$A:$A,Z20,cb_metall!$B:$B,"platinum")</f>
        <v>0</v>
      </c>
      <c r="AC20" s="3" t="str">
        <f>Доллар!AC20</f>
        <v>17.10.2023</v>
      </c>
      <c r="AD20" s="157" t="str">
        <f>IF(AND(AE18=0,AE19=0,AE20=0,AE21=0,AE22=0,AE23=0,AE24=0,AE25=0,AE26=0,AE27=0,AE28=0,AE29=0),"",(IF((SUMIFS(cb_metall!$C:$C,cb_metall!$A:$A,AC20,cb_metall!$B:$B,"platinum"))=0,"-",(SUMIFS(cb_metall!$C:$C,cb_metall!$A:$A,AC20,cb_metall!$B:$B,"platinum")))))</f>
        <v/>
      </c>
      <c r="AE20" s="165">
        <f>SUMIFS(cb_metall!$C:$C,cb_metall!$A:$A,AC20,cb_metall!$B:$B,"platinum")</f>
        <v>0</v>
      </c>
      <c r="AF20" s="3" t="str">
        <f>Доллар!AF20</f>
        <v>17.11.2023</v>
      </c>
      <c r="AG20" s="157" t="str">
        <f>IF(AND(AH18=0,AH19=0,AH20=0,AH21=0,AH22=0,AH23=0,AH24=0,AH25=0,AH26=0,AH27=0,AH28=0,AH29=0),"",(IF((SUMIFS(cb_metall!$C:$C,cb_metall!$A:$A,AF20,cb_metall!$B:$B,"platinum"))=0,"-",(SUMIFS(cb_metall!$C:$C,cb_metall!$A:$A,AF20,cb_metall!$B:$B,"platinum")))))</f>
        <v/>
      </c>
      <c r="AH20" s="165">
        <f>SUMIFS(cb_metall!$C:$C,cb_metall!$A:$A,AF20,cb_metall!$B:$B,"platinum")</f>
        <v>0</v>
      </c>
      <c r="AI20" s="3" t="str">
        <f>Доллар!AI20</f>
        <v>17.12.2023</v>
      </c>
      <c r="AJ20" s="157" t="str">
        <f>IF(AND(AK18=0,AK19=0,AK20=0,AK21=0,AK22=0,AK23=0,AK24=0,AK25=0,AK26=0,AK27=0,AK28=0,AK29=0),"",(IF((SUMIFS(cb_metall!$C:$C,cb_metall!$A:$A,AI20,cb_metall!$B:$B,"platinum"))=0,"-",(SUMIFS(cb_metall!$C:$C,cb_metall!$A:$A,AI20,cb_metall!$B:$B,"platinum")))))</f>
        <v/>
      </c>
      <c r="AK20" s="165">
        <f>SUMIFS(cb_metall!$C:$C,cb_metall!$A:$A,AI20,cb_metall!$B:$B,"platinum")</f>
        <v>0</v>
      </c>
      <c r="AQ20" s="153" t="str">
        <f t="shared" si="1"/>
        <v>17.06.2023</v>
      </c>
      <c r="AR20" s="161">
        <f t="shared" si="0"/>
        <v>0</v>
      </c>
      <c r="AT20" s="3" t="str">
        <f t="shared" si="2"/>
        <v>17.10.2023</v>
      </c>
      <c r="AU20" s="161">
        <f t="shared" si="3"/>
        <v>0</v>
      </c>
      <c r="AW20" s="3" t="str">
        <f t="shared" si="4"/>
        <v>17.11.2023</v>
      </c>
      <c r="AX20" s="161">
        <f t="shared" si="5"/>
        <v>0</v>
      </c>
      <c r="AZ20" s="3" t="str">
        <f t="shared" si="6"/>
        <v>17.12.2023</v>
      </c>
      <c r="BA20" s="161">
        <f t="shared" si="7"/>
        <v>0</v>
      </c>
    </row>
    <row r="21" spans="2:53" x14ac:dyDescent="0.25">
      <c r="B21" s="3" t="str">
        <f>Доллар!B21</f>
        <v>18.01.2023</v>
      </c>
      <c r="C21" s="157" t="str">
        <f>IF(AND(D19=0,D20=0,D21=0,D22=0,D23=0,D24=0,D25=0,D26=0,D27=0,D28=0,D29=0,D30=0),"",(IF((SUMIFS(cb_metall!$C:$C,cb_metall!$A:$A,B21,cb_metall!$B:$B,"platinum"))=0,"-",(SUMIFS(cb_metall!$C:$C,cb_metall!$A:$A,B21,cb_metall!$B:$B,"platinum")))))</f>
        <v/>
      </c>
      <c r="D21" s="165">
        <f>SUMIFS(cb_metall!$C:$C,cb_metall!$A:$A,B21,cb_metall!$B:$B,"platinum")</f>
        <v>0</v>
      </c>
      <c r="E21" s="3" t="str">
        <f>Доллар!E21</f>
        <v>18.02.2023</v>
      </c>
      <c r="F21" s="157" t="str">
        <f>IF(AND(G19=0,G20=0,G21=0,G22=0,G23=0,G24=0,G25=0,G26=0,G27=0,G28=0,G29=0,G30=0),"",(IF((SUMIFS(#REF!,#REF!,E21))=0,"-",(SUMIFS(#REF!,#REF!,E21)))))</f>
        <v/>
      </c>
      <c r="G21" s="165">
        <f>SUMIFS(cb_metall!$C:$C,cb_metall!$A:$A,E21,cb_metall!$B:$B,"platinum")</f>
        <v>0</v>
      </c>
      <c r="H21" s="3" t="str">
        <f>Доллар!H21</f>
        <v>18.03.2023</v>
      </c>
      <c r="I21" s="157" t="str">
        <f>IF(AND(J19=0,J20=0,J21=0,J22=0,J23=0,J24=0,J25=0,J26=0,J27=0,J28=0,J29=0,J30=0),"",(IF((SUMIFS(cb_metall!$C:$C,cb_metall!$A:$A,H21,cb_metall!$B:$B,"platinum"))=0,"-",(SUMIFS(cb_metall!$C:$C,cb_metall!$A:$A,H21,cb_metall!$B:$B,"platinum")))))</f>
        <v/>
      </c>
      <c r="J21" s="165">
        <f>SUMIFS(cb_metall!$C:$C,cb_metall!$A:$A,H21,cb_metall!$B:$B,"platinum")</f>
        <v>0</v>
      </c>
      <c r="K21" s="3" t="str">
        <f>Доллар!K21</f>
        <v>18.04.2023</v>
      </c>
      <c r="L21" s="157" t="str">
        <f>IF(AND(M19=0,M20=0,M21=0,M22=0,M23=0,M24=0,M25=0,M26=0,M27=0,M28=0,M29=0,M30=0),"",(IF((SUMIFS(cb_metall!$C:$C,cb_metall!$A:$A,K21,cb_metall!$B:$B,"platinum"))=0,"-",(SUMIFS(cb_metall!$C:$C,cb_metall!$A:$A,K21,cb_metall!$B:$B,"platinum")))))</f>
        <v/>
      </c>
      <c r="M21" s="165">
        <f>SUMIFS(cb_metall!$C:$C,cb_metall!$A:$A,K21,cb_metall!$B:$B,"platinum")</f>
        <v>0</v>
      </c>
      <c r="N21" s="3" t="str">
        <f>Доллар!N21</f>
        <v>18.05.2023</v>
      </c>
      <c r="O21" s="157" t="str">
        <f>IF(AND(P19=0,P20=0,P21=0,P22=0,P23=0,P24=0,P25=0,P26=0,P27=0,P28=0,P29=0,P30=0),"",(IF((SUMIFS(cb_metall!$C:$C,cb_metall!$A:$A,N21,cb_metall!$B:$B,"platinum"))=0,"-",(SUMIFS(cb_metall!$C:$C,cb_metall!$A:$A,N21,cb_metall!$B:$B,"platinum")))))</f>
        <v/>
      </c>
      <c r="P21" s="165">
        <f>SUMIFS(cb_metall!$C:$C,cb_metall!$A:$A,N21,cb_metall!$B:$B,"platinum")</f>
        <v>0</v>
      </c>
      <c r="Q21" s="3" t="str">
        <f>Доллар!Q21</f>
        <v>18.06.2023</v>
      </c>
      <c r="R21" s="157" t="str">
        <f>IF(AND(S19=0,S20=0,S21=0,S22=0,S23=0,S24=0,S25=0,S26=0,S27=0,S28=0,S29=0,S30=0),"",(IF((SUMIFS(cb_metall!$C:$C,cb_metall!$A:$A,Q21,cb_metall!$B:$B,"platinum"))=0,"-",(SUMIFS(cb_metall!$C:$C,cb_metall!$A:$A,Q21,cb_metall!$B:$B,"platinum")))))</f>
        <v/>
      </c>
      <c r="S21" s="165">
        <f>SUMIFS(cb_metall!$C:$C,cb_metall!$A:$A,Q21,cb_metall!$B:$B,"platinum")</f>
        <v>0</v>
      </c>
      <c r="T21" s="3" t="str">
        <f>Доллар!T21</f>
        <v>18.07.2023</v>
      </c>
      <c r="U21" s="157" t="str">
        <f>IF(AND(V19=0,V20=0,V21=0,V22=0,V23=0,V24=0,V25=0,V26=0,V27=0,V28=0,V29=0,V30=0),"",(IF((SUMIFS(cb_metall!$C:$C,cb_metall!$A:$A,T21,cb_metall!$B:$B,"platinum"))=0,"-",(SUMIFS(cb_metall!$C:$C,cb_metall!$A:$A,T21,cb_metall!$B:$B,"platinum")))))</f>
        <v/>
      </c>
      <c r="V21" s="165">
        <f>SUMIFS(cb_metall!$C:$C,cb_metall!$A:$A,T21,cb_metall!$B:$B,"platinum")</f>
        <v>0</v>
      </c>
      <c r="W21" s="3" t="str">
        <f>Доллар!W21</f>
        <v>18.08.2023</v>
      </c>
      <c r="X21" s="157" t="str">
        <f>IF(AND(Y19=0,Y20=0,Y21=0,Y22=0,Y23=0,Y24=0,Y25=0,Y26=0,Y27=0,Y28=0,Y29=0,Y30=0),"",(IF((SUMIFS(cb_metall!$C:$C,cb_metall!$A:$A,W21,cb_metall!$B:$B,"platinum"))=0,"-",(SUMIFS(cb_metall!$C:$C,cb_metall!$A:$A,W21,cb_metall!$B:$B,"platinum")))))</f>
        <v/>
      </c>
      <c r="Y21" s="165">
        <f>SUMIFS(cb_metall!$C:$C,cb_metall!$A:$A,W21,cb_metall!$B:$B,"platinum")</f>
        <v>0</v>
      </c>
      <c r="Z21" s="3" t="str">
        <f>Доллар!Z21</f>
        <v>18.09.2023</v>
      </c>
      <c r="AA21" s="157" t="str">
        <f>IF(AND(AB19=0,AB20=0,AB21=0,AB22=0,AB23=0,AB24=0,AB25=0,AB26=0,AB27=0,AB28=0,AB29=0,AB30=0),"",(IF((SUMIFS(cb_metall!$C:$C,cb_metall!$A:$A,Z21,cb_metall!$B:$B,"platinum"))=0,"-",(SUMIFS(cb_metall!$C:$C,cb_metall!$A:$A,Z21,cb_metall!$B:$B,"platinum")))))</f>
        <v/>
      </c>
      <c r="AB21" s="165">
        <f>SUMIFS(cb_metall!$C:$C,cb_metall!$A:$A,Z21,cb_metall!$B:$B,"platinum")</f>
        <v>0</v>
      </c>
      <c r="AC21" s="3" t="str">
        <f>Доллар!AC21</f>
        <v>18.10.2023</v>
      </c>
      <c r="AD21" s="157" t="str">
        <f>IF(AND(AE19=0,AE20=0,AE21=0,AE22=0,AE23=0,AE24=0,AE25=0,AE26=0,AE27=0,AE28=0,AE29=0,AE30=0),"",(IF((SUMIFS(cb_metall!$C:$C,cb_metall!$A:$A,AC21,cb_metall!$B:$B,"platinum"))=0,"-",(SUMIFS(cb_metall!$C:$C,cb_metall!$A:$A,AC21,cb_metall!$B:$B,"platinum")))))</f>
        <v/>
      </c>
      <c r="AE21" s="165">
        <f>SUMIFS(cb_metall!$C:$C,cb_metall!$A:$A,AC21,cb_metall!$B:$B,"platinum")</f>
        <v>0</v>
      </c>
      <c r="AF21" s="3" t="str">
        <f>Доллар!AF21</f>
        <v>18.11.2023</v>
      </c>
      <c r="AG21" s="157" t="str">
        <f>IF(AND(AH19=0,AH20=0,AH21=0,AH22=0,AH23=0,AH24=0,AH25=0,AH26=0,AH27=0,AH28=0,AH29=0,AH30=0),"",(IF((SUMIFS(cb_metall!$C:$C,cb_metall!$A:$A,AF21,cb_metall!$B:$B,"platinum"))=0,"-",(SUMIFS(cb_metall!$C:$C,cb_metall!$A:$A,AF21,cb_metall!$B:$B,"platinum")))))</f>
        <v/>
      </c>
      <c r="AH21" s="165">
        <f>SUMIFS(cb_metall!$C:$C,cb_metall!$A:$A,AF21,cb_metall!$B:$B,"platinum")</f>
        <v>0</v>
      </c>
      <c r="AI21" s="3" t="str">
        <f>Доллар!AI21</f>
        <v>18.12.2023</v>
      </c>
      <c r="AJ21" s="157" t="str">
        <f>IF(AND(AK19=0,AK20=0,AK21=0,AK22=0,AK23=0,AK24=0,AK25=0,AK26=0,AK27=0,AK28=0,AK29=0,AK30=0),"",(IF((SUMIFS(cb_metall!$C:$C,cb_metall!$A:$A,AI21,cb_metall!$B:$B,"platinum"))=0,"-",(SUMIFS(cb_metall!$C:$C,cb_metall!$A:$A,AI21,cb_metall!$B:$B,"platinum")))))</f>
        <v/>
      </c>
      <c r="AK21" s="165">
        <f>SUMIFS(cb_metall!$C:$C,cb_metall!$A:$A,AI21,cb_metall!$B:$B,"platinum")</f>
        <v>0</v>
      </c>
      <c r="AQ21" s="153" t="str">
        <f t="shared" si="1"/>
        <v>18.06.2023</v>
      </c>
      <c r="AR21" s="161">
        <f t="shared" si="0"/>
        <v>0</v>
      </c>
      <c r="AT21" s="3" t="str">
        <f t="shared" si="2"/>
        <v>18.10.2023</v>
      </c>
      <c r="AU21" s="161">
        <f t="shared" si="3"/>
        <v>0</v>
      </c>
      <c r="AW21" s="3" t="str">
        <f t="shared" si="4"/>
        <v>18.11.2023</v>
      </c>
      <c r="AX21" s="161">
        <f t="shared" si="5"/>
        <v>0</v>
      </c>
      <c r="AZ21" s="3" t="str">
        <f t="shared" si="6"/>
        <v>18.12.2023</v>
      </c>
      <c r="BA21" s="161">
        <f t="shared" si="7"/>
        <v>0</v>
      </c>
    </row>
    <row r="22" spans="2:53" x14ac:dyDescent="0.25">
      <c r="B22" s="3" t="str">
        <f>Доллар!B22</f>
        <v>19.01.2023</v>
      </c>
      <c r="C22" s="157" t="str">
        <f>IF(AND(D20=0,D21=0,D22=0,D23=0,D24=0,D25=0,D26=0,D27=0,D28=0,D29=0,D30=0,D31=0),"",(IF((SUMIFS(cb_metall!$C:$C,cb_metall!$A:$A,B22,cb_metall!$B:$B,"platinum"))=0,"-",(SUMIFS(cb_metall!$C:$C,cb_metall!$A:$A,B22,cb_metall!$B:$B,"platinum")))))</f>
        <v/>
      </c>
      <c r="D22" s="165">
        <f>SUMIFS(cb_metall!$C:$C,cb_metall!$A:$A,B22,cb_metall!$B:$B,"platinum")</f>
        <v>0</v>
      </c>
      <c r="E22" s="3" t="str">
        <f>Доллар!E22</f>
        <v>19.02.2023</v>
      </c>
      <c r="F22" s="157" t="str">
        <f>IF(AND(G20=0,G21=0,G22=0,G23=0,G24=0,G25=0,G26=0,G27=0,G28=0,G29=0,G30=0,G31=0),"",(IF((SUMIFS(#REF!,#REF!,E22))=0,"-",(SUMIFS(#REF!,#REF!,E22)))))</f>
        <v/>
      </c>
      <c r="G22" s="165">
        <f>SUMIFS(cb_metall!$C:$C,cb_metall!$A:$A,E22,cb_metall!$B:$B,"platinum")</f>
        <v>0</v>
      </c>
      <c r="H22" s="3" t="str">
        <f>Доллар!H22</f>
        <v>19.03.2023</v>
      </c>
      <c r="I22" s="157" t="str">
        <f>IF(AND(J20=0,J21=0,J22=0,J23=0,J24=0,J25=0,J26=0,J27=0,J28=0,J29=0,J30=0,J31=0),"",(IF((SUMIFS(cb_metall!$C:$C,cb_metall!$A:$A,H22,cb_metall!$B:$B,"platinum"))=0,"-",(SUMIFS(cb_metall!$C:$C,cb_metall!$A:$A,H22,cb_metall!$B:$B,"platinum")))))</f>
        <v/>
      </c>
      <c r="J22" s="165">
        <f>SUMIFS(cb_metall!$C:$C,cb_metall!$A:$A,H22,cb_metall!$B:$B,"platinum")</f>
        <v>0</v>
      </c>
      <c r="K22" s="3" t="str">
        <f>Доллар!K22</f>
        <v>19.04.2023</v>
      </c>
      <c r="L22" s="157" t="str">
        <f>IF(AND(M20=0,M21=0,M22=0,M23=0,M24=0,M25=0,M26=0,M27=0,M28=0,M29=0,M30=0,M31=0),"",(IF((SUMIFS(cb_metall!$C:$C,cb_metall!$A:$A,K22,cb_metall!$B:$B,"platinum"))=0,"-",(SUMIFS(cb_metall!$C:$C,cb_metall!$A:$A,K22,cb_metall!$B:$B,"platinum")))))</f>
        <v/>
      </c>
      <c r="M22" s="165">
        <f>SUMIFS(cb_metall!$C:$C,cb_metall!$A:$A,K22,cb_metall!$B:$B,"platinum")</f>
        <v>0</v>
      </c>
      <c r="N22" s="3" t="str">
        <f>Доллар!N22</f>
        <v>19.05.2023</v>
      </c>
      <c r="O22" s="157" t="str">
        <f>IF(AND(P20=0,P21=0,P22=0,P23=0,P24=0,P25=0,P26=0,P27=0,P28=0,P29=0,P30=0,P31=0),"",(IF((SUMIFS(cb_metall!$C:$C,cb_metall!$A:$A,N22,cb_metall!$B:$B,"platinum"))=0,"-",(SUMIFS(cb_metall!$C:$C,cb_metall!$A:$A,N22,cb_metall!$B:$B,"platinum")))))</f>
        <v/>
      </c>
      <c r="P22" s="165">
        <f>SUMIFS(cb_metall!$C:$C,cb_metall!$A:$A,N22,cb_metall!$B:$B,"platinum")</f>
        <v>0</v>
      </c>
      <c r="Q22" s="3" t="str">
        <f>Доллар!Q22</f>
        <v>19.06.2023</v>
      </c>
      <c r="R22" s="157" t="str">
        <f>IF(AND(S20=0,S21=0,S22=0,S23=0,S24=0,S25=0,S26=0,S27=0,S28=0,S29=0,S30=0,S31=0),"",(IF((SUMIFS(cb_metall!$C:$C,cb_metall!$A:$A,Q22,cb_metall!$B:$B,"platinum"))=0,"-",(SUMIFS(cb_metall!$C:$C,cb_metall!$A:$A,Q22,cb_metall!$B:$B,"platinum")))))</f>
        <v/>
      </c>
      <c r="S22" s="165">
        <f>SUMIFS(cb_metall!$C:$C,cb_metall!$A:$A,Q22,cb_metall!$B:$B,"platinum")</f>
        <v>0</v>
      </c>
      <c r="T22" s="3" t="str">
        <f>Доллар!T22</f>
        <v>19.07.2023</v>
      </c>
      <c r="U22" s="157" t="str">
        <f>IF(AND(V20=0,V21=0,V22=0,V23=0,V24=0,V25=0,V26=0,V27=0,V28=0,V29=0,V30=0,V31=0),"",(IF((SUMIFS(cb_metall!$C:$C,cb_metall!$A:$A,T22,cb_metall!$B:$B,"platinum"))=0,"-",(SUMIFS(cb_metall!$C:$C,cb_metall!$A:$A,T22,cb_metall!$B:$B,"platinum")))))</f>
        <v/>
      </c>
      <c r="V22" s="165">
        <f>SUMIFS(cb_metall!$C:$C,cb_metall!$A:$A,T22,cb_metall!$B:$B,"platinum")</f>
        <v>0</v>
      </c>
      <c r="W22" s="3" t="str">
        <f>Доллар!W22</f>
        <v>19.08.2023</v>
      </c>
      <c r="X22" s="157" t="str">
        <f>IF(AND(Y20=0,Y21=0,Y22=0,Y23=0,Y24=0,Y25=0,Y26=0,Y27=0,Y28=0,Y29=0,Y30=0,Y31=0),"",(IF((SUMIFS(cb_metall!$C:$C,cb_metall!$A:$A,W22,cb_metall!$B:$B,"platinum"))=0,"-",(SUMIFS(cb_metall!$C:$C,cb_metall!$A:$A,W22,cb_metall!$B:$B,"platinum")))))</f>
        <v/>
      </c>
      <c r="Y22" s="165">
        <f>SUMIFS(cb_metall!$C:$C,cb_metall!$A:$A,W22,cb_metall!$B:$B,"platinum")</f>
        <v>0</v>
      </c>
      <c r="Z22" s="3" t="str">
        <f>Доллар!Z22</f>
        <v>19.09.2023</v>
      </c>
      <c r="AA22" s="157" t="str">
        <f>IF(AND(AB20=0,AB21=0,AB22=0,AB23=0,AB24=0,AB25=0,AB26=0,AB27=0,AB28=0,AB29=0,AB30=0,AB31=0),"",(IF((SUMIFS(cb_metall!$C:$C,cb_metall!$A:$A,Z22,cb_metall!$B:$B,"platinum"))=0,"-",(SUMIFS(cb_metall!$C:$C,cb_metall!$A:$A,Z22,cb_metall!$B:$B,"platinum")))))</f>
        <v/>
      </c>
      <c r="AB22" s="165">
        <f>SUMIFS(cb_metall!$C:$C,cb_metall!$A:$A,Z22,cb_metall!$B:$B,"platinum")</f>
        <v>0</v>
      </c>
      <c r="AC22" s="3" t="str">
        <f>Доллар!AC22</f>
        <v>19.10.2023</v>
      </c>
      <c r="AD22" s="157" t="str">
        <f>IF(AND(AE20=0,AE21=0,AE22=0,AE23=0,AE24=0,AE25=0,AE26=0,AE27=0,AE28=0,AE29=0,AE30=0,AE31=0),"",(IF((SUMIFS(cb_metall!$C:$C,cb_metall!$A:$A,AC22,cb_metall!$B:$B,"platinum"))=0,"-",(SUMIFS(cb_metall!$C:$C,cb_metall!$A:$A,AC22,cb_metall!$B:$B,"platinum")))))</f>
        <v/>
      </c>
      <c r="AE22" s="165">
        <f>SUMIFS(cb_metall!$C:$C,cb_metall!$A:$A,AC22,cb_metall!$B:$B,"platinum")</f>
        <v>0</v>
      </c>
      <c r="AF22" s="3" t="str">
        <f>Доллар!AF22</f>
        <v>19.11.2023</v>
      </c>
      <c r="AG22" s="157" t="str">
        <f>IF(AND(AH20=0,AH21=0,AH22=0,AH23=0,AH24=0,AH25=0,AH26=0,AH27=0,AH28=0,AH29=0,AH30=0,AH31=0),"",(IF((SUMIFS(cb_metall!$C:$C,cb_metall!$A:$A,AF22,cb_metall!$B:$B,"platinum"))=0,"-",(SUMIFS(cb_metall!$C:$C,cb_metall!$A:$A,AF22,cb_metall!$B:$B,"platinum")))))</f>
        <v/>
      </c>
      <c r="AH22" s="165">
        <f>SUMIFS(cb_metall!$C:$C,cb_metall!$A:$A,AF22,cb_metall!$B:$B,"platinum")</f>
        <v>0</v>
      </c>
      <c r="AI22" s="3" t="str">
        <f>Доллар!AI22</f>
        <v>19.12.2023</v>
      </c>
      <c r="AJ22" s="157" t="str">
        <f>IF(AND(AK20=0,AK21=0,AK22=0,AK23=0,AK24=0,AK25=0,AK26=0,AK27=0,AK28=0,AK29=0,AK30=0,AK31=0),"",(IF((SUMIFS(cb_metall!$C:$C,cb_metall!$A:$A,AI22,cb_metall!$B:$B,"platinum"))=0,"-",(SUMIFS(cb_metall!$C:$C,cb_metall!$A:$A,AI22,cb_metall!$B:$B,"platinum")))))</f>
        <v/>
      </c>
      <c r="AK22" s="165">
        <f>SUMIFS(cb_metall!$C:$C,cb_metall!$A:$A,AI22,cb_metall!$B:$B,"platinum")</f>
        <v>0</v>
      </c>
      <c r="AQ22" s="153" t="str">
        <f t="shared" si="1"/>
        <v>19.06.2023</v>
      </c>
      <c r="AR22" s="161">
        <f t="shared" si="0"/>
        <v>0</v>
      </c>
      <c r="AT22" s="3" t="str">
        <f t="shared" si="2"/>
        <v>19.10.2023</v>
      </c>
      <c r="AU22" s="161">
        <f t="shared" si="3"/>
        <v>0</v>
      </c>
      <c r="AW22" s="3" t="str">
        <f t="shared" si="4"/>
        <v>19.11.2023</v>
      </c>
      <c r="AX22" s="161">
        <f t="shared" si="5"/>
        <v>0</v>
      </c>
      <c r="AZ22" s="3" t="str">
        <f t="shared" si="6"/>
        <v>19.12.2023</v>
      </c>
      <c r="BA22" s="161">
        <f t="shared" si="7"/>
        <v>0</v>
      </c>
    </row>
    <row r="23" spans="2:53" x14ac:dyDescent="0.25">
      <c r="B23" s="3" t="str">
        <f>Доллар!B23</f>
        <v>20.01.2023</v>
      </c>
      <c r="C23" s="157" t="str">
        <f>IF(AND(D21=0,D22=0,D23=0,D24=0,D25=0,D26=0,D27=0,D28=0,D29=0,D30=0,D31=0,D32=0),"",(IF((SUMIFS(cb_metall!$C:$C,cb_metall!$A:$A,B23,cb_metall!$B:$B,"platinum"))=0,"-",(SUMIFS(cb_metall!$C:$C,cb_metall!$A:$A,B23,cb_metall!$B:$B,"platinum")))))</f>
        <v/>
      </c>
      <c r="D23" s="165">
        <f>SUMIFS(cb_metall!$C:$C,cb_metall!$A:$A,B23,cb_metall!$B:$B,"platinum")</f>
        <v>0</v>
      </c>
      <c r="E23" s="3" t="str">
        <f>Доллар!E23</f>
        <v>20.02.2023</v>
      </c>
      <c r="F23" s="157" t="str">
        <f>IF(AND(G21=0,G22=0,G23=0,G24=0,G25=0,G26=0,G27=0,G28=0,G29=0,G30=0,G31=0,G32=0),"",(IF((SUMIFS(#REF!,#REF!,E23))=0,"-",(SUMIFS(#REF!,#REF!,E23)))))</f>
        <v/>
      </c>
      <c r="G23" s="165">
        <f>SUMIFS(cb_metall!$C:$C,cb_metall!$A:$A,E23,cb_metall!$B:$B,"platinum")</f>
        <v>0</v>
      </c>
      <c r="H23" s="3" t="str">
        <f>Доллар!H23</f>
        <v>20.03.2023</v>
      </c>
      <c r="I23" s="157" t="str">
        <f>IF(AND(J21=0,J22=0,J23=0,J24=0,J25=0,J26=0,J27=0,J28=0,J29=0,J30=0,J31=0,J32=0),"",(IF((SUMIFS(cb_metall!$C:$C,cb_metall!$A:$A,H23,cb_metall!$B:$B,"platinum"))=0,"-",(SUMIFS(cb_metall!$C:$C,cb_metall!$A:$A,H23,cb_metall!$B:$B,"platinum")))))</f>
        <v/>
      </c>
      <c r="J23" s="165">
        <f>SUMIFS(cb_metall!$C:$C,cb_metall!$A:$A,H23,cb_metall!$B:$B,"platinum")</f>
        <v>0</v>
      </c>
      <c r="K23" s="3" t="str">
        <f>Доллар!K23</f>
        <v>20.04.2023</v>
      </c>
      <c r="L23" s="157" t="str">
        <f>IF(AND(M21=0,M22=0,M23=0,M24=0,M25=0,M26=0,M27=0,M28=0,M29=0,M30=0,M31=0,M32=0),"",(IF((SUMIFS(cb_metall!$C:$C,cb_metall!$A:$A,K23,cb_metall!$B:$B,"platinum"))=0,"-",(SUMIFS(cb_metall!$C:$C,cb_metall!$A:$A,K23,cb_metall!$B:$B,"platinum")))))</f>
        <v/>
      </c>
      <c r="M23" s="165">
        <f>SUMIFS(cb_metall!$C:$C,cb_metall!$A:$A,K23,cb_metall!$B:$B,"platinum")</f>
        <v>0</v>
      </c>
      <c r="N23" s="3" t="str">
        <f>Доллар!N23</f>
        <v>20.05.2023</v>
      </c>
      <c r="O23" s="157" t="str">
        <f>IF(AND(P21=0,P22=0,P23=0,P24=0,P25=0,P26=0,P27=0,P28=0,P29=0,P30=0,P31=0,P32=0),"",(IF((SUMIFS(cb_metall!$C:$C,cb_metall!$A:$A,N23,cb_metall!$B:$B,"platinum"))=0,"-",(SUMIFS(cb_metall!$C:$C,cb_metall!$A:$A,N23,cb_metall!$B:$B,"platinum")))))</f>
        <v/>
      </c>
      <c r="P23" s="165">
        <f>SUMIFS(cb_metall!$C:$C,cb_metall!$A:$A,N23,cb_metall!$B:$B,"platinum")</f>
        <v>0</v>
      </c>
      <c r="Q23" s="3" t="str">
        <f>Доллар!Q23</f>
        <v>20.06.2023</v>
      </c>
      <c r="R23" s="157" t="str">
        <f>IF(AND(S21=0,S22=0,S23=0,S24=0,S25=0,S26=0,S27=0,S28=0,S29=0,S30=0,S31=0,S32=0),"",(IF((SUMIFS(cb_metall!$C:$C,cb_metall!$A:$A,Q23,cb_metall!$B:$B,"platinum"))=0,"-",(SUMIFS(cb_metall!$C:$C,cb_metall!$A:$A,Q23,cb_metall!$B:$B,"platinum")))))</f>
        <v/>
      </c>
      <c r="S23" s="165">
        <f>SUMIFS(cb_metall!$C:$C,cb_metall!$A:$A,Q23,cb_metall!$B:$B,"platinum")</f>
        <v>0</v>
      </c>
      <c r="T23" s="3" t="str">
        <f>Доллар!T23</f>
        <v>20.07.2023</v>
      </c>
      <c r="U23" s="157" t="str">
        <f>IF(AND(V21=0,V22=0,V23=0,V24=0,V25=0,V26=0,V27=0,V28=0,V29=0,V30=0,V31=0,V32=0),"",(IF((SUMIFS(cb_metall!$C:$C,cb_metall!$A:$A,T23,cb_metall!$B:$B,"platinum"))=0,"-",(SUMIFS(cb_metall!$C:$C,cb_metall!$A:$A,T23,cb_metall!$B:$B,"platinum")))))</f>
        <v/>
      </c>
      <c r="V23" s="165">
        <f>SUMIFS(cb_metall!$C:$C,cb_metall!$A:$A,T23,cb_metall!$B:$B,"platinum")</f>
        <v>0</v>
      </c>
      <c r="W23" s="3" t="str">
        <f>Доллар!W23</f>
        <v>20.08.2023</v>
      </c>
      <c r="X23" s="157" t="str">
        <f>IF(AND(Y21=0,Y22=0,Y23=0,Y24=0,Y25=0,Y26=0,Y27=0,Y28=0,Y29=0,Y30=0,Y31=0,Y32=0),"",(IF((SUMIFS(cb_metall!$C:$C,cb_metall!$A:$A,W23,cb_metall!$B:$B,"platinum"))=0,"-",(SUMIFS(cb_metall!$C:$C,cb_metall!$A:$A,W23,cb_metall!$B:$B,"platinum")))))</f>
        <v/>
      </c>
      <c r="Y23" s="165">
        <f>SUMIFS(cb_metall!$C:$C,cb_metall!$A:$A,W23,cb_metall!$B:$B,"platinum")</f>
        <v>0</v>
      </c>
      <c r="Z23" s="3" t="str">
        <f>Доллар!Z23</f>
        <v>20.09.2023</v>
      </c>
      <c r="AA23" s="157" t="str">
        <f>IF(AND(AB21=0,AB22=0,AB23=0,AB24=0,AB25=0,AB26=0,AB27=0,AB28=0,AB29=0,AB30=0,AB31=0,AB32=0),"",(IF((SUMIFS(cb_metall!$C:$C,cb_metall!$A:$A,Z23,cb_metall!$B:$B,"platinum"))=0,"-",(SUMIFS(cb_metall!$C:$C,cb_metall!$A:$A,Z23,cb_metall!$B:$B,"platinum")))))</f>
        <v/>
      </c>
      <c r="AB23" s="165">
        <f>SUMIFS(cb_metall!$C:$C,cb_metall!$A:$A,Z23,cb_metall!$B:$B,"platinum")</f>
        <v>0</v>
      </c>
      <c r="AC23" s="3" t="str">
        <f>Доллар!AC23</f>
        <v>20.10.2023</v>
      </c>
      <c r="AD23" s="157" t="str">
        <f>IF(AND(AE21=0,AE22=0,AE23=0,AE24=0,AE25=0,AE26=0,AE27=0,AE28=0,AE29=0,AE30=0,AE31=0,AE32=0),"",(IF((SUMIFS(cb_metall!$C:$C,cb_metall!$A:$A,AC23,cb_metall!$B:$B,"platinum"))=0,"-",(SUMIFS(cb_metall!$C:$C,cb_metall!$A:$A,AC23,cb_metall!$B:$B,"platinum")))))</f>
        <v/>
      </c>
      <c r="AE23" s="165">
        <f>SUMIFS(cb_metall!$C:$C,cb_metall!$A:$A,AC23,cb_metall!$B:$B,"platinum")</f>
        <v>0</v>
      </c>
      <c r="AF23" s="3" t="str">
        <f>Доллар!AF23</f>
        <v>20.11.2023</v>
      </c>
      <c r="AG23" s="157" t="str">
        <f>IF(AND(AH21=0,AH22=0,AH23=0,AH24=0,AH25=0,AH26=0,AH27=0,AH28=0,AH29=0,AH30=0,AH31=0,AH32=0),"",(IF((SUMIFS(cb_metall!$C:$C,cb_metall!$A:$A,AF23,cb_metall!$B:$B,"platinum"))=0,"-",(SUMIFS(cb_metall!$C:$C,cb_metall!$A:$A,AF23,cb_metall!$B:$B,"platinum")))))</f>
        <v/>
      </c>
      <c r="AH23" s="165">
        <f>SUMIFS(cb_metall!$C:$C,cb_metall!$A:$A,AF23,cb_metall!$B:$B,"platinum")</f>
        <v>0</v>
      </c>
      <c r="AI23" s="3" t="str">
        <f>Доллар!AI23</f>
        <v>20.12.2023</v>
      </c>
      <c r="AJ23" s="157" t="str">
        <f>IF(AND(AK21=0,AK22=0,AK23=0,AK24=0,AK25=0,AK26=0,AK27=0,AK28=0,AK29=0,AK30=0,AK31=0,AK32=0),"",(IF((SUMIFS(cb_metall!$C:$C,cb_metall!$A:$A,AI23,cb_metall!$B:$B,"platinum"))=0,"-",(SUMIFS(cb_metall!$C:$C,cb_metall!$A:$A,AI23,cb_metall!$B:$B,"platinum")))))</f>
        <v/>
      </c>
      <c r="AK23" s="165">
        <f>SUMIFS(cb_metall!$C:$C,cb_metall!$A:$A,AI23,cb_metall!$B:$B,"platinum")</f>
        <v>0</v>
      </c>
      <c r="AQ23" s="153" t="str">
        <f t="shared" si="1"/>
        <v>20.06.2023</v>
      </c>
      <c r="AR23" s="161">
        <f t="shared" si="0"/>
        <v>0</v>
      </c>
      <c r="AT23" s="3" t="str">
        <f t="shared" si="2"/>
        <v>20.10.2023</v>
      </c>
      <c r="AU23" s="161">
        <f t="shared" si="3"/>
        <v>0</v>
      </c>
      <c r="AW23" s="3" t="str">
        <f t="shared" si="4"/>
        <v>20.11.2023</v>
      </c>
      <c r="AX23" s="161">
        <f t="shared" si="5"/>
        <v>0</v>
      </c>
      <c r="AZ23" s="3" t="str">
        <f t="shared" si="6"/>
        <v>20.12.2023</v>
      </c>
      <c r="BA23" s="161">
        <f t="shared" si="7"/>
        <v>0</v>
      </c>
    </row>
    <row r="24" spans="2:53" x14ac:dyDescent="0.25">
      <c r="B24" s="3" t="str">
        <f>Доллар!B24</f>
        <v>21.01.2023</v>
      </c>
      <c r="C24" s="157" t="str">
        <f>IF(AND(D22=0,D23=0,D24=0,D25=0,D26=0,D27=0,D28=0,D29=0,D30=0,D31=0,D32=0,D33=0),"",(IF((SUMIFS(cb_metall!$C:$C,cb_metall!$A:$A,B24,cb_metall!$B:$B,"platinum"))=0,"-",(SUMIFS(cb_metall!$C:$C,cb_metall!$A:$A,B24,cb_metall!$B:$B,"platinum")))))</f>
        <v/>
      </c>
      <c r="D24" s="165">
        <f>SUMIFS(cb_metall!$C:$C,cb_metall!$A:$A,B24,cb_metall!$B:$B,"platinum")</f>
        <v>0</v>
      </c>
      <c r="E24" s="3" t="str">
        <f>Доллар!E24</f>
        <v>21.02.2023</v>
      </c>
      <c r="F24" s="157" t="str">
        <f>IF(AND(G22=0,G23=0,G24=0,G25=0,G26=0,G27=0,G28=0,G29=0,G30=0,G31=0,G32=0,G33=0),"",(IF((SUMIFS(#REF!,#REF!,E24))=0,"-",(SUMIFS(#REF!,#REF!,E24)))))</f>
        <v/>
      </c>
      <c r="G24" s="165">
        <f>SUMIFS(cb_metall!$C:$C,cb_metall!$A:$A,E24,cb_metall!$B:$B,"platinum")</f>
        <v>0</v>
      </c>
      <c r="H24" s="3" t="str">
        <f>Доллар!H24</f>
        <v>21.03.2023</v>
      </c>
      <c r="I24" s="157" t="str">
        <f>IF(AND(J22=0,J23=0,J24=0,J25=0,J26=0,J27=0,J28=0,J29=0,J30=0,J31=0,J32=0,J33=0),"",(IF((SUMIFS(cb_metall!$C:$C,cb_metall!$A:$A,H24,cb_metall!$B:$B,"platinum"))=0,"-",(SUMIFS(cb_metall!$C:$C,cb_metall!$A:$A,H24,cb_metall!$B:$B,"platinum")))))</f>
        <v/>
      </c>
      <c r="J24" s="165">
        <f>SUMIFS(cb_metall!$C:$C,cb_metall!$A:$A,H24,cb_metall!$B:$B,"platinum")</f>
        <v>0</v>
      </c>
      <c r="K24" s="3" t="str">
        <f>Доллар!K24</f>
        <v>21.04.2023</v>
      </c>
      <c r="L24" s="157" t="str">
        <f>IF(AND(M22=0,M23=0,M24=0,M25=0,M26=0,M27=0,M28=0,M29=0,M30=0,M31=0,M32=0,M33=0),"",(IF((SUMIFS(cb_metall!$C:$C,cb_metall!$A:$A,K24,cb_metall!$B:$B,"platinum"))=0,"-",(SUMIFS(cb_metall!$C:$C,cb_metall!$A:$A,K24,cb_metall!$B:$B,"platinum")))))</f>
        <v/>
      </c>
      <c r="M24" s="165">
        <f>SUMIFS(cb_metall!$C:$C,cb_metall!$A:$A,K24,cb_metall!$B:$B,"platinum")</f>
        <v>0</v>
      </c>
      <c r="N24" s="3" t="str">
        <f>Доллар!N24</f>
        <v>21.05.2023</v>
      </c>
      <c r="O24" s="157" t="str">
        <f>IF(AND(P22=0,P23=0,P24=0,P25=0,P26=0,P27=0,P28=0,P29=0,P30=0,P31=0,P32=0,P33=0),"",(IF((SUMIFS(cb_metall!$C:$C,cb_metall!$A:$A,N24,cb_metall!$B:$B,"platinum"))=0,"-",(SUMIFS(cb_metall!$C:$C,cb_metall!$A:$A,N24,cb_metall!$B:$B,"platinum")))))</f>
        <v/>
      </c>
      <c r="P24" s="165">
        <f>SUMIFS(cb_metall!$C:$C,cb_metall!$A:$A,N24,cb_metall!$B:$B,"platinum")</f>
        <v>0</v>
      </c>
      <c r="Q24" s="3" t="str">
        <f>Доллар!Q24</f>
        <v>21.06.2023</v>
      </c>
      <c r="R24" s="157" t="str">
        <f>IF(AND(S22=0,S23=0,S24=0,S25=0,S26=0,S27=0,S28=0,S29=0,S30=0,S31=0,S32=0,S33=0),"",(IF((SUMIFS(cb_metall!$C:$C,cb_metall!$A:$A,Q24,cb_metall!$B:$B,"platinum"))=0,"-",(SUMIFS(cb_metall!$C:$C,cb_metall!$A:$A,Q24,cb_metall!$B:$B,"platinum")))))</f>
        <v/>
      </c>
      <c r="S24" s="165">
        <f>SUMIFS(cb_metall!$C:$C,cb_metall!$A:$A,Q24,cb_metall!$B:$B,"platinum")</f>
        <v>0</v>
      </c>
      <c r="T24" s="3" t="str">
        <f>Доллар!T24</f>
        <v>21.07.2023</v>
      </c>
      <c r="U24" s="157" t="str">
        <f>IF(AND(V22=0,V23=0,V24=0,V25=0,V26=0,V27=0,V28=0,V29=0,V30=0,V31=0,V32=0,V33=0),"",(IF((SUMIFS(cb_metall!$C:$C,cb_metall!$A:$A,T24,cb_metall!$B:$B,"platinum"))=0,"-",(SUMIFS(cb_metall!$C:$C,cb_metall!$A:$A,T24,cb_metall!$B:$B,"platinum")))))</f>
        <v/>
      </c>
      <c r="V24" s="165">
        <f>SUMIFS(cb_metall!$C:$C,cb_metall!$A:$A,T24,cb_metall!$B:$B,"platinum")</f>
        <v>0</v>
      </c>
      <c r="W24" s="3" t="str">
        <f>Доллар!W24</f>
        <v>21.08.2023</v>
      </c>
      <c r="X24" s="157" t="str">
        <f>IF(AND(Y22=0,Y23=0,Y24=0,Y25=0,Y26=0,Y27=0,Y28=0,Y29=0,Y30=0,Y31=0,Y32=0,Y33=0),"",(IF((SUMIFS(cb_metall!$C:$C,cb_metall!$A:$A,W24,cb_metall!$B:$B,"platinum"))=0,"-",(SUMIFS(cb_metall!$C:$C,cb_metall!$A:$A,W24,cb_metall!$B:$B,"platinum")))))</f>
        <v/>
      </c>
      <c r="Y24" s="165">
        <f>SUMIFS(cb_metall!$C:$C,cb_metall!$A:$A,W24,cb_metall!$B:$B,"platinum")</f>
        <v>0</v>
      </c>
      <c r="Z24" s="3" t="str">
        <f>Доллар!Z24</f>
        <v>21.09.2023</v>
      </c>
      <c r="AA24" s="157" t="str">
        <f>IF(AND(AB22=0,AB23=0,AB24=0,AB25=0,AB26=0,AB27=0,AB28=0,AB29=0,AB30=0,AB31=0,AB32=0,AB33=0),"",(IF((SUMIFS(cb_metall!$C:$C,cb_metall!$A:$A,Z24,cb_metall!$B:$B,"platinum"))=0,"-",(SUMIFS(cb_metall!$C:$C,cb_metall!$A:$A,Z24,cb_metall!$B:$B,"platinum")))))</f>
        <v/>
      </c>
      <c r="AB24" s="165">
        <f>SUMIFS(cb_metall!$C:$C,cb_metall!$A:$A,Z24,cb_metall!$B:$B,"platinum")</f>
        <v>0</v>
      </c>
      <c r="AC24" s="3" t="str">
        <f>Доллар!AC24</f>
        <v>21.10.2023</v>
      </c>
      <c r="AD24" s="157" t="str">
        <f>IF(AND(AE22=0,AE23=0,AE24=0,AE25=0,AE26=0,AE27=0,AE28=0,AE29=0,AE30=0,AE31=0,AE32=0,AE33=0),"",(IF((SUMIFS(cb_metall!$C:$C,cb_metall!$A:$A,AC24,cb_metall!$B:$B,"platinum"))=0,"-",(SUMIFS(cb_metall!$C:$C,cb_metall!$A:$A,AC24,cb_metall!$B:$B,"platinum")))))</f>
        <v/>
      </c>
      <c r="AE24" s="165">
        <f>SUMIFS(cb_metall!$C:$C,cb_metall!$A:$A,AC24,cb_metall!$B:$B,"platinum")</f>
        <v>0</v>
      </c>
      <c r="AF24" s="3" t="str">
        <f>Доллар!AF24</f>
        <v>21.11.2023</v>
      </c>
      <c r="AG24" s="157" t="str">
        <f>IF(AND(AH22=0,AH23=0,AH24=0,AH25=0,AH26=0,AH27=0,AH28=0,AH29=0,AH30=0,AH31=0,AH32=0,AH33=0),"",(IF((SUMIFS(cb_metall!$C:$C,cb_metall!$A:$A,AF24,cb_metall!$B:$B,"platinum"))=0,"-",(SUMIFS(cb_metall!$C:$C,cb_metall!$A:$A,AF24,cb_metall!$B:$B,"platinum")))))</f>
        <v/>
      </c>
      <c r="AH24" s="165">
        <f>SUMIFS(cb_metall!$C:$C,cb_metall!$A:$A,AF24,cb_metall!$B:$B,"platinum")</f>
        <v>0</v>
      </c>
      <c r="AI24" s="3" t="str">
        <f>Доллар!AI24</f>
        <v>21.12.2023</v>
      </c>
      <c r="AJ24" s="157" t="str">
        <f>IF(AND(AK22=0,AK23=0,AK24=0,AK25=0,AK26=0,AK27=0,AK28=0,AK29=0,AK30=0,AK31=0,AK32=0,AK33=0),"",(IF((SUMIFS(cb_metall!$C:$C,cb_metall!$A:$A,AI24,cb_metall!$B:$B,"platinum"))=0,"-",(SUMIFS(cb_metall!$C:$C,cb_metall!$A:$A,AI24,cb_metall!$B:$B,"platinum")))))</f>
        <v/>
      </c>
      <c r="AK24" s="165">
        <f>SUMIFS(cb_metall!$C:$C,cb_metall!$A:$A,AI24,cb_metall!$B:$B,"platinum")</f>
        <v>0</v>
      </c>
      <c r="AQ24" s="153" t="str">
        <f t="shared" si="1"/>
        <v>21.06.2023</v>
      </c>
      <c r="AR24" s="161">
        <f t="shared" si="0"/>
        <v>0</v>
      </c>
      <c r="AT24" s="3" t="str">
        <f t="shared" si="2"/>
        <v>21.10.2023</v>
      </c>
      <c r="AU24" s="161">
        <f t="shared" si="3"/>
        <v>0</v>
      </c>
      <c r="AW24" s="3" t="str">
        <f t="shared" si="4"/>
        <v>21.11.2023</v>
      </c>
      <c r="AX24" s="161">
        <f t="shared" si="5"/>
        <v>0</v>
      </c>
      <c r="AZ24" s="3" t="str">
        <f t="shared" si="6"/>
        <v>21.12.2023</v>
      </c>
      <c r="BA24" s="161">
        <f t="shared" si="7"/>
        <v>0</v>
      </c>
    </row>
    <row r="25" spans="2:53" x14ac:dyDescent="0.25">
      <c r="B25" s="3" t="str">
        <f>Доллар!B25</f>
        <v>22.01.2023</v>
      </c>
      <c r="C25" s="157" t="str">
        <f>IF(AND(D23=0,D24=0,D25=0,D26=0,D27=0,D28=0,D29=0,D30=0,D31=0,D32=0,D33=0,D34=0),"",(IF((SUMIFS(cb_metall!$C:$C,cb_metall!$A:$A,B25,cb_metall!$B:$B,"platinum"))=0,"-",(SUMIFS(cb_metall!$C:$C,cb_metall!$A:$A,B25,cb_metall!$B:$B,"platinum")))))</f>
        <v/>
      </c>
      <c r="D25" s="165">
        <f>SUMIFS(cb_metall!$C:$C,cb_metall!$A:$A,B25,cb_metall!$B:$B,"platinum")</f>
        <v>0</v>
      </c>
      <c r="E25" s="3" t="str">
        <f>Доллар!E25</f>
        <v>22.02.2023</v>
      </c>
      <c r="F25" s="157" t="str">
        <f>IF(AND(G23=0,G24=0,G25=0,G26=0,G27=0,G28=0,G29=0,G30=0,G31=0,G32=0,G33=0,G34=0),"",(IF((SUMIFS(#REF!,#REF!,E25))=0,"-",(SUMIFS(#REF!,#REF!,E25)))))</f>
        <v/>
      </c>
      <c r="G25" s="165">
        <f>SUMIFS(cb_metall!$C:$C,cb_metall!$A:$A,E25,cb_metall!$B:$B,"platinum")</f>
        <v>0</v>
      </c>
      <c r="H25" s="3" t="str">
        <f>Доллар!H25</f>
        <v>22.03.2023</v>
      </c>
      <c r="I25" s="157" t="str">
        <f>IF(AND(J23=0,J24=0,J25=0,J26=0,J27=0,J28=0,J29=0,J30=0,J31=0,J32=0,J33=0,J34=0),"",(IF((SUMIFS(cb_metall!$C:$C,cb_metall!$A:$A,H25,cb_metall!$B:$B,"platinum"))=0,"-",(SUMIFS(cb_metall!$C:$C,cb_metall!$A:$A,H25,cb_metall!$B:$B,"platinum")))))</f>
        <v/>
      </c>
      <c r="J25" s="165">
        <f>SUMIFS(cb_metall!$C:$C,cb_metall!$A:$A,H25,cb_metall!$B:$B,"platinum")</f>
        <v>0</v>
      </c>
      <c r="K25" s="3" t="str">
        <f>Доллар!K25</f>
        <v>22.04.2023</v>
      </c>
      <c r="L25" s="157" t="str">
        <f>IF(AND(M23=0,M24=0,M25=0,M26=0,M27=0,M28=0,M29=0,M30=0,M31=0,M32=0,M33=0,M34=0),"",(IF((SUMIFS(cb_metall!$C:$C,cb_metall!$A:$A,K25,cb_metall!$B:$B,"platinum"))=0,"-",(SUMIFS(cb_metall!$C:$C,cb_metall!$A:$A,K25,cb_metall!$B:$B,"platinum")))))</f>
        <v/>
      </c>
      <c r="M25" s="165">
        <f>SUMIFS(cb_metall!$C:$C,cb_metall!$A:$A,K25,cb_metall!$B:$B,"platinum")</f>
        <v>0</v>
      </c>
      <c r="N25" s="3" t="str">
        <f>Доллар!N25</f>
        <v>22.05.2023</v>
      </c>
      <c r="O25" s="157" t="str">
        <f>IF(AND(P23=0,P24=0,P25=0,P26=0,P27=0,P28=0,P29=0,P30=0,P31=0,P32=0,P33=0,P34=0),"",(IF((SUMIFS(cb_metall!$C:$C,cb_metall!$A:$A,N25,cb_metall!$B:$B,"platinum"))=0,"-",(SUMIFS(cb_metall!$C:$C,cb_metall!$A:$A,N25,cb_metall!$B:$B,"platinum")))))</f>
        <v/>
      </c>
      <c r="P25" s="165">
        <f>SUMIFS(cb_metall!$C:$C,cb_metall!$A:$A,N25,cb_metall!$B:$B,"platinum")</f>
        <v>0</v>
      </c>
      <c r="Q25" s="3" t="str">
        <f>Доллар!Q25</f>
        <v>22.06.2023</v>
      </c>
      <c r="R25" s="157" t="str">
        <f>IF(AND(S23=0,S24=0,S25=0,S26=0,S27=0,S28=0,S29=0,S30=0,S31=0,S32=0,S33=0,S34=0),"",(IF((SUMIFS(cb_metall!$C:$C,cb_metall!$A:$A,Q25,cb_metall!$B:$B,"platinum"))=0,"-",(SUMIFS(cb_metall!$C:$C,cb_metall!$A:$A,Q25,cb_metall!$B:$B,"platinum")))))</f>
        <v/>
      </c>
      <c r="S25" s="165">
        <f>SUMIFS(cb_metall!$C:$C,cb_metall!$A:$A,Q25,cb_metall!$B:$B,"platinum")</f>
        <v>0</v>
      </c>
      <c r="T25" s="3" t="str">
        <f>Доллар!T25</f>
        <v>22.07.2023</v>
      </c>
      <c r="U25" s="157" t="str">
        <f>IF(AND(V23=0,V24=0,V25=0,V26=0,V27=0,V28=0,V29=0,V30=0,V31=0,V32=0,V33=0,V34=0),"",(IF((SUMIFS(cb_metall!$C:$C,cb_metall!$A:$A,T25,cb_metall!$B:$B,"platinum"))=0,"-",(SUMIFS(cb_metall!$C:$C,cb_metall!$A:$A,T25,cb_metall!$B:$B,"platinum")))))</f>
        <v/>
      </c>
      <c r="V25" s="165">
        <f>SUMIFS(cb_metall!$C:$C,cb_metall!$A:$A,T25,cb_metall!$B:$B,"platinum")</f>
        <v>0</v>
      </c>
      <c r="W25" s="3" t="str">
        <f>Доллар!W25</f>
        <v>22.08.2023</v>
      </c>
      <c r="X25" s="157" t="str">
        <f>IF(AND(Y23=0,Y24=0,Y25=0,Y26=0,Y27=0,Y28=0,Y29=0,Y30=0,Y31=0,Y32=0,Y33=0,Y34=0),"",(IF((SUMIFS(cb_metall!$C:$C,cb_metall!$A:$A,W25,cb_metall!$B:$B,"platinum"))=0,"-",(SUMIFS(cb_metall!$C:$C,cb_metall!$A:$A,W25,cb_metall!$B:$B,"platinum")))))</f>
        <v/>
      </c>
      <c r="Y25" s="165">
        <f>SUMIFS(cb_metall!$C:$C,cb_metall!$A:$A,W25,cb_metall!$B:$B,"platinum")</f>
        <v>0</v>
      </c>
      <c r="Z25" s="3" t="str">
        <f>Доллар!Z25</f>
        <v>22.09.2023</v>
      </c>
      <c r="AA25" s="157" t="str">
        <f>IF(AND(AB23=0,AB24=0,AB25=0,AB26=0,AB27=0,AB28=0,AB29=0,AB30=0,AB31=0,AB32=0,AB33=0,AB34=0),"",(IF((SUMIFS(cb_metall!$C:$C,cb_metall!$A:$A,Z25,cb_metall!$B:$B,"platinum"))=0,"-",(SUMIFS(cb_metall!$C:$C,cb_metall!$A:$A,Z25,cb_metall!$B:$B,"platinum")))))</f>
        <v/>
      </c>
      <c r="AB25" s="165">
        <f>SUMIFS(cb_metall!$C:$C,cb_metall!$A:$A,Z25,cb_metall!$B:$B,"platinum")</f>
        <v>0</v>
      </c>
      <c r="AC25" s="3" t="str">
        <f>Доллар!AC25</f>
        <v>22.10.2023</v>
      </c>
      <c r="AD25" s="157" t="str">
        <f>IF(AND(AE23=0,AE24=0,AE25=0,AE26=0,AE27=0,AE28=0,AE29=0,AE30=0,AE31=0,AE32=0,AE33=0,AE34=0),"",(IF((SUMIFS(cb_metall!$C:$C,cb_metall!$A:$A,AC25,cb_metall!$B:$B,"platinum"))=0,"-",(SUMIFS(cb_metall!$C:$C,cb_metall!$A:$A,AC25,cb_metall!$B:$B,"platinum")))))</f>
        <v/>
      </c>
      <c r="AE25" s="165">
        <f>SUMIFS(cb_metall!$C:$C,cb_metall!$A:$A,AC25,cb_metall!$B:$B,"platinum")</f>
        <v>0</v>
      </c>
      <c r="AF25" s="3" t="str">
        <f>Доллар!AF25</f>
        <v>22.11.2023</v>
      </c>
      <c r="AG25" s="157" t="str">
        <f>IF(AND(AH23=0,AH24=0,AH25=0,AH26=0,AH27=0,AH28=0,AH29=0,AH30=0,AH31=0,AH32=0,AH33=0,AH34=0),"",(IF((SUMIFS(cb_metall!$C:$C,cb_metall!$A:$A,AF25,cb_metall!$B:$B,"platinum"))=0,"-",(SUMIFS(cb_metall!$C:$C,cb_metall!$A:$A,AF25,cb_metall!$B:$B,"platinum")))))</f>
        <v/>
      </c>
      <c r="AH25" s="165">
        <f>SUMIFS(cb_metall!$C:$C,cb_metall!$A:$A,AF25,cb_metall!$B:$B,"platinum")</f>
        <v>0</v>
      </c>
      <c r="AI25" s="3" t="str">
        <f>Доллар!AI25</f>
        <v>22.12.2023</v>
      </c>
      <c r="AJ25" s="157" t="str">
        <f>IF(AND(AK23=0,AK24=0,AK25=0,AK26=0,AK27=0,AK28=0,AK29=0,AK30=0,AK31=0,AK32=0,AK33=0,AK34=0),"",(IF((SUMIFS(cb_metall!$C:$C,cb_metall!$A:$A,AI25,cb_metall!$B:$B,"platinum"))=0,"-",(SUMIFS(cb_metall!$C:$C,cb_metall!$A:$A,AI25,cb_metall!$B:$B,"platinum")))))</f>
        <v/>
      </c>
      <c r="AK25" s="165">
        <f>SUMIFS(cb_metall!$C:$C,cb_metall!$A:$A,AI25,cb_metall!$B:$B,"platinum")</f>
        <v>0</v>
      </c>
      <c r="AQ25" s="153" t="str">
        <f t="shared" si="1"/>
        <v>22.06.2023</v>
      </c>
      <c r="AR25" s="161">
        <f t="shared" si="0"/>
        <v>0</v>
      </c>
      <c r="AT25" s="3" t="str">
        <f t="shared" si="2"/>
        <v>22.10.2023</v>
      </c>
      <c r="AU25" s="161">
        <f t="shared" si="3"/>
        <v>0</v>
      </c>
      <c r="AW25" s="3" t="str">
        <f t="shared" si="4"/>
        <v>22.11.2023</v>
      </c>
      <c r="AX25" s="161">
        <f t="shared" si="5"/>
        <v>0</v>
      </c>
      <c r="AZ25" s="3" t="str">
        <f t="shared" si="6"/>
        <v>22.12.2023</v>
      </c>
      <c r="BA25" s="161">
        <f t="shared" si="7"/>
        <v>0</v>
      </c>
    </row>
    <row r="26" spans="2:53" x14ac:dyDescent="0.25">
      <c r="B26" s="3" t="str">
        <f>Доллар!B26</f>
        <v>23.01.2023</v>
      </c>
      <c r="C26" s="157" t="str">
        <f>IF(AND(D24=0,D25=0,D26=0,D27=0,D28=0,D29=0,D30=0,D31=0,D32=0,D33=0,D34=0,D35=0),"",(IF((SUMIFS(cb_metall!$C:$C,cb_metall!$A:$A,B26,cb_metall!$B:$B,"platinum"))=0,"-",(SUMIFS(cb_metall!$C:$C,cb_metall!$A:$A,B26,cb_metall!$B:$B,"platinum")))))</f>
        <v/>
      </c>
      <c r="D26" s="165">
        <f>SUMIFS(cb_metall!$C:$C,cb_metall!$A:$A,B26,cb_metall!$B:$B,"platinum")</f>
        <v>0</v>
      </c>
      <c r="E26" s="3" t="str">
        <f>Доллар!E26</f>
        <v>23.02.2023</v>
      </c>
      <c r="F26" s="157" t="str">
        <f>IF(AND(G24=0,G25=0,G26=0,G27=0,G28=0,G29=0,G30=0,G31=0,G32=0,G33=0,G34=0,G35=0),"",(IF((SUMIFS(#REF!,#REF!,E26))=0,"-",(SUMIFS(#REF!,#REF!,E26)))))</f>
        <v/>
      </c>
      <c r="G26" s="165">
        <f>SUMIFS(cb_metall!$C:$C,cb_metall!$A:$A,E26,cb_metall!$B:$B,"platinum")</f>
        <v>0</v>
      </c>
      <c r="H26" s="3" t="str">
        <f>Доллар!H26</f>
        <v>23.03.2023</v>
      </c>
      <c r="I26" s="157" t="str">
        <f>IF(AND(J24=0,J25=0,J26=0,J27=0,J28=0,J29=0,J30=0,J31=0,J32=0,J33=0,J34=0,J35=0),"",(IF((SUMIFS(cb_metall!$C:$C,cb_metall!$A:$A,H26,cb_metall!$B:$B,"platinum"))=0,"-",(SUMIFS(cb_metall!$C:$C,cb_metall!$A:$A,H26,cb_metall!$B:$B,"platinum")))))</f>
        <v/>
      </c>
      <c r="J26" s="165">
        <f>SUMIFS(cb_metall!$C:$C,cb_metall!$A:$A,H26,cb_metall!$B:$B,"platinum")</f>
        <v>0</v>
      </c>
      <c r="K26" s="3" t="str">
        <f>Доллар!K26</f>
        <v>23.04.2023</v>
      </c>
      <c r="L26" s="157" t="str">
        <f>IF(AND(M24=0,M25=0,M26=0,M27=0,M28=0,M29=0,M30=0,M31=0,M32=0,M33=0,M34=0,M35=0),"",(IF((SUMIFS(cb_metall!$C:$C,cb_metall!$A:$A,K26,cb_metall!$B:$B,"platinum"))=0,"-",(SUMIFS(cb_metall!$C:$C,cb_metall!$A:$A,K26,cb_metall!$B:$B,"platinum")))))</f>
        <v/>
      </c>
      <c r="M26" s="165">
        <f>SUMIFS(cb_metall!$C:$C,cb_metall!$A:$A,K26,cb_metall!$B:$B,"platinum")</f>
        <v>0</v>
      </c>
      <c r="N26" s="3" t="str">
        <f>Доллар!N26</f>
        <v>23.05.2023</v>
      </c>
      <c r="O26" s="157" t="str">
        <f>IF(AND(P24=0,P25=0,P26=0,P27=0,P28=0,P29=0,P30=0,P31=0,P32=0,P33=0,P34=0,P35=0),"",(IF((SUMIFS(cb_metall!$C:$C,cb_metall!$A:$A,N26,cb_metall!$B:$B,"platinum"))=0,"-",(SUMIFS(cb_metall!$C:$C,cb_metall!$A:$A,N26,cb_metall!$B:$B,"platinum")))))</f>
        <v/>
      </c>
      <c r="P26" s="165">
        <f>SUMIFS(cb_metall!$C:$C,cb_metall!$A:$A,N26,cb_metall!$B:$B,"platinum")</f>
        <v>0</v>
      </c>
      <c r="Q26" s="3" t="str">
        <f>Доллар!Q26</f>
        <v>23.06.2023</v>
      </c>
      <c r="R26" s="157" t="str">
        <f>IF(AND(S24=0,S25=0,S26=0,S27=0,S28=0,S29=0,S30=0,S31=0,S32=0,S33=0,S34=0,S35=0),"",(IF((SUMIFS(cb_metall!$C:$C,cb_metall!$A:$A,Q26,cb_metall!$B:$B,"platinum"))=0,"-",(SUMIFS(cb_metall!$C:$C,cb_metall!$A:$A,Q26,cb_metall!$B:$B,"platinum")))))</f>
        <v/>
      </c>
      <c r="S26" s="165">
        <f>SUMIFS(cb_metall!$C:$C,cb_metall!$A:$A,Q26,cb_metall!$B:$B,"platinum")</f>
        <v>0</v>
      </c>
      <c r="T26" s="3" t="str">
        <f>Доллар!T26</f>
        <v>23.07.2023</v>
      </c>
      <c r="U26" s="157" t="str">
        <f>IF(AND(V24=0,V25=0,V26=0,V27=0,V28=0,V29=0,V30=0,V31=0,V32=0,V33=0,V34=0,V35=0),"",(IF((SUMIFS(cb_metall!$C:$C,cb_metall!$A:$A,T26,cb_metall!$B:$B,"platinum"))=0,"-",(SUMIFS(cb_metall!$C:$C,cb_metall!$A:$A,T26,cb_metall!$B:$B,"platinum")))))</f>
        <v/>
      </c>
      <c r="V26" s="165">
        <f>SUMIFS(cb_metall!$C:$C,cb_metall!$A:$A,T26,cb_metall!$B:$B,"platinum")</f>
        <v>0</v>
      </c>
      <c r="W26" s="3" t="str">
        <f>Доллар!W26</f>
        <v>23.08.2023</v>
      </c>
      <c r="X26" s="157" t="str">
        <f>IF(AND(Y24=0,Y25=0,Y26=0,Y27=0,Y28=0,Y29=0,Y30=0,Y31=0,Y32=0,Y33=0,Y34=0,Y35=0),"",(IF((SUMIFS(cb_metall!$C:$C,cb_metall!$A:$A,W26,cb_metall!$B:$B,"platinum"))=0,"-",(SUMIFS(cb_metall!$C:$C,cb_metall!$A:$A,W26,cb_metall!$B:$B,"platinum")))))</f>
        <v/>
      </c>
      <c r="Y26" s="165">
        <f>SUMIFS(cb_metall!$C:$C,cb_metall!$A:$A,W26,cb_metall!$B:$B,"platinum")</f>
        <v>0</v>
      </c>
      <c r="Z26" s="3" t="str">
        <f>Доллар!Z26</f>
        <v>23.09.2023</v>
      </c>
      <c r="AA26" s="157" t="str">
        <f>IF(AND(AB24=0,AB25=0,AB26=0,AB27=0,AB28=0,AB29=0,AB30=0,AB31=0,AB32=0,AB33=0,AB34=0,AB35=0),"",(IF((SUMIFS(cb_metall!$C:$C,cb_metall!$A:$A,Z26,cb_metall!$B:$B,"platinum"))=0,"-",(SUMIFS(cb_metall!$C:$C,cb_metall!$A:$A,Z26,cb_metall!$B:$B,"platinum")))))</f>
        <v/>
      </c>
      <c r="AB26" s="165">
        <f>SUMIFS(cb_metall!$C:$C,cb_metall!$A:$A,Z26,cb_metall!$B:$B,"platinum")</f>
        <v>0</v>
      </c>
      <c r="AC26" s="3" t="str">
        <f>Доллар!AC26</f>
        <v>23.10.2023</v>
      </c>
      <c r="AD26" s="157" t="str">
        <f>IF(AND(AE24=0,AE25=0,AE26=0,AE27=0,AE28=0,AE29=0,AE30=0,AE31=0,AE32=0,AE33=0,AE34=0,AE35=0),"",(IF((SUMIFS(cb_metall!$C:$C,cb_metall!$A:$A,AC26,cb_metall!$B:$B,"platinum"))=0,"-",(SUMIFS(cb_metall!$C:$C,cb_metall!$A:$A,AC26,cb_metall!$B:$B,"platinum")))))</f>
        <v/>
      </c>
      <c r="AE26" s="165">
        <f>SUMIFS(cb_metall!$C:$C,cb_metall!$A:$A,AC26,cb_metall!$B:$B,"platinum")</f>
        <v>0</v>
      </c>
      <c r="AF26" s="3" t="str">
        <f>Доллар!AF26</f>
        <v>23.11.2023</v>
      </c>
      <c r="AG26" s="157" t="str">
        <f>IF(AND(AH24=0,AH25=0,AH26=0,AH27=0,AH28=0,AH29=0,AH30=0,AH31=0,AH32=0,AH33=0,AH34=0,AH35=0),"",(IF((SUMIFS(cb_metall!$C:$C,cb_metall!$A:$A,AF26,cb_metall!$B:$B,"platinum"))=0,"-",(SUMIFS(cb_metall!$C:$C,cb_metall!$A:$A,AF26,cb_metall!$B:$B,"platinum")))))</f>
        <v/>
      </c>
      <c r="AH26" s="165">
        <f>SUMIFS(cb_metall!$C:$C,cb_metall!$A:$A,AF26,cb_metall!$B:$B,"platinum")</f>
        <v>0</v>
      </c>
      <c r="AI26" s="3" t="str">
        <f>Доллар!AI26</f>
        <v>23.12.2023</v>
      </c>
      <c r="AJ26" s="157" t="str">
        <f>IF(AND(AK24=0,AK25=0,AK26=0,AK27=0,AK28=0,AK29=0,AK30=0,AK31=0,AK32=0,AK33=0,AK34=0,AK35=0),"",(IF((SUMIFS(cb_metall!$C:$C,cb_metall!$A:$A,AI26,cb_metall!$B:$B,"platinum"))=0,"-",(SUMIFS(cb_metall!$C:$C,cb_metall!$A:$A,AI26,cb_metall!$B:$B,"platinum")))))</f>
        <v/>
      </c>
      <c r="AK26" s="165">
        <f>SUMIFS(cb_metall!$C:$C,cb_metall!$A:$A,AI26,cb_metall!$B:$B,"platinum")</f>
        <v>0</v>
      </c>
      <c r="AQ26" s="153" t="str">
        <f t="shared" si="1"/>
        <v>23.06.2023</v>
      </c>
      <c r="AR26" s="161">
        <f t="shared" si="0"/>
        <v>0</v>
      </c>
      <c r="AT26" s="3" t="str">
        <f t="shared" si="2"/>
        <v>23.10.2023</v>
      </c>
      <c r="AU26" s="161">
        <f t="shared" si="3"/>
        <v>0</v>
      </c>
      <c r="AW26" s="3" t="str">
        <f t="shared" si="4"/>
        <v>23.11.2023</v>
      </c>
      <c r="AX26" s="162" t="s">
        <v>52</v>
      </c>
      <c r="AZ26" s="3" t="str">
        <f t="shared" si="6"/>
        <v>23.12.2023</v>
      </c>
      <c r="BA26" s="161">
        <f t="shared" si="7"/>
        <v>0</v>
      </c>
    </row>
    <row r="27" spans="2:53" x14ac:dyDescent="0.25">
      <c r="B27" s="3" t="str">
        <f>Доллар!B27</f>
        <v>24.01.2023</v>
      </c>
      <c r="C27" s="157" t="str">
        <f>IF(AND(D25=0,D26=0,D27=0,D28=0,D29=0,D30=0,D31=0,D32=0,D33=0,D34=0,D35=0,D36=0),"",(IF((SUMIFS(cb_metall!$C:$C,cb_metall!$A:$A,B27,cb_metall!$B:$B,"platinum"))=0,"-",(SUMIFS(cb_metall!$C:$C,cb_metall!$A:$A,B27,cb_metall!$B:$B,"platinum")))))</f>
        <v/>
      </c>
      <c r="D27" s="165">
        <f>SUMIFS(cb_metall!$C:$C,cb_metall!$A:$A,B27,cb_metall!$B:$B,"platinum")</f>
        <v>0</v>
      </c>
      <c r="E27" s="3" t="str">
        <f>Доллар!E27</f>
        <v>24.02.2023</v>
      </c>
      <c r="F27" s="157" t="str">
        <f>IF(AND(G25=0,G26=0,G27=0,G28=0,G29=0,G30=0,G31=0,G32=0,G33=0,G34=0,G35=0,G36=0),"",(IF((SUMIFS(#REF!,#REF!,E27))=0,"-",(SUMIFS(#REF!,#REF!,E27)))))</f>
        <v/>
      </c>
      <c r="G27" s="165">
        <f>SUMIFS(cb_metall!$C:$C,cb_metall!$A:$A,E27,cb_metall!$B:$B,"platinum")</f>
        <v>0</v>
      </c>
      <c r="H27" s="3" t="str">
        <f>Доллар!H27</f>
        <v>24.03.2023</v>
      </c>
      <c r="I27" s="157" t="str">
        <f>IF(AND(J25=0,J26=0,J27=0,J28=0,J29=0,J30=0,J31=0,J32=0,J33=0,J34=0,J35=0,J36=0),"",(IF((SUMIFS(cb_metall!$C:$C,cb_metall!$A:$A,H27,cb_metall!$B:$B,"platinum"))=0,"-",(SUMIFS(cb_metall!$C:$C,cb_metall!$A:$A,H27,cb_metall!$B:$B,"platinum")))))</f>
        <v/>
      </c>
      <c r="J27" s="165">
        <f>SUMIFS(cb_metall!$C:$C,cb_metall!$A:$A,H27,cb_metall!$B:$B,"platinum")</f>
        <v>0</v>
      </c>
      <c r="K27" s="3" t="str">
        <f>Доллар!K27</f>
        <v>24.04.2023</v>
      </c>
      <c r="L27" s="157" t="str">
        <f>IF(AND(M25=0,M26=0,M27=0,M28=0,M29=0,M30=0,M31=0,M32=0,M33=0,M34=0,M35=0,M36=0),"",(IF((SUMIFS(cb_metall!$C:$C,cb_metall!$A:$A,K27,cb_metall!$B:$B,"platinum"))=0,"-",(SUMIFS(cb_metall!$C:$C,cb_metall!$A:$A,K27,cb_metall!$B:$B,"platinum")))))</f>
        <v/>
      </c>
      <c r="M27" s="165">
        <f>SUMIFS(cb_metall!$C:$C,cb_metall!$A:$A,K27,cb_metall!$B:$B,"platinum")</f>
        <v>0</v>
      </c>
      <c r="N27" s="3" t="str">
        <f>Доллар!N27</f>
        <v>24.05.2023</v>
      </c>
      <c r="O27" s="157" t="str">
        <f>IF(AND(P25=0,P26=0,P27=0,P28=0,P29=0,P30=0,P31=0,P32=0,P33=0,P34=0,P35=0,P36=0),"",(IF((SUMIFS(cb_metall!$C:$C,cb_metall!$A:$A,N27,cb_metall!$B:$B,"platinum"))=0,"-",(SUMIFS(cb_metall!$C:$C,cb_metall!$A:$A,N27,cb_metall!$B:$B,"platinum")))))</f>
        <v/>
      </c>
      <c r="P27" s="165">
        <f>SUMIFS(cb_metall!$C:$C,cb_metall!$A:$A,N27,cb_metall!$B:$B,"platinum")</f>
        <v>0</v>
      </c>
      <c r="Q27" s="3" t="str">
        <f>Доллар!Q27</f>
        <v>24.06.2023</v>
      </c>
      <c r="R27" s="157" t="str">
        <f>IF(AND(S25=0,S26=0,S27=0,S28=0,S29=0,S30=0,S31=0,S32=0,S33=0,S34=0,S35=0,S36=0),"",(IF((SUMIFS(cb_metall!$C:$C,cb_metall!$A:$A,Q27,cb_metall!$B:$B,"platinum"))=0,"-",(SUMIFS(cb_metall!$C:$C,cb_metall!$A:$A,Q27,cb_metall!$B:$B,"platinum")))))</f>
        <v/>
      </c>
      <c r="S27" s="165">
        <f>SUMIFS(cb_metall!$C:$C,cb_metall!$A:$A,Q27,cb_metall!$B:$B,"platinum")</f>
        <v>0</v>
      </c>
      <c r="T27" s="3" t="str">
        <f>Доллар!T27</f>
        <v>24.07.2023</v>
      </c>
      <c r="U27" s="157" t="str">
        <f>IF(AND(V25=0,V26=0,V27=0,V28=0,V29=0,V30=0,V31=0,V32=0,V33=0,V34=0,V35=0,V36=0),"",(IF((SUMIFS(cb_metall!$C:$C,cb_metall!$A:$A,T27,cb_metall!$B:$B,"platinum"))=0,"-",(SUMIFS(cb_metall!$C:$C,cb_metall!$A:$A,T27,cb_metall!$B:$B,"platinum")))))</f>
        <v/>
      </c>
      <c r="V27" s="165">
        <f>SUMIFS(cb_metall!$C:$C,cb_metall!$A:$A,T27,cb_metall!$B:$B,"platinum")</f>
        <v>0</v>
      </c>
      <c r="W27" s="3" t="str">
        <f>Доллар!W27</f>
        <v>24.08.2023</v>
      </c>
      <c r="X27" s="157" t="str">
        <f>IF(AND(Y25=0,Y26=0,Y27=0,Y28=0,Y29=0,Y30=0,Y31=0,Y32=0,Y33=0,Y34=0,Y35=0,Y36=0),"",(IF((SUMIFS(cb_metall!$C:$C,cb_metall!$A:$A,W27,cb_metall!$B:$B,"platinum"))=0,"-",(SUMIFS(cb_metall!$C:$C,cb_metall!$A:$A,W27,cb_metall!$B:$B,"platinum")))))</f>
        <v/>
      </c>
      <c r="Y27" s="165">
        <f>SUMIFS(cb_metall!$C:$C,cb_metall!$A:$A,W27,cb_metall!$B:$B,"platinum")</f>
        <v>0</v>
      </c>
      <c r="Z27" s="3" t="str">
        <f>Доллар!Z27</f>
        <v>24.09.2023</v>
      </c>
      <c r="AA27" s="157" t="str">
        <f>IF(AND(AB25=0,AB26=0,AB27=0,AB28=0,AB29=0,AB30=0,AB31=0,AB32=0,AB33=0,AB34=0,AB35=0,AB36=0),"",(IF((SUMIFS(cb_metall!$C:$C,cb_metall!$A:$A,Z27,cb_metall!$B:$B,"platinum"))=0,"-",(SUMIFS(cb_metall!$C:$C,cb_metall!$A:$A,Z27,cb_metall!$B:$B,"platinum")))))</f>
        <v/>
      </c>
      <c r="AB27" s="165">
        <f>SUMIFS(cb_metall!$C:$C,cb_metall!$A:$A,Z27,cb_metall!$B:$B,"platinum")</f>
        <v>0</v>
      </c>
      <c r="AC27" s="3" t="str">
        <f>Доллар!AC27</f>
        <v>24.10.2023</v>
      </c>
      <c r="AD27" s="157" t="str">
        <f>IF(AND(AE25=0,AE26=0,AE27=0,AE28=0,AE29=0,AE30=0,AE31=0,AE32=0,AE33=0,AE34=0,AE35=0,AE36=0),"",(IF((SUMIFS(cb_metall!$C:$C,cb_metall!$A:$A,AC27,cb_metall!$B:$B,"platinum"))=0,"-",(SUMIFS(cb_metall!$C:$C,cb_metall!$A:$A,AC27,cb_metall!$B:$B,"platinum")))))</f>
        <v/>
      </c>
      <c r="AE27" s="165">
        <f>SUMIFS(cb_metall!$C:$C,cb_metall!$A:$A,AC27,cb_metall!$B:$B,"platinum")</f>
        <v>0</v>
      </c>
      <c r="AF27" s="3" t="str">
        <f>Доллар!AF27</f>
        <v>24.11.2023</v>
      </c>
      <c r="AG27" s="157" t="str">
        <f>IF(AND(AH25=0,AH26=0,AH27=0,AH28=0,AH29=0,AH30=0,AH31=0,AH32=0,AH33=0,AH34=0,AH35=0,AH36=0),"",(IF((SUMIFS(cb_metall!$C:$C,cb_metall!$A:$A,AF27,cb_metall!$B:$B,"platinum"))=0,"-",(SUMIFS(cb_metall!$C:$C,cb_metall!$A:$A,AF27,cb_metall!$B:$B,"platinum")))))</f>
        <v/>
      </c>
      <c r="AH27" s="165">
        <f>SUMIFS(cb_metall!$C:$C,cb_metall!$A:$A,AF27,cb_metall!$B:$B,"platinum")</f>
        <v>0</v>
      </c>
      <c r="AI27" s="3" t="str">
        <f>Доллар!AI27</f>
        <v>24.12.2023</v>
      </c>
      <c r="AJ27" s="157" t="str">
        <f>IF(AND(AK25=0,AK26=0,AK27=0,AK28=0,AK29=0,AK30=0,AK31=0,AK32=0,AK33=0,AK34=0,AK35=0,AK36=0),"",(IF((SUMIFS(cb_metall!$C:$C,cb_metall!$A:$A,AI27,cb_metall!$B:$B,"platinum"))=0,"-",(SUMIFS(cb_metall!$C:$C,cb_metall!$A:$A,AI27,cb_metall!$B:$B,"platinum")))))</f>
        <v/>
      </c>
      <c r="AK27" s="165">
        <f>SUMIFS(cb_metall!$C:$C,cb_metall!$A:$A,AI27,cb_metall!$B:$B,"platinum")</f>
        <v>0</v>
      </c>
      <c r="AQ27" s="153" t="str">
        <f t="shared" si="1"/>
        <v>24.06.2023</v>
      </c>
      <c r="AR27" s="162" t="s">
        <v>52</v>
      </c>
      <c r="AT27" s="3" t="str">
        <f t="shared" si="2"/>
        <v>24.10.2023</v>
      </c>
      <c r="AU27" s="162" t="s">
        <v>52</v>
      </c>
      <c r="AW27" s="3" t="str">
        <f t="shared" si="4"/>
        <v>24.11.2023</v>
      </c>
      <c r="AX27" s="162" t="s">
        <v>52</v>
      </c>
      <c r="AZ27" s="3" t="str">
        <f t="shared" si="6"/>
        <v>24.12.2023</v>
      </c>
      <c r="BA27" s="162" t="s">
        <v>52</v>
      </c>
    </row>
    <row r="28" spans="2:53" x14ac:dyDescent="0.25">
      <c r="B28" s="3" t="str">
        <f>Доллар!B28</f>
        <v>25.01.2023</v>
      </c>
      <c r="C28" s="157" t="str">
        <f>IF(AND(D26=0,D27=0,D28=0,D29=0,D30=0,D31=0,D32=0,D33=0,D34=0,D35=0,D36=0,D37=0),"",(IF((SUMIFS(cb_metall!$C:$C,cb_metall!$A:$A,B28,cb_metall!$B:$B,"platinum"))=0,"-",(SUMIFS(cb_metall!$C:$C,cb_metall!$A:$A,B28,cb_metall!$B:$B,"platinum")))))</f>
        <v/>
      </c>
      <c r="D28" s="165">
        <f>SUMIFS(cb_metall!$C:$C,cb_metall!$A:$A,B28,cb_metall!$B:$B,"platinum")</f>
        <v>0</v>
      </c>
      <c r="E28" s="3" t="str">
        <f>Доллар!E28</f>
        <v>25.02.2023</v>
      </c>
      <c r="F28" s="157" t="str">
        <f>IF(AND(G26=0,G27=0,G28=0,G29=0,G30=0,G31=0,G32=0,G33=0,G34=0,G35=0,G36=0,G37=0),"",(IF((SUMIFS(#REF!,#REF!,E28))=0,"-",(SUMIFS(#REF!,#REF!,E28)))))</f>
        <v/>
      </c>
      <c r="G28" s="165">
        <f>SUMIFS(cb_metall!$C:$C,cb_metall!$A:$A,E28,cb_metall!$B:$B,"platinum")</f>
        <v>0</v>
      </c>
      <c r="H28" s="3" t="str">
        <f>Доллар!H28</f>
        <v>25.03.2023</v>
      </c>
      <c r="I28" s="157" t="str">
        <f>IF(AND(J26=0,J27=0,J28=0,J29=0,J30=0,J31=0,J32=0,J33=0,J34=0,J35=0,J36=0,J37=0),"",(IF((SUMIFS(cb_metall!$C:$C,cb_metall!$A:$A,H28,cb_metall!$B:$B,"platinum"))=0,"-",(SUMIFS(cb_metall!$C:$C,cb_metall!$A:$A,H28,cb_metall!$B:$B,"platinum")))))</f>
        <v/>
      </c>
      <c r="J28" s="165">
        <f>SUMIFS(cb_metall!$C:$C,cb_metall!$A:$A,H28,cb_metall!$B:$B,"platinum")</f>
        <v>0</v>
      </c>
      <c r="K28" s="3" t="str">
        <f>Доллар!K28</f>
        <v>25.04.2023</v>
      </c>
      <c r="L28" s="157" t="str">
        <f>IF(AND(M26=0,M27=0,M28=0,M29=0,M30=0,M31=0,M32=0,M33=0,M34=0,M35=0,M36=0,M37=0),"",(IF((SUMIFS(cb_metall!$C:$C,cb_metall!$A:$A,K28,cb_metall!$B:$B,"platinum"))=0,"-",(SUMIFS(cb_metall!$C:$C,cb_metall!$A:$A,K28,cb_metall!$B:$B,"platinum")))))</f>
        <v/>
      </c>
      <c r="M28" s="165">
        <f>SUMIFS(cb_metall!$C:$C,cb_metall!$A:$A,K28,cb_metall!$B:$B,"platinum")</f>
        <v>0</v>
      </c>
      <c r="N28" s="3" t="str">
        <f>Доллар!N28</f>
        <v>25.05.2023</v>
      </c>
      <c r="O28" s="157" t="str">
        <f>IF(AND(P26=0,P27=0,P28=0,P29=0,P30=0,P31=0,P32=0,P33=0,P34=0,P35=0,P36=0,P37=0),"",(IF((SUMIFS(cb_metall!$C:$C,cb_metall!$A:$A,N28,cb_metall!$B:$B,"platinum"))=0,"-",(SUMIFS(cb_metall!$C:$C,cb_metall!$A:$A,N28,cb_metall!$B:$B,"platinum")))))</f>
        <v/>
      </c>
      <c r="P28" s="165">
        <f>SUMIFS(cb_metall!$C:$C,cb_metall!$A:$A,N28,cb_metall!$B:$B,"platinum")</f>
        <v>0</v>
      </c>
      <c r="Q28" s="3" t="str">
        <f>Доллар!Q28</f>
        <v>25.06.2023</v>
      </c>
      <c r="R28" s="157" t="str">
        <f>IF(AND(S26=0,S27=0,S28=0,S29=0,S30=0,S31=0,S32=0,S33=0,S34=0,S35=0,S36=0,S37=0),"",(IF((SUMIFS(cb_metall!$C:$C,cb_metall!$A:$A,Q28,cb_metall!$B:$B,"platinum"))=0,"-",(SUMIFS(cb_metall!$C:$C,cb_metall!$A:$A,Q28,cb_metall!$B:$B,"platinum")))))</f>
        <v/>
      </c>
      <c r="S28" s="165">
        <f>SUMIFS(cb_metall!$C:$C,cb_metall!$A:$A,Q28,cb_metall!$B:$B,"platinum")</f>
        <v>0</v>
      </c>
      <c r="T28" s="3" t="str">
        <f>Доллар!T28</f>
        <v>25.07.2023</v>
      </c>
      <c r="U28" s="157" t="str">
        <f>IF(AND(V26=0,V27=0,V28=0,V29=0,V30=0,V31=0,V32=0,V33=0,V34=0,V35=0,V36=0,V37=0),"",(IF((SUMIFS(cb_metall!$C:$C,cb_metall!$A:$A,T28,cb_metall!$B:$B,"platinum"))=0,"-",(SUMIFS(cb_metall!$C:$C,cb_metall!$A:$A,T28,cb_metall!$B:$B,"platinum")))))</f>
        <v/>
      </c>
      <c r="V28" s="165">
        <f>SUMIFS(cb_metall!$C:$C,cb_metall!$A:$A,T28,cb_metall!$B:$B,"platinum")</f>
        <v>0</v>
      </c>
      <c r="W28" s="3" t="str">
        <f>Доллар!W28</f>
        <v>25.08.2023</v>
      </c>
      <c r="X28" s="157" t="str">
        <f>IF(AND(Y26=0,Y27=0,Y28=0,Y29=0,Y30=0,Y31=0,Y32=0,Y33=0,Y34=0,Y35=0,Y36=0,Y37=0),"",(IF((SUMIFS(cb_metall!$C:$C,cb_metall!$A:$A,W28,cb_metall!$B:$B,"platinum"))=0,"-",(SUMIFS(cb_metall!$C:$C,cb_metall!$A:$A,W28,cb_metall!$B:$B,"platinum")))))</f>
        <v/>
      </c>
      <c r="Y28" s="165">
        <f>SUMIFS(cb_metall!$C:$C,cb_metall!$A:$A,W28,cb_metall!$B:$B,"platinum")</f>
        <v>0</v>
      </c>
      <c r="Z28" s="3" t="str">
        <f>Доллар!Z28</f>
        <v>25.09.2023</v>
      </c>
      <c r="AA28" s="157" t="str">
        <f>IF(AND(AB26=0,AB27=0,AB28=0,AB29=0,AB30=0,AB31=0,AB32=0,AB33=0,AB34=0,AB35=0,AB36=0,AB37=0),"",(IF((SUMIFS(cb_metall!$C:$C,cb_metall!$A:$A,Z28,cb_metall!$B:$B,"platinum"))=0,"-",(SUMIFS(cb_metall!$C:$C,cb_metall!$A:$A,Z28,cb_metall!$B:$B,"platinum")))))</f>
        <v/>
      </c>
      <c r="AB28" s="165">
        <f>SUMIFS(cb_metall!$C:$C,cb_metall!$A:$A,Z28,cb_metall!$B:$B,"platinum")</f>
        <v>0</v>
      </c>
      <c r="AC28" s="3" t="str">
        <f>Доллар!AC28</f>
        <v>25.10.2023</v>
      </c>
      <c r="AD28" s="157" t="str">
        <f>IF(AND(AE26=0,AE27=0,AE28=0,AE29=0,AE30=0,AE31=0,AE32=0,AE33=0,AE34=0,AE35=0,AE36=0,AE37=0),"",(IF((SUMIFS(cb_metall!$C:$C,cb_metall!$A:$A,AC28,cb_metall!$B:$B,"platinum"))=0,"-",(SUMIFS(cb_metall!$C:$C,cb_metall!$A:$A,AC28,cb_metall!$B:$B,"platinum")))))</f>
        <v/>
      </c>
      <c r="AE28" s="165">
        <f>SUMIFS(cb_metall!$C:$C,cb_metall!$A:$A,AC28,cb_metall!$B:$B,"platinum")</f>
        <v>0</v>
      </c>
      <c r="AF28" s="3" t="str">
        <f>Доллар!AF28</f>
        <v>25.11.2023</v>
      </c>
      <c r="AG28" s="157" t="str">
        <f>IF(AND(AH26=0,AH27=0,AH28=0,AH29=0,AH30=0,AH31=0,AH32=0,AH33=0,AH34=0,AH35=0,AH36=0,AH37=0),"",(IF((SUMIFS(cb_metall!$C:$C,cb_metall!$A:$A,AF28,cb_metall!$B:$B,"platinum"))=0,"-",(SUMIFS(cb_metall!$C:$C,cb_metall!$A:$A,AF28,cb_metall!$B:$B,"platinum")))))</f>
        <v/>
      </c>
      <c r="AH28" s="165">
        <f>SUMIFS(cb_metall!$C:$C,cb_metall!$A:$A,AF28,cb_metall!$B:$B,"platinum")</f>
        <v>0</v>
      </c>
      <c r="AI28" s="3" t="str">
        <f>Доллар!AI28</f>
        <v>25.12.2023</v>
      </c>
      <c r="AJ28" s="157" t="str">
        <f>IF(AND(AK26=0,AK27=0,AK28=0,AK29=0,AK30=0,AK31=0,AK32=0,AK33=0,AK34=0,AK35=0,AK36=0,AK37=0),"",(IF((SUMIFS(cb_metall!$C:$C,cb_metall!$A:$A,AI28,cb_metall!$B:$B,"platinum"))=0,"-",(SUMIFS(cb_metall!$C:$C,cb_metall!$A:$A,AI28,cb_metall!$B:$B,"platinum")))))</f>
        <v/>
      </c>
      <c r="AK28" s="165">
        <f>SUMIFS(cb_metall!$C:$C,cb_metall!$A:$A,AI28,cb_metall!$B:$B,"platinum")</f>
        <v>0</v>
      </c>
      <c r="AQ28" s="153" t="str">
        <f t="shared" si="1"/>
        <v>25.06.2023</v>
      </c>
      <c r="AR28" s="162" t="s">
        <v>52</v>
      </c>
      <c r="AT28" s="3" t="str">
        <f t="shared" si="2"/>
        <v>25.10.2023</v>
      </c>
      <c r="AU28" s="162" t="s">
        <v>52</v>
      </c>
      <c r="AW28" s="3" t="str">
        <f t="shared" si="4"/>
        <v>25.11.2023</v>
      </c>
      <c r="AX28" s="162" t="s">
        <v>52</v>
      </c>
      <c r="AZ28" s="3" t="str">
        <f t="shared" si="6"/>
        <v>25.12.2023</v>
      </c>
      <c r="BA28" s="162" t="s">
        <v>52</v>
      </c>
    </row>
    <row r="29" spans="2:53" x14ac:dyDescent="0.25">
      <c r="B29" s="3" t="str">
        <f>Доллар!B29</f>
        <v>26.01.2023</v>
      </c>
      <c r="C29" s="157" t="str">
        <f>IF(AND(D27=0,D28=0,D29=0,D30=0,D31=0,D32=0,D33=0,D34=0,D35=0,D36=0,D37=0,D38=0),"",(IF((SUMIFS(cb_metall!$C:$C,cb_metall!$A:$A,B29,cb_metall!$B:$B,"platinum"))=0,"-",(SUMIFS(cb_metall!$C:$C,cb_metall!$A:$A,B29,cb_metall!$B:$B,"platinum")))))</f>
        <v/>
      </c>
      <c r="D29" s="165">
        <f>SUMIFS(cb_metall!$C:$C,cb_metall!$A:$A,B29,cb_metall!$B:$B,"platinum")</f>
        <v>0</v>
      </c>
      <c r="E29" s="3" t="str">
        <f>Доллар!E29</f>
        <v>26.02.2023</v>
      </c>
      <c r="F29" s="157" t="str">
        <f>IF(AND(G27=0,G28=0,G29=0,G30=0,G31=0,G32=0,G33=0,G34=0,G35=0,G36=0,G37=0,G38=0),"",(IF((SUMIFS(#REF!,#REF!,E29))=0,"-",(SUMIFS(#REF!,#REF!,E29)))))</f>
        <v/>
      </c>
      <c r="G29" s="165">
        <f>SUMIFS(cb_metall!$C:$C,cb_metall!$A:$A,E29,cb_metall!$B:$B,"platinum")</f>
        <v>0</v>
      </c>
      <c r="H29" s="3" t="str">
        <f>Доллар!H29</f>
        <v>26.03.2023</v>
      </c>
      <c r="I29" s="157" t="str">
        <f>IF(AND(J27=0,J28=0,J29=0,J30=0,J31=0,J32=0,J33=0,J34=0,J35=0,J36=0,J37=0,J38=0),"",(IF((SUMIFS(cb_metall!$C:$C,cb_metall!$A:$A,H29,cb_metall!$B:$B,"platinum"))=0,"-",(SUMIFS(cb_metall!$C:$C,cb_metall!$A:$A,H29,cb_metall!$B:$B,"platinum")))))</f>
        <v/>
      </c>
      <c r="J29" s="165">
        <f>SUMIFS(cb_metall!$C:$C,cb_metall!$A:$A,H29,cb_metall!$B:$B,"platinum")</f>
        <v>0</v>
      </c>
      <c r="K29" s="3" t="str">
        <f>Доллар!K29</f>
        <v>26.04.2023</v>
      </c>
      <c r="L29" s="157" t="str">
        <f>IF(AND(M27=0,M28=0,M29=0,M30=0,M31=0,M32=0,M33=0,M34=0,M35=0,M36=0,M37=0,M38=0),"",(IF((SUMIFS(cb_metall!$C:$C,cb_metall!$A:$A,K29,cb_metall!$B:$B,"platinum"))=0,"-",(SUMIFS(cb_metall!$C:$C,cb_metall!$A:$A,K29,cb_metall!$B:$B,"platinum")))))</f>
        <v/>
      </c>
      <c r="M29" s="165">
        <f>SUMIFS(cb_metall!$C:$C,cb_metall!$A:$A,K29,cb_metall!$B:$B,"platinum")</f>
        <v>0</v>
      </c>
      <c r="N29" s="3" t="str">
        <f>Доллар!N29</f>
        <v>26.05.2023</v>
      </c>
      <c r="O29" s="157" t="str">
        <f>IF(AND(P27=0,P28=0,P29=0,P30=0,P31=0,P32=0,P33=0,P34=0,P35=0,P36=0,P37=0,P38=0),"",(IF((SUMIFS(cb_metall!$C:$C,cb_metall!$A:$A,N29,cb_metall!$B:$B,"platinum"))=0,"-",(SUMIFS(cb_metall!$C:$C,cb_metall!$A:$A,N29,cb_metall!$B:$B,"platinum")))))</f>
        <v/>
      </c>
      <c r="P29" s="165">
        <f>SUMIFS(cb_metall!$C:$C,cb_metall!$A:$A,N29,cb_metall!$B:$B,"platinum")</f>
        <v>0</v>
      </c>
      <c r="Q29" s="3" t="str">
        <f>Доллар!Q29</f>
        <v>26.06.2023</v>
      </c>
      <c r="R29" s="157" t="str">
        <f>IF(AND(S27=0,S28=0,S29=0,S30=0,S31=0,S32=0,S33=0,S34=0,S35=0,S36=0,S37=0,S38=0),"",(IF((SUMIFS(cb_metall!$C:$C,cb_metall!$A:$A,Q29,cb_metall!$B:$B,"platinum"))=0,"-",(SUMIFS(cb_metall!$C:$C,cb_metall!$A:$A,Q29,cb_metall!$B:$B,"platinum")))))</f>
        <v/>
      </c>
      <c r="S29" s="165">
        <f>SUMIFS(cb_metall!$C:$C,cb_metall!$A:$A,Q29,cb_metall!$B:$B,"platinum")</f>
        <v>0</v>
      </c>
      <c r="T29" s="3" t="str">
        <f>Доллар!T29</f>
        <v>26.07.2023</v>
      </c>
      <c r="U29" s="157" t="str">
        <f>IF(AND(V27=0,V28=0,V29=0,V30=0,V31=0,V32=0,V33=0,V34=0,V35=0,V36=0,V37=0,V38=0),"",(IF((SUMIFS(cb_metall!$C:$C,cb_metall!$A:$A,T29,cb_metall!$B:$B,"platinum"))=0,"-",(SUMIFS(cb_metall!$C:$C,cb_metall!$A:$A,T29,cb_metall!$B:$B,"platinum")))))</f>
        <v/>
      </c>
      <c r="V29" s="165">
        <f>SUMIFS(cb_metall!$C:$C,cb_metall!$A:$A,T29,cb_metall!$B:$B,"platinum")</f>
        <v>0</v>
      </c>
      <c r="W29" s="3" t="str">
        <f>Доллар!W29</f>
        <v>26.08.2023</v>
      </c>
      <c r="X29" s="157" t="str">
        <f>IF(AND(Y27=0,Y28=0,Y29=0,Y30=0,Y31=0,Y32=0,Y33=0,Y34=0,Y35=0,Y36=0,Y37=0,Y38=0),"",(IF((SUMIFS(cb_metall!$C:$C,cb_metall!$A:$A,W29,cb_metall!$B:$B,"platinum"))=0,"-",(SUMIFS(cb_metall!$C:$C,cb_metall!$A:$A,W29,cb_metall!$B:$B,"platinum")))))</f>
        <v/>
      </c>
      <c r="Y29" s="165">
        <f>SUMIFS(cb_metall!$C:$C,cb_metall!$A:$A,W29,cb_metall!$B:$B,"platinum")</f>
        <v>0</v>
      </c>
      <c r="Z29" s="3" t="str">
        <f>Доллар!Z29</f>
        <v>26.09.2023</v>
      </c>
      <c r="AA29" s="157" t="str">
        <f>IF(AND(AB27=0,AB28=0,AB29=0,AB30=0,AB31=0,AB32=0,AB33=0,AB34=0,AB35=0,AB36=0,AB37=0,AB38=0),"",(IF((SUMIFS(cb_metall!$C:$C,cb_metall!$A:$A,Z29,cb_metall!$B:$B,"platinum"))=0,"-",(SUMIFS(cb_metall!$C:$C,cb_metall!$A:$A,Z29,cb_metall!$B:$B,"platinum")))))</f>
        <v/>
      </c>
      <c r="AB29" s="165">
        <f>SUMIFS(cb_metall!$C:$C,cb_metall!$A:$A,Z29,cb_metall!$B:$B,"platinum")</f>
        <v>0</v>
      </c>
      <c r="AC29" s="3" t="str">
        <f>Доллар!AC29</f>
        <v>26.10.2023</v>
      </c>
      <c r="AD29" s="157" t="str">
        <f>IF(AND(AE27=0,AE28=0,AE29=0,AE30=0,AE31=0,AE32=0,AE33=0,AE34=0,AE35=0,AE36=0,AE37=0,AE38=0),"",(IF((SUMIFS(cb_metall!$C:$C,cb_metall!$A:$A,AC29,cb_metall!$B:$B,"platinum"))=0,"-",(SUMIFS(cb_metall!$C:$C,cb_metall!$A:$A,AC29,cb_metall!$B:$B,"platinum")))))</f>
        <v/>
      </c>
      <c r="AE29" s="165">
        <f>SUMIFS(cb_metall!$C:$C,cb_metall!$A:$A,AC29,cb_metall!$B:$B,"platinum")</f>
        <v>0</v>
      </c>
      <c r="AF29" s="3" t="str">
        <f>Доллар!AF29</f>
        <v>26.11.2023</v>
      </c>
      <c r="AG29" s="157" t="str">
        <f>IF(AND(AH27=0,AH28=0,AH29=0,AH30=0,AH31=0,AH32=0,AH33=0,AH34=0,AH35=0,AH36=0,AH37=0,AH38=0),"",(IF((SUMIFS(cb_metall!$C:$C,cb_metall!$A:$A,AF29,cb_metall!$B:$B,"platinum"))=0,"-",(SUMIFS(cb_metall!$C:$C,cb_metall!$A:$A,AF29,cb_metall!$B:$B,"platinum")))))</f>
        <v/>
      </c>
      <c r="AH29" s="165">
        <f>SUMIFS(cb_metall!$C:$C,cb_metall!$A:$A,AF29,cb_metall!$B:$B,"platinum")</f>
        <v>0</v>
      </c>
      <c r="AI29" s="3" t="str">
        <f>Доллар!AI29</f>
        <v>26.12.2023</v>
      </c>
      <c r="AJ29" s="157" t="str">
        <f>IF(AND(AK27=0,AK28=0,AK29=0,AK30=0,AK31=0,AK32=0,AK33=0,AK34=0,AK35=0,AK36=0,AK37=0,AK38=0),"",(IF((SUMIFS(cb_metall!$C:$C,cb_metall!$A:$A,AI29,cb_metall!$B:$B,"platinum"))=0,"-",(SUMIFS(cb_metall!$C:$C,cb_metall!$A:$A,AI29,cb_metall!$B:$B,"platinum")))))</f>
        <v/>
      </c>
      <c r="AK29" s="165">
        <f>SUMIFS(cb_metall!$C:$C,cb_metall!$A:$A,AI29,cb_metall!$B:$B,"platinum")</f>
        <v>0</v>
      </c>
      <c r="AQ29" s="153" t="str">
        <f t="shared" si="1"/>
        <v>26.06.2023</v>
      </c>
      <c r="AR29" s="162" t="s">
        <v>52</v>
      </c>
      <c r="AT29" s="3" t="str">
        <f t="shared" si="2"/>
        <v>26.10.2023</v>
      </c>
      <c r="AU29" s="162" t="s">
        <v>52</v>
      </c>
      <c r="AW29" s="3" t="str">
        <f t="shared" si="4"/>
        <v>26.11.2023</v>
      </c>
      <c r="AX29" s="162" t="s">
        <v>52</v>
      </c>
      <c r="AZ29" s="3" t="str">
        <f t="shared" si="6"/>
        <v>26.12.2023</v>
      </c>
      <c r="BA29" s="162" t="s">
        <v>52</v>
      </c>
    </row>
    <row r="30" spans="2:53" x14ac:dyDescent="0.25">
      <c r="B30" s="3" t="str">
        <f>Доллар!B30</f>
        <v>27.01.2023</v>
      </c>
      <c r="C30" s="157" t="str">
        <f>IF(AND(D28=0,D29=0,D30=0,D31=0,D32=0,D33=0,D34=0,D35=0,D36=0,D37=0,D38=0,D39=0),"",(IF((SUMIFS(cb_metall!$C:$C,cb_metall!$A:$A,B30,cb_metall!$B:$B,"platinum"))=0,"-",(SUMIFS(cb_metall!$C:$C,cb_metall!$A:$A,B30,cb_metall!$B:$B,"platinum")))))</f>
        <v/>
      </c>
      <c r="D30" s="165">
        <f>SUMIFS(cb_metall!$C:$C,cb_metall!$A:$A,B30,cb_metall!$B:$B,"platinum")</f>
        <v>0</v>
      </c>
      <c r="E30" s="3" t="str">
        <f>Доллар!E30</f>
        <v>27.02.2023</v>
      </c>
      <c r="F30" s="157" t="str">
        <f>IF(AND(G28=0,G29=0,G30=0,G31=0,G32=0,G33=0,G34=0,G35=0,G36=0,G37=0,G38=0,G39=0),"",(IF((SUMIFS(#REF!,#REF!,E30))=0,"-",(SUMIFS(#REF!,#REF!,E30)))))</f>
        <v/>
      </c>
      <c r="G30" s="165">
        <f>SUMIFS(cb_metall!$C:$C,cb_metall!$A:$A,E30,cb_metall!$B:$B,"platinum")</f>
        <v>0</v>
      </c>
      <c r="H30" s="3" t="str">
        <f>Доллар!H30</f>
        <v>27.03.2023</v>
      </c>
      <c r="I30" s="157" t="str">
        <f>IF(AND(J28=0,J29=0,J30=0,J31=0,J32=0,J33=0,J34=0,J35=0,J36=0,J37=0,J38=0,J39=0),"",(IF((SUMIFS(cb_metall!$C:$C,cb_metall!$A:$A,H30,cb_metall!$B:$B,"platinum"))=0,"-",(SUMIFS(cb_metall!$C:$C,cb_metall!$A:$A,H30,cb_metall!$B:$B,"platinum")))))</f>
        <v/>
      </c>
      <c r="J30" s="165">
        <f>SUMIFS(cb_metall!$C:$C,cb_metall!$A:$A,H30,cb_metall!$B:$B,"platinum")</f>
        <v>0</v>
      </c>
      <c r="K30" s="3" t="str">
        <f>Доллар!K30</f>
        <v>27.04.2023</v>
      </c>
      <c r="L30" s="157" t="str">
        <f>IF(AND(M28=0,M29=0,M30=0,M31=0,M32=0,M33=0,M34=0,M35=0,M36=0,M37=0,M38=0,M39=0),"",(IF((SUMIFS(cb_metall!$C:$C,cb_metall!$A:$A,K30,cb_metall!$B:$B,"platinum"))=0,"-",(SUMIFS(cb_metall!$C:$C,cb_metall!$A:$A,K30,cb_metall!$B:$B,"platinum")))))</f>
        <v/>
      </c>
      <c r="M30" s="165">
        <f>SUMIFS(cb_metall!$C:$C,cb_metall!$A:$A,K30,cb_metall!$B:$B,"platinum")</f>
        <v>0</v>
      </c>
      <c r="N30" s="3" t="str">
        <f>Доллар!N30</f>
        <v>27.05.2023</v>
      </c>
      <c r="O30" s="157" t="str">
        <f>IF(AND(P28=0,P29=0,P30=0,P31=0,P32=0,P33=0,P34=0,P35=0,P36=0,P37=0,P38=0,P39=0),"",(IF((SUMIFS(cb_metall!$C:$C,cb_metall!$A:$A,N30,cb_metall!$B:$B,"platinum"))=0,"-",(SUMIFS(cb_metall!$C:$C,cb_metall!$A:$A,N30,cb_metall!$B:$B,"platinum")))))</f>
        <v/>
      </c>
      <c r="P30" s="165">
        <f>SUMIFS(cb_metall!$C:$C,cb_metall!$A:$A,N30,cb_metall!$B:$B,"platinum")</f>
        <v>0</v>
      </c>
      <c r="Q30" s="3" t="str">
        <f>Доллар!Q30</f>
        <v>27.06.2023</v>
      </c>
      <c r="R30" s="157" t="str">
        <f>IF(AND(S28=0,S29=0,S30=0,S31=0,S32=0,S33=0,S34=0,S35=0,S36=0,S37=0,S38=0,S39=0),"",(IF((SUMIFS(cb_metall!$C:$C,cb_metall!$A:$A,Q30,cb_metall!$B:$B,"platinum"))=0,"-",(SUMIFS(cb_metall!$C:$C,cb_metall!$A:$A,Q30,cb_metall!$B:$B,"platinum")))))</f>
        <v/>
      </c>
      <c r="S30" s="165">
        <f>SUMIFS(cb_metall!$C:$C,cb_metall!$A:$A,Q30,cb_metall!$B:$B,"platinum")</f>
        <v>0</v>
      </c>
      <c r="T30" s="3" t="str">
        <f>Доллар!T30</f>
        <v>27.07.2023</v>
      </c>
      <c r="U30" s="157" t="str">
        <f>IF(AND(V28=0,V29=0,V30=0,V31=0,V32=0,V33=0,V34=0,V35=0,V36=0,V37=0,V38=0,V39=0),"",(IF((SUMIFS(cb_metall!$C:$C,cb_metall!$A:$A,T30,cb_metall!$B:$B,"platinum"))=0,"-",(SUMIFS(cb_metall!$C:$C,cb_metall!$A:$A,T30,cb_metall!$B:$B,"platinum")))))</f>
        <v/>
      </c>
      <c r="V30" s="165">
        <f>SUMIFS(cb_metall!$C:$C,cb_metall!$A:$A,T30,cb_metall!$B:$B,"platinum")</f>
        <v>0</v>
      </c>
      <c r="W30" s="3" t="str">
        <f>Доллар!W30</f>
        <v>27.08.2023</v>
      </c>
      <c r="X30" s="157" t="str">
        <f>IF(AND(Y28=0,Y29=0,Y30=0,Y31=0,Y32=0,Y33=0,Y34=0,Y35=0,Y36=0,Y37=0,Y38=0,Y39=0),"",(IF((SUMIFS(cb_metall!$C:$C,cb_metall!$A:$A,W30,cb_metall!$B:$B,"platinum"))=0,"-",(SUMIFS(cb_metall!$C:$C,cb_metall!$A:$A,W30,cb_metall!$B:$B,"platinum")))))</f>
        <v/>
      </c>
      <c r="Y30" s="165">
        <f>SUMIFS(cb_metall!$C:$C,cb_metall!$A:$A,W30,cb_metall!$B:$B,"platinum")</f>
        <v>0</v>
      </c>
      <c r="Z30" s="3" t="str">
        <f>Доллар!Z30</f>
        <v>27.09.2023</v>
      </c>
      <c r="AA30" s="157" t="str">
        <f>IF(AND(AB28=0,AB29=0,AB30=0,AB31=0,AB32=0,AB33=0,AB34=0,AB35=0,AB36=0,AB37=0,AB38=0,AB39=0),"",(IF((SUMIFS(cb_metall!$C:$C,cb_metall!$A:$A,Z30,cb_metall!$B:$B,"platinum"))=0,"-",(SUMIFS(cb_metall!$C:$C,cb_metall!$A:$A,Z30,cb_metall!$B:$B,"platinum")))))</f>
        <v/>
      </c>
      <c r="AB30" s="165">
        <f>SUMIFS(cb_metall!$C:$C,cb_metall!$A:$A,Z30,cb_metall!$B:$B,"platinum")</f>
        <v>0</v>
      </c>
      <c r="AC30" s="3" t="str">
        <f>Доллар!AC30</f>
        <v>27.10.2023</v>
      </c>
      <c r="AD30" s="157" t="str">
        <f>IF(AND(AE28=0,AE29=0,AE30=0,AE31=0,AE32=0,AE33=0,AE34=0,AE35=0,AE36=0,AE37=0,AE38=0,AE39=0),"",(IF((SUMIFS(cb_metall!$C:$C,cb_metall!$A:$A,AC30,cb_metall!$B:$B,"platinum"))=0,"-",(SUMIFS(cb_metall!$C:$C,cb_metall!$A:$A,AC30,cb_metall!$B:$B,"platinum")))))</f>
        <v/>
      </c>
      <c r="AE30" s="165">
        <f>SUMIFS(cb_metall!$C:$C,cb_metall!$A:$A,AC30,cb_metall!$B:$B,"platinum")</f>
        <v>0</v>
      </c>
      <c r="AF30" s="3" t="str">
        <f>Доллар!AF30</f>
        <v>27.11.2023</v>
      </c>
      <c r="AG30" s="157" t="str">
        <f>IF(AND(AH28=0,AH29=0,AH30=0,AH31=0,AH32=0,AH33=0,AH34=0,AH35=0,AH36=0,AH37=0,AH38=0,AH39=0),"",(IF((SUMIFS(cb_metall!$C:$C,cb_metall!$A:$A,AF30,cb_metall!$B:$B,"platinum"))=0,"-",(SUMIFS(cb_metall!$C:$C,cb_metall!$A:$A,AF30,cb_metall!$B:$B,"platinum")))))</f>
        <v/>
      </c>
      <c r="AH30" s="165">
        <f>SUMIFS(cb_metall!$C:$C,cb_metall!$A:$A,AF30,cb_metall!$B:$B,"platinum")</f>
        <v>0</v>
      </c>
      <c r="AI30" s="3" t="str">
        <f>Доллар!AI30</f>
        <v>27.12.2023</v>
      </c>
      <c r="AJ30" s="157" t="str">
        <f>IF(AND(AK28=0,AK29=0,AK30=0,AK31=0,AK32=0,AK33=0,AK34=0,AK35=0,AK36=0,AK37=0,AK38=0,AK39=0),"",(IF((SUMIFS(cb_metall!$C:$C,cb_metall!$A:$A,AI30,cb_metall!$B:$B,"platinum"))=0,"-",(SUMIFS(cb_metall!$C:$C,cb_metall!$A:$A,AI30,cb_metall!$B:$B,"platinum")))))</f>
        <v/>
      </c>
      <c r="AK30" s="165">
        <f>SUMIFS(cb_metall!$C:$C,cb_metall!$A:$A,AI30,cb_metall!$B:$B,"platinum")</f>
        <v>0</v>
      </c>
      <c r="AQ30" s="153" t="str">
        <f t="shared" si="1"/>
        <v>27.06.2023</v>
      </c>
      <c r="AR30" s="162" t="s">
        <v>52</v>
      </c>
      <c r="AT30" s="3" t="str">
        <f t="shared" si="2"/>
        <v>27.10.2023</v>
      </c>
      <c r="AU30" s="162" t="s">
        <v>52</v>
      </c>
      <c r="AW30" s="3" t="str">
        <f t="shared" si="4"/>
        <v>27.11.2023</v>
      </c>
      <c r="AX30" s="162" t="s">
        <v>52</v>
      </c>
      <c r="AZ30" s="3" t="str">
        <f t="shared" si="6"/>
        <v>27.12.2023</v>
      </c>
      <c r="BA30" s="162" t="s">
        <v>52</v>
      </c>
    </row>
    <row r="31" spans="2:53" x14ac:dyDescent="0.25">
      <c r="B31" s="3" t="str">
        <f>Доллар!B31</f>
        <v>28.01.2023</v>
      </c>
      <c r="C31" s="157" t="str">
        <f>IF(AND(D29=0,D30=0,D31=0,D32=0,D33=0,D34=0,D35=0,D36=0,D37=0,D38=0,D39=0,D40=0),"",(IF((SUMIFS(cb_metall!$C:$C,cb_metall!$A:$A,B31,cb_metall!$B:$B,"platinum"))=0,"-",(SUMIFS(cb_metall!$C:$C,cb_metall!$A:$A,B31,cb_metall!$B:$B,"platinum")))))</f>
        <v/>
      </c>
      <c r="D31" s="165">
        <f>SUMIFS(cb_metall!$C:$C,cb_metall!$A:$A,B31,cb_metall!$B:$B,"platinum")</f>
        <v>0</v>
      </c>
      <c r="E31" s="3" t="str">
        <f>Доллар!E31</f>
        <v>28.02.2023</v>
      </c>
      <c r="F31" s="157" t="str">
        <f>IF(AND(G29=0,G30=0,G31=0,G32=0,G33=0,G34=0,G35=0,G36=0,G37=0,G38=0,G39=0,G40=0),"",(IF((SUMIFS(#REF!,#REF!,E31))=0,"-",(SUMIFS(#REF!,#REF!,E31)))))</f>
        <v/>
      </c>
      <c r="G31" s="165">
        <f>SUMIFS(cb_metall!$C:$C,cb_metall!$A:$A,E31,cb_metall!$B:$B,"platinum")</f>
        <v>0</v>
      </c>
      <c r="H31" s="3" t="str">
        <f>Доллар!H31</f>
        <v>28.03.2023</v>
      </c>
      <c r="I31" s="157" t="str">
        <f>IF(AND(J29=0,J30=0,J31=0,J32=0,J33=0,J34=0,J35=0,J36=0,J37=0,J38=0,J39=0,J40=0),"",(IF((SUMIFS(cb_metall!$C:$C,cb_metall!$A:$A,H31,cb_metall!$B:$B,"platinum"))=0,"-",(SUMIFS(cb_metall!$C:$C,cb_metall!$A:$A,H31,cb_metall!$B:$B,"platinum")))))</f>
        <v/>
      </c>
      <c r="J31" s="165">
        <f>SUMIFS(cb_metall!$C:$C,cb_metall!$A:$A,H31,cb_metall!$B:$B,"platinum")</f>
        <v>0</v>
      </c>
      <c r="K31" s="3" t="str">
        <f>Доллар!K31</f>
        <v>28.04.2023</v>
      </c>
      <c r="L31" s="157" t="str">
        <f>IF(AND(M29=0,M30=0,M31=0,M32=0,M33=0,M34=0,M35=0,M36=0,M37=0,M38=0,M39=0,M40=0),"",(IF((SUMIFS(cb_metall!$C:$C,cb_metall!$A:$A,K31,cb_metall!$B:$B,"platinum"))=0,"-",(SUMIFS(cb_metall!$C:$C,cb_metall!$A:$A,K31,cb_metall!$B:$B,"platinum")))))</f>
        <v/>
      </c>
      <c r="M31" s="165">
        <f>SUMIFS(cb_metall!$C:$C,cb_metall!$A:$A,K31,cb_metall!$B:$B,"platinum")</f>
        <v>0</v>
      </c>
      <c r="N31" s="3" t="str">
        <f>Доллар!N31</f>
        <v>28.05.2023</v>
      </c>
      <c r="O31" s="157" t="str">
        <f>IF(AND(P29=0,P30=0,P31=0,P32=0,P33=0,P34=0,P35=0,P36=0,P37=0,P38=0,P39=0,P40=0),"",(IF((SUMIFS(cb_metall!$C:$C,cb_metall!$A:$A,N31,cb_metall!$B:$B,"platinum"))=0,"-",(SUMIFS(cb_metall!$C:$C,cb_metall!$A:$A,N31,cb_metall!$B:$B,"platinum")))))</f>
        <v/>
      </c>
      <c r="P31" s="165">
        <f>SUMIFS(cb_metall!$C:$C,cb_metall!$A:$A,N31,cb_metall!$B:$B,"platinum")</f>
        <v>0</v>
      </c>
      <c r="Q31" s="3" t="str">
        <f>Доллар!Q31</f>
        <v>28.06.2023</v>
      </c>
      <c r="R31" s="157" t="str">
        <f>IF(AND(S29=0,S30=0,S31=0,S32=0,S33=0,S34=0,S35=0,S36=0,S37=0,S38=0,S39=0,S40=0),"",(IF((SUMIFS(cb_metall!$C:$C,cb_metall!$A:$A,Q31,cb_metall!$B:$B,"platinum"))=0,"-",(SUMIFS(cb_metall!$C:$C,cb_metall!$A:$A,Q31,cb_metall!$B:$B,"platinum")))))</f>
        <v/>
      </c>
      <c r="S31" s="165">
        <f>SUMIFS(cb_metall!$C:$C,cb_metall!$A:$A,Q31,cb_metall!$B:$B,"platinum")</f>
        <v>0</v>
      </c>
      <c r="T31" s="3" t="str">
        <f>Доллар!T31</f>
        <v>28.07.2023</v>
      </c>
      <c r="U31" s="157" t="str">
        <f>IF(AND(V29=0,V30=0,V31=0,V32=0,V33=0,V34=0,V35=0,V36=0,V37=0,V38=0,V39=0,V40=0),"",(IF((SUMIFS(cb_metall!$C:$C,cb_metall!$A:$A,T31,cb_metall!$B:$B,"platinum"))=0,"-",(SUMIFS(cb_metall!$C:$C,cb_metall!$A:$A,T31,cb_metall!$B:$B,"platinum")))))</f>
        <v/>
      </c>
      <c r="V31" s="165">
        <f>SUMIFS(cb_metall!$C:$C,cb_metall!$A:$A,T31,cb_metall!$B:$B,"platinum")</f>
        <v>0</v>
      </c>
      <c r="W31" s="3" t="str">
        <f>Доллар!W31</f>
        <v>28.08.2023</v>
      </c>
      <c r="X31" s="157" t="str">
        <f>IF(AND(Y29=0,Y30=0,Y31=0,Y32=0,Y33=0,Y34=0,Y35=0,Y36=0,Y37=0,Y38=0,Y39=0,Y40=0),"",(IF((SUMIFS(cb_metall!$C:$C,cb_metall!$A:$A,W31,cb_metall!$B:$B,"platinum"))=0,"-",(SUMIFS(cb_metall!$C:$C,cb_metall!$A:$A,W31,cb_metall!$B:$B,"platinum")))))</f>
        <v/>
      </c>
      <c r="Y31" s="165">
        <f>SUMIFS(cb_metall!$C:$C,cb_metall!$A:$A,W31,cb_metall!$B:$B,"platinum")</f>
        <v>0</v>
      </c>
      <c r="Z31" s="3" t="str">
        <f>Доллар!Z31</f>
        <v>28.09.2023</v>
      </c>
      <c r="AA31" s="157" t="str">
        <f>IF(AND(AB29=0,AB30=0,AB31=0,AB32=0,AB33=0,AB34=0,AB35=0,AB36=0,AB37=0,AB38=0,AB39=0,AB40=0),"",(IF((SUMIFS(cb_metall!$C:$C,cb_metall!$A:$A,Z31,cb_metall!$B:$B,"platinum"))=0,"-",(SUMIFS(cb_metall!$C:$C,cb_metall!$A:$A,Z31,cb_metall!$B:$B,"platinum")))))</f>
        <v/>
      </c>
      <c r="AB31" s="165">
        <f>SUMIFS(cb_metall!$C:$C,cb_metall!$A:$A,Z31,cb_metall!$B:$B,"platinum")</f>
        <v>0</v>
      </c>
      <c r="AC31" s="3" t="str">
        <f>Доллар!AC31</f>
        <v>28.10.2023</v>
      </c>
      <c r="AD31" s="157" t="str">
        <f>IF(AND(AE29=0,AE30=0,AE31=0,AE32=0,AE33=0,AE34=0,AE35=0,AE36=0,AE37=0,AE38=0,AE39=0,AE40=0),"",(IF((SUMIFS(cb_metall!$C:$C,cb_metall!$A:$A,AC31,cb_metall!$B:$B,"platinum"))=0,"-",(SUMIFS(cb_metall!$C:$C,cb_metall!$A:$A,AC31,cb_metall!$B:$B,"platinum")))))</f>
        <v/>
      </c>
      <c r="AE31" s="165">
        <f>SUMIFS(cb_metall!$C:$C,cb_metall!$A:$A,AC31,cb_metall!$B:$B,"platinum")</f>
        <v>0</v>
      </c>
      <c r="AF31" s="3" t="str">
        <f>Доллар!AF31</f>
        <v>28.11.2023</v>
      </c>
      <c r="AG31" s="157" t="str">
        <f>IF(AND(AH29=0,AH30=0,AH31=0,AH32=0,AH33=0,AH34=0,AH35=0,AH36=0,AH37=0,AH38=0,AH39=0,AH40=0),"",(IF((SUMIFS(cb_metall!$C:$C,cb_metall!$A:$A,AF31,cb_metall!$B:$B,"platinum"))=0,"-",(SUMIFS(cb_metall!$C:$C,cb_metall!$A:$A,AF31,cb_metall!$B:$B,"platinum")))))</f>
        <v/>
      </c>
      <c r="AH31" s="165">
        <f>SUMIFS(cb_metall!$C:$C,cb_metall!$A:$A,AF31,cb_metall!$B:$B,"platinum")</f>
        <v>0</v>
      </c>
      <c r="AI31" s="3" t="str">
        <f>Доллар!AI31</f>
        <v>28.12.2023</v>
      </c>
      <c r="AJ31" s="157" t="str">
        <f>IF(AND(AK29=0,AK30=0,AK31=0,AK32=0,AK33=0,AK34=0,AK35=0,AK36=0,AK37=0,AK38=0,AK39=0,AK40=0),"",(IF((SUMIFS(cb_metall!$C:$C,cb_metall!$A:$A,AI31,cb_metall!$B:$B,"platinum"))=0,"-",(SUMIFS(cb_metall!$C:$C,cb_metall!$A:$A,AI31,cb_metall!$B:$B,"platinum")))))</f>
        <v/>
      </c>
      <c r="AK31" s="165">
        <f>SUMIFS(cb_metall!$C:$C,cb_metall!$A:$A,AI31,cb_metall!$B:$B,"platinum")</f>
        <v>0</v>
      </c>
      <c r="AQ31" s="153" t="str">
        <f t="shared" si="1"/>
        <v>28.06.2023</v>
      </c>
      <c r="AR31" s="162" t="s">
        <v>52</v>
      </c>
      <c r="AT31" s="3" t="str">
        <f t="shared" si="2"/>
        <v>28.10.2023</v>
      </c>
      <c r="AU31" s="162" t="s">
        <v>52</v>
      </c>
      <c r="AW31" s="3" t="str">
        <f t="shared" si="4"/>
        <v>28.11.2023</v>
      </c>
      <c r="AX31" s="162" t="s">
        <v>52</v>
      </c>
      <c r="AZ31" s="3" t="str">
        <f t="shared" si="6"/>
        <v>28.12.2023</v>
      </c>
      <c r="BA31" s="162" t="s">
        <v>52</v>
      </c>
    </row>
    <row r="32" spans="2:53" x14ac:dyDescent="0.25">
      <c r="B32" s="3" t="str">
        <f>Доллар!B32</f>
        <v>29.01.2023</v>
      </c>
      <c r="C32" s="157" t="str">
        <f>IF(AND(D30=0,D31=0,D32=0,D33=0,D34=0,D35=0,D36=0,D37=0,D38=0,D39=0,D40=0,D41=0),"",(IF((SUMIFS(cb_metall!$C:$C,cb_metall!$A:$A,B32,cb_metall!$B:$B,"platinum"))=0,"-",(SUMIFS(cb_metall!$C:$C,cb_metall!$A:$A,B32,cb_metall!$B:$B,"platinum")))))</f>
        <v/>
      </c>
      <c r="D32" s="165">
        <f>SUMIFS(cb_metall!$C:$C,cb_metall!$A:$A,B32,cb_metall!$B:$B,"platinum")</f>
        <v>0</v>
      </c>
      <c r="E32" s="4" t="str">
        <f>Доллар!E32</f>
        <v>29.02.2023</v>
      </c>
      <c r="F32" s="160"/>
      <c r="G32" s="165">
        <f>SUMIFS(cb_metall!$C:$C,cb_metall!$A:$A,E32,cb_metall!$B:$B,"platinum")</f>
        <v>0</v>
      </c>
      <c r="H32" s="3" t="str">
        <f>Доллар!H32</f>
        <v>29.03.2023</v>
      </c>
      <c r="I32" s="157" t="str">
        <f>IF(AND(J30=0,J31=0,J32=0,J33=0,J34=0,J35=0,J36=0,J37=0,J38=0,J39=0,J40=0,J41=0),"",(IF((SUMIFS(cb_metall!$C:$C,cb_metall!$A:$A,H32,cb_metall!$B:$B,"platinum"))=0,"-",(SUMIFS(cb_metall!$C:$C,cb_metall!$A:$A,H32,cb_metall!$B:$B,"platinum")))))</f>
        <v/>
      </c>
      <c r="J32" s="165">
        <f>SUMIFS(cb_metall!$C:$C,cb_metall!$A:$A,H32,cb_metall!$B:$B,"platinum")</f>
        <v>0</v>
      </c>
      <c r="K32" s="3" t="str">
        <f>Доллар!K32</f>
        <v>29.04.2023</v>
      </c>
      <c r="L32" s="157" t="str">
        <f>IF(AND(M30=0,M31=0,M32=0,M33=0,M34=0,M35=0,M36=0,M37=0,M38=0,M39=0,M40=0,M41=0),"",(IF((SUMIFS(cb_metall!$C:$C,cb_metall!$A:$A,K32,cb_metall!$B:$B,"platinum"))=0,"-",(SUMIFS(cb_metall!$C:$C,cb_metall!$A:$A,K32,cb_metall!$B:$B,"platinum")))))</f>
        <v/>
      </c>
      <c r="M32" s="165">
        <f>SUMIFS(cb_metall!$C:$C,cb_metall!$A:$A,K32,cb_metall!$B:$B,"platinum")</f>
        <v>0</v>
      </c>
      <c r="N32" s="3" t="str">
        <f>Доллар!N32</f>
        <v>29.05.2023</v>
      </c>
      <c r="O32" s="157" t="str">
        <f>IF(AND(P30=0,P31=0,P32=0,P33=0,P34=0,P35=0,P36=0,P37=0,P38=0,P39=0,P40=0,P41=0),"",(IF((SUMIFS(cb_metall!$C:$C,cb_metall!$A:$A,N32,cb_metall!$B:$B,"platinum"))=0,"-",(SUMIFS(cb_metall!$C:$C,cb_metall!$A:$A,N32,cb_metall!$B:$B,"platinum")))))</f>
        <v/>
      </c>
      <c r="P32" s="165">
        <f>SUMIFS(cb_metall!$C:$C,cb_metall!$A:$A,N32,cb_metall!$B:$B,"platinum")</f>
        <v>0</v>
      </c>
      <c r="Q32" s="3" t="str">
        <f>Доллар!Q32</f>
        <v>29.06.2023</v>
      </c>
      <c r="R32" s="157" t="str">
        <f>IF(AND(S30=0,S31=0,S32=0,S33=0,S34=0,S35=0,S36=0,S37=0,S38=0,S39=0,S40=0,S41=0),"",(IF((SUMIFS(cb_metall!$C:$C,cb_metall!$A:$A,Q32,cb_metall!$B:$B,"platinum"))=0,"-",(SUMIFS(cb_metall!$C:$C,cb_metall!$A:$A,Q32,cb_metall!$B:$B,"platinum")))))</f>
        <v/>
      </c>
      <c r="S32" s="165">
        <f>SUMIFS(cb_metall!$C:$C,cb_metall!$A:$A,Q32,cb_metall!$B:$B,"platinum")</f>
        <v>0</v>
      </c>
      <c r="T32" s="3" t="str">
        <f>Доллар!T32</f>
        <v>29.07.2023</v>
      </c>
      <c r="U32" s="157" t="str">
        <f>IF(AND(V30=0,V31=0,V32=0,V33=0,V34=0,V35=0,V36=0,V37=0,V38=0,V39=0,V40=0,V41=0),"",(IF((SUMIFS(cb_metall!$C:$C,cb_metall!$A:$A,T32,cb_metall!$B:$B,"platinum"))=0,"-",(SUMIFS(cb_metall!$C:$C,cb_metall!$A:$A,T32,cb_metall!$B:$B,"platinum")))))</f>
        <v/>
      </c>
      <c r="V32" s="165">
        <f>SUMIFS(cb_metall!$C:$C,cb_metall!$A:$A,T32,cb_metall!$B:$B,"platinum")</f>
        <v>0</v>
      </c>
      <c r="W32" s="3" t="str">
        <f>Доллар!W32</f>
        <v>29.08.2023</v>
      </c>
      <c r="X32" s="157" t="str">
        <f>IF(AND(Y30=0,Y31=0,Y32=0,Y33=0,Y34=0,Y35=0,Y36=0,Y37=0,Y38=0,Y39=0,Y40=0,Y41=0),"",(IF((SUMIFS(cb_metall!$C:$C,cb_metall!$A:$A,W32,cb_metall!$B:$B,"platinum"))=0,"-",(SUMIFS(cb_metall!$C:$C,cb_metall!$A:$A,W32,cb_metall!$B:$B,"platinum")))))</f>
        <v/>
      </c>
      <c r="Y32" s="165">
        <f>SUMIFS(cb_metall!$C:$C,cb_metall!$A:$A,W32,cb_metall!$B:$B,"platinum")</f>
        <v>0</v>
      </c>
      <c r="Z32" s="3" t="str">
        <f>Доллар!Z32</f>
        <v>29.09.2023</v>
      </c>
      <c r="AA32" s="157" t="str">
        <f>IF(AND(AB30=0,AB31=0,AB32=0,AB33=0,AB34=0,AB35=0,AB36=0,AB37=0,AB38=0,AB39=0,AB40=0,AB41=0),"",(IF((SUMIFS(cb_metall!$C:$C,cb_metall!$A:$A,Z32,cb_metall!$B:$B,"platinum"))=0,"-",(SUMIFS(cb_metall!$C:$C,cb_metall!$A:$A,Z32,cb_metall!$B:$B,"platinum")))))</f>
        <v/>
      </c>
      <c r="AB32" s="165">
        <f>SUMIFS(cb_metall!$C:$C,cb_metall!$A:$A,Z32,cb_metall!$B:$B,"platinum")</f>
        <v>0</v>
      </c>
      <c r="AC32" s="3" t="str">
        <f>Доллар!AC32</f>
        <v>29.10.2023</v>
      </c>
      <c r="AD32" s="157" t="str">
        <f>IF(AND(AE30=0,AE31=0,AE32=0,AE33=0,AE34=0,AE35=0,AE36=0,AE37=0,AE38=0,AE39=0,AE40=0,AE41=0),"",(IF((SUMIFS(cb_metall!$C:$C,cb_metall!$A:$A,AC32,cb_metall!$B:$B,"platinum"))=0,"-",(SUMIFS(cb_metall!$C:$C,cb_metall!$A:$A,AC32,cb_metall!$B:$B,"platinum")))))</f>
        <v/>
      </c>
      <c r="AE32" s="165">
        <f>SUMIFS(cb_metall!$C:$C,cb_metall!$A:$A,AC32,cb_metall!$B:$B,"platinum")</f>
        <v>0</v>
      </c>
      <c r="AF32" s="3" t="str">
        <f>Доллар!AF32</f>
        <v>29.11.2023</v>
      </c>
      <c r="AG32" s="157" t="str">
        <f>IF(AND(AH30=0,AH31=0,AH32=0,AH33=0,AH34=0,AH35=0,AH36=0,AH37=0,AH38=0,AH39=0,AH40=0,AH41=0),"",(IF((SUMIFS(cb_metall!$C:$C,cb_metall!$A:$A,AF32,cb_metall!$B:$B,"platinum"))=0,"-",(SUMIFS(cb_metall!$C:$C,cb_metall!$A:$A,AF32,cb_metall!$B:$B,"platinum")))))</f>
        <v/>
      </c>
      <c r="AH32" s="165">
        <f>SUMIFS(cb_metall!$C:$C,cb_metall!$A:$A,AF32,cb_metall!$B:$B,"platinum")</f>
        <v>0</v>
      </c>
      <c r="AI32" s="3" t="str">
        <f>Доллар!AI32</f>
        <v>29.12.2023</v>
      </c>
      <c r="AJ32" s="157" t="str">
        <f>IF(AND(AK30=0,AK31=0,AK32=0,AK33=0,AK34=0,AK35=0,AK36=0,AK37=0,AK38=0,AK39=0,AK40=0,AK41=0),"",(IF((SUMIFS(cb_metall!$C:$C,cb_metall!$A:$A,AI32,cb_metall!$B:$B,"platinum"))=0,"-",(SUMIFS(cb_metall!$C:$C,cb_metall!$A:$A,AI32,cb_metall!$B:$B,"platinum")))))</f>
        <v/>
      </c>
      <c r="AK32" s="165">
        <f>SUMIFS(cb_metall!$C:$C,cb_metall!$A:$A,AI32,cb_metall!$B:$B,"platinum")</f>
        <v>0</v>
      </c>
      <c r="AQ32" s="153" t="str">
        <f t="shared" si="1"/>
        <v>29.06.2023</v>
      </c>
      <c r="AR32" s="162" t="s">
        <v>52</v>
      </c>
      <c r="AT32" s="3" t="str">
        <f t="shared" si="2"/>
        <v>29.10.2023</v>
      </c>
      <c r="AU32" s="162" t="s">
        <v>52</v>
      </c>
      <c r="AW32" s="3" t="str">
        <f t="shared" si="4"/>
        <v>29.11.2023</v>
      </c>
      <c r="AX32" s="162" t="s">
        <v>52</v>
      </c>
      <c r="AZ32" s="3" t="str">
        <f t="shared" si="6"/>
        <v>29.12.2023</v>
      </c>
      <c r="BA32" s="162" t="s">
        <v>52</v>
      </c>
    </row>
    <row r="33" spans="1:53" x14ac:dyDescent="0.25">
      <c r="B33" s="3" t="str">
        <f>Доллар!B33</f>
        <v>30.01.2023</v>
      </c>
      <c r="C33" s="157" t="str">
        <f>IF(AND(D31=0,D32=0,D33=0,D34=0,D35=0,D36=0,D37=0,D38=0,D39=0,D40=0,D41=0,D42=0),"",(IF((SUMIFS(cb_metall!$C:$C,cb_metall!$A:$A,B33,cb_metall!$B:$B,"platinum"))=0,"-",(SUMIFS(cb_metall!$C:$C,cb_metall!$A:$A,B33,cb_metall!$B:$B,"platinum")))))</f>
        <v/>
      </c>
      <c r="D33" s="165">
        <f>SUMIFS(cb_metall!$C:$C,cb_metall!$A:$A,B33,cb_metall!$B:$B,"platinum")</f>
        <v>0</v>
      </c>
      <c r="E33" s="4" t="str">
        <f>Доллар!E33</f>
        <v>30.02.2023</v>
      </c>
      <c r="F33" s="160"/>
      <c r="G33" s="178">
        <f t="shared" ref="G33:G38" si="8">J4</f>
        <v>0</v>
      </c>
      <c r="H33" s="3" t="str">
        <f>Доллар!H33</f>
        <v>30.03.2023</v>
      </c>
      <c r="I33" s="157" t="str">
        <f>IF(AND(J31=0,J32=0,J33=0,J34=0,J35=0,J36=0,J37=0,J38=0,J39=0,J40=0,J41=0,J42=0),"",(IF((SUMIFS(cb_metall!$C:$C,cb_metall!$A:$A,H33,cb_metall!$B:$B,"platinum"))=0,"-",(SUMIFS(cb_metall!$C:$C,cb_metall!$A:$A,H33,cb_metall!$B:$B,"platinum")))))</f>
        <v/>
      </c>
      <c r="J33" s="165">
        <f>SUMIFS(cb_metall!$C:$C,cb_metall!$A:$A,H33,cb_metall!$B:$B,"platinum")</f>
        <v>0</v>
      </c>
      <c r="K33" s="3" t="str">
        <f>Доллар!K33</f>
        <v>30.04.2023</v>
      </c>
      <c r="L33" s="157" t="str">
        <f>IF(AND(M31=0,M32=0,M33=0,M34=0,M35=0,M36=0,M37=0,M38=0,M39=0,M40=0,M41=0,M42=0),"",(IF((SUMIFS(cb_metall!$C:$C,cb_metall!$A:$A,K33,cb_metall!$B:$B,"platinum"))=0,"-",(SUMIFS(cb_metall!$C:$C,cb_metall!$A:$A,K33,cb_metall!$B:$B,"platinum")))))</f>
        <v/>
      </c>
      <c r="M33" s="165">
        <f>SUMIFS(cb_metall!$C:$C,cb_metall!$A:$A,K33,cb_metall!$B:$B,"platinum")</f>
        <v>0</v>
      </c>
      <c r="N33" s="3" t="str">
        <f>Доллар!N33</f>
        <v>30.05.2023</v>
      </c>
      <c r="O33" s="157" t="str">
        <f>IF(AND(P31=0,P32=0,P33=0,P34=0,P35=0,P36=0,P37=0,P38=0,P39=0,P40=0,P41=0,P42=0),"",(IF((SUMIFS(cb_metall!$C:$C,cb_metall!$A:$A,N33,cb_metall!$B:$B,"platinum"))=0,"-",(SUMIFS(cb_metall!$C:$C,cb_metall!$A:$A,N33,cb_metall!$B:$B,"platinum")))))</f>
        <v/>
      </c>
      <c r="P33" s="165">
        <f>SUMIFS(cb_metall!$C:$C,cb_metall!$A:$A,N33,cb_metall!$B:$B,"platinum")</f>
        <v>0</v>
      </c>
      <c r="Q33" s="3" t="str">
        <f>Доллар!Q33</f>
        <v>30.06.2023</v>
      </c>
      <c r="R33" s="157" t="str">
        <f>IF(AND(S31=0,S32=0,S33=0,S34=0,S35=0,S36=0,S37=0,S38=0,S39=0,S40=0,S41=0,S42=0),"",(IF((SUMIFS(cb_metall!$C:$C,cb_metall!$A:$A,Q33,cb_metall!$B:$B,"platinum"))=0,"-",(SUMIFS(cb_metall!$C:$C,cb_metall!$A:$A,Q33,cb_metall!$B:$B,"platinum")))))</f>
        <v/>
      </c>
      <c r="S33" s="165">
        <f>SUMIFS(cb_metall!$C:$C,cb_metall!$A:$A,Q33,cb_metall!$B:$B,"platinum")</f>
        <v>0</v>
      </c>
      <c r="T33" s="3" t="str">
        <f>Доллар!T33</f>
        <v>30.07.2023</v>
      </c>
      <c r="U33" s="157" t="str">
        <f>IF(AND(V31=0,V32=0,V33=0,V34=0,V35=0,V36=0,V37=0,V38=0,V39=0,V40=0,V41=0,V42=0),"",(IF((SUMIFS(cb_metall!$C:$C,cb_metall!$A:$A,T33,cb_metall!$B:$B,"platinum"))=0,"-",(SUMIFS(cb_metall!$C:$C,cb_metall!$A:$A,T33,cb_metall!$B:$B,"platinum")))))</f>
        <v/>
      </c>
      <c r="V33" s="165">
        <f>SUMIFS(cb_metall!$C:$C,cb_metall!$A:$A,T33,cb_metall!$B:$B,"platinum")</f>
        <v>0</v>
      </c>
      <c r="W33" s="3" t="str">
        <f>Доллар!W33</f>
        <v>30.08.2023</v>
      </c>
      <c r="X33" s="157" t="str">
        <f>IF(AND(Y31=0,Y32=0,Y33=0,Y34=0,Y35=0,Y36=0,Y37=0,Y38=0,Y39=0,Y40=0,Y41=0,Y42=0),"",(IF((SUMIFS(cb_metall!$C:$C,cb_metall!$A:$A,W33,cb_metall!$B:$B,"platinum"))=0,"-",(SUMIFS(cb_metall!$C:$C,cb_metall!$A:$A,W33,cb_metall!$B:$B,"platinum")))))</f>
        <v/>
      </c>
      <c r="Y33" s="165">
        <f>SUMIFS(cb_metall!$C:$C,cb_metall!$A:$A,W33,cb_metall!$B:$B,"platinum")</f>
        <v>0</v>
      </c>
      <c r="Z33" s="3" t="str">
        <f>Доллар!Z33</f>
        <v>30.09.2023</v>
      </c>
      <c r="AA33" s="157" t="str">
        <f>IF(AND(AB31=0,AB32=0,AB33=0,AB34=0,AB35=0,AB36=0,AB37=0,AB38=0,AB39=0,AB40=0,AB41=0,AB42=0),"",(IF((SUMIFS(cb_metall!$C:$C,cb_metall!$A:$A,Z33,cb_metall!$B:$B,"platinum"))=0,"-",(SUMIFS(cb_metall!$C:$C,cb_metall!$A:$A,Z33,cb_metall!$B:$B,"platinum")))))</f>
        <v/>
      </c>
      <c r="AB33" s="165">
        <f>SUMIFS(cb_metall!$C:$C,cb_metall!$A:$A,Z33,cb_metall!$B:$B,"platinum")</f>
        <v>0</v>
      </c>
      <c r="AC33" s="3" t="str">
        <f>Доллар!AC33</f>
        <v>30.10.2023</v>
      </c>
      <c r="AD33" s="157" t="str">
        <f>IF(AND(AE31=0,AE32=0,AE33=0,AE34=0,AE35=0,AE36=0,AE37=0,AE38=0,AE39=0,AE40=0,AE41=0,AE42=0),"",(IF((SUMIFS(cb_metall!$C:$C,cb_metall!$A:$A,AC33,cb_metall!$B:$B,"platinum"))=0,"-",(SUMIFS(cb_metall!$C:$C,cb_metall!$A:$A,AC33,cb_metall!$B:$B,"platinum")))))</f>
        <v/>
      </c>
      <c r="AE33" s="165">
        <f>SUMIFS(cb_metall!$C:$C,cb_metall!$A:$A,AC33,cb_metall!$B:$B,"platinum")</f>
        <v>0</v>
      </c>
      <c r="AF33" s="3" t="str">
        <f>Доллар!AF33</f>
        <v>30.11.2023</v>
      </c>
      <c r="AG33" s="157" t="str">
        <f>IF(AND(AH31=0,AH32=0,AH33=0,AH34=0,AH35=0,AH36=0,AH37=0,AH38=0,AH39=0,AH40=0,AH41=0,AH42=0),"",(IF((SUMIFS(cb_metall!$C:$C,cb_metall!$A:$A,AF33,cb_metall!$B:$B,"platinum"))=0,"-",(SUMIFS(cb_metall!$C:$C,cb_metall!$A:$A,AF33,cb_metall!$B:$B,"platinum")))))</f>
        <v/>
      </c>
      <c r="AH33" s="165">
        <f>SUMIFS(cb_metall!$C:$C,cb_metall!$A:$A,AF33,cb_metall!$B:$B,"platinum")</f>
        <v>0</v>
      </c>
      <c r="AI33" s="3" t="str">
        <f>Доллар!AI33</f>
        <v>30.12.2023</v>
      </c>
      <c r="AJ33" s="157" t="str">
        <f>IF(AND(AK31=0,AK32=0,AK33=0,AK34=0,AK35=0,AK36=0,AK37=0,AK38=0,AK39=0,AK40=0,AK41=0,AK42=0),"",(IF((SUMIFS(cb_metall!$C:$C,cb_metall!$A:$A,AI33,cb_metall!$B:$B,"platinum"))=0,"-",(SUMIFS(cb_metall!$C:$C,cb_metall!$A:$A,AI33,cb_metall!$B:$B,"platinum")))))</f>
        <v/>
      </c>
      <c r="AK33" s="165">
        <f>SUMIFS(cb_metall!$C:$C,cb_metall!$A:$A,AI33,cb_metall!$B:$B,"platinum")</f>
        <v>0</v>
      </c>
      <c r="AQ33" s="153" t="str">
        <f t="shared" si="1"/>
        <v>30.06.2023</v>
      </c>
      <c r="AR33" s="162" t="s">
        <v>52</v>
      </c>
      <c r="AT33" s="3" t="str">
        <f t="shared" si="2"/>
        <v>30.10.2023</v>
      </c>
      <c r="AU33" s="162" t="s">
        <v>52</v>
      </c>
      <c r="AW33" s="3" t="str">
        <f t="shared" si="4"/>
        <v>30.11.2023</v>
      </c>
      <c r="AX33" s="162" t="s">
        <v>52</v>
      </c>
      <c r="AZ33" s="3" t="str">
        <f t="shared" si="6"/>
        <v>30.12.2023</v>
      </c>
      <c r="BA33" s="162" t="s">
        <v>52</v>
      </c>
    </row>
    <row r="34" spans="1:53" x14ac:dyDescent="0.25">
      <c r="B34" s="3" t="str">
        <f>Доллар!B34</f>
        <v>31.01.2023</v>
      </c>
      <c r="C34" s="157" t="str">
        <f>IF(AND(D32=0,D33=0,D34=0,D35=0,D36=0,D37=0,D38=0,D39=0,D40=0,D41=0,D42=0,D43=0),"",(IF((SUMIFS(cb_metall!$C:$C,cb_metall!$A:$A,B34,cb_metall!$B:$B,"platinum"))=0,"-",(SUMIFS(cb_metall!$C:$C,cb_metall!$A:$A,B34,cb_metall!$B:$B,"platinum")))))</f>
        <v/>
      </c>
      <c r="D34" s="165">
        <f>SUMIFS(cb_metall!$C:$C,cb_metall!$A:$A,B34,cb_metall!$B:$B,"platinum")</f>
        <v>0</v>
      </c>
      <c r="E34" s="4" t="str">
        <f>Доллар!E34</f>
        <v>31.02.2023</v>
      </c>
      <c r="F34" s="160"/>
      <c r="G34" s="178">
        <f t="shared" si="8"/>
        <v>0</v>
      </c>
      <c r="H34" s="3" t="str">
        <f>Доллар!H34</f>
        <v>31.03.2023</v>
      </c>
      <c r="I34" s="157" t="str">
        <f>IF(AND(J32=0,J33=0,J34=0,J35=0,J36=0,J37=0,J38=0,J39=0,J40=0,J41=0,J42=0,J43=0),"",(IF((SUMIFS(cb_metall!$C:$C,cb_metall!$A:$A,H34,cb_metall!$B:$B,"platinum"))=0,"-",(SUMIFS(cb_metall!$C:$C,cb_metall!$A:$A,H34,cb_metall!$B:$B,"platinum")))))</f>
        <v/>
      </c>
      <c r="J34" s="165">
        <f>SUMIFS(cb_metall!$C:$C,cb_metall!$A:$A,H34,cb_metall!$B:$B,"platinum")</f>
        <v>0</v>
      </c>
      <c r="K34" s="4" t="str">
        <f>Доллар!K34</f>
        <v>31.04.2023</v>
      </c>
      <c r="L34" s="160"/>
      <c r="M34" s="183">
        <f>P3</f>
        <v>0</v>
      </c>
      <c r="N34" s="3" t="str">
        <f>Доллар!N34</f>
        <v>31.05.2023</v>
      </c>
      <c r="O34" s="157" t="str">
        <f>IF(AND(P32=0,P33=0,P34=0,P35=0,P36=0,P37=0,P38=0,P39=0,P40=0,P41=0,P42=0,P43=0),"",(IF((SUMIFS(cb_metall!$C:$C,cb_metall!$A:$A,N34,cb_metall!$B:$B,"platinum"))=0,"-",(SUMIFS(cb_metall!$C:$C,cb_metall!$A:$A,N34,cb_metall!$B:$B,"platinum")))))</f>
        <v/>
      </c>
      <c r="P34" s="165">
        <f>SUMIFS(cb_metall!$C:$C,cb_metall!$A:$A,N34,cb_metall!$B:$B,"platinum")</f>
        <v>0</v>
      </c>
      <c r="Q34" s="83" t="str">
        <f>Доллар!Q34</f>
        <v>31.06.2023</v>
      </c>
      <c r="R34" s="160"/>
      <c r="S34" s="183">
        <f>V3</f>
        <v>0</v>
      </c>
      <c r="T34" s="3" t="str">
        <f>Доллар!T34</f>
        <v>31.07.2023</v>
      </c>
      <c r="U34" s="157" t="str">
        <f>IF(AND(V32=0,V33=0,V34=0,V35=0,V36=0,V37=0,V38=0,V39=0,V40=0,V41=0,V42=0,V43=0),"",(IF((SUMIFS(cb_metall!$C:$C,cb_metall!$A:$A,T34,cb_metall!$B:$B,"platinum"))=0,"-",(SUMIFS(cb_metall!$C:$C,cb_metall!$A:$A,T34,cb_metall!$B:$B,"platinum")))))</f>
        <v/>
      </c>
      <c r="V34" s="165">
        <f>SUMIFS(cb_metall!$C:$C,cb_metall!$A:$A,T34,cb_metall!$B:$B,"platinum")</f>
        <v>0</v>
      </c>
      <c r="W34" s="3" t="str">
        <f>Доллар!W34</f>
        <v>31.08.2023</v>
      </c>
      <c r="X34" s="157" t="str">
        <f>IF(AND(Y32=0,Y33=0,Y34=0,Y35=0,Y36=0,Y37=0,Y38=0,Y39=0,Y40=0,Y41=0,Y42=0,Y43=0),"",(IF((SUMIFS(cb_metall!$C:$C,cb_metall!$A:$A,W34,cb_metall!$B:$B,"platinum"))=0,"-",(SUMIFS(cb_metall!$C:$C,cb_metall!$A:$A,W34,cb_metall!$B:$B,"platinum")))))</f>
        <v/>
      </c>
      <c r="Y34" s="165">
        <f>SUMIFS(cb_metall!$C:$C,cb_metall!$A:$A,W34,cb_metall!$B:$B,"platinum")</f>
        <v>0</v>
      </c>
      <c r="Z34" s="83" t="str">
        <f>Доллар!Z34</f>
        <v>31.09.2023</v>
      </c>
      <c r="AA34" s="160"/>
      <c r="AB34" s="183">
        <f>AE3</f>
        <v>0</v>
      </c>
      <c r="AC34" s="3" t="str">
        <f>Доллар!AC34</f>
        <v>31.10.2023</v>
      </c>
      <c r="AD34" s="157" t="str">
        <f>IF(AND(AE32=0,AE33=0,AE34=0,AE35=0,AE36=0,AE37=0,AE38=0,AE39=0,AE40=0,AE41=0,AE42=0,AE43=0),"",(IF((SUMIFS(cb_metall!$C:$C,cb_metall!$A:$A,AC34,cb_metall!$B:$B,"platinum"))=0,"-",(SUMIFS(cb_metall!$C:$C,cb_metall!$A:$A,AC34,cb_metall!$B:$B,"platinum")))))</f>
        <v/>
      </c>
      <c r="AE34" s="165">
        <f>SUMIFS(cb_metall!$C:$C,cb_metall!$A:$A,AC34,cb_metall!$B:$B,"platinum")</f>
        <v>0</v>
      </c>
      <c r="AF34" s="4" t="str">
        <f>Доллар!AF34</f>
        <v>31.11.2023</v>
      </c>
      <c r="AG34" s="160"/>
      <c r="AH34" s="183">
        <f>AK3</f>
        <v>0</v>
      </c>
      <c r="AI34" s="3" t="str">
        <f>Доллар!AI34</f>
        <v>31.12.2023</v>
      </c>
      <c r="AJ34" s="157" t="str">
        <f>IF(AND(AK32=0,AK33=0,AK34=0,AK35=0,AK36=0,AK37=0,AK38=0,AK39=0,AK40=0,AK41=0,AK42=0,AK43=0),"",(IF((SUMIFS(cb_metall!$C:$C,cb_metall!$A:$A,AI34,cb_metall!$B:$B,"platinum"))=0,"-",(SUMIFS(cb_metall!$C:$C,cb_metall!$A:$A,AI34,cb_metall!$B:$B,"platinum")))))</f>
        <v/>
      </c>
      <c r="AK34" s="165">
        <f>SUMIFS(cb_metall!$C:$C,cb_metall!$A:$A,AI34,cb_metall!$B:$B,"platinum")</f>
        <v>0</v>
      </c>
      <c r="AQ34" s="153" t="str">
        <f t="shared" si="1"/>
        <v>31.06.2023</v>
      </c>
      <c r="AR34" s="162" t="s">
        <v>52</v>
      </c>
      <c r="AT34" s="3" t="str">
        <f t="shared" si="2"/>
        <v>31.10.2023</v>
      </c>
      <c r="AU34" s="162" t="s">
        <v>52</v>
      </c>
      <c r="AW34" s="3" t="str">
        <f t="shared" si="4"/>
        <v>31.11.2023</v>
      </c>
      <c r="AX34" s="162" t="s">
        <v>52</v>
      </c>
      <c r="AY34" t="s">
        <v>163</v>
      </c>
      <c r="AZ34" s="3" t="str">
        <f t="shared" si="6"/>
        <v>31.12.2023</v>
      </c>
      <c r="BA34" s="162" t="s">
        <v>52</v>
      </c>
    </row>
    <row r="35" spans="1:53" x14ac:dyDescent="0.25">
      <c r="B35" s="9" t="s">
        <v>2</v>
      </c>
      <c r="C35" s="158" t="e">
        <f>AVERAGE(C4:C34)</f>
        <v>#DIV/0!</v>
      </c>
      <c r="D35" s="183">
        <f>G4</f>
        <v>0</v>
      </c>
      <c r="E35" s="9" t="s">
        <v>2</v>
      </c>
      <c r="F35" s="158" t="e">
        <f>AVERAGE(F4:F34)</f>
        <v>#DIV/0!</v>
      </c>
      <c r="G35" s="178">
        <f t="shared" si="8"/>
        <v>0</v>
      </c>
      <c r="H35" s="9" t="s">
        <v>2</v>
      </c>
      <c r="I35" s="158" t="e">
        <f>AVERAGE(I4:I34)</f>
        <v>#DIV/0!</v>
      </c>
      <c r="J35" s="183">
        <f>M4</f>
        <v>0</v>
      </c>
      <c r="K35" s="9" t="s">
        <v>2</v>
      </c>
      <c r="L35" s="158" t="e">
        <f>AVERAGE(L4:L34)</f>
        <v>#DIV/0!</v>
      </c>
      <c r="M35" s="183">
        <f t="shared" ref="M35:M38" si="9">P4</f>
        <v>0</v>
      </c>
      <c r="N35" s="9" t="s">
        <v>2</v>
      </c>
      <c r="O35" s="158" t="e">
        <f>AVERAGE(O4:O34)</f>
        <v>#DIV/0!</v>
      </c>
      <c r="P35" s="183">
        <f>S4</f>
        <v>0</v>
      </c>
      <c r="Q35" s="9" t="s">
        <v>2</v>
      </c>
      <c r="R35" s="158" t="e">
        <f>AVERAGE(R4:R34)</f>
        <v>#DIV/0!</v>
      </c>
      <c r="S35" s="183">
        <f t="shared" ref="S35:S38" si="10">V4</f>
        <v>0</v>
      </c>
      <c r="T35" s="9" t="s">
        <v>2</v>
      </c>
      <c r="U35" s="158" t="e">
        <f>AVERAGE(U4:U34)</f>
        <v>#DIV/0!</v>
      </c>
      <c r="V35" s="183">
        <f>Y4</f>
        <v>0</v>
      </c>
      <c r="W35" s="9" t="s">
        <v>2</v>
      </c>
      <c r="X35" s="158" t="e">
        <f>AVERAGE(X4:X34)</f>
        <v>#DIV/0!</v>
      </c>
      <c r="Y35" s="183">
        <f>AB4</f>
        <v>0</v>
      </c>
      <c r="Z35" s="9" t="s">
        <v>2</v>
      </c>
      <c r="AA35" s="158" t="e">
        <f>AVERAGE(AA4:AA34)</f>
        <v>#DIV/0!</v>
      </c>
      <c r="AB35" s="183">
        <f t="shared" ref="AB35:AB38" si="11">AE4</f>
        <v>0</v>
      </c>
      <c r="AC35" s="9" t="s">
        <v>2</v>
      </c>
      <c r="AD35" s="158" t="e">
        <f>AVERAGE(AD4:AD34)</f>
        <v>#DIV/0!</v>
      </c>
      <c r="AE35" s="183">
        <f>AH4</f>
        <v>0</v>
      </c>
      <c r="AF35" s="9" t="s">
        <v>2</v>
      </c>
      <c r="AG35" s="158" t="e">
        <f>AVERAGE(AG4:AG34)</f>
        <v>#DIV/0!</v>
      </c>
      <c r="AH35" s="183">
        <f t="shared" ref="AH35:AH38" si="12">AK4</f>
        <v>0</v>
      </c>
      <c r="AI35" s="9" t="s">
        <v>2</v>
      </c>
      <c r="AJ35" s="158" t="e">
        <f>AVERAGE(AJ4:AJ34)</f>
        <v>#DIV/0!</v>
      </c>
      <c r="AQ35" s="9" t="s">
        <v>2</v>
      </c>
      <c r="AR35" s="158"/>
      <c r="AT35" s="9" t="s">
        <v>2</v>
      </c>
      <c r="AU35" s="158">
        <f>AVERAGE(AU4:AU34)</f>
        <v>0</v>
      </c>
      <c r="AW35" s="9" t="s">
        <v>2</v>
      </c>
      <c r="AX35" s="158">
        <f>AVERAGE(AX4:AX34)</f>
        <v>0</v>
      </c>
      <c r="AZ35" s="9" t="s">
        <v>2</v>
      </c>
      <c r="BA35" s="158">
        <f>AVERAGE(BA4:BA34)</f>
        <v>0</v>
      </c>
    </row>
    <row r="36" spans="1:53" ht="15" hidden="1" customHeight="1" outlineLevel="1" x14ac:dyDescent="0.25">
      <c r="B36" s="9" t="s">
        <v>188</v>
      </c>
      <c r="C36" s="158">
        <f>IFERROR((MEDIAN(C4:C34)),0)</f>
        <v>0</v>
      </c>
      <c r="D36" s="183">
        <f t="shared" ref="D36:D38" si="13">G5</f>
        <v>0</v>
      </c>
      <c r="E36" s="9" t="s">
        <v>188</v>
      </c>
      <c r="F36" s="158">
        <f>IFERROR((MEDIAN(F4:F34)),0)</f>
        <v>0</v>
      </c>
      <c r="G36" s="178">
        <f t="shared" si="8"/>
        <v>0</v>
      </c>
      <c r="H36" s="9" t="s">
        <v>188</v>
      </c>
      <c r="I36" s="158">
        <f>IFERROR((MEDIAN(I4:I34)),0)</f>
        <v>0</v>
      </c>
      <c r="J36" s="183">
        <f t="shared" ref="J36:J38" si="14">M5</f>
        <v>0</v>
      </c>
      <c r="K36" s="9" t="s">
        <v>188</v>
      </c>
      <c r="L36" s="158">
        <f>IFERROR((MEDIAN(L4:L34)),0)</f>
        <v>0</v>
      </c>
      <c r="M36" s="183">
        <f t="shared" si="9"/>
        <v>0</v>
      </c>
      <c r="N36" s="9" t="s">
        <v>188</v>
      </c>
      <c r="O36" s="158">
        <f>IFERROR((MEDIAN(O4:O34)),0)</f>
        <v>0</v>
      </c>
      <c r="P36" s="183">
        <f t="shared" ref="P36:P38" si="15">S5</f>
        <v>0</v>
      </c>
      <c r="Q36" s="9" t="s">
        <v>188</v>
      </c>
      <c r="R36" s="158">
        <f>IFERROR((MEDIAN(R4:R34)),0)</f>
        <v>0</v>
      </c>
      <c r="S36" s="183">
        <f t="shared" si="10"/>
        <v>0</v>
      </c>
      <c r="T36" s="9" t="s">
        <v>188</v>
      </c>
      <c r="U36" s="158">
        <f>IFERROR((MEDIAN(U4:U34)),0)</f>
        <v>0</v>
      </c>
      <c r="V36" s="183">
        <f t="shared" ref="V36:V38" si="16">Y5</f>
        <v>0</v>
      </c>
      <c r="W36" s="9" t="s">
        <v>188</v>
      </c>
      <c r="X36" s="158">
        <f>IFERROR((MEDIAN(X4:X34)),0)</f>
        <v>0</v>
      </c>
      <c r="Y36" s="183">
        <f t="shared" ref="Y36:Y38" si="17">AB5</f>
        <v>0</v>
      </c>
      <c r="Z36" s="9" t="s">
        <v>188</v>
      </c>
      <c r="AA36" s="158">
        <f>IFERROR((MEDIAN(AA4:AA34)),0)</f>
        <v>0</v>
      </c>
      <c r="AB36" s="183">
        <f t="shared" si="11"/>
        <v>0</v>
      </c>
      <c r="AC36" s="9" t="s">
        <v>188</v>
      </c>
      <c r="AD36" s="158">
        <f>IFERROR((MEDIAN(AD4:AD34)),0)</f>
        <v>0</v>
      </c>
      <c r="AE36" s="183">
        <f t="shared" ref="AE36:AE38" si="18">AH5</f>
        <v>0</v>
      </c>
      <c r="AF36" s="9" t="s">
        <v>188</v>
      </c>
      <c r="AG36" s="158">
        <f>IFERROR((MEDIAN(AG4:AG34)),0)</f>
        <v>0</v>
      </c>
      <c r="AH36" s="183">
        <f t="shared" si="12"/>
        <v>0</v>
      </c>
      <c r="AI36" s="9" t="s">
        <v>188</v>
      </c>
      <c r="AJ36" s="158">
        <f>IFERROR((MEDIAN(AJ4:AJ34)),0)</f>
        <v>0</v>
      </c>
      <c r="AQ36" s="9" t="s">
        <v>188</v>
      </c>
      <c r="AR36" s="158"/>
      <c r="AT36" s="9" t="s">
        <v>188</v>
      </c>
      <c r="AU36" s="158"/>
      <c r="AV36" t="s">
        <v>163</v>
      </c>
      <c r="AW36" s="9" t="s">
        <v>188</v>
      </c>
      <c r="AX36" s="158"/>
      <c r="AY36" t="s">
        <v>163</v>
      </c>
      <c r="AZ36" s="9" t="s">
        <v>188</v>
      </c>
      <c r="BA36" s="158"/>
    </row>
    <row r="37" spans="1:53" ht="15" hidden="1" customHeight="1" outlineLevel="1" x14ac:dyDescent="0.25">
      <c r="B37" s="9" t="s">
        <v>189</v>
      </c>
      <c r="C37" s="158">
        <f>IFERROR(MEDIAN(C4:C34),0)</f>
        <v>0</v>
      </c>
      <c r="D37" s="183">
        <f t="shared" si="13"/>
        <v>0</v>
      </c>
      <c r="E37" s="9" t="s">
        <v>189</v>
      </c>
      <c r="F37" s="158">
        <f>IFERROR(MEDIAN(C4:C34,F4:F34),0)</f>
        <v>0</v>
      </c>
      <c r="G37" s="178">
        <f t="shared" si="8"/>
        <v>0</v>
      </c>
      <c r="H37" s="9" t="s">
        <v>189</v>
      </c>
      <c r="I37" s="158">
        <f>IFERROR(MEDIAN(F4:F34,I4:I34,C4:C34),0)</f>
        <v>0</v>
      </c>
      <c r="J37" s="183">
        <f t="shared" si="14"/>
        <v>0</v>
      </c>
      <c r="K37" s="9" t="s">
        <v>189</v>
      </c>
      <c r="L37" s="158">
        <f>IFERROR(MEDIAN(I4:I34,L4:L34,F4:F34,C4:C34),0)</f>
        <v>0</v>
      </c>
      <c r="M37" s="183">
        <f t="shared" si="9"/>
        <v>0</v>
      </c>
      <c r="N37" s="9" t="s">
        <v>189</v>
      </c>
      <c r="O37" s="158">
        <f>IFERROR(MEDIAN(L4:L34,O4:O34,I4:I34,F4:F34,C4:C34),0)</f>
        <v>0</v>
      </c>
      <c r="P37" s="183">
        <f t="shared" si="15"/>
        <v>0</v>
      </c>
      <c r="Q37" s="9" t="s">
        <v>189</v>
      </c>
      <c r="R37" s="158">
        <f>IFERROR(MEDIAN(O4:O34,R4:R34,L4:L34,I4:I34,F4:F34,C4:C34),0)</f>
        <v>0</v>
      </c>
      <c r="S37" s="183">
        <f t="shared" si="10"/>
        <v>0</v>
      </c>
      <c r="T37" s="9" t="s">
        <v>189</v>
      </c>
      <c r="U37" s="158">
        <f>IFERROR(MEDIAN(R4:R34,U4:U34,O4:O34,L4:L34,I4:I34,F4:F34,C4:C34),0)</f>
        <v>0</v>
      </c>
      <c r="V37" s="183">
        <f t="shared" si="16"/>
        <v>0</v>
      </c>
      <c r="W37" s="9" t="s">
        <v>189</v>
      </c>
      <c r="X37" s="158">
        <f>IFERROR(MEDIAN(U4:U34,X4:X34,R4:R34,O4:O34,L4:L34,I4:I34,F4:F34,C4:C34),0)</f>
        <v>0</v>
      </c>
      <c r="Y37" s="183">
        <f t="shared" si="17"/>
        <v>0</v>
      </c>
      <c r="Z37" s="9" t="s">
        <v>189</v>
      </c>
      <c r="AA37" s="158">
        <f>IFERROR(MEDIAN(X4:X34,AA4:AA34,U4:U34,R4:R34,O4:O34,L4:L34,I4:I34,F4:F34,C4:C34),0)</f>
        <v>0</v>
      </c>
      <c r="AB37" s="183">
        <f t="shared" si="11"/>
        <v>0</v>
      </c>
      <c r="AC37" s="9" t="s">
        <v>189</v>
      </c>
      <c r="AD37" s="158">
        <f>IFERROR(MEDIAN(AA4:AA34,AD4:AD34,X4:X34,U4:U34,R4:R34,O4:O34,L4:L34,I4:I34,F4:F34,C4:C34),0)</f>
        <v>0</v>
      </c>
      <c r="AE37" s="183">
        <f t="shared" si="18"/>
        <v>0</v>
      </c>
      <c r="AF37" s="9" t="s">
        <v>189</v>
      </c>
      <c r="AG37" s="158">
        <f>IFERROR(MEDIAN(AD4:AD34,AG4:AG34,AA4:AA34,X4:X34,U4:U34,R4:R34,O4:O34,L4:L34,I4:I34,F4:F34,C4:C34),0)</f>
        <v>0</v>
      </c>
      <c r="AH37" s="183">
        <f t="shared" si="12"/>
        <v>0</v>
      </c>
      <c r="AI37" s="9" t="s">
        <v>189</v>
      </c>
      <c r="AJ37" s="158">
        <f>IFERROR(MEDIAN(AG4:AG34,AJ4:AJ34,AD4:AD34,AA4:AA34,X4:X34,U4:U34,R4:R34,O4:O34,L4:L34,I4:I34,F4:F34,C4:C34),0)</f>
        <v>0</v>
      </c>
      <c r="AQ37" s="9" t="s">
        <v>189</v>
      </c>
      <c r="AR37" s="158"/>
      <c r="AT37" s="9" t="s">
        <v>189</v>
      </c>
      <c r="AU37" s="158"/>
      <c r="AV37" t="s">
        <v>163</v>
      </c>
      <c r="AW37" s="9" t="s">
        <v>189</v>
      </c>
      <c r="AX37" s="158"/>
      <c r="AY37" t="s">
        <v>163</v>
      </c>
      <c r="AZ37" s="9" t="s">
        <v>189</v>
      </c>
      <c r="BA37" s="158"/>
    </row>
    <row r="38" spans="1:53" collapsed="1" x14ac:dyDescent="0.25">
      <c r="B38" s="13" t="s">
        <v>3</v>
      </c>
      <c r="C38" s="159" t="e">
        <f>C35</f>
        <v>#DIV/0!</v>
      </c>
      <c r="D38" s="183">
        <f t="shared" si="13"/>
        <v>0</v>
      </c>
      <c r="E38" s="11" t="s">
        <v>3</v>
      </c>
      <c r="F38" s="159" t="e">
        <f>AVERAGE(C4:C34,F4:F34)</f>
        <v>#DIV/0!</v>
      </c>
      <c r="G38" s="178">
        <f t="shared" si="8"/>
        <v>0</v>
      </c>
      <c r="H38" s="11" t="s">
        <v>3</v>
      </c>
      <c r="I38" s="159" t="e">
        <f>AVERAGE((C4:C34,F4:F34,I4:I34))</f>
        <v>#DIV/0!</v>
      </c>
      <c r="J38" s="183">
        <f t="shared" si="14"/>
        <v>0</v>
      </c>
      <c r="K38" s="11" t="s">
        <v>3</v>
      </c>
      <c r="L38" s="159" t="e">
        <f>AVERAGE(C4:C34,F4:F34,I4:I34,L4:L34)</f>
        <v>#DIV/0!</v>
      </c>
      <c r="M38" s="183">
        <f t="shared" si="9"/>
        <v>0</v>
      </c>
      <c r="N38" s="11" t="s">
        <v>3</v>
      </c>
      <c r="O38" s="159" t="e">
        <f>AVERAGE($C$4:$C$34,$F$4:$F$34,$I$4:$I$34,$L$4:$L$34,$O$4:$O$34)</f>
        <v>#DIV/0!</v>
      </c>
      <c r="P38" s="183">
        <f t="shared" si="15"/>
        <v>0</v>
      </c>
      <c r="Q38" s="11" t="s">
        <v>3</v>
      </c>
      <c r="R38" s="159" t="e">
        <f>AVERAGE($C$4:$C$34,$F$4:$F$34,$I$4:$I$34,$L$4:$L$34,$O$4:$O$34,$R$4:$R$34)</f>
        <v>#DIV/0!</v>
      </c>
      <c r="S38" s="183">
        <f t="shared" si="10"/>
        <v>0</v>
      </c>
      <c r="T38" s="11" t="s">
        <v>3</v>
      </c>
      <c r="U38" s="159" t="e">
        <f>AVERAGE($C$4:$C$34,$F$4:$F$34,$I$4:$I$34,$L$4:$L$34,$O$4:$O$34,$R$4:$R$34,$U$4:$U$34)</f>
        <v>#DIV/0!</v>
      </c>
      <c r="V38" s="183">
        <f t="shared" si="16"/>
        <v>0</v>
      </c>
      <c r="W38" s="11" t="s">
        <v>3</v>
      </c>
      <c r="X38" s="159" t="e">
        <f>AVERAGE($C$4:$C$34,$F$4:$F$34,$I$4:$I$34,$L$4:$L$34,$O$4:$O$34,$R$4:$R$34,$U$4:$U$34,$X$4:$X$34)</f>
        <v>#DIV/0!</v>
      </c>
      <c r="Y38" s="183">
        <f t="shared" si="17"/>
        <v>0</v>
      </c>
      <c r="Z38" s="11" t="s">
        <v>3</v>
      </c>
      <c r="AA38" s="159" t="e">
        <f>AVERAGE($C$4:$C$34,$F$4:$F$34,$I$4:$I$34,$L$4:$L$34,$O$4:$O$34,$R$4:$R$34,$U$4:$U$34,$X$4:$X$34,$AA$4:$AA$34)</f>
        <v>#DIV/0!</v>
      </c>
      <c r="AB38" s="183">
        <f t="shared" si="11"/>
        <v>0</v>
      </c>
      <c r="AC38" s="11" t="s">
        <v>3</v>
      </c>
      <c r="AD38" s="159" t="e">
        <f>AVERAGE($C$4:$C$34,$F$4:$F$34,$I$4:$I$34,$L$4:$L$34,$O$4:$O$34,$R$4:$R$34,$U$4:$U$34,$X$4:$X$34,$AA$4:$AA$34,$AD$4:$AD$34)</f>
        <v>#DIV/0!</v>
      </c>
      <c r="AE38" s="183">
        <f t="shared" si="18"/>
        <v>0</v>
      </c>
      <c r="AF38" s="11" t="s">
        <v>3</v>
      </c>
      <c r="AG38" s="159" t="e">
        <f>AVERAGE($C$4:$C$34,$F$4:$F$34,$I$4:$I$34,$L$4:$L$34,$O$4:$O$34,$R$4:$R$34,$U$4:$U$34,$X$4:$X$34,$AA$4:$AA$34,$AD$4:$AD$34,$AG$4:$AG$34)</f>
        <v>#DIV/0!</v>
      </c>
      <c r="AH38" s="183">
        <f t="shared" si="12"/>
        <v>0</v>
      </c>
      <c r="AI38" s="11" t="s">
        <v>3</v>
      </c>
      <c r="AJ38" s="159" t="e">
        <f>AVERAGE($C$4:$C$34,$F$4:$F$34,$I$4:$I$34,$L$4:$L$34,$O$4:$O$34,$R$4:$R$34,$U$4:$U$34,$X$4:$X$34,$AA$4:$AA$34,$AD$4:$AD$34,$AG$4:$AG$34,$AJ$4:$AJ$34)</f>
        <v>#DIV/0!</v>
      </c>
      <c r="AQ38" s="11" t="s">
        <v>3</v>
      </c>
      <c r="AR38" s="159"/>
      <c r="AT38" s="11" t="s">
        <v>3</v>
      </c>
      <c r="AU38" s="159">
        <f>AVERAGE($C$4:$C$34,$F$4:$F$34,$I$4:$I$34,$L$4:$L$34,$O$4:$O$34,$R$4:$R$34,$U$4:$U$34,$X$4:$X$34,$AA$4:$AA$34,$AU$4:$AU$34)</f>
        <v>0</v>
      </c>
      <c r="AW38" s="11" t="s">
        <v>3</v>
      </c>
      <c r="AX38" s="159">
        <f>AVERAGE($C$4:$C$34,$F$4:$F$34,$I$4:$I$34,$L$4:$L$34,$O$4:$O$34,$R$4:$R$34,$U$4:$U$34,$X$4:$X$34,$AA$4:$AA$34,$AX$4:$AX$34,$AU$4:$AU$34)</f>
        <v>0</v>
      </c>
      <c r="AZ38" s="11" t="s">
        <v>3</v>
      </c>
      <c r="BA38" s="159">
        <f>AVERAGE($C$4:$C$34,$F$4:$F$34,$I$4:$I$34,$L$4:$L$34,$O$4:$O$34,$R$4:$R$34,$U$4:$U$34,$X$4:$X$34,$AA$4:$AA$34,$AU$4:$AU$34,$AX$4:$AX$34,$BA$4:$BA$34)</f>
        <v>0</v>
      </c>
    </row>
    <row r="39" spans="1:53" x14ac:dyDescent="0.25">
      <c r="D39" s="183">
        <f t="shared" ref="D36:D41" si="19">G8</f>
        <v>0</v>
      </c>
      <c r="G39" s="178">
        <f t="shared" ref="G33:G40" si="20">J10</f>
        <v>0</v>
      </c>
      <c r="J39" s="183">
        <f t="shared" ref="J36:J41" si="21">M8</f>
        <v>0</v>
      </c>
      <c r="M39" s="183">
        <f t="shared" ref="M35:M41" si="22">P8</f>
        <v>0</v>
      </c>
      <c r="P39" s="183">
        <f t="shared" ref="P36:P41" si="23">S8</f>
        <v>0</v>
      </c>
      <c r="S39" s="183">
        <f t="shared" ref="S35:S41" si="24">V8</f>
        <v>0</v>
      </c>
      <c r="V39" s="183">
        <f t="shared" ref="V36:V41" si="25">Y8</f>
        <v>0</v>
      </c>
      <c r="Y39" s="183">
        <f t="shared" ref="Y36:Y41" si="26">AB8</f>
        <v>0</v>
      </c>
      <c r="AB39" s="183">
        <f t="shared" ref="AB35:AB41" si="27">AE8</f>
        <v>0</v>
      </c>
      <c r="AE39" s="183">
        <f t="shared" ref="AE36:AE41" si="28">AH8</f>
        <v>0</v>
      </c>
      <c r="AH39" s="183">
        <f t="shared" ref="AH35:AH41" si="29">AK8</f>
        <v>0</v>
      </c>
    </row>
    <row r="40" spans="1:53" x14ac:dyDescent="0.25">
      <c r="D40" s="183">
        <f t="shared" si="19"/>
        <v>0</v>
      </c>
      <c r="G40" s="178">
        <f t="shared" si="20"/>
        <v>0</v>
      </c>
      <c r="J40" s="183">
        <f t="shared" si="21"/>
        <v>0</v>
      </c>
      <c r="M40" s="183">
        <f t="shared" si="22"/>
        <v>0</v>
      </c>
      <c r="P40" s="183">
        <f t="shared" si="23"/>
        <v>0</v>
      </c>
      <c r="Q40" s="11" t="s">
        <v>225</v>
      </c>
      <c r="R40" s="12"/>
      <c r="S40" s="183">
        <f t="shared" si="24"/>
        <v>0</v>
      </c>
      <c r="V40" s="183">
        <f t="shared" si="25"/>
        <v>0</v>
      </c>
      <c r="Y40" s="183">
        <f t="shared" si="26"/>
        <v>0</v>
      </c>
      <c r="AB40" s="183">
        <f t="shared" si="27"/>
        <v>0</v>
      </c>
      <c r="AE40" s="183">
        <f t="shared" si="28"/>
        <v>0</v>
      </c>
      <c r="AH40" s="183">
        <f t="shared" si="29"/>
        <v>0</v>
      </c>
      <c r="AI40" s="11" t="s">
        <v>229</v>
      </c>
      <c r="AJ40" s="159"/>
      <c r="AQ40" s="11" t="s">
        <v>238</v>
      </c>
      <c r="AR40" s="159">
        <f>AVERAGE(L4:L33,O4:O34,AR4:AR34)</f>
        <v>0</v>
      </c>
    </row>
    <row r="41" spans="1:53" x14ac:dyDescent="0.25">
      <c r="D41" s="183">
        <f t="shared" si="19"/>
        <v>0</v>
      </c>
      <c r="J41" s="183">
        <f t="shared" si="21"/>
        <v>0</v>
      </c>
      <c r="M41" s="183">
        <f t="shared" si="22"/>
        <v>0</v>
      </c>
      <c r="P41" s="183">
        <f t="shared" si="23"/>
        <v>0</v>
      </c>
      <c r="S41" s="183">
        <f t="shared" si="24"/>
        <v>0</v>
      </c>
      <c r="V41" s="183">
        <f t="shared" si="25"/>
        <v>0</v>
      </c>
      <c r="Y41" s="183">
        <f t="shared" si="26"/>
        <v>0</v>
      </c>
      <c r="AB41" s="183">
        <f t="shared" si="27"/>
        <v>0</v>
      </c>
      <c r="AE41" s="183">
        <f t="shared" si="28"/>
        <v>0</v>
      </c>
      <c r="AH41" s="183">
        <f t="shared" si="29"/>
        <v>0</v>
      </c>
      <c r="AI41" s="11" t="s">
        <v>232</v>
      </c>
      <c r="AJ41" s="159" t="e">
        <f>IF(AJ40&gt;0,(AVERAGE(C4:C34,F4:F34,I4:I34,L4:L34,O4:O34,R4:R34,U4:U34,X4:X34,AA4:AA34,AU4:AU34,AX4:AX34,BA4:BA34)),(AVERAGE(C4:C34,F4:F34,I4:I34,L4:L34,O4:O34,R4:R34,U4:U34,X4:X34,AA4:AA34,AD4:AD34,AG4:AG34,AJ4:AJ34)))</f>
        <v>#DIV/0!</v>
      </c>
      <c r="AQ41" s="11" t="s">
        <v>239</v>
      </c>
      <c r="AR41" s="159">
        <f>AVERAGE(C4:C34,F4:F34,I4:I34,L4:L34,O4:O34,AR4:AR34)</f>
        <v>0</v>
      </c>
    </row>
    <row r="42" spans="1:53" hidden="1" outlineLevel="1" x14ac:dyDescent="0.25">
      <c r="B42" s="180" t="s">
        <v>16</v>
      </c>
      <c r="D42" s="183">
        <f t="shared" ref="D42" si="30">G11</f>
        <v>0</v>
      </c>
      <c r="J42" s="183">
        <f t="shared" ref="J42" si="31">M11</f>
        <v>0</v>
      </c>
      <c r="M42" s="183">
        <f>P11</f>
        <v>0</v>
      </c>
      <c r="P42" s="183">
        <f t="shared" ref="P42" si="32">S11</f>
        <v>0</v>
      </c>
      <c r="S42" s="183">
        <f>V11</f>
        <v>0</v>
      </c>
      <c r="V42" s="183">
        <f t="shared" ref="V42" si="33">Y11</f>
        <v>0</v>
      </c>
      <c r="Y42" s="183">
        <f t="shared" ref="Y42" si="34">AB11</f>
        <v>0</v>
      </c>
      <c r="AB42" s="183">
        <f>AE11</f>
        <v>0</v>
      </c>
      <c r="AE42" s="183">
        <f t="shared" ref="AE42" si="35">AH11</f>
        <v>0</v>
      </c>
      <c r="AH42" s="183">
        <f>AK11</f>
        <v>0</v>
      </c>
    </row>
    <row r="43" spans="1:53" hidden="1" outlineLevel="1" x14ac:dyDescent="0.25">
      <c r="B43" s="181" t="e">
        <f>AVERAGE(C4:C34,F4:F34,I4:I34)</f>
        <v>#DIV/0!</v>
      </c>
      <c r="D43" s="183">
        <f>G12</f>
        <v>0</v>
      </c>
      <c r="J43" s="183">
        <f>M12</f>
        <v>0</v>
      </c>
      <c r="P43" s="183">
        <f>S12</f>
        <v>0</v>
      </c>
      <c r="S43" s="183"/>
      <c r="V43" s="183">
        <f>Y12</f>
        <v>0</v>
      </c>
      <c r="Y43" s="183">
        <f>AB12</f>
        <v>0</v>
      </c>
      <c r="AB43" s="183"/>
      <c r="AE43" s="183">
        <f>AH12</f>
        <v>0</v>
      </c>
    </row>
    <row r="44" spans="1:53" ht="15.75" hidden="1" outlineLevel="1" thickBot="1" x14ac:dyDescent="0.3">
      <c r="Y44" s="183"/>
    </row>
    <row r="45" spans="1:53" hidden="1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53" hidden="1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53" ht="15.75" hidden="1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53" hidden="1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hidden="1" outlineLevel="1" x14ac:dyDescent="0.25">
      <c r="B49" s="424" t="e">
        <f>AVERAGE(C4:C34,F4:F34,I4:I34,L4:L34,O4:O34,R4:R33)</f>
        <v>#DIV/0!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t="15.75" hidden="1" outlineLevel="1" thickBot="1" x14ac:dyDescent="0.3"/>
    <row r="51" spans="1:36" hidden="1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hidden="1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hidden="1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hidden="1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</row>
    <row r="55" spans="1:36" hidden="1" outlineLevel="1" x14ac:dyDescent="0.25">
      <c r="B55" s="427" t="e">
        <f>AVERAGE(C4:C34,F4:F34,I4:I34,L4:L34,O4:O34,R4:R34,U4:U34,X4:X34,AA4:AA34)</f>
        <v>#DIV/0!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</row>
    <row r="56" spans="1:36" ht="15.75" hidden="1" outlineLevel="1" thickBot="1" x14ac:dyDescent="0.3"/>
    <row r="57" spans="1:36" hidden="1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hidden="1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hidden="1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t="15.75" hidden="1" outlineLevel="1" thickBot="1" x14ac:dyDescent="0.3"/>
    <row r="61" spans="1:36" hidden="1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hidden="1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hidden="1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hidden="1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</row>
    <row r="65" spans="2:36" hidden="1" outlineLevel="1" x14ac:dyDescent="0.25">
      <c r="B65" s="424" t="e">
        <f>AVERAGE($C$4:$C$34,$F$4:$F$34,$I$4:$I$34,$L$4:$L$34,$O$4:$O$34,$R$4:$R$34,$U$4:$U$34,$X$4:$X$34,$AA$4:$AA$34,$AD$4:$AD$34,$AG$4:$AG$34,$AJ$4:$AJ$34)</f>
        <v>#DIV/0!</v>
      </c>
      <c r="C65" s="425" t="e">
        <f t="shared" ref="C65:AJ65" si="36">AVERAGE($C$4:$C$34,$F$4:$F$34,$I$4:$I$34,$L$4:$L$34,$O$4:$O$34,$R$4:$R$34,$U$4:$U$34,$X$4:$X$34,$AA$4:$AA$34,$AD$4:$AD$34,$AG$4:$AG$34,$AJ$4:$AJ$34)</f>
        <v>#DIV/0!</v>
      </c>
      <c r="D65" s="425" t="e">
        <f t="shared" si="36"/>
        <v>#DIV/0!</v>
      </c>
      <c r="E65" s="425" t="e">
        <f t="shared" si="36"/>
        <v>#DIV/0!</v>
      </c>
      <c r="F65" s="425" t="e">
        <f t="shared" si="36"/>
        <v>#DIV/0!</v>
      </c>
      <c r="G65" s="425" t="e">
        <f t="shared" si="36"/>
        <v>#DIV/0!</v>
      </c>
      <c r="H65" s="425" t="e">
        <f t="shared" si="36"/>
        <v>#DIV/0!</v>
      </c>
      <c r="I65" s="425" t="e">
        <f t="shared" si="36"/>
        <v>#DIV/0!</v>
      </c>
      <c r="J65" s="425" t="e">
        <f t="shared" si="36"/>
        <v>#DIV/0!</v>
      </c>
      <c r="K65" s="425" t="e">
        <f t="shared" si="36"/>
        <v>#DIV/0!</v>
      </c>
      <c r="L65" s="425" t="e">
        <f t="shared" si="36"/>
        <v>#DIV/0!</v>
      </c>
      <c r="M65" s="425" t="e">
        <f t="shared" si="36"/>
        <v>#DIV/0!</v>
      </c>
      <c r="N65" s="425" t="e">
        <f t="shared" si="36"/>
        <v>#DIV/0!</v>
      </c>
      <c r="O65" s="425" t="e">
        <f t="shared" si="36"/>
        <v>#DIV/0!</v>
      </c>
      <c r="P65" s="425" t="e">
        <f t="shared" si="36"/>
        <v>#DIV/0!</v>
      </c>
      <c r="Q65" s="425" t="e">
        <f t="shared" si="36"/>
        <v>#DIV/0!</v>
      </c>
      <c r="R65" s="425" t="e">
        <f t="shared" si="36"/>
        <v>#DIV/0!</v>
      </c>
      <c r="S65" s="425" t="e">
        <f t="shared" si="36"/>
        <v>#DIV/0!</v>
      </c>
      <c r="T65" s="425" t="e">
        <f t="shared" si="36"/>
        <v>#DIV/0!</v>
      </c>
      <c r="U65" s="425" t="e">
        <f t="shared" si="36"/>
        <v>#DIV/0!</v>
      </c>
      <c r="V65" s="425" t="e">
        <f t="shared" si="36"/>
        <v>#DIV/0!</v>
      </c>
      <c r="W65" s="425" t="e">
        <f t="shared" si="36"/>
        <v>#DIV/0!</v>
      </c>
      <c r="X65" s="425" t="e">
        <f t="shared" si="36"/>
        <v>#DIV/0!</v>
      </c>
      <c r="Y65" s="425" t="e">
        <f t="shared" si="36"/>
        <v>#DIV/0!</v>
      </c>
      <c r="Z65" s="425" t="e">
        <f t="shared" si="36"/>
        <v>#DIV/0!</v>
      </c>
      <c r="AA65" s="425" t="e">
        <f t="shared" si="36"/>
        <v>#DIV/0!</v>
      </c>
      <c r="AB65" s="425" t="e">
        <f t="shared" si="36"/>
        <v>#DIV/0!</v>
      </c>
      <c r="AC65" s="425" t="e">
        <f t="shared" si="36"/>
        <v>#DIV/0!</v>
      </c>
      <c r="AD65" s="425" t="e">
        <f t="shared" si="36"/>
        <v>#DIV/0!</v>
      </c>
      <c r="AE65" s="425" t="e">
        <f t="shared" si="36"/>
        <v>#DIV/0!</v>
      </c>
      <c r="AF65" s="425" t="e">
        <f t="shared" si="36"/>
        <v>#DIV/0!</v>
      </c>
      <c r="AG65" s="425" t="e">
        <f t="shared" si="36"/>
        <v>#DIV/0!</v>
      </c>
      <c r="AH65" s="425" t="e">
        <f t="shared" si="36"/>
        <v>#DIV/0!</v>
      </c>
      <c r="AI65" s="425" t="e">
        <f t="shared" si="36"/>
        <v>#DIV/0!</v>
      </c>
      <c r="AJ65" s="425" t="e">
        <f t="shared" si="36"/>
        <v>#DIV/0!</v>
      </c>
    </row>
    <row r="66" spans="2:36" collapsed="1" x14ac:dyDescent="0.25"/>
  </sheetData>
  <autoFilter ref="B31:AK38"/>
  <mergeCells count="34">
    <mergeCell ref="B65:AJ65"/>
    <mergeCell ref="B51:I51"/>
    <mergeCell ref="B52:I52"/>
    <mergeCell ref="B54:AA54"/>
    <mergeCell ref="B55:AA55"/>
    <mergeCell ref="B57:I57"/>
    <mergeCell ref="B58:I58"/>
    <mergeCell ref="B61:I61"/>
    <mergeCell ref="B62:I62"/>
    <mergeCell ref="B53:I53"/>
    <mergeCell ref="B59:I59"/>
    <mergeCell ref="B63:I63"/>
    <mergeCell ref="AC2:AD2"/>
    <mergeCell ref="B45:I45"/>
    <mergeCell ref="B46:I46"/>
    <mergeCell ref="Q2:R2"/>
    <mergeCell ref="B64:AJ64"/>
    <mergeCell ref="B49:R49"/>
    <mergeCell ref="T2:U2"/>
    <mergeCell ref="W2:X2"/>
    <mergeCell ref="Z2:AA2"/>
    <mergeCell ref="B48:R48"/>
    <mergeCell ref="B47:I47"/>
    <mergeCell ref="B2:C2"/>
    <mergeCell ref="E2:F2"/>
    <mergeCell ref="H2:I2"/>
    <mergeCell ref="K2:L2"/>
    <mergeCell ref="N2:O2"/>
    <mergeCell ref="AT2:AU2"/>
    <mergeCell ref="AW2:AX2"/>
    <mergeCell ref="AZ2:BA2"/>
    <mergeCell ref="AF2:AG2"/>
    <mergeCell ref="AI2:AJ2"/>
    <mergeCell ref="AQ2:AR2"/>
  </mergeCells>
  <printOptions horizontalCentered="1"/>
  <pageMargins left="0.70866141732283472" right="0.70866141732283472" top="0.74803149606299213" bottom="3.188976377952756" header="0.39370078740157483" footer="2.3622047244094491"/>
  <pageSetup paperSize="9" orientation="portrait" r:id="rId1"/>
  <headerFooter>
    <oddHeader xml:space="preserve">&amp;C&amp;14Динамика котировок драгоценного металла 2023: платина, руб./грамм 
</oddHeader>
    <oddFooter>&amp;L&amp;14Начальник 
Управления Бюджетирования
ОАО "УГМК"&amp;R&amp;14Киташева А.Л.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>
    <tabColor rgb="FFC4D79B"/>
  </sheetPr>
  <dimension ref="A2:BC66"/>
  <sheetViews>
    <sheetView topLeftCell="AA1" zoomScale="70" zoomScaleNormal="70" workbookViewId="0">
      <selection activeCell="AK4" sqref="AK4:AK34"/>
    </sheetView>
  </sheetViews>
  <sheetFormatPr defaultRowHeight="15" outlineLevelRow="1" outlineLevelCol="1" x14ac:dyDescent="0.25"/>
  <cols>
    <col min="1" max="1" width="9.140625" customWidth="1"/>
    <col min="2" max="3" width="17.7109375" customWidth="1"/>
    <col min="4" max="4" width="9.140625" style="165" customWidth="1"/>
    <col min="5" max="6" width="17.7109375" customWidth="1"/>
    <col min="7" max="7" width="9.140625" style="165" customWidth="1"/>
    <col min="8" max="9" width="17.7109375" customWidth="1"/>
    <col min="10" max="10" width="9.140625" style="165" customWidth="1"/>
    <col min="11" max="12" width="17.7109375" customWidth="1"/>
    <col min="13" max="13" width="9.140625" style="165" customWidth="1"/>
    <col min="14" max="15" width="17.7109375" customWidth="1"/>
    <col min="16" max="16" width="9.140625" style="165" customWidth="1"/>
    <col min="17" max="18" width="17.7109375" customWidth="1"/>
    <col min="19" max="19" width="9.140625" style="165" customWidth="1"/>
    <col min="20" max="21" width="17.7109375" customWidth="1"/>
    <col min="22" max="22" width="9.140625" style="165" customWidth="1"/>
    <col min="23" max="24" width="17.7109375" customWidth="1"/>
    <col min="25" max="25" width="9.140625" style="165" customWidth="1"/>
    <col min="26" max="27" width="17.7109375" customWidth="1"/>
    <col min="28" max="28" width="9.140625" style="165" customWidth="1"/>
    <col min="29" max="30" width="17.7109375" customWidth="1"/>
    <col min="31" max="31" width="9.140625" style="165" customWidth="1"/>
    <col min="32" max="33" width="17.7109375" customWidth="1"/>
    <col min="34" max="34" width="9.140625" style="165" customWidth="1"/>
    <col min="35" max="36" width="17.7109375" customWidth="1"/>
    <col min="37" max="41" width="9.140625" style="165" customWidth="1"/>
    <col min="42" max="42" width="9.140625" hidden="1" customWidth="1" outlineLevel="1"/>
    <col min="43" max="43" width="22.5703125" hidden="1" customWidth="1" outlineLevel="1"/>
    <col min="44" max="44" width="10" hidden="1" customWidth="1" outlineLevel="1"/>
    <col min="45" max="45" width="9.140625" hidden="1" customWidth="1" outlineLevel="1"/>
    <col min="46" max="46" width="19.42578125" hidden="1" customWidth="1" outlineLevel="1"/>
    <col min="47" max="48" width="9.140625" hidden="1" customWidth="1" outlineLevel="1"/>
    <col min="49" max="49" width="19.42578125" hidden="1" customWidth="1" outlineLevel="1"/>
    <col min="50" max="51" width="9.140625" hidden="1" customWidth="1" outlineLevel="1"/>
    <col min="52" max="52" width="19.42578125" hidden="1" customWidth="1" outlineLevel="1"/>
    <col min="53" max="54" width="9.140625" hidden="1" customWidth="1" outlineLevel="1"/>
    <col min="55" max="55" width="9.140625" collapsed="1"/>
  </cols>
  <sheetData>
    <row r="2" spans="2:53" x14ac:dyDescent="0.25">
      <c r="B2" s="428" t="s">
        <v>4</v>
      </c>
      <c r="C2" s="429"/>
      <c r="D2"/>
      <c r="E2" s="428" t="s">
        <v>5</v>
      </c>
      <c r="F2" s="429"/>
      <c r="G2" s="165">
        <f>D33</f>
        <v>0</v>
      </c>
      <c r="H2" s="428" t="s">
        <v>6</v>
      </c>
      <c r="I2" s="429"/>
      <c r="J2" s="165">
        <f>G30</f>
        <v>0</v>
      </c>
      <c r="K2" s="428" t="s">
        <v>7</v>
      </c>
      <c r="L2" s="429"/>
      <c r="M2" s="165">
        <f>J33</f>
        <v>0</v>
      </c>
      <c r="N2" s="428" t="s">
        <v>8</v>
      </c>
      <c r="O2" s="429"/>
      <c r="P2" s="165">
        <f>M32</f>
        <v>0</v>
      </c>
      <c r="Q2" s="428" t="s">
        <v>9</v>
      </c>
      <c r="R2" s="429"/>
      <c r="S2" s="165">
        <f>P33</f>
        <v>0</v>
      </c>
      <c r="T2" s="428" t="s">
        <v>10</v>
      </c>
      <c r="U2" s="429"/>
      <c r="V2" s="165">
        <f>S32</f>
        <v>0</v>
      </c>
      <c r="W2" s="428" t="s">
        <v>11</v>
      </c>
      <c r="X2" s="429"/>
      <c r="Y2" s="165">
        <f>V33</f>
        <v>0</v>
      </c>
      <c r="Z2" s="428" t="s">
        <v>12</v>
      </c>
      <c r="AA2" s="429"/>
      <c r="AB2" s="165">
        <f>Y33</f>
        <v>0</v>
      </c>
      <c r="AC2" s="428" t="s">
        <v>13</v>
      </c>
      <c r="AD2" s="429"/>
      <c r="AE2" s="165">
        <f>AB32</f>
        <v>0</v>
      </c>
      <c r="AF2" s="428" t="s">
        <v>14</v>
      </c>
      <c r="AG2" s="429"/>
      <c r="AH2" s="165">
        <f>AE33</f>
        <v>0</v>
      </c>
      <c r="AI2" s="428" t="s">
        <v>15</v>
      </c>
      <c r="AJ2" s="429"/>
      <c r="AK2" s="165">
        <f>AH32</f>
        <v>0</v>
      </c>
      <c r="AQ2" s="414" t="s">
        <v>237</v>
      </c>
      <c r="AR2" s="414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2:53" x14ac:dyDescent="0.25">
      <c r="B3" s="182" t="s">
        <v>0</v>
      </c>
      <c r="C3" s="2" t="s">
        <v>1</v>
      </c>
      <c r="D3"/>
      <c r="E3" s="182" t="s">
        <v>0</v>
      </c>
      <c r="F3" s="2" t="s">
        <v>1</v>
      </c>
      <c r="G3" s="165">
        <f>D34</f>
        <v>0</v>
      </c>
      <c r="H3" s="182" t="s">
        <v>0</v>
      </c>
      <c r="I3" s="2" t="s">
        <v>1</v>
      </c>
      <c r="J3" s="165">
        <f>G31</f>
        <v>0</v>
      </c>
      <c r="K3" s="182" t="s">
        <v>0</v>
      </c>
      <c r="L3" s="2" t="s">
        <v>1</v>
      </c>
      <c r="M3" s="165">
        <f>J34</f>
        <v>0</v>
      </c>
      <c r="N3" s="182" t="s">
        <v>0</v>
      </c>
      <c r="O3" s="2" t="s">
        <v>1</v>
      </c>
      <c r="P3" s="165">
        <f>M33</f>
        <v>0</v>
      </c>
      <c r="Q3" s="182" t="s">
        <v>0</v>
      </c>
      <c r="R3" s="2" t="s">
        <v>1</v>
      </c>
      <c r="S3" s="165">
        <f>P34</f>
        <v>0</v>
      </c>
      <c r="T3" s="182" t="s">
        <v>0</v>
      </c>
      <c r="U3" s="2" t="s">
        <v>1</v>
      </c>
      <c r="V3" s="165">
        <f>S33</f>
        <v>0</v>
      </c>
      <c r="W3" s="182" t="s">
        <v>0</v>
      </c>
      <c r="X3" s="2" t="s">
        <v>1</v>
      </c>
      <c r="Y3" s="165">
        <f>V34</f>
        <v>0</v>
      </c>
      <c r="Z3" s="182" t="s">
        <v>0</v>
      </c>
      <c r="AA3" s="2" t="s">
        <v>1</v>
      </c>
      <c r="AB3" s="165">
        <f>Y34</f>
        <v>0</v>
      </c>
      <c r="AC3" s="182" t="s">
        <v>0</v>
      </c>
      <c r="AD3" s="2" t="s">
        <v>1</v>
      </c>
      <c r="AE3" s="165">
        <f>AB33</f>
        <v>0</v>
      </c>
      <c r="AF3" s="182" t="s">
        <v>0</v>
      </c>
      <c r="AG3" s="2" t="s">
        <v>1</v>
      </c>
      <c r="AH3" s="165">
        <f>AE34</f>
        <v>0</v>
      </c>
      <c r="AI3" s="182" t="s">
        <v>0</v>
      </c>
      <c r="AJ3" s="2" t="s">
        <v>1</v>
      </c>
      <c r="AK3" s="165">
        <f>AH33</f>
        <v>0</v>
      </c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2:53" x14ac:dyDescent="0.25">
      <c r="B4" s="3" t="str">
        <f>Доллар!B4</f>
        <v>01.01.2023</v>
      </c>
      <c r="C4" s="157" t="str">
        <f>IF((SUMIFS(cb_metall!$C:$C,cb_metall!$A:$A,B4,cb_metall!$B:$B,"palladium"))=0,"-",(SUMIFS(cb_metall!$C:$C,cb_metall!$A:$A,B4,cb_metall!$B:$B,"palladium")))</f>
        <v>-</v>
      </c>
      <c r="D4" s="165">
        <f>SUMIFS(cb_metall!$C:$C,cb_metall!$A:$A,B4,cb_metall!$B:$B,"palladium")</f>
        <v>0</v>
      </c>
      <c r="E4" s="3" t="str">
        <f>Доллар!E4</f>
        <v>01.02.2023</v>
      </c>
      <c r="F4" s="157" t="str">
        <f>IF(AND(G2=0,G3=0,G4=0,G5=0,G6=0,G7=0,G8=0,G9=0,G10=0,G11=0,G12=0,G13=0),"",(IF((SUMIFS(cb_metall!$C:$C,cb_metall!$A:$A,E4,cb_metall!$B:$B,"palladium"))=0,"-",(SUMIFS(cb_metall!$C:$C,cb_metall!$A:$A,E4,cb_metall!$B:$B,"palladium")))))</f>
        <v/>
      </c>
      <c r="G4" s="165">
        <f>SUMIFS(cb_metall!$C:$C,cb_metall!$A:$A,E4,cb_metall!$B:$B,"palladium")</f>
        <v>0</v>
      </c>
      <c r="H4" s="3" t="str">
        <f>Доллар!H4</f>
        <v>01.03.2023</v>
      </c>
      <c r="I4" s="157" t="str">
        <f>IF(AND(J2=0,J3=0,J4=0,J5=0,J6=0,J7=0,J8=0,J9=0,J10=0,J11=0,J12=0,J13=0),"",(IF((SUMIFS(cb_metall!$C:$C,cb_metall!$A:$A,H4,cb_metall!$B:$B,"palladium"))=0,"-",(SUMIFS(cb_metall!$C:$C,cb_metall!$A:$A,H4,cb_metall!$B:$B,"palladium")))))</f>
        <v/>
      </c>
      <c r="J4" s="165">
        <f>SUMIFS(cb_metall!$C:$C,cb_metall!$A:$A,H4,cb_metall!$B:$B,"palladium")</f>
        <v>0</v>
      </c>
      <c r="K4" s="3" t="str">
        <f>Доллар!K4</f>
        <v>01.04.2023</v>
      </c>
      <c r="L4" s="157" t="str">
        <f>IF(AND(M2=0,M3=0,M4=0,M5=0,M6=0,M7=0,M8=0,M9=0,M10=0,M11=0,M12=0,M13=0),"",(IF((SUMIFS(cb_metall!$C:$C,cb_metall!$A:$A,K4,cb_metall!$B:$B,"palladium"))=0,"-",(SUMIFS(cb_metall!$C:$C,cb_metall!$A:$A,K4,cb_metall!$B:$B,"palladium")))))</f>
        <v/>
      </c>
      <c r="M4" s="165">
        <f>SUMIFS(cb_metall!$C:$C,cb_metall!$A:$A,K4,cb_metall!$B:$B,"palladium")</f>
        <v>0</v>
      </c>
      <c r="N4" s="3" t="str">
        <f>Доллар!N4</f>
        <v>01.05.2023</v>
      </c>
      <c r="O4" s="157" t="str">
        <f>IF(AND(P2=0,P3=0,P4=0,P5=0,P6=0,P7=0,P8=0,P9=0,P10=0,P11=0,P12=0,P13=0),"",(IF((SUMIFS(cb_metall!$C:$C,cb_metall!$A:$A,N4,cb_metall!$B:$B,"palladium"))=0,"-",(SUMIFS(cb_metall!$C:$C,cb_metall!$A:$A,N4,cb_metall!$B:$B,"palladium")))))</f>
        <v/>
      </c>
      <c r="P4" s="165">
        <f>SUMIFS(cb_metall!$C:$C,cb_metall!$A:$A,N4,cb_metall!$B:$B,"palladium")</f>
        <v>0</v>
      </c>
      <c r="Q4" s="3" t="str">
        <f>Доллар!Q4</f>
        <v>01.06.2023</v>
      </c>
      <c r="R4" s="157" t="str">
        <f>IF(AND(S2=0,S3=0,S4=0,S5=0,S6=0,S7=0,S8=0,S9=0,S10=0,S11=0,S12=0,S13=0),"",(IF((SUMIFS(cb_metall!$C:$C,cb_metall!$A:$A,Q4,cb_metall!$B:$B,"palladium"))=0,"-",(SUMIFS(cb_metall!$C:$C,cb_metall!$A:$A,Q4,cb_metall!$B:$B,"palladium")))))</f>
        <v/>
      </c>
      <c r="S4" s="165">
        <f>SUMIFS(cb_metall!$C:$C,cb_metall!$A:$A,Q4,cb_metall!$B:$B,"palladium")</f>
        <v>0</v>
      </c>
      <c r="T4" s="3" t="str">
        <f>Доллар!T4</f>
        <v>01.07.2023</v>
      </c>
      <c r="U4" s="157" t="str">
        <f>IF(AND(V2=0,V3=0,V4=0,V5=0,V6=0,V7=0,V8=0,V9=0,V10=0,V11=0,V12=0,V13=0),"",(IF((SUMIFS(cb_metall!$C:$C,cb_metall!$A:$A,T4,cb_metall!$B:$B,"palladium"))=0,"-",(SUMIFS(cb_metall!$C:$C,cb_metall!$A:$A,T4,cb_metall!$B:$B,"palladium")))))</f>
        <v/>
      </c>
      <c r="V4" s="165">
        <f>SUMIFS(cb_metall!$C:$C,cb_metall!$A:$A,T4,cb_metall!$B:$B,"palladium")</f>
        <v>0</v>
      </c>
      <c r="W4" s="3" t="str">
        <f>Доллар!W4</f>
        <v>01.08.2023</v>
      </c>
      <c r="X4" s="157" t="str">
        <f>IF(AND(Y2=0,Y3=0,Y4=0,Y5=0,Y6=0,Y7=0,Y8=0,Y9=0,Y10=0,Y11=0,Y12=0,Y13=0),"",(IF((SUMIFS(cb_metall!$C:$C,cb_metall!$A:$A,W4,cb_metall!$B:$B,"palladium"))=0,"-",(SUMIFS(cb_metall!$C:$C,cb_metall!$A:$A,W4,cb_metall!$B:$B,"palladium")))))</f>
        <v/>
      </c>
      <c r="Y4" s="165">
        <f>SUMIFS(cb_metall!$C:$C,cb_metall!$A:$A,W4,cb_metall!$B:$B,"palladium")</f>
        <v>0</v>
      </c>
      <c r="Z4" s="3" t="str">
        <f>Доллар!Z4</f>
        <v>01.09.2023</v>
      </c>
      <c r="AA4" s="157" t="str">
        <f>IF(AND(AB2=0,AB3=0,AB4=0,AB5=0,AB6=0,AB7=0,AB8=0,AB9=0,AB10=0,AB11=0,AB12=0,AB13=0),"",(IF((SUMIFS(cb_metall!$C:$C,cb_metall!$A:$A,Z4,cb_metall!$B:$B,"palladium"))=0,"-",(SUMIFS(cb_metall!$C:$C,cb_metall!$A:$A,Z4,cb_metall!$B:$B,"palladium")))))</f>
        <v/>
      </c>
      <c r="AB4" s="165">
        <f>SUMIFS(cb_metall!$C:$C,cb_metall!$A:$A,Z4,cb_metall!$B:$B,"palladium")</f>
        <v>0</v>
      </c>
      <c r="AC4" s="3" t="str">
        <f>Доллар!AC4</f>
        <v>01.10.2023</v>
      </c>
      <c r="AD4" s="157" t="str">
        <f>IF(AND(AE2=0,AE3=0,AE4=0,AE5=0,AE6=0,AE7=0,AE8=0,AE9=0,AE10=0,AE11=0,AE12=0,AE13=0),"",(IF((SUMIFS(cb_metall!$C:$C,cb_metall!$A:$A,AC4,cb_metall!$B:$B,"palladium"))=0,"-",(SUMIFS(cb_metall!$C:$C,cb_metall!$A:$A,AC4,cb_metall!$B:$B,"palladium")))))</f>
        <v/>
      </c>
      <c r="AE4" s="165">
        <f>SUMIFS(cb_metall!$C:$C,cb_metall!$A:$A,AC4,cb_metall!$B:$B,"palladium")</f>
        <v>0</v>
      </c>
      <c r="AF4" s="3" t="str">
        <f>Доллар!AF4</f>
        <v>01.11.2023</v>
      </c>
      <c r="AG4" s="157" t="str">
        <f>IF(AND(AH2=0,AH3=0,AH4=0,AH5=0,AH6=0,AH7=0,AH8=0,AH9=0,AH10=0,AH11=0,AH12=0,AH13=0),"",(IF((SUMIFS(cb_metall!$C:$C,cb_metall!$A:$A,AF4,cb_metall!$B:$B,"palladium"))=0,"-",(SUMIFS(cb_metall!$C:$C,cb_metall!$A:$A,AF4,cb_metall!$B:$B,"palladium")))))</f>
        <v/>
      </c>
      <c r="AH4" s="165">
        <f>SUMIFS(cb_metall!$C:$C,cb_metall!$A:$A,AF4,cb_metall!$B:$B,"palladium")</f>
        <v>0</v>
      </c>
      <c r="AI4" s="3" t="str">
        <f>Доллар!AI4</f>
        <v>01.12.2023</v>
      </c>
      <c r="AJ4" s="157" t="str">
        <f>IF(AND(AK2=0,AK3=0,AK4=0,AK5=0,AK6=0,AK7=0,AK8=0,AK9=0,AK10=0,AK11=0,AK12=0,AK13=0),"",(IF((SUMIFS(cb_metall!$C:$C,cb_metall!$A:$A,AI4,cb_metall!$B:$B,"palladium"))=0,"-",(SUMIFS(cb_metall!$C:$C,cb_metall!$A:$A,AI4,cb_metall!$B:$B,"palladium")))))</f>
        <v/>
      </c>
      <c r="AK4" s="165">
        <f>SUMIFS(cb_metall!$C:$C,cb_metall!$A:$A,AI4,cb_metall!$B:$B,"palladium")</f>
        <v>0</v>
      </c>
      <c r="AQ4" s="153" t="str">
        <f>Q4</f>
        <v>01.06.2023</v>
      </c>
      <c r="AR4" s="161">
        <f t="shared" ref="AR4:AR26" si="0">$R$40</f>
        <v>0</v>
      </c>
      <c r="AT4" s="3" t="str">
        <f>AC4</f>
        <v>01.10.2023</v>
      </c>
      <c r="AU4" s="161">
        <f>$AJ$40</f>
        <v>0</v>
      </c>
      <c r="AW4" s="3" t="str">
        <f>AF4</f>
        <v>01.11.2023</v>
      </c>
      <c r="AX4" s="161">
        <f>$AJ$40</f>
        <v>0</v>
      </c>
      <c r="AZ4" s="3" t="str">
        <f>AI4</f>
        <v>01.12.2023</v>
      </c>
      <c r="BA4" s="161">
        <f>$AJ$40</f>
        <v>0</v>
      </c>
    </row>
    <row r="5" spans="2:53" x14ac:dyDescent="0.25">
      <c r="B5" s="3" t="str">
        <f>Доллар!B5</f>
        <v>02.01.2023</v>
      </c>
      <c r="C5" s="157" t="str">
        <f>IF((SUMIFS(cb_metall!$C:$C,cb_metall!$A:$A,B5,cb_metall!$B:$B,"palladium"))=0,"-",(SUMIFS(cb_metall!$C:$C,cb_metall!$A:$A,B5,cb_metall!$B:$B,"palladium")))</f>
        <v>-</v>
      </c>
      <c r="D5" s="165">
        <f>SUMIFS(cb_metall!$C:$C,cb_metall!$A:$A,B5,cb_metall!$B:$B,"palladium")</f>
        <v>0</v>
      </c>
      <c r="E5" s="3" t="str">
        <f>Доллар!E5</f>
        <v>02.02.2023</v>
      </c>
      <c r="F5" s="157" t="str">
        <f>IF(AND(G3=0,G4=0,G5=0,G6=0,G7=0,G8=0,G9=0,G10=0,G11=0,G12=0,G13=0,G14=0),"",(IF((SUMIFS(#REF!,#REF!,E5))=0,"-",(SUMIFS(#REF!,#REF!,E5)))))</f>
        <v/>
      </c>
      <c r="G5" s="165">
        <f>SUMIFS(cb_metall!$C:$C,cb_metall!$A:$A,E5,cb_metall!$B:$B,"palladium")</f>
        <v>0</v>
      </c>
      <c r="H5" s="3" t="str">
        <f>Доллар!H5</f>
        <v>02.03.2023</v>
      </c>
      <c r="I5" s="157" t="str">
        <f>IF(AND(J3=0,J4=0,J5=0,J6=0,J7=0,J8=0,J9=0,J10=0,J11=0,J12=0,J13=0,J14=0),"",(IF((SUMIFS(cb_metall!$C:$C,cb_metall!$A:$A,H5,cb_metall!$B:$B,"palladium"))=0,"-",(SUMIFS(cb_metall!$C:$C,cb_metall!$A:$A,H5,cb_metall!$B:$B,"palladium")))))</f>
        <v/>
      </c>
      <c r="J5" s="165">
        <f>SUMIFS(cb_metall!$C:$C,cb_metall!$A:$A,H5,cb_metall!$B:$B,"palladium")</f>
        <v>0</v>
      </c>
      <c r="K5" s="3" t="str">
        <f>Доллар!K5</f>
        <v>02.04.2023</v>
      </c>
      <c r="L5" s="157" t="str">
        <f>IF(AND(M3=0,M4=0,M5=0,M6=0,M7=0,M8=0,M9=0,M10=0,M11=0,M12=0,M13=0,M14=0),"",(IF((SUMIFS(cb_metall!$C:$C,cb_metall!$A:$A,K5,cb_metall!$B:$B,"palladium"))=0,"-",(SUMIFS(cb_metall!$C:$C,cb_metall!$A:$A,K5,cb_metall!$B:$B,"palladium")))))</f>
        <v/>
      </c>
      <c r="M5" s="165">
        <f>SUMIFS(cb_metall!$C:$C,cb_metall!$A:$A,K5,cb_metall!$B:$B,"palladium")</f>
        <v>0</v>
      </c>
      <c r="N5" s="3" t="str">
        <f>Доллар!N5</f>
        <v>02.05.2023</v>
      </c>
      <c r="O5" s="157" t="str">
        <f>IF(AND(P3=0,P4=0,P5=0,P6=0,P7=0,P8=0,P9=0,P10=0,P11=0,P12=0,P13=0,P14=0),"",(IF((SUMIFS(cb_metall!$C:$C,cb_metall!$A:$A,N5,cb_metall!$B:$B,"palladium"))=0,"-",(SUMIFS(cb_metall!$C:$C,cb_metall!$A:$A,N5,cb_metall!$B:$B,"palladium")))))</f>
        <v/>
      </c>
      <c r="P5" s="165">
        <f>SUMIFS(cb_metall!$C:$C,cb_metall!$A:$A,N5,cb_metall!$B:$B,"palladium")</f>
        <v>0</v>
      </c>
      <c r="Q5" s="3" t="str">
        <f>Доллар!Q5</f>
        <v>02.06.2023</v>
      </c>
      <c r="R5" s="157" t="str">
        <f>IF(AND(S3=0,S4=0,S5=0,S6=0,S7=0,S8=0,S9=0,S10=0,S11=0,S12=0,S13=0,S14=0),"",(IF((SUMIFS(cb_metall!$C:$C,cb_metall!$A:$A,Q5,cb_metall!$B:$B,"palladium"))=0,"-",(SUMIFS(cb_metall!$C:$C,cb_metall!$A:$A,Q5,cb_metall!$B:$B,"palladium")))))</f>
        <v/>
      </c>
      <c r="S5" s="165">
        <f>SUMIFS(cb_metall!$C:$C,cb_metall!$A:$A,Q5,cb_metall!$B:$B,"palladium")</f>
        <v>0</v>
      </c>
      <c r="T5" s="3" t="str">
        <f>Доллар!T5</f>
        <v>02.07.2023</v>
      </c>
      <c r="U5" s="157" t="str">
        <f>IF(AND(V3=0,V4=0,V5=0,V6=0,V7=0,V8=0,V9=0,V10=0,V11=0,V12=0,V13=0,V14=0),"",(IF((SUMIFS(cb_metall!$C:$C,cb_metall!$A:$A,T5,cb_metall!$B:$B,"palladium"))=0,"-",(SUMIFS(cb_metall!$C:$C,cb_metall!$A:$A,T5,cb_metall!$B:$B,"palladium")))))</f>
        <v/>
      </c>
      <c r="V5" s="165">
        <f>SUMIFS(cb_metall!$C:$C,cb_metall!$A:$A,T5,cb_metall!$B:$B,"palladium")</f>
        <v>0</v>
      </c>
      <c r="W5" s="3" t="str">
        <f>Доллар!W5</f>
        <v>02.08.2023</v>
      </c>
      <c r="X5" s="157" t="str">
        <f>IF(AND(Y3=0,Y4=0,Y5=0,Y6=0,Y7=0,Y8=0,Y9=0,Y10=0,Y11=0,Y12=0,Y13=0,Y14=0),"",(IF((SUMIFS(cb_metall!$C:$C,cb_metall!$A:$A,W5,cb_metall!$B:$B,"palladium"))=0,"-",(SUMIFS(cb_metall!$C:$C,cb_metall!$A:$A,W5,cb_metall!$B:$B,"palladium")))))</f>
        <v/>
      </c>
      <c r="Y5" s="165">
        <f>SUMIFS(cb_metall!$C:$C,cb_metall!$A:$A,W5,cb_metall!$B:$B,"palladium")</f>
        <v>0</v>
      </c>
      <c r="Z5" s="3" t="str">
        <f>Доллар!Z5</f>
        <v>02.09.2023</v>
      </c>
      <c r="AA5" s="157" t="str">
        <f>IF(AND(AB3=0,AB4=0,AB5=0,AB6=0,AB7=0,AB8=0,AB9=0,AB10=0,AB11=0,AB12=0,AB13=0,AB14=0),"",(IF((SUMIFS(cb_metall!$C:$C,cb_metall!$A:$A,Z5,cb_metall!$B:$B,"palladium"))=0,"-",(SUMIFS(cb_metall!$C:$C,cb_metall!$A:$A,Z5,cb_metall!$B:$B,"palladium")))))</f>
        <v/>
      </c>
      <c r="AB5" s="165">
        <f>SUMIFS(cb_metall!$C:$C,cb_metall!$A:$A,Z5,cb_metall!$B:$B,"palladium")</f>
        <v>0</v>
      </c>
      <c r="AC5" s="3" t="str">
        <f>Доллар!AC5</f>
        <v>02.10.2023</v>
      </c>
      <c r="AD5" s="157" t="str">
        <f>IF(AND(AE3=0,AE4=0,AE5=0,AE6=0,AE7=0,AE8=0,AE9=0,AE10=0,AE11=0,AE12=0,AE13=0,AE14=0),"",(IF((SUMIFS(cb_metall!$C:$C,cb_metall!$A:$A,AC5,cb_metall!$B:$B,"palladium"))=0,"-",(SUMIFS(cb_metall!$C:$C,cb_metall!$A:$A,AC5,cb_metall!$B:$B,"palladium")))))</f>
        <v/>
      </c>
      <c r="AE5" s="165">
        <f>SUMIFS(cb_metall!$C:$C,cb_metall!$A:$A,AC5,cb_metall!$B:$B,"palladium")</f>
        <v>0</v>
      </c>
      <c r="AF5" s="3" t="str">
        <f>Доллар!AF5</f>
        <v>02.11.2023</v>
      </c>
      <c r="AG5" s="157" t="str">
        <f>IF(AND(AH3=0,AH4=0,AH5=0,AH6=0,AH7=0,AH8=0,AH9=0,AH10=0,AH11=0,AH12=0,AH13=0,AH14=0),"",(IF((SUMIFS(cb_metall!$C:$C,cb_metall!$A:$A,AF5,cb_metall!$B:$B,"palladium"))=0,"-",(SUMIFS(cb_metall!$C:$C,cb_metall!$A:$A,AF5,cb_metall!$B:$B,"palladium")))))</f>
        <v/>
      </c>
      <c r="AH5" s="165">
        <f>SUMIFS(cb_metall!$C:$C,cb_metall!$A:$A,AF5,cb_metall!$B:$B,"palladium")</f>
        <v>0</v>
      </c>
      <c r="AI5" s="3" t="str">
        <f>Доллар!AI5</f>
        <v>02.12.2023</v>
      </c>
      <c r="AJ5" s="157" t="str">
        <f>IF(AND(AK3=0,AK4=0,AK5=0,AK6=0,AK7=0,AK8=0,AK9=0,AK10=0,AK11=0,AK12=0,AK13=0,AK14=0),"",(IF((SUMIFS(cb_metall!$C:$C,cb_metall!$A:$A,AI5,cb_metall!$B:$B,"palladium"))=0,"-",(SUMIFS(cb_metall!$C:$C,cb_metall!$A:$A,AI5,cb_metall!$B:$B,"palladium")))))</f>
        <v/>
      </c>
      <c r="AK5" s="165">
        <f>SUMIFS(cb_metall!$C:$C,cb_metall!$A:$A,AI5,cb_metall!$B:$B,"palladium")</f>
        <v>0</v>
      </c>
      <c r="AQ5" s="153" t="str">
        <f t="shared" ref="AQ5:AQ34" si="1">Q5</f>
        <v>02.06.2023</v>
      </c>
      <c r="AR5" s="161">
        <f t="shared" si="0"/>
        <v>0</v>
      </c>
      <c r="AT5" s="3" t="str">
        <f t="shared" ref="AT5:AT34" si="2">AC5</f>
        <v>02.10.2023</v>
      </c>
      <c r="AU5" s="161">
        <f t="shared" ref="AU5:AU26" si="3">$AJ$40</f>
        <v>0</v>
      </c>
      <c r="AW5" s="3" t="str">
        <f t="shared" ref="AW5:AW34" si="4">AF5</f>
        <v>02.11.2023</v>
      </c>
      <c r="AX5" s="161">
        <f t="shared" ref="AX5:AX25" si="5">$AJ$40</f>
        <v>0</v>
      </c>
      <c r="AZ5" s="3" t="str">
        <f t="shared" ref="AZ5:AZ34" si="6">AI5</f>
        <v>02.12.2023</v>
      </c>
      <c r="BA5" s="161">
        <f t="shared" ref="BA5:BA26" si="7">$AJ$40</f>
        <v>0</v>
      </c>
    </row>
    <row r="6" spans="2:53" x14ac:dyDescent="0.25">
      <c r="B6" s="3" t="str">
        <f>Доллар!B6</f>
        <v>03.01.2023</v>
      </c>
      <c r="C6" s="157" t="str">
        <f>IF((SUMIFS(cb_metall!$C:$C,cb_metall!$A:$A,B6,cb_metall!$B:$B,"palladium"))=0,"-",(SUMIFS(cb_metall!$C:$C,cb_metall!$A:$A,B6,cb_metall!$B:$B,"palladium")))</f>
        <v>-</v>
      </c>
      <c r="D6" s="165">
        <f>SUMIFS(cb_metall!$C:$C,cb_metall!$A:$A,B6,cb_metall!$B:$B,"palladium")</f>
        <v>0</v>
      </c>
      <c r="E6" s="3" t="str">
        <f>Доллар!E6</f>
        <v>03.02.2023</v>
      </c>
      <c r="F6" s="157" t="str">
        <f>IF(AND(G4=0,G5=0,G6=0,G7=0,G8=0,G9=0,G10=0,G11=0,G12=0,G13=0,G14=0,G15=0),"",(IF((SUMIFS(#REF!,#REF!,E6))=0,"-",(SUMIFS(#REF!,#REF!,E6)))))</f>
        <v/>
      </c>
      <c r="G6" s="165">
        <f>SUMIFS(cb_metall!$C:$C,cb_metall!$A:$A,E6,cb_metall!$B:$B,"palladium")</f>
        <v>0</v>
      </c>
      <c r="H6" s="3" t="str">
        <f>Доллар!H6</f>
        <v>03.03.2023</v>
      </c>
      <c r="I6" s="157" t="str">
        <f>IF(AND(J4=0,J5=0,J6=0,J7=0,J8=0,J9=0,J10=0,J11=0,J12=0,J13=0,J14=0,J15=0),"",(IF((SUMIFS(cb_metall!$C:$C,cb_metall!$A:$A,H6,cb_metall!$B:$B,"palladium"))=0,"-",(SUMIFS(cb_metall!$C:$C,cb_metall!$A:$A,H6,cb_metall!$B:$B,"palladium")))))</f>
        <v/>
      </c>
      <c r="J6" s="165">
        <f>SUMIFS(cb_metall!$C:$C,cb_metall!$A:$A,H6,cb_metall!$B:$B,"palladium")</f>
        <v>0</v>
      </c>
      <c r="K6" s="3" t="str">
        <f>Доллар!K6</f>
        <v>03.04.2023</v>
      </c>
      <c r="L6" s="157" t="str">
        <f>IF(AND(M4=0,M5=0,M6=0,M7=0,M8=0,M9=0,M10=0,M11=0,M12=0,M13=0,M14=0,M15=0),"",(IF((SUMIFS(cb_metall!$C:$C,cb_metall!$A:$A,K6,cb_metall!$B:$B,"palladium"))=0,"-",(SUMIFS(cb_metall!$C:$C,cb_metall!$A:$A,K6,cb_metall!$B:$B,"palladium")))))</f>
        <v/>
      </c>
      <c r="M6" s="165">
        <f>SUMIFS(cb_metall!$C:$C,cb_metall!$A:$A,K6,cb_metall!$B:$B,"palladium")</f>
        <v>0</v>
      </c>
      <c r="N6" s="3" t="str">
        <f>Доллар!N6</f>
        <v>03.05.2023</v>
      </c>
      <c r="O6" s="157" t="str">
        <f>IF(AND(P4=0,P5=0,P6=0,P7=0,P8=0,P9=0,P10=0,P11=0,P12=0,P13=0,P14=0,P15=0),"",(IF((SUMIFS(cb_metall!$C:$C,cb_metall!$A:$A,N6,cb_metall!$B:$B,"palladium"))=0,"-",(SUMIFS(cb_metall!$C:$C,cb_metall!$A:$A,N6,cb_metall!$B:$B,"palladium")))))</f>
        <v/>
      </c>
      <c r="P6" s="165">
        <f>SUMIFS(cb_metall!$C:$C,cb_metall!$A:$A,N6,cb_metall!$B:$B,"palladium")</f>
        <v>0</v>
      </c>
      <c r="Q6" s="3" t="str">
        <f>Доллар!Q6</f>
        <v>03.06.2023</v>
      </c>
      <c r="R6" s="157" t="str">
        <f>IF(AND(S4=0,S5=0,S6=0,S7=0,S8=0,S9=0,S10=0,S11=0,S12=0,S13=0,S14=0,S15=0),"",(IF((SUMIFS(cb_metall!$C:$C,cb_metall!$A:$A,Q6,cb_metall!$B:$B,"palladium"))=0,"-",(SUMIFS(cb_metall!$C:$C,cb_metall!$A:$A,Q6,cb_metall!$B:$B,"palladium")))))</f>
        <v/>
      </c>
      <c r="S6" s="165">
        <f>SUMIFS(cb_metall!$C:$C,cb_metall!$A:$A,Q6,cb_metall!$B:$B,"palladium")</f>
        <v>0</v>
      </c>
      <c r="T6" s="3" t="str">
        <f>Доллар!T6</f>
        <v>03.07.2023</v>
      </c>
      <c r="U6" s="157" t="str">
        <f>IF(AND(V4=0,V5=0,V6=0,V7=0,V8=0,V9=0,V10=0,V11=0,V12=0,V13=0,V14=0,V15=0),"",(IF((SUMIFS(cb_metall!$C:$C,cb_metall!$A:$A,T6,cb_metall!$B:$B,"palladium"))=0,"-",(SUMIFS(cb_metall!$C:$C,cb_metall!$A:$A,T6,cb_metall!$B:$B,"palladium")))))</f>
        <v/>
      </c>
      <c r="V6" s="165">
        <f>SUMIFS(cb_metall!$C:$C,cb_metall!$A:$A,T6,cb_metall!$B:$B,"palladium")</f>
        <v>0</v>
      </c>
      <c r="W6" s="3" t="str">
        <f>Доллар!W6</f>
        <v>03.08.2023</v>
      </c>
      <c r="X6" s="157" t="str">
        <f>IF(AND(Y4=0,Y5=0,Y6=0,Y7=0,Y8=0,Y9=0,Y10=0,Y11=0,Y12=0,Y13=0,Y14=0,Y15=0),"",(IF((SUMIFS(cb_metall!$C:$C,cb_metall!$A:$A,W6,cb_metall!$B:$B,"palladium"))=0,"-",(SUMIFS(cb_metall!$C:$C,cb_metall!$A:$A,W6,cb_metall!$B:$B,"palladium")))))</f>
        <v/>
      </c>
      <c r="Y6" s="165">
        <f>SUMIFS(cb_metall!$C:$C,cb_metall!$A:$A,W6,cb_metall!$B:$B,"palladium")</f>
        <v>0</v>
      </c>
      <c r="Z6" s="3" t="str">
        <f>Доллар!Z6</f>
        <v>03.09.2023</v>
      </c>
      <c r="AA6" s="157" t="str">
        <f>IF(AND(AB4=0,AB5=0,AB6=0,AB7=0,AB8=0,AB9=0,AB10=0,AB11=0,AB12=0,AB13=0,AB14=0,AB15=0),"",(IF((SUMIFS(cb_metall!$C:$C,cb_metall!$A:$A,Z6,cb_metall!$B:$B,"palladium"))=0,"-",(SUMIFS(cb_metall!$C:$C,cb_metall!$A:$A,Z6,cb_metall!$B:$B,"palladium")))))</f>
        <v/>
      </c>
      <c r="AB6" s="165">
        <f>SUMIFS(cb_metall!$C:$C,cb_metall!$A:$A,Z6,cb_metall!$B:$B,"palladium")</f>
        <v>0</v>
      </c>
      <c r="AC6" s="3" t="str">
        <f>Доллар!AC6</f>
        <v>03.10.2023</v>
      </c>
      <c r="AD6" s="157" t="str">
        <f>IF(AND(AE4=0,AE5=0,AE6=0,AE7=0,AE8=0,AE9=0,AE10=0,AE11=0,AE12=0,AE13=0,AE14=0,AE15=0),"",(IF((SUMIFS(cb_metall!$C:$C,cb_metall!$A:$A,AC6,cb_metall!$B:$B,"palladium"))=0,"-",(SUMIFS(cb_metall!$C:$C,cb_metall!$A:$A,AC6,cb_metall!$B:$B,"palladium")))))</f>
        <v/>
      </c>
      <c r="AE6" s="165">
        <f>SUMIFS(cb_metall!$C:$C,cb_metall!$A:$A,AC6,cb_metall!$B:$B,"palladium")</f>
        <v>0</v>
      </c>
      <c r="AF6" s="3" t="str">
        <f>Доллар!AF6</f>
        <v>03.11.2023</v>
      </c>
      <c r="AG6" s="157" t="str">
        <f>IF(AND(AH4=0,AH5=0,AH6=0,AH7=0,AH8=0,AH9=0,AH10=0,AH11=0,AH12=0,AH13=0,AH14=0,AH15=0),"",(IF((SUMIFS(cb_metall!$C:$C,cb_metall!$A:$A,AF6,cb_metall!$B:$B,"palladium"))=0,"-",(SUMIFS(cb_metall!$C:$C,cb_metall!$A:$A,AF6,cb_metall!$B:$B,"palladium")))))</f>
        <v/>
      </c>
      <c r="AH6" s="165">
        <f>SUMIFS(cb_metall!$C:$C,cb_metall!$A:$A,AF6,cb_metall!$B:$B,"palladium")</f>
        <v>0</v>
      </c>
      <c r="AI6" s="3" t="str">
        <f>Доллар!AI6</f>
        <v>03.12.2023</v>
      </c>
      <c r="AJ6" s="157" t="str">
        <f>IF(AND(AK4=0,AK5=0,AK6=0,AK7=0,AK8=0,AK9=0,AK10=0,AK11=0,AK12=0,AK13=0,AK14=0,AK15=0),"",(IF((SUMIFS(cb_metall!$C:$C,cb_metall!$A:$A,AI6,cb_metall!$B:$B,"palladium"))=0,"-",(SUMIFS(cb_metall!$C:$C,cb_metall!$A:$A,AI6,cb_metall!$B:$B,"palladium")))))</f>
        <v/>
      </c>
      <c r="AK6" s="165">
        <f>SUMIFS(cb_metall!$C:$C,cb_metall!$A:$A,AI6,cb_metall!$B:$B,"palladium")</f>
        <v>0</v>
      </c>
      <c r="AQ6" s="153" t="str">
        <f t="shared" si="1"/>
        <v>03.06.2023</v>
      </c>
      <c r="AR6" s="161">
        <f t="shared" si="0"/>
        <v>0</v>
      </c>
      <c r="AT6" s="3" t="str">
        <f t="shared" si="2"/>
        <v>03.10.2023</v>
      </c>
      <c r="AU6" s="161">
        <f t="shared" si="3"/>
        <v>0</v>
      </c>
      <c r="AW6" s="3" t="str">
        <f t="shared" si="4"/>
        <v>03.11.2023</v>
      </c>
      <c r="AX6" s="161">
        <f t="shared" si="5"/>
        <v>0</v>
      </c>
      <c r="AZ6" s="3" t="str">
        <f t="shared" si="6"/>
        <v>03.12.2023</v>
      </c>
      <c r="BA6" s="161">
        <f t="shared" si="7"/>
        <v>0</v>
      </c>
    </row>
    <row r="7" spans="2:53" x14ac:dyDescent="0.25">
      <c r="B7" s="3" t="str">
        <f>Доллар!B7</f>
        <v>04.01.2023</v>
      </c>
      <c r="C7" s="157" t="str">
        <f>IF((SUMIFS(cb_metall!$C:$C,cb_metall!$A:$A,B7,cb_metall!$B:$B,"palladium"))=0,"-",(SUMIFS(cb_metall!$C:$C,cb_metall!$A:$A,B7,cb_metall!$B:$B,"palladium")))</f>
        <v>-</v>
      </c>
      <c r="D7" s="165">
        <f>SUMIFS(cb_metall!$C:$C,cb_metall!$A:$A,B7,cb_metall!$B:$B,"palladium")</f>
        <v>0</v>
      </c>
      <c r="E7" s="3" t="str">
        <f>Доллар!E7</f>
        <v>04.02.2023</v>
      </c>
      <c r="F7" s="157" t="str">
        <f>IF(AND(G5=0,G6=0,G7=0,G8=0,G9=0,G10=0,G11=0,G12=0,G13=0,G14=0,G15=0,G16=0),"",(IF((SUMIFS(#REF!,#REF!,E7))=0,"-",(SUMIFS(#REF!,#REF!,E7)))))</f>
        <v/>
      </c>
      <c r="G7" s="165">
        <f>SUMIFS(cb_metall!$C:$C,cb_metall!$A:$A,E7,cb_metall!$B:$B,"palladium")</f>
        <v>0</v>
      </c>
      <c r="H7" s="3" t="str">
        <f>Доллар!H7</f>
        <v>04.03.2023</v>
      </c>
      <c r="I7" s="157" t="str">
        <f>IF(AND(J5=0,J6=0,J7=0,J8=0,J9=0,J10=0,J11=0,J12=0,J13=0,J14=0,J15=0,J16=0),"",(IF((SUMIFS(cb_metall!$C:$C,cb_metall!$A:$A,H7,cb_metall!$B:$B,"palladium"))=0,"-",(SUMIFS(cb_metall!$C:$C,cb_metall!$A:$A,H7,cb_metall!$B:$B,"palladium")))))</f>
        <v/>
      </c>
      <c r="J7" s="165">
        <f>SUMIFS(cb_metall!$C:$C,cb_metall!$A:$A,H7,cb_metall!$B:$B,"palladium")</f>
        <v>0</v>
      </c>
      <c r="K7" s="3" t="str">
        <f>Доллар!K7</f>
        <v>04.04.2023</v>
      </c>
      <c r="L7" s="157" t="str">
        <f>IF(AND(M5=0,M6=0,M7=0,M8=0,M9=0,M10=0,M11=0,M12=0,M13=0,M14=0,M15=0,M16=0),"",(IF((SUMIFS(cb_metall!$C:$C,cb_metall!$A:$A,K7,cb_metall!$B:$B,"palladium"))=0,"-",(SUMIFS(cb_metall!$C:$C,cb_metall!$A:$A,K7,cb_metall!$B:$B,"palladium")))))</f>
        <v/>
      </c>
      <c r="M7" s="165">
        <f>SUMIFS(cb_metall!$C:$C,cb_metall!$A:$A,K7,cb_metall!$B:$B,"palladium")</f>
        <v>0</v>
      </c>
      <c r="N7" s="3" t="str">
        <f>Доллар!N7</f>
        <v>04.05.2023</v>
      </c>
      <c r="O7" s="157" t="str">
        <f>IF(AND(P5=0,P6=0,P7=0,P8=0,P9=0,P10=0,P11=0,P12=0,P13=0,P14=0,P15=0,P16=0),"",(IF((SUMIFS(cb_metall!$C:$C,cb_metall!$A:$A,N7,cb_metall!$B:$B,"palladium"))=0,"-",(SUMIFS(cb_metall!$C:$C,cb_metall!$A:$A,N7,cb_metall!$B:$B,"palladium")))))</f>
        <v/>
      </c>
      <c r="P7" s="165">
        <f>SUMIFS(cb_metall!$C:$C,cb_metall!$A:$A,N7,cb_metall!$B:$B,"palladium")</f>
        <v>0</v>
      </c>
      <c r="Q7" s="3" t="str">
        <f>Доллар!Q7</f>
        <v>04.06.2023</v>
      </c>
      <c r="R7" s="157" t="str">
        <f>IF(AND(S5=0,S6=0,S7=0,S8=0,S9=0,S10=0,S11=0,S12=0,S13=0,S14=0,S15=0,S16=0),"",(IF((SUMIFS(cb_metall!$C:$C,cb_metall!$A:$A,Q7,cb_metall!$B:$B,"palladium"))=0,"-",(SUMIFS(cb_metall!$C:$C,cb_metall!$A:$A,Q7,cb_metall!$B:$B,"palladium")))))</f>
        <v/>
      </c>
      <c r="S7" s="165">
        <f>SUMIFS(cb_metall!$C:$C,cb_metall!$A:$A,Q7,cb_metall!$B:$B,"palladium")</f>
        <v>0</v>
      </c>
      <c r="T7" s="3" t="str">
        <f>Доллар!T7</f>
        <v>04.07.2023</v>
      </c>
      <c r="U7" s="157" t="str">
        <f>IF(AND(V5=0,V6=0,V7=0,V8=0,V9=0,V10=0,V11=0,V12=0,V13=0,V14=0,V15=0,V16=0),"",(IF((SUMIFS(cb_metall!$C:$C,cb_metall!$A:$A,T7,cb_metall!$B:$B,"palladium"))=0,"-",(SUMIFS(cb_metall!$C:$C,cb_metall!$A:$A,T7,cb_metall!$B:$B,"palladium")))))</f>
        <v/>
      </c>
      <c r="V7" s="165">
        <f>SUMIFS(cb_metall!$C:$C,cb_metall!$A:$A,T7,cb_metall!$B:$B,"palladium")</f>
        <v>0</v>
      </c>
      <c r="W7" s="3" t="str">
        <f>Доллар!W7</f>
        <v>04.08.2023</v>
      </c>
      <c r="X7" s="157" t="str">
        <f>IF(AND(Y5=0,Y6=0,Y7=0,Y8=0,Y9=0,Y10=0,Y11=0,Y12=0,Y13=0,Y14=0,Y15=0,Y16=0),"",(IF((SUMIFS(cb_metall!$C:$C,cb_metall!$A:$A,W7,cb_metall!$B:$B,"palladium"))=0,"-",(SUMIFS(cb_metall!$C:$C,cb_metall!$A:$A,W7,cb_metall!$B:$B,"palladium")))))</f>
        <v/>
      </c>
      <c r="Y7" s="165">
        <f>SUMIFS(cb_metall!$C:$C,cb_metall!$A:$A,W7,cb_metall!$B:$B,"palladium")</f>
        <v>0</v>
      </c>
      <c r="Z7" s="3" t="str">
        <f>Доллар!Z7</f>
        <v>04.09.2023</v>
      </c>
      <c r="AA7" s="157" t="str">
        <f>IF(AND(AB5=0,AB6=0,AB7=0,AB8=0,AB9=0,AB10=0,AB11=0,AB12=0,AB13=0,AB14=0,AB15=0,AB16=0),"",(IF((SUMIFS(cb_metall!$C:$C,cb_metall!$A:$A,Z7,cb_metall!$B:$B,"palladium"))=0,"-",(SUMIFS(cb_metall!$C:$C,cb_metall!$A:$A,Z7,cb_metall!$B:$B,"palladium")))))</f>
        <v/>
      </c>
      <c r="AB7" s="165">
        <f>SUMIFS(cb_metall!$C:$C,cb_metall!$A:$A,Z7,cb_metall!$B:$B,"palladium")</f>
        <v>0</v>
      </c>
      <c r="AC7" s="3" t="str">
        <f>Доллар!AC7</f>
        <v>04.10.2023</v>
      </c>
      <c r="AD7" s="157" t="str">
        <f>IF(AND(AE5=0,AE6=0,AE7=0,AE8=0,AE9=0,AE10=0,AE11=0,AE12=0,AE13=0,AE14=0,AE15=0,AE16=0),"",(IF((SUMIFS(cb_metall!$C:$C,cb_metall!$A:$A,AC7,cb_metall!$B:$B,"palladium"))=0,"-",(SUMIFS(cb_metall!$C:$C,cb_metall!$A:$A,AC7,cb_metall!$B:$B,"palladium")))))</f>
        <v/>
      </c>
      <c r="AE7" s="165">
        <f>SUMIFS(cb_metall!$C:$C,cb_metall!$A:$A,AC7,cb_metall!$B:$B,"palladium")</f>
        <v>0</v>
      </c>
      <c r="AF7" s="3" t="str">
        <f>Доллар!AF7</f>
        <v>04.11.2023</v>
      </c>
      <c r="AG7" s="157" t="str">
        <f>IF(AND(AH5=0,AH6=0,AH7=0,AH8=0,AH9=0,AH10=0,AH11=0,AH12=0,AH13=0,AH14=0,AH15=0,AH16=0),"",(IF((SUMIFS(cb_metall!$C:$C,cb_metall!$A:$A,AF7,cb_metall!$B:$B,"palladium"))=0,"-",(SUMIFS(cb_metall!$C:$C,cb_metall!$A:$A,AF7,cb_metall!$B:$B,"palladium")))))</f>
        <v/>
      </c>
      <c r="AH7" s="165">
        <f>SUMIFS(cb_metall!$C:$C,cb_metall!$A:$A,AF7,cb_metall!$B:$B,"palladium")</f>
        <v>0</v>
      </c>
      <c r="AI7" s="3" t="str">
        <f>Доллар!AI7</f>
        <v>04.12.2023</v>
      </c>
      <c r="AJ7" s="157" t="str">
        <f>IF(AND(AK5=0,AK6=0,AK7=0,AK8=0,AK9=0,AK10=0,AK11=0,AK12=0,AK13=0,AK14=0,AK15=0,AK16=0),"",(IF((SUMIFS(cb_metall!$C:$C,cb_metall!$A:$A,AI7,cb_metall!$B:$B,"palladium"))=0,"-",(SUMIFS(cb_metall!$C:$C,cb_metall!$A:$A,AI7,cb_metall!$B:$B,"palladium")))))</f>
        <v/>
      </c>
      <c r="AK7" s="165">
        <f>SUMIFS(cb_metall!$C:$C,cb_metall!$A:$A,AI7,cb_metall!$B:$B,"palladium")</f>
        <v>0</v>
      </c>
      <c r="AQ7" s="153" t="str">
        <f t="shared" si="1"/>
        <v>04.06.2023</v>
      </c>
      <c r="AR7" s="161">
        <f t="shared" si="0"/>
        <v>0</v>
      </c>
      <c r="AT7" s="3" t="str">
        <f t="shared" si="2"/>
        <v>04.10.2023</v>
      </c>
      <c r="AU7" s="161">
        <f t="shared" si="3"/>
        <v>0</v>
      </c>
      <c r="AW7" s="3" t="str">
        <f t="shared" si="4"/>
        <v>04.11.2023</v>
      </c>
      <c r="AX7" s="161">
        <f t="shared" si="5"/>
        <v>0</v>
      </c>
      <c r="AZ7" s="3" t="str">
        <f t="shared" si="6"/>
        <v>04.12.2023</v>
      </c>
      <c r="BA7" s="161">
        <f t="shared" si="7"/>
        <v>0</v>
      </c>
    </row>
    <row r="8" spans="2:53" x14ac:dyDescent="0.25">
      <c r="B8" s="3" t="str">
        <f>Доллар!B8</f>
        <v>05.01.2023</v>
      </c>
      <c r="C8" s="157" t="str">
        <f>IF((SUMIFS(cb_metall!$C:$C,cb_metall!$A:$A,B8,cb_metall!$B:$B,"palladium"))=0,"-",(SUMIFS(cb_metall!$C:$C,cb_metall!$A:$A,B8,cb_metall!$B:$B,"palladium")))</f>
        <v>-</v>
      </c>
      <c r="D8" s="165">
        <f>SUMIFS(cb_metall!$C:$C,cb_metall!$A:$A,B8,cb_metall!$B:$B,"palladium")</f>
        <v>0</v>
      </c>
      <c r="E8" s="3" t="str">
        <f>Доллар!E8</f>
        <v>05.02.2023</v>
      </c>
      <c r="F8" s="157" t="str">
        <f>IF(AND(G6=0,G7=0,G8=0,G9=0,G10=0,G11=0,G12=0,G13=0,G14=0,G15=0,G16=0,G17=0),"",(IF((SUMIFS(#REF!,#REF!,E8))=0,"-",(SUMIFS(#REF!,#REF!,E8)))))</f>
        <v/>
      </c>
      <c r="G8" s="165">
        <f>SUMIFS(cb_metall!$C:$C,cb_metall!$A:$A,E8,cb_metall!$B:$B,"palladium")</f>
        <v>0</v>
      </c>
      <c r="H8" s="3" t="str">
        <f>Доллар!H8</f>
        <v>05.03.2023</v>
      </c>
      <c r="I8" s="157" t="str">
        <f>IF(AND(J6=0,J7=0,J8=0,J9=0,J10=0,J11=0,J12=0,J13=0,J14=0,J15=0,J16=0,J17=0),"",(IF((SUMIFS(cb_metall!$C:$C,cb_metall!$A:$A,H8,cb_metall!$B:$B,"palladium"))=0,"-",(SUMIFS(cb_metall!$C:$C,cb_metall!$A:$A,H8,cb_metall!$B:$B,"palladium")))))</f>
        <v/>
      </c>
      <c r="J8" s="165">
        <f>SUMIFS(cb_metall!$C:$C,cb_metall!$A:$A,H8,cb_metall!$B:$B,"palladium")</f>
        <v>0</v>
      </c>
      <c r="K8" s="3" t="str">
        <f>Доллар!K8</f>
        <v>05.04.2023</v>
      </c>
      <c r="L8" s="157" t="str">
        <f>IF(AND(M6=0,M7=0,M8=0,M9=0,M10=0,M11=0,M12=0,M13=0,M14=0,M15=0,M16=0,M17=0),"",(IF((SUMIFS(cb_metall!$C:$C,cb_metall!$A:$A,K8,cb_metall!$B:$B,"palladium"))=0,"-",(SUMIFS(cb_metall!$C:$C,cb_metall!$A:$A,K8,cb_metall!$B:$B,"palladium")))))</f>
        <v/>
      </c>
      <c r="M8" s="165">
        <f>SUMIFS(cb_metall!$C:$C,cb_metall!$A:$A,K8,cb_metall!$B:$B,"palladium")</f>
        <v>0</v>
      </c>
      <c r="N8" s="3" t="str">
        <f>Доллар!N8</f>
        <v>05.05.2023</v>
      </c>
      <c r="O8" s="157" t="str">
        <f>IF(AND(P6=0,P7=0,P8=0,P9=0,P10=0,P11=0,P12=0,P13=0,P14=0,P15=0,P16=0,P17=0),"",(IF((SUMIFS(cb_metall!$C:$C,cb_metall!$A:$A,N8,cb_metall!$B:$B,"palladium"))=0,"-",(SUMIFS(cb_metall!$C:$C,cb_metall!$A:$A,N8,cb_metall!$B:$B,"palladium")))))</f>
        <v/>
      </c>
      <c r="P8" s="165">
        <f>SUMIFS(cb_metall!$C:$C,cb_metall!$A:$A,N8,cb_metall!$B:$B,"palladium")</f>
        <v>0</v>
      </c>
      <c r="Q8" s="3" t="str">
        <f>Доллар!Q8</f>
        <v>05.06.2023</v>
      </c>
      <c r="R8" s="157" t="str">
        <f>IF(AND(S6=0,S7=0,S8=0,S9=0,S10=0,S11=0,S12=0,S13=0,S14=0,S15=0,S16=0,S17=0),"",(IF((SUMIFS(cb_metall!$C:$C,cb_metall!$A:$A,Q8,cb_metall!$B:$B,"palladium"))=0,"-",(SUMIFS(cb_metall!$C:$C,cb_metall!$A:$A,Q8,cb_metall!$B:$B,"palladium")))))</f>
        <v/>
      </c>
      <c r="S8" s="165">
        <f>SUMIFS(cb_metall!$C:$C,cb_metall!$A:$A,Q8,cb_metall!$B:$B,"palladium")</f>
        <v>0</v>
      </c>
      <c r="T8" s="3" t="str">
        <f>Доллар!T8</f>
        <v>05.07.2023</v>
      </c>
      <c r="U8" s="157" t="str">
        <f>IF(AND(V6=0,V7=0,V8=0,V9=0,V10=0,V11=0,V12=0,V13=0,V14=0,V15=0,V16=0,V17=0),"",(IF((SUMIFS(cb_metall!$C:$C,cb_metall!$A:$A,T8,cb_metall!$B:$B,"palladium"))=0,"-",(SUMIFS(cb_metall!$C:$C,cb_metall!$A:$A,T8,cb_metall!$B:$B,"palladium")))))</f>
        <v/>
      </c>
      <c r="V8" s="165">
        <f>SUMIFS(cb_metall!$C:$C,cb_metall!$A:$A,T8,cb_metall!$B:$B,"palladium")</f>
        <v>0</v>
      </c>
      <c r="W8" s="3" t="str">
        <f>Доллар!W8</f>
        <v>05.08.2023</v>
      </c>
      <c r="X8" s="157" t="str">
        <f>IF(AND(Y6=0,Y7=0,Y8=0,Y9=0,Y10=0,Y11=0,Y12=0,Y13=0,Y14=0,Y15=0,Y16=0,Y17=0),"",(IF((SUMIFS(cb_metall!$C:$C,cb_metall!$A:$A,W8,cb_metall!$B:$B,"palladium"))=0,"-",(SUMIFS(cb_metall!$C:$C,cb_metall!$A:$A,W8,cb_metall!$B:$B,"palladium")))))</f>
        <v/>
      </c>
      <c r="Y8" s="165">
        <f>SUMIFS(cb_metall!$C:$C,cb_metall!$A:$A,W8,cb_metall!$B:$B,"palladium")</f>
        <v>0</v>
      </c>
      <c r="Z8" s="3" t="str">
        <f>Доллар!Z8</f>
        <v>05.09.2023</v>
      </c>
      <c r="AA8" s="157" t="str">
        <f>IF(AND(AB6=0,AB7=0,AB8=0,AB9=0,AB10=0,AB11=0,AB12=0,AB13=0,AB14=0,AB15=0,AB16=0,AB17=0),"",(IF((SUMIFS(cb_metall!$C:$C,cb_metall!$A:$A,Z8,cb_metall!$B:$B,"palladium"))=0,"-",(SUMIFS(cb_metall!$C:$C,cb_metall!$A:$A,Z8,cb_metall!$B:$B,"palladium")))))</f>
        <v/>
      </c>
      <c r="AB8" s="165">
        <f>SUMIFS(cb_metall!$C:$C,cb_metall!$A:$A,Z8,cb_metall!$B:$B,"palladium")</f>
        <v>0</v>
      </c>
      <c r="AC8" s="3" t="str">
        <f>Доллар!AC8</f>
        <v>05.10.2023</v>
      </c>
      <c r="AD8" s="157" t="str">
        <f>IF(AND(AE6=0,AE7=0,AE8=0,AE9=0,AE10=0,AE11=0,AE12=0,AE13=0,AE14=0,AE15=0,AE16=0,AE17=0),"",(IF((SUMIFS(cb_metall!$C:$C,cb_metall!$A:$A,AC8,cb_metall!$B:$B,"palladium"))=0,"-",(SUMIFS(cb_metall!$C:$C,cb_metall!$A:$A,AC8,cb_metall!$B:$B,"palladium")))))</f>
        <v/>
      </c>
      <c r="AE8" s="165">
        <f>SUMIFS(cb_metall!$C:$C,cb_metall!$A:$A,AC8,cb_metall!$B:$B,"palladium")</f>
        <v>0</v>
      </c>
      <c r="AF8" s="3" t="str">
        <f>Доллар!AF8</f>
        <v>05.11.2023</v>
      </c>
      <c r="AG8" s="157" t="str">
        <f>IF(AND(AH6=0,AH7=0,AH8=0,AH9=0,AH10=0,AH11=0,AH12=0,AH13=0,AH14=0,AH15=0,AH16=0,AH17=0),"",(IF((SUMIFS(cb_metall!$C:$C,cb_metall!$A:$A,AF8,cb_metall!$B:$B,"palladium"))=0,"-",(SUMIFS(cb_metall!$C:$C,cb_metall!$A:$A,AF8,cb_metall!$B:$B,"palladium")))))</f>
        <v/>
      </c>
      <c r="AH8" s="165">
        <f>SUMIFS(cb_metall!$C:$C,cb_metall!$A:$A,AF8,cb_metall!$B:$B,"palladium")</f>
        <v>0</v>
      </c>
      <c r="AI8" s="3" t="str">
        <f>Доллар!AI8</f>
        <v>05.12.2023</v>
      </c>
      <c r="AJ8" s="157" t="str">
        <f>IF(AND(AK6=0,AK7=0,AK8=0,AK9=0,AK10=0,AK11=0,AK12=0,AK13=0,AK14=0,AK15=0,AK16=0,AK17=0),"",(IF((SUMIFS(cb_metall!$C:$C,cb_metall!$A:$A,AI8,cb_metall!$B:$B,"palladium"))=0,"-",(SUMIFS(cb_metall!$C:$C,cb_metall!$A:$A,AI8,cb_metall!$B:$B,"palladium")))))</f>
        <v/>
      </c>
      <c r="AK8" s="165">
        <f>SUMIFS(cb_metall!$C:$C,cb_metall!$A:$A,AI8,cb_metall!$B:$B,"palladium")</f>
        <v>0</v>
      </c>
      <c r="AQ8" s="153" t="str">
        <f t="shared" si="1"/>
        <v>05.06.2023</v>
      </c>
      <c r="AR8" s="161">
        <f t="shared" si="0"/>
        <v>0</v>
      </c>
      <c r="AT8" s="3" t="str">
        <f t="shared" si="2"/>
        <v>05.10.2023</v>
      </c>
      <c r="AU8" s="161">
        <f t="shared" si="3"/>
        <v>0</v>
      </c>
      <c r="AW8" s="3" t="str">
        <f t="shared" si="4"/>
        <v>05.11.2023</v>
      </c>
      <c r="AX8" s="161">
        <f t="shared" si="5"/>
        <v>0</v>
      </c>
      <c r="AZ8" s="3" t="str">
        <f t="shared" si="6"/>
        <v>05.12.2023</v>
      </c>
      <c r="BA8" s="161">
        <f t="shared" si="7"/>
        <v>0</v>
      </c>
    </row>
    <row r="9" spans="2:53" x14ac:dyDescent="0.25">
      <c r="B9" s="3" t="str">
        <f>Доллар!B9</f>
        <v>06.01.2023</v>
      </c>
      <c r="C9" s="157" t="str">
        <f>IF((SUMIFS(cb_metall!$C:$C,cb_metall!$A:$A,B9,cb_metall!$B:$B,"palladium"))=0,"-",(SUMIFS(cb_metall!$C:$C,cb_metall!$A:$A,B9,cb_metall!$B:$B,"palladium")))</f>
        <v>-</v>
      </c>
      <c r="D9" s="165">
        <f>SUMIFS(cb_metall!$C:$C,cb_metall!$A:$A,B9,cb_metall!$B:$B,"palladium")</f>
        <v>0</v>
      </c>
      <c r="E9" s="3" t="str">
        <f>Доллар!E9</f>
        <v>06.02.2023</v>
      </c>
      <c r="F9" s="157" t="str">
        <f>IF(AND(G7=0,G8=0,G9=0,G10=0,G11=0,G12=0,G13=0,G14=0,G15=0,G16=0,G17=0,G18=0),"",(IF((SUMIFS(#REF!,#REF!,E9))=0,"-",(SUMIFS(#REF!,#REF!,E9)))))</f>
        <v/>
      </c>
      <c r="G9" s="165">
        <f>SUMIFS(cb_metall!$C:$C,cb_metall!$A:$A,E9,cb_metall!$B:$B,"palladium")</f>
        <v>0</v>
      </c>
      <c r="H9" s="3" t="str">
        <f>Доллар!H9</f>
        <v>06.03.2023</v>
      </c>
      <c r="I9" s="157" t="str">
        <f>IF(AND(J7=0,J8=0,J9=0,J10=0,J11=0,J12=0,J13=0,J14=0,J15=0,J16=0,J17=0,J18=0),"",(IF((SUMIFS(cb_metall!$C:$C,cb_metall!$A:$A,H9,cb_metall!$B:$B,"palladium"))=0,"-",(SUMIFS(cb_metall!$C:$C,cb_metall!$A:$A,H9,cb_metall!$B:$B,"palladium")))))</f>
        <v/>
      </c>
      <c r="J9" s="165">
        <f>SUMIFS(cb_metall!$C:$C,cb_metall!$A:$A,H9,cb_metall!$B:$B,"palladium")</f>
        <v>0</v>
      </c>
      <c r="K9" s="3" t="str">
        <f>Доллар!K9</f>
        <v>06.04.2023</v>
      </c>
      <c r="L9" s="157" t="str">
        <f>IF(AND(M7=0,M8=0,M9=0,M10=0,M11=0,M12=0,M13=0,M14=0,M15=0,M16=0,M17=0,M18=0),"",(IF((SUMIFS(cb_metall!$C:$C,cb_metall!$A:$A,K9,cb_metall!$B:$B,"palladium"))=0,"-",(SUMIFS(cb_metall!$C:$C,cb_metall!$A:$A,K9,cb_metall!$B:$B,"palladium")))))</f>
        <v/>
      </c>
      <c r="M9" s="165">
        <f>SUMIFS(cb_metall!$C:$C,cb_metall!$A:$A,K9,cb_metall!$B:$B,"palladium")</f>
        <v>0</v>
      </c>
      <c r="N9" s="3" t="str">
        <f>Доллар!N9</f>
        <v>06.05.2023</v>
      </c>
      <c r="O9" s="157" t="str">
        <f>IF(AND(P7=0,P8=0,P9=0,P10=0,P11=0,P12=0,P13=0,P14=0,P15=0,P16=0,P17=0,P18=0),"",(IF((SUMIFS(cb_metall!$C:$C,cb_metall!$A:$A,N9,cb_metall!$B:$B,"palladium"))=0,"-",(SUMIFS(cb_metall!$C:$C,cb_metall!$A:$A,N9,cb_metall!$B:$B,"palladium")))))</f>
        <v/>
      </c>
      <c r="P9" s="165">
        <f>SUMIFS(cb_metall!$C:$C,cb_metall!$A:$A,N9,cb_metall!$B:$B,"palladium")</f>
        <v>0</v>
      </c>
      <c r="Q9" s="3" t="str">
        <f>Доллар!Q9</f>
        <v>06.06.2023</v>
      </c>
      <c r="R9" s="157" t="str">
        <f>IF(AND(S7=0,S8=0,S9=0,S10=0,S11=0,S12=0,S13=0,S14=0,S15=0,S16=0,S17=0,S18=0),"",(IF((SUMIFS(cb_metall!$C:$C,cb_metall!$A:$A,Q9,cb_metall!$B:$B,"palladium"))=0,"-",(SUMIFS(cb_metall!$C:$C,cb_metall!$A:$A,Q9,cb_metall!$B:$B,"palladium")))))</f>
        <v/>
      </c>
      <c r="S9" s="165">
        <f>SUMIFS(cb_metall!$C:$C,cb_metall!$A:$A,Q9,cb_metall!$B:$B,"palladium")</f>
        <v>0</v>
      </c>
      <c r="T9" s="3" t="str">
        <f>Доллар!T9</f>
        <v>06.07.2023</v>
      </c>
      <c r="U9" s="157" t="str">
        <f>IF(AND(V7=0,V8=0,V9=0,V10=0,V11=0,V12=0,V13=0,V14=0,V15=0,V16=0,V17=0,V18=0),"",(IF((SUMIFS(cb_metall!$C:$C,cb_metall!$A:$A,T9,cb_metall!$B:$B,"palladium"))=0,"-",(SUMIFS(cb_metall!$C:$C,cb_metall!$A:$A,T9,cb_metall!$B:$B,"palladium")))))</f>
        <v/>
      </c>
      <c r="V9" s="165">
        <f>SUMIFS(cb_metall!$C:$C,cb_metall!$A:$A,T9,cb_metall!$B:$B,"palladium")</f>
        <v>0</v>
      </c>
      <c r="W9" s="3" t="str">
        <f>Доллар!W9</f>
        <v>06.08.2023</v>
      </c>
      <c r="X9" s="157" t="str">
        <f>IF(AND(Y7=0,Y8=0,Y9=0,Y10=0,Y11=0,Y12=0,Y13=0,Y14=0,Y15=0,Y16=0,Y17=0,Y18=0),"",(IF((SUMIFS(cb_metall!$C:$C,cb_metall!$A:$A,W9,cb_metall!$B:$B,"palladium"))=0,"-",(SUMIFS(cb_metall!$C:$C,cb_metall!$A:$A,W9,cb_metall!$B:$B,"palladium")))))</f>
        <v/>
      </c>
      <c r="Y9" s="165">
        <f>SUMIFS(cb_metall!$C:$C,cb_metall!$A:$A,W9,cb_metall!$B:$B,"palladium")</f>
        <v>0</v>
      </c>
      <c r="Z9" s="3" t="str">
        <f>Доллар!Z9</f>
        <v>06.09.2023</v>
      </c>
      <c r="AA9" s="157" t="str">
        <f>IF(AND(AB7=0,AB8=0,AB9=0,AB10=0,AB11=0,AB12=0,AB13=0,AB14=0,AB15=0,AB16=0,AB17=0,AB18=0),"",(IF((SUMIFS(cb_metall!$C:$C,cb_metall!$A:$A,Z9,cb_metall!$B:$B,"palladium"))=0,"-",(SUMIFS(cb_metall!$C:$C,cb_metall!$A:$A,Z9,cb_metall!$B:$B,"palladium")))))</f>
        <v/>
      </c>
      <c r="AB9" s="165">
        <f>SUMIFS(cb_metall!$C:$C,cb_metall!$A:$A,Z9,cb_metall!$B:$B,"palladium")</f>
        <v>0</v>
      </c>
      <c r="AC9" s="3" t="str">
        <f>Доллар!AC9</f>
        <v>06.10.2023</v>
      </c>
      <c r="AD9" s="157" t="str">
        <f>IF(AND(AE7=0,AE8=0,AE9=0,AE10=0,AE11=0,AE12=0,AE13=0,AE14=0,AE15=0,AE16=0,AE17=0,AE18=0),"",(IF((SUMIFS(cb_metall!$C:$C,cb_metall!$A:$A,AC9,cb_metall!$B:$B,"palladium"))=0,"-",(SUMIFS(cb_metall!$C:$C,cb_metall!$A:$A,AC9,cb_metall!$B:$B,"palladium")))))</f>
        <v/>
      </c>
      <c r="AE9" s="165">
        <f>SUMIFS(cb_metall!$C:$C,cb_metall!$A:$A,AC9,cb_metall!$B:$B,"palladium")</f>
        <v>0</v>
      </c>
      <c r="AF9" s="3" t="str">
        <f>Доллар!AF9</f>
        <v>06.11.2023</v>
      </c>
      <c r="AG9" s="157" t="str">
        <f>IF(AND(AH7=0,AH8=0,AH9=0,AH10=0,AH11=0,AH12=0,AH13=0,AH14=0,AH15=0,AH16=0,AH17=0,AH18=0),"",(IF((SUMIFS(cb_metall!$C:$C,cb_metall!$A:$A,AF9,cb_metall!$B:$B,"palladium"))=0,"-",(SUMIFS(cb_metall!$C:$C,cb_metall!$A:$A,AF9,cb_metall!$B:$B,"palladium")))))</f>
        <v/>
      </c>
      <c r="AH9" s="165">
        <f>SUMIFS(cb_metall!$C:$C,cb_metall!$A:$A,AF9,cb_metall!$B:$B,"palladium")</f>
        <v>0</v>
      </c>
      <c r="AI9" s="3" t="str">
        <f>Доллар!AI9</f>
        <v>06.12.2023</v>
      </c>
      <c r="AJ9" s="157" t="str">
        <f>IF(AND(AK7=0,AK8=0,AK9=0,AK10=0,AK11=0,AK12=0,AK13=0,AK14=0,AK15=0,AK16=0,AK17=0,AK18=0),"",(IF((SUMIFS(cb_metall!$C:$C,cb_metall!$A:$A,AI9,cb_metall!$B:$B,"palladium"))=0,"-",(SUMIFS(cb_metall!$C:$C,cb_metall!$A:$A,AI9,cb_metall!$B:$B,"palladium")))))</f>
        <v/>
      </c>
      <c r="AK9" s="165">
        <f>SUMIFS(cb_metall!$C:$C,cb_metall!$A:$A,AI9,cb_metall!$B:$B,"palladium")</f>
        <v>0</v>
      </c>
      <c r="AQ9" s="153" t="str">
        <f t="shared" si="1"/>
        <v>06.06.2023</v>
      </c>
      <c r="AR9" s="161">
        <f t="shared" si="0"/>
        <v>0</v>
      </c>
      <c r="AT9" s="3" t="str">
        <f t="shared" si="2"/>
        <v>06.10.2023</v>
      </c>
      <c r="AU9" s="161">
        <f t="shared" si="3"/>
        <v>0</v>
      </c>
      <c r="AW9" s="3" t="str">
        <f t="shared" si="4"/>
        <v>06.11.2023</v>
      </c>
      <c r="AX9" s="161">
        <f t="shared" si="5"/>
        <v>0</v>
      </c>
      <c r="AZ9" s="3" t="str">
        <f t="shared" si="6"/>
        <v>06.12.2023</v>
      </c>
      <c r="BA9" s="161">
        <f t="shared" si="7"/>
        <v>0</v>
      </c>
    </row>
    <row r="10" spans="2:53" x14ac:dyDescent="0.25">
      <c r="B10" s="3" t="str">
        <f>Доллар!B10</f>
        <v>07.01.2023</v>
      </c>
      <c r="C10" s="157" t="str">
        <f>IF(AND(D8=0,D9=0,D10=0,D11=0,D12=0,D13=0,D14=0,D15=0,D16=0,D17=0,D18=0,D19=0),"",(IF((SUMIFS(cb_metall!$C:$C,cb_metall!$A:$A,B10,cb_metall!$B:$B,"palladium"))=0,"-",(SUMIFS(cb_metall!$C:$C,cb_metall!$A:$A,B10,cb_metall!$B:$B,"palladium")))))</f>
        <v/>
      </c>
      <c r="D10" s="165">
        <f>SUMIFS(cb_metall!$C:$C,cb_metall!$A:$A,B10,cb_metall!$B:$B,"palladium")</f>
        <v>0</v>
      </c>
      <c r="E10" s="3" t="str">
        <f>Доллар!E10</f>
        <v>07.02.2023</v>
      </c>
      <c r="F10" s="157" t="str">
        <f>IF(AND(G8=0,G9=0,G10=0,G11=0,G12=0,G13=0,G14=0,G15=0,G16=0,G17=0,G18=0,G19=0),"",(IF((SUMIFS(#REF!,#REF!,E10))=0,"-",(SUMIFS(#REF!,#REF!,E10)))))</f>
        <v/>
      </c>
      <c r="G10" s="165">
        <f>SUMIFS(cb_metall!$C:$C,cb_metall!$A:$A,E10,cb_metall!$B:$B,"palladium")</f>
        <v>0</v>
      </c>
      <c r="H10" s="3" t="str">
        <f>Доллар!H10</f>
        <v>07.03.2023</v>
      </c>
      <c r="I10" s="157" t="str">
        <f>IF(AND(J8=0,J9=0,J10=0,J11=0,J12=0,J13=0,J14=0,J15=0,J16=0,J17=0,J18=0,J19=0),"",(IF((SUMIFS(cb_metall!$C:$C,cb_metall!$A:$A,H10,cb_metall!$B:$B,"palladium"))=0,"-",(SUMIFS(cb_metall!$C:$C,cb_metall!$A:$A,H10,cb_metall!$B:$B,"palladium")))))</f>
        <v/>
      </c>
      <c r="J10" s="165">
        <f>SUMIFS(cb_metall!$C:$C,cb_metall!$A:$A,H10,cb_metall!$B:$B,"palladium")</f>
        <v>0</v>
      </c>
      <c r="K10" s="3" t="str">
        <f>Доллар!K10</f>
        <v>07.04.2023</v>
      </c>
      <c r="L10" s="157" t="str">
        <f>IF(AND(M8=0,M9=0,M10=0,M11=0,M12=0,M13=0,M14=0,M15=0,M16=0,M17=0,M18=0,M19=0),"",(IF((SUMIFS(cb_metall!$C:$C,cb_metall!$A:$A,K10,cb_metall!$B:$B,"palladium"))=0,"-",(SUMIFS(cb_metall!$C:$C,cb_metall!$A:$A,K10,cb_metall!$B:$B,"palladium")))))</f>
        <v/>
      </c>
      <c r="M10" s="165">
        <f>SUMIFS(cb_metall!$C:$C,cb_metall!$A:$A,K10,cb_metall!$B:$B,"palladium")</f>
        <v>0</v>
      </c>
      <c r="N10" s="3" t="str">
        <f>Доллар!N10</f>
        <v>07.05.2023</v>
      </c>
      <c r="O10" s="157" t="str">
        <f>IF(AND(P8=0,P9=0,P10=0,P11=0,P12=0,P13=0,P14=0,P15=0,P16=0,P17=0,P18=0,P19=0),"",(IF((SUMIFS(cb_metall!$C:$C,cb_metall!$A:$A,N10,cb_metall!$B:$B,"palladium"))=0,"-",(SUMIFS(cb_metall!$C:$C,cb_metall!$A:$A,N10,cb_metall!$B:$B,"palladium")))))</f>
        <v/>
      </c>
      <c r="P10" s="165">
        <f>SUMIFS(cb_metall!$C:$C,cb_metall!$A:$A,N10,cb_metall!$B:$B,"palladium")</f>
        <v>0</v>
      </c>
      <c r="Q10" s="3" t="str">
        <f>Доллар!Q10</f>
        <v>07.06.2023</v>
      </c>
      <c r="R10" s="157" t="str">
        <f>IF(AND(S8=0,S9=0,S10=0,S11=0,S12=0,S13=0,S14=0,S15=0,S16=0,S17=0,S18=0,S19=0),"",(IF((SUMIFS(cb_metall!$C:$C,cb_metall!$A:$A,Q10,cb_metall!$B:$B,"palladium"))=0,"-",(SUMIFS(cb_metall!$C:$C,cb_metall!$A:$A,Q10,cb_metall!$B:$B,"palladium")))))</f>
        <v/>
      </c>
      <c r="S10" s="165">
        <f>SUMIFS(cb_metall!$C:$C,cb_metall!$A:$A,Q10,cb_metall!$B:$B,"palladium")</f>
        <v>0</v>
      </c>
      <c r="T10" s="3" t="str">
        <f>Доллар!T10</f>
        <v>07.07.2023</v>
      </c>
      <c r="U10" s="157" t="str">
        <f>IF(AND(V8=0,V9=0,V10=0,V11=0,V12=0,V13=0,V14=0,V15=0,V16=0,V17=0,V18=0,V19=0),"",(IF((SUMIFS(cb_metall!$C:$C,cb_metall!$A:$A,T10,cb_metall!$B:$B,"palladium"))=0,"-",(SUMIFS(cb_metall!$C:$C,cb_metall!$A:$A,T10,cb_metall!$B:$B,"palladium")))))</f>
        <v/>
      </c>
      <c r="V10" s="165">
        <f>SUMIFS(cb_metall!$C:$C,cb_metall!$A:$A,T10,cb_metall!$B:$B,"palladium")</f>
        <v>0</v>
      </c>
      <c r="W10" s="3" t="str">
        <f>Доллар!W10</f>
        <v>07.08.2023</v>
      </c>
      <c r="X10" s="157" t="str">
        <f>IF(AND(Y8=0,Y9=0,Y10=0,Y11=0,Y12=0,Y13=0,Y14=0,Y15=0,Y16=0,Y17=0,Y18=0,Y19=0),"",(IF((SUMIFS(cb_metall!$C:$C,cb_metall!$A:$A,W10,cb_metall!$B:$B,"palladium"))=0,"-",(SUMIFS(cb_metall!$C:$C,cb_metall!$A:$A,W10,cb_metall!$B:$B,"palladium")))))</f>
        <v/>
      </c>
      <c r="Y10" s="165">
        <f>SUMIFS(cb_metall!$C:$C,cb_metall!$A:$A,W10,cb_metall!$B:$B,"palladium")</f>
        <v>0</v>
      </c>
      <c r="Z10" s="3" t="str">
        <f>Доллар!Z10</f>
        <v>07.09.2023</v>
      </c>
      <c r="AA10" s="157" t="str">
        <f>IF(AND(AB8=0,AB9=0,AB10=0,AB11=0,AB12=0,AB13=0,AB14=0,AB15=0,AB16=0,AB17=0,AB18=0,AB19=0),"",(IF((SUMIFS(cb_metall!$C:$C,cb_metall!$A:$A,Z10,cb_metall!$B:$B,"palladium"))=0,"-",(SUMIFS(cb_metall!$C:$C,cb_metall!$A:$A,Z10,cb_metall!$B:$B,"palladium")))))</f>
        <v/>
      </c>
      <c r="AB10" s="165">
        <f>SUMIFS(cb_metall!$C:$C,cb_metall!$A:$A,Z10,cb_metall!$B:$B,"palladium")</f>
        <v>0</v>
      </c>
      <c r="AC10" s="3" t="str">
        <f>Доллар!AC10</f>
        <v>07.10.2023</v>
      </c>
      <c r="AD10" s="157" t="str">
        <f>IF(AND(AE8=0,AE9=0,AE10=0,AE11=0,AE12=0,AE13=0,AE14=0,AE15=0,AE16=0,AE17=0,AE18=0,AE19=0),"",(IF((SUMIFS(cb_metall!$C:$C,cb_metall!$A:$A,AC10,cb_metall!$B:$B,"palladium"))=0,"-",(SUMIFS(cb_metall!$C:$C,cb_metall!$A:$A,AC10,cb_metall!$B:$B,"palladium")))))</f>
        <v/>
      </c>
      <c r="AE10" s="165">
        <f>SUMIFS(cb_metall!$C:$C,cb_metall!$A:$A,AC10,cb_metall!$B:$B,"palladium")</f>
        <v>0</v>
      </c>
      <c r="AF10" s="3" t="str">
        <f>Доллар!AF10</f>
        <v>07.11.2023</v>
      </c>
      <c r="AG10" s="157" t="str">
        <f>IF(AND(AH8=0,AH9=0,AH10=0,AH11=0,AH12=0,AH13=0,AH14=0,AH15=0,AH16=0,AH17=0,AH18=0,AH19=0),"",(IF((SUMIFS(cb_metall!$C:$C,cb_metall!$A:$A,AF10,cb_metall!$B:$B,"palladium"))=0,"-",(SUMIFS(cb_metall!$C:$C,cb_metall!$A:$A,AF10,cb_metall!$B:$B,"palladium")))))</f>
        <v/>
      </c>
      <c r="AH10" s="165">
        <f>SUMIFS(cb_metall!$C:$C,cb_metall!$A:$A,AF10,cb_metall!$B:$B,"palladium")</f>
        <v>0</v>
      </c>
      <c r="AI10" s="3" t="str">
        <f>Доллар!AI10</f>
        <v>07.12.2023</v>
      </c>
      <c r="AJ10" s="157" t="str">
        <f>IF(AND(AK8=0,AK9=0,AK10=0,AK11=0,AK12=0,AK13=0,AK14=0,AK15=0,AK16=0,AK17=0,AK18=0,AK19=0),"",(IF((SUMIFS(cb_metall!$C:$C,cb_metall!$A:$A,AI10,cb_metall!$B:$B,"palladium"))=0,"-",(SUMIFS(cb_metall!$C:$C,cb_metall!$A:$A,AI10,cb_metall!$B:$B,"palladium")))))</f>
        <v/>
      </c>
      <c r="AK10" s="165">
        <f>SUMIFS(cb_metall!$C:$C,cb_metall!$A:$A,AI10,cb_metall!$B:$B,"palladium")</f>
        <v>0</v>
      </c>
      <c r="AQ10" s="153" t="str">
        <f t="shared" si="1"/>
        <v>07.06.2023</v>
      </c>
      <c r="AR10" s="161">
        <f t="shared" si="0"/>
        <v>0</v>
      </c>
      <c r="AT10" s="3" t="str">
        <f t="shared" si="2"/>
        <v>07.10.2023</v>
      </c>
      <c r="AU10" s="161">
        <f t="shared" si="3"/>
        <v>0</v>
      </c>
      <c r="AW10" s="3" t="str">
        <f t="shared" si="4"/>
        <v>07.11.2023</v>
      </c>
      <c r="AX10" s="161">
        <f t="shared" si="5"/>
        <v>0</v>
      </c>
      <c r="AZ10" s="3" t="str">
        <f t="shared" si="6"/>
        <v>07.12.2023</v>
      </c>
      <c r="BA10" s="161">
        <f t="shared" si="7"/>
        <v>0</v>
      </c>
    </row>
    <row r="11" spans="2:53" x14ac:dyDescent="0.25">
      <c r="B11" s="3" t="str">
        <f>Доллар!B11</f>
        <v>08.01.2023</v>
      </c>
      <c r="C11" s="157" t="str">
        <f>IF(AND(D9=0,D10=0,D11=0,D12=0,D13=0,D14=0,D15=0,D16=0,D17=0,D18=0,D19=0,D20=0),"",(IF((SUMIFS(cb_metall!$C:$C,cb_metall!$A:$A,B11,cb_metall!$B:$B,"palladium"))=0,"-",(SUMIFS(cb_metall!$C:$C,cb_metall!$A:$A,B11,cb_metall!$B:$B,"palladium")))))</f>
        <v/>
      </c>
      <c r="D11" s="165">
        <f>SUMIFS(cb_metall!$C:$C,cb_metall!$A:$A,B11,cb_metall!$B:$B,"palladium")</f>
        <v>0</v>
      </c>
      <c r="E11" s="3" t="str">
        <f>Доллар!E11</f>
        <v>08.02.2023</v>
      </c>
      <c r="F11" s="157" t="str">
        <f>IF(AND(G9=0,G10=0,G11=0,G12=0,G13=0,G14=0,G15=0,G16=0,G17=0,G18=0,G19=0,G20=0),"",(IF((SUMIFS(#REF!,#REF!,E11))=0,"-",(SUMIFS(#REF!,#REF!,E11)))))</f>
        <v/>
      </c>
      <c r="G11" s="165">
        <f>SUMIFS(cb_metall!$C:$C,cb_metall!$A:$A,E11,cb_metall!$B:$B,"palladium")</f>
        <v>0</v>
      </c>
      <c r="H11" s="3" t="str">
        <f>Доллар!H11</f>
        <v>08.03.2023</v>
      </c>
      <c r="I11" s="157" t="str">
        <f>IF(AND(J9=0,J10=0,J11=0,J12=0,J13=0,J14=0,J15=0,J16=0,J17=0,J18=0,J19=0,J20=0),"",(IF((SUMIFS(cb_metall!$C:$C,cb_metall!$A:$A,H11,cb_metall!$B:$B,"palladium"))=0,"-",(SUMIFS(cb_metall!$C:$C,cb_metall!$A:$A,H11,cb_metall!$B:$B,"palladium")))))</f>
        <v/>
      </c>
      <c r="J11" s="165">
        <f>SUMIFS(cb_metall!$C:$C,cb_metall!$A:$A,H11,cb_metall!$B:$B,"palladium")</f>
        <v>0</v>
      </c>
      <c r="K11" s="3" t="str">
        <f>Доллар!K11</f>
        <v>08.04.2023</v>
      </c>
      <c r="L11" s="157" t="str">
        <f>IF(AND(M9=0,M10=0,M11=0,M12=0,M13=0,M14=0,M15=0,M16=0,M17=0,M18=0,M19=0,M20=0),"",(IF((SUMIFS(cb_metall!$C:$C,cb_metall!$A:$A,K11,cb_metall!$B:$B,"palladium"))=0,"-",(SUMIFS(cb_metall!$C:$C,cb_metall!$A:$A,K11,cb_metall!$B:$B,"palladium")))))</f>
        <v/>
      </c>
      <c r="M11" s="165">
        <f>SUMIFS(cb_metall!$C:$C,cb_metall!$A:$A,K11,cb_metall!$B:$B,"palladium")</f>
        <v>0</v>
      </c>
      <c r="N11" s="3" t="str">
        <f>Доллар!N11</f>
        <v>08.05.2023</v>
      </c>
      <c r="O11" s="157" t="str">
        <f>IF(AND(P9=0,P10=0,P11=0,P12=0,P13=0,P14=0,P15=0,P16=0,P17=0,P18=0,P19=0,P20=0),"",(IF((SUMIFS(cb_metall!$C:$C,cb_metall!$A:$A,N11,cb_metall!$B:$B,"palladium"))=0,"-",(SUMIFS(cb_metall!$C:$C,cb_metall!$A:$A,N11,cb_metall!$B:$B,"palladium")))))</f>
        <v/>
      </c>
      <c r="P11" s="165">
        <f>SUMIFS(cb_metall!$C:$C,cb_metall!$A:$A,N11,cb_metall!$B:$B,"palladium")</f>
        <v>0</v>
      </c>
      <c r="Q11" s="3" t="str">
        <f>Доллар!Q11</f>
        <v>08.06.2023</v>
      </c>
      <c r="R11" s="157" t="str">
        <f>IF(AND(S9=0,S10=0,S11=0,S12=0,S13=0,S14=0,S15=0,S16=0,S17=0,S18=0,S19=0,S20=0),"",(IF((SUMIFS(cb_metall!$C:$C,cb_metall!$A:$A,Q11,cb_metall!$B:$B,"palladium"))=0,"-",(SUMIFS(cb_metall!$C:$C,cb_metall!$A:$A,Q11,cb_metall!$B:$B,"palladium")))))</f>
        <v/>
      </c>
      <c r="S11" s="165">
        <f>SUMIFS(cb_metall!$C:$C,cb_metall!$A:$A,Q11,cb_metall!$B:$B,"palladium")</f>
        <v>0</v>
      </c>
      <c r="T11" s="3" t="str">
        <f>Доллар!T11</f>
        <v>08.07.2023</v>
      </c>
      <c r="U11" s="157" t="str">
        <f>IF(AND(V9=0,V10=0,V11=0,V12=0,V13=0,V14=0,V15=0,V16=0,V17=0,V18=0,V19=0,V20=0),"",(IF((SUMIFS(cb_metall!$C:$C,cb_metall!$A:$A,T11,cb_metall!$B:$B,"palladium"))=0,"-",(SUMIFS(cb_metall!$C:$C,cb_metall!$A:$A,T11,cb_metall!$B:$B,"palladium")))))</f>
        <v/>
      </c>
      <c r="V11" s="165">
        <f>SUMIFS(cb_metall!$C:$C,cb_metall!$A:$A,T11,cb_metall!$B:$B,"palladium")</f>
        <v>0</v>
      </c>
      <c r="W11" s="3" t="str">
        <f>Доллар!W11</f>
        <v>08.08.2023</v>
      </c>
      <c r="X11" s="157" t="str">
        <f>IF(AND(Y9=0,Y10=0,Y11=0,Y12=0,Y13=0,Y14=0,Y15=0,Y16=0,Y17=0,Y18=0,Y19=0,Y20=0),"",(IF((SUMIFS(cb_metall!$C:$C,cb_metall!$A:$A,W11,cb_metall!$B:$B,"palladium"))=0,"-",(SUMIFS(cb_metall!$C:$C,cb_metall!$A:$A,W11,cb_metall!$B:$B,"palladium")))))</f>
        <v/>
      </c>
      <c r="Y11" s="165">
        <f>SUMIFS(cb_metall!$C:$C,cb_metall!$A:$A,W11,cb_metall!$B:$B,"palladium")</f>
        <v>0</v>
      </c>
      <c r="Z11" s="3" t="str">
        <f>Доллар!Z11</f>
        <v>08.09.2023</v>
      </c>
      <c r="AA11" s="157" t="str">
        <f>IF(AND(AB9=0,AB10=0,AB11=0,AB12=0,AB13=0,AB14=0,AB15=0,AB16=0,AB17=0,AB18=0,AB19=0,AB20=0),"",(IF((SUMIFS(cb_metall!$C:$C,cb_metall!$A:$A,Z11,cb_metall!$B:$B,"palladium"))=0,"-",(SUMIFS(cb_metall!$C:$C,cb_metall!$A:$A,Z11,cb_metall!$B:$B,"palladium")))))</f>
        <v/>
      </c>
      <c r="AB11" s="165">
        <f>SUMIFS(cb_metall!$C:$C,cb_metall!$A:$A,Z11,cb_metall!$B:$B,"palladium")</f>
        <v>0</v>
      </c>
      <c r="AC11" s="3" t="str">
        <f>Доллар!AC11</f>
        <v>08.10.2023</v>
      </c>
      <c r="AD11" s="157" t="str">
        <f>IF(AND(AE9=0,AE10=0,AE11=0,AE12=0,AE13=0,AE14=0,AE15=0,AE16=0,AE17=0,AE18=0,AE19=0,AE20=0),"",(IF((SUMIFS(cb_metall!$C:$C,cb_metall!$A:$A,AC11,cb_metall!$B:$B,"palladium"))=0,"-",(SUMIFS(cb_metall!$C:$C,cb_metall!$A:$A,AC11,cb_metall!$B:$B,"palladium")))))</f>
        <v/>
      </c>
      <c r="AE11" s="165">
        <f>SUMIFS(cb_metall!$C:$C,cb_metall!$A:$A,AC11,cb_metall!$B:$B,"palladium")</f>
        <v>0</v>
      </c>
      <c r="AF11" s="3" t="str">
        <f>Доллар!AF11</f>
        <v>08.11.2023</v>
      </c>
      <c r="AG11" s="157" t="str">
        <f>IF(AND(AH9=0,AH10=0,AH11=0,AH12=0,AH13=0,AH14=0,AH15=0,AH16=0,AH17=0,AH18=0,AH19=0,AH20=0),"",(IF((SUMIFS(cb_metall!$C:$C,cb_metall!$A:$A,AF11,cb_metall!$B:$B,"palladium"))=0,"-",(SUMIFS(cb_metall!$C:$C,cb_metall!$A:$A,AF11,cb_metall!$B:$B,"palladium")))))</f>
        <v/>
      </c>
      <c r="AH11" s="165">
        <f>SUMIFS(cb_metall!$C:$C,cb_metall!$A:$A,AF11,cb_metall!$B:$B,"palladium")</f>
        <v>0</v>
      </c>
      <c r="AI11" s="3" t="str">
        <f>Доллар!AI11</f>
        <v>08.12.2023</v>
      </c>
      <c r="AJ11" s="157" t="str">
        <f>IF(AND(AK9=0,AK10=0,AK11=0,AK12=0,AK13=0,AK14=0,AK15=0,AK16=0,AK17=0,AK18=0,AK19=0,AK20=0),"",(IF((SUMIFS(cb_metall!$C:$C,cb_metall!$A:$A,AI11,cb_metall!$B:$B,"palladium"))=0,"-",(SUMIFS(cb_metall!$C:$C,cb_metall!$A:$A,AI11,cb_metall!$B:$B,"palladium")))))</f>
        <v/>
      </c>
      <c r="AK11" s="165">
        <f>SUMIFS(cb_metall!$C:$C,cb_metall!$A:$A,AI11,cb_metall!$B:$B,"palladium")</f>
        <v>0</v>
      </c>
      <c r="AQ11" s="153" t="str">
        <f t="shared" si="1"/>
        <v>08.06.2023</v>
      </c>
      <c r="AR11" s="161">
        <f t="shared" si="0"/>
        <v>0</v>
      </c>
      <c r="AT11" s="3" t="str">
        <f t="shared" si="2"/>
        <v>08.10.2023</v>
      </c>
      <c r="AU11" s="161">
        <f t="shared" si="3"/>
        <v>0</v>
      </c>
      <c r="AW11" s="3" t="str">
        <f t="shared" si="4"/>
        <v>08.11.2023</v>
      </c>
      <c r="AX11" s="161">
        <f t="shared" si="5"/>
        <v>0</v>
      </c>
      <c r="AZ11" s="3" t="str">
        <f t="shared" si="6"/>
        <v>08.12.2023</v>
      </c>
      <c r="BA11" s="161">
        <f t="shared" si="7"/>
        <v>0</v>
      </c>
    </row>
    <row r="12" spans="2:53" x14ac:dyDescent="0.25">
      <c r="B12" s="3" t="str">
        <f>Доллар!B12</f>
        <v>09.01.2023</v>
      </c>
      <c r="C12" s="157" t="str">
        <f>IF(AND(D10=0,D11=0,D12=0,D13=0,D14=0,D15=0,D16=0,D17=0,D18=0,D19=0,D20=0,D21=0),"",(IF((SUMIFS(cb_metall!$C:$C,cb_metall!$A:$A,B12,cb_metall!$B:$B,"palladium"))=0,"-",(SUMIFS(cb_metall!$C:$C,cb_metall!$A:$A,B12,cb_metall!$B:$B,"palladium")))))</f>
        <v/>
      </c>
      <c r="D12" s="165">
        <f>SUMIFS(cb_metall!$C:$C,cb_metall!$A:$A,B12,cb_metall!$B:$B,"palladium")</f>
        <v>0</v>
      </c>
      <c r="E12" s="3" t="str">
        <f>Доллар!E12</f>
        <v>09.02.2023</v>
      </c>
      <c r="F12" s="157" t="str">
        <f>IF(AND(G10=0,G11=0,G12=0,G13=0,G14=0,G15=0,G16=0,G17=0,G18=0,G19=0,G20=0,G21=0),"",(IF((SUMIFS(#REF!,#REF!,E12))=0,"-",(SUMIFS(#REF!,#REF!,E12)))))</f>
        <v/>
      </c>
      <c r="G12" s="165">
        <f>SUMIFS(cb_metall!$C:$C,cb_metall!$A:$A,E12,cb_metall!$B:$B,"palladium")</f>
        <v>0</v>
      </c>
      <c r="H12" s="3" t="str">
        <f>Доллар!H12</f>
        <v>09.03.2023</v>
      </c>
      <c r="I12" s="157" t="str">
        <f>IF(AND(J10=0,J11=0,J12=0,J13=0,J14=0,J15=0,J16=0,J17=0,J18=0,J19=0,J20=0,J21=0),"",(IF((SUMIFS(cb_metall!$C:$C,cb_metall!$A:$A,H12,cb_metall!$B:$B,"palladium"))=0,"-",(SUMIFS(cb_metall!$C:$C,cb_metall!$A:$A,H12,cb_metall!$B:$B,"palladium")))))</f>
        <v/>
      </c>
      <c r="J12" s="165">
        <f>SUMIFS(cb_metall!$C:$C,cb_metall!$A:$A,H12,cb_metall!$B:$B,"palladium")</f>
        <v>0</v>
      </c>
      <c r="K12" s="3" t="str">
        <f>Доллар!K12</f>
        <v>09.04.2023</v>
      </c>
      <c r="L12" s="157" t="str">
        <f>IF(AND(M10=0,M11=0,M12=0,M13=0,M14=0,M15=0,M16=0,M17=0,M18=0,M19=0,M20=0,M21=0),"",(IF((SUMIFS(cb_metall!$C:$C,cb_metall!$A:$A,K12,cb_metall!$B:$B,"palladium"))=0,"-",(SUMIFS(cb_metall!$C:$C,cb_metall!$A:$A,K12,cb_metall!$B:$B,"palladium")))))</f>
        <v/>
      </c>
      <c r="M12" s="165">
        <f>SUMIFS(cb_metall!$C:$C,cb_metall!$A:$A,K12,cb_metall!$B:$B,"palladium")</f>
        <v>0</v>
      </c>
      <c r="N12" s="3" t="str">
        <f>Доллар!N12</f>
        <v>09.05.2023</v>
      </c>
      <c r="O12" s="157" t="str">
        <f>IF(AND(P10=0,P11=0,P12=0,P13=0,P14=0,P15=0,P16=0,P17=0,P18=0,P19=0,P20=0,P21=0),"",(IF((SUMIFS(cb_metall!$C:$C,cb_metall!$A:$A,N12,cb_metall!$B:$B,"palladium"))=0,"-",(SUMIFS(cb_metall!$C:$C,cb_metall!$A:$A,N12,cb_metall!$B:$B,"palladium")))))</f>
        <v/>
      </c>
      <c r="P12" s="165">
        <f>SUMIFS(cb_metall!$C:$C,cb_metall!$A:$A,N12,cb_metall!$B:$B,"palladium")</f>
        <v>0</v>
      </c>
      <c r="Q12" s="3" t="str">
        <f>Доллар!Q12</f>
        <v>09.06.2023</v>
      </c>
      <c r="R12" s="157" t="str">
        <f>IF(AND(S10=0,S11=0,S12=0,S13=0,S14=0,S15=0,S16=0,S17=0,S18=0,S19=0,S20=0,S21=0),"",(IF((SUMIFS(cb_metall!$C:$C,cb_metall!$A:$A,Q12,cb_metall!$B:$B,"palladium"))=0,"-",(SUMIFS(cb_metall!$C:$C,cb_metall!$A:$A,Q12,cb_metall!$B:$B,"palladium")))))</f>
        <v/>
      </c>
      <c r="S12" s="165">
        <f>SUMIFS(cb_metall!$C:$C,cb_metall!$A:$A,Q12,cb_metall!$B:$B,"palladium")</f>
        <v>0</v>
      </c>
      <c r="T12" s="3" t="str">
        <f>Доллар!T12</f>
        <v>09.07.2023</v>
      </c>
      <c r="U12" s="157" t="str">
        <f>IF(AND(V10=0,V11=0,V12=0,V13=0,V14=0,V15=0,V16=0,V17=0,V18=0,V19=0,V20=0,V21=0),"",(IF((SUMIFS(cb_metall!$C:$C,cb_metall!$A:$A,T12,cb_metall!$B:$B,"palladium"))=0,"-",(SUMIFS(cb_metall!$C:$C,cb_metall!$A:$A,T12,cb_metall!$B:$B,"palladium")))))</f>
        <v/>
      </c>
      <c r="V12" s="165">
        <f>SUMIFS(cb_metall!$C:$C,cb_metall!$A:$A,T12,cb_metall!$B:$B,"palladium")</f>
        <v>0</v>
      </c>
      <c r="W12" s="3" t="str">
        <f>Доллар!W12</f>
        <v>09.08.2023</v>
      </c>
      <c r="X12" s="157" t="str">
        <f>IF(AND(Y10=0,Y11=0,Y12=0,Y13=0,Y14=0,Y15=0,Y16=0,Y17=0,Y18=0,Y19=0,Y20=0,Y21=0),"",(IF((SUMIFS(cb_metall!$C:$C,cb_metall!$A:$A,W12,cb_metall!$B:$B,"palladium"))=0,"-",(SUMIFS(cb_metall!$C:$C,cb_metall!$A:$A,W12,cb_metall!$B:$B,"palladium")))))</f>
        <v/>
      </c>
      <c r="Y12" s="165">
        <f>SUMIFS(cb_metall!$C:$C,cb_metall!$A:$A,W12,cb_metall!$B:$B,"palladium")</f>
        <v>0</v>
      </c>
      <c r="Z12" s="3" t="str">
        <f>Доллар!Z12</f>
        <v>09.09.2023</v>
      </c>
      <c r="AA12" s="157" t="str">
        <f>IF(AND(AB10=0,AB11=0,AB12=0,AB13=0,AB14=0,AB15=0,AB16=0,AB17=0,AB18=0,AB19=0,AB20=0,AB21=0),"",(IF((SUMIFS(cb_metall!$C:$C,cb_metall!$A:$A,Z12,cb_metall!$B:$B,"palladium"))=0,"-",(SUMIFS(cb_metall!$C:$C,cb_metall!$A:$A,Z12,cb_metall!$B:$B,"palladium")))))</f>
        <v/>
      </c>
      <c r="AB12" s="165">
        <f>SUMIFS(cb_metall!$C:$C,cb_metall!$A:$A,Z12,cb_metall!$B:$B,"palladium")</f>
        <v>0</v>
      </c>
      <c r="AC12" s="3" t="str">
        <f>Доллар!AC12</f>
        <v>09.10.2023</v>
      </c>
      <c r="AD12" s="157" t="str">
        <f>IF(AND(AE10=0,AE11=0,AE12=0,AE13=0,AE14=0,AE15=0,AE16=0,AE17=0,AE18=0,AE19=0,AE20=0,AE21=0),"",(IF((SUMIFS(cb_metall!$C:$C,cb_metall!$A:$A,AC12,cb_metall!$B:$B,"palladium"))=0,"-",(SUMIFS(cb_metall!$C:$C,cb_metall!$A:$A,AC12,cb_metall!$B:$B,"palladium")))))</f>
        <v/>
      </c>
      <c r="AE12" s="165">
        <f>SUMIFS(cb_metall!$C:$C,cb_metall!$A:$A,AC12,cb_metall!$B:$B,"palladium")</f>
        <v>0</v>
      </c>
      <c r="AF12" s="3" t="str">
        <f>Доллар!AF12</f>
        <v>09.11.2023</v>
      </c>
      <c r="AG12" s="157" t="str">
        <f>IF(AND(AH10=0,AH11=0,AH12=0,AH13=0,AH14=0,AH15=0,AH16=0,AH17=0,AH18=0,AH19=0,AH20=0,AH21=0),"",(IF((SUMIFS(cb_metall!$C:$C,cb_metall!$A:$A,AF12,cb_metall!$B:$B,"palladium"))=0,"-",(SUMIFS(cb_metall!$C:$C,cb_metall!$A:$A,AF12,cb_metall!$B:$B,"palladium")))))</f>
        <v/>
      </c>
      <c r="AH12" s="165">
        <f>SUMIFS(cb_metall!$C:$C,cb_metall!$A:$A,AF12,cb_metall!$B:$B,"palladium")</f>
        <v>0</v>
      </c>
      <c r="AI12" s="3" t="str">
        <f>Доллар!AI12</f>
        <v>09.12.2023</v>
      </c>
      <c r="AJ12" s="157" t="str">
        <f>IF(AND(AK10=0,AK11=0,AK12=0,AK13=0,AK14=0,AK15=0,AK16=0,AK17=0,AK18=0,AK19=0,AK20=0,AK21=0),"",(IF((SUMIFS(cb_metall!$C:$C,cb_metall!$A:$A,AI12,cb_metall!$B:$B,"palladium"))=0,"-",(SUMIFS(cb_metall!$C:$C,cb_metall!$A:$A,AI12,cb_metall!$B:$B,"palladium")))))</f>
        <v/>
      </c>
      <c r="AK12" s="165">
        <f>SUMIFS(cb_metall!$C:$C,cb_metall!$A:$A,AI12,cb_metall!$B:$B,"palladium")</f>
        <v>0</v>
      </c>
      <c r="AQ12" s="153" t="str">
        <f t="shared" si="1"/>
        <v>09.06.2023</v>
      </c>
      <c r="AR12" s="161">
        <f t="shared" si="0"/>
        <v>0</v>
      </c>
      <c r="AT12" s="3" t="str">
        <f t="shared" si="2"/>
        <v>09.10.2023</v>
      </c>
      <c r="AU12" s="161">
        <f t="shared" si="3"/>
        <v>0</v>
      </c>
      <c r="AW12" s="3" t="str">
        <f t="shared" si="4"/>
        <v>09.11.2023</v>
      </c>
      <c r="AX12" s="161">
        <f t="shared" si="5"/>
        <v>0</v>
      </c>
      <c r="AZ12" s="3" t="str">
        <f t="shared" si="6"/>
        <v>09.12.2023</v>
      </c>
      <c r="BA12" s="161">
        <f t="shared" si="7"/>
        <v>0</v>
      </c>
    </row>
    <row r="13" spans="2:53" x14ac:dyDescent="0.25">
      <c r="B13" s="3" t="str">
        <f>Доллар!B13</f>
        <v>10.01.2023</v>
      </c>
      <c r="C13" s="157" t="str">
        <f>IF(AND(D11=0,D12=0,D13=0,D14=0,D15=0,D16=0,D17=0,D18=0,D19=0,D20=0,D21=0,D22=0),"",(IF((SUMIFS(cb_metall!$C:$C,cb_metall!$A:$A,B13,cb_metall!$B:$B,"palladium"))=0,"-",(SUMIFS(cb_metall!$C:$C,cb_metall!$A:$A,B13,cb_metall!$B:$B,"palladium")))))</f>
        <v/>
      </c>
      <c r="D13" s="165">
        <f>SUMIFS(cb_metall!$C:$C,cb_metall!$A:$A,B13,cb_metall!$B:$B,"palladium")</f>
        <v>0</v>
      </c>
      <c r="E13" s="3" t="str">
        <f>Доллар!E13</f>
        <v>10.02.2023</v>
      </c>
      <c r="F13" s="157" t="str">
        <f>IF(AND(G11=0,G12=0,G13=0,G14=0,G15=0,G16=0,G17=0,G18=0,G19=0,G20=0,G21=0,G22=0),"",(IF((SUMIFS(#REF!,#REF!,E13))=0,"-",(SUMIFS(#REF!,#REF!,E13)))))</f>
        <v/>
      </c>
      <c r="G13" s="165">
        <f>SUMIFS(cb_metall!$C:$C,cb_metall!$A:$A,E13,cb_metall!$B:$B,"palladium")</f>
        <v>0</v>
      </c>
      <c r="H13" s="3" t="str">
        <f>Доллар!H13</f>
        <v>10.03.2023</v>
      </c>
      <c r="I13" s="157" t="str">
        <f>IF(AND(J11=0,J12=0,J13=0,J14=0,J15=0,J16=0,J17=0,J18=0,J19=0,J20=0,J21=0,J22=0),"",(IF((SUMIFS(cb_metall!$C:$C,cb_metall!$A:$A,H13,cb_metall!$B:$B,"palladium"))=0,"-",(SUMIFS(cb_metall!$C:$C,cb_metall!$A:$A,H13,cb_metall!$B:$B,"palladium")))))</f>
        <v/>
      </c>
      <c r="J13" s="165">
        <f>SUMIFS(cb_metall!$C:$C,cb_metall!$A:$A,H13,cb_metall!$B:$B,"palladium")</f>
        <v>0</v>
      </c>
      <c r="K13" s="3" t="str">
        <f>Доллар!K13</f>
        <v>10.04.2023</v>
      </c>
      <c r="L13" s="157" t="str">
        <f>IF(AND(M11=0,M12=0,M13=0,M14=0,M15=0,M16=0,M17=0,M18=0,M19=0,M20=0,M21=0,M22=0),"",(IF((SUMIFS(cb_metall!$C:$C,cb_metall!$A:$A,K13,cb_metall!$B:$B,"palladium"))=0,"-",(SUMIFS(cb_metall!$C:$C,cb_metall!$A:$A,K13,cb_metall!$B:$B,"palladium")))))</f>
        <v/>
      </c>
      <c r="M13" s="165">
        <f>SUMIFS(cb_metall!$C:$C,cb_metall!$A:$A,K13,cb_metall!$B:$B,"palladium")</f>
        <v>0</v>
      </c>
      <c r="N13" s="3" t="str">
        <f>Доллар!N13</f>
        <v>10.05.2023</v>
      </c>
      <c r="O13" s="157" t="str">
        <f>IF(AND(P11=0,P12=0,P13=0,P14=0,P15=0,P16=0,P17=0,P18=0,P19=0,P20=0,P21=0,P22=0),"",(IF((SUMIFS(cb_metall!$C:$C,cb_metall!$A:$A,N13,cb_metall!$B:$B,"palladium"))=0,"-",(SUMIFS(cb_metall!$C:$C,cb_metall!$A:$A,N13,cb_metall!$B:$B,"palladium")))))</f>
        <v/>
      </c>
      <c r="P13" s="165">
        <f>SUMIFS(cb_metall!$C:$C,cb_metall!$A:$A,N13,cb_metall!$B:$B,"palladium")</f>
        <v>0</v>
      </c>
      <c r="Q13" s="3" t="str">
        <f>Доллар!Q13</f>
        <v>10.06.2023</v>
      </c>
      <c r="R13" s="157" t="str">
        <f>IF(AND(S11=0,S12=0,S13=0,S14=0,S15=0,S16=0,S17=0,S18=0,S19=0,S20=0,S21=0,S22=0),"",(IF((SUMIFS(cb_metall!$C:$C,cb_metall!$A:$A,Q13,cb_metall!$B:$B,"palladium"))=0,"-",(SUMIFS(cb_metall!$C:$C,cb_metall!$A:$A,Q13,cb_metall!$B:$B,"palladium")))))</f>
        <v/>
      </c>
      <c r="S13" s="165">
        <f>SUMIFS(cb_metall!$C:$C,cb_metall!$A:$A,Q13,cb_metall!$B:$B,"palladium")</f>
        <v>0</v>
      </c>
      <c r="T13" s="3" t="str">
        <f>Доллар!T13</f>
        <v>10.07.2023</v>
      </c>
      <c r="U13" s="157" t="str">
        <f>IF(AND(V11=0,V12=0,V13=0,V14=0,V15=0,V16=0,V17=0,V18=0,V19=0,V20=0,V21=0,V22=0),"",(IF((SUMIFS(cb_metall!$C:$C,cb_metall!$A:$A,T13,cb_metall!$B:$B,"palladium"))=0,"-",(SUMIFS(cb_metall!$C:$C,cb_metall!$A:$A,T13,cb_metall!$B:$B,"palladium")))))</f>
        <v/>
      </c>
      <c r="V13" s="165">
        <f>SUMIFS(cb_metall!$C:$C,cb_metall!$A:$A,T13,cb_metall!$B:$B,"palladium")</f>
        <v>0</v>
      </c>
      <c r="W13" s="3" t="str">
        <f>Доллар!W13</f>
        <v>10.08.2023</v>
      </c>
      <c r="X13" s="157" t="str">
        <f>IF(AND(Y11=0,Y12=0,Y13=0,Y14=0,Y15=0,Y16=0,Y17=0,Y18=0,Y19=0,Y20=0,Y21=0,Y22=0),"",(IF((SUMIFS(cb_metall!$C:$C,cb_metall!$A:$A,W13,cb_metall!$B:$B,"palladium"))=0,"-",(SUMIFS(cb_metall!$C:$C,cb_metall!$A:$A,W13,cb_metall!$B:$B,"palladium")))))</f>
        <v/>
      </c>
      <c r="Y13" s="165">
        <f>SUMIFS(cb_metall!$C:$C,cb_metall!$A:$A,W13,cb_metall!$B:$B,"palladium")</f>
        <v>0</v>
      </c>
      <c r="Z13" s="3" t="str">
        <f>Доллар!Z13</f>
        <v>10.09.2023</v>
      </c>
      <c r="AA13" s="157" t="str">
        <f>IF(AND(AB11=0,AB12=0,AB13=0,AB14=0,AB15=0,AB16=0,AB17=0,AB18=0,AB19=0,AB20=0,AB21=0,AB22=0),"",(IF((SUMIFS(cb_metall!$C:$C,cb_metall!$A:$A,Z13,cb_metall!$B:$B,"palladium"))=0,"-",(SUMIFS(cb_metall!$C:$C,cb_metall!$A:$A,Z13,cb_metall!$B:$B,"palladium")))))</f>
        <v/>
      </c>
      <c r="AB13" s="165">
        <f>SUMIFS(cb_metall!$C:$C,cb_metall!$A:$A,Z13,cb_metall!$B:$B,"palladium")</f>
        <v>0</v>
      </c>
      <c r="AC13" s="3" t="str">
        <f>Доллар!AC13</f>
        <v>10.10.2023</v>
      </c>
      <c r="AD13" s="157" t="str">
        <f>IF(AND(AE11=0,AE12=0,AE13=0,AE14=0,AE15=0,AE16=0,AE17=0,AE18=0,AE19=0,AE20=0,AE21=0,AE22=0),"",(IF((SUMIFS(cb_metall!$C:$C,cb_metall!$A:$A,AC13,cb_metall!$B:$B,"palladium"))=0,"-",(SUMIFS(cb_metall!$C:$C,cb_metall!$A:$A,AC13,cb_metall!$B:$B,"palladium")))))</f>
        <v/>
      </c>
      <c r="AE13" s="165">
        <f>SUMIFS(cb_metall!$C:$C,cb_metall!$A:$A,AC13,cb_metall!$B:$B,"palladium")</f>
        <v>0</v>
      </c>
      <c r="AF13" s="3" t="str">
        <f>Доллар!AF13</f>
        <v>10.11.2023</v>
      </c>
      <c r="AG13" s="157" t="str">
        <f>IF(AND(AH11=0,AH12=0,AH13=0,AH14=0,AH15=0,AH16=0,AH17=0,AH18=0,AH19=0,AH20=0,AH21=0,AH22=0),"",(IF((SUMIFS(cb_metall!$C:$C,cb_metall!$A:$A,AF13,cb_metall!$B:$B,"palladium"))=0,"-",(SUMIFS(cb_metall!$C:$C,cb_metall!$A:$A,AF13,cb_metall!$B:$B,"palladium")))))</f>
        <v/>
      </c>
      <c r="AH13" s="165">
        <f>SUMIFS(cb_metall!$C:$C,cb_metall!$A:$A,AF13,cb_metall!$B:$B,"palladium")</f>
        <v>0</v>
      </c>
      <c r="AI13" s="3" t="str">
        <f>Доллар!AI13</f>
        <v>10.12.2023</v>
      </c>
      <c r="AJ13" s="157" t="str">
        <f>IF(AND(AK11=0,AK12=0,AK13=0,AK14=0,AK15=0,AK16=0,AK17=0,AK18=0,AK19=0,AK20=0,AK21=0,AK22=0),"",(IF((SUMIFS(cb_metall!$C:$C,cb_metall!$A:$A,AI13,cb_metall!$B:$B,"palladium"))=0,"-",(SUMIFS(cb_metall!$C:$C,cb_metall!$A:$A,AI13,cb_metall!$B:$B,"palladium")))))</f>
        <v/>
      </c>
      <c r="AK13" s="165">
        <f>SUMIFS(cb_metall!$C:$C,cb_metall!$A:$A,AI13,cb_metall!$B:$B,"palladium")</f>
        <v>0</v>
      </c>
      <c r="AQ13" s="153" t="str">
        <f t="shared" si="1"/>
        <v>10.06.2023</v>
      </c>
      <c r="AR13" s="161">
        <f t="shared" si="0"/>
        <v>0</v>
      </c>
      <c r="AT13" s="3" t="str">
        <f t="shared" si="2"/>
        <v>10.10.2023</v>
      </c>
      <c r="AU13" s="161">
        <f t="shared" si="3"/>
        <v>0</v>
      </c>
      <c r="AW13" s="3" t="str">
        <f t="shared" si="4"/>
        <v>10.11.2023</v>
      </c>
      <c r="AX13" s="161">
        <f t="shared" si="5"/>
        <v>0</v>
      </c>
      <c r="AZ13" s="3" t="str">
        <f t="shared" si="6"/>
        <v>10.12.2023</v>
      </c>
      <c r="BA13" s="161">
        <f t="shared" si="7"/>
        <v>0</v>
      </c>
    </row>
    <row r="14" spans="2:53" x14ac:dyDescent="0.25">
      <c r="B14" s="3" t="str">
        <f>Доллар!B14</f>
        <v>11.01.2023</v>
      </c>
      <c r="C14" s="157" t="str">
        <f>IF(AND(D12=0,D13=0,D14=0,D15=0,D16=0,D17=0,D18=0,D19=0,D20=0,D21=0,D22=0,D23=0),"",(IF((SUMIFS(cb_metall!$C:$C,cb_metall!$A:$A,B14,cb_metall!$B:$B,"palladium"))=0,"-",(SUMIFS(cb_metall!$C:$C,cb_metall!$A:$A,B14,cb_metall!$B:$B,"palladium")))))</f>
        <v/>
      </c>
      <c r="D14" s="165">
        <f>SUMIFS(cb_metall!$C:$C,cb_metall!$A:$A,B14,cb_metall!$B:$B,"palladium")</f>
        <v>0</v>
      </c>
      <c r="E14" s="3" t="str">
        <f>Доллар!E14</f>
        <v>11.02.2023</v>
      </c>
      <c r="F14" s="157" t="str">
        <f>IF(AND(G12=0,G13=0,G14=0,G15=0,G16=0,G17=0,G18=0,G19=0,G20=0,G21=0,G22=0,G23=0),"",(IF((SUMIFS(#REF!,#REF!,E14))=0,"-",(SUMIFS(#REF!,#REF!,E14)))))</f>
        <v/>
      </c>
      <c r="G14" s="165">
        <f>SUMIFS(cb_metall!$C:$C,cb_metall!$A:$A,E14,cb_metall!$B:$B,"palladium")</f>
        <v>0</v>
      </c>
      <c r="H14" s="3" t="str">
        <f>Доллар!H14</f>
        <v>11.03.2023</v>
      </c>
      <c r="I14" s="157" t="str">
        <f>IF(AND(J12=0,J13=0,J14=0,J15=0,J16=0,J17=0,J18=0,J19=0,J20=0,J21=0,J22=0,J23=0),"",(IF((SUMIFS(cb_metall!$C:$C,cb_metall!$A:$A,H14,cb_metall!$B:$B,"palladium"))=0,"-",(SUMIFS(cb_metall!$C:$C,cb_metall!$A:$A,H14,cb_metall!$B:$B,"palladium")))))</f>
        <v/>
      </c>
      <c r="J14" s="165">
        <f>SUMIFS(cb_metall!$C:$C,cb_metall!$A:$A,H14,cb_metall!$B:$B,"palladium")</f>
        <v>0</v>
      </c>
      <c r="K14" s="3" t="str">
        <f>Доллар!K14</f>
        <v>11.04.2023</v>
      </c>
      <c r="L14" s="157" t="str">
        <f>IF(AND(M12=0,M13=0,M14=0,M15=0,M16=0,M17=0,M18=0,M19=0,M20=0,M21=0,M22=0,M23=0),"",(IF((SUMIFS(cb_metall!$C:$C,cb_metall!$A:$A,K14,cb_metall!$B:$B,"palladium"))=0,"-",(SUMIFS(cb_metall!$C:$C,cb_metall!$A:$A,K14,cb_metall!$B:$B,"palladium")))))</f>
        <v/>
      </c>
      <c r="M14" s="165">
        <f>SUMIFS(cb_metall!$C:$C,cb_metall!$A:$A,K14,cb_metall!$B:$B,"palladium")</f>
        <v>0</v>
      </c>
      <c r="N14" s="3" t="str">
        <f>Доллар!N14</f>
        <v>11.05.2023</v>
      </c>
      <c r="O14" s="157" t="str">
        <f>IF(AND(P12=0,P13=0,P14=0,P15=0,P16=0,P17=0,P18=0,P19=0,P20=0,P21=0,P22=0,P23=0),"",(IF((SUMIFS(cb_metall!$C:$C,cb_metall!$A:$A,N14,cb_metall!$B:$B,"palladium"))=0,"-",(SUMIFS(cb_metall!$C:$C,cb_metall!$A:$A,N14,cb_metall!$B:$B,"palladium")))))</f>
        <v/>
      </c>
      <c r="P14" s="165">
        <f>SUMIFS(cb_metall!$C:$C,cb_metall!$A:$A,N14,cb_metall!$B:$B,"palladium")</f>
        <v>0</v>
      </c>
      <c r="Q14" s="3" t="str">
        <f>Доллар!Q14</f>
        <v>11.06.2023</v>
      </c>
      <c r="R14" s="157" t="str">
        <f>IF(AND(S12=0,S13=0,S14=0,S15=0,S16=0,S17=0,S18=0,S19=0,S20=0,S21=0,S22=0,S23=0),"",(IF((SUMIFS(cb_metall!$C:$C,cb_metall!$A:$A,Q14,cb_metall!$B:$B,"palladium"))=0,"-",(SUMIFS(cb_metall!$C:$C,cb_metall!$A:$A,Q14,cb_metall!$B:$B,"palladium")))))</f>
        <v/>
      </c>
      <c r="S14" s="165">
        <f>SUMIFS(cb_metall!$C:$C,cb_metall!$A:$A,Q14,cb_metall!$B:$B,"palladium")</f>
        <v>0</v>
      </c>
      <c r="T14" s="3" t="str">
        <f>Доллар!T14</f>
        <v>11.07.2023</v>
      </c>
      <c r="U14" s="157" t="str">
        <f>IF(AND(V12=0,V13=0,V14=0,V15=0,V16=0,V17=0,V18=0,V19=0,V20=0,V21=0,V22=0,V23=0),"",(IF((SUMIFS(cb_metall!$C:$C,cb_metall!$A:$A,T14,cb_metall!$B:$B,"palladium"))=0,"-",(SUMIFS(cb_metall!$C:$C,cb_metall!$A:$A,T14,cb_metall!$B:$B,"palladium")))))</f>
        <v/>
      </c>
      <c r="V14" s="165">
        <f>SUMIFS(cb_metall!$C:$C,cb_metall!$A:$A,T14,cb_metall!$B:$B,"palladium")</f>
        <v>0</v>
      </c>
      <c r="W14" s="3" t="str">
        <f>Доллар!W14</f>
        <v>11.08.2023</v>
      </c>
      <c r="X14" s="157" t="str">
        <f>IF(AND(Y12=0,Y13=0,Y14=0,Y15=0,Y16=0,Y17=0,Y18=0,Y19=0,Y20=0,Y21=0,Y22=0,Y23=0),"",(IF((SUMIFS(cb_metall!$C:$C,cb_metall!$A:$A,W14,cb_metall!$B:$B,"palladium"))=0,"-",(SUMIFS(cb_metall!$C:$C,cb_metall!$A:$A,W14,cb_metall!$B:$B,"palladium")))))</f>
        <v/>
      </c>
      <c r="Y14" s="165">
        <f>SUMIFS(cb_metall!$C:$C,cb_metall!$A:$A,W14,cb_metall!$B:$B,"palladium")</f>
        <v>0</v>
      </c>
      <c r="Z14" s="3" t="str">
        <f>Доллар!Z14</f>
        <v>11.09.2023</v>
      </c>
      <c r="AA14" s="157" t="str">
        <f>IF(AND(AB12=0,AB13=0,AB14=0,AB15=0,AB16=0,AB17=0,AB18=0,AB19=0,AB20=0,AB21=0,AB22=0,AB23=0),"",(IF((SUMIFS(cb_metall!$C:$C,cb_metall!$A:$A,Z14,cb_metall!$B:$B,"palladium"))=0,"-",(SUMIFS(cb_metall!$C:$C,cb_metall!$A:$A,Z14,cb_metall!$B:$B,"palladium")))))</f>
        <v/>
      </c>
      <c r="AB14" s="165">
        <f>SUMIFS(cb_metall!$C:$C,cb_metall!$A:$A,Z14,cb_metall!$B:$B,"palladium")</f>
        <v>0</v>
      </c>
      <c r="AC14" s="3" t="str">
        <f>Доллар!AC14</f>
        <v>11.10.2023</v>
      </c>
      <c r="AD14" s="157" t="str">
        <f>IF(AND(AE12=0,AE13=0,AE14=0,AE15=0,AE16=0,AE17=0,AE18=0,AE19=0,AE20=0,AE21=0,AE22=0,AE23=0),"",(IF((SUMIFS(cb_metall!$C:$C,cb_metall!$A:$A,AC14,cb_metall!$B:$B,"palladium"))=0,"-",(SUMIFS(cb_metall!$C:$C,cb_metall!$A:$A,AC14,cb_metall!$B:$B,"palladium")))))</f>
        <v/>
      </c>
      <c r="AE14" s="165">
        <f>SUMIFS(cb_metall!$C:$C,cb_metall!$A:$A,AC14,cb_metall!$B:$B,"palladium")</f>
        <v>0</v>
      </c>
      <c r="AF14" s="3" t="str">
        <f>Доллар!AF14</f>
        <v>11.11.2023</v>
      </c>
      <c r="AG14" s="157" t="str">
        <f>IF(AND(AH12=0,AH13=0,AH14=0,AH15=0,AH16=0,AH17=0,AH18=0,AH19=0,AH20=0,AH21=0,AH22=0,AH23=0),"",(IF((SUMIFS(cb_metall!$C:$C,cb_metall!$A:$A,AF14,cb_metall!$B:$B,"palladium"))=0,"-",(SUMIFS(cb_metall!$C:$C,cb_metall!$A:$A,AF14,cb_metall!$B:$B,"palladium")))))</f>
        <v/>
      </c>
      <c r="AH14" s="165">
        <f>SUMIFS(cb_metall!$C:$C,cb_metall!$A:$A,AF14,cb_metall!$B:$B,"palladium")</f>
        <v>0</v>
      </c>
      <c r="AI14" s="3" t="str">
        <f>Доллар!AI14</f>
        <v>11.12.2023</v>
      </c>
      <c r="AJ14" s="157" t="str">
        <f>IF(AND(AK12=0,AK13=0,AK14=0,AK15=0,AK16=0,AK17=0,AK18=0,AK19=0,AK20=0,AK21=0,AK22=0,AK23=0),"",(IF((SUMIFS(cb_metall!$C:$C,cb_metall!$A:$A,AI14,cb_metall!$B:$B,"palladium"))=0,"-",(SUMIFS(cb_metall!$C:$C,cb_metall!$A:$A,AI14,cb_metall!$B:$B,"palladium")))))</f>
        <v/>
      </c>
      <c r="AK14" s="165">
        <f>SUMIFS(cb_metall!$C:$C,cb_metall!$A:$A,AI14,cb_metall!$B:$B,"palladium")</f>
        <v>0</v>
      </c>
      <c r="AQ14" s="153" t="str">
        <f t="shared" si="1"/>
        <v>11.06.2023</v>
      </c>
      <c r="AR14" s="161">
        <f t="shared" si="0"/>
        <v>0</v>
      </c>
      <c r="AT14" s="3" t="str">
        <f t="shared" si="2"/>
        <v>11.10.2023</v>
      </c>
      <c r="AU14" s="161">
        <f t="shared" si="3"/>
        <v>0</v>
      </c>
      <c r="AW14" s="3" t="str">
        <f t="shared" si="4"/>
        <v>11.11.2023</v>
      </c>
      <c r="AX14" s="161">
        <f t="shared" si="5"/>
        <v>0</v>
      </c>
      <c r="AZ14" s="3" t="str">
        <f t="shared" si="6"/>
        <v>11.12.2023</v>
      </c>
      <c r="BA14" s="161">
        <f t="shared" si="7"/>
        <v>0</v>
      </c>
    </row>
    <row r="15" spans="2:53" x14ac:dyDescent="0.25">
      <c r="B15" s="3" t="str">
        <f>Доллар!B15</f>
        <v>12.01.2023</v>
      </c>
      <c r="C15" s="157" t="str">
        <f>IF(AND(D13=0,D14=0,D15=0,D16=0,D17=0,D18=0,D19=0,D20=0,D21=0,D22=0,D23=0,D24=0),"",(IF((SUMIFS(cb_metall!$C:$C,cb_metall!$A:$A,B15,cb_metall!$B:$B,"palladium"))=0,"-",(SUMIFS(cb_metall!$C:$C,cb_metall!$A:$A,B15,cb_metall!$B:$B,"palladium")))))</f>
        <v/>
      </c>
      <c r="D15" s="165">
        <f>SUMIFS(cb_metall!$C:$C,cb_metall!$A:$A,B15,cb_metall!$B:$B,"palladium")</f>
        <v>0</v>
      </c>
      <c r="E15" s="3" t="str">
        <f>Доллар!E15</f>
        <v>12.02.2023</v>
      </c>
      <c r="F15" s="157" t="str">
        <f>IF(AND(G13=0,G14=0,G15=0,G16=0,G17=0,G18=0,G19=0,G20=0,G21=0,G22=0,G23=0,G24=0),"",(IF((SUMIFS(#REF!,#REF!,E15))=0,"-",(SUMIFS(#REF!,#REF!,E15)))))</f>
        <v/>
      </c>
      <c r="G15" s="165">
        <f>SUMIFS(cb_metall!$C:$C,cb_metall!$A:$A,E15,cb_metall!$B:$B,"palladium")</f>
        <v>0</v>
      </c>
      <c r="H15" s="3" t="str">
        <f>Доллар!H15</f>
        <v>12.03.2023</v>
      </c>
      <c r="I15" s="157" t="str">
        <f>IF(AND(J13=0,J14=0,J15=0,J16=0,J17=0,J18=0,J19=0,J20=0,J21=0,J22=0,J23=0,J24=0),"",(IF((SUMIFS(cb_metall!$C:$C,cb_metall!$A:$A,H15,cb_metall!$B:$B,"palladium"))=0,"-",(SUMIFS(cb_metall!$C:$C,cb_metall!$A:$A,H15,cb_metall!$B:$B,"palladium")))))</f>
        <v/>
      </c>
      <c r="J15" s="165">
        <f>SUMIFS(cb_metall!$C:$C,cb_metall!$A:$A,H15,cb_metall!$B:$B,"palladium")</f>
        <v>0</v>
      </c>
      <c r="K15" s="3" t="str">
        <f>Доллар!K15</f>
        <v>12.04.2023</v>
      </c>
      <c r="L15" s="157" t="str">
        <f>IF(AND(M13=0,M14=0,M15=0,M16=0,M17=0,M18=0,M19=0,M20=0,M21=0,M22=0,M23=0,M24=0),"",(IF((SUMIFS(cb_metall!$C:$C,cb_metall!$A:$A,K15,cb_metall!$B:$B,"palladium"))=0,"-",(SUMIFS(cb_metall!$C:$C,cb_metall!$A:$A,K15,cb_metall!$B:$B,"palladium")))))</f>
        <v/>
      </c>
      <c r="M15" s="165">
        <f>SUMIFS(cb_metall!$C:$C,cb_metall!$A:$A,K15,cb_metall!$B:$B,"palladium")</f>
        <v>0</v>
      </c>
      <c r="N15" s="3" t="str">
        <f>Доллар!N15</f>
        <v>12.05.2023</v>
      </c>
      <c r="O15" s="157" t="str">
        <f>IF(AND(P13=0,P14=0,P15=0,P16=0,P17=0,P18=0,P19=0,P20=0,P21=0,P22=0,P23=0,P24=0),"",(IF((SUMIFS(cb_metall!$C:$C,cb_metall!$A:$A,N15,cb_metall!$B:$B,"palladium"))=0,"-",(SUMIFS(cb_metall!$C:$C,cb_metall!$A:$A,N15,cb_metall!$B:$B,"palladium")))))</f>
        <v/>
      </c>
      <c r="P15" s="165">
        <f>SUMIFS(cb_metall!$C:$C,cb_metall!$A:$A,N15,cb_metall!$B:$B,"palladium")</f>
        <v>0</v>
      </c>
      <c r="Q15" s="3" t="str">
        <f>Доллар!Q15</f>
        <v>12.06.2023</v>
      </c>
      <c r="R15" s="157" t="str">
        <f>IF(AND(S13=0,S14=0,S15=0,S16=0,S17=0,S18=0,S19=0,S20=0,S21=0,S22=0,S23=0,S24=0),"",(IF((SUMIFS(cb_metall!$C:$C,cb_metall!$A:$A,Q15,cb_metall!$B:$B,"palladium"))=0,"-",(SUMIFS(cb_metall!$C:$C,cb_metall!$A:$A,Q15,cb_metall!$B:$B,"palladium")))))</f>
        <v/>
      </c>
      <c r="S15" s="165">
        <f>SUMIFS(cb_metall!$C:$C,cb_metall!$A:$A,Q15,cb_metall!$B:$B,"palladium")</f>
        <v>0</v>
      </c>
      <c r="T15" s="3" t="str">
        <f>Доллар!T15</f>
        <v>12.07.2023</v>
      </c>
      <c r="U15" s="157" t="str">
        <f>IF(AND(V13=0,V14=0,V15=0,V16=0,V17=0,V18=0,V19=0,V20=0,V21=0,V22=0,V23=0,V24=0),"",(IF((SUMIFS(cb_metall!$C:$C,cb_metall!$A:$A,T15,cb_metall!$B:$B,"palladium"))=0,"-",(SUMIFS(cb_metall!$C:$C,cb_metall!$A:$A,T15,cb_metall!$B:$B,"palladium")))))</f>
        <v/>
      </c>
      <c r="V15" s="165">
        <f>SUMIFS(cb_metall!$C:$C,cb_metall!$A:$A,T15,cb_metall!$B:$B,"palladium")</f>
        <v>0</v>
      </c>
      <c r="W15" s="3" t="str">
        <f>Доллар!W15</f>
        <v>12.08.2023</v>
      </c>
      <c r="X15" s="157" t="str">
        <f>IF(AND(Y13=0,Y14=0,Y15=0,Y16=0,Y17=0,Y18=0,Y19=0,Y20=0,Y21=0,Y22=0,Y23=0,Y24=0),"",(IF((SUMIFS(cb_metall!$C:$C,cb_metall!$A:$A,W15,cb_metall!$B:$B,"palladium"))=0,"-",(SUMIFS(cb_metall!$C:$C,cb_metall!$A:$A,W15,cb_metall!$B:$B,"palladium")))))</f>
        <v/>
      </c>
      <c r="Y15" s="165">
        <f>SUMIFS(cb_metall!$C:$C,cb_metall!$A:$A,W15,cb_metall!$B:$B,"palladium")</f>
        <v>0</v>
      </c>
      <c r="Z15" s="3" t="str">
        <f>Доллар!Z15</f>
        <v>12.09.2023</v>
      </c>
      <c r="AA15" s="157" t="str">
        <f>IF(AND(AB13=0,AB14=0,AB15=0,AB16=0,AB17=0,AB18=0,AB19=0,AB20=0,AB21=0,AB22=0,AB23=0,AB24=0),"",(IF((SUMIFS(cb_metall!$C:$C,cb_metall!$A:$A,Z15,cb_metall!$B:$B,"palladium"))=0,"-",(SUMIFS(cb_metall!$C:$C,cb_metall!$A:$A,Z15,cb_metall!$B:$B,"palladium")))))</f>
        <v/>
      </c>
      <c r="AB15" s="165">
        <f>SUMIFS(cb_metall!$C:$C,cb_metall!$A:$A,Z15,cb_metall!$B:$B,"palladium")</f>
        <v>0</v>
      </c>
      <c r="AC15" s="3" t="str">
        <f>Доллар!AC15</f>
        <v>12.10.2023</v>
      </c>
      <c r="AD15" s="157" t="str">
        <f>IF(AND(AE13=0,AE14=0,AE15=0,AE16=0,AE17=0,AE18=0,AE19=0,AE20=0,AE21=0,AE22=0,AE23=0,AE24=0),"",(IF((SUMIFS(cb_metall!$C:$C,cb_metall!$A:$A,AC15,cb_metall!$B:$B,"palladium"))=0,"-",(SUMIFS(cb_metall!$C:$C,cb_metall!$A:$A,AC15,cb_metall!$B:$B,"palladium")))))</f>
        <v/>
      </c>
      <c r="AE15" s="165">
        <f>SUMIFS(cb_metall!$C:$C,cb_metall!$A:$A,AC15,cb_metall!$B:$B,"palladium")</f>
        <v>0</v>
      </c>
      <c r="AF15" s="3" t="str">
        <f>Доллар!AF15</f>
        <v>12.11.2023</v>
      </c>
      <c r="AG15" s="157" t="str">
        <f>IF(AND(AH13=0,AH14=0,AH15=0,AH16=0,AH17=0,AH18=0,AH19=0,AH20=0,AH21=0,AH22=0,AH23=0,AH24=0),"",(IF((SUMIFS(cb_metall!$C:$C,cb_metall!$A:$A,AF15,cb_metall!$B:$B,"palladium"))=0,"-",(SUMIFS(cb_metall!$C:$C,cb_metall!$A:$A,AF15,cb_metall!$B:$B,"palladium")))))</f>
        <v/>
      </c>
      <c r="AH15" s="165">
        <f>SUMIFS(cb_metall!$C:$C,cb_metall!$A:$A,AF15,cb_metall!$B:$B,"palladium")</f>
        <v>0</v>
      </c>
      <c r="AI15" s="3" t="str">
        <f>Доллар!AI15</f>
        <v>12.12.2023</v>
      </c>
      <c r="AJ15" s="157" t="str">
        <f>IF(AND(AK13=0,AK14=0,AK15=0,AK16=0,AK17=0,AK18=0,AK19=0,AK20=0,AK21=0,AK22=0,AK23=0,AK24=0),"",(IF((SUMIFS(cb_metall!$C:$C,cb_metall!$A:$A,AI15,cb_metall!$B:$B,"palladium"))=0,"-",(SUMIFS(cb_metall!$C:$C,cb_metall!$A:$A,AI15,cb_metall!$B:$B,"palladium")))))</f>
        <v/>
      </c>
      <c r="AK15" s="165">
        <f>SUMIFS(cb_metall!$C:$C,cb_metall!$A:$A,AI15,cb_metall!$B:$B,"palladium")</f>
        <v>0</v>
      </c>
      <c r="AQ15" s="153" t="str">
        <f t="shared" si="1"/>
        <v>12.06.2023</v>
      </c>
      <c r="AR15" s="161">
        <f t="shared" si="0"/>
        <v>0</v>
      </c>
      <c r="AT15" s="3" t="str">
        <f t="shared" si="2"/>
        <v>12.10.2023</v>
      </c>
      <c r="AU15" s="161">
        <f t="shared" si="3"/>
        <v>0</v>
      </c>
      <c r="AW15" s="3" t="str">
        <f t="shared" si="4"/>
        <v>12.11.2023</v>
      </c>
      <c r="AX15" s="161">
        <f t="shared" si="5"/>
        <v>0</v>
      </c>
      <c r="AZ15" s="3" t="str">
        <f t="shared" si="6"/>
        <v>12.12.2023</v>
      </c>
      <c r="BA15" s="161">
        <f t="shared" si="7"/>
        <v>0</v>
      </c>
    </row>
    <row r="16" spans="2:53" x14ac:dyDescent="0.25">
      <c r="B16" s="3" t="str">
        <f>Доллар!B16</f>
        <v>13.01.2023</v>
      </c>
      <c r="C16" s="157" t="str">
        <f>IF(AND(D14=0,D15=0,D16=0,D17=0,D18=0,D19=0,D20=0,D21=0,D22=0,D23=0,D24=0,D25=0),"",(IF((SUMIFS(cb_metall!$C:$C,cb_metall!$A:$A,B16,cb_metall!$B:$B,"palladium"))=0,"-",(SUMIFS(cb_metall!$C:$C,cb_metall!$A:$A,B16,cb_metall!$B:$B,"palladium")))))</f>
        <v/>
      </c>
      <c r="D16" s="165">
        <f>SUMIFS(cb_metall!$C:$C,cb_metall!$A:$A,B16,cb_metall!$B:$B,"palladium")</f>
        <v>0</v>
      </c>
      <c r="E16" s="3" t="str">
        <f>Доллар!E16</f>
        <v>13.02.2023</v>
      </c>
      <c r="F16" s="157" t="str">
        <f>IF(AND(G14=0,G15=0,G16=0,G17=0,G18=0,G19=0,G20=0,G21=0,G22=0,G23=0,G24=0,G25=0),"",(IF((SUMIFS(#REF!,#REF!,E16))=0,"-",(SUMIFS(#REF!,#REF!,E16)))))</f>
        <v/>
      </c>
      <c r="G16" s="165">
        <f>SUMIFS(cb_metall!$C:$C,cb_metall!$A:$A,E16,cb_metall!$B:$B,"palladium")</f>
        <v>0</v>
      </c>
      <c r="H16" s="3" t="str">
        <f>Доллар!H16</f>
        <v>13.03.2023</v>
      </c>
      <c r="I16" s="157" t="str">
        <f>IF(AND(J14=0,J15=0,J16=0,J17=0,J18=0,J19=0,J20=0,J21=0,J22=0,J23=0,J24=0,J25=0),"",(IF((SUMIFS(cb_metall!$C:$C,cb_metall!$A:$A,H16,cb_metall!$B:$B,"palladium"))=0,"-",(SUMIFS(cb_metall!$C:$C,cb_metall!$A:$A,H16,cb_metall!$B:$B,"palladium")))))</f>
        <v/>
      </c>
      <c r="J16" s="165">
        <f>SUMIFS(cb_metall!$C:$C,cb_metall!$A:$A,H16,cb_metall!$B:$B,"palladium")</f>
        <v>0</v>
      </c>
      <c r="K16" s="3" t="str">
        <f>Доллар!K16</f>
        <v>13.04.2023</v>
      </c>
      <c r="L16" s="157" t="str">
        <f>IF(AND(M14=0,M15=0,M16=0,M17=0,M18=0,M19=0,M20=0,M21=0,M22=0,M23=0,M24=0,M25=0),"",(IF((SUMIFS(cb_metall!$C:$C,cb_metall!$A:$A,K16,cb_metall!$B:$B,"palladium"))=0,"-",(SUMIFS(cb_metall!$C:$C,cb_metall!$A:$A,K16,cb_metall!$B:$B,"palladium")))))</f>
        <v/>
      </c>
      <c r="M16" s="165">
        <f>SUMIFS(cb_metall!$C:$C,cb_metall!$A:$A,K16,cb_metall!$B:$B,"palladium")</f>
        <v>0</v>
      </c>
      <c r="N16" s="3" t="str">
        <f>Доллар!N16</f>
        <v>13.05.2023</v>
      </c>
      <c r="O16" s="157" t="str">
        <f>IF(AND(P14=0,P15=0,P16=0,P17=0,P18=0,P19=0,P20=0,P21=0,P22=0,P23=0,P24=0,P25=0),"",(IF((SUMIFS(cb_metall!$C:$C,cb_metall!$A:$A,N16,cb_metall!$B:$B,"palladium"))=0,"-",(SUMIFS(cb_metall!$C:$C,cb_metall!$A:$A,N16,cb_metall!$B:$B,"palladium")))))</f>
        <v/>
      </c>
      <c r="P16" s="165">
        <f>SUMIFS(cb_metall!$C:$C,cb_metall!$A:$A,N16,cb_metall!$B:$B,"palladium")</f>
        <v>0</v>
      </c>
      <c r="Q16" s="3" t="str">
        <f>Доллар!Q16</f>
        <v>13.06.2023</v>
      </c>
      <c r="R16" s="157" t="str">
        <f>IF(AND(S14=0,S15=0,S16=0,S17=0,S18=0,S19=0,S20=0,S21=0,S22=0,S23=0,S24=0,S25=0),"",(IF((SUMIFS(cb_metall!$C:$C,cb_metall!$A:$A,Q16,cb_metall!$B:$B,"palladium"))=0,"-",(SUMIFS(cb_metall!$C:$C,cb_metall!$A:$A,Q16,cb_metall!$B:$B,"palladium")))))</f>
        <v/>
      </c>
      <c r="S16" s="165">
        <f>SUMIFS(cb_metall!$C:$C,cb_metall!$A:$A,Q16,cb_metall!$B:$B,"palladium")</f>
        <v>0</v>
      </c>
      <c r="T16" s="3" t="str">
        <f>Доллар!T16</f>
        <v>13.07.2023</v>
      </c>
      <c r="U16" s="157" t="str">
        <f>IF(AND(V14=0,V15=0,V16=0,V17=0,V18=0,V19=0,V20=0,V21=0,V22=0,V23=0,V24=0,V25=0),"",(IF((SUMIFS(cb_metall!$C:$C,cb_metall!$A:$A,T16,cb_metall!$B:$B,"palladium"))=0,"-",(SUMIFS(cb_metall!$C:$C,cb_metall!$A:$A,T16,cb_metall!$B:$B,"palladium")))))</f>
        <v/>
      </c>
      <c r="V16" s="165">
        <f>SUMIFS(cb_metall!$C:$C,cb_metall!$A:$A,T16,cb_metall!$B:$B,"palladium")</f>
        <v>0</v>
      </c>
      <c r="W16" s="3" t="str">
        <f>Доллар!W16</f>
        <v>13.08.2023</v>
      </c>
      <c r="X16" s="157" t="str">
        <f>IF(AND(Y14=0,Y15=0,Y16=0,Y17=0,Y18=0,Y19=0,Y20=0,Y21=0,Y22=0,Y23=0,Y24=0,Y25=0),"",(IF((SUMIFS(cb_metall!$C:$C,cb_metall!$A:$A,W16,cb_metall!$B:$B,"palladium"))=0,"-",(SUMIFS(cb_metall!$C:$C,cb_metall!$A:$A,W16,cb_metall!$B:$B,"palladium")))))</f>
        <v/>
      </c>
      <c r="Y16" s="165">
        <f>SUMIFS(cb_metall!$C:$C,cb_metall!$A:$A,W16,cb_metall!$B:$B,"palladium")</f>
        <v>0</v>
      </c>
      <c r="Z16" s="3" t="str">
        <f>Доллар!Z16</f>
        <v>13.09.2023</v>
      </c>
      <c r="AA16" s="157" t="str">
        <f>IF(AND(AB14=0,AB15=0,AB16=0,AB17=0,AB18=0,AB19=0,AB20=0,AB21=0,AB22=0,AB23=0,AB24=0,AB25=0),"",(IF((SUMIFS(cb_metall!$C:$C,cb_metall!$A:$A,Z16,cb_metall!$B:$B,"palladium"))=0,"-",(SUMIFS(cb_metall!$C:$C,cb_metall!$A:$A,Z16,cb_metall!$B:$B,"palladium")))))</f>
        <v/>
      </c>
      <c r="AB16" s="165">
        <f>SUMIFS(cb_metall!$C:$C,cb_metall!$A:$A,Z16,cb_metall!$B:$B,"palladium")</f>
        <v>0</v>
      </c>
      <c r="AC16" s="3" t="str">
        <f>Доллар!AC16</f>
        <v>13.10.2023</v>
      </c>
      <c r="AD16" s="157" t="str">
        <f>IF(AND(AE14=0,AE15=0,AE16=0,AE17=0,AE18=0,AE19=0,AE20=0,AE21=0,AE22=0,AE23=0,AE24=0,AE25=0),"",(IF((SUMIFS(cb_metall!$C:$C,cb_metall!$A:$A,AC16,cb_metall!$B:$B,"palladium"))=0,"-",(SUMIFS(cb_metall!$C:$C,cb_metall!$A:$A,AC16,cb_metall!$B:$B,"palladium")))))</f>
        <v/>
      </c>
      <c r="AE16" s="165">
        <f>SUMIFS(cb_metall!$C:$C,cb_metall!$A:$A,AC16,cb_metall!$B:$B,"palladium")</f>
        <v>0</v>
      </c>
      <c r="AF16" s="3" t="str">
        <f>Доллар!AF16</f>
        <v>13.11.2023</v>
      </c>
      <c r="AG16" s="157" t="str">
        <f>IF(AND(AH14=0,AH15=0,AH16=0,AH17=0,AH18=0,AH19=0,AH20=0,AH21=0,AH22=0,AH23=0,AH24=0,AH25=0),"",(IF((SUMIFS(cb_metall!$C:$C,cb_metall!$A:$A,AF16,cb_metall!$B:$B,"palladium"))=0,"-",(SUMIFS(cb_metall!$C:$C,cb_metall!$A:$A,AF16,cb_metall!$B:$B,"palladium")))))</f>
        <v/>
      </c>
      <c r="AH16" s="165">
        <f>SUMIFS(cb_metall!$C:$C,cb_metall!$A:$A,AF16,cb_metall!$B:$B,"palladium")</f>
        <v>0</v>
      </c>
      <c r="AI16" s="3" t="str">
        <f>Доллар!AI16</f>
        <v>13.12.2023</v>
      </c>
      <c r="AJ16" s="157" t="str">
        <f>IF(AND(AK14=0,AK15=0,AK16=0,AK17=0,AK18=0,AK19=0,AK20=0,AK21=0,AK22=0,AK23=0,AK24=0,AK25=0),"",(IF((SUMIFS(cb_metall!$C:$C,cb_metall!$A:$A,AI16,cb_metall!$B:$B,"palladium"))=0,"-",(SUMIFS(cb_metall!$C:$C,cb_metall!$A:$A,AI16,cb_metall!$B:$B,"palladium")))))</f>
        <v/>
      </c>
      <c r="AK16" s="165">
        <f>SUMIFS(cb_metall!$C:$C,cb_metall!$A:$A,AI16,cb_metall!$B:$B,"palladium")</f>
        <v>0</v>
      </c>
      <c r="AQ16" s="153" t="str">
        <f t="shared" si="1"/>
        <v>13.06.2023</v>
      </c>
      <c r="AR16" s="161">
        <f t="shared" si="0"/>
        <v>0</v>
      </c>
      <c r="AT16" s="3" t="str">
        <f t="shared" si="2"/>
        <v>13.10.2023</v>
      </c>
      <c r="AU16" s="161">
        <f t="shared" si="3"/>
        <v>0</v>
      </c>
      <c r="AW16" s="3" t="str">
        <f t="shared" si="4"/>
        <v>13.11.2023</v>
      </c>
      <c r="AX16" s="161">
        <f t="shared" si="5"/>
        <v>0</v>
      </c>
      <c r="AZ16" s="3" t="str">
        <f t="shared" si="6"/>
        <v>13.12.2023</v>
      </c>
      <c r="BA16" s="161">
        <f t="shared" si="7"/>
        <v>0</v>
      </c>
    </row>
    <row r="17" spans="2:53" x14ac:dyDescent="0.25">
      <c r="B17" s="3" t="str">
        <f>Доллар!B17</f>
        <v>14.01.2023</v>
      </c>
      <c r="C17" s="157" t="str">
        <f>IF(AND(D15=0,D16=0,D17=0,D18=0,D19=0,D20=0,D21=0,D22=0,D23=0,D24=0,D25=0,D26=0),"",(IF((SUMIFS(cb_metall!$C:$C,cb_metall!$A:$A,B17,cb_metall!$B:$B,"palladium"))=0,"-",(SUMIFS(cb_metall!$C:$C,cb_metall!$A:$A,B17,cb_metall!$B:$B,"palladium")))))</f>
        <v/>
      </c>
      <c r="D17" s="165">
        <f>SUMIFS(cb_metall!$C:$C,cb_metall!$A:$A,B17,cb_metall!$B:$B,"palladium")</f>
        <v>0</v>
      </c>
      <c r="E17" s="3" t="str">
        <f>Доллар!E17</f>
        <v>14.02.2023</v>
      </c>
      <c r="F17" s="157" t="str">
        <f>IF(AND(G15=0,G16=0,G17=0,G18=0,G19=0,G20=0,G21=0,G22=0,G23=0,G24=0,G25=0,G26=0),"",(IF((SUMIFS(#REF!,#REF!,E17))=0,"-",(SUMIFS(#REF!,#REF!,E17)))))</f>
        <v/>
      </c>
      <c r="G17" s="165">
        <f>SUMIFS(cb_metall!$C:$C,cb_metall!$A:$A,E17,cb_metall!$B:$B,"palladium")</f>
        <v>0</v>
      </c>
      <c r="H17" s="3" t="str">
        <f>Доллар!H17</f>
        <v>14.03.2023</v>
      </c>
      <c r="I17" s="157" t="str">
        <f>IF(AND(J15=0,J16=0,J17=0,J18=0,J19=0,J20=0,J21=0,J22=0,J23=0,J24=0,J25=0,J26=0),"",(IF((SUMIFS(cb_metall!$C:$C,cb_metall!$A:$A,H17,cb_metall!$B:$B,"palladium"))=0,"-",(SUMIFS(cb_metall!$C:$C,cb_metall!$A:$A,H17,cb_metall!$B:$B,"palladium")))))</f>
        <v/>
      </c>
      <c r="J17" s="165">
        <f>SUMIFS(cb_metall!$C:$C,cb_metall!$A:$A,H17,cb_metall!$B:$B,"palladium")</f>
        <v>0</v>
      </c>
      <c r="K17" s="3" t="str">
        <f>Доллар!K17</f>
        <v>14.04.2023</v>
      </c>
      <c r="L17" s="157" t="str">
        <f>IF(AND(M15=0,M16=0,M17=0,M18=0,M19=0,M20=0,M21=0,M22=0,M23=0,M24=0,M25=0,M26=0),"",(IF((SUMIFS(cb_metall!$C:$C,cb_metall!$A:$A,K17,cb_metall!$B:$B,"palladium"))=0,"-",(SUMIFS(cb_metall!$C:$C,cb_metall!$A:$A,K17,cb_metall!$B:$B,"palladium")))))</f>
        <v/>
      </c>
      <c r="M17" s="165">
        <f>SUMIFS(cb_metall!$C:$C,cb_metall!$A:$A,K17,cb_metall!$B:$B,"palladium")</f>
        <v>0</v>
      </c>
      <c r="N17" s="3" t="str">
        <f>Доллар!N17</f>
        <v>14.05.2023</v>
      </c>
      <c r="O17" s="157" t="str">
        <f>IF(AND(P15=0,P16=0,P17=0,P18=0,P19=0,P20=0,P21=0,P22=0,P23=0,P24=0,P25=0,P26=0),"",(IF((SUMIFS(cb_metall!$C:$C,cb_metall!$A:$A,N17,cb_metall!$B:$B,"palladium"))=0,"-",(SUMIFS(cb_metall!$C:$C,cb_metall!$A:$A,N17,cb_metall!$B:$B,"palladium")))))</f>
        <v/>
      </c>
      <c r="P17" s="165">
        <f>SUMIFS(cb_metall!$C:$C,cb_metall!$A:$A,N17,cb_metall!$B:$B,"palladium")</f>
        <v>0</v>
      </c>
      <c r="Q17" s="3" t="str">
        <f>Доллар!Q17</f>
        <v>14.06.2023</v>
      </c>
      <c r="R17" s="157" t="str">
        <f>IF(AND(S15=0,S16=0,S17=0,S18=0,S19=0,S20=0,S21=0,S22=0,S23=0,S24=0,S25=0,S26=0),"",(IF((SUMIFS(cb_metall!$C:$C,cb_metall!$A:$A,Q17,cb_metall!$B:$B,"palladium"))=0,"-",(SUMIFS(cb_metall!$C:$C,cb_metall!$A:$A,Q17,cb_metall!$B:$B,"palladium")))))</f>
        <v/>
      </c>
      <c r="S17" s="165">
        <f>SUMIFS(cb_metall!$C:$C,cb_metall!$A:$A,Q17,cb_metall!$B:$B,"palladium")</f>
        <v>0</v>
      </c>
      <c r="T17" s="3" t="str">
        <f>Доллар!T17</f>
        <v>14.07.2023</v>
      </c>
      <c r="U17" s="157" t="str">
        <f>IF(AND(V15=0,V16=0,V17=0,V18=0,V19=0,V20=0,V21=0,V22=0,V23=0,V24=0,V25=0,V26=0),"",(IF((SUMIFS(cb_metall!$C:$C,cb_metall!$A:$A,T17,cb_metall!$B:$B,"palladium"))=0,"-",(SUMIFS(cb_metall!$C:$C,cb_metall!$A:$A,T17,cb_metall!$B:$B,"palladium")))))</f>
        <v/>
      </c>
      <c r="V17" s="165">
        <f>SUMIFS(cb_metall!$C:$C,cb_metall!$A:$A,T17,cb_metall!$B:$B,"palladium")</f>
        <v>0</v>
      </c>
      <c r="W17" s="3" t="str">
        <f>Доллар!W17</f>
        <v>14.08.2023</v>
      </c>
      <c r="X17" s="157" t="str">
        <f>IF(AND(Y15=0,Y16=0,Y17=0,Y18=0,Y19=0,Y20=0,Y21=0,Y22=0,Y23=0,Y24=0,Y25=0,Y26=0),"",(IF((SUMIFS(cb_metall!$C:$C,cb_metall!$A:$A,W17,cb_metall!$B:$B,"palladium"))=0,"-",(SUMIFS(cb_metall!$C:$C,cb_metall!$A:$A,W17,cb_metall!$B:$B,"palladium")))))</f>
        <v/>
      </c>
      <c r="Y17" s="165">
        <f>SUMIFS(cb_metall!$C:$C,cb_metall!$A:$A,W17,cb_metall!$B:$B,"palladium")</f>
        <v>0</v>
      </c>
      <c r="Z17" s="3" t="str">
        <f>Доллар!Z17</f>
        <v>14.09.2023</v>
      </c>
      <c r="AA17" s="157" t="str">
        <f>IF(AND(AB15=0,AB16=0,AB17=0,AB18=0,AB19=0,AB20=0,AB21=0,AB22=0,AB23=0,AB24=0,AB25=0,AB26=0),"",(IF((SUMIFS(cb_metall!$C:$C,cb_metall!$A:$A,Z17,cb_metall!$B:$B,"palladium"))=0,"-",(SUMIFS(cb_metall!$C:$C,cb_metall!$A:$A,Z17,cb_metall!$B:$B,"palladium")))))</f>
        <v/>
      </c>
      <c r="AB17" s="165">
        <f>SUMIFS(cb_metall!$C:$C,cb_metall!$A:$A,Z17,cb_metall!$B:$B,"palladium")</f>
        <v>0</v>
      </c>
      <c r="AC17" s="3" t="str">
        <f>Доллар!AC17</f>
        <v>14.10.2023</v>
      </c>
      <c r="AD17" s="157" t="str">
        <f>IF(AND(AE15=0,AE16=0,AE17=0,AE18=0,AE19=0,AE20=0,AE21=0,AE22=0,AE23=0,AE24=0,AE25=0,AE26=0),"",(IF((SUMIFS(cb_metall!$C:$C,cb_metall!$A:$A,AC17,cb_metall!$B:$B,"palladium"))=0,"-",(SUMIFS(cb_metall!$C:$C,cb_metall!$A:$A,AC17,cb_metall!$B:$B,"palladium")))))</f>
        <v/>
      </c>
      <c r="AE17" s="165">
        <f>SUMIFS(cb_metall!$C:$C,cb_metall!$A:$A,AC17,cb_metall!$B:$B,"palladium")</f>
        <v>0</v>
      </c>
      <c r="AF17" s="3" t="str">
        <f>Доллар!AF17</f>
        <v>14.11.2023</v>
      </c>
      <c r="AG17" s="157" t="str">
        <f>IF(AND(AH15=0,AH16=0,AH17=0,AH18=0,AH19=0,AH20=0,AH21=0,AH22=0,AH23=0,AH24=0,AH25=0,AH26=0),"",(IF((SUMIFS(cb_metall!$C:$C,cb_metall!$A:$A,AF17,cb_metall!$B:$B,"palladium"))=0,"-",(SUMIFS(cb_metall!$C:$C,cb_metall!$A:$A,AF17,cb_metall!$B:$B,"palladium")))))</f>
        <v/>
      </c>
      <c r="AH17" s="165">
        <f>SUMIFS(cb_metall!$C:$C,cb_metall!$A:$A,AF17,cb_metall!$B:$B,"palladium")</f>
        <v>0</v>
      </c>
      <c r="AI17" s="3" t="str">
        <f>Доллар!AI17</f>
        <v>14.12.2023</v>
      </c>
      <c r="AJ17" s="157" t="str">
        <f>IF(AND(AK15=0,AK16=0,AK17=0,AK18=0,AK19=0,AK20=0,AK21=0,AK22=0,AK23=0,AK24=0,AK25=0,AK26=0),"",(IF((SUMIFS(cb_metall!$C:$C,cb_metall!$A:$A,AI17,cb_metall!$B:$B,"palladium"))=0,"-",(SUMIFS(cb_metall!$C:$C,cb_metall!$A:$A,AI17,cb_metall!$B:$B,"palladium")))))</f>
        <v/>
      </c>
      <c r="AK17" s="165">
        <f>SUMIFS(cb_metall!$C:$C,cb_metall!$A:$A,AI17,cb_metall!$B:$B,"palladium")</f>
        <v>0</v>
      </c>
      <c r="AQ17" s="153" t="str">
        <f t="shared" si="1"/>
        <v>14.06.2023</v>
      </c>
      <c r="AR17" s="161">
        <f t="shared" si="0"/>
        <v>0</v>
      </c>
      <c r="AT17" s="3" t="str">
        <f t="shared" si="2"/>
        <v>14.10.2023</v>
      </c>
      <c r="AU17" s="161">
        <f t="shared" si="3"/>
        <v>0</v>
      </c>
      <c r="AW17" s="3" t="str">
        <f t="shared" si="4"/>
        <v>14.11.2023</v>
      </c>
      <c r="AX17" s="161">
        <f t="shared" si="5"/>
        <v>0</v>
      </c>
      <c r="AZ17" s="3" t="str">
        <f t="shared" si="6"/>
        <v>14.12.2023</v>
      </c>
      <c r="BA17" s="161">
        <f t="shared" si="7"/>
        <v>0</v>
      </c>
    </row>
    <row r="18" spans="2:53" x14ac:dyDescent="0.25">
      <c r="B18" s="3" t="str">
        <f>Доллар!B18</f>
        <v>15.01.2023</v>
      </c>
      <c r="C18" s="157" t="str">
        <f>IF(AND(D16=0,D17=0,D18=0,D19=0,D20=0,D21=0,D22=0,D23=0,D24=0,D25=0,D26=0,D27=0),"",(IF((SUMIFS(cb_metall!$C:$C,cb_metall!$A:$A,B18,cb_metall!$B:$B,"palladium"))=0,"-",(SUMIFS(cb_metall!$C:$C,cb_metall!$A:$A,B18,cb_metall!$B:$B,"palladium")))))</f>
        <v/>
      </c>
      <c r="D18" s="165">
        <f>SUMIFS(cb_metall!$C:$C,cb_metall!$A:$A,B18,cb_metall!$B:$B,"palladium")</f>
        <v>0</v>
      </c>
      <c r="E18" s="3" t="str">
        <f>Доллар!E18</f>
        <v>15.02.2023</v>
      </c>
      <c r="F18" s="157" t="str">
        <f>IF(AND(G16=0,G17=0,G18=0,G19=0,G20=0,G21=0,G22=0,G23=0,G24=0,G25=0,G26=0,G27=0),"",(IF((SUMIFS(#REF!,#REF!,E18))=0,"-",(SUMIFS(#REF!,#REF!,E18)))))</f>
        <v/>
      </c>
      <c r="G18" s="165">
        <f>SUMIFS(cb_metall!$C:$C,cb_metall!$A:$A,E18,cb_metall!$B:$B,"palladium")</f>
        <v>0</v>
      </c>
      <c r="H18" s="3" t="str">
        <f>Доллар!H18</f>
        <v>15.03.2023</v>
      </c>
      <c r="I18" s="157" t="str">
        <f>IF(AND(J16=0,J17=0,J18=0,J19=0,J20=0,J21=0,J22=0,J23=0,J24=0,J25=0,J26=0,J27=0),"",(IF((SUMIFS(cb_metall!$C:$C,cb_metall!$A:$A,H18,cb_metall!$B:$B,"palladium"))=0,"-",(SUMIFS(cb_metall!$C:$C,cb_metall!$A:$A,H18,cb_metall!$B:$B,"palladium")))))</f>
        <v/>
      </c>
      <c r="J18" s="165">
        <f>SUMIFS(cb_metall!$C:$C,cb_metall!$A:$A,H18,cb_metall!$B:$B,"palladium")</f>
        <v>0</v>
      </c>
      <c r="K18" s="3" t="str">
        <f>Доллар!K18</f>
        <v>15.04.2023</v>
      </c>
      <c r="L18" s="157" t="str">
        <f>IF(AND(M16=0,M17=0,M18=0,M19=0,M20=0,M21=0,M22=0,M23=0,M24=0,M25=0,M26=0,M27=0),"",(IF((SUMIFS(cb_metall!$C:$C,cb_metall!$A:$A,K18,cb_metall!$B:$B,"palladium"))=0,"-",(SUMIFS(cb_metall!$C:$C,cb_metall!$A:$A,K18,cb_metall!$B:$B,"palladium")))))</f>
        <v/>
      </c>
      <c r="M18" s="165">
        <f>SUMIFS(cb_metall!$C:$C,cb_metall!$A:$A,K18,cb_metall!$B:$B,"palladium")</f>
        <v>0</v>
      </c>
      <c r="N18" s="3" t="str">
        <f>Доллар!N18</f>
        <v>15.05.2023</v>
      </c>
      <c r="O18" s="157" t="str">
        <f>IF(AND(P16=0,P17=0,P18=0,P19=0,P20=0,P21=0,P22=0,P23=0,P24=0,P25=0,P26=0,P27=0),"",(IF((SUMIFS(cb_metall!$C:$C,cb_metall!$A:$A,N18,cb_metall!$B:$B,"palladium"))=0,"-",(SUMIFS(cb_metall!$C:$C,cb_metall!$A:$A,N18,cb_metall!$B:$B,"palladium")))))</f>
        <v/>
      </c>
      <c r="P18" s="165">
        <f>SUMIFS(cb_metall!$C:$C,cb_metall!$A:$A,N18,cb_metall!$B:$B,"palladium")</f>
        <v>0</v>
      </c>
      <c r="Q18" s="3" t="str">
        <f>Доллар!Q18</f>
        <v>15.06.2023</v>
      </c>
      <c r="R18" s="157" t="str">
        <f>IF(AND(S16=0,S17=0,S18=0,S19=0,S20=0,S21=0,S22=0,S23=0,S24=0,S25=0,S26=0,S27=0),"",(IF((SUMIFS(cb_metall!$C:$C,cb_metall!$A:$A,Q18,cb_metall!$B:$B,"palladium"))=0,"-",(SUMIFS(cb_metall!$C:$C,cb_metall!$A:$A,Q18,cb_metall!$B:$B,"palladium")))))</f>
        <v/>
      </c>
      <c r="S18" s="165">
        <f>SUMIFS(cb_metall!$C:$C,cb_metall!$A:$A,Q18,cb_metall!$B:$B,"palladium")</f>
        <v>0</v>
      </c>
      <c r="T18" s="3" t="str">
        <f>Доллар!T18</f>
        <v>15.07.2023</v>
      </c>
      <c r="U18" s="157" t="str">
        <f>IF(AND(V16=0,V17=0,V18=0,V19=0,V20=0,V21=0,V22=0,V23=0,V24=0,V25=0,V26=0,V27=0),"",(IF((SUMIFS(cb_metall!$C:$C,cb_metall!$A:$A,T18,cb_metall!$B:$B,"palladium"))=0,"-",(SUMIFS(cb_metall!$C:$C,cb_metall!$A:$A,T18,cb_metall!$B:$B,"palladium")))))</f>
        <v/>
      </c>
      <c r="V18" s="165">
        <f>SUMIFS(cb_metall!$C:$C,cb_metall!$A:$A,T18,cb_metall!$B:$B,"palladium")</f>
        <v>0</v>
      </c>
      <c r="W18" s="3" t="str">
        <f>Доллар!W18</f>
        <v>15.08.2023</v>
      </c>
      <c r="X18" s="157" t="str">
        <f>IF(AND(Y16=0,Y17=0,Y18=0,Y19=0,Y20=0,Y21=0,Y22=0,Y23=0,Y24=0,Y25=0,Y26=0,Y27=0),"",(IF((SUMIFS(cb_metall!$C:$C,cb_metall!$A:$A,W18,cb_metall!$B:$B,"palladium"))=0,"-",(SUMIFS(cb_metall!$C:$C,cb_metall!$A:$A,W18,cb_metall!$B:$B,"palladium")))))</f>
        <v/>
      </c>
      <c r="Y18" s="165">
        <f>SUMIFS(cb_metall!$C:$C,cb_metall!$A:$A,W18,cb_metall!$B:$B,"palladium")</f>
        <v>0</v>
      </c>
      <c r="Z18" s="3" t="str">
        <f>Доллар!Z18</f>
        <v>15.09.2023</v>
      </c>
      <c r="AA18" s="157" t="str">
        <f>IF(AND(AB16=0,AB17=0,AB18=0,AB19=0,AB20=0,AB21=0,AB22=0,AB23=0,AB24=0,AB25=0,AB26=0,AB27=0),"",(IF((SUMIFS(cb_metall!$C:$C,cb_metall!$A:$A,Z18,cb_metall!$B:$B,"palladium"))=0,"-",(SUMIFS(cb_metall!$C:$C,cb_metall!$A:$A,Z18,cb_metall!$B:$B,"palladium")))))</f>
        <v/>
      </c>
      <c r="AB18" s="165">
        <f>SUMIFS(cb_metall!$C:$C,cb_metall!$A:$A,Z18,cb_metall!$B:$B,"palladium")</f>
        <v>0</v>
      </c>
      <c r="AC18" s="3" t="str">
        <f>Доллар!AC18</f>
        <v>15.10.2023</v>
      </c>
      <c r="AD18" s="157" t="str">
        <f>IF(AND(AE16=0,AE17=0,AE18=0,AE19=0,AE20=0,AE21=0,AE22=0,AE23=0,AE24=0,AE25=0,AE26=0,AE27=0),"",(IF((SUMIFS(cb_metall!$C:$C,cb_metall!$A:$A,AC18,cb_metall!$B:$B,"palladium"))=0,"-",(SUMIFS(cb_metall!$C:$C,cb_metall!$A:$A,AC18,cb_metall!$B:$B,"palladium")))))</f>
        <v/>
      </c>
      <c r="AE18" s="165">
        <f>SUMIFS(cb_metall!$C:$C,cb_metall!$A:$A,AC18,cb_metall!$B:$B,"palladium")</f>
        <v>0</v>
      </c>
      <c r="AF18" s="3" t="str">
        <f>Доллар!AF18</f>
        <v>15.11.2023</v>
      </c>
      <c r="AG18" s="157" t="str">
        <f>IF(AND(AH16=0,AH17=0,AH18=0,AH19=0,AH20=0,AH21=0,AH22=0,AH23=0,AH24=0,AH25=0,AH26=0,AH27=0),"",(IF((SUMIFS(cb_metall!$C:$C,cb_metall!$A:$A,AF18,cb_metall!$B:$B,"palladium"))=0,"-",(SUMIFS(cb_metall!$C:$C,cb_metall!$A:$A,AF18,cb_metall!$B:$B,"palladium")))))</f>
        <v/>
      </c>
      <c r="AH18" s="165">
        <f>SUMIFS(cb_metall!$C:$C,cb_metall!$A:$A,AF18,cb_metall!$B:$B,"palladium")</f>
        <v>0</v>
      </c>
      <c r="AI18" s="3" t="str">
        <f>Доллар!AI18</f>
        <v>15.12.2023</v>
      </c>
      <c r="AJ18" s="157" t="str">
        <f>IF(AND(AK16=0,AK17=0,AK18=0,AK19=0,AK20=0,AK21=0,AK22=0,AK23=0,AK24=0,AK25=0,AK26=0,AK27=0),"",(IF((SUMIFS(cb_metall!$C:$C,cb_metall!$A:$A,AI18,cb_metall!$B:$B,"palladium"))=0,"-",(SUMIFS(cb_metall!$C:$C,cb_metall!$A:$A,AI18,cb_metall!$B:$B,"palladium")))))</f>
        <v/>
      </c>
      <c r="AK18" s="165">
        <f>SUMIFS(cb_metall!$C:$C,cb_metall!$A:$A,AI18,cb_metall!$B:$B,"palladium")</f>
        <v>0</v>
      </c>
      <c r="AQ18" s="153" t="str">
        <f t="shared" si="1"/>
        <v>15.06.2023</v>
      </c>
      <c r="AR18" s="161">
        <f t="shared" si="0"/>
        <v>0</v>
      </c>
      <c r="AT18" s="3" t="str">
        <f t="shared" si="2"/>
        <v>15.10.2023</v>
      </c>
      <c r="AU18" s="161">
        <f t="shared" si="3"/>
        <v>0</v>
      </c>
      <c r="AW18" s="3" t="str">
        <f t="shared" si="4"/>
        <v>15.11.2023</v>
      </c>
      <c r="AX18" s="161">
        <f t="shared" si="5"/>
        <v>0</v>
      </c>
      <c r="AZ18" s="3" t="str">
        <f t="shared" si="6"/>
        <v>15.12.2023</v>
      </c>
      <c r="BA18" s="161">
        <f t="shared" si="7"/>
        <v>0</v>
      </c>
    </row>
    <row r="19" spans="2:53" x14ac:dyDescent="0.25">
      <c r="B19" s="3" t="str">
        <f>Доллар!B19</f>
        <v>16.01.2023</v>
      </c>
      <c r="C19" s="157" t="str">
        <f>IF(AND(D17=0,D18=0,D19=0,D20=0,D21=0,D22=0,D23=0,D24=0,D25=0,D26=0,D27=0,D28=0),"",(IF((SUMIFS(cb_metall!$C:$C,cb_metall!$A:$A,B19,cb_metall!$B:$B,"palladium"))=0,"-",(SUMIFS(cb_metall!$C:$C,cb_metall!$A:$A,B19,cb_metall!$B:$B,"palladium")))))</f>
        <v/>
      </c>
      <c r="D19" s="165">
        <f>SUMIFS(cb_metall!$C:$C,cb_metall!$A:$A,B19,cb_metall!$B:$B,"palladium")</f>
        <v>0</v>
      </c>
      <c r="E19" s="3" t="str">
        <f>Доллар!E19</f>
        <v>16.02.2023</v>
      </c>
      <c r="F19" s="157" t="str">
        <f>IF(AND(G17=0,G18=0,G19=0,G20=0,G21=0,G22=0,G23=0,G24=0,G25=0,G26=0,G27=0,G28=0),"",(IF((SUMIFS(#REF!,#REF!,E19))=0,"-",(SUMIFS(#REF!,#REF!,E19)))))</f>
        <v/>
      </c>
      <c r="G19" s="165">
        <f>SUMIFS(cb_metall!$C:$C,cb_metall!$A:$A,E19,cb_metall!$B:$B,"palladium")</f>
        <v>0</v>
      </c>
      <c r="H19" s="3" t="str">
        <f>Доллар!H19</f>
        <v>16.03.2023</v>
      </c>
      <c r="I19" s="157" t="str">
        <f>IF(AND(J17=0,J18=0,J19=0,J20=0,J21=0,J22=0,J23=0,J24=0,J25=0,J26=0,J27=0,J28=0),"",(IF((SUMIFS(cb_metall!$C:$C,cb_metall!$A:$A,H19,cb_metall!$B:$B,"palladium"))=0,"-",(SUMIFS(cb_metall!$C:$C,cb_metall!$A:$A,H19,cb_metall!$B:$B,"palladium")))))</f>
        <v/>
      </c>
      <c r="J19" s="165">
        <f>SUMIFS(cb_metall!$C:$C,cb_metall!$A:$A,H19,cb_metall!$B:$B,"palladium")</f>
        <v>0</v>
      </c>
      <c r="K19" s="3" t="str">
        <f>Доллар!K19</f>
        <v>16.04.2023</v>
      </c>
      <c r="L19" s="157" t="str">
        <f>IF(AND(M17=0,M18=0,M19=0,M20=0,M21=0,M22=0,M23=0,M24=0,M25=0,M26=0,M27=0,M28=0),"",(IF((SUMIFS(cb_metall!$C:$C,cb_metall!$A:$A,K19,cb_metall!$B:$B,"palladium"))=0,"-",(SUMIFS(cb_metall!$C:$C,cb_metall!$A:$A,K19,cb_metall!$B:$B,"palladium")))))</f>
        <v/>
      </c>
      <c r="M19" s="165">
        <f>SUMIFS(cb_metall!$C:$C,cb_metall!$A:$A,K19,cb_metall!$B:$B,"palladium")</f>
        <v>0</v>
      </c>
      <c r="N19" s="3" t="str">
        <f>Доллар!N19</f>
        <v>16.05.2023</v>
      </c>
      <c r="O19" s="157" t="str">
        <f>IF(AND(P17=0,P18=0,P19=0,P20=0,P21=0,P22=0,P23=0,P24=0,P25=0,P26=0,P27=0,P28=0),"",(IF((SUMIFS(cb_metall!$C:$C,cb_metall!$A:$A,N19,cb_metall!$B:$B,"palladium"))=0,"-",(SUMIFS(cb_metall!$C:$C,cb_metall!$A:$A,N19,cb_metall!$B:$B,"palladium")))))</f>
        <v/>
      </c>
      <c r="P19" s="165">
        <f>SUMIFS(cb_metall!$C:$C,cb_metall!$A:$A,N19,cb_metall!$B:$B,"palladium")</f>
        <v>0</v>
      </c>
      <c r="Q19" s="3" t="str">
        <f>Доллар!Q19</f>
        <v>16.06.2023</v>
      </c>
      <c r="R19" s="157" t="str">
        <f>IF(AND(S17=0,S18=0,S19=0,S20=0,S21=0,S22=0,S23=0,S24=0,S25=0,S26=0,S27=0,S28=0),"",(IF((SUMIFS(cb_metall!$C:$C,cb_metall!$A:$A,Q19,cb_metall!$B:$B,"palladium"))=0,"-",(SUMIFS(cb_metall!$C:$C,cb_metall!$A:$A,Q19,cb_metall!$B:$B,"palladium")))))</f>
        <v/>
      </c>
      <c r="S19" s="165">
        <f>SUMIFS(cb_metall!$C:$C,cb_metall!$A:$A,Q19,cb_metall!$B:$B,"palladium")</f>
        <v>0</v>
      </c>
      <c r="T19" s="3" t="str">
        <f>Доллар!T19</f>
        <v>16.07.2023</v>
      </c>
      <c r="U19" s="157" t="str">
        <f>IF(AND(V17=0,V18=0,V19=0,V20=0,V21=0,V22=0,V23=0,V24=0,V25=0,V26=0,V27=0,V28=0),"",(IF((SUMIFS(cb_metall!$C:$C,cb_metall!$A:$A,T19,cb_metall!$B:$B,"palladium"))=0,"-",(SUMIFS(cb_metall!$C:$C,cb_metall!$A:$A,T19,cb_metall!$B:$B,"palladium")))))</f>
        <v/>
      </c>
      <c r="V19" s="165">
        <f>SUMIFS(cb_metall!$C:$C,cb_metall!$A:$A,T19,cb_metall!$B:$B,"palladium")</f>
        <v>0</v>
      </c>
      <c r="W19" s="3" t="str">
        <f>Доллар!W19</f>
        <v>16.08.2023</v>
      </c>
      <c r="X19" s="157" t="str">
        <f>IF(AND(Y17=0,Y18=0,Y19=0,Y20=0,Y21=0,Y22=0,Y23=0,Y24=0,Y25=0,Y26=0,Y27=0,Y28=0),"",(IF((SUMIFS(cb_metall!$C:$C,cb_metall!$A:$A,W19,cb_metall!$B:$B,"palladium"))=0,"-",(SUMIFS(cb_metall!$C:$C,cb_metall!$A:$A,W19,cb_metall!$B:$B,"palladium")))))</f>
        <v/>
      </c>
      <c r="Y19" s="165">
        <f>SUMIFS(cb_metall!$C:$C,cb_metall!$A:$A,W19,cb_metall!$B:$B,"palladium")</f>
        <v>0</v>
      </c>
      <c r="Z19" s="3" t="str">
        <f>Доллар!Z19</f>
        <v>16.09.2023</v>
      </c>
      <c r="AA19" s="157" t="str">
        <f>IF(AND(AB17=0,AB18=0,AB19=0,AB20=0,AB21=0,AB22=0,AB23=0,AB24=0,AB25=0,AB26=0,AB27=0,AB28=0),"",(IF((SUMIFS(cb_metall!$C:$C,cb_metall!$A:$A,Z19,cb_metall!$B:$B,"palladium"))=0,"-",(SUMIFS(cb_metall!$C:$C,cb_metall!$A:$A,Z19,cb_metall!$B:$B,"palladium")))))</f>
        <v/>
      </c>
      <c r="AB19" s="165">
        <f>SUMIFS(cb_metall!$C:$C,cb_metall!$A:$A,Z19,cb_metall!$B:$B,"palladium")</f>
        <v>0</v>
      </c>
      <c r="AC19" s="3" t="str">
        <f>Доллар!AC19</f>
        <v>16.10.2023</v>
      </c>
      <c r="AD19" s="157" t="str">
        <f>IF(AND(AE17=0,AE18=0,AE19=0,AE20=0,AE21=0,AE22=0,AE23=0,AE24=0,AE25=0,AE26=0,AE27=0,AE28=0),"",(IF((SUMIFS(cb_metall!$C:$C,cb_metall!$A:$A,AC19,cb_metall!$B:$B,"palladium"))=0,"-",(SUMIFS(cb_metall!$C:$C,cb_metall!$A:$A,AC19,cb_metall!$B:$B,"palladium")))))</f>
        <v/>
      </c>
      <c r="AE19" s="165">
        <f>SUMIFS(cb_metall!$C:$C,cb_metall!$A:$A,AC19,cb_metall!$B:$B,"palladium")</f>
        <v>0</v>
      </c>
      <c r="AF19" s="3" t="str">
        <f>Доллар!AF19</f>
        <v>16.11.2023</v>
      </c>
      <c r="AG19" s="157" t="str">
        <f>IF(AND(AH17=0,AH18=0,AH19=0,AH20=0,AH21=0,AH22=0,AH23=0,AH24=0,AH25=0,AH26=0,AH27=0,AH28=0),"",(IF((SUMIFS(cb_metall!$C:$C,cb_metall!$A:$A,AF19,cb_metall!$B:$B,"palladium"))=0,"-",(SUMIFS(cb_metall!$C:$C,cb_metall!$A:$A,AF19,cb_metall!$B:$B,"palladium")))))</f>
        <v/>
      </c>
      <c r="AH19" s="165">
        <f>SUMIFS(cb_metall!$C:$C,cb_metall!$A:$A,AF19,cb_metall!$B:$B,"palladium")</f>
        <v>0</v>
      </c>
      <c r="AI19" s="3" t="str">
        <f>Доллар!AI19</f>
        <v>16.12.2023</v>
      </c>
      <c r="AJ19" s="157" t="str">
        <f>IF(AND(AK17=0,AK18=0,AK19=0,AK20=0,AK21=0,AK22=0,AK23=0,AK24=0,AK25=0,AK26=0,AK27=0,AK28=0),"",(IF((SUMIFS(cb_metall!$C:$C,cb_metall!$A:$A,AI19,cb_metall!$B:$B,"palladium"))=0,"-",(SUMIFS(cb_metall!$C:$C,cb_metall!$A:$A,AI19,cb_metall!$B:$B,"palladium")))))</f>
        <v/>
      </c>
      <c r="AK19" s="165">
        <f>SUMIFS(cb_metall!$C:$C,cb_metall!$A:$A,AI19,cb_metall!$B:$B,"palladium")</f>
        <v>0</v>
      </c>
      <c r="AQ19" s="153" t="str">
        <f t="shared" si="1"/>
        <v>16.06.2023</v>
      </c>
      <c r="AR19" s="161">
        <f t="shared" si="0"/>
        <v>0</v>
      </c>
      <c r="AT19" s="3" t="str">
        <f t="shared" si="2"/>
        <v>16.10.2023</v>
      </c>
      <c r="AU19" s="161">
        <f t="shared" si="3"/>
        <v>0</v>
      </c>
      <c r="AW19" s="3" t="str">
        <f t="shared" si="4"/>
        <v>16.11.2023</v>
      </c>
      <c r="AX19" s="161">
        <f t="shared" si="5"/>
        <v>0</v>
      </c>
      <c r="AZ19" s="3" t="str">
        <f t="shared" si="6"/>
        <v>16.12.2023</v>
      </c>
      <c r="BA19" s="161">
        <f t="shared" si="7"/>
        <v>0</v>
      </c>
    </row>
    <row r="20" spans="2:53" x14ac:dyDescent="0.25">
      <c r="B20" s="3" t="str">
        <f>Доллар!B20</f>
        <v>17.01.2023</v>
      </c>
      <c r="C20" s="157" t="str">
        <f>IF(AND(D18=0,D19=0,D20=0,D21=0,D22=0,D23=0,D24=0,D25=0,D26=0,D27=0,D28=0,D29=0),"",(IF((SUMIFS(cb_metall!$C:$C,cb_metall!$A:$A,B20,cb_metall!$B:$B,"palladium"))=0,"-",(SUMIFS(cb_metall!$C:$C,cb_metall!$A:$A,B20,cb_metall!$B:$B,"palladium")))))</f>
        <v/>
      </c>
      <c r="D20" s="165">
        <f>SUMIFS(cb_metall!$C:$C,cb_metall!$A:$A,B20,cb_metall!$B:$B,"palladium")</f>
        <v>0</v>
      </c>
      <c r="E20" s="3" t="str">
        <f>Доллар!E20</f>
        <v>17.02.2023</v>
      </c>
      <c r="F20" s="157" t="str">
        <f>IF(AND(G18=0,G19=0,G20=0,G21=0,G22=0,G23=0,G24=0,G25=0,G26=0,G27=0,G28=0,G29=0),"",(IF((SUMIFS(#REF!,#REF!,E20))=0,"-",(SUMIFS(#REF!,#REF!,E20)))))</f>
        <v/>
      </c>
      <c r="G20" s="165">
        <f>SUMIFS(cb_metall!$C:$C,cb_metall!$A:$A,E20,cb_metall!$B:$B,"palladium")</f>
        <v>0</v>
      </c>
      <c r="H20" s="3" t="str">
        <f>Доллар!H20</f>
        <v>17.03.2023</v>
      </c>
      <c r="I20" s="157" t="str">
        <f>IF(AND(J18=0,J19=0,J20=0,J21=0,J22=0,J23=0,J24=0,J25=0,J26=0,J27=0,J28=0,J29=0),"",(IF((SUMIFS(cb_metall!$C:$C,cb_metall!$A:$A,H20,cb_metall!$B:$B,"palladium"))=0,"-",(SUMIFS(cb_metall!$C:$C,cb_metall!$A:$A,H20,cb_metall!$B:$B,"palladium")))))</f>
        <v/>
      </c>
      <c r="J20" s="165">
        <f>SUMIFS(cb_metall!$C:$C,cb_metall!$A:$A,H20,cb_metall!$B:$B,"palladium")</f>
        <v>0</v>
      </c>
      <c r="K20" s="3" t="str">
        <f>Доллар!K20</f>
        <v>17.04.2023</v>
      </c>
      <c r="L20" s="157" t="str">
        <f>IF(AND(M18=0,M19=0,M20=0,M21=0,M22=0,M23=0,M24=0,M25=0,M26=0,M27=0,M28=0,M29=0),"",(IF((SUMIFS(cb_metall!$C:$C,cb_metall!$A:$A,K20,cb_metall!$B:$B,"palladium"))=0,"-",(SUMIFS(cb_metall!$C:$C,cb_metall!$A:$A,K20,cb_metall!$B:$B,"palladium")))))</f>
        <v/>
      </c>
      <c r="M20" s="165">
        <f>SUMIFS(cb_metall!$C:$C,cb_metall!$A:$A,K20,cb_metall!$B:$B,"palladium")</f>
        <v>0</v>
      </c>
      <c r="N20" s="3" t="str">
        <f>Доллар!N20</f>
        <v>17.05.2023</v>
      </c>
      <c r="O20" s="157" t="str">
        <f>IF(AND(P18=0,P19=0,P20=0,P21=0,P22=0,P23=0,P24=0,P25=0,P26=0,P27=0,P28=0,P29=0),"",(IF((SUMIFS(cb_metall!$C:$C,cb_metall!$A:$A,N20,cb_metall!$B:$B,"palladium"))=0,"-",(SUMIFS(cb_metall!$C:$C,cb_metall!$A:$A,N20,cb_metall!$B:$B,"palladium")))))</f>
        <v/>
      </c>
      <c r="P20" s="165">
        <f>SUMIFS(cb_metall!$C:$C,cb_metall!$A:$A,N20,cb_metall!$B:$B,"palladium")</f>
        <v>0</v>
      </c>
      <c r="Q20" s="3" t="str">
        <f>Доллар!Q20</f>
        <v>17.06.2023</v>
      </c>
      <c r="R20" s="157" t="str">
        <f>IF(AND(S18=0,S19=0,S20=0,S21=0,S22=0,S23=0,S24=0,S25=0,S26=0,S27=0,S28=0,S29=0),"",(IF((SUMIFS(cb_metall!$C:$C,cb_metall!$A:$A,Q20,cb_metall!$B:$B,"palladium"))=0,"-",(SUMIFS(cb_metall!$C:$C,cb_metall!$A:$A,Q20,cb_metall!$B:$B,"palladium")))))</f>
        <v/>
      </c>
      <c r="S20" s="165">
        <f>SUMIFS(cb_metall!$C:$C,cb_metall!$A:$A,Q20,cb_metall!$B:$B,"palladium")</f>
        <v>0</v>
      </c>
      <c r="T20" s="3" t="str">
        <f>Доллар!T20</f>
        <v>17.07.2023</v>
      </c>
      <c r="U20" s="157" t="str">
        <f>IF(AND(V18=0,V19=0,V20=0,V21=0,V22=0,V23=0,V24=0,V25=0,V26=0,V27=0,V28=0,V29=0),"",(IF((SUMIFS(cb_metall!$C:$C,cb_metall!$A:$A,T20,cb_metall!$B:$B,"palladium"))=0,"-",(SUMIFS(cb_metall!$C:$C,cb_metall!$A:$A,T20,cb_metall!$B:$B,"palladium")))))</f>
        <v/>
      </c>
      <c r="V20" s="165">
        <f>SUMIFS(cb_metall!$C:$C,cb_metall!$A:$A,T20,cb_metall!$B:$B,"palladium")</f>
        <v>0</v>
      </c>
      <c r="W20" s="3" t="str">
        <f>Доллар!W20</f>
        <v>17.08.2023</v>
      </c>
      <c r="X20" s="157" t="str">
        <f>IF(AND(Y18=0,Y19=0,Y20=0,Y21=0,Y22=0,Y23=0,Y24=0,Y25=0,Y26=0,Y27=0,Y28=0,Y29=0),"",(IF((SUMIFS(cb_metall!$C:$C,cb_metall!$A:$A,W20,cb_metall!$B:$B,"palladium"))=0,"-",(SUMIFS(cb_metall!$C:$C,cb_metall!$A:$A,W20,cb_metall!$B:$B,"palladium")))))</f>
        <v/>
      </c>
      <c r="Y20" s="165">
        <f>SUMIFS(cb_metall!$C:$C,cb_metall!$A:$A,W20,cb_metall!$B:$B,"palladium")</f>
        <v>0</v>
      </c>
      <c r="Z20" s="3" t="str">
        <f>Доллар!Z20</f>
        <v>17.09.2023</v>
      </c>
      <c r="AA20" s="157" t="str">
        <f>IF(AND(AB18=0,AB19=0,AB20=0,AB21=0,AB22=0,AB23=0,AB24=0,AB25=0,AB26=0,AB27=0,AB28=0,AB29=0),"",(IF((SUMIFS(cb_metall!$C:$C,cb_metall!$A:$A,Z20,cb_metall!$B:$B,"palladium"))=0,"-",(SUMIFS(cb_metall!$C:$C,cb_metall!$A:$A,Z20,cb_metall!$B:$B,"palladium")))))</f>
        <v/>
      </c>
      <c r="AB20" s="165">
        <f>SUMIFS(cb_metall!$C:$C,cb_metall!$A:$A,Z20,cb_metall!$B:$B,"palladium")</f>
        <v>0</v>
      </c>
      <c r="AC20" s="3" t="str">
        <f>Доллар!AC20</f>
        <v>17.10.2023</v>
      </c>
      <c r="AD20" s="157" t="str">
        <f>IF(AND(AE18=0,AE19=0,AE20=0,AE21=0,AE22=0,AE23=0,AE24=0,AE25=0,AE26=0,AE27=0,AE28=0,AE29=0),"",(IF((SUMIFS(cb_metall!$C:$C,cb_metall!$A:$A,AC20,cb_metall!$B:$B,"palladium"))=0,"-",(SUMIFS(cb_metall!$C:$C,cb_metall!$A:$A,AC20,cb_metall!$B:$B,"palladium")))))</f>
        <v/>
      </c>
      <c r="AE20" s="165">
        <f>SUMIFS(cb_metall!$C:$C,cb_metall!$A:$A,AC20,cb_metall!$B:$B,"palladium")</f>
        <v>0</v>
      </c>
      <c r="AF20" s="3" t="str">
        <f>Доллар!AF20</f>
        <v>17.11.2023</v>
      </c>
      <c r="AG20" s="157" t="str">
        <f>IF(AND(AH18=0,AH19=0,AH20=0,AH21=0,AH22=0,AH23=0,AH24=0,AH25=0,AH26=0,AH27=0,AH28=0,AH29=0),"",(IF((SUMIFS(cb_metall!$C:$C,cb_metall!$A:$A,AF20,cb_metall!$B:$B,"palladium"))=0,"-",(SUMIFS(cb_metall!$C:$C,cb_metall!$A:$A,AF20,cb_metall!$B:$B,"palladium")))))</f>
        <v/>
      </c>
      <c r="AH20" s="165">
        <f>SUMIFS(cb_metall!$C:$C,cb_metall!$A:$A,AF20,cb_metall!$B:$B,"palladium")</f>
        <v>0</v>
      </c>
      <c r="AI20" s="3" t="str">
        <f>Доллар!AI20</f>
        <v>17.12.2023</v>
      </c>
      <c r="AJ20" s="157" t="str">
        <f>IF(AND(AK18=0,AK19=0,AK20=0,AK21=0,AK22=0,AK23=0,AK24=0,AK25=0,AK26=0,AK27=0,AK28=0,AK29=0),"",(IF((SUMIFS(cb_metall!$C:$C,cb_metall!$A:$A,AI20,cb_metall!$B:$B,"palladium"))=0,"-",(SUMIFS(cb_metall!$C:$C,cb_metall!$A:$A,AI20,cb_metall!$B:$B,"palladium")))))</f>
        <v/>
      </c>
      <c r="AK20" s="165">
        <f>SUMIFS(cb_metall!$C:$C,cb_metall!$A:$A,AI20,cb_metall!$B:$B,"palladium")</f>
        <v>0</v>
      </c>
      <c r="AQ20" s="153" t="str">
        <f t="shared" si="1"/>
        <v>17.06.2023</v>
      </c>
      <c r="AR20" s="161">
        <f t="shared" si="0"/>
        <v>0</v>
      </c>
      <c r="AT20" s="3" t="str">
        <f t="shared" si="2"/>
        <v>17.10.2023</v>
      </c>
      <c r="AU20" s="161">
        <f t="shared" si="3"/>
        <v>0</v>
      </c>
      <c r="AW20" s="3" t="str">
        <f t="shared" si="4"/>
        <v>17.11.2023</v>
      </c>
      <c r="AX20" s="161">
        <f t="shared" si="5"/>
        <v>0</v>
      </c>
      <c r="AZ20" s="3" t="str">
        <f t="shared" si="6"/>
        <v>17.12.2023</v>
      </c>
      <c r="BA20" s="161">
        <f t="shared" si="7"/>
        <v>0</v>
      </c>
    </row>
    <row r="21" spans="2:53" x14ac:dyDescent="0.25">
      <c r="B21" s="3" t="str">
        <f>Доллар!B21</f>
        <v>18.01.2023</v>
      </c>
      <c r="C21" s="157" t="str">
        <f>IF(AND(D19=0,D20=0,D21=0,D22=0,D23=0,D24=0,D25=0,D26=0,D27=0,D28=0,D29=0,D30=0),"",(IF((SUMIFS(cb_metall!$C:$C,cb_metall!$A:$A,B21,cb_metall!$B:$B,"palladium"))=0,"-",(SUMIFS(cb_metall!$C:$C,cb_metall!$A:$A,B21,cb_metall!$B:$B,"palladium")))))</f>
        <v/>
      </c>
      <c r="D21" s="165">
        <f>SUMIFS(cb_metall!$C:$C,cb_metall!$A:$A,B21,cb_metall!$B:$B,"palladium")</f>
        <v>0</v>
      </c>
      <c r="E21" s="3" t="str">
        <f>Доллар!E21</f>
        <v>18.02.2023</v>
      </c>
      <c r="F21" s="157" t="str">
        <f>IF(AND(G19=0,G20=0,G21=0,G22=0,G23=0,G24=0,G25=0,G26=0,G27=0,G28=0,G29=0,G30=0),"",(IF((SUMIFS(#REF!,#REF!,E21))=0,"-",(SUMIFS(#REF!,#REF!,E21)))))</f>
        <v/>
      </c>
      <c r="G21" s="165">
        <f>SUMIFS(cb_metall!$C:$C,cb_metall!$A:$A,E21,cb_metall!$B:$B,"palladium")</f>
        <v>0</v>
      </c>
      <c r="H21" s="3" t="str">
        <f>Доллар!H21</f>
        <v>18.03.2023</v>
      </c>
      <c r="I21" s="157" t="str">
        <f>IF(AND(J19=0,J20=0,J21=0,J22=0,J23=0,J24=0,J25=0,J26=0,J27=0,J28=0,J29=0,J30=0),"",(IF((SUMIFS(cb_metall!$C:$C,cb_metall!$A:$A,H21,cb_metall!$B:$B,"palladium"))=0,"-",(SUMIFS(cb_metall!$C:$C,cb_metall!$A:$A,H21,cb_metall!$B:$B,"palladium")))))</f>
        <v/>
      </c>
      <c r="J21" s="165">
        <f>SUMIFS(cb_metall!$C:$C,cb_metall!$A:$A,H21,cb_metall!$B:$B,"palladium")</f>
        <v>0</v>
      </c>
      <c r="K21" s="3" t="str">
        <f>Доллар!K21</f>
        <v>18.04.2023</v>
      </c>
      <c r="L21" s="157" t="str">
        <f>IF(AND(M19=0,M20=0,M21=0,M22=0,M23=0,M24=0,M25=0,M26=0,M27=0,M28=0,M29=0,M30=0),"",(IF((SUMIFS(cb_metall!$C:$C,cb_metall!$A:$A,K21,cb_metall!$B:$B,"palladium"))=0,"-",(SUMIFS(cb_metall!$C:$C,cb_metall!$A:$A,K21,cb_metall!$B:$B,"palladium")))))</f>
        <v/>
      </c>
      <c r="M21" s="165">
        <f>SUMIFS(cb_metall!$C:$C,cb_metall!$A:$A,K21,cb_metall!$B:$B,"palladium")</f>
        <v>0</v>
      </c>
      <c r="N21" s="3" t="str">
        <f>Доллар!N21</f>
        <v>18.05.2023</v>
      </c>
      <c r="O21" s="157" t="str">
        <f>IF(AND(P19=0,P20=0,P21=0,P22=0,P23=0,P24=0,P25=0,P26=0,P27=0,P28=0,P29=0,P30=0),"",(IF((SUMIFS(cb_metall!$C:$C,cb_metall!$A:$A,N21,cb_metall!$B:$B,"palladium"))=0,"-",(SUMIFS(cb_metall!$C:$C,cb_metall!$A:$A,N21,cb_metall!$B:$B,"palladium")))))</f>
        <v/>
      </c>
      <c r="P21" s="165">
        <f>SUMIFS(cb_metall!$C:$C,cb_metall!$A:$A,N21,cb_metall!$B:$B,"palladium")</f>
        <v>0</v>
      </c>
      <c r="Q21" s="3" t="str">
        <f>Доллар!Q21</f>
        <v>18.06.2023</v>
      </c>
      <c r="R21" s="157" t="str">
        <f>IF(AND(S19=0,S20=0,S21=0,S22=0,S23=0,S24=0,S25=0,S26=0,S27=0,S28=0,S29=0,S30=0),"",(IF((SUMIFS(cb_metall!$C:$C,cb_metall!$A:$A,Q21,cb_metall!$B:$B,"palladium"))=0,"-",(SUMIFS(cb_metall!$C:$C,cb_metall!$A:$A,Q21,cb_metall!$B:$B,"palladium")))))</f>
        <v/>
      </c>
      <c r="S21" s="165">
        <f>SUMIFS(cb_metall!$C:$C,cb_metall!$A:$A,Q21,cb_metall!$B:$B,"palladium")</f>
        <v>0</v>
      </c>
      <c r="T21" s="3" t="str">
        <f>Доллар!T21</f>
        <v>18.07.2023</v>
      </c>
      <c r="U21" s="157" t="str">
        <f>IF(AND(V19=0,V20=0,V21=0,V22=0,V23=0,V24=0,V25=0,V26=0,V27=0,V28=0,V29=0,V30=0),"",(IF((SUMIFS(cb_metall!$C:$C,cb_metall!$A:$A,T21,cb_metall!$B:$B,"palladium"))=0,"-",(SUMIFS(cb_metall!$C:$C,cb_metall!$A:$A,T21,cb_metall!$B:$B,"palladium")))))</f>
        <v/>
      </c>
      <c r="V21" s="165">
        <f>SUMIFS(cb_metall!$C:$C,cb_metall!$A:$A,T21,cb_metall!$B:$B,"palladium")</f>
        <v>0</v>
      </c>
      <c r="W21" s="3" t="str">
        <f>Доллар!W21</f>
        <v>18.08.2023</v>
      </c>
      <c r="X21" s="157" t="str">
        <f>IF(AND(Y19=0,Y20=0,Y21=0,Y22=0,Y23=0,Y24=0,Y25=0,Y26=0,Y27=0,Y28=0,Y29=0,Y30=0),"",(IF((SUMIFS(cb_metall!$C:$C,cb_metall!$A:$A,W21,cb_metall!$B:$B,"palladium"))=0,"-",(SUMIFS(cb_metall!$C:$C,cb_metall!$A:$A,W21,cb_metall!$B:$B,"palladium")))))</f>
        <v/>
      </c>
      <c r="Y21" s="165">
        <f>SUMIFS(cb_metall!$C:$C,cb_metall!$A:$A,W21,cb_metall!$B:$B,"palladium")</f>
        <v>0</v>
      </c>
      <c r="Z21" s="3" t="str">
        <f>Доллар!Z21</f>
        <v>18.09.2023</v>
      </c>
      <c r="AA21" s="157" t="str">
        <f>IF(AND(AB19=0,AB20=0,AB21=0,AB22=0,AB23=0,AB24=0,AB25=0,AB26=0,AB27=0,AB28=0,AB29=0,AB30=0),"",(IF((SUMIFS(cb_metall!$C:$C,cb_metall!$A:$A,Z21,cb_metall!$B:$B,"palladium"))=0,"-",(SUMIFS(cb_metall!$C:$C,cb_metall!$A:$A,Z21,cb_metall!$B:$B,"palladium")))))</f>
        <v/>
      </c>
      <c r="AB21" s="165">
        <f>SUMIFS(cb_metall!$C:$C,cb_metall!$A:$A,Z21,cb_metall!$B:$B,"palladium")</f>
        <v>0</v>
      </c>
      <c r="AC21" s="3" t="str">
        <f>Доллар!AC21</f>
        <v>18.10.2023</v>
      </c>
      <c r="AD21" s="157" t="str">
        <f>IF(AND(AE19=0,AE20=0,AE21=0,AE22=0,AE23=0,AE24=0,AE25=0,AE26=0,AE27=0,AE28=0,AE29=0,AE30=0),"",(IF((SUMIFS(cb_metall!$C:$C,cb_metall!$A:$A,AC21,cb_metall!$B:$B,"palladium"))=0,"-",(SUMIFS(cb_metall!$C:$C,cb_metall!$A:$A,AC21,cb_metall!$B:$B,"palladium")))))</f>
        <v/>
      </c>
      <c r="AE21" s="165">
        <f>SUMIFS(cb_metall!$C:$C,cb_metall!$A:$A,AC21,cb_metall!$B:$B,"palladium")</f>
        <v>0</v>
      </c>
      <c r="AF21" s="3" t="str">
        <f>Доллар!AF21</f>
        <v>18.11.2023</v>
      </c>
      <c r="AG21" s="157" t="str">
        <f>IF(AND(AH19=0,AH20=0,AH21=0,AH22=0,AH23=0,AH24=0,AH25=0,AH26=0,AH27=0,AH28=0,AH29=0,AH30=0),"",(IF((SUMIFS(cb_metall!$C:$C,cb_metall!$A:$A,AF21,cb_metall!$B:$B,"palladium"))=0,"-",(SUMIFS(cb_metall!$C:$C,cb_metall!$A:$A,AF21,cb_metall!$B:$B,"palladium")))))</f>
        <v/>
      </c>
      <c r="AH21" s="165">
        <f>SUMIFS(cb_metall!$C:$C,cb_metall!$A:$A,AF21,cb_metall!$B:$B,"palladium")</f>
        <v>0</v>
      </c>
      <c r="AI21" s="3" t="str">
        <f>Доллар!AI21</f>
        <v>18.12.2023</v>
      </c>
      <c r="AJ21" s="157" t="str">
        <f>IF(AND(AK19=0,AK20=0,AK21=0,AK22=0,AK23=0,AK24=0,AK25=0,AK26=0,AK27=0,AK28=0,AK29=0,AK30=0),"",(IF((SUMIFS(cb_metall!$C:$C,cb_metall!$A:$A,AI21,cb_metall!$B:$B,"palladium"))=0,"-",(SUMIFS(cb_metall!$C:$C,cb_metall!$A:$A,AI21,cb_metall!$B:$B,"palladium")))))</f>
        <v/>
      </c>
      <c r="AK21" s="165">
        <f>SUMIFS(cb_metall!$C:$C,cb_metall!$A:$A,AI21,cb_metall!$B:$B,"palladium")</f>
        <v>0</v>
      </c>
      <c r="AQ21" s="153" t="str">
        <f t="shared" si="1"/>
        <v>18.06.2023</v>
      </c>
      <c r="AR21" s="161">
        <f t="shared" si="0"/>
        <v>0</v>
      </c>
      <c r="AT21" s="3" t="str">
        <f t="shared" si="2"/>
        <v>18.10.2023</v>
      </c>
      <c r="AU21" s="161">
        <f t="shared" si="3"/>
        <v>0</v>
      </c>
      <c r="AW21" s="3" t="str">
        <f t="shared" si="4"/>
        <v>18.11.2023</v>
      </c>
      <c r="AX21" s="161">
        <f t="shared" si="5"/>
        <v>0</v>
      </c>
      <c r="AZ21" s="3" t="str">
        <f t="shared" si="6"/>
        <v>18.12.2023</v>
      </c>
      <c r="BA21" s="161">
        <f t="shared" si="7"/>
        <v>0</v>
      </c>
    </row>
    <row r="22" spans="2:53" x14ac:dyDescent="0.25">
      <c r="B22" s="3" t="str">
        <f>Доллар!B22</f>
        <v>19.01.2023</v>
      </c>
      <c r="C22" s="157" t="str">
        <f>IF(AND(D20=0,D21=0,D22=0,D23=0,D24=0,D25=0,D26=0,D27=0,D28=0,D29=0,D30=0,D31=0),"",(IF((SUMIFS(cb_metall!$C:$C,cb_metall!$A:$A,B22,cb_metall!$B:$B,"palladium"))=0,"-",(SUMIFS(cb_metall!$C:$C,cb_metall!$A:$A,B22,cb_metall!$B:$B,"palladium")))))</f>
        <v/>
      </c>
      <c r="D22" s="165">
        <f>SUMIFS(cb_metall!$C:$C,cb_metall!$A:$A,B22,cb_metall!$B:$B,"palladium")</f>
        <v>0</v>
      </c>
      <c r="E22" s="3" t="str">
        <f>Доллар!E22</f>
        <v>19.02.2023</v>
      </c>
      <c r="F22" s="157" t="str">
        <f>IF(AND(G20=0,G21=0,G22=0,G23=0,G24=0,G25=0,G26=0,G27=0,G28=0,G29=0,G30=0,G31=0),"",(IF((SUMIFS(#REF!,#REF!,E22))=0,"-",(SUMIFS(#REF!,#REF!,E22)))))</f>
        <v/>
      </c>
      <c r="G22" s="165">
        <f>SUMIFS(cb_metall!$C:$C,cb_metall!$A:$A,E22,cb_metall!$B:$B,"palladium")</f>
        <v>0</v>
      </c>
      <c r="H22" s="3" t="str">
        <f>Доллар!H22</f>
        <v>19.03.2023</v>
      </c>
      <c r="I22" s="157" t="str">
        <f>IF(AND(J20=0,J21=0,J22=0,J23=0,J24=0,J25=0,J26=0,J27=0,J28=0,J29=0,J30=0,J31=0),"",(IF((SUMIFS(cb_metall!$C:$C,cb_metall!$A:$A,H22,cb_metall!$B:$B,"palladium"))=0,"-",(SUMIFS(cb_metall!$C:$C,cb_metall!$A:$A,H22,cb_metall!$B:$B,"palladium")))))</f>
        <v/>
      </c>
      <c r="J22" s="165">
        <f>SUMIFS(cb_metall!$C:$C,cb_metall!$A:$A,H22,cb_metall!$B:$B,"palladium")</f>
        <v>0</v>
      </c>
      <c r="K22" s="3" t="str">
        <f>Доллар!K22</f>
        <v>19.04.2023</v>
      </c>
      <c r="L22" s="157" t="str">
        <f>IF(AND(M20=0,M21=0,M22=0,M23=0,M24=0,M25=0,M26=0,M27=0,M28=0,M29=0,M30=0,M31=0),"",(IF((SUMIFS(cb_metall!$C:$C,cb_metall!$A:$A,K22,cb_metall!$B:$B,"palladium"))=0,"-",(SUMIFS(cb_metall!$C:$C,cb_metall!$A:$A,K22,cb_metall!$B:$B,"palladium")))))</f>
        <v/>
      </c>
      <c r="M22" s="165">
        <f>SUMIFS(cb_metall!$C:$C,cb_metall!$A:$A,K22,cb_metall!$B:$B,"palladium")</f>
        <v>0</v>
      </c>
      <c r="N22" s="3" t="str">
        <f>Доллар!N22</f>
        <v>19.05.2023</v>
      </c>
      <c r="O22" s="157" t="str">
        <f>IF(AND(P20=0,P21=0,P22=0,P23=0,P24=0,P25=0,P26=0,P27=0,P28=0,P29=0,P30=0,P31=0),"",(IF((SUMIFS(cb_metall!$C:$C,cb_metall!$A:$A,N22,cb_metall!$B:$B,"palladium"))=0,"-",(SUMIFS(cb_metall!$C:$C,cb_metall!$A:$A,N22,cb_metall!$B:$B,"palladium")))))</f>
        <v/>
      </c>
      <c r="P22" s="165">
        <f>SUMIFS(cb_metall!$C:$C,cb_metall!$A:$A,N22,cb_metall!$B:$B,"palladium")</f>
        <v>0</v>
      </c>
      <c r="Q22" s="3" t="str">
        <f>Доллар!Q22</f>
        <v>19.06.2023</v>
      </c>
      <c r="R22" s="157" t="str">
        <f>IF(AND(S20=0,S21=0,S22=0,S23=0,S24=0,S25=0,S26=0,S27=0,S28=0,S29=0,S30=0,S31=0),"",(IF((SUMIFS(cb_metall!$C:$C,cb_metall!$A:$A,Q22,cb_metall!$B:$B,"palladium"))=0,"-",(SUMIFS(cb_metall!$C:$C,cb_metall!$A:$A,Q22,cb_metall!$B:$B,"palladium")))))</f>
        <v/>
      </c>
      <c r="S22" s="165">
        <f>SUMIFS(cb_metall!$C:$C,cb_metall!$A:$A,Q22,cb_metall!$B:$B,"palladium")</f>
        <v>0</v>
      </c>
      <c r="T22" s="3" t="str">
        <f>Доллар!T22</f>
        <v>19.07.2023</v>
      </c>
      <c r="U22" s="157" t="str">
        <f>IF(AND(V20=0,V21=0,V22=0,V23=0,V24=0,V25=0,V26=0,V27=0,V28=0,V29=0,V30=0,V31=0),"",(IF((SUMIFS(cb_metall!$C:$C,cb_metall!$A:$A,T22,cb_metall!$B:$B,"palladium"))=0,"-",(SUMIFS(cb_metall!$C:$C,cb_metall!$A:$A,T22,cb_metall!$B:$B,"palladium")))))</f>
        <v/>
      </c>
      <c r="V22" s="165">
        <f>SUMIFS(cb_metall!$C:$C,cb_metall!$A:$A,T22,cb_metall!$B:$B,"palladium")</f>
        <v>0</v>
      </c>
      <c r="W22" s="3" t="str">
        <f>Доллар!W22</f>
        <v>19.08.2023</v>
      </c>
      <c r="X22" s="157" t="str">
        <f>IF(AND(Y20=0,Y21=0,Y22=0,Y23=0,Y24=0,Y25=0,Y26=0,Y27=0,Y28=0,Y29=0,Y30=0,Y31=0),"",(IF((SUMIFS(cb_metall!$C:$C,cb_metall!$A:$A,W22,cb_metall!$B:$B,"palladium"))=0,"-",(SUMIFS(cb_metall!$C:$C,cb_metall!$A:$A,W22,cb_metall!$B:$B,"palladium")))))</f>
        <v/>
      </c>
      <c r="Y22" s="165">
        <f>SUMIFS(cb_metall!$C:$C,cb_metall!$A:$A,W22,cb_metall!$B:$B,"palladium")</f>
        <v>0</v>
      </c>
      <c r="Z22" s="3" t="str">
        <f>Доллар!Z22</f>
        <v>19.09.2023</v>
      </c>
      <c r="AA22" s="157" t="str">
        <f>IF(AND(AB20=0,AB21=0,AB22=0,AB23=0,AB24=0,AB25=0,AB26=0,AB27=0,AB28=0,AB29=0,AB30=0,AB31=0),"",(IF((SUMIFS(cb_metall!$C:$C,cb_metall!$A:$A,Z22,cb_metall!$B:$B,"palladium"))=0,"-",(SUMIFS(cb_metall!$C:$C,cb_metall!$A:$A,Z22,cb_metall!$B:$B,"palladium")))))</f>
        <v/>
      </c>
      <c r="AB22" s="165">
        <f>SUMIFS(cb_metall!$C:$C,cb_metall!$A:$A,Z22,cb_metall!$B:$B,"palladium")</f>
        <v>0</v>
      </c>
      <c r="AC22" s="3" t="str">
        <f>Доллар!AC22</f>
        <v>19.10.2023</v>
      </c>
      <c r="AD22" s="157" t="str">
        <f>IF(AND(AE20=0,AE21=0,AE22=0,AE23=0,AE24=0,AE25=0,AE26=0,AE27=0,AE28=0,AE29=0,AE30=0,AE31=0),"",(IF((SUMIFS(cb_metall!$C:$C,cb_metall!$A:$A,AC22,cb_metall!$B:$B,"palladium"))=0,"-",(SUMIFS(cb_metall!$C:$C,cb_metall!$A:$A,AC22,cb_metall!$B:$B,"palladium")))))</f>
        <v/>
      </c>
      <c r="AE22" s="165">
        <f>SUMIFS(cb_metall!$C:$C,cb_metall!$A:$A,AC22,cb_metall!$B:$B,"palladium")</f>
        <v>0</v>
      </c>
      <c r="AF22" s="3" t="str">
        <f>Доллар!AF22</f>
        <v>19.11.2023</v>
      </c>
      <c r="AG22" s="157" t="str">
        <f>IF(AND(AH20=0,AH21=0,AH22=0,AH23=0,AH24=0,AH25=0,AH26=0,AH27=0,AH28=0,AH29=0,AH30=0,AH31=0),"",(IF((SUMIFS(cb_metall!$C:$C,cb_metall!$A:$A,AF22,cb_metall!$B:$B,"palladium"))=0,"-",(SUMIFS(cb_metall!$C:$C,cb_metall!$A:$A,AF22,cb_metall!$B:$B,"palladium")))))</f>
        <v/>
      </c>
      <c r="AH22" s="165">
        <f>SUMIFS(cb_metall!$C:$C,cb_metall!$A:$A,AF22,cb_metall!$B:$B,"palladium")</f>
        <v>0</v>
      </c>
      <c r="AI22" s="3" t="str">
        <f>Доллар!AI22</f>
        <v>19.12.2023</v>
      </c>
      <c r="AJ22" s="157" t="str">
        <f>IF(AND(AK20=0,AK21=0,AK22=0,AK23=0,AK24=0,AK25=0,AK26=0,AK27=0,AK28=0,AK29=0,AK30=0,AK31=0),"",(IF((SUMIFS(cb_metall!$C:$C,cb_metall!$A:$A,AI22,cb_metall!$B:$B,"palladium"))=0,"-",(SUMIFS(cb_metall!$C:$C,cb_metall!$A:$A,AI22,cb_metall!$B:$B,"palladium")))))</f>
        <v/>
      </c>
      <c r="AK22" s="165">
        <f>SUMIFS(cb_metall!$C:$C,cb_metall!$A:$A,AI22,cb_metall!$B:$B,"palladium")</f>
        <v>0</v>
      </c>
      <c r="AQ22" s="153" t="str">
        <f t="shared" si="1"/>
        <v>19.06.2023</v>
      </c>
      <c r="AR22" s="161">
        <f t="shared" si="0"/>
        <v>0</v>
      </c>
      <c r="AT22" s="3" t="str">
        <f t="shared" si="2"/>
        <v>19.10.2023</v>
      </c>
      <c r="AU22" s="161">
        <f t="shared" si="3"/>
        <v>0</v>
      </c>
      <c r="AW22" s="3" t="str">
        <f t="shared" si="4"/>
        <v>19.11.2023</v>
      </c>
      <c r="AX22" s="161">
        <f t="shared" si="5"/>
        <v>0</v>
      </c>
      <c r="AZ22" s="3" t="str">
        <f t="shared" si="6"/>
        <v>19.12.2023</v>
      </c>
      <c r="BA22" s="161">
        <f t="shared" si="7"/>
        <v>0</v>
      </c>
    </row>
    <row r="23" spans="2:53" x14ac:dyDescent="0.25">
      <c r="B23" s="3" t="str">
        <f>Доллар!B23</f>
        <v>20.01.2023</v>
      </c>
      <c r="C23" s="157" t="str">
        <f>IF(AND(D21=0,D22=0,D23=0,D24=0,D25=0,D26=0,D27=0,D28=0,D29=0,D30=0,D31=0,D32=0),"",(IF((SUMIFS(cb_metall!$C:$C,cb_metall!$A:$A,B23,cb_metall!$B:$B,"palladium"))=0,"-",(SUMIFS(cb_metall!$C:$C,cb_metall!$A:$A,B23,cb_metall!$B:$B,"palladium")))))</f>
        <v/>
      </c>
      <c r="D23" s="165">
        <f>SUMIFS(cb_metall!$C:$C,cb_metall!$A:$A,B23,cb_metall!$B:$B,"palladium")</f>
        <v>0</v>
      </c>
      <c r="E23" s="3" t="str">
        <f>Доллар!E23</f>
        <v>20.02.2023</v>
      </c>
      <c r="F23" s="157" t="str">
        <f>IF(AND(G21=0,G22=0,G23=0,G24=0,G25=0,G26=0,G27=0,G28=0,G29=0,G30=0,G31=0,G32=0),"",(IF((SUMIFS(#REF!,#REF!,E23))=0,"-",(SUMIFS(#REF!,#REF!,E23)))))</f>
        <v/>
      </c>
      <c r="G23" s="165">
        <f>SUMIFS(cb_metall!$C:$C,cb_metall!$A:$A,E23,cb_metall!$B:$B,"palladium")</f>
        <v>0</v>
      </c>
      <c r="H23" s="3" t="str">
        <f>Доллар!H23</f>
        <v>20.03.2023</v>
      </c>
      <c r="I23" s="157" t="str">
        <f>IF(AND(J21=0,J22=0,J23=0,J24=0,J25=0,J26=0,J27=0,J28=0,J29=0,J30=0,J31=0,J32=0),"",(IF((SUMIFS(cb_metall!$C:$C,cb_metall!$A:$A,H23,cb_metall!$B:$B,"palladium"))=0,"-",(SUMIFS(cb_metall!$C:$C,cb_metall!$A:$A,H23,cb_metall!$B:$B,"palladium")))))</f>
        <v/>
      </c>
      <c r="J23" s="165">
        <f>SUMIFS(cb_metall!$C:$C,cb_metall!$A:$A,H23,cb_metall!$B:$B,"palladium")</f>
        <v>0</v>
      </c>
      <c r="K23" s="3" t="str">
        <f>Доллар!K23</f>
        <v>20.04.2023</v>
      </c>
      <c r="L23" s="157" t="str">
        <f>IF(AND(M21=0,M22=0,M23=0,M24=0,M25=0,M26=0,M27=0,M28=0,M29=0,M30=0,M31=0,M32=0),"",(IF((SUMIFS(cb_metall!$C:$C,cb_metall!$A:$A,K23,cb_metall!$B:$B,"palladium"))=0,"-",(SUMIFS(cb_metall!$C:$C,cb_metall!$A:$A,K23,cb_metall!$B:$B,"palladium")))))</f>
        <v/>
      </c>
      <c r="M23" s="165">
        <f>SUMIFS(cb_metall!$C:$C,cb_metall!$A:$A,K23,cb_metall!$B:$B,"palladium")</f>
        <v>0</v>
      </c>
      <c r="N23" s="3" t="str">
        <f>Доллар!N23</f>
        <v>20.05.2023</v>
      </c>
      <c r="O23" s="157" t="str">
        <f>IF(AND(P21=0,P22=0,P23=0,P24=0,P25=0,P26=0,P27=0,P28=0,P29=0,P30=0,P31=0,P32=0),"",(IF((SUMIFS(cb_metall!$C:$C,cb_metall!$A:$A,N23,cb_metall!$B:$B,"palladium"))=0,"-",(SUMIFS(cb_metall!$C:$C,cb_metall!$A:$A,N23,cb_metall!$B:$B,"palladium")))))</f>
        <v/>
      </c>
      <c r="P23" s="165">
        <f>SUMIFS(cb_metall!$C:$C,cb_metall!$A:$A,N23,cb_metall!$B:$B,"palladium")</f>
        <v>0</v>
      </c>
      <c r="Q23" s="3" t="str">
        <f>Доллар!Q23</f>
        <v>20.06.2023</v>
      </c>
      <c r="R23" s="157" t="str">
        <f>IF(AND(S21=0,S22=0,S23=0,S24=0,S25=0,S26=0,S27=0,S28=0,S29=0,S30=0,S31=0,S32=0),"",(IF((SUMIFS(cb_metall!$C:$C,cb_metall!$A:$A,Q23,cb_metall!$B:$B,"palladium"))=0,"-",(SUMIFS(cb_metall!$C:$C,cb_metall!$A:$A,Q23,cb_metall!$B:$B,"palladium")))))</f>
        <v/>
      </c>
      <c r="S23" s="165">
        <f>SUMIFS(cb_metall!$C:$C,cb_metall!$A:$A,Q23,cb_metall!$B:$B,"palladium")</f>
        <v>0</v>
      </c>
      <c r="T23" s="3" t="str">
        <f>Доллар!T23</f>
        <v>20.07.2023</v>
      </c>
      <c r="U23" s="157" t="str">
        <f>IF(AND(V21=0,V22=0,V23=0,V24=0,V25=0,V26=0,V27=0,V28=0,V29=0,V30=0,V31=0,V32=0),"",(IF((SUMIFS(cb_metall!$C:$C,cb_metall!$A:$A,T23,cb_metall!$B:$B,"palladium"))=0,"-",(SUMIFS(cb_metall!$C:$C,cb_metall!$A:$A,T23,cb_metall!$B:$B,"palladium")))))</f>
        <v/>
      </c>
      <c r="V23" s="165">
        <f>SUMIFS(cb_metall!$C:$C,cb_metall!$A:$A,T23,cb_metall!$B:$B,"palladium")</f>
        <v>0</v>
      </c>
      <c r="W23" s="3" t="str">
        <f>Доллар!W23</f>
        <v>20.08.2023</v>
      </c>
      <c r="X23" s="157" t="str">
        <f>IF(AND(Y21=0,Y22=0,Y23=0,Y24=0,Y25=0,Y26=0,Y27=0,Y28=0,Y29=0,Y30=0,Y31=0,Y32=0),"",(IF((SUMIFS(cb_metall!$C:$C,cb_metall!$A:$A,W23,cb_metall!$B:$B,"palladium"))=0,"-",(SUMIFS(cb_metall!$C:$C,cb_metall!$A:$A,W23,cb_metall!$B:$B,"palladium")))))</f>
        <v/>
      </c>
      <c r="Y23" s="165">
        <f>SUMIFS(cb_metall!$C:$C,cb_metall!$A:$A,W23,cb_metall!$B:$B,"palladium")</f>
        <v>0</v>
      </c>
      <c r="Z23" s="3" t="str">
        <f>Доллар!Z23</f>
        <v>20.09.2023</v>
      </c>
      <c r="AA23" s="157" t="str">
        <f>IF(AND(AB21=0,AB22=0,AB23=0,AB24=0,AB25=0,AB26=0,AB27=0,AB28=0,AB29=0,AB30=0,AB31=0,AB32=0),"",(IF((SUMIFS(cb_metall!$C:$C,cb_metall!$A:$A,Z23,cb_metall!$B:$B,"palladium"))=0,"-",(SUMIFS(cb_metall!$C:$C,cb_metall!$A:$A,Z23,cb_metall!$B:$B,"palladium")))))</f>
        <v/>
      </c>
      <c r="AB23" s="165">
        <f>SUMIFS(cb_metall!$C:$C,cb_metall!$A:$A,Z23,cb_metall!$B:$B,"palladium")</f>
        <v>0</v>
      </c>
      <c r="AC23" s="3" t="str">
        <f>Доллар!AC23</f>
        <v>20.10.2023</v>
      </c>
      <c r="AD23" s="157" t="str">
        <f>IF(AND(AE21=0,AE22=0,AE23=0,AE24=0,AE25=0,AE26=0,AE27=0,AE28=0,AE29=0,AE30=0,AE31=0,AE32=0),"",(IF((SUMIFS(cb_metall!$C:$C,cb_metall!$A:$A,AC23,cb_metall!$B:$B,"palladium"))=0,"-",(SUMIFS(cb_metall!$C:$C,cb_metall!$A:$A,AC23,cb_metall!$B:$B,"palladium")))))</f>
        <v/>
      </c>
      <c r="AE23" s="165">
        <f>SUMIFS(cb_metall!$C:$C,cb_metall!$A:$A,AC23,cb_metall!$B:$B,"palladium")</f>
        <v>0</v>
      </c>
      <c r="AF23" s="3" t="str">
        <f>Доллар!AF23</f>
        <v>20.11.2023</v>
      </c>
      <c r="AG23" s="157" t="str">
        <f>IF(AND(AH21=0,AH22=0,AH23=0,AH24=0,AH25=0,AH26=0,AH27=0,AH28=0,AH29=0,AH30=0,AH31=0,AH32=0),"",(IF((SUMIFS(cb_metall!$C:$C,cb_metall!$A:$A,AF23,cb_metall!$B:$B,"palladium"))=0,"-",(SUMIFS(cb_metall!$C:$C,cb_metall!$A:$A,AF23,cb_metall!$B:$B,"palladium")))))</f>
        <v/>
      </c>
      <c r="AH23" s="165">
        <f>SUMIFS(cb_metall!$C:$C,cb_metall!$A:$A,AF23,cb_metall!$B:$B,"palladium")</f>
        <v>0</v>
      </c>
      <c r="AI23" s="3" t="str">
        <f>Доллар!AI23</f>
        <v>20.12.2023</v>
      </c>
      <c r="AJ23" s="157" t="str">
        <f>IF(AND(AK21=0,AK22=0,AK23=0,AK24=0,AK25=0,AK26=0,AK27=0,AK28=0,AK29=0,AK30=0,AK31=0,AK32=0),"",(IF((SUMIFS(cb_metall!$C:$C,cb_metall!$A:$A,AI23,cb_metall!$B:$B,"palladium"))=0,"-",(SUMIFS(cb_metall!$C:$C,cb_metall!$A:$A,AI23,cb_metall!$B:$B,"palladium")))))</f>
        <v/>
      </c>
      <c r="AK23" s="165">
        <f>SUMIFS(cb_metall!$C:$C,cb_metall!$A:$A,AI23,cb_metall!$B:$B,"palladium")</f>
        <v>0</v>
      </c>
      <c r="AQ23" s="153" t="str">
        <f t="shared" si="1"/>
        <v>20.06.2023</v>
      </c>
      <c r="AR23" s="161">
        <f t="shared" si="0"/>
        <v>0</v>
      </c>
      <c r="AT23" s="3" t="str">
        <f t="shared" si="2"/>
        <v>20.10.2023</v>
      </c>
      <c r="AU23" s="161">
        <f t="shared" si="3"/>
        <v>0</v>
      </c>
      <c r="AW23" s="3" t="str">
        <f t="shared" si="4"/>
        <v>20.11.2023</v>
      </c>
      <c r="AX23" s="161">
        <f t="shared" si="5"/>
        <v>0</v>
      </c>
      <c r="AZ23" s="3" t="str">
        <f t="shared" si="6"/>
        <v>20.12.2023</v>
      </c>
      <c r="BA23" s="161">
        <f t="shared" si="7"/>
        <v>0</v>
      </c>
    </row>
    <row r="24" spans="2:53" x14ac:dyDescent="0.25">
      <c r="B24" s="3" t="str">
        <f>Доллар!B24</f>
        <v>21.01.2023</v>
      </c>
      <c r="C24" s="157" t="str">
        <f>IF(AND(D22=0,D23=0,D24=0,D25=0,D26=0,D27=0,D28=0,D29=0,D30=0,D31=0,D32=0,D33=0),"",(IF((SUMIFS(cb_metall!$C:$C,cb_metall!$A:$A,B24,cb_metall!$B:$B,"palladium"))=0,"-",(SUMIFS(cb_metall!$C:$C,cb_metall!$A:$A,B24,cb_metall!$B:$B,"palladium")))))</f>
        <v/>
      </c>
      <c r="D24" s="165">
        <f>SUMIFS(cb_metall!$C:$C,cb_metall!$A:$A,B24,cb_metall!$B:$B,"palladium")</f>
        <v>0</v>
      </c>
      <c r="E24" s="3" t="str">
        <f>Доллар!E24</f>
        <v>21.02.2023</v>
      </c>
      <c r="F24" s="157" t="str">
        <f>IF(AND(G22=0,G23=0,G24=0,G25=0,G26=0,G27=0,G28=0,G29=0,G30=0,G31=0,G32=0,G33=0),"",(IF((SUMIFS(#REF!,#REF!,E24))=0,"-",(SUMIFS(#REF!,#REF!,E24)))))</f>
        <v/>
      </c>
      <c r="G24" s="165">
        <f>SUMIFS(cb_metall!$C:$C,cb_metall!$A:$A,E24,cb_metall!$B:$B,"palladium")</f>
        <v>0</v>
      </c>
      <c r="H24" s="3" t="str">
        <f>Доллар!H24</f>
        <v>21.03.2023</v>
      </c>
      <c r="I24" s="157" t="str">
        <f>IF(AND(J22=0,J23=0,J24=0,J25=0,J26=0,J27=0,J28=0,J29=0,J30=0,J31=0,J32=0,J33=0),"",(IF((SUMIFS(cb_metall!$C:$C,cb_metall!$A:$A,H24,cb_metall!$B:$B,"palladium"))=0,"-",(SUMIFS(cb_metall!$C:$C,cb_metall!$A:$A,H24,cb_metall!$B:$B,"palladium")))))</f>
        <v/>
      </c>
      <c r="J24" s="165">
        <f>SUMIFS(cb_metall!$C:$C,cb_metall!$A:$A,H24,cb_metall!$B:$B,"palladium")</f>
        <v>0</v>
      </c>
      <c r="K24" s="3" t="str">
        <f>Доллар!K24</f>
        <v>21.04.2023</v>
      </c>
      <c r="L24" s="157" t="str">
        <f>IF(AND(M22=0,M23=0,M24=0,M25=0,M26=0,M27=0,M28=0,M29=0,M30=0,M31=0,M32=0,M33=0),"",(IF((SUMIFS(cb_metall!$C:$C,cb_metall!$A:$A,K24,cb_metall!$B:$B,"palladium"))=0,"-",(SUMIFS(cb_metall!$C:$C,cb_metall!$A:$A,K24,cb_metall!$B:$B,"palladium")))))</f>
        <v/>
      </c>
      <c r="M24" s="165">
        <f>SUMIFS(cb_metall!$C:$C,cb_metall!$A:$A,K24,cb_metall!$B:$B,"palladium")</f>
        <v>0</v>
      </c>
      <c r="N24" s="3" t="str">
        <f>Доллар!N24</f>
        <v>21.05.2023</v>
      </c>
      <c r="O24" s="157" t="str">
        <f>IF(AND(P22=0,P23=0,P24=0,P25=0,P26=0,P27=0,P28=0,P29=0,P30=0,P31=0,P32=0,P33=0),"",(IF((SUMIFS(cb_metall!$C:$C,cb_metall!$A:$A,N24,cb_metall!$B:$B,"palladium"))=0,"-",(SUMIFS(cb_metall!$C:$C,cb_metall!$A:$A,N24,cb_metall!$B:$B,"palladium")))))</f>
        <v/>
      </c>
      <c r="P24" s="165">
        <f>SUMIFS(cb_metall!$C:$C,cb_metall!$A:$A,N24,cb_metall!$B:$B,"palladium")</f>
        <v>0</v>
      </c>
      <c r="Q24" s="3" t="str">
        <f>Доллар!Q24</f>
        <v>21.06.2023</v>
      </c>
      <c r="R24" s="157" t="str">
        <f>IF(AND(S22=0,S23=0,S24=0,S25=0,S26=0,S27=0,S28=0,S29=0,S30=0,S31=0,S32=0,S33=0),"",(IF((SUMIFS(cb_metall!$C:$C,cb_metall!$A:$A,Q24,cb_metall!$B:$B,"palladium"))=0,"-",(SUMIFS(cb_metall!$C:$C,cb_metall!$A:$A,Q24,cb_metall!$B:$B,"palladium")))))</f>
        <v/>
      </c>
      <c r="S24" s="165">
        <f>SUMIFS(cb_metall!$C:$C,cb_metall!$A:$A,Q24,cb_metall!$B:$B,"palladium")</f>
        <v>0</v>
      </c>
      <c r="T24" s="3" t="str">
        <f>Доллар!T24</f>
        <v>21.07.2023</v>
      </c>
      <c r="U24" s="157" t="str">
        <f>IF(AND(V22=0,V23=0,V24=0,V25=0,V26=0,V27=0,V28=0,V29=0,V30=0,V31=0,V32=0,V33=0),"",(IF((SUMIFS(cb_metall!$C:$C,cb_metall!$A:$A,T24,cb_metall!$B:$B,"palladium"))=0,"-",(SUMIFS(cb_metall!$C:$C,cb_metall!$A:$A,T24,cb_metall!$B:$B,"palladium")))))</f>
        <v/>
      </c>
      <c r="V24" s="165">
        <f>SUMIFS(cb_metall!$C:$C,cb_metall!$A:$A,T24,cb_metall!$B:$B,"palladium")</f>
        <v>0</v>
      </c>
      <c r="W24" s="3" t="str">
        <f>Доллар!W24</f>
        <v>21.08.2023</v>
      </c>
      <c r="X24" s="157" t="str">
        <f>IF(AND(Y22=0,Y23=0,Y24=0,Y25=0,Y26=0,Y27=0,Y28=0,Y29=0,Y30=0,Y31=0,Y32=0,Y33=0),"",(IF((SUMIFS(cb_metall!$C:$C,cb_metall!$A:$A,W24,cb_metall!$B:$B,"palladium"))=0,"-",(SUMIFS(cb_metall!$C:$C,cb_metall!$A:$A,W24,cb_metall!$B:$B,"palladium")))))</f>
        <v/>
      </c>
      <c r="Y24" s="165">
        <f>SUMIFS(cb_metall!$C:$C,cb_metall!$A:$A,W24,cb_metall!$B:$B,"palladium")</f>
        <v>0</v>
      </c>
      <c r="Z24" s="3" t="str">
        <f>Доллар!Z24</f>
        <v>21.09.2023</v>
      </c>
      <c r="AA24" s="157" t="str">
        <f>IF(AND(AB22=0,AB23=0,AB24=0,AB25=0,AB26=0,AB27=0,AB28=0,AB29=0,AB30=0,AB31=0,AB32=0,AB33=0),"",(IF((SUMIFS(cb_metall!$C:$C,cb_metall!$A:$A,Z24,cb_metall!$B:$B,"palladium"))=0,"-",(SUMIFS(cb_metall!$C:$C,cb_metall!$A:$A,Z24,cb_metall!$B:$B,"palladium")))))</f>
        <v/>
      </c>
      <c r="AB24" s="165">
        <f>SUMIFS(cb_metall!$C:$C,cb_metall!$A:$A,Z24,cb_metall!$B:$B,"palladium")</f>
        <v>0</v>
      </c>
      <c r="AC24" s="3" t="str">
        <f>Доллар!AC24</f>
        <v>21.10.2023</v>
      </c>
      <c r="AD24" s="157" t="str">
        <f>IF(AND(AE22=0,AE23=0,AE24=0,AE25=0,AE26=0,AE27=0,AE28=0,AE29=0,AE30=0,AE31=0,AE32=0,AE33=0),"",(IF((SUMIFS(cb_metall!$C:$C,cb_metall!$A:$A,AC24,cb_metall!$B:$B,"palladium"))=0,"-",(SUMIFS(cb_metall!$C:$C,cb_metall!$A:$A,AC24,cb_metall!$B:$B,"palladium")))))</f>
        <v/>
      </c>
      <c r="AE24" s="165">
        <f>SUMIFS(cb_metall!$C:$C,cb_metall!$A:$A,AC24,cb_metall!$B:$B,"palladium")</f>
        <v>0</v>
      </c>
      <c r="AF24" s="3" t="str">
        <f>Доллар!AF24</f>
        <v>21.11.2023</v>
      </c>
      <c r="AG24" s="157" t="str">
        <f>IF(AND(AH22=0,AH23=0,AH24=0,AH25=0,AH26=0,AH27=0,AH28=0,AH29=0,AH30=0,AH31=0,AH32=0,AH33=0),"",(IF((SUMIFS(cb_metall!$C:$C,cb_metall!$A:$A,AF24,cb_metall!$B:$B,"palladium"))=0,"-",(SUMIFS(cb_metall!$C:$C,cb_metall!$A:$A,AF24,cb_metall!$B:$B,"palladium")))))</f>
        <v/>
      </c>
      <c r="AH24" s="165">
        <f>SUMIFS(cb_metall!$C:$C,cb_metall!$A:$A,AF24,cb_metall!$B:$B,"palladium")</f>
        <v>0</v>
      </c>
      <c r="AI24" s="3" t="str">
        <f>Доллар!AI24</f>
        <v>21.12.2023</v>
      </c>
      <c r="AJ24" s="157" t="str">
        <f>IF(AND(AK22=0,AK23=0,AK24=0,AK25=0,AK26=0,AK27=0,AK28=0,AK29=0,AK30=0,AK31=0,AK32=0,AK33=0),"",(IF((SUMIFS(cb_metall!$C:$C,cb_metall!$A:$A,AI24,cb_metall!$B:$B,"palladium"))=0,"-",(SUMIFS(cb_metall!$C:$C,cb_metall!$A:$A,AI24,cb_metall!$B:$B,"palladium")))))</f>
        <v/>
      </c>
      <c r="AK24" s="165">
        <f>SUMIFS(cb_metall!$C:$C,cb_metall!$A:$A,AI24,cb_metall!$B:$B,"palladium")</f>
        <v>0</v>
      </c>
      <c r="AQ24" s="153" t="str">
        <f t="shared" si="1"/>
        <v>21.06.2023</v>
      </c>
      <c r="AR24" s="161">
        <f t="shared" si="0"/>
        <v>0</v>
      </c>
      <c r="AT24" s="3" t="str">
        <f t="shared" si="2"/>
        <v>21.10.2023</v>
      </c>
      <c r="AU24" s="161">
        <f t="shared" si="3"/>
        <v>0</v>
      </c>
      <c r="AW24" s="3" t="str">
        <f t="shared" si="4"/>
        <v>21.11.2023</v>
      </c>
      <c r="AX24" s="161">
        <f t="shared" si="5"/>
        <v>0</v>
      </c>
      <c r="AZ24" s="3" t="str">
        <f t="shared" si="6"/>
        <v>21.12.2023</v>
      </c>
      <c r="BA24" s="161">
        <f t="shared" si="7"/>
        <v>0</v>
      </c>
    </row>
    <row r="25" spans="2:53" x14ac:dyDescent="0.25">
      <c r="B25" s="3" t="str">
        <f>Доллар!B25</f>
        <v>22.01.2023</v>
      </c>
      <c r="C25" s="157" t="str">
        <f>IF(AND(D23=0,D24=0,D25=0,D26=0,D27=0,D28=0,D29=0,D30=0,D31=0,D32=0,D33=0,D34=0),"",(IF((SUMIFS(cb_metall!$C:$C,cb_metall!$A:$A,B25,cb_metall!$B:$B,"palladium"))=0,"-",(SUMIFS(cb_metall!$C:$C,cb_metall!$A:$A,B25,cb_metall!$B:$B,"palladium")))))</f>
        <v/>
      </c>
      <c r="D25" s="165">
        <f>SUMIFS(cb_metall!$C:$C,cb_metall!$A:$A,B25,cb_metall!$B:$B,"palladium")</f>
        <v>0</v>
      </c>
      <c r="E25" s="3" t="str">
        <f>Доллар!E25</f>
        <v>22.02.2023</v>
      </c>
      <c r="F25" s="157" t="str">
        <f>IF(AND(G23=0,G24=0,G25=0,G26=0,G27=0,G28=0,G29=0,G30=0,G31=0,G32=0,G33=0,G34=0),"",(IF((SUMIFS(#REF!,#REF!,E25))=0,"-",(SUMIFS(#REF!,#REF!,E25)))))</f>
        <v/>
      </c>
      <c r="G25" s="165">
        <f>SUMIFS(cb_metall!$C:$C,cb_metall!$A:$A,E25,cb_metall!$B:$B,"palladium")</f>
        <v>0</v>
      </c>
      <c r="H25" s="3" t="str">
        <f>Доллар!H25</f>
        <v>22.03.2023</v>
      </c>
      <c r="I25" s="157" t="str">
        <f>IF(AND(J23=0,J24=0,J25=0,J26=0,J27=0,J28=0,J29=0,J30=0,J31=0,J32=0,J33=0,J34=0),"",(IF((SUMIFS(cb_metall!$C:$C,cb_metall!$A:$A,H25,cb_metall!$B:$B,"palladium"))=0,"-",(SUMIFS(cb_metall!$C:$C,cb_metall!$A:$A,H25,cb_metall!$B:$B,"palladium")))))</f>
        <v/>
      </c>
      <c r="J25" s="165">
        <f>SUMIFS(cb_metall!$C:$C,cb_metall!$A:$A,H25,cb_metall!$B:$B,"palladium")</f>
        <v>0</v>
      </c>
      <c r="K25" s="3" t="str">
        <f>Доллар!K25</f>
        <v>22.04.2023</v>
      </c>
      <c r="L25" s="157" t="str">
        <f>IF(AND(M23=0,M24=0,M25=0,M26=0,M27=0,M28=0,M29=0,M30=0,M31=0,M32=0,M33=0,M34=0),"",(IF((SUMIFS(cb_metall!$C:$C,cb_metall!$A:$A,K25,cb_metall!$B:$B,"palladium"))=0,"-",(SUMIFS(cb_metall!$C:$C,cb_metall!$A:$A,K25,cb_metall!$B:$B,"palladium")))))</f>
        <v/>
      </c>
      <c r="M25" s="165">
        <f>SUMIFS(cb_metall!$C:$C,cb_metall!$A:$A,K25,cb_metall!$B:$B,"palladium")</f>
        <v>0</v>
      </c>
      <c r="N25" s="3" t="str">
        <f>Доллар!N25</f>
        <v>22.05.2023</v>
      </c>
      <c r="O25" s="157" t="str">
        <f>IF(AND(P23=0,P24=0,P25=0,P26=0,P27=0,P28=0,P29=0,P30=0,P31=0,P32=0,P33=0,P34=0),"",(IF((SUMIFS(cb_metall!$C:$C,cb_metall!$A:$A,N25,cb_metall!$B:$B,"palladium"))=0,"-",(SUMIFS(cb_metall!$C:$C,cb_metall!$A:$A,N25,cb_metall!$B:$B,"palladium")))))</f>
        <v/>
      </c>
      <c r="P25" s="165">
        <f>SUMIFS(cb_metall!$C:$C,cb_metall!$A:$A,N25,cb_metall!$B:$B,"palladium")</f>
        <v>0</v>
      </c>
      <c r="Q25" s="3" t="str">
        <f>Доллар!Q25</f>
        <v>22.06.2023</v>
      </c>
      <c r="R25" s="157" t="str">
        <f>IF(AND(S23=0,S24=0,S25=0,S26=0,S27=0,S28=0,S29=0,S30=0,S31=0,S32=0,S33=0,S34=0),"",(IF((SUMIFS(cb_metall!$C:$C,cb_metall!$A:$A,Q25,cb_metall!$B:$B,"palladium"))=0,"-",(SUMIFS(cb_metall!$C:$C,cb_metall!$A:$A,Q25,cb_metall!$B:$B,"palladium")))))</f>
        <v/>
      </c>
      <c r="S25" s="165">
        <f>SUMIFS(cb_metall!$C:$C,cb_metall!$A:$A,Q25,cb_metall!$B:$B,"palladium")</f>
        <v>0</v>
      </c>
      <c r="T25" s="3" t="str">
        <f>Доллар!T25</f>
        <v>22.07.2023</v>
      </c>
      <c r="U25" s="157" t="str">
        <f>IF(AND(V23=0,V24=0,V25=0,V26=0,V27=0,V28=0,V29=0,V30=0,V31=0,V32=0,V33=0,V34=0),"",(IF((SUMIFS(cb_metall!$C:$C,cb_metall!$A:$A,T25,cb_metall!$B:$B,"palladium"))=0,"-",(SUMIFS(cb_metall!$C:$C,cb_metall!$A:$A,T25,cb_metall!$B:$B,"palladium")))))</f>
        <v/>
      </c>
      <c r="V25" s="165">
        <f>SUMIFS(cb_metall!$C:$C,cb_metall!$A:$A,T25,cb_metall!$B:$B,"palladium")</f>
        <v>0</v>
      </c>
      <c r="W25" s="3" t="str">
        <f>Доллар!W25</f>
        <v>22.08.2023</v>
      </c>
      <c r="X25" s="157" t="str">
        <f>IF(AND(Y23=0,Y24=0,Y25=0,Y26=0,Y27=0,Y28=0,Y29=0,Y30=0,Y31=0,Y32=0,Y33=0,Y34=0),"",(IF((SUMIFS(cb_metall!$C:$C,cb_metall!$A:$A,W25,cb_metall!$B:$B,"palladium"))=0,"-",(SUMIFS(cb_metall!$C:$C,cb_metall!$A:$A,W25,cb_metall!$B:$B,"palladium")))))</f>
        <v/>
      </c>
      <c r="Y25" s="165">
        <f>SUMIFS(cb_metall!$C:$C,cb_metall!$A:$A,W25,cb_metall!$B:$B,"palladium")</f>
        <v>0</v>
      </c>
      <c r="Z25" s="3" t="str">
        <f>Доллар!Z25</f>
        <v>22.09.2023</v>
      </c>
      <c r="AA25" s="157" t="str">
        <f>IF(AND(AB23=0,AB24=0,AB25=0,AB26=0,AB27=0,AB28=0,AB29=0,AB30=0,AB31=0,AB32=0,AB33=0,AB34=0),"",(IF((SUMIFS(cb_metall!$C:$C,cb_metall!$A:$A,Z25,cb_metall!$B:$B,"palladium"))=0,"-",(SUMIFS(cb_metall!$C:$C,cb_metall!$A:$A,Z25,cb_metall!$B:$B,"palladium")))))</f>
        <v/>
      </c>
      <c r="AB25" s="165">
        <f>SUMIFS(cb_metall!$C:$C,cb_metall!$A:$A,Z25,cb_metall!$B:$B,"palladium")</f>
        <v>0</v>
      </c>
      <c r="AC25" s="3" t="str">
        <f>Доллар!AC25</f>
        <v>22.10.2023</v>
      </c>
      <c r="AD25" s="157" t="str">
        <f>IF(AND(AE23=0,AE24=0,AE25=0,AE26=0,AE27=0,AE28=0,AE29=0,AE30=0,AE31=0,AE32=0,AE33=0,AE34=0),"",(IF((SUMIFS(cb_metall!$C:$C,cb_metall!$A:$A,AC25,cb_metall!$B:$B,"palladium"))=0,"-",(SUMIFS(cb_metall!$C:$C,cb_metall!$A:$A,AC25,cb_metall!$B:$B,"palladium")))))</f>
        <v/>
      </c>
      <c r="AE25" s="165">
        <f>SUMIFS(cb_metall!$C:$C,cb_metall!$A:$A,AC25,cb_metall!$B:$B,"palladium")</f>
        <v>0</v>
      </c>
      <c r="AF25" s="3" t="str">
        <f>Доллар!AF25</f>
        <v>22.11.2023</v>
      </c>
      <c r="AG25" s="157" t="str">
        <f>IF(AND(AH23=0,AH24=0,AH25=0,AH26=0,AH27=0,AH28=0,AH29=0,AH30=0,AH31=0,AH32=0,AH33=0,AH34=0),"",(IF((SUMIFS(cb_metall!$C:$C,cb_metall!$A:$A,AF25,cb_metall!$B:$B,"palladium"))=0,"-",(SUMIFS(cb_metall!$C:$C,cb_metall!$A:$A,AF25,cb_metall!$B:$B,"palladium")))))</f>
        <v/>
      </c>
      <c r="AH25" s="165">
        <f>SUMIFS(cb_metall!$C:$C,cb_metall!$A:$A,AF25,cb_metall!$B:$B,"palladium")</f>
        <v>0</v>
      </c>
      <c r="AI25" s="3" t="str">
        <f>Доллар!AI25</f>
        <v>22.12.2023</v>
      </c>
      <c r="AJ25" s="157" t="str">
        <f>IF(AND(AK23=0,AK24=0,AK25=0,AK26=0,AK27=0,AK28=0,AK29=0,AK30=0,AK31=0,AK32=0,AK33=0,AK34=0),"",(IF((SUMIFS(cb_metall!$C:$C,cb_metall!$A:$A,AI25,cb_metall!$B:$B,"palladium"))=0,"-",(SUMIFS(cb_metall!$C:$C,cb_metall!$A:$A,AI25,cb_metall!$B:$B,"palladium")))))</f>
        <v/>
      </c>
      <c r="AK25" s="165">
        <f>SUMIFS(cb_metall!$C:$C,cb_metall!$A:$A,AI25,cb_metall!$B:$B,"palladium")</f>
        <v>0</v>
      </c>
      <c r="AQ25" s="153" t="str">
        <f t="shared" si="1"/>
        <v>22.06.2023</v>
      </c>
      <c r="AR25" s="161">
        <f t="shared" si="0"/>
        <v>0</v>
      </c>
      <c r="AT25" s="3" t="str">
        <f t="shared" si="2"/>
        <v>22.10.2023</v>
      </c>
      <c r="AU25" s="161">
        <f t="shared" si="3"/>
        <v>0</v>
      </c>
      <c r="AW25" s="3" t="str">
        <f t="shared" si="4"/>
        <v>22.11.2023</v>
      </c>
      <c r="AX25" s="161">
        <f t="shared" si="5"/>
        <v>0</v>
      </c>
      <c r="AZ25" s="3" t="str">
        <f t="shared" si="6"/>
        <v>22.12.2023</v>
      </c>
      <c r="BA25" s="161">
        <f t="shared" si="7"/>
        <v>0</v>
      </c>
    </row>
    <row r="26" spans="2:53" x14ac:dyDescent="0.25">
      <c r="B26" s="3" t="str">
        <f>Доллар!B26</f>
        <v>23.01.2023</v>
      </c>
      <c r="C26" s="157" t="str">
        <f>IF(AND(D24=0,D25=0,D26=0,D27=0,D28=0,D29=0,D30=0,D31=0,D32=0,D33=0,D34=0,D35=0),"",(IF((SUMIFS(cb_metall!$C:$C,cb_metall!$A:$A,B26,cb_metall!$B:$B,"palladium"))=0,"-",(SUMIFS(cb_metall!$C:$C,cb_metall!$A:$A,B26,cb_metall!$B:$B,"palladium")))))</f>
        <v/>
      </c>
      <c r="D26" s="165">
        <f>SUMIFS(cb_metall!$C:$C,cb_metall!$A:$A,B26,cb_metall!$B:$B,"palladium")</f>
        <v>0</v>
      </c>
      <c r="E26" s="3" t="str">
        <f>Доллар!E26</f>
        <v>23.02.2023</v>
      </c>
      <c r="F26" s="157" t="str">
        <f>IF(AND(G24=0,G25=0,G26=0,G27=0,G28=0,G29=0,G30=0,G31=0,G32=0,G33=0,G34=0,G35=0),"",(IF((SUMIFS(#REF!,#REF!,E26))=0,"-",(SUMIFS(#REF!,#REF!,E26)))))</f>
        <v/>
      </c>
      <c r="G26" s="165">
        <f>SUMIFS(cb_metall!$C:$C,cb_metall!$A:$A,E26,cb_metall!$B:$B,"palladium")</f>
        <v>0</v>
      </c>
      <c r="H26" s="3" t="str">
        <f>Доллар!H26</f>
        <v>23.03.2023</v>
      </c>
      <c r="I26" s="157" t="str">
        <f>IF(AND(J24=0,J25=0,J26=0,J27=0,J28=0,J29=0,J30=0,J31=0,J32=0,J33=0,J34=0,J35=0),"",(IF((SUMIFS(cb_metall!$C:$C,cb_metall!$A:$A,H26,cb_metall!$B:$B,"palladium"))=0,"-",(SUMIFS(cb_metall!$C:$C,cb_metall!$A:$A,H26,cb_metall!$B:$B,"palladium")))))</f>
        <v/>
      </c>
      <c r="J26" s="165">
        <f>SUMIFS(cb_metall!$C:$C,cb_metall!$A:$A,H26,cb_metall!$B:$B,"palladium")</f>
        <v>0</v>
      </c>
      <c r="K26" s="3" t="str">
        <f>Доллар!K26</f>
        <v>23.04.2023</v>
      </c>
      <c r="L26" s="157" t="str">
        <f>IF(AND(M24=0,M25=0,M26=0,M27=0,M28=0,M29=0,M30=0,M31=0,M32=0,M33=0,M34=0,M35=0),"",(IF((SUMIFS(cb_metall!$C:$C,cb_metall!$A:$A,K26,cb_metall!$B:$B,"palladium"))=0,"-",(SUMIFS(cb_metall!$C:$C,cb_metall!$A:$A,K26,cb_metall!$B:$B,"palladium")))))</f>
        <v/>
      </c>
      <c r="M26" s="165">
        <f>SUMIFS(cb_metall!$C:$C,cb_metall!$A:$A,K26,cb_metall!$B:$B,"palladium")</f>
        <v>0</v>
      </c>
      <c r="N26" s="3" t="str">
        <f>Доллар!N26</f>
        <v>23.05.2023</v>
      </c>
      <c r="O26" s="157" t="str">
        <f>IF(AND(P24=0,P25=0,P26=0,P27=0,P28=0,P29=0,P30=0,P31=0,P32=0,P33=0,P34=0,P35=0),"",(IF((SUMIFS(cb_metall!$C:$C,cb_metall!$A:$A,N26,cb_metall!$B:$B,"palladium"))=0,"-",(SUMIFS(cb_metall!$C:$C,cb_metall!$A:$A,N26,cb_metall!$B:$B,"palladium")))))</f>
        <v/>
      </c>
      <c r="P26" s="165">
        <f>SUMIFS(cb_metall!$C:$C,cb_metall!$A:$A,N26,cb_metall!$B:$B,"palladium")</f>
        <v>0</v>
      </c>
      <c r="Q26" s="3" t="str">
        <f>Доллар!Q26</f>
        <v>23.06.2023</v>
      </c>
      <c r="R26" s="157" t="str">
        <f>IF(AND(S24=0,S25=0,S26=0,S27=0,S28=0,S29=0,S30=0,S31=0,S32=0,S33=0,S34=0,S35=0),"",(IF((SUMIFS(cb_metall!$C:$C,cb_metall!$A:$A,Q26,cb_metall!$B:$B,"palladium"))=0,"-",(SUMIFS(cb_metall!$C:$C,cb_metall!$A:$A,Q26,cb_metall!$B:$B,"palladium")))))</f>
        <v/>
      </c>
      <c r="S26" s="165">
        <f>SUMIFS(cb_metall!$C:$C,cb_metall!$A:$A,Q26,cb_metall!$B:$B,"palladium")</f>
        <v>0</v>
      </c>
      <c r="T26" s="3" t="str">
        <f>Доллар!T26</f>
        <v>23.07.2023</v>
      </c>
      <c r="U26" s="157" t="str">
        <f>IF(AND(V24=0,V25=0,V26=0,V27=0,V28=0,V29=0,V30=0,V31=0,V32=0,V33=0,V34=0,V35=0),"",(IF((SUMIFS(cb_metall!$C:$C,cb_metall!$A:$A,T26,cb_metall!$B:$B,"palladium"))=0,"-",(SUMIFS(cb_metall!$C:$C,cb_metall!$A:$A,T26,cb_metall!$B:$B,"palladium")))))</f>
        <v/>
      </c>
      <c r="V26" s="165">
        <f>SUMIFS(cb_metall!$C:$C,cb_metall!$A:$A,T26,cb_metall!$B:$B,"palladium")</f>
        <v>0</v>
      </c>
      <c r="W26" s="3" t="str">
        <f>Доллар!W26</f>
        <v>23.08.2023</v>
      </c>
      <c r="X26" s="157" t="str">
        <f>IF(AND(Y24=0,Y25=0,Y26=0,Y27=0,Y28=0,Y29=0,Y30=0,Y31=0,Y32=0,Y33=0,Y34=0,Y35=0),"",(IF((SUMIFS(cb_metall!$C:$C,cb_metall!$A:$A,W26,cb_metall!$B:$B,"palladium"))=0,"-",(SUMIFS(cb_metall!$C:$C,cb_metall!$A:$A,W26,cb_metall!$B:$B,"palladium")))))</f>
        <v/>
      </c>
      <c r="Y26" s="165">
        <f>SUMIFS(cb_metall!$C:$C,cb_metall!$A:$A,W26,cb_metall!$B:$B,"palladium")</f>
        <v>0</v>
      </c>
      <c r="Z26" s="3" t="str">
        <f>Доллар!Z26</f>
        <v>23.09.2023</v>
      </c>
      <c r="AA26" s="157" t="str">
        <f>IF(AND(AB24=0,AB25=0,AB26=0,AB27=0,AB28=0,AB29=0,AB30=0,AB31=0,AB32=0,AB33=0,AB34=0,AB35=0),"",(IF((SUMIFS(cb_metall!$C:$C,cb_metall!$A:$A,Z26,cb_metall!$B:$B,"palladium"))=0,"-",(SUMIFS(cb_metall!$C:$C,cb_metall!$A:$A,Z26,cb_metall!$B:$B,"palladium")))))</f>
        <v/>
      </c>
      <c r="AB26" s="165">
        <f>SUMIFS(cb_metall!$C:$C,cb_metall!$A:$A,Z26,cb_metall!$B:$B,"palladium")</f>
        <v>0</v>
      </c>
      <c r="AC26" s="3" t="str">
        <f>Доллар!AC26</f>
        <v>23.10.2023</v>
      </c>
      <c r="AD26" s="157" t="str">
        <f>IF(AND(AE24=0,AE25=0,AE26=0,AE27=0,AE28=0,AE29=0,AE30=0,AE31=0,AE32=0,AE33=0,AE34=0,AE35=0),"",(IF((SUMIFS(cb_metall!$C:$C,cb_metall!$A:$A,AC26,cb_metall!$B:$B,"palladium"))=0,"-",(SUMIFS(cb_metall!$C:$C,cb_metall!$A:$A,AC26,cb_metall!$B:$B,"palladium")))))</f>
        <v/>
      </c>
      <c r="AE26" s="165">
        <f>SUMIFS(cb_metall!$C:$C,cb_metall!$A:$A,AC26,cb_metall!$B:$B,"palladium")</f>
        <v>0</v>
      </c>
      <c r="AF26" s="3" t="str">
        <f>Доллар!AF26</f>
        <v>23.11.2023</v>
      </c>
      <c r="AG26" s="157" t="str">
        <f>IF(AND(AH24=0,AH25=0,AH26=0,AH27=0,AH28=0,AH29=0,AH30=0,AH31=0,AH32=0,AH33=0,AH34=0,AH35=0),"",(IF((SUMIFS(cb_metall!$C:$C,cb_metall!$A:$A,AF26,cb_metall!$B:$B,"palladium"))=0,"-",(SUMIFS(cb_metall!$C:$C,cb_metall!$A:$A,AF26,cb_metall!$B:$B,"palladium")))))</f>
        <v/>
      </c>
      <c r="AH26" s="165">
        <f>SUMIFS(cb_metall!$C:$C,cb_metall!$A:$A,AF26,cb_metall!$B:$B,"palladium")</f>
        <v>0</v>
      </c>
      <c r="AI26" s="3" t="str">
        <f>Доллар!AI26</f>
        <v>23.12.2023</v>
      </c>
      <c r="AJ26" s="157" t="str">
        <f>IF(AND(AK24=0,AK25=0,AK26=0,AK27=0,AK28=0,AK29=0,AK30=0,AK31=0,AK32=0,AK33=0,AK34=0,AK35=0),"",(IF((SUMIFS(cb_metall!$C:$C,cb_metall!$A:$A,AI26,cb_metall!$B:$B,"palladium"))=0,"-",(SUMIFS(cb_metall!$C:$C,cb_metall!$A:$A,AI26,cb_metall!$B:$B,"palladium")))))</f>
        <v/>
      </c>
      <c r="AK26" s="165">
        <f>SUMIFS(cb_metall!$C:$C,cb_metall!$A:$A,AI26,cb_metall!$B:$B,"palladium")</f>
        <v>0</v>
      </c>
      <c r="AQ26" s="153" t="str">
        <f t="shared" si="1"/>
        <v>23.06.2023</v>
      </c>
      <c r="AR26" s="161">
        <f t="shared" si="0"/>
        <v>0</v>
      </c>
      <c r="AT26" s="3" t="str">
        <f t="shared" si="2"/>
        <v>23.10.2023</v>
      </c>
      <c r="AU26" s="161">
        <f t="shared" si="3"/>
        <v>0</v>
      </c>
      <c r="AW26" s="3" t="str">
        <f t="shared" si="4"/>
        <v>23.11.2023</v>
      </c>
      <c r="AX26" s="162" t="s">
        <v>52</v>
      </c>
      <c r="AZ26" s="3" t="str">
        <f t="shared" si="6"/>
        <v>23.12.2023</v>
      </c>
      <c r="BA26" s="161">
        <f t="shared" si="7"/>
        <v>0</v>
      </c>
    </row>
    <row r="27" spans="2:53" x14ac:dyDescent="0.25">
      <c r="B27" s="3" t="str">
        <f>Доллар!B27</f>
        <v>24.01.2023</v>
      </c>
      <c r="C27" s="157" t="str">
        <f>IF(AND(D25=0,D26=0,D27=0,D28=0,D29=0,D30=0,D31=0,D32=0,D33=0,D34=0,D35=0,D36=0),"",(IF((SUMIFS(cb_metall!$C:$C,cb_metall!$A:$A,B27,cb_metall!$B:$B,"palladium"))=0,"-",(SUMIFS(cb_metall!$C:$C,cb_metall!$A:$A,B27,cb_metall!$B:$B,"palladium")))))</f>
        <v/>
      </c>
      <c r="D27" s="165">
        <f>SUMIFS(cb_metall!$C:$C,cb_metall!$A:$A,B27,cb_metall!$B:$B,"palladium")</f>
        <v>0</v>
      </c>
      <c r="E27" s="3" t="str">
        <f>Доллар!E27</f>
        <v>24.02.2023</v>
      </c>
      <c r="F27" s="157" t="str">
        <f>IF(AND(G25=0,G26=0,G27=0,G28=0,G29=0,G30=0,G31=0,G32=0,G33=0,G34=0,G35=0,G36=0),"",(IF((SUMIFS(#REF!,#REF!,E27))=0,"-",(SUMIFS(#REF!,#REF!,E27)))))</f>
        <v/>
      </c>
      <c r="G27" s="165">
        <f>SUMIFS(cb_metall!$C:$C,cb_metall!$A:$A,E27,cb_metall!$B:$B,"palladium")</f>
        <v>0</v>
      </c>
      <c r="H27" s="3" t="str">
        <f>Доллар!H27</f>
        <v>24.03.2023</v>
      </c>
      <c r="I27" s="157" t="str">
        <f>IF(AND(J25=0,J26=0,J27=0,J28=0,J29=0,J30=0,J31=0,J32=0,J33=0,J34=0,J35=0,J36=0),"",(IF((SUMIFS(cb_metall!$C:$C,cb_metall!$A:$A,H27,cb_metall!$B:$B,"palladium"))=0,"-",(SUMIFS(cb_metall!$C:$C,cb_metall!$A:$A,H27,cb_metall!$B:$B,"palladium")))))</f>
        <v/>
      </c>
      <c r="J27" s="165">
        <f>SUMIFS(cb_metall!$C:$C,cb_metall!$A:$A,H27,cb_metall!$B:$B,"palladium")</f>
        <v>0</v>
      </c>
      <c r="K27" s="3" t="str">
        <f>Доллар!K27</f>
        <v>24.04.2023</v>
      </c>
      <c r="L27" s="157" t="str">
        <f>IF(AND(M25=0,M26=0,M27=0,M28=0,M29=0,M30=0,M31=0,M32=0,M33=0,M34=0,M35=0,M36=0),"",(IF((SUMIFS(cb_metall!$C:$C,cb_metall!$A:$A,K27,cb_metall!$B:$B,"palladium"))=0,"-",(SUMIFS(cb_metall!$C:$C,cb_metall!$A:$A,K27,cb_metall!$B:$B,"palladium")))))</f>
        <v/>
      </c>
      <c r="M27" s="165">
        <f>SUMIFS(cb_metall!$C:$C,cb_metall!$A:$A,K27,cb_metall!$B:$B,"palladium")</f>
        <v>0</v>
      </c>
      <c r="N27" s="3" t="str">
        <f>Доллар!N27</f>
        <v>24.05.2023</v>
      </c>
      <c r="O27" s="157" t="str">
        <f>IF(AND(P25=0,P26=0,P27=0,P28=0,P29=0,P30=0,P31=0,P32=0,P33=0,P34=0,P35=0,P36=0),"",(IF((SUMIFS(cb_metall!$C:$C,cb_metall!$A:$A,N27,cb_metall!$B:$B,"palladium"))=0,"-",(SUMIFS(cb_metall!$C:$C,cb_metall!$A:$A,N27,cb_metall!$B:$B,"palladium")))))</f>
        <v/>
      </c>
      <c r="P27" s="165">
        <f>SUMIFS(cb_metall!$C:$C,cb_metall!$A:$A,N27,cb_metall!$B:$B,"palladium")</f>
        <v>0</v>
      </c>
      <c r="Q27" s="3" t="str">
        <f>Доллар!Q27</f>
        <v>24.06.2023</v>
      </c>
      <c r="R27" s="157" t="str">
        <f>IF(AND(S25=0,S26=0,S27=0,S28=0,S29=0,S30=0,S31=0,S32=0,S33=0,S34=0,S35=0,S36=0),"",(IF((SUMIFS(cb_metall!$C:$C,cb_metall!$A:$A,Q27,cb_metall!$B:$B,"palladium"))=0,"-",(SUMIFS(cb_metall!$C:$C,cb_metall!$A:$A,Q27,cb_metall!$B:$B,"palladium")))))</f>
        <v/>
      </c>
      <c r="S27" s="165">
        <f>SUMIFS(cb_metall!$C:$C,cb_metall!$A:$A,Q27,cb_metall!$B:$B,"palladium")</f>
        <v>0</v>
      </c>
      <c r="T27" s="3" t="str">
        <f>Доллар!T27</f>
        <v>24.07.2023</v>
      </c>
      <c r="U27" s="157" t="str">
        <f>IF(AND(V25=0,V26=0,V27=0,V28=0,V29=0,V30=0,V31=0,V32=0,V33=0,V34=0,V35=0,V36=0),"",(IF((SUMIFS(cb_metall!$C:$C,cb_metall!$A:$A,T27,cb_metall!$B:$B,"palladium"))=0,"-",(SUMIFS(cb_metall!$C:$C,cb_metall!$A:$A,T27,cb_metall!$B:$B,"palladium")))))</f>
        <v/>
      </c>
      <c r="V27" s="165">
        <f>SUMIFS(cb_metall!$C:$C,cb_metall!$A:$A,T27,cb_metall!$B:$B,"palladium")</f>
        <v>0</v>
      </c>
      <c r="W27" s="3" t="str">
        <f>Доллар!W27</f>
        <v>24.08.2023</v>
      </c>
      <c r="X27" s="157" t="str">
        <f>IF(AND(Y25=0,Y26=0,Y27=0,Y28=0,Y29=0,Y30=0,Y31=0,Y32=0,Y33=0,Y34=0,Y35=0,Y36=0),"",(IF((SUMIFS(cb_metall!$C:$C,cb_metall!$A:$A,W27,cb_metall!$B:$B,"palladium"))=0,"-",(SUMIFS(cb_metall!$C:$C,cb_metall!$A:$A,W27,cb_metall!$B:$B,"palladium")))))</f>
        <v/>
      </c>
      <c r="Y27" s="165">
        <f>SUMIFS(cb_metall!$C:$C,cb_metall!$A:$A,W27,cb_metall!$B:$B,"palladium")</f>
        <v>0</v>
      </c>
      <c r="Z27" s="3" t="str">
        <f>Доллар!Z27</f>
        <v>24.09.2023</v>
      </c>
      <c r="AA27" s="157" t="str">
        <f>IF(AND(AB25=0,AB26=0,AB27=0,AB28=0,AB29=0,AB30=0,AB31=0,AB32=0,AB33=0,AB34=0,AB35=0,AB36=0),"",(IF((SUMIFS(cb_metall!$C:$C,cb_metall!$A:$A,Z27,cb_metall!$B:$B,"palladium"))=0,"-",(SUMIFS(cb_metall!$C:$C,cb_metall!$A:$A,Z27,cb_metall!$B:$B,"palladium")))))</f>
        <v/>
      </c>
      <c r="AB27" s="165">
        <f>SUMIFS(cb_metall!$C:$C,cb_metall!$A:$A,Z27,cb_metall!$B:$B,"palladium")</f>
        <v>0</v>
      </c>
      <c r="AC27" s="3" t="str">
        <f>Доллар!AC27</f>
        <v>24.10.2023</v>
      </c>
      <c r="AD27" s="157" t="str">
        <f>IF(AND(AE25=0,AE26=0,AE27=0,AE28=0,AE29=0,AE30=0,AE31=0,AE32=0,AE33=0,AE34=0,AE35=0,AE36=0),"",(IF((SUMIFS(cb_metall!$C:$C,cb_metall!$A:$A,AC27,cb_metall!$B:$B,"palladium"))=0,"-",(SUMIFS(cb_metall!$C:$C,cb_metall!$A:$A,AC27,cb_metall!$B:$B,"palladium")))))</f>
        <v/>
      </c>
      <c r="AE27" s="165">
        <f>SUMIFS(cb_metall!$C:$C,cb_metall!$A:$A,AC27,cb_metall!$B:$B,"palladium")</f>
        <v>0</v>
      </c>
      <c r="AF27" s="3" t="str">
        <f>Доллар!AF27</f>
        <v>24.11.2023</v>
      </c>
      <c r="AG27" s="157" t="str">
        <f>IF(AND(AH25=0,AH26=0,AH27=0,AH28=0,AH29=0,AH30=0,AH31=0,AH32=0,AH33=0,AH34=0,AH35=0,AH36=0),"",(IF((SUMIFS(cb_metall!$C:$C,cb_metall!$A:$A,AF27,cb_metall!$B:$B,"palladium"))=0,"-",(SUMIFS(cb_metall!$C:$C,cb_metall!$A:$A,AF27,cb_metall!$B:$B,"palladium")))))</f>
        <v/>
      </c>
      <c r="AH27" s="165">
        <f>SUMIFS(cb_metall!$C:$C,cb_metall!$A:$A,AF27,cb_metall!$B:$B,"palladium")</f>
        <v>0</v>
      </c>
      <c r="AI27" s="3" t="str">
        <f>Доллар!AI27</f>
        <v>24.12.2023</v>
      </c>
      <c r="AJ27" s="157" t="str">
        <f>IF(AND(AK25=0,AK26=0,AK27=0,AK28=0,AK29=0,AK30=0,AK31=0,AK32=0,AK33=0,AK34=0,AK35=0,AK36=0),"",(IF((SUMIFS(cb_metall!$C:$C,cb_metall!$A:$A,AI27,cb_metall!$B:$B,"palladium"))=0,"-",(SUMIFS(cb_metall!$C:$C,cb_metall!$A:$A,AI27,cb_metall!$B:$B,"palladium")))))</f>
        <v/>
      </c>
      <c r="AK27" s="165">
        <f>SUMIFS(cb_metall!$C:$C,cb_metall!$A:$A,AI27,cb_metall!$B:$B,"palladium")</f>
        <v>0</v>
      </c>
      <c r="AQ27" s="153" t="str">
        <f t="shared" si="1"/>
        <v>24.06.2023</v>
      </c>
      <c r="AR27" s="162" t="s">
        <v>52</v>
      </c>
      <c r="AT27" s="3" t="str">
        <f t="shared" si="2"/>
        <v>24.10.2023</v>
      </c>
      <c r="AU27" s="162" t="s">
        <v>52</v>
      </c>
      <c r="AW27" s="3" t="str">
        <f t="shared" si="4"/>
        <v>24.11.2023</v>
      </c>
      <c r="AX27" s="162" t="s">
        <v>52</v>
      </c>
      <c r="AZ27" s="3" t="str">
        <f t="shared" si="6"/>
        <v>24.12.2023</v>
      </c>
      <c r="BA27" s="162" t="s">
        <v>52</v>
      </c>
    </row>
    <row r="28" spans="2:53" x14ac:dyDescent="0.25">
      <c r="B28" s="3" t="str">
        <f>Доллар!B28</f>
        <v>25.01.2023</v>
      </c>
      <c r="C28" s="157" t="str">
        <f>IF(AND(D26=0,D27=0,D28=0,D29=0,D30=0,D31=0,D32=0,D33=0,D34=0,D35=0,D36=0,D37=0),"",(IF((SUMIFS(cb_metall!$C:$C,cb_metall!$A:$A,B28,cb_metall!$B:$B,"palladium"))=0,"-",(SUMIFS(cb_metall!$C:$C,cb_metall!$A:$A,B28,cb_metall!$B:$B,"palladium")))))</f>
        <v/>
      </c>
      <c r="D28" s="165">
        <f>SUMIFS(cb_metall!$C:$C,cb_metall!$A:$A,B28,cb_metall!$B:$B,"palladium")</f>
        <v>0</v>
      </c>
      <c r="E28" s="3" t="str">
        <f>Доллар!E28</f>
        <v>25.02.2023</v>
      </c>
      <c r="F28" s="157" t="str">
        <f>IF(AND(G26=0,G27=0,G28=0,G29=0,G30=0,G31=0,G32=0,G33=0,G34=0,G35=0,G36=0,G37=0),"",(IF((SUMIFS(#REF!,#REF!,E28))=0,"-",(SUMIFS(#REF!,#REF!,E28)))))</f>
        <v/>
      </c>
      <c r="G28" s="165">
        <f>SUMIFS(cb_metall!$C:$C,cb_metall!$A:$A,E28,cb_metall!$B:$B,"palladium")</f>
        <v>0</v>
      </c>
      <c r="H28" s="3" t="str">
        <f>Доллар!H28</f>
        <v>25.03.2023</v>
      </c>
      <c r="I28" s="157" t="str">
        <f>IF(AND(J26=0,J27=0,J28=0,J29=0,J30=0,J31=0,J32=0,J33=0,J34=0,J35=0,J36=0,J37=0),"",(IF((SUMIFS(cb_metall!$C:$C,cb_metall!$A:$A,H28,cb_metall!$B:$B,"palladium"))=0,"-",(SUMIFS(cb_metall!$C:$C,cb_metall!$A:$A,H28,cb_metall!$B:$B,"palladium")))))</f>
        <v/>
      </c>
      <c r="J28" s="165">
        <f>SUMIFS(cb_metall!$C:$C,cb_metall!$A:$A,H28,cb_metall!$B:$B,"palladium")</f>
        <v>0</v>
      </c>
      <c r="K28" s="3" t="str">
        <f>Доллар!K28</f>
        <v>25.04.2023</v>
      </c>
      <c r="L28" s="157" t="str">
        <f>IF(AND(M26=0,M27=0,M28=0,M29=0,M30=0,M31=0,M32=0,M33=0,M34=0,M35=0,M36=0,M37=0),"",(IF((SUMIFS(cb_metall!$C:$C,cb_metall!$A:$A,K28,cb_metall!$B:$B,"palladium"))=0,"-",(SUMIFS(cb_metall!$C:$C,cb_metall!$A:$A,K28,cb_metall!$B:$B,"palladium")))))</f>
        <v/>
      </c>
      <c r="M28" s="165">
        <f>SUMIFS(cb_metall!$C:$C,cb_metall!$A:$A,K28,cb_metall!$B:$B,"palladium")</f>
        <v>0</v>
      </c>
      <c r="N28" s="3" t="str">
        <f>Доллар!N28</f>
        <v>25.05.2023</v>
      </c>
      <c r="O28" s="157" t="str">
        <f>IF(AND(P26=0,P27=0,P28=0,P29=0,P30=0,P31=0,P32=0,P33=0,P34=0,P35=0,P36=0,P37=0),"",(IF((SUMIFS(cb_metall!$C:$C,cb_metall!$A:$A,N28,cb_metall!$B:$B,"palladium"))=0,"-",(SUMIFS(cb_metall!$C:$C,cb_metall!$A:$A,N28,cb_metall!$B:$B,"palladium")))))</f>
        <v/>
      </c>
      <c r="P28" s="165">
        <f>SUMIFS(cb_metall!$C:$C,cb_metall!$A:$A,N28,cb_metall!$B:$B,"palladium")</f>
        <v>0</v>
      </c>
      <c r="Q28" s="3" t="str">
        <f>Доллар!Q28</f>
        <v>25.06.2023</v>
      </c>
      <c r="R28" s="157" t="str">
        <f>IF(AND(S26=0,S27=0,S28=0,S29=0,S30=0,S31=0,S32=0,S33=0,S34=0,S35=0,S36=0,S37=0),"",(IF((SUMIFS(cb_metall!$C:$C,cb_metall!$A:$A,Q28,cb_metall!$B:$B,"palladium"))=0,"-",(SUMIFS(cb_metall!$C:$C,cb_metall!$A:$A,Q28,cb_metall!$B:$B,"palladium")))))</f>
        <v/>
      </c>
      <c r="S28" s="165">
        <f>SUMIFS(cb_metall!$C:$C,cb_metall!$A:$A,Q28,cb_metall!$B:$B,"palladium")</f>
        <v>0</v>
      </c>
      <c r="T28" s="3" t="str">
        <f>Доллар!T28</f>
        <v>25.07.2023</v>
      </c>
      <c r="U28" s="157" t="str">
        <f>IF(AND(V26=0,V27=0,V28=0,V29=0,V30=0,V31=0,V32=0,V33=0,V34=0,V35=0,V36=0,V37=0),"",(IF((SUMIFS(cb_metall!$C:$C,cb_metall!$A:$A,T28,cb_metall!$B:$B,"palladium"))=0,"-",(SUMIFS(cb_metall!$C:$C,cb_metall!$A:$A,T28,cb_metall!$B:$B,"palladium")))))</f>
        <v/>
      </c>
      <c r="V28" s="165">
        <f>SUMIFS(cb_metall!$C:$C,cb_metall!$A:$A,T28,cb_metall!$B:$B,"palladium")</f>
        <v>0</v>
      </c>
      <c r="W28" s="3" t="str">
        <f>Доллар!W28</f>
        <v>25.08.2023</v>
      </c>
      <c r="X28" s="157" t="str">
        <f>IF(AND(Y26=0,Y27=0,Y28=0,Y29=0,Y30=0,Y31=0,Y32=0,Y33=0,Y34=0,Y35=0,Y36=0,Y37=0),"",(IF((SUMIFS(cb_metall!$C:$C,cb_metall!$A:$A,W28,cb_metall!$B:$B,"palladium"))=0,"-",(SUMIFS(cb_metall!$C:$C,cb_metall!$A:$A,W28,cb_metall!$B:$B,"palladium")))))</f>
        <v/>
      </c>
      <c r="Y28" s="165">
        <f>SUMIFS(cb_metall!$C:$C,cb_metall!$A:$A,W28,cb_metall!$B:$B,"palladium")</f>
        <v>0</v>
      </c>
      <c r="Z28" s="3" t="str">
        <f>Доллар!Z28</f>
        <v>25.09.2023</v>
      </c>
      <c r="AA28" s="157" t="str">
        <f>IF(AND(AB26=0,AB27=0,AB28=0,AB29=0,AB30=0,AB31=0,AB32=0,AB33=0,AB34=0,AB35=0,AB36=0,AB37=0),"",(IF((SUMIFS(cb_metall!$C:$C,cb_metall!$A:$A,Z28,cb_metall!$B:$B,"palladium"))=0,"-",(SUMIFS(cb_metall!$C:$C,cb_metall!$A:$A,Z28,cb_metall!$B:$B,"palladium")))))</f>
        <v/>
      </c>
      <c r="AB28" s="165">
        <f>SUMIFS(cb_metall!$C:$C,cb_metall!$A:$A,Z28,cb_metall!$B:$B,"palladium")</f>
        <v>0</v>
      </c>
      <c r="AC28" s="3" t="str">
        <f>Доллар!AC28</f>
        <v>25.10.2023</v>
      </c>
      <c r="AD28" s="157" t="str">
        <f>IF(AND(AE26=0,AE27=0,AE28=0,AE29=0,AE30=0,AE31=0,AE32=0,AE33=0,AE34=0,AE35=0,AE36=0,AE37=0),"",(IF((SUMIFS(cb_metall!$C:$C,cb_metall!$A:$A,AC28,cb_metall!$B:$B,"palladium"))=0,"-",(SUMIFS(cb_metall!$C:$C,cb_metall!$A:$A,AC28,cb_metall!$B:$B,"palladium")))))</f>
        <v/>
      </c>
      <c r="AE28" s="165">
        <f>SUMIFS(cb_metall!$C:$C,cb_metall!$A:$A,AC28,cb_metall!$B:$B,"palladium")</f>
        <v>0</v>
      </c>
      <c r="AF28" s="3" t="str">
        <f>Доллар!AF28</f>
        <v>25.11.2023</v>
      </c>
      <c r="AG28" s="157" t="str">
        <f>IF(AND(AH26=0,AH27=0,AH28=0,AH29=0,AH30=0,AH31=0,AH32=0,AH33=0,AH34=0,AH35=0,AH36=0,AH37=0),"",(IF((SUMIFS(cb_metall!$C:$C,cb_metall!$A:$A,AF28,cb_metall!$B:$B,"palladium"))=0,"-",(SUMIFS(cb_metall!$C:$C,cb_metall!$A:$A,AF28,cb_metall!$B:$B,"palladium")))))</f>
        <v/>
      </c>
      <c r="AH28" s="165">
        <f>SUMIFS(cb_metall!$C:$C,cb_metall!$A:$A,AF28,cb_metall!$B:$B,"palladium")</f>
        <v>0</v>
      </c>
      <c r="AI28" s="3" t="str">
        <f>Доллар!AI28</f>
        <v>25.12.2023</v>
      </c>
      <c r="AJ28" s="157" t="str">
        <f>IF(AND(AK26=0,AK27=0,AK28=0,AK29=0,AK30=0,AK31=0,AK32=0,AK33=0,AK34=0,AK35=0,AK36=0,AK37=0),"",(IF((SUMIFS(cb_metall!$C:$C,cb_metall!$A:$A,AI28,cb_metall!$B:$B,"palladium"))=0,"-",(SUMIFS(cb_metall!$C:$C,cb_metall!$A:$A,AI28,cb_metall!$B:$B,"palladium")))))</f>
        <v/>
      </c>
      <c r="AK28" s="165">
        <f>SUMIFS(cb_metall!$C:$C,cb_metall!$A:$A,AI28,cb_metall!$B:$B,"palladium")</f>
        <v>0</v>
      </c>
      <c r="AQ28" s="153" t="str">
        <f t="shared" si="1"/>
        <v>25.06.2023</v>
      </c>
      <c r="AR28" s="162" t="s">
        <v>52</v>
      </c>
      <c r="AT28" s="3" t="str">
        <f t="shared" si="2"/>
        <v>25.10.2023</v>
      </c>
      <c r="AU28" s="162" t="s">
        <v>52</v>
      </c>
      <c r="AW28" s="3" t="str">
        <f t="shared" si="4"/>
        <v>25.11.2023</v>
      </c>
      <c r="AX28" s="162" t="s">
        <v>52</v>
      </c>
      <c r="AZ28" s="3" t="str">
        <f t="shared" si="6"/>
        <v>25.12.2023</v>
      </c>
      <c r="BA28" s="162" t="s">
        <v>52</v>
      </c>
    </row>
    <row r="29" spans="2:53" x14ac:dyDescent="0.25">
      <c r="B29" s="3" t="str">
        <f>Доллар!B29</f>
        <v>26.01.2023</v>
      </c>
      <c r="C29" s="157" t="str">
        <f>IF(AND(D27=0,D28=0,D29=0,D30=0,D31=0,D32=0,D33=0,D34=0,D35=0,D36=0,D37=0,D38=0),"",(IF((SUMIFS(cb_metall!$C:$C,cb_metall!$A:$A,B29,cb_metall!$B:$B,"palladium"))=0,"-",(SUMIFS(cb_metall!$C:$C,cb_metall!$A:$A,B29,cb_metall!$B:$B,"palladium")))))</f>
        <v/>
      </c>
      <c r="D29" s="165">
        <f>SUMIFS(cb_metall!$C:$C,cb_metall!$A:$A,B29,cb_metall!$B:$B,"palladium")</f>
        <v>0</v>
      </c>
      <c r="E29" s="3" t="str">
        <f>Доллар!E29</f>
        <v>26.02.2023</v>
      </c>
      <c r="F29" s="157" t="str">
        <f>IF(AND(G27=0,G28=0,G29=0,G30=0,G31=0,G32=0,G33=0,G34=0,G35=0,G36=0,G37=0,G38=0),"",(IF((SUMIFS(#REF!,#REF!,E29))=0,"-",(SUMIFS(#REF!,#REF!,E29)))))</f>
        <v/>
      </c>
      <c r="G29" s="165">
        <f>SUMIFS(cb_metall!$C:$C,cb_metall!$A:$A,E29,cb_metall!$B:$B,"palladium")</f>
        <v>0</v>
      </c>
      <c r="H29" s="3" t="str">
        <f>Доллар!H29</f>
        <v>26.03.2023</v>
      </c>
      <c r="I29" s="157" t="str">
        <f>IF(AND(J27=0,J28=0,J29=0,J30=0,J31=0,J32=0,J33=0,J34=0,J35=0,J36=0,J37=0,J38=0),"",(IF((SUMIFS(cb_metall!$C:$C,cb_metall!$A:$A,H29,cb_metall!$B:$B,"palladium"))=0,"-",(SUMIFS(cb_metall!$C:$C,cb_metall!$A:$A,H29,cb_metall!$B:$B,"palladium")))))</f>
        <v/>
      </c>
      <c r="J29" s="165">
        <f>SUMIFS(cb_metall!$C:$C,cb_metall!$A:$A,H29,cb_metall!$B:$B,"palladium")</f>
        <v>0</v>
      </c>
      <c r="K29" s="3" t="str">
        <f>Доллар!K29</f>
        <v>26.04.2023</v>
      </c>
      <c r="L29" s="157" t="str">
        <f>IF(AND(M27=0,M28=0,M29=0,M30=0,M31=0,M32=0,M33=0,M34=0,M35=0,M36=0,M37=0,M38=0),"",(IF((SUMIFS(cb_metall!$C:$C,cb_metall!$A:$A,K29,cb_metall!$B:$B,"palladium"))=0,"-",(SUMIFS(cb_metall!$C:$C,cb_metall!$A:$A,K29,cb_metall!$B:$B,"palladium")))))</f>
        <v/>
      </c>
      <c r="M29" s="165">
        <f>SUMIFS(cb_metall!$C:$C,cb_metall!$A:$A,K29,cb_metall!$B:$B,"palladium")</f>
        <v>0</v>
      </c>
      <c r="N29" s="3" t="str">
        <f>Доллар!N29</f>
        <v>26.05.2023</v>
      </c>
      <c r="O29" s="157" t="str">
        <f>IF(AND(P27=0,P28=0,P29=0,P30=0,P31=0,P32=0,P33=0,P34=0,P35=0,P36=0,P37=0,P38=0),"",(IF((SUMIFS(cb_metall!$C:$C,cb_metall!$A:$A,N29,cb_metall!$B:$B,"palladium"))=0,"-",(SUMIFS(cb_metall!$C:$C,cb_metall!$A:$A,N29,cb_metall!$B:$B,"palladium")))))</f>
        <v/>
      </c>
      <c r="P29" s="165">
        <f>SUMIFS(cb_metall!$C:$C,cb_metall!$A:$A,N29,cb_metall!$B:$B,"palladium")</f>
        <v>0</v>
      </c>
      <c r="Q29" s="3" t="str">
        <f>Доллар!Q29</f>
        <v>26.06.2023</v>
      </c>
      <c r="R29" s="157" t="str">
        <f>IF(AND(S27=0,S28=0,S29=0,S30=0,S31=0,S32=0,S33=0,S34=0,S35=0,S36=0,S37=0,S38=0),"",(IF((SUMIFS(cb_metall!$C:$C,cb_metall!$A:$A,Q29,cb_metall!$B:$B,"palladium"))=0,"-",(SUMIFS(cb_metall!$C:$C,cb_metall!$A:$A,Q29,cb_metall!$B:$B,"palladium")))))</f>
        <v/>
      </c>
      <c r="S29" s="165">
        <f>SUMIFS(cb_metall!$C:$C,cb_metall!$A:$A,Q29,cb_metall!$B:$B,"palladium")</f>
        <v>0</v>
      </c>
      <c r="T29" s="3" t="str">
        <f>Доллар!T29</f>
        <v>26.07.2023</v>
      </c>
      <c r="U29" s="157" t="str">
        <f>IF(AND(V27=0,V28=0,V29=0,V30=0,V31=0,V32=0,V33=0,V34=0,V35=0,V36=0,V37=0,V38=0),"",(IF((SUMIFS(cb_metall!$C:$C,cb_metall!$A:$A,T29,cb_metall!$B:$B,"palladium"))=0,"-",(SUMIFS(cb_metall!$C:$C,cb_metall!$A:$A,T29,cb_metall!$B:$B,"palladium")))))</f>
        <v/>
      </c>
      <c r="V29" s="165">
        <f>SUMIFS(cb_metall!$C:$C,cb_metall!$A:$A,T29,cb_metall!$B:$B,"palladium")</f>
        <v>0</v>
      </c>
      <c r="W29" s="3" t="str">
        <f>Доллар!W29</f>
        <v>26.08.2023</v>
      </c>
      <c r="X29" s="157" t="str">
        <f>IF(AND(Y27=0,Y28=0,Y29=0,Y30=0,Y31=0,Y32=0,Y33=0,Y34=0,Y35=0,Y36=0,Y37=0,Y38=0),"",(IF((SUMIFS(cb_metall!$C:$C,cb_metall!$A:$A,W29,cb_metall!$B:$B,"palladium"))=0,"-",(SUMIFS(cb_metall!$C:$C,cb_metall!$A:$A,W29,cb_metall!$B:$B,"palladium")))))</f>
        <v/>
      </c>
      <c r="Y29" s="165">
        <f>SUMIFS(cb_metall!$C:$C,cb_metall!$A:$A,W29,cb_metall!$B:$B,"palladium")</f>
        <v>0</v>
      </c>
      <c r="Z29" s="3" t="str">
        <f>Доллар!Z29</f>
        <v>26.09.2023</v>
      </c>
      <c r="AA29" s="157" t="str">
        <f>IF(AND(AB27=0,AB28=0,AB29=0,AB30=0,AB31=0,AB32=0,AB33=0,AB34=0,AB35=0,AB36=0,AB37=0,AB38=0),"",(IF((SUMIFS(cb_metall!$C:$C,cb_metall!$A:$A,Z29,cb_metall!$B:$B,"palladium"))=0,"-",(SUMIFS(cb_metall!$C:$C,cb_metall!$A:$A,Z29,cb_metall!$B:$B,"palladium")))))</f>
        <v/>
      </c>
      <c r="AB29" s="165">
        <f>SUMIFS(cb_metall!$C:$C,cb_metall!$A:$A,Z29,cb_metall!$B:$B,"palladium")</f>
        <v>0</v>
      </c>
      <c r="AC29" s="3" t="str">
        <f>Доллар!AC29</f>
        <v>26.10.2023</v>
      </c>
      <c r="AD29" s="157" t="str">
        <f>IF(AND(AE27=0,AE28=0,AE29=0,AE30=0,AE31=0,AE32=0,AE33=0,AE34=0,AE35=0,AE36=0,AE37=0,AE38=0),"",(IF((SUMIFS(cb_metall!$C:$C,cb_metall!$A:$A,AC29,cb_metall!$B:$B,"palladium"))=0,"-",(SUMIFS(cb_metall!$C:$C,cb_metall!$A:$A,AC29,cb_metall!$B:$B,"palladium")))))</f>
        <v/>
      </c>
      <c r="AE29" s="165">
        <f>SUMIFS(cb_metall!$C:$C,cb_metall!$A:$A,AC29,cb_metall!$B:$B,"palladium")</f>
        <v>0</v>
      </c>
      <c r="AF29" s="3" t="str">
        <f>Доллар!AF29</f>
        <v>26.11.2023</v>
      </c>
      <c r="AG29" s="157" t="str">
        <f>IF(AND(AH27=0,AH28=0,AH29=0,AH30=0,AH31=0,AH32=0,AH33=0,AH34=0,AH35=0,AH36=0,AH37=0,AH38=0),"",(IF((SUMIFS(cb_metall!$C:$C,cb_metall!$A:$A,AF29,cb_metall!$B:$B,"palladium"))=0,"-",(SUMIFS(cb_metall!$C:$C,cb_metall!$A:$A,AF29,cb_metall!$B:$B,"palladium")))))</f>
        <v/>
      </c>
      <c r="AH29" s="165">
        <f>SUMIFS(cb_metall!$C:$C,cb_metall!$A:$A,AF29,cb_metall!$B:$B,"palladium")</f>
        <v>0</v>
      </c>
      <c r="AI29" s="3" t="str">
        <f>Доллар!AI29</f>
        <v>26.12.2023</v>
      </c>
      <c r="AJ29" s="157" t="str">
        <f>IF(AND(AK27=0,AK28=0,AK29=0,AK30=0,AK31=0,AK32=0,AK33=0,AK34=0,AK35=0,AK36=0,AK37=0,AK38=0),"",(IF((SUMIFS(cb_metall!$C:$C,cb_metall!$A:$A,AI29,cb_metall!$B:$B,"palladium"))=0,"-",(SUMIFS(cb_metall!$C:$C,cb_metall!$A:$A,AI29,cb_metall!$B:$B,"palladium")))))</f>
        <v/>
      </c>
      <c r="AK29" s="165">
        <f>SUMIFS(cb_metall!$C:$C,cb_metall!$A:$A,AI29,cb_metall!$B:$B,"palladium")</f>
        <v>0</v>
      </c>
      <c r="AQ29" s="153" t="str">
        <f t="shared" si="1"/>
        <v>26.06.2023</v>
      </c>
      <c r="AR29" s="162" t="s">
        <v>52</v>
      </c>
      <c r="AT29" s="3" t="str">
        <f t="shared" si="2"/>
        <v>26.10.2023</v>
      </c>
      <c r="AU29" s="162" t="s">
        <v>52</v>
      </c>
      <c r="AW29" s="3" t="str">
        <f t="shared" si="4"/>
        <v>26.11.2023</v>
      </c>
      <c r="AX29" s="162" t="s">
        <v>52</v>
      </c>
      <c r="AZ29" s="3" t="str">
        <f t="shared" si="6"/>
        <v>26.12.2023</v>
      </c>
      <c r="BA29" s="162" t="s">
        <v>52</v>
      </c>
    </row>
    <row r="30" spans="2:53" x14ac:dyDescent="0.25">
      <c r="B30" s="3" t="str">
        <f>Доллар!B30</f>
        <v>27.01.2023</v>
      </c>
      <c r="C30" s="157" t="str">
        <f>IF(AND(D28=0,D29=0,D30=0,D31=0,D32=0,D33=0,D34=0,D35=0,D36=0,D37=0,D38=0,D39=0),"",(IF((SUMIFS(cb_metall!$C:$C,cb_metall!$A:$A,B30,cb_metall!$B:$B,"palladium"))=0,"-",(SUMIFS(cb_metall!$C:$C,cb_metall!$A:$A,B30,cb_metall!$B:$B,"palladium")))))</f>
        <v/>
      </c>
      <c r="D30" s="165">
        <f>SUMIFS(cb_metall!$C:$C,cb_metall!$A:$A,B30,cb_metall!$B:$B,"palladium")</f>
        <v>0</v>
      </c>
      <c r="E30" s="3" t="str">
        <f>Доллар!E30</f>
        <v>27.02.2023</v>
      </c>
      <c r="F30" s="157" t="str">
        <f>IF(AND(G28=0,G29=0,G30=0,G31=0,G32=0,G33=0,G34=0,G35=0,G36=0,G37=0,G38=0,G39=0),"",(IF((SUMIFS(#REF!,#REF!,E30))=0,"-",(SUMIFS(#REF!,#REF!,E30)))))</f>
        <v/>
      </c>
      <c r="G30" s="165">
        <f>SUMIFS(cb_metall!$C:$C,cb_metall!$A:$A,E30,cb_metall!$B:$B,"palladium")</f>
        <v>0</v>
      </c>
      <c r="H30" s="3" t="str">
        <f>Доллар!H30</f>
        <v>27.03.2023</v>
      </c>
      <c r="I30" s="157" t="str">
        <f>IF(AND(J28=0,J29=0,J30=0,J31=0,J32=0,J33=0,J34=0,J35=0,J36=0,J37=0,J38=0,J39=0),"",(IF((SUMIFS(cb_metall!$C:$C,cb_metall!$A:$A,H30,cb_metall!$B:$B,"palladium"))=0,"-",(SUMIFS(cb_metall!$C:$C,cb_metall!$A:$A,H30,cb_metall!$B:$B,"palladium")))))</f>
        <v/>
      </c>
      <c r="J30" s="165">
        <f>SUMIFS(cb_metall!$C:$C,cb_metall!$A:$A,H30,cb_metall!$B:$B,"palladium")</f>
        <v>0</v>
      </c>
      <c r="K30" s="3" t="str">
        <f>Доллар!K30</f>
        <v>27.04.2023</v>
      </c>
      <c r="L30" s="157" t="str">
        <f>IF(AND(M28=0,M29=0,M30=0,M31=0,M32=0,M33=0,M34=0,M35=0,M36=0,M37=0,M38=0,M39=0),"",(IF((SUMIFS(cb_metall!$C:$C,cb_metall!$A:$A,K30,cb_metall!$B:$B,"palladium"))=0,"-",(SUMIFS(cb_metall!$C:$C,cb_metall!$A:$A,K30,cb_metall!$B:$B,"palladium")))))</f>
        <v/>
      </c>
      <c r="M30" s="165">
        <f>SUMIFS(cb_metall!$C:$C,cb_metall!$A:$A,K30,cb_metall!$B:$B,"palladium")</f>
        <v>0</v>
      </c>
      <c r="N30" s="3" t="str">
        <f>Доллар!N30</f>
        <v>27.05.2023</v>
      </c>
      <c r="O30" s="157" t="str">
        <f>IF(AND(P28=0,P29=0,P30=0,P31=0,P32=0,P33=0,P34=0,P35=0,P36=0,P37=0,P38=0,P39=0),"",(IF((SUMIFS(cb_metall!$C:$C,cb_metall!$A:$A,N30,cb_metall!$B:$B,"palladium"))=0,"-",(SUMIFS(cb_metall!$C:$C,cb_metall!$A:$A,N30,cb_metall!$B:$B,"palladium")))))</f>
        <v/>
      </c>
      <c r="P30" s="165">
        <f>SUMIFS(cb_metall!$C:$C,cb_metall!$A:$A,N30,cb_metall!$B:$B,"palladium")</f>
        <v>0</v>
      </c>
      <c r="Q30" s="3" t="str">
        <f>Доллар!Q30</f>
        <v>27.06.2023</v>
      </c>
      <c r="R30" s="157" t="str">
        <f>IF(AND(S28=0,S29=0,S30=0,S31=0,S32=0,S33=0,S34=0,S35=0,S36=0,S37=0,S38=0,S39=0),"",(IF((SUMIFS(cb_metall!$C:$C,cb_metall!$A:$A,Q30,cb_metall!$B:$B,"palladium"))=0,"-",(SUMIFS(cb_metall!$C:$C,cb_metall!$A:$A,Q30,cb_metall!$B:$B,"palladium")))))</f>
        <v/>
      </c>
      <c r="S30" s="165">
        <f>SUMIFS(cb_metall!$C:$C,cb_metall!$A:$A,Q30,cb_metall!$B:$B,"palladium")</f>
        <v>0</v>
      </c>
      <c r="T30" s="3" t="str">
        <f>Доллар!T30</f>
        <v>27.07.2023</v>
      </c>
      <c r="U30" s="157" t="str">
        <f>IF(AND(V28=0,V29=0,V30=0,V31=0,V32=0,V33=0,V34=0,V35=0,V36=0,V37=0,V38=0,V39=0),"",(IF((SUMIFS(cb_metall!$C:$C,cb_metall!$A:$A,T30,cb_metall!$B:$B,"palladium"))=0,"-",(SUMIFS(cb_metall!$C:$C,cb_metall!$A:$A,T30,cb_metall!$B:$B,"palladium")))))</f>
        <v/>
      </c>
      <c r="V30" s="165">
        <f>SUMIFS(cb_metall!$C:$C,cb_metall!$A:$A,T30,cb_metall!$B:$B,"palladium")</f>
        <v>0</v>
      </c>
      <c r="W30" s="3" t="str">
        <f>Доллар!W30</f>
        <v>27.08.2023</v>
      </c>
      <c r="X30" s="157" t="str">
        <f>IF(AND(Y28=0,Y29=0,Y30=0,Y31=0,Y32=0,Y33=0,Y34=0,Y35=0,Y36=0,Y37=0,Y38=0,Y39=0),"",(IF((SUMIFS(cb_metall!$C:$C,cb_metall!$A:$A,W30,cb_metall!$B:$B,"palladium"))=0,"-",(SUMIFS(cb_metall!$C:$C,cb_metall!$A:$A,W30,cb_metall!$B:$B,"palladium")))))</f>
        <v/>
      </c>
      <c r="Y30" s="165">
        <f>SUMIFS(cb_metall!$C:$C,cb_metall!$A:$A,W30,cb_metall!$B:$B,"palladium")</f>
        <v>0</v>
      </c>
      <c r="Z30" s="3" t="str">
        <f>Доллар!Z30</f>
        <v>27.09.2023</v>
      </c>
      <c r="AA30" s="157" t="str">
        <f>IF(AND(AB28=0,AB29=0,AB30=0,AB31=0,AB32=0,AB33=0,AB34=0,AB35=0,AB36=0,AB37=0,AB38=0,AB39=0),"",(IF((SUMIFS(cb_metall!$C:$C,cb_metall!$A:$A,Z30,cb_metall!$B:$B,"palladium"))=0,"-",(SUMIFS(cb_metall!$C:$C,cb_metall!$A:$A,Z30,cb_metall!$B:$B,"palladium")))))</f>
        <v/>
      </c>
      <c r="AB30" s="165">
        <f>SUMIFS(cb_metall!$C:$C,cb_metall!$A:$A,Z30,cb_metall!$B:$B,"palladium")</f>
        <v>0</v>
      </c>
      <c r="AC30" s="3" t="str">
        <f>Доллар!AC30</f>
        <v>27.10.2023</v>
      </c>
      <c r="AD30" s="157" t="str">
        <f>IF(AND(AE28=0,AE29=0,AE30=0,AE31=0,AE32=0,AE33=0,AE34=0,AE35=0,AE36=0,AE37=0,AE38=0,AE39=0),"",(IF((SUMIFS(cb_metall!$C:$C,cb_metall!$A:$A,AC30,cb_metall!$B:$B,"palladium"))=0,"-",(SUMIFS(cb_metall!$C:$C,cb_metall!$A:$A,AC30,cb_metall!$B:$B,"palladium")))))</f>
        <v/>
      </c>
      <c r="AE30" s="165">
        <f>SUMIFS(cb_metall!$C:$C,cb_metall!$A:$A,AC30,cb_metall!$B:$B,"palladium")</f>
        <v>0</v>
      </c>
      <c r="AF30" s="3" t="str">
        <f>Доллар!AF30</f>
        <v>27.11.2023</v>
      </c>
      <c r="AG30" s="157" t="str">
        <f>IF(AND(AH28=0,AH29=0,AH30=0,AH31=0,AH32=0,AH33=0,AH34=0,AH35=0,AH36=0,AH37=0,AH38=0,AH39=0),"",(IF((SUMIFS(cb_metall!$C:$C,cb_metall!$A:$A,AF30,cb_metall!$B:$B,"palladium"))=0,"-",(SUMIFS(cb_metall!$C:$C,cb_metall!$A:$A,AF30,cb_metall!$B:$B,"palladium")))))</f>
        <v/>
      </c>
      <c r="AH30" s="165">
        <f>SUMIFS(cb_metall!$C:$C,cb_metall!$A:$A,AF30,cb_metall!$B:$B,"palladium")</f>
        <v>0</v>
      </c>
      <c r="AI30" s="3" t="str">
        <f>Доллар!AI30</f>
        <v>27.12.2023</v>
      </c>
      <c r="AJ30" s="157" t="str">
        <f>IF(AND(AK28=0,AK29=0,AK30=0,AK31=0,AK32=0,AK33=0,AK34=0,AK35=0,AK36=0,AK37=0,AK38=0,AK39=0),"",(IF((SUMIFS(cb_metall!$C:$C,cb_metall!$A:$A,AI30,cb_metall!$B:$B,"palladium"))=0,"-",(SUMIFS(cb_metall!$C:$C,cb_metall!$A:$A,AI30,cb_metall!$B:$B,"palladium")))))</f>
        <v/>
      </c>
      <c r="AK30" s="165">
        <f>SUMIFS(cb_metall!$C:$C,cb_metall!$A:$A,AI30,cb_metall!$B:$B,"palladium")</f>
        <v>0</v>
      </c>
      <c r="AQ30" s="153" t="str">
        <f t="shared" si="1"/>
        <v>27.06.2023</v>
      </c>
      <c r="AR30" s="162" t="s">
        <v>52</v>
      </c>
      <c r="AT30" s="3" t="str">
        <f t="shared" si="2"/>
        <v>27.10.2023</v>
      </c>
      <c r="AU30" s="162" t="s">
        <v>52</v>
      </c>
      <c r="AW30" s="3" t="str">
        <f t="shared" si="4"/>
        <v>27.11.2023</v>
      </c>
      <c r="AX30" s="162" t="s">
        <v>52</v>
      </c>
      <c r="AZ30" s="3" t="str">
        <f t="shared" si="6"/>
        <v>27.12.2023</v>
      </c>
      <c r="BA30" s="162" t="s">
        <v>52</v>
      </c>
    </row>
    <row r="31" spans="2:53" x14ac:dyDescent="0.25">
      <c r="B31" s="3" t="str">
        <f>Доллар!B31</f>
        <v>28.01.2023</v>
      </c>
      <c r="C31" s="157" t="str">
        <f>IF(AND(D29=0,D30=0,D31=0,D32=0,D33=0,D34=0,D35=0,D36=0,D37=0,D38=0,D39=0,D40=0),"",(IF((SUMIFS(cb_metall!$C:$C,cb_metall!$A:$A,B31,cb_metall!$B:$B,"palladium"))=0,"-",(SUMIFS(cb_metall!$C:$C,cb_metall!$A:$A,B31,cb_metall!$B:$B,"palladium")))))</f>
        <v/>
      </c>
      <c r="D31" s="165">
        <f>SUMIFS(cb_metall!$C:$C,cb_metall!$A:$A,B31,cb_metall!$B:$B,"palladium")</f>
        <v>0</v>
      </c>
      <c r="E31" s="3" t="str">
        <f>Доллар!E31</f>
        <v>28.02.2023</v>
      </c>
      <c r="F31" s="157" t="str">
        <f>IF(AND(G29=0,G30=0,G31=0,G32=0,G33=0,G34=0,G35=0,G36=0,G37=0,G38=0,G39=0,G40=0),"",(IF((SUMIFS(#REF!,#REF!,E31))=0,"-",(SUMIFS(#REF!,#REF!,E31)))))</f>
        <v/>
      </c>
      <c r="G31" s="165">
        <f>SUMIFS(cb_metall!$C:$C,cb_metall!$A:$A,E31,cb_metall!$B:$B,"palladium")</f>
        <v>0</v>
      </c>
      <c r="H31" s="3" t="str">
        <f>Доллар!H31</f>
        <v>28.03.2023</v>
      </c>
      <c r="I31" s="157" t="str">
        <f>IF(AND(J29=0,J30=0,J31=0,J32=0,J33=0,J34=0,J35=0,J36=0,J37=0,J38=0,J39=0,J40=0),"",(IF((SUMIFS(cb_metall!$C:$C,cb_metall!$A:$A,H31,cb_metall!$B:$B,"palladium"))=0,"-",(SUMIFS(cb_metall!$C:$C,cb_metall!$A:$A,H31,cb_metall!$B:$B,"palladium")))))</f>
        <v/>
      </c>
      <c r="J31" s="165">
        <f>SUMIFS(cb_metall!$C:$C,cb_metall!$A:$A,H31,cb_metall!$B:$B,"palladium")</f>
        <v>0</v>
      </c>
      <c r="K31" s="3" t="str">
        <f>Доллар!K31</f>
        <v>28.04.2023</v>
      </c>
      <c r="L31" s="157" t="str">
        <f>IF(AND(M29=0,M30=0,M31=0,M32=0,M33=0,M34=0,M35=0,M36=0,M37=0,M38=0,M39=0,M40=0),"",(IF((SUMIFS(cb_metall!$C:$C,cb_metall!$A:$A,K31,cb_metall!$B:$B,"palladium"))=0,"-",(SUMIFS(cb_metall!$C:$C,cb_metall!$A:$A,K31,cb_metall!$B:$B,"palladium")))))</f>
        <v/>
      </c>
      <c r="M31" s="165">
        <f>SUMIFS(cb_metall!$C:$C,cb_metall!$A:$A,K31,cb_metall!$B:$B,"palladium")</f>
        <v>0</v>
      </c>
      <c r="N31" s="3" t="str">
        <f>Доллар!N31</f>
        <v>28.05.2023</v>
      </c>
      <c r="O31" s="157" t="str">
        <f>IF(AND(P29=0,P30=0,P31=0,P32=0,P33=0,P34=0,P35=0,P36=0,P37=0,P38=0,P39=0,P40=0),"",(IF((SUMIFS(cb_metall!$C:$C,cb_metall!$A:$A,N31,cb_metall!$B:$B,"palladium"))=0,"-",(SUMIFS(cb_metall!$C:$C,cb_metall!$A:$A,N31,cb_metall!$B:$B,"palladium")))))</f>
        <v/>
      </c>
      <c r="P31" s="165">
        <f>SUMIFS(cb_metall!$C:$C,cb_metall!$A:$A,N31,cb_metall!$B:$B,"palladium")</f>
        <v>0</v>
      </c>
      <c r="Q31" s="3" t="str">
        <f>Доллар!Q31</f>
        <v>28.06.2023</v>
      </c>
      <c r="R31" s="157" t="str">
        <f>IF(AND(S29=0,S30=0,S31=0,S32=0,S33=0,S34=0,S35=0,S36=0,S37=0,S38=0,S39=0,S40=0),"",(IF((SUMIFS(cb_metall!$C:$C,cb_metall!$A:$A,Q31,cb_metall!$B:$B,"palladium"))=0,"-",(SUMIFS(cb_metall!$C:$C,cb_metall!$A:$A,Q31,cb_metall!$B:$B,"palladium")))))</f>
        <v/>
      </c>
      <c r="S31" s="165">
        <f>SUMIFS(cb_metall!$C:$C,cb_metall!$A:$A,Q31,cb_metall!$B:$B,"palladium")</f>
        <v>0</v>
      </c>
      <c r="T31" s="3" t="str">
        <f>Доллар!T31</f>
        <v>28.07.2023</v>
      </c>
      <c r="U31" s="157" t="str">
        <f>IF(AND(V29=0,V30=0,V31=0,V32=0,V33=0,V34=0,V35=0,V36=0,V37=0,V38=0,V39=0,V40=0),"",(IF((SUMIFS(cb_metall!$C:$C,cb_metall!$A:$A,T31,cb_metall!$B:$B,"palladium"))=0,"-",(SUMIFS(cb_metall!$C:$C,cb_metall!$A:$A,T31,cb_metall!$B:$B,"palladium")))))</f>
        <v/>
      </c>
      <c r="V31" s="165">
        <f>SUMIFS(cb_metall!$C:$C,cb_metall!$A:$A,T31,cb_metall!$B:$B,"palladium")</f>
        <v>0</v>
      </c>
      <c r="W31" s="3" t="str">
        <f>Доллар!W31</f>
        <v>28.08.2023</v>
      </c>
      <c r="X31" s="157" t="str">
        <f>IF(AND(Y29=0,Y30=0,Y31=0,Y32=0,Y33=0,Y34=0,Y35=0,Y36=0,Y37=0,Y38=0,Y39=0,Y40=0),"",(IF((SUMIFS(cb_metall!$C:$C,cb_metall!$A:$A,W31,cb_metall!$B:$B,"palladium"))=0,"-",(SUMIFS(cb_metall!$C:$C,cb_metall!$A:$A,W31,cb_metall!$B:$B,"palladium")))))</f>
        <v/>
      </c>
      <c r="Y31" s="165">
        <f>SUMIFS(cb_metall!$C:$C,cb_metall!$A:$A,W31,cb_metall!$B:$B,"palladium")</f>
        <v>0</v>
      </c>
      <c r="Z31" s="3" t="str">
        <f>Доллар!Z31</f>
        <v>28.09.2023</v>
      </c>
      <c r="AA31" s="157" t="str">
        <f>IF(AND(AB29=0,AB30=0,AB31=0,AB32=0,AB33=0,AB34=0,AB35=0,AB36=0,AB37=0,AB38=0,AB39=0,AB40=0),"",(IF((SUMIFS(cb_metall!$C:$C,cb_metall!$A:$A,Z31,cb_metall!$B:$B,"palladium"))=0,"-",(SUMIFS(cb_metall!$C:$C,cb_metall!$A:$A,Z31,cb_metall!$B:$B,"palladium")))))</f>
        <v/>
      </c>
      <c r="AB31" s="165">
        <f>SUMIFS(cb_metall!$C:$C,cb_metall!$A:$A,Z31,cb_metall!$B:$B,"palladium")</f>
        <v>0</v>
      </c>
      <c r="AC31" s="3" t="str">
        <f>Доллар!AC31</f>
        <v>28.10.2023</v>
      </c>
      <c r="AD31" s="157" t="str">
        <f>IF(AND(AE29=0,AE30=0,AE31=0,AE32=0,AE33=0,AE34=0,AE35=0,AE36=0,AE37=0,AE38=0,AE39=0,AE40=0),"",(IF((SUMIFS(cb_metall!$C:$C,cb_metall!$A:$A,AC31,cb_metall!$B:$B,"palladium"))=0,"-",(SUMIFS(cb_metall!$C:$C,cb_metall!$A:$A,AC31,cb_metall!$B:$B,"palladium")))))</f>
        <v/>
      </c>
      <c r="AE31" s="165">
        <f>SUMIFS(cb_metall!$C:$C,cb_metall!$A:$A,AC31,cb_metall!$B:$B,"palladium")</f>
        <v>0</v>
      </c>
      <c r="AF31" s="3" t="str">
        <f>Доллар!AF31</f>
        <v>28.11.2023</v>
      </c>
      <c r="AG31" s="157" t="str">
        <f>IF(AND(AH29=0,AH30=0,AH31=0,AH32=0,AH33=0,AH34=0,AH35=0,AH36=0,AH37=0,AH38=0,AH39=0,AH40=0),"",(IF((SUMIFS(cb_metall!$C:$C,cb_metall!$A:$A,AF31,cb_metall!$B:$B,"palladium"))=0,"-",(SUMIFS(cb_metall!$C:$C,cb_metall!$A:$A,AF31,cb_metall!$B:$B,"palladium")))))</f>
        <v/>
      </c>
      <c r="AH31" s="165">
        <f>SUMIFS(cb_metall!$C:$C,cb_metall!$A:$A,AF31,cb_metall!$B:$B,"palladium")</f>
        <v>0</v>
      </c>
      <c r="AI31" s="3" t="str">
        <f>Доллар!AI31</f>
        <v>28.12.2023</v>
      </c>
      <c r="AJ31" s="157" t="str">
        <f>IF(AND(AK29=0,AK30=0,AK31=0,AK32=0,AK33=0,AK34=0,AK35=0,AK36=0,AK37=0,AK38=0,AK39=0,AK40=0),"",(IF((SUMIFS(cb_metall!$C:$C,cb_metall!$A:$A,AI31,cb_metall!$B:$B,"palladium"))=0,"-",(SUMIFS(cb_metall!$C:$C,cb_metall!$A:$A,AI31,cb_metall!$B:$B,"palladium")))))</f>
        <v/>
      </c>
      <c r="AK31" s="165">
        <f>SUMIFS(cb_metall!$C:$C,cb_metall!$A:$A,AI31,cb_metall!$B:$B,"palladium")</f>
        <v>0</v>
      </c>
      <c r="AQ31" s="153" t="str">
        <f t="shared" si="1"/>
        <v>28.06.2023</v>
      </c>
      <c r="AR31" s="162" t="s">
        <v>52</v>
      </c>
      <c r="AT31" s="3" t="str">
        <f t="shared" si="2"/>
        <v>28.10.2023</v>
      </c>
      <c r="AU31" s="162" t="s">
        <v>52</v>
      </c>
      <c r="AW31" s="3" t="str">
        <f t="shared" si="4"/>
        <v>28.11.2023</v>
      </c>
      <c r="AX31" s="162" t="s">
        <v>52</v>
      </c>
      <c r="AZ31" s="3" t="str">
        <f t="shared" si="6"/>
        <v>28.12.2023</v>
      </c>
      <c r="BA31" s="162" t="s">
        <v>52</v>
      </c>
    </row>
    <row r="32" spans="2:53" x14ac:dyDescent="0.25">
      <c r="B32" s="3" t="str">
        <f>Доллар!B32</f>
        <v>29.01.2023</v>
      </c>
      <c r="C32" s="157" t="str">
        <f>IF(AND(D30=0,D31=0,D32=0,D33=0,D34=0,D35=0,D36=0,D37=0,D38=0,D39=0,D40=0,D41=0),"",(IF((SUMIFS(cb_metall!$C:$C,cb_metall!$A:$A,B32,cb_metall!$B:$B,"palladium"))=0,"-",(SUMIFS(cb_metall!$C:$C,cb_metall!$A:$A,B32,cb_metall!$B:$B,"palladium")))))</f>
        <v/>
      </c>
      <c r="D32" s="165">
        <f>SUMIFS(cb_metall!$C:$C,cb_metall!$A:$A,B32,cb_metall!$B:$B,"palladium")</f>
        <v>0</v>
      </c>
      <c r="E32" s="4" t="str">
        <f>Доллар!E32</f>
        <v>29.02.2023</v>
      </c>
      <c r="F32" s="160"/>
      <c r="G32" s="165">
        <f>SUMIFS(cb_metall!$C:$C,cb_metall!$A:$A,E32,cb_metall!$B:$B,"palladium")</f>
        <v>0</v>
      </c>
      <c r="H32" s="3" t="str">
        <f>Доллар!H32</f>
        <v>29.03.2023</v>
      </c>
      <c r="I32" s="157" t="str">
        <f>IF(AND(J30=0,J31=0,J32=0,J33=0,J34=0,J35=0,J36=0,J37=0,J38=0,J39=0,J40=0,J41=0),"",(IF((SUMIFS(cb_metall!$C:$C,cb_metall!$A:$A,H32,cb_metall!$B:$B,"palladium"))=0,"-",(SUMIFS(cb_metall!$C:$C,cb_metall!$A:$A,H32,cb_metall!$B:$B,"palladium")))))</f>
        <v/>
      </c>
      <c r="J32" s="165">
        <f>SUMIFS(cb_metall!$C:$C,cb_metall!$A:$A,H32,cb_metall!$B:$B,"palladium")</f>
        <v>0</v>
      </c>
      <c r="K32" s="3" t="str">
        <f>Доллар!K32</f>
        <v>29.04.2023</v>
      </c>
      <c r="L32" s="157" t="str">
        <f>IF(AND(M30=0,M31=0,M32=0,M33=0,M34=0,M35=0,M36=0,M37=0,M38=0,M39=0,M40=0,M41=0),"",(IF((SUMIFS(cb_metall!$C:$C,cb_metall!$A:$A,K32,cb_metall!$B:$B,"palladium"))=0,"-",(SUMIFS(cb_metall!$C:$C,cb_metall!$A:$A,K32,cb_metall!$B:$B,"palladium")))))</f>
        <v/>
      </c>
      <c r="M32" s="165">
        <f>SUMIFS(cb_metall!$C:$C,cb_metall!$A:$A,K32,cb_metall!$B:$B,"palladium")</f>
        <v>0</v>
      </c>
      <c r="N32" s="3" t="str">
        <f>Доллар!N32</f>
        <v>29.05.2023</v>
      </c>
      <c r="O32" s="157" t="str">
        <f>IF(AND(P30=0,P31=0,P32=0,P33=0,P34=0,P35=0,P36=0,P37=0,P38=0,P39=0,P40=0,P41=0),"",(IF((SUMIFS(cb_metall!$C:$C,cb_metall!$A:$A,N32,cb_metall!$B:$B,"palladium"))=0,"-",(SUMIFS(cb_metall!$C:$C,cb_metall!$A:$A,N32,cb_metall!$B:$B,"palladium")))))</f>
        <v/>
      </c>
      <c r="P32" s="165">
        <f>SUMIFS(cb_metall!$C:$C,cb_metall!$A:$A,N32,cb_metall!$B:$B,"palladium")</f>
        <v>0</v>
      </c>
      <c r="Q32" s="3" t="str">
        <f>Доллар!Q32</f>
        <v>29.06.2023</v>
      </c>
      <c r="R32" s="157" t="str">
        <f>IF(AND(S30=0,S31=0,S32=0,S33=0,S34=0,S35=0,S36=0,S37=0,S38=0,S39=0,S40=0,S41=0),"",(IF((SUMIFS(cb_metall!$C:$C,cb_metall!$A:$A,Q32,cb_metall!$B:$B,"palladium"))=0,"-",(SUMIFS(cb_metall!$C:$C,cb_metall!$A:$A,Q32,cb_metall!$B:$B,"palladium")))))</f>
        <v/>
      </c>
      <c r="S32" s="165">
        <f>SUMIFS(cb_metall!$C:$C,cb_metall!$A:$A,Q32,cb_metall!$B:$B,"palladium")</f>
        <v>0</v>
      </c>
      <c r="T32" s="3" t="str">
        <f>Доллар!T32</f>
        <v>29.07.2023</v>
      </c>
      <c r="U32" s="157" t="str">
        <f>IF(AND(V30=0,V31=0,V32=0,V33=0,V34=0,V35=0,V36=0,V37=0,V38=0,V39=0,V40=0,V41=0),"",(IF((SUMIFS(cb_metall!$C:$C,cb_metall!$A:$A,T32,cb_metall!$B:$B,"palladium"))=0,"-",(SUMIFS(cb_metall!$C:$C,cb_metall!$A:$A,T32,cb_metall!$B:$B,"palladium")))))</f>
        <v/>
      </c>
      <c r="V32" s="165">
        <f>SUMIFS(cb_metall!$C:$C,cb_metall!$A:$A,T32,cb_metall!$B:$B,"palladium")</f>
        <v>0</v>
      </c>
      <c r="W32" s="3" t="str">
        <f>Доллар!W32</f>
        <v>29.08.2023</v>
      </c>
      <c r="X32" s="157" t="str">
        <f>IF(AND(Y30=0,Y31=0,Y32=0,Y33=0,Y34=0,Y35=0,Y36=0,Y37=0,Y38=0,Y39=0,Y40=0,Y41=0),"",(IF((SUMIFS(cb_metall!$C:$C,cb_metall!$A:$A,W32,cb_metall!$B:$B,"palladium"))=0,"-",(SUMIFS(cb_metall!$C:$C,cb_metall!$A:$A,W32,cb_metall!$B:$B,"palladium")))))</f>
        <v/>
      </c>
      <c r="Y32" s="165">
        <f>SUMIFS(cb_metall!$C:$C,cb_metall!$A:$A,W32,cb_metall!$B:$B,"palladium")</f>
        <v>0</v>
      </c>
      <c r="Z32" s="3" t="str">
        <f>Доллар!Z32</f>
        <v>29.09.2023</v>
      </c>
      <c r="AA32" s="157" t="str">
        <f>IF(AND(AB30=0,AB31=0,AB32=0,AB33=0,AB34=0,AB35=0,AB36=0,AB37=0,AB38=0,AB39=0,AB40=0,AB41=0),"",(IF((SUMIFS(cb_metall!$C:$C,cb_metall!$A:$A,Z32,cb_metall!$B:$B,"palladium"))=0,"-",(SUMIFS(cb_metall!$C:$C,cb_metall!$A:$A,Z32,cb_metall!$B:$B,"palladium")))))</f>
        <v/>
      </c>
      <c r="AB32" s="165">
        <f>SUMIFS(cb_metall!$C:$C,cb_metall!$A:$A,Z32,cb_metall!$B:$B,"palladium")</f>
        <v>0</v>
      </c>
      <c r="AC32" s="3" t="str">
        <f>Доллар!AC32</f>
        <v>29.10.2023</v>
      </c>
      <c r="AD32" s="157" t="str">
        <f>IF(AND(AE30=0,AE31=0,AE32=0,AE33=0,AE34=0,AE35=0,AE36=0,AE37=0,AE38=0,AE39=0,AE40=0,AE41=0),"",(IF((SUMIFS(cb_metall!$C:$C,cb_metall!$A:$A,AC32,cb_metall!$B:$B,"palladium"))=0,"-",(SUMIFS(cb_metall!$C:$C,cb_metall!$A:$A,AC32,cb_metall!$B:$B,"palladium")))))</f>
        <v/>
      </c>
      <c r="AE32" s="165">
        <f>SUMIFS(cb_metall!$C:$C,cb_metall!$A:$A,AC32,cb_metall!$B:$B,"palladium")</f>
        <v>0</v>
      </c>
      <c r="AF32" s="3" t="str">
        <f>Доллар!AF32</f>
        <v>29.11.2023</v>
      </c>
      <c r="AG32" s="157" t="str">
        <f>IF(AND(AH30=0,AH31=0,AH32=0,AH33=0,AH34=0,AH35=0,AH36=0,AH37=0,AH38=0,AH39=0,AH40=0,AH41=0),"",(IF((SUMIFS(cb_metall!$C:$C,cb_metall!$A:$A,AF32,cb_metall!$B:$B,"palladium"))=0,"-",(SUMIFS(cb_metall!$C:$C,cb_metall!$A:$A,AF32,cb_metall!$B:$B,"palladium")))))</f>
        <v/>
      </c>
      <c r="AH32" s="165">
        <f>SUMIFS(cb_metall!$C:$C,cb_metall!$A:$A,AF32,cb_metall!$B:$B,"palladium")</f>
        <v>0</v>
      </c>
      <c r="AI32" s="3" t="str">
        <f>Доллар!AI32</f>
        <v>29.12.2023</v>
      </c>
      <c r="AJ32" s="157" t="str">
        <f>IF(AND(AK30=0,AK31=0,AK32=0,AK33=0,AK34=0,AK35=0,AK36=0,AK37=0,AK38=0,AK39=0,AK40=0,AK41=0),"",(IF((SUMIFS(cb_metall!$C:$C,cb_metall!$A:$A,AI32,cb_metall!$B:$B,"palladium"))=0,"-",(SUMIFS(cb_metall!$C:$C,cb_metall!$A:$A,AI32,cb_metall!$B:$B,"palladium")))))</f>
        <v/>
      </c>
      <c r="AK32" s="165">
        <f>SUMIFS(cb_metall!$C:$C,cb_metall!$A:$A,AI32,cb_metall!$B:$B,"palladium")</f>
        <v>0</v>
      </c>
      <c r="AQ32" s="153" t="str">
        <f t="shared" si="1"/>
        <v>29.06.2023</v>
      </c>
      <c r="AR32" s="162" t="s">
        <v>52</v>
      </c>
      <c r="AT32" s="3" t="str">
        <f t="shared" si="2"/>
        <v>29.10.2023</v>
      </c>
      <c r="AU32" s="162" t="s">
        <v>52</v>
      </c>
      <c r="AW32" s="3" t="str">
        <f t="shared" si="4"/>
        <v>29.11.2023</v>
      </c>
      <c r="AX32" s="162" t="s">
        <v>52</v>
      </c>
      <c r="AZ32" s="3" t="str">
        <f t="shared" si="6"/>
        <v>29.12.2023</v>
      </c>
      <c r="BA32" s="162" t="s">
        <v>52</v>
      </c>
    </row>
    <row r="33" spans="1:53" x14ac:dyDescent="0.25">
      <c r="B33" s="3" t="str">
        <f>Доллар!B33</f>
        <v>30.01.2023</v>
      </c>
      <c r="C33" s="157" t="str">
        <f>IF(AND(D31=0,D32=0,D33=0,D34=0,D35=0,D36=0,D37=0,D38=0,D39=0,D40=0,D41=0,D42=0),"",(IF((SUMIFS(cb_metall!$C:$C,cb_metall!$A:$A,B33,cb_metall!$B:$B,"palladium"))=0,"-",(SUMIFS(cb_metall!$C:$C,cb_metall!$A:$A,B33,cb_metall!$B:$B,"palladium")))))</f>
        <v/>
      </c>
      <c r="D33" s="165">
        <f>SUMIFS(cb_metall!$C:$C,cb_metall!$A:$A,B33,cb_metall!$B:$B,"palladium")</f>
        <v>0</v>
      </c>
      <c r="E33" s="4" t="str">
        <f>Доллар!E33</f>
        <v>30.02.2023</v>
      </c>
      <c r="F33" s="160"/>
      <c r="G33" s="178">
        <f t="shared" ref="G33:G38" si="8">J4</f>
        <v>0</v>
      </c>
      <c r="H33" s="3" t="str">
        <f>Доллар!H33</f>
        <v>30.03.2023</v>
      </c>
      <c r="I33" s="157" t="str">
        <f>IF(AND(J31=0,J32=0,J33=0,J34=0,J35=0,J36=0,J37=0,J38=0,J39=0,J40=0,J41=0,J42=0),"",(IF((SUMIFS(cb_metall!$C:$C,cb_metall!$A:$A,H33,cb_metall!$B:$B,"palladium"))=0,"-",(SUMIFS(cb_metall!$C:$C,cb_metall!$A:$A,H33,cb_metall!$B:$B,"palladium")))))</f>
        <v/>
      </c>
      <c r="J33" s="165">
        <f>SUMIFS(cb_metall!$C:$C,cb_metall!$A:$A,H33,cb_metall!$B:$B,"palladium")</f>
        <v>0</v>
      </c>
      <c r="K33" s="3" t="str">
        <f>Доллар!K33</f>
        <v>30.04.2023</v>
      </c>
      <c r="L33" s="157" t="str">
        <f>IF(AND(M31=0,M32=0,M33=0,M34=0,M35=0,M36=0,M37=0,M38=0,M39=0,M40=0,M41=0,M42=0),"",(IF((SUMIFS(cb_metall!$C:$C,cb_metall!$A:$A,K33,cb_metall!$B:$B,"palladium"))=0,"-",(SUMIFS(cb_metall!$C:$C,cb_metall!$A:$A,K33,cb_metall!$B:$B,"palladium")))))</f>
        <v/>
      </c>
      <c r="M33" s="165">
        <f>SUMIFS(cb_metall!$C:$C,cb_metall!$A:$A,K33,cb_metall!$B:$B,"palladium")</f>
        <v>0</v>
      </c>
      <c r="N33" s="3" t="str">
        <f>Доллар!N33</f>
        <v>30.05.2023</v>
      </c>
      <c r="O33" s="157" t="str">
        <f>IF(AND(P31=0,P32=0,P33=0,P34=0,P35=0,P36=0,P37=0,P38=0,P39=0,P40=0,P41=0,P42=0),"",(IF((SUMIFS(cb_metall!$C:$C,cb_metall!$A:$A,N33,cb_metall!$B:$B,"palladium"))=0,"-",(SUMIFS(cb_metall!$C:$C,cb_metall!$A:$A,N33,cb_metall!$B:$B,"palladium")))))</f>
        <v/>
      </c>
      <c r="P33" s="165">
        <f>SUMIFS(cb_metall!$C:$C,cb_metall!$A:$A,N33,cb_metall!$B:$B,"palladium")</f>
        <v>0</v>
      </c>
      <c r="Q33" s="3" t="str">
        <f>Доллар!Q33</f>
        <v>30.06.2023</v>
      </c>
      <c r="R33" s="157" t="str">
        <f>IF(AND(S31=0,S32=0,S33=0,S34=0,S35=0,S36=0,S37=0,S38=0,S39=0,S40=0,S41=0,S42=0),"",(IF((SUMIFS(cb_metall!$C:$C,cb_metall!$A:$A,Q33,cb_metall!$B:$B,"palladium"))=0,"-",(SUMIFS(cb_metall!$C:$C,cb_metall!$A:$A,Q33,cb_metall!$B:$B,"palladium")))))</f>
        <v/>
      </c>
      <c r="S33" s="165">
        <f>SUMIFS(cb_metall!$C:$C,cb_metall!$A:$A,Q33,cb_metall!$B:$B,"palladium")</f>
        <v>0</v>
      </c>
      <c r="T33" s="3" t="str">
        <f>Доллар!T33</f>
        <v>30.07.2023</v>
      </c>
      <c r="U33" s="157" t="str">
        <f>IF(AND(V31=0,V32=0,V33=0,V34=0,V35=0,V36=0,V37=0,V38=0,V39=0,V40=0,V41=0,V42=0),"",(IF((SUMIFS(cb_metall!$C:$C,cb_metall!$A:$A,T33,cb_metall!$B:$B,"palladium"))=0,"-",(SUMIFS(cb_metall!$C:$C,cb_metall!$A:$A,T33,cb_metall!$B:$B,"palladium")))))</f>
        <v/>
      </c>
      <c r="V33" s="165">
        <f>SUMIFS(cb_metall!$C:$C,cb_metall!$A:$A,T33,cb_metall!$B:$B,"palladium")</f>
        <v>0</v>
      </c>
      <c r="W33" s="3" t="str">
        <f>Доллар!W33</f>
        <v>30.08.2023</v>
      </c>
      <c r="X33" s="157" t="str">
        <f>IF(AND(Y31=0,Y32=0,Y33=0,Y34=0,Y35=0,Y36=0,Y37=0,Y38=0,Y39=0,Y40=0,Y41=0,Y42=0),"",(IF((SUMIFS(cb_metall!$C:$C,cb_metall!$A:$A,W33,cb_metall!$B:$B,"palladium"))=0,"-",(SUMIFS(cb_metall!$C:$C,cb_metall!$A:$A,W33,cb_metall!$B:$B,"palladium")))))</f>
        <v/>
      </c>
      <c r="Y33" s="165">
        <f>SUMIFS(cb_metall!$C:$C,cb_metall!$A:$A,W33,cb_metall!$B:$B,"palladium")</f>
        <v>0</v>
      </c>
      <c r="Z33" s="3" t="str">
        <f>Доллар!Z33</f>
        <v>30.09.2023</v>
      </c>
      <c r="AA33" s="157" t="str">
        <f>IF(AND(AB31=0,AB32=0,AB33=0,AB34=0,AB35=0,AB36=0,AB37=0,AB38=0,AB39=0,AB40=0,AB41=0,AB42=0),"",(IF((SUMIFS(cb_metall!$C:$C,cb_metall!$A:$A,Z33,cb_metall!$B:$B,"palladium"))=0,"-",(SUMIFS(cb_metall!$C:$C,cb_metall!$A:$A,Z33,cb_metall!$B:$B,"palladium")))))</f>
        <v/>
      </c>
      <c r="AB33" s="165">
        <f>SUMIFS(cb_metall!$C:$C,cb_metall!$A:$A,Z33,cb_metall!$B:$B,"palladium")</f>
        <v>0</v>
      </c>
      <c r="AC33" s="3" t="str">
        <f>Доллар!AC33</f>
        <v>30.10.2023</v>
      </c>
      <c r="AD33" s="157" t="str">
        <f>IF(AND(AE31=0,AE32=0,AE33=0,AE34=0,AE35=0,AE36=0,AE37=0,AE38=0,AE39=0,AE40=0,AE41=0,AE42=0),"",(IF((SUMIFS(cb_metall!$C:$C,cb_metall!$A:$A,AC33,cb_metall!$B:$B,"palladium"))=0,"-",(SUMIFS(cb_metall!$C:$C,cb_metall!$A:$A,AC33,cb_metall!$B:$B,"palladium")))))</f>
        <v/>
      </c>
      <c r="AE33" s="165">
        <f>SUMIFS(cb_metall!$C:$C,cb_metall!$A:$A,AC33,cb_metall!$B:$B,"palladium")</f>
        <v>0</v>
      </c>
      <c r="AF33" s="3" t="str">
        <f>Доллар!AF33</f>
        <v>30.11.2023</v>
      </c>
      <c r="AG33" s="157" t="str">
        <f>IF(AND(AH31=0,AH32=0,AH33=0,AH34=0,AH35=0,AH36=0,AH37=0,AH38=0,AH39=0,AH40=0,AH41=0,AH42=0),"",(IF((SUMIFS(cb_metall!$C:$C,cb_metall!$A:$A,AF33,cb_metall!$B:$B,"palladium"))=0,"-",(SUMIFS(cb_metall!$C:$C,cb_metall!$A:$A,AF33,cb_metall!$B:$B,"palladium")))))</f>
        <v/>
      </c>
      <c r="AH33" s="165">
        <f>SUMIFS(cb_metall!$C:$C,cb_metall!$A:$A,AF33,cb_metall!$B:$B,"palladium")</f>
        <v>0</v>
      </c>
      <c r="AI33" s="3" t="str">
        <f>Доллар!AI33</f>
        <v>30.12.2023</v>
      </c>
      <c r="AJ33" s="157" t="str">
        <f>IF(AND(AK31=0,AK32=0,AK33=0,AK34=0,AK35=0,AK36=0,AK37=0,AK38=0,AK39=0,AK40=0,AK41=0,AK42=0),"",(IF((SUMIFS(cb_metall!$C:$C,cb_metall!$A:$A,AI33,cb_metall!$B:$B,"palladium"))=0,"-",(SUMIFS(cb_metall!$C:$C,cb_metall!$A:$A,AI33,cb_metall!$B:$B,"palladium")))))</f>
        <v/>
      </c>
      <c r="AK33" s="165">
        <f>SUMIFS(cb_metall!$C:$C,cb_metall!$A:$A,AI33,cb_metall!$B:$B,"palladium")</f>
        <v>0</v>
      </c>
      <c r="AQ33" s="153" t="str">
        <f t="shared" si="1"/>
        <v>30.06.2023</v>
      </c>
      <c r="AR33" s="162" t="s">
        <v>52</v>
      </c>
      <c r="AT33" s="3" t="str">
        <f t="shared" si="2"/>
        <v>30.10.2023</v>
      </c>
      <c r="AU33" s="162" t="s">
        <v>52</v>
      </c>
      <c r="AW33" s="3" t="str">
        <f t="shared" si="4"/>
        <v>30.11.2023</v>
      </c>
      <c r="AX33" s="162" t="s">
        <v>52</v>
      </c>
      <c r="AZ33" s="3" t="str">
        <f t="shared" si="6"/>
        <v>30.12.2023</v>
      </c>
      <c r="BA33" s="162" t="s">
        <v>52</v>
      </c>
    </row>
    <row r="34" spans="1:53" x14ac:dyDescent="0.25">
      <c r="B34" s="3" t="str">
        <f>Доллар!B34</f>
        <v>31.01.2023</v>
      </c>
      <c r="C34" s="157" t="str">
        <f>IF(AND(D32=0,D33=0,D34=0,D35=0,D36=0,D37=0,D38=0,D39=0,D40=0,D41=0,D42=0,D43=0),"",(IF((SUMIFS(cb_metall!$C:$C,cb_metall!$A:$A,B34,cb_metall!$B:$B,"palladium"))=0,"-",(SUMIFS(cb_metall!$C:$C,cb_metall!$A:$A,B34,cb_metall!$B:$B,"palladium")))))</f>
        <v/>
      </c>
      <c r="D34" s="165">
        <f>SUMIFS(cb_metall!$C:$C,cb_metall!$A:$A,B34,cb_metall!$B:$B,"palladium")</f>
        <v>0</v>
      </c>
      <c r="E34" s="4" t="str">
        <f>Доллар!E34</f>
        <v>31.02.2023</v>
      </c>
      <c r="F34" s="160"/>
      <c r="G34" s="178">
        <f t="shared" si="8"/>
        <v>0</v>
      </c>
      <c r="H34" s="3" t="str">
        <f>Доллар!H34</f>
        <v>31.03.2023</v>
      </c>
      <c r="I34" s="157" t="str">
        <f>IF(AND(J32=0,J33=0,J34=0,J35=0,J36=0,J37=0,J38=0,J39=0,J40=0,J41=0,J42=0,J43=0),"",(IF((SUMIFS(cb_metall!$C:$C,cb_metall!$A:$A,H34,cb_metall!$B:$B,"palladium"))=0,"-",(SUMIFS(cb_metall!$C:$C,cb_metall!$A:$A,H34,cb_metall!$B:$B,"palladium")))))</f>
        <v/>
      </c>
      <c r="J34" s="165">
        <f>SUMIFS(cb_metall!$C:$C,cb_metall!$A:$A,H34,cb_metall!$B:$B,"palladium")</f>
        <v>0</v>
      </c>
      <c r="K34" s="4" t="str">
        <f>Доллар!K34</f>
        <v>31.04.2023</v>
      </c>
      <c r="L34" s="160"/>
      <c r="M34" s="183">
        <f>P3</f>
        <v>0</v>
      </c>
      <c r="N34" s="3" t="str">
        <f>Доллар!N34</f>
        <v>31.05.2023</v>
      </c>
      <c r="O34" s="157" t="str">
        <f>IF(AND(P32=0,P33=0,P34=0,P35=0,P36=0,P37=0,P38=0,P39=0,P40=0,P41=0,P42=0,P43=0),"",(IF((SUMIFS(cb_metall!$C:$C,cb_metall!$A:$A,N34,cb_metall!$B:$B,"palladium"))=0,"-",(SUMIFS(cb_metall!$C:$C,cb_metall!$A:$A,N34,cb_metall!$B:$B,"palladium")))))</f>
        <v/>
      </c>
      <c r="P34" s="165">
        <f>SUMIFS(cb_metall!$C:$C,cb_metall!$A:$A,N34,cb_metall!$B:$B,"palladium")</f>
        <v>0</v>
      </c>
      <c r="Q34" s="83" t="str">
        <f>Доллар!Q34</f>
        <v>31.06.2023</v>
      </c>
      <c r="R34" s="160"/>
      <c r="S34" s="183">
        <f>V3</f>
        <v>0</v>
      </c>
      <c r="T34" s="3" t="str">
        <f>Доллар!T34</f>
        <v>31.07.2023</v>
      </c>
      <c r="U34" s="157" t="str">
        <f>IF(AND(V32=0,V33=0,V34=0,V35=0,V36=0,V37=0,V38=0,V39=0,V40=0,V41=0,V42=0,V43=0),"",(IF((SUMIFS(cb_metall!$C:$C,cb_metall!$A:$A,T34,cb_metall!$B:$B,"palladium"))=0,"-",(SUMIFS(cb_metall!$C:$C,cb_metall!$A:$A,T34,cb_metall!$B:$B,"palladium")))))</f>
        <v/>
      </c>
      <c r="V34" s="165">
        <f>SUMIFS(cb_metall!$C:$C,cb_metall!$A:$A,T34,cb_metall!$B:$B,"palladium")</f>
        <v>0</v>
      </c>
      <c r="W34" s="3" t="str">
        <f>Доллар!W34</f>
        <v>31.08.2023</v>
      </c>
      <c r="X34" s="157" t="str">
        <f>IF(AND(Y32=0,Y33=0,Y34=0,Y35=0,Y36=0,Y37=0,Y38=0,Y39=0,Y40=0,Y41=0,Y42=0,Y43=0),"",(IF((SUMIFS(cb_metall!$C:$C,cb_metall!$A:$A,W34,cb_metall!$B:$B,"palladium"))=0,"-",(SUMIFS(cb_metall!$C:$C,cb_metall!$A:$A,W34,cb_metall!$B:$B,"palladium")))))</f>
        <v/>
      </c>
      <c r="Y34" s="165">
        <f>SUMIFS(cb_metall!$C:$C,cb_metall!$A:$A,W34,cb_metall!$B:$B,"palladium")</f>
        <v>0</v>
      </c>
      <c r="Z34" s="83" t="str">
        <f>Доллар!Z34</f>
        <v>31.09.2023</v>
      </c>
      <c r="AA34" s="160"/>
      <c r="AB34" s="183">
        <f>AE3</f>
        <v>0</v>
      </c>
      <c r="AC34" s="3" t="str">
        <f>Доллар!AC34</f>
        <v>31.10.2023</v>
      </c>
      <c r="AD34" s="157" t="str">
        <f>IF(AND(AE32=0,AE33=0,AE34=0,AE35=0,AE36=0,AE37=0,AE38=0,AE39=0,AE40=0,AE41=0,AE42=0,AE43=0),"",(IF((SUMIFS(cb_metall!$C:$C,cb_metall!$A:$A,AC34,cb_metall!$B:$B,"palladium"))=0,"-",(SUMIFS(cb_metall!$C:$C,cb_metall!$A:$A,AC34,cb_metall!$B:$B,"palladium")))))</f>
        <v/>
      </c>
      <c r="AE34" s="165">
        <f>SUMIFS(cb_metall!$C:$C,cb_metall!$A:$A,AC34,cb_metall!$B:$B,"palladium")</f>
        <v>0</v>
      </c>
      <c r="AF34" s="4" t="str">
        <f>Доллар!AF34</f>
        <v>31.11.2023</v>
      </c>
      <c r="AG34" s="160"/>
      <c r="AH34" s="183">
        <f>AK3</f>
        <v>0</v>
      </c>
      <c r="AI34" s="3" t="str">
        <f>Доллар!AI34</f>
        <v>31.12.2023</v>
      </c>
      <c r="AJ34" s="157" t="str">
        <f>IF(AND(AK32=0,AK33=0,AK34=0,AK35=0,AK36=0,AK37=0,AK38=0,AK39=0,AK40=0,AK41=0,AK42=0,AK43=0),"",(IF((SUMIFS(cb_metall!$C:$C,cb_metall!$A:$A,AI34,cb_metall!$B:$B,"palladium"))=0,"-",(SUMIFS(cb_metall!$C:$C,cb_metall!$A:$A,AI34,cb_metall!$B:$B,"palladium")))))</f>
        <v/>
      </c>
      <c r="AK34" s="165">
        <f>SUMIFS(cb_metall!$C:$C,cb_metall!$A:$A,AI34,cb_metall!$B:$B,"palladium")</f>
        <v>0</v>
      </c>
      <c r="AQ34" s="153" t="str">
        <f t="shared" si="1"/>
        <v>31.06.2023</v>
      </c>
      <c r="AR34" s="162" t="s">
        <v>52</v>
      </c>
      <c r="AT34" s="3" t="str">
        <f t="shared" si="2"/>
        <v>31.10.2023</v>
      </c>
      <c r="AU34" s="162" t="s">
        <v>52</v>
      </c>
      <c r="AW34" s="3" t="str">
        <f t="shared" si="4"/>
        <v>31.11.2023</v>
      </c>
      <c r="AX34" s="162" t="s">
        <v>52</v>
      </c>
      <c r="AY34" t="s">
        <v>163</v>
      </c>
      <c r="AZ34" s="3" t="str">
        <f t="shared" si="6"/>
        <v>31.12.2023</v>
      </c>
      <c r="BA34" s="162" t="s">
        <v>52</v>
      </c>
    </row>
    <row r="35" spans="1:53" x14ac:dyDescent="0.25">
      <c r="B35" s="9" t="s">
        <v>2</v>
      </c>
      <c r="C35" s="158" t="e">
        <f>AVERAGE(C4:C34)</f>
        <v>#DIV/0!</v>
      </c>
      <c r="D35" s="183">
        <f>G4</f>
        <v>0</v>
      </c>
      <c r="E35" s="9" t="s">
        <v>2</v>
      </c>
      <c r="F35" s="158" t="e">
        <f>AVERAGE(F4:F34)</f>
        <v>#DIV/0!</v>
      </c>
      <c r="G35" s="178">
        <f t="shared" si="8"/>
        <v>0</v>
      </c>
      <c r="H35" s="9" t="s">
        <v>2</v>
      </c>
      <c r="I35" s="158" t="e">
        <f>AVERAGE(I4:I34)</f>
        <v>#DIV/0!</v>
      </c>
      <c r="J35" s="183">
        <f>M4</f>
        <v>0</v>
      </c>
      <c r="K35" s="9" t="s">
        <v>2</v>
      </c>
      <c r="L35" s="158" t="e">
        <f>AVERAGE(L4:L34)</f>
        <v>#DIV/0!</v>
      </c>
      <c r="M35" s="183">
        <f t="shared" ref="M35:M38" si="9">P4</f>
        <v>0</v>
      </c>
      <c r="N35" s="9" t="s">
        <v>2</v>
      </c>
      <c r="O35" s="158" t="e">
        <f>AVERAGE(O4:O34)</f>
        <v>#DIV/0!</v>
      </c>
      <c r="P35" s="183">
        <f>S4</f>
        <v>0</v>
      </c>
      <c r="Q35" s="9" t="s">
        <v>2</v>
      </c>
      <c r="R35" s="158" t="e">
        <f>AVERAGE(R4:R34)</f>
        <v>#DIV/0!</v>
      </c>
      <c r="S35" s="183">
        <f t="shared" ref="S35:S38" si="10">V4</f>
        <v>0</v>
      </c>
      <c r="T35" s="9" t="s">
        <v>2</v>
      </c>
      <c r="U35" s="158" t="e">
        <f>AVERAGE(U4:U34)</f>
        <v>#DIV/0!</v>
      </c>
      <c r="V35" s="183">
        <f>Y4</f>
        <v>0</v>
      </c>
      <c r="W35" s="9" t="s">
        <v>2</v>
      </c>
      <c r="X35" s="158" t="e">
        <f>AVERAGE(X4:X34)</f>
        <v>#DIV/0!</v>
      </c>
      <c r="Y35" s="183">
        <f>AB4</f>
        <v>0</v>
      </c>
      <c r="Z35" s="9" t="s">
        <v>2</v>
      </c>
      <c r="AA35" s="158" t="e">
        <f>AVERAGE(AA4:AA34)</f>
        <v>#DIV/0!</v>
      </c>
      <c r="AB35" s="183">
        <f t="shared" ref="AB35:AB38" si="11">AE4</f>
        <v>0</v>
      </c>
      <c r="AC35" s="9" t="s">
        <v>2</v>
      </c>
      <c r="AD35" s="158" t="e">
        <f>AVERAGE(AD4:AD34)</f>
        <v>#DIV/0!</v>
      </c>
      <c r="AE35" s="183">
        <f>AH4</f>
        <v>0</v>
      </c>
      <c r="AF35" s="9" t="s">
        <v>2</v>
      </c>
      <c r="AG35" s="158" t="e">
        <f>AVERAGE(AG4:AG34)</f>
        <v>#DIV/0!</v>
      </c>
      <c r="AH35" s="183">
        <f t="shared" ref="AH35:AH38" si="12">AK4</f>
        <v>0</v>
      </c>
      <c r="AI35" s="9" t="s">
        <v>2</v>
      </c>
      <c r="AJ35" s="158" t="e">
        <f>AVERAGE(AJ4:AJ34)</f>
        <v>#DIV/0!</v>
      </c>
      <c r="AQ35" s="9" t="s">
        <v>2</v>
      </c>
      <c r="AR35" s="158"/>
      <c r="AT35" s="9" t="s">
        <v>2</v>
      </c>
      <c r="AU35" s="158">
        <f>AVERAGE(AU4:AU34)</f>
        <v>0</v>
      </c>
      <c r="AW35" s="9" t="s">
        <v>2</v>
      </c>
      <c r="AX35" s="158">
        <f>AVERAGE(AX4:AX34)</f>
        <v>0</v>
      </c>
      <c r="AZ35" s="9" t="s">
        <v>2</v>
      </c>
      <c r="BA35" s="158">
        <f>AVERAGE(BA4:BA34)</f>
        <v>0</v>
      </c>
    </row>
    <row r="36" spans="1:53" ht="15" hidden="1" customHeight="1" outlineLevel="1" x14ac:dyDescent="0.25">
      <c r="B36" s="9" t="s">
        <v>188</v>
      </c>
      <c r="C36" s="158">
        <f>IFERROR((MEDIAN(C4:C34)),0)</f>
        <v>0</v>
      </c>
      <c r="D36" s="183">
        <f t="shared" ref="D36:D38" si="13">G5</f>
        <v>0</v>
      </c>
      <c r="E36" s="9" t="s">
        <v>188</v>
      </c>
      <c r="F36" s="158">
        <f>IFERROR((MEDIAN(F4:F34)),0)</f>
        <v>0</v>
      </c>
      <c r="G36" s="178">
        <f t="shared" si="8"/>
        <v>0</v>
      </c>
      <c r="H36" s="9" t="s">
        <v>188</v>
      </c>
      <c r="I36" s="158">
        <f>IFERROR((MEDIAN(I4:I34)),0)</f>
        <v>0</v>
      </c>
      <c r="J36" s="183">
        <f t="shared" ref="J36:J38" si="14">M5</f>
        <v>0</v>
      </c>
      <c r="K36" s="9" t="s">
        <v>188</v>
      </c>
      <c r="L36" s="158">
        <f>IFERROR((MEDIAN(L4:L34)),0)</f>
        <v>0</v>
      </c>
      <c r="M36" s="183">
        <f t="shared" si="9"/>
        <v>0</v>
      </c>
      <c r="N36" s="9" t="s">
        <v>188</v>
      </c>
      <c r="O36" s="158">
        <f>IFERROR((MEDIAN(O4:O34)),0)</f>
        <v>0</v>
      </c>
      <c r="P36" s="183">
        <f t="shared" ref="P36:P38" si="15">S5</f>
        <v>0</v>
      </c>
      <c r="Q36" s="9" t="s">
        <v>188</v>
      </c>
      <c r="R36" s="158">
        <f>IFERROR((MEDIAN(R4:R34)),0)</f>
        <v>0</v>
      </c>
      <c r="S36" s="183">
        <f t="shared" si="10"/>
        <v>0</v>
      </c>
      <c r="T36" s="9" t="s">
        <v>188</v>
      </c>
      <c r="U36" s="158">
        <f>IFERROR((MEDIAN(U4:U34)),0)</f>
        <v>0</v>
      </c>
      <c r="V36" s="183">
        <f t="shared" ref="V36:V38" si="16">Y5</f>
        <v>0</v>
      </c>
      <c r="W36" s="9" t="s">
        <v>188</v>
      </c>
      <c r="X36" s="158">
        <f>IFERROR((MEDIAN(X4:X34)),0)</f>
        <v>0</v>
      </c>
      <c r="Y36" s="183">
        <f t="shared" ref="Y36:Y38" si="17">AB5</f>
        <v>0</v>
      </c>
      <c r="Z36" s="9" t="s">
        <v>188</v>
      </c>
      <c r="AA36" s="158">
        <f>IFERROR((MEDIAN(AA4:AA34)),0)</f>
        <v>0</v>
      </c>
      <c r="AB36" s="183">
        <f t="shared" si="11"/>
        <v>0</v>
      </c>
      <c r="AC36" s="9" t="s">
        <v>188</v>
      </c>
      <c r="AD36" s="158">
        <f>IFERROR((MEDIAN(AD4:AD34)),0)</f>
        <v>0</v>
      </c>
      <c r="AE36" s="183">
        <f t="shared" ref="AE36:AE38" si="18">AH5</f>
        <v>0</v>
      </c>
      <c r="AF36" s="9" t="s">
        <v>188</v>
      </c>
      <c r="AG36" s="158">
        <f>IFERROR((MEDIAN(AG4:AG34)),0)</f>
        <v>0</v>
      </c>
      <c r="AH36" s="183">
        <f t="shared" si="12"/>
        <v>0</v>
      </c>
      <c r="AI36" s="9" t="s">
        <v>188</v>
      </c>
      <c r="AJ36" s="158">
        <f>IFERROR((MEDIAN(AJ4:AJ34)),0)</f>
        <v>0</v>
      </c>
      <c r="AQ36" s="9" t="s">
        <v>188</v>
      </c>
      <c r="AR36" s="158"/>
      <c r="AT36" s="9" t="s">
        <v>188</v>
      </c>
      <c r="AU36" s="158"/>
      <c r="AV36" t="s">
        <v>163</v>
      </c>
      <c r="AW36" s="9" t="s">
        <v>188</v>
      </c>
      <c r="AX36" s="158"/>
      <c r="AY36" t="s">
        <v>163</v>
      </c>
      <c r="AZ36" s="9" t="s">
        <v>188</v>
      </c>
      <c r="BA36" s="158"/>
    </row>
    <row r="37" spans="1:53" ht="15" hidden="1" customHeight="1" outlineLevel="1" x14ac:dyDescent="0.25">
      <c r="B37" s="9" t="s">
        <v>189</v>
      </c>
      <c r="C37" s="158">
        <f>IFERROR(MEDIAN(C4:C34),0)</f>
        <v>0</v>
      </c>
      <c r="D37" s="183">
        <f t="shared" si="13"/>
        <v>0</v>
      </c>
      <c r="E37" s="9" t="s">
        <v>189</v>
      </c>
      <c r="F37" s="158">
        <f>IFERROR(MEDIAN(C4:C34,F4:F34),0)</f>
        <v>0</v>
      </c>
      <c r="G37" s="178">
        <f t="shared" si="8"/>
        <v>0</v>
      </c>
      <c r="H37" s="9" t="s">
        <v>189</v>
      </c>
      <c r="I37" s="158">
        <f>IFERROR(MEDIAN(F4:F34,I4:I34,C4:C34),0)</f>
        <v>0</v>
      </c>
      <c r="J37" s="183">
        <f t="shared" si="14"/>
        <v>0</v>
      </c>
      <c r="K37" s="9" t="s">
        <v>189</v>
      </c>
      <c r="L37" s="158">
        <f>IFERROR(MEDIAN(I4:I34,L4:L34,F4:F34,C4:C34),0)</f>
        <v>0</v>
      </c>
      <c r="M37" s="183">
        <f t="shared" si="9"/>
        <v>0</v>
      </c>
      <c r="N37" s="9" t="s">
        <v>189</v>
      </c>
      <c r="O37" s="158">
        <f>IFERROR(MEDIAN(L4:L34,O4:O34,I4:I34,F4:F34,C4:C34),0)</f>
        <v>0</v>
      </c>
      <c r="P37" s="183">
        <f t="shared" si="15"/>
        <v>0</v>
      </c>
      <c r="Q37" s="9" t="s">
        <v>189</v>
      </c>
      <c r="R37" s="158">
        <f>IFERROR(MEDIAN(O4:O34,R4:R34,L4:L34,I4:I34,F4:F34,C4:C34),0)</f>
        <v>0</v>
      </c>
      <c r="S37" s="183">
        <f t="shared" si="10"/>
        <v>0</v>
      </c>
      <c r="T37" s="9" t="s">
        <v>189</v>
      </c>
      <c r="U37" s="158">
        <f>IFERROR(MEDIAN(R4:R34,U4:U34,O4:O34,L4:L34,I4:I34,F4:F34,C4:C34),0)</f>
        <v>0</v>
      </c>
      <c r="V37" s="183">
        <f t="shared" si="16"/>
        <v>0</v>
      </c>
      <c r="W37" s="9" t="s">
        <v>189</v>
      </c>
      <c r="X37" s="158">
        <f>IFERROR(MEDIAN(U4:U34,X4:X34,R4:R34,O4:O34,L4:L34,I4:I34,F4:F34,C4:C34),0)</f>
        <v>0</v>
      </c>
      <c r="Y37" s="183">
        <f t="shared" si="17"/>
        <v>0</v>
      </c>
      <c r="Z37" s="9" t="s">
        <v>189</v>
      </c>
      <c r="AA37" s="158">
        <f>IFERROR(MEDIAN(X4:X34,AA4:AA34,U4:U34,R4:R34,O4:O34,L4:L34,I4:I34,F4:F34,C4:C34),0)</f>
        <v>0</v>
      </c>
      <c r="AB37" s="183">
        <f t="shared" si="11"/>
        <v>0</v>
      </c>
      <c r="AC37" s="9" t="s">
        <v>189</v>
      </c>
      <c r="AD37" s="158">
        <f>IFERROR(MEDIAN(AA4:AA34,AD4:AD34,X4:X34,U4:U34,R4:R34,O4:O34,L4:L34,I4:I34,F4:F34,C4:C34),0)</f>
        <v>0</v>
      </c>
      <c r="AE37" s="183">
        <f t="shared" si="18"/>
        <v>0</v>
      </c>
      <c r="AF37" s="9" t="s">
        <v>189</v>
      </c>
      <c r="AG37" s="158">
        <f>IFERROR(MEDIAN(AD4:AD34,AG4:AG34,AA4:AA34,X4:X34,U4:U34,R4:R34,O4:O34,L4:L34,I4:I34,F4:F34,C4:C34),0)</f>
        <v>0</v>
      </c>
      <c r="AH37" s="183">
        <f t="shared" si="12"/>
        <v>0</v>
      </c>
      <c r="AI37" s="9" t="s">
        <v>189</v>
      </c>
      <c r="AJ37" s="158">
        <f>IFERROR(MEDIAN(AG4:AG34,AJ4:AJ34,AD4:AD34,AA4:AA34,X4:X34,U4:U34,R4:R34,O4:O34,L4:L34,I4:I34,F4:F34,C4:C34),0)</f>
        <v>0</v>
      </c>
      <c r="AQ37" s="9" t="s">
        <v>189</v>
      </c>
      <c r="AR37" s="158"/>
      <c r="AT37" s="9" t="s">
        <v>189</v>
      </c>
      <c r="AU37" s="158"/>
      <c r="AV37" t="s">
        <v>163</v>
      </c>
      <c r="AW37" s="9" t="s">
        <v>189</v>
      </c>
      <c r="AX37" s="158"/>
      <c r="AY37" t="s">
        <v>163</v>
      </c>
      <c r="AZ37" s="9" t="s">
        <v>189</v>
      </c>
      <c r="BA37" s="158"/>
    </row>
    <row r="38" spans="1:53" collapsed="1" x14ac:dyDescent="0.25">
      <c r="B38" s="13" t="s">
        <v>3</v>
      </c>
      <c r="C38" s="159" t="e">
        <f>C35</f>
        <v>#DIV/0!</v>
      </c>
      <c r="D38" s="183">
        <f t="shared" si="13"/>
        <v>0</v>
      </c>
      <c r="E38" s="11" t="s">
        <v>3</v>
      </c>
      <c r="F38" s="159" t="e">
        <f>AVERAGE(C4:C34,F4:F34)</f>
        <v>#DIV/0!</v>
      </c>
      <c r="G38" s="178">
        <f t="shared" si="8"/>
        <v>0</v>
      </c>
      <c r="H38" s="11" t="s">
        <v>3</v>
      </c>
      <c r="I38" s="159" t="e">
        <f>AVERAGE((C4:C34,F4:F34,I4:I34))</f>
        <v>#DIV/0!</v>
      </c>
      <c r="J38" s="183">
        <f t="shared" si="14"/>
        <v>0</v>
      </c>
      <c r="K38" s="11" t="s">
        <v>3</v>
      </c>
      <c r="L38" s="159" t="e">
        <f>AVERAGE(C4:C34,F4:F34,I4:I34,L4:L34)</f>
        <v>#DIV/0!</v>
      </c>
      <c r="M38" s="183">
        <f t="shared" si="9"/>
        <v>0</v>
      </c>
      <c r="N38" s="11" t="s">
        <v>3</v>
      </c>
      <c r="O38" s="159" t="e">
        <f>AVERAGE($C$4:$C$34,$F$4:$F$34,$I$4:$I$34,$L$4:$L$34,$O$4:$O$34)</f>
        <v>#DIV/0!</v>
      </c>
      <c r="P38" s="183">
        <f t="shared" si="15"/>
        <v>0</v>
      </c>
      <c r="Q38" s="11" t="s">
        <v>3</v>
      </c>
      <c r="R38" s="159" t="e">
        <f>AVERAGE($C$4:$C$34,$F$4:$F$34,$I$4:$I$34,$L$4:$L$34,$O$4:$O$34,$R$4:$R$34)</f>
        <v>#DIV/0!</v>
      </c>
      <c r="S38" s="183">
        <f t="shared" si="10"/>
        <v>0</v>
      </c>
      <c r="T38" s="11" t="s">
        <v>3</v>
      </c>
      <c r="U38" s="159" t="e">
        <f>AVERAGE($C$4:$C$34,$F$4:$F$34,$I$4:$I$34,$L$4:$L$34,$O$4:$O$34,$R$4:$R$34,$U$4:$U$34)</f>
        <v>#DIV/0!</v>
      </c>
      <c r="V38" s="183">
        <f t="shared" si="16"/>
        <v>0</v>
      </c>
      <c r="W38" s="11" t="s">
        <v>3</v>
      </c>
      <c r="X38" s="159" t="e">
        <f>AVERAGE($C$4:$C$34,$F$4:$F$34,$I$4:$I$34,$L$4:$L$34,$O$4:$O$34,$R$4:$R$34,$U$4:$U$34,$X$4:$X$34)</f>
        <v>#DIV/0!</v>
      </c>
      <c r="Y38" s="183">
        <f t="shared" si="17"/>
        <v>0</v>
      </c>
      <c r="Z38" s="11" t="s">
        <v>3</v>
      </c>
      <c r="AA38" s="159" t="e">
        <f>AVERAGE($C$4:$C$34,$F$4:$F$34,$I$4:$I$34,$L$4:$L$34,$O$4:$O$34,$R$4:$R$34,$U$4:$U$34,$X$4:$X$34,$AA$4:$AA$34)</f>
        <v>#DIV/0!</v>
      </c>
      <c r="AB38" s="183">
        <f t="shared" si="11"/>
        <v>0</v>
      </c>
      <c r="AC38" s="11" t="s">
        <v>3</v>
      </c>
      <c r="AD38" s="159" t="e">
        <f>AVERAGE($C$4:$C$34,$F$4:$F$34,$I$4:$I$34,$L$4:$L$34,$O$4:$O$34,$R$4:$R$34,$U$4:$U$34,$X$4:$X$34,$AA$4:$AA$34,$AD$4:$AD$34)</f>
        <v>#DIV/0!</v>
      </c>
      <c r="AE38" s="183">
        <f t="shared" si="18"/>
        <v>0</v>
      </c>
      <c r="AF38" s="11" t="s">
        <v>3</v>
      </c>
      <c r="AG38" s="159" t="e">
        <f>AVERAGE($C$4:$C$34,$F$4:$F$34,$I$4:$I$34,$L$4:$L$34,$O$4:$O$34,$R$4:$R$34,$U$4:$U$34,$X$4:$X$34,$AA$4:$AA$34,$AD$4:$AD$34,$AG$4:$AG$34)</f>
        <v>#DIV/0!</v>
      </c>
      <c r="AH38" s="183">
        <f t="shared" si="12"/>
        <v>0</v>
      </c>
      <c r="AI38" s="11" t="s">
        <v>3</v>
      </c>
      <c r="AJ38" s="159" t="e">
        <f>AVERAGE($C$4:$C$34,$F$4:$F$34,$I$4:$I$34,$L$4:$L$34,$O$4:$O$34,$R$4:$R$34,$U$4:$U$34,$X$4:$X$34,$AA$4:$AA$34,$AD$4:$AD$34,$AG$4:$AG$34,$AJ$4:$AJ$34)</f>
        <v>#DIV/0!</v>
      </c>
      <c r="AQ38" s="11" t="s">
        <v>3</v>
      </c>
      <c r="AR38" s="159"/>
      <c r="AT38" s="11" t="s">
        <v>3</v>
      </c>
      <c r="AU38" s="159">
        <f>AVERAGE($C$4:$C$34,$F$4:$F$34,$I$4:$I$34,$L$4:$L$34,$O$4:$O$34,$R$4:$R$34,$U$4:$U$34,$X$4:$X$34,$AA$4:$AA$34,$AU$4:$AU$34)</f>
        <v>0</v>
      </c>
      <c r="AW38" s="11" t="s">
        <v>3</v>
      </c>
      <c r="AX38" s="159">
        <f>AVERAGE($C$4:$C$34,$F$4:$F$34,$I$4:$I$34,$L$4:$L$34,$O$4:$O$34,$R$4:$R$34,$U$4:$U$34,$X$4:$X$34,$AA$4:$AA$34,$AX$4:$AX$34,$AU$4:$AU$34)</f>
        <v>0</v>
      </c>
      <c r="AZ38" s="11" t="s">
        <v>3</v>
      </c>
      <c r="BA38" s="159">
        <f>AVERAGE($C$4:$C$34,$F$4:$F$34,$I$4:$I$34,$L$4:$L$34,$O$4:$O$34,$R$4:$R$34,$U$4:$U$34,$X$4:$X$34,$AA$4:$AA$34,$AU$4:$AU$34,$AX$4:$AX$34,$BA$4:$BA$34)</f>
        <v>0</v>
      </c>
    </row>
    <row r="39" spans="1:53" x14ac:dyDescent="0.25">
      <c r="D39" s="183">
        <f t="shared" ref="D36:D41" si="19">G8</f>
        <v>0</v>
      </c>
      <c r="G39" s="178">
        <f t="shared" ref="G33:G40" si="20">J10</f>
        <v>0</v>
      </c>
      <c r="J39" s="183">
        <f t="shared" ref="J36:J41" si="21">M8</f>
        <v>0</v>
      </c>
      <c r="M39" s="183">
        <f t="shared" ref="M35:M41" si="22">P8</f>
        <v>0</v>
      </c>
      <c r="P39" s="183">
        <f t="shared" ref="P36:P41" si="23">S8</f>
        <v>0</v>
      </c>
      <c r="S39" s="183">
        <f t="shared" ref="S35:S41" si="24">V8</f>
        <v>0</v>
      </c>
      <c r="V39" s="183">
        <f t="shared" ref="V36:V41" si="25">Y8</f>
        <v>0</v>
      </c>
      <c r="Y39" s="183">
        <f t="shared" ref="Y36:Y41" si="26">AB8</f>
        <v>0</v>
      </c>
      <c r="AB39" s="183">
        <f t="shared" ref="AB35:AB41" si="27">AE8</f>
        <v>0</v>
      </c>
      <c r="AE39" s="183">
        <f t="shared" ref="AE36:AE41" si="28">AH8</f>
        <v>0</v>
      </c>
      <c r="AH39" s="183">
        <f t="shared" ref="AH35:AH41" si="29">AK8</f>
        <v>0</v>
      </c>
    </row>
    <row r="40" spans="1:53" x14ac:dyDescent="0.25">
      <c r="D40" s="183">
        <f t="shared" si="19"/>
        <v>0</v>
      </c>
      <c r="G40" s="178">
        <f t="shared" si="20"/>
        <v>0</v>
      </c>
      <c r="J40" s="183">
        <f t="shared" si="21"/>
        <v>0</v>
      </c>
      <c r="M40" s="183">
        <f t="shared" si="22"/>
        <v>0</v>
      </c>
      <c r="P40" s="183">
        <f t="shared" si="23"/>
        <v>0</v>
      </c>
      <c r="Q40" s="11" t="s">
        <v>225</v>
      </c>
      <c r="R40" s="12"/>
      <c r="S40" s="183">
        <f t="shared" si="24"/>
        <v>0</v>
      </c>
      <c r="V40" s="183">
        <f t="shared" si="25"/>
        <v>0</v>
      </c>
      <c r="Y40" s="183">
        <f t="shared" si="26"/>
        <v>0</v>
      </c>
      <c r="AB40" s="183">
        <f t="shared" si="27"/>
        <v>0</v>
      </c>
      <c r="AE40" s="183">
        <f t="shared" si="28"/>
        <v>0</v>
      </c>
      <c r="AH40" s="183">
        <f t="shared" si="29"/>
        <v>0</v>
      </c>
      <c r="AI40" s="11" t="s">
        <v>229</v>
      </c>
      <c r="AJ40" s="159"/>
      <c r="AQ40" s="11" t="s">
        <v>238</v>
      </c>
      <c r="AR40" s="159">
        <f>AVERAGE(L4:L33,O4:O34,AR4:AR34)</f>
        <v>0</v>
      </c>
    </row>
    <row r="41" spans="1:53" x14ac:dyDescent="0.25">
      <c r="D41" s="183">
        <f t="shared" si="19"/>
        <v>0</v>
      </c>
      <c r="J41" s="183">
        <f t="shared" si="21"/>
        <v>0</v>
      </c>
      <c r="M41" s="183">
        <f t="shared" si="22"/>
        <v>0</v>
      </c>
      <c r="P41" s="183">
        <f t="shared" si="23"/>
        <v>0</v>
      </c>
      <c r="S41" s="183">
        <f t="shared" si="24"/>
        <v>0</v>
      </c>
      <c r="V41" s="183">
        <f t="shared" si="25"/>
        <v>0</v>
      </c>
      <c r="Y41" s="183">
        <f t="shared" si="26"/>
        <v>0</v>
      </c>
      <c r="AB41" s="183">
        <f t="shared" si="27"/>
        <v>0</v>
      </c>
      <c r="AE41" s="183">
        <f t="shared" si="28"/>
        <v>0</v>
      </c>
      <c r="AH41" s="183">
        <f t="shared" si="29"/>
        <v>0</v>
      </c>
      <c r="AI41" s="11" t="s">
        <v>232</v>
      </c>
      <c r="AJ41" s="159" t="e">
        <f>IF(AJ40&gt;0,(AVERAGE(C4:C34,F4:F34,I4:I34,L4:L34,O4:O34,R4:R34,U4:U34,X4:X34,AA4:AA34,AU4:AU34,AX4:AX34,BA4:BA34)),(AVERAGE(C4:C34,F4:F34,I4:I34,L4:L34,O4:O34,R4:R34,U4:U34,X4:X34,AA4:AA34,AD4:AD34,AG4:AG34,AJ4:AJ34)))</f>
        <v>#DIV/0!</v>
      </c>
      <c r="AQ41" s="11" t="s">
        <v>239</v>
      </c>
      <c r="AR41" s="159">
        <f>AVERAGE(C4:C34,F4:F34,I4:I34,L4:L34,O4:O34,AR4:AR34)</f>
        <v>0</v>
      </c>
    </row>
    <row r="42" spans="1:53" hidden="1" outlineLevel="1" x14ac:dyDescent="0.25">
      <c r="B42" s="180" t="s">
        <v>16</v>
      </c>
      <c r="D42" s="183">
        <f t="shared" ref="D42:D43" si="30">G11</f>
        <v>0</v>
      </c>
      <c r="J42" s="183">
        <f t="shared" ref="J42:J43" si="31">M11</f>
        <v>0</v>
      </c>
      <c r="M42" s="183">
        <f t="shared" ref="M42" si="32">P11</f>
        <v>0</v>
      </c>
      <c r="P42" s="183">
        <f t="shared" ref="P42:P43" si="33">S11</f>
        <v>0</v>
      </c>
      <c r="S42" s="183">
        <f t="shared" ref="S42" si="34">V11</f>
        <v>0</v>
      </c>
      <c r="V42" s="183">
        <f t="shared" ref="V42:V43" si="35">Y11</f>
        <v>0</v>
      </c>
      <c r="Y42" s="183">
        <f t="shared" ref="Y42:Y43" si="36">AB11</f>
        <v>0</v>
      </c>
      <c r="AB42" s="183">
        <f t="shared" ref="AB42" si="37">AE11</f>
        <v>0</v>
      </c>
      <c r="AE42" s="183">
        <f t="shared" ref="AE42:AE43" si="38">AH11</f>
        <v>0</v>
      </c>
      <c r="AH42" s="183">
        <f t="shared" ref="AH42" si="39">AK11</f>
        <v>0</v>
      </c>
    </row>
    <row r="43" spans="1:53" hidden="1" outlineLevel="1" x14ac:dyDescent="0.25">
      <c r="B43" s="181" t="e">
        <f>AVERAGE(C4:C34,F4:F34,I4:I34)</f>
        <v>#DIV/0!</v>
      </c>
      <c r="D43" s="183">
        <f t="shared" si="30"/>
        <v>0</v>
      </c>
      <c r="J43" s="183">
        <f t="shared" si="31"/>
        <v>0</v>
      </c>
      <c r="P43" s="183">
        <f t="shared" si="33"/>
        <v>0</v>
      </c>
      <c r="S43" s="183"/>
      <c r="V43" s="183">
        <f t="shared" si="35"/>
        <v>0</v>
      </c>
      <c r="Y43" s="183">
        <f t="shared" si="36"/>
        <v>0</v>
      </c>
      <c r="AB43" s="183"/>
      <c r="AE43" s="183">
        <f t="shared" si="38"/>
        <v>0</v>
      </c>
    </row>
    <row r="44" spans="1:53" ht="15.75" hidden="1" outlineLevel="1" thickBot="1" x14ac:dyDescent="0.3">
      <c r="Y44" s="183"/>
    </row>
    <row r="45" spans="1:53" hidden="1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53" hidden="1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53" ht="15.75" hidden="1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53" hidden="1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hidden="1" outlineLevel="1" x14ac:dyDescent="0.25">
      <c r="B49" s="424" t="e">
        <f>AVERAGE(C4:C34,F4:F34,I4:I34,L4:L34,O4:O34,R4:R33)</f>
        <v>#DIV/0!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t="15.75" hidden="1" outlineLevel="1" thickBot="1" x14ac:dyDescent="0.3"/>
    <row r="51" spans="1:36" hidden="1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hidden="1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hidden="1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hidden="1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</row>
    <row r="55" spans="1:36" hidden="1" outlineLevel="1" x14ac:dyDescent="0.25">
      <c r="B55" s="427" t="e">
        <f>AVERAGE(C4:C34,F4:F34,I4:I34,L4:L34,O4:O34,R4:R34,U4:U34,X4:X34,AA4:AA34)</f>
        <v>#DIV/0!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</row>
    <row r="56" spans="1:36" ht="15.75" hidden="1" outlineLevel="1" thickBot="1" x14ac:dyDescent="0.3"/>
    <row r="57" spans="1:36" hidden="1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hidden="1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hidden="1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t="15.75" hidden="1" outlineLevel="1" thickBot="1" x14ac:dyDescent="0.3"/>
    <row r="61" spans="1:36" hidden="1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hidden="1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hidden="1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hidden="1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</row>
    <row r="65" spans="2:36" hidden="1" outlineLevel="1" x14ac:dyDescent="0.25">
      <c r="B65" s="424" t="e">
        <f>AVERAGE($C$4:$C$34,$F$4:$F$34,$I$4:$I$34,$L$4:$L$34,$O$4:$O$34,$R$4:$R$34,$U$4:$U$34,$X$4:$X$34,$AA$4:$AA$34,$AD$4:$AD$34,$AG$4:$AG$34,$AJ$4:$AJ$34)</f>
        <v>#DIV/0!</v>
      </c>
      <c r="C65" s="425" t="e">
        <f t="shared" ref="C65:AJ65" si="40">AVERAGE($C$4:$C$34,$F$4:$F$34,$I$4:$I$34,$L$4:$L$34,$O$4:$O$34,$R$4:$R$34,$U$4:$U$34,$X$4:$X$34,$AA$4:$AA$34,$AD$4:$AD$34,$AG$4:$AG$34,$AJ$4:$AJ$34)</f>
        <v>#DIV/0!</v>
      </c>
      <c r="D65" s="425" t="e">
        <f t="shared" si="40"/>
        <v>#DIV/0!</v>
      </c>
      <c r="E65" s="425" t="e">
        <f t="shared" si="40"/>
        <v>#DIV/0!</v>
      </c>
      <c r="F65" s="425" t="e">
        <f t="shared" si="40"/>
        <v>#DIV/0!</v>
      </c>
      <c r="G65" s="425" t="e">
        <f t="shared" si="40"/>
        <v>#DIV/0!</v>
      </c>
      <c r="H65" s="425" t="e">
        <f t="shared" si="40"/>
        <v>#DIV/0!</v>
      </c>
      <c r="I65" s="425" t="e">
        <f t="shared" si="40"/>
        <v>#DIV/0!</v>
      </c>
      <c r="J65" s="425" t="e">
        <f t="shared" si="40"/>
        <v>#DIV/0!</v>
      </c>
      <c r="K65" s="425" t="e">
        <f t="shared" si="40"/>
        <v>#DIV/0!</v>
      </c>
      <c r="L65" s="425" t="e">
        <f t="shared" si="40"/>
        <v>#DIV/0!</v>
      </c>
      <c r="M65" s="425" t="e">
        <f t="shared" si="40"/>
        <v>#DIV/0!</v>
      </c>
      <c r="N65" s="425" t="e">
        <f t="shared" si="40"/>
        <v>#DIV/0!</v>
      </c>
      <c r="O65" s="425" t="e">
        <f t="shared" si="40"/>
        <v>#DIV/0!</v>
      </c>
      <c r="P65" s="425" t="e">
        <f t="shared" si="40"/>
        <v>#DIV/0!</v>
      </c>
      <c r="Q65" s="425" t="e">
        <f t="shared" si="40"/>
        <v>#DIV/0!</v>
      </c>
      <c r="R65" s="425" t="e">
        <f t="shared" si="40"/>
        <v>#DIV/0!</v>
      </c>
      <c r="S65" s="425" t="e">
        <f t="shared" si="40"/>
        <v>#DIV/0!</v>
      </c>
      <c r="T65" s="425" t="e">
        <f t="shared" si="40"/>
        <v>#DIV/0!</v>
      </c>
      <c r="U65" s="425" t="e">
        <f t="shared" si="40"/>
        <v>#DIV/0!</v>
      </c>
      <c r="V65" s="425" t="e">
        <f t="shared" si="40"/>
        <v>#DIV/0!</v>
      </c>
      <c r="W65" s="425" t="e">
        <f t="shared" si="40"/>
        <v>#DIV/0!</v>
      </c>
      <c r="X65" s="425" t="e">
        <f t="shared" si="40"/>
        <v>#DIV/0!</v>
      </c>
      <c r="Y65" s="425" t="e">
        <f t="shared" si="40"/>
        <v>#DIV/0!</v>
      </c>
      <c r="Z65" s="425" t="e">
        <f t="shared" si="40"/>
        <v>#DIV/0!</v>
      </c>
      <c r="AA65" s="425" t="e">
        <f t="shared" si="40"/>
        <v>#DIV/0!</v>
      </c>
      <c r="AB65" s="425" t="e">
        <f t="shared" si="40"/>
        <v>#DIV/0!</v>
      </c>
      <c r="AC65" s="425" t="e">
        <f t="shared" si="40"/>
        <v>#DIV/0!</v>
      </c>
      <c r="AD65" s="425" t="e">
        <f t="shared" si="40"/>
        <v>#DIV/0!</v>
      </c>
      <c r="AE65" s="425" t="e">
        <f t="shared" si="40"/>
        <v>#DIV/0!</v>
      </c>
      <c r="AF65" s="425" t="e">
        <f t="shared" si="40"/>
        <v>#DIV/0!</v>
      </c>
      <c r="AG65" s="425" t="e">
        <f t="shared" si="40"/>
        <v>#DIV/0!</v>
      </c>
      <c r="AH65" s="425" t="e">
        <f t="shared" si="40"/>
        <v>#DIV/0!</v>
      </c>
      <c r="AI65" s="425" t="e">
        <f t="shared" si="40"/>
        <v>#DIV/0!</v>
      </c>
      <c r="AJ65" s="425" t="e">
        <f t="shared" si="40"/>
        <v>#DIV/0!</v>
      </c>
    </row>
    <row r="66" spans="2:36" collapsed="1" x14ac:dyDescent="0.25"/>
  </sheetData>
  <autoFilter ref="B31:AK38"/>
  <mergeCells count="34">
    <mergeCell ref="B65:AJ65"/>
    <mergeCell ref="B51:I51"/>
    <mergeCell ref="B52:I52"/>
    <mergeCell ref="B54:AA54"/>
    <mergeCell ref="B55:AA55"/>
    <mergeCell ref="B57:I57"/>
    <mergeCell ref="B58:I58"/>
    <mergeCell ref="B61:I61"/>
    <mergeCell ref="B62:I62"/>
    <mergeCell ref="B53:I53"/>
    <mergeCell ref="B59:I59"/>
    <mergeCell ref="B63:I63"/>
    <mergeCell ref="AC2:AD2"/>
    <mergeCell ref="B45:I45"/>
    <mergeCell ref="B46:I46"/>
    <mergeCell ref="Q2:R2"/>
    <mergeCell ref="B64:AJ64"/>
    <mergeCell ref="B49:R49"/>
    <mergeCell ref="T2:U2"/>
    <mergeCell ref="W2:X2"/>
    <mergeCell ref="Z2:AA2"/>
    <mergeCell ref="B48:R48"/>
    <mergeCell ref="B47:I47"/>
    <mergeCell ref="B2:C2"/>
    <mergeCell ref="E2:F2"/>
    <mergeCell ref="H2:I2"/>
    <mergeCell ref="K2:L2"/>
    <mergeCell ref="N2:O2"/>
    <mergeCell ref="AT2:AU2"/>
    <mergeCell ref="AW2:AX2"/>
    <mergeCell ref="AZ2:BA2"/>
    <mergeCell ref="AF2:AG2"/>
    <mergeCell ref="AI2:AJ2"/>
    <mergeCell ref="AQ2:AR2"/>
  </mergeCells>
  <printOptions horizontalCentered="1"/>
  <pageMargins left="0.70866141732283472" right="0.70866141732283472" top="0.74803149606299213" bottom="3.188976377952756" header="0.39370078740157483" footer="2.3622047244094491"/>
  <pageSetup paperSize="9" orientation="portrait" r:id="rId1"/>
  <headerFooter>
    <oddHeader xml:space="preserve">&amp;C&amp;14Динамика котировок драгоценного металла 2023: палладий, руб./грамм </oddHeader>
    <oddFooter>&amp;L&amp;14Начальник 
Управления Бюджетирования
ОАО "УГМК"&amp;R&amp;14Киташева А.Л.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E5"/>
  <sheetViews>
    <sheetView workbookViewId="0">
      <selection sqref="A1:E5"/>
    </sheetView>
  </sheetViews>
  <sheetFormatPr defaultRowHeight="15" x14ac:dyDescent="0.25"/>
  <cols>
    <col min="1" max="1" width="10.140625" bestFit="1" customWidth="1"/>
    <col min="2" max="2" width="8" bestFit="1" customWidth="1"/>
    <col min="3" max="3" width="8.28515625" bestFit="1" customWidth="1"/>
    <col min="4" max="4" width="11.28515625" bestFit="1" customWidth="1"/>
    <col min="5" max="5" width="12.140625" bestFit="1" customWidth="1"/>
  </cols>
  <sheetData>
    <row r="1" spans="1:5" x14ac:dyDescent="0.25">
      <c r="A1" s="169" t="s">
        <v>258</v>
      </c>
      <c r="B1" s="169" t="s">
        <v>415</v>
      </c>
      <c r="C1" s="169" t="s">
        <v>416</v>
      </c>
      <c r="D1" s="169" t="s">
        <v>417</v>
      </c>
      <c r="E1" s="169" t="s">
        <v>418</v>
      </c>
    </row>
    <row r="2" spans="1:5" x14ac:dyDescent="0.25">
      <c r="A2" s="52">
        <v>44929</v>
      </c>
      <c r="B2" s="169">
        <v>1843.25</v>
      </c>
      <c r="C2" s="169">
        <v>24.295000000000002</v>
      </c>
      <c r="D2" s="169">
        <v>1082</v>
      </c>
      <c r="E2" s="169">
        <v>1795</v>
      </c>
    </row>
    <row r="3" spans="1:5" x14ac:dyDescent="0.25">
      <c r="A3" s="52">
        <v>44930</v>
      </c>
      <c r="B3" s="169">
        <v>1857.3</v>
      </c>
      <c r="C3" s="169">
        <v>24.29</v>
      </c>
      <c r="D3" s="169">
        <v>1080</v>
      </c>
      <c r="E3" s="169">
        <v>1736</v>
      </c>
    </row>
    <row r="4" spans="1:5" x14ac:dyDescent="0.25">
      <c r="A4" s="52">
        <v>44931</v>
      </c>
      <c r="B4" s="169">
        <v>1834</v>
      </c>
      <c r="C4" s="169">
        <v>23.41</v>
      </c>
      <c r="D4" s="169">
        <v>1062</v>
      </c>
      <c r="E4" s="169">
        <v>1783</v>
      </c>
    </row>
    <row r="5" spans="1:5" x14ac:dyDescent="0.25">
      <c r="A5" s="52">
        <v>44932</v>
      </c>
      <c r="B5" s="169">
        <v>1852.2</v>
      </c>
      <c r="C5" s="169">
        <v>23.454999999999998</v>
      </c>
      <c r="D5" s="169">
        <v>1073</v>
      </c>
      <c r="E5" s="169">
        <v>1784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>
    <tabColor rgb="FFC4D79B"/>
  </sheetPr>
  <dimension ref="A2:BB66"/>
  <sheetViews>
    <sheetView topLeftCell="Z1" zoomScale="70" zoomScaleNormal="70" workbookViewId="0">
      <selection activeCell="AJ13" sqref="AJ13"/>
    </sheetView>
  </sheetViews>
  <sheetFormatPr defaultRowHeight="15" outlineLevelRow="1" outlineLevelCol="1" x14ac:dyDescent="0.25"/>
  <cols>
    <col min="1" max="1" width="4.7109375" bestFit="1" customWidth="1"/>
    <col min="2" max="2" width="18.28515625" bestFit="1" customWidth="1"/>
    <col min="3" max="3" width="17.7109375" customWidth="1"/>
    <col min="4" max="4" width="8" bestFit="1" customWidth="1" collapsed="1"/>
    <col min="5" max="5" width="18.28515625" bestFit="1" customWidth="1"/>
    <col min="6" max="6" width="17.7109375" customWidth="1"/>
    <col min="7" max="7" width="8" style="165" bestFit="1" customWidth="1"/>
    <col min="8" max="9" width="17.7109375" customWidth="1"/>
    <col min="10" max="10" width="8" style="165" bestFit="1" customWidth="1"/>
    <col min="11" max="11" width="18.28515625" bestFit="1" customWidth="1"/>
    <col min="12" max="12" width="17.7109375" customWidth="1"/>
    <col min="13" max="13" width="8" style="165" bestFit="1" customWidth="1"/>
    <col min="14" max="14" width="18.28515625" bestFit="1" customWidth="1"/>
    <col min="15" max="15" width="14.5703125" bestFit="1" customWidth="1"/>
    <col min="16" max="16" width="9.140625" style="165" customWidth="1"/>
    <col min="17" max="17" width="18.28515625" bestFit="1" customWidth="1"/>
    <col min="18" max="18" width="17.7109375" customWidth="1"/>
    <col min="19" max="19" width="8" style="165" bestFit="1" customWidth="1"/>
    <col min="20" max="21" width="17.7109375" customWidth="1"/>
    <col min="22" max="22" width="8" style="165" bestFit="1" customWidth="1"/>
    <col min="23" max="23" width="18.28515625" bestFit="1" customWidth="1"/>
    <col min="24" max="24" width="17.7109375" customWidth="1"/>
    <col min="25" max="25" width="9.140625" style="165" customWidth="1"/>
    <col min="26" max="27" width="17.7109375" customWidth="1"/>
    <col min="28" max="28" width="9.140625" style="165" customWidth="1"/>
    <col min="29" max="30" width="17.7109375" customWidth="1"/>
    <col min="31" max="31" width="9.140625" style="165" customWidth="1"/>
    <col min="32" max="33" width="17.7109375" customWidth="1"/>
    <col min="34" max="34" width="9.140625" style="165" customWidth="1"/>
    <col min="35" max="36" width="17.7109375" customWidth="1"/>
    <col min="37" max="41" width="9.140625" style="165" customWidth="1"/>
    <col min="42" max="42" width="9.140625" customWidth="1" outlineLevel="1"/>
    <col min="43" max="43" width="19.42578125" customWidth="1" outlineLevel="1" collapsed="1"/>
    <col min="44" max="44" width="6.5703125" customWidth="1" outlineLevel="1"/>
    <col min="45" max="45" width="9.140625" customWidth="1" outlineLevel="1"/>
    <col min="46" max="46" width="19.42578125" customWidth="1" outlineLevel="1"/>
    <col min="47" max="48" width="9.140625" customWidth="1" outlineLevel="1"/>
    <col min="49" max="49" width="19.42578125" customWidth="1" outlineLevel="1"/>
    <col min="50" max="51" width="9.140625" customWidth="1" outlineLevel="1"/>
    <col min="52" max="52" width="19.42578125" customWidth="1" outlineLevel="1"/>
    <col min="53" max="54" width="9.140625" customWidth="1" outlineLevel="1"/>
  </cols>
  <sheetData>
    <row r="2" spans="2:53" x14ac:dyDescent="0.25">
      <c r="B2" s="428" t="s">
        <v>4</v>
      </c>
      <c r="C2" s="429"/>
      <c r="D2" s="165"/>
      <c r="E2" s="428" t="s">
        <v>5</v>
      </c>
      <c r="F2" s="429"/>
      <c r="G2" s="165">
        <f>D33</f>
        <v>0</v>
      </c>
      <c r="H2" s="428" t="s">
        <v>6</v>
      </c>
      <c r="I2" s="429"/>
      <c r="J2" s="165">
        <f>G30</f>
        <v>0</v>
      </c>
      <c r="K2" s="428" t="s">
        <v>7</v>
      </c>
      <c r="L2" s="429"/>
      <c r="M2" s="165">
        <f>J33</f>
        <v>0</v>
      </c>
      <c r="N2" s="428" t="s">
        <v>8</v>
      </c>
      <c r="O2" s="429"/>
      <c r="P2" s="165">
        <f>M32</f>
        <v>0</v>
      </c>
      <c r="Q2" s="428" t="s">
        <v>9</v>
      </c>
      <c r="R2" s="429"/>
      <c r="S2" s="165">
        <f>P33</f>
        <v>0</v>
      </c>
      <c r="T2" s="428" t="s">
        <v>10</v>
      </c>
      <c r="U2" s="429"/>
      <c r="V2" s="165">
        <f>S32</f>
        <v>0</v>
      </c>
      <c r="W2" s="428" t="s">
        <v>11</v>
      </c>
      <c r="X2" s="429"/>
      <c r="Y2" s="165">
        <f>V33</f>
        <v>0</v>
      </c>
      <c r="Z2" s="428" t="s">
        <v>12</v>
      </c>
      <c r="AA2" s="429"/>
      <c r="AB2" s="165">
        <f>Y33</f>
        <v>0</v>
      </c>
      <c r="AC2" s="428" t="s">
        <v>13</v>
      </c>
      <c r="AD2" s="429"/>
      <c r="AE2" s="165">
        <f>AB32</f>
        <v>0</v>
      </c>
      <c r="AF2" s="428" t="s">
        <v>14</v>
      </c>
      <c r="AG2" s="429"/>
      <c r="AH2" s="165">
        <f>AE33</f>
        <v>0</v>
      </c>
      <c r="AI2" s="428" t="s">
        <v>15</v>
      </c>
      <c r="AJ2" s="429"/>
      <c r="AK2" s="165">
        <f>AH32</f>
        <v>0</v>
      </c>
      <c r="AQ2" s="414" t="s">
        <v>237</v>
      </c>
      <c r="AR2" s="414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2:53" x14ac:dyDescent="0.25">
      <c r="B3" s="182" t="s">
        <v>0</v>
      </c>
      <c r="C3" s="2" t="s">
        <v>1</v>
      </c>
      <c r="D3" s="165"/>
      <c r="E3" s="182" t="s">
        <v>0</v>
      </c>
      <c r="F3" s="2" t="s">
        <v>1</v>
      </c>
      <c r="G3" s="165">
        <f>D34</f>
        <v>0</v>
      </c>
      <c r="H3" s="182" t="s">
        <v>0</v>
      </c>
      <c r="I3" s="2" t="s">
        <v>1</v>
      </c>
      <c r="J3" s="165">
        <f>G31</f>
        <v>0</v>
      </c>
      <c r="K3" s="182" t="s">
        <v>0</v>
      </c>
      <c r="L3" s="2" t="s">
        <v>1</v>
      </c>
      <c r="M3" s="165">
        <f>J34</f>
        <v>0</v>
      </c>
      <c r="N3" s="182" t="s">
        <v>0</v>
      </c>
      <c r="O3" s="2" t="s">
        <v>1</v>
      </c>
      <c r="P3" s="165">
        <f>M33</f>
        <v>0</v>
      </c>
      <c r="Q3" s="182" t="s">
        <v>0</v>
      </c>
      <c r="R3" s="2" t="s">
        <v>1</v>
      </c>
      <c r="S3" s="165">
        <f>P34</f>
        <v>0</v>
      </c>
      <c r="T3" s="182" t="s">
        <v>0</v>
      </c>
      <c r="U3" s="2" t="s">
        <v>1</v>
      </c>
      <c r="V3" s="165">
        <f>S33</f>
        <v>0</v>
      </c>
      <c r="W3" s="182" t="s">
        <v>0</v>
      </c>
      <c r="X3" s="2" t="s">
        <v>1</v>
      </c>
      <c r="Y3" s="165">
        <f>V34</f>
        <v>0</v>
      </c>
      <c r="Z3" s="182" t="s">
        <v>0</v>
      </c>
      <c r="AA3" s="2" t="s">
        <v>1</v>
      </c>
      <c r="AB3" s="165">
        <f>Y34</f>
        <v>0</v>
      </c>
      <c r="AC3" s="182" t="s">
        <v>0</v>
      </c>
      <c r="AD3" s="2" t="s">
        <v>1</v>
      </c>
      <c r="AE3" s="165">
        <f>AB33</f>
        <v>0</v>
      </c>
      <c r="AF3" s="182" t="s">
        <v>0</v>
      </c>
      <c r="AG3" s="2" t="s">
        <v>1</v>
      </c>
      <c r="AH3" s="165">
        <f>AE34</f>
        <v>0</v>
      </c>
      <c r="AI3" s="182" t="s">
        <v>0</v>
      </c>
      <c r="AJ3" s="2" t="s">
        <v>1</v>
      </c>
      <c r="AK3" s="165">
        <f>AH33</f>
        <v>0</v>
      </c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2:53" x14ac:dyDescent="0.25">
      <c r="B4" s="3" t="str">
        <f>Доллар!B4</f>
        <v>01.01.2023</v>
      </c>
      <c r="C4" s="157" t="str">
        <f>IF(AND(D4=0,D5=0,D6=0,D7=0,D8=0,D9=0,D10=0,D11=0,D12=0,D13=0),"",(IF((SUMIFS(KITCO!$B:$B,KITCO!$A:$A,B4))=0,"-",(SUMIFS(KITCO!$B:$B,KITCO!$A:$A,B4)))))</f>
        <v>-</v>
      </c>
      <c r="D4" s="165">
        <f>SUMIFS(KITCO!$B:$B,KITCO!$A:$A,B4)</f>
        <v>0</v>
      </c>
      <c r="E4" s="3" t="str">
        <f>Доллар!E4</f>
        <v>01.02.2023</v>
      </c>
      <c r="F4" s="157" t="str">
        <f>IF(AND(G4=0,G5=0,G6=0,G7=0,G8=0,G9=0,G10=0,G11=0,G12=0,G13=0),"",(IF((SUMIFS(KITCO!$B:$B,KITCO!$A:$A,E4))=0,"-",(SUMIFS(KITCO!$B:$B,KITCO!$A:$A,E4)))))</f>
        <v/>
      </c>
      <c r="G4" s="165">
        <f>SUMIFS(KITCO!$B:$B,KITCO!$A:$A,E4)</f>
        <v>0</v>
      </c>
      <c r="H4" s="3" t="str">
        <f>Доллар!H4</f>
        <v>01.03.2023</v>
      </c>
      <c r="I4" s="157" t="str">
        <f>IF(AND(J4=0,J5=0,J6=0,J7=0,J8=0,J9=0,J10=0,J11=0,J12=0,J13=0),"",(IF((SUMIFS(KITCO!$B:$B,KITCO!$A:$A,H4))=0,"-",(SUMIFS(KITCO!$B:$B,KITCO!$A:$A,H4)))))</f>
        <v/>
      </c>
      <c r="J4" s="165">
        <f>SUMIFS(KITCO!$B:$B,KITCO!$A:$A,H4)</f>
        <v>0</v>
      </c>
      <c r="K4" s="3" t="str">
        <f>Доллар!K4</f>
        <v>01.04.2023</v>
      </c>
      <c r="L4" s="157" t="str">
        <f>IF(AND(M4=0,M5=0,M6=0,M7=0,M8=0,M9=0,M10=0,M11=0,M12=0,M13=0),"",(IF((SUMIFS(KITCO!$B:$B,KITCO!$A:$A,K4))=0,"-",(SUMIFS(KITCO!$B:$B,KITCO!$A:$A,K4)))))</f>
        <v/>
      </c>
      <c r="M4" s="165">
        <f>SUMIFS(KITCO!$B:$B,KITCO!$A:$A,K4)</f>
        <v>0</v>
      </c>
      <c r="N4" s="3" t="str">
        <f>Доллар!N4</f>
        <v>01.05.2023</v>
      </c>
      <c r="O4" s="157" t="str">
        <f>IF(AND(P4=0,P5=0,P6=0,P7=0,P8=0,P9=0,P10=0,P11=0,P12=0,P13=0),"",(IF((SUMIFS(KITCO!$B:$B,KITCO!$A:$A,N4))=0,"-",(SUMIFS(KITCO!$B:$B,KITCO!$A:$A,N4)))))</f>
        <v/>
      </c>
      <c r="P4" s="165">
        <f>SUMIFS(KITCO!$B:$B,KITCO!$A:$A,N4)</f>
        <v>0</v>
      </c>
      <c r="Q4" s="3" t="str">
        <f>Доллар!Q4</f>
        <v>01.06.2023</v>
      </c>
      <c r="R4" s="157" t="str">
        <f>IF(AND(S4=0,S5=0,S6=0,S7=0,S8=0,S9=0,S10=0,S11=0,S12=0,S13=0),"",(IF((SUMIFS(KITCO!$B:$B,KITCO!$A:$A,Q4))=0,"-",(SUMIFS(KITCO!$B:$B,KITCO!$A:$A,Q4)))))</f>
        <v/>
      </c>
      <c r="S4" s="165">
        <f>SUMIFS(KITCO!$B:$B,KITCO!$A:$A,Q4)</f>
        <v>0</v>
      </c>
      <c r="T4" s="3" t="str">
        <f>Доллар!T4</f>
        <v>01.07.2023</v>
      </c>
      <c r="U4" s="157" t="str">
        <f>IF(AND(V4=0,V5=0,V6=0,V7=0,V8=0,V9=0,V10=0,V11=0,V12=0,V13=0),"",(IF((SUMIFS(KITCO!$B:$B,KITCO!$A:$A,T4))=0,"-",(SUMIFS(KITCO!$B:$B,KITCO!$A:$A,T4)))))</f>
        <v/>
      </c>
      <c r="V4" s="165">
        <f>SUMIFS(KITCO!$B:$B,KITCO!$A:$A,T4)</f>
        <v>0</v>
      </c>
      <c r="W4" s="3" t="str">
        <f>Доллар!W4</f>
        <v>01.08.2023</v>
      </c>
      <c r="X4" s="157" t="str">
        <f>IF(AND(Y4=0,Y5=0,Y6=0,Y7=0,Y8=0,Y9=0,Y10=0,Y11=0,Y12=0,Y13=0),"",(IF((SUMIFS(KITCO!$B:$B,KITCO!$A:$A,W4))=0,"-",(SUMIFS(KITCO!$B:$B,KITCO!$A:$A,W4)))))</f>
        <v/>
      </c>
      <c r="Y4" s="165">
        <f>SUMIFS(KITCO!$B:$B,KITCO!$A:$A,W4)</f>
        <v>0</v>
      </c>
      <c r="Z4" s="3" t="str">
        <f>Доллар!Z4</f>
        <v>01.09.2023</v>
      </c>
      <c r="AA4" s="157" t="str">
        <f>IF(AND(AB4=0,AB5=0,AB6=0,AB7=0,AB8=0,AB9=0,AB10=0,AB11=0,AB12=0,AB13=0),"",(IF((SUMIFS(KITCO!$B:$B,KITCO!$A:$A,Z4))=0,"-",(SUMIFS(KITCO!$B:$B,KITCO!$A:$A,Z4)))))</f>
        <v/>
      </c>
      <c r="AB4" s="165">
        <f>SUMIFS(KITCO!$B:$B,KITCO!$A:$A,Z4)</f>
        <v>0</v>
      </c>
      <c r="AC4" s="3" t="str">
        <f>Доллар!AC4</f>
        <v>01.10.2023</v>
      </c>
      <c r="AD4" s="157" t="str">
        <f>IF(AND(AE4=0,AE5=0,AE6=0,AE7=0,AE8=0,AE9=0,AE10=0,AE11=0,AE12=0,AE13=0),"",(IF((SUMIFS(KITCO!$B:$B,KITCO!$A:$A,AC4))=0,"-",(SUMIFS(KITCO!$B:$B,KITCO!$A:$A,AC4)))))</f>
        <v/>
      </c>
      <c r="AE4" s="165">
        <f>SUMIFS(KITCO!$B:$B,KITCO!$A:$A,AC4)</f>
        <v>0</v>
      </c>
      <c r="AF4" s="3" t="str">
        <f>Доллар!AF4</f>
        <v>01.11.2023</v>
      </c>
      <c r="AG4" s="157" t="str">
        <f>IF(AND(AH4=0,AH5=0,AH6=0,AH7=0,AH8=0,AH9=0,AH10=0,AH11=0,AH12=0,AH13=0),"",(IF((SUMIFS(KITCO!$B:$B,KITCO!$A:$A,AF4))=0,"-",(SUMIFS(KITCO!$B:$B,KITCO!$A:$A,AF4)))))</f>
        <v/>
      </c>
      <c r="AH4" s="165">
        <f>SUMIFS(KITCO!$B:$B,KITCO!$A:$A,AF4)</f>
        <v>0</v>
      </c>
      <c r="AI4" s="3" t="str">
        <f>Доллар!AI4</f>
        <v>01.12.2023</v>
      </c>
      <c r="AJ4" s="157" t="str">
        <f>IF(AND(AK4=0,AK5=0,AK6=0,AK7=0,AK8=0,AK9=0,AK10=0,AK11=0,AK12=0,AK13=0),"",(IF((SUMIFS(KITCO!$B:$B,KITCO!$A:$A,AI4))=0,"-",(SUMIFS(KITCO!$B:$B,KITCO!$A:$A,AI4)))))</f>
        <v/>
      </c>
      <c r="AK4" s="165">
        <f>SUMIFS(KITCO!$B:$B,KITCO!$A:$A,AI4)</f>
        <v>0</v>
      </c>
      <c r="AQ4" s="153" t="str">
        <f>Q4</f>
        <v>01.06.2023</v>
      </c>
      <c r="AR4" s="82">
        <f t="shared" ref="AR4:AR26" si="0">$R$40</f>
        <v>0</v>
      </c>
      <c r="AT4" s="3" t="str">
        <f>AC4</f>
        <v>01.10.2023</v>
      </c>
      <c r="AU4" s="161"/>
      <c r="AW4" s="3" t="str">
        <f>AF4</f>
        <v>01.11.2023</v>
      </c>
      <c r="AX4" s="161"/>
      <c r="AZ4" s="3" t="str">
        <f>AI4</f>
        <v>01.12.2023</v>
      </c>
      <c r="BA4" s="161"/>
    </row>
    <row r="5" spans="2:53" x14ac:dyDescent="0.25">
      <c r="B5" s="3" t="str">
        <f>Доллар!B5</f>
        <v>02.01.2023</v>
      </c>
      <c r="C5" s="157" t="str">
        <f>IF(AND(D5=0,D6=0,D7=0,D8=0,D9=0,D10=0,D11=0,D12=0,D13=0,D14=0),"",(IF((SUMIFS(KITCO!$B:$B,KITCO!$A:$A,B5))=0,"-",(SUMIFS(KITCO!$B:$B,KITCO!$A:$A,B5)))))</f>
        <v>-</v>
      </c>
      <c r="D5" s="165">
        <f>SUMIFS(KITCO!$B:$B,KITCO!$A:$A,B5)</f>
        <v>0</v>
      </c>
      <c r="E5" s="3" t="str">
        <f>Доллар!E5</f>
        <v>02.02.2023</v>
      </c>
      <c r="F5" s="157" t="str">
        <f>IF(AND(G5=0,G6=0,G7=0,G8=0,G9=0,G10=0,G11=0,G12=0,G13=0,G14=0),"",(IF((SUMIFS(KITCO!$B:$B,KITCO!$A:$A,E5))=0,"-",(SUMIFS(KITCO!$B:$B,KITCO!$A:$A,E5)))))</f>
        <v/>
      </c>
      <c r="G5" s="165">
        <f>SUMIFS(KITCO!$B:$B,KITCO!$A:$A,E5)</f>
        <v>0</v>
      </c>
      <c r="H5" s="3" t="str">
        <f>Доллар!H5</f>
        <v>02.03.2023</v>
      </c>
      <c r="I5" s="157" t="str">
        <f>IF(AND(J5=0,J6=0,J7=0,J8=0,J9=0,J10=0,J11=0,J12=0,J13=0,J14=0),"",(IF((SUMIFS(KITCO!$B:$B,KITCO!$A:$A,H5))=0,"-",(SUMIFS(KITCO!$B:$B,KITCO!$A:$A,H5)))))</f>
        <v/>
      </c>
      <c r="J5" s="165">
        <f>SUMIFS(KITCO!$B:$B,KITCO!$A:$A,H5)</f>
        <v>0</v>
      </c>
      <c r="K5" s="3" t="str">
        <f>Доллар!K5</f>
        <v>02.04.2023</v>
      </c>
      <c r="L5" s="157" t="str">
        <f>IF(AND(M5=0,M6=0,M7=0,M8=0,M9=0,M10=0,M11=0,M12=0,M13=0,M14=0),"",(IF((SUMIFS(KITCO!$B:$B,KITCO!$A:$A,K5))=0,"-",(SUMIFS(KITCO!$B:$B,KITCO!$A:$A,K5)))))</f>
        <v/>
      </c>
      <c r="M5" s="165">
        <f>SUMIFS(KITCO!$B:$B,KITCO!$A:$A,K5)</f>
        <v>0</v>
      </c>
      <c r="N5" s="3" t="str">
        <f>Доллар!N5</f>
        <v>02.05.2023</v>
      </c>
      <c r="O5" s="157" t="str">
        <f>IF(AND(P5=0,P6=0,P7=0,P8=0,P9=0,P10=0,P11=0,P12=0,P13=0,P14=0),"",(IF((SUMIFS(KITCO!$B:$B,KITCO!$A:$A,N5))=0,"-",(SUMIFS(KITCO!$B:$B,KITCO!$A:$A,N5)))))</f>
        <v/>
      </c>
      <c r="P5" s="165">
        <f>SUMIFS(KITCO!$B:$B,KITCO!$A:$A,N5)</f>
        <v>0</v>
      </c>
      <c r="Q5" s="3" t="str">
        <f>Доллар!Q5</f>
        <v>02.06.2023</v>
      </c>
      <c r="R5" s="157" t="str">
        <f>IF(AND(S5=0,S6=0,S7=0,S8=0,S9=0,S10=0,S11=0,S12=0,S13=0,S14=0),"",(IF((SUMIFS(KITCO!$B:$B,KITCO!$A:$A,Q5))=0,"-",(SUMIFS(KITCO!$B:$B,KITCO!$A:$A,Q5)))))</f>
        <v/>
      </c>
      <c r="S5" s="165">
        <f>SUMIFS(KITCO!$B:$B,KITCO!$A:$A,Q5)</f>
        <v>0</v>
      </c>
      <c r="T5" s="3" t="str">
        <f>Доллар!T5</f>
        <v>02.07.2023</v>
      </c>
      <c r="U5" s="157" t="str">
        <f>IF(AND(V5=0,V6=0,V7=0,V8=0,V9=0,V10=0,V11=0,V12=0,V13=0,V14=0),"",(IF((SUMIFS(KITCO!$B:$B,KITCO!$A:$A,T5))=0,"-",(SUMIFS(KITCO!$B:$B,KITCO!$A:$A,T5)))))</f>
        <v/>
      </c>
      <c r="V5" s="165">
        <f>SUMIFS(KITCO!$B:$B,KITCO!$A:$A,T5)</f>
        <v>0</v>
      </c>
      <c r="W5" s="3" t="str">
        <f>Доллар!W5</f>
        <v>02.08.2023</v>
      </c>
      <c r="X5" s="157" t="str">
        <f>IF(AND(Y5=0,Y6=0,Y7=0,Y8=0,Y9=0,Y10=0,Y11=0,Y12=0,Y13=0,Y14=0),"",(IF((SUMIFS(KITCO!$B:$B,KITCO!$A:$A,W5))=0,"-",(SUMIFS(KITCO!$B:$B,KITCO!$A:$A,W5)))))</f>
        <v/>
      </c>
      <c r="Y5" s="165">
        <f>SUMIFS(KITCO!$B:$B,KITCO!$A:$A,W5)</f>
        <v>0</v>
      </c>
      <c r="Z5" s="3" t="str">
        <f>Доллар!Z5</f>
        <v>02.09.2023</v>
      </c>
      <c r="AA5" s="157" t="str">
        <f>IF(AND(AB5=0,AB6=0,AB7=0,AB8=0,AB9=0,AB10=0,AB11=0,AB12=0,AB13=0,AB14=0),"",(IF((SUMIFS(KITCO!$B:$B,KITCO!$A:$A,Z5))=0,"-",(SUMIFS(KITCO!$B:$B,KITCO!$A:$A,Z5)))))</f>
        <v/>
      </c>
      <c r="AB5" s="165">
        <f>SUMIFS(KITCO!$B:$B,KITCO!$A:$A,Z5)</f>
        <v>0</v>
      </c>
      <c r="AC5" s="3" t="str">
        <f>Доллар!AC5</f>
        <v>02.10.2023</v>
      </c>
      <c r="AD5" s="157" t="str">
        <f>IF(AND(AE5=0,AE6=0,AE7=0,AE8=0,AE9=0,AE10=0,AE11=0,AE12=0,AE13=0,AE14=0),"",(IF((SUMIFS(KITCO!$B:$B,KITCO!$A:$A,AC5))=0,"-",(SUMIFS(KITCO!$B:$B,KITCO!$A:$A,AC5)))))</f>
        <v/>
      </c>
      <c r="AE5" s="165">
        <f>SUMIFS(KITCO!$B:$B,KITCO!$A:$A,AC5)</f>
        <v>0</v>
      </c>
      <c r="AF5" s="3" t="str">
        <f>Доллар!AF5</f>
        <v>02.11.2023</v>
      </c>
      <c r="AG5" s="157" t="str">
        <f>IF(AND(AH5=0,AH6=0,AH7=0,AH8=0,AH9=0,AH10=0,AH11=0,AH12=0,AH13=0,AH14=0),"",(IF((SUMIFS(KITCO!$B:$B,KITCO!$A:$A,AF5))=0,"-",(SUMIFS(KITCO!$B:$B,KITCO!$A:$A,AF5)))))</f>
        <v/>
      </c>
      <c r="AH5" s="165">
        <f>SUMIFS(KITCO!$B:$B,KITCO!$A:$A,AF5)</f>
        <v>0</v>
      </c>
      <c r="AI5" s="3" t="str">
        <f>Доллар!AI5</f>
        <v>02.12.2023</v>
      </c>
      <c r="AJ5" s="157" t="str">
        <f>IF(AND(AK5=0,AK6=0,AK7=0,AK8=0,AK9=0,AK10=0,AK11=0,AK12=0,AK13=0,AK14=0),"",(IF((SUMIFS(KITCO!$B:$B,KITCO!$A:$A,AI5))=0,"-",(SUMIFS(KITCO!$B:$B,KITCO!$A:$A,AI5)))))</f>
        <v/>
      </c>
      <c r="AK5" s="165">
        <f>SUMIFS(KITCO!$B:$B,KITCO!$A:$A,AI5)</f>
        <v>0</v>
      </c>
      <c r="AQ5" s="153" t="str">
        <f t="shared" ref="AQ5:AQ34" si="1">Q5</f>
        <v>02.06.2023</v>
      </c>
      <c r="AR5" s="82">
        <f t="shared" si="0"/>
        <v>0</v>
      </c>
      <c r="AT5" s="3" t="str">
        <f t="shared" ref="AT5:AT34" si="2">AC5</f>
        <v>02.10.2023</v>
      </c>
      <c r="AU5" s="161"/>
      <c r="AW5" s="3" t="str">
        <f t="shared" ref="AW5:AW34" si="3">AF5</f>
        <v>02.11.2023</v>
      </c>
      <c r="AX5" s="161"/>
      <c r="AZ5" s="3" t="str">
        <f t="shared" ref="AZ5:AZ34" si="4">AI5</f>
        <v>02.12.2023</v>
      </c>
      <c r="BA5" s="161"/>
    </row>
    <row r="6" spans="2:53" x14ac:dyDescent="0.25">
      <c r="B6" s="3" t="str">
        <f>Доллар!B6</f>
        <v>03.01.2023</v>
      </c>
      <c r="C6" s="157">
        <f>IF(AND(D6=0,D7=0,D8=0,D9=0,D10=0,D11=0,D12=0,D13=0,D14=0,D15=0),"",(IF((SUMIFS(KITCO!$B:$B,KITCO!$A:$A,B6))=0,"-",(SUMIFS(KITCO!$B:$B,KITCO!$A:$A,B6)))))</f>
        <v>1843.25</v>
      </c>
      <c r="D6" s="165">
        <f>SUMIFS(KITCO!$B:$B,KITCO!$A:$A,B6)</f>
        <v>1843.25</v>
      </c>
      <c r="E6" s="3" t="str">
        <f>Доллар!E6</f>
        <v>03.02.2023</v>
      </c>
      <c r="F6" s="157" t="str">
        <f>IF(AND(G6=0,G7=0,G8=0,G9=0,G10=0,G11=0,G12=0,G13=0,G14=0,G15=0),"",(IF((SUMIFS(KITCO!$B:$B,KITCO!$A:$A,E6))=0,"-",(SUMIFS(KITCO!$B:$B,KITCO!$A:$A,E6)))))</f>
        <v/>
      </c>
      <c r="G6" s="165">
        <f>SUMIFS(KITCO!$B:$B,KITCO!$A:$A,E6)</f>
        <v>0</v>
      </c>
      <c r="H6" s="3" t="str">
        <f>Доллар!H6</f>
        <v>03.03.2023</v>
      </c>
      <c r="I6" s="157" t="str">
        <f>IF(AND(J6=0,J7=0,J8=0,J9=0,J10=0,J11=0,J12=0,J13=0,J14=0,J15=0),"",(IF((SUMIFS(KITCO!$B:$B,KITCO!$A:$A,H6))=0,"-",(SUMIFS(KITCO!$B:$B,KITCO!$A:$A,H6)))))</f>
        <v/>
      </c>
      <c r="J6" s="165">
        <f>SUMIFS(KITCO!$B:$B,KITCO!$A:$A,H6)</f>
        <v>0</v>
      </c>
      <c r="K6" s="3" t="str">
        <f>Доллар!K6</f>
        <v>03.04.2023</v>
      </c>
      <c r="L6" s="157" t="str">
        <f>IF(AND(M6=0,M7=0,M8=0,M9=0,M10=0,M11=0,M12=0,M13=0,M14=0,M15=0),"",(IF((SUMIFS(KITCO!$B:$B,KITCO!$A:$A,K6))=0,"-",(SUMIFS(KITCO!$B:$B,KITCO!$A:$A,K6)))))</f>
        <v/>
      </c>
      <c r="M6" s="165">
        <f>SUMIFS(KITCO!$B:$B,KITCO!$A:$A,K6)</f>
        <v>0</v>
      </c>
      <c r="N6" s="3" t="str">
        <f>Доллар!N6</f>
        <v>03.05.2023</v>
      </c>
      <c r="O6" s="157" t="str">
        <f>IF(AND(P6=0,P7=0,P8=0,P9=0,P10=0,P11=0,P12=0,P13=0,P14=0,P15=0),"",(IF((SUMIFS(KITCO!$B:$B,KITCO!$A:$A,N6))=0,"-",(SUMIFS(KITCO!$B:$B,KITCO!$A:$A,N6)))))</f>
        <v/>
      </c>
      <c r="P6" s="165">
        <f>SUMIFS(KITCO!$B:$B,KITCO!$A:$A,N6)</f>
        <v>0</v>
      </c>
      <c r="Q6" s="3" t="str">
        <f>Доллар!Q6</f>
        <v>03.06.2023</v>
      </c>
      <c r="R6" s="157" t="str">
        <f>IF(AND(S6=0,S7=0,S8=0,S9=0,S10=0,S11=0,S12=0,S13=0,S14=0,S15=0),"",(IF((SUMIFS(KITCO!$B:$B,KITCO!$A:$A,Q6))=0,"-",(SUMIFS(KITCO!$B:$B,KITCO!$A:$A,Q6)))))</f>
        <v/>
      </c>
      <c r="S6" s="165">
        <f>SUMIFS(KITCO!$B:$B,KITCO!$A:$A,Q6)</f>
        <v>0</v>
      </c>
      <c r="T6" s="3" t="str">
        <f>Доллар!T6</f>
        <v>03.07.2023</v>
      </c>
      <c r="U6" s="157" t="str">
        <f>IF(AND(V6=0,V7=0,V8=0,V9=0,V10=0,V11=0,V12=0,V13=0,V14=0,V15=0),"",(IF((SUMIFS(KITCO!$B:$B,KITCO!$A:$A,T6))=0,"-",(SUMIFS(KITCO!$B:$B,KITCO!$A:$A,T6)))))</f>
        <v/>
      </c>
      <c r="V6" s="165">
        <f>SUMIFS(KITCO!$B:$B,KITCO!$A:$A,T6)</f>
        <v>0</v>
      </c>
      <c r="W6" s="3" t="str">
        <f>Доллар!W6</f>
        <v>03.08.2023</v>
      </c>
      <c r="X6" s="157" t="str">
        <f>IF(AND(Y6=0,Y7=0,Y8=0,Y9=0,Y10=0,Y11=0,Y12=0,Y13=0,Y14=0,Y15=0),"",(IF((SUMIFS(KITCO!$B:$B,KITCO!$A:$A,W6))=0,"-",(SUMIFS(KITCO!$B:$B,KITCO!$A:$A,W6)))))</f>
        <v/>
      </c>
      <c r="Y6" s="165">
        <f>SUMIFS(KITCO!$B:$B,KITCO!$A:$A,W6)</f>
        <v>0</v>
      </c>
      <c r="Z6" s="3" t="str">
        <f>Доллар!Z6</f>
        <v>03.09.2023</v>
      </c>
      <c r="AA6" s="157" t="str">
        <f>IF(AND(AB6=0,AB7=0,AB8=0,AB9=0,AB10=0,AB11=0,AB12=0,AB13=0,AB14=0,AB15=0),"",(IF((SUMIFS(KITCO!$B:$B,KITCO!$A:$A,Z6))=0,"-",(SUMIFS(KITCO!$B:$B,KITCO!$A:$A,Z6)))))</f>
        <v/>
      </c>
      <c r="AB6" s="165">
        <f>SUMIFS(KITCO!$B:$B,KITCO!$A:$A,Z6)</f>
        <v>0</v>
      </c>
      <c r="AC6" s="3" t="str">
        <f>Доллар!AC6</f>
        <v>03.10.2023</v>
      </c>
      <c r="AD6" s="157" t="str">
        <f>IF(AND(AE6=0,AE7=0,AE8=0,AE9=0,AE10=0,AE11=0,AE12=0,AE13=0,AE14=0,AE15=0),"",(IF((SUMIFS(KITCO!$B:$B,KITCO!$A:$A,AC6))=0,"-",(SUMIFS(KITCO!$B:$B,KITCO!$A:$A,AC6)))))</f>
        <v/>
      </c>
      <c r="AE6" s="165">
        <f>SUMIFS(KITCO!$B:$B,KITCO!$A:$A,AC6)</f>
        <v>0</v>
      </c>
      <c r="AF6" s="3" t="str">
        <f>Доллар!AF6</f>
        <v>03.11.2023</v>
      </c>
      <c r="AG6" s="157" t="str">
        <f>IF(AND(AH6=0,AH7=0,AH8=0,AH9=0,AH10=0,AH11=0,AH12=0,AH13=0,AH14=0,AH15=0),"",(IF((SUMIFS(KITCO!$B:$B,KITCO!$A:$A,AF6))=0,"-",(SUMIFS(KITCO!$B:$B,KITCO!$A:$A,AF6)))))</f>
        <v/>
      </c>
      <c r="AH6" s="165">
        <f>SUMIFS(KITCO!$B:$B,KITCO!$A:$A,AF6)</f>
        <v>0</v>
      </c>
      <c r="AI6" s="3" t="str">
        <f>Доллар!AI6</f>
        <v>03.12.2023</v>
      </c>
      <c r="AJ6" s="157" t="str">
        <f>IF(AND(AK6=0,AK7=0,AK8=0,AK9=0,AK10=0,AK11=0,AK12=0,AK13=0,AK14=0,AK15=0),"",(IF((SUMIFS(KITCO!$B:$B,KITCO!$A:$A,AI6))=0,"-",(SUMIFS(KITCO!$B:$B,KITCO!$A:$A,AI6)))))</f>
        <v/>
      </c>
      <c r="AK6" s="165">
        <f>SUMIFS(KITCO!$B:$B,KITCO!$A:$A,AI6)</f>
        <v>0</v>
      </c>
      <c r="AQ6" s="153" t="str">
        <f t="shared" si="1"/>
        <v>03.06.2023</v>
      </c>
      <c r="AR6" s="82">
        <f t="shared" si="0"/>
        <v>0</v>
      </c>
      <c r="AT6" s="3" t="str">
        <f t="shared" si="2"/>
        <v>03.10.2023</v>
      </c>
      <c r="AU6" s="161"/>
      <c r="AW6" s="3" t="str">
        <f t="shared" si="3"/>
        <v>03.11.2023</v>
      </c>
      <c r="AX6" s="161"/>
      <c r="AZ6" s="3" t="str">
        <f t="shared" si="4"/>
        <v>03.12.2023</v>
      </c>
      <c r="BA6" s="161"/>
    </row>
    <row r="7" spans="2:53" x14ac:dyDescent="0.25">
      <c r="B7" s="3" t="str">
        <f>Доллар!B7</f>
        <v>04.01.2023</v>
      </c>
      <c r="C7" s="157">
        <f>IF(AND(D7=0,D8=0,D9=0,D10=0,D11=0,D12=0,D13=0,D14=0,D15=0,D16=0),"",(IF((SUMIFS(KITCO!$B:$B,KITCO!$A:$A,B7))=0,"-",(SUMIFS(KITCO!$B:$B,KITCO!$A:$A,B7)))))</f>
        <v>1857.3</v>
      </c>
      <c r="D7" s="165">
        <f>SUMIFS(KITCO!$B:$B,KITCO!$A:$A,B7)</f>
        <v>1857.3</v>
      </c>
      <c r="E7" s="3" t="str">
        <f>Доллар!E7</f>
        <v>04.02.2023</v>
      </c>
      <c r="F7" s="157" t="str">
        <f>IF(AND(G7=0,G8=0,G9=0,G10=0,G11=0,G12=0,G13=0,G14=0,G15=0,G16=0),"",(IF((SUMIFS(KITCO!$B:$B,KITCO!$A:$A,E7))=0,"-",(SUMIFS(KITCO!$B:$B,KITCO!$A:$A,E7)))))</f>
        <v/>
      </c>
      <c r="G7" s="165">
        <f>SUMIFS(KITCO!$B:$B,KITCO!$A:$A,E7)</f>
        <v>0</v>
      </c>
      <c r="H7" s="3" t="str">
        <f>Доллар!H7</f>
        <v>04.03.2023</v>
      </c>
      <c r="I7" s="157" t="str">
        <f>IF(AND(J7=0,J8=0,J9=0,J10=0,J11=0,J12=0,J13=0,J14=0,J15=0,J16=0),"",(IF((SUMIFS(KITCO!$B:$B,KITCO!$A:$A,H7))=0,"-",(SUMIFS(KITCO!$B:$B,KITCO!$A:$A,H7)))))</f>
        <v/>
      </c>
      <c r="J7" s="165">
        <f>SUMIFS(KITCO!$B:$B,KITCO!$A:$A,H7)</f>
        <v>0</v>
      </c>
      <c r="K7" s="3" t="str">
        <f>Доллар!K7</f>
        <v>04.04.2023</v>
      </c>
      <c r="L7" s="157" t="str">
        <f>IF(AND(M7=0,M8=0,M9=0,M10=0,M11=0,M12=0,M13=0,M14=0,M15=0,M16=0),"",(IF((SUMIFS(KITCO!$B:$B,KITCO!$A:$A,K7))=0,"-",(SUMIFS(KITCO!$B:$B,KITCO!$A:$A,K7)))))</f>
        <v/>
      </c>
      <c r="M7" s="165">
        <f>SUMIFS(KITCO!$B:$B,KITCO!$A:$A,K7)</f>
        <v>0</v>
      </c>
      <c r="N7" s="3" t="str">
        <f>Доллар!N7</f>
        <v>04.05.2023</v>
      </c>
      <c r="O7" s="157" t="str">
        <f>IF(AND(P7=0,P8=0,P9=0,P10=0,P11=0,P12=0,P13=0,P14=0,P15=0,P16=0),"",(IF((SUMIFS(KITCO!$B:$B,KITCO!$A:$A,N7))=0,"-",(SUMIFS(KITCO!$B:$B,KITCO!$A:$A,N7)))))</f>
        <v/>
      </c>
      <c r="P7" s="165">
        <f>SUMIFS(KITCO!$B:$B,KITCO!$A:$A,N7)</f>
        <v>0</v>
      </c>
      <c r="Q7" s="3" t="str">
        <f>Доллар!Q7</f>
        <v>04.06.2023</v>
      </c>
      <c r="R7" s="157" t="str">
        <f>IF(AND(S7=0,S8=0,S9=0,S10=0,S11=0,S12=0,S13=0,S14=0,S15=0,S16=0),"",(IF((SUMIFS(KITCO!$B:$B,KITCO!$A:$A,Q7))=0,"-",(SUMIFS(KITCO!$B:$B,KITCO!$A:$A,Q7)))))</f>
        <v/>
      </c>
      <c r="S7" s="165">
        <f>SUMIFS(KITCO!$B:$B,KITCO!$A:$A,Q7)</f>
        <v>0</v>
      </c>
      <c r="T7" s="3" t="str">
        <f>Доллар!T7</f>
        <v>04.07.2023</v>
      </c>
      <c r="U7" s="157" t="str">
        <f>IF(AND(V7=0,V8=0,V9=0,V10=0,V11=0,V12=0,V13=0,V14=0,V15=0,V16=0),"",(IF((SUMIFS(KITCO!$B:$B,KITCO!$A:$A,T7))=0,"-",(SUMIFS(KITCO!$B:$B,KITCO!$A:$A,T7)))))</f>
        <v/>
      </c>
      <c r="V7" s="165">
        <f>SUMIFS(KITCO!$B:$B,KITCO!$A:$A,T7)</f>
        <v>0</v>
      </c>
      <c r="W7" s="3" t="str">
        <f>Доллар!W7</f>
        <v>04.08.2023</v>
      </c>
      <c r="X7" s="157" t="str">
        <f>IF(AND(Y7=0,Y8=0,Y9=0,Y10=0,Y11=0,Y12=0,Y13=0,Y14=0,Y15=0,Y16=0),"",(IF((SUMIFS(KITCO!$B:$B,KITCO!$A:$A,W7))=0,"-",(SUMIFS(KITCO!$B:$B,KITCO!$A:$A,W7)))))</f>
        <v/>
      </c>
      <c r="Y7" s="165">
        <f>SUMIFS(KITCO!$B:$B,KITCO!$A:$A,W7)</f>
        <v>0</v>
      </c>
      <c r="Z7" s="3" t="str">
        <f>Доллар!Z7</f>
        <v>04.09.2023</v>
      </c>
      <c r="AA7" s="157" t="str">
        <f>IF(AND(AB7=0,AB8=0,AB9=0,AB10=0,AB11=0,AB12=0,AB13=0,AB14=0,AB15=0,AB16=0),"",(IF((SUMIFS(KITCO!$B:$B,KITCO!$A:$A,Z7))=0,"-",(SUMIFS(KITCO!$B:$B,KITCO!$A:$A,Z7)))))</f>
        <v/>
      </c>
      <c r="AB7" s="165">
        <f>SUMIFS(KITCO!$B:$B,KITCO!$A:$A,Z7)</f>
        <v>0</v>
      </c>
      <c r="AC7" s="3" t="str">
        <f>Доллар!AC7</f>
        <v>04.10.2023</v>
      </c>
      <c r="AD7" s="157" t="str">
        <f>IF(AND(AE7=0,AE8=0,AE9=0,AE10=0,AE11=0,AE12=0,AE13=0,AE14=0,AE15=0,AE16=0),"",(IF((SUMIFS(KITCO!$B:$B,KITCO!$A:$A,AC7))=0,"-",(SUMIFS(KITCO!$B:$B,KITCO!$A:$A,AC7)))))</f>
        <v/>
      </c>
      <c r="AE7" s="165">
        <f>SUMIFS(KITCO!$B:$B,KITCO!$A:$A,AC7)</f>
        <v>0</v>
      </c>
      <c r="AF7" s="3" t="str">
        <f>Доллар!AF7</f>
        <v>04.11.2023</v>
      </c>
      <c r="AG7" s="157" t="str">
        <f>IF(AND(AH7=0,AH8=0,AH9=0,AH10=0,AH11=0,AH12=0,AH13=0,AH14=0,AH15=0,AH16=0),"",(IF((SUMIFS(KITCO!$B:$B,KITCO!$A:$A,AF7))=0,"-",(SUMIFS(KITCO!$B:$B,KITCO!$A:$A,AF7)))))</f>
        <v/>
      </c>
      <c r="AH7" s="165">
        <f>SUMIFS(KITCO!$B:$B,KITCO!$A:$A,AF7)</f>
        <v>0</v>
      </c>
      <c r="AI7" s="3" t="str">
        <f>Доллар!AI7</f>
        <v>04.12.2023</v>
      </c>
      <c r="AJ7" s="157" t="str">
        <f>IF(AND(AK7=0,AK8=0,AK9=0,AK10=0,AK11=0,AK12=0,AK13=0,AK14=0,AK15=0,AK16=0),"",(IF((SUMIFS(KITCO!$B:$B,KITCO!$A:$A,AI7))=0,"-",(SUMIFS(KITCO!$B:$B,KITCO!$A:$A,AI7)))))</f>
        <v/>
      </c>
      <c r="AK7" s="165">
        <f>SUMIFS(KITCO!$B:$B,KITCO!$A:$A,AI7)</f>
        <v>0</v>
      </c>
      <c r="AQ7" s="153" t="str">
        <f t="shared" si="1"/>
        <v>04.06.2023</v>
      </c>
      <c r="AR7" s="82">
        <f t="shared" si="0"/>
        <v>0</v>
      </c>
      <c r="AT7" s="3" t="str">
        <f t="shared" si="2"/>
        <v>04.10.2023</v>
      </c>
      <c r="AU7" s="161"/>
      <c r="AW7" s="3" t="str">
        <f t="shared" si="3"/>
        <v>04.11.2023</v>
      </c>
      <c r="AX7" s="161"/>
      <c r="AZ7" s="3" t="str">
        <f t="shared" si="4"/>
        <v>04.12.2023</v>
      </c>
      <c r="BA7" s="161"/>
    </row>
    <row r="8" spans="2:53" x14ac:dyDescent="0.25">
      <c r="B8" s="3" t="str">
        <f>Доллар!B8</f>
        <v>05.01.2023</v>
      </c>
      <c r="C8" s="157">
        <f>IF(AND(D8=0,D9=0,D10=0,D11=0,D12=0,D13=0,D14=0,D15=0,D16=0,D17=0),"",(IF((SUMIFS(KITCO!$B:$B,KITCO!$A:$A,B8))=0,"-",(SUMIFS(KITCO!$B:$B,KITCO!$A:$A,B8)))))</f>
        <v>1834</v>
      </c>
      <c r="D8" s="165">
        <f>SUMIFS(KITCO!$B:$B,KITCO!$A:$A,B8)</f>
        <v>1834</v>
      </c>
      <c r="E8" s="3" t="str">
        <f>Доллар!E8</f>
        <v>05.02.2023</v>
      </c>
      <c r="F8" s="157" t="str">
        <f>IF(AND(G8=0,G9=0,G10=0,G11=0,G12=0,G13=0,G14=0,G15=0,G16=0,G17=0),"",(IF((SUMIFS(KITCO!$B:$B,KITCO!$A:$A,E8))=0,"-",(SUMIFS(KITCO!$B:$B,KITCO!$A:$A,E8)))))</f>
        <v/>
      </c>
      <c r="G8" s="165">
        <f>SUMIFS(KITCO!$B:$B,KITCO!$A:$A,E8)</f>
        <v>0</v>
      </c>
      <c r="H8" s="3" t="str">
        <f>Доллар!H8</f>
        <v>05.03.2023</v>
      </c>
      <c r="I8" s="157" t="str">
        <f>IF(AND(J8=0,J9=0,J10=0,J11=0,J12=0,J13=0,J14=0,J15=0,J16=0,J17=0),"",(IF((SUMIFS(KITCO!$B:$B,KITCO!$A:$A,H8))=0,"-",(SUMIFS(KITCO!$B:$B,KITCO!$A:$A,H8)))))</f>
        <v/>
      </c>
      <c r="J8" s="165">
        <f>SUMIFS(KITCO!$B:$B,KITCO!$A:$A,H8)</f>
        <v>0</v>
      </c>
      <c r="K8" s="3" t="str">
        <f>Доллар!K8</f>
        <v>05.04.2023</v>
      </c>
      <c r="L8" s="157" t="str">
        <f>IF(AND(M8=0,M9=0,M10=0,M11=0,M12=0,M13=0,M14=0,M15=0,M16=0,M17=0),"",(IF((SUMIFS(KITCO!$B:$B,KITCO!$A:$A,K8))=0,"-",(SUMIFS(KITCO!$B:$B,KITCO!$A:$A,K8)))))</f>
        <v/>
      </c>
      <c r="M8" s="165">
        <f>SUMIFS(KITCO!$B:$B,KITCO!$A:$A,K8)</f>
        <v>0</v>
      </c>
      <c r="N8" s="3" t="str">
        <f>Доллар!N8</f>
        <v>05.05.2023</v>
      </c>
      <c r="O8" s="157" t="str">
        <f>IF(AND(P8=0,P9=0,P10=0,P11=0,P12=0,P13=0,P14=0,P15=0,P16=0,P17=0),"",(IF((SUMIFS(KITCO!$B:$B,KITCO!$A:$A,N8))=0,"-",(SUMIFS(KITCO!$B:$B,KITCO!$A:$A,N8)))))</f>
        <v/>
      </c>
      <c r="P8" s="165">
        <f>SUMIFS(KITCO!$B:$B,KITCO!$A:$A,N8)</f>
        <v>0</v>
      </c>
      <c r="Q8" s="3" t="str">
        <f>Доллар!Q8</f>
        <v>05.06.2023</v>
      </c>
      <c r="R8" s="157" t="str">
        <f>IF(AND(S8=0,S9=0,S10=0,S11=0,S12=0,S13=0,S14=0,S15=0,S16=0,S17=0),"",(IF((SUMIFS(KITCO!$B:$B,KITCO!$A:$A,Q8))=0,"-",(SUMIFS(KITCO!$B:$B,KITCO!$A:$A,Q8)))))</f>
        <v/>
      </c>
      <c r="S8" s="165">
        <f>SUMIFS(KITCO!$B:$B,KITCO!$A:$A,Q8)</f>
        <v>0</v>
      </c>
      <c r="T8" s="3" t="str">
        <f>Доллар!T8</f>
        <v>05.07.2023</v>
      </c>
      <c r="U8" s="157" t="str">
        <f>IF(AND(V8=0,V9=0,V10=0,V11=0,V12=0,V13=0,V14=0,V15=0,V16=0,V17=0),"",(IF((SUMIFS(KITCO!$B:$B,KITCO!$A:$A,T8))=0,"-",(SUMIFS(KITCO!$B:$B,KITCO!$A:$A,T8)))))</f>
        <v/>
      </c>
      <c r="V8" s="165">
        <f>SUMIFS(KITCO!$B:$B,KITCO!$A:$A,T8)</f>
        <v>0</v>
      </c>
      <c r="W8" s="3" t="str">
        <f>Доллар!W8</f>
        <v>05.08.2023</v>
      </c>
      <c r="X8" s="157" t="str">
        <f>IF(AND(Y8=0,Y9=0,Y10=0,Y11=0,Y12=0,Y13=0,Y14=0,Y15=0,Y16=0,Y17=0),"",(IF((SUMIFS(KITCO!$B:$B,KITCO!$A:$A,W8))=0,"-",(SUMIFS(KITCO!$B:$B,KITCO!$A:$A,W8)))))</f>
        <v/>
      </c>
      <c r="Y8" s="165">
        <f>SUMIFS(KITCO!$B:$B,KITCO!$A:$A,W8)</f>
        <v>0</v>
      </c>
      <c r="Z8" s="3" t="str">
        <f>Доллар!Z8</f>
        <v>05.09.2023</v>
      </c>
      <c r="AA8" s="157" t="str">
        <f>IF(AND(AB8=0,AB9=0,AB10=0,AB11=0,AB12=0,AB13=0,AB14=0,AB15=0,AB16=0,AB17=0),"",(IF((SUMIFS(KITCO!$B:$B,KITCO!$A:$A,Z8))=0,"-",(SUMIFS(KITCO!$B:$B,KITCO!$A:$A,Z8)))))</f>
        <v/>
      </c>
      <c r="AB8" s="165">
        <f>SUMIFS(KITCO!$B:$B,KITCO!$A:$A,Z8)</f>
        <v>0</v>
      </c>
      <c r="AC8" s="3" t="str">
        <f>Доллар!AC8</f>
        <v>05.10.2023</v>
      </c>
      <c r="AD8" s="157" t="str">
        <f>IF(AND(AE8=0,AE9=0,AE10=0,AE11=0,AE12=0,AE13=0,AE14=0,AE15=0,AE16=0,AE17=0),"",(IF((SUMIFS(KITCO!$B:$B,KITCO!$A:$A,AC8))=0,"-",(SUMIFS(KITCO!$B:$B,KITCO!$A:$A,AC8)))))</f>
        <v/>
      </c>
      <c r="AE8" s="165">
        <f>SUMIFS(KITCO!$B:$B,KITCO!$A:$A,AC8)</f>
        <v>0</v>
      </c>
      <c r="AF8" s="3" t="str">
        <f>Доллар!AF8</f>
        <v>05.11.2023</v>
      </c>
      <c r="AG8" s="157" t="str">
        <f>IF(AND(AH8=0,AH9=0,AH10=0,AH11=0,AH12=0,AH13=0,AH14=0,AH15=0,AH16=0,AH17=0),"",(IF((SUMIFS(KITCO!$B:$B,KITCO!$A:$A,AF8))=0,"-",(SUMIFS(KITCO!$B:$B,KITCO!$A:$A,AF8)))))</f>
        <v/>
      </c>
      <c r="AH8" s="165">
        <f>SUMIFS(KITCO!$B:$B,KITCO!$A:$A,AF8)</f>
        <v>0</v>
      </c>
      <c r="AI8" s="3" t="str">
        <f>Доллар!AI8</f>
        <v>05.12.2023</v>
      </c>
      <c r="AJ8" s="157" t="str">
        <f>IF(AND(AK8=0,AK9=0,AK10=0,AK11=0,AK12=0,AK13=0,AK14=0,AK15=0,AK16=0,AK17=0),"",(IF((SUMIFS(KITCO!$B:$B,KITCO!$A:$A,AI8))=0,"-",(SUMIFS(KITCO!$B:$B,KITCO!$A:$A,AI8)))))</f>
        <v/>
      </c>
      <c r="AK8" s="165">
        <f>SUMIFS(KITCO!$B:$B,KITCO!$A:$A,AI8)</f>
        <v>0</v>
      </c>
      <c r="AP8" s="31"/>
      <c r="AQ8" s="153" t="str">
        <f t="shared" si="1"/>
        <v>05.06.2023</v>
      </c>
      <c r="AR8" s="82">
        <f t="shared" si="0"/>
        <v>0</v>
      </c>
      <c r="AT8" s="3" t="str">
        <f t="shared" si="2"/>
        <v>05.10.2023</v>
      </c>
      <c r="AU8" s="161"/>
      <c r="AW8" s="3" t="str">
        <f t="shared" si="3"/>
        <v>05.11.2023</v>
      </c>
      <c r="AX8" s="161"/>
      <c r="AZ8" s="3" t="str">
        <f t="shared" si="4"/>
        <v>05.12.2023</v>
      </c>
      <c r="BA8" s="161"/>
    </row>
    <row r="9" spans="2:53" x14ac:dyDescent="0.25">
      <c r="B9" s="3" t="str">
        <f>Доллар!B9</f>
        <v>06.01.2023</v>
      </c>
      <c r="C9" s="157">
        <f>IF(AND(D9=0,D10=0,D11=0,D12=0,D13=0,D14=0,D15=0,D16=0,D17=0,D18=0),"",(IF((SUMIFS(KITCO!$B:$B,KITCO!$A:$A,B9))=0,"-",(SUMIFS(KITCO!$B:$B,KITCO!$A:$A,B9)))))</f>
        <v>1852.2</v>
      </c>
      <c r="D9" s="165">
        <f>SUMIFS(KITCO!$B:$B,KITCO!$A:$A,B9)</f>
        <v>1852.2</v>
      </c>
      <c r="E9" s="3" t="str">
        <f>Доллар!E9</f>
        <v>06.02.2023</v>
      </c>
      <c r="F9" s="157" t="str">
        <f>IF(AND(G9=0,G10=0,G11=0,G12=0,G13=0,G14=0,G15=0,G16=0,G17=0,G18=0),"",(IF((SUMIFS(KITCO!$B:$B,KITCO!$A:$A,E9))=0,"-",(SUMIFS(KITCO!$B:$B,KITCO!$A:$A,E9)))))</f>
        <v/>
      </c>
      <c r="G9" s="165">
        <f>SUMIFS(KITCO!$B:$B,KITCO!$A:$A,E9)</f>
        <v>0</v>
      </c>
      <c r="H9" s="3" t="str">
        <f>Доллар!H9</f>
        <v>06.03.2023</v>
      </c>
      <c r="I9" s="157" t="str">
        <f>IF(AND(J9=0,J10=0,J11=0,J12=0,J13=0,J14=0,J15=0,J16=0,J17=0,J18=0),"",(IF((SUMIFS(KITCO!$B:$B,KITCO!$A:$A,H9))=0,"-",(SUMIFS(KITCO!$B:$B,KITCO!$A:$A,H9)))))</f>
        <v/>
      </c>
      <c r="J9" s="165">
        <f>SUMIFS(KITCO!$B:$B,KITCO!$A:$A,H9)</f>
        <v>0</v>
      </c>
      <c r="K9" s="3" t="str">
        <f>Доллар!K9</f>
        <v>06.04.2023</v>
      </c>
      <c r="L9" s="157" t="str">
        <f>IF(AND(M9=0,M10=0,M11=0,M12=0,M13=0,M14=0,M15=0,M16=0,M17=0,M18=0),"",(IF((SUMIFS(KITCO!$B:$B,KITCO!$A:$A,K9))=0,"-",(SUMIFS(KITCO!$B:$B,KITCO!$A:$A,K9)))))</f>
        <v/>
      </c>
      <c r="M9" s="165">
        <f>SUMIFS(KITCO!$B:$B,KITCO!$A:$A,K9)</f>
        <v>0</v>
      </c>
      <c r="N9" s="3" t="str">
        <f>Доллар!N9</f>
        <v>06.05.2023</v>
      </c>
      <c r="O9" s="157" t="str">
        <f>IF(AND(P9=0,P10=0,P11=0,P12=0,P13=0,P14=0,P15=0,P16=0,P17=0,P18=0),"",(IF((SUMIFS(KITCO!$B:$B,KITCO!$A:$A,N9))=0,"-",(SUMIFS(KITCO!$B:$B,KITCO!$A:$A,N9)))))</f>
        <v/>
      </c>
      <c r="P9" s="165">
        <f>SUMIFS(KITCO!$B:$B,KITCO!$A:$A,N9)</f>
        <v>0</v>
      </c>
      <c r="Q9" s="3" t="str">
        <f>Доллар!Q9</f>
        <v>06.06.2023</v>
      </c>
      <c r="R9" s="157" t="str">
        <f>IF(AND(S9=0,S10=0,S11=0,S12=0,S13=0,S14=0,S15=0,S16=0,S17=0,S18=0),"",(IF((SUMIFS(KITCO!$B:$B,KITCO!$A:$A,Q9))=0,"-",(SUMIFS(KITCO!$B:$B,KITCO!$A:$A,Q9)))))</f>
        <v/>
      </c>
      <c r="S9" s="165">
        <f>SUMIFS(KITCO!$B:$B,KITCO!$A:$A,Q9)</f>
        <v>0</v>
      </c>
      <c r="T9" s="3" t="str">
        <f>Доллар!T9</f>
        <v>06.07.2023</v>
      </c>
      <c r="U9" s="157" t="str">
        <f>IF(AND(V9=0,V10=0,V11=0,V12=0,V13=0,V14=0,V15=0,V16=0,V17=0,V18=0),"",(IF((SUMIFS(KITCO!$B:$B,KITCO!$A:$A,T9))=0,"-",(SUMIFS(KITCO!$B:$B,KITCO!$A:$A,T9)))))</f>
        <v/>
      </c>
      <c r="V9" s="165">
        <f>SUMIFS(KITCO!$B:$B,KITCO!$A:$A,T9)</f>
        <v>0</v>
      </c>
      <c r="W9" s="3" t="str">
        <f>Доллар!W9</f>
        <v>06.08.2023</v>
      </c>
      <c r="X9" s="157" t="str">
        <f>IF(AND(Y9=0,Y10=0,Y11=0,Y12=0,Y13=0,Y14=0,Y15=0,Y16=0,Y17=0,Y18=0),"",(IF((SUMIFS(KITCO!$B:$B,KITCO!$A:$A,W9))=0,"-",(SUMIFS(KITCO!$B:$B,KITCO!$A:$A,W9)))))</f>
        <v/>
      </c>
      <c r="Y9" s="165">
        <f>SUMIFS(KITCO!$B:$B,KITCO!$A:$A,W9)</f>
        <v>0</v>
      </c>
      <c r="Z9" s="3" t="str">
        <f>Доллар!Z9</f>
        <v>06.09.2023</v>
      </c>
      <c r="AA9" s="157" t="str">
        <f>IF(AND(AB9=0,AB10=0,AB11=0,AB12=0,AB13=0,AB14=0,AB15=0,AB16=0,AB17=0,AB18=0),"",(IF((SUMIFS(KITCO!$B:$B,KITCO!$A:$A,Z9))=0,"-",(SUMIFS(KITCO!$B:$B,KITCO!$A:$A,Z9)))))</f>
        <v/>
      </c>
      <c r="AB9" s="165">
        <f>SUMIFS(KITCO!$B:$B,KITCO!$A:$A,Z9)</f>
        <v>0</v>
      </c>
      <c r="AC9" s="3" t="str">
        <f>Доллар!AC9</f>
        <v>06.10.2023</v>
      </c>
      <c r="AD9" s="157" t="str">
        <f>IF(AND(AE9=0,AE10=0,AE11=0,AE12=0,AE13=0,AE14=0,AE15=0,AE16=0,AE17=0,AE18=0),"",(IF((SUMIFS(KITCO!$B:$B,KITCO!$A:$A,AC9))=0,"-",(SUMIFS(KITCO!$B:$B,KITCO!$A:$A,AC9)))))</f>
        <v/>
      </c>
      <c r="AE9" s="165">
        <f>SUMIFS(KITCO!$B:$B,KITCO!$A:$A,AC9)</f>
        <v>0</v>
      </c>
      <c r="AF9" s="3" t="str">
        <f>Доллар!AF9</f>
        <v>06.11.2023</v>
      </c>
      <c r="AG9" s="157" t="str">
        <f>IF(AND(AH9=0,AH10=0,AH11=0,AH12=0,AH13=0,AH14=0,AH15=0,AH16=0,AH17=0,AH18=0),"",(IF((SUMIFS(KITCO!$B:$B,KITCO!$A:$A,AF9))=0,"-",(SUMIFS(KITCO!$B:$B,KITCO!$A:$A,AF9)))))</f>
        <v/>
      </c>
      <c r="AH9" s="165">
        <f>SUMIFS(KITCO!$B:$B,KITCO!$A:$A,AF9)</f>
        <v>0</v>
      </c>
      <c r="AI9" s="3" t="str">
        <f>Доллар!AI9</f>
        <v>06.12.2023</v>
      </c>
      <c r="AJ9" s="157" t="str">
        <f>IF(AND(AK9=0,AK10=0,AK11=0,AK12=0,AK13=0,AK14=0,AK15=0,AK16=0,AK17=0,AK18=0),"",(IF((SUMIFS(KITCO!$B:$B,KITCO!$A:$A,AI9))=0,"-",(SUMIFS(KITCO!$B:$B,KITCO!$A:$A,AI9)))))</f>
        <v/>
      </c>
      <c r="AK9" s="165">
        <f>SUMIFS(KITCO!$B:$B,KITCO!$A:$A,AI9)</f>
        <v>0</v>
      </c>
      <c r="AP9" s="31"/>
      <c r="AQ9" s="153" t="str">
        <f t="shared" si="1"/>
        <v>06.06.2023</v>
      </c>
      <c r="AR9" s="82">
        <f t="shared" si="0"/>
        <v>0</v>
      </c>
      <c r="AT9" s="3" t="str">
        <f t="shared" si="2"/>
        <v>06.10.2023</v>
      </c>
      <c r="AU9" s="161"/>
      <c r="AW9" s="3" t="str">
        <f t="shared" si="3"/>
        <v>06.11.2023</v>
      </c>
      <c r="AX9" s="161"/>
      <c r="AZ9" s="3" t="str">
        <f t="shared" si="4"/>
        <v>06.12.2023</v>
      </c>
      <c r="BA9" s="161"/>
    </row>
    <row r="10" spans="2:53" x14ac:dyDescent="0.25">
      <c r="B10" s="3" t="str">
        <f>Доллар!B10</f>
        <v>07.01.2023</v>
      </c>
      <c r="C10" s="157" t="str">
        <f>IF(AND(D10=0,D11=0,D12=0,D13=0,D14=0,D15=0,D16=0,D17=0,D18=0,D19=0),"",(IF((SUMIFS(KITCO!$B:$B,KITCO!$A:$A,B10))=0,"-",(SUMIFS(KITCO!$B:$B,KITCO!$A:$A,B10)))))</f>
        <v/>
      </c>
      <c r="D10" s="165">
        <f>SUMIFS(KITCO!$B:$B,KITCO!$A:$A,B10)</f>
        <v>0</v>
      </c>
      <c r="E10" s="3" t="str">
        <f>Доллар!E10</f>
        <v>07.02.2023</v>
      </c>
      <c r="F10" s="157" t="str">
        <f>IF(AND(G10=0,G11=0,G12=0,G13=0,G14=0,G15=0,G16=0,G17=0,G18=0,G19=0),"",(IF((SUMIFS(KITCO!$B:$B,KITCO!$A:$A,E10))=0,"-",(SUMIFS(KITCO!$B:$B,KITCO!$A:$A,E10)))))</f>
        <v/>
      </c>
      <c r="G10" s="165">
        <f>SUMIFS(KITCO!$B:$B,KITCO!$A:$A,E10)</f>
        <v>0</v>
      </c>
      <c r="H10" s="3" t="str">
        <f>Доллар!H10</f>
        <v>07.03.2023</v>
      </c>
      <c r="I10" s="157" t="str">
        <f>IF(AND(J10=0,J11=0,J12=0,J13=0,J14=0,J15=0,J16=0,J17=0,J18=0,J19=0),"",(IF((SUMIFS(KITCO!$B:$B,KITCO!$A:$A,H10))=0,"-",(SUMIFS(KITCO!$B:$B,KITCO!$A:$A,H10)))))</f>
        <v/>
      </c>
      <c r="J10" s="165">
        <f>SUMIFS(KITCO!$B:$B,KITCO!$A:$A,H10)</f>
        <v>0</v>
      </c>
      <c r="K10" s="3" t="str">
        <f>Доллар!K10</f>
        <v>07.04.2023</v>
      </c>
      <c r="L10" s="157" t="str">
        <f>IF(AND(M10=0,M11=0,M12=0,M13=0,M14=0,M15=0,M16=0,M17=0,M18=0,M19=0),"",(IF((SUMIFS(KITCO!$B:$B,KITCO!$A:$A,K10))=0,"-",(SUMIFS(KITCO!$B:$B,KITCO!$A:$A,K10)))))</f>
        <v/>
      </c>
      <c r="M10" s="165">
        <f>SUMIFS(KITCO!$B:$B,KITCO!$A:$A,K10)</f>
        <v>0</v>
      </c>
      <c r="N10" s="3" t="str">
        <f>Доллар!N10</f>
        <v>07.05.2023</v>
      </c>
      <c r="O10" s="157" t="str">
        <f>IF(AND(P10=0,P11=0,P12=0,P13=0,P14=0,P15=0,P16=0,P17=0,P18=0,P19=0),"",(IF((SUMIFS(KITCO!$B:$B,KITCO!$A:$A,N10))=0,"-",(SUMIFS(KITCO!$B:$B,KITCO!$A:$A,N10)))))</f>
        <v/>
      </c>
      <c r="P10" s="165">
        <f>SUMIFS(KITCO!$B:$B,KITCO!$A:$A,N10)</f>
        <v>0</v>
      </c>
      <c r="Q10" s="3" t="str">
        <f>Доллар!Q10</f>
        <v>07.06.2023</v>
      </c>
      <c r="R10" s="157" t="str">
        <f>IF(AND(S10=0,S11=0,S12=0,S13=0,S14=0,S15=0,S16=0,S17=0,S18=0,S19=0),"",(IF((SUMIFS(KITCO!$B:$B,KITCO!$A:$A,Q10))=0,"-",(SUMIFS(KITCO!$B:$B,KITCO!$A:$A,Q10)))))</f>
        <v/>
      </c>
      <c r="S10" s="165">
        <f>SUMIFS(KITCO!$B:$B,KITCO!$A:$A,Q10)</f>
        <v>0</v>
      </c>
      <c r="T10" s="3" t="str">
        <f>Доллар!T10</f>
        <v>07.07.2023</v>
      </c>
      <c r="U10" s="157" t="str">
        <f>IF(AND(V10=0,V11=0,V12=0,V13=0,V14=0,V15=0,V16=0,V17=0,V18=0,V19=0),"",(IF((SUMIFS(KITCO!$B:$B,KITCO!$A:$A,T10))=0,"-",(SUMIFS(KITCO!$B:$B,KITCO!$A:$A,T10)))))</f>
        <v/>
      </c>
      <c r="V10" s="165">
        <f>SUMIFS(KITCO!$B:$B,KITCO!$A:$A,T10)</f>
        <v>0</v>
      </c>
      <c r="W10" s="3" t="str">
        <f>Доллар!W10</f>
        <v>07.08.2023</v>
      </c>
      <c r="X10" s="157" t="str">
        <f>IF(AND(Y10=0,Y11=0,Y12=0,Y13=0,Y14=0,Y15=0,Y16=0,Y17=0,Y18=0,Y19=0),"",(IF((SUMIFS(KITCO!$B:$B,KITCO!$A:$A,W10))=0,"-",(SUMIFS(KITCO!$B:$B,KITCO!$A:$A,W10)))))</f>
        <v/>
      </c>
      <c r="Y10" s="165">
        <f>SUMIFS(KITCO!$B:$B,KITCO!$A:$A,W10)</f>
        <v>0</v>
      </c>
      <c r="Z10" s="3" t="str">
        <f>Доллар!Z10</f>
        <v>07.09.2023</v>
      </c>
      <c r="AA10" s="157" t="str">
        <f>IF(AND(AB10=0,AB11=0,AB12=0,AB13=0,AB14=0,AB15=0,AB16=0,AB17=0,AB18=0,AB19=0),"",(IF((SUMIFS(KITCO!$B:$B,KITCO!$A:$A,Z10))=0,"-",(SUMIFS(KITCO!$B:$B,KITCO!$A:$A,Z10)))))</f>
        <v/>
      </c>
      <c r="AB10" s="165">
        <f>SUMIFS(KITCO!$B:$B,KITCO!$A:$A,Z10)</f>
        <v>0</v>
      </c>
      <c r="AC10" s="3" t="str">
        <f>Доллар!AC10</f>
        <v>07.10.2023</v>
      </c>
      <c r="AD10" s="157" t="str">
        <f>IF(AND(AE10=0,AE11=0,AE12=0,AE13=0,AE14=0,AE15=0,AE16=0,AE17=0,AE18=0,AE19=0),"",(IF((SUMIFS(KITCO!$B:$B,KITCO!$A:$A,AC10))=0,"-",(SUMIFS(KITCO!$B:$B,KITCO!$A:$A,AC10)))))</f>
        <v/>
      </c>
      <c r="AE10" s="165">
        <f>SUMIFS(KITCO!$B:$B,KITCO!$A:$A,AC10)</f>
        <v>0</v>
      </c>
      <c r="AF10" s="3" t="str">
        <f>Доллар!AF10</f>
        <v>07.11.2023</v>
      </c>
      <c r="AG10" s="157" t="str">
        <f>IF(AND(AH10=0,AH11=0,AH12=0,AH13=0,AH14=0,AH15=0,AH16=0,AH17=0,AH18=0,AH19=0),"",(IF((SUMIFS(KITCO!$B:$B,KITCO!$A:$A,AF10))=0,"-",(SUMIFS(KITCO!$B:$B,KITCO!$A:$A,AF10)))))</f>
        <v/>
      </c>
      <c r="AH10" s="165">
        <f>SUMIFS(KITCO!$B:$B,KITCO!$A:$A,AF10)</f>
        <v>0</v>
      </c>
      <c r="AI10" s="3" t="str">
        <f>Доллар!AI10</f>
        <v>07.12.2023</v>
      </c>
      <c r="AJ10" s="157" t="str">
        <f>IF(AND(AK10=0,AK11=0,AK12=0,AK13=0,AK14=0,AK15=0,AK16=0,AK17=0,AK18=0,AK19=0),"",(IF((SUMIFS(KITCO!$B:$B,KITCO!$A:$A,AI10))=0,"-",(SUMIFS(KITCO!$B:$B,KITCO!$A:$A,AI10)))))</f>
        <v/>
      </c>
      <c r="AK10" s="165">
        <f>SUMIFS(KITCO!$B:$B,KITCO!$A:$A,AI10)</f>
        <v>0</v>
      </c>
      <c r="AQ10" s="153" t="str">
        <f t="shared" si="1"/>
        <v>07.06.2023</v>
      </c>
      <c r="AR10" s="82">
        <f t="shared" si="0"/>
        <v>0</v>
      </c>
      <c r="AT10" s="3" t="str">
        <f t="shared" si="2"/>
        <v>07.10.2023</v>
      </c>
      <c r="AU10" s="161"/>
      <c r="AW10" s="3" t="str">
        <f t="shared" si="3"/>
        <v>07.11.2023</v>
      </c>
      <c r="AX10" s="161"/>
      <c r="AZ10" s="3" t="str">
        <f t="shared" si="4"/>
        <v>07.12.2023</v>
      </c>
      <c r="BA10" s="161"/>
    </row>
    <row r="11" spans="2:53" x14ac:dyDescent="0.25">
      <c r="B11" s="3" t="str">
        <f>Доллар!B11</f>
        <v>08.01.2023</v>
      </c>
      <c r="C11" s="157" t="str">
        <f>IF(AND(D11=0,D12=0,D13=0,D14=0,D15=0,D16=0,D17=0,D18=0,D19=0,D20=0),"",(IF((SUMIFS(KITCO!$B:$B,KITCO!$A:$A,B11))=0,"-",(SUMIFS(KITCO!$B:$B,KITCO!$A:$A,B11)))))</f>
        <v/>
      </c>
      <c r="D11" s="165">
        <f>SUMIFS(KITCO!$B:$B,KITCO!$A:$A,B11)</f>
        <v>0</v>
      </c>
      <c r="E11" s="3" t="str">
        <f>Доллар!E11</f>
        <v>08.02.2023</v>
      </c>
      <c r="F11" s="157" t="str">
        <f>IF(AND(G11=0,G12=0,G13=0,G14=0,G15=0,G16=0,G17=0,G18=0,G19=0,G20=0),"",(IF((SUMIFS(KITCO!$B:$B,KITCO!$A:$A,E11))=0,"-",(SUMIFS(KITCO!$B:$B,KITCO!$A:$A,E11)))))</f>
        <v/>
      </c>
      <c r="G11" s="165">
        <f>SUMIFS(KITCO!$B:$B,KITCO!$A:$A,E11)</f>
        <v>0</v>
      </c>
      <c r="H11" s="3" t="str">
        <f>Доллар!H11</f>
        <v>08.03.2023</v>
      </c>
      <c r="I11" s="157" t="str">
        <f>IF(AND(J11=0,J12=0,J13=0,J14=0,J15=0,J16=0,J17=0,J18=0,J19=0,J20=0),"",(IF((SUMIFS(KITCO!$B:$B,KITCO!$A:$A,H11))=0,"-",(SUMIFS(KITCO!$B:$B,KITCO!$A:$A,H11)))))</f>
        <v/>
      </c>
      <c r="J11" s="165">
        <f>SUMIFS(KITCO!$B:$B,KITCO!$A:$A,H11)</f>
        <v>0</v>
      </c>
      <c r="K11" s="3" t="str">
        <f>Доллар!K11</f>
        <v>08.04.2023</v>
      </c>
      <c r="L11" s="157" t="str">
        <f>IF(AND(M11=0,M12=0,M13=0,M14=0,M15=0,M16=0,M17=0,M18=0,M19=0,M20=0),"",(IF((SUMIFS(KITCO!$B:$B,KITCO!$A:$A,K11))=0,"-",(SUMIFS(KITCO!$B:$B,KITCO!$A:$A,K11)))))</f>
        <v/>
      </c>
      <c r="M11" s="165">
        <f>SUMIFS(KITCO!$B:$B,KITCO!$A:$A,K11)</f>
        <v>0</v>
      </c>
      <c r="N11" s="3" t="str">
        <f>Доллар!N11</f>
        <v>08.05.2023</v>
      </c>
      <c r="O11" s="157" t="str">
        <f>IF(AND(P11=0,P12=0,P13=0,P14=0,P15=0,P16=0,P17=0,P18=0,P19=0,P20=0),"",(IF((SUMIFS(KITCO!$B:$B,KITCO!$A:$A,N11))=0,"-",(SUMIFS(KITCO!$B:$B,KITCO!$A:$A,N11)))))</f>
        <v/>
      </c>
      <c r="P11" s="165">
        <f>SUMIFS(KITCO!$B:$B,KITCO!$A:$A,N11)</f>
        <v>0</v>
      </c>
      <c r="Q11" s="3" t="str">
        <f>Доллар!Q11</f>
        <v>08.06.2023</v>
      </c>
      <c r="R11" s="157" t="str">
        <f>IF(AND(S11=0,S12=0,S13=0,S14=0,S15=0,S16=0,S17=0,S18=0,S19=0,S20=0),"",(IF((SUMIFS(KITCO!$B:$B,KITCO!$A:$A,Q11))=0,"-",(SUMIFS(KITCO!$B:$B,KITCO!$A:$A,Q11)))))</f>
        <v/>
      </c>
      <c r="S11" s="165">
        <f>SUMIFS(KITCO!$B:$B,KITCO!$A:$A,Q11)</f>
        <v>0</v>
      </c>
      <c r="T11" s="3" t="str">
        <f>Доллар!T11</f>
        <v>08.07.2023</v>
      </c>
      <c r="U11" s="157" t="str">
        <f>IF(AND(V11=0,V12=0,V13=0,V14=0,V15=0,V16=0,V17=0,V18=0,V19=0,V20=0),"",(IF((SUMIFS(KITCO!$B:$B,KITCO!$A:$A,T11))=0,"-",(SUMIFS(KITCO!$B:$B,KITCO!$A:$A,T11)))))</f>
        <v/>
      </c>
      <c r="V11" s="165">
        <f>SUMIFS(KITCO!$B:$B,KITCO!$A:$A,T11)</f>
        <v>0</v>
      </c>
      <c r="W11" s="3" t="str">
        <f>Доллар!W11</f>
        <v>08.08.2023</v>
      </c>
      <c r="X11" s="157" t="str">
        <f>IF(AND(Y11=0,Y12=0,Y13=0,Y14=0,Y15=0,Y16=0,Y17=0,Y18=0,Y19=0,Y20=0),"",(IF((SUMIFS(KITCO!$B:$B,KITCO!$A:$A,W11))=0,"-",(SUMIFS(KITCO!$B:$B,KITCO!$A:$A,W11)))))</f>
        <v/>
      </c>
      <c r="Y11" s="165">
        <f>SUMIFS(KITCO!$B:$B,KITCO!$A:$A,W11)</f>
        <v>0</v>
      </c>
      <c r="Z11" s="3" t="str">
        <f>Доллар!Z11</f>
        <v>08.09.2023</v>
      </c>
      <c r="AA11" s="157" t="str">
        <f>IF(AND(AB11=0,AB12=0,AB13=0,AB14=0,AB15=0,AB16=0,AB17=0,AB18=0,AB19=0,AB20=0),"",(IF((SUMIFS(KITCO!$B:$B,KITCO!$A:$A,Z11))=0,"-",(SUMIFS(KITCO!$B:$B,KITCO!$A:$A,Z11)))))</f>
        <v/>
      </c>
      <c r="AB11" s="165">
        <f>SUMIFS(KITCO!$B:$B,KITCO!$A:$A,Z11)</f>
        <v>0</v>
      </c>
      <c r="AC11" s="3" t="str">
        <f>Доллар!AC11</f>
        <v>08.10.2023</v>
      </c>
      <c r="AD11" s="157" t="str">
        <f>IF(AND(AE11=0,AE12=0,AE13=0,AE14=0,AE15=0,AE16=0,AE17=0,AE18=0,AE19=0,AE20=0),"",(IF((SUMIFS(KITCO!$B:$B,KITCO!$A:$A,AC11))=0,"-",(SUMIFS(KITCO!$B:$B,KITCO!$A:$A,AC11)))))</f>
        <v/>
      </c>
      <c r="AE11" s="165">
        <f>SUMIFS(KITCO!$B:$B,KITCO!$A:$A,AC11)</f>
        <v>0</v>
      </c>
      <c r="AF11" s="3" t="str">
        <f>Доллар!AF11</f>
        <v>08.11.2023</v>
      </c>
      <c r="AG11" s="157" t="str">
        <f>IF(AND(AH11=0,AH12=0,AH13=0,AH14=0,AH15=0,AH16=0,AH17=0,AH18=0,AH19=0,AH20=0),"",(IF((SUMIFS(KITCO!$B:$B,KITCO!$A:$A,AF11))=0,"-",(SUMIFS(KITCO!$B:$B,KITCO!$A:$A,AF11)))))</f>
        <v/>
      </c>
      <c r="AH11" s="165">
        <f>SUMIFS(KITCO!$B:$B,KITCO!$A:$A,AF11)</f>
        <v>0</v>
      </c>
      <c r="AI11" s="3" t="str">
        <f>Доллар!AI11</f>
        <v>08.12.2023</v>
      </c>
      <c r="AJ11" s="157" t="str">
        <f>IF(AND(AK11=0,AK12=0,AK13=0,AK14=0,AK15=0,AK16=0,AK17=0,AK18=0,AK19=0,AK20=0),"",(IF((SUMIFS(KITCO!$B:$B,KITCO!$A:$A,AI11))=0,"-",(SUMIFS(KITCO!$B:$B,KITCO!$A:$A,AI11)))))</f>
        <v/>
      </c>
      <c r="AK11" s="165">
        <f>SUMIFS(KITCO!$B:$B,KITCO!$A:$A,AI11)</f>
        <v>0</v>
      </c>
      <c r="AQ11" s="153" t="str">
        <f t="shared" si="1"/>
        <v>08.06.2023</v>
      </c>
      <c r="AR11" s="82">
        <f t="shared" si="0"/>
        <v>0</v>
      </c>
      <c r="AT11" s="3" t="str">
        <f t="shared" si="2"/>
        <v>08.10.2023</v>
      </c>
      <c r="AU11" s="161"/>
      <c r="AW11" s="3" t="str">
        <f t="shared" si="3"/>
        <v>08.11.2023</v>
      </c>
      <c r="AX11" s="161"/>
      <c r="AZ11" s="3" t="str">
        <f t="shared" si="4"/>
        <v>08.12.2023</v>
      </c>
      <c r="BA11" s="161"/>
    </row>
    <row r="12" spans="2:53" x14ac:dyDescent="0.25">
      <c r="B12" s="3" t="str">
        <f>Доллар!B12</f>
        <v>09.01.2023</v>
      </c>
      <c r="C12" s="157" t="str">
        <f>IF(AND(D12=0,D13=0,D14=0,D15=0,D16=0,D17=0,D18=0,D19=0,D20=0,D21=0),"",(IF((SUMIFS(KITCO!$B:$B,KITCO!$A:$A,B12))=0,"-",(SUMIFS(KITCO!$B:$B,KITCO!$A:$A,B12)))))</f>
        <v/>
      </c>
      <c r="D12" s="165">
        <f>SUMIFS(KITCO!$B:$B,KITCO!$A:$A,B12)</f>
        <v>0</v>
      </c>
      <c r="E12" s="3" t="str">
        <f>Доллар!E12</f>
        <v>09.02.2023</v>
      </c>
      <c r="F12" s="157" t="str">
        <f>IF(AND(G12=0,G13=0,G14=0,G15=0,G16=0,G17=0,G18=0,G19=0,G20=0,G21=0),"",(IF((SUMIFS(KITCO!$B:$B,KITCO!$A:$A,E12))=0,"-",(SUMIFS(KITCO!$B:$B,KITCO!$A:$A,E12)))))</f>
        <v/>
      </c>
      <c r="G12" s="165">
        <f>SUMIFS(KITCO!$B:$B,KITCO!$A:$A,E12)</f>
        <v>0</v>
      </c>
      <c r="H12" s="3" t="str">
        <f>Доллар!H12</f>
        <v>09.03.2023</v>
      </c>
      <c r="I12" s="157" t="str">
        <f>IF(AND(J12=0,J13=0,J14=0,J15=0,J16=0,J17=0,J18=0,J19=0,J20=0,J21=0),"",(IF((SUMIFS(KITCO!$B:$B,KITCO!$A:$A,H12))=0,"-",(SUMIFS(KITCO!$B:$B,KITCO!$A:$A,H12)))))</f>
        <v/>
      </c>
      <c r="J12" s="165">
        <f>SUMIFS(KITCO!$B:$B,KITCO!$A:$A,H12)</f>
        <v>0</v>
      </c>
      <c r="K12" s="3" t="str">
        <f>Доллар!K12</f>
        <v>09.04.2023</v>
      </c>
      <c r="L12" s="157" t="str">
        <f>IF(AND(M12=0,M13=0,M14=0,M15=0,M16=0,M17=0,M18=0,M19=0,M20=0,M21=0),"",(IF((SUMIFS(KITCO!$B:$B,KITCO!$A:$A,K12))=0,"-",(SUMIFS(KITCO!$B:$B,KITCO!$A:$A,K12)))))</f>
        <v/>
      </c>
      <c r="M12" s="165">
        <f>SUMIFS(KITCO!$B:$B,KITCO!$A:$A,K12)</f>
        <v>0</v>
      </c>
      <c r="N12" s="3" t="str">
        <f>Доллар!N12</f>
        <v>09.05.2023</v>
      </c>
      <c r="O12" s="157" t="str">
        <f>IF(AND(P12=0,P13=0,P14=0,P15=0,P16=0,P17=0,P18=0,P19=0,P20=0,P21=0),"",(IF((SUMIFS(KITCO!$B:$B,KITCO!$A:$A,N12))=0,"-",(SUMIFS(KITCO!$B:$B,KITCO!$A:$A,N12)))))</f>
        <v/>
      </c>
      <c r="P12" s="165">
        <f>SUMIFS(KITCO!$B:$B,KITCO!$A:$A,N12)</f>
        <v>0</v>
      </c>
      <c r="Q12" s="3" t="str">
        <f>Доллар!Q12</f>
        <v>09.06.2023</v>
      </c>
      <c r="R12" s="157" t="str">
        <f>IF(AND(S12=0,S13=0,S14=0,S15=0,S16=0,S17=0,S18=0,S19=0,S20=0,S21=0),"",(IF((SUMIFS(KITCO!$B:$B,KITCO!$A:$A,Q12))=0,"-",(SUMIFS(KITCO!$B:$B,KITCO!$A:$A,Q12)))))</f>
        <v/>
      </c>
      <c r="S12" s="165">
        <f>SUMIFS(KITCO!$B:$B,KITCO!$A:$A,Q12)</f>
        <v>0</v>
      </c>
      <c r="T12" s="3" t="str">
        <f>Доллар!T12</f>
        <v>09.07.2023</v>
      </c>
      <c r="U12" s="157" t="str">
        <f>IF(AND(V12=0,V13=0,V14=0,V15=0,V16=0,V17=0,V18=0,V19=0,V20=0,V21=0),"",(IF((SUMIFS(KITCO!$B:$B,KITCO!$A:$A,T12))=0,"-",(SUMIFS(KITCO!$B:$B,KITCO!$A:$A,T12)))))</f>
        <v/>
      </c>
      <c r="V12" s="165">
        <f>SUMIFS(KITCO!$B:$B,KITCO!$A:$A,T12)</f>
        <v>0</v>
      </c>
      <c r="W12" s="3" t="str">
        <f>Доллар!W12</f>
        <v>09.08.2023</v>
      </c>
      <c r="X12" s="157" t="str">
        <f>IF(AND(Y12=0,Y13=0,Y14=0,Y15=0,Y16=0,Y17=0,Y18=0,Y19=0,Y20=0,Y21=0),"",(IF((SUMIFS(KITCO!$B:$B,KITCO!$A:$A,W12))=0,"-",(SUMIFS(KITCO!$B:$B,KITCO!$A:$A,W12)))))</f>
        <v/>
      </c>
      <c r="Y12" s="165">
        <f>SUMIFS(KITCO!$B:$B,KITCO!$A:$A,W12)</f>
        <v>0</v>
      </c>
      <c r="Z12" s="3" t="str">
        <f>Доллар!Z12</f>
        <v>09.09.2023</v>
      </c>
      <c r="AA12" s="157" t="str">
        <f>IF(AND(AB12=0,AB13=0,AB14=0,AB15=0,AB16=0,AB17=0,AB18=0,AB19=0,AB20=0,AB21=0),"",(IF((SUMIFS(KITCO!$B:$B,KITCO!$A:$A,Z12))=0,"-",(SUMIFS(KITCO!$B:$B,KITCO!$A:$A,Z12)))))</f>
        <v/>
      </c>
      <c r="AB12" s="165">
        <f>SUMIFS(KITCO!$B:$B,KITCO!$A:$A,Z12)</f>
        <v>0</v>
      </c>
      <c r="AC12" s="3" t="str">
        <f>Доллар!AC12</f>
        <v>09.10.2023</v>
      </c>
      <c r="AD12" s="157" t="str">
        <f>IF(AND(AE12=0,AE13=0,AE14=0,AE15=0,AE16=0,AE17=0,AE18=0,AE19=0,AE20=0,AE21=0),"",(IF((SUMIFS(KITCO!$B:$B,KITCO!$A:$A,AC12))=0,"-",(SUMIFS(KITCO!$B:$B,KITCO!$A:$A,AC12)))))</f>
        <v/>
      </c>
      <c r="AE12" s="165">
        <f>SUMIFS(KITCO!$B:$B,KITCO!$A:$A,AC12)</f>
        <v>0</v>
      </c>
      <c r="AF12" s="3" t="str">
        <f>Доллар!AF12</f>
        <v>09.11.2023</v>
      </c>
      <c r="AG12" s="157" t="str">
        <f>IF(AND(AH12=0,AH13=0,AH14=0,AH15=0,AH16=0,AH17=0,AH18=0,AH19=0,AH20=0,AH21=0),"",(IF((SUMIFS(KITCO!$B:$B,KITCO!$A:$A,AF12))=0,"-",(SUMIFS(KITCO!$B:$B,KITCO!$A:$A,AF12)))))</f>
        <v/>
      </c>
      <c r="AH12" s="165">
        <f>SUMIFS(KITCO!$B:$B,KITCO!$A:$A,AF12)</f>
        <v>0</v>
      </c>
      <c r="AI12" s="3" t="str">
        <f>Доллар!AI12</f>
        <v>09.12.2023</v>
      </c>
      <c r="AJ12" s="157" t="str">
        <f>IF(AND(AK12=0,AK13=0,AK14=0,AK15=0,AK16=0,AK17=0,AK18=0,AK19=0,AK20=0,AK21=0),"",(IF((SUMIFS(KITCO!$B:$B,KITCO!$A:$A,AI12))=0,"-",(SUMIFS(KITCO!$B:$B,KITCO!$A:$A,AI12)))))</f>
        <v/>
      </c>
      <c r="AK12" s="165">
        <f>SUMIFS(KITCO!$B:$B,KITCO!$A:$A,AI12)</f>
        <v>0</v>
      </c>
      <c r="AQ12" s="153" t="str">
        <f t="shared" si="1"/>
        <v>09.06.2023</v>
      </c>
      <c r="AR12" s="82">
        <f t="shared" si="0"/>
        <v>0</v>
      </c>
      <c r="AT12" s="3" t="str">
        <f t="shared" si="2"/>
        <v>09.10.2023</v>
      </c>
      <c r="AU12" s="161"/>
      <c r="AW12" s="3" t="str">
        <f t="shared" si="3"/>
        <v>09.11.2023</v>
      </c>
      <c r="AX12" s="161"/>
      <c r="AZ12" s="3" t="str">
        <f t="shared" si="4"/>
        <v>09.12.2023</v>
      </c>
      <c r="BA12" s="161"/>
    </row>
    <row r="13" spans="2:53" x14ac:dyDescent="0.25">
      <c r="B13" s="3" t="str">
        <f>Доллар!B13</f>
        <v>10.01.2023</v>
      </c>
      <c r="C13" s="157" t="str">
        <f>IF(AND(D13=0,D14=0,D15=0,D16=0,D17=0,D18=0,D19=0,D20=0,D21=0,D22=0),"",(IF((SUMIFS(KITCO!$B:$B,KITCO!$A:$A,B13))=0,"-",(SUMIFS(KITCO!$B:$B,KITCO!$A:$A,B13)))))</f>
        <v/>
      </c>
      <c r="D13" s="165">
        <f>SUMIFS(KITCO!$B:$B,KITCO!$A:$A,B13)</f>
        <v>0</v>
      </c>
      <c r="E13" s="3" t="str">
        <f>Доллар!E13</f>
        <v>10.02.2023</v>
      </c>
      <c r="F13" s="157" t="str">
        <f>IF(AND(G13=0,G14=0,G15=0,G16=0,G17=0,G18=0,G19=0,G20=0,G21=0,G22=0),"",(IF((SUMIFS(KITCO!$B:$B,KITCO!$A:$A,E13))=0,"-",(SUMIFS(KITCO!$B:$B,KITCO!$A:$A,E13)))))</f>
        <v/>
      </c>
      <c r="G13" s="165">
        <f>SUMIFS(KITCO!$B:$B,KITCO!$A:$A,E13)</f>
        <v>0</v>
      </c>
      <c r="H13" s="3" t="str">
        <f>Доллар!H13</f>
        <v>10.03.2023</v>
      </c>
      <c r="I13" s="157" t="str">
        <f>IF(AND(J13=0,J14=0,J15=0,J16=0,J17=0,J18=0,J19=0,J20=0,J21=0,J22=0),"",(IF((SUMIFS(KITCO!$B:$B,KITCO!$A:$A,H13))=0,"-",(SUMIFS(KITCO!$B:$B,KITCO!$A:$A,H13)))))</f>
        <v/>
      </c>
      <c r="J13" s="165">
        <f>SUMIFS(KITCO!$B:$B,KITCO!$A:$A,H13)</f>
        <v>0</v>
      </c>
      <c r="K13" s="3" t="str">
        <f>Доллар!K13</f>
        <v>10.04.2023</v>
      </c>
      <c r="L13" s="157" t="str">
        <f>IF(AND(M13=0,M14=0,M15=0,M16=0,M17=0,M18=0,M19=0,M20=0,M21=0,M22=0),"",(IF((SUMIFS(KITCO!$B:$B,KITCO!$A:$A,K13))=0,"-",(SUMIFS(KITCO!$B:$B,KITCO!$A:$A,K13)))))</f>
        <v/>
      </c>
      <c r="M13" s="165">
        <f>SUMIFS(KITCO!$B:$B,KITCO!$A:$A,K13)</f>
        <v>0</v>
      </c>
      <c r="N13" s="3" t="str">
        <f>Доллар!N13</f>
        <v>10.05.2023</v>
      </c>
      <c r="O13" s="157" t="str">
        <f>IF(AND(P13=0,P14=0,P15=0,P16=0,P17=0,P18=0,P19=0,P20=0,P21=0,P22=0),"",(IF((SUMIFS(KITCO!$B:$B,KITCO!$A:$A,N13))=0,"-",(SUMIFS(KITCO!$B:$B,KITCO!$A:$A,N13)))))</f>
        <v/>
      </c>
      <c r="P13" s="165">
        <f>SUMIFS(KITCO!$B:$B,KITCO!$A:$A,N13)</f>
        <v>0</v>
      </c>
      <c r="Q13" s="3" t="str">
        <f>Доллар!Q13</f>
        <v>10.06.2023</v>
      </c>
      <c r="R13" s="157" t="str">
        <f>IF(AND(S13=0,S14=0,S15=0,S16=0,S17=0,S18=0,S19=0,S20=0,S21=0,S22=0),"",(IF((SUMIFS(KITCO!$B:$B,KITCO!$A:$A,Q13))=0,"-",(SUMIFS(KITCO!$B:$B,KITCO!$A:$A,Q13)))))</f>
        <v/>
      </c>
      <c r="S13" s="165">
        <f>SUMIFS(KITCO!$B:$B,KITCO!$A:$A,Q13)</f>
        <v>0</v>
      </c>
      <c r="T13" s="3" t="str">
        <f>Доллар!T13</f>
        <v>10.07.2023</v>
      </c>
      <c r="U13" s="157" t="str">
        <f>IF(AND(V13=0,V14=0,V15=0,V16=0,V17=0,V18=0,V19=0,V20=0,V21=0,V22=0),"",(IF((SUMIFS(KITCO!$B:$B,KITCO!$A:$A,T13))=0,"-",(SUMIFS(KITCO!$B:$B,KITCO!$A:$A,T13)))))</f>
        <v/>
      </c>
      <c r="V13" s="165">
        <f>SUMIFS(KITCO!$B:$B,KITCO!$A:$A,T13)</f>
        <v>0</v>
      </c>
      <c r="W13" s="3" t="str">
        <f>Доллар!W13</f>
        <v>10.08.2023</v>
      </c>
      <c r="X13" s="157" t="str">
        <f>IF(AND(Y13=0,Y14=0,Y15=0,Y16=0,Y17=0,Y18=0,Y19=0,Y20=0,Y21=0,Y22=0),"",(IF((SUMIFS(KITCO!$B:$B,KITCO!$A:$A,W13))=0,"-",(SUMIFS(KITCO!$B:$B,KITCO!$A:$A,W13)))))</f>
        <v/>
      </c>
      <c r="Y13" s="165">
        <f>SUMIFS(KITCO!$B:$B,KITCO!$A:$A,W13)</f>
        <v>0</v>
      </c>
      <c r="Z13" s="3" t="str">
        <f>Доллар!Z13</f>
        <v>10.09.2023</v>
      </c>
      <c r="AA13" s="157" t="str">
        <f>IF(AND(AB13=0,AB14=0,AB15=0,AB16=0,AB17=0,AB18=0,AB19=0,AB20=0,AB21=0,AB22=0),"",(IF((SUMIFS(KITCO!$B:$B,KITCO!$A:$A,Z13))=0,"-",(SUMIFS(KITCO!$B:$B,KITCO!$A:$A,Z13)))))</f>
        <v/>
      </c>
      <c r="AB13" s="165">
        <f>SUMIFS(KITCO!$B:$B,KITCO!$A:$A,Z13)</f>
        <v>0</v>
      </c>
      <c r="AC13" s="3" t="str">
        <f>Доллар!AC13</f>
        <v>10.10.2023</v>
      </c>
      <c r="AD13" s="157" t="str">
        <f>IF(AND(AE13=0,AE14=0,AE15=0,AE16=0,AE17=0,AE18=0,AE19=0,AE20=0,AE21=0,AE22=0),"",(IF((SUMIFS(KITCO!$B:$B,KITCO!$A:$A,AC13))=0,"-",(SUMIFS(KITCO!$B:$B,KITCO!$A:$A,AC13)))))</f>
        <v/>
      </c>
      <c r="AE13" s="165">
        <f>SUMIFS(KITCO!$B:$B,KITCO!$A:$A,AC13)</f>
        <v>0</v>
      </c>
      <c r="AF13" s="3" t="str">
        <f>Доллар!AF13</f>
        <v>10.11.2023</v>
      </c>
      <c r="AG13" s="157" t="str">
        <f>IF(AND(AH13=0,AH14=0,AH15=0,AH16=0,AH17=0,AH18=0,AH19=0,AH20=0,AH21=0,AH22=0),"",(IF((SUMIFS(KITCO!$B:$B,KITCO!$A:$A,AF13))=0,"-",(SUMIFS(KITCO!$B:$B,KITCO!$A:$A,AF13)))))</f>
        <v/>
      </c>
      <c r="AH13" s="165">
        <f>SUMIFS(KITCO!$B:$B,KITCO!$A:$A,AF13)</f>
        <v>0</v>
      </c>
      <c r="AI13" s="3" t="str">
        <f>Доллар!AI13</f>
        <v>10.12.2023</v>
      </c>
      <c r="AJ13" s="157" t="str">
        <f>IF(AND(AK13=0,AK14=0,AK15=0,AK16=0,AK17=0,AK18=0,AK19=0,AK20=0,AK21=0,AK22=0),"",(IF((SUMIFS(KITCO!$B:$B,KITCO!$A:$A,AI13))=0,"-",(SUMIFS(KITCO!$B:$B,KITCO!$A:$A,AI13)))))</f>
        <v/>
      </c>
      <c r="AK13" s="165">
        <f>SUMIFS(KITCO!$B:$B,KITCO!$A:$A,AI13)</f>
        <v>0</v>
      </c>
      <c r="AQ13" s="153" t="str">
        <f t="shared" si="1"/>
        <v>10.06.2023</v>
      </c>
      <c r="AR13" s="82">
        <f t="shared" si="0"/>
        <v>0</v>
      </c>
      <c r="AT13" s="3" t="str">
        <f t="shared" si="2"/>
        <v>10.10.2023</v>
      </c>
      <c r="AU13" s="161"/>
      <c r="AW13" s="3" t="str">
        <f t="shared" si="3"/>
        <v>10.11.2023</v>
      </c>
      <c r="AX13" s="161"/>
      <c r="AZ13" s="3" t="str">
        <f t="shared" si="4"/>
        <v>10.12.2023</v>
      </c>
      <c r="BA13" s="161"/>
    </row>
    <row r="14" spans="2:53" x14ac:dyDescent="0.25">
      <c r="B14" s="3" t="str">
        <f>Доллар!B14</f>
        <v>11.01.2023</v>
      </c>
      <c r="C14" s="157" t="str">
        <f>IF(AND(D14=0,D15=0,D16=0,D17=0,D18=0,D19=0,D20=0,D21=0,D22=0,D23=0),"",(IF((SUMIFS(KITCO!$B:$B,KITCO!$A:$A,B14))=0,"-",(SUMIFS(KITCO!$B:$B,KITCO!$A:$A,B14)))))</f>
        <v/>
      </c>
      <c r="D14" s="165">
        <f>SUMIFS(KITCO!$B:$B,KITCO!$A:$A,B14)</f>
        <v>0</v>
      </c>
      <c r="E14" s="3" t="str">
        <f>Доллар!E14</f>
        <v>11.02.2023</v>
      </c>
      <c r="F14" s="157" t="str">
        <f>IF(AND(G14=0,G15=0,G16=0,G17=0,G18=0,G19=0,G20=0,G21=0,G22=0,G23=0),"",(IF((SUMIFS(KITCO!$B:$B,KITCO!$A:$A,E14))=0,"-",(SUMIFS(KITCO!$B:$B,KITCO!$A:$A,E14)))))</f>
        <v/>
      </c>
      <c r="G14" s="165">
        <f>SUMIFS(KITCO!$B:$B,KITCO!$A:$A,E14)</f>
        <v>0</v>
      </c>
      <c r="H14" s="3" t="str">
        <f>Доллар!H14</f>
        <v>11.03.2023</v>
      </c>
      <c r="I14" s="157" t="str">
        <f>IF(AND(J14=0,J15=0,J16=0,J17=0,J18=0,J19=0,J20=0,J21=0,J22=0,J23=0),"",(IF((SUMIFS(KITCO!$B:$B,KITCO!$A:$A,H14))=0,"-",(SUMIFS(KITCO!$B:$B,KITCO!$A:$A,H14)))))</f>
        <v/>
      </c>
      <c r="J14" s="165">
        <f>SUMIFS(KITCO!$B:$B,KITCO!$A:$A,H14)</f>
        <v>0</v>
      </c>
      <c r="K14" s="3" t="str">
        <f>Доллар!K14</f>
        <v>11.04.2023</v>
      </c>
      <c r="L14" s="157" t="str">
        <f>IF(AND(M14=0,M15=0,M16=0,M17=0,M18=0,M19=0,M20=0,M21=0,M22=0,M23=0),"",(IF((SUMIFS(KITCO!$B:$B,KITCO!$A:$A,K14))=0,"-",(SUMIFS(KITCO!$B:$B,KITCO!$A:$A,K14)))))</f>
        <v/>
      </c>
      <c r="M14" s="165">
        <f>SUMIFS(KITCO!$B:$B,KITCO!$A:$A,K14)</f>
        <v>0</v>
      </c>
      <c r="N14" s="3" t="str">
        <f>Доллар!N14</f>
        <v>11.05.2023</v>
      </c>
      <c r="O14" s="157" t="str">
        <f>IF(AND(P14=0,P15=0,P16=0,P17=0,P18=0,P19=0,P20=0,P21=0,P22=0,P23=0),"",(IF((SUMIFS(KITCO!$B:$B,KITCO!$A:$A,N14))=0,"-",(SUMIFS(KITCO!$B:$B,KITCO!$A:$A,N14)))))</f>
        <v/>
      </c>
      <c r="P14" s="165">
        <f>SUMIFS(KITCO!$B:$B,KITCO!$A:$A,N14)</f>
        <v>0</v>
      </c>
      <c r="Q14" s="3" t="str">
        <f>Доллар!Q14</f>
        <v>11.06.2023</v>
      </c>
      <c r="R14" s="157" t="str">
        <f>IF(AND(S14=0,S15=0,S16=0,S17=0,S18=0,S19=0,S20=0,S21=0,S22=0,S23=0),"",(IF((SUMIFS(KITCO!$B:$B,KITCO!$A:$A,Q14))=0,"-",(SUMIFS(KITCO!$B:$B,KITCO!$A:$A,Q14)))))</f>
        <v/>
      </c>
      <c r="S14" s="165">
        <f>SUMIFS(KITCO!$B:$B,KITCO!$A:$A,Q14)</f>
        <v>0</v>
      </c>
      <c r="T14" s="3" t="str">
        <f>Доллар!T14</f>
        <v>11.07.2023</v>
      </c>
      <c r="U14" s="157" t="str">
        <f>IF(AND(V14=0,V15=0,V16=0,V17=0,V18=0,V19=0,V20=0,V21=0,V22=0,V23=0),"",(IF((SUMIFS(KITCO!$B:$B,KITCO!$A:$A,T14))=0,"-",(SUMIFS(KITCO!$B:$B,KITCO!$A:$A,T14)))))</f>
        <v/>
      </c>
      <c r="V14" s="165">
        <f>SUMIFS(KITCO!$B:$B,KITCO!$A:$A,T14)</f>
        <v>0</v>
      </c>
      <c r="W14" s="3" t="str">
        <f>Доллар!W14</f>
        <v>11.08.2023</v>
      </c>
      <c r="X14" s="157" t="str">
        <f>IF(AND(Y14=0,Y15=0,Y16=0,Y17=0,Y18=0,Y19=0,Y20=0,Y21=0,Y22=0,Y23=0),"",(IF((SUMIFS(KITCO!$B:$B,KITCO!$A:$A,W14))=0,"-",(SUMIFS(KITCO!$B:$B,KITCO!$A:$A,W14)))))</f>
        <v/>
      </c>
      <c r="Y14" s="165">
        <f>SUMIFS(KITCO!$B:$B,KITCO!$A:$A,W14)</f>
        <v>0</v>
      </c>
      <c r="Z14" s="3" t="str">
        <f>Доллар!Z14</f>
        <v>11.09.2023</v>
      </c>
      <c r="AA14" s="157" t="str">
        <f>IF(AND(AB14=0,AB15=0,AB16=0,AB17=0,AB18=0,AB19=0,AB20=0,AB21=0,AB22=0,AB23=0),"",(IF((SUMIFS(KITCO!$B:$B,KITCO!$A:$A,Z14))=0,"-",(SUMIFS(KITCO!$B:$B,KITCO!$A:$A,Z14)))))</f>
        <v/>
      </c>
      <c r="AB14" s="165">
        <f>SUMIFS(KITCO!$B:$B,KITCO!$A:$A,Z14)</f>
        <v>0</v>
      </c>
      <c r="AC14" s="3" t="str">
        <f>Доллар!AC14</f>
        <v>11.10.2023</v>
      </c>
      <c r="AD14" s="157" t="str">
        <f>IF(AND(AE14=0,AE15=0,AE16=0,AE17=0,AE18=0,AE19=0,AE20=0,AE21=0,AE22=0,AE23=0),"",(IF((SUMIFS(KITCO!$B:$B,KITCO!$A:$A,AC14))=0,"-",(SUMIFS(KITCO!$B:$B,KITCO!$A:$A,AC14)))))</f>
        <v/>
      </c>
      <c r="AE14" s="165">
        <f>SUMIFS(KITCO!$B:$B,KITCO!$A:$A,AC14)</f>
        <v>0</v>
      </c>
      <c r="AF14" s="3" t="str">
        <f>Доллар!AF14</f>
        <v>11.11.2023</v>
      </c>
      <c r="AG14" s="157" t="str">
        <f>IF(AND(AH14=0,AH15=0,AH16=0,AH17=0,AH18=0,AH19=0,AH20=0,AH21=0,AH22=0,AH23=0),"",(IF((SUMIFS(KITCO!$B:$B,KITCO!$A:$A,AF14))=0,"-",(SUMIFS(KITCO!$B:$B,KITCO!$A:$A,AF14)))))</f>
        <v/>
      </c>
      <c r="AH14" s="165">
        <f>SUMIFS(KITCO!$B:$B,KITCO!$A:$A,AF14)</f>
        <v>0</v>
      </c>
      <c r="AI14" s="3" t="str">
        <f>Доллар!AI14</f>
        <v>11.12.2023</v>
      </c>
      <c r="AJ14" s="157" t="str">
        <f>IF(AND(AK14=0,AK15=0,AK16=0,AK17=0,AK18=0,AK19=0,AK20=0,AK21=0,AK22=0,AK23=0),"",(IF((SUMIFS(KITCO!$B:$B,KITCO!$A:$A,AI14))=0,"-",(SUMIFS(KITCO!$B:$B,KITCO!$A:$A,AI14)))))</f>
        <v/>
      </c>
      <c r="AK14" s="165">
        <f>SUMIFS(KITCO!$B:$B,KITCO!$A:$A,AI14)</f>
        <v>0</v>
      </c>
      <c r="AQ14" s="153" t="str">
        <f t="shared" si="1"/>
        <v>11.06.2023</v>
      </c>
      <c r="AR14" s="82">
        <f t="shared" si="0"/>
        <v>0</v>
      </c>
      <c r="AT14" s="3" t="str">
        <f t="shared" si="2"/>
        <v>11.10.2023</v>
      </c>
      <c r="AU14" s="161"/>
      <c r="AW14" s="3" t="str">
        <f t="shared" si="3"/>
        <v>11.11.2023</v>
      </c>
      <c r="AX14" s="161"/>
      <c r="AZ14" s="3" t="str">
        <f t="shared" si="4"/>
        <v>11.12.2023</v>
      </c>
      <c r="BA14" s="161"/>
    </row>
    <row r="15" spans="2:53" x14ac:dyDescent="0.25">
      <c r="B15" s="3" t="str">
        <f>Доллар!B15</f>
        <v>12.01.2023</v>
      </c>
      <c r="C15" s="157" t="str">
        <f>IF(AND(D15=0,D16=0,D17=0,D18=0,D19=0,D20=0,D21=0,D22=0,D23=0,D24=0),"",(IF((SUMIFS(KITCO!$B:$B,KITCO!$A:$A,B15))=0,"-",(SUMIFS(KITCO!$B:$B,KITCO!$A:$A,B15)))))</f>
        <v/>
      </c>
      <c r="D15" s="165">
        <f>SUMIFS(KITCO!$B:$B,KITCO!$A:$A,B15)</f>
        <v>0</v>
      </c>
      <c r="E15" s="3" t="str">
        <f>Доллар!E15</f>
        <v>12.02.2023</v>
      </c>
      <c r="F15" s="157" t="str">
        <f>IF(AND(G15=0,G16=0,G17=0,G18=0,G19=0,G20=0,G21=0,G22=0,G23=0,G24=0),"",(IF((SUMIFS(KITCO!$B:$B,KITCO!$A:$A,E15))=0,"-",(SUMIFS(KITCO!$B:$B,KITCO!$A:$A,E15)))))</f>
        <v/>
      </c>
      <c r="G15" s="165">
        <f>SUMIFS(KITCO!$B:$B,KITCO!$A:$A,E15)</f>
        <v>0</v>
      </c>
      <c r="H15" s="3" t="str">
        <f>Доллар!H15</f>
        <v>12.03.2023</v>
      </c>
      <c r="I15" s="157" t="str">
        <f>IF(AND(J15=0,J16=0,J17=0,J18=0,J19=0,J20=0,J21=0,J22=0,J23=0,J24=0),"",(IF((SUMIFS(KITCO!$B:$B,KITCO!$A:$A,H15))=0,"-",(SUMIFS(KITCO!$B:$B,KITCO!$A:$A,H15)))))</f>
        <v/>
      </c>
      <c r="J15" s="165">
        <f>SUMIFS(KITCO!$B:$B,KITCO!$A:$A,H15)</f>
        <v>0</v>
      </c>
      <c r="K15" s="3" t="str">
        <f>Доллар!K15</f>
        <v>12.04.2023</v>
      </c>
      <c r="L15" s="157" t="str">
        <f>IF(AND(M15=0,M16=0,M17=0,M18=0,M19=0,M20=0,M21=0,M22=0,M23=0,M24=0),"",(IF((SUMIFS(KITCO!$B:$B,KITCO!$A:$A,K15))=0,"-",(SUMIFS(KITCO!$B:$B,KITCO!$A:$A,K15)))))</f>
        <v/>
      </c>
      <c r="M15" s="165">
        <f>SUMIFS(KITCO!$B:$B,KITCO!$A:$A,K15)</f>
        <v>0</v>
      </c>
      <c r="N15" s="3" t="str">
        <f>Доллар!N15</f>
        <v>12.05.2023</v>
      </c>
      <c r="O15" s="157" t="str">
        <f>IF(AND(P15=0,P16=0,P17=0,P18=0,P19=0,P20=0,P21=0,P22=0,P23=0,P24=0),"",(IF((SUMIFS(KITCO!$B:$B,KITCO!$A:$A,N15))=0,"-",(SUMIFS(KITCO!$B:$B,KITCO!$A:$A,N15)))))</f>
        <v/>
      </c>
      <c r="P15" s="165">
        <f>SUMIFS(KITCO!$B:$B,KITCO!$A:$A,N15)</f>
        <v>0</v>
      </c>
      <c r="Q15" s="3" t="str">
        <f>Доллар!Q15</f>
        <v>12.06.2023</v>
      </c>
      <c r="R15" s="157" t="str">
        <f>IF(AND(S15=0,S16=0,S17=0,S18=0,S19=0,S20=0,S21=0,S22=0,S23=0,S24=0),"",(IF((SUMIFS(KITCO!$B:$B,KITCO!$A:$A,Q15))=0,"-",(SUMIFS(KITCO!$B:$B,KITCO!$A:$A,Q15)))))</f>
        <v/>
      </c>
      <c r="S15" s="165">
        <f>SUMIFS(KITCO!$B:$B,KITCO!$A:$A,Q15)</f>
        <v>0</v>
      </c>
      <c r="T15" s="3" t="str">
        <f>Доллар!T15</f>
        <v>12.07.2023</v>
      </c>
      <c r="U15" s="157" t="str">
        <f>IF(AND(V15=0,V16=0,V17=0,V18=0,V19=0,V20=0,V21=0,V22=0,V23=0,V24=0),"",(IF((SUMIFS(KITCO!$B:$B,KITCO!$A:$A,T15))=0,"-",(SUMIFS(KITCO!$B:$B,KITCO!$A:$A,T15)))))</f>
        <v/>
      </c>
      <c r="V15" s="165">
        <f>SUMIFS(KITCO!$B:$B,KITCO!$A:$A,T15)</f>
        <v>0</v>
      </c>
      <c r="W15" s="3" t="str">
        <f>Доллар!W15</f>
        <v>12.08.2023</v>
      </c>
      <c r="X15" s="157" t="str">
        <f>IF(AND(Y15=0,Y16=0,Y17=0,Y18=0,Y19=0,Y20=0,Y21=0,Y22=0,Y23=0,Y24=0),"",(IF((SUMIFS(KITCO!$B:$B,KITCO!$A:$A,W15))=0,"-",(SUMIFS(KITCO!$B:$B,KITCO!$A:$A,W15)))))</f>
        <v/>
      </c>
      <c r="Y15" s="165">
        <f>SUMIFS(KITCO!$B:$B,KITCO!$A:$A,W15)</f>
        <v>0</v>
      </c>
      <c r="Z15" s="3" t="str">
        <f>Доллар!Z15</f>
        <v>12.09.2023</v>
      </c>
      <c r="AA15" s="157" t="str">
        <f>IF(AND(AB15=0,AB16=0,AB17=0,AB18=0,AB19=0,AB20=0,AB21=0,AB22=0,AB23=0,AB24=0),"",(IF((SUMIFS(KITCO!$B:$B,KITCO!$A:$A,Z15))=0,"-",(SUMIFS(KITCO!$B:$B,KITCO!$A:$A,Z15)))))</f>
        <v/>
      </c>
      <c r="AB15" s="165">
        <f>SUMIFS(KITCO!$B:$B,KITCO!$A:$A,Z15)</f>
        <v>0</v>
      </c>
      <c r="AC15" s="3" t="str">
        <f>Доллар!AC15</f>
        <v>12.10.2023</v>
      </c>
      <c r="AD15" s="157" t="str">
        <f>IF(AND(AE15=0,AE16=0,AE17=0,AE18=0,AE19=0,AE20=0,AE21=0,AE22=0,AE23=0,AE24=0),"",(IF((SUMIFS(KITCO!$B:$B,KITCO!$A:$A,AC15))=0,"-",(SUMIFS(KITCO!$B:$B,KITCO!$A:$A,AC15)))))</f>
        <v/>
      </c>
      <c r="AE15" s="165">
        <f>SUMIFS(KITCO!$B:$B,KITCO!$A:$A,AC15)</f>
        <v>0</v>
      </c>
      <c r="AF15" s="3" t="str">
        <f>Доллар!AF15</f>
        <v>12.11.2023</v>
      </c>
      <c r="AG15" s="157" t="str">
        <f>IF(AND(AH15=0,AH16=0,AH17=0,AH18=0,AH19=0,AH20=0,AH21=0,AH22=0,AH23=0,AH24=0),"",(IF((SUMIFS(KITCO!$B:$B,KITCO!$A:$A,AF15))=0,"-",(SUMIFS(KITCO!$B:$B,KITCO!$A:$A,AF15)))))</f>
        <v/>
      </c>
      <c r="AH15" s="165">
        <f>SUMIFS(KITCO!$B:$B,KITCO!$A:$A,AF15)</f>
        <v>0</v>
      </c>
      <c r="AI15" s="3" t="str">
        <f>Доллар!AI15</f>
        <v>12.12.2023</v>
      </c>
      <c r="AJ15" s="157" t="str">
        <f>IF(AND(AK15=0,AK16=0,AK17=0,AK18=0,AK19=0,AK20=0,AK21=0,AK22=0,AK23=0,AK24=0),"",(IF((SUMIFS(KITCO!$B:$B,KITCO!$A:$A,AI15))=0,"-",(SUMIFS(KITCO!$B:$B,KITCO!$A:$A,AI15)))))</f>
        <v/>
      </c>
      <c r="AK15" s="165">
        <f>SUMIFS(KITCO!$B:$B,KITCO!$A:$A,AI15)</f>
        <v>0</v>
      </c>
      <c r="AQ15" s="153" t="str">
        <f t="shared" si="1"/>
        <v>12.06.2023</v>
      </c>
      <c r="AR15" s="82">
        <f t="shared" si="0"/>
        <v>0</v>
      </c>
      <c r="AT15" s="3" t="str">
        <f t="shared" si="2"/>
        <v>12.10.2023</v>
      </c>
      <c r="AU15" s="161"/>
      <c r="AW15" s="3" t="str">
        <f t="shared" si="3"/>
        <v>12.11.2023</v>
      </c>
      <c r="AX15" s="161"/>
      <c r="AZ15" s="3" t="str">
        <f t="shared" si="4"/>
        <v>12.12.2023</v>
      </c>
      <c r="BA15" s="161"/>
    </row>
    <row r="16" spans="2:53" x14ac:dyDescent="0.25">
      <c r="B16" s="3" t="str">
        <f>Доллар!B16</f>
        <v>13.01.2023</v>
      </c>
      <c r="C16" s="157" t="str">
        <f>IF(AND(D16=0,D17=0,D18=0,D19=0,D20=0,D21=0,D22=0,D23=0,D24=0,D25=0),"",(IF((SUMIFS(KITCO!$B:$B,KITCO!$A:$A,B16))=0,"-",(SUMIFS(KITCO!$B:$B,KITCO!$A:$A,B16)))))</f>
        <v/>
      </c>
      <c r="D16" s="165">
        <f>SUMIFS(KITCO!$B:$B,KITCO!$A:$A,B16)</f>
        <v>0</v>
      </c>
      <c r="E16" s="3" t="str">
        <f>Доллар!E16</f>
        <v>13.02.2023</v>
      </c>
      <c r="F16" s="157" t="str">
        <f>IF(AND(G16=0,G17=0,G18=0,G19=0,G20=0,G21=0,G22=0,G23=0,G24=0,G25=0),"",(IF((SUMIFS(KITCO!$B:$B,KITCO!$A:$A,E16))=0,"-",(SUMIFS(KITCO!$B:$B,KITCO!$A:$A,E16)))))</f>
        <v/>
      </c>
      <c r="G16" s="165">
        <f>SUMIFS(KITCO!$B:$B,KITCO!$A:$A,E16)</f>
        <v>0</v>
      </c>
      <c r="H16" s="3" t="str">
        <f>Доллар!H16</f>
        <v>13.03.2023</v>
      </c>
      <c r="I16" s="157" t="str">
        <f>IF(AND(J16=0,J17=0,J18=0,J19=0,J20=0,J21=0,J22=0,J23=0,J24=0,J25=0),"",(IF((SUMIFS(KITCO!$B:$B,KITCO!$A:$A,H16))=0,"-",(SUMIFS(KITCO!$B:$B,KITCO!$A:$A,H16)))))</f>
        <v/>
      </c>
      <c r="J16" s="165">
        <f>SUMIFS(KITCO!$B:$B,KITCO!$A:$A,H16)</f>
        <v>0</v>
      </c>
      <c r="K16" s="3" t="str">
        <f>Доллар!K16</f>
        <v>13.04.2023</v>
      </c>
      <c r="L16" s="157" t="str">
        <f>IF(AND(M16=0,M17=0,M18=0,M19=0,M20=0,M21=0,M22=0,M23=0,M24=0,M25=0),"",(IF((SUMIFS(KITCO!$B:$B,KITCO!$A:$A,K16))=0,"-",(SUMIFS(KITCO!$B:$B,KITCO!$A:$A,K16)))))</f>
        <v/>
      </c>
      <c r="M16" s="165">
        <f>SUMIFS(KITCO!$B:$B,KITCO!$A:$A,K16)</f>
        <v>0</v>
      </c>
      <c r="N16" s="3" t="str">
        <f>Доллар!N16</f>
        <v>13.05.2023</v>
      </c>
      <c r="O16" s="157" t="str">
        <f>IF(AND(P16=0,P17=0,P18=0,P19=0,P20=0,P21=0,P22=0,P23=0,P24=0,P25=0),"",(IF((SUMIFS(KITCO!$B:$B,KITCO!$A:$A,N16))=0,"-",(SUMIFS(KITCO!$B:$B,KITCO!$A:$A,N16)))))</f>
        <v/>
      </c>
      <c r="P16" s="165">
        <f>SUMIFS(KITCO!$B:$B,KITCO!$A:$A,N16)</f>
        <v>0</v>
      </c>
      <c r="Q16" s="3" t="str">
        <f>Доллар!Q16</f>
        <v>13.06.2023</v>
      </c>
      <c r="R16" s="157" t="str">
        <f>IF(AND(S16=0,S17=0,S18=0,S19=0,S20=0,S21=0,S22=0,S23=0,S24=0,S25=0),"",(IF((SUMIFS(KITCO!$B:$B,KITCO!$A:$A,Q16))=0,"-",(SUMIFS(KITCO!$B:$B,KITCO!$A:$A,Q16)))))</f>
        <v/>
      </c>
      <c r="S16" s="165">
        <f>SUMIFS(KITCO!$B:$B,KITCO!$A:$A,Q16)</f>
        <v>0</v>
      </c>
      <c r="T16" s="3" t="str">
        <f>Доллар!T16</f>
        <v>13.07.2023</v>
      </c>
      <c r="U16" s="157" t="str">
        <f>IF(AND(V16=0,V17=0,V18=0,V19=0,V20=0,V21=0,V22=0,V23=0,V24=0,V25=0),"",(IF((SUMIFS(KITCO!$B:$B,KITCO!$A:$A,T16))=0,"-",(SUMIFS(KITCO!$B:$B,KITCO!$A:$A,T16)))))</f>
        <v/>
      </c>
      <c r="V16" s="165">
        <f>SUMIFS(KITCO!$B:$B,KITCO!$A:$A,T16)</f>
        <v>0</v>
      </c>
      <c r="W16" s="3" t="str">
        <f>Доллар!W16</f>
        <v>13.08.2023</v>
      </c>
      <c r="X16" s="157" t="str">
        <f>IF(AND(Y16=0,Y17=0,Y18=0,Y19=0,Y20=0,Y21=0,Y22=0,Y23=0,Y24=0,Y25=0),"",(IF((SUMIFS(KITCO!$B:$B,KITCO!$A:$A,W16))=0,"-",(SUMIFS(KITCO!$B:$B,KITCO!$A:$A,W16)))))</f>
        <v/>
      </c>
      <c r="Y16" s="165">
        <f>SUMIFS(KITCO!$B:$B,KITCO!$A:$A,W16)</f>
        <v>0</v>
      </c>
      <c r="Z16" s="3" t="str">
        <f>Доллар!Z16</f>
        <v>13.09.2023</v>
      </c>
      <c r="AA16" s="157" t="str">
        <f>IF(AND(AB16=0,AB17=0,AB18=0,AB19=0,AB20=0,AB21=0,AB22=0,AB23=0,AB24=0,AB25=0),"",(IF((SUMIFS(KITCO!$B:$B,KITCO!$A:$A,Z16))=0,"-",(SUMIFS(KITCO!$B:$B,KITCO!$A:$A,Z16)))))</f>
        <v/>
      </c>
      <c r="AB16" s="165">
        <f>SUMIFS(KITCO!$B:$B,KITCO!$A:$A,Z16)</f>
        <v>0</v>
      </c>
      <c r="AC16" s="3" t="str">
        <f>Доллар!AC16</f>
        <v>13.10.2023</v>
      </c>
      <c r="AD16" s="157" t="str">
        <f>IF(AND(AE16=0,AE17=0,AE18=0,AE19=0,AE20=0,AE21=0,AE22=0,AE23=0,AE24=0,AE25=0),"",(IF((SUMIFS(KITCO!$B:$B,KITCO!$A:$A,AC16))=0,"-",(SUMIFS(KITCO!$B:$B,KITCO!$A:$A,AC16)))))</f>
        <v/>
      </c>
      <c r="AE16" s="165">
        <f>SUMIFS(KITCO!$B:$B,KITCO!$A:$A,AC16)</f>
        <v>0</v>
      </c>
      <c r="AF16" s="3" t="str">
        <f>Доллар!AF16</f>
        <v>13.11.2023</v>
      </c>
      <c r="AG16" s="157" t="str">
        <f>IF(AND(AH16=0,AH17=0,AH18=0,AH19=0,AH20=0,AH21=0,AH22=0,AH23=0,AH24=0,AH25=0),"",(IF((SUMIFS(KITCO!$B:$B,KITCO!$A:$A,AF16))=0,"-",(SUMIFS(KITCO!$B:$B,KITCO!$A:$A,AF16)))))</f>
        <v/>
      </c>
      <c r="AH16" s="165">
        <f>SUMIFS(KITCO!$B:$B,KITCO!$A:$A,AF16)</f>
        <v>0</v>
      </c>
      <c r="AI16" s="3" t="str">
        <f>Доллар!AI16</f>
        <v>13.12.2023</v>
      </c>
      <c r="AJ16" s="157" t="str">
        <f>IF(AND(AK16=0,AK17=0,AK18=0,AK19=0,AK20=0,AK21=0,AK22=0,AK23=0,AK24=0,AK25=0),"",(IF((SUMIFS(KITCO!$B:$B,KITCO!$A:$A,AI16))=0,"-",(SUMIFS(KITCO!$B:$B,KITCO!$A:$A,AI16)))))</f>
        <v/>
      </c>
      <c r="AK16" s="165">
        <f>SUMIFS(KITCO!$B:$B,KITCO!$A:$A,AI16)</f>
        <v>0</v>
      </c>
      <c r="AQ16" s="153" t="str">
        <f t="shared" si="1"/>
        <v>13.06.2023</v>
      </c>
      <c r="AR16" s="82">
        <f t="shared" si="0"/>
        <v>0</v>
      </c>
      <c r="AT16" s="3" t="str">
        <f t="shared" si="2"/>
        <v>13.10.2023</v>
      </c>
      <c r="AU16" s="161"/>
      <c r="AW16" s="3" t="str">
        <f t="shared" si="3"/>
        <v>13.11.2023</v>
      </c>
      <c r="AX16" s="161"/>
      <c r="AZ16" s="3" t="str">
        <f t="shared" si="4"/>
        <v>13.12.2023</v>
      </c>
      <c r="BA16" s="161"/>
    </row>
    <row r="17" spans="2:53" x14ac:dyDescent="0.25">
      <c r="B17" s="3" t="str">
        <f>Доллар!B17</f>
        <v>14.01.2023</v>
      </c>
      <c r="C17" s="157" t="str">
        <f>IF(AND(D17=0,D18=0,D19=0,D20=0,D21=0,D22=0,D23=0,D24=0,D25=0,D26=0),"",(IF((SUMIFS(KITCO!$B:$B,KITCO!$A:$A,B17))=0,"-",(SUMIFS(KITCO!$B:$B,KITCO!$A:$A,B17)))))</f>
        <v/>
      </c>
      <c r="D17" s="165">
        <f>SUMIFS(KITCO!$B:$B,KITCO!$A:$A,B17)</f>
        <v>0</v>
      </c>
      <c r="E17" s="3" t="str">
        <f>Доллар!E17</f>
        <v>14.02.2023</v>
      </c>
      <c r="F17" s="157" t="str">
        <f>IF(AND(G17=0,G18=0,G19=0,G20=0,G21=0,G22=0,G23=0,G24=0,G25=0,G26=0),"",(IF((SUMIFS(KITCO!$B:$B,KITCO!$A:$A,E17))=0,"-",(SUMIFS(KITCO!$B:$B,KITCO!$A:$A,E17)))))</f>
        <v/>
      </c>
      <c r="G17" s="165">
        <f>SUMIFS(KITCO!$B:$B,KITCO!$A:$A,E17)</f>
        <v>0</v>
      </c>
      <c r="H17" s="3" t="str">
        <f>Доллар!H17</f>
        <v>14.03.2023</v>
      </c>
      <c r="I17" s="157" t="str">
        <f>IF(AND(J17=0,J18=0,J19=0,J20=0,J21=0,J22=0,J23=0,J24=0,J25=0,J26=0),"",(IF((SUMIFS(KITCO!$B:$B,KITCO!$A:$A,H17))=0,"-",(SUMIFS(KITCO!$B:$B,KITCO!$A:$A,H17)))))</f>
        <v/>
      </c>
      <c r="J17" s="165">
        <f>SUMIFS(KITCO!$B:$B,KITCO!$A:$A,H17)</f>
        <v>0</v>
      </c>
      <c r="K17" s="3" t="str">
        <f>Доллар!K17</f>
        <v>14.04.2023</v>
      </c>
      <c r="L17" s="157" t="str">
        <f>IF(AND(M17=0,M18=0,M19=0,M20=0,M21=0,M22=0,M23=0,M24=0,M25=0,M26=0),"",(IF((SUMIFS(KITCO!$B:$B,KITCO!$A:$A,K17))=0,"-",(SUMIFS(KITCO!$B:$B,KITCO!$A:$A,K17)))))</f>
        <v/>
      </c>
      <c r="M17" s="165">
        <f>SUMIFS(KITCO!$B:$B,KITCO!$A:$A,K17)</f>
        <v>0</v>
      </c>
      <c r="N17" s="3" t="str">
        <f>Доллар!N17</f>
        <v>14.05.2023</v>
      </c>
      <c r="O17" s="157" t="str">
        <f>IF(AND(P17=0,P18=0,P19=0,P20=0,P21=0,P22=0,P23=0,P24=0,P25=0,P26=0),"",(IF((SUMIFS(KITCO!$B:$B,KITCO!$A:$A,N17))=0,"-",(SUMIFS(KITCO!$B:$B,KITCO!$A:$A,N17)))))</f>
        <v/>
      </c>
      <c r="P17" s="165">
        <f>SUMIFS(KITCO!$B:$B,KITCO!$A:$A,N17)</f>
        <v>0</v>
      </c>
      <c r="Q17" s="3" t="str">
        <f>Доллар!Q17</f>
        <v>14.06.2023</v>
      </c>
      <c r="R17" s="157" t="str">
        <f>IF(AND(S17=0,S18=0,S19=0,S20=0,S21=0,S22=0,S23=0,S24=0,S25=0,S26=0),"",(IF((SUMIFS(KITCO!$B:$B,KITCO!$A:$A,Q17))=0,"-",(SUMIFS(KITCO!$B:$B,KITCO!$A:$A,Q17)))))</f>
        <v/>
      </c>
      <c r="S17" s="165">
        <f>SUMIFS(KITCO!$B:$B,KITCO!$A:$A,Q17)</f>
        <v>0</v>
      </c>
      <c r="T17" s="3" t="str">
        <f>Доллар!T17</f>
        <v>14.07.2023</v>
      </c>
      <c r="U17" s="157" t="str">
        <f>IF(AND(V17=0,V18=0,V19=0,V20=0,V21=0,V22=0,V23=0,V24=0,V25=0,V26=0),"",(IF((SUMIFS(KITCO!$B:$B,KITCO!$A:$A,T17))=0,"-",(SUMIFS(KITCO!$B:$B,KITCO!$A:$A,T17)))))</f>
        <v/>
      </c>
      <c r="V17" s="165">
        <f>SUMIFS(KITCO!$B:$B,KITCO!$A:$A,T17)</f>
        <v>0</v>
      </c>
      <c r="W17" s="3" t="str">
        <f>Доллар!W17</f>
        <v>14.08.2023</v>
      </c>
      <c r="X17" s="157" t="str">
        <f>IF(AND(Y17=0,Y18=0,Y19=0,Y20=0,Y21=0,Y22=0,Y23=0,Y24=0,Y25=0,Y26=0),"",(IF((SUMIFS(KITCO!$B:$B,KITCO!$A:$A,W17))=0,"-",(SUMIFS(KITCO!$B:$B,KITCO!$A:$A,W17)))))</f>
        <v/>
      </c>
      <c r="Y17" s="165">
        <f>SUMIFS(KITCO!$B:$B,KITCO!$A:$A,W17)</f>
        <v>0</v>
      </c>
      <c r="Z17" s="3" t="str">
        <f>Доллар!Z17</f>
        <v>14.09.2023</v>
      </c>
      <c r="AA17" s="157" t="str">
        <f>IF(AND(AB17=0,AB18=0,AB19=0,AB20=0,AB21=0,AB22=0,AB23=0,AB24=0,AB25=0,AB26=0),"",(IF((SUMIFS(KITCO!$B:$B,KITCO!$A:$A,Z17))=0,"-",(SUMIFS(KITCO!$B:$B,KITCO!$A:$A,Z17)))))</f>
        <v/>
      </c>
      <c r="AB17" s="165">
        <f>SUMIFS(KITCO!$B:$B,KITCO!$A:$A,Z17)</f>
        <v>0</v>
      </c>
      <c r="AC17" s="3" t="str">
        <f>Доллар!AC17</f>
        <v>14.10.2023</v>
      </c>
      <c r="AD17" s="157" t="str">
        <f>IF(AND(AE17=0,AE18=0,AE19=0,AE20=0,AE21=0,AE22=0,AE23=0,AE24=0,AE25=0,AE26=0),"",(IF((SUMIFS(KITCO!$B:$B,KITCO!$A:$A,AC17))=0,"-",(SUMIFS(KITCO!$B:$B,KITCO!$A:$A,AC17)))))</f>
        <v/>
      </c>
      <c r="AE17" s="165">
        <f>SUMIFS(KITCO!$B:$B,KITCO!$A:$A,AC17)</f>
        <v>0</v>
      </c>
      <c r="AF17" s="3" t="str">
        <f>Доллар!AF17</f>
        <v>14.11.2023</v>
      </c>
      <c r="AG17" s="157" t="str">
        <f>IF(AND(AH17=0,AH18=0,AH19=0,AH20=0,AH21=0,AH22=0,AH23=0,AH24=0,AH25=0,AH26=0),"",(IF((SUMIFS(KITCO!$B:$B,KITCO!$A:$A,AF17))=0,"-",(SUMIFS(KITCO!$B:$B,KITCO!$A:$A,AF17)))))</f>
        <v/>
      </c>
      <c r="AH17" s="165">
        <f>SUMIFS(KITCO!$B:$B,KITCO!$A:$A,AF17)</f>
        <v>0</v>
      </c>
      <c r="AI17" s="3" t="str">
        <f>Доллар!AI17</f>
        <v>14.12.2023</v>
      </c>
      <c r="AJ17" s="157" t="str">
        <f>IF(AND(AK17=0,AK18=0,AK19=0,AK20=0,AK21=0,AK22=0,AK23=0,AK24=0,AK25=0,AK26=0),"",(IF((SUMIFS(KITCO!$B:$B,KITCO!$A:$A,AI17))=0,"-",(SUMIFS(KITCO!$B:$B,KITCO!$A:$A,AI17)))))</f>
        <v/>
      </c>
      <c r="AK17" s="165">
        <f>SUMIFS(KITCO!$B:$B,KITCO!$A:$A,AI17)</f>
        <v>0</v>
      </c>
      <c r="AQ17" s="153" t="str">
        <f t="shared" si="1"/>
        <v>14.06.2023</v>
      </c>
      <c r="AR17" s="82">
        <f t="shared" si="0"/>
        <v>0</v>
      </c>
      <c r="AT17" s="3" t="str">
        <f t="shared" si="2"/>
        <v>14.10.2023</v>
      </c>
      <c r="AU17" s="161"/>
      <c r="AW17" s="3" t="str">
        <f t="shared" si="3"/>
        <v>14.11.2023</v>
      </c>
      <c r="AX17" s="161"/>
      <c r="AZ17" s="3" t="str">
        <f t="shared" si="4"/>
        <v>14.12.2023</v>
      </c>
      <c r="BA17" s="161"/>
    </row>
    <row r="18" spans="2:53" x14ac:dyDescent="0.25">
      <c r="B18" s="3" t="str">
        <f>Доллар!B18</f>
        <v>15.01.2023</v>
      </c>
      <c r="C18" s="157" t="str">
        <f>IF(AND(D18=0,D19=0,D20=0,D21=0,D22=0,D23=0,D24=0,D25=0,D26=0,D27=0),"",(IF((SUMIFS(KITCO!$B:$B,KITCO!$A:$A,B18))=0,"-",(SUMIFS(KITCO!$B:$B,KITCO!$A:$A,B18)))))</f>
        <v/>
      </c>
      <c r="D18" s="165">
        <f>SUMIFS(KITCO!$B:$B,KITCO!$A:$A,B18)</f>
        <v>0</v>
      </c>
      <c r="E18" s="3" t="str">
        <f>Доллар!E18</f>
        <v>15.02.2023</v>
      </c>
      <c r="F18" s="157" t="str">
        <f>IF(AND(G18=0,G19=0,G20=0,G21=0,G22=0,G23=0,G24=0,G25=0,G26=0,G27=0),"",(IF((SUMIFS(KITCO!$B:$B,KITCO!$A:$A,E18))=0,"-",(SUMIFS(KITCO!$B:$B,KITCO!$A:$A,E18)))))</f>
        <v/>
      </c>
      <c r="G18" s="165">
        <f>SUMIFS(KITCO!$B:$B,KITCO!$A:$A,E18)</f>
        <v>0</v>
      </c>
      <c r="H18" s="3" t="str">
        <f>Доллар!H18</f>
        <v>15.03.2023</v>
      </c>
      <c r="I18" s="157" t="str">
        <f>IF(AND(J18=0,J19=0,J20=0,J21=0,J22=0,J23=0,J24=0,J25=0,J26=0,J27=0),"",(IF((SUMIFS(KITCO!$B:$B,KITCO!$A:$A,H18))=0,"-",(SUMIFS(KITCO!$B:$B,KITCO!$A:$A,H18)))))</f>
        <v/>
      </c>
      <c r="J18" s="165">
        <f>SUMIFS(KITCO!$B:$B,KITCO!$A:$A,H18)</f>
        <v>0</v>
      </c>
      <c r="K18" s="3" t="str">
        <f>Доллар!K18</f>
        <v>15.04.2023</v>
      </c>
      <c r="L18" s="157" t="str">
        <f>IF(AND(M18=0,M19=0,M20=0,M21=0,M22=0,M23=0,M24=0,M25=0,M26=0,M27=0),"",(IF((SUMIFS(KITCO!$B:$B,KITCO!$A:$A,K18))=0,"-",(SUMIFS(KITCO!$B:$B,KITCO!$A:$A,K18)))))</f>
        <v/>
      </c>
      <c r="M18" s="165">
        <f>SUMIFS(KITCO!$B:$B,KITCO!$A:$A,K18)</f>
        <v>0</v>
      </c>
      <c r="N18" s="3" t="str">
        <f>Доллар!N18</f>
        <v>15.05.2023</v>
      </c>
      <c r="O18" s="157" t="str">
        <f>IF(AND(P18=0,P19=0,P20=0,P21=0,P22=0,P23=0,P24=0,P25=0,P26=0,P27=0),"",(IF((SUMIFS(KITCO!$B:$B,KITCO!$A:$A,N18))=0,"-",(SUMIFS(KITCO!$B:$B,KITCO!$A:$A,N18)))))</f>
        <v/>
      </c>
      <c r="P18" s="165">
        <f>SUMIFS(KITCO!$B:$B,KITCO!$A:$A,N18)</f>
        <v>0</v>
      </c>
      <c r="Q18" s="3" t="str">
        <f>Доллар!Q18</f>
        <v>15.06.2023</v>
      </c>
      <c r="R18" s="157" t="str">
        <f>IF(AND(S18=0,S19=0,S20=0,S21=0,S22=0,S23=0,S24=0,S25=0,S26=0,S27=0),"",(IF((SUMIFS(KITCO!$B:$B,KITCO!$A:$A,Q18))=0,"-",(SUMIFS(KITCO!$B:$B,KITCO!$A:$A,Q18)))))</f>
        <v/>
      </c>
      <c r="S18" s="165">
        <f>SUMIFS(KITCO!$B:$B,KITCO!$A:$A,Q18)</f>
        <v>0</v>
      </c>
      <c r="T18" s="3" t="str">
        <f>Доллар!T18</f>
        <v>15.07.2023</v>
      </c>
      <c r="U18" s="157" t="str">
        <f>IF(AND(V18=0,V19=0,V20=0,V21=0,V22=0,V23=0,V24=0,V25=0,V26=0,V27=0),"",(IF((SUMIFS(KITCO!$B:$B,KITCO!$A:$A,T18))=0,"-",(SUMIFS(KITCO!$B:$B,KITCO!$A:$A,T18)))))</f>
        <v/>
      </c>
      <c r="V18" s="165">
        <f>SUMIFS(KITCO!$B:$B,KITCO!$A:$A,T18)</f>
        <v>0</v>
      </c>
      <c r="W18" s="3" t="str">
        <f>Доллар!W18</f>
        <v>15.08.2023</v>
      </c>
      <c r="X18" s="157" t="str">
        <f>IF(AND(Y18=0,Y19=0,Y20=0,Y21=0,Y22=0,Y23=0,Y24=0,Y25=0,Y26=0,Y27=0),"",(IF((SUMIFS(KITCO!$B:$B,KITCO!$A:$A,W18))=0,"-",(SUMIFS(KITCO!$B:$B,KITCO!$A:$A,W18)))))</f>
        <v/>
      </c>
      <c r="Y18" s="165">
        <f>SUMIFS(KITCO!$B:$B,KITCO!$A:$A,W18)</f>
        <v>0</v>
      </c>
      <c r="Z18" s="3" t="str">
        <f>Доллар!Z18</f>
        <v>15.09.2023</v>
      </c>
      <c r="AA18" s="157" t="str">
        <f>IF(AND(AB18=0,AB19=0,AB20=0,AB21=0,AB22=0,AB23=0,AB24=0,AB25=0,AB26=0,AB27=0),"",(IF((SUMIFS(KITCO!$B:$B,KITCO!$A:$A,Z18))=0,"-",(SUMIFS(KITCO!$B:$B,KITCO!$A:$A,Z18)))))</f>
        <v/>
      </c>
      <c r="AB18" s="165">
        <f>SUMIFS(KITCO!$B:$B,KITCO!$A:$A,Z18)</f>
        <v>0</v>
      </c>
      <c r="AC18" s="3" t="str">
        <f>Доллар!AC18</f>
        <v>15.10.2023</v>
      </c>
      <c r="AD18" s="157" t="str">
        <f>IF(AND(AE18=0,AE19=0,AE20=0,AE21=0,AE22=0,AE23=0,AE24=0,AE25=0,AE26=0,AE27=0),"",(IF((SUMIFS(KITCO!$B:$B,KITCO!$A:$A,AC18))=0,"-",(SUMIFS(KITCO!$B:$B,KITCO!$A:$A,AC18)))))</f>
        <v/>
      </c>
      <c r="AE18" s="165">
        <f>SUMIFS(KITCO!$B:$B,KITCO!$A:$A,AC18)</f>
        <v>0</v>
      </c>
      <c r="AF18" s="3" t="str">
        <f>Доллар!AF18</f>
        <v>15.11.2023</v>
      </c>
      <c r="AG18" s="157" t="str">
        <f>IF(AND(AH18=0,AH19=0,AH20=0,AH21=0,AH22=0,AH23=0,AH24=0,AH25=0,AH26=0,AH27=0),"",(IF((SUMIFS(KITCO!$B:$B,KITCO!$A:$A,AF18))=0,"-",(SUMIFS(KITCO!$B:$B,KITCO!$A:$A,AF18)))))</f>
        <v/>
      </c>
      <c r="AH18" s="165">
        <f>SUMIFS(KITCO!$B:$B,KITCO!$A:$A,AF18)</f>
        <v>0</v>
      </c>
      <c r="AI18" s="3" t="str">
        <f>Доллар!AI18</f>
        <v>15.12.2023</v>
      </c>
      <c r="AJ18" s="157" t="str">
        <f>IF(AND(AK18=0,AK19=0,AK20=0,AK21=0,AK22=0,AK23=0,AK24=0,AK25=0,AK26=0,AK27=0),"",(IF((SUMIFS(KITCO!$B:$B,KITCO!$A:$A,AI18))=0,"-",(SUMIFS(KITCO!$B:$B,KITCO!$A:$A,AI18)))))</f>
        <v/>
      </c>
      <c r="AK18" s="165">
        <f>SUMIFS(KITCO!$B:$B,KITCO!$A:$A,AI18)</f>
        <v>0</v>
      </c>
      <c r="AQ18" s="153" t="str">
        <f t="shared" si="1"/>
        <v>15.06.2023</v>
      </c>
      <c r="AR18" s="82">
        <f t="shared" si="0"/>
        <v>0</v>
      </c>
      <c r="AT18" s="3" t="str">
        <f t="shared" si="2"/>
        <v>15.10.2023</v>
      </c>
      <c r="AU18" s="161"/>
      <c r="AW18" s="3" t="str">
        <f t="shared" si="3"/>
        <v>15.11.2023</v>
      </c>
      <c r="AX18" s="161"/>
      <c r="AZ18" s="3" t="str">
        <f t="shared" si="4"/>
        <v>15.12.2023</v>
      </c>
      <c r="BA18" s="161"/>
    </row>
    <row r="19" spans="2:53" x14ac:dyDescent="0.25">
      <c r="B19" s="3" t="str">
        <f>Доллар!B19</f>
        <v>16.01.2023</v>
      </c>
      <c r="C19" s="157" t="str">
        <f>IF(AND(D19=0,D20=0,D21=0,D22=0,D23=0,D24=0,D25=0,D26=0,D27=0,D28=0),"",(IF((SUMIFS(KITCO!$B:$B,KITCO!$A:$A,B19))=0,"-",(SUMIFS(KITCO!$B:$B,KITCO!$A:$A,B19)))))</f>
        <v/>
      </c>
      <c r="D19" s="165">
        <f>SUMIFS(KITCO!$B:$B,KITCO!$A:$A,B19)</f>
        <v>0</v>
      </c>
      <c r="E19" s="3" t="str">
        <f>Доллар!E19</f>
        <v>16.02.2023</v>
      </c>
      <c r="F19" s="157" t="str">
        <f>IF(AND(G19=0,G20=0,G21=0,G22=0,G23=0,G24=0,G25=0,G26=0,G27=0,G28=0),"",(IF((SUMIFS(KITCO!$B:$B,KITCO!$A:$A,E19))=0,"-",(SUMIFS(KITCO!$B:$B,KITCO!$A:$A,E19)))))</f>
        <v/>
      </c>
      <c r="G19" s="165">
        <f>SUMIFS(KITCO!$B:$B,KITCO!$A:$A,E19)</f>
        <v>0</v>
      </c>
      <c r="H19" s="3" t="str">
        <f>Доллар!H19</f>
        <v>16.03.2023</v>
      </c>
      <c r="I19" s="157" t="str">
        <f>IF(AND(J19=0,J20=0,J21=0,J22=0,J23=0,J24=0,J25=0,J26=0,J27=0,J28=0),"",(IF((SUMIFS(KITCO!$B:$B,KITCO!$A:$A,H19))=0,"-",(SUMIFS(KITCO!$B:$B,KITCO!$A:$A,H19)))))</f>
        <v/>
      </c>
      <c r="J19" s="165">
        <f>SUMIFS(KITCO!$B:$B,KITCO!$A:$A,H19)</f>
        <v>0</v>
      </c>
      <c r="K19" s="3" t="str">
        <f>Доллар!K19</f>
        <v>16.04.2023</v>
      </c>
      <c r="L19" s="157" t="str">
        <f>IF(AND(M19=0,M20=0,M21=0,M22=0,M23=0,M24=0,M25=0,M26=0,M27=0,M28=0),"",(IF((SUMIFS(KITCO!$B:$B,KITCO!$A:$A,K19))=0,"-",(SUMIFS(KITCO!$B:$B,KITCO!$A:$A,K19)))))</f>
        <v/>
      </c>
      <c r="M19" s="165">
        <f>SUMIFS(KITCO!$B:$B,KITCO!$A:$A,K19)</f>
        <v>0</v>
      </c>
      <c r="N19" s="3" t="str">
        <f>Доллар!N19</f>
        <v>16.05.2023</v>
      </c>
      <c r="O19" s="157" t="str">
        <f>IF(AND(P19=0,P20=0,P21=0,P22=0,P23=0,P24=0,P25=0,P26=0,P27=0,P28=0),"",(IF((SUMIFS(KITCO!$B:$B,KITCO!$A:$A,N19))=0,"-",(SUMIFS(KITCO!$B:$B,KITCO!$A:$A,N19)))))</f>
        <v/>
      </c>
      <c r="P19" s="165">
        <f>SUMIFS(KITCO!$B:$B,KITCO!$A:$A,N19)</f>
        <v>0</v>
      </c>
      <c r="Q19" s="3" t="str">
        <f>Доллар!Q19</f>
        <v>16.06.2023</v>
      </c>
      <c r="R19" s="157" t="str">
        <f>IF(AND(S19=0,S20=0,S21=0,S22=0,S23=0,S24=0,S25=0,S26=0,S27=0,S28=0),"",(IF((SUMIFS(KITCO!$B:$B,KITCO!$A:$A,Q19))=0,"-",(SUMIFS(KITCO!$B:$B,KITCO!$A:$A,Q19)))))</f>
        <v/>
      </c>
      <c r="S19" s="165">
        <f>SUMIFS(KITCO!$B:$B,KITCO!$A:$A,Q19)</f>
        <v>0</v>
      </c>
      <c r="T19" s="3" t="str">
        <f>Доллар!T19</f>
        <v>16.07.2023</v>
      </c>
      <c r="U19" s="157" t="str">
        <f>IF(AND(V19=0,V20=0,V21=0,V22=0,V23=0,V24=0,V25=0,V26=0,V27=0,V28=0),"",(IF((SUMIFS(KITCO!$B:$B,KITCO!$A:$A,T19))=0,"-",(SUMIFS(KITCO!$B:$B,KITCO!$A:$A,T19)))))</f>
        <v/>
      </c>
      <c r="V19" s="165">
        <f>SUMIFS(KITCO!$B:$B,KITCO!$A:$A,T19)</f>
        <v>0</v>
      </c>
      <c r="W19" s="3" t="str">
        <f>Доллар!W19</f>
        <v>16.08.2023</v>
      </c>
      <c r="X19" s="157" t="str">
        <f>IF(AND(Y19=0,Y20=0,Y21=0,Y22=0,Y23=0,Y24=0,Y25=0,Y26=0,Y27=0,Y28=0),"",(IF((SUMIFS(KITCO!$B:$B,KITCO!$A:$A,W19))=0,"-",(SUMIFS(KITCO!$B:$B,KITCO!$A:$A,W19)))))</f>
        <v/>
      </c>
      <c r="Y19" s="165">
        <f>SUMIFS(KITCO!$B:$B,KITCO!$A:$A,W19)</f>
        <v>0</v>
      </c>
      <c r="Z19" s="3" t="str">
        <f>Доллар!Z19</f>
        <v>16.09.2023</v>
      </c>
      <c r="AA19" s="157" t="str">
        <f>IF(AND(AB19=0,AB20=0,AB21=0,AB22=0,AB23=0,AB24=0,AB25=0,AB26=0,AB27=0,AB28=0),"",(IF((SUMIFS(KITCO!$B:$B,KITCO!$A:$A,Z19))=0,"-",(SUMIFS(KITCO!$B:$B,KITCO!$A:$A,Z19)))))</f>
        <v/>
      </c>
      <c r="AB19" s="165">
        <f>SUMIFS(KITCO!$B:$B,KITCO!$A:$A,Z19)</f>
        <v>0</v>
      </c>
      <c r="AC19" s="3" t="str">
        <f>Доллар!AC19</f>
        <v>16.10.2023</v>
      </c>
      <c r="AD19" s="157" t="str">
        <f>IF(AND(AE19=0,AE20=0,AE21=0,AE22=0,AE23=0,AE24=0,AE25=0,AE26=0,AE27=0,AE28=0),"",(IF((SUMIFS(KITCO!$B:$B,KITCO!$A:$A,AC19))=0,"-",(SUMIFS(KITCO!$B:$B,KITCO!$A:$A,AC19)))))</f>
        <v/>
      </c>
      <c r="AE19" s="165">
        <f>SUMIFS(KITCO!$B:$B,KITCO!$A:$A,AC19)</f>
        <v>0</v>
      </c>
      <c r="AF19" s="3" t="str">
        <f>Доллар!AF19</f>
        <v>16.11.2023</v>
      </c>
      <c r="AG19" s="157" t="str">
        <f>IF(AND(AH19=0,AH20=0,AH21=0,AH22=0,AH23=0,AH24=0,AH25=0,AH26=0,AH27=0,AH28=0),"",(IF((SUMIFS(KITCO!$B:$B,KITCO!$A:$A,AF19))=0,"-",(SUMIFS(KITCO!$B:$B,KITCO!$A:$A,AF19)))))</f>
        <v/>
      </c>
      <c r="AH19" s="165">
        <f>SUMIFS(KITCO!$B:$B,KITCO!$A:$A,AF19)</f>
        <v>0</v>
      </c>
      <c r="AI19" s="3" t="str">
        <f>Доллар!AI19</f>
        <v>16.12.2023</v>
      </c>
      <c r="AJ19" s="157" t="str">
        <f>IF(AND(AK19=0,AK20=0,AK21=0,AK22=0,AK23=0,AK24=0,AK25=0,AK26=0,AK27=0,AK28=0),"",(IF((SUMIFS(KITCO!$B:$B,KITCO!$A:$A,AI19))=0,"-",(SUMIFS(KITCO!$B:$B,KITCO!$A:$A,AI19)))))</f>
        <v/>
      </c>
      <c r="AK19" s="165">
        <f>SUMIFS(KITCO!$B:$B,KITCO!$A:$A,AI19)</f>
        <v>0</v>
      </c>
      <c r="AQ19" s="153" t="str">
        <f t="shared" si="1"/>
        <v>16.06.2023</v>
      </c>
      <c r="AR19" s="82">
        <f t="shared" si="0"/>
        <v>0</v>
      </c>
      <c r="AT19" s="3" t="str">
        <f t="shared" si="2"/>
        <v>16.10.2023</v>
      </c>
      <c r="AU19" s="161"/>
      <c r="AW19" s="3" t="str">
        <f t="shared" si="3"/>
        <v>16.11.2023</v>
      </c>
      <c r="AX19" s="161"/>
      <c r="AZ19" s="3" t="str">
        <f t="shared" si="4"/>
        <v>16.12.2023</v>
      </c>
      <c r="BA19" s="161"/>
    </row>
    <row r="20" spans="2:53" x14ac:dyDescent="0.25">
      <c r="B20" s="3" t="str">
        <f>Доллар!B20</f>
        <v>17.01.2023</v>
      </c>
      <c r="C20" s="157" t="str">
        <f>IF(AND(D20=0,D21=0,D22=0,D23=0,D24=0,D25=0,D26=0,D27=0,D28=0,D29=0),"",(IF((SUMIFS(KITCO!$B:$B,KITCO!$A:$A,B20))=0,"-",(SUMIFS(KITCO!$B:$B,KITCO!$A:$A,B20)))))</f>
        <v/>
      </c>
      <c r="D20" s="165">
        <f>SUMIFS(KITCO!$B:$B,KITCO!$A:$A,B20)</f>
        <v>0</v>
      </c>
      <c r="E20" s="3" t="str">
        <f>Доллар!E20</f>
        <v>17.02.2023</v>
      </c>
      <c r="F20" s="157" t="str">
        <f>IF(AND(G20=0,G21=0,G22=0,G23=0,G24=0,G25=0,G26=0,G27=0,G28=0,G29=0),"",(IF((SUMIFS(KITCO!$B:$B,KITCO!$A:$A,E20))=0,"-",(SUMIFS(KITCO!$B:$B,KITCO!$A:$A,E20)))))</f>
        <v/>
      </c>
      <c r="G20" s="165">
        <f>SUMIFS(KITCO!$B:$B,KITCO!$A:$A,E20)</f>
        <v>0</v>
      </c>
      <c r="H20" s="3" t="str">
        <f>Доллар!H20</f>
        <v>17.03.2023</v>
      </c>
      <c r="I20" s="157" t="str">
        <f>IF(AND(J20=0,J21=0,J22=0,J23=0,J24=0,J25=0,J26=0,J27=0,J28=0,J29=0),"",(IF((SUMIFS(KITCO!$B:$B,KITCO!$A:$A,H20))=0,"-",(SUMIFS(KITCO!$B:$B,KITCO!$A:$A,H20)))))</f>
        <v/>
      </c>
      <c r="J20" s="165">
        <f>SUMIFS(KITCO!$B:$B,KITCO!$A:$A,H20)</f>
        <v>0</v>
      </c>
      <c r="K20" s="3" t="str">
        <f>Доллар!K20</f>
        <v>17.04.2023</v>
      </c>
      <c r="L20" s="157" t="str">
        <f>IF(AND(M20=0,M21=0,M22=0,M23=0,M24=0,M25=0,M26=0,M27=0,M28=0,M29=0),"",(IF((SUMIFS(KITCO!$B:$B,KITCO!$A:$A,K20))=0,"-",(SUMIFS(KITCO!$B:$B,KITCO!$A:$A,K20)))))</f>
        <v/>
      </c>
      <c r="M20" s="165">
        <f>SUMIFS(KITCO!$B:$B,KITCO!$A:$A,K20)</f>
        <v>0</v>
      </c>
      <c r="N20" s="3" t="str">
        <f>Доллар!N20</f>
        <v>17.05.2023</v>
      </c>
      <c r="O20" s="157" t="str">
        <f>IF(AND(P20=0,P21=0,P22=0,P23=0,P24=0,P25=0,P26=0,P27=0,P28=0,P29=0),"",(IF((SUMIFS(KITCO!$B:$B,KITCO!$A:$A,N20))=0,"-",(SUMIFS(KITCO!$B:$B,KITCO!$A:$A,N20)))))</f>
        <v/>
      </c>
      <c r="P20" s="165">
        <f>SUMIFS(KITCO!$B:$B,KITCO!$A:$A,N20)</f>
        <v>0</v>
      </c>
      <c r="Q20" s="3" t="str">
        <f>Доллар!Q20</f>
        <v>17.06.2023</v>
      </c>
      <c r="R20" s="157" t="str">
        <f>IF(AND(S20=0,S21=0,S22=0,S23=0,S24=0,S25=0,S26=0,S27=0,S28=0,S29=0),"",(IF((SUMIFS(KITCO!$B:$B,KITCO!$A:$A,Q20))=0,"-",(SUMIFS(KITCO!$B:$B,KITCO!$A:$A,Q20)))))</f>
        <v/>
      </c>
      <c r="S20" s="165">
        <f>SUMIFS(KITCO!$B:$B,KITCO!$A:$A,Q20)</f>
        <v>0</v>
      </c>
      <c r="T20" s="3" t="str">
        <f>Доллар!T20</f>
        <v>17.07.2023</v>
      </c>
      <c r="U20" s="157" t="str">
        <f>IF(AND(V20=0,V21=0,V22=0,V23=0,V24=0,V25=0,V26=0,V27=0,V28=0,V29=0),"",(IF((SUMIFS(KITCO!$B:$B,KITCO!$A:$A,T20))=0,"-",(SUMIFS(KITCO!$B:$B,KITCO!$A:$A,T20)))))</f>
        <v/>
      </c>
      <c r="V20" s="165">
        <f>SUMIFS(KITCO!$B:$B,KITCO!$A:$A,T20)</f>
        <v>0</v>
      </c>
      <c r="W20" s="3" t="str">
        <f>Доллар!W20</f>
        <v>17.08.2023</v>
      </c>
      <c r="X20" s="157" t="str">
        <f>IF(AND(Y20=0,Y21=0,Y22=0,Y23=0,Y24=0,Y25=0,Y26=0,Y27=0,Y28=0,Y29=0),"",(IF((SUMIFS(KITCO!$B:$B,KITCO!$A:$A,W20))=0,"-",(SUMIFS(KITCO!$B:$B,KITCO!$A:$A,W20)))))</f>
        <v/>
      </c>
      <c r="Y20" s="165">
        <f>SUMIFS(KITCO!$B:$B,KITCO!$A:$A,W20)</f>
        <v>0</v>
      </c>
      <c r="Z20" s="3" t="str">
        <f>Доллар!Z20</f>
        <v>17.09.2023</v>
      </c>
      <c r="AA20" s="157" t="str">
        <f>IF(AND(AB20=0,AB21=0,AB22=0,AB23=0,AB24=0,AB25=0,AB26=0,AB27=0,AB28=0,AB29=0),"",(IF((SUMIFS(KITCO!$B:$B,KITCO!$A:$A,Z20))=0,"-",(SUMIFS(KITCO!$B:$B,KITCO!$A:$A,Z20)))))</f>
        <v/>
      </c>
      <c r="AB20" s="165">
        <f>SUMIFS(KITCO!$B:$B,KITCO!$A:$A,Z20)</f>
        <v>0</v>
      </c>
      <c r="AC20" s="3" t="str">
        <f>Доллар!AC20</f>
        <v>17.10.2023</v>
      </c>
      <c r="AD20" s="157" t="str">
        <f>IF(AND(AE20=0,AE21=0,AE22=0,AE23=0,AE24=0,AE25=0,AE26=0,AE27=0,AE28=0,AE29=0),"",(IF((SUMIFS(KITCO!$B:$B,KITCO!$A:$A,AC20))=0,"-",(SUMIFS(KITCO!$B:$B,KITCO!$A:$A,AC20)))))</f>
        <v/>
      </c>
      <c r="AE20" s="165">
        <f>SUMIFS(KITCO!$B:$B,KITCO!$A:$A,AC20)</f>
        <v>0</v>
      </c>
      <c r="AF20" s="3" t="str">
        <f>Доллар!AF20</f>
        <v>17.11.2023</v>
      </c>
      <c r="AG20" s="157" t="str">
        <f>IF(AND(AH20=0,AH21=0,AH22=0,AH23=0,AH24=0,AH25=0,AH26=0,AH27=0,AH28=0,AH29=0),"",(IF((SUMIFS(KITCO!$B:$B,KITCO!$A:$A,AF20))=0,"-",(SUMIFS(KITCO!$B:$B,KITCO!$A:$A,AF20)))))</f>
        <v/>
      </c>
      <c r="AH20" s="165">
        <f>SUMIFS(KITCO!$B:$B,KITCO!$A:$A,AF20)</f>
        <v>0</v>
      </c>
      <c r="AI20" s="3" t="str">
        <f>Доллар!AI20</f>
        <v>17.12.2023</v>
      </c>
      <c r="AJ20" s="157" t="str">
        <f>IF(AND(AK20=0,AK21=0,AK22=0,AK23=0,AK24=0,AK25=0,AK26=0,AK27=0,AK28=0,AK29=0),"",(IF((SUMIFS(KITCO!$B:$B,KITCO!$A:$A,AI20))=0,"-",(SUMIFS(KITCO!$B:$B,KITCO!$A:$A,AI20)))))</f>
        <v/>
      </c>
      <c r="AK20" s="165">
        <f>SUMIFS(KITCO!$B:$B,KITCO!$A:$A,AI20)</f>
        <v>0</v>
      </c>
      <c r="AQ20" s="153" t="str">
        <f t="shared" si="1"/>
        <v>17.06.2023</v>
      </c>
      <c r="AR20" s="82">
        <f t="shared" si="0"/>
        <v>0</v>
      </c>
      <c r="AT20" s="3" t="str">
        <f t="shared" si="2"/>
        <v>17.10.2023</v>
      </c>
      <c r="AU20" s="161"/>
      <c r="AW20" s="3" t="str">
        <f t="shared" si="3"/>
        <v>17.11.2023</v>
      </c>
      <c r="AX20" s="161"/>
      <c r="AZ20" s="3" t="str">
        <f t="shared" si="4"/>
        <v>17.12.2023</v>
      </c>
      <c r="BA20" s="161"/>
    </row>
    <row r="21" spans="2:53" x14ac:dyDescent="0.25">
      <c r="B21" s="3" t="str">
        <f>Доллар!B21</f>
        <v>18.01.2023</v>
      </c>
      <c r="C21" s="157" t="str">
        <f>IF(AND(D21=0,D22=0,D23=0,D24=0,D25=0,D26=0,D27=0,D28=0,D29=0,D30=0),"",(IF((SUMIFS(KITCO!$B:$B,KITCO!$A:$A,B21))=0,"-",(SUMIFS(KITCO!$B:$B,KITCO!$A:$A,B21)))))</f>
        <v/>
      </c>
      <c r="D21" s="165">
        <f>SUMIFS(KITCO!$B:$B,KITCO!$A:$A,B21)</f>
        <v>0</v>
      </c>
      <c r="E21" s="3" t="str">
        <f>Доллар!E21</f>
        <v>18.02.2023</v>
      </c>
      <c r="F21" s="157" t="str">
        <f>IF(AND(G21=0,G22=0,G23=0,G24=0,G25=0,G26=0,G27=0,G28=0,G29=0,G30=0),"",(IF((SUMIFS(KITCO!$B:$B,KITCO!$A:$A,E21))=0,"-",(SUMIFS(KITCO!$B:$B,KITCO!$A:$A,E21)))))</f>
        <v/>
      </c>
      <c r="G21" s="165">
        <f>SUMIFS(KITCO!$B:$B,KITCO!$A:$A,E21)</f>
        <v>0</v>
      </c>
      <c r="H21" s="3" t="str">
        <f>Доллар!H21</f>
        <v>18.03.2023</v>
      </c>
      <c r="I21" s="157" t="str">
        <f>IF(AND(J21=0,J22=0,J23=0,J24=0,J25=0,J26=0,J27=0,J28=0,J29=0,J30=0),"",(IF((SUMIFS(KITCO!$B:$B,KITCO!$A:$A,H21))=0,"-",(SUMIFS(KITCO!$B:$B,KITCO!$A:$A,H21)))))</f>
        <v/>
      </c>
      <c r="J21" s="165">
        <f>SUMIFS(KITCO!$B:$B,KITCO!$A:$A,H21)</f>
        <v>0</v>
      </c>
      <c r="K21" s="3" t="str">
        <f>Доллар!K21</f>
        <v>18.04.2023</v>
      </c>
      <c r="L21" s="157" t="str">
        <f>IF(AND(M21=0,M22=0,M23=0,M24=0,M25=0,M26=0,M27=0,M28=0,M29=0,M30=0),"",(IF((SUMIFS(KITCO!$B:$B,KITCO!$A:$A,K21))=0,"-",(SUMIFS(KITCO!$B:$B,KITCO!$A:$A,K21)))))</f>
        <v/>
      </c>
      <c r="M21" s="165">
        <f>SUMIFS(KITCO!$B:$B,KITCO!$A:$A,K21)</f>
        <v>0</v>
      </c>
      <c r="N21" s="3" t="str">
        <f>Доллар!N21</f>
        <v>18.05.2023</v>
      </c>
      <c r="O21" s="157" t="str">
        <f>IF(AND(P21=0,P22=0,P23=0,P24=0,P25=0,P26=0,P27=0,P28=0,P29=0,P30=0),"",(IF((SUMIFS(KITCO!$B:$B,KITCO!$A:$A,N21))=0,"-",(SUMIFS(KITCO!$B:$B,KITCO!$A:$A,N21)))))</f>
        <v/>
      </c>
      <c r="P21" s="165">
        <f>SUMIFS(KITCO!$B:$B,KITCO!$A:$A,N21)</f>
        <v>0</v>
      </c>
      <c r="Q21" s="3" t="str">
        <f>Доллар!Q21</f>
        <v>18.06.2023</v>
      </c>
      <c r="R21" s="157" t="str">
        <f>IF(AND(S21=0,S22=0,S23=0,S24=0,S25=0,S26=0,S27=0,S28=0,S29=0,S30=0),"",(IF((SUMIFS(KITCO!$B:$B,KITCO!$A:$A,Q21))=0,"-",(SUMIFS(KITCO!$B:$B,KITCO!$A:$A,Q21)))))</f>
        <v/>
      </c>
      <c r="S21" s="165">
        <f>SUMIFS(KITCO!$B:$B,KITCO!$A:$A,Q21)</f>
        <v>0</v>
      </c>
      <c r="T21" s="3" t="str">
        <f>Доллар!T21</f>
        <v>18.07.2023</v>
      </c>
      <c r="U21" s="157" t="str">
        <f>IF(AND(V21=0,V22=0,V23=0,V24=0,V25=0,V26=0,V27=0,V28=0,V29=0,V30=0),"",(IF((SUMIFS(KITCO!$B:$B,KITCO!$A:$A,T21))=0,"-",(SUMIFS(KITCO!$B:$B,KITCO!$A:$A,T21)))))</f>
        <v/>
      </c>
      <c r="V21" s="165">
        <f>SUMIFS(KITCO!$B:$B,KITCO!$A:$A,T21)</f>
        <v>0</v>
      </c>
      <c r="W21" s="3" t="str">
        <f>Доллар!W21</f>
        <v>18.08.2023</v>
      </c>
      <c r="X21" s="157" t="str">
        <f>IF(AND(Y21=0,Y22=0,Y23=0,Y24=0,Y25=0,Y26=0,Y27=0,Y28=0,Y29=0,Y30=0),"",(IF((SUMIFS(KITCO!$B:$B,KITCO!$A:$A,W21))=0,"-",(SUMIFS(KITCO!$B:$B,KITCO!$A:$A,W21)))))</f>
        <v/>
      </c>
      <c r="Y21" s="165">
        <f>SUMIFS(KITCO!$B:$B,KITCO!$A:$A,W21)</f>
        <v>0</v>
      </c>
      <c r="Z21" s="3" t="str">
        <f>Доллар!Z21</f>
        <v>18.09.2023</v>
      </c>
      <c r="AA21" s="157" t="str">
        <f>IF(AND(AB21=0,AB22=0,AB23=0,AB24=0,AB25=0,AB26=0,AB27=0,AB28=0,AB29=0,AB30=0),"",(IF((SUMIFS(KITCO!$B:$B,KITCO!$A:$A,Z21))=0,"-",(SUMIFS(KITCO!$B:$B,KITCO!$A:$A,Z21)))))</f>
        <v/>
      </c>
      <c r="AB21" s="165">
        <f>SUMIFS(KITCO!$B:$B,KITCO!$A:$A,Z21)</f>
        <v>0</v>
      </c>
      <c r="AC21" s="3" t="str">
        <f>Доллар!AC21</f>
        <v>18.10.2023</v>
      </c>
      <c r="AD21" s="157" t="str">
        <f>IF(AND(AE21=0,AE22=0,AE23=0,AE24=0,AE25=0,AE26=0,AE27=0,AE28=0,AE29=0,AE30=0),"",(IF((SUMIFS(KITCO!$B:$B,KITCO!$A:$A,AC21))=0,"-",(SUMIFS(KITCO!$B:$B,KITCO!$A:$A,AC21)))))</f>
        <v/>
      </c>
      <c r="AE21" s="165">
        <f>SUMIFS(KITCO!$B:$B,KITCO!$A:$A,AC21)</f>
        <v>0</v>
      </c>
      <c r="AF21" s="3" t="str">
        <f>Доллар!AF21</f>
        <v>18.11.2023</v>
      </c>
      <c r="AG21" s="157" t="str">
        <f>IF(AND(AH21=0,AH22=0,AH23=0,AH24=0,AH25=0,AH26=0,AH27=0,AH28=0,AH29=0,AH30=0),"",(IF((SUMIFS(KITCO!$B:$B,KITCO!$A:$A,AF21))=0,"-",(SUMIFS(KITCO!$B:$B,KITCO!$A:$A,AF21)))))</f>
        <v/>
      </c>
      <c r="AH21" s="165">
        <f>SUMIFS(KITCO!$B:$B,KITCO!$A:$A,AF21)</f>
        <v>0</v>
      </c>
      <c r="AI21" s="3" t="str">
        <f>Доллар!AI21</f>
        <v>18.12.2023</v>
      </c>
      <c r="AJ21" s="157" t="str">
        <f>IF(AND(AK21=0,AK22=0,AK23=0,AK24=0,AK25=0,AK26=0,AK27=0,AK28=0,AK29=0,AK30=0),"",(IF((SUMIFS(KITCO!$B:$B,KITCO!$A:$A,AI21))=0,"-",(SUMIFS(KITCO!$B:$B,KITCO!$A:$A,AI21)))))</f>
        <v/>
      </c>
      <c r="AK21" s="165">
        <f>SUMIFS(KITCO!$B:$B,KITCO!$A:$A,AI21)</f>
        <v>0</v>
      </c>
      <c r="AQ21" s="153" t="str">
        <f t="shared" si="1"/>
        <v>18.06.2023</v>
      </c>
      <c r="AR21" s="82">
        <f t="shared" si="0"/>
        <v>0</v>
      </c>
      <c r="AT21" s="3" t="str">
        <f t="shared" si="2"/>
        <v>18.10.2023</v>
      </c>
      <c r="AU21" s="161"/>
      <c r="AW21" s="3" t="str">
        <f t="shared" si="3"/>
        <v>18.11.2023</v>
      </c>
      <c r="AX21" s="161"/>
      <c r="AZ21" s="3" t="str">
        <f t="shared" si="4"/>
        <v>18.12.2023</v>
      </c>
      <c r="BA21" s="161"/>
    </row>
    <row r="22" spans="2:53" x14ac:dyDescent="0.25">
      <c r="B22" s="3" t="str">
        <f>Доллар!B22</f>
        <v>19.01.2023</v>
      </c>
      <c r="C22" s="157" t="str">
        <f>IF(AND(D22=0,D23=0,D24=0,D25=0,D26=0,D27=0,D28=0,D29=0,D30=0,D31=0),"",(IF((SUMIFS(KITCO!$B:$B,KITCO!$A:$A,B22))=0,"-",(SUMIFS(KITCO!$B:$B,KITCO!$A:$A,B22)))))</f>
        <v/>
      </c>
      <c r="D22" s="165">
        <f>SUMIFS(KITCO!$B:$B,KITCO!$A:$A,B22)</f>
        <v>0</v>
      </c>
      <c r="E22" s="3" t="str">
        <f>Доллар!E22</f>
        <v>19.02.2023</v>
      </c>
      <c r="F22" s="157" t="str">
        <f>IF(AND(G22=0,G23=0,G24=0,G25=0,G26=0,G27=0,G28=0,G29=0,G30=0,G31=0),"",(IF((SUMIFS(KITCO!$B:$B,KITCO!$A:$A,E22))=0,"-",(SUMIFS(KITCO!$B:$B,KITCO!$A:$A,E22)))))</f>
        <v/>
      </c>
      <c r="G22" s="165">
        <f>SUMIFS(KITCO!$B:$B,KITCO!$A:$A,E22)</f>
        <v>0</v>
      </c>
      <c r="H22" s="3" t="str">
        <f>Доллар!H22</f>
        <v>19.03.2023</v>
      </c>
      <c r="I22" s="157" t="str">
        <f>IF(AND(J22=0,J23=0,J24=0,J25=0,J26=0,J27=0,J28=0,J29=0,J30=0,J31=0),"",(IF((SUMIFS(KITCO!$B:$B,KITCO!$A:$A,H22))=0,"-",(SUMIFS(KITCO!$B:$B,KITCO!$A:$A,H22)))))</f>
        <v/>
      </c>
      <c r="J22" s="165">
        <f>SUMIFS(KITCO!$B:$B,KITCO!$A:$A,H22)</f>
        <v>0</v>
      </c>
      <c r="K22" s="3" t="str">
        <f>Доллар!K22</f>
        <v>19.04.2023</v>
      </c>
      <c r="L22" s="157" t="str">
        <f>IF(AND(M22=0,M23=0,M24=0,M25=0,M26=0,M27=0,M28=0,M29=0,M30=0,M31=0),"",(IF((SUMIFS(KITCO!$B:$B,KITCO!$A:$A,K22))=0,"-",(SUMIFS(KITCO!$B:$B,KITCO!$A:$A,K22)))))</f>
        <v/>
      </c>
      <c r="M22" s="165">
        <f>SUMIFS(KITCO!$B:$B,KITCO!$A:$A,K22)</f>
        <v>0</v>
      </c>
      <c r="N22" s="3" t="str">
        <f>Доллар!N22</f>
        <v>19.05.2023</v>
      </c>
      <c r="O22" s="157" t="str">
        <f>IF(AND(P22=0,P23=0,P24=0,P25=0,P26=0,P27=0,P28=0,P29=0,P30=0,P31=0),"",(IF((SUMIFS(KITCO!$B:$B,KITCO!$A:$A,N22))=0,"-",(SUMIFS(KITCO!$B:$B,KITCO!$A:$A,N22)))))</f>
        <v/>
      </c>
      <c r="P22" s="165">
        <f>SUMIFS(KITCO!$B:$B,KITCO!$A:$A,N22)</f>
        <v>0</v>
      </c>
      <c r="Q22" s="3" t="str">
        <f>Доллар!Q22</f>
        <v>19.06.2023</v>
      </c>
      <c r="R22" s="157" t="str">
        <f>IF(AND(S22=0,S23=0,S24=0,S25=0,S26=0,S27=0,S28=0,S29=0,S30=0,S31=0),"",(IF((SUMIFS(KITCO!$B:$B,KITCO!$A:$A,Q22))=0,"-",(SUMIFS(KITCO!$B:$B,KITCO!$A:$A,Q22)))))</f>
        <v/>
      </c>
      <c r="S22" s="165">
        <f>SUMIFS(KITCO!$B:$B,KITCO!$A:$A,Q22)</f>
        <v>0</v>
      </c>
      <c r="T22" s="3" t="str">
        <f>Доллар!T22</f>
        <v>19.07.2023</v>
      </c>
      <c r="U22" s="157" t="str">
        <f>IF(AND(V22=0,V23=0,V24=0,V25=0,V26=0,V27=0,V28=0,V29=0,V30=0,V31=0),"",(IF((SUMIFS(KITCO!$B:$B,KITCO!$A:$A,T22))=0,"-",(SUMIFS(KITCO!$B:$B,KITCO!$A:$A,T22)))))</f>
        <v/>
      </c>
      <c r="V22" s="165">
        <f>SUMIFS(KITCO!$B:$B,KITCO!$A:$A,T22)</f>
        <v>0</v>
      </c>
      <c r="W22" s="3" t="str">
        <f>Доллар!W22</f>
        <v>19.08.2023</v>
      </c>
      <c r="X22" s="157" t="str">
        <f>IF(AND(Y22=0,Y23=0,Y24=0,Y25=0,Y26=0,Y27=0,Y28=0,Y29=0,Y30=0,Y31=0),"",(IF((SUMIFS(KITCO!$B:$B,KITCO!$A:$A,W22))=0,"-",(SUMIFS(KITCO!$B:$B,KITCO!$A:$A,W22)))))</f>
        <v/>
      </c>
      <c r="Y22" s="165">
        <f>SUMIFS(KITCO!$B:$B,KITCO!$A:$A,W22)</f>
        <v>0</v>
      </c>
      <c r="Z22" s="3" t="str">
        <f>Доллар!Z22</f>
        <v>19.09.2023</v>
      </c>
      <c r="AA22" s="157" t="str">
        <f>IF(AND(AB22=0,AB23=0,AB24=0,AB25=0,AB26=0,AB27=0,AB28=0,AB29=0,AB30=0,AB31=0),"",(IF((SUMIFS(KITCO!$B:$B,KITCO!$A:$A,Z22))=0,"-",(SUMIFS(KITCO!$B:$B,KITCO!$A:$A,Z22)))))</f>
        <v/>
      </c>
      <c r="AB22" s="165">
        <f>SUMIFS(KITCO!$B:$B,KITCO!$A:$A,Z22)</f>
        <v>0</v>
      </c>
      <c r="AC22" s="3" t="str">
        <f>Доллар!AC22</f>
        <v>19.10.2023</v>
      </c>
      <c r="AD22" s="157" t="str">
        <f>IF(AND(AE22=0,AE23=0,AE24=0,AE25=0,AE26=0,AE27=0,AE28=0,AE29=0,AE30=0,AE31=0),"",(IF((SUMIFS(KITCO!$B:$B,KITCO!$A:$A,AC22))=0,"-",(SUMIFS(KITCO!$B:$B,KITCO!$A:$A,AC22)))))</f>
        <v/>
      </c>
      <c r="AE22" s="165">
        <f>SUMIFS(KITCO!$B:$B,KITCO!$A:$A,AC22)</f>
        <v>0</v>
      </c>
      <c r="AF22" s="3" t="str">
        <f>Доллар!AF22</f>
        <v>19.11.2023</v>
      </c>
      <c r="AG22" s="157" t="str">
        <f>IF(AND(AH22=0,AH23=0,AH24=0,AH25=0,AH26=0,AH27=0,AH28=0,AH29=0,AH30=0,AH31=0),"",(IF((SUMIFS(KITCO!$B:$B,KITCO!$A:$A,AF22))=0,"-",(SUMIFS(KITCO!$B:$B,KITCO!$A:$A,AF22)))))</f>
        <v/>
      </c>
      <c r="AH22" s="165">
        <f>SUMIFS(KITCO!$B:$B,KITCO!$A:$A,AF22)</f>
        <v>0</v>
      </c>
      <c r="AI22" s="3" t="str">
        <f>Доллар!AI22</f>
        <v>19.12.2023</v>
      </c>
      <c r="AJ22" s="157" t="str">
        <f>IF(AND(AK22=0,AK23=0,AK24=0,AK25=0,AK26=0,AK27=0,AK28=0,AK29=0,AK30=0,AK31=0),"",(IF((SUMIFS(KITCO!$B:$B,KITCO!$A:$A,AI22))=0,"-",(SUMIFS(KITCO!$B:$B,KITCO!$A:$A,AI22)))))</f>
        <v/>
      </c>
      <c r="AK22" s="165">
        <f>SUMIFS(KITCO!$B:$B,KITCO!$A:$A,AI22)</f>
        <v>0</v>
      </c>
      <c r="AQ22" s="153" t="str">
        <f t="shared" si="1"/>
        <v>19.06.2023</v>
      </c>
      <c r="AR22" s="82">
        <f t="shared" si="0"/>
        <v>0</v>
      </c>
      <c r="AT22" s="3" t="str">
        <f t="shared" si="2"/>
        <v>19.10.2023</v>
      </c>
      <c r="AU22" s="161"/>
      <c r="AW22" s="3" t="str">
        <f t="shared" si="3"/>
        <v>19.11.2023</v>
      </c>
      <c r="AX22" s="161"/>
      <c r="AZ22" s="3" t="str">
        <f t="shared" si="4"/>
        <v>19.12.2023</v>
      </c>
      <c r="BA22" s="161"/>
    </row>
    <row r="23" spans="2:53" x14ac:dyDescent="0.25">
      <c r="B23" s="3" t="str">
        <f>Доллар!B23</f>
        <v>20.01.2023</v>
      </c>
      <c r="C23" s="157" t="str">
        <f>IF(AND(D23=0,D24=0,D25=0,D26=0,D27=0,D28=0,D29=0,D30=0,D31=0,D32=0),"",(IF((SUMIFS(KITCO!$B:$B,KITCO!$A:$A,B23))=0,"-",(SUMIFS(KITCO!$B:$B,KITCO!$A:$A,B23)))))</f>
        <v/>
      </c>
      <c r="D23" s="165">
        <f>SUMIFS(KITCO!$B:$B,KITCO!$A:$A,B23)</f>
        <v>0</v>
      </c>
      <c r="E23" s="3" t="str">
        <f>Доллар!E23</f>
        <v>20.02.2023</v>
      </c>
      <c r="F23" s="157" t="str">
        <f>IF(AND(G23=0,G24=0,G25=0,G26=0,G27=0,G28=0,G29=0,G30=0,G31=0,G32=0),"",(IF((SUMIFS(KITCO!$B:$B,KITCO!$A:$A,E23))=0,"-",(SUMIFS(KITCO!$B:$B,KITCO!$A:$A,E23)))))</f>
        <v/>
      </c>
      <c r="G23" s="165">
        <f>SUMIFS(KITCO!$B:$B,KITCO!$A:$A,E23)</f>
        <v>0</v>
      </c>
      <c r="H23" s="3" t="str">
        <f>Доллар!H23</f>
        <v>20.03.2023</v>
      </c>
      <c r="I23" s="157" t="str">
        <f>IF(AND(J23=0,J24=0,J25=0,J26=0,J27=0,J28=0,J29=0,J30=0,J31=0,J32=0),"",(IF((SUMIFS(KITCO!$B:$B,KITCO!$A:$A,H23))=0,"-",(SUMIFS(KITCO!$B:$B,KITCO!$A:$A,H23)))))</f>
        <v/>
      </c>
      <c r="J23" s="165">
        <f>SUMIFS(KITCO!$B:$B,KITCO!$A:$A,H23)</f>
        <v>0</v>
      </c>
      <c r="K23" s="3" t="str">
        <f>Доллар!K23</f>
        <v>20.04.2023</v>
      </c>
      <c r="L23" s="157" t="str">
        <f>IF(AND(M23=0,M24=0,M25=0,M26=0,M27=0,M28=0,M29=0,M30=0,M31=0,M32=0),"",(IF((SUMIFS(KITCO!$B:$B,KITCO!$A:$A,K23))=0,"-",(SUMIFS(KITCO!$B:$B,KITCO!$A:$A,K23)))))</f>
        <v/>
      </c>
      <c r="M23" s="165">
        <f>SUMIFS(KITCO!$B:$B,KITCO!$A:$A,K23)</f>
        <v>0</v>
      </c>
      <c r="N23" s="3" t="str">
        <f>Доллар!N23</f>
        <v>20.05.2023</v>
      </c>
      <c r="O23" s="157" t="str">
        <f>IF(AND(P23=0,P24=0,P25=0,P26=0,P27=0,P28=0,P29=0,P30=0,P31=0,P32=0),"",(IF((SUMIFS(KITCO!$B:$B,KITCO!$A:$A,N23))=0,"-",(SUMIFS(KITCO!$B:$B,KITCO!$A:$A,N23)))))</f>
        <v/>
      </c>
      <c r="P23" s="165">
        <f>SUMIFS(KITCO!$B:$B,KITCO!$A:$A,N23)</f>
        <v>0</v>
      </c>
      <c r="Q23" s="3" t="str">
        <f>Доллар!Q23</f>
        <v>20.06.2023</v>
      </c>
      <c r="R23" s="157" t="str">
        <f>IF(AND(S23=0,S24=0,S25=0,S26=0,S27=0,S28=0,S29=0,S30=0,S31=0,S32=0),"",(IF((SUMIFS(KITCO!$B:$B,KITCO!$A:$A,Q23))=0,"-",(SUMIFS(KITCO!$B:$B,KITCO!$A:$A,Q23)))))</f>
        <v/>
      </c>
      <c r="S23" s="165">
        <f>SUMIFS(KITCO!$B:$B,KITCO!$A:$A,Q23)</f>
        <v>0</v>
      </c>
      <c r="T23" s="3" t="str">
        <f>Доллар!T23</f>
        <v>20.07.2023</v>
      </c>
      <c r="U23" s="157" t="str">
        <f>IF(AND(V23=0,V24=0,V25=0,V26=0,V27=0,V28=0,V29=0,V30=0,V31=0,V32=0),"",(IF((SUMIFS(KITCO!$B:$B,KITCO!$A:$A,T23))=0,"-",(SUMIFS(KITCO!$B:$B,KITCO!$A:$A,T23)))))</f>
        <v/>
      </c>
      <c r="V23" s="165">
        <f>SUMIFS(KITCO!$B:$B,KITCO!$A:$A,T23)</f>
        <v>0</v>
      </c>
      <c r="W23" s="3" t="str">
        <f>Доллар!W23</f>
        <v>20.08.2023</v>
      </c>
      <c r="X23" s="157" t="str">
        <f>IF(AND(Y23=0,Y24=0,Y25=0,Y26=0,Y27=0,Y28=0,Y29=0,Y30=0,Y31=0,Y32=0),"",(IF((SUMIFS(KITCO!$B:$B,KITCO!$A:$A,W23))=0,"-",(SUMIFS(KITCO!$B:$B,KITCO!$A:$A,W23)))))</f>
        <v/>
      </c>
      <c r="Y23" s="165">
        <f>SUMIFS(KITCO!$B:$B,KITCO!$A:$A,W23)</f>
        <v>0</v>
      </c>
      <c r="Z23" s="3" t="str">
        <f>Доллар!Z23</f>
        <v>20.09.2023</v>
      </c>
      <c r="AA23" s="157" t="str">
        <f>IF(AND(AB23=0,AB24=0,AB25=0,AB26=0,AB27=0,AB28=0,AB29=0,AB30=0,AB31=0,AB32=0),"",(IF((SUMIFS(KITCO!$B:$B,KITCO!$A:$A,Z23))=0,"-",(SUMIFS(KITCO!$B:$B,KITCO!$A:$A,Z23)))))</f>
        <v/>
      </c>
      <c r="AB23" s="165">
        <f>SUMIFS(KITCO!$B:$B,KITCO!$A:$A,Z23)</f>
        <v>0</v>
      </c>
      <c r="AC23" s="3" t="str">
        <f>Доллар!AC23</f>
        <v>20.10.2023</v>
      </c>
      <c r="AD23" s="157" t="str">
        <f>IF(AND(AE23=0,AE24=0,AE25=0,AE26=0,AE27=0,AE28=0,AE29=0,AE30=0,AE31=0,AE32=0),"",(IF((SUMIFS(KITCO!$B:$B,KITCO!$A:$A,AC23))=0,"-",(SUMIFS(KITCO!$B:$B,KITCO!$A:$A,AC23)))))</f>
        <v/>
      </c>
      <c r="AE23" s="165">
        <f>SUMIFS(KITCO!$B:$B,KITCO!$A:$A,AC23)</f>
        <v>0</v>
      </c>
      <c r="AF23" s="3" t="str">
        <f>Доллар!AF23</f>
        <v>20.11.2023</v>
      </c>
      <c r="AG23" s="157" t="str">
        <f>IF(AND(AH23=0,AH24=0,AH25=0,AH26=0,AH27=0,AH28=0,AH29=0,AH30=0,AH31=0,AH32=0),"",(IF((SUMIFS(KITCO!$B:$B,KITCO!$A:$A,AF23))=0,"-",(SUMIFS(KITCO!$B:$B,KITCO!$A:$A,AF23)))))</f>
        <v/>
      </c>
      <c r="AH23" s="165">
        <f>SUMIFS(KITCO!$B:$B,KITCO!$A:$A,AF23)</f>
        <v>0</v>
      </c>
      <c r="AI23" s="3" t="str">
        <f>Доллар!AI23</f>
        <v>20.12.2023</v>
      </c>
      <c r="AJ23" s="157" t="str">
        <f>IF(AND(AK23=0,AK24=0,AK25=0,AK26=0,AK27=0,AK28=0,AK29=0,AK30=0,AK31=0,AK32=0),"",(IF((SUMIFS(KITCO!$B:$B,KITCO!$A:$A,AI23))=0,"-",(SUMIFS(KITCO!$B:$B,KITCO!$A:$A,AI23)))))</f>
        <v/>
      </c>
      <c r="AK23" s="165">
        <f>SUMIFS(KITCO!$B:$B,KITCO!$A:$A,AI23)</f>
        <v>0</v>
      </c>
      <c r="AQ23" s="153" t="str">
        <f t="shared" si="1"/>
        <v>20.06.2023</v>
      </c>
      <c r="AR23" s="82">
        <f t="shared" si="0"/>
        <v>0</v>
      </c>
      <c r="AT23" s="3" t="str">
        <f t="shared" si="2"/>
        <v>20.10.2023</v>
      </c>
      <c r="AU23" s="161"/>
      <c r="AW23" s="3" t="str">
        <f t="shared" si="3"/>
        <v>20.11.2023</v>
      </c>
      <c r="AX23" s="161"/>
      <c r="AZ23" s="3" t="str">
        <f t="shared" si="4"/>
        <v>20.12.2023</v>
      </c>
      <c r="BA23" s="161"/>
    </row>
    <row r="24" spans="2:53" x14ac:dyDescent="0.25">
      <c r="B24" s="3" t="str">
        <f>Доллар!B24</f>
        <v>21.01.2023</v>
      </c>
      <c r="C24" s="157" t="str">
        <f>IF(AND(D24=0,D25=0,D26=0,D27=0,D28=0,D29=0,D30=0,D31=0,D32=0,D33=0),"",(IF((SUMIFS(KITCO!$B:$B,KITCO!$A:$A,B24))=0,"-",(SUMIFS(KITCO!$B:$B,KITCO!$A:$A,B24)))))</f>
        <v/>
      </c>
      <c r="D24" s="165">
        <f>SUMIFS(KITCO!$B:$B,KITCO!$A:$A,B24)</f>
        <v>0</v>
      </c>
      <c r="E24" s="3" t="str">
        <f>Доллар!E24</f>
        <v>21.02.2023</v>
      </c>
      <c r="F24" s="157" t="str">
        <f>IF(AND(G24=0,G25=0,G26=0,G27=0,G28=0,G29=0,G30=0,G31=0,G32=0,G33=0),"",(IF((SUMIFS(KITCO!$B:$B,KITCO!$A:$A,E24))=0,"-",(SUMIFS(KITCO!$B:$B,KITCO!$A:$A,E24)))))</f>
        <v/>
      </c>
      <c r="G24" s="165">
        <f>SUMIFS(KITCO!$B:$B,KITCO!$A:$A,E24)</f>
        <v>0</v>
      </c>
      <c r="H24" s="3" t="str">
        <f>Доллар!H24</f>
        <v>21.03.2023</v>
      </c>
      <c r="I24" s="157" t="str">
        <f>IF(AND(J24=0,J25=0,J26=0,J27=0,J28=0,J29=0,J30=0,J31=0,J32=0,J33=0),"",(IF((SUMIFS(KITCO!$B:$B,KITCO!$A:$A,H24))=0,"-",(SUMIFS(KITCO!$B:$B,KITCO!$A:$A,H24)))))</f>
        <v/>
      </c>
      <c r="J24" s="165">
        <f>SUMIFS(KITCO!$B:$B,KITCO!$A:$A,H24)</f>
        <v>0</v>
      </c>
      <c r="K24" s="3" t="str">
        <f>Доллар!K24</f>
        <v>21.04.2023</v>
      </c>
      <c r="L24" s="157" t="str">
        <f>IF(AND(M24=0,M25=0,M26=0,M27=0,M28=0,M29=0,M30=0,M31=0,M32=0,M33=0),"",(IF((SUMIFS(KITCO!$B:$B,KITCO!$A:$A,K24))=0,"-",(SUMIFS(KITCO!$B:$B,KITCO!$A:$A,K24)))))</f>
        <v/>
      </c>
      <c r="M24" s="165">
        <f>SUMIFS(KITCO!$B:$B,KITCO!$A:$A,K24)</f>
        <v>0</v>
      </c>
      <c r="N24" s="3" t="str">
        <f>Доллар!N24</f>
        <v>21.05.2023</v>
      </c>
      <c r="O24" s="157" t="str">
        <f>IF(AND(P24=0,P25=0,P26=0,P27=0,P28=0,P29=0,P30=0,P31=0,P32=0,P33=0),"",(IF((SUMIFS(KITCO!$B:$B,KITCO!$A:$A,N24))=0,"-",(SUMIFS(KITCO!$B:$B,KITCO!$A:$A,N24)))))</f>
        <v/>
      </c>
      <c r="P24" s="165">
        <f>SUMIFS(KITCO!$B:$B,KITCO!$A:$A,N24)</f>
        <v>0</v>
      </c>
      <c r="Q24" s="3" t="str">
        <f>Доллар!Q24</f>
        <v>21.06.2023</v>
      </c>
      <c r="R24" s="157" t="str">
        <f>IF(AND(S24=0,S25=0,S26=0,S27=0,S28=0,S29=0,S30=0,S31=0,S32=0,S33=0),"",(IF((SUMIFS(KITCO!$B:$B,KITCO!$A:$A,Q24))=0,"-",(SUMIFS(KITCO!$B:$B,KITCO!$A:$A,Q24)))))</f>
        <v/>
      </c>
      <c r="S24" s="165">
        <f>SUMIFS(KITCO!$B:$B,KITCO!$A:$A,Q24)</f>
        <v>0</v>
      </c>
      <c r="T24" s="3" t="str">
        <f>Доллар!T24</f>
        <v>21.07.2023</v>
      </c>
      <c r="U24" s="157" t="str">
        <f>IF(AND(V24=0,V25=0,V26=0,V27=0,V28=0,V29=0,V30=0,V31=0,V32=0,V33=0),"",(IF((SUMIFS(KITCO!$B:$B,KITCO!$A:$A,T24))=0,"-",(SUMIFS(KITCO!$B:$B,KITCO!$A:$A,T24)))))</f>
        <v/>
      </c>
      <c r="V24" s="165">
        <f>SUMIFS(KITCO!$B:$B,KITCO!$A:$A,T24)</f>
        <v>0</v>
      </c>
      <c r="W24" s="3" t="str">
        <f>Доллар!W24</f>
        <v>21.08.2023</v>
      </c>
      <c r="X24" s="157" t="str">
        <f>IF(AND(Y24=0,Y25=0,Y26=0,Y27=0,Y28=0,Y29=0,Y30=0,Y31=0,Y32=0,Y33=0),"",(IF((SUMIFS(KITCO!$B:$B,KITCO!$A:$A,W24))=0,"-",(SUMIFS(KITCO!$B:$B,KITCO!$A:$A,W24)))))</f>
        <v/>
      </c>
      <c r="Y24" s="165">
        <f>SUMIFS(KITCO!$B:$B,KITCO!$A:$A,W24)</f>
        <v>0</v>
      </c>
      <c r="Z24" s="3" t="str">
        <f>Доллар!Z24</f>
        <v>21.09.2023</v>
      </c>
      <c r="AA24" s="157" t="str">
        <f>IF(AND(AB24=0,AB25=0,AB26=0,AB27=0,AB28=0,AB29=0,AB30=0,AB31=0,AB32=0,AB33=0),"",(IF((SUMIFS(KITCO!$B:$B,KITCO!$A:$A,Z24))=0,"-",(SUMIFS(KITCO!$B:$B,KITCO!$A:$A,Z24)))))</f>
        <v/>
      </c>
      <c r="AB24" s="165">
        <f>SUMIFS(KITCO!$B:$B,KITCO!$A:$A,Z24)</f>
        <v>0</v>
      </c>
      <c r="AC24" s="3" t="str">
        <f>Доллар!AC24</f>
        <v>21.10.2023</v>
      </c>
      <c r="AD24" s="157" t="str">
        <f>IF(AND(AE24=0,AE25=0,AE26=0,AE27=0,AE28=0,AE29=0,AE30=0,AE31=0,AE32=0,AE33=0),"",(IF((SUMIFS(KITCO!$B:$B,KITCO!$A:$A,AC24))=0,"-",(SUMIFS(KITCO!$B:$B,KITCO!$A:$A,AC24)))))</f>
        <v/>
      </c>
      <c r="AE24" s="165">
        <f>SUMIFS(KITCO!$B:$B,KITCO!$A:$A,AC24)</f>
        <v>0</v>
      </c>
      <c r="AF24" s="3" t="str">
        <f>Доллар!AF24</f>
        <v>21.11.2023</v>
      </c>
      <c r="AG24" s="157" t="str">
        <f>IF(AND(AH24=0,AH25=0,AH26=0,AH27=0,AH28=0,AH29=0,AH30=0,AH31=0,AH32=0,AH33=0),"",(IF((SUMIFS(KITCO!$B:$B,KITCO!$A:$A,AF24))=0,"-",(SUMIFS(KITCO!$B:$B,KITCO!$A:$A,AF24)))))</f>
        <v/>
      </c>
      <c r="AH24" s="165">
        <f>SUMIFS(KITCO!$B:$B,KITCO!$A:$A,AF24)</f>
        <v>0</v>
      </c>
      <c r="AI24" s="3" t="str">
        <f>Доллар!AI24</f>
        <v>21.12.2023</v>
      </c>
      <c r="AJ24" s="157" t="str">
        <f>IF(AND(AK24=0,AK25=0,AK26=0,AK27=0,AK28=0,AK29=0,AK30=0,AK31=0,AK32=0,AK33=0),"",(IF((SUMIFS(KITCO!$B:$B,KITCO!$A:$A,AI24))=0,"-",(SUMIFS(KITCO!$B:$B,KITCO!$A:$A,AI24)))))</f>
        <v/>
      </c>
      <c r="AK24" s="165">
        <f>SUMIFS(KITCO!$B:$B,KITCO!$A:$A,AI24)</f>
        <v>0</v>
      </c>
      <c r="AP24" s="31"/>
      <c r="AQ24" s="153" t="str">
        <f t="shared" si="1"/>
        <v>21.06.2023</v>
      </c>
      <c r="AR24" s="82">
        <f t="shared" si="0"/>
        <v>0</v>
      </c>
      <c r="AT24" s="3" t="str">
        <f t="shared" si="2"/>
        <v>21.10.2023</v>
      </c>
      <c r="AU24" s="161"/>
      <c r="AW24" s="3" t="str">
        <f t="shared" si="3"/>
        <v>21.11.2023</v>
      </c>
      <c r="AX24" s="161"/>
      <c r="AZ24" s="3" t="str">
        <f t="shared" si="4"/>
        <v>21.12.2023</v>
      </c>
      <c r="BA24" s="161"/>
    </row>
    <row r="25" spans="2:53" x14ac:dyDescent="0.25">
      <c r="B25" s="3" t="str">
        <f>Доллар!B25</f>
        <v>22.01.2023</v>
      </c>
      <c r="C25" s="157" t="str">
        <f>IF(AND(D25=0,D26=0,D27=0,D28=0,D29=0,D30=0,D31=0,D32=0,D33=0,D34=0),"",(IF((SUMIFS(KITCO!$B:$B,KITCO!$A:$A,B25))=0,"-",(SUMIFS(KITCO!$B:$B,KITCO!$A:$A,B25)))))</f>
        <v/>
      </c>
      <c r="D25" s="165">
        <f>SUMIFS(KITCO!$B:$B,KITCO!$A:$A,B25)</f>
        <v>0</v>
      </c>
      <c r="E25" s="3" t="str">
        <f>Доллар!E25</f>
        <v>22.02.2023</v>
      </c>
      <c r="F25" s="157" t="str">
        <f>IF(AND(G25=0,G26=0,G27=0,G28=0,G29=0,G30=0,G31=0,G32=0,G33=0,G34=0),"",(IF((SUMIFS(KITCO!$B:$B,KITCO!$A:$A,E25))=0,"-",(SUMIFS(KITCO!$B:$B,KITCO!$A:$A,E25)))))</f>
        <v/>
      </c>
      <c r="G25" s="165">
        <f>SUMIFS(KITCO!$B:$B,KITCO!$A:$A,E25)</f>
        <v>0</v>
      </c>
      <c r="H25" s="3" t="str">
        <f>Доллар!H25</f>
        <v>22.03.2023</v>
      </c>
      <c r="I25" s="157" t="str">
        <f>IF(AND(J25=0,J26=0,J27=0,J28=0,J29=0,J30=0,J31=0,J32=0,J33=0,J34=0),"",(IF((SUMIFS(KITCO!$B:$B,KITCO!$A:$A,H25))=0,"-",(SUMIFS(KITCO!$B:$B,KITCO!$A:$A,H25)))))</f>
        <v/>
      </c>
      <c r="J25" s="165">
        <f>SUMIFS(KITCO!$B:$B,KITCO!$A:$A,H25)</f>
        <v>0</v>
      </c>
      <c r="K25" s="3" t="str">
        <f>Доллар!K25</f>
        <v>22.04.2023</v>
      </c>
      <c r="L25" s="157" t="str">
        <f>IF(AND(M25=0,M26=0,M27=0,M28=0,M29=0,M30=0,M31=0,M32=0,M33=0,M34=0),"",(IF((SUMIFS(KITCO!$B:$B,KITCO!$A:$A,K25))=0,"-",(SUMIFS(KITCO!$B:$B,KITCO!$A:$A,K25)))))</f>
        <v/>
      </c>
      <c r="M25" s="165">
        <f>SUMIFS(KITCO!$B:$B,KITCO!$A:$A,K25)</f>
        <v>0</v>
      </c>
      <c r="N25" s="3" t="str">
        <f>Доллар!N25</f>
        <v>22.05.2023</v>
      </c>
      <c r="O25" s="157" t="str">
        <f>IF(AND(P25=0,P26=0,P27=0,P28=0,P29=0,P30=0,P31=0,P32=0,P33=0,P34=0),"",(IF((SUMIFS(KITCO!$B:$B,KITCO!$A:$A,N25))=0,"-",(SUMIFS(KITCO!$B:$B,KITCO!$A:$A,N25)))))</f>
        <v/>
      </c>
      <c r="P25" s="165">
        <f>SUMIFS(KITCO!$B:$B,KITCO!$A:$A,N25)</f>
        <v>0</v>
      </c>
      <c r="Q25" s="3" t="str">
        <f>Доллар!Q25</f>
        <v>22.06.2023</v>
      </c>
      <c r="R25" s="157" t="str">
        <f>IF(AND(S25=0,S26=0,S27=0,S28=0,S29=0,S30=0,S31=0,S32=0,S33=0,S34=0),"",(IF((SUMIFS(KITCO!$B:$B,KITCO!$A:$A,Q25))=0,"-",(SUMIFS(KITCO!$B:$B,KITCO!$A:$A,Q25)))))</f>
        <v/>
      </c>
      <c r="S25" s="165">
        <f>SUMIFS(KITCO!$B:$B,KITCO!$A:$A,Q25)</f>
        <v>0</v>
      </c>
      <c r="T25" s="3" t="str">
        <f>Доллар!T25</f>
        <v>22.07.2023</v>
      </c>
      <c r="U25" s="157" t="str">
        <f>IF(AND(V25=0,V26=0,V27=0,V28=0,V29=0,V30=0,V31=0,V32=0,V33=0,V34=0),"",(IF((SUMIFS(KITCO!$B:$B,KITCO!$A:$A,T25))=0,"-",(SUMIFS(KITCO!$B:$B,KITCO!$A:$A,T25)))))</f>
        <v/>
      </c>
      <c r="V25" s="165">
        <f>SUMIFS(KITCO!$B:$B,KITCO!$A:$A,T25)</f>
        <v>0</v>
      </c>
      <c r="W25" s="3" t="str">
        <f>Доллар!W25</f>
        <v>22.08.2023</v>
      </c>
      <c r="X25" s="157" t="str">
        <f>IF(AND(Y25=0,Y26=0,Y27=0,Y28=0,Y29=0,Y30=0,Y31=0,Y32=0,Y33=0,Y34=0),"",(IF((SUMIFS(KITCO!$B:$B,KITCO!$A:$A,W25))=0,"-",(SUMIFS(KITCO!$B:$B,KITCO!$A:$A,W25)))))</f>
        <v/>
      </c>
      <c r="Y25" s="165">
        <f>SUMIFS(KITCO!$B:$B,KITCO!$A:$A,W25)</f>
        <v>0</v>
      </c>
      <c r="Z25" s="3" t="str">
        <f>Доллар!Z25</f>
        <v>22.09.2023</v>
      </c>
      <c r="AA25" s="157" t="str">
        <f>IF(AND(AB25=0,AB26=0,AB27=0,AB28=0,AB29=0,AB30=0,AB31=0,AB32=0,AB33=0,AB34=0),"",(IF((SUMIFS(KITCO!$B:$B,KITCO!$A:$A,Z25))=0,"-",(SUMIFS(KITCO!$B:$B,KITCO!$A:$A,Z25)))))</f>
        <v/>
      </c>
      <c r="AB25" s="165">
        <f>SUMIFS(KITCO!$B:$B,KITCO!$A:$A,Z25)</f>
        <v>0</v>
      </c>
      <c r="AC25" s="3" t="str">
        <f>Доллар!AC25</f>
        <v>22.10.2023</v>
      </c>
      <c r="AD25" s="157" t="str">
        <f>IF(AND(AE25=0,AE26=0,AE27=0,AE28=0,AE29=0,AE30=0,AE31=0,AE32=0,AE33=0,AE34=0),"",(IF((SUMIFS(KITCO!$B:$B,KITCO!$A:$A,AC25))=0,"-",(SUMIFS(KITCO!$B:$B,KITCO!$A:$A,AC25)))))</f>
        <v/>
      </c>
      <c r="AE25" s="165">
        <f>SUMIFS(KITCO!$B:$B,KITCO!$A:$A,AC25)</f>
        <v>0</v>
      </c>
      <c r="AF25" s="3" t="str">
        <f>Доллар!AF25</f>
        <v>22.11.2023</v>
      </c>
      <c r="AG25" s="157" t="str">
        <f>IF(AND(AH25=0,AH26=0,AH27=0,AH28=0,AH29=0,AH30=0,AH31=0,AH32=0,AH33=0,AH34=0),"",(IF((SUMIFS(KITCO!$B:$B,KITCO!$A:$A,AF25))=0,"-",(SUMIFS(KITCO!$B:$B,KITCO!$A:$A,AF25)))))</f>
        <v/>
      </c>
      <c r="AH25" s="165">
        <f>SUMIFS(KITCO!$B:$B,KITCO!$A:$A,AF25)</f>
        <v>0</v>
      </c>
      <c r="AI25" s="3" t="str">
        <f>Доллар!AI25</f>
        <v>22.12.2023</v>
      </c>
      <c r="AJ25" s="157" t="str">
        <f>IF(AND(AK25=0,AK26=0,AK27=0,AK28=0,AK29=0,AK30=0,AK31=0,AK32=0,AK33=0,AK34=0),"",(IF((SUMIFS(KITCO!$B:$B,KITCO!$A:$A,AI25))=0,"-",(SUMIFS(KITCO!$B:$B,KITCO!$A:$A,AI25)))))</f>
        <v/>
      </c>
      <c r="AK25" s="165">
        <f>SUMIFS(KITCO!$B:$B,KITCO!$A:$A,AI25)</f>
        <v>0</v>
      </c>
      <c r="AP25" s="31"/>
      <c r="AQ25" s="153" t="str">
        <f t="shared" si="1"/>
        <v>22.06.2023</v>
      </c>
      <c r="AR25" s="82">
        <f t="shared" si="0"/>
        <v>0</v>
      </c>
      <c r="AT25" s="3" t="str">
        <f t="shared" si="2"/>
        <v>22.10.2023</v>
      </c>
      <c r="AU25" s="161"/>
      <c r="AW25" s="3" t="str">
        <f t="shared" si="3"/>
        <v>22.11.2023</v>
      </c>
      <c r="AX25" s="161"/>
      <c r="AZ25" s="3" t="str">
        <f t="shared" si="4"/>
        <v>22.12.2023</v>
      </c>
      <c r="BA25" s="161"/>
    </row>
    <row r="26" spans="2:53" x14ac:dyDescent="0.25">
      <c r="B26" s="3" t="str">
        <f>Доллар!B26</f>
        <v>23.01.2023</v>
      </c>
      <c r="C26" s="157" t="str">
        <f>IF(AND(D26=0,D27=0,D28=0,D29=0,D30=0,D31=0,D32=0,D33=0,D34=0,D35=0),"",(IF((SUMIFS(KITCO!$B:$B,KITCO!$A:$A,B26))=0,"-",(SUMIFS(KITCO!$B:$B,KITCO!$A:$A,B26)))))</f>
        <v/>
      </c>
      <c r="D26" s="165">
        <f>SUMIFS(KITCO!$B:$B,KITCO!$A:$A,B26)</f>
        <v>0</v>
      </c>
      <c r="E26" s="3" t="str">
        <f>Доллар!E26</f>
        <v>23.02.2023</v>
      </c>
      <c r="F26" s="157" t="str">
        <f>IF(AND(G26=0,G27=0,G28=0,G29=0,G30=0,G31=0,G32=0,G33=0,G34=0,G35=0),"",(IF((SUMIFS(KITCO!$B:$B,KITCO!$A:$A,E26))=0,"-",(SUMIFS(KITCO!$B:$B,KITCO!$A:$A,E26)))))</f>
        <v/>
      </c>
      <c r="G26" s="165">
        <f>SUMIFS(KITCO!$B:$B,KITCO!$A:$A,E26)</f>
        <v>0</v>
      </c>
      <c r="H26" s="3" t="str">
        <f>Доллар!H26</f>
        <v>23.03.2023</v>
      </c>
      <c r="I26" s="157" t="str">
        <f>IF(AND(J26=0,J27=0,J28=0,J29=0,J30=0,J31=0,J32=0,J33=0,J34=0,J35=0),"",(IF((SUMIFS(KITCO!$B:$B,KITCO!$A:$A,H26))=0,"-",(SUMIFS(KITCO!$B:$B,KITCO!$A:$A,H26)))))</f>
        <v/>
      </c>
      <c r="J26" s="165">
        <f>SUMIFS(KITCO!$B:$B,KITCO!$A:$A,H26)</f>
        <v>0</v>
      </c>
      <c r="K26" s="3" t="str">
        <f>Доллар!K26</f>
        <v>23.04.2023</v>
      </c>
      <c r="L26" s="157" t="str">
        <f>IF(AND(M26=0,M27=0,M28=0,M29=0,M30=0,M31=0,M32=0,M33=0,M34=0,M35=0),"",(IF((SUMIFS(KITCO!$B:$B,KITCO!$A:$A,K26))=0,"-",(SUMIFS(KITCO!$B:$B,KITCO!$A:$A,K26)))))</f>
        <v/>
      </c>
      <c r="M26" s="165">
        <f>SUMIFS(KITCO!$B:$B,KITCO!$A:$A,K26)</f>
        <v>0</v>
      </c>
      <c r="N26" s="3" t="str">
        <f>Доллар!N26</f>
        <v>23.05.2023</v>
      </c>
      <c r="O26" s="157" t="str">
        <f>IF(AND(P26=0,P27=0,P28=0,P29=0,P30=0,P31=0,P32=0,P33=0,P34=0,P35=0),"",(IF((SUMIFS(KITCO!$B:$B,KITCO!$A:$A,N26))=0,"-",(SUMIFS(KITCO!$B:$B,KITCO!$A:$A,N26)))))</f>
        <v/>
      </c>
      <c r="P26" s="165">
        <f>SUMIFS(KITCO!$B:$B,KITCO!$A:$A,N26)</f>
        <v>0</v>
      </c>
      <c r="Q26" s="3" t="str">
        <f>Доллар!Q26</f>
        <v>23.06.2023</v>
      </c>
      <c r="R26" s="157" t="str">
        <f>IF(AND(S26=0,S27=0,S28=0,S29=0,S30=0,S31=0,S32=0,S33=0,S34=0,S35=0),"",(IF((SUMIFS(KITCO!$B:$B,KITCO!$A:$A,Q26))=0,"-",(SUMIFS(KITCO!$B:$B,KITCO!$A:$A,Q26)))))</f>
        <v/>
      </c>
      <c r="S26" s="165">
        <f>SUMIFS(KITCO!$B:$B,KITCO!$A:$A,Q26)</f>
        <v>0</v>
      </c>
      <c r="T26" s="3" t="str">
        <f>Доллар!T26</f>
        <v>23.07.2023</v>
      </c>
      <c r="U26" s="157" t="str">
        <f>IF(AND(V26=0,V27=0,V28=0,V29=0,V30=0,V31=0,V32=0,V33=0,V34=0,V35=0),"",(IF((SUMIFS(KITCO!$B:$B,KITCO!$A:$A,T26))=0,"-",(SUMIFS(KITCO!$B:$B,KITCO!$A:$A,T26)))))</f>
        <v/>
      </c>
      <c r="V26" s="165">
        <f>SUMIFS(KITCO!$B:$B,KITCO!$A:$A,T26)</f>
        <v>0</v>
      </c>
      <c r="W26" s="3" t="str">
        <f>Доллар!W26</f>
        <v>23.08.2023</v>
      </c>
      <c r="X26" s="157" t="str">
        <f>IF(AND(Y26=0,Y27=0,Y28=0,Y29=0,Y30=0,Y31=0,Y32=0,Y33=0,Y34=0,Y35=0),"",(IF((SUMIFS(KITCO!$B:$B,KITCO!$A:$A,W26))=0,"-",(SUMIFS(KITCO!$B:$B,KITCO!$A:$A,W26)))))</f>
        <v/>
      </c>
      <c r="Y26" s="165">
        <f>SUMIFS(KITCO!$B:$B,KITCO!$A:$A,W26)</f>
        <v>0</v>
      </c>
      <c r="Z26" s="3" t="str">
        <f>Доллар!Z26</f>
        <v>23.09.2023</v>
      </c>
      <c r="AA26" s="157" t="str">
        <f>IF(AND(AB26=0,AB27=0,AB28=0,AB29=0,AB30=0,AB31=0,AB32=0,AB33=0,AB34=0,AB35=0),"",(IF((SUMIFS(KITCO!$B:$B,KITCO!$A:$A,Z26))=0,"-",(SUMIFS(KITCO!$B:$B,KITCO!$A:$A,Z26)))))</f>
        <v/>
      </c>
      <c r="AB26" s="165">
        <f>SUMIFS(KITCO!$B:$B,KITCO!$A:$A,Z26)</f>
        <v>0</v>
      </c>
      <c r="AC26" s="3" t="str">
        <f>Доллар!AC26</f>
        <v>23.10.2023</v>
      </c>
      <c r="AD26" s="157" t="str">
        <f>IF(AND(AE26=0,AE27=0,AE28=0,AE29=0,AE30=0,AE31=0,AE32=0,AE33=0,AE34=0,AE35=0),"",(IF((SUMIFS(KITCO!$B:$B,KITCO!$A:$A,AC26))=0,"-",(SUMIFS(KITCO!$B:$B,KITCO!$A:$A,AC26)))))</f>
        <v/>
      </c>
      <c r="AE26" s="165">
        <f>SUMIFS(KITCO!$B:$B,KITCO!$A:$A,AC26)</f>
        <v>0</v>
      </c>
      <c r="AF26" s="3" t="str">
        <f>Доллар!AF26</f>
        <v>23.11.2023</v>
      </c>
      <c r="AG26" s="157" t="str">
        <f>IF(AND(AH26=0,AH27=0,AH28=0,AH29=0,AH30=0,AH31=0,AH32=0,AH33=0,AH34=0,AH35=0),"",(IF((SUMIFS(KITCO!$B:$B,KITCO!$A:$A,AF26))=0,"-",(SUMIFS(KITCO!$B:$B,KITCO!$A:$A,AF26)))))</f>
        <v/>
      </c>
      <c r="AH26" s="165">
        <f>SUMIFS(KITCO!$B:$B,KITCO!$A:$A,AF26)</f>
        <v>0</v>
      </c>
      <c r="AI26" s="3" t="str">
        <f>Доллар!AI26</f>
        <v>23.12.2023</v>
      </c>
      <c r="AJ26" s="157" t="str">
        <f>IF(AND(AK26=0,AK27=0,AK28=0,AK29=0,AK30=0,AK31=0,AK32=0,AK33=0,AK34=0,AK35=0),"",(IF((SUMIFS(KITCO!$B:$B,KITCO!$A:$A,AI26))=0,"-",(SUMIFS(KITCO!$B:$B,KITCO!$A:$A,AI26)))))</f>
        <v/>
      </c>
      <c r="AK26" s="165">
        <f>SUMIFS(KITCO!$B:$B,KITCO!$A:$A,AI26)</f>
        <v>0</v>
      </c>
      <c r="AP26" s="31"/>
      <c r="AQ26" s="153" t="str">
        <f t="shared" si="1"/>
        <v>23.06.2023</v>
      </c>
      <c r="AR26" s="82">
        <f t="shared" si="0"/>
        <v>0</v>
      </c>
      <c r="AT26" s="3" t="str">
        <f t="shared" si="2"/>
        <v>23.10.2023</v>
      </c>
      <c r="AU26" s="161"/>
      <c r="AW26" s="3" t="str">
        <f t="shared" si="3"/>
        <v>23.11.2023</v>
      </c>
      <c r="AX26" s="162" t="s">
        <v>52</v>
      </c>
      <c r="AZ26" s="3" t="str">
        <f t="shared" si="4"/>
        <v>23.12.2023</v>
      </c>
      <c r="BA26" s="161"/>
    </row>
    <row r="27" spans="2:53" x14ac:dyDescent="0.25">
      <c r="B27" s="3" t="str">
        <f>Доллар!B27</f>
        <v>24.01.2023</v>
      </c>
      <c r="C27" s="157" t="str">
        <f>IF(AND(D27=0,D28=0,D29=0,D30=0,D31=0,D32=0,D33=0,D34=0,D35=0,D36=0),"",(IF((SUMIFS(KITCO!$B:$B,KITCO!$A:$A,B27))=0,"-",(SUMIFS(KITCO!$B:$B,KITCO!$A:$A,B27)))))</f>
        <v/>
      </c>
      <c r="D27" s="165">
        <f>SUMIFS(KITCO!$B:$B,KITCO!$A:$A,B27)</f>
        <v>0</v>
      </c>
      <c r="E27" s="3" t="str">
        <f>Доллар!E27</f>
        <v>24.02.2023</v>
      </c>
      <c r="F27" s="157" t="str">
        <f>IF(AND(G27=0,G28=0,G29=0,G30=0,G31=0,G32=0,G33=0,G34=0,G35=0,G36=0),"",(IF((SUMIFS(KITCO!$B:$B,KITCO!$A:$A,E27))=0,"-",(SUMIFS(KITCO!$B:$B,KITCO!$A:$A,E27)))))</f>
        <v/>
      </c>
      <c r="G27" s="165">
        <f>SUMIFS(KITCO!$B:$B,KITCO!$A:$A,E27)</f>
        <v>0</v>
      </c>
      <c r="H27" s="3" t="str">
        <f>Доллар!H27</f>
        <v>24.03.2023</v>
      </c>
      <c r="I27" s="157" t="str">
        <f>IF(AND(J27=0,J28=0,J29=0,J30=0,J31=0,J32=0,J33=0,J34=0,J35=0,J36=0),"",(IF((SUMIFS(KITCO!$B:$B,KITCO!$A:$A,H27))=0,"-",(SUMIFS(KITCO!$B:$B,KITCO!$A:$A,H27)))))</f>
        <v/>
      </c>
      <c r="J27" s="165">
        <f>SUMIFS(KITCO!$B:$B,KITCO!$A:$A,H27)</f>
        <v>0</v>
      </c>
      <c r="K27" s="3" t="str">
        <f>Доллар!K27</f>
        <v>24.04.2023</v>
      </c>
      <c r="L27" s="157" t="str">
        <f>IF(AND(M27=0,M28=0,M29=0,M30=0,M31=0,M32=0,M33=0,M34=0,M35=0,M36=0),"",(IF((SUMIFS(KITCO!$B:$B,KITCO!$A:$A,K27))=0,"-",(SUMIFS(KITCO!$B:$B,KITCO!$A:$A,K27)))))</f>
        <v/>
      </c>
      <c r="M27" s="165">
        <f>SUMIFS(KITCO!$B:$B,KITCO!$A:$A,K27)</f>
        <v>0</v>
      </c>
      <c r="N27" s="3" t="str">
        <f>Доллар!N27</f>
        <v>24.05.2023</v>
      </c>
      <c r="O27" s="157" t="str">
        <f>IF(AND(P27=0,P28=0,P29=0,P30=0,P31=0,P32=0,P33=0,P34=0,P35=0,P36=0),"",(IF((SUMIFS(KITCO!$B:$B,KITCO!$A:$A,N27))=0,"-",(SUMIFS(KITCO!$B:$B,KITCO!$A:$A,N27)))))</f>
        <v/>
      </c>
      <c r="P27" s="165">
        <f>SUMIFS(KITCO!$B:$B,KITCO!$A:$A,N27)</f>
        <v>0</v>
      </c>
      <c r="Q27" s="3" t="str">
        <f>Доллар!Q27</f>
        <v>24.06.2023</v>
      </c>
      <c r="R27" s="157" t="str">
        <f>IF(AND(S27=0,S28=0,S29=0,S30=0,S31=0,S32=0,S33=0,S34=0,S35=0,S36=0),"",(IF((SUMIFS(KITCO!$B:$B,KITCO!$A:$A,Q27))=0,"-",(SUMIFS(KITCO!$B:$B,KITCO!$A:$A,Q27)))))</f>
        <v/>
      </c>
      <c r="S27" s="165">
        <f>SUMIFS(KITCO!$B:$B,KITCO!$A:$A,Q27)</f>
        <v>0</v>
      </c>
      <c r="T27" s="3" t="str">
        <f>Доллар!T27</f>
        <v>24.07.2023</v>
      </c>
      <c r="U27" s="157" t="str">
        <f>IF(AND(V27=0,V28=0,V29=0,V30=0,V31=0,V32=0,V33=0,V34=0,V35=0,V36=0),"",(IF((SUMIFS(KITCO!$B:$B,KITCO!$A:$A,T27))=0,"-",(SUMIFS(KITCO!$B:$B,KITCO!$A:$A,T27)))))</f>
        <v/>
      </c>
      <c r="V27" s="165">
        <f>SUMIFS(KITCO!$B:$B,KITCO!$A:$A,T27)</f>
        <v>0</v>
      </c>
      <c r="W27" s="3" t="str">
        <f>Доллар!W27</f>
        <v>24.08.2023</v>
      </c>
      <c r="X27" s="157" t="str">
        <f>IF(AND(Y27=0,Y28=0,Y29=0,Y30=0,Y31=0,Y32=0,Y33=0,Y34=0,Y35=0,Y36=0),"",(IF((SUMIFS(KITCO!$B:$B,KITCO!$A:$A,W27))=0,"-",(SUMIFS(KITCO!$B:$B,KITCO!$A:$A,W27)))))</f>
        <v/>
      </c>
      <c r="Y27" s="165">
        <f>SUMIFS(KITCO!$B:$B,KITCO!$A:$A,W27)</f>
        <v>0</v>
      </c>
      <c r="Z27" s="3" t="str">
        <f>Доллар!Z27</f>
        <v>24.09.2023</v>
      </c>
      <c r="AA27" s="157" t="str">
        <f>IF(AND(AB27=0,AB28=0,AB29=0,AB30=0,AB31=0,AB32=0,AB33=0,AB34=0,AB35=0,AB36=0),"",(IF((SUMIFS(KITCO!$B:$B,KITCO!$A:$A,Z27))=0,"-",(SUMIFS(KITCO!$B:$B,KITCO!$A:$A,Z27)))))</f>
        <v/>
      </c>
      <c r="AB27" s="165">
        <f>SUMIFS(KITCO!$B:$B,KITCO!$A:$A,Z27)</f>
        <v>0</v>
      </c>
      <c r="AC27" s="3" t="str">
        <f>Доллар!AC27</f>
        <v>24.10.2023</v>
      </c>
      <c r="AD27" s="157" t="str">
        <f>IF(AND(AE27=0,AE28=0,AE29=0,AE30=0,AE31=0,AE32=0,AE33=0,AE34=0,AE35=0,AE36=0),"",(IF((SUMIFS(KITCO!$B:$B,KITCO!$A:$A,AC27))=0,"-",(SUMIFS(KITCO!$B:$B,KITCO!$A:$A,AC27)))))</f>
        <v/>
      </c>
      <c r="AE27" s="165">
        <f>SUMIFS(KITCO!$B:$B,KITCO!$A:$A,AC27)</f>
        <v>0</v>
      </c>
      <c r="AF27" s="3" t="str">
        <f>Доллар!AF27</f>
        <v>24.11.2023</v>
      </c>
      <c r="AG27" s="157" t="str">
        <f>IF(AND(AH27=0,AH28=0,AH29=0,AH30=0,AH31=0,AH32=0,AH33=0,AH34=0,AH35=0,AH36=0),"",(IF((SUMIFS(KITCO!$B:$B,KITCO!$A:$A,AF27))=0,"-",(SUMIFS(KITCO!$B:$B,KITCO!$A:$A,AF27)))))</f>
        <v/>
      </c>
      <c r="AH27" s="165">
        <f>SUMIFS(KITCO!$B:$B,KITCO!$A:$A,AF27)</f>
        <v>0</v>
      </c>
      <c r="AI27" s="3" t="str">
        <f>Доллар!AI27</f>
        <v>24.12.2023</v>
      </c>
      <c r="AJ27" s="157" t="str">
        <f>IF(AND(AK27=0,AK28=0,AK29=0,AK30=0,AK31=0,AK32=0,AK33=0,AK34=0,AK35=0,AK36=0),"",(IF((SUMIFS(KITCO!$B:$B,KITCO!$A:$A,AI27))=0,"-",(SUMIFS(KITCO!$B:$B,KITCO!$A:$A,AI27)))))</f>
        <v/>
      </c>
      <c r="AK27" s="165">
        <f>SUMIFS(KITCO!$B:$B,KITCO!$A:$A,AI27)</f>
        <v>0</v>
      </c>
      <c r="AP27" s="31"/>
      <c r="AQ27" s="153" t="str">
        <f t="shared" si="1"/>
        <v>24.06.2023</v>
      </c>
      <c r="AR27" s="85" t="s">
        <v>52</v>
      </c>
      <c r="AT27" s="3" t="str">
        <f t="shared" si="2"/>
        <v>24.10.2023</v>
      </c>
      <c r="AU27" s="162" t="s">
        <v>52</v>
      </c>
      <c r="AW27" s="3" t="str">
        <f t="shared" si="3"/>
        <v>24.11.2023</v>
      </c>
      <c r="AX27" s="162" t="s">
        <v>52</v>
      </c>
      <c r="AZ27" s="3" t="str">
        <f t="shared" si="4"/>
        <v>24.12.2023</v>
      </c>
      <c r="BA27" s="162" t="s">
        <v>52</v>
      </c>
    </row>
    <row r="28" spans="2:53" x14ac:dyDescent="0.25">
      <c r="B28" s="3" t="str">
        <f>Доллар!B28</f>
        <v>25.01.2023</v>
      </c>
      <c r="C28" s="157" t="str">
        <f>IF(AND(D28=0,D29=0,D30=0,D31=0,D32=0,D33=0,D34=0,D35=0,D36=0,D37=0),"",(IF((SUMIFS(KITCO!$B:$B,KITCO!$A:$A,B28))=0,"-",(SUMIFS(KITCO!$B:$B,KITCO!$A:$A,B28)))))</f>
        <v/>
      </c>
      <c r="D28" s="165">
        <f>SUMIFS(KITCO!$B:$B,KITCO!$A:$A,B28)</f>
        <v>0</v>
      </c>
      <c r="E28" s="3" t="str">
        <f>Доллар!E28</f>
        <v>25.02.2023</v>
      </c>
      <c r="F28" s="157" t="str">
        <f>IF(AND(G28=0,G29=0,G30=0,G31=0,G32=0,G33=0,G34=0,G35=0,G36=0,G37=0),"",(IF((SUMIFS(KITCO!$B:$B,KITCO!$A:$A,E28))=0,"-",(SUMIFS(KITCO!$B:$B,KITCO!$A:$A,E28)))))</f>
        <v/>
      </c>
      <c r="G28" s="165">
        <f>SUMIFS(KITCO!$B:$B,KITCO!$A:$A,E28)</f>
        <v>0</v>
      </c>
      <c r="H28" s="3" t="str">
        <f>Доллар!H28</f>
        <v>25.03.2023</v>
      </c>
      <c r="I28" s="157" t="str">
        <f>IF(AND(J28=0,J29=0,J30=0,J31=0,J32=0,J33=0,J34=0,J35=0,J36=0,J37=0),"",(IF((SUMIFS(KITCO!$B:$B,KITCO!$A:$A,H28))=0,"-",(SUMIFS(KITCO!$B:$B,KITCO!$A:$A,H28)))))</f>
        <v/>
      </c>
      <c r="J28" s="165">
        <f>SUMIFS(KITCO!$B:$B,KITCO!$A:$A,H28)</f>
        <v>0</v>
      </c>
      <c r="K28" s="3" t="str">
        <f>Доллар!K28</f>
        <v>25.04.2023</v>
      </c>
      <c r="L28" s="157" t="str">
        <f>IF(AND(M28=0,M29=0,M30=0,M31=0,M32=0,M33=0,M34=0,M35=0,M36=0,M37=0),"",(IF((SUMIFS(KITCO!$B:$B,KITCO!$A:$A,K28))=0,"-",(SUMIFS(KITCO!$B:$B,KITCO!$A:$A,K28)))))</f>
        <v/>
      </c>
      <c r="M28" s="165">
        <f>SUMIFS(KITCO!$B:$B,KITCO!$A:$A,K28)</f>
        <v>0</v>
      </c>
      <c r="N28" s="3" t="str">
        <f>Доллар!N28</f>
        <v>25.05.2023</v>
      </c>
      <c r="O28" s="157" t="str">
        <f>IF(AND(P28=0,P29=0,P30=0,P31=0,P32=0,P33=0,P34=0,P35=0,P36=0,P37=0),"",(IF((SUMIFS(KITCO!$B:$B,KITCO!$A:$A,N28))=0,"-",(SUMIFS(KITCO!$B:$B,KITCO!$A:$A,N28)))))</f>
        <v/>
      </c>
      <c r="P28" s="165">
        <f>SUMIFS(KITCO!$B:$B,KITCO!$A:$A,N28)</f>
        <v>0</v>
      </c>
      <c r="Q28" s="3" t="str">
        <f>Доллар!Q28</f>
        <v>25.06.2023</v>
      </c>
      <c r="R28" s="157" t="str">
        <f>IF(AND(S28=0,S29=0,S30=0,S31=0,S32=0,S33=0,S34=0,S35=0,S36=0,S37=0),"",(IF((SUMIFS(KITCO!$B:$B,KITCO!$A:$A,Q28))=0,"-",(SUMIFS(KITCO!$B:$B,KITCO!$A:$A,Q28)))))</f>
        <v/>
      </c>
      <c r="S28" s="165">
        <f>SUMIFS(KITCO!$B:$B,KITCO!$A:$A,Q28)</f>
        <v>0</v>
      </c>
      <c r="T28" s="3" t="str">
        <f>Доллар!T28</f>
        <v>25.07.2023</v>
      </c>
      <c r="U28" s="157" t="str">
        <f>IF(AND(V28=0,V29=0,V30=0,V31=0,V32=0,V33=0,V34=0,V35=0,V36=0,V37=0),"",(IF((SUMIFS(KITCO!$B:$B,KITCO!$A:$A,T28))=0,"-",(SUMIFS(KITCO!$B:$B,KITCO!$A:$A,T28)))))</f>
        <v/>
      </c>
      <c r="V28" s="165">
        <f>SUMIFS(KITCO!$B:$B,KITCO!$A:$A,T28)</f>
        <v>0</v>
      </c>
      <c r="W28" s="3" t="str">
        <f>Доллар!W28</f>
        <v>25.08.2023</v>
      </c>
      <c r="X28" s="157" t="str">
        <f>IF(AND(Y28=0,Y29=0,Y30=0,Y31=0,Y32=0,Y33=0,Y34=0,Y35=0,Y36=0,Y37=0),"",(IF((SUMIFS(KITCO!$B:$B,KITCO!$A:$A,W28))=0,"-",(SUMIFS(KITCO!$B:$B,KITCO!$A:$A,W28)))))</f>
        <v/>
      </c>
      <c r="Y28" s="165">
        <f>SUMIFS(KITCO!$B:$B,KITCO!$A:$A,W28)</f>
        <v>0</v>
      </c>
      <c r="Z28" s="3" t="str">
        <f>Доллар!Z28</f>
        <v>25.09.2023</v>
      </c>
      <c r="AA28" s="157" t="str">
        <f>IF(AND(AB28=0,AB29=0,AB30=0,AB31=0,AB32=0,AB33=0,AB34=0,AB35=0,AB36=0,AB37=0),"",(IF((SUMIFS(KITCO!$B:$B,KITCO!$A:$A,Z28))=0,"-",(SUMIFS(KITCO!$B:$B,KITCO!$A:$A,Z28)))))</f>
        <v/>
      </c>
      <c r="AB28" s="165">
        <f>SUMIFS(KITCO!$B:$B,KITCO!$A:$A,Z28)</f>
        <v>0</v>
      </c>
      <c r="AC28" s="3" t="str">
        <f>Доллар!AC28</f>
        <v>25.10.2023</v>
      </c>
      <c r="AD28" s="157" t="str">
        <f>IF(AND(AE28=0,AE29=0,AE30=0,AE31=0,AE32=0,AE33=0,AE34=0,AE35=0,AE36=0,AE37=0),"",(IF((SUMIFS(KITCO!$B:$B,KITCO!$A:$A,AC28))=0,"-",(SUMIFS(KITCO!$B:$B,KITCO!$A:$A,AC28)))))</f>
        <v/>
      </c>
      <c r="AE28" s="165">
        <f>SUMIFS(KITCO!$B:$B,KITCO!$A:$A,AC28)</f>
        <v>0</v>
      </c>
      <c r="AF28" s="3" t="str">
        <f>Доллар!AF28</f>
        <v>25.11.2023</v>
      </c>
      <c r="AG28" s="157" t="str">
        <f>IF(AND(AH28=0,AH29=0,AH30=0,AH31=0,AH32=0,AH33=0,AH34=0,AH35=0,AH36=0,AH37=0),"",(IF((SUMIFS(KITCO!$B:$B,KITCO!$A:$A,AF28))=0,"-",(SUMIFS(KITCO!$B:$B,KITCO!$A:$A,AF28)))))</f>
        <v/>
      </c>
      <c r="AH28" s="165">
        <f>SUMIFS(KITCO!$B:$B,KITCO!$A:$A,AF28)</f>
        <v>0</v>
      </c>
      <c r="AI28" s="3" t="str">
        <f>Доллар!AI28</f>
        <v>25.12.2023</v>
      </c>
      <c r="AJ28" s="157" t="str">
        <f>IF(AND(AK28=0,AK29=0,AK30=0,AK31=0,AK32=0,AK33=0,AK34=0,AK35=0,AK36=0,AK37=0),"",(IF((SUMIFS(KITCO!$B:$B,KITCO!$A:$A,AI28))=0,"-",(SUMIFS(KITCO!$B:$B,KITCO!$A:$A,AI28)))))</f>
        <v/>
      </c>
      <c r="AK28" s="165">
        <f>SUMIFS(KITCO!$B:$B,KITCO!$A:$A,AI28)</f>
        <v>0</v>
      </c>
      <c r="AP28" s="31"/>
      <c r="AQ28" s="153" t="str">
        <f t="shared" si="1"/>
        <v>25.06.2023</v>
      </c>
      <c r="AR28" s="85" t="s">
        <v>52</v>
      </c>
      <c r="AT28" s="3" t="str">
        <f t="shared" si="2"/>
        <v>25.10.2023</v>
      </c>
      <c r="AU28" s="162" t="s">
        <v>52</v>
      </c>
      <c r="AW28" s="3" t="str">
        <f t="shared" si="3"/>
        <v>25.11.2023</v>
      </c>
      <c r="AX28" s="162" t="s">
        <v>52</v>
      </c>
      <c r="AZ28" s="3" t="str">
        <f t="shared" si="4"/>
        <v>25.12.2023</v>
      </c>
      <c r="BA28" s="162" t="s">
        <v>52</v>
      </c>
    </row>
    <row r="29" spans="2:53" x14ac:dyDescent="0.25">
      <c r="B29" s="3" t="str">
        <f>Доллар!B29</f>
        <v>26.01.2023</v>
      </c>
      <c r="C29" s="157" t="str">
        <f>IF(AND(D29=0,D30=0,D31=0,D32=0,D33=0,D34=0,D35=0,D36=0,D37=0,D38=0),"",(IF((SUMIFS(KITCO!$B:$B,KITCO!$A:$A,B29))=0,"-",(SUMIFS(KITCO!$B:$B,KITCO!$A:$A,B29)))))</f>
        <v/>
      </c>
      <c r="D29" s="165">
        <f>SUMIFS(KITCO!$B:$B,KITCO!$A:$A,B29)</f>
        <v>0</v>
      </c>
      <c r="E29" s="3" t="str">
        <f>Доллар!E29</f>
        <v>26.02.2023</v>
      </c>
      <c r="F29" s="157" t="str">
        <f>IF(AND(G29=0,G30=0,G31=0,G32=0,G33=0,G34=0,G35=0,G36=0,G37=0,G38=0),"",(IF((SUMIFS(KITCO!$B:$B,KITCO!$A:$A,E29))=0,"-",(SUMIFS(KITCO!$B:$B,KITCO!$A:$A,E29)))))</f>
        <v/>
      </c>
      <c r="G29" s="165">
        <f>SUMIFS(KITCO!$B:$B,KITCO!$A:$A,E29)</f>
        <v>0</v>
      </c>
      <c r="H29" s="3" t="str">
        <f>Доллар!H29</f>
        <v>26.03.2023</v>
      </c>
      <c r="I29" s="157" t="str">
        <f>IF(AND(J29=0,J30=0,J31=0,J32=0,J33=0,J34=0,J35=0,J36=0,J37=0,J38=0),"",(IF((SUMIFS(KITCO!$B:$B,KITCO!$A:$A,H29))=0,"-",(SUMIFS(KITCO!$B:$B,KITCO!$A:$A,H29)))))</f>
        <v/>
      </c>
      <c r="J29" s="165">
        <f>SUMIFS(KITCO!$B:$B,KITCO!$A:$A,H29)</f>
        <v>0</v>
      </c>
      <c r="K29" s="3" t="str">
        <f>Доллар!K29</f>
        <v>26.04.2023</v>
      </c>
      <c r="L29" s="157" t="str">
        <f>IF(AND(M29=0,M30=0,M31=0,M32=0,M33=0,M34=0,M35=0,M36=0,M37=0,M38=0),"",(IF((SUMIFS(KITCO!$B:$B,KITCO!$A:$A,K29))=0,"-",(SUMIFS(KITCO!$B:$B,KITCO!$A:$A,K29)))))</f>
        <v/>
      </c>
      <c r="M29" s="165">
        <f>SUMIFS(KITCO!$B:$B,KITCO!$A:$A,K29)</f>
        <v>0</v>
      </c>
      <c r="N29" s="3" t="str">
        <f>Доллар!N29</f>
        <v>26.05.2023</v>
      </c>
      <c r="O29" s="157" t="str">
        <f>IF(AND(P29=0,P30=0,P31=0,P32=0,P33=0,P34=0,P35=0,P36=0,P37=0,P38=0),"",(IF((SUMIFS(KITCO!$B:$B,KITCO!$A:$A,N29))=0,"-",(SUMIFS(KITCO!$B:$B,KITCO!$A:$A,N29)))))</f>
        <v/>
      </c>
      <c r="P29" s="165">
        <f>SUMIFS(KITCO!$B:$B,KITCO!$A:$A,N29)</f>
        <v>0</v>
      </c>
      <c r="Q29" s="3" t="str">
        <f>Доллар!Q29</f>
        <v>26.06.2023</v>
      </c>
      <c r="R29" s="157" t="str">
        <f>IF(AND(S29=0,S30=0,S31=0,S32=0,S33=0,S34=0,S35=0,S36=0,S37=0,S38=0),"",(IF((SUMIFS(KITCO!$B:$B,KITCO!$A:$A,Q29))=0,"-",(SUMIFS(KITCO!$B:$B,KITCO!$A:$A,Q29)))))</f>
        <v/>
      </c>
      <c r="S29" s="165">
        <f>SUMIFS(KITCO!$B:$B,KITCO!$A:$A,Q29)</f>
        <v>0</v>
      </c>
      <c r="T29" s="3" t="str">
        <f>Доллар!T29</f>
        <v>26.07.2023</v>
      </c>
      <c r="U29" s="157" t="str">
        <f>IF(AND(V29=0,V30=0,V31=0,V32=0,V33=0,V34=0,V35=0,V36=0,V37=0,V38=0),"",(IF((SUMIFS(KITCO!$B:$B,KITCO!$A:$A,T29))=0,"-",(SUMIFS(KITCO!$B:$B,KITCO!$A:$A,T29)))))</f>
        <v/>
      </c>
      <c r="V29" s="165">
        <f>SUMIFS(KITCO!$B:$B,KITCO!$A:$A,T29)</f>
        <v>0</v>
      </c>
      <c r="W29" s="3" t="str">
        <f>Доллар!W29</f>
        <v>26.08.2023</v>
      </c>
      <c r="X29" s="157" t="str">
        <f>IF(AND(Y29=0,Y30=0,Y31=0,Y32=0,Y33=0,Y34=0,Y35=0,Y36=0,Y37=0,Y38=0),"",(IF((SUMIFS(KITCO!$B:$B,KITCO!$A:$A,W29))=0,"-",(SUMIFS(KITCO!$B:$B,KITCO!$A:$A,W29)))))</f>
        <v/>
      </c>
      <c r="Y29" s="165">
        <f>SUMIFS(KITCO!$B:$B,KITCO!$A:$A,W29)</f>
        <v>0</v>
      </c>
      <c r="Z29" s="3" t="str">
        <f>Доллар!Z29</f>
        <v>26.09.2023</v>
      </c>
      <c r="AA29" s="157" t="str">
        <f>IF(AND(AB29=0,AB30=0,AB31=0,AB32=0,AB33=0,AB34=0,AB35=0,AB36=0,AB37=0,AB38=0),"",(IF((SUMIFS(KITCO!$B:$B,KITCO!$A:$A,Z29))=0,"-",(SUMIFS(KITCO!$B:$B,KITCO!$A:$A,Z29)))))</f>
        <v/>
      </c>
      <c r="AB29" s="165">
        <f>SUMIFS(KITCO!$B:$B,KITCO!$A:$A,Z29)</f>
        <v>0</v>
      </c>
      <c r="AC29" s="3" t="str">
        <f>Доллар!AC29</f>
        <v>26.10.2023</v>
      </c>
      <c r="AD29" s="157" t="str">
        <f>IF(AND(AE29=0,AE30=0,AE31=0,AE32=0,AE33=0,AE34=0,AE35=0,AE36=0,AE37=0,AE38=0),"",(IF((SUMIFS(KITCO!$B:$B,KITCO!$A:$A,AC29))=0,"-",(SUMIFS(KITCO!$B:$B,KITCO!$A:$A,AC29)))))</f>
        <v/>
      </c>
      <c r="AE29" s="165">
        <f>SUMIFS(KITCO!$B:$B,KITCO!$A:$A,AC29)</f>
        <v>0</v>
      </c>
      <c r="AF29" s="3" t="str">
        <f>Доллар!AF29</f>
        <v>26.11.2023</v>
      </c>
      <c r="AG29" s="157" t="str">
        <f>IF(AND(AH29=0,AH30=0,AH31=0,AH32=0,AH33=0,AH34=0,AH35=0,AH36=0,AH37=0,AH38=0),"",(IF((SUMIFS(KITCO!$B:$B,KITCO!$A:$A,AF29))=0,"-",(SUMIFS(KITCO!$B:$B,KITCO!$A:$A,AF29)))))</f>
        <v/>
      </c>
      <c r="AH29" s="165">
        <f>SUMIFS(KITCO!$B:$B,KITCO!$A:$A,AF29)</f>
        <v>0</v>
      </c>
      <c r="AI29" s="3" t="str">
        <f>Доллар!AI29</f>
        <v>26.12.2023</v>
      </c>
      <c r="AJ29" s="157" t="str">
        <f>IF(AND(AK29=0,AK30=0,AK31=0,AK32=0,AK33=0,AK34=0,AK35=0,AK36=0,AK37=0,AK38=0),"",(IF((SUMIFS(KITCO!$B:$B,KITCO!$A:$A,AI29))=0,"-",(SUMIFS(KITCO!$B:$B,KITCO!$A:$A,AI29)))))</f>
        <v/>
      </c>
      <c r="AK29" s="165">
        <f>SUMIFS(KITCO!$B:$B,KITCO!$A:$A,AI29)</f>
        <v>0</v>
      </c>
      <c r="AP29" s="31"/>
      <c r="AQ29" s="153" t="str">
        <f t="shared" si="1"/>
        <v>26.06.2023</v>
      </c>
      <c r="AR29" s="85" t="s">
        <v>52</v>
      </c>
      <c r="AT29" s="3" t="str">
        <f t="shared" si="2"/>
        <v>26.10.2023</v>
      </c>
      <c r="AU29" s="162" t="s">
        <v>52</v>
      </c>
      <c r="AW29" s="3" t="str">
        <f t="shared" si="3"/>
        <v>26.11.2023</v>
      </c>
      <c r="AX29" s="162" t="s">
        <v>52</v>
      </c>
      <c r="AZ29" s="3" t="str">
        <f t="shared" si="4"/>
        <v>26.12.2023</v>
      </c>
      <c r="BA29" s="162" t="s">
        <v>52</v>
      </c>
    </row>
    <row r="30" spans="2:53" x14ac:dyDescent="0.25">
      <c r="B30" s="3" t="str">
        <f>Доллар!B30</f>
        <v>27.01.2023</v>
      </c>
      <c r="C30" s="157" t="str">
        <f>IF(AND(D30=0,D31=0,D32=0,D33=0,D34=0,D35=0,D36=0,D37=0,D38=0,D39=0),"",(IF((SUMIFS(KITCO!$B:$B,KITCO!$A:$A,B30))=0,"-",(SUMIFS(KITCO!$B:$B,KITCO!$A:$A,B30)))))</f>
        <v/>
      </c>
      <c r="D30" s="165">
        <f>SUMIFS(KITCO!$B:$B,KITCO!$A:$A,B30)</f>
        <v>0</v>
      </c>
      <c r="E30" s="3" t="str">
        <f>Доллар!E30</f>
        <v>27.02.2023</v>
      </c>
      <c r="F30" s="157" t="str">
        <f>IF(AND(G30=0,G31=0,G32=0,G33=0,G34=0,G35=0,G36=0,G37=0,G38=0,G39=0),"",(IF((SUMIFS(KITCO!$B:$B,KITCO!$A:$A,E30))=0,"-",(SUMIFS(KITCO!$B:$B,KITCO!$A:$A,E30)))))</f>
        <v/>
      </c>
      <c r="G30" s="165">
        <f>SUMIFS(KITCO!$B:$B,KITCO!$A:$A,E30)</f>
        <v>0</v>
      </c>
      <c r="H30" s="3" t="str">
        <f>Доллар!H30</f>
        <v>27.03.2023</v>
      </c>
      <c r="I30" s="157" t="str">
        <f>IF(AND(J30=0,J31=0,J32=0,J33=0,J34=0,J35=0,J36=0,J37=0,J38=0,J39=0),"",(IF((SUMIFS(KITCO!$B:$B,KITCO!$A:$A,H30))=0,"-",(SUMIFS(KITCO!$B:$B,KITCO!$A:$A,H30)))))</f>
        <v/>
      </c>
      <c r="J30" s="165">
        <f>SUMIFS(KITCO!$B:$B,KITCO!$A:$A,H30)</f>
        <v>0</v>
      </c>
      <c r="K30" s="3" t="str">
        <f>Доллар!K30</f>
        <v>27.04.2023</v>
      </c>
      <c r="L30" s="157" t="str">
        <f>IF(AND(M30=0,M31=0,M32=0,M33=0,M34=0,M35=0,M36=0,M37=0,M38=0,M39=0),"",(IF((SUMIFS(KITCO!$B:$B,KITCO!$A:$A,K30))=0,"-",(SUMIFS(KITCO!$B:$B,KITCO!$A:$A,K30)))))</f>
        <v/>
      </c>
      <c r="M30" s="165">
        <f>SUMIFS(KITCO!$B:$B,KITCO!$A:$A,K30)</f>
        <v>0</v>
      </c>
      <c r="N30" s="3" t="str">
        <f>Доллар!N30</f>
        <v>27.05.2023</v>
      </c>
      <c r="O30" s="157" t="str">
        <f>IF(AND(P30=0,P31=0,P32=0,P33=0,P34=0,P35=0,P36=0,P37=0,P38=0,P39=0),"",(IF((SUMIFS(KITCO!$B:$B,KITCO!$A:$A,N30))=0,"-",(SUMIFS(KITCO!$B:$B,KITCO!$A:$A,N30)))))</f>
        <v/>
      </c>
      <c r="P30" s="165">
        <f>SUMIFS(KITCO!$B:$B,KITCO!$A:$A,N30)</f>
        <v>0</v>
      </c>
      <c r="Q30" s="3" t="str">
        <f>Доллар!Q30</f>
        <v>27.06.2023</v>
      </c>
      <c r="R30" s="157" t="str">
        <f>IF(AND(S30=0,S31=0,S32=0,S33=0,S34=0,S35=0,S36=0,S37=0,S38=0,S39=0),"",(IF((SUMIFS(KITCO!$B:$B,KITCO!$A:$A,Q30))=0,"-",(SUMIFS(KITCO!$B:$B,KITCO!$A:$A,Q30)))))</f>
        <v/>
      </c>
      <c r="S30" s="165">
        <f>SUMIFS(KITCO!$B:$B,KITCO!$A:$A,Q30)</f>
        <v>0</v>
      </c>
      <c r="T30" s="3" t="str">
        <f>Доллар!T30</f>
        <v>27.07.2023</v>
      </c>
      <c r="U30" s="157" t="str">
        <f>IF(AND(V30=0,V31=0,V32=0,V33=0,V34=0,V35=0,V36=0,V37=0,V38=0,V39=0),"",(IF((SUMIFS(KITCO!$B:$B,KITCO!$A:$A,T30))=0,"-",(SUMIFS(KITCO!$B:$B,KITCO!$A:$A,T30)))))</f>
        <v/>
      </c>
      <c r="V30" s="165">
        <f>SUMIFS(KITCO!$B:$B,KITCO!$A:$A,T30)</f>
        <v>0</v>
      </c>
      <c r="W30" s="3" t="str">
        <f>Доллар!W30</f>
        <v>27.08.2023</v>
      </c>
      <c r="X30" s="157" t="str">
        <f>IF(AND(Y30=0,Y31=0,Y32=0,Y33=0,Y34=0,Y35=0,Y36=0,Y37=0,Y38=0,Y39=0),"",(IF((SUMIFS(KITCO!$B:$B,KITCO!$A:$A,W30))=0,"-",(SUMIFS(KITCO!$B:$B,KITCO!$A:$A,W30)))))</f>
        <v/>
      </c>
      <c r="Y30" s="165">
        <f>SUMIFS(KITCO!$B:$B,KITCO!$A:$A,W30)</f>
        <v>0</v>
      </c>
      <c r="Z30" s="3" t="str">
        <f>Доллар!Z30</f>
        <v>27.09.2023</v>
      </c>
      <c r="AA30" s="157" t="str">
        <f>IF(AND(AB30=0,AB31=0,AB32=0,AB33=0,AB34=0,AB35=0,AB36=0,AB37=0,AB38=0,AB39=0),"",(IF((SUMIFS(KITCO!$B:$B,KITCO!$A:$A,Z30))=0,"-",(SUMIFS(KITCO!$B:$B,KITCO!$A:$A,Z30)))))</f>
        <v/>
      </c>
      <c r="AB30" s="165">
        <f>SUMIFS(KITCO!$B:$B,KITCO!$A:$A,Z30)</f>
        <v>0</v>
      </c>
      <c r="AC30" s="3" t="str">
        <f>Доллар!AC30</f>
        <v>27.10.2023</v>
      </c>
      <c r="AD30" s="157" t="str">
        <f>IF(AND(AE30=0,AE31=0,AE32=0,AE33=0,AE34=0,AE35=0,AE36=0,AE37=0,AE38=0,AE39=0),"",(IF((SUMIFS(KITCO!$B:$B,KITCO!$A:$A,AC30))=0,"-",(SUMIFS(KITCO!$B:$B,KITCO!$A:$A,AC30)))))</f>
        <v/>
      </c>
      <c r="AE30" s="165">
        <f>SUMIFS(KITCO!$B:$B,KITCO!$A:$A,AC30)</f>
        <v>0</v>
      </c>
      <c r="AF30" s="3" t="str">
        <f>Доллар!AF30</f>
        <v>27.11.2023</v>
      </c>
      <c r="AG30" s="157" t="str">
        <f>IF(AND(AH30=0,AH31=0,AH32=0,AH33=0,AH34=0,AH35=0,AH36=0,AH37=0,AH38=0,AH39=0),"",(IF((SUMIFS(KITCO!$B:$B,KITCO!$A:$A,AF30))=0,"-",(SUMIFS(KITCO!$B:$B,KITCO!$A:$A,AF30)))))</f>
        <v/>
      </c>
      <c r="AH30" s="165">
        <f>SUMIFS(KITCO!$B:$B,KITCO!$A:$A,AF30)</f>
        <v>0</v>
      </c>
      <c r="AI30" s="3" t="str">
        <f>Доллар!AI30</f>
        <v>27.12.2023</v>
      </c>
      <c r="AJ30" s="157" t="str">
        <f>IF(AND(AK30=0,AK31=0,AK32=0,AK33=0,AK34=0,AK35=0,AK36=0,AK37=0,AK38=0,AK39=0),"",(IF((SUMIFS(KITCO!$B:$B,KITCO!$A:$A,AI30))=0,"-",(SUMIFS(KITCO!$B:$B,KITCO!$A:$A,AI30)))))</f>
        <v/>
      </c>
      <c r="AK30" s="165">
        <f>SUMIFS(KITCO!$B:$B,KITCO!$A:$A,AI30)</f>
        <v>0</v>
      </c>
      <c r="AP30" s="31"/>
      <c r="AQ30" s="153" t="str">
        <f t="shared" si="1"/>
        <v>27.06.2023</v>
      </c>
      <c r="AR30" s="85" t="s">
        <v>52</v>
      </c>
      <c r="AT30" s="3" t="str">
        <f t="shared" si="2"/>
        <v>27.10.2023</v>
      </c>
      <c r="AU30" s="162" t="s">
        <v>52</v>
      </c>
      <c r="AW30" s="3" t="str">
        <f t="shared" si="3"/>
        <v>27.11.2023</v>
      </c>
      <c r="AX30" s="162" t="s">
        <v>52</v>
      </c>
      <c r="AZ30" s="3" t="str">
        <f t="shared" si="4"/>
        <v>27.12.2023</v>
      </c>
      <c r="BA30" s="162" t="s">
        <v>52</v>
      </c>
    </row>
    <row r="31" spans="2:53" x14ac:dyDescent="0.25">
      <c r="B31" s="3" t="str">
        <f>Доллар!B31</f>
        <v>28.01.2023</v>
      </c>
      <c r="C31" s="157" t="str">
        <f>IF(AND(D31=0,D32=0,D33=0,D34=0,D35=0,D36=0,D37=0,D38=0,D39=0,D40=0),"",(IF((SUMIFS(KITCO!$B:$B,KITCO!$A:$A,B31))=0,"-",(SUMIFS(KITCO!$B:$B,KITCO!$A:$A,B31)))))</f>
        <v/>
      </c>
      <c r="D31" s="165">
        <f>SUMIFS(KITCO!$B:$B,KITCO!$A:$A,B31)</f>
        <v>0</v>
      </c>
      <c r="E31" s="3" t="str">
        <f>Доллар!E31</f>
        <v>28.02.2023</v>
      </c>
      <c r="F31" s="157" t="str">
        <f>IF(AND(G31=0,G32=0,G33=0,G34=0,G35=0,G36=0,G37=0,G38=0,G39=0,G40=0),"",(IF((SUMIFS(KITCO!$B:$B,KITCO!$A:$A,E31))=0,"-",(SUMIFS(KITCO!$B:$B,KITCO!$A:$A,E31)))))</f>
        <v/>
      </c>
      <c r="G31" s="165">
        <f>SUMIFS(KITCO!$B:$B,KITCO!$A:$A,E31)</f>
        <v>0</v>
      </c>
      <c r="H31" s="3" t="str">
        <f>Доллар!H31</f>
        <v>28.03.2023</v>
      </c>
      <c r="I31" s="157" t="str">
        <f>IF(AND(J31=0,J32=0,J33=0,J34=0,J35=0,J36=0,J37=0,J38=0,J39=0,J40=0),"",(IF((SUMIFS(KITCO!$B:$B,KITCO!$A:$A,H31))=0,"-",(SUMIFS(KITCO!$B:$B,KITCO!$A:$A,H31)))))</f>
        <v/>
      </c>
      <c r="J31" s="165">
        <f>SUMIFS(KITCO!$B:$B,KITCO!$A:$A,H31)</f>
        <v>0</v>
      </c>
      <c r="K31" s="3" t="str">
        <f>Доллар!K31</f>
        <v>28.04.2023</v>
      </c>
      <c r="L31" s="157" t="str">
        <f>IF(AND(M31=0,M32=0,M33=0,M34=0,M35=0,M36=0,M37=0,M38=0,M39=0,M40=0),"",(IF((SUMIFS(KITCO!$B:$B,KITCO!$A:$A,K31))=0,"-",(SUMIFS(KITCO!$B:$B,KITCO!$A:$A,K31)))))</f>
        <v/>
      </c>
      <c r="M31" s="165">
        <f>SUMIFS(KITCO!$B:$B,KITCO!$A:$A,K31)</f>
        <v>0</v>
      </c>
      <c r="N31" s="3" t="str">
        <f>Доллар!N31</f>
        <v>28.05.2023</v>
      </c>
      <c r="O31" s="157" t="str">
        <f>IF(AND(P31=0,P32=0,P33=0,P34=0,P35=0,P36=0,P37=0,P38=0,P39=0,P40=0),"",(IF((SUMIFS(KITCO!$B:$B,KITCO!$A:$A,N31))=0,"-",(SUMIFS(KITCO!$B:$B,KITCO!$A:$A,N31)))))</f>
        <v/>
      </c>
      <c r="P31" s="165">
        <f>SUMIFS(KITCO!$B:$B,KITCO!$A:$A,N31)</f>
        <v>0</v>
      </c>
      <c r="Q31" s="3" t="str">
        <f>Доллар!Q31</f>
        <v>28.06.2023</v>
      </c>
      <c r="R31" s="157" t="str">
        <f>IF(AND(S31=0,S32=0,S33=0,S34=0,S35=0,S36=0,S37=0,S38=0,S39=0,S40=0),"",(IF((SUMIFS(KITCO!$B:$B,KITCO!$A:$A,Q31))=0,"-",(SUMIFS(KITCO!$B:$B,KITCO!$A:$A,Q31)))))</f>
        <v/>
      </c>
      <c r="S31" s="165">
        <f>SUMIFS(KITCO!$B:$B,KITCO!$A:$A,Q31)</f>
        <v>0</v>
      </c>
      <c r="T31" s="3" t="str">
        <f>Доллар!T31</f>
        <v>28.07.2023</v>
      </c>
      <c r="U31" s="157" t="str">
        <f>IF(AND(V31=0,V32=0,V33=0,V34=0,V35=0,V36=0,V37=0,V38=0,V39=0,V40=0),"",(IF((SUMIFS(KITCO!$B:$B,KITCO!$A:$A,T31))=0,"-",(SUMIFS(KITCO!$B:$B,KITCO!$A:$A,T31)))))</f>
        <v/>
      </c>
      <c r="V31" s="165">
        <f>SUMIFS(KITCO!$B:$B,KITCO!$A:$A,T31)</f>
        <v>0</v>
      </c>
      <c r="W31" s="3" t="str">
        <f>Доллар!W31</f>
        <v>28.08.2023</v>
      </c>
      <c r="X31" s="157" t="str">
        <f>IF(AND(Y31=0,Y32=0,Y33=0,Y34=0,Y35=0,Y36=0,Y37=0,Y38=0,Y39=0,Y40=0),"",(IF((SUMIFS(KITCO!$B:$B,KITCO!$A:$A,W31))=0,"-",(SUMIFS(KITCO!$B:$B,KITCO!$A:$A,W31)))))</f>
        <v/>
      </c>
      <c r="Y31" s="165">
        <f>SUMIFS(KITCO!$B:$B,KITCO!$A:$A,W31)</f>
        <v>0</v>
      </c>
      <c r="Z31" s="3" t="str">
        <f>Доллар!Z31</f>
        <v>28.09.2023</v>
      </c>
      <c r="AA31" s="157" t="str">
        <f>IF(AND(AB31=0,AB32=0,AB33=0,AB34=0,AB35=0,AB36=0,AB37=0,AB38=0,AB39=0,AB40=0),"",(IF((SUMIFS(KITCO!$B:$B,KITCO!$A:$A,Z31))=0,"-",(SUMIFS(KITCO!$B:$B,KITCO!$A:$A,Z31)))))</f>
        <v/>
      </c>
      <c r="AB31" s="165">
        <f>SUMIFS(KITCO!$B:$B,KITCO!$A:$A,Z31)</f>
        <v>0</v>
      </c>
      <c r="AC31" s="3" t="str">
        <f>Доллар!AC31</f>
        <v>28.10.2023</v>
      </c>
      <c r="AD31" s="157" t="str">
        <f>IF(AND(AE31=0,AE32=0,AE33=0,AE34=0,AE35=0,AE36=0,AE37=0,AE38=0,AE39=0,AE40=0),"",(IF((SUMIFS(KITCO!$B:$B,KITCO!$A:$A,AC31))=0,"-",(SUMIFS(KITCO!$B:$B,KITCO!$A:$A,AC31)))))</f>
        <v/>
      </c>
      <c r="AE31" s="165">
        <f>SUMIFS(KITCO!$B:$B,KITCO!$A:$A,AC31)</f>
        <v>0</v>
      </c>
      <c r="AF31" s="3" t="str">
        <f>Доллар!AF31</f>
        <v>28.11.2023</v>
      </c>
      <c r="AG31" s="157" t="str">
        <f>IF(AND(AH31=0,AH32=0,AH33=0,AH34=0,AH35=0,AH36=0,AH37=0,AH38=0,AH39=0,AH40=0),"",(IF((SUMIFS(KITCO!$B:$B,KITCO!$A:$A,AF31))=0,"-",(SUMIFS(KITCO!$B:$B,KITCO!$A:$A,AF31)))))</f>
        <v/>
      </c>
      <c r="AH31" s="165">
        <f>SUMIFS(KITCO!$B:$B,KITCO!$A:$A,AF31)</f>
        <v>0</v>
      </c>
      <c r="AI31" s="3" t="str">
        <f>Доллар!AI31</f>
        <v>28.12.2023</v>
      </c>
      <c r="AJ31" s="157" t="str">
        <f>IF(AND(AK31=0,AK32=0,AK33=0,AK34=0,AK35=0,AK36=0,AK37=0,AK38=0,AK39=0,AK40=0),"",(IF((SUMIFS(KITCO!$B:$B,KITCO!$A:$A,AI31))=0,"-",(SUMIFS(KITCO!$B:$B,KITCO!$A:$A,AI31)))))</f>
        <v/>
      </c>
      <c r="AK31" s="165">
        <f>SUMIFS(KITCO!$B:$B,KITCO!$A:$A,AI31)</f>
        <v>0</v>
      </c>
      <c r="AP31" s="31"/>
      <c r="AQ31" s="153" t="str">
        <f t="shared" si="1"/>
        <v>28.06.2023</v>
      </c>
      <c r="AR31" s="85" t="s">
        <v>52</v>
      </c>
      <c r="AT31" s="3" t="str">
        <f t="shared" si="2"/>
        <v>28.10.2023</v>
      </c>
      <c r="AU31" s="162" t="s">
        <v>52</v>
      </c>
      <c r="AW31" s="3" t="str">
        <f t="shared" si="3"/>
        <v>28.11.2023</v>
      </c>
      <c r="AX31" s="162" t="s">
        <v>52</v>
      </c>
      <c r="AZ31" s="3" t="str">
        <f t="shared" si="4"/>
        <v>28.12.2023</v>
      </c>
      <c r="BA31" s="162" t="s">
        <v>52</v>
      </c>
    </row>
    <row r="32" spans="2:53" x14ac:dyDescent="0.25">
      <c r="B32" s="3" t="str">
        <f>Доллар!B32</f>
        <v>29.01.2023</v>
      </c>
      <c r="C32" s="157" t="str">
        <f>IF(AND(D32=0,D33=0,D34=0,D35=0,D36=0,D37=0,D38=0,D39=0,D40=0,D41=0),"",(IF((SUMIFS(KITCO!$B:$B,KITCO!$A:$A,B32))=0,"-",(SUMIFS(KITCO!$B:$B,KITCO!$A:$A,B32)))))</f>
        <v/>
      </c>
      <c r="D32" s="165">
        <f>SUMIFS(KITCO!$B:$B,KITCO!$A:$A,B32)</f>
        <v>0</v>
      </c>
      <c r="E32" s="4" t="str">
        <f>Доллар!E32</f>
        <v>29.02.2023</v>
      </c>
      <c r="F32" s="160"/>
      <c r="G32" s="165">
        <f>SUMIFS(KITCO!$B:$B,KITCO!$A:$A,E32)</f>
        <v>0</v>
      </c>
      <c r="H32" s="3" t="str">
        <f>Доллар!H32</f>
        <v>29.03.2023</v>
      </c>
      <c r="I32" s="157" t="str">
        <f>IF(AND(J32=0,J33=0,J34=0,J35=0,J36=0,J37=0,J38=0,J39=0,J40=0,J41=0),"",(IF((SUMIFS(KITCO!$B:$B,KITCO!$A:$A,H32))=0,"-",(SUMIFS(KITCO!$B:$B,KITCO!$A:$A,H32)))))</f>
        <v/>
      </c>
      <c r="J32" s="165">
        <f>SUMIFS(KITCO!$B:$B,KITCO!$A:$A,H32)</f>
        <v>0</v>
      </c>
      <c r="K32" s="3" t="str">
        <f>Доллар!K32</f>
        <v>29.04.2023</v>
      </c>
      <c r="L32" s="157" t="str">
        <f>IF(AND(M32=0,M33=0,M34=0,M35=0,M36=0,M37=0,M38=0,M39=0,M40=0,M41=0),"",(IF((SUMIFS(KITCO!$B:$B,KITCO!$A:$A,K32))=0,"-",(SUMIFS(KITCO!$B:$B,KITCO!$A:$A,K32)))))</f>
        <v/>
      </c>
      <c r="M32" s="165">
        <f>SUMIFS(KITCO!$B:$B,KITCO!$A:$A,K32)</f>
        <v>0</v>
      </c>
      <c r="N32" s="3" t="str">
        <f>Доллар!N32</f>
        <v>29.05.2023</v>
      </c>
      <c r="O32" s="157" t="str">
        <f>IF(AND(P32=0,P33=0,P34=0,P35=0,P36=0,P37=0,P38=0,P39=0,P40=0,P41=0),"",(IF((SUMIFS(KITCO!$B:$B,KITCO!$A:$A,N32))=0,"-",(SUMIFS(KITCO!$B:$B,KITCO!$A:$A,N32)))))</f>
        <v/>
      </c>
      <c r="P32" s="165">
        <f>SUMIFS(KITCO!$B:$B,KITCO!$A:$A,N32)</f>
        <v>0</v>
      </c>
      <c r="Q32" s="3" t="str">
        <f>Доллар!Q32</f>
        <v>29.06.2023</v>
      </c>
      <c r="R32" s="157" t="str">
        <f>IF(AND(S32=0,S33=0,S34=0,S35=0,S36=0,S37=0,S38=0,S39=0,S40=0,S41=0),"",(IF((SUMIFS(KITCO!$B:$B,KITCO!$A:$A,Q32))=0,"-",(SUMIFS(KITCO!$B:$B,KITCO!$A:$A,Q32)))))</f>
        <v/>
      </c>
      <c r="S32" s="165">
        <f>SUMIFS(KITCO!$B:$B,KITCO!$A:$A,Q32)</f>
        <v>0</v>
      </c>
      <c r="T32" s="3" t="str">
        <f>Доллар!T32</f>
        <v>29.07.2023</v>
      </c>
      <c r="U32" s="157" t="str">
        <f>IF(AND(V32=0,V33=0,V34=0,V35=0,V36=0,V37=0,V38=0,V39=0,V40=0,V41=0),"",(IF((SUMIFS(KITCO!$B:$B,KITCO!$A:$A,T32))=0,"-",(SUMIFS(KITCO!$B:$B,KITCO!$A:$A,T32)))))</f>
        <v/>
      </c>
      <c r="V32" s="165">
        <f>SUMIFS(KITCO!$B:$B,KITCO!$A:$A,T32)</f>
        <v>0</v>
      </c>
      <c r="W32" s="3" t="str">
        <f>Доллар!W32</f>
        <v>29.08.2023</v>
      </c>
      <c r="X32" s="157" t="str">
        <f>IF(AND(Y32=0,Y33=0,Y34=0,Y35=0,Y36=0,Y37=0,Y38=0,Y39=0,Y40=0,Y41=0),"",(IF((SUMIFS(KITCO!$B:$B,KITCO!$A:$A,W32))=0,"-",(SUMIFS(KITCO!$B:$B,KITCO!$A:$A,W32)))))</f>
        <v/>
      </c>
      <c r="Y32" s="165">
        <f>SUMIFS(KITCO!$B:$B,KITCO!$A:$A,W32)</f>
        <v>0</v>
      </c>
      <c r="Z32" s="3" t="str">
        <f>Доллар!Z32</f>
        <v>29.09.2023</v>
      </c>
      <c r="AA32" s="157" t="str">
        <f>IF(AND(AB32=0,AB33=0,AB34=0,AB35=0,AB36=0,AB37=0,AB38=0,AB39=0,AB40=0,AB41=0),"",(IF((SUMIFS(KITCO!$B:$B,KITCO!$A:$A,Z32))=0,"-",(SUMIFS(KITCO!$B:$B,KITCO!$A:$A,Z32)))))</f>
        <v/>
      </c>
      <c r="AB32" s="165">
        <f>SUMIFS(KITCO!$B:$B,KITCO!$A:$A,Z32)</f>
        <v>0</v>
      </c>
      <c r="AC32" s="3" t="str">
        <f>Доллар!AC32</f>
        <v>29.10.2023</v>
      </c>
      <c r="AD32" s="157" t="str">
        <f>IF(AND(AE32=0,AE33=0,AE34=0,AE35=0,AE36=0,AE37=0,AE38=0,AE39=0,AE40=0,AE41=0),"",(IF((SUMIFS(KITCO!$B:$B,KITCO!$A:$A,AC32))=0,"-",(SUMIFS(KITCO!$B:$B,KITCO!$A:$A,AC32)))))</f>
        <v/>
      </c>
      <c r="AE32" s="165">
        <f>SUMIFS(KITCO!$B:$B,KITCO!$A:$A,AC32)</f>
        <v>0</v>
      </c>
      <c r="AF32" s="3" t="str">
        <f>Доллар!AF32</f>
        <v>29.11.2023</v>
      </c>
      <c r="AG32" s="157" t="str">
        <f>IF(AND(AH32=0,AH33=0,AH34=0,AH35=0,AH36=0,AH37=0,AH38=0,AH39=0,AH40=0,AH41=0),"",(IF((SUMIFS(KITCO!$B:$B,KITCO!$A:$A,AF32))=0,"-",(SUMIFS(KITCO!$B:$B,KITCO!$A:$A,AF32)))))</f>
        <v/>
      </c>
      <c r="AH32" s="165">
        <f>SUMIFS(KITCO!$B:$B,KITCO!$A:$A,AF32)</f>
        <v>0</v>
      </c>
      <c r="AI32" s="3" t="str">
        <f>Доллар!AI32</f>
        <v>29.12.2023</v>
      </c>
      <c r="AJ32" s="157" t="str">
        <f>IF(AND(AK32=0,AK33=0,AK34=0,AK35=0,AK36=0,AK37=0,AK38=0,AK39=0,AK40=0,AK41=0),"",(IF((SUMIFS(KITCO!$B:$B,KITCO!$A:$A,AI32))=0,"-",(SUMIFS(KITCO!$B:$B,KITCO!$A:$A,AI32)))))</f>
        <v/>
      </c>
      <c r="AK32" s="165">
        <f>SUMIFS(KITCO!$B:$B,KITCO!$A:$A,AI32)</f>
        <v>0</v>
      </c>
      <c r="AP32" s="31"/>
      <c r="AQ32" s="153" t="str">
        <f t="shared" si="1"/>
        <v>29.06.2023</v>
      </c>
      <c r="AR32" s="85" t="s">
        <v>52</v>
      </c>
      <c r="AT32" s="3" t="str">
        <f t="shared" si="2"/>
        <v>29.10.2023</v>
      </c>
      <c r="AU32" s="162" t="s">
        <v>52</v>
      </c>
      <c r="AW32" s="3" t="str">
        <f t="shared" si="3"/>
        <v>29.11.2023</v>
      </c>
      <c r="AX32" s="162" t="s">
        <v>52</v>
      </c>
      <c r="AZ32" s="3" t="str">
        <f t="shared" si="4"/>
        <v>29.12.2023</v>
      </c>
      <c r="BA32" s="162" t="s">
        <v>52</v>
      </c>
    </row>
    <row r="33" spans="1:53" x14ac:dyDescent="0.25">
      <c r="B33" s="3" t="str">
        <f>Доллар!B33</f>
        <v>30.01.2023</v>
      </c>
      <c r="C33" s="157" t="str">
        <f>IF(AND(D33=0,D34=0,D35=0,D36=0,D37=0,D38=0,D39=0,D40=0,D41=0,D42=0),"",(IF((SUMIFS(KITCO!$B:$B,KITCO!$A:$A,B33))=0,"-",(SUMIFS(KITCO!$B:$B,KITCO!$A:$A,B33)))))</f>
        <v/>
      </c>
      <c r="D33" s="165">
        <f>SUMIFS(KITCO!$B:$B,KITCO!$A:$A,B33)</f>
        <v>0</v>
      </c>
      <c r="E33" s="4" t="str">
        <f>Доллар!E33</f>
        <v>30.02.2023</v>
      </c>
      <c r="F33" s="160"/>
      <c r="G33" s="178">
        <f t="shared" ref="G33:G40" si="5">J4</f>
        <v>0</v>
      </c>
      <c r="H33" s="3" t="str">
        <f>Доллар!H33</f>
        <v>30.03.2023</v>
      </c>
      <c r="I33" s="157" t="str">
        <f>IF(AND(J33=0,J34=0,J35=0,J36=0,J37=0,J38=0,J39=0,J40=0,J41=0,J42=0),"",(IF((SUMIFS(KITCO!$B:$B,KITCO!$A:$A,H33))=0,"-",(SUMIFS(KITCO!$B:$B,KITCO!$A:$A,H33)))))</f>
        <v/>
      </c>
      <c r="J33" s="165">
        <f>SUMIFS(KITCO!$B:$B,KITCO!$A:$A,H33)</f>
        <v>0</v>
      </c>
      <c r="K33" s="3" t="str">
        <f>Доллар!K33</f>
        <v>30.04.2023</v>
      </c>
      <c r="L33" s="157" t="str">
        <f>IF(AND(M33=0,M34=0,M35=0,M36=0,M37=0,M38=0,M39=0,M40=0,M41=0,M42=0),"",(IF((SUMIFS(KITCO!$B:$B,KITCO!$A:$A,K33))=0,"-",(SUMIFS(KITCO!$B:$B,KITCO!$A:$A,K33)))))</f>
        <v/>
      </c>
      <c r="M33" s="165">
        <f>SUMIFS(KITCO!$B:$B,KITCO!$A:$A,K33)</f>
        <v>0</v>
      </c>
      <c r="N33" s="3" t="str">
        <f>Доллар!N33</f>
        <v>30.05.2023</v>
      </c>
      <c r="O33" s="157" t="str">
        <f>IF(AND(P33=0,P34=0,P35=0,P36=0,P37=0,P38=0,P39=0,P40=0,P41=0,P42=0),"",(IF((SUMIFS(KITCO!$B:$B,KITCO!$A:$A,N33))=0,"-",(SUMIFS(KITCO!$B:$B,KITCO!$A:$A,N33)))))</f>
        <v/>
      </c>
      <c r="P33" s="165">
        <f>SUMIFS(KITCO!$B:$B,KITCO!$A:$A,N33)</f>
        <v>0</v>
      </c>
      <c r="Q33" s="3" t="str">
        <f>Доллар!Q33</f>
        <v>30.06.2023</v>
      </c>
      <c r="R33" s="157" t="str">
        <f>IF(AND(S33=0,S34=0,S35=0,S36=0,S37=0,S38=0,S39=0,S40=0,S41=0,S42=0),"",(IF((SUMIFS(KITCO!$B:$B,KITCO!$A:$A,Q33))=0,"-",(SUMIFS(KITCO!$B:$B,KITCO!$A:$A,Q33)))))</f>
        <v/>
      </c>
      <c r="S33" s="165">
        <f>SUMIFS(KITCO!$B:$B,KITCO!$A:$A,Q33)</f>
        <v>0</v>
      </c>
      <c r="T33" s="3" t="str">
        <f>Доллар!T33</f>
        <v>30.07.2023</v>
      </c>
      <c r="U33" s="157" t="str">
        <f>IF(AND(V33=0,V34=0,V35=0,V36=0,V37=0,V38=0,V39=0,V40=0,V41=0,V42=0),"",(IF((SUMIFS(KITCO!$B:$B,KITCO!$A:$A,T33))=0,"-",(SUMIFS(KITCO!$B:$B,KITCO!$A:$A,T33)))))</f>
        <v/>
      </c>
      <c r="V33" s="165">
        <f>SUMIFS(KITCO!$B:$B,KITCO!$A:$A,T33)</f>
        <v>0</v>
      </c>
      <c r="W33" s="3" t="str">
        <f>Доллар!W33</f>
        <v>30.08.2023</v>
      </c>
      <c r="X33" s="157" t="str">
        <f>IF(AND(Y33=0,Y34=0,Y35=0,Y36=0,Y37=0,Y38=0,Y39=0,Y40=0,Y41=0,Y42=0),"",(IF((SUMIFS(KITCO!$B:$B,KITCO!$A:$A,W33))=0,"-",(SUMIFS(KITCO!$B:$B,KITCO!$A:$A,W33)))))</f>
        <v/>
      </c>
      <c r="Y33" s="165">
        <f>SUMIFS(KITCO!$B:$B,KITCO!$A:$A,W33)</f>
        <v>0</v>
      </c>
      <c r="Z33" s="3" t="str">
        <f>Доллар!Z33</f>
        <v>30.09.2023</v>
      </c>
      <c r="AA33" s="157" t="str">
        <f>IF(AND(AB33=0,AB34=0,AB35=0,AB36=0,AB37=0,AB38=0,AB39=0,AB40=0,AB41=0,AB42=0),"",(IF((SUMIFS(KITCO!$B:$B,KITCO!$A:$A,Z33))=0,"-",(SUMIFS(KITCO!$B:$B,KITCO!$A:$A,Z33)))))</f>
        <v/>
      </c>
      <c r="AB33" s="165">
        <f>SUMIFS(KITCO!$B:$B,KITCO!$A:$A,Z33)</f>
        <v>0</v>
      </c>
      <c r="AC33" s="3" t="str">
        <f>Доллар!AC33</f>
        <v>30.10.2023</v>
      </c>
      <c r="AD33" s="157" t="str">
        <f>IF(AND(AE33=0,AE34=0,AE35=0,AE36=0,AE37=0,AE38=0,AE39=0,AE40=0,AE41=0,AE42=0),"",(IF((SUMIFS(KITCO!$B:$B,KITCO!$A:$A,AC33))=0,"-",(SUMIFS(KITCO!$B:$B,KITCO!$A:$A,AC33)))))</f>
        <v/>
      </c>
      <c r="AE33" s="165">
        <f>SUMIFS(KITCO!$B:$B,KITCO!$A:$A,AC33)</f>
        <v>0</v>
      </c>
      <c r="AF33" s="3" t="str">
        <f>Доллар!AF33</f>
        <v>30.11.2023</v>
      </c>
      <c r="AG33" s="157" t="str">
        <f>IF(AND(AH33=0,AH34=0,AH35=0,AH36=0,AH37=0,AH38=0,AH39=0,AH40=0,AH41=0,AH42=0),"",(IF((SUMIFS(KITCO!$B:$B,KITCO!$A:$A,AF33))=0,"-",(SUMIFS(KITCO!$B:$B,KITCO!$A:$A,AF33)))))</f>
        <v/>
      </c>
      <c r="AH33" s="165">
        <f>SUMIFS(KITCO!$B:$B,KITCO!$A:$A,AF33)</f>
        <v>0</v>
      </c>
      <c r="AI33" s="3" t="str">
        <f>Доллар!AI33</f>
        <v>30.12.2023</v>
      </c>
      <c r="AJ33" s="157" t="str">
        <f>IF(AND(AK33=0,AK34=0,AK35=0,AK36=0,AK37=0,AK38=0,AK39=0,AK40=0,AK41=0,AK42=0),"",(IF((SUMIFS(KITCO!$B:$B,KITCO!$A:$A,AI33))=0,"-",(SUMIFS(KITCO!$B:$B,KITCO!$A:$A,AI33)))))</f>
        <v/>
      </c>
      <c r="AK33" s="165">
        <f>SUMIFS(KITCO!$B:$B,KITCO!$A:$A,AI33)</f>
        <v>0</v>
      </c>
      <c r="AQ33" s="153" t="str">
        <f t="shared" si="1"/>
        <v>30.06.2023</v>
      </c>
      <c r="AR33" s="85" t="s">
        <v>52</v>
      </c>
      <c r="AT33" s="3" t="str">
        <f t="shared" si="2"/>
        <v>30.10.2023</v>
      </c>
      <c r="AU33" s="162" t="s">
        <v>52</v>
      </c>
      <c r="AW33" s="3" t="str">
        <f t="shared" si="3"/>
        <v>30.11.2023</v>
      </c>
      <c r="AX33" s="162" t="s">
        <v>52</v>
      </c>
      <c r="AZ33" s="3" t="str">
        <f t="shared" si="4"/>
        <v>30.12.2023</v>
      </c>
      <c r="BA33" s="162" t="s">
        <v>52</v>
      </c>
    </row>
    <row r="34" spans="1:53" x14ac:dyDescent="0.25">
      <c r="B34" s="3" t="str">
        <f>Доллар!B34</f>
        <v>31.01.2023</v>
      </c>
      <c r="C34" s="157" t="str">
        <f>IF(AND(D34=0,D35=0,D36=0,D37=0,D38=0,D39=0,D40=0,D41=0,D42=0,D43=0),"",(IF((SUMIFS(KITCO!$B:$B,KITCO!$A:$A,B34))=0,"-",(SUMIFS(KITCO!$B:$B,KITCO!$A:$A,B34)))))</f>
        <v/>
      </c>
      <c r="D34" s="165">
        <f>SUMIFS(KITCO!$B:$B,KITCO!$A:$A,B34)</f>
        <v>0</v>
      </c>
      <c r="E34" s="4" t="str">
        <f>Доллар!E34</f>
        <v>31.02.2023</v>
      </c>
      <c r="F34" s="160"/>
      <c r="G34" s="178">
        <f t="shared" si="5"/>
        <v>0</v>
      </c>
      <c r="H34" s="3" t="str">
        <f>Доллар!H34</f>
        <v>31.03.2023</v>
      </c>
      <c r="I34" s="157" t="str">
        <f>IF(AND(J34=0,J35=0,J36=0,J37=0,J38=0,J39=0,J40=0,J41=0,J42=0,J43=0),"",(IF((SUMIFS(KITCO!$B:$B,KITCO!$A:$A,H34))=0,"-",(SUMIFS(KITCO!$B:$B,KITCO!$A:$A,H34)))))</f>
        <v/>
      </c>
      <c r="J34" s="165">
        <f>SUMIFS(KITCO!$B:$B,KITCO!$A:$A,H34)</f>
        <v>0</v>
      </c>
      <c r="K34" s="4" t="str">
        <f>Доллар!K34</f>
        <v>31.04.2023</v>
      </c>
      <c r="L34" s="160"/>
      <c r="M34" s="165">
        <f t="shared" ref="M34:M42" si="6">P3</f>
        <v>0</v>
      </c>
      <c r="N34" s="3" t="str">
        <f>Доллар!N34</f>
        <v>31.05.2023</v>
      </c>
      <c r="O34" s="157" t="str">
        <f>IF(AND(P34=0,P35=0,P36=0,P37=0,P38=0,P39=0,P40=0,P41=0,P42=0,P43=0),"",(IF((SUMIFS(KITCO!$B:$B,KITCO!$A:$A,N34))=0,"-",(SUMIFS(KITCO!$B:$B,KITCO!$A:$A,N34)))))</f>
        <v/>
      </c>
      <c r="P34" s="165">
        <f>SUMIFS(KITCO!$B:$B,KITCO!$A:$A,N34)</f>
        <v>0</v>
      </c>
      <c r="Q34" s="4" t="str">
        <f>Доллар!Q34</f>
        <v>31.06.2023</v>
      </c>
      <c r="R34" s="160"/>
      <c r="S34" s="165">
        <f t="shared" ref="S34:S42" si="7">V3</f>
        <v>0</v>
      </c>
      <c r="T34" s="3" t="str">
        <f>Доллар!T34</f>
        <v>31.07.2023</v>
      </c>
      <c r="U34" s="157" t="str">
        <f>IF(AND(V34=0,V35=0,V36=0,V37=0,V38=0,V39=0,V40=0,V41=0,V42=0,V43=0),"",(IF((SUMIFS(KITCO!$B:$B,KITCO!$A:$A,T34))=0,"-",(SUMIFS(KITCO!$B:$B,KITCO!$A:$A,T34)))))</f>
        <v/>
      </c>
      <c r="V34" s="165">
        <f>SUMIFS(KITCO!$B:$B,KITCO!$A:$A,T34)</f>
        <v>0</v>
      </c>
      <c r="W34" s="3" t="str">
        <f>Доллар!W34</f>
        <v>31.08.2023</v>
      </c>
      <c r="X34" s="157" t="str">
        <f>IF(AND(Y34=0,Y35=0,Y36=0,Y37=0,Y38=0,Y39=0,Y40=0,Y41=0,Y42=0,Y43=0),"",(IF((SUMIFS(KITCO!$B:$B,KITCO!$A:$A,W34))=0,"-",(SUMIFS(KITCO!$B:$B,KITCO!$A:$A,W34)))))</f>
        <v/>
      </c>
      <c r="Y34" s="165">
        <f>SUMIFS(KITCO!$B:$B,KITCO!$A:$A,W34)</f>
        <v>0</v>
      </c>
      <c r="Z34" s="4" t="str">
        <f>Доллар!Z34</f>
        <v>31.09.2023</v>
      </c>
      <c r="AA34" s="160"/>
      <c r="AB34" s="165">
        <f t="shared" ref="AB34:AB42" si="8">AE3</f>
        <v>0</v>
      </c>
      <c r="AC34" s="3" t="str">
        <f>Доллар!AC34</f>
        <v>31.10.2023</v>
      </c>
      <c r="AD34" s="157" t="str">
        <f>IF(AND(AE34=0,AE35=0,AE36=0,AE37=0,AE38=0,AE39=0,AE40=0,AE41=0,AE42=0,AE43=0),"",(IF((SUMIFS(KITCO!$B:$B,KITCO!$A:$A,AC34))=0,"-",(SUMIFS(KITCO!$B:$B,KITCO!$A:$A,AC34)))))</f>
        <v/>
      </c>
      <c r="AE34" s="165">
        <f>SUMIFS(KITCO!$B:$B,KITCO!$A:$A,AC34)</f>
        <v>0</v>
      </c>
      <c r="AF34" s="4" t="str">
        <f>Доллар!AF34</f>
        <v>31.11.2023</v>
      </c>
      <c r="AG34" s="160"/>
      <c r="AH34" s="165">
        <f t="shared" ref="AH34:AH42" si="9">AK3</f>
        <v>0</v>
      </c>
      <c r="AI34" s="3" t="str">
        <f>Доллар!AI34</f>
        <v>31.12.2023</v>
      </c>
      <c r="AJ34" s="157" t="str">
        <f>IF(AND(AK34=0,AK35=0,AK36=0,AK37=0,AK38=0,AK39=0,AK40=0,AK41=0,AK42=0,AK43=0),"",(IF((SUMIFS(KITCO!$B:$B,KITCO!$A:$A,AI34))=0,"-",(SUMIFS(KITCO!$B:$B,KITCO!$A:$A,AI34)))))</f>
        <v/>
      </c>
      <c r="AK34" s="165">
        <f>SUMIFS(KITCO!$B:$B,KITCO!$A:$A,AI34)</f>
        <v>0</v>
      </c>
      <c r="AQ34" s="153" t="str">
        <f t="shared" si="1"/>
        <v>31.06.2023</v>
      </c>
      <c r="AR34" s="85" t="s">
        <v>52</v>
      </c>
      <c r="AT34" s="3" t="str">
        <f t="shared" si="2"/>
        <v>31.10.2023</v>
      </c>
      <c r="AU34" s="162" t="s">
        <v>52</v>
      </c>
      <c r="AW34" s="3" t="str">
        <f t="shared" si="3"/>
        <v>31.11.2023</v>
      </c>
      <c r="AX34" s="162" t="s">
        <v>52</v>
      </c>
      <c r="AY34" t="s">
        <v>163</v>
      </c>
      <c r="AZ34" s="3" t="str">
        <f t="shared" si="4"/>
        <v>31.12.2023</v>
      </c>
      <c r="BA34" s="162" t="s">
        <v>52</v>
      </c>
    </row>
    <row r="35" spans="1:53" x14ac:dyDescent="0.25">
      <c r="B35" s="9" t="s">
        <v>2</v>
      </c>
      <c r="C35" s="158">
        <f>AVERAGE(C4:C34)</f>
        <v>1846.6875</v>
      </c>
      <c r="D35" s="165">
        <f>G4</f>
        <v>0</v>
      </c>
      <c r="E35" s="9" t="s">
        <v>2</v>
      </c>
      <c r="F35" s="158" t="e">
        <f>AVERAGE(F4:F34)</f>
        <v>#DIV/0!</v>
      </c>
      <c r="G35" s="178">
        <f t="shared" si="5"/>
        <v>0</v>
      </c>
      <c r="H35" s="9" t="s">
        <v>2</v>
      </c>
      <c r="I35" s="158" t="e">
        <f>AVERAGE(I4:I34)</f>
        <v>#DIV/0!</v>
      </c>
      <c r="J35" s="165">
        <f t="shared" ref="J35:J43" si="10">M4</f>
        <v>0</v>
      </c>
      <c r="K35" s="9" t="s">
        <v>2</v>
      </c>
      <c r="L35" s="158" t="e">
        <f>AVERAGE(L4:L34)</f>
        <v>#DIV/0!</v>
      </c>
      <c r="M35" s="165">
        <f t="shared" si="6"/>
        <v>0</v>
      </c>
      <c r="N35" s="9" t="s">
        <v>2</v>
      </c>
      <c r="O35" s="158" t="e">
        <f>AVERAGE(O4:O34)</f>
        <v>#DIV/0!</v>
      </c>
      <c r="P35" s="165">
        <f t="shared" ref="P35:P43" si="11">S4</f>
        <v>0</v>
      </c>
      <c r="Q35" s="9" t="s">
        <v>2</v>
      </c>
      <c r="R35" s="158" t="e">
        <f>AVERAGE(R4:R34)</f>
        <v>#DIV/0!</v>
      </c>
      <c r="S35" s="165">
        <f t="shared" si="7"/>
        <v>0</v>
      </c>
      <c r="T35" s="9" t="s">
        <v>2</v>
      </c>
      <c r="U35" s="158" t="e">
        <f>AVERAGE(U4:U34)</f>
        <v>#DIV/0!</v>
      </c>
      <c r="V35" s="165">
        <f t="shared" ref="V35:V43" si="12">Y4</f>
        <v>0</v>
      </c>
      <c r="W35" s="9" t="s">
        <v>2</v>
      </c>
      <c r="X35" s="158" t="e">
        <f>AVERAGE(X4:X34)</f>
        <v>#DIV/0!</v>
      </c>
      <c r="Y35" s="165">
        <f t="shared" ref="Y35:Y43" si="13">AB4</f>
        <v>0</v>
      </c>
      <c r="Z35" s="9" t="s">
        <v>2</v>
      </c>
      <c r="AA35" s="158" t="e">
        <f>AVERAGE(AA4:AA34)</f>
        <v>#DIV/0!</v>
      </c>
      <c r="AB35" s="165">
        <f t="shared" si="8"/>
        <v>0</v>
      </c>
      <c r="AC35" s="9" t="s">
        <v>2</v>
      </c>
      <c r="AD35" s="158" t="e">
        <f>AVERAGE(AD4:AD34)</f>
        <v>#DIV/0!</v>
      </c>
      <c r="AE35" s="165">
        <f t="shared" ref="AE35:AE43" si="14">AH4</f>
        <v>0</v>
      </c>
      <c r="AF35" s="9" t="s">
        <v>2</v>
      </c>
      <c r="AG35" s="158" t="e">
        <f>AVERAGE(AG4:AG34)</f>
        <v>#DIV/0!</v>
      </c>
      <c r="AH35" s="165">
        <f t="shared" si="9"/>
        <v>0</v>
      </c>
      <c r="AI35" s="9" t="s">
        <v>2</v>
      </c>
      <c r="AJ35" s="158" t="e">
        <f>AVERAGE(AJ4:AJ34)</f>
        <v>#DIV/0!</v>
      </c>
      <c r="AQ35" s="9" t="s">
        <v>2</v>
      </c>
      <c r="AR35" s="158"/>
      <c r="AT35" s="9" t="s">
        <v>2</v>
      </c>
      <c r="AU35" s="158" t="e">
        <f>AVERAGE(AU4:AU34)</f>
        <v>#DIV/0!</v>
      </c>
      <c r="AW35" s="9" t="s">
        <v>2</v>
      </c>
      <c r="AX35" s="158" t="e">
        <f>AVERAGE(AX4:AX34)</f>
        <v>#DIV/0!</v>
      </c>
      <c r="AZ35" s="9" t="s">
        <v>2</v>
      </c>
      <c r="BA35" s="158" t="e">
        <f>AVERAGE(BA4:BA34)</f>
        <v>#DIV/0!</v>
      </c>
    </row>
    <row r="36" spans="1:53" ht="15" hidden="1" customHeight="1" outlineLevel="1" x14ac:dyDescent="0.25">
      <c r="B36" s="9" t="s">
        <v>188</v>
      </c>
      <c r="C36" s="158">
        <f>IFERROR((MEDIAN(C4:C34)),0)</f>
        <v>1847.7249999999999</v>
      </c>
      <c r="D36" s="165">
        <f t="shared" ref="D36:D42" si="15">G5</f>
        <v>0</v>
      </c>
      <c r="E36" s="9" t="s">
        <v>188</v>
      </c>
      <c r="F36" s="158">
        <f>IFERROR((MEDIAN(F4:F34)),0)</f>
        <v>0</v>
      </c>
      <c r="G36" s="178">
        <f t="shared" si="5"/>
        <v>0</v>
      </c>
      <c r="H36" s="9" t="s">
        <v>188</v>
      </c>
      <c r="I36" s="158">
        <f>IFERROR((MEDIAN(I4:I34)),0)</f>
        <v>0</v>
      </c>
      <c r="J36" s="165">
        <f t="shared" si="10"/>
        <v>0</v>
      </c>
      <c r="K36" s="9" t="s">
        <v>188</v>
      </c>
      <c r="L36" s="158">
        <f>IFERROR((MEDIAN(L4:L34)),0)</f>
        <v>0</v>
      </c>
      <c r="M36" s="165">
        <f t="shared" si="6"/>
        <v>0</v>
      </c>
      <c r="N36" s="9" t="s">
        <v>188</v>
      </c>
      <c r="O36" s="158">
        <f>IFERROR((MEDIAN(O4:O34)),0)</f>
        <v>0</v>
      </c>
      <c r="P36" s="165">
        <f t="shared" si="11"/>
        <v>0</v>
      </c>
      <c r="Q36" s="9" t="s">
        <v>188</v>
      </c>
      <c r="R36" s="158">
        <f>IFERROR((MEDIAN(R4:R34)),0)</f>
        <v>0</v>
      </c>
      <c r="S36" s="165">
        <f t="shared" si="7"/>
        <v>0</v>
      </c>
      <c r="T36" s="9" t="s">
        <v>188</v>
      </c>
      <c r="U36" s="158">
        <f>IFERROR((MEDIAN(U4:U34)),0)</f>
        <v>0</v>
      </c>
      <c r="V36" s="165">
        <f t="shared" si="12"/>
        <v>0</v>
      </c>
      <c r="W36" s="9" t="s">
        <v>188</v>
      </c>
      <c r="X36" s="158">
        <f>IFERROR((MEDIAN(X4:X34)),0)</f>
        <v>0</v>
      </c>
      <c r="Y36" s="165">
        <f t="shared" si="13"/>
        <v>0</v>
      </c>
      <c r="Z36" s="9" t="s">
        <v>188</v>
      </c>
      <c r="AA36" s="158">
        <f>IFERROR((MEDIAN(AA4:AA34)),0)</f>
        <v>0</v>
      </c>
      <c r="AB36" s="165">
        <f t="shared" si="8"/>
        <v>0</v>
      </c>
      <c r="AC36" s="9" t="s">
        <v>188</v>
      </c>
      <c r="AD36" s="158">
        <f>IFERROR((MEDIAN(AD4:AD34)),0)</f>
        <v>0</v>
      </c>
      <c r="AE36" s="165">
        <f t="shared" si="14"/>
        <v>0</v>
      </c>
      <c r="AF36" s="9" t="s">
        <v>188</v>
      </c>
      <c r="AG36" s="158">
        <f>IFERROR((MEDIAN(AG4:AG34)),0)</f>
        <v>0</v>
      </c>
      <c r="AH36" s="165">
        <f t="shared" si="9"/>
        <v>0</v>
      </c>
      <c r="AI36" s="9" t="s">
        <v>188</v>
      </c>
      <c r="AJ36" s="158">
        <f>IFERROR((MEDIAN(AJ4:AJ34)),0)</f>
        <v>0</v>
      </c>
      <c r="AQ36" s="9" t="s">
        <v>188</v>
      </c>
      <c r="AR36" s="158"/>
      <c r="AT36" s="9" t="s">
        <v>188</v>
      </c>
      <c r="AU36" s="158"/>
      <c r="AV36" t="s">
        <v>163</v>
      </c>
      <c r="AW36" s="9" t="s">
        <v>188</v>
      </c>
      <c r="AX36" s="158"/>
      <c r="AY36" t="s">
        <v>163</v>
      </c>
      <c r="AZ36" s="9" t="s">
        <v>188</v>
      </c>
      <c r="BA36" s="158"/>
    </row>
    <row r="37" spans="1:53" ht="15" hidden="1" customHeight="1" outlineLevel="1" x14ac:dyDescent="0.25">
      <c r="B37" s="9" t="s">
        <v>189</v>
      </c>
      <c r="C37" s="158">
        <f>IFERROR(MEDIAN(C4:C34),0)</f>
        <v>1847.7249999999999</v>
      </c>
      <c r="D37" s="165">
        <f t="shared" si="15"/>
        <v>0</v>
      </c>
      <c r="E37" s="9" t="s">
        <v>189</v>
      </c>
      <c r="F37" s="158">
        <f>IFERROR(MEDIAN(C4:C34,F4:F34),0)</f>
        <v>1847.7249999999999</v>
      </c>
      <c r="G37" s="178">
        <f t="shared" si="5"/>
        <v>0</v>
      </c>
      <c r="H37" s="9" t="s">
        <v>189</v>
      </c>
      <c r="I37" s="158">
        <f>IFERROR(MEDIAN(F4:F34,I4:I34,C4:C34),0)</f>
        <v>1847.7249999999999</v>
      </c>
      <c r="J37" s="165">
        <f t="shared" si="10"/>
        <v>0</v>
      </c>
      <c r="K37" s="9" t="s">
        <v>189</v>
      </c>
      <c r="L37" s="158">
        <f>IFERROR(MEDIAN(I4:I34,L4:L34,F4:F34,C4:C34),0)</f>
        <v>1847.7249999999999</v>
      </c>
      <c r="M37" s="165">
        <f t="shared" si="6"/>
        <v>0</v>
      </c>
      <c r="N37" s="9" t="s">
        <v>189</v>
      </c>
      <c r="O37" s="158">
        <f>IFERROR(MEDIAN(L4:L34,O4:O34,I4:I34,F4:F34,C4:C34),0)</f>
        <v>1847.7249999999999</v>
      </c>
      <c r="P37" s="165">
        <f t="shared" si="11"/>
        <v>0</v>
      </c>
      <c r="Q37" s="9" t="s">
        <v>189</v>
      </c>
      <c r="R37" s="158">
        <f>IFERROR(MEDIAN(O4:O34,R4:R34,L4:L34,I4:I34,F4:F34,C4:C34),0)</f>
        <v>1847.7249999999999</v>
      </c>
      <c r="S37" s="165">
        <f t="shared" si="7"/>
        <v>0</v>
      </c>
      <c r="T37" s="9" t="s">
        <v>189</v>
      </c>
      <c r="U37" s="158">
        <f>IFERROR(MEDIAN(R4:R34,U4:U34,O4:O34,L4:L34,I4:I34,F4:F34,C4:C34),0)</f>
        <v>1847.7249999999999</v>
      </c>
      <c r="V37" s="165">
        <f t="shared" si="12"/>
        <v>0</v>
      </c>
      <c r="W37" s="9" t="s">
        <v>189</v>
      </c>
      <c r="X37" s="158">
        <f>IFERROR(MEDIAN(U4:U34,X4:X34,R4:R34,O4:O34,L4:L34,I4:I34,F4:F34,C4:C34),0)</f>
        <v>1847.7249999999999</v>
      </c>
      <c r="Y37" s="165">
        <f t="shared" si="13"/>
        <v>0</v>
      </c>
      <c r="Z37" s="9" t="s">
        <v>189</v>
      </c>
      <c r="AA37" s="158">
        <f>IFERROR(MEDIAN(X4:X34,AA4:AA34,U4:U34,R4:R34,O4:O34,L4:L34,I4:I34,F4:F34,C4:C34),0)</f>
        <v>1847.7249999999999</v>
      </c>
      <c r="AB37" s="165">
        <f t="shared" si="8"/>
        <v>0</v>
      </c>
      <c r="AC37" s="9" t="s">
        <v>189</v>
      </c>
      <c r="AD37" s="158">
        <f>IFERROR(MEDIAN(AA4:AA34,AD4:AD34,X4:X34,U4:U34,R4:R34,O4:O34,L4:L34,I4:I34,F4:F34,C4:C34),0)</f>
        <v>1847.7249999999999</v>
      </c>
      <c r="AE37" s="165">
        <f t="shared" si="14"/>
        <v>0</v>
      </c>
      <c r="AF37" s="9" t="s">
        <v>189</v>
      </c>
      <c r="AG37" s="158">
        <f>IFERROR(MEDIAN(AD4:AD34,AG4:AG34,AA4:AA34,X4:X34,U4:U34,R4:R34,O4:O34,L4:L34,I4:I34,F4:F34,C4:C34),0)</f>
        <v>1847.7249999999999</v>
      </c>
      <c r="AH37" s="165">
        <f t="shared" si="9"/>
        <v>0</v>
      </c>
      <c r="AI37" s="9" t="s">
        <v>189</v>
      </c>
      <c r="AJ37" s="158">
        <f>IFERROR(MEDIAN(AG4:AG34,AJ4:AJ34,AD4:AD34,AA4:AA34,X4:X34,U4:U34,R4:R34,O4:O34,L4:L34,I4:I34,F4:F34,C4:C34),0)</f>
        <v>1847.7249999999999</v>
      </c>
      <c r="AQ37" s="9" t="s">
        <v>189</v>
      </c>
      <c r="AR37" s="158"/>
      <c r="AT37" s="9" t="s">
        <v>189</v>
      </c>
      <c r="AU37" s="158"/>
      <c r="AV37" t="s">
        <v>163</v>
      </c>
      <c r="AW37" s="9" t="s">
        <v>189</v>
      </c>
      <c r="AX37" s="158"/>
      <c r="AY37" t="s">
        <v>163</v>
      </c>
      <c r="AZ37" s="9" t="s">
        <v>189</v>
      </c>
      <c r="BA37" s="158"/>
    </row>
    <row r="38" spans="1:53" collapsed="1" x14ac:dyDescent="0.25">
      <c r="B38" s="13" t="s">
        <v>3</v>
      </c>
      <c r="C38" s="159">
        <f>C35</f>
        <v>1846.6875</v>
      </c>
      <c r="D38" s="165">
        <f t="shared" si="15"/>
        <v>0</v>
      </c>
      <c r="E38" s="11" t="s">
        <v>3</v>
      </c>
      <c r="F38" s="159">
        <f>AVERAGE(C4:C34,F4:F34)</f>
        <v>1846.6875</v>
      </c>
      <c r="G38" s="178">
        <f t="shared" si="5"/>
        <v>0</v>
      </c>
      <c r="H38" s="11" t="s">
        <v>3</v>
      </c>
      <c r="I38" s="159">
        <f>AVERAGE((C4:C34,F4:F34,I4:I34))</f>
        <v>1846.6875</v>
      </c>
      <c r="J38" s="165">
        <f t="shared" si="10"/>
        <v>0</v>
      </c>
      <c r="K38" s="11" t="s">
        <v>3</v>
      </c>
      <c r="L38" s="159">
        <f>AVERAGE(C4:C34,F4:F34,I4:I34,L4:L34)</f>
        <v>1846.6875</v>
      </c>
      <c r="M38" s="165">
        <f t="shared" si="6"/>
        <v>0</v>
      </c>
      <c r="N38" s="11" t="s">
        <v>3</v>
      </c>
      <c r="O38" s="159">
        <f>AVERAGE($C$4:$C$34,$F$4:$F$34,$I$4:$I$34,$L$4:$L$34,$O$4:$O$34)</f>
        <v>1846.6875</v>
      </c>
      <c r="P38" s="165">
        <f t="shared" si="11"/>
        <v>0</v>
      </c>
      <c r="Q38" s="11" t="s">
        <v>3</v>
      </c>
      <c r="R38" s="159">
        <f>AVERAGE($C$4:$C$34,$F$4:$F$34,$I$4:$I$34,$L$4:$L$34,$O$4:$O$34,$R$4:$R$34)</f>
        <v>1846.6875</v>
      </c>
      <c r="S38" s="165">
        <f t="shared" si="7"/>
        <v>0</v>
      </c>
      <c r="T38" s="11" t="s">
        <v>3</v>
      </c>
      <c r="U38" s="159">
        <f>AVERAGE($C$4:$C$34,$F$4:$F$34,$I$4:$I$34,$L$4:$L$34,$O$4:$O$34,$R$4:$R$34,$U$4:$U$34)</f>
        <v>1846.6875</v>
      </c>
      <c r="V38" s="165">
        <f t="shared" si="12"/>
        <v>0</v>
      </c>
      <c r="W38" s="11" t="s">
        <v>3</v>
      </c>
      <c r="X38" s="159">
        <f>AVERAGE($C$4:$C$34,$F$4:$F$34,$I$4:$I$34,$L$4:$L$34,$O$4:$O$34,$R$4:$R$34,$U$4:$U$34,$X$4:$X$34)</f>
        <v>1846.6875</v>
      </c>
      <c r="Y38" s="165">
        <f t="shared" si="13"/>
        <v>0</v>
      </c>
      <c r="Z38" s="11" t="s">
        <v>3</v>
      </c>
      <c r="AA38" s="159">
        <f>AVERAGE($C$4:$C$34,$F$4:$F$34,$I$4:$I$34,$L$4:$L$34,$O$4:$O$34,$R$4:$R$34,$U$4:$U$34,$X$4:$X$34,$AA$4:$AA$34)</f>
        <v>1846.6875</v>
      </c>
      <c r="AB38" s="165">
        <f t="shared" si="8"/>
        <v>0</v>
      </c>
      <c r="AC38" s="11" t="s">
        <v>3</v>
      </c>
      <c r="AD38" s="159">
        <f>AVERAGE($C$4:$C$34,$F$4:$F$34,$I$4:$I$34,$L$4:$L$34,$O$4:$O$34,$R$4:$R$34,$U$4:$U$34,$X$4:$X$34,$AA$4:$AA$34,$AD$4:$AD$34)</f>
        <v>1846.6875</v>
      </c>
      <c r="AE38" s="165">
        <f t="shared" si="14"/>
        <v>0</v>
      </c>
      <c r="AF38" s="11" t="s">
        <v>3</v>
      </c>
      <c r="AG38" s="159">
        <f>AVERAGE($C$4:$C$34,$F$4:$F$34,$I$4:$I$34,$L$4:$L$34,$O$4:$O$34,$R$4:$R$34,$U$4:$U$34,$X$4:$X$34,$AA$4:$AA$34,$AD$4:$AD$34,$AG$4:$AG$34)</f>
        <v>1846.6875</v>
      </c>
      <c r="AH38" s="165">
        <f t="shared" si="9"/>
        <v>0</v>
      </c>
      <c r="AI38" s="11" t="s">
        <v>3</v>
      </c>
      <c r="AJ38" s="159">
        <f>AVERAGE($C$4:$C$34,$F$4:$F$34,$I$4:$I$34,$L$4:$L$34,$O$4:$O$34,$R$4:$R$34,$U$4:$U$34,$X$4:$X$34,$AA$4:$AA$34,$AD$4:$AD$34,$AG$4:$AG$34,$AJ$4:$AJ$34)</f>
        <v>1846.6875</v>
      </c>
      <c r="AQ38" s="11" t="s">
        <v>3</v>
      </c>
      <c r="AR38" s="159"/>
      <c r="AT38" s="11" t="s">
        <v>3</v>
      </c>
      <c r="AU38" s="159">
        <f>AVERAGE($C$4:$C$34,$F$4:$F$34,$I$4:$I$34,$L$4:$L$34,$O$4:$O$34,$R$4:$R$34,$U$4:$U$34,$X$4:$X$34,$AA$4:$AA$34,$AU$4:$AU$34)</f>
        <v>1846.6875</v>
      </c>
      <c r="AW38" s="11" t="s">
        <v>3</v>
      </c>
      <c r="AX38" s="159">
        <f>AVERAGE($C$4:$C$34,$F$4:$F$34,$I$4:$I$34,$L$4:$L$34,$O$4:$O$34,$R$4:$R$34,$U$4:$U$34,$X$4:$X$34,$AA$4:$AA$34,$AX$4:$AX$34,$AU$4:$AU$34)</f>
        <v>1846.6875</v>
      </c>
      <c r="AZ38" s="11" t="s">
        <v>3</v>
      </c>
      <c r="BA38" s="159">
        <f>AVERAGE($C$4:$C$34,$F$4:$F$34,$I$4:$I$34,$L$4:$L$34,$O$4:$O$34,$R$4:$R$34,$U$4:$U$34,$X$4:$X$34,$AA$4:$AA$34,$AU$4:$AU$34,$AX$4:$AX$34,$BA$4:$BA$34)</f>
        <v>1846.6875</v>
      </c>
    </row>
    <row r="39" spans="1:53" x14ac:dyDescent="0.25">
      <c r="D39" s="165">
        <f t="shared" si="15"/>
        <v>0</v>
      </c>
      <c r="G39" s="178">
        <f t="shared" si="5"/>
        <v>0</v>
      </c>
      <c r="J39" s="165">
        <f t="shared" si="10"/>
        <v>0</v>
      </c>
      <c r="M39" s="165">
        <f t="shared" si="6"/>
        <v>0</v>
      </c>
      <c r="P39" s="165">
        <f t="shared" si="11"/>
        <v>0</v>
      </c>
      <c r="S39" s="165">
        <f t="shared" si="7"/>
        <v>0</v>
      </c>
      <c r="V39" s="165">
        <f t="shared" si="12"/>
        <v>0</v>
      </c>
      <c r="Y39" s="165">
        <f t="shared" si="13"/>
        <v>0</v>
      </c>
      <c r="AB39" s="165">
        <f t="shared" si="8"/>
        <v>0</v>
      </c>
      <c r="AE39" s="165">
        <f t="shared" si="14"/>
        <v>0</v>
      </c>
      <c r="AH39" s="165">
        <f t="shared" si="9"/>
        <v>0</v>
      </c>
    </row>
    <row r="40" spans="1:53" x14ac:dyDescent="0.25">
      <c r="D40" s="165">
        <f t="shared" si="15"/>
        <v>0</v>
      </c>
      <c r="G40" s="178">
        <f t="shared" si="5"/>
        <v>0</v>
      </c>
      <c r="J40" s="165">
        <f t="shared" si="10"/>
        <v>0</v>
      </c>
      <c r="M40" s="165">
        <f t="shared" si="6"/>
        <v>0</v>
      </c>
      <c r="P40" s="165">
        <f t="shared" si="11"/>
        <v>0</v>
      </c>
      <c r="Q40" s="11" t="s">
        <v>225</v>
      </c>
      <c r="R40" s="159"/>
      <c r="S40" s="165">
        <f t="shared" si="7"/>
        <v>0</v>
      </c>
      <c r="V40" s="165">
        <f t="shared" si="12"/>
        <v>0</v>
      </c>
      <c r="Y40" s="165">
        <f t="shared" si="13"/>
        <v>0</v>
      </c>
      <c r="AB40" s="165">
        <f t="shared" si="8"/>
        <v>0</v>
      </c>
      <c r="AE40" s="165">
        <f t="shared" si="14"/>
        <v>0</v>
      </c>
      <c r="AH40" s="165">
        <f t="shared" si="9"/>
        <v>0</v>
      </c>
      <c r="AI40" s="11" t="s">
        <v>229</v>
      </c>
      <c r="AJ40" s="159"/>
    </row>
    <row r="41" spans="1:53" hidden="1" outlineLevel="1" x14ac:dyDescent="0.25">
      <c r="D41" s="165">
        <f t="shared" si="15"/>
        <v>0</v>
      </c>
      <c r="J41" s="165">
        <f t="shared" si="10"/>
        <v>0</v>
      </c>
      <c r="M41" s="165">
        <f t="shared" si="6"/>
        <v>0</v>
      </c>
      <c r="P41" s="165">
        <f t="shared" si="11"/>
        <v>0</v>
      </c>
      <c r="S41" s="165">
        <f t="shared" si="7"/>
        <v>0</v>
      </c>
      <c r="V41" s="165">
        <f t="shared" si="12"/>
        <v>0</v>
      </c>
      <c r="Y41" s="165">
        <f t="shared" si="13"/>
        <v>0</v>
      </c>
      <c r="AB41" s="165">
        <f t="shared" si="8"/>
        <v>0</v>
      </c>
      <c r="AE41" s="165">
        <f t="shared" si="14"/>
        <v>0</v>
      </c>
      <c r="AH41" s="165">
        <f t="shared" si="9"/>
        <v>0</v>
      </c>
      <c r="AI41" s="11" t="s">
        <v>232</v>
      </c>
      <c r="AJ41" s="159">
        <f>IF(AJ40&gt;0,(AVERAGE(C4:C34,F4:F34,I4:I34,L4:L34,O4:O34,R4:R34,U4:U34,X4:X34,AA4:AA34,AU4:AU34,AX4:AX34,BA4:BA34)),(AVERAGE(C4:C34,F4:F34,I4:I34,L4:L34,O4:O34,R4:R34,U4:U34,X4:X34,AA4:AA34,AD4:AD34,AG4:AG34,AJ4:AJ34)))</f>
        <v>1846.6875</v>
      </c>
    </row>
    <row r="42" spans="1:53" hidden="1" outlineLevel="1" x14ac:dyDescent="0.25">
      <c r="B42" s="184" t="s">
        <v>16</v>
      </c>
      <c r="D42" s="165">
        <f t="shared" si="15"/>
        <v>0</v>
      </c>
      <c r="J42" s="165">
        <f t="shared" si="10"/>
        <v>0</v>
      </c>
      <c r="M42" s="165">
        <f t="shared" si="6"/>
        <v>0</v>
      </c>
      <c r="P42" s="165">
        <f t="shared" si="11"/>
        <v>0</v>
      </c>
      <c r="S42" s="165">
        <f t="shared" si="7"/>
        <v>0</v>
      </c>
      <c r="V42" s="165">
        <f t="shared" si="12"/>
        <v>0</v>
      </c>
      <c r="Y42" s="165">
        <f t="shared" si="13"/>
        <v>0</v>
      </c>
      <c r="AB42" s="165">
        <f t="shared" si="8"/>
        <v>0</v>
      </c>
      <c r="AE42" s="165">
        <f t="shared" si="14"/>
        <v>0</v>
      </c>
      <c r="AH42" s="165">
        <f t="shared" si="9"/>
        <v>0</v>
      </c>
    </row>
    <row r="43" spans="1:53" hidden="1" outlineLevel="1" x14ac:dyDescent="0.25">
      <c r="B43" s="185">
        <f>AVERAGE(C4:C34,F4:F34,I4:I34)</f>
        <v>1846.6875</v>
      </c>
      <c r="D43" s="165"/>
      <c r="J43" s="165">
        <f t="shared" si="10"/>
        <v>0</v>
      </c>
      <c r="P43" s="165">
        <f t="shared" si="11"/>
        <v>0</v>
      </c>
      <c r="V43" s="165">
        <f t="shared" si="12"/>
        <v>0</v>
      </c>
      <c r="Y43" s="165">
        <f t="shared" si="13"/>
        <v>0</v>
      </c>
      <c r="AE43" s="165">
        <f t="shared" si="14"/>
        <v>0</v>
      </c>
    </row>
    <row r="44" spans="1:53" ht="15.75" hidden="1" outlineLevel="1" thickBot="1" x14ac:dyDescent="0.3"/>
    <row r="45" spans="1:53" hidden="1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53" hidden="1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53" ht="15.75" hidden="1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53" hidden="1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hidden="1" outlineLevel="1" x14ac:dyDescent="0.25">
      <c r="B49" s="424">
        <f>AVERAGE(C4:C34,F4:F34,I4:I34,L4:L34,O4:O34,R4:R33)</f>
        <v>1846.6875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t="15.75" hidden="1" outlineLevel="1" thickBot="1" x14ac:dyDescent="0.3"/>
    <row r="51" spans="1:36" hidden="1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hidden="1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hidden="1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hidden="1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</row>
    <row r="55" spans="1:36" hidden="1" outlineLevel="1" x14ac:dyDescent="0.25">
      <c r="B55" s="427">
        <f>AVERAGE(C4:C34,F4:F34,I4:I34,L4:L34,O4:O34,R4:R34,U4:U34,X4:X34,AA4:AA34)</f>
        <v>1846.6875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</row>
    <row r="56" spans="1:36" ht="15.75" hidden="1" outlineLevel="1" thickBot="1" x14ac:dyDescent="0.3"/>
    <row r="57" spans="1:36" hidden="1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hidden="1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hidden="1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t="15.75" hidden="1" outlineLevel="1" thickBot="1" x14ac:dyDescent="0.3"/>
    <row r="61" spans="1:36" hidden="1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hidden="1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hidden="1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hidden="1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</row>
    <row r="65" spans="2:36" hidden="1" outlineLevel="1" x14ac:dyDescent="0.25">
      <c r="B65" s="424">
        <f>AVERAGE($C$4:$C$34,$F$4:$F$34,$I$4:$I$34,$L$4:$L$34,$O$4:$O$34,$R$4:$R$34,$U$4:$U$34,$X$4:$X$34,$AA$4:$AA$34,$AD$4:$AD$34,$AG$4:$AG$34,$AJ$4:$AJ$34)</f>
        <v>1846.6875</v>
      </c>
      <c r="C65" s="425">
        <f t="shared" ref="C65:AJ65" si="16">AVERAGE($C$4:$C$34,$F$4:$F$34,$I$4:$I$34,$L$4:$L$34,$O$4:$O$34,$R$4:$R$34,$U$4:$U$34,$X$4:$X$34,$AA$4:$AA$34,$AD$4:$AD$34,$AG$4:$AG$34,$AJ$4:$AJ$34)</f>
        <v>1846.6875</v>
      </c>
      <c r="D65" s="425">
        <f t="shared" si="16"/>
        <v>1846.6875</v>
      </c>
      <c r="E65" s="425">
        <f t="shared" si="16"/>
        <v>1846.6875</v>
      </c>
      <c r="F65" s="425">
        <f t="shared" si="16"/>
        <v>1846.6875</v>
      </c>
      <c r="G65" s="425">
        <f t="shared" si="16"/>
        <v>1846.6875</v>
      </c>
      <c r="H65" s="425">
        <f t="shared" si="16"/>
        <v>1846.6875</v>
      </c>
      <c r="I65" s="425">
        <f t="shared" si="16"/>
        <v>1846.6875</v>
      </c>
      <c r="J65" s="425">
        <f t="shared" si="16"/>
        <v>1846.6875</v>
      </c>
      <c r="K65" s="425">
        <f t="shared" si="16"/>
        <v>1846.6875</v>
      </c>
      <c r="L65" s="425">
        <f t="shared" si="16"/>
        <v>1846.6875</v>
      </c>
      <c r="M65" s="425">
        <f t="shared" si="16"/>
        <v>1846.6875</v>
      </c>
      <c r="N65" s="425">
        <f t="shared" si="16"/>
        <v>1846.6875</v>
      </c>
      <c r="O65" s="425">
        <f t="shared" si="16"/>
        <v>1846.6875</v>
      </c>
      <c r="P65" s="425">
        <f t="shared" si="16"/>
        <v>1846.6875</v>
      </c>
      <c r="Q65" s="425">
        <f t="shared" si="16"/>
        <v>1846.6875</v>
      </c>
      <c r="R65" s="425">
        <f t="shared" si="16"/>
        <v>1846.6875</v>
      </c>
      <c r="S65" s="425">
        <f t="shared" si="16"/>
        <v>1846.6875</v>
      </c>
      <c r="T65" s="425">
        <f t="shared" si="16"/>
        <v>1846.6875</v>
      </c>
      <c r="U65" s="425">
        <f t="shared" si="16"/>
        <v>1846.6875</v>
      </c>
      <c r="V65" s="425">
        <f t="shared" si="16"/>
        <v>1846.6875</v>
      </c>
      <c r="W65" s="425">
        <f t="shared" si="16"/>
        <v>1846.6875</v>
      </c>
      <c r="X65" s="425">
        <f t="shared" si="16"/>
        <v>1846.6875</v>
      </c>
      <c r="Y65" s="425">
        <f t="shared" si="16"/>
        <v>1846.6875</v>
      </c>
      <c r="Z65" s="425">
        <f t="shared" si="16"/>
        <v>1846.6875</v>
      </c>
      <c r="AA65" s="425">
        <f t="shared" si="16"/>
        <v>1846.6875</v>
      </c>
      <c r="AB65" s="425">
        <f t="shared" si="16"/>
        <v>1846.6875</v>
      </c>
      <c r="AC65" s="425">
        <f t="shared" si="16"/>
        <v>1846.6875</v>
      </c>
      <c r="AD65" s="425">
        <f t="shared" si="16"/>
        <v>1846.6875</v>
      </c>
      <c r="AE65" s="425">
        <f t="shared" si="16"/>
        <v>1846.6875</v>
      </c>
      <c r="AF65" s="425">
        <f t="shared" si="16"/>
        <v>1846.6875</v>
      </c>
      <c r="AG65" s="425">
        <f t="shared" si="16"/>
        <v>1846.6875</v>
      </c>
      <c r="AH65" s="425">
        <f t="shared" si="16"/>
        <v>1846.6875</v>
      </c>
      <c r="AI65" s="425">
        <f t="shared" si="16"/>
        <v>1846.6875</v>
      </c>
      <c r="AJ65" s="425">
        <f t="shared" si="16"/>
        <v>1846.6875</v>
      </c>
    </row>
    <row r="66" spans="2:36" collapsed="1" x14ac:dyDescent="0.25"/>
  </sheetData>
  <autoFilter ref="B31:AK38"/>
  <mergeCells count="34">
    <mergeCell ref="Q2:R2"/>
    <mergeCell ref="B2:C2"/>
    <mergeCell ref="E2:F2"/>
    <mergeCell ref="H2:I2"/>
    <mergeCell ref="K2:L2"/>
    <mergeCell ref="N2:O2"/>
    <mergeCell ref="B65:AJ65"/>
    <mergeCell ref="B51:I51"/>
    <mergeCell ref="B52:I52"/>
    <mergeCell ref="B54:AA54"/>
    <mergeCell ref="B55:AA55"/>
    <mergeCell ref="B57:I57"/>
    <mergeCell ref="B58:I58"/>
    <mergeCell ref="B61:I61"/>
    <mergeCell ref="B62:I62"/>
    <mergeCell ref="B53:I53"/>
    <mergeCell ref="B59:I59"/>
    <mergeCell ref="B63:I63"/>
    <mergeCell ref="AQ2:AR2"/>
    <mergeCell ref="AT2:AU2"/>
    <mergeCell ref="AW2:AX2"/>
    <mergeCell ref="AZ2:BA2"/>
    <mergeCell ref="B64:AJ64"/>
    <mergeCell ref="B49:R49"/>
    <mergeCell ref="T2:U2"/>
    <mergeCell ref="W2:X2"/>
    <mergeCell ref="Z2:AA2"/>
    <mergeCell ref="AC2:AD2"/>
    <mergeCell ref="B45:I45"/>
    <mergeCell ref="B46:I46"/>
    <mergeCell ref="B48:R48"/>
    <mergeCell ref="B47:I47"/>
    <mergeCell ref="AF2:AG2"/>
    <mergeCell ref="AI2:AJ2"/>
  </mergeCells>
  <printOptions horizontalCentered="1"/>
  <pageMargins left="0.70866141732283472" right="0.70866141732283472" top="0.74803149606299213" bottom="3.4251968503937009" header="0.39370078740157483" footer="2.3622047244094491"/>
  <pageSetup paperSize="9" orientation="portrait" r:id="rId1"/>
  <headerFooter>
    <oddHeader>&amp;C&amp;14Котировки LME 2023: золото, $ /тр.унц.</oddHeader>
    <oddFooter>&amp;L&amp;14Начальник 
Управления Бюджетирования
ОАО "УГМК"&amp;R&amp;14Киташева А.Л.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>
    <tabColor rgb="FFC4D79B"/>
  </sheetPr>
  <dimension ref="A2:BB66"/>
  <sheetViews>
    <sheetView topLeftCell="B1" zoomScale="85" zoomScaleNormal="85" workbookViewId="0">
      <selection activeCell="C5" sqref="B2:AK43"/>
    </sheetView>
  </sheetViews>
  <sheetFormatPr defaultRowHeight="15" outlineLevelRow="1" outlineLevelCol="1" x14ac:dyDescent="0.25"/>
  <cols>
    <col min="1" max="1" width="4.7109375" bestFit="1" customWidth="1"/>
    <col min="2" max="2" width="18.28515625" customWidth="1"/>
    <col min="3" max="3" width="17.7109375" customWidth="1"/>
    <col min="4" max="4" width="7" style="165" bestFit="1" customWidth="1"/>
    <col min="5" max="5" width="18.28515625" customWidth="1"/>
    <col min="6" max="6" width="17.7109375" customWidth="1"/>
    <col min="7" max="7" width="7" style="165" bestFit="1" customWidth="1"/>
    <col min="8" max="8" width="18.28515625" customWidth="1"/>
    <col min="9" max="9" width="17.7109375" customWidth="1"/>
    <col min="10" max="10" width="7" style="165" bestFit="1" customWidth="1"/>
    <col min="11" max="11" width="18.28515625" bestFit="1" customWidth="1"/>
    <col min="12" max="12" width="17.7109375" customWidth="1"/>
    <col min="13" max="13" width="7" style="165" bestFit="1" customWidth="1"/>
    <col min="14" max="14" width="18.28515625" bestFit="1" customWidth="1"/>
    <col min="15" max="15" width="17.7109375" customWidth="1"/>
    <col min="16" max="16" width="9.140625" style="165" customWidth="1"/>
    <col min="17" max="17" width="18.28515625" bestFit="1" customWidth="1"/>
    <col min="18" max="18" width="17.7109375" customWidth="1"/>
    <col min="19" max="19" width="7" style="165" bestFit="1" customWidth="1"/>
    <col min="20" max="21" width="17.7109375" customWidth="1"/>
    <col min="22" max="22" width="7" style="165" bestFit="1" customWidth="1"/>
    <col min="23" max="23" width="18.28515625" bestFit="1" customWidth="1"/>
    <col min="24" max="24" width="17.7109375" customWidth="1"/>
    <col min="25" max="25" width="7" style="165" bestFit="1" customWidth="1"/>
    <col min="26" max="26" width="18.28515625" bestFit="1" customWidth="1"/>
    <col min="27" max="27" width="17.7109375" customWidth="1"/>
    <col min="28" max="28" width="7" style="165" customWidth="1"/>
    <col min="29" max="29" width="18.28515625" bestFit="1" customWidth="1"/>
    <col min="30" max="30" width="17.7109375" customWidth="1"/>
    <col min="31" max="31" width="7" style="165" customWidth="1"/>
    <col min="32" max="33" width="17.7109375" customWidth="1"/>
    <col min="34" max="34" width="9.140625" style="165" customWidth="1"/>
    <col min="35" max="36" width="17.7109375" customWidth="1"/>
    <col min="37" max="41" width="9.140625" style="165" customWidth="1"/>
    <col min="42" max="42" width="9.140625" customWidth="1" outlineLevel="1"/>
    <col min="43" max="43" width="19.42578125" customWidth="1" outlineLevel="1"/>
    <col min="44" max="53" width="9.140625" customWidth="1" outlineLevel="1"/>
    <col min="54" max="54" width="7" customWidth="1" outlineLevel="1"/>
  </cols>
  <sheetData>
    <row r="2" spans="2:53" x14ac:dyDescent="0.25">
      <c r="B2" s="428" t="s">
        <v>4</v>
      </c>
      <c r="C2" s="429"/>
      <c r="E2" s="428" t="s">
        <v>5</v>
      </c>
      <c r="F2" s="429"/>
      <c r="G2" s="165">
        <f>D33</f>
        <v>0</v>
      </c>
      <c r="H2" s="428" t="s">
        <v>6</v>
      </c>
      <c r="I2" s="429"/>
      <c r="J2" s="165">
        <f>G30</f>
        <v>0</v>
      </c>
      <c r="K2" s="428" t="s">
        <v>7</v>
      </c>
      <c r="L2" s="429"/>
      <c r="M2" s="165">
        <f>J33</f>
        <v>0</v>
      </c>
      <c r="N2" s="428" t="s">
        <v>8</v>
      </c>
      <c r="O2" s="429"/>
      <c r="P2" s="165">
        <f>M32</f>
        <v>0</v>
      </c>
      <c r="Q2" s="428" t="s">
        <v>9</v>
      </c>
      <c r="R2" s="429"/>
      <c r="S2" s="165">
        <f>P33</f>
        <v>0</v>
      </c>
      <c r="T2" s="428" t="s">
        <v>10</v>
      </c>
      <c r="U2" s="429"/>
      <c r="V2" s="165">
        <f>S32</f>
        <v>0</v>
      </c>
      <c r="W2" s="428" t="s">
        <v>11</v>
      </c>
      <c r="X2" s="429"/>
      <c r="Y2" s="165">
        <f>V33</f>
        <v>0</v>
      </c>
      <c r="Z2" s="428" t="s">
        <v>12</v>
      </c>
      <c r="AA2" s="429"/>
      <c r="AB2" s="165">
        <f>Y33</f>
        <v>0</v>
      </c>
      <c r="AC2" s="428" t="s">
        <v>13</v>
      </c>
      <c r="AD2" s="429"/>
      <c r="AE2" s="165">
        <f>AB32</f>
        <v>0</v>
      </c>
      <c r="AF2" s="428" t="s">
        <v>14</v>
      </c>
      <c r="AG2" s="429"/>
      <c r="AH2" s="165">
        <f>AE33</f>
        <v>0</v>
      </c>
      <c r="AI2" s="428" t="s">
        <v>15</v>
      </c>
      <c r="AJ2" s="429"/>
      <c r="AK2" s="165">
        <f>AH32</f>
        <v>0</v>
      </c>
      <c r="AQ2" s="414" t="s">
        <v>237</v>
      </c>
      <c r="AR2" s="414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2:53" x14ac:dyDescent="0.25">
      <c r="B3" s="182" t="s">
        <v>0</v>
      </c>
      <c r="C3" s="2" t="s">
        <v>1</v>
      </c>
      <c r="E3" s="182" t="s">
        <v>0</v>
      </c>
      <c r="F3" s="2" t="s">
        <v>1</v>
      </c>
      <c r="G3" s="165">
        <f>D34</f>
        <v>0</v>
      </c>
      <c r="H3" s="182" t="s">
        <v>0</v>
      </c>
      <c r="I3" s="2" t="s">
        <v>1</v>
      </c>
      <c r="J3" s="165">
        <f>G31</f>
        <v>0</v>
      </c>
      <c r="K3" s="182" t="s">
        <v>0</v>
      </c>
      <c r="L3" s="2" t="s">
        <v>1</v>
      </c>
      <c r="M3" s="165">
        <f>J34</f>
        <v>0</v>
      </c>
      <c r="N3" s="182" t="s">
        <v>0</v>
      </c>
      <c r="O3" s="2" t="s">
        <v>1</v>
      </c>
      <c r="P3" s="165">
        <f>M33</f>
        <v>0</v>
      </c>
      <c r="Q3" s="182" t="s">
        <v>0</v>
      </c>
      <c r="R3" s="2" t="s">
        <v>1</v>
      </c>
      <c r="S3" s="165">
        <f>P34</f>
        <v>0</v>
      </c>
      <c r="T3" s="182" t="s">
        <v>0</v>
      </c>
      <c r="U3" s="2" t="s">
        <v>1</v>
      </c>
      <c r="V3" s="165">
        <f>S33</f>
        <v>0</v>
      </c>
      <c r="W3" s="182" t="s">
        <v>0</v>
      </c>
      <c r="X3" s="2" t="s">
        <v>1</v>
      </c>
      <c r="Y3" s="165">
        <f>V34</f>
        <v>0</v>
      </c>
      <c r="Z3" s="182" t="s">
        <v>0</v>
      </c>
      <c r="AA3" s="2" t="s">
        <v>1</v>
      </c>
      <c r="AB3" s="165">
        <f>Y34</f>
        <v>0</v>
      </c>
      <c r="AC3" s="182" t="s">
        <v>0</v>
      </c>
      <c r="AD3" s="2" t="s">
        <v>1</v>
      </c>
      <c r="AE3" s="165">
        <f>AB33</f>
        <v>0</v>
      </c>
      <c r="AF3" s="182" t="s">
        <v>0</v>
      </c>
      <c r="AG3" s="2" t="s">
        <v>1</v>
      </c>
      <c r="AH3" s="165">
        <f>AE34</f>
        <v>0</v>
      </c>
      <c r="AI3" s="182" t="s">
        <v>0</v>
      </c>
      <c r="AJ3" s="2" t="s">
        <v>1</v>
      </c>
      <c r="AK3" s="165">
        <f>AH33</f>
        <v>0</v>
      </c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2:53" x14ac:dyDescent="0.25">
      <c r="B4" s="3" t="str">
        <f>Доллар!B4</f>
        <v>01.01.2023</v>
      </c>
      <c r="C4" s="157" t="str">
        <f>IF(AND(D4=0,D5=0,D6=0,D7=0,D8=0,D9=0,D10=0,D11=0,D12=0,D13=0),"",(IF((SUMIFS(KITCO!$C:$C,KITCO!$A:$A,B4))=0,"-",(SUMIFS(KITCO!$C:$C,KITCO!$A:$A,B4)))))</f>
        <v>-</v>
      </c>
      <c r="D4" s="165">
        <f>SUMIFS(KITCO!$C:$C,KITCO!$A:$A,B4)</f>
        <v>0</v>
      </c>
      <c r="E4" s="3" t="str">
        <f>Доллар!E4</f>
        <v>01.02.2023</v>
      </c>
      <c r="F4" s="157" t="str">
        <f>IF(AND(G4=0,G5=0,G6=0,G7=0,G8=0,G9=0,G10=0,G11=0,G12=0,G13=0),"",(IF((SUMIFS(KITCO!$C:$C,KITCO!$A:$A,E4))=0,"-",(SUMIFS(KITCO!$C:$C,KITCO!$A:$A,E4)))))</f>
        <v/>
      </c>
      <c r="G4" s="165">
        <f>SUMIFS(KITCO!$C:$C,KITCO!$A:$A,E4)</f>
        <v>0</v>
      </c>
      <c r="H4" s="3" t="str">
        <f>Доллар!H4</f>
        <v>01.03.2023</v>
      </c>
      <c r="I4" s="157" t="str">
        <f>IF(AND(J4=0,J5=0,J6=0,J7=0,J8=0,J9=0,J10=0,J11=0,J12=0,J13=0),"",(IF((SUMIFS(KITCO!$C:$C,KITCO!$A:$A,H4))=0,"-",(SUMIFS(KITCO!$C:$C,KITCO!$A:$A,H4)))))</f>
        <v/>
      </c>
      <c r="J4" s="165">
        <f>SUMIFS(KITCO!$C:$C,KITCO!$A:$A,H4)</f>
        <v>0</v>
      </c>
      <c r="K4" s="3" t="str">
        <f>Доллар!K4</f>
        <v>01.04.2023</v>
      </c>
      <c r="L4" s="157" t="str">
        <f>IF(AND(M4=0,M5=0,M6=0,M7=0,M8=0,M9=0,M10=0,M11=0,M12=0,M13=0),"",(IF((SUMIFS(KITCO!$C:$C,KITCO!$A:$A,K4))=0,"-",(SUMIFS(KITCO!$C:$C,KITCO!$A:$A,K4)))))</f>
        <v/>
      </c>
      <c r="M4" s="165">
        <f>SUMIFS(KITCO!$C:$C,KITCO!$A:$A,K4)</f>
        <v>0</v>
      </c>
      <c r="N4" s="3" t="str">
        <f>Доллар!N4</f>
        <v>01.05.2023</v>
      </c>
      <c r="O4" s="157" t="str">
        <f>IF(AND(P4=0,P5=0,P6=0,P7=0,P8=0,P9=0,P10=0,P11=0,P12=0,P13=0),"",(IF((SUMIFS(KITCO!$C:$C,KITCO!$A:$A,N4))=0,"-",(SUMIFS(KITCO!$C:$C,KITCO!$A:$A,N4)))))</f>
        <v/>
      </c>
      <c r="P4" s="165">
        <f>SUMIFS(KITCO!$C:$C,KITCO!$A:$A,N4)</f>
        <v>0</v>
      </c>
      <c r="Q4" s="3" t="str">
        <f>Доллар!Q4</f>
        <v>01.06.2023</v>
      </c>
      <c r="R4" s="157" t="str">
        <f>IF(AND(S4=0,S5=0,S6=0,S7=0,S8=0,S9=0,S10=0,S11=0,S12=0,S13=0),"",(IF((SUMIFS(KITCO!$C:$C,KITCO!$A:$A,Q4))=0,"-",(SUMIFS(KITCO!$C:$C,KITCO!$A:$A,Q4)))))</f>
        <v/>
      </c>
      <c r="S4" s="165">
        <f>SUMIFS(KITCO!$C:$C,KITCO!$A:$A,Q4)</f>
        <v>0</v>
      </c>
      <c r="T4" s="3" t="str">
        <f>Доллар!T4</f>
        <v>01.07.2023</v>
      </c>
      <c r="U4" s="157" t="str">
        <f>IF(AND(V4=0,V5=0,V6=0,V7=0,V8=0,V9=0,V10=0,V11=0,V12=0,V13=0),"",(IF((SUMIFS(KITCO!$C:$C,KITCO!$A:$A,T4))=0,"-",(SUMIFS(KITCO!$C:$C,KITCO!$A:$A,T4)))))</f>
        <v/>
      </c>
      <c r="V4" s="165">
        <f>SUMIFS(KITCO!$C:$C,KITCO!$A:$A,T4)</f>
        <v>0</v>
      </c>
      <c r="W4" s="3" t="str">
        <f>Доллар!W4</f>
        <v>01.08.2023</v>
      </c>
      <c r="X4" s="157" t="str">
        <f>IF(AND(Y4=0,Y5=0,Y6=0,Y7=0,Y8=0,Y9=0,Y10=0,Y11=0,Y12=0,Y13=0),"",(IF((SUMIFS(KITCO!$C:$C,KITCO!$A:$A,W4))=0,"-",(SUMIFS(KITCO!$C:$C,KITCO!$A:$A,W4)))))</f>
        <v/>
      </c>
      <c r="Y4" s="165">
        <f>SUMIFS(KITCO!$C:$C,KITCO!$A:$A,W4)</f>
        <v>0</v>
      </c>
      <c r="Z4" s="3" t="str">
        <f>Доллар!Z4</f>
        <v>01.09.2023</v>
      </c>
      <c r="AA4" s="157" t="str">
        <f>IF(AND(AB4=0,AB5=0,AB6=0,AB7=0,AB8=0,AB9=0,AB10=0,AB11=0,AB12=0,AB13=0),"",(IF((SUMIFS(KITCO!$C:$C,KITCO!$A:$A,Z4))=0,"-",(SUMIFS(KITCO!$C:$C,KITCO!$A:$A,Z4)))))</f>
        <v/>
      </c>
      <c r="AB4" s="165">
        <f>SUMIFS(KITCO!$C:$C,KITCO!$A:$A,Z4)</f>
        <v>0</v>
      </c>
      <c r="AC4" s="3" t="str">
        <f>Доллар!AC4</f>
        <v>01.10.2023</v>
      </c>
      <c r="AD4" s="157" t="str">
        <f>IF(AND(AE4=0,AE5=0,AE6=0,AE7=0,AE8=0,AE9=0,AE10=0,AE11=0,AE12=0,AE13=0),"",(IF((SUMIFS(KITCO!$C:$C,KITCO!$A:$A,AC4))=0,"-",(SUMIFS(KITCO!$C:$C,KITCO!$A:$A,AC4)))))</f>
        <v/>
      </c>
      <c r="AE4" s="165">
        <f>SUMIFS(KITCO!$C:$C,KITCO!$A:$A,AC4)</f>
        <v>0</v>
      </c>
      <c r="AF4" s="3" t="str">
        <f>Доллар!AF4</f>
        <v>01.11.2023</v>
      </c>
      <c r="AG4" s="157" t="str">
        <f>IF(AND(AH4=0,AH5=0,AH6=0,AH7=0,AH8=0,AH9=0,AH10=0,AH11=0,AH12=0,AH13=0),"",(IF((SUMIFS(KITCO!$C:$C,KITCO!$A:$A,AF4))=0,"-",(SUMIFS(KITCO!$C:$C,KITCO!$A:$A,AF4)))))</f>
        <v/>
      </c>
      <c r="AH4" s="165">
        <f>SUMIFS(KITCO!$C:$C,KITCO!$A:$A,AF4)</f>
        <v>0</v>
      </c>
      <c r="AI4" s="3" t="str">
        <f>Доллар!AI4</f>
        <v>01.12.2023</v>
      </c>
      <c r="AJ4" s="157" t="str">
        <f>IF(AND(AK4=0,AK5=0,AK6=0,AK7=0,AK8=0,AK9=0,AK10=0,AK11=0,AK12=0,AK13=0),"",(IF((SUMIFS(KITCO!$C:$C,KITCO!$A:$A,AI4))=0,"-",(SUMIFS(KITCO!$C:$C,KITCO!$A:$A,AI4)))))</f>
        <v/>
      </c>
      <c r="AK4" s="165">
        <f>SUMIFS(KITCO!$C:$C,KITCO!$A:$A,AI4)</f>
        <v>0</v>
      </c>
      <c r="AQ4" s="153" t="str">
        <f>Q4</f>
        <v>01.06.2023</v>
      </c>
      <c r="AR4" s="82"/>
      <c r="AT4" s="3" t="str">
        <f>AC4</f>
        <v>01.10.2023</v>
      </c>
      <c r="AU4" s="82"/>
      <c r="AW4" s="3" t="str">
        <f>AF4</f>
        <v>01.11.2023</v>
      </c>
      <c r="AX4" s="82"/>
      <c r="AZ4" s="3" t="str">
        <f>AI4</f>
        <v>01.12.2023</v>
      </c>
      <c r="BA4" s="82"/>
    </row>
    <row r="5" spans="2:53" x14ac:dyDescent="0.25">
      <c r="B5" s="3" t="str">
        <f>Доллар!B5</f>
        <v>02.01.2023</v>
      </c>
      <c r="C5" s="157" t="str">
        <f>IF(AND(D5=0,D6=0,D7=0,D8=0,D9=0,D10=0,D11=0,D12=0,D13=0,D14=0),"",(IF((SUMIFS(KITCO!$C:$C,KITCO!$A:$A,B5))=0,"-",(SUMIFS(KITCO!$C:$C,KITCO!$A:$A,B5)))))</f>
        <v>-</v>
      </c>
      <c r="D5" s="165">
        <f>SUMIFS(KITCO!$C:$C,KITCO!$A:$A,B5)</f>
        <v>0</v>
      </c>
      <c r="E5" s="3" t="str">
        <f>Доллар!E5</f>
        <v>02.02.2023</v>
      </c>
      <c r="F5" s="157" t="str">
        <f>IF(AND(G5=0,G6=0,G7=0,G8=0,G9=0,G10=0,G11=0,G12=0,G13=0,G14=0),"",(IF((SUMIFS(KITCO!$C:$C,KITCO!$A:$A,E5))=0,"-",(SUMIFS(KITCO!$C:$C,KITCO!$A:$A,E5)))))</f>
        <v/>
      </c>
      <c r="G5" s="165">
        <f>SUMIFS(KITCO!$C:$C,KITCO!$A:$A,E5)</f>
        <v>0</v>
      </c>
      <c r="H5" s="3" t="str">
        <f>Доллар!H5</f>
        <v>02.03.2023</v>
      </c>
      <c r="I5" s="157" t="str">
        <f>IF(AND(J5=0,J6=0,J7=0,J8=0,J9=0,J10=0,J11=0,J12=0,J13=0,J14=0),"",(IF((SUMIFS(KITCO!$C:$C,KITCO!$A:$A,H5))=0,"-",(SUMIFS(KITCO!$C:$C,KITCO!$A:$A,H5)))))</f>
        <v/>
      </c>
      <c r="J5" s="165">
        <f>SUMIFS(KITCO!$C:$C,KITCO!$A:$A,H5)</f>
        <v>0</v>
      </c>
      <c r="K5" s="3" t="str">
        <f>Доллар!K5</f>
        <v>02.04.2023</v>
      </c>
      <c r="L5" s="157" t="str">
        <f>IF(AND(M5=0,M6=0,M7=0,M8=0,M9=0,M10=0,M11=0,M12=0,M13=0,M14=0),"",(IF((SUMIFS(KITCO!$C:$C,KITCO!$A:$A,K5))=0,"-",(SUMIFS(KITCO!$C:$C,KITCO!$A:$A,K5)))))</f>
        <v/>
      </c>
      <c r="M5" s="165">
        <f>SUMIFS(KITCO!$C:$C,KITCO!$A:$A,K5)</f>
        <v>0</v>
      </c>
      <c r="N5" s="3" t="str">
        <f>Доллар!N5</f>
        <v>02.05.2023</v>
      </c>
      <c r="O5" s="157" t="str">
        <f>IF(AND(P5=0,P6=0,P7=0,P8=0,P9=0,P10=0,P11=0,P12=0,P13=0,P14=0),"",(IF((SUMIFS(KITCO!$C:$C,KITCO!$A:$A,N5))=0,"-",(SUMIFS(KITCO!$C:$C,KITCO!$A:$A,N5)))))</f>
        <v/>
      </c>
      <c r="P5" s="165">
        <f>SUMIFS(KITCO!$C:$C,KITCO!$A:$A,N5)</f>
        <v>0</v>
      </c>
      <c r="Q5" s="3" t="str">
        <f>Доллар!Q5</f>
        <v>02.06.2023</v>
      </c>
      <c r="R5" s="157" t="str">
        <f>IF(AND(S5=0,S6=0,S7=0,S8=0,S9=0,S10=0,S11=0,S12=0,S13=0,S14=0),"",(IF((SUMIFS(KITCO!$C:$C,KITCO!$A:$A,Q5))=0,"-",(SUMIFS(KITCO!$C:$C,KITCO!$A:$A,Q5)))))</f>
        <v/>
      </c>
      <c r="S5" s="165">
        <f>SUMIFS(KITCO!$C:$C,KITCO!$A:$A,Q5)</f>
        <v>0</v>
      </c>
      <c r="T5" s="3" t="str">
        <f>Доллар!T5</f>
        <v>02.07.2023</v>
      </c>
      <c r="U5" s="157" t="str">
        <f>IF(AND(V5=0,V6=0,V7=0,V8=0,V9=0,V10=0,V11=0,V12=0,V13=0,V14=0),"",(IF((SUMIFS(KITCO!$C:$C,KITCO!$A:$A,T5))=0,"-",(SUMIFS(KITCO!$C:$C,KITCO!$A:$A,T5)))))</f>
        <v/>
      </c>
      <c r="V5" s="165">
        <f>SUMIFS(KITCO!$C:$C,KITCO!$A:$A,T5)</f>
        <v>0</v>
      </c>
      <c r="W5" s="3" t="str">
        <f>Доллар!W5</f>
        <v>02.08.2023</v>
      </c>
      <c r="X5" s="157" t="str">
        <f>IF(AND(Y5=0,Y6=0,Y7=0,Y8=0,Y9=0,Y10=0,Y11=0,Y12=0,Y13=0,Y14=0),"",(IF((SUMIFS(KITCO!$C:$C,KITCO!$A:$A,W5))=0,"-",(SUMIFS(KITCO!$C:$C,KITCO!$A:$A,W5)))))</f>
        <v/>
      </c>
      <c r="Y5" s="165">
        <f>SUMIFS(KITCO!$C:$C,KITCO!$A:$A,W5)</f>
        <v>0</v>
      </c>
      <c r="Z5" s="3" t="str">
        <f>Доллар!Z5</f>
        <v>02.09.2023</v>
      </c>
      <c r="AA5" s="157" t="str">
        <f>IF(AND(AB5=0,AB6=0,AB7=0,AB8=0,AB9=0,AB10=0,AB11=0,AB12=0,AB13=0,AB14=0),"",(IF((SUMIFS(KITCO!$C:$C,KITCO!$A:$A,Z5))=0,"-",(SUMIFS(KITCO!$C:$C,KITCO!$A:$A,Z5)))))</f>
        <v/>
      </c>
      <c r="AB5" s="165">
        <f>SUMIFS(KITCO!$C:$C,KITCO!$A:$A,Z5)</f>
        <v>0</v>
      </c>
      <c r="AC5" s="3" t="str">
        <f>Доллар!AC5</f>
        <v>02.10.2023</v>
      </c>
      <c r="AD5" s="157" t="str">
        <f>IF(AND(AE5=0,AE6=0,AE7=0,AE8=0,AE9=0,AE10=0,AE11=0,AE12=0,AE13=0,AE14=0),"",(IF((SUMIFS(KITCO!$C:$C,KITCO!$A:$A,AC5))=0,"-",(SUMIFS(KITCO!$C:$C,KITCO!$A:$A,AC5)))))</f>
        <v/>
      </c>
      <c r="AE5" s="165">
        <f>SUMIFS(KITCO!$C:$C,KITCO!$A:$A,AC5)</f>
        <v>0</v>
      </c>
      <c r="AF5" s="3" t="str">
        <f>Доллар!AF5</f>
        <v>02.11.2023</v>
      </c>
      <c r="AG5" s="157" t="str">
        <f>IF(AND(AH5=0,AH6=0,AH7=0,AH8=0,AH9=0,AH10=0,AH11=0,AH12=0,AH13=0,AH14=0),"",(IF((SUMIFS(KITCO!$C:$C,KITCO!$A:$A,AF5))=0,"-",(SUMIFS(KITCO!$C:$C,KITCO!$A:$A,AF5)))))</f>
        <v/>
      </c>
      <c r="AH5" s="165">
        <f>SUMIFS(KITCO!$C:$C,KITCO!$A:$A,AF5)</f>
        <v>0</v>
      </c>
      <c r="AI5" s="3" t="str">
        <f>Доллар!AI5</f>
        <v>02.12.2023</v>
      </c>
      <c r="AJ5" s="157" t="str">
        <f>IF(AND(AK5=0,AK6=0,AK7=0,AK8=0,AK9=0,AK10=0,AK11=0,AK12=0,AK13=0,AK14=0),"",(IF((SUMIFS(KITCO!$C:$C,KITCO!$A:$A,AI5))=0,"-",(SUMIFS(KITCO!$C:$C,KITCO!$A:$A,AI5)))))</f>
        <v/>
      </c>
      <c r="AK5" s="165">
        <f>SUMIFS(KITCO!$C:$C,KITCO!$A:$A,AI5)</f>
        <v>0</v>
      </c>
      <c r="AQ5" s="153" t="str">
        <f t="shared" ref="AQ5:AQ34" si="0">Q5</f>
        <v>02.06.2023</v>
      </c>
      <c r="AR5" s="82"/>
      <c r="AT5" s="3" t="str">
        <f t="shared" ref="AT5:AT34" si="1">AC5</f>
        <v>02.10.2023</v>
      </c>
      <c r="AU5" s="82"/>
      <c r="AW5" s="3" t="str">
        <f t="shared" ref="AW5:AW34" si="2">AF5</f>
        <v>02.11.2023</v>
      </c>
      <c r="AX5" s="82"/>
      <c r="AZ5" s="3" t="str">
        <f t="shared" ref="AZ5:AZ34" si="3">AI5</f>
        <v>02.12.2023</v>
      </c>
      <c r="BA5" s="82"/>
    </row>
    <row r="6" spans="2:53" x14ac:dyDescent="0.25">
      <c r="B6" s="3" t="str">
        <f>Доллар!B6</f>
        <v>03.01.2023</v>
      </c>
      <c r="C6" s="157">
        <f>IF(AND(D6=0,D7=0,D8=0,D9=0,D10=0,D11=0,D12=0,D13=0,D14=0,D15=0),"",(IF((SUMIFS(KITCO!$C:$C,KITCO!$A:$A,B6))=0,"-",(SUMIFS(KITCO!$C:$C,KITCO!$A:$A,B6)))))</f>
        <v>24.295000000000002</v>
      </c>
      <c r="D6" s="165">
        <f>SUMIFS(KITCO!$C:$C,KITCO!$A:$A,B6)</f>
        <v>24.295000000000002</v>
      </c>
      <c r="E6" s="3" t="str">
        <f>Доллар!E6</f>
        <v>03.02.2023</v>
      </c>
      <c r="F6" s="157" t="str">
        <f>IF(AND(G6=0,G7=0,G8=0,G9=0,G10=0,G11=0,G12=0,G13=0,G14=0,G15=0),"",(IF((SUMIFS(KITCO!$C:$C,KITCO!$A:$A,E6))=0,"-",(SUMIFS(KITCO!$C:$C,KITCO!$A:$A,E6)))))</f>
        <v/>
      </c>
      <c r="G6" s="165">
        <f>SUMIFS(KITCO!$C:$C,KITCO!$A:$A,E6)</f>
        <v>0</v>
      </c>
      <c r="H6" s="3" t="str">
        <f>Доллар!H6</f>
        <v>03.03.2023</v>
      </c>
      <c r="I6" s="157" t="str">
        <f>IF(AND(J6=0,J7=0,J8=0,J9=0,J10=0,J11=0,J12=0,J13=0,J14=0,J15=0),"",(IF((SUMIFS(KITCO!$C:$C,KITCO!$A:$A,H6))=0,"-",(SUMIFS(KITCO!$C:$C,KITCO!$A:$A,H6)))))</f>
        <v/>
      </c>
      <c r="J6" s="165">
        <f>SUMIFS(KITCO!$C:$C,KITCO!$A:$A,H6)</f>
        <v>0</v>
      </c>
      <c r="K6" s="3" t="str">
        <f>Доллар!K6</f>
        <v>03.04.2023</v>
      </c>
      <c r="L6" s="157" t="str">
        <f>IF(AND(M6=0,M7=0,M8=0,M9=0,M10=0,M11=0,M12=0,M13=0,M14=0,M15=0),"",(IF((SUMIFS(KITCO!$C:$C,KITCO!$A:$A,K6))=0,"-",(SUMIFS(KITCO!$C:$C,KITCO!$A:$A,K6)))))</f>
        <v/>
      </c>
      <c r="M6" s="165">
        <f>SUMIFS(KITCO!$C:$C,KITCO!$A:$A,K6)</f>
        <v>0</v>
      </c>
      <c r="N6" s="3" t="str">
        <f>Доллар!N6</f>
        <v>03.05.2023</v>
      </c>
      <c r="O6" s="157" t="str">
        <f>IF(AND(P6=0,P7=0,P8=0,P9=0,P10=0,P11=0,P12=0,P13=0,P14=0,P15=0),"",(IF((SUMIFS(KITCO!$C:$C,KITCO!$A:$A,N6))=0,"-",(SUMIFS(KITCO!$C:$C,KITCO!$A:$A,N6)))))</f>
        <v/>
      </c>
      <c r="P6" s="165">
        <f>SUMIFS(KITCO!$C:$C,KITCO!$A:$A,N6)</f>
        <v>0</v>
      </c>
      <c r="Q6" s="3" t="str">
        <f>Доллар!Q6</f>
        <v>03.06.2023</v>
      </c>
      <c r="R6" s="157" t="str">
        <f>IF(AND(S6=0,S7=0,S8=0,S9=0,S10=0,S11=0,S12=0,S13=0,S14=0,S15=0),"",(IF((SUMIFS(KITCO!$C:$C,KITCO!$A:$A,Q6))=0,"-",(SUMIFS(KITCO!$C:$C,KITCO!$A:$A,Q6)))))</f>
        <v/>
      </c>
      <c r="S6" s="165">
        <f>SUMIFS(KITCO!$C:$C,KITCO!$A:$A,Q6)</f>
        <v>0</v>
      </c>
      <c r="T6" s="3" t="str">
        <f>Доллар!T6</f>
        <v>03.07.2023</v>
      </c>
      <c r="U6" s="157" t="str">
        <f>IF(AND(V6=0,V7=0,V8=0,V9=0,V10=0,V11=0,V12=0,V13=0,V14=0,V15=0),"",(IF((SUMIFS(KITCO!$C:$C,KITCO!$A:$A,T6))=0,"-",(SUMIFS(KITCO!$C:$C,KITCO!$A:$A,T6)))))</f>
        <v/>
      </c>
      <c r="V6" s="165">
        <f>SUMIFS(KITCO!$C:$C,KITCO!$A:$A,T6)</f>
        <v>0</v>
      </c>
      <c r="W6" s="3" t="str">
        <f>Доллар!W6</f>
        <v>03.08.2023</v>
      </c>
      <c r="X6" s="157" t="str">
        <f>IF(AND(Y6=0,Y7=0,Y8=0,Y9=0,Y10=0,Y11=0,Y12=0,Y13=0,Y14=0,Y15=0),"",(IF((SUMIFS(KITCO!$C:$C,KITCO!$A:$A,W6))=0,"-",(SUMIFS(KITCO!$C:$C,KITCO!$A:$A,W6)))))</f>
        <v/>
      </c>
      <c r="Y6" s="165">
        <f>SUMIFS(KITCO!$C:$C,KITCO!$A:$A,W6)</f>
        <v>0</v>
      </c>
      <c r="Z6" s="3" t="str">
        <f>Доллар!Z6</f>
        <v>03.09.2023</v>
      </c>
      <c r="AA6" s="157" t="str">
        <f>IF(AND(AB6=0,AB7=0,AB8=0,AB9=0,AB10=0,AB11=0,AB12=0,AB13=0,AB14=0,AB15=0),"",(IF((SUMIFS(KITCO!$C:$C,KITCO!$A:$A,Z6))=0,"-",(SUMIFS(KITCO!$C:$C,KITCO!$A:$A,Z6)))))</f>
        <v/>
      </c>
      <c r="AB6" s="165">
        <f>SUMIFS(KITCO!$C:$C,KITCO!$A:$A,Z6)</f>
        <v>0</v>
      </c>
      <c r="AC6" s="3" t="str">
        <f>Доллар!AC6</f>
        <v>03.10.2023</v>
      </c>
      <c r="AD6" s="157" t="str">
        <f>IF(AND(AE6=0,AE7=0,AE8=0,AE9=0,AE10=0,AE11=0,AE12=0,AE13=0,AE14=0,AE15=0),"",(IF((SUMIFS(KITCO!$C:$C,KITCO!$A:$A,AC6))=0,"-",(SUMIFS(KITCO!$C:$C,KITCO!$A:$A,AC6)))))</f>
        <v/>
      </c>
      <c r="AE6" s="165">
        <f>SUMIFS(KITCO!$C:$C,KITCO!$A:$A,AC6)</f>
        <v>0</v>
      </c>
      <c r="AF6" s="3" t="str">
        <f>Доллар!AF6</f>
        <v>03.11.2023</v>
      </c>
      <c r="AG6" s="157" t="str">
        <f>IF(AND(AH6=0,AH7=0,AH8=0,AH9=0,AH10=0,AH11=0,AH12=0,AH13=0,AH14=0,AH15=0),"",(IF((SUMIFS(KITCO!$C:$C,KITCO!$A:$A,AF6))=0,"-",(SUMIFS(KITCO!$C:$C,KITCO!$A:$A,AF6)))))</f>
        <v/>
      </c>
      <c r="AH6" s="165">
        <f>SUMIFS(KITCO!$C:$C,KITCO!$A:$A,AF6)</f>
        <v>0</v>
      </c>
      <c r="AI6" s="3" t="str">
        <f>Доллар!AI6</f>
        <v>03.12.2023</v>
      </c>
      <c r="AJ6" s="157" t="str">
        <f>IF(AND(AK6=0,AK7=0,AK8=0,AK9=0,AK10=0,AK11=0,AK12=0,AK13=0,AK14=0,AK15=0),"",(IF((SUMIFS(KITCO!$C:$C,KITCO!$A:$A,AI6))=0,"-",(SUMIFS(KITCO!$C:$C,KITCO!$A:$A,AI6)))))</f>
        <v/>
      </c>
      <c r="AK6" s="165">
        <f>SUMIFS(KITCO!$C:$C,KITCO!$A:$A,AI6)</f>
        <v>0</v>
      </c>
      <c r="AQ6" s="153" t="str">
        <f t="shared" si="0"/>
        <v>03.06.2023</v>
      </c>
      <c r="AR6" s="82"/>
      <c r="AT6" s="3" t="str">
        <f t="shared" si="1"/>
        <v>03.10.2023</v>
      </c>
      <c r="AU6" s="82"/>
      <c r="AW6" s="3" t="str">
        <f t="shared" si="2"/>
        <v>03.11.2023</v>
      </c>
      <c r="AX6" s="82"/>
      <c r="AZ6" s="3" t="str">
        <f t="shared" si="3"/>
        <v>03.12.2023</v>
      </c>
      <c r="BA6" s="82"/>
    </row>
    <row r="7" spans="2:53" x14ac:dyDescent="0.25">
      <c r="B7" s="3" t="str">
        <f>Доллар!B7</f>
        <v>04.01.2023</v>
      </c>
      <c r="C7" s="157">
        <f>IF(AND(D7=0,D8=0,D9=0,D10=0,D11=0,D12=0,D13=0,D14=0,D15=0,D16=0),"",(IF((SUMIFS(KITCO!$C:$C,KITCO!$A:$A,B7))=0,"-",(SUMIFS(KITCO!$C:$C,KITCO!$A:$A,B7)))))</f>
        <v>24.29</v>
      </c>
      <c r="D7" s="165">
        <f>SUMIFS(KITCO!$C:$C,KITCO!$A:$A,B7)</f>
        <v>24.29</v>
      </c>
      <c r="E7" s="3" t="str">
        <f>Доллар!E7</f>
        <v>04.02.2023</v>
      </c>
      <c r="F7" s="157" t="str">
        <f>IF(AND(G7=0,G8=0,G9=0,G10=0,G11=0,G12=0,G13=0,G14=0,G15=0,G16=0),"",(IF((SUMIFS(KITCO!$C:$C,KITCO!$A:$A,E7))=0,"-",(SUMIFS(KITCO!$C:$C,KITCO!$A:$A,E7)))))</f>
        <v/>
      </c>
      <c r="G7" s="165">
        <f>SUMIFS(KITCO!$C:$C,KITCO!$A:$A,E7)</f>
        <v>0</v>
      </c>
      <c r="H7" s="3" t="str">
        <f>Доллар!H7</f>
        <v>04.03.2023</v>
      </c>
      <c r="I7" s="157" t="str">
        <f>IF(AND(J7=0,J8=0,J9=0,J10=0,J11=0,J12=0,J13=0,J14=0,J15=0,J16=0),"",(IF((SUMIFS(KITCO!$C:$C,KITCO!$A:$A,H7))=0,"-",(SUMIFS(KITCO!$C:$C,KITCO!$A:$A,H7)))))</f>
        <v/>
      </c>
      <c r="J7" s="165">
        <f>SUMIFS(KITCO!$C:$C,KITCO!$A:$A,H7)</f>
        <v>0</v>
      </c>
      <c r="K7" s="3" t="str">
        <f>Доллар!K7</f>
        <v>04.04.2023</v>
      </c>
      <c r="L7" s="157" t="str">
        <f>IF(AND(M7=0,M8=0,M9=0,M10=0,M11=0,M12=0,M13=0,M14=0,M15=0,M16=0),"",(IF((SUMIFS(KITCO!$C:$C,KITCO!$A:$A,K7))=0,"-",(SUMIFS(KITCO!$C:$C,KITCO!$A:$A,K7)))))</f>
        <v/>
      </c>
      <c r="M7" s="165">
        <f>SUMIFS(KITCO!$C:$C,KITCO!$A:$A,K7)</f>
        <v>0</v>
      </c>
      <c r="N7" s="3" t="str">
        <f>Доллар!N7</f>
        <v>04.05.2023</v>
      </c>
      <c r="O7" s="157" t="str">
        <f>IF(AND(P7=0,P8=0,P9=0,P10=0,P11=0,P12=0,P13=0,P14=0,P15=0,P16=0),"",(IF((SUMIFS(KITCO!$C:$C,KITCO!$A:$A,N7))=0,"-",(SUMIFS(KITCO!$C:$C,KITCO!$A:$A,N7)))))</f>
        <v/>
      </c>
      <c r="P7" s="165">
        <f>SUMIFS(KITCO!$C:$C,KITCO!$A:$A,N7)</f>
        <v>0</v>
      </c>
      <c r="Q7" s="3" t="str">
        <f>Доллар!Q7</f>
        <v>04.06.2023</v>
      </c>
      <c r="R7" s="157" t="str">
        <f>IF(AND(S7=0,S8=0,S9=0,S10=0,S11=0,S12=0,S13=0,S14=0,S15=0,S16=0),"",(IF((SUMIFS(KITCO!$C:$C,KITCO!$A:$A,Q7))=0,"-",(SUMIFS(KITCO!$C:$C,KITCO!$A:$A,Q7)))))</f>
        <v/>
      </c>
      <c r="S7" s="165">
        <f>SUMIFS(KITCO!$C:$C,KITCO!$A:$A,Q7)</f>
        <v>0</v>
      </c>
      <c r="T7" s="3" t="str">
        <f>Доллар!T7</f>
        <v>04.07.2023</v>
      </c>
      <c r="U7" s="157" t="str">
        <f>IF(AND(V7=0,V8=0,V9=0,V10=0,V11=0,V12=0,V13=0,V14=0,V15=0,V16=0),"",(IF((SUMIFS(KITCO!$C:$C,KITCO!$A:$A,T7))=0,"-",(SUMIFS(KITCO!$C:$C,KITCO!$A:$A,T7)))))</f>
        <v/>
      </c>
      <c r="V7" s="165">
        <f>SUMIFS(KITCO!$C:$C,KITCO!$A:$A,T7)</f>
        <v>0</v>
      </c>
      <c r="W7" s="3" t="str">
        <f>Доллар!W7</f>
        <v>04.08.2023</v>
      </c>
      <c r="X7" s="157" t="str">
        <f>IF(AND(Y7=0,Y8=0,Y9=0,Y10=0,Y11=0,Y12=0,Y13=0,Y14=0,Y15=0,Y16=0),"",(IF((SUMIFS(KITCO!$C:$C,KITCO!$A:$A,W7))=0,"-",(SUMIFS(KITCO!$C:$C,KITCO!$A:$A,W7)))))</f>
        <v/>
      </c>
      <c r="Y7" s="165">
        <f>SUMIFS(KITCO!$C:$C,KITCO!$A:$A,W7)</f>
        <v>0</v>
      </c>
      <c r="Z7" s="3" t="str">
        <f>Доллар!Z7</f>
        <v>04.09.2023</v>
      </c>
      <c r="AA7" s="157" t="str">
        <f>IF(AND(AB7=0,AB8=0,AB9=0,AB10=0,AB11=0,AB12=0,AB13=0,AB14=0,AB15=0,AB16=0),"",(IF((SUMIFS(KITCO!$C:$C,KITCO!$A:$A,Z7))=0,"-",(SUMIFS(KITCO!$C:$C,KITCO!$A:$A,Z7)))))</f>
        <v/>
      </c>
      <c r="AB7" s="165">
        <f>SUMIFS(KITCO!$C:$C,KITCO!$A:$A,Z7)</f>
        <v>0</v>
      </c>
      <c r="AC7" s="3" t="str">
        <f>Доллар!AC7</f>
        <v>04.10.2023</v>
      </c>
      <c r="AD7" s="157" t="str">
        <f>IF(AND(AE7=0,AE8=0,AE9=0,AE10=0,AE11=0,AE12=0,AE13=0,AE14=0,AE15=0,AE16=0),"",(IF((SUMIFS(KITCO!$C:$C,KITCO!$A:$A,AC7))=0,"-",(SUMIFS(KITCO!$C:$C,KITCO!$A:$A,AC7)))))</f>
        <v/>
      </c>
      <c r="AE7" s="165">
        <f>SUMIFS(KITCO!$C:$C,KITCO!$A:$A,AC7)</f>
        <v>0</v>
      </c>
      <c r="AF7" s="3" t="str">
        <f>Доллар!AF7</f>
        <v>04.11.2023</v>
      </c>
      <c r="AG7" s="157" t="str">
        <f>IF(AND(AH7=0,AH8=0,AH9=0,AH10=0,AH11=0,AH12=0,AH13=0,AH14=0,AH15=0,AH16=0),"",(IF((SUMIFS(KITCO!$C:$C,KITCO!$A:$A,AF7))=0,"-",(SUMIFS(KITCO!$C:$C,KITCO!$A:$A,AF7)))))</f>
        <v/>
      </c>
      <c r="AH7" s="165">
        <f>SUMIFS(KITCO!$C:$C,KITCO!$A:$A,AF7)</f>
        <v>0</v>
      </c>
      <c r="AI7" s="3" t="str">
        <f>Доллар!AI7</f>
        <v>04.12.2023</v>
      </c>
      <c r="AJ7" s="157" t="str">
        <f>IF(AND(AK7=0,AK8=0,AK9=0,AK10=0,AK11=0,AK12=0,AK13=0,AK14=0,AK15=0,AK16=0),"",(IF((SUMIFS(KITCO!$C:$C,KITCO!$A:$A,AI7))=0,"-",(SUMIFS(KITCO!$C:$C,KITCO!$A:$A,AI7)))))</f>
        <v/>
      </c>
      <c r="AK7" s="165">
        <f>SUMIFS(KITCO!$C:$C,KITCO!$A:$A,AI7)</f>
        <v>0</v>
      </c>
      <c r="AQ7" s="153" t="str">
        <f t="shared" si="0"/>
        <v>04.06.2023</v>
      </c>
      <c r="AR7" s="82"/>
      <c r="AT7" s="3" t="str">
        <f t="shared" si="1"/>
        <v>04.10.2023</v>
      </c>
      <c r="AU7" s="82"/>
      <c r="AW7" s="3" t="str">
        <f t="shared" si="2"/>
        <v>04.11.2023</v>
      </c>
      <c r="AX7" s="82"/>
      <c r="AZ7" s="3" t="str">
        <f t="shared" si="3"/>
        <v>04.12.2023</v>
      </c>
      <c r="BA7" s="82"/>
    </row>
    <row r="8" spans="2:53" x14ac:dyDescent="0.25">
      <c r="B8" s="3" t="str">
        <f>Доллар!B8</f>
        <v>05.01.2023</v>
      </c>
      <c r="C8" s="157">
        <f>IF(AND(D8=0,D9=0,D10=0,D11=0,D12=0,D13=0,D14=0,D15=0,D16=0,D17=0),"",(IF((SUMIFS(KITCO!$C:$C,KITCO!$A:$A,B8))=0,"-",(SUMIFS(KITCO!$C:$C,KITCO!$A:$A,B8)))))</f>
        <v>23.41</v>
      </c>
      <c r="D8" s="165">
        <f>SUMIFS(KITCO!$C:$C,KITCO!$A:$A,B8)</f>
        <v>23.41</v>
      </c>
      <c r="E8" s="3" t="str">
        <f>Доллар!E8</f>
        <v>05.02.2023</v>
      </c>
      <c r="F8" s="157" t="str">
        <f>IF(AND(G8=0,G9=0,G10=0,G11=0,G12=0,G13=0,G14=0,G15=0,G16=0,G17=0),"",(IF((SUMIFS(KITCO!$C:$C,KITCO!$A:$A,E8))=0,"-",(SUMIFS(KITCO!$C:$C,KITCO!$A:$A,E8)))))</f>
        <v/>
      </c>
      <c r="G8" s="165">
        <f>SUMIFS(KITCO!$C:$C,KITCO!$A:$A,E8)</f>
        <v>0</v>
      </c>
      <c r="H8" s="3" t="str">
        <f>Доллар!H8</f>
        <v>05.03.2023</v>
      </c>
      <c r="I8" s="157" t="str">
        <f>IF(AND(J8=0,J9=0,J10=0,J11=0,J12=0,J13=0,J14=0,J15=0,J16=0,J17=0),"",(IF((SUMIFS(KITCO!$C:$C,KITCO!$A:$A,H8))=0,"-",(SUMIFS(KITCO!$C:$C,KITCO!$A:$A,H8)))))</f>
        <v/>
      </c>
      <c r="J8" s="165">
        <f>SUMIFS(KITCO!$C:$C,KITCO!$A:$A,H8)</f>
        <v>0</v>
      </c>
      <c r="K8" s="3" t="str">
        <f>Доллар!K8</f>
        <v>05.04.2023</v>
      </c>
      <c r="L8" s="157" t="str">
        <f>IF(AND(M8=0,M9=0,M10=0,M11=0,M12=0,M13=0,M14=0,M15=0,M16=0,M17=0),"",(IF((SUMIFS(KITCO!$C:$C,KITCO!$A:$A,K8))=0,"-",(SUMIFS(KITCO!$C:$C,KITCO!$A:$A,K8)))))</f>
        <v/>
      </c>
      <c r="M8" s="165">
        <f>SUMIFS(KITCO!$C:$C,KITCO!$A:$A,K8)</f>
        <v>0</v>
      </c>
      <c r="N8" s="3" t="str">
        <f>Доллар!N8</f>
        <v>05.05.2023</v>
      </c>
      <c r="O8" s="157" t="str">
        <f>IF(AND(P8=0,P9=0,P10=0,P11=0,P12=0,P13=0,P14=0,P15=0,P16=0,P17=0),"",(IF((SUMIFS(KITCO!$C:$C,KITCO!$A:$A,N8))=0,"-",(SUMIFS(KITCO!$C:$C,KITCO!$A:$A,N8)))))</f>
        <v/>
      </c>
      <c r="P8" s="165">
        <f>SUMIFS(KITCO!$C:$C,KITCO!$A:$A,N8)</f>
        <v>0</v>
      </c>
      <c r="Q8" s="3" t="str">
        <f>Доллар!Q8</f>
        <v>05.06.2023</v>
      </c>
      <c r="R8" s="157" t="str">
        <f>IF(AND(S8=0,S9=0,S10=0,S11=0,S12=0,S13=0,S14=0,S15=0,S16=0,S17=0),"",(IF((SUMIFS(KITCO!$C:$C,KITCO!$A:$A,Q8))=0,"-",(SUMIFS(KITCO!$C:$C,KITCO!$A:$A,Q8)))))</f>
        <v/>
      </c>
      <c r="S8" s="165">
        <f>SUMIFS(KITCO!$C:$C,KITCO!$A:$A,Q8)</f>
        <v>0</v>
      </c>
      <c r="T8" s="3" t="str">
        <f>Доллар!T8</f>
        <v>05.07.2023</v>
      </c>
      <c r="U8" s="157" t="str">
        <f>IF(AND(V8=0,V9=0,V10=0,V11=0,V12=0,V13=0,V14=0,V15=0,V16=0,V17=0),"",(IF((SUMIFS(KITCO!$C:$C,KITCO!$A:$A,T8))=0,"-",(SUMIFS(KITCO!$C:$C,KITCO!$A:$A,T8)))))</f>
        <v/>
      </c>
      <c r="V8" s="165">
        <f>SUMIFS(KITCO!$C:$C,KITCO!$A:$A,T8)</f>
        <v>0</v>
      </c>
      <c r="W8" s="3" t="str">
        <f>Доллар!W8</f>
        <v>05.08.2023</v>
      </c>
      <c r="X8" s="157" t="str">
        <f>IF(AND(Y8=0,Y9=0,Y10=0,Y11=0,Y12=0,Y13=0,Y14=0,Y15=0,Y16=0,Y17=0),"",(IF((SUMIFS(KITCO!$C:$C,KITCO!$A:$A,W8))=0,"-",(SUMIFS(KITCO!$C:$C,KITCO!$A:$A,W8)))))</f>
        <v/>
      </c>
      <c r="Y8" s="165">
        <f>SUMIFS(KITCO!$C:$C,KITCO!$A:$A,W8)</f>
        <v>0</v>
      </c>
      <c r="Z8" s="3" t="str">
        <f>Доллар!Z8</f>
        <v>05.09.2023</v>
      </c>
      <c r="AA8" s="157" t="str">
        <f>IF(AND(AB8=0,AB9=0,AB10=0,AB11=0,AB12=0,AB13=0,AB14=0,AB15=0,AB16=0,AB17=0),"",(IF((SUMIFS(KITCO!$C:$C,KITCO!$A:$A,Z8))=0,"-",(SUMIFS(KITCO!$C:$C,KITCO!$A:$A,Z8)))))</f>
        <v/>
      </c>
      <c r="AB8" s="165">
        <f>SUMIFS(KITCO!$C:$C,KITCO!$A:$A,Z8)</f>
        <v>0</v>
      </c>
      <c r="AC8" s="3" t="str">
        <f>Доллар!AC8</f>
        <v>05.10.2023</v>
      </c>
      <c r="AD8" s="157" t="str">
        <f>IF(AND(AE8=0,AE9=0,AE10=0,AE11=0,AE12=0,AE13=0,AE14=0,AE15=0,AE16=0,AE17=0),"",(IF((SUMIFS(KITCO!$C:$C,KITCO!$A:$A,AC8))=0,"-",(SUMIFS(KITCO!$C:$C,KITCO!$A:$A,AC8)))))</f>
        <v/>
      </c>
      <c r="AE8" s="165">
        <f>SUMIFS(KITCO!$C:$C,KITCO!$A:$A,AC8)</f>
        <v>0</v>
      </c>
      <c r="AF8" s="3" t="str">
        <f>Доллар!AF8</f>
        <v>05.11.2023</v>
      </c>
      <c r="AG8" s="157" t="str">
        <f>IF(AND(AH8=0,AH9=0,AH10=0,AH11=0,AH12=0,AH13=0,AH14=0,AH15=0,AH16=0,AH17=0),"",(IF((SUMIFS(KITCO!$C:$C,KITCO!$A:$A,AF8))=0,"-",(SUMIFS(KITCO!$C:$C,KITCO!$A:$A,AF8)))))</f>
        <v/>
      </c>
      <c r="AH8" s="165">
        <f>SUMIFS(KITCO!$C:$C,KITCO!$A:$A,AF8)</f>
        <v>0</v>
      </c>
      <c r="AI8" s="3" t="str">
        <f>Доллар!AI8</f>
        <v>05.12.2023</v>
      </c>
      <c r="AJ8" s="157" t="str">
        <f>IF(AND(AK8=0,AK9=0,AK10=0,AK11=0,AK12=0,AK13=0,AK14=0,AK15=0,AK16=0,AK17=0),"",(IF((SUMIFS(KITCO!$C:$C,KITCO!$A:$A,AI8))=0,"-",(SUMIFS(KITCO!$C:$C,KITCO!$A:$A,AI8)))))</f>
        <v/>
      </c>
      <c r="AK8" s="165">
        <f>SUMIFS(KITCO!$C:$C,KITCO!$A:$A,AI8)</f>
        <v>0</v>
      </c>
      <c r="AQ8" s="153" t="str">
        <f t="shared" si="0"/>
        <v>05.06.2023</v>
      </c>
      <c r="AR8" s="82"/>
      <c r="AT8" s="3" t="str">
        <f t="shared" si="1"/>
        <v>05.10.2023</v>
      </c>
      <c r="AU8" s="82"/>
      <c r="AW8" s="3" t="str">
        <f t="shared" si="2"/>
        <v>05.11.2023</v>
      </c>
      <c r="AX8" s="82"/>
      <c r="AZ8" s="3" t="str">
        <f t="shared" si="3"/>
        <v>05.12.2023</v>
      </c>
      <c r="BA8" s="82"/>
    </row>
    <row r="9" spans="2:53" x14ac:dyDescent="0.25">
      <c r="B9" s="3" t="str">
        <f>Доллар!B9</f>
        <v>06.01.2023</v>
      </c>
      <c r="C9" s="157">
        <f>IF(AND(D9=0,D10=0,D11=0,D12=0,D13=0,D14=0,D15=0,D16=0,D17=0,D18=0),"",(IF((SUMIFS(KITCO!$C:$C,KITCO!$A:$A,B9))=0,"-",(SUMIFS(KITCO!$C:$C,KITCO!$A:$A,B9)))))</f>
        <v>23.454999999999998</v>
      </c>
      <c r="D9" s="165">
        <f>SUMIFS(KITCO!$C:$C,KITCO!$A:$A,B9)</f>
        <v>23.454999999999998</v>
      </c>
      <c r="E9" s="3" t="str">
        <f>Доллар!E9</f>
        <v>06.02.2023</v>
      </c>
      <c r="F9" s="157" t="str">
        <f>IF(AND(G9=0,G10=0,G11=0,G12=0,G13=0,G14=0,G15=0,G16=0,G17=0,G18=0),"",(IF((SUMIFS(KITCO!$C:$C,KITCO!$A:$A,E9))=0,"-",(SUMIFS(KITCO!$C:$C,KITCO!$A:$A,E9)))))</f>
        <v/>
      </c>
      <c r="G9" s="165">
        <f>SUMIFS(KITCO!$C:$C,KITCO!$A:$A,E9)</f>
        <v>0</v>
      </c>
      <c r="H9" s="3" t="str">
        <f>Доллар!H9</f>
        <v>06.03.2023</v>
      </c>
      <c r="I9" s="157" t="str">
        <f>IF(AND(J9=0,J10=0,J11=0,J12=0,J13=0,J14=0,J15=0,J16=0,J17=0,J18=0),"",(IF((SUMIFS(KITCO!$C:$C,KITCO!$A:$A,H9))=0,"-",(SUMIFS(KITCO!$C:$C,KITCO!$A:$A,H9)))))</f>
        <v/>
      </c>
      <c r="J9" s="165">
        <f>SUMIFS(KITCO!$C:$C,KITCO!$A:$A,H9)</f>
        <v>0</v>
      </c>
      <c r="K9" s="3" t="str">
        <f>Доллар!K9</f>
        <v>06.04.2023</v>
      </c>
      <c r="L9" s="157" t="str">
        <f>IF(AND(M9=0,M10=0,M11=0,M12=0,M13=0,M14=0,M15=0,M16=0,M17=0,M18=0),"",(IF((SUMIFS(KITCO!$C:$C,KITCO!$A:$A,K9))=0,"-",(SUMIFS(KITCO!$C:$C,KITCO!$A:$A,K9)))))</f>
        <v/>
      </c>
      <c r="M9" s="165">
        <f>SUMIFS(KITCO!$C:$C,KITCO!$A:$A,K9)</f>
        <v>0</v>
      </c>
      <c r="N9" s="3" t="str">
        <f>Доллар!N9</f>
        <v>06.05.2023</v>
      </c>
      <c r="O9" s="157" t="str">
        <f>IF(AND(P9=0,P10=0,P11=0,P12=0,P13=0,P14=0,P15=0,P16=0,P17=0,P18=0),"",(IF((SUMIFS(KITCO!$C:$C,KITCO!$A:$A,N9))=0,"-",(SUMIFS(KITCO!$C:$C,KITCO!$A:$A,N9)))))</f>
        <v/>
      </c>
      <c r="P9" s="165">
        <f>SUMIFS(KITCO!$C:$C,KITCO!$A:$A,N9)</f>
        <v>0</v>
      </c>
      <c r="Q9" s="3" t="str">
        <f>Доллар!Q9</f>
        <v>06.06.2023</v>
      </c>
      <c r="R9" s="157" t="str">
        <f>IF(AND(S9=0,S10=0,S11=0,S12=0,S13=0,S14=0,S15=0,S16=0,S17=0,S18=0),"",(IF((SUMIFS(KITCO!$C:$C,KITCO!$A:$A,Q9))=0,"-",(SUMIFS(KITCO!$C:$C,KITCO!$A:$A,Q9)))))</f>
        <v/>
      </c>
      <c r="S9" s="165">
        <f>SUMIFS(KITCO!$C:$C,KITCO!$A:$A,Q9)</f>
        <v>0</v>
      </c>
      <c r="T9" s="3" t="str">
        <f>Доллар!T9</f>
        <v>06.07.2023</v>
      </c>
      <c r="U9" s="157" t="str">
        <f>IF(AND(V9=0,V10=0,V11=0,V12=0,V13=0,V14=0,V15=0,V16=0,V17=0,V18=0),"",(IF((SUMIFS(KITCO!$C:$C,KITCO!$A:$A,T9))=0,"-",(SUMIFS(KITCO!$C:$C,KITCO!$A:$A,T9)))))</f>
        <v/>
      </c>
      <c r="V9" s="165">
        <f>SUMIFS(KITCO!$C:$C,KITCO!$A:$A,T9)</f>
        <v>0</v>
      </c>
      <c r="W9" s="3" t="str">
        <f>Доллар!W9</f>
        <v>06.08.2023</v>
      </c>
      <c r="X9" s="157" t="str">
        <f>IF(AND(Y9=0,Y10=0,Y11=0,Y12=0,Y13=0,Y14=0,Y15=0,Y16=0,Y17=0,Y18=0),"",(IF((SUMIFS(KITCO!$C:$C,KITCO!$A:$A,W9))=0,"-",(SUMIFS(KITCO!$C:$C,KITCO!$A:$A,W9)))))</f>
        <v/>
      </c>
      <c r="Y9" s="165">
        <f>SUMIFS(KITCO!$C:$C,KITCO!$A:$A,W9)</f>
        <v>0</v>
      </c>
      <c r="Z9" s="3" t="str">
        <f>Доллар!Z9</f>
        <v>06.09.2023</v>
      </c>
      <c r="AA9" s="157" t="str">
        <f>IF(AND(AB9=0,AB10=0,AB11=0,AB12=0,AB13=0,AB14=0,AB15=0,AB16=0,AB17=0,AB18=0),"",(IF((SUMIFS(KITCO!$C:$C,KITCO!$A:$A,Z9))=0,"-",(SUMIFS(KITCO!$C:$C,KITCO!$A:$A,Z9)))))</f>
        <v/>
      </c>
      <c r="AB9" s="165">
        <f>SUMIFS(KITCO!$C:$C,KITCO!$A:$A,Z9)</f>
        <v>0</v>
      </c>
      <c r="AC9" s="3" t="str">
        <f>Доллар!AC9</f>
        <v>06.10.2023</v>
      </c>
      <c r="AD9" s="157" t="str">
        <f>IF(AND(AE9=0,AE10=0,AE11=0,AE12=0,AE13=0,AE14=0,AE15=0,AE16=0,AE17=0,AE18=0),"",(IF((SUMIFS(KITCO!$C:$C,KITCO!$A:$A,AC9))=0,"-",(SUMIFS(KITCO!$C:$C,KITCO!$A:$A,AC9)))))</f>
        <v/>
      </c>
      <c r="AE9" s="165">
        <f>SUMIFS(KITCO!$C:$C,KITCO!$A:$A,AC9)</f>
        <v>0</v>
      </c>
      <c r="AF9" s="3" t="str">
        <f>Доллар!AF9</f>
        <v>06.11.2023</v>
      </c>
      <c r="AG9" s="157" t="str">
        <f>IF(AND(AH9=0,AH10=0,AH11=0,AH12=0,AH13=0,AH14=0,AH15=0,AH16=0,AH17=0,AH18=0),"",(IF((SUMIFS(KITCO!$C:$C,KITCO!$A:$A,AF9))=0,"-",(SUMIFS(KITCO!$C:$C,KITCO!$A:$A,AF9)))))</f>
        <v/>
      </c>
      <c r="AH9" s="165">
        <f>SUMIFS(KITCO!$C:$C,KITCO!$A:$A,AF9)</f>
        <v>0</v>
      </c>
      <c r="AI9" s="3" t="str">
        <f>Доллар!AI9</f>
        <v>06.12.2023</v>
      </c>
      <c r="AJ9" s="157" t="str">
        <f>IF(AND(AK9=0,AK10=0,AK11=0,AK12=0,AK13=0,AK14=0,AK15=0,AK16=0,AK17=0,AK18=0),"",(IF((SUMIFS(KITCO!$C:$C,KITCO!$A:$A,AI9))=0,"-",(SUMIFS(KITCO!$C:$C,KITCO!$A:$A,AI9)))))</f>
        <v/>
      </c>
      <c r="AK9" s="165">
        <f>SUMIFS(KITCO!$C:$C,KITCO!$A:$A,AI9)</f>
        <v>0</v>
      </c>
      <c r="AQ9" s="153" t="str">
        <f t="shared" si="0"/>
        <v>06.06.2023</v>
      </c>
      <c r="AR9" s="82"/>
      <c r="AT9" s="3" t="str">
        <f t="shared" si="1"/>
        <v>06.10.2023</v>
      </c>
      <c r="AU9" s="82"/>
      <c r="AW9" s="3" t="str">
        <f t="shared" si="2"/>
        <v>06.11.2023</v>
      </c>
      <c r="AX9" s="82"/>
      <c r="AZ9" s="3" t="str">
        <f t="shared" si="3"/>
        <v>06.12.2023</v>
      </c>
      <c r="BA9" s="82"/>
    </row>
    <row r="10" spans="2:53" x14ac:dyDescent="0.25">
      <c r="B10" s="3" t="str">
        <f>Доллар!B10</f>
        <v>07.01.2023</v>
      </c>
      <c r="C10" s="157" t="str">
        <f>IF(AND(D10=0,D11=0,D12=0,D13=0,D14=0,D15=0,D16=0,D17=0,D18=0,D19=0),"",(IF((SUMIFS(KITCO!$C:$C,KITCO!$A:$A,B10))=0,"-",(SUMIFS(KITCO!$C:$C,KITCO!$A:$A,B10)))))</f>
        <v/>
      </c>
      <c r="D10" s="165">
        <f>SUMIFS(KITCO!$C:$C,KITCO!$A:$A,B10)</f>
        <v>0</v>
      </c>
      <c r="E10" s="3" t="str">
        <f>Доллар!E10</f>
        <v>07.02.2023</v>
      </c>
      <c r="F10" s="157" t="str">
        <f>IF(AND(G10=0,G11=0,G12=0,G13=0,G14=0,G15=0,G16=0,G17=0,G18=0,G19=0),"",(IF((SUMIFS(KITCO!$C:$C,KITCO!$A:$A,E10))=0,"-",(SUMIFS(KITCO!$C:$C,KITCO!$A:$A,E10)))))</f>
        <v/>
      </c>
      <c r="G10" s="165">
        <f>SUMIFS(KITCO!$C:$C,KITCO!$A:$A,E10)</f>
        <v>0</v>
      </c>
      <c r="H10" s="3" t="str">
        <f>Доллар!H10</f>
        <v>07.03.2023</v>
      </c>
      <c r="I10" s="157" t="str">
        <f>IF(AND(J10=0,J11=0,J12=0,J13=0,J14=0,J15=0,J16=0,J17=0,J18=0,J19=0),"",(IF((SUMIFS(KITCO!$C:$C,KITCO!$A:$A,H10))=0,"-",(SUMIFS(KITCO!$C:$C,KITCO!$A:$A,H10)))))</f>
        <v/>
      </c>
      <c r="J10" s="165">
        <f>SUMIFS(KITCO!$C:$C,KITCO!$A:$A,H10)</f>
        <v>0</v>
      </c>
      <c r="K10" s="3" t="str">
        <f>Доллар!K10</f>
        <v>07.04.2023</v>
      </c>
      <c r="L10" s="157" t="str">
        <f>IF(AND(M10=0,M11=0,M12=0,M13=0,M14=0,M15=0,M16=0,M17=0,M18=0,M19=0),"",(IF((SUMIFS(KITCO!$C:$C,KITCO!$A:$A,K10))=0,"-",(SUMIFS(KITCO!$C:$C,KITCO!$A:$A,K10)))))</f>
        <v/>
      </c>
      <c r="M10" s="165">
        <f>SUMIFS(KITCO!$C:$C,KITCO!$A:$A,K10)</f>
        <v>0</v>
      </c>
      <c r="N10" s="3" t="str">
        <f>Доллар!N10</f>
        <v>07.05.2023</v>
      </c>
      <c r="O10" s="157" t="str">
        <f>IF(AND(P10=0,P11=0,P12=0,P13=0,P14=0,P15=0,P16=0,P17=0,P18=0,P19=0),"",(IF((SUMIFS(KITCO!$C:$C,KITCO!$A:$A,N10))=0,"-",(SUMIFS(KITCO!$C:$C,KITCO!$A:$A,N10)))))</f>
        <v/>
      </c>
      <c r="P10" s="165">
        <f>SUMIFS(KITCO!$C:$C,KITCO!$A:$A,N10)</f>
        <v>0</v>
      </c>
      <c r="Q10" s="3" t="str">
        <f>Доллар!Q10</f>
        <v>07.06.2023</v>
      </c>
      <c r="R10" s="157" t="str">
        <f>IF(AND(S10=0,S11=0,S12=0,S13=0,S14=0,S15=0,S16=0,S17=0,S18=0,S19=0),"",(IF((SUMIFS(KITCO!$C:$C,KITCO!$A:$A,Q10))=0,"-",(SUMIFS(KITCO!$C:$C,KITCO!$A:$A,Q10)))))</f>
        <v/>
      </c>
      <c r="S10" s="165">
        <f>SUMIFS(KITCO!$C:$C,KITCO!$A:$A,Q10)</f>
        <v>0</v>
      </c>
      <c r="T10" s="3" t="str">
        <f>Доллар!T10</f>
        <v>07.07.2023</v>
      </c>
      <c r="U10" s="157" t="str">
        <f>IF(AND(V10=0,V11=0,V12=0,V13=0,V14=0,V15=0,V16=0,V17=0,V18=0,V19=0),"",(IF((SUMIFS(KITCO!$C:$C,KITCO!$A:$A,T10))=0,"-",(SUMIFS(KITCO!$C:$C,KITCO!$A:$A,T10)))))</f>
        <v/>
      </c>
      <c r="V10" s="165">
        <f>SUMIFS(KITCO!$C:$C,KITCO!$A:$A,T10)</f>
        <v>0</v>
      </c>
      <c r="W10" s="3" t="str">
        <f>Доллар!W10</f>
        <v>07.08.2023</v>
      </c>
      <c r="X10" s="157" t="str">
        <f>IF(AND(Y10=0,Y11=0,Y12=0,Y13=0,Y14=0,Y15=0,Y16=0,Y17=0,Y18=0,Y19=0),"",(IF((SUMIFS(KITCO!$C:$C,KITCO!$A:$A,W10))=0,"-",(SUMIFS(KITCO!$C:$C,KITCO!$A:$A,W10)))))</f>
        <v/>
      </c>
      <c r="Y10" s="165">
        <f>SUMIFS(KITCO!$C:$C,KITCO!$A:$A,W10)</f>
        <v>0</v>
      </c>
      <c r="Z10" s="3" t="str">
        <f>Доллар!Z10</f>
        <v>07.09.2023</v>
      </c>
      <c r="AA10" s="157" t="str">
        <f>IF(AND(AB10=0,AB11=0,AB12=0,AB13=0,AB14=0,AB15=0,AB16=0,AB17=0,AB18=0,AB19=0),"",(IF((SUMIFS(KITCO!$C:$C,KITCO!$A:$A,Z10))=0,"-",(SUMIFS(KITCO!$C:$C,KITCO!$A:$A,Z10)))))</f>
        <v/>
      </c>
      <c r="AB10" s="165">
        <f>SUMIFS(KITCO!$C:$C,KITCO!$A:$A,Z10)</f>
        <v>0</v>
      </c>
      <c r="AC10" s="3" t="str">
        <f>Доллар!AC10</f>
        <v>07.10.2023</v>
      </c>
      <c r="AD10" s="157" t="str">
        <f>IF(AND(AE10=0,AE11=0,AE12=0,AE13=0,AE14=0,AE15=0,AE16=0,AE17=0,AE18=0,AE19=0),"",(IF((SUMIFS(KITCO!$C:$C,KITCO!$A:$A,AC10))=0,"-",(SUMIFS(KITCO!$C:$C,KITCO!$A:$A,AC10)))))</f>
        <v/>
      </c>
      <c r="AE10" s="165">
        <f>SUMIFS(KITCO!$C:$C,KITCO!$A:$A,AC10)</f>
        <v>0</v>
      </c>
      <c r="AF10" s="3" t="str">
        <f>Доллар!AF10</f>
        <v>07.11.2023</v>
      </c>
      <c r="AG10" s="157" t="str">
        <f>IF(AND(AH10=0,AH11=0,AH12=0,AH13=0,AH14=0,AH15=0,AH16=0,AH17=0,AH18=0,AH19=0),"",(IF((SUMIFS(KITCO!$C:$C,KITCO!$A:$A,AF10))=0,"-",(SUMIFS(KITCO!$C:$C,KITCO!$A:$A,AF10)))))</f>
        <v/>
      </c>
      <c r="AH10" s="165">
        <f>SUMIFS(KITCO!$C:$C,KITCO!$A:$A,AF10)</f>
        <v>0</v>
      </c>
      <c r="AI10" s="3" t="str">
        <f>Доллар!AI10</f>
        <v>07.12.2023</v>
      </c>
      <c r="AJ10" s="157" t="str">
        <f>IF(AND(AK10=0,AK11=0,AK12=0,AK13=0,AK14=0,AK15=0,AK16=0,AK17=0,AK18=0,AK19=0),"",(IF((SUMIFS(KITCO!$C:$C,KITCO!$A:$A,AI10))=0,"-",(SUMIFS(KITCO!$C:$C,KITCO!$A:$A,AI10)))))</f>
        <v/>
      </c>
      <c r="AK10" s="165">
        <f>SUMIFS(KITCO!$C:$C,KITCO!$A:$A,AI10)</f>
        <v>0</v>
      </c>
      <c r="AQ10" s="153" t="str">
        <f t="shared" si="0"/>
        <v>07.06.2023</v>
      </c>
      <c r="AR10" s="82"/>
      <c r="AT10" s="3" t="str">
        <f t="shared" si="1"/>
        <v>07.10.2023</v>
      </c>
      <c r="AU10" s="82"/>
      <c r="AW10" s="3" t="str">
        <f t="shared" si="2"/>
        <v>07.11.2023</v>
      </c>
      <c r="AX10" s="82"/>
      <c r="AZ10" s="3" t="str">
        <f t="shared" si="3"/>
        <v>07.12.2023</v>
      </c>
      <c r="BA10" s="82"/>
    </row>
    <row r="11" spans="2:53" x14ac:dyDescent="0.25">
      <c r="B11" s="3" t="str">
        <f>Доллар!B11</f>
        <v>08.01.2023</v>
      </c>
      <c r="C11" s="157" t="str">
        <f>IF(AND(D11=0,D12=0,D13=0,D14=0,D15=0,D16=0,D17=0,D18=0,D19=0,D20=0),"",(IF((SUMIFS(KITCO!$C:$C,KITCO!$A:$A,B11))=0,"-",(SUMIFS(KITCO!$C:$C,KITCO!$A:$A,B11)))))</f>
        <v/>
      </c>
      <c r="D11" s="165">
        <f>SUMIFS(KITCO!$C:$C,KITCO!$A:$A,B11)</f>
        <v>0</v>
      </c>
      <c r="E11" s="3" t="str">
        <f>Доллар!E11</f>
        <v>08.02.2023</v>
      </c>
      <c r="F11" s="157" t="str">
        <f>IF(AND(G11=0,G12=0,G13=0,G14=0,G15=0,G16=0,G17=0,G18=0,G19=0,G20=0),"",(IF((SUMIFS(KITCO!$C:$C,KITCO!$A:$A,E11))=0,"-",(SUMIFS(KITCO!$C:$C,KITCO!$A:$A,E11)))))</f>
        <v/>
      </c>
      <c r="G11" s="165">
        <f>SUMIFS(KITCO!$C:$C,KITCO!$A:$A,E11)</f>
        <v>0</v>
      </c>
      <c r="H11" s="3" t="str">
        <f>Доллар!H11</f>
        <v>08.03.2023</v>
      </c>
      <c r="I11" s="157" t="str">
        <f>IF(AND(J11=0,J12=0,J13=0,J14=0,J15=0,J16=0,J17=0,J18=0,J19=0,J20=0),"",(IF((SUMIFS(KITCO!$C:$C,KITCO!$A:$A,H11))=0,"-",(SUMIFS(KITCO!$C:$C,KITCO!$A:$A,H11)))))</f>
        <v/>
      </c>
      <c r="J11" s="165">
        <f>SUMIFS(KITCO!$C:$C,KITCO!$A:$A,H11)</f>
        <v>0</v>
      </c>
      <c r="K11" s="3" t="str">
        <f>Доллар!K11</f>
        <v>08.04.2023</v>
      </c>
      <c r="L11" s="157" t="str">
        <f>IF(AND(M11=0,M12=0,M13=0,M14=0,M15=0,M16=0,M17=0,M18=0,M19=0,M20=0),"",(IF((SUMIFS(KITCO!$C:$C,KITCO!$A:$A,K11))=0,"-",(SUMIFS(KITCO!$C:$C,KITCO!$A:$A,K11)))))</f>
        <v/>
      </c>
      <c r="M11" s="165">
        <f>SUMIFS(KITCO!$C:$C,KITCO!$A:$A,K11)</f>
        <v>0</v>
      </c>
      <c r="N11" s="3" t="str">
        <f>Доллар!N11</f>
        <v>08.05.2023</v>
      </c>
      <c r="O11" s="157" t="str">
        <f>IF(AND(P11=0,P12=0,P13=0,P14=0,P15=0,P16=0,P17=0,P18=0,P19=0,P20=0),"",(IF((SUMIFS(KITCO!$C:$C,KITCO!$A:$A,N11))=0,"-",(SUMIFS(KITCO!$C:$C,KITCO!$A:$A,N11)))))</f>
        <v/>
      </c>
      <c r="P11" s="165">
        <f>SUMIFS(KITCO!$C:$C,KITCO!$A:$A,N11)</f>
        <v>0</v>
      </c>
      <c r="Q11" s="3" t="str">
        <f>Доллар!Q11</f>
        <v>08.06.2023</v>
      </c>
      <c r="R11" s="157" t="str">
        <f>IF(AND(S11=0,S12=0,S13=0,S14=0,S15=0,S16=0,S17=0,S18=0,S19=0,S20=0),"",(IF((SUMIFS(KITCO!$C:$C,KITCO!$A:$A,Q11))=0,"-",(SUMIFS(KITCO!$C:$C,KITCO!$A:$A,Q11)))))</f>
        <v/>
      </c>
      <c r="S11" s="165">
        <f>SUMIFS(KITCO!$C:$C,KITCO!$A:$A,Q11)</f>
        <v>0</v>
      </c>
      <c r="T11" s="3" t="str">
        <f>Доллар!T11</f>
        <v>08.07.2023</v>
      </c>
      <c r="U11" s="157" t="str">
        <f>IF(AND(V11=0,V12=0,V13=0,V14=0,V15=0,V16=0,V17=0,V18=0,V19=0,V20=0),"",(IF((SUMIFS(KITCO!$C:$C,KITCO!$A:$A,T11))=0,"-",(SUMIFS(KITCO!$C:$C,KITCO!$A:$A,T11)))))</f>
        <v/>
      </c>
      <c r="V11" s="165">
        <f>SUMIFS(KITCO!$C:$C,KITCO!$A:$A,T11)</f>
        <v>0</v>
      </c>
      <c r="W11" s="3" t="str">
        <f>Доллар!W11</f>
        <v>08.08.2023</v>
      </c>
      <c r="X11" s="157" t="str">
        <f>IF(AND(Y11=0,Y12=0,Y13=0,Y14=0,Y15=0,Y16=0,Y17=0,Y18=0,Y19=0,Y20=0),"",(IF((SUMIFS(KITCO!$C:$C,KITCO!$A:$A,W11))=0,"-",(SUMIFS(KITCO!$C:$C,KITCO!$A:$A,W11)))))</f>
        <v/>
      </c>
      <c r="Y11" s="165">
        <f>SUMIFS(KITCO!$C:$C,KITCO!$A:$A,W11)</f>
        <v>0</v>
      </c>
      <c r="Z11" s="3" t="str">
        <f>Доллар!Z11</f>
        <v>08.09.2023</v>
      </c>
      <c r="AA11" s="157" t="str">
        <f>IF(AND(AB11=0,AB12=0,AB13=0,AB14=0,AB15=0,AB16=0,AB17=0,AB18=0,AB19=0,AB20=0),"",(IF((SUMIFS(KITCO!$C:$C,KITCO!$A:$A,Z11))=0,"-",(SUMIFS(KITCO!$C:$C,KITCO!$A:$A,Z11)))))</f>
        <v/>
      </c>
      <c r="AB11" s="165">
        <f>SUMIFS(KITCO!$C:$C,KITCO!$A:$A,Z11)</f>
        <v>0</v>
      </c>
      <c r="AC11" s="3" t="str">
        <f>Доллар!AC11</f>
        <v>08.10.2023</v>
      </c>
      <c r="AD11" s="157" t="str">
        <f>IF(AND(AE11=0,AE12=0,AE13=0,AE14=0,AE15=0,AE16=0,AE17=0,AE18=0,AE19=0,AE20=0),"",(IF((SUMIFS(KITCO!$C:$C,KITCO!$A:$A,AC11))=0,"-",(SUMIFS(KITCO!$C:$C,KITCO!$A:$A,AC11)))))</f>
        <v/>
      </c>
      <c r="AE11" s="165">
        <f>SUMIFS(KITCO!$C:$C,KITCO!$A:$A,AC11)</f>
        <v>0</v>
      </c>
      <c r="AF11" s="3" t="str">
        <f>Доллар!AF11</f>
        <v>08.11.2023</v>
      </c>
      <c r="AG11" s="157" t="str">
        <f>IF(AND(AH11=0,AH12=0,AH13=0,AH14=0,AH15=0,AH16=0,AH17=0,AH18=0,AH19=0,AH20=0),"",(IF((SUMIFS(KITCO!$C:$C,KITCO!$A:$A,AF11))=0,"-",(SUMIFS(KITCO!$C:$C,KITCO!$A:$A,AF11)))))</f>
        <v/>
      </c>
      <c r="AH11" s="165">
        <f>SUMIFS(KITCO!$C:$C,KITCO!$A:$A,AF11)</f>
        <v>0</v>
      </c>
      <c r="AI11" s="3" t="str">
        <f>Доллар!AI11</f>
        <v>08.12.2023</v>
      </c>
      <c r="AJ11" s="157" t="str">
        <f>IF(AND(AK11=0,AK12=0,AK13=0,AK14=0,AK15=0,AK16=0,AK17=0,AK18=0,AK19=0,AK20=0),"",(IF((SUMIFS(KITCO!$C:$C,KITCO!$A:$A,AI11))=0,"-",(SUMIFS(KITCO!$C:$C,KITCO!$A:$A,AI11)))))</f>
        <v/>
      </c>
      <c r="AK11" s="165">
        <f>SUMIFS(KITCO!$C:$C,KITCO!$A:$A,AI11)</f>
        <v>0</v>
      </c>
      <c r="AQ11" s="153" t="str">
        <f t="shared" si="0"/>
        <v>08.06.2023</v>
      </c>
      <c r="AR11" s="82"/>
      <c r="AT11" s="3" t="str">
        <f t="shared" si="1"/>
        <v>08.10.2023</v>
      </c>
      <c r="AU11" s="82"/>
      <c r="AW11" s="3" t="str">
        <f t="shared" si="2"/>
        <v>08.11.2023</v>
      </c>
      <c r="AX11" s="82"/>
      <c r="AZ11" s="3" t="str">
        <f t="shared" si="3"/>
        <v>08.12.2023</v>
      </c>
      <c r="BA11" s="82"/>
    </row>
    <row r="12" spans="2:53" x14ac:dyDescent="0.25">
      <c r="B12" s="3" t="str">
        <f>Доллар!B12</f>
        <v>09.01.2023</v>
      </c>
      <c r="C12" s="157" t="str">
        <f>IF(AND(D12=0,D13=0,D14=0,D15=0,D16=0,D17=0,D18=0,D19=0,D20=0,D21=0),"",(IF((SUMIFS(KITCO!$C:$C,KITCO!$A:$A,B12))=0,"-",(SUMIFS(KITCO!$C:$C,KITCO!$A:$A,B12)))))</f>
        <v/>
      </c>
      <c r="D12" s="165">
        <f>SUMIFS(KITCO!$C:$C,KITCO!$A:$A,B12)</f>
        <v>0</v>
      </c>
      <c r="E12" s="3" t="str">
        <f>Доллар!E12</f>
        <v>09.02.2023</v>
      </c>
      <c r="F12" s="157" t="str">
        <f>IF(AND(G12=0,G13=0,G14=0,G15=0,G16=0,G17=0,G18=0,G19=0,G20=0,G21=0),"",(IF((SUMIFS(KITCO!$C:$C,KITCO!$A:$A,E12))=0,"-",(SUMIFS(KITCO!$C:$C,KITCO!$A:$A,E12)))))</f>
        <v/>
      </c>
      <c r="G12" s="165">
        <f>SUMIFS(KITCO!$C:$C,KITCO!$A:$A,E12)</f>
        <v>0</v>
      </c>
      <c r="H12" s="3" t="str">
        <f>Доллар!H12</f>
        <v>09.03.2023</v>
      </c>
      <c r="I12" s="157" t="str">
        <f>IF(AND(J12=0,J13=0,J14=0,J15=0,J16=0,J17=0,J18=0,J19=0,J20=0,J21=0),"",(IF((SUMIFS(KITCO!$C:$C,KITCO!$A:$A,H12))=0,"-",(SUMIFS(KITCO!$C:$C,KITCO!$A:$A,H12)))))</f>
        <v/>
      </c>
      <c r="J12" s="165">
        <f>SUMIFS(KITCO!$C:$C,KITCO!$A:$A,H12)</f>
        <v>0</v>
      </c>
      <c r="K12" s="3" t="str">
        <f>Доллар!K12</f>
        <v>09.04.2023</v>
      </c>
      <c r="L12" s="157" t="str">
        <f>IF(AND(M12=0,M13=0,M14=0,M15=0,M16=0,M17=0,M18=0,M19=0,M20=0,M21=0),"",(IF((SUMIFS(KITCO!$C:$C,KITCO!$A:$A,K12))=0,"-",(SUMIFS(KITCO!$C:$C,KITCO!$A:$A,K12)))))</f>
        <v/>
      </c>
      <c r="M12" s="165">
        <f>SUMIFS(KITCO!$C:$C,KITCO!$A:$A,K12)</f>
        <v>0</v>
      </c>
      <c r="N12" s="3" t="str">
        <f>Доллар!N12</f>
        <v>09.05.2023</v>
      </c>
      <c r="O12" s="157" t="str">
        <f>IF(AND(P12=0,P13=0,P14=0,P15=0,P16=0,P17=0,P18=0,P19=0,P20=0,P21=0),"",(IF((SUMIFS(KITCO!$C:$C,KITCO!$A:$A,N12))=0,"-",(SUMIFS(KITCO!$C:$C,KITCO!$A:$A,N12)))))</f>
        <v/>
      </c>
      <c r="P12" s="165">
        <f>SUMIFS(KITCO!$C:$C,KITCO!$A:$A,N12)</f>
        <v>0</v>
      </c>
      <c r="Q12" s="3" t="str">
        <f>Доллар!Q12</f>
        <v>09.06.2023</v>
      </c>
      <c r="R12" s="157" t="str">
        <f>IF(AND(S12=0,S13=0,S14=0,S15=0,S16=0,S17=0,S18=0,S19=0,S20=0,S21=0),"",(IF((SUMIFS(KITCO!$C:$C,KITCO!$A:$A,Q12))=0,"-",(SUMIFS(KITCO!$C:$C,KITCO!$A:$A,Q12)))))</f>
        <v/>
      </c>
      <c r="S12" s="165">
        <f>SUMIFS(KITCO!$C:$C,KITCO!$A:$A,Q12)</f>
        <v>0</v>
      </c>
      <c r="T12" s="3" t="str">
        <f>Доллар!T12</f>
        <v>09.07.2023</v>
      </c>
      <c r="U12" s="157" t="str">
        <f>IF(AND(V12=0,V13=0,V14=0,V15=0,V16=0,V17=0,V18=0,V19=0,V20=0,V21=0),"",(IF((SUMIFS(KITCO!$C:$C,KITCO!$A:$A,T12))=0,"-",(SUMIFS(KITCO!$C:$C,KITCO!$A:$A,T12)))))</f>
        <v/>
      </c>
      <c r="V12" s="165">
        <f>SUMIFS(KITCO!$C:$C,KITCO!$A:$A,T12)</f>
        <v>0</v>
      </c>
      <c r="W12" s="3" t="str">
        <f>Доллар!W12</f>
        <v>09.08.2023</v>
      </c>
      <c r="X12" s="157" t="str">
        <f>IF(AND(Y12=0,Y13=0,Y14=0,Y15=0,Y16=0,Y17=0,Y18=0,Y19=0,Y20=0,Y21=0),"",(IF((SUMIFS(KITCO!$C:$C,KITCO!$A:$A,W12))=0,"-",(SUMIFS(KITCO!$C:$C,KITCO!$A:$A,W12)))))</f>
        <v/>
      </c>
      <c r="Y12" s="165">
        <f>SUMIFS(KITCO!$C:$C,KITCO!$A:$A,W12)</f>
        <v>0</v>
      </c>
      <c r="Z12" s="3" t="str">
        <f>Доллар!Z12</f>
        <v>09.09.2023</v>
      </c>
      <c r="AA12" s="157" t="str">
        <f>IF(AND(AB12=0,AB13=0,AB14=0,AB15=0,AB16=0,AB17=0,AB18=0,AB19=0,AB20=0,AB21=0),"",(IF((SUMIFS(KITCO!$C:$C,KITCO!$A:$A,Z12))=0,"-",(SUMIFS(KITCO!$C:$C,KITCO!$A:$A,Z12)))))</f>
        <v/>
      </c>
      <c r="AB12" s="165">
        <f>SUMIFS(KITCO!$C:$C,KITCO!$A:$A,Z12)</f>
        <v>0</v>
      </c>
      <c r="AC12" s="3" t="str">
        <f>Доллар!AC12</f>
        <v>09.10.2023</v>
      </c>
      <c r="AD12" s="157" t="str">
        <f>IF(AND(AE12=0,AE13=0,AE14=0,AE15=0,AE16=0,AE17=0,AE18=0,AE19=0,AE20=0,AE21=0),"",(IF((SUMIFS(KITCO!$C:$C,KITCO!$A:$A,AC12))=0,"-",(SUMIFS(KITCO!$C:$C,KITCO!$A:$A,AC12)))))</f>
        <v/>
      </c>
      <c r="AE12" s="165">
        <f>SUMIFS(KITCO!$C:$C,KITCO!$A:$A,AC12)</f>
        <v>0</v>
      </c>
      <c r="AF12" s="3" t="str">
        <f>Доллар!AF12</f>
        <v>09.11.2023</v>
      </c>
      <c r="AG12" s="157" t="str">
        <f>IF(AND(AH12=0,AH13=0,AH14=0,AH15=0,AH16=0,AH17=0,AH18=0,AH19=0,AH20=0,AH21=0),"",(IF((SUMIFS(KITCO!$C:$C,KITCO!$A:$A,AF12))=0,"-",(SUMIFS(KITCO!$C:$C,KITCO!$A:$A,AF12)))))</f>
        <v/>
      </c>
      <c r="AH12" s="165">
        <f>SUMIFS(KITCO!$C:$C,KITCO!$A:$A,AF12)</f>
        <v>0</v>
      </c>
      <c r="AI12" s="3" t="str">
        <f>Доллар!AI12</f>
        <v>09.12.2023</v>
      </c>
      <c r="AJ12" s="157" t="str">
        <f>IF(AND(AK12=0,AK13=0,AK14=0,AK15=0,AK16=0,AK17=0,AK18=0,AK19=0,AK20=0,AK21=0),"",(IF((SUMIFS(KITCO!$C:$C,KITCO!$A:$A,AI12))=0,"-",(SUMIFS(KITCO!$C:$C,KITCO!$A:$A,AI12)))))</f>
        <v/>
      </c>
      <c r="AK12" s="165">
        <f>SUMIFS(KITCO!$C:$C,KITCO!$A:$A,AI12)</f>
        <v>0</v>
      </c>
      <c r="AQ12" s="153" t="str">
        <f t="shared" si="0"/>
        <v>09.06.2023</v>
      </c>
      <c r="AR12" s="82"/>
      <c r="AT12" s="3" t="str">
        <f t="shared" si="1"/>
        <v>09.10.2023</v>
      </c>
      <c r="AU12" s="82"/>
      <c r="AW12" s="3" t="str">
        <f t="shared" si="2"/>
        <v>09.11.2023</v>
      </c>
      <c r="AX12" s="82"/>
      <c r="AZ12" s="3" t="str">
        <f t="shared" si="3"/>
        <v>09.12.2023</v>
      </c>
      <c r="BA12" s="82"/>
    </row>
    <row r="13" spans="2:53" x14ac:dyDescent="0.25">
      <c r="B13" s="3" t="str">
        <f>Доллар!B13</f>
        <v>10.01.2023</v>
      </c>
      <c r="C13" s="157" t="str">
        <f>IF(AND(D13=0,D14=0,D15=0,D16=0,D17=0,D18=0,D19=0,D20=0,D21=0,D22=0),"",(IF((SUMIFS(KITCO!$C:$C,KITCO!$A:$A,B13))=0,"-",(SUMIFS(KITCO!$C:$C,KITCO!$A:$A,B13)))))</f>
        <v/>
      </c>
      <c r="D13" s="165">
        <f>SUMIFS(KITCO!$C:$C,KITCO!$A:$A,B13)</f>
        <v>0</v>
      </c>
      <c r="E13" s="3" t="str">
        <f>Доллар!E13</f>
        <v>10.02.2023</v>
      </c>
      <c r="F13" s="157" t="str">
        <f>IF(AND(G13=0,G14=0,G15=0,G16=0,G17=0,G18=0,G19=0,G20=0,G21=0,G22=0),"",(IF((SUMIFS(KITCO!$C:$C,KITCO!$A:$A,E13))=0,"-",(SUMIFS(KITCO!$C:$C,KITCO!$A:$A,E13)))))</f>
        <v/>
      </c>
      <c r="G13" s="165">
        <f>SUMIFS(KITCO!$C:$C,KITCO!$A:$A,E13)</f>
        <v>0</v>
      </c>
      <c r="H13" s="3" t="str">
        <f>Доллар!H13</f>
        <v>10.03.2023</v>
      </c>
      <c r="I13" s="157" t="str">
        <f>IF(AND(J13=0,J14=0,J15=0,J16=0,J17=0,J18=0,J19=0,J20=0,J21=0,J22=0),"",(IF((SUMIFS(KITCO!$C:$C,KITCO!$A:$A,H13))=0,"-",(SUMIFS(KITCO!$C:$C,KITCO!$A:$A,H13)))))</f>
        <v/>
      </c>
      <c r="J13" s="165">
        <f>SUMIFS(KITCO!$C:$C,KITCO!$A:$A,H13)</f>
        <v>0</v>
      </c>
      <c r="K13" s="3" t="str">
        <f>Доллар!K13</f>
        <v>10.04.2023</v>
      </c>
      <c r="L13" s="157" t="str">
        <f>IF(AND(M13=0,M14=0,M15=0,M16=0,M17=0,M18=0,M19=0,M20=0,M21=0,M22=0),"",(IF((SUMIFS(KITCO!$C:$C,KITCO!$A:$A,K13))=0,"-",(SUMIFS(KITCO!$C:$C,KITCO!$A:$A,K13)))))</f>
        <v/>
      </c>
      <c r="M13" s="165">
        <f>SUMIFS(KITCO!$C:$C,KITCO!$A:$A,K13)</f>
        <v>0</v>
      </c>
      <c r="N13" s="3" t="str">
        <f>Доллар!N13</f>
        <v>10.05.2023</v>
      </c>
      <c r="O13" s="157" t="str">
        <f>IF(AND(P13=0,P14=0,P15=0,P16=0,P17=0,P18=0,P19=0,P20=0,P21=0,P22=0),"",(IF((SUMIFS(KITCO!$C:$C,KITCO!$A:$A,N13))=0,"-",(SUMIFS(KITCO!$C:$C,KITCO!$A:$A,N13)))))</f>
        <v/>
      </c>
      <c r="P13" s="165">
        <f>SUMIFS(KITCO!$C:$C,KITCO!$A:$A,N13)</f>
        <v>0</v>
      </c>
      <c r="Q13" s="3" t="str">
        <f>Доллар!Q13</f>
        <v>10.06.2023</v>
      </c>
      <c r="R13" s="157" t="str">
        <f>IF(AND(S13=0,S14=0,S15=0,S16=0,S17=0,S18=0,S19=0,S20=0,S21=0,S22=0),"",(IF((SUMIFS(KITCO!$C:$C,KITCO!$A:$A,Q13))=0,"-",(SUMIFS(KITCO!$C:$C,KITCO!$A:$A,Q13)))))</f>
        <v/>
      </c>
      <c r="S13" s="165">
        <f>SUMIFS(KITCO!$C:$C,KITCO!$A:$A,Q13)</f>
        <v>0</v>
      </c>
      <c r="T13" s="3" t="str">
        <f>Доллар!T13</f>
        <v>10.07.2023</v>
      </c>
      <c r="U13" s="157" t="str">
        <f>IF(AND(V13=0,V14=0,V15=0,V16=0,V17=0,V18=0,V19=0,V20=0,V21=0,V22=0),"",(IF((SUMIFS(KITCO!$C:$C,KITCO!$A:$A,T13))=0,"-",(SUMIFS(KITCO!$C:$C,KITCO!$A:$A,T13)))))</f>
        <v/>
      </c>
      <c r="V13" s="165">
        <f>SUMIFS(KITCO!$C:$C,KITCO!$A:$A,T13)</f>
        <v>0</v>
      </c>
      <c r="W13" s="3" t="str">
        <f>Доллар!W13</f>
        <v>10.08.2023</v>
      </c>
      <c r="X13" s="157" t="str">
        <f>IF(AND(Y13=0,Y14=0,Y15=0,Y16=0,Y17=0,Y18=0,Y19=0,Y20=0,Y21=0,Y22=0),"",(IF((SUMIFS(KITCO!$C:$C,KITCO!$A:$A,W13))=0,"-",(SUMIFS(KITCO!$C:$C,KITCO!$A:$A,W13)))))</f>
        <v/>
      </c>
      <c r="Y13" s="165">
        <f>SUMIFS(KITCO!$C:$C,KITCO!$A:$A,W13)</f>
        <v>0</v>
      </c>
      <c r="Z13" s="3" t="str">
        <f>Доллар!Z13</f>
        <v>10.09.2023</v>
      </c>
      <c r="AA13" s="157" t="str">
        <f>IF(AND(AB13=0,AB14=0,AB15=0,AB16=0,AB17=0,AB18=0,AB19=0,AB20=0,AB21=0,AB22=0),"",(IF((SUMIFS(KITCO!$C:$C,KITCO!$A:$A,Z13))=0,"-",(SUMIFS(KITCO!$C:$C,KITCO!$A:$A,Z13)))))</f>
        <v/>
      </c>
      <c r="AB13" s="165">
        <f>SUMIFS(KITCO!$C:$C,KITCO!$A:$A,Z13)</f>
        <v>0</v>
      </c>
      <c r="AC13" s="3" t="str">
        <f>Доллар!AC13</f>
        <v>10.10.2023</v>
      </c>
      <c r="AD13" s="157" t="str">
        <f>IF(AND(AE13=0,AE14=0,AE15=0,AE16=0,AE17=0,AE18=0,AE19=0,AE20=0,AE21=0,AE22=0),"",(IF((SUMIFS(KITCO!$C:$C,KITCO!$A:$A,AC13))=0,"-",(SUMIFS(KITCO!$C:$C,KITCO!$A:$A,AC13)))))</f>
        <v/>
      </c>
      <c r="AE13" s="165">
        <f>SUMIFS(KITCO!$C:$C,KITCO!$A:$A,AC13)</f>
        <v>0</v>
      </c>
      <c r="AF13" s="3" t="str">
        <f>Доллар!AF13</f>
        <v>10.11.2023</v>
      </c>
      <c r="AG13" s="157" t="str">
        <f>IF(AND(AH13=0,AH14=0,AH15=0,AH16=0,AH17=0,AH18=0,AH19=0,AH20=0,AH21=0,AH22=0),"",(IF((SUMIFS(KITCO!$C:$C,KITCO!$A:$A,AF13))=0,"-",(SUMIFS(KITCO!$C:$C,KITCO!$A:$A,AF13)))))</f>
        <v/>
      </c>
      <c r="AH13" s="165">
        <f>SUMIFS(KITCO!$C:$C,KITCO!$A:$A,AF13)</f>
        <v>0</v>
      </c>
      <c r="AI13" s="3" t="str">
        <f>Доллар!AI13</f>
        <v>10.12.2023</v>
      </c>
      <c r="AJ13" s="157" t="str">
        <f>IF(AND(AK13=0,AK14=0,AK15=0,AK16=0,AK17=0,AK18=0,AK19=0,AK20=0,AK21=0,AK22=0),"",(IF((SUMIFS(KITCO!$C:$C,KITCO!$A:$A,AI13))=0,"-",(SUMIFS(KITCO!$C:$C,KITCO!$A:$A,AI13)))))</f>
        <v/>
      </c>
      <c r="AK13" s="165">
        <f>SUMIFS(KITCO!$C:$C,KITCO!$A:$A,AI13)</f>
        <v>0</v>
      </c>
      <c r="AQ13" s="153" t="str">
        <f t="shared" si="0"/>
        <v>10.06.2023</v>
      </c>
      <c r="AR13" s="82"/>
      <c r="AT13" s="3" t="str">
        <f t="shared" si="1"/>
        <v>10.10.2023</v>
      </c>
      <c r="AU13" s="82"/>
      <c r="AW13" s="3" t="str">
        <f t="shared" si="2"/>
        <v>10.11.2023</v>
      </c>
      <c r="AX13" s="82"/>
      <c r="AZ13" s="3" t="str">
        <f t="shared" si="3"/>
        <v>10.12.2023</v>
      </c>
      <c r="BA13" s="82"/>
    </row>
    <row r="14" spans="2:53" x14ac:dyDescent="0.25">
      <c r="B14" s="3" t="str">
        <f>Доллар!B14</f>
        <v>11.01.2023</v>
      </c>
      <c r="C14" s="157" t="str">
        <f>IF(AND(D14=0,D15=0,D16=0,D17=0,D18=0,D19=0,D20=0,D21=0,D22=0,D23=0),"",(IF((SUMIFS(KITCO!$C:$C,KITCO!$A:$A,B14))=0,"-",(SUMIFS(KITCO!$C:$C,KITCO!$A:$A,B14)))))</f>
        <v/>
      </c>
      <c r="D14" s="165">
        <f>SUMIFS(KITCO!$C:$C,KITCO!$A:$A,B14)</f>
        <v>0</v>
      </c>
      <c r="E14" s="3" t="str">
        <f>Доллар!E14</f>
        <v>11.02.2023</v>
      </c>
      <c r="F14" s="157" t="str">
        <f>IF(AND(G14=0,G15=0,G16=0,G17=0,G18=0,G19=0,G20=0,G21=0,G22=0,G23=0),"",(IF((SUMIFS(KITCO!$C:$C,KITCO!$A:$A,E14))=0,"-",(SUMIFS(KITCO!$C:$C,KITCO!$A:$A,E14)))))</f>
        <v/>
      </c>
      <c r="G14" s="165">
        <f>SUMIFS(KITCO!$C:$C,KITCO!$A:$A,E14)</f>
        <v>0</v>
      </c>
      <c r="H14" s="3" t="str">
        <f>Доллар!H14</f>
        <v>11.03.2023</v>
      </c>
      <c r="I14" s="157" t="str">
        <f>IF(AND(J14=0,J15=0,J16=0,J17=0,J18=0,J19=0,J20=0,J21=0,J22=0,J23=0),"",(IF((SUMIFS(KITCO!$C:$C,KITCO!$A:$A,H14))=0,"-",(SUMIFS(KITCO!$C:$C,KITCO!$A:$A,H14)))))</f>
        <v/>
      </c>
      <c r="J14" s="165">
        <f>SUMIFS(KITCO!$C:$C,KITCO!$A:$A,H14)</f>
        <v>0</v>
      </c>
      <c r="K14" s="3" t="str">
        <f>Доллар!K14</f>
        <v>11.04.2023</v>
      </c>
      <c r="L14" s="157" t="str">
        <f>IF(AND(M14=0,M15=0,M16=0,M17=0,M18=0,M19=0,M20=0,M21=0,M22=0,M23=0),"",(IF((SUMIFS(KITCO!$C:$C,KITCO!$A:$A,K14))=0,"-",(SUMIFS(KITCO!$C:$C,KITCO!$A:$A,K14)))))</f>
        <v/>
      </c>
      <c r="M14" s="165">
        <f>SUMIFS(KITCO!$C:$C,KITCO!$A:$A,K14)</f>
        <v>0</v>
      </c>
      <c r="N14" s="3" t="str">
        <f>Доллар!N14</f>
        <v>11.05.2023</v>
      </c>
      <c r="O14" s="157" t="str">
        <f>IF(AND(P14=0,P15=0,P16=0,P17=0,P18=0,P19=0,P20=0,P21=0,P22=0,P23=0),"",(IF((SUMIFS(KITCO!$C:$C,KITCO!$A:$A,N14))=0,"-",(SUMIFS(KITCO!$C:$C,KITCO!$A:$A,N14)))))</f>
        <v/>
      </c>
      <c r="P14" s="165">
        <f>SUMIFS(KITCO!$C:$C,KITCO!$A:$A,N14)</f>
        <v>0</v>
      </c>
      <c r="Q14" s="3" t="str">
        <f>Доллар!Q14</f>
        <v>11.06.2023</v>
      </c>
      <c r="R14" s="157" t="str">
        <f>IF(AND(S14=0,S15=0,S16=0,S17=0,S18=0,S19=0,S20=0,S21=0,S22=0,S23=0),"",(IF((SUMIFS(KITCO!$C:$C,KITCO!$A:$A,Q14))=0,"-",(SUMIFS(KITCO!$C:$C,KITCO!$A:$A,Q14)))))</f>
        <v/>
      </c>
      <c r="S14" s="165">
        <f>SUMIFS(KITCO!$C:$C,KITCO!$A:$A,Q14)</f>
        <v>0</v>
      </c>
      <c r="T14" s="3" t="str">
        <f>Доллар!T14</f>
        <v>11.07.2023</v>
      </c>
      <c r="U14" s="157" t="str">
        <f>IF(AND(V14=0,V15=0,V16=0,V17=0,V18=0,V19=0,V20=0,V21=0,V22=0,V23=0),"",(IF((SUMIFS(KITCO!$C:$C,KITCO!$A:$A,T14))=0,"-",(SUMIFS(KITCO!$C:$C,KITCO!$A:$A,T14)))))</f>
        <v/>
      </c>
      <c r="V14" s="165">
        <f>SUMIFS(KITCO!$C:$C,KITCO!$A:$A,T14)</f>
        <v>0</v>
      </c>
      <c r="W14" s="3" t="str">
        <f>Доллар!W14</f>
        <v>11.08.2023</v>
      </c>
      <c r="X14" s="157" t="str">
        <f>IF(AND(Y14=0,Y15=0,Y16=0,Y17=0,Y18=0,Y19=0,Y20=0,Y21=0,Y22=0,Y23=0),"",(IF((SUMIFS(KITCO!$C:$C,KITCO!$A:$A,W14))=0,"-",(SUMIFS(KITCO!$C:$C,KITCO!$A:$A,W14)))))</f>
        <v/>
      </c>
      <c r="Y14" s="165">
        <f>SUMIFS(KITCO!$C:$C,KITCO!$A:$A,W14)</f>
        <v>0</v>
      </c>
      <c r="Z14" s="3" t="str">
        <f>Доллар!Z14</f>
        <v>11.09.2023</v>
      </c>
      <c r="AA14" s="157" t="str">
        <f>IF(AND(AB14=0,AB15=0,AB16=0,AB17=0,AB18=0,AB19=0,AB20=0,AB21=0,AB22=0,AB23=0),"",(IF((SUMIFS(KITCO!$C:$C,KITCO!$A:$A,Z14))=0,"-",(SUMIFS(KITCO!$C:$C,KITCO!$A:$A,Z14)))))</f>
        <v/>
      </c>
      <c r="AB14" s="165">
        <f>SUMIFS(KITCO!$C:$C,KITCO!$A:$A,Z14)</f>
        <v>0</v>
      </c>
      <c r="AC14" s="3" t="str">
        <f>Доллар!AC14</f>
        <v>11.10.2023</v>
      </c>
      <c r="AD14" s="157" t="str">
        <f>IF(AND(AE14=0,AE15=0,AE16=0,AE17=0,AE18=0,AE19=0,AE20=0,AE21=0,AE22=0,AE23=0),"",(IF((SUMIFS(KITCO!$C:$C,KITCO!$A:$A,AC14))=0,"-",(SUMIFS(KITCO!$C:$C,KITCO!$A:$A,AC14)))))</f>
        <v/>
      </c>
      <c r="AE14" s="165">
        <f>SUMIFS(KITCO!$C:$C,KITCO!$A:$A,AC14)</f>
        <v>0</v>
      </c>
      <c r="AF14" s="3" t="str">
        <f>Доллар!AF14</f>
        <v>11.11.2023</v>
      </c>
      <c r="AG14" s="157" t="str">
        <f>IF(AND(AH14=0,AH15=0,AH16=0,AH17=0,AH18=0,AH19=0,AH20=0,AH21=0,AH22=0,AH23=0),"",(IF((SUMIFS(KITCO!$C:$C,KITCO!$A:$A,AF14))=0,"-",(SUMIFS(KITCO!$C:$C,KITCO!$A:$A,AF14)))))</f>
        <v/>
      </c>
      <c r="AH14" s="165">
        <f>SUMIFS(KITCO!$C:$C,KITCO!$A:$A,AF14)</f>
        <v>0</v>
      </c>
      <c r="AI14" s="3" t="str">
        <f>Доллар!AI14</f>
        <v>11.12.2023</v>
      </c>
      <c r="AJ14" s="157" t="str">
        <f>IF(AND(AK14=0,AK15=0,AK16=0,AK17=0,AK18=0,AK19=0,AK20=0,AK21=0,AK22=0,AK23=0),"",(IF((SUMIFS(KITCO!$C:$C,KITCO!$A:$A,AI14))=0,"-",(SUMIFS(KITCO!$C:$C,KITCO!$A:$A,AI14)))))</f>
        <v/>
      </c>
      <c r="AK14" s="165">
        <f>SUMIFS(KITCO!$C:$C,KITCO!$A:$A,AI14)</f>
        <v>0</v>
      </c>
      <c r="AQ14" s="153" t="str">
        <f t="shared" si="0"/>
        <v>11.06.2023</v>
      </c>
      <c r="AR14" s="82"/>
      <c r="AT14" s="3" t="str">
        <f t="shared" si="1"/>
        <v>11.10.2023</v>
      </c>
      <c r="AU14" s="82"/>
      <c r="AW14" s="3" t="str">
        <f t="shared" si="2"/>
        <v>11.11.2023</v>
      </c>
      <c r="AX14" s="82"/>
      <c r="AZ14" s="3" t="str">
        <f t="shared" si="3"/>
        <v>11.12.2023</v>
      </c>
      <c r="BA14" s="82"/>
    </row>
    <row r="15" spans="2:53" x14ac:dyDescent="0.25">
      <c r="B15" s="3" t="str">
        <f>Доллар!B15</f>
        <v>12.01.2023</v>
      </c>
      <c r="C15" s="157" t="str">
        <f>IF(AND(D15=0,D16=0,D17=0,D18=0,D19=0,D20=0,D21=0,D22=0,D23=0,D24=0),"",(IF((SUMIFS(KITCO!$C:$C,KITCO!$A:$A,B15))=0,"-",(SUMIFS(KITCO!$C:$C,KITCO!$A:$A,B15)))))</f>
        <v/>
      </c>
      <c r="D15" s="165">
        <f>SUMIFS(KITCO!$C:$C,KITCO!$A:$A,B15)</f>
        <v>0</v>
      </c>
      <c r="E15" s="3" t="str">
        <f>Доллар!E15</f>
        <v>12.02.2023</v>
      </c>
      <c r="F15" s="157" t="str">
        <f>IF(AND(G15=0,G16=0,G17=0,G18=0,G19=0,G20=0,G21=0,G22=0,G23=0,G24=0),"",(IF((SUMIFS(KITCO!$C:$C,KITCO!$A:$A,E15))=0,"-",(SUMIFS(KITCO!$C:$C,KITCO!$A:$A,E15)))))</f>
        <v/>
      </c>
      <c r="G15" s="165">
        <f>SUMIFS(KITCO!$C:$C,KITCO!$A:$A,E15)</f>
        <v>0</v>
      </c>
      <c r="H15" s="3" t="str">
        <f>Доллар!H15</f>
        <v>12.03.2023</v>
      </c>
      <c r="I15" s="157" t="str">
        <f>IF(AND(J15=0,J16=0,J17=0,J18=0,J19=0,J20=0,J21=0,J22=0,J23=0,J24=0),"",(IF((SUMIFS(KITCO!$C:$C,KITCO!$A:$A,H15))=0,"-",(SUMIFS(KITCO!$C:$C,KITCO!$A:$A,H15)))))</f>
        <v/>
      </c>
      <c r="J15" s="165">
        <f>SUMIFS(KITCO!$C:$C,KITCO!$A:$A,H15)</f>
        <v>0</v>
      </c>
      <c r="K15" s="3" t="str">
        <f>Доллар!K15</f>
        <v>12.04.2023</v>
      </c>
      <c r="L15" s="157" t="str">
        <f>IF(AND(M15=0,M16=0,M17=0,M18=0,M19=0,M20=0,M21=0,M22=0,M23=0,M24=0),"",(IF((SUMIFS(KITCO!$C:$C,KITCO!$A:$A,K15))=0,"-",(SUMIFS(KITCO!$C:$C,KITCO!$A:$A,K15)))))</f>
        <v/>
      </c>
      <c r="M15" s="165">
        <f>SUMIFS(KITCO!$C:$C,KITCO!$A:$A,K15)</f>
        <v>0</v>
      </c>
      <c r="N15" s="3" t="str">
        <f>Доллар!N15</f>
        <v>12.05.2023</v>
      </c>
      <c r="O15" s="157" t="str">
        <f>IF(AND(P15=0,P16=0,P17=0,P18=0,P19=0,P20=0,P21=0,P22=0,P23=0,P24=0),"",(IF((SUMIFS(KITCO!$C:$C,KITCO!$A:$A,N15))=0,"-",(SUMIFS(KITCO!$C:$C,KITCO!$A:$A,N15)))))</f>
        <v/>
      </c>
      <c r="P15" s="165">
        <f>SUMIFS(KITCO!$C:$C,KITCO!$A:$A,N15)</f>
        <v>0</v>
      </c>
      <c r="Q15" s="3" t="str">
        <f>Доллар!Q15</f>
        <v>12.06.2023</v>
      </c>
      <c r="R15" s="157" t="str">
        <f>IF(AND(S15=0,S16=0,S17=0,S18=0,S19=0,S20=0,S21=0,S22=0,S23=0,S24=0),"",(IF((SUMIFS(KITCO!$C:$C,KITCO!$A:$A,Q15))=0,"-",(SUMIFS(KITCO!$C:$C,KITCO!$A:$A,Q15)))))</f>
        <v/>
      </c>
      <c r="S15" s="165">
        <f>SUMIFS(KITCO!$C:$C,KITCO!$A:$A,Q15)</f>
        <v>0</v>
      </c>
      <c r="T15" s="3" t="str">
        <f>Доллар!T15</f>
        <v>12.07.2023</v>
      </c>
      <c r="U15" s="157" t="str">
        <f>IF(AND(V15=0,V16=0,V17=0,V18=0,V19=0,V20=0,V21=0,V22=0,V23=0,V24=0),"",(IF((SUMIFS(KITCO!$C:$C,KITCO!$A:$A,T15))=0,"-",(SUMIFS(KITCO!$C:$C,KITCO!$A:$A,T15)))))</f>
        <v/>
      </c>
      <c r="V15" s="165">
        <f>SUMIFS(KITCO!$C:$C,KITCO!$A:$A,T15)</f>
        <v>0</v>
      </c>
      <c r="W15" s="3" t="str">
        <f>Доллар!W15</f>
        <v>12.08.2023</v>
      </c>
      <c r="X15" s="157" t="str">
        <f>IF(AND(Y15=0,Y16=0,Y17=0,Y18=0,Y19=0,Y20=0,Y21=0,Y22=0,Y23=0,Y24=0),"",(IF((SUMIFS(KITCO!$C:$C,KITCO!$A:$A,W15))=0,"-",(SUMIFS(KITCO!$C:$C,KITCO!$A:$A,W15)))))</f>
        <v/>
      </c>
      <c r="Y15" s="165">
        <f>SUMIFS(KITCO!$C:$C,KITCO!$A:$A,W15)</f>
        <v>0</v>
      </c>
      <c r="Z15" s="3" t="str">
        <f>Доллар!Z15</f>
        <v>12.09.2023</v>
      </c>
      <c r="AA15" s="157" t="str">
        <f>IF(AND(AB15=0,AB16=0,AB17=0,AB18=0,AB19=0,AB20=0,AB21=0,AB22=0,AB23=0,AB24=0),"",(IF((SUMIFS(KITCO!$C:$C,KITCO!$A:$A,Z15))=0,"-",(SUMIFS(KITCO!$C:$C,KITCO!$A:$A,Z15)))))</f>
        <v/>
      </c>
      <c r="AB15" s="165">
        <f>SUMIFS(KITCO!$C:$C,KITCO!$A:$A,Z15)</f>
        <v>0</v>
      </c>
      <c r="AC15" s="3" t="str">
        <f>Доллар!AC15</f>
        <v>12.10.2023</v>
      </c>
      <c r="AD15" s="157" t="str">
        <f>IF(AND(AE15=0,AE16=0,AE17=0,AE18=0,AE19=0,AE20=0,AE21=0,AE22=0,AE23=0,AE24=0),"",(IF((SUMIFS(KITCO!$C:$C,KITCO!$A:$A,AC15))=0,"-",(SUMIFS(KITCO!$C:$C,KITCO!$A:$A,AC15)))))</f>
        <v/>
      </c>
      <c r="AE15" s="165">
        <f>SUMIFS(KITCO!$C:$C,KITCO!$A:$A,AC15)</f>
        <v>0</v>
      </c>
      <c r="AF15" s="3" t="str">
        <f>Доллар!AF15</f>
        <v>12.11.2023</v>
      </c>
      <c r="AG15" s="157" t="str">
        <f>IF(AND(AH15=0,AH16=0,AH17=0,AH18=0,AH19=0,AH20=0,AH21=0,AH22=0,AH23=0,AH24=0),"",(IF((SUMIFS(KITCO!$C:$C,KITCO!$A:$A,AF15))=0,"-",(SUMIFS(KITCO!$C:$C,KITCO!$A:$A,AF15)))))</f>
        <v/>
      </c>
      <c r="AH15" s="165">
        <f>SUMIFS(KITCO!$C:$C,KITCO!$A:$A,AF15)</f>
        <v>0</v>
      </c>
      <c r="AI15" s="3" t="str">
        <f>Доллар!AI15</f>
        <v>12.12.2023</v>
      </c>
      <c r="AJ15" s="157" t="str">
        <f>IF(AND(AK15=0,AK16=0,AK17=0,AK18=0,AK19=0,AK20=0,AK21=0,AK22=0,AK23=0,AK24=0),"",(IF((SUMIFS(KITCO!$C:$C,KITCO!$A:$A,AI15))=0,"-",(SUMIFS(KITCO!$C:$C,KITCO!$A:$A,AI15)))))</f>
        <v/>
      </c>
      <c r="AK15" s="165">
        <f>SUMIFS(KITCO!$C:$C,KITCO!$A:$A,AI15)</f>
        <v>0</v>
      </c>
      <c r="AP15" s="31"/>
      <c r="AQ15" s="153" t="str">
        <f t="shared" si="0"/>
        <v>12.06.2023</v>
      </c>
      <c r="AR15" s="82"/>
      <c r="AT15" s="3" t="str">
        <f t="shared" si="1"/>
        <v>12.10.2023</v>
      </c>
      <c r="AU15" s="82"/>
      <c r="AW15" s="3" t="str">
        <f t="shared" si="2"/>
        <v>12.11.2023</v>
      </c>
      <c r="AX15" s="82"/>
      <c r="AZ15" s="3" t="str">
        <f t="shared" si="3"/>
        <v>12.12.2023</v>
      </c>
      <c r="BA15" s="82"/>
    </row>
    <row r="16" spans="2:53" x14ac:dyDescent="0.25">
      <c r="B16" s="3" t="str">
        <f>Доллар!B16</f>
        <v>13.01.2023</v>
      </c>
      <c r="C16" s="157" t="str">
        <f>IF(AND(D16=0,D17=0,D18=0,D19=0,D20=0,D21=0,D22=0,D23=0,D24=0,D25=0),"",(IF((SUMIFS(KITCO!$C:$C,KITCO!$A:$A,B16))=0,"-",(SUMIFS(KITCO!$C:$C,KITCO!$A:$A,B16)))))</f>
        <v/>
      </c>
      <c r="D16" s="165">
        <f>SUMIFS(KITCO!$C:$C,KITCO!$A:$A,B16)</f>
        <v>0</v>
      </c>
      <c r="E16" s="3" t="str">
        <f>Доллар!E16</f>
        <v>13.02.2023</v>
      </c>
      <c r="F16" s="157" t="str">
        <f>IF(AND(G16=0,G17=0,G18=0,G19=0,G20=0,G21=0,G22=0,G23=0,G24=0,G25=0),"",(IF((SUMIFS(KITCO!$C:$C,KITCO!$A:$A,E16))=0,"-",(SUMIFS(KITCO!$C:$C,KITCO!$A:$A,E16)))))</f>
        <v/>
      </c>
      <c r="G16" s="165">
        <f>SUMIFS(KITCO!$C:$C,KITCO!$A:$A,E16)</f>
        <v>0</v>
      </c>
      <c r="H16" s="3" t="str">
        <f>Доллар!H16</f>
        <v>13.03.2023</v>
      </c>
      <c r="I16" s="157" t="str">
        <f>IF(AND(J16=0,J17=0,J18=0,J19=0,J20=0,J21=0,J22=0,J23=0,J24=0,J25=0),"",(IF((SUMIFS(KITCO!$C:$C,KITCO!$A:$A,H16))=0,"-",(SUMIFS(KITCO!$C:$C,KITCO!$A:$A,H16)))))</f>
        <v/>
      </c>
      <c r="J16" s="165">
        <f>SUMIFS(KITCO!$C:$C,KITCO!$A:$A,H16)</f>
        <v>0</v>
      </c>
      <c r="K16" s="3" t="str">
        <f>Доллар!K16</f>
        <v>13.04.2023</v>
      </c>
      <c r="L16" s="157" t="str">
        <f>IF(AND(M16=0,M17=0,M18=0,M19=0,M20=0,M21=0,M22=0,M23=0,M24=0,M25=0),"",(IF((SUMIFS(KITCO!$C:$C,KITCO!$A:$A,K16))=0,"-",(SUMIFS(KITCO!$C:$C,KITCO!$A:$A,K16)))))</f>
        <v/>
      </c>
      <c r="M16" s="165">
        <f>SUMIFS(KITCO!$C:$C,KITCO!$A:$A,K16)</f>
        <v>0</v>
      </c>
      <c r="N16" s="3" t="str">
        <f>Доллар!N16</f>
        <v>13.05.2023</v>
      </c>
      <c r="O16" s="157" t="str">
        <f>IF(AND(P16=0,P17=0,P18=0,P19=0,P20=0,P21=0,P22=0,P23=0,P24=0,P25=0),"",(IF((SUMIFS(KITCO!$C:$C,KITCO!$A:$A,N16))=0,"-",(SUMIFS(KITCO!$C:$C,KITCO!$A:$A,N16)))))</f>
        <v/>
      </c>
      <c r="P16" s="165">
        <f>SUMIFS(KITCO!$C:$C,KITCO!$A:$A,N16)</f>
        <v>0</v>
      </c>
      <c r="Q16" s="3" t="str">
        <f>Доллар!Q16</f>
        <v>13.06.2023</v>
      </c>
      <c r="R16" s="157" t="str">
        <f>IF(AND(S16=0,S17=0,S18=0,S19=0,S20=0,S21=0,S22=0,S23=0,S24=0,S25=0),"",(IF((SUMIFS(KITCO!$C:$C,KITCO!$A:$A,Q16))=0,"-",(SUMIFS(KITCO!$C:$C,KITCO!$A:$A,Q16)))))</f>
        <v/>
      </c>
      <c r="S16" s="165">
        <f>SUMIFS(KITCO!$C:$C,KITCO!$A:$A,Q16)</f>
        <v>0</v>
      </c>
      <c r="T16" s="3" t="str">
        <f>Доллар!T16</f>
        <v>13.07.2023</v>
      </c>
      <c r="U16" s="157" t="str">
        <f>IF(AND(V16=0,V17=0,V18=0,V19=0,V20=0,V21=0,V22=0,V23=0,V24=0,V25=0),"",(IF((SUMIFS(KITCO!$C:$C,KITCO!$A:$A,T16))=0,"-",(SUMIFS(KITCO!$C:$C,KITCO!$A:$A,T16)))))</f>
        <v/>
      </c>
      <c r="V16" s="165">
        <f>SUMIFS(KITCO!$C:$C,KITCO!$A:$A,T16)</f>
        <v>0</v>
      </c>
      <c r="W16" s="3" t="str">
        <f>Доллар!W16</f>
        <v>13.08.2023</v>
      </c>
      <c r="X16" s="157" t="str">
        <f>IF(AND(Y16=0,Y17=0,Y18=0,Y19=0,Y20=0,Y21=0,Y22=0,Y23=0,Y24=0,Y25=0),"",(IF((SUMIFS(KITCO!$C:$C,KITCO!$A:$A,W16))=0,"-",(SUMIFS(KITCO!$C:$C,KITCO!$A:$A,W16)))))</f>
        <v/>
      </c>
      <c r="Y16" s="165">
        <f>SUMIFS(KITCO!$C:$C,KITCO!$A:$A,W16)</f>
        <v>0</v>
      </c>
      <c r="Z16" s="3" t="str">
        <f>Доллар!Z16</f>
        <v>13.09.2023</v>
      </c>
      <c r="AA16" s="157" t="str">
        <f>IF(AND(AB16=0,AB17=0,AB18=0,AB19=0,AB20=0,AB21=0,AB22=0,AB23=0,AB24=0,AB25=0),"",(IF((SUMIFS(KITCO!$C:$C,KITCO!$A:$A,Z16))=0,"-",(SUMIFS(KITCO!$C:$C,KITCO!$A:$A,Z16)))))</f>
        <v/>
      </c>
      <c r="AB16" s="165">
        <f>SUMIFS(KITCO!$C:$C,KITCO!$A:$A,Z16)</f>
        <v>0</v>
      </c>
      <c r="AC16" s="3" t="str">
        <f>Доллар!AC16</f>
        <v>13.10.2023</v>
      </c>
      <c r="AD16" s="157" t="str">
        <f>IF(AND(AE16=0,AE17=0,AE18=0,AE19=0,AE20=0,AE21=0,AE22=0,AE23=0,AE24=0,AE25=0),"",(IF((SUMIFS(KITCO!$C:$C,KITCO!$A:$A,AC16))=0,"-",(SUMIFS(KITCO!$C:$C,KITCO!$A:$A,AC16)))))</f>
        <v/>
      </c>
      <c r="AE16" s="165">
        <f>SUMIFS(KITCO!$C:$C,KITCO!$A:$A,AC16)</f>
        <v>0</v>
      </c>
      <c r="AF16" s="3" t="str">
        <f>Доллар!AF16</f>
        <v>13.11.2023</v>
      </c>
      <c r="AG16" s="157" t="str">
        <f>IF(AND(AH16=0,AH17=0,AH18=0,AH19=0,AH20=0,AH21=0,AH22=0,AH23=0,AH24=0,AH25=0),"",(IF((SUMIFS(KITCO!$C:$C,KITCO!$A:$A,AF16))=0,"-",(SUMIFS(KITCO!$C:$C,KITCO!$A:$A,AF16)))))</f>
        <v/>
      </c>
      <c r="AH16" s="165">
        <f>SUMIFS(KITCO!$C:$C,KITCO!$A:$A,AF16)</f>
        <v>0</v>
      </c>
      <c r="AI16" s="3" t="str">
        <f>Доллар!AI16</f>
        <v>13.12.2023</v>
      </c>
      <c r="AJ16" s="157" t="str">
        <f>IF(AND(AK16=0,AK17=0,AK18=0,AK19=0,AK20=0,AK21=0,AK22=0,AK23=0,AK24=0,AK25=0),"",(IF((SUMIFS(KITCO!$C:$C,KITCO!$A:$A,AI16))=0,"-",(SUMIFS(KITCO!$C:$C,KITCO!$A:$A,AI16)))))</f>
        <v/>
      </c>
      <c r="AK16" s="165">
        <f>SUMIFS(KITCO!$C:$C,KITCO!$A:$A,AI16)</f>
        <v>0</v>
      </c>
      <c r="AQ16" s="153" t="str">
        <f t="shared" si="0"/>
        <v>13.06.2023</v>
      </c>
      <c r="AR16" s="82"/>
      <c r="AT16" s="3" t="str">
        <f t="shared" si="1"/>
        <v>13.10.2023</v>
      </c>
      <c r="AU16" s="82"/>
      <c r="AW16" s="3" t="str">
        <f t="shared" si="2"/>
        <v>13.11.2023</v>
      </c>
      <c r="AX16" s="82"/>
      <c r="AZ16" s="3" t="str">
        <f t="shared" si="3"/>
        <v>13.12.2023</v>
      </c>
      <c r="BA16" s="82"/>
    </row>
    <row r="17" spans="2:53" x14ac:dyDescent="0.25">
      <c r="B17" s="3" t="str">
        <f>Доллар!B17</f>
        <v>14.01.2023</v>
      </c>
      <c r="C17" s="157" t="str">
        <f>IF(AND(D17=0,D18=0,D19=0,D20=0,D21=0,D22=0,D23=0,D24=0,D25=0,D26=0),"",(IF((SUMIFS(KITCO!$C:$C,KITCO!$A:$A,B17))=0,"-",(SUMIFS(KITCO!$C:$C,KITCO!$A:$A,B17)))))</f>
        <v/>
      </c>
      <c r="D17" s="165">
        <f>SUMIFS(KITCO!$C:$C,KITCO!$A:$A,B17)</f>
        <v>0</v>
      </c>
      <c r="E17" s="3" t="str">
        <f>Доллар!E17</f>
        <v>14.02.2023</v>
      </c>
      <c r="F17" s="157" t="str">
        <f>IF(AND(G17=0,G18=0,G19=0,G20=0,G21=0,G22=0,G23=0,G24=0,G25=0,G26=0),"",(IF((SUMIFS(KITCO!$C:$C,KITCO!$A:$A,E17))=0,"-",(SUMIFS(KITCO!$C:$C,KITCO!$A:$A,E17)))))</f>
        <v/>
      </c>
      <c r="G17" s="165">
        <f>SUMIFS(KITCO!$C:$C,KITCO!$A:$A,E17)</f>
        <v>0</v>
      </c>
      <c r="H17" s="3" t="str">
        <f>Доллар!H17</f>
        <v>14.03.2023</v>
      </c>
      <c r="I17" s="157" t="str">
        <f>IF(AND(J17=0,J18=0,J19=0,J20=0,J21=0,J22=0,J23=0,J24=0,J25=0,J26=0),"",(IF((SUMIFS(KITCO!$C:$C,KITCO!$A:$A,H17))=0,"-",(SUMIFS(KITCO!$C:$C,KITCO!$A:$A,H17)))))</f>
        <v/>
      </c>
      <c r="J17" s="165">
        <f>SUMIFS(KITCO!$C:$C,KITCO!$A:$A,H17)</f>
        <v>0</v>
      </c>
      <c r="K17" s="3" t="str">
        <f>Доллар!K17</f>
        <v>14.04.2023</v>
      </c>
      <c r="L17" s="157" t="str">
        <f>IF(AND(M17=0,M18=0,M19=0,M20=0,M21=0,M22=0,M23=0,M24=0,M25=0,M26=0),"",(IF((SUMIFS(KITCO!$C:$C,KITCO!$A:$A,K17))=0,"-",(SUMIFS(KITCO!$C:$C,KITCO!$A:$A,K17)))))</f>
        <v/>
      </c>
      <c r="M17" s="165">
        <f>SUMIFS(KITCO!$C:$C,KITCO!$A:$A,K17)</f>
        <v>0</v>
      </c>
      <c r="N17" s="3" t="str">
        <f>Доллар!N17</f>
        <v>14.05.2023</v>
      </c>
      <c r="O17" s="157" t="str">
        <f>IF(AND(P17=0,P18=0,P19=0,P20=0,P21=0,P22=0,P23=0,P24=0,P25=0,P26=0),"",(IF((SUMIFS(KITCO!$C:$C,KITCO!$A:$A,N17))=0,"-",(SUMIFS(KITCO!$C:$C,KITCO!$A:$A,N17)))))</f>
        <v/>
      </c>
      <c r="P17" s="165">
        <f>SUMIFS(KITCO!$C:$C,KITCO!$A:$A,N17)</f>
        <v>0</v>
      </c>
      <c r="Q17" s="3" t="str">
        <f>Доллар!Q17</f>
        <v>14.06.2023</v>
      </c>
      <c r="R17" s="157" t="str">
        <f>IF(AND(S17=0,S18=0,S19=0,S20=0,S21=0,S22=0,S23=0,S24=0,S25=0,S26=0),"",(IF((SUMIFS(KITCO!$C:$C,KITCO!$A:$A,Q17))=0,"-",(SUMIFS(KITCO!$C:$C,KITCO!$A:$A,Q17)))))</f>
        <v/>
      </c>
      <c r="S17" s="165">
        <f>SUMIFS(KITCO!$C:$C,KITCO!$A:$A,Q17)</f>
        <v>0</v>
      </c>
      <c r="T17" s="3" t="str">
        <f>Доллар!T17</f>
        <v>14.07.2023</v>
      </c>
      <c r="U17" s="157" t="str">
        <f>IF(AND(V17=0,V18=0,V19=0,V20=0,V21=0,V22=0,V23=0,V24=0,V25=0,V26=0),"",(IF((SUMIFS(KITCO!$C:$C,KITCO!$A:$A,T17))=0,"-",(SUMIFS(KITCO!$C:$C,KITCO!$A:$A,T17)))))</f>
        <v/>
      </c>
      <c r="V17" s="165">
        <f>SUMIFS(KITCO!$C:$C,KITCO!$A:$A,T17)</f>
        <v>0</v>
      </c>
      <c r="W17" s="3" t="str">
        <f>Доллар!W17</f>
        <v>14.08.2023</v>
      </c>
      <c r="X17" s="157" t="str">
        <f>IF(AND(Y17=0,Y18=0,Y19=0,Y20=0,Y21=0,Y22=0,Y23=0,Y24=0,Y25=0,Y26=0),"",(IF((SUMIFS(KITCO!$C:$C,KITCO!$A:$A,W17))=0,"-",(SUMIFS(KITCO!$C:$C,KITCO!$A:$A,W17)))))</f>
        <v/>
      </c>
      <c r="Y17" s="165">
        <f>SUMIFS(KITCO!$C:$C,KITCO!$A:$A,W17)</f>
        <v>0</v>
      </c>
      <c r="Z17" s="3" t="str">
        <f>Доллар!Z17</f>
        <v>14.09.2023</v>
      </c>
      <c r="AA17" s="157" t="str">
        <f>IF(AND(AB17=0,AB18=0,AB19=0,AB20=0,AB21=0,AB22=0,AB23=0,AB24=0,AB25=0,AB26=0),"",(IF((SUMIFS(KITCO!$C:$C,KITCO!$A:$A,Z17))=0,"-",(SUMIFS(KITCO!$C:$C,KITCO!$A:$A,Z17)))))</f>
        <v/>
      </c>
      <c r="AB17" s="165">
        <f>SUMIFS(KITCO!$C:$C,KITCO!$A:$A,Z17)</f>
        <v>0</v>
      </c>
      <c r="AC17" s="3" t="str">
        <f>Доллар!AC17</f>
        <v>14.10.2023</v>
      </c>
      <c r="AD17" s="157" t="str">
        <f>IF(AND(AE17=0,AE18=0,AE19=0,AE20=0,AE21=0,AE22=0,AE23=0,AE24=0,AE25=0,AE26=0),"",(IF((SUMIFS(KITCO!$C:$C,KITCO!$A:$A,AC17))=0,"-",(SUMIFS(KITCO!$C:$C,KITCO!$A:$A,AC17)))))</f>
        <v/>
      </c>
      <c r="AE17" s="165">
        <f>SUMIFS(KITCO!$C:$C,KITCO!$A:$A,AC17)</f>
        <v>0</v>
      </c>
      <c r="AF17" s="3" t="str">
        <f>Доллар!AF17</f>
        <v>14.11.2023</v>
      </c>
      <c r="AG17" s="157" t="str">
        <f>IF(AND(AH17=0,AH18=0,AH19=0,AH20=0,AH21=0,AH22=0,AH23=0,AH24=0,AH25=0,AH26=0),"",(IF((SUMIFS(KITCO!$C:$C,KITCO!$A:$A,AF17))=0,"-",(SUMIFS(KITCO!$C:$C,KITCO!$A:$A,AF17)))))</f>
        <v/>
      </c>
      <c r="AH17" s="165">
        <f>SUMIFS(KITCO!$C:$C,KITCO!$A:$A,AF17)</f>
        <v>0</v>
      </c>
      <c r="AI17" s="3" t="str">
        <f>Доллар!AI17</f>
        <v>14.12.2023</v>
      </c>
      <c r="AJ17" s="157" t="str">
        <f>IF(AND(AK17=0,AK18=0,AK19=0,AK20=0,AK21=0,AK22=0,AK23=0,AK24=0,AK25=0,AK26=0),"",(IF((SUMIFS(KITCO!$C:$C,KITCO!$A:$A,AI17))=0,"-",(SUMIFS(KITCO!$C:$C,KITCO!$A:$A,AI17)))))</f>
        <v/>
      </c>
      <c r="AK17" s="165">
        <f>SUMIFS(KITCO!$C:$C,KITCO!$A:$A,AI17)</f>
        <v>0</v>
      </c>
      <c r="AP17" s="31"/>
      <c r="AQ17" s="153" t="str">
        <f t="shared" si="0"/>
        <v>14.06.2023</v>
      </c>
      <c r="AR17" s="82"/>
      <c r="AT17" s="3" t="str">
        <f t="shared" si="1"/>
        <v>14.10.2023</v>
      </c>
      <c r="AU17" s="82"/>
      <c r="AW17" s="3" t="str">
        <f t="shared" si="2"/>
        <v>14.11.2023</v>
      </c>
      <c r="AX17" s="82"/>
      <c r="AZ17" s="3" t="str">
        <f t="shared" si="3"/>
        <v>14.12.2023</v>
      </c>
      <c r="BA17" s="82"/>
    </row>
    <row r="18" spans="2:53" x14ac:dyDescent="0.25">
      <c r="B18" s="3" t="str">
        <f>Доллар!B18</f>
        <v>15.01.2023</v>
      </c>
      <c r="C18" s="157" t="str">
        <f>IF(AND(D18=0,D19=0,D20=0,D21=0,D22=0,D23=0,D24=0,D25=0,D26=0,D27=0),"",(IF((SUMIFS(KITCO!$C:$C,KITCO!$A:$A,B18))=0,"-",(SUMIFS(KITCO!$C:$C,KITCO!$A:$A,B18)))))</f>
        <v/>
      </c>
      <c r="D18" s="165">
        <f>SUMIFS(KITCO!$C:$C,KITCO!$A:$A,B18)</f>
        <v>0</v>
      </c>
      <c r="E18" s="3" t="str">
        <f>Доллар!E18</f>
        <v>15.02.2023</v>
      </c>
      <c r="F18" s="157" t="str">
        <f>IF(AND(G18=0,G19=0,G20=0,G21=0,G22=0,G23=0,G24=0,G25=0,G26=0,G27=0),"",(IF((SUMIFS(KITCO!$C:$C,KITCO!$A:$A,E18))=0,"-",(SUMIFS(KITCO!$C:$C,KITCO!$A:$A,E18)))))</f>
        <v/>
      </c>
      <c r="G18" s="165">
        <f>SUMIFS(KITCO!$C:$C,KITCO!$A:$A,E18)</f>
        <v>0</v>
      </c>
      <c r="H18" s="3" t="str">
        <f>Доллар!H18</f>
        <v>15.03.2023</v>
      </c>
      <c r="I18" s="157" t="str">
        <f>IF(AND(J18=0,J19=0,J20=0,J21=0,J22=0,J23=0,J24=0,J25=0,J26=0,J27=0),"",(IF((SUMIFS(KITCO!$C:$C,KITCO!$A:$A,H18))=0,"-",(SUMIFS(KITCO!$C:$C,KITCO!$A:$A,H18)))))</f>
        <v/>
      </c>
      <c r="J18" s="165">
        <f>SUMIFS(KITCO!$C:$C,KITCO!$A:$A,H18)</f>
        <v>0</v>
      </c>
      <c r="K18" s="3" t="str">
        <f>Доллар!K18</f>
        <v>15.04.2023</v>
      </c>
      <c r="L18" s="157" t="str">
        <f>IF(AND(M18=0,M19=0,M20=0,M21=0,M22=0,M23=0,M24=0,M25=0,M26=0,M27=0),"",(IF((SUMIFS(KITCO!$C:$C,KITCO!$A:$A,K18))=0,"-",(SUMIFS(KITCO!$C:$C,KITCO!$A:$A,K18)))))</f>
        <v/>
      </c>
      <c r="M18" s="165">
        <f>SUMIFS(KITCO!$C:$C,KITCO!$A:$A,K18)</f>
        <v>0</v>
      </c>
      <c r="N18" s="3" t="str">
        <f>Доллар!N18</f>
        <v>15.05.2023</v>
      </c>
      <c r="O18" s="157" t="str">
        <f>IF(AND(P18=0,P19=0,P20=0,P21=0,P22=0,P23=0,P24=0,P25=0,P26=0,P27=0),"",(IF((SUMIFS(KITCO!$C:$C,KITCO!$A:$A,N18))=0,"-",(SUMIFS(KITCO!$C:$C,KITCO!$A:$A,N18)))))</f>
        <v/>
      </c>
      <c r="P18" s="165">
        <f>SUMIFS(KITCO!$C:$C,KITCO!$A:$A,N18)</f>
        <v>0</v>
      </c>
      <c r="Q18" s="3" t="str">
        <f>Доллар!Q18</f>
        <v>15.06.2023</v>
      </c>
      <c r="R18" s="157" t="str">
        <f>IF(AND(S18=0,S19=0,S20=0,S21=0,S22=0,S23=0,S24=0,S25=0,S26=0,S27=0),"",(IF((SUMIFS(KITCO!$C:$C,KITCO!$A:$A,Q18))=0,"-",(SUMIFS(KITCO!$C:$C,KITCO!$A:$A,Q18)))))</f>
        <v/>
      </c>
      <c r="S18" s="165">
        <f>SUMIFS(KITCO!$C:$C,KITCO!$A:$A,Q18)</f>
        <v>0</v>
      </c>
      <c r="T18" s="3" t="str">
        <f>Доллар!T18</f>
        <v>15.07.2023</v>
      </c>
      <c r="U18" s="157" t="str">
        <f>IF(AND(V18=0,V19=0,V20=0,V21=0,V22=0,V23=0,V24=0,V25=0,V26=0,V27=0),"",(IF((SUMIFS(KITCO!$C:$C,KITCO!$A:$A,T18))=0,"-",(SUMIFS(KITCO!$C:$C,KITCO!$A:$A,T18)))))</f>
        <v/>
      </c>
      <c r="V18" s="165">
        <f>SUMIFS(KITCO!$C:$C,KITCO!$A:$A,T18)</f>
        <v>0</v>
      </c>
      <c r="W18" s="3" t="str">
        <f>Доллар!W18</f>
        <v>15.08.2023</v>
      </c>
      <c r="X18" s="157" t="str">
        <f>IF(AND(Y18=0,Y19=0,Y20=0,Y21=0,Y22=0,Y23=0,Y24=0,Y25=0,Y26=0,Y27=0),"",(IF((SUMIFS(KITCO!$C:$C,KITCO!$A:$A,W18))=0,"-",(SUMIFS(KITCO!$C:$C,KITCO!$A:$A,W18)))))</f>
        <v/>
      </c>
      <c r="Y18" s="165">
        <f>SUMIFS(KITCO!$C:$C,KITCO!$A:$A,W18)</f>
        <v>0</v>
      </c>
      <c r="Z18" s="3" t="str">
        <f>Доллар!Z18</f>
        <v>15.09.2023</v>
      </c>
      <c r="AA18" s="157" t="str">
        <f>IF(AND(AB18=0,AB19=0,AB20=0,AB21=0,AB22=0,AB23=0,AB24=0,AB25=0,AB26=0,AB27=0),"",(IF((SUMIFS(KITCO!$C:$C,KITCO!$A:$A,Z18))=0,"-",(SUMIFS(KITCO!$C:$C,KITCO!$A:$A,Z18)))))</f>
        <v/>
      </c>
      <c r="AB18" s="165">
        <f>SUMIFS(KITCO!$C:$C,KITCO!$A:$A,Z18)</f>
        <v>0</v>
      </c>
      <c r="AC18" s="3" t="str">
        <f>Доллар!AC18</f>
        <v>15.10.2023</v>
      </c>
      <c r="AD18" s="157" t="str">
        <f>IF(AND(AE18=0,AE19=0,AE20=0,AE21=0,AE22=0,AE23=0,AE24=0,AE25=0,AE26=0,AE27=0),"",(IF((SUMIFS(KITCO!$C:$C,KITCO!$A:$A,AC18))=0,"-",(SUMIFS(KITCO!$C:$C,KITCO!$A:$A,AC18)))))</f>
        <v/>
      </c>
      <c r="AE18" s="165">
        <f>SUMIFS(KITCO!$C:$C,KITCO!$A:$A,AC18)</f>
        <v>0</v>
      </c>
      <c r="AF18" s="3" t="str">
        <f>Доллар!AF18</f>
        <v>15.11.2023</v>
      </c>
      <c r="AG18" s="157" t="str">
        <f>IF(AND(AH18=0,AH19=0,AH20=0,AH21=0,AH22=0,AH23=0,AH24=0,AH25=0,AH26=0,AH27=0),"",(IF((SUMIFS(KITCO!$C:$C,KITCO!$A:$A,AF18))=0,"-",(SUMIFS(KITCO!$C:$C,KITCO!$A:$A,AF18)))))</f>
        <v/>
      </c>
      <c r="AH18" s="165">
        <f>SUMIFS(KITCO!$C:$C,KITCO!$A:$A,AF18)</f>
        <v>0</v>
      </c>
      <c r="AI18" s="3" t="str">
        <f>Доллар!AI18</f>
        <v>15.12.2023</v>
      </c>
      <c r="AJ18" s="157" t="str">
        <f>IF(AND(AK18=0,AK19=0,AK20=0,AK21=0,AK22=0,AK23=0,AK24=0,AK25=0,AK26=0,AK27=0),"",(IF((SUMIFS(KITCO!$C:$C,KITCO!$A:$A,AI18))=0,"-",(SUMIFS(KITCO!$C:$C,KITCO!$A:$A,AI18)))))</f>
        <v/>
      </c>
      <c r="AK18" s="165">
        <f>SUMIFS(KITCO!$C:$C,KITCO!$A:$A,AI18)</f>
        <v>0</v>
      </c>
      <c r="AQ18" s="153" t="str">
        <f t="shared" si="0"/>
        <v>15.06.2023</v>
      </c>
      <c r="AR18" s="82"/>
      <c r="AT18" s="3" t="str">
        <f t="shared" si="1"/>
        <v>15.10.2023</v>
      </c>
      <c r="AU18" s="82"/>
      <c r="AW18" s="3" t="str">
        <f t="shared" si="2"/>
        <v>15.11.2023</v>
      </c>
      <c r="AX18" s="82"/>
      <c r="AZ18" s="3" t="str">
        <f t="shared" si="3"/>
        <v>15.12.2023</v>
      </c>
      <c r="BA18" s="82"/>
    </row>
    <row r="19" spans="2:53" x14ac:dyDescent="0.25">
      <c r="B19" s="3" t="str">
        <f>Доллар!B19</f>
        <v>16.01.2023</v>
      </c>
      <c r="C19" s="157" t="str">
        <f>IF(AND(D19=0,D20=0,D21=0,D22=0,D23=0,D24=0,D25=0,D26=0,D27=0,D28=0),"",(IF((SUMIFS(KITCO!$C:$C,KITCO!$A:$A,B19))=0,"-",(SUMIFS(KITCO!$C:$C,KITCO!$A:$A,B19)))))</f>
        <v/>
      </c>
      <c r="D19" s="165">
        <f>SUMIFS(KITCO!$C:$C,KITCO!$A:$A,B19)</f>
        <v>0</v>
      </c>
      <c r="E19" s="3" t="str">
        <f>Доллар!E19</f>
        <v>16.02.2023</v>
      </c>
      <c r="F19" s="157" t="str">
        <f>IF(AND(G19=0,G20=0,G21=0,G22=0,G23=0,G24=0,G25=0,G26=0,G27=0,G28=0),"",(IF((SUMIFS(KITCO!$C:$C,KITCO!$A:$A,E19))=0,"-",(SUMIFS(KITCO!$C:$C,KITCO!$A:$A,E19)))))</f>
        <v/>
      </c>
      <c r="G19" s="165">
        <f>SUMIFS(KITCO!$C:$C,KITCO!$A:$A,E19)</f>
        <v>0</v>
      </c>
      <c r="H19" s="3" t="str">
        <f>Доллар!H19</f>
        <v>16.03.2023</v>
      </c>
      <c r="I19" s="157" t="str">
        <f>IF(AND(J19=0,J20=0,J21=0,J22=0,J23=0,J24=0,J25=0,J26=0,J27=0,J28=0),"",(IF((SUMIFS(KITCO!$C:$C,KITCO!$A:$A,H19))=0,"-",(SUMIFS(KITCO!$C:$C,KITCO!$A:$A,H19)))))</f>
        <v/>
      </c>
      <c r="J19" s="165">
        <f>SUMIFS(KITCO!$C:$C,KITCO!$A:$A,H19)</f>
        <v>0</v>
      </c>
      <c r="K19" s="3" t="str">
        <f>Доллар!K19</f>
        <v>16.04.2023</v>
      </c>
      <c r="L19" s="157" t="str">
        <f>IF(AND(M19=0,M20=0,M21=0,M22=0,M23=0,M24=0,M25=0,M26=0,M27=0,M28=0),"",(IF((SUMIFS(KITCO!$C:$C,KITCO!$A:$A,K19))=0,"-",(SUMIFS(KITCO!$C:$C,KITCO!$A:$A,K19)))))</f>
        <v/>
      </c>
      <c r="M19" s="165">
        <f>SUMIFS(KITCO!$C:$C,KITCO!$A:$A,K19)</f>
        <v>0</v>
      </c>
      <c r="N19" s="3" t="str">
        <f>Доллар!N19</f>
        <v>16.05.2023</v>
      </c>
      <c r="O19" s="157" t="str">
        <f>IF(AND(P19=0,P20=0,P21=0,P22=0,P23=0,P24=0,P25=0,P26=0,P27=0,P28=0),"",(IF((SUMIFS(KITCO!$C:$C,KITCO!$A:$A,N19))=0,"-",(SUMIFS(KITCO!$C:$C,KITCO!$A:$A,N19)))))</f>
        <v/>
      </c>
      <c r="P19" s="165">
        <f>SUMIFS(KITCO!$C:$C,KITCO!$A:$A,N19)</f>
        <v>0</v>
      </c>
      <c r="Q19" s="3" t="str">
        <f>Доллар!Q19</f>
        <v>16.06.2023</v>
      </c>
      <c r="R19" s="157" t="str">
        <f>IF(AND(S19=0,S20=0,S21=0,S22=0,S23=0,S24=0,S25=0,S26=0,S27=0,S28=0),"",(IF((SUMIFS(KITCO!$C:$C,KITCO!$A:$A,Q19))=0,"-",(SUMIFS(KITCO!$C:$C,KITCO!$A:$A,Q19)))))</f>
        <v/>
      </c>
      <c r="S19" s="165">
        <f>SUMIFS(KITCO!$C:$C,KITCO!$A:$A,Q19)</f>
        <v>0</v>
      </c>
      <c r="T19" s="3" t="str">
        <f>Доллар!T19</f>
        <v>16.07.2023</v>
      </c>
      <c r="U19" s="157" t="str">
        <f>IF(AND(V19=0,V20=0,V21=0,V22=0,V23=0,V24=0,V25=0,V26=0,V27=0,V28=0),"",(IF((SUMIFS(KITCO!$C:$C,KITCO!$A:$A,T19))=0,"-",(SUMIFS(KITCO!$C:$C,KITCO!$A:$A,T19)))))</f>
        <v/>
      </c>
      <c r="V19" s="165">
        <f>SUMIFS(KITCO!$C:$C,KITCO!$A:$A,T19)</f>
        <v>0</v>
      </c>
      <c r="W19" s="3" t="str">
        <f>Доллар!W19</f>
        <v>16.08.2023</v>
      </c>
      <c r="X19" s="157" t="str">
        <f>IF(AND(Y19=0,Y20=0,Y21=0,Y22=0,Y23=0,Y24=0,Y25=0,Y26=0,Y27=0,Y28=0),"",(IF((SUMIFS(KITCO!$C:$C,KITCO!$A:$A,W19))=0,"-",(SUMIFS(KITCO!$C:$C,KITCO!$A:$A,W19)))))</f>
        <v/>
      </c>
      <c r="Y19" s="165">
        <f>SUMIFS(KITCO!$C:$C,KITCO!$A:$A,W19)</f>
        <v>0</v>
      </c>
      <c r="Z19" s="3" t="str">
        <f>Доллар!Z19</f>
        <v>16.09.2023</v>
      </c>
      <c r="AA19" s="157" t="str">
        <f>IF(AND(AB19=0,AB20=0,AB21=0,AB22=0,AB23=0,AB24=0,AB25=0,AB26=0,AB27=0,AB28=0),"",(IF((SUMIFS(KITCO!$C:$C,KITCO!$A:$A,Z19))=0,"-",(SUMIFS(KITCO!$C:$C,KITCO!$A:$A,Z19)))))</f>
        <v/>
      </c>
      <c r="AB19" s="165">
        <f>SUMIFS(KITCO!$C:$C,KITCO!$A:$A,Z19)</f>
        <v>0</v>
      </c>
      <c r="AC19" s="3" t="str">
        <f>Доллар!AC19</f>
        <v>16.10.2023</v>
      </c>
      <c r="AD19" s="157" t="str">
        <f>IF(AND(AE19=0,AE20=0,AE21=0,AE22=0,AE23=0,AE24=0,AE25=0,AE26=0,AE27=0,AE28=0),"",(IF((SUMIFS(KITCO!$C:$C,KITCO!$A:$A,AC19))=0,"-",(SUMIFS(KITCO!$C:$C,KITCO!$A:$A,AC19)))))</f>
        <v/>
      </c>
      <c r="AE19" s="165">
        <f>SUMIFS(KITCO!$C:$C,KITCO!$A:$A,AC19)</f>
        <v>0</v>
      </c>
      <c r="AF19" s="3" t="str">
        <f>Доллар!AF19</f>
        <v>16.11.2023</v>
      </c>
      <c r="AG19" s="157" t="str">
        <f>IF(AND(AH19=0,AH20=0,AH21=0,AH22=0,AH23=0,AH24=0,AH25=0,AH26=0,AH27=0,AH28=0),"",(IF((SUMIFS(KITCO!$C:$C,KITCO!$A:$A,AF19))=0,"-",(SUMIFS(KITCO!$C:$C,KITCO!$A:$A,AF19)))))</f>
        <v/>
      </c>
      <c r="AH19" s="165">
        <f>SUMIFS(KITCO!$C:$C,KITCO!$A:$A,AF19)</f>
        <v>0</v>
      </c>
      <c r="AI19" s="3" t="str">
        <f>Доллар!AI19</f>
        <v>16.12.2023</v>
      </c>
      <c r="AJ19" s="157" t="str">
        <f>IF(AND(AK19=0,AK20=0,AK21=0,AK22=0,AK23=0,AK24=0,AK25=0,AK26=0,AK27=0,AK28=0),"",(IF((SUMIFS(KITCO!$C:$C,KITCO!$A:$A,AI19))=0,"-",(SUMIFS(KITCO!$C:$C,KITCO!$A:$A,AI19)))))</f>
        <v/>
      </c>
      <c r="AK19" s="165">
        <f>SUMIFS(KITCO!$C:$C,KITCO!$A:$A,AI19)</f>
        <v>0</v>
      </c>
      <c r="AQ19" s="153" t="str">
        <f t="shared" si="0"/>
        <v>16.06.2023</v>
      </c>
      <c r="AR19" s="82"/>
      <c r="AT19" s="3" t="str">
        <f t="shared" si="1"/>
        <v>16.10.2023</v>
      </c>
      <c r="AU19" s="82"/>
      <c r="AW19" s="3" t="str">
        <f t="shared" si="2"/>
        <v>16.11.2023</v>
      </c>
      <c r="AX19" s="82"/>
      <c r="AZ19" s="3" t="str">
        <f t="shared" si="3"/>
        <v>16.12.2023</v>
      </c>
      <c r="BA19" s="82"/>
    </row>
    <row r="20" spans="2:53" x14ac:dyDescent="0.25">
      <c r="B20" s="3" t="str">
        <f>Доллар!B20</f>
        <v>17.01.2023</v>
      </c>
      <c r="C20" s="157" t="str">
        <f>IF(AND(D20=0,D21=0,D22=0,D23=0,D24=0,D25=0,D26=0,D27=0,D28=0,D29=0),"",(IF((SUMIFS(KITCO!$C:$C,KITCO!$A:$A,B20))=0,"-",(SUMIFS(KITCO!$C:$C,KITCO!$A:$A,B20)))))</f>
        <v/>
      </c>
      <c r="D20" s="165">
        <f>SUMIFS(KITCO!$C:$C,KITCO!$A:$A,B20)</f>
        <v>0</v>
      </c>
      <c r="E20" s="3" t="str">
        <f>Доллар!E20</f>
        <v>17.02.2023</v>
      </c>
      <c r="F20" s="157" t="str">
        <f>IF(AND(G20=0,G21=0,G22=0,G23=0,G24=0,G25=0,G26=0,G27=0,G28=0,G29=0),"",(IF((SUMIFS(KITCO!$C:$C,KITCO!$A:$A,E20))=0,"-",(SUMIFS(KITCO!$C:$C,KITCO!$A:$A,E20)))))</f>
        <v/>
      </c>
      <c r="G20" s="165">
        <f>SUMIFS(KITCO!$C:$C,KITCO!$A:$A,E20)</f>
        <v>0</v>
      </c>
      <c r="H20" s="3" t="str">
        <f>Доллар!H20</f>
        <v>17.03.2023</v>
      </c>
      <c r="I20" s="157" t="str">
        <f>IF(AND(J20=0,J21=0,J22=0,J23=0,J24=0,J25=0,J26=0,J27=0,J28=0,J29=0),"",(IF((SUMIFS(KITCO!$C:$C,KITCO!$A:$A,H20))=0,"-",(SUMIFS(KITCO!$C:$C,KITCO!$A:$A,H20)))))</f>
        <v/>
      </c>
      <c r="J20" s="165">
        <f>SUMIFS(KITCO!$C:$C,KITCO!$A:$A,H20)</f>
        <v>0</v>
      </c>
      <c r="K20" s="3" t="str">
        <f>Доллар!K20</f>
        <v>17.04.2023</v>
      </c>
      <c r="L20" s="157" t="str">
        <f>IF(AND(M20=0,M21=0,M22=0,M23=0,M24=0,M25=0,M26=0,M27=0,M28=0,M29=0),"",(IF((SUMIFS(KITCO!$C:$C,KITCO!$A:$A,K20))=0,"-",(SUMIFS(KITCO!$C:$C,KITCO!$A:$A,K20)))))</f>
        <v/>
      </c>
      <c r="M20" s="165">
        <f>SUMIFS(KITCO!$C:$C,KITCO!$A:$A,K20)</f>
        <v>0</v>
      </c>
      <c r="N20" s="3" t="str">
        <f>Доллар!N20</f>
        <v>17.05.2023</v>
      </c>
      <c r="O20" s="157" t="str">
        <f>IF(AND(P20=0,P21=0,P22=0,P23=0,P24=0,P25=0,P26=0,P27=0,P28=0,P29=0),"",(IF((SUMIFS(KITCO!$C:$C,KITCO!$A:$A,N20))=0,"-",(SUMIFS(KITCO!$C:$C,KITCO!$A:$A,N20)))))</f>
        <v/>
      </c>
      <c r="P20" s="165">
        <f>SUMIFS(KITCO!$C:$C,KITCO!$A:$A,N20)</f>
        <v>0</v>
      </c>
      <c r="Q20" s="3" t="str">
        <f>Доллар!Q20</f>
        <v>17.06.2023</v>
      </c>
      <c r="R20" s="157" t="str">
        <f>IF(AND(S20=0,S21=0,S22=0,S23=0,S24=0,S25=0,S26=0,S27=0,S28=0,S29=0),"",(IF((SUMIFS(KITCO!$C:$C,KITCO!$A:$A,Q20))=0,"-",(SUMIFS(KITCO!$C:$C,KITCO!$A:$A,Q20)))))</f>
        <v/>
      </c>
      <c r="S20" s="165">
        <f>SUMIFS(KITCO!$C:$C,KITCO!$A:$A,Q20)</f>
        <v>0</v>
      </c>
      <c r="T20" s="3" t="str">
        <f>Доллар!T20</f>
        <v>17.07.2023</v>
      </c>
      <c r="U20" s="157" t="str">
        <f>IF(AND(V20=0,V21=0,V22=0,V23=0,V24=0,V25=0,V26=0,V27=0,V28=0,V29=0),"",(IF((SUMIFS(KITCO!$C:$C,KITCO!$A:$A,T20))=0,"-",(SUMIFS(KITCO!$C:$C,KITCO!$A:$A,T20)))))</f>
        <v/>
      </c>
      <c r="V20" s="165">
        <f>SUMIFS(KITCO!$C:$C,KITCO!$A:$A,T20)</f>
        <v>0</v>
      </c>
      <c r="W20" s="3" t="str">
        <f>Доллар!W20</f>
        <v>17.08.2023</v>
      </c>
      <c r="X20" s="157" t="str">
        <f>IF(AND(Y20=0,Y21=0,Y22=0,Y23=0,Y24=0,Y25=0,Y26=0,Y27=0,Y28=0,Y29=0),"",(IF((SUMIFS(KITCO!$C:$C,KITCO!$A:$A,W20))=0,"-",(SUMIFS(KITCO!$C:$C,KITCO!$A:$A,W20)))))</f>
        <v/>
      </c>
      <c r="Y20" s="165">
        <f>SUMIFS(KITCO!$C:$C,KITCO!$A:$A,W20)</f>
        <v>0</v>
      </c>
      <c r="Z20" s="3" t="str">
        <f>Доллар!Z20</f>
        <v>17.09.2023</v>
      </c>
      <c r="AA20" s="157" t="str">
        <f>IF(AND(AB20=0,AB21=0,AB22=0,AB23=0,AB24=0,AB25=0,AB26=0,AB27=0,AB28=0,AB29=0),"",(IF((SUMIFS(KITCO!$C:$C,KITCO!$A:$A,Z20))=0,"-",(SUMIFS(KITCO!$C:$C,KITCO!$A:$A,Z20)))))</f>
        <v/>
      </c>
      <c r="AB20" s="165">
        <f>SUMIFS(KITCO!$C:$C,KITCO!$A:$A,Z20)</f>
        <v>0</v>
      </c>
      <c r="AC20" s="3" t="str">
        <f>Доллар!AC20</f>
        <v>17.10.2023</v>
      </c>
      <c r="AD20" s="157" t="str">
        <f>IF(AND(AE20=0,AE21=0,AE22=0,AE23=0,AE24=0,AE25=0,AE26=0,AE27=0,AE28=0,AE29=0),"",(IF((SUMIFS(KITCO!$C:$C,KITCO!$A:$A,AC20))=0,"-",(SUMIFS(KITCO!$C:$C,KITCO!$A:$A,AC20)))))</f>
        <v/>
      </c>
      <c r="AE20" s="165">
        <f>SUMIFS(KITCO!$C:$C,KITCO!$A:$A,AC20)</f>
        <v>0</v>
      </c>
      <c r="AF20" s="3" t="str">
        <f>Доллар!AF20</f>
        <v>17.11.2023</v>
      </c>
      <c r="AG20" s="157" t="str">
        <f>IF(AND(AH20=0,AH21=0,AH22=0,AH23=0,AH24=0,AH25=0,AH26=0,AH27=0,AH28=0,AH29=0),"",(IF((SUMIFS(KITCO!$C:$C,KITCO!$A:$A,AF20))=0,"-",(SUMIFS(KITCO!$C:$C,KITCO!$A:$A,AF20)))))</f>
        <v/>
      </c>
      <c r="AH20" s="165">
        <f>SUMIFS(KITCO!$C:$C,KITCO!$A:$A,AF20)</f>
        <v>0</v>
      </c>
      <c r="AI20" s="3" t="str">
        <f>Доллар!AI20</f>
        <v>17.12.2023</v>
      </c>
      <c r="AJ20" s="157" t="str">
        <f>IF(AND(AK20=0,AK21=0,AK22=0,AK23=0,AK24=0,AK25=0,AK26=0,AK27=0,AK28=0,AK29=0),"",(IF((SUMIFS(KITCO!$C:$C,KITCO!$A:$A,AI20))=0,"-",(SUMIFS(KITCO!$C:$C,KITCO!$A:$A,AI20)))))</f>
        <v/>
      </c>
      <c r="AK20" s="165">
        <f>SUMIFS(KITCO!$C:$C,KITCO!$A:$A,AI20)</f>
        <v>0</v>
      </c>
      <c r="AQ20" s="153" t="str">
        <f t="shared" si="0"/>
        <v>17.06.2023</v>
      </c>
      <c r="AR20" s="82"/>
      <c r="AT20" s="3" t="str">
        <f t="shared" si="1"/>
        <v>17.10.2023</v>
      </c>
      <c r="AU20" s="82"/>
      <c r="AW20" s="3" t="str">
        <f t="shared" si="2"/>
        <v>17.11.2023</v>
      </c>
      <c r="AX20" s="82"/>
      <c r="AZ20" s="3" t="str">
        <f t="shared" si="3"/>
        <v>17.12.2023</v>
      </c>
      <c r="BA20" s="82"/>
    </row>
    <row r="21" spans="2:53" x14ac:dyDescent="0.25">
      <c r="B21" s="3" t="str">
        <f>Доллар!B21</f>
        <v>18.01.2023</v>
      </c>
      <c r="C21" s="157" t="str">
        <f>IF(AND(D21=0,D22=0,D23=0,D24=0,D25=0,D26=0,D27=0,D28=0,D29=0,D30=0),"",(IF((SUMIFS(KITCO!$C:$C,KITCO!$A:$A,B21))=0,"-",(SUMIFS(KITCO!$C:$C,KITCO!$A:$A,B21)))))</f>
        <v/>
      </c>
      <c r="D21" s="165">
        <f>SUMIFS(KITCO!$C:$C,KITCO!$A:$A,B21)</f>
        <v>0</v>
      </c>
      <c r="E21" s="3" t="str">
        <f>Доллар!E21</f>
        <v>18.02.2023</v>
      </c>
      <c r="F21" s="157" t="str">
        <f>IF(AND(G21=0,G22=0,G23=0,G24=0,G25=0,G26=0,G27=0,G28=0,G29=0,G30=0),"",(IF((SUMIFS(KITCO!$C:$C,KITCO!$A:$A,E21))=0,"-",(SUMIFS(KITCO!$C:$C,KITCO!$A:$A,E21)))))</f>
        <v/>
      </c>
      <c r="G21" s="165">
        <f>SUMIFS(KITCO!$C:$C,KITCO!$A:$A,E21)</f>
        <v>0</v>
      </c>
      <c r="H21" s="3" t="str">
        <f>Доллар!H21</f>
        <v>18.03.2023</v>
      </c>
      <c r="I21" s="157" t="str">
        <f>IF(AND(J21=0,J22=0,J23=0,J24=0,J25=0,J26=0,J27=0,J28=0,J29=0,J30=0),"",(IF((SUMIFS(KITCO!$C:$C,KITCO!$A:$A,H21))=0,"-",(SUMIFS(KITCO!$C:$C,KITCO!$A:$A,H21)))))</f>
        <v/>
      </c>
      <c r="J21" s="165">
        <f>SUMIFS(KITCO!$C:$C,KITCO!$A:$A,H21)</f>
        <v>0</v>
      </c>
      <c r="K21" s="3" t="str">
        <f>Доллар!K21</f>
        <v>18.04.2023</v>
      </c>
      <c r="L21" s="157" t="str">
        <f>IF(AND(M21=0,M22=0,M23=0,M24=0,M25=0,M26=0,M27=0,M28=0,M29=0,M30=0),"",(IF((SUMIFS(KITCO!$C:$C,KITCO!$A:$A,K21))=0,"-",(SUMIFS(KITCO!$C:$C,KITCO!$A:$A,K21)))))</f>
        <v/>
      </c>
      <c r="M21" s="165">
        <f>SUMIFS(KITCO!$C:$C,KITCO!$A:$A,K21)</f>
        <v>0</v>
      </c>
      <c r="N21" s="3" t="str">
        <f>Доллар!N21</f>
        <v>18.05.2023</v>
      </c>
      <c r="O21" s="157" t="str">
        <f>IF(AND(P21=0,P22=0,P23=0,P24=0,P25=0,P26=0,P27=0,P28=0,P29=0,P30=0),"",(IF((SUMIFS(KITCO!$C:$C,KITCO!$A:$A,N21))=0,"-",(SUMIFS(KITCO!$C:$C,KITCO!$A:$A,N21)))))</f>
        <v/>
      </c>
      <c r="P21" s="165">
        <f>SUMIFS(KITCO!$C:$C,KITCO!$A:$A,N21)</f>
        <v>0</v>
      </c>
      <c r="Q21" s="3" t="str">
        <f>Доллар!Q21</f>
        <v>18.06.2023</v>
      </c>
      <c r="R21" s="157" t="str">
        <f>IF(AND(S21=0,S22=0,S23=0,S24=0,S25=0,S26=0,S27=0,S28=0,S29=0,S30=0),"",(IF((SUMIFS(KITCO!$C:$C,KITCO!$A:$A,Q21))=0,"-",(SUMIFS(KITCO!$C:$C,KITCO!$A:$A,Q21)))))</f>
        <v/>
      </c>
      <c r="S21" s="165">
        <f>SUMIFS(KITCO!$C:$C,KITCO!$A:$A,Q21)</f>
        <v>0</v>
      </c>
      <c r="T21" s="3" t="str">
        <f>Доллар!T21</f>
        <v>18.07.2023</v>
      </c>
      <c r="U21" s="157" t="str">
        <f>IF(AND(V21=0,V22=0,V23=0,V24=0,V25=0,V26=0,V27=0,V28=0,V29=0,V30=0),"",(IF((SUMIFS(KITCO!$C:$C,KITCO!$A:$A,T21))=0,"-",(SUMIFS(KITCO!$C:$C,KITCO!$A:$A,T21)))))</f>
        <v/>
      </c>
      <c r="V21" s="165">
        <f>SUMIFS(KITCO!$C:$C,KITCO!$A:$A,T21)</f>
        <v>0</v>
      </c>
      <c r="W21" s="3" t="str">
        <f>Доллар!W21</f>
        <v>18.08.2023</v>
      </c>
      <c r="X21" s="157" t="str">
        <f>IF(AND(Y21=0,Y22=0,Y23=0,Y24=0,Y25=0,Y26=0,Y27=0,Y28=0,Y29=0,Y30=0),"",(IF((SUMIFS(KITCO!$C:$C,KITCO!$A:$A,W21))=0,"-",(SUMIFS(KITCO!$C:$C,KITCO!$A:$A,W21)))))</f>
        <v/>
      </c>
      <c r="Y21" s="165">
        <f>SUMIFS(KITCO!$C:$C,KITCO!$A:$A,W21)</f>
        <v>0</v>
      </c>
      <c r="Z21" s="3" t="str">
        <f>Доллар!Z21</f>
        <v>18.09.2023</v>
      </c>
      <c r="AA21" s="157" t="str">
        <f>IF(AND(AB21=0,AB22=0,AB23=0,AB24=0,AB25=0,AB26=0,AB27=0,AB28=0,AB29=0,AB30=0),"",(IF((SUMIFS(KITCO!$C:$C,KITCO!$A:$A,Z21))=0,"-",(SUMIFS(KITCO!$C:$C,KITCO!$A:$A,Z21)))))</f>
        <v/>
      </c>
      <c r="AB21" s="165">
        <f>SUMIFS(KITCO!$C:$C,KITCO!$A:$A,Z21)</f>
        <v>0</v>
      </c>
      <c r="AC21" s="3" t="str">
        <f>Доллар!AC21</f>
        <v>18.10.2023</v>
      </c>
      <c r="AD21" s="157" t="str">
        <f>IF(AND(AE21=0,AE22=0,AE23=0,AE24=0,AE25=0,AE26=0,AE27=0,AE28=0,AE29=0,AE30=0),"",(IF((SUMIFS(KITCO!$C:$C,KITCO!$A:$A,AC21))=0,"-",(SUMIFS(KITCO!$C:$C,KITCO!$A:$A,AC21)))))</f>
        <v/>
      </c>
      <c r="AE21" s="165">
        <f>SUMIFS(KITCO!$C:$C,KITCO!$A:$A,AC21)</f>
        <v>0</v>
      </c>
      <c r="AF21" s="3" t="str">
        <f>Доллар!AF21</f>
        <v>18.11.2023</v>
      </c>
      <c r="AG21" s="157" t="str">
        <f>IF(AND(AH21=0,AH22=0,AH23=0,AH24=0,AH25=0,AH26=0,AH27=0,AH28=0,AH29=0,AH30=0),"",(IF((SUMIFS(KITCO!$C:$C,KITCO!$A:$A,AF21))=0,"-",(SUMIFS(KITCO!$C:$C,KITCO!$A:$A,AF21)))))</f>
        <v/>
      </c>
      <c r="AH21" s="165">
        <f>SUMIFS(KITCO!$C:$C,KITCO!$A:$A,AF21)</f>
        <v>0</v>
      </c>
      <c r="AI21" s="3" t="str">
        <f>Доллар!AI21</f>
        <v>18.12.2023</v>
      </c>
      <c r="AJ21" s="157" t="str">
        <f>IF(AND(AK21=0,AK22=0,AK23=0,AK24=0,AK25=0,AK26=0,AK27=0,AK28=0,AK29=0,AK30=0),"",(IF((SUMIFS(KITCO!$C:$C,KITCO!$A:$A,AI21))=0,"-",(SUMIFS(KITCO!$C:$C,KITCO!$A:$A,AI21)))))</f>
        <v/>
      </c>
      <c r="AK21" s="165">
        <f>SUMIFS(KITCO!$C:$C,KITCO!$A:$A,AI21)</f>
        <v>0</v>
      </c>
      <c r="AQ21" s="153" t="str">
        <f t="shared" si="0"/>
        <v>18.06.2023</v>
      </c>
      <c r="AR21" s="82"/>
      <c r="AT21" s="3" t="str">
        <f t="shared" si="1"/>
        <v>18.10.2023</v>
      </c>
      <c r="AU21" s="82"/>
      <c r="AW21" s="3" t="str">
        <f t="shared" si="2"/>
        <v>18.11.2023</v>
      </c>
      <c r="AX21" s="82"/>
      <c r="AZ21" s="3" t="str">
        <f t="shared" si="3"/>
        <v>18.12.2023</v>
      </c>
      <c r="BA21" s="82"/>
    </row>
    <row r="22" spans="2:53" x14ac:dyDescent="0.25">
      <c r="B22" s="3" t="str">
        <f>Доллар!B22</f>
        <v>19.01.2023</v>
      </c>
      <c r="C22" s="157" t="str">
        <f>IF(AND(D22=0,D23=0,D24=0,D25=0,D26=0,D27=0,D28=0,D29=0,D30=0,D31=0),"",(IF((SUMIFS(KITCO!$C:$C,KITCO!$A:$A,B22))=0,"-",(SUMIFS(KITCO!$C:$C,KITCO!$A:$A,B22)))))</f>
        <v/>
      </c>
      <c r="D22" s="165">
        <f>SUMIFS(KITCO!$C:$C,KITCO!$A:$A,B22)</f>
        <v>0</v>
      </c>
      <c r="E22" s="3" t="str">
        <f>Доллар!E22</f>
        <v>19.02.2023</v>
      </c>
      <c r="F22" s="157" t="str">
        <f>IF(AND(G22=0,G23=0,G24=0,G25=0,G26=0,G27=0,G28=0,G29=0,G30=0,G31=0),"",(IF((SUMIFS(KITCO!$C:$C,KITCO!$A:$A,E22))=0,"-",(SUMIFS(KITCO!$C:$C,KITCO!$A:$A,E22)))))</f>
        <v/>
      </c>
      <c r="G22" s="165">
        <f>SUMIFS(KITCO!$C:$C,KITCO!$A:$A,E22)</f>
        <v>0</v>
      </c>
      <c r="H22" s="3" t="str">
        <f>Доллар!H22</f>
        <v>19.03.2023</v>
      </c>
      <c r="I22" s="157" t="str">
        <f>IF(AND(J22=0,J23=0,J24=0,J25=0,J26=0,J27=0,J28=0,J29=0,J30=0,J31=0),"",(IF((SUMIFS(KITCO!$C:$C,KITCO!$A:$A,H22))=0,"-",(SUMIFS(KITCO!$C:$C,KITCO!$A:$A,H22)))))</f>
        <v/>
      </c>
      <c r="J22" s="165">
        <f>SUMIFS(KITCO!$C:$C,KITCO!$A:$A,H22)</f>
        <v>0</v>
      </c>
      <c r="K22" s="3" t="str">
        <f>Доллар!K22</f>
        <v>19.04.2023</v>
      </c>
      <c r="L22" s="157" t="str">
        <f>IF(AND(M22=0,M23=0,M24=0,M25=0,M26=0,M27=0,M28=0,M29=0,M30=0,M31=0),"",(IF((SUMIFS(KITCO!$C:$C,KITCO!$A:$A,K22))=0,"-",(SUMIFS(KITCO!$C:$C,KITCO!$A:$A,K22)))))</f>
        <v/>
      </c>
      <c r="M22" s="165">
        <f>SUMIFS(KITCO!$C:$C,KITCO!$A:$A,K22)</f>
        <v>0</v>
      </c>
      <c r="N22" s="3" t="str">
        <f>Доллар!N22</f>
        <v>19.05.2023</v>
      </c>
      <c r="O22" s="157" t="str">
        <f>IF(AND(P22=0,P23=0,P24=0,P25=0,P26=0,P27=0,P28=0,P29=0,P30=0,P31=0),"",(IF((SUMIFS(KITCO!$C:$C,KITCO!$A:$A,N22))=0,"-",(SUMIFS(KITCO!$C:$C,KITCO!$A:$A,N22)))))</f>
        <v/>
      </c>
      <c r="P22" s="165">
        <f>SUMIFS(KITCO!$C:$C,KITCO!$A:$A,N22)</f>
        <v>0</v>
      </c>
      <c r="Q22" s="3" t="str">
        <f>Доллар!Q22</f>
        <v>19.06.2023</v>
      </c>
      <c r="R22" s="157" t="str">
        <f>IF(AND(S22=0,S23=0,S24=0,S25=0,S26=0,S27=0,S28=0,S29=0,S30=0,S31=0),"",(IF((SUMIFS(KITCO!$C:$C,KITCO!$A:$A,Q22))=0,"-",(SUMIFS(KITCO!$C:$C,KITCO!$A:$A,Q22)))))</f>
        <v/>
      </c>
      <c r="S22" s="165">
        <f>SUMIFS(KITCO!$C:$C,KITCO!$A:$A,Q22)</f>
        <v>0</v>
      </c>
      <c r="T22" s="3" t="str">
        <f>Доллар!T22</f>
        <v>19.07.2023</v>
      </c>
      <c r="U22" s="157" t="str">
        <f>IF(AND(V22=0,V23=0,V24=0,V25=0,V26=0,V27=0,V28=0,V29=0,V30=0,V31=0),"",(IF((SUMIFS(KITCO!$C:$C,KITCO!$A:$A,T22))=0,"-",(SUMIFS(KITCO!$C:$C,KITCO!$A:$A,T22)))))</f>
        <v/>
      </c>
      <c r="V22" s="165">
        <f>SUMIFS(KITCO!$C:$C,KITCO!$A:$A,T22)</f>
        <v>0</v>
      </c>
      <c r="W22" s="3" t="str">
        <f>Доллар!W22</f>
        <v>19.08.2023</v>
      </c>
      <c r="X22" s="157" t="str">
        <f>IF(AND(Y22=0,Y23=0,Y24=0,Y25=0,Y26=0,Y27=0,Y28=0,Y29=0,Y30=0,Y31=0),"",(IF((SUMIFS(KITCO!$C:$C,KITCO!$A:$A,W22))=0,"-",(SUMIFS(KITCO!$C:$C,KITCO!$A:$A,W22)))))</f>
        <v/>
      </c>
      <c r="Y22" s="165">
        <f>SUMIFS(KITCO!$C:$C,KITCO!$A:$A,W22)</f>
        <v>0</v>
      </c>
      <c r="Z22" s="3" t="str">
        <f>Доллар!Z22</f>
        <v>19.09.2023</v>
      </c>
      <c r="AA22" s="157" t="str">
        <f>IF(AND(AB22=0,AB23=0,AB24=0,AB25=0,AB26=0,AB27=0,AB28=0,AB29=0,AB30=0,AB31=0),"",(IF((SUMIFS(KITCO!$C:$C,KITCO!$A:$A,Z22))=0,"-",(SUMIFS(KITCO!$C:$C,KITCO!$A:$A,Z22)))))</f>
        <v/>
      </c>
      <c r="AB22" s="165">
        <f>SUMIFS(KITCO!$C:$C,KITCO!$A:$A,Z22)</f>
        <v>0</v>
      </c>
      <c r="AC22" s="3" t="str">
        <f>Доллар!AC22</f>
        <v>19.10.2023</v>
      </c>
      <c r="AD22" s="157" t="str">
        <f>IF(AND(AE22=0,AE23=0,AE24=0,AE25=0,AE26=0,AE27=0,AE28=0,AE29=0,AE30=0,AE31=0),"",(IF((SUMIFS(KITCO!$C:$C,KITCO!$A:$A,AC22))=0,"-",(SUMIFS(KITCO!$C:$C,KITCO!$A:$A,AC22)))))</f>
        <v/>
      </c>
      <c r="AE22" s="165">
        <f>SUMIFS(KITCO!$C:$C,KITCO!$A:$A,AC22)</f>
        <v>0</v>
      </c>
      <c r="AF22" s="3" t="str">
        <f>Доллар!AF22</f>
        <v>19.11.2023</v>
      </c>
      <c r="AG22" s="157" t="str">
        <f>IF(AND(AH22=0,AH23=0,AH24=0,AH25=0,AH26=0,AH27=0,AH28=0,AH29=0,AH30=0,AH31=0),"",(IF((SUMIFS(KITCO!$C:$C,KITCO!$A:$A,AF22))=0,"-",(SUMIFS(KITCO!$C:$C,KITCO!$A:$A,AF22)))))</f>
        <v/>
      </c>
      <c r="AH22" s="165">
        <f>SUMIFS(KITCO!$C:$C,KITCO!$A:$A,AF22)</f>
        <v>0</v>
      </c>
      <c r="AI22" s="3" t="str">
        <f>Доллар!AI22</f>
        <v>19.12.2023</v>
      </c>
      <c r="AJ22" s="157" t="str">
        <f>IF(AND(AK22=0,AK23=0,AK24=0,AK25=0,AK26=0,AK27=0,AK28=0,AK29=0,AK30=0,AK31=0),"",(IF((SUMIFS(KITCO!$C:$C,KITCO!$A:$A,AI22))=0,"-",(SUMIFS(KITCO!$C:$C,KITCO!$A:$A,AI22)))))</f>
        <v/>
      </c>
      <c r="AK22" s="165">
        <f>SUMIFS(KITCO!$C:$C,KITCO!$A:$A,AI22)</f>
        <v>0</v>
      </c>
      <c r="AP22" s="31"/>
      <c r="AQ22" s="153" t="str">
        <f t="shared" si="0"/>
        <v>19.06.2023</v>
      </c>
      <c r="AR22" s="82"/>
      <c r="AT22" s="3" t="str">
        <f t="shared" si="1"/>
        <v>19.10.2023</v>
      </c>
      <c r="AU22" s="82"/>
      <c r="AW22" s="3" t="str">
        <f t="shared" si="2"/>
        <v>19.11.2023</v>
      </c>
      <c r="AX22" s="82"/>
      <c r="AZ22" s="3" t="str">
        <f t="shared" si="3"/>
        <v>19.12.2023</v>
      </c>
      <c r="BA22" s="82"/>
    </row>
    <row r="23" spans="2:53" x14ac:dyDescent="0.25">
      <c r="B23" s="3" t="str">
        <f>Доллар!B23</f>
        <v>20.01.2023</v>
      </c>
      <c r="C23" s="157" t="str">
        <f>IF(AND(D23=0,D24=0,D25=0,D26=0,D27=0,D28=0,D29=0,D30=0,D31=0,D32=0),"",(IF((SUMIFS(KITCO!$C:$C,KITCO!$A:$A,B23))=0,"-",(SUMIFS(KITCO!$C:$C,KITCO!$A:$A,B23)))))</f>
        <v/>
      </c>
      <c r="D23" s="165">
        <f>SUMIFS(KITCO!$C:$C,KITCO!$A:$A,B23)</f>
        <v>0</v>
      </c>
      <c r="E23" s="3" t="str">
        <f>Доллар!E23</f>
        <v>20.02.2023</v>
      </c>
      <c r="F23" s="157" t="str">
        <f>IF(AND(G23=0,G24=0,G25=0,G26=0,G27=0,G28=0,G29=0,G30=0,G31=0,G32=0),"",(IF((SUMIFS(KITCO!$C:$C,KITCO!$A:$A,E23))=0,"-",(SUMIFS(KITCO!$C:$C,KITCO!$A:$A,E23)))))</f>
        <v/>
      </c>
      <c r="G23" s="165">
        <f>SUMIFS(KITCO!$C:$C,KITCO!$A:$A,E23)</f>
        <v>0</v>
      </c>
      <c r="H23" s="3" t="str">
        <f>Доллар!H23</f>
        <v>20.03.2023</v>
      </c>
      <c r="I23" s="157" t="str">
        <f>IF(AND(J23=0,J24=0,J25=0,J26=0,J27=0,J28=0,J29=0,J30=0,J31=0,J32=0),"",(IF((SUMIFS(KITCO!$C:$C,KITCO!$A:$A,H23))=0,"-",(SUMIFS(KITCO!$C:$C,KITCO!$A:$A,H23)))))</f>
        <v/>
      </c>
      <c r="J23" s="165">
        <f>SUMIFS(KITCO!$C:$C,KITCO!$A:$A,H23)</f>
        <v>0</v>
      </c>
      <c r="K23" s="3" t="str">
        <f>Доллар!K23</f>
        <v>20.04.2023</v>
      </c>
      <c r="L23" s="157" t="str">
        <f>IF(AND(M23=0,M24=0,M25=0,M26=0,M27=0,M28=0,M29=0,M30=0,M31=0,M32=0),"",(IF((SUMIFS(KITCO!$C:$C,KITCO!$A:$A,K23))=0,"-",(SUMIFS(KITCO!$C:$C,KITCO!$A:$A,K23)))))</f>
        <v/>
      </c>
      <c r="M23" s="165">
        <f>SUMIFS(KITCO!$C:$C,KITCO!$A:$A,K23)</f>
        <v>0</v>
      </c>
      <c r="N23" s="3" t="str">
        <f>Доллар!N23</f>
        <v>20.05.2023</v>
      </c>
      <c r="O23" s="157" t="str">
        <f>IF(AND(P23=0,P24=0,P25=0,P26=0,P27=0,P28=0,P29=0,P30=0,P31=0,P32=0),"",(IF((SUMIFS(KITCO!$C:$C,KITCO!$A:$A,N23))=0,"-",(SUMIFS(KITCO!$C:$C,KITCO!$A:$A,N23)))))</f>
        <v/>
      </c>
      <c r="P23" s="165">
        <f>SUMIFS(KITCO!$C:$C,KITCO!$A:$A,N23)</f>
        <v>0</v>
      </c>
      <c r="Q23" s="3" t="str">
        <f>Доллар!Q23</f>
        <v>20.06.2023</v>
      </c>
      <c r="R23" s="157" t="str">
        <f>IF(AND(S23=0,S24=0,S25=0,S26=0,S27=0,S28=0,S29=0,S30=0,S31=0,S32=0),"",(IF((SUMIFS(KITCO!$C:$C,KITCO!$A:$A,Q23))=0,"-",(SUMIFS(KITCO!$C:$C,KITCO!$A:$A,Q23)))))</f>
        <v/>
      </c>
      <c r="S23" s="165">
        <f>SUMIFS(KITCO!$C:$C,KITCO!$A:$A,Q23)</f>
        <v>0</v>
      </c>
      <c r="T23" s="3" t="str">
        <f>Доллар!T23</f>
        <v>20.07.2023</v>
      </c>
      <c r="U23" s="157" t="str">
        <f>IF(AND(V23=0,V24=0,V25=0,V26=0,V27=0,V28=0,V29=0,V30=0,V31=0,V32=0),"",(IF((SUMIFS(KITCO!$C:$C,KITCO!$A:$A,T23))=0,"-",(SUMIFS(KITCO!$C:$C,KITCO!$A:$A,T23)))))</f>
        <v/>
      </c>
      <c r="V23" s="165">
        <f>SUMIFS(KITCO!$C:$C,KITCO!$A:$A,T23)</f>
        <v>0</v>
      </c>
      <c r="W23" s="3" t="str">
        <f>Доллар!W23</f>
        <v>20.08.2023</v>
      </c>
      <c r="X23" s="157" t="str">
        <f>IF(AND(Y23=0,Y24=0,Y25=0,Y26=0,Y27=0,Y28=0,Y29=0,Y30=0,Y31=0,Y32=0),"",(IF((SUMIFS(KITCO!$C:$C,KITCO!$A:$A,W23))=0,"-",(SUMIFS(KITCO!$C:$C,KITCO!$A:$A,W23)))))</f>
        <v/>
      </c>
      <c r="Y23" s="165">
        <f>SUMIFS(KITCO!$C:$C,KITCO!$A:$A,W23)</f>
        <v>0</v>
      </c>
      <c r="Z23" s="3" t="str">
        <f>Доллар!Z23</f>
        <v>20.09.2023</v>
      </c>
      <c r="AA23" s="157" t="str">
        <f>IF(AND(AB23=0,AB24=0,AB25=0,AB26=0,AB27=0,AB28=0,AB29=0,AB30=0,AB31=0,AB32=0),"",(IF((SUMIFS(KITCO!$C:$C,KITCO!$A:$A,Z23))=0,"-",(SUMIFS(KITCO!$C:$C,KITCO!$A:$A,Z23)))))</f>
        <v/>
      </c>
      <c r="AB23" s="165">
        <f>SUMIFS(KITCO!$C:$C,KITCO!$A:$A,Z23)</f>
        <v>0</v>
      </c>
      <c r="AC23" s="3" t="str">
        <f>Доллар!AC23</f>
        <v>20.10.2023</v>
      </c>
      <c r="AD23" s="157" t="str">
        <f>IF(AND(AE23=0,AE24=0,AE25=0,AE26=0,AE27=0,AE28=0,AE29=0,AE30=0,AE31=0,AE32=0),"",(IF((SUMIFS(KITCO!$C:$C,KITCO!$A:$A,AC23))=0,"-",(SUMIFS(KITCO!$C:$C,KITCO!$A:$A,AC23)))))</f>
        <v/>
      </c>
      <c r="AE23" s="165">
        <f>SUMIFS(KITCO!$C:$C,KITCO!$A:$A,AC23)</f>
        <v>0</v>
      </c>
      <c r="AF23" s="3" t="str">
        <f>Доллар!AF23</f>
        <v>20.11.2023</v>
      </c>
      <c r="AG23" s="157" t="str">
        <f>IF(AND(AH23=0,AH24=0,AH25=0,AH26=0,AH27=0,AH28=0,AH29=0,AH30=0,AH31=0,AH32=0),"",(IF((SUMIFS(KITCO!$C:$C,KITCO!$A:$A,AF23))=0,"-",(SUMIFS(KITCO!$C:$C,KITCO!$A:$A,AF23)))))</f>
        <v/>
      </c>
      <c r="AH23" s="165">
        <f>SUMIFS(KITCO!$C:$C,KITCO!$A:$A,AF23)</f>
        <v>0</v>
      </c>
      <c r="AI23" s="3" t="str">
        <f>Доллар!AI23</f>
        <v>20.12.2023</v>
      </c>
      <c r="AJ23" s="157" t="str">
        <f>IF(AND(AK23=0,AK24=0,AK25=0,AK26=0,AK27=0,AK28=0,AK29=0,AK30=0,AK31=0,AK32=0),"",(IF((SUMIFS(KITCO!$C:$C,KITCO!$A:$A,AI23))=0,"-",(SUMIFS(KITCO!$C:$C,KITCO!$A:$A,AI23)))))</f>
        <v/>
      </c>
      <c r="AK23" s="165">
        <f>SUMIFS(KITCO!$C:$C,KITCO!$A:$A,AI23)</f>
        <v>0</v>
      </c>
      <c r="AQ23" s="153" t="str">
        <f t="shared" si="0"/>
        <v>20.06.2023</v>
      </c>
      <c r="AR23" s="82"/>
      <c r="AT23" s="3" t="str">
        <f t="shared" si="1"/>
        <v>20.10.2023</v>
      </c>
      <c r="AU23" s="82"/>
      <c r="AW23" s="3" t="str">
        <f t="shared" si="2"/>
        <v>20.11.2023</v>
      </c>
      <c r="AX23" s="82"/>
      <c r="AZ23" s="3" t="str">
        <f t="shared" si="3"/>
        <v>20.12.2023</v>
      </c>
      <c r="BA23" s="82"/>
    </row>
    <row r="24" spans="2:53" x14ac:dyDescent="0.25">
      <c r="B24" s="3" t="str">
        <f>Доллар!B24</f>
        <v>21.01.2023</v>
      </c>
      <c r="C24" s="157" t="str">
        <f>IF(AND(D24=0,D25=0,D26=0,D27=0,D28=0,D29=0,D30=0,D31=0,D32=0,D33=0),"",(IF((SUMIFS(KITCO!$C:$C,KITCO!$A:$A,B24))=0,"-",(SUMIFS(KITCO!$C:$C,KITCO!$A:$A,B24)))))</f>
        <v/>
      </c>
      <c r="D24" s="165">
        <f>SUMIFS(KITCO!$C:$C,KITCO!$A:$A,B24)</f>
        <v>0</v>
      </c>
      <c r="E24" s="3" t="str">
        <f>Доллар!E24</f>
        <v>21.02.2023</v>
      </c>
      <c r="F24" s="157" t="str">
        <f>IF(AND(G24=0,G25=0,G26=0,G27=0,G28=0,G29=0,G30=0,G31=0,G32=0,G33=0),"",(IF((SUMIFS(KITCO!$C:$C,KITCO!$A:$A,E24))=0,"-",(SUMIFS(KITCO!$C:$C,KITCO!$A:$A,E24)))))</f>
        <v/>
      </c>
      <c r="G24" s="165">
        <f>SUMIFS(KITCO!$C:$C,KITCO!$A:$A,E24)</f>
        <v>0</v>
      </c>
      <c r="H24" s="3" t="str">
        <f>Доллар!H24</f>
        <v>21.03.2023</v>
      </c>
      <c r="I24" s="157" t="str">
        <f>IF(AND(J24=0,J25=0,J26=0,J27=0,J28=0,J29=0,J30=0,J31=0,J32=0,J33=0),"",(IF((SUMIFS(KITCO!$C:$C,KITCO!$A:$A,H24))=0,"-",(SUMIFS(KITCO!$C:$C,KITCO!$A:$A,H24)))))</f>
        <v/>
      </c>
      <c r="J24" s="165">
        <f>SUMIFS(KITCO!$C:$C,KITCO!$A:$A,H24)</f>
        <v>0</v>
      </c>
      <c r="K24" s="3" t="str">
        <f>Доллар!K24</f>
        <v>21.04.2023</v>
      </c>
      <c r="L24" s="157" t="str">
        <f>IF(AND(M24=0,M25=0,M26=0,M27=0,M28=0,M29=0,M30=0,M31=0,M32=0,M33=0),"",(IF((SUMIFS(KITCO!$C:$C,KITCO!$A:$A,K24))=0,"-",(SUMIFS(KITCO!$C:$C,KITCO!$A:$A,K24)))))</f>
        <v/>
      </c>
      <c r="M24" s="165">
        <f>SUMIFS(KITCO!$C:$C,KITCO!$A:$A,K24)</f>
        <v>0</v>
      </c>
      <c r="N24" s="3" t="str">
        <f>Доллар!N24</f>
        <v>21.05.2023</v>
      </c>
      <c r="O24" s="157" t="str">
        <f>IF(AND(P24=0,P25=0,P26=0,P27=0,P28=0,P29=0,P30=0,P31=0,P32=0,P33=0),"",(IF((SUMIFS(KITCO!$C:$C,KITCO!$A:$A,N24))=0,"-",(SUMIFS(KITCO!$C:$C,KITCO!$A:$A,N24)))))</f>
        <v/>
      </c>
      <c r="P24" s="165">
        <f>SUMIFS(KITCO!$C:$C,KITCO!$A:$A,N24)</f>
        <v>0</v>
      </c>
      <c r="Q24" s="3" t="str">
        <f>Доллар!Q24</f>
        <v>21.06.2023</v>
      </c>
      <c r="R24" s="157" t="str">
        <f>IF(AND(S24=0,S25=0,S26=0,S27=0,S28=0,S29=0,S30=0,S31=0,S32=0,S33=0),"",(IF((SUMIFS(KITCO!$C:$C,KITCO!$A:$A,Q24))=0,"-",(SUMIFS(KITCO!$C:$C,KITCO!$A:$A,Q24)))))</f>
        <v/>
      </c>
      <c r="S24" s="165">
        <f>SUMIFS(KITCO!$C:$C,KITCO!$A:$A,Q24)</f>
        <v>0</v>
      </c>
      <c r="T24" s="3" t="str">
        <f>Доллар!T24</f>
        <v>21.07.2023</v>
      </c>
      <c r="U24" s="157" t="str">
        <f>IF(AND(V24=0,V25=0,V26=0,V27=0,V28=0,V29=0,V30=0,V31=0,V32=0,V33=0),"",(IF((SUMIFS(KITCO!$C:$C,KITCO!$A:$A,T24))=0,"-",(SUMIFS(KITCO!$C:$C,KITCO!$A:$A,T24)))))</f>
        <v/>
      </c>
      <c r="V24" s="165">
        <f>SUMIFS(KITCO!$C:$C,KITCO!$A:$A,T24)</f>
        <v>0</v>
      </c>
      <c r="W24" s="3" t="str">
        <f>Доллар!W24</f>
        <v>21.08.2023</v>
      </c>
      <c r="X24" s="157" t="str">
        <f>IF(AND(Y24=0,Y25=0,Y26=0,Y27=0,Y28=0,Y29=0,Y30=0,Y31=0,Y32=0,Y33=0),"",(IF((SUMIFS(KITCO!$C:$C,KITCO!$A:$A,W24))=0,"-",(SUMIFS(KITCO!$C:$C,KITCO!$A:$A,W24)))))</f>
        <v/>
      </c>
      <c r="Y24" s="165">
        <f>SUMIFS(KITCO!$C:$C,KITCO!$A:$A,W24)</f>
        <v>0</v>
      </c>
      <c r="Z24" s="3" t="str">
        <f>Доллар!Z24</f>
        <v>21.09.2023</v>
      </c>
      <c r="AA24" s="157" t="str">
        <f>IF(AND(AB24=0,AB25=0,AB26=0,AB27=0,AB28=0,AB29=0,AB30=0,AB31=0,AB32=0,AB33=0),"",(IF((SUMIFS(KITCO!$C:$C,KITCO!$A:$A,Z24))=0,"-",(SUMIFS(KITCO!$C:$C,KITCO!$A:$A,Z24)))))</f>
        <v/>
      </c>
      <c r="AB24" s="165">
        <f>SUMIFS(KITCO!$C:$C,KITCO!$A:$A,Z24)</f>
        <v>0</v>
      </c>
      <c r="AC24" s="3" t="str">
        <f>Доллар!AC24</f>
        <v>21.10.2023</v>
      </c>
      <c r="AD24" s="157" t="str">
        <f>IF(AND(AE24=0,AE25=0,AE26=0,AE27=0,AE28=0,AE29=0,AE30=0,AE31=0,AE32=0,AE33=0),"",(IF((SUMIFS(KITCO!$C:$C,KITCO!$A:$A,AC24))=0,"-",(SUMIFS(KITCO!$C:$C,KITCO!$A:$A,AC24)))))</f>
        <v/>
      </c>
      <c r="AE24" s="165">
        <f>SUMIFS(KITCO!$C:$C,KITCO!$A:$A,AC24)</f>
        <v>0</v>
      </c>
      <c r="AF24" s="3" t="str">
        <f>Доллар!AF24</f>
        <v>21.11.2023</v>
      </c>
      <c r="AG24" s="157" t="str">
        <f>IF(AND(AH24=0,AH25=0,AH26=0,AH27=0,AH28=0,AH29=0,AH30=0,AH31=0,AH32=0,AH33=0),"",(IF((SUMIFS(KITCO!$C:$C,KITCO!$A:$A,AF24))=0,"-",(SUMIFS(KITCO!$C:$C,KITCO!$A:$A,AF24)))))</f>
        <v/>
      </c>
      <c r="AH24" s="165">
        <f>SUMIFS(KITCO!$C:$C,KITCO!$A:$A,AF24)</f>
        <v>0</v>
      </c>
      <c r="AI24" s="3" t="str">
        <f>Доллар!AI24</f>
        <v>21.12.2023</v>
      </c>
      <c r="AJ24" s="157" t="str">
        <f>IF(AND(AK24=0,AK25=0,AK26=0,AK27=0,AK28=0,AK29=0,AK30=0,AK31=0,AK32=0,AK33=0),"",(IF((SUMIFS(KITCO!$C:$C,KITCO!$A:$A,AI24))=0,"-",(SUMIFS(KITCO!$C:$C,KITCO!$A:$A,AI24)))))</f>
        <v/>
      </c>
      <c r="AK24" s="165">
        <f>SUMIFS(KITCO!$C:$C,KITCO!$A:$A,AI24)</f>
        <v>0</v>
      </c>
      <c r="AQ24" s="153" t="str">
        <f t="shared" si="0"/>
        <v>21.06.2023</v>
      </c>
      <c r="AR24" s="82"/>
      <c r="AT24" s="3" t="str">
        <f t="shared" si="1"/>
        <v>21.10.2023</v>
      </c>
      <c r="AU24" s="82"/>
      <c r="AW24" s="3" t="str">
        <f t="shared" si="2"/>
        <v>21.11.2023</v>
      </c>
      <c r="AX24" s="82"/>
      <c r="AZ24" s="3" t="str">
        <f t="shared" si="3"/>
        <v>21.12.2023</v>
      </c>
      <c r="BA24" s="82"/>
    </row>
    <row r="25" spans="2:53" x14ac:dyDescent="0.25">
      <c r="B25" s="3" t="str">
        <f>Доллар!B25</f>
        <v>22.01.2023</v>
      </c>
      <c r="C25" s="157" t="str">
        <f>IF(AND(D25=0,D26=0,D27=0,D28=0,D29=0,D30=0,D31=0,D32=0,D33=0,D34=0),"",(IF((SUMIFS(KITCO!$C:$C,KITCO!$A:$A,B25))=0,"-",(SUMIFS(KITCO!$C:$C,KITCO!$A:$A,B25)))))</f>
        <v/>
      </c>
      <c r="D25" s="165">
        <f>SUMIFS(KITCO!$C:$C,KITCO!$A:$A,B25)</f>
        <v>0</v>
      </c>
      <c r="E25" s="3" t="str">
        <f>Доллар!E25</f>
        <v>22.02.2023</v>
      </c>
      <c r="F25" s="157" t="str">
        <f>IF(AND(G25=0,G26=0,G27=0,G28=0,G29=0,G30=0,G31=0,G32=0,G33=0,G34=0),"",(IF((SUMIFS(KITCO!$C:$C,KITCO!$A:$A,E25))=0,"-",(SUMIFS(KITCO!$C:$C,KITCO!$A:$A,E25)))))</f>
        <v/>
      </c>
      <c r="G25" s="165">
        <f>SUMIFS(KITCO!$C:$C,KITCO!$A:$A,E25)</f>
        <v>0</v>
      </c>
      <c r="H25" s="3" t="str">
        <f>Доллар!H25</f>
        <v>22.03.2023</v>
      </c>
      <c r="I25" s="157" t="str">
        <f>IF(AND(J25=0,J26=0,J27=0,J28=0,J29=0,J30=0,J31=0,J32=0,J33=0,J34=0),"",(IF((SUMIFS(KITCO!$C:$C,KITCO!$A:$A,H25))=0,"-",(SUMIFS(KITCO!$C:$C,KITCO!$A:$A,H25)))))</f>
        <v/>
      </c>
      <c r="J25" s="165">
        <f>SUMIFS(KITCO!$C:$C,KITCO!$A:$A,H25)</f>
        <v>0</v>
      </c>
      <c r="K25" s="3" t="str">
        <f>Доллар!K25</f>
        <v>22.04.2023</v>
      </c>
      <c r="L25" s="157" t="str">
        <f>IF(AND(M25=0,M26=0,M27=0,M28=0,M29=0,M30=0,M31=0,M32=0,M33=0,M34=0),"",(IF((SUMIFS(KITCO!$C:$C,KITCO!$A:$A,K25))=0,"-",(SUMIFS(KITCO!$C:$C,KITCO!$A:$A,K25)))))</f>
        <v/>
      </c>
      <c r="M25" s="165">
        <f>SUMIFS(KITCO!$C:$C,KITCO!$A:$A,K25)</f>
        <v>0</v>
      </c>
      <c r="N25" s="3" t="str">
        <f>Доллар!N25</f>
        <v>22.05.2023</v>
      </c>
      <c r="O25" s="157" t="str">
        <f>IF(AND(P25=0,P26=0,P27=0,P28=0,P29=0,P30=0,P31=0,P32=0,P33=0,P34=0),"",(IF((SUMIFS(KITCO!$C:$C,KITCO!$A:$A,N25))=0,"-",(SUMIFS(KITCO!$C:$C,KITCO!$A:$A,N25)))))</f>
        <v/>
      </c>
      <c r="P25" s="165">
        <f>SUMIFS(KITCO!$C:$C,KITCO!$A:$A,N25)</f>
        <v>0</v>
      </c>
      <c r="Q25" s="3" t="str">
        <f>Доллар!Q25</f>
        <v>22.06.2023</v>
      </c>
      <c r="R25" s="157" t="str">
        <f>IF(AND(S25=0,S26=0,S27=0,S28=0,S29=0,S30=0,S31=0,S32=0,S33=0,S34=0),"",(IF((SUMIFS(KITCO!$C:$C,KITCO!$A:$A,Q25))=0,"-",(SUMIFS(KITCO!$C:$C,KITCO!$A:$A,Q25)))))</f>
        <v/>
      </c>
      <c r="S25" s="165">
        <f>SUMIFS(KITCO!$C:$C,KITCO!$A:$A,Q25)</f>
        <v>0</v>
      </c>
      <c r="T25" s="3" t="str">
        <f>Доллар!T25</f>
        <v>22.07.2023</v>
      </c>
      <c r="U25" s="157" t="str">
        <f>IF(AND(V25=0,V26=0,V27=0,V28=0,V29=0,V30=0,V31=0,V32=0,V33=0,V34=0),"",(IF((SUMIFS(KITCO!$C:$C,KITCO!$A:$A,T25))=0,"-",(SUMIFS(KITCO!$C:$C,KITCO!$A:$A,T25)))))</f>
        <v/>
      </c>
      <c r="V25" s="165">
        <f>SUMIFS(KITCO!$C:$C,KITCO!$A:$A,T25)</f>
        <v>0</v>
      </c>
      <c r="W25" s="3" t="str">
        <f>Доллар!W25</f>
        <v>22.08.2023</v>
      </c>
      <c r="X25" s="157" t="str">
        <f>IF(AND(Y25=0,Y26=0,Y27=0,Y28=0,Y29=0,Y30=0,Y31=0,Y32=0,Y33=0,Y34=0),"",(IF((SUMIFS(KITCO!$C:$C,KITCO!$A:$A,W25))=0,"-",(SUMIFS(KITCO!$C:$C,KITCO!$A:$A,W25)))))</f>
        <v/>
      </c>
      <c r="Y25" s="165">
        <f>SUMIFS(KITCO!$C:$C,KITCO!$A:$A,W25)</f>
        <v>0</v>
      </c>
      <c r="Z25" s="3" t="str">
        <f>Доллар!Z25</f>
        <v>22.09.2023</v>
      </c>
      <c r="AA25" s="157" t="str">
        <f>IF(AND(AB25=0,AB26=0,AB27=0,AB28=0,AB29=0,AB30=0,AB31=0,AB32=0,AB33=0,AB34=0),"",(IF((SUMIFS(KITCO!$C:$C,KITCO!$A:$A,Z25))=0,"-",(SUMIFS(KITCO!$C:$C,KITCO!$A:$A,Z25)))))</f>
        <v/>
      </c>
      <c r="AB25" s="165">
        <f>SUMIFS(KITCO!$C:$C,KITCO!$A:$A,Z25)</f>
        <v>0</v>
      </c>
      <c r="AC25" s="3" t="str">
        <f>Доллар!AC25</f>
        <v>22.10.2023</v>
      </c>
      <c r="AD25" s="157" t="str">
        <f>IF(AND(AE25=0,AE26=0,AE27=0,AE28=0,AE29=0,AE30=0,AE31=0,AE32=0,AE33=0,AE34=0),"",(IF((SUMIFS(KITCO!$C:$C,KITCO!$A:$A,AC25))=0,"-",(SUMIFS(KITCO!$C:$C,KITCO!$A:$A,AC25)))))</f>
        <v/>
      </c>
      <c r="AE25" s="165">
        <f>SUMIFS(KITCO!$C:$C,KITCO!$A:$A,AC25)</f>
        <v>0</v>
      </c>
      <c r="AF25" s="3" t="str">
        <f>Доллар!AF25</f>
        <v>22.11.2023</v>
      </c>
      <c r="AG25" s="157" t="str">
        <f>IF(AND(AH25=0,AH26=0,AH27=0,AH28=0,AH29=0,AH30=0,AH31=0,AH32=0,AH33=0,AH34=0),"",(IF((SUMIFS(KITCO!$C:$C,KITCO!$A:$A,AF25))=0,"-",(SUMIFS(KITCO!$C:$C,KITCO!$A:$A,AF25)))))</f>
        <v/>
      </c>
      <c r="AH25" s="165">
        <f>SUMIFS(KITCO!$C:$C,KITCO!$A:$A,AF25)</f>
        <v>0</v>
      </c>
      <c r="AI25" s="3" t="str">
        <f>Доллар!AI25</f>
        <v>22.12.2023</v>
      </c>
      <c r="AJ25" s="157" t="str">
        <f>IF(AND(AK25=0,AK26=0,AK27=0,AK28=0,AK29=0,AK30=0,AK31=0,AK32=0,AK33=0,AK34=0),"",(IF((SUMIFS(KITCO!$C:$C,KITCO!$A:$A,AI25))=0,"-",(SUMIFS(KITCO!$C:$C,KITCO!$A:$A,AI25)))))</f>
        <v/>
      </c>
      <c r="AK25" s="165">
        <f>SUMIFS(KITCO!$C:$C,KITCO!$A:$A,AI25)</f>
        <v>0</v>
      </c>
      <c r="AQ25" s="153" t="str">
        <f t="shared" si="0"/>
        <v>22.06.2023</v>
      </c>
      <c r="AR25" s="82"/>
      <c r="AT25" s="3" t="str">
        <f t="shared" si="1"/>
        <v>22.10.2023</v>
      </c>
      <c r="AU25" s="82"/>
      <c r="AW25" s="3" t="str">
        <f t="shared" si="2"/>
        <v>22.11.2023</v>
      </c>
      <c r="AX25" s="82"/>
      <c r="AZ25" s="3" t="str">
        <f t="shared" si="3"/>
        <v>22.12.2023</v>
      </c>
      <c r="BA25" s="82"/>
    </row>
    <row r="26" spans="2:53" x14ac:dyDescent="0.25">
      <c r="B26" s="3" t="str">
        <f>Доллар!B26</f>
        <v>23.01.2023</v>
      </c>
      <c r="C26" s="157" t="str">
        <f>IF(AND(D26=0,D27=0,D28=0,D29=0,D30=0,D31=0,D32=0,D33=0,D34=0,D35=0),"",(IF((SUMIFS(KITCO!$C:$C,KITCO!$A:$A,B26))=0,"-",(SUMIFS(KITCO!$C:$C,KITCO!$A:$A,B26)))))</f>
        <v/>
      </c>
      <c r="D26" s="165">
        <f>SUMIFS(KITCO!$C:$C,KITCO!$A:$A,B26)</f>
        <v>0</v>
      </c>
      <c r="E26" s="3" t="str">
        <f>Доллар!E26</f>
        <v>23.02.2023</v>
      </c>
      <c r="F26" s="157" t="str">
        <f>IF(AND(G26=0,G27=0,G28=0,G29=0,G30=0,G31=0,G32=0,G33=0,G34=0,G35=0),"",(IF((SUMIFS(KITCO!$C:$C,KITCO!$A:$A,E26))=0,"-",(SUMIFS(KITCO!$C:$C,KITCO!$A:$A,E26)))))</f>
        <v/>
      </c>
      <c r="G26" s="165">
        <f>SUMIFS(KITCO!$C:$C,KITCO!$A:$A,E26)</f>
        <v>0</v>
      </c>
      <c r="H26" s="3" t="str">
        <f>Доллар!H26</f>
        <v>23.03.2023</v>
      </c>
      <c r="I26" s="157" t="str">
        <f>IF(AND(J26=0,J27=0,J28=0,J29=0,J30=0,J31=0,J32=0,J33=0,J34=0,J35=0),"",(IF((SUMIFS(KITCO!$C:$C,KITCO!$A:$A,H26))=0,"-",(SUMIFS(KITCO!$C:$C,KITCO!$A:$A,H26)))))</f>
        <v/>
      </c>
      <c r="J26" s="165">
        <f>SUMIFS(KITCO!$C:$C,KITCO!$A:$A,H26)</f>
        <v>0</v>
      </c>
      <c r="K26" s="3" t="str">
        <f>Доллар!K26</f>
        <v>23.04.2023</v>
      </c>
      <c r="L26" s="157" t="str">
        <f>IF(AND(M26=0,M27=0,M28=0,M29=0,M30=0,M31=0,M32=0,M33=0,M34=0,M35=0),"",(IF((SUMIFS(KITCO!$C:$C,KITCO!$A:$A,K26))=0,"-",(SUMIFS(KITCO!$C:$C,KITCO!$A:$A,K26)))))</f>
        <v/>
      </c>
      <c r="M26" s="165">
        <f>SUMIFS(KITCO!$C:$C,KITCO!$A:$A,K26)</f>
        <v>0</v>
      </c>
      <c r="N26" s="3" t="str">
        <f>Доллар!N26</f>
        <v>23.05.2023</v>
      </c>
      <c r="O26" s="157" t="str">
        <f>IF(AND(P26=0,P27=0,P28=0,P29=0,P30=0,P31=0,P32=0,P33=0,P34=0,P35=0),"",(IF((SUMIFS(KITCO!$C:$C,KITCO!$A:$A,N26))=0,"-",(SUMIFS(KITCO!$C:$C,KITCO!$A:$A,N26)))))</f>
        <v/>
      </c>
      <c r="P26" s="165">
        <f>SUMIFS(KITCO!$C:$C,KITCO!$A:$A,N26)</f>
        <v>0</v>
      </c>
      <c r="Q26" s="3" t="str">
        <f>Доллар!Q26</f>
        <v>23.06.2023</v>
      </c>
      <c r="R26" s="157" t="str">
        <f>IF(AND(S26=0,S27=0,S28=0,S29=0,S30=0,S31=0,S32=0,S33=0,S34=0,S35=0),"",(IF((SUMIFS(KITCO!$C:$C,KITCO!$A:$A,Q26))=0,"-",(SUMIFS(KITCO!$C:$C,KITCO!$A:$A,Q26)))))</f>
        <v/>
      </c>
      <c r="S26" s="165">
        <f>SUMIFS(KITCO!$C:$C,KITCO!$A:$A,Q26)</f>
        <v>0</v>
      </c>
      <c r="T26" s="3" t="str">
        <f>Доллар!T26</f>
        <v>23.07.2023</v>
      </c>
      <c r="U26" s="157" t="str">
        <f>IF(AND(V26=0,V27=0,V28=0,V29=0,V30=0,V31=0,V32=0,V33=0,V34=0,V35=0),"",(IF((SUMIFS(KITCO!$C:$C,KITCO!$A:$A,T26))=0,"-",(SUMIFS(KITCO!$C:$C,KITCO!$A:$A,T26)))))</f>
        <v/>
      </c>
      <c r="V26" s="165">
        <f>SUMIFS(KITCO!$C:$C,KITCO!$A:$A,T26)</f>
        <v>0</v>
      </c>
      <c r="W26" s="3" t="str">
        <f>Доллар!W26</f>
        <v>23.08.2023</v>
      </c>
      <c r="X26" s="157" t="str">
        <f>IF(AND(Y26=0,Y27=0,Y28=0,Y29=0,Y30=0,Y31=0,Y32=0,Y33=0,Y34=0,Y35=0),"",(IF((SUMIFS(KITCO!$C:$C,KITCO!$A:$A,W26))=0,"-",(SUMIFS(KITCO!$C:$C,KITCO!$A:$A,W26)))))</f>
        <v/>
      </c>
      <c r="Y26" s="165">
        <f>SUMIFS(KITCO!$C:$C,KITCO!$A:$A,W26)</f>
        <v>0</v>
      </c>
      <c r="Z26" s="3" t="str">
        <f>Доллар!Z26</f>
        <v>23.09.2023</v>
      </c>
      <c r="AA26" s="157" t="str">
        <f>IF(AND(AB26=0,AB27=0,AB28=0,AB29=0,AB30=0,AB31=0,AB32=0,AB33=0,AB34=0,AB35=0),"",(IF((SUMIFS(KITCO!$C:$C,KITCO!$A:$A,Z26))=0,"-",(SUMIFS(KITCO!$C:$C,KITCO!$A:$A,Z26)))))</f>
        <v/>
      </c>
      <c r="AB26" s="165">
        <f>SUMIFS(KITCO!$C:$C,KITCO!$A:$A,Z26)</f>
        <v>0</v>
      </c>
      <c r="AC26" s="3" t="str">
        <f>Доллар!AC26</f>
        <v>23.10.2023</v>
      </c>
      <c r="AD26" s="157" t="str">
        <f>IF(AND(AE26=0,AE27=0,AE28=0,AE29=0,AE30=0,AE31=0,AE32=0,AE33=0,AE34=0,AE35=0),"",(IF((SUMIFS(KITCO!$C:$C,KITCO!$A:$A,AC26))=0,"-",(SUMIFS(KITCO!$C:$C,KITCO!$A:$A,AC26)))))</f>
        <v/>
      </c>
      <c r="AE26" s="165">
        <f>SUMIFS(KITCO!$C:$C,KITCO!$A:$A,AC26)</f>
        <v>0</v>
      </c>
      <c r="AF26" s="3" t="str">
        <f>Доллар!AF26</f>
        <v>23.11.2023</v>
      </c>
      <c r="AG26" s="157" t="str">
        <f>IF(AND(AH26=0,AH27=0,AH28=0,AH29=0,AH30=0,AH31=0,AH32=0,AH33=0,AH34=0,AH35=0),"",(IF((SUMIFS(KITCO!$C:$C,KITCO!$A:$A,AF26))=0,"-",(SUMIFS(KITCO!$C:$C,KITCO!$A:$A,AF26)))))</f>
        <v/>
      </c>
      <c r="AH26" s="165">
        <f>SUMIFS(KITCO!$C:$C,KITCO!$A:$A,AF26)</f>
        <v>0</v>
      </c>
      <c r="AI26" s="3" t="str">
        <f>Доллар!AI26</f>
        <v>23.12.2023</v>
      </c>
      <c r="AJ26" s="157" t="str">
        <f>IF(AND(AK26=0,AK27=0,AK28=0,AK29=0,AK30=0,AK31=0,AK32=0,AK33=0,AK34=0,AK35=0),"",(IF((SUMIFS(KITCO!$C:$C,KITCO!$A:$A,AI26))=0,"-",(SUMIFS(KITCO!$C:$C,KITCO!$A:$A,AI26)))))</f>
        <v/>
      </c>
      <c r="AK26" s="165">
        <f>SUMIFS(KITCO!$C:$C,KITCO!$A:$A,AI26)</f>
        <v>0</v>
      </c>
      <c r="AQ26" s="153" t="str">
        <f t="shared" si="0"/>
        <v>23.06.2023</v>
      </c>
      <c r="AR26" s="82"/>
      <c r="AT26" s="3" t="str">
        <f t="shared" si="1"/>
        <v>23.10.2023</v>
      </c>
      <c r="AU26" s="82"/>
      <c r="AW26" s="3" t="str">
        <f t="shared" si="2"/>
        <v>23.11.2023</v>
      </c>
      <c r="AX26" s="85" t="s">
        <v>52</v>
      </c>
      <c r="AZ26" s="3" t="str">
        <f t="shared" si="3"/>
        <v>23.12.2023</v>
      </c>
      <c r="BA26" s="82"/>
    </row>
    <row r="27" spans="2:53" x14ac:dyDescent="0.25">
      <c r="B27" s="3" t="str">
        <f>Доллар!B27</f>
        <v>24.01.2023</v>
      </c>
      <c r="C27" s="157" t="str">
        <f>IF(AND(D27=0,D28=0,D29=0,D30=0,D31=0,D32=0,D33=0,D34=0,D35=0,D36=0),"",(IF((SUMIFS(KITCO!$C:$C,KITCO!$A:$A,B27))=0,"-",(SUMIFS(KITCO!$C:$C,KITCO!$A:$A,B27)))))</f>
        <v/>
      </c>
      <c r="D27" s="165">
        <f>SUMIFS(KITCO!$C:$C,KITCO!$A:$A,B27)</f>
        <v>0</v>
      </c>
      <c r="E27" s="3" t="str">
        <f>Доллар!E27</f>
        <v>24.02.2023</v>
      </c>
      <c r="F27" s="157" t="str">
        <f>IF(AND(G27=0,G28=0,G29=0,G30=0,G31=0,G32=0,G33=0,G34=0,G35=0,G36=0),"",(IF((SUMIFS(KITCO!$C:$C,KITCO!$A:$A,E27))=0,"-",(SUMIFS(KITCO!$C:$C,KITCO!$A:$A,E27)))))</f>
        <v/>
      </c>
      <c r="G27" s="165">
        <f>SUMIFS(KITCO!$C:$C,KITCO!$A:$A,E27)</f>
        <v>0</v>
      </c>
      <c r="H27" s="3" t="str">
        <f>Доллар!H27</f>
        <v>24.03.2023</v>
      </c>
      <c r="I27" s="157" t="str">
        <f>IF(AND(J27=0,J28=0,J29=0,J30=0,J31=0,J32=0,J33=0,J34=0,J35=0,J36=0),"",(IF((SUMIFS(KITCO!$C:$C,KITCO!$A:$A,H27))=0,"-",(SUMIFS(KITCO!$C:$C,KITCO!$A:$A,H27)))))</f>
        <v/>
      </c>
      <c r="J27" s="165">
        <f>SUMIFS(KITCO!$C:$C,KITCO!$A:$A,H27)</f>
        <v>0</v>
      </c>
      <c r="K27" s="3" t="str">
        <f>Доллар!K27</f>
        <v>24.04.2023</v>
      </c>
      <c r="L27" s="157" t="str">
        <f>IF(AND(M27=0,M28=0,M29=0,M30=0,M31=0,M32=0,M33=0,M34=0,M35=0,M36=0),"",(IF((SUMIFS(KITCO!$C:$C,KITCO!$A:$A,K27))=0,"-",(SUMIFS(KITCO!$C:$C,KITCO!$A:$A,K27)))))</f>
        <v/>
      </c>
      <c r="M27" s="165">
        <f>SUMIFS(KITCO!$C:$C,KITCO!$A:$A,K27)</f>
        <v>0</v>
      </c>
      <c r="N27" s="3" t="str">
        <f>Доллар!N27</f>
        <v>24.05.2023</v>
      </c>
      <c r="O27" s="157" t="str">
        <f>IF(AND(P27=0,P28=0,P29=0,P30=0,P31=0,P32=0,P33=0,P34=0,P35=0,P36=0),"",(IF((SUMIFS(KITCO!$C:$C,KITCO!$A:$A,N27))=0,"-",(SUMIFS(KITCO!$C:$C,KITCO!$A:$A,N27)))))</f>
        <v/>
      </c>
      <c r="P27" s="165">
        <f>SUMIFS(KITCO!$C:$C,KITCO!$A:$A,N27)</f>
        <v>0</v>
      </c>
      <c r="Q27" s="3" t="str">
        <f>Доллар!Q27</f>
        <v>24.06.2023</v>
      </c>
      <c r="R27" s="157" t="str">
        <f>IF(AND(S27=0,S28=0,S29=0,S30=0,S31=0,S32=0,S33=0,S34=0,S35=0,S36=0),"",(IF((SUMIFS(KITCO!$C:$C,KITCO!$A:$A,Q27))=0,"-",(SUMIFS(KITCO!$C:$C,KITCO!$A:$A,Q27)))))</f>
        <v/>
      </c>
      <c r="S27" s="165">
        <f>SUMIFS(KITCO!$C:$C,KITCO!$A:$A,Q27)</f>
        <v>0</v>
      </c>
      <c r="T27" s="3" t="str">
        <f>Доллар!T27</f>
        <v>24.07.2023</v>
      </c>
      <c r="U27" s="157" t="str">
        <f>IF(AND(V27=0,V28=0,V29=0,V30=0,V31=0,V32=0,V33=0,V34=0,V35=0,V36=0),"",(IF((SUMIFS(KITCO!$C:$C,KITCO!$A:$A,T27))=0,"-",(SUMIFS(KITCO!$C:$C,KITCO!$A:$A,T27)))))</f>
        <v/>
      </c>
      <c r="V27" s="165">
        <f>SUMIFS(KITCO!$C:$C,KITCO!$A:$A,T27)</f>
        <v>0</v>
      </c>
      <c r="W27" s="3" t="str">
        <f>Доллар!W27</f>
        <v>24.08.2023</v>
      </c>
      <c r="X27" s="157" t="str">
        <f>IF(AND(Y27=0,Y28=0,Y29=0,Y30=0,Y31=0,Y32=0,Y33=0,Y34=0,Y35=0,Y36=0),"",(IF((SUMIFS(KITCO!$C:$C,KITCO!$A:$A,W27))=0,"-",(SUMIFS(KITCO!$C:$C,KITCO!$A:$A,W27)))))</f>
        <v/>
      </c>
      <c r="Y27" s="165">
        <f>SUMIFS(KITCO!$C:$C,KITCO!$A:$A,W27)</f>
        <v>0</v>
      </c>
      <c r="Z27" s="3" t="str">
        <f>Доллар!Z27</f>
        <v>24.09.2023</v>
      </c>
      <c r="AA27" s="157" t="str">
        <f>IF(AND(AB27=0,AB28=0,AB29=0,AB30=0,AB31=0,AB32=0,AB33=0,AB34=0,AB35=0,AB36=0),"",(IF((SUMIFS(KITCO!$C:$C,KITCO!$A:$A,Z27))=0,"-",(SUMIFS(KITCO!$C:$C,KITCO!$A:$A,Z27)))))</f>
        <v/>
      </c>
      <c r="AB27" s="165">
        <f>SUMIFS(KITCO!$C:$C,KITCO!$A:$A,Z27)</f>
        <v>0</v>
      </c>
      <c r="AC27" s="3" t="str">
        <f>Доллар!AC27</f>
        <v>24.10.2023</v>
      </c>
      <c r="AD27" s="157" t="str">
        <f>IF(AND(AE27=0,AE28=0,AE29=0,AE30=0,AE31=0,AE32=0,AE33=0,AE34=0,AE35=0,AE36=0),"",(IF((SUMIFS(KITCO!$C:$C,KITCO!$A:$A,AC27))=0,"-",(SUMIFS(KITCO!$C:$C,KITCO!$A:$A,AC27)))))</f>
        <v/>
      </c>
      <c r="AE27" s="165">
        <f>SUMIFS(KITCO!$C:$C,KITCO!$A:$A,AC27)</f>
        <v>0</v>
      </c>
      <c r="AF27" s="3" t="str">
        <f>Доллар!AF27</f>
        <v>24.11.2023</v>
      </c>
      <c r="AG27" s="157" t="str">
        <f>IF(AND(AH27=0,AH28=0,AH29=0,AH30=0,AH31=0,AH32=0,AH33=0,AH34=0,AH35=0,AH36=0),"",(IF((SUMIFS(KITCO!$C:$C,KITCO!$A:$A,AF27))=0,"-",(SUMIFS(KITCO!$C:$C,KITCO!$A:$A,AF27)))))</f>
        <v/>
      </c>
      <c r="AH27" s="165">
        <f>SUMIFS(KITCO!$C:$C,KITCO!$A:$A,AF27)</f>
        <v>0</v>
      </c>
      <c r="AI27" s="3" t="str">
        <f>Доллар!AI27</f>
        <v>24.12.2023</v>
      </c>
      <c r="AJ27" s="157" t="str">
        <f>IF(AND(AK27=0,AK28=0,AK29=0,AK30=0,AK31=0,AK32=0,AK33=0,AK34=0,AK35=0,AK36=0),"",(IF((SUMIFS(KITCO!$C:$C,KITCO!$A:$A,AI27))=0,"-",(SUMIFS(KITCO!$C:$C,KITCO!$A:$A,AI27)))))</f>
        <v/>
      </c>
      <c r="AK27" s="165">
        <f>SUMIFS(KITCO!$C:$C,KITCO!$A:$A,AI27)</f>
        <v>0</v>
      </c>
      <c r="AQ27" s="153" t="str">
        <f t="shared" si="0"/>
        <v>24.06.2023</v>
      </c>
      <c r="AR27" s="85" t="s">
        <v>52</v>
      </c>
      <c r="AT27" s="3" t="str">
        <f t="shared" si="1"/>
        <v>24.10.2023</v>
      </c>
      <c r="AU27" s="85" t="s">
        <v>52</v>
      </c>
      <c r="AW27" s="3" t="str">
        <f t="shared" si="2"/>
        <v>24.11.2023</v>
      </c>
      <c r="AX27" s="85" t="s">
        <v>52</v>
      </c>
      <c r="AZ27" s="3" t="str">
        <f t="shared" si="3"/>
        <v>24.12.2023</v>
      </c>
      <c r="BA27" s="85" t="s">
        <v>52</v>
      </c>
    </row>
    <row r="28" spans="2:53" x14ac:dyDescent="0.25">
      <c r="B28" s="3" t="str">
        <f>Доллар!B28</f>
        <v>25.01.2023</v>
      </c>
      <c r="C28" s="157" t="str">
        <f>IF(AND(D28=0,D29=0,D30=0,D31=0,D32=0,D33=0,D34=0,D35=0,D36=0,D37=0),"",(IF((SUMIFS(KITCO!$C:$C,KITCO!$A:$A,B28))=0,"-",(SUMIFS(KITCO!$C:$C,KITCO!$A:$A,B28)))))</f>
        <v/>
      </c>
      <c r="D28" s="165">
        <f>SUMIFS(KITCO!$C:$C,KITCO!$A:$A,B28)</f>
        <v>0</v>
      </c>
      <c r="E28" s="3" t="str">
        <f>Доллар!E28</f>
        <v>25.02.2023</v>
      </c>
      <c r="F28" s="157" t="str">
        <f>IF(AND(G28=0,G29=0,G30=0,G31=0,G32=0,G33=0,G34=0,G35=0,G36=0,G37=0),"",(IF((SUMIFS(KITCO!$C:$C,KITCO!$A:$A,E28))=0,"-",(SUMIFS(KITCO!$C:$C,KITCO!$A:$A,E28)))))</f>
        <v/>
      </c>
      <c r="G28" s="165">
        <f>SUMIFS(KITCO!$C:$C,KITCO!$A:$A,E28)</f>
        <v>0</v>
      </c>
      <c r="H28" s="3" t="str">
        <f>Доллар!H28</f>
        <v>25.03.2023</v>
      </c>
      <c r="I28" s="157" t="str">
        <f>IF(AND(J28=0,J29=0,J30=0,J31=0,J32=0,J33=0,J34=0,J35=0,J36=0,J37=0),"",(IF((SUMIFS(KITCO!$C:$C,KITCO!$A:$A,H28))=0,"-",(SUMIFS(KITCO!$C:$C,KITCO!$A:$A,H28)))))</f>
        <v/>
      </c>
      <c r="J28" s="165">
        <f>SUMIFS(KITCO!$C:$C,KITCO!$A:$A,H28)</f>
        <v>0</v>
      </c>
      <c r="K28" s="3" t="str">
        <f>Доллар!K28</f>
        <v>25.04.2023</v>
      </c>
      <c r="L28" s="157" t="str">
        <f>IF(AND(M28=0,M29=0,M30=0,M31=0,M32=0,M33=0,M34=0,M35=0,M36=0,M37=0),"",(IF((SUMIFS(KITCO!$C:$C,KITCO!$A:$A,K28))=0,"-",(SUMIFS(KITCO!$C:$C,KITCO!$A:$A,K28)))))</f>
        <v/>
      </c>
      <c r="M28" s="165">
        <f>SUMIFS(KITCO!$C:$C,KITCO!$A:$A,K28)</f>
        <v>0</v>
      </c>
      <c r="N28" s="3" t="str">
        <f>Доллар!N28</f>
        <v>25.05.2023</v>
      </c>
      <c r="O28" s="157" t="str">
        <f>IF(AND(P28=0,P29=0,P30=0,P31=0,P32=0,P33=0,P34=0,P35=0,P36=0,P37=0),"",(IF((SUMIFS(KITCO!$C:$C,KITCO!$A:$A,N28))=0,"-",(SUMIFS(KITCO!$C:$C,KITCO!$A:$A,N28)))))</f>
        <v/>
      </c>
      <c r="P28" s="165">
        <f>SUMIFS(KITCO!$C:$C,KITCO!$A:$A,N28)</f>
        <v>0</v>
      </c>
      <c r="Q28" s="3" t="str">
        <f>Доллар!Q28</f>
        <v>25.06.2023</v>
      </c>
      <c r="R28" s="157" t="str">
        <f>IF(AND(S28=0,S29=0,S30=0,S31=0,S32=0,S33=0,S34=0,S35=0,S36=0,S37=0),"",(IF((SUMIFS(KITCO!$C:$C,KITCO!$A:$A,Q28))=0,"-",(SUMIFS(KITCO!$C:$C,KITCO!$A:$A,Q28)))))</f>
        <v/>
      </c>
      <c r="S28" s="165">
        <f>SUMIFS(KITCO!$C:$C,KITCO!$A:$A,Q28)</f>
        <v>0</v>
      </c>
      <c r="T28" s="3" t="str">
        <f>Доллар!T28</f>
        <v>25.07.2023</v>
      </c>
      <c r="U28" s="157" t="str">
        <f>IF(AND(V28=0,V29=0,V30=0,V31=0,V32=0,V33=0,V34=0,V35=0,V36=0,V37=0),"",(IF((SUMIFS(KITCO!$C:$C,KITCO!$A:$A,T28))=0,"-",(SUMIFS(KITCO!$C:$C,KITCO!$A:$A,T28)))))</f>
        <v/>
      </c>
      <c r="V28" s="165">
        <f>SUMIFS(KITCO!$C:$C,KITCO!$A:$A,T28)</f>
        <v>0</v>
      </c>
      <c r="W28" s="3" t="str">
        <f>Доллар!W28</f>
        <v>25.08.2023</v>
      </c>
      <c r="X28" s="157" t="str">
        <f>IF(AND(Y28=0,Y29=0,Y30=0,Y31=0,Y32=0,Y33=0,Y34=0,Y35=0,Y36=0,Y37=0),"",(IF((SUMIFS(KITCO!$C:$C,KITCO!$A:$A,W28))=0,"-",(SUMIFS(KITCO!$C:$C,KITCO!$A:$A,W28)))))</f>
        <v/>
      </c>
      <c r="Y28" s="165">
        <f>SUMIFS(KITCO!$C:$C,KITCO!$A:$A,W28)</f>
        <v>0</v>
      </c>
      <c r="Z28" s="3" t="str">
        <f>Доллар!Z28</f>
        <v>25.09.2023</v>
      </c>
      <c r="AA28" s="157" t="str">
        <f>IF(AND(AB28=0,AB29=0,AB30=0,AB31=0,AB32=0,AB33=0,AB34=0,AB35=0,AB36=0,AB37=0),"",(IF((SUMIFS(KITCO!$C:$C,KITCO!$A:$A,Z28))=0,"-",(SUMIFS(KITCO!$C:$C,KITCO!$A:$A,Z28)))))</f>
        <v/>
      </c>
      <c r="AB28" s="165">
        <f>SUMIFS(KITCO!$C:$C,KITCO!$A:$A,Z28)</f>
        <v>0</v>
      </c>
      <c r="AC28" s="3" t="str">
        <f>Доллар!AC28</f>
        <v>25.10.2023</v>
      </c>
      <c r="AD28" s="157" t="str">
        <f>IF(AND(AE28=0,AE29=0,AE30=0,AE31=0,AE32=0,AE33=0,AE34=0,AE35=0,AE36=0,AE37=0),"",(IF((SUMIFS(KITCO!$C:$C,KITCO!$A:$A,AC28))=0,"-",(SUMIFS(KITCO!$C:$C,KITCO!$A:$A,AC28)))))</f>
        <v/>
      </c>
      <c r="AE28" s="165">
        <f>SUMIFS(KITCO!$C:$C,KITCO!$A:$A,AC28)</f>
        <v>0</v>
      </c>
      <c r="AF28" s="3" t="str">
        <f>Доллар!AF28</f>
        <v>25.11.2023</v>
      </c>
      <c r="AG28" s="157" t="str">
        <f>IF(AND(AH28=0,AH29=0,AH30=0,AH31=0,AH32=0,AH33=0,AH34=0,AH35=0,AH36=0,AH37=0),"",(IF((SUMIFS(KITCO!$C:$C,KITCO!$A:$A,AF28))=0,"-",(SUMIFS(KITCO!$C:$C,KITCO!$A:$A,AF28)))))</f>
        <v/>
      </c>
      <c r="AH28" s="165">
        <f>SUMIFS(KITCO!$C:$C,KITCO!$A:$A,AF28)</f>
        <v>0</v>
      </c>
      <c r="AI28" s="3" t="str">
        <f>Доллар!AI28</f>
        <v>25.12.2023</v>
      </c>
      <c r="AJ28" s="157" t="str">
        <f>IF(AND(AK28=0,AK29=0,AK30=0,AK31=0,AK32=0,AK33=0,AK34=0,AK35=0,AK36=0,AK37=0),"",(IF((SUMIFS(KITCO!$C:$C,KITCO!$A:$A,AI28))=0,"-",(SUMIFS(KITCO!$C:$C,KITCO!$A:$A,AI28)))))</f>
        <v/>
      </c>
      <c r="AK28" s="165">
        <f>SUMIFS(KITCO!$C:$C,KITCO!$A:$A,AI28)</f>
        <v>0</v>
      </c>
      <c r="AQ28" s="153" t="str">
        <f t="shared" si="0"/>
        <v>25.06.2023</v>
      </c>
      <c r="AR28" s="85" t="s">
        <v>52</v>
      </c>
      <c r="AT28" s="3" t="str">
        <f t="shared" si="1"/>
        <v>25.10.2023</v>
      </c>
      <c r="AU28" s="85" t="s">
        <v>52</v>
      </c>
      <c r="AW28" s="3" t="str">
        <f t="shared" si="2"/>
        <v>25.11.2023</v>
      </c>
      <c r="AX28" s="85" t="s">
        <v>52</v>
      </c>
      <c r="AZ28" s="3" t="str">
        <f t="shared" si="3"/>
        <v>25.12.2023</v>
      </c>
      <c r="BA28" s="85" t="s">
        <v>52</v>
      </c>
    </row>
    <row r="29" spans="2:53" x14ac:dyDescent="0.25">
      <c r="B29" s="3" t="str">
        <f>Доллар!B29</f>
        <v>26.01.2023</v>
      </c>
      <c r="C29" s="157" t="str">
        <f>IF(AND(D29=0,D30=0,D31=0,D32=0,D33=0,D34=0,D35=0,D36=0,D37=0,D38=0),"",(IF((SUMIFS(KITCO!$C:$C,KITCO!$A:$A,B29))=0,"-",(SUMIFS(KITCO!$C:$C,KITCO!$A:$A,B29)))))</f>
        <v/>
      </c>
      <c r="D29" s="165">
        <f>SUMIFS(KITCO!$C:$C,KITCO!$A:$A,B29)</f>
        <v>0</v>
      </c>
      <c r="E29" s="3" t="str">
        <f>Доллар!E29</f>
        <v>26.02.2023</v>
      </c>
      <c r="F29" s="157" t="str">
        <f>IF(AND(G29=0,G30=0,G31=0,G32=0,G33=0,G34=0,G35=0,G36=0,G37=0,G38=0),"",(IF((SUMIFS(KITCO!$C:$C,KITCO!$A:$A,E29))=0,"-",(SUMIFS(KITCO!$C:$C,KITCO!$A:$A,E29)))))</f>
        <v/>
      </c>
      <c r="G29" s="165">
        <f>SUMIFS(KITCO!$C:$C,KITCO!$A:$A,E29)</f>
        <v>0</v>
      </c>
      <c r="H29" s="3" t="str">
        <f>Доллар!H29</f>
        <v>26.03.2023</v>
      </c>
      <c r="I29" s="157" t="str">
        <f>IF(AND(J29=0,J30=0,J31=0,J32=0,J33=0,J34=0,J35=0,J36=0,J37=0,J38=0),"",(IF((SUMIFS(KITCO!$C:$C,KITCO!$A:$A,H29))=0,"-",(SUMIFS(KITCO!$C:$C,KITCO!$A:$A,H29)))))</f>
        <v/>
      </c>
      <c r="J29" s="165">
        <f>SUMIFS(KITCO!$C:$C,KITCO!$A:$A,H29)</f>
        <v>0</v>
      </c>
      <c r="K29" s="3" t="str">
        <f>Доллар!K29</f>
        <v>26.04.2023</v>
      </c>
      <c r="L29" s="157" t="str">
        <f>IF(AND(M29=0,M30=0,M31=0,M32=0,M33=0,M34=0,M35=0,M36=0,M37=0,M38=0),"",(IF((SUMIFS(KITCO!$C:$C,KITCO!$A:$A,K29))=0,"-",(SUMIFS(KITCO!$C:$C,KITCO!$A:$A,K29)))))</f>
        <v/>
      </c>
      <c r="M29" s="165">
        <f>SUMIFS(KITCO!$C:$C,KITCO!$A:$A,K29)</f>
        <v>0</v>
      </c>
      <c r="N29" s="3" t="str">
        <f>Доллар!N29</f>
        <v>26.05.2023</v>
      </c>
      <c r="O29" s="157" t="str">
        <f>IF(AND(P29=0,P30=0,P31=0,P32=0,P33=0,P34=0,P35=0,P36=0,P37=0,P38=0),"",(IF((SUMIFS(KITCO!$C:$C,KITCO!$A:$A,N29))=0,"-",(SUMIFS(KITCO!$C:$C,KITCO!$A:$A,N29)))))</f>
        <v/>
      </c>
      <c r="P29" s="165">
        <f>SUMIFS(KITCO!$C:$C,KITCO!$A:$A,N29)</f>
        <v>0</v>
      </c>
      <c r="Q29" s="3" t="str">
        <f>Доллар!Q29</f>
        <v>26.06.2023</v>
      </c>
      <c r="R29" s="157" t="str">
        <f>IF(AND(S29=0,S30=0,S31=0,S32=0,S33=0,S34=0,S35=0,S36=0,S37=0,S38=0),"",(IF((SUMIFS(KITCO!$C:$C,KITCO!$A:$A,Q29))=0,"-",(SUMIFS(KITCO!$C:$C,KITCO!$A:$A,Q29)))))</f>
        <v/>
      </c>
      <c r="S29" s="165">
        <f>SUMIFS(KITCO!$C:$C,KITCO!$A:$A,Q29)</f>
        <v>0</v>
      </c>
      <c r="T29" s="3" t="str">
        <f>Доллар!T29</f>
        <v>26.07.2023</v>
      </c>
      <c r="U29" s="157" t="str">
        <f>IF(AND(V29=0,V30=0,V31=0,V32=0,V33=0,V34=0,V35=0,V36=0,V37=0,V38=0),"",(IF((SUMIFS(KITCO!$C:$C,KITCO!$A:$A,T29))=0,"-",(SUMIFS(KITCO!$C:$C,KITCO!$A:$A,T29)))))</f>
        <v/>
      </c>
      <c r="V29" s="165">
        <f>SUMIFS(KITCO!$C:$C,KITCO!$A:$A,T29)</f>
        <v>0</v>
      </c>
      <c r="W29" s="3" t="str">
        <f>Доллар!W29</f>
        <v>26.08.2023</v>
      </c>
      <c r="X29" s="157" t="str">
        <f>IF(AND(Y29=0,Y30=0,Y31=0,Y32=0,Y33=0,Y34=0,Y35=0,Y36=0,Y37=0,Y38=0),"",(IF((SUMIFS(KITCO!$C:$C,KITCO!$A:$A,W29))=0,"-",(SUMIFS(KITCO!$C:$C,KITCO!$A:$A,W29)))))</f>
        <v/>
      </c>
      <c r="Y29" s="165">
        <f>SUMIFS(KITCO!$C:$C,KITCO!$A:$A,W29)</f>
        <v>0</v>
      </c>
      <c r="Z29" s="3" t="str">
        <f>Доллар!Z29</f>
        <v>26.09.2023</v>
      </c>
      <c r="AA29" s="157" t="str">
        <f>IF(AND(AB29=0,AB30=0,AB31=0,AB32=0,AB33=0,AB34=0,AB35=0,AB36=0,AB37=0,AB38=0),"",(IF((SUMIFS(KITCO!$C:$C,KITCO!$A:$A,Z29))=0,"-",(SUMIFS(KITCO!$C:$C,KITCO!$A:$A,Z29)))))</f>
        <v/>
      </c>
      <c r="AB29" s="165">
        <f>SUMIFS(KITCO!$C:$C,KITCO!$A:$A,Z29)</f>
        <v>0</v>
      </c>
      <c r="AC29" s="3" t="str">
        <f>Доллар!AC29</f>
        <v>26.10.2023</v>
      </c>
      <c r="AD29" s="157" t="str">
        <f>IF(AND(AE29=0,AE30=0,AE31=0,AE32=0,AE33=0,AE34=0,AE35=0,AE36=0,AE37=0,AE38=0),"",(IF((SUMIFS(KITCO!$C:$C,KITCO!$A:$A,AC29))=0,"-",(SUMIFS(KITCO!$C:$C,KITCO!$A:$A,AC29)))))</f>
        <v/>
      </c>
      <c r="AE29" s="165">
        <f>SUMIFS(KITCO!$C:$C,KITCO!$A:$A,AC29)</f>
        <v>0</v>
      </c>
      <c r="AF29" s="3" t="str">
        <f>Доллар!AF29</f>
        <v>26.11.2023</v>
      </c>
      <c r="AG29" s="157" t="str">
        <f>IF(AND(AH29=0,AH30=0,AH31=0,AH32=0,AH33=0,AH34=0,AH35=0,AH36=0,AH37=0,AH38=0),"",(IF((SUMIFS(KITCO!$C:$C,KITCO!$A:$A,AF29))=0,"-",(SUMIFS(KITCO!$C:$C,KITCO!$A:$A,AF29)))))</f>
        <v/>
      </c>
      <c r="AH29" s="165">
        <f>SUMIFS(KITCO!$C:$C,KITCO!$A:$A,AF29)</f>
        <v>0</v>
      </c>
      <c r="AI29" s="3" t="str">
        <f>Доллар!AI29</f>
        <v>26.12.2023</v>
      </c>
      <c r="AJ29" s="157" t="str">
        <f>IF(AND(AK29=0,AK30=0,AK31=0,AK32=0,AK33=0,AK34=0,AK35=0,AK36=0,AK37=0,AK38=0),"",(IF((SUMIFS(KITCO!$C:$C,KITCO!$A:$A,AI29))=0,"-",(SUMIFS(KITCO!$C:$C,KITCO!$A:$A,AI29)))))</f>
        <v/>
      </c>
      <c r="AK29" s="165">
        <f>SUMIFS(KITCO!$C:$C,KITCO!$A:$A,AI29)</f>
        <v>0</v>
      </c>
      <c r="AQ29" s="153" t="str">
        <f t="shared" si="0"/>
        <v>26.06.2023</v>
      </c>
      <c r="AR29" s="85" t="s">
        <v>52</v>
      </c>
      <c r="AT29" s="3" t="str">
        <f t="shared" si="1"/>
        <v>26.10.2023</v>
      </c>
      <c r="AU29" s="85" t="s">
        <v>52</v>
      </c>
      <c r="AW29" s="3" t="str">
        <f t="shared" si="2"/>
        <v>26.11.2023</v>
      </c>
      <c r="AX29" s="85" t="s">
        <v>52</v>
      </c>
      <c r="AZ29" s="3" t="str">
        <f t="shared" si="3"/>
        <v>26.12.2023</v>
      </c>
      <c r="BA29" s="85" t="s">
        <v>52</v>
      </c>
    </row>
    <row r="30" spans="2:53" x14ac:dyDescent="0.25">
      <c r="B30" s="3" t="str">
        <f>Доллар!B30</f>
        <v>27.01.2023</v>
      </c>
      <c r="C30" s="157" t="str">
        <f>IF(AND(D30=0,D31=0,D32=0,D33=0,D34=0,D35=0,D36=0,D37=0,D38=0,D39=0),"",(IF((SUMIFS(KITCO!$C:$C,KITCO!$A:$A,B30))=0,"-",(SUMIFS(KITCO!$C:$C,KITCO!$A:$A,B30)))))</f>
        <v/>
      </c>
      <c r="D30" s="165">
        <f>SUMIFS(KITCO!$C:$C,KITCO!$A:$A,B30)</f>
        <v>0</v>
      </c>
      <c r="E30" s="3" t="str">
        <f>Доллар!E30</f>
        <v>27.02.2023</v>
      </c>
      <c r="F30" s="157" t="str">
        <f>IF(AND(G30=0,G31=0,G32=0,G33=0,G34=0,G35=0,G36=0,G37=0,G38=0,G39=0),"",(IF((SUMIFS(KITCO!$C:$C,KITCO!$A:$A,E30))=0,"-",(SUMIFS(KITCO!$C:$C,KITCO!$A:$A,E30)))))</f>
        <v/>
      </c>
      <c r="G30" s="165">
        <f>SUMIFS(KITCO!$C:$C,KITCO!$A:$A,E30)</f>
        <v>0</v>
      </c>
      <c r="H30" s="3" t="str">
        <f>Доллар!H30</f>
        <v>27.03.2023</v>
      </c>
      <c r="I30" s="157" t="str">
        <f>IF(AND(J30=0,J31=0,J32=0,J33=0,J34=0,J35=0,J36=0,J37=0,J38=0,J39=0),"",(IF((SUMIFS(KITCO!$C:$C,KITCO!$A:$A,H30))=0,"-",(SUMIFS(KITCO!$C:$C,KITCO!$A:$A,H30)))))</f>
        <v/>
      </c>
      <c r="J30" s="165">
        <f>SUMIFS(KITCO!$C:$C,KITCO!$A:$A,H30)</f>
        <v>0</v>
      </c>
      <c r="K30" s="3" t="str">
        <f>Доллар!K30</f>
        <v>27.04.2023</v>
      </c>
      <c r="L30" s="157" t="str">
        <f>IF(AND(M30=0,M31=0,M32=0,M33=0,M34=0,M35=0,M36=0,M37=0,M38=0,M39=0),"",(IF((SUMIFS(KITCO!$C:$C,KITCO!$A:$A,K30))=0,"-",(SUMIFS(KITCO!$C:$C,KITCO!$A:$A,K30)))))</f>
        <v/>
      </c>
      <c r="M30" s="165">
        <f>SUMIFS(KITCO!$C:$C,KITCO!$A:$A,K30)</f>
        <v>0</v>
      </c>
      <c r="N30" s="3" t="str">
        <f>Доллар!N30</f>
        <v>27.05.2023</v>
      </c>
      <c r="O30" s="157" t="str">
        <f>IF(AND(P30=0,P31=0,P32=0,P33=0,P34=0,P35=0,P36=0,P37=0,P38=0,P39=0),"",(IF((SUMIFS(KITCO!$C:$C,KITCO!$A:$A,N30))=0,"-",(SUMIFS(KITCO!$C:$C,KITCO!$A:$A,N30)))))</f>
        <v/>
      </c>
      <c r="P30" s="165">
        <f>SUMIFS(KITCO!$C:$C,KITCO!$A:$A,N30)</f>
        <v>0</v>
      </c>
      <c r="Q30" s="3" t="str">
        <f>Доллар!Q30</f>
        <v>27.06.2023</v>
      </c>
      <c r="R30" s="157" t="str">
        <f>IF(AND(S30=0,S31=0,S32=0,S33=0,S34=0,S35=0,S36=0,S37=0,S38=0,S39=0),"",(IF((SUMIFS(KITCO!$C:$C,KITCO!$A:$A,Q30))=0,"-",(SUMIFS(KITCO!$C:$C,KITCO!$A:$A,Q30)))))</f>
        <v/>
      </c>
      <c r="S30" s="165">
        <f>SUMIFS(KITCO!$C:$C,KITCO!$A:$A,Q30)</f>
        <v>0</v>
      </c>
      <c r="T30" s="3" t="str">
        <f>Доллар!T30</f>
        <v>27.07.2023</v>
      </c>
      <c r="U30" s="157" t="str">
        <f>IF(AND(V30=0,V31=0,V32=0,V33=0,V34=0,V35=0,V36=0,V37=0,V38=0,V39=0),"",(IF((SUMIFS(KITCO!$C:$C,KITCO!$A:$A,T30))=0,"-",(SUMIFS(KITCO!$C:$C,KITCO!$A:$A,T30)))))</f>
        <v/>
      </c>
      <c r="V30" s="165">
        <f>SUMIFS(KITCO!$C:$C,KITCO!$A:$A,T30)</f>
        <v>0</v>
      </c>
      <c r="W30" s="3" t="str">
        <f>Доллар!W30</f>
        <v>27.08.2023</v>
      </c>
      <c r="X30" s="157" t="str">
        <f>IF(AND(Y30=0,Y31=0,Y32=0,Y33=0,Y34=0,Y35=0,Y36=0,Y37=0,Y38=0,Y39=0),"",(IF((SUMIFS(KITCO!$C:$C,KITCO!$A:$A,W30))=0,"-",(SUMIFS(KITCO!$C:$C,KITCO!$A:$A,W30)))))</f>
        <v/>
      </c>
      <c r="Y30" s="165">
        <f>SUMIFS(KITCO!$C:$C,KITCO!$A:$A,W30)</f>
        <v>0</v>
      </c>
      <c r="Z30" s="3" t="str">
        <f>Доллар!Z30</f>
        <v>27.09.2023</v>
      </c>
      <c r="AA30" s="157" t="str">
        <f>IF(AND(AB30=0,AB31=0,AB32=0,AB33=0,AB34=0,AB35=0,AB36=0,AB37=0,AB38=0,AB39=0),"",(IF((SUMIFS(KITCO!$C:$C,KITCO!$A:$A,Z30))=0,"-",(SUMIFS(KITCO!$C:$C,KITCO!$A:$A,Z30)))))</f>
        <v/>
      </c>
      <c r="AB30" s="165">
        <f>SUMIFS(KITCO!$C:$C,KITCO!$A:$A,Z30)</f>
        <v>0</v>
      </c>
      <c r="AC30" s="3" t="str">
        <f>Доллар!AC30</f>
        <v>27.10.2023</v>
      </c>
      <c r="AD30" s="157" t="str">
        <f>IF(AND(AE30=0,AE31=0,AE32=0,AE33=0,AE34=0,AE35=0,AE36=0,AE37=0,AE38=0,AE39=0),"",(IF((SUMIFS(KITCO!$C:$C,KITCO!$A:$A,AC30))=0,"-",(SUMIFS(KITCO!$C:$C,KITCO!$A:$A,AC30)))))</f>
        <v/>
      </c>
      <c r="AE30" s="165">
        <f>SUMIFS(KITCO!$C:$C,KITCO!$A:$A,AC30)</f>
        <v>0</v>
      </c>
      <c r="AF30" s="3" t="str">
        <f>Доллар!AF30</f>
        <v>27.11.2023</v>
      </c>
      <c r="AG30" s="157" t="str">
        <f>IF(AND(AH30=0,AH31=0,AH32=0,AH33=0,AH34=0,AH35=0,AH36=0,AH37=0,AH38=0,AH39=0),"",(IF((SUMIFS(KITCO!$C:$C,KITCO!$A:$A,AF30))=0,"-",(SUMIFS(KITCO!$C:$C,KITCO!$A:$A,AF30)))))</f>
        <v/>
      </c>
      <c r="AH30" s="165">
        <f>SUMIFS(KITCO!$C:$C,KITCO!$A:$A,AF30)</f>
        <v>0</v>
      </c>
      <c r="AI30" s="3" t="str">
        <f>Доллар!AI30</f>
        <v>27.12.2023</v>
      </c>
      <c r="AJ30" s="157" t="str">
        <f>IF(AND(AK30=0,AK31=0,AK32=0,AK33=0,AK34=0,AK35=0,AK36=0,AK37=0,AK38=0,AK39=0),"",(IF((SUMIFS(KITCO!$C:$C,KITCO!$A:$A,AI30))=0,"-",(SUMIFS(KITCO!$C:$C,KITCO!$A:$A,AI30)))))</f>
        <v/>
      </c>
      <c r="AK30" s="165">
        <f>SUMIFS(KITCO!$C:$C,KITCO!$A:$A,AI30)</f>
        <v>0</v>
      </c>
      <c r="AP30" s="31"/>
      <c r="AQ30" s="153" t="str">
        <f t="shared" si="0"/>
        <v>27.06.2023</v>
      </c>
      <c r="AR30" s="85" t="s">
        <v>52</v>
      </c>
      <c r="AT30" s="3" t="str">
        <f t="shared" si="1"/>
        <v>27.10.2023</v>
      </c>
      <c r="AU30" s="85" t="s">
        <v>52</v>
      </c>
      <c r="AW30" s="3" t="str">
        <f t="shared" si="2"/>
        <v>27.11.2023</v>
      </c>
      <c r="AX30" s="85" t="s">
        <v>52</v>
      </c>
      <c r="AZ30" s="3" t="str">
        <f t="shared" si="3"/>
        <v>27.12.2023</v>
      </c>
      <c r="BA30" s="85" t="s">
        <v>52</v>
      </c>
    </row>
    <row r="31" spans="2:53" x14ac:dyDescent="0.25">
      <c r="B31" s="3" t="str">
        <f>Доллар!B31</f>
        <v>28.01.2023</v>
      </c>
      <c r="C31" s="157" t="str">
        <f>IF(AND(D31=0,D32=0,D33=0,D34=0,D35=0,D36=0,D37=0,D38=0,D39=0,D40=0),"",(IF((SUMIFS(KITCO!$C:$C,KITCO!$A:$A,B31))=0,"-",(SUMIFS(KITCO!$C:$C,KITCO!$A:$A,B31)))))</f>
        <v/>
      </c>
      <c r="D31" s="165">
        <f>SUMIFS(KITCO!$C:$C,KITCO!$A:$A,B31)</f>
        <v>0</v>
      </c>
      <c r="E31" s="3" t="str">
        <f>Доллар!E31</f>
        <v>28.02.2023</v>
      </c>
      <c r="F31" s="157" t="str">
        <f>IF(AND(G31=0,G32=0,G33=0,G34=0,G35=0,G36=0,G37=0,G38=0,G39=0,G40=0),"",(IF((SUMIFS(KITCO!$C:$C,KITCO!$A:$A,E31))=0,"-",(SUMIFS(KITCO!$C:$C,KITCO!$A:$A,E31)))))</f>
        <v/>
      </c>
      <c r="G31" s="165">
        <f>SUMIFS(KITCO!$C:$C,KITCO!$A:$A,E31)</f>
        <v>0</v>
      </c>
      <c r="H31" s="3" t="str">
        <f>Доллар!H31</f>
        <v>28.03.2023</v>
      </c>
      <c r="I31" s="157" t="str">
        <f>IF(AND(J31=0,J32=0,J33=0,J34=0,J35=0,J36=0,J37=0,J38=0,J39=0,J40=0),"",(IF((SUMIFS(KITCO!$C:$C,KITCO!$A:$A,H31))=0,"-",(SUMIFS(KITCO!$C:$C,KITCO!$A:$A,H31)))))</f>
        <v/>
      </c>
      <c r="J31" s="165">
        <f>SUMIFS(KITCO!$C:$C,KITCO!$A:$A,H31)</f>
        <v>0</v>
      </c>
      <c r="K31" s="3" t="str">
        <f>Доллар!K31</f>
        <v>28.04.2023</v>
      </c>
      <c r="L31" s="157" t="str">
        <f>IF(AND(M31=0,M32=0,M33=0,M34=0,M35=0,M36=0,M37=0,M38=0,M39=0,M40=0),"",(IF((SUMIFS(KITCO!$C:$C,KITCO!$A:$A,K31))=0,"-",(SUMIFS(KITCO!$C:$C,KITCO!$A:$A,K31)))))</f>
        <v/>
      </c>
      <c r="M31" s="165">
        <f>SUMIFS(KITCO!$C:$C,KITCO!$A:$A,K31)</f>
        <v>0</v>
      </c>
      <c r="N31" s="3" t="str">
        <f>Доллар!N31</f>
        <v>28.05.2023</v>
      </c>
      <c r="O31" s="157" t="str">
        <f>IF(AND(P31=0,P32=0,P33=0,P34=0,P35=0,P36=0,P37=0,P38=0,P39=0,P40=0),"",(IF((SUMIFS(KITCO!$C:$C,KITCO!$A:$A,N31))=0,"-",(SUMIFS(KITCO!$C:$C,KITCO!$A:$A,N31)))))</f>
        <v/>
      </c>
      <c r="P31" s="165">
        <f>SUMIFS(KITCO!$C:$C,KITCO!$A:$A,N31)</f>
        <v>0</v>
      </c>
      <c r="Q31" s="3" t="str">
        <f>Доллар!Q31</f>
        <v>28.06.2023</v>
      </c>
      <c r="R31" s="157" t="str">
        <f>IF(AND(S31=0,S32=0,S33=0,S34=0,S35=0,S36=0,S37=0,S38=0,S39=0,S40=0),"",(IF((SUMIFS(KITCO!$C:$C,KITCO!$A:$A,Q31))=0,"-",(SUMIFS(KITCO!$C:$C,KITCO!$A:$A,Q31)))))</f>
        <v/>
      </c>
      <c r="S31" s="165">
        <f>SUMIFS(KITCO!$C:$C,KITCO!$A:$A,Q31)</f>
        <v>0</v>
      </c>
      <c r="T31" s="3" t="str">
        <f>Доллар!T31</f>
        <v>28.07.2023</v>
      </c>
      <c r="U31" s="157" t="str">
        <f>IF(AND(V31=0,V32=0,V33=0,V34=0,V35=0,V36=0,V37=0,V38=0,V39=0,V40=0),"",(IF((SUMIFS(KITCO!$C:$C,KITCO!$A:$A,T31))=0,"-",(SUMIFS(KITCO!$C:$C,KITCO!$A:$A,T31)))))</f>
        <v/>
      </c>
      <c r="V31" s="165">
        <f>SUMIFS(KITCO!$C:$C,KITCO!$A:$A,T31)</f>
        <v>0</v>
      </c>
      <c r="W31" s="3" t="str">
        <f>Доллар!W31</f>
        <v>28.08.2023</v>
      </c>
      <c r="X31" s="157" t="str">
        <f>IF(AND(Y31=0,Y32=0,Y33=0,Y34=0,Y35=0,Y36=0,Y37=0,Y38=0,Y39=0,Y40=0),"",(IF((SUMIFS(KITCO!$C:$C,KITCO!$A:$A,W31))=0,"-",(SUMIFS(KITCO!$C:$C,KITCO!$A:$A,W31)))))</f>
        <v/>
      </c>
      <c r="Y31" s="165">
        <f>SUMIFS(KITCO!$C:$C,KITCO!$A:$A,W31)</f>
        <v>0</v>
      </c>
      <c r="Z31" s="3" t="str">
        <f>Доллар!Z31</f>
        <v>28.09.2023</v>
      </c>
      <c r="AA31" s="157" t="str">
        <f>IF(AND(AB31=0,AB32=0,AB33=0,AB34=0,AB35=0,AB36=0,AB37=0,AB38=0,AB39=0,AB40=0),"",(IF((SUMIFS(KITCO!$C:$C,KITCO!$A:$A,Z31))=0,"-",(SUMIFS(KITCO!$C:$C,KITCO!$A:$A,Z31)))))</f>
        <v/>
      </c>
      <c r="AB31" s="165">
        <f>SUMIFS(KITCO!$C:$C,KITCO!$A:$A,Z31)</f>
        <v>0</v>
      </c>
      <c r="AC31" s="3" t="str">
        <f>Доллар!AC31</f>
        <v>28.10.2023</v>
      </c>
      <c r="AD31" s="157" t="str">
        <f>IF(AND(AE31=0,AE32=0,AE33=0,AE34=0,AE35=0,AE36=0,AE37=0,AE38=0,AE39=0,AE40=0),"",(IF((SUMIFS(KITCO!$C:$C,KITCO!$A:$A,AC31))=0,"-",(SUMIFS(KITCO!$C:$C,KITCO!$A:$A,AC31)))))</f>
        <v/>
      </c>
      <c r="AE31" s="165">
        <f>SUMIFS(KITCO!$C:$C,KITCO!$A:$A,AC31)</f>
        <v>0</v>
      </c>
      <c r="AF31" s="3" t="str">
        <f>Доллар!AF31</f>
        <v>28.11.2023</v>
      </c>
      <c r="AG31" s="157" t="str">
        <f>IF(AND(AH31=0,AH32=0,AH33=0,AH34=0,AH35=0,AH36=0,AH37=0,AH38=0,AH39=0,AH40=0),"",(IF((SUMIFS(KITCO!$C:$C,KITCO!$A:$A,AF31))=0,"-",(SUMIFS(KITCO!$C:$C,KITCO!$A:$A,AF31)))))</f>
        <v/>
      </c>
      <c r="AH31" s="165">
        <f>SUMIFS(KITCO!$C:$C,KITCO!$A:$A,AF31)</f>
        <v>0</v>
      </c>
      <c r="AI31" s="3" t="str">
        <f>Доллар!AI31</f>
        <v>28.12.2023</v>
      </c>
      <c r="AJ31" s="157" t="str">
        <f>IF(AND(AK31=0,AK32=0,AK33=0,AK34=0,AK35=0,AK36=0,AK37=0,AK38=0,AK39=0,AK40=0),"",(IF((SUMIFS(KITCO!$C:$C,KITCO!$A:$A,AI31))=0,"-",(SUMIFS(KITCO!$C:$C,KITCO!$A:$A,AI31)))))</f>
        <v/>
      </c>
      <c r="AK31" s="165">
        <f>SUMIFS(KITCO!$C:$C,KITCO!$A:$A,AI31)</f>
        <v>0</v>
      </c>
      <c r="AP31" s="31"/>
      <c r="AQ31" s="153" t="str">
        <f t="shared" si="0"/>
        <v>28.06.2023</v>
      </c>
      <c r="AR31" s="85" t="s">
        <v>52</v>
      </c>
      <c r="AT31" s="3" t="str">
        <f t="shared" si="1"/>
        <v>28.10.2023</v>
      </c>
      <c r="AU31" s="85" t="s">
        <v>52</v>
      </c>
      <c r="AW31" s="3" t="str">
        <f t="shared" si="2"/>
        <v>28.11.2023</v>
      </c>
      <c r="AX31" s="85" t="s">
        <v>52</v>
      </c>
      <c r="AZ31" s="3" t="str">
        <f t="shared" si="3"/>
        <v>28.12.2023</v>
      </c>
      <c r="BA31" s="85" t="s">
        <v>52</v>
      </c>
    </row>
    <row r="32" spans="2:53" x14ac:dyDescent="0.25">
      <c r="B32" s="3" t="str">
        <f>Доллар!B32</f>
        <v>29.01.2023</v>
      </c>
      <c r="C32" s="157" t="str">
        <f>IF(AND(D32=0,D33=0,D34=0,D35=0,D36=0,D37=0,D38=0,D39=0,D40=0,D41=0),"",(IF((SUMIFS(KITCO!$C:$C,KITCO!$A:$A,B32))=0,"-",(SUMIFS(KITCO!$C:$C,KITCO!$A:$A,B32)))))</f>
        <v/>
      </c>
      <c r="D32" s="165">
        <f>SUMIFS(KITCO!$C:$C,KITCO!$A:$A,B32)</f>
        <v>0</v>
      </c>
      <c r="E32" s="4" t="str">
        <f>Доллар!E32</f>
        <v>29.02.2023</v>
      </c>
      <c r="F32" s="160"/>
      <c r="G32" s="165">
        <f>SUMIFS(KITCO!$C:$C,KITCO!$A:$A,E32)</f>
        <v>0</v>
      </c>
      <c r="H32" s="3" t="str">
        <f>Доллар!H32</f>
        <v>29.03.2023</v>
      </c>
      <c r="I32" s="157" t="str">
        <f>IF(AND(J32=0,J33=0,J34=0,J35=0,J36=0,J37=0,J38=0,J39=0,J40=0,J41=0),"",(IF((SUMIFS(KITCO!$C:$C,KITCO!$A:$A,H32))=0,"-",(SUMIFS(KITCO!$C:$C,KITCO!$A:$A,H32)))))</f>
        <v/>
      </c>
      <c r="J32" s="165">
        <f>SUMIFS(KITCO!$C:$C,KITCO!$A:$A,H32)</f>
        <v>0</v>
      </c>
      <c r="K32" s="3" t="str">
        <f>Доллар!K32</f>
        <v>29.04.2023</v>
      </c>
      <c r="L32" s="157" t="str">
        <f>IF(AND(M32=0,M33=0,M34=0,M35=0,M36=0,M37=0,M38=0,M39=0,M40=0,M41=0),"",(IF((SUMIFS(KITCO!$C:$C,KITCO!$A:$A,K32))=0,"-",(SUMIFS(KITCO!$C:$C,KITCO!$A:$A,K32)))))</f>
        <v/>
      </c>
      <c r="M32" s="165">
        <f>SUMIFS(KITCO!$C:$C,KITCO!$A:$A,K32)</f>
        <v>0</v>
      </c>
      <c r="N32" s="3" t="str">
        <f>Доллар!N32</f>
        <v>29.05.2023</v>
      </c>
      <c r="O32" s="157" t="str">
        <f>IF(AND(P32=0,P33=0,P34=0,P35=0,P36=0,P37=0,P38=0,P39=0,P40=0,P41=0),"",(IF((SUMIFS(KITCO!$C:$C,KITCO!$A:$A,N32))=0,"-",(SUMIFS(KITCO!$C:$C,KITCO!$A:$A,N32)))))</f>
        <v/>
      </c>
      <c r="P32" s="165">
        <f>SUMIFS(KITCO!$C:$C,KITCO!$A:$A,N32)</f>
        <v>0</v>
      </c>
      <c r="Q32" s="3" t="str">
        <f>Доллар!Q32</f>
        <v>29.06.2023</v>
      </c>
      <c r="R32" s="157" t="str">
        <f>IF(AND(S32=0,S33=0,S34=0,S35=0,S36=0,S37=0,S38=0,S39=0,S40=0,S41=0),"",(IF((SUMIFS(KITCO!$C:$C,KITCO!$A:$A,Q32))=0,"-",(SUMIFS(KITCO!$C:$C,KITCO!$A:$A,Q32)))))</f>
        <v/>
      </c>
      <c r="S32" s="165">
        <f>SUMIFS(KITCO!$C:$C,KITCO!$A:$A,Q32)</f>
        <v>0</v>
      </c>
      <c r="T32" s="3" t="str">
        <f>Доллар!T32</f>
        <v>29.07.2023</v>
      </c>
      <c r="U32" s="157" t="str">
        <f>IF(AND(V32=0,V33=0,V34=0,V35=0,V36=0,V37=0,V38=0,V39=0,V40=0,V41=0),"",(IF((SUMIFS(KITCO!$C:$C,KITCO!$A:$A,T32))=0,"-",(SUMIFS(KITCO!$C:$C,KITCO!$A:$A,T32)))))</f>
        <v/>
      </c>
      <c r="V32" s="165">
        <f>SUMIFS(KITCO!$C:$C,KITCO!$A:$A,T32)</f>
        <v>0</v>
      </c>
      <c r="W32" s="3" t="str">
        <f>Доллар!W32</f>
        <v>29.08.2023</v>
      </c>
      <c r="X32" s="157" t="str">
        <f>IF(AND(Y32=0,Y33=0,Y34=0,Y35=0,Y36=0,Y37=0,Y38=0,Y39=0,Y40=0,Y41=0),"",(IF((SUMIFS(KITCO!$C:$C,KITCO!$A:$A,W32))=0,"-",(SUMIFS(KITCO!$C:$C,KITCO!$A:$A,W32)))))</f>
        <v/>
      </c>
      <c r="Y32" s="165">
        <f>SUMIFS(KITCO!$C:$C,KITCO!$A:$A,W32)</f>
        <v>0</v>
      </c>
      <c r="Z32" s="3" t="str">
        <f>Доллар!Z32</f>
        <v>29.09.2023</v>
      </c>
      <c r="AA32" s="157" t="str">
        <f>IF(AND(AB32=0,AB33=0,AB34=0,AB35=0,AB36=0,AB37=0,AB38=0,AB39=0,AB40=0,AB41=0),"",(IF((SUMIFS(KITCO!$C:$C,KITCO!$A:$A,Z32))=0,"-",(SUMIFS(KITCO!$C:$C,KITCO!$A:$A,Z32)))))</f>
        <v/>
      </c>
      <c r="AB32" s="165">
        <f>SUMIFS(KITCO!$C:$C,KITCO!$A:$A,Z32)</f>
        <v>0</v>
      </c>
      <c r="AC32" s="3" t="str">
        <f>Доллар!AC32</f>
        <v>29.10.2023</v>
      </c>
      <c r="AD32" s="157" t="str">
        <f>IF(AND(AE32=0,AE33=0,AE34=0,AE35=0,AE36=0,AE37=0,AE38=0,AE39=0,AE40=0,AE41=0),"",(IF((SUMIFS(KITCO!$C:$C,KITCO!$A:$A,AC32))=0,"-",(SUMIFS(KITCO!$C:$C,KITCO!$A:$A,AC32)))))</f>
        <v/>
      </c>
      <c r="AE32" s="165">
        <f>SUMIFS(KITCO!$C:$C,KITCO!$A:$A,AC32)</f>
        <v>0</v>
      </c>
      <c r="AF32" s="3" t="str">
        <f>Доллар!AF32</f>
        <v>29.11.2023</v>
      </c>
      <c r="AG32" s="157" t="str">
        <f>IF(AND(AH32=0,AH33=0,AH34=0,AH35=0,AH36=0,AH37=0,AH38=0,AH39=0,AH40=0,AH41=0),"",(IF((SUMIFS(KITCO!$C:$C,KITCO!$A:$A,AF32))=0,"-",(SUMIFS(KITCO!$C:$C,KITCO!$A:$A,AF32)))))</f>
        <v/>
      </c>
      <c r="AH32" s="165">
        <f>SUMIFS(KITCO!$C:$C,KITCO!$A:$A,AF32)</f>
        <v>0</v>
      </c>
      <c r="AI32" s="3" t="str">
        <f>Доллар!AI32</f>
        <v>29.12.2023</v>
      </c>
      <c r="AJ32" s="157" t="str">
        <f>IF(AND(AK32=0,AK33=0,AK34=0,AK35=0,AK36=0,AK37=0,AK38=0,AK39=0,AK40=0,AK41=0),"",(IF((SUMIFS(KITCO!$C:$C,KITCO!$A:$A,AI32))=0,"-",(SUMIFS(KITCO!$C:$C,KITCO!$A:$A,AI32)))))</f>
        <v/>
      </c>
      <c r="AK32" s="165">
        <f>SUMIFS(KITCO!$C:$C,KITCO!$A:$A,AI32)</f>
        <v>0</v>
      </c>
      <c r="AQ32" s="153" t="str">
        <f t="shared" si="0"/>
        <v>29.06.2023</v>
      </c>
      <c r="AR32" s="85" t="s">
        <v>52</v>
      </c>
      <c r="AT32" s="3" t="str">
        <f t="shared" si="1"/>
        <v>29.10.2023</v>
      </c>
      <c r="AU32" s="85" t="s">
        <v>52</v>
      </c>
      <c r="AW32" s="3" t="str">
        <f t="shared" si="2"/>
        <v>29.11.2023</v>
      </c>
      <c r="AX32" s="85" t="s">
        <v>52</v>
      </c>
      <c r="AZ32" s="3" t="str">
        <f t="shared" si="3"/>
        <v>29.12.2023</v>
      </c>
      <c r="BA32" s="85" t="s">
        <v>52</v>
      </c>
    </row>
    <row r="33" spans="1:53" x14ac:dyDescent="0.25">
      <c r="B33" s="3" t="str">
        <f>Доллар!B33</f>
        <v>30.01.2023</v>
      </c>
      <c r="C33" s="157" t="str">
        <f>IF(AND(D33=0,D34=0,D35=0,D36=0,D37=0,D38=0,D39=0,D40=0,D41=0,D42=0),"",(IF((SUMIFS(KITCO!$C:$C,KITCO!$A:$A,B33))=0,"-",(SUMIFS(KITCO!$C:$C,KITCO!$A:$A,B33)))))</f>
        <v/>
      </c>
      <c r="D33" s="165">
        <f>SUMIFS(KITCO!$C:$C,KITCO!$A:$A,B33)</f>
        <v>0</v>
      </c>
      <c r="E33" s="4" t="str">
        <f>Доллар!E33</f>
        <v>30.02.2023</v>
      </c>
      <c r="F33" s="160"/>
      <c r="G33" s="178">
        <f t="shared" ref="G33:G38" si="4">J4</f>
        <v>0</v>
      </c>
      <c r="H33" s="3" t="str">
        <f>Доллар!H33</f>
        <v>30.03.2023</v>
      </c>
      <c r="I33" s="157" t="str">
        <f>IF(AND(J33=0,J34=0,J35=0,J36=0,J37=0,J38=0,J39=0,J40=0,J41=0,J42=0),"",(IF((SUMIFS(KITCO!$C:$C,KITCO!$A:$A,H33))=0,"-",(SUMIFS(KITCO!$C:$C,KITCO!$A:$A,H33)))))</f>
        <v/>
      </c>
      <c r="J33" s="165">
        <f>SUMIFS(KITCO!$C:$C,KITCO!$A:$A,H33)</f>
        <v>0</v>
      </c>
      <c r="K33" s="3" t="str">
        <f>Доллар!K33</f>
        <v>30.04.2023</v>
      </c>
      <c r="L33" s="157" t="str">
        <f>IF(AND(M33=0,M34=0,M35=0,M36=0,M37=0,M38=0,M39=0,M40=0,M41=0,M42=0),"",(IF((SUMIFS(KITCO!$C:$C,KITCO!$A:$A,K33))=0,"-",(SUMIFS(KITCO!$C:$C,KITCO!$A:$A,K33)))))</f>
        <v/>
      </c>
      <c r="M33" s="165">
        <f>SUMIFS(KITCO!$C:$C,KITCO!$A:$A,K33)</f>
        <v>0</v>
      </c>
      <c r="N33" s="3" t="str">
        <f>Доллар!N33</f>
        <v>30.05.2023</v>
      </c>
      <c r="O33" s="157" t="str">
        <f>IF(AND(P33=0,P34=0,P35=0,P36=0,P37=0,P38=0,P39=0,P40=0,P41=0,P42=0),"",(IF((SUMIFS(KITCO!$C:$C,KITCO!$A:$A,N33))=0,"-",(SUMIFS(KITCO!$C:$C,KITCO!$A:$A,N33)))))</f>
        <v/>
      </c>
      <c r="P33" s="165">
        <f>SUMIFS(KITCO!$C:$C,KITCO!$A:$A,N33)</f>
        <v>0</v>
      </c>
      <c r="Q33" s="3" t="str">
        <f>Доллар!Q33</f>
        <v>30.06.2023</v>
      </c>
      <c r="R33" s="157" t="str">
        <f>IF(AND(S33=0,S34=0,S35=0,S36=0,S37=0,S38=0,S39=0,S40=0,S41=0,S42=0),"",(IF((SUMIFS(KITCO!$C:$C,KITCO!$A:$A,Q33))=0,"-",(SUMIFS(KITCO!$C:$C,KITCO!$A:$A,Q33)))))</f>
        <v/>
      </c>
      <c r="S33" s="165">
        <f>SUMIFS(KITCO!$C:$C,KITCO!$A:$A,Q33)</f>
        <v>0</v>
      </c>
      <c r="T33" s="3" t="str">
        <f>Доллар!T33</f>
        <v>30.07.2023</v>
      </c>
      <c r="U33" s="157" t="str">
        <f>IF(AND(V33=0,V34=0,V35=0,V36=0,V37=0,V38=0,V39=0,V40=0,V41=0,V42=0),"",(IF((SUMIFS(KITCO!$C:$C,KITCO!$A:$A,T33))=0,"-",(SUMIFS(KITCO!$C:$C,KITCO!$A:$A,T33)))))</f>
        <v/>
      </c>
      <c r="V33" s="165">
        <f>SUMIFS(KITCO!$C:$C,KITCO!$A:$A,T33)</f>
        <v>0</v>
      </c>
      <c r="W33" s="3" t="str">
        <f>Доллар!W33</f>
        <v>30.08.2023</v>
      </c>
      <c r="X33" s="157" t="str">
        <f>IF(AND(Y33=0,Y34=0,Y35=0,Y36=0,Y37=0,Y38=0,Y39=0,Y40=0,Y41=0,Y42=0),"",(IF((SUMIFS(KITCO!$C:$C,KITCO!$A:$A,W33))=0,"-",(SUMIFS(KITCO!$C:$C,KITCO!$A:$A,W33)))))</f>
        <v/>
      </c>
      <c r="Y33" s="165">
        <f>SUMIFS(KITCO!$C:$C,KITCO!$A:$A,W33)</f>
        <v>0</v>
      </c>
      <c r="Z33" s="3" t="str">
        <f>Доллар!Z33</f>
        <v>30.09.2023</v>
      </c>
      <c r="AA33" s="157" t="str">
        <f>IF(AND(AB33=0,AB34=0,AB35=0,AB36=0,AB37=0,AB38=0,AB39=0,AB40=0,AB41=0,AB42=0),"",(IF((SUMIFS(KITCO!$C:$C,KITCO!$A:$A,Z33))=0,"-",(SUMIFS(KITCO!$C:$C,KITCO!$A:$A,Z33)))))</f>
        <v/>
      </c>
      <c r="AB33" s="165">
        <f>SUMIFS(KITCO!$C:$C,KITCO!$A:$A,Z33)</f>
        <v>0</v>
      </c>
      <c r="AC33" s="3" t="str">
        <f>Доллар!AC33</f>
        <v>30.10.2023</v>
      </c>
      <c r="AD33" s="157" t="str">
        <f>IF(AND(AE33=0,AE34=0,AE35=0,AE36=0,AE37=0,AE38=0,AE39=0,AE40=0,AE41=0,AE42=0),"",(IF((SUMIFS(KITCO!$C:$C,KITCO!$A:$A,AC33))=0,"-",(SUMIFS(KITCO!$C:$C,KITCO!$A:$A,AC33)))))</f>
        <v/>
      </c>
      <c r="AE33" s="165">
        <f>SUMIFS(KITCO!$C:$C,KITCO!$A:$A,AC33)</f>
        <v>0</v>
      </c>
      <c r="AF33" s="3" t="str">
        <f>Доллар!AF33</f>
        <v>30.11.2023</v>
      </c>
      <c r="AG33" s="157" t="str">
        <f>IF(AND(AH33=0,AH34=0,AH35=0,AH36=0,AH37=0,AH38=0,AH39=0,AH40=0,AH41=0,AH42=0),"",(IF((SUMIFS(KITCO!$C:$C,KITCO!$A:$A,AF33))=0,"-",(SUMIFS(KITCO!$C:$C,KITCO!$A:$A,AF33)))))</f>
        <v/>
      </c>
      <c r="AH33" s="165">
        <f>SUMIFS(KITCO!$C:$C,KITCO!$A:$A,AF33)</f>
        <v>0</v>
      </c>
      <c r="AI33" s="3" t="str">
        <f>Доллар!AI33</f>
        <v>30.12.2023</v>
      </c>
      <c r="AJ33" s="157" t="str">
        <f>IF(AND(AK33=0,AK34=0,AK35=0,AK36=0,AK37=0,AK38=0,AK39=0,AK40=0,AK41=0,AK42=0),"",(IF((SUMIFS(KITCO!$C:$C,KITCO!$A:$A,AI33))=0,"-",(SUMIFS(KITCO!$C:$C,KITCO!$A:$A,AI33)))))</f>
        <v/>
      </c>
      <c r="AK33" s="165">
        <f>SUMIFS(KITCO!$C:$C,KITCO!$A:$A,AI33)</f>
        <v>0</v>
      </c>
      <c r="AQ33" s="153" t="str">
        <f t="shared" si="0"/>
        <v>30.06.2023</v>
      </c>
      <c r="AR33" s="85" t="s">
        <v>52</v>
      </c>
      <c r="AT33" s="3" t="str">
        <f t="shared" si="1"/>
        <v>30.10.2023</v>
      </c>
      <c r="AU33" s="85" t="s">
        <v>52</v>
      </c>
      <c r="AW33" s="3" t="str">
        <f t="shared" si="2"/>
        <v>30.11.2023</v>
      </c>
      <c r="AX33" s="85" t="s">
        <v>52</v>
      </c>
      <c r="AZ33" s="3" t="str">
        <f t="shared" si="3"/>
        <v>30.12.2023</v>
      </c>
      <c r="BA33" s="85" t="s">
        <v>52</v>
      </c>
    </row>
    <row r="34" spans="1:53" x14ac:dyDescent="0.25">
      <c r="B34" s="3" t="str">
        <f>Доллар!B34</f>
        <v>31.01.2023</v>
      </c>
      <c r="C34" s="157" t="str">
        <f>IF(AND(D34=0,D35=0,D36=0,D37=0,D38=0,D39=0,D40=0,D41=0,D42=0,D43=0),"",(IF((SUMIFS(KITCO!$C:$C,KITCO!$A:$A,B34))=0,"-",(SUMIFS(KITCO!$C:$C,KITCO!$A:$A,B34)))))</f>
        <v/>
      </c>
      <c r="D34" s="165">
        <f>SUMIFS(KITCO!$C:$C,KITCO!$A:$A,B34)</f>
        <v>0</v>
      </c>
      <c r="E34" s="4" t="str">
        <f>Доллар!E34</f>
        <v>31.02.2023</v>
      </c>
      <c r="F34" s="160"/>
      <c r="G34" s="178">
        <f t="shared" si="4"/>
        <v>0</v>
      </c>
      <c r="H34" s="3" t="str">
        <f>Доллар!H34</f>
        <v>31.03.2023</v>
      </c>
      <c r="I34" s="157" t="str">
        <f>IF(AND(J34=0,J35=0,J36=0,J37=0,J38=0,J39=0,J40=0,J41=0,J42=0,J43=0),"",(IF((SUMIFS(KITCO!$C:$C,KITCO!$A:$A,H34))=0,"-",(SUMIFS(KITCO!$C:$C,KITCO!$A:$A,H34)))))</f>
        <v/>
      </c>
      <c r="J34" s="165">
        <f>SUMIFS(KITCO!$C:$C,KITCO!$A:$A,H34)</f>
        <v>0</v>
      </c>
      <c r="K34" s="4" t="str">
        <f>Доллар!K34</f>
        <v>31.04.2023</v>
      </c>
      <c r="L34" s="160"/>
      <c r="M34" s="165">
        <f t="shared" ref="M34:M38" si="5">P3</f>
        <v>0</v>
      </c>
      <c r="N34" s="3" t="str">
        <f>Доллар!N34</f>
        <v>31.05.2023</v>
      </c>
      <c r="O34" s="157" t="str">
        <f>IF(AND(P34=0,P35=0,P36=0,P37=0,P38=0,P39=0,P40=0,P41=0,P42=0,P43=0),"",(IF((SUMIFS(KITCO!$C:$C,KITCO!$A:$A,N34))=0,"-",(SUMIFS(KITCO!$C:$C,KITCO!$A:$A,N34)))))</f>
        <v/>
      </c>
      <c r="P34" s="165">
        <f>SUMIFS(KITCO!$C:$C,KITCO!$A:$A,N34)</f>
        <v>0</v>
      </c>
      <c r="Q34" s="4" t="str">
        <f>Доллар!Q34</f>
        <v>31.06.2023</v>
      </c>
      <c r="R34" s="160"/>
      <c r="S34" s="165">
        <f t="shared" ref="S34:S38" si="6">V3</f>
        <v>0</v>
      </c>
      <c r="T34" s="3" t="str">
        <f>Доллар!T34</f>
        <v>31.07.2023</v>
      </c>
      <c r="U34" s="157" t="str">
        <f>IF(AND(V34=0,V35=0,V36=0,V37=0,V38=0,V39=0,V40=0,V41=0,V42=0,V43=0),"",(IF((SUMIFS(KITCO!$C:$C,KITCO!$A:$A,T34))=0,"-",(SUMIFS(KITCO!$C:$C,KITCO!$A:$A,T34)))))</f>
        <v/>
      </c>
      <c r="V34" s="165">
        <f>SUMIFS(KITCO!$C:$C,KITCO!$A:$A,T34)</f>
        <v>0</v>
      </c>
      <c r="W34" s="3" t="str">
        <f>Доллар!W34</f>
        <v>31.08.2023</v>
      </c>
      <c r="X34" s="157" t="str">
        <f>IF(AND(Y34=0,Y35=0,Y36=0,Y37=0,Y38=0,Y39=0,Y40=0,Y41=0,Y42=0,Y43=0),"",(IF((SUMIFS(KITCO!$C:$C,KITCO!$A:$A,W34))=0,"-",(SUMIFS(KITCO!$C:$C,KITCO!$A:$A,W34)))))</f>
        <v/>
      </c>
      <c r="Y34" s="165">
        <f>SUMIFS(KITCO!$C:$C,KITCO!$A:$A,W34)</f>
        <v>0</v>
      </c>
      <c r="Z34" s="4" t="str">
        <f>Доллар!Z34</f>
        <v>31.09.2023</v>
      </c>
      <c r="AA34" s="160"/>
      <c r="AB34" s="165">
        <f t="shared" ref="AB34:AB38" si="7">AE3</f>
        <v>0</v>
      </c>
      <c r="AC34" s="3" t="str">
        <f>Доллар!AC34</f>
        <v>31.10.2023</v>
      </c>
      <c r="AD34" s="157" t="str">
        <f>IF(AND(AE34=0,AE35=0,AE36=0,AE37=0,AE38=0,AE39=0,AE40=0,AE41=0,AE42=0,AE43=0),"",(IF((SUMIFS(KITCO!$C:$C,KITCO!$A:$A,AC34))=0,"-",(SUMIFS(KITCO!$C:$C,KITCO!$A:$A,AC34)))))</f>
        <v/>
      </c>
      <c r="AE34" s="165">
        <f>SUMIFS(KITCO!$C:$C,KITCO!$A:$A,AC34)</f>
        <v>0</v>
      </c>
      <c r="AF34" s="4" t="str">
        <f>Доллар!AF34</f>
        <v>31.11.2023</v>
      </c>
      <c r="AG34" s="160"/>
      <c r="AH34" s="165">
        <f t="shared" ref="AH34:AH38" si="8">AK3</f>
        <v>0</v>
      </c>
      <c r="AI34" s="3" t="str">
        <f>Доллар!AI34</f>
        <v>31.12.2023</v>
      </c>
      <c r="AJ34" s="157" t="str">
        <f>IF(AND(AK34=0,AK35=0,AK36=0,AK37=0,AK38=0,AK39=0,AK40=0,AK41=0,AK42=0,AK43=0),"",(IF((SUMIFS(KITCO!$C:$C,KITCO!$A:$A,AI34))=0,"-",(SUMIFS(KITCO!$C:$C,KITCO!$A:$A,AI34)))))</f>
        <v/>
      </c>
      <c r="AK34" s="165">
        <f>SUMIFS(KITCO!$C:$C,KITCO!$A:$A,AI34)</f>
        <v>0</v>
      </c>
      <c r="AQ34" s="153" t="str">
        <f t="shared" si="0"/>
        <v>31.06.2023</v>
      </c>
      <c r="AR34" s="85" t="s">
        <v>52</v>
      </c>
      <c r="AT34" s="3" t="str">
        <f t="shared" si="1"/>
        <v>31.10.2023</v>
      </c>
      <c r="AU34" s="85" t="s">
        <v>52</v>
      </c>
      <c r="AW34" s="3" t="str">
        <f t="shared" si="2"/>
        <v>31.11.2023</v>
      </c>
      <c r="AX34" s="85" t="s">
        <v>52</v>
      </c>
      <c r="AY34" t="s">
        <v>163</v>
      </c>
      <c r="AZ34" s="3" t="str">
        <f t="shared" si="3"/>
        <v>31.12.2023</v>
      </c>
      <c r="BA34" s="85" t="s">
        <v>52</v>
      </c>
    </row>
    <row r="35" spans="1:53" x14ac:dyDescent="0.25">
      <c r="B35" s="9" t="s">
        <v>2</v>
      </c>
      <c r="C35" s="158">
        <f>AVERAGE(C4:C34)</f>
        <v>23.862500000000001</v>
      </c>
      <c r="D35" s="165">
        <f>G4</f>
        <v>0</v>
      </c>
      <c r="E35" s="9" t="s">
        <v>2</v>
      </c>
      <c r="F35" s="158" t="e">
        <f>AVERAGE(F4:F34)</f>
        <v>#DIV/0!</v>
      </c>
      <c r="G35" s="178">
        <f t="shared" si="4"/>
        <v>0</v>
      </c>
      <c r="H35" s="9" t="s">
        <v>2</v>
      </c>
      <c r="I35" s="158" t="e">
        <f>AVERAGE(I4:I34)</f>
        <v>#DIV/0!</v>
      </c>
      <c r="J35" s="165">
        <f t="shared" ref="J35:J38" si="9">M4</f>
        <v>0</v>
      </c>
      <c r="K35" s="9" t="s">
        <v>2</v>
      </c>
      <c r="L35" s="158" t="e">
        <f>AVERAGE(L4:L34)</f>
        <v>#DIV/0!</v>
      </c>
      <c r="M35" s="165">
        <f t="shared" si="5"/>
        <v>0</v>
      </c>
      <c r="N35" s="9" t="s">
        <v>2</v>
      </c>
      <c r="O35" s="158" t="e">
        <f>AVERAGE(O4:O34)</f>
        <v>#DIV/0!</v>
      </c>
      <c r="P35" s="165">
        <f t="shared" ref="P35:P38" si="10">S4</f>
        <v>0</v>
      </c>
      <c r="Q35" s="9" t="s">
        <v>2</v>
      </c>
      <c r="R35" s="158" t="e">
        <f>AVERAGE(R4:R34)</f>
        <v>#DIV/0!</v>
      </c>
      <c r="S35" s="165">
        <f t="shared" si="6"/>
        <v>0</v>
      </c>
      <c r="T35" s="9" t="s">
        <v>2</v>
      </c>
      <c r="U35" s="158" t="e">
        <f>AVERAGE(U4:U34)</f>
        <v>#DIV/0!</v>
      </c>
      <c r="V35" s="165">
        <f t="shared" ref="V35:V38" si="11">Y4</f>
        <v>0</v>
      </c>
      <c r="W35" s="9" t="s">
        <v>2</v>
      </c>
      <c r="X35" s="158" t="e">
        <f>AVERAGE(X4:X34)</f>
        <v>#DIV/0!</v>
      </c>
      <c r="Y35" s="165">
        <f t="shared" ref="Y35:Y38" si="12">AB4</f>
        <v>0</v>
      </c>
      <c r="Z35" s="9" t="s">
        <v>2</v>
      </c>
      <c r="AA35" s="158" t="e">
        <f>AVERAGE(AA4:AA34)</f>
        <v>#DIV/0!</v>
      </c>
      <c r="AB35" s="165">
        <f t="shared" si="7"/>
        <v>0</v>
      </c>
      <c r="AC35" s="9" t="s">
        <v>2</v>
      </c>
      <c r="AD35" s="158" t="e">
        <f>AVERAGE(AD4:AD34)</f>
        <v>#DIV/0!</v>
      </c>
      <c r="AE35" s="165">
        <f t="shared" ref="AE35:AE38" si="13">AH4</f>
        <v>0</v>
      </c>
      <c r="AF35" s="9" t="s">
        <v>2</v>
      </c>
      <c r="AG35" s="158" t="e">
        <f>AVERAGE(AG4:AG34)</f>
        <v>#DIV/0!</v>
      </c>
      <c r="AH35" s="165">
        <f t="shared" si="8"/>
        <v>0</v>
      </c>
      <c r="AI35" s="9" t="s">
        <v>2</v>
      </c>
      <c r="AJ35" s="158" t="e">
        <f>AVERAGE(AJ4:AJ34)</f>
        <v>#DIV/0!</v>
      </c>
      <c r="AQ35" s="9" t="s">
        <v>2</v>
      </c>
      <c r="AR35" s="10"/>
      <c r="AT35" s="9" t="s">
        <v>2</v>
      </c>
      <c r="AU35" s="10" t="e">
        <f>AVERAGE(AU4:AU34)</f>
        <v>#DIV/0!</v>
      </c>
      <c r="AW35" s="9" t="s">
        <v>2</v>
      </c>
      <c r="AX35" s="10" t="e">
        <f>AVERAGE(AX4:AX34)</f>
        <v>#DIV/0!</v>
      </c>
      <c r="AZ35" s="9" t="s">
        <v>2</v>
      </c>
      <c r="BA35" s="10" t="e">
        <f>AVERAGE(BA4:BA34)</f>
        <v>#DIV/0!</v>
      </c>
    </row>
    <row r="36" spans="1:53" ht="15" hidden="1" customHeight="1" outlineLevel="1" x14ac:dyDescent="0.25">
      <c r="B36" s="9" t="s">
        <v>188</v>
      </c>
      <c r="C36" s="158">
        <f>IFERROR((MEDIAN(C4:C34)),0)</f>
        <v>23.872499999999999</v>
      </c>
      <c r="D36" s="165">
        <f t="shared" ref="D36:D38" si="14">G5</f>
        <v>0</v>
      </c>
      <c r="E36" s="9" t="s">
        <v>188</v>
      </c>
      <c r="F36" s="158">
        <f>IFERROR((MEDIAN(F4:F34)),0)</f>
        <v>0</v>
      </c>
      <c r="G36" s="178">
        <f t="shared" si="4"/>
        <v>0</v>
      </c>
      <c r="H36" s="9" t="s">
        <v>188</v>
      </c>
      <c r="I36" s="158">
        <f>IFERROR((MEDIAN(I4:I34)),0)</f>
        <v>0</v>
      </c>
      <c r="J36" s="165">
        <f t="shared" si="9"/>
        <v>0</v>
      </c>
      <c r="K36" s="9" t="s">
        <v>188</v>
      </c>
      <c r="L36" s="158">
        <f>IFERROR((MEDIAN(L4:L34)),0)</f>
        <v>0</v>
      </c>
      <c r="M36" s="165">
        <f t="shared" si="5"/>
        <v>0</v>
      </c>
      <c r="N36" s="9" t="s">
        <v>188</v>
      </c>
      <c r="O36" s="158">
        <f>IFERROR((MEDIAN(O4:O34)),0)</f>
        <v>0</v>
      </c>
      <c r="P36" s="165">
        <f t="shared" si="10"/>
        <v>0</v>
      </c>
      <c r="Q36" s="9" t="s">
        <v>188</v>
      </c>
      <c r="R36" s="158">
        <f>IFERROR((MEDIAN(R4:R34)),0)</f>
        <v>0</v>
      </c>
      <c r="S36" s="165">
        <f t="shared" si="6"/>
        <v>0</v>
      </c>
      <c r="T36" s="9" t="s">
        <v>188</v>
      </c>
      <c r="U36" s="158">
        <f>IFERROR((MEDIAN(U4:U34)),0)</f>
        <v>0</v>
      </c>
      <c r="V36" s="165">
        <f t="shared" si="11"/>
        <v>0</v>
      </c>
      <c r="W36" s="9" t="s">
        <v>188</v>
      </c>
      <c r="X36" s="158">
        <f>IFERROR((MEDIAN(X4:X34)),0)</f>
        <v>0</v>
      </c>
      <c r="Y36" s="165">
        <f t="shared" si="12"/>
        <v>0</v>
      </c>
      <c r="Z36" s="9" t="s">
        <v>188</v>
      </c>
      <c r="AA36" s="158">
        <f>IFERROR((MEDIAN(AA4:AA34)),0)</f>
        <v>0</v>
      </c>
      <c r="AB36" s="165">
        <f t="shared" si="7"/>
        <v>0</v>
      </c>
      <c r="AC36" s="9" t="s">
        <v>188</v>
      </c>
      <c r="AD36" s="158">
        <f>IFERROR((MEDIAN(AD4:AD34)),0)</f>
        <v>0</v>
      </c>
      <c r="AE36" s="165">
        <f t="shared" si="13"/>
        <v>0</v>
      </c>
      <c r="AF36" s="9" t="s">
        <v>188</v>
      </c>
      <c r="AG36" s="158">
        <f>IFERROR((MEDIAN(AG4:AG34)),0)</f>
        <v>0</v>
      </c>
      <c r="AH36" s="165">
        <f t="shared" si="8"/>
        <v>0</v>
      </c>
      <c r="AI36" s="9" t="s">
        <v>188</v>
      </c>
      <c r="AJ36" s="158">
        <f>IFERROR((MEDIAN(AJ4:AJ34)),0)</f>
        <v>0</v>
      </c>
      <c r="AQ36" s="9" t="s">
        <v>188</v>
      </c>
      <c r="AR36" s="10"/>
      <c r="AT36" s="9" t="s">
        <v>188</v>
      </c>
      <c r="AU36" s="10"/>
      <c r="AV36" t="s">
        <v>163</v>
      </c>
      <c r="AW36" s="9" t="s">
        <v>188</v>
      </c>
      <c r="AX36" s="10"/>
      <c r="AY36" t="s">
        <v>163</v>
      </c>
      <c r="AZ36" s="9" t="s">
        <v>188</v>
      </c>
      <c r="BA36" s="10"/>
    </row>
    <row r="37" spans="1:53" ht="15" hidden="1" customHeight="1" outlineLevel="1" x14ac:dyDescent="0.25">
      <c r="B37" s="9" t="s">
        <v>189</v>
      </c>
      <c r="C37" s="158">
        <f>IFERROR(MEDIAN(C4:C34),0)</f>
        <v>23.872499999999999</v>
      </c>
      <c r="D37" s="165">
        <f t="shared" si="14"/>
        <v>0</v>
      </c>
      <c r="E37" s="9" t="s">
        <v>189</v>
      </c>
      <c r="F37" s="158">
        <f>IFERROR(MEDIAN(C4:C34,F4:F34),0)</f>
        <v>23.872499999999999</v>
      </c>
      <c r="G37" s="178">
        <f t="shared" si="4"/>
        <v>0</v>
      </c>
      <c r="H37" s="9" t="s">
        <v>189</v>
      </c>
      <c r="I37" s="158">
        <f>IFERROR(MEDIAN(F4:F34,I4:I34,C4:C34),0)</f>
        <v>23.872499999999999</v>
      </c>
      <c r="J37" s="165">
        <f t="shared" si="9"/>
        <v>0</v>
      </c>
      <c r="K37" s="9" t="s">
        <v>189</v>
      </c>
      <c r="L37" s="158">
        <f>IFERROR(MEDIAN(I4:I34,L4:L34,F4:F34,C4:C34),0)</f>
        <v>23.872499999999999</v>
      </c>
      <c r="M37" s="165">
        <f t="shared" si="5"/>
        <v>0</v>
      </c>
      <c r="N37" s="9" t="s">
        <v>189</v>
      </c>
      <c r="O37" s="158">
        <f>IFERROR(MEDIAN(L4:L34,O4:O34,I4:I34,F4:F34,C4:C34),0)</f>
        <v>23.872499999999999</v>
      </c>
      <c r="P37" s="165">
        <f t="shared" si="10"/>
        <v>0</v>
      </c>
      <c r="Q37" s="9" t="s">
        <v>189</v>
      </c>
      <c r="R37" s="158">
        <f>IFERROR(MEDIAN(O4:O34,R4:R34,L4:L34,I4:I34,F4:F34,C4:C34),0)</f>
        <v>23.872499999999999</v>
      </c>
      <c r="S37" s="165">
        <f t="shared" si="6"/>
        <v>0</v>
      </c>
      <c r="T37" s="9" t="s">
        <v>189</v>
      </c>
      <c r="U37" s="158">
        <f>IFERROR(MEDIAN(R4:R34,U4:U34,O4:O34,L4:L34,I4:I34,F4:F34,C4:C34),0)</f>
        <v>23.872499999999999</v>
      </c>
      <c r="V37" s="165">
        <f t="shared" si="11"/>
        <v>0</v>
      </c>
      <c r="W37" s="9" t="s">
        <v>189</v>
      </c>
      <c r="X37" s="158">
        <f>IFERROR(MEDIAN(U4:U34,X4:X34,R4:R34,O4:O34,L4:L34,I4:I34,F4:F34,C4:C34),0)</f>
        <v>23.872499999999999</v>
      </c>
      <c r="Y37" s="165">
        <f t="shared" si="12"/>
        <v>0</v>
      </c>
      <c r="Z37" s="9" t="s">
        <v>189</v>
      </c>
      <c r="AA37" s="158">
        <f>IFERROR(MEDIAN(X4:X34,AA4:AA34,U4:U34,R4:R34,O4:O34,L4:L34,I4:I34,F4:F34,C4:C34),0)</f>
        <v>23.872499999999999</v>
      </c>
      <c r="AB37" s="165">
        <f t="shared" si="7"/>
        <v>0</v>
      </c>
      <c r="AC37" s="9" t="s">
        <v>189</v>
      </c>
      <c r="AD37" s="158">
        <f>IFERROR(MEDIAN(AA4:AA34,AD4:AD34,X4:X34,U4:U34,R4:R34,O4:O34,L4:L34,I4:I34,F4:F34,C4:C34),0)</f>
        <v>23.872499999999999</v>
      </c>
      <c r="AE37" s="165">
        <f t="shared" si="13"/>
        <v>0</v>
      </c>
      <c r="AF37" s="9" t="s">
        <v>189</v>
      </c>
      <c r="AG37" s="158">
        <f>IFERROR(MEDIAN(AD4:AD34,AG4:AG34,AA4:AA34,X4:X34,U4:U34,R4:R34,O4:O34,L4:L34,I4:I34,F4:F34,C4:C34),0)</f>
        <v>23.872499999999999</v>
      </c>
      <c r="AH37" s="165">
        <f t="shared" si="8"/>
        <v>0</v>
      </c>
      <c r="AI37" s="9" t="s">
        <v>189</v>
      </c>
      <c r="AJ37" s="158">
        <f>IFERROR(MEDIAN(AG4:AG34,AJ4:AJ34,AD4:AD34,AA4:AA34,X4:X34,U4:U34,R4:R34,O4:O34,L4:L34,I4:I34,F4:F34,C4:C34),0)</f>
        <v>23.872499999999999</v>
      </c>
      <c r="AQ37" s="9" t="s">
        <v>189</v>
      </c>
      <c r="AR37" s="10"/>
      <c r="AT37" s="9" t="s">
        <v>189</v>
      </c>
      <c r="AU37" s="10"/>
      <c r="AV37" t="s">
        <v>163</v>
      </c>
      <c r="AW37" s="9" t="s">
        <v>189</v>
      </c>
      <c r="AX37" s="10"/>
      <c r="AY37" t="s">
        <v>163</v>
      </c>
      <c r="AZ37" s="9" t="s">
        <v>189</v>
      </c>
      <c r="BA37" s="10"/>
    </row>
    <row r="38" spans="1:53" collapsed="1" x14ac:dyDescent="0.25">
      <c r="B38" s="13" t="s">
        <v>3</v>
      </c>
      <c r="C38" s="159">
        <f>C35</f>
        <v>23.862500000000001</v>
      </c>
      <c r="D38" s="165">
        <f t="shared" si="14"/>
        <v>0</v>
      </c>
      <c r="E38" s="11" t="s">
        <v>3</v>
      </c>
      <c r="F38" s="159">
        <f>AVERAGE(C4:C34,F4:F34)</f>
        <v>23.862500000000001</v>
      </c>
      <c r="G38" s="178">
        <f t="shared" si="4"/>
        <v>0</v>
      </c>
      <c r="H38" s="11" t="s">
        <v>3</v>
      </c>
      <c r="I38" s="159">
        <f>AVERAGE((C4:C34,F4:F34,I4:I34))</f>
        <v>23.862500000000001</v>
      </c>
      <c r="J38" s="165">
        <f t="shared" si="9"/>
        <v>0</v>
      </c>
      <c r="K38" s="11" t="s">
        <v>3</v>
      </c>
      <c r="L38" s="159">
        <f>AVERAGE(C4:C34,F4:F34,I4:I34,L4:L34)</f>
        <v>23.862500000000001</v>
      </c>
      <c r="M38" s="165">
        <f t="shared" si="5"/>
        <v>0</v>
      </c>
      <c r="N38" s="11" t="s">
        <v>3</v>
      </c>
      <c r="O38" s="159">
        <f>AVERAGE($C$4:$C$34,$F$4:$F$34,$I$4:$I$34,$L$4:$L$34,$O$4:$O$34)</f>
        <v>23.862500000000001</v>
      </c>
      <c r="P38" s="165">
        <f t="shared" si="10"/>
        <v>0</v>
      </c>
      <c r="Q38" s="11" t="s">
        <v>3</v>
      </c>
      <c r="R38" s="159">
        <f>AVERAGE($C$4:$C$34,$F$4:$F$34,$I$4:$I$34,$L$4:$L$34,$O$4:$O$34,$R$4:$R$34)</f>
        <v>23.862500000000001</v>
      </c>
      <c r="S38" s="165">
        <f t="shared" si="6"/>
        <v>0</v>
      </c>
      <c r="T38" s="11" t="s">
        <v>3</v>
      </c>
      <c r="U38" s="159">
        <f>AVERAGE($C$4:$C$34,$F$4:$F$34,$I$4:$I$34,$L$4:$L$34,$O$4:$O$34,$R$4:$R$34,$U$4:$U$34)</f>
        <v>23.862500000000001</v>
      </c>
      <c r="V38" s="165">
        <f t="shared" si="11"/>
        <v>0</v>
      </c>
      <c r="W38" s="11" t="s">
        <v>3</v>
      </c>
      <c r="X38" s="159">
        <f>AVERAGE($C$4:$C$34,$F$4:$F$34,$I$4:$I$34,$L$4:$L$34,$O$4:$O$34,$R$4:$R$34,$U$4:$U$34,$X$4:$X$34)</f>
        <v>23.862500000000001</v>
      </c>
      <c r="Y38" s="165">
        <f t="shared" si="12"/>
        <v>0</v>
      </c>
      <c r="Z38" s="11" t="s">
        <v>3</v>
      </c>
      <c r="AA38" s="159">
        <f>AVERAGE($C$4:$C$34,$F$4:$F$34,$I$4:$I$34,$L$4:$L$34,$O$4:$O$34,$R$4:$R$34,$U$4:$U$34,$X$4:$X$34,$AA$4:$AA$34)</f>
        <v>23.862500000000001</v>
      </c>
      <c r="AB38" s="165">
        <f t="shared" si="7"/>
        <v>0</v>
      </c>
      <c r="AC38" s="11" t="s">
        <v>3</v>
      </c>
      <c r="AD38" s="159">
        <f>AVERAGE($C$4:$C$34,$F$4:$F$34,$I$4:$I$34,$L$4:$L$34,$O$4:$O$34,$R$4:$R$34,$U$4:$U$34,$X$4:$X$34,$AA$4:$AA$34,$AD$4:$AD$34)</f>
        <v>23.862500000000001</v>
      </c>
      <c r="AE38" s="165">
        <f t="shared" si="13"/>
        <v>0</v>
      </c>
      <c r="AF38" s="11" t="s">
        <v>3</v>
      </c>
      <c r="AG38" s="159">
        <f>AVERAGE($C$4:$C$34,$F$4:$F$34,$I$4:$I$34,$L$4:$L$34,$O$4:$O$34,$R$4:$R$34,$U$4:$U$34,$X$4:$X$34,$AA$4:$AA$34,$AD$4:$AD$34,$AG$4:$AG$34)</f>
        <v>23.862500000000001</v>
      </c>
      <c r="AH38" s="165">
        <f t="shared" si="8"/>
        <v>0</v>
      </c>
      <c r="AI38" s="11" t="s">
        <v>3</v>
      </c>
      <c r="AJ38" s="159">
        <f>AVERAGE($C$4:$C$34,$F$4:$F$34,$I$4:$I$34,$L$4:$L$34,$O$4:$O$34,$R$4:$R$34,$U$4:$U$34,$X$4:$X$34,$AA$4:$AA$34,$AD$4:$AD$34,$AG$4:$AG$34,$AJ$4:$AJ$34)</f>
        <v>23.862500000000001</v>
      </c>
      <c r="AQ38" s="11" t="s">
        <v>3</v>
      </c>
      <c r="AR38" s="12"/>
      <c r="AT38" s="11" t="s">
        <v>3</v>
      </c>
      <c r="AU38" s="12">
        <f>AVERAGE($C$4:$C$34,$F$4:$F$34,$I$4:$I$34,$L$4:$L$34,$O$4:$O$34,$R$4:$R$34,$U$4:$U$34,$X$4:$X$34,$AA$4:$AA$34,$AU$4:$AU$34)</f>
        <v>23.862500000000001</v>
      </c>
      <c r="AW38" s="11" t="s">
        <v>3</v>
      </c>
      <c r="AX38" s="12">
        <f>AVERAGE($C$4:$C$34,$F$4:$F$34,$I$4:$I$34,$L$4:$L$34,$O$4:$O$34,$R$4:$R$34,$U$4:$U$34,$X$4:$X$34,$AA$4:$AA$34,$AX$4:$AX$34,$AU$4:$AU$34)</f>
        <v>23.862500000000001</v>
      </c>
      <c r="AZ38" s="11" t="s">
        <v>3</v>
      </c>
      <c r="BA38" s="12">
        <f>AVERAGE($C$4:$C$34,$F$4:$F$34,$I$4:$I$34,$L$4:$L$34,$O$4:$O$34,$R$4:$R$34,$U$4:$U$34,$X$4:$X$34,$AA$4:$AA$34,$AU$4:$AU$34,$AX$4:$AX$34,$BA$4:$BA$34)</f>
        <v>23.862500000000001</v>
      </c>
    </row>
    <row r="39" spans="1:53" x14ac:dyDescent="0.25">
      <c r="D39" s="165">
        <f t="shared" ref="D36:D42" si="15">G8</f>
        <v>0</v>
      </c>
      <c r="G39" s="178">
        <f t="shared" ref="G33:G40" si="16">J10</f>
        <v>0</v>
      </c>
      <c r="J39" s="165">
        <f t="shared" ref="J35:J43" si="17">M8</f>
        <v>0</v>
      </c>
      <c r="M39" s="165">
        <f t="shared" ref="M34:M42" si="18">P8</f>
        <v>0</v>
      </c>
      <c r="P39" s="165">
        <f t="shared" ref="P35:P43" si="19">S8</f>
        <v>0</v>
      </c>
      <c r="S39" s="165">
        <f t="shared" ref="S34:S42" si="20">V8</f>
        <v>0</v>
      </c>
      <c r="V39" s="165">
        <f t="shared" ref="V35:V43" si="21">Y8</f>
        <v>0</v>
      </c>
      <c r="Y39" s="165">
        <f t="shared" ref="Y35:Y43" si="22">AB8</f>
        <v>0</v>
      </c>
      <c r="AB39" s="165">
        <f t="shared" ref="AB34:AB42" si="23">AE8</f>
        <v>0</v>
      </c>
      <c r="AE39" s="165">
        <f t="shared" ref="AE35:AE43" si="24">AH8</f>
        <v>0</v>
      </c>
      <c r="AH39" s="165">
        <f t="shared" ref="AH34:AH42" si="25">AK8</f>
        <v>0</v>
      </c>
    </row>
    <row r="40" spans="1:53" x14ac:dyDescent="0.25">
      <c r="D40" s="165">
        <f t="shared" si="15"/>
        <v>0</v>
      </c>
      <c r="G40" s="178">
        <f t="shared" si="16"/>
        <v>0</v>
      </c>
      <c r="J40" s="165">
        <f t="shared" si="17"/>
        <v>0</v>
      </c>
      <c r="M40" s="165">
        <f t="shared" si="18"/>
        <v>0</v>
      </c>
      <c r="P40" s="165">
        <f t="shared" si="19"/>
        <v>0</v>
      </c>
      <c r="Q40" s="11" t="s">
        <v>225</v>
      </c>
      <c r="R40" s="159"/>
      <c r="S40" s="165">
        <f t="shared" si="20"/>
        <v>0</v>
      </c>
      <c r="V40" s="165">
        <f t="shared" si="21"/>
        <v>0</v>
      </c>
      <c r="Y40" s="165">
        <f t="shared" si="22"/>
        <v>0</v>
      </c>
      <c r="AB40" s="165">
        <f t="shared" si="23"/>
        <v>0</v>
      </c>
      <c r="AE40" s="165">
        <f t="shared" si="24"/>
        <v>0</v>
      </c>
      <c r="AH40" s="165">
        <f t="shared" si="25"/>
        <v>0</v>
      </c>
      <c r="AI40" s="11" t="s">
        <v>229</v>
      </c>
      <c r="AJ40" s="159"/>
    </row>
    <row r="41" spans="1:53" hidden="1" outlineLevel="1" x14ac:dyDescent="0.25">
      <c r="D41" s="165">
        <f t="shared" si="15"/>
        <v>0</v>
      </c>
      <c r="J41" s="165">
        <f t="shared" si="17"/>
        <v>0</v>
      </c>
      <c r="M41" s="165">
        <f t="shared" si="18"/>
        <v>0</v>
      </c>
      <c r="P41" s="165">
        <f t="shared" si="19"/>
        <v>0</v>
      </c>
      <c r="S41" s="165">
        <f t="shared" si="20"/>
        <v>0</v>
      </c>
      <c r="V41" s="165">
        <f t="shared" si="21"/>
        <v>0</v>
      </c>
      <c r="Y41" s="165">
        <f t="shared" si="22"/>
        <v>0</v>
      </c>
      <c r="AB41" s="165">
        <f t="shared" si="23"/>
        <v>0</v>
      </c>
      <c r="AE41" s="165">
        <f t="shared" si="24"/>
        <v>0</v>
      </c>
      <c r="AH41" s="165">
        <f t="shared" si="25"/>
        <v>0</v>
      </c>
      <c r="AI41" s="11" t="s">
        <v>232</v>
      </c>
      <c r="AJ41" s="159">
        <f>IF(AJ40&gt;0,(AVERAGE(C4:C34,F4:F34,I4:I34,L4:L34,O4:O34,R4:R34,U4:U34,X4:X34,AA4:AA34,AU4:AU34,AX4:AX34,BA4:BA34)),(AVERAGE(C4:C34,F4:F34,I4:I34,L4:L34,O4:O34,R4:R34,U4:U34,X4:X34,AA4:AA34,AD4:AD34,AG4:AG34,AJ4:AJ34)))</f>
        <v>23.862500000000001</v>
      </c>
    </row>
    <row r="42" spans="1:53" hidden="1" outlineLevel="1" x14ac:dyDescent="0.25">
      <c r="B42" s="184" t="s">
        <v>16</v>
      </c>
      <c r="D42" s="165">
        <f t="shared" si="15"/>
        <v>0</v>
      </c>
      <c r="J42" s="165">
        <f t="shared" si="17"/>
        <v>0</v>
      </c>
      <c r="M42" s="165">
        <f t="shared" si="18"/>
        <v>0</v>
      </c>
      <c r="P42" s="165">
        <f t="shared" si="19"/>
        <v>0</v>
      </c>
      <c r="S42" s="165">
        <f t="shared" si="20"/>
        <v>0</v>
      </c>
      <c r="V42" s="165">
        <f t="shared" si="21"/>
        <v>0</v>
      </c>
      <c r="Y42" s="165">
        <f t="shared" si="22"/>
        <v>0</v>
      </c>
      <c r="AB42" s="165">
        <f t="shared" si="23"/>
        <v>0</v>
      </c>
      <c r="AE42" s="165">
        <f t="shared" si="24"/>
        <v>0</v>
      </c>
      <c r="AH42" s="165">
        <f t="shared" si="25"/>
        <v>0</v>
      </c>
    </row>
    <row r="43" spans="1:53" hidden="1" outlineLevel="1" x14ac:dyDescent="0.25">
      <c r="B43" s="185">
        <f>AVERAGE(C4:C34,F4:F34,I4:I34)</f>
        <v>23.862500000000001</v>
      </c>
      <c r="J43" s="165">
        <f t="shared" si="17"/>
        <v>0</v>
      </c>
      <c r="P43" s="165">
        <f t="shared" si="19"/>
        <v>0</v>
      </c>
      <c r="V43" s="165">
        <f t="shared" si="21"/>
        <v>0</v>
      </c>
      <c r="Y43" s="165">
        <f t="shared" si="22"/>
        <v>0</v>
      </c>
      <c r="AE43" s="165">
        <f t="shared" si="24"/>
        <v>0</v>
      </c>
    </row>
    <row r="44" spans="1:53" ht="15.75" hidden="1" outlineLevel="1" thickBot="1" x14ac:dyDescent="0.3"/>
    <row r="45" spans="1:53" hidden="1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53" hidden="1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53" ht="15.75" hidden="1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53" hidden="1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hidden="1" outlineLevel="1" x14ac:dyDescent="0.25">
      <c r="B49" s="424">
        <f>AVERAGE(C4:C34,F4:F34,I4:I34,L4:L34,O4:O34,R4:R33)</f>
        <v>23.862500000000001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t="15.75" hidden="1" outlineLevel="1" thickBot="1" x14ac:dyDescent="0.3"/>
    <row r="51" spans="1:36" hidden="1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hidden="1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hidden="1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hidden="1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</row>
    <row r="55" spans="1:36" hidden="1" outlineLevel="1" x14ac:dyDescent="0.25">
      <c r="B55" s="427">
        <f>AVERAGE(C4:C34,F4:F34,I4:I34,L4:L34,O4:O34,R4:R34,U4:U34,X4:X34,AA4:AA34)</f>
        <v>23.862500000000001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</row>
    <row r="56" spans="1:36" ht="15.75" hidden="1" outlineLevel="1" thickBot="1" x14ac:dyDescent="0.3"/>
    <row r="57" spans="1:36" hidden="1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hidden="1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hidden="1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t="15.75" hidden="1" outlineLevel="1" thickBot="1" x14ac:dyDescent="0.3"/>
    <row r="61" spans="1:36" hidden="1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hidden="1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hidden="1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hidden="1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</row>
    <row r="65" spans="2:36" hidden="1" outlineLevel="1" x14ac:dyDescent="0.25">
      <c r="B65" s="424">
        <f>AVERAGE($C$4:$C$34,$F$4:$F$34,$I$4:$I$34,$L$4:$L$34,$O$4:$O$34,$R$4:$R$34,$U$4:$U$34,$X$4:$X$34,$AA$4:$AA$34,$AD$4:$AD$34,$AG$4:$AG$34,$AJ$4:$AJ$34)</f>
        <v>23.862500000000001</v>
      </c>
      <c r="C65" s="425">
        <f t="shared" ref="C65:AJ65" si="26">AVERAGE($C$4:$C$34,$F$4:$F$34,$I$4:$I$34,$L$4:$L$34,$O$4:$O$34,$R$4:$R$34,$U$4:$U$34,$X$4:$X$34,$AA$4:$AA$34,$AD$4:$AD$34,$AG$4:$AG$34,$AJ$4:$AJ$34)</f>
        <v>23.862500000000001</v>
      </c>
      <c r="D65" s="425">
        <f t="shared" si="26"/>
        <v>23.862500000000001</v>
      </c>
      <c r="E65" s="425">
        <f t="shared" si="26"/>
        <v>23.862500000000001</v>
      </c>
      <c r="F65" s="425">
        <f t="shared" si="26"/>
        <v>23.862500000000001</v>
      </c>
      <c r="G65" s="425">
        <f t="shared" si="26"/>
        <v>23.862500000000001</v>
      </c>
      <c r="H65" s="425">
        <f t="shared" si="26"/>
        <v>23.862500000000001</v>
      </c>
      <c r="I65" s="425">
        <f t="shared" si="26"/>
        <v>23.862500000000001</v>
      </c>
      <c r="J65" s="425">
        <f t="shared" si="26"/>
        <v>23.862500000000001</v>
      </c>
      <c r="K65" s="425">
        <f t="shared" si="26"/>
        <v>23.862500000000001</v>
      </c>
      <c r="L65" s="425">
        <f t="shared" si="26"/>
        <v>23.862500000000001</v>
      </c>
      <c r="M65" s="425">
        <f t="shared" si="26"/>
        <v>23.862500000000001</v>
      </c>
      <c r="N65" s="425">
        <f t="shared" si="26"/>
        <v>23.862500000000001</v>
      </c>
      <c r="O65" s="425">
        <f t="shared" si="26"/>
        <v>23.862500000000001</v>
      </c>
      <c r="P65" s="425">
        <f t="shared" si="26"/>
        <v>23.862500000000001</v>
      </c>
      <c r="Q65" s="425">
        <f t="shared" si="26"/>
        <v>23.862500000000001</v>
      </c>
      <c r="R65" s="425">
        <f t="shared" si="26"/>
        <v>23.862500000000001</v>
      </c>
      <c r="S65" s="425">
        <f t="shared" si="26"/>
        <v>23.862500000000001</v>
      </c>
      <c r="T65" s="425">
        <f t="shared" si="26"/>
        <v>23.862500000000001</v>
      </c>
      <c r="U65" s="425">
        <f t="shared" si="26"/>
        <v>23.862500000000001</v>
      </c>
      <c r="V65" s="425">
        <f t="shared" si="26"/>
        <v>23.862500000000001</v>
      </c>
      <c r="W65" s="425">
        <f t="shared" si="26"/>
        <v>23.862500000000001</v>
      </c>
      <c r="X65" s="425">
        <f t="shared" si="26"/>
        <v>23.862500000000001</v>
      </c>
      <c r="Y65" s="425">
        <f t="shared" si="26"/>
        <v>23.862500000000001</v>
      </c>
      <c r="Z65" s="425">
        <f t="shared" si="26"/>
        <v>23.862500000000001</v>
      </c>
      <c r="AA65" s="425">
        <f t="shared" si="26"/>
        <v>23.862500000000001</v>
      </c>
      <c r="AB65" s="425">
        <f t="shared" si="26"/>
        <v>23.862500000000001</v>
      </c>
      <c r="AC65" s="425">
        <f t="shared" si="26"/>
        <v>23.862500000000001</v>
      </c>
      <c r="AD65" s="425">
        <f t="shared" si="26"/>
        <v>23.862500000000001</v>
      </c>
      <c r="AE65" s="425">
        <f t="shared" si="26"/>
        <v>23.862500000000001</v>
      </c>
      <c r="AF65" s="425">
        <f t="shared" si="26"/>
        <v>23.862500000000001</v>
      </c>
      <c r="AG65" s="425">
        <f t="shared" si="26"/>
        <v>23.862500000000001</v>
      </c>
      <c r="AH65" s="425">
        <f t="shared" si="26"/>
        <v>23.862500000000001</v>
      </c>
      <c r="AI65" s="425">
        <f t="shared" si="26"/>
        <v>23.862500000000001</v>
      </c>
      <c r="AJ65" s="425">
        <f t="shared" si="26"/>
        <v>23.862500000000001</v>
      </c>
    </row>
    <row r="66" spans="2:36" collapsed="1" x14ac:dyDescent="0.25"/>
  </sheetData>
  <autoFilter ref="B31:AK38"/>
  <mergeCells count="34">
    <mergeCell ref="Q2:R2"/>
    <mergeCell ref="B2:C2"/>
    <mergeCell ref="E2:F2"/>
    <mergeCell ref="H2:I2"/>
    <mergeCell ref="K2:L2"/>
    <mergeCell ref="N2:O2"/>
    <mergeCell ref="B65:AJ65"/>
    <mergeCell ref="B51:I51"/>
    <mergeCell ref="B52:I52"/>
    <mergeCell ref="B54:AA54"/>
    <mergeCell ref="B55:AA55"/>
    <mergeCell ref="B57:I57"/>
    <mergeCell ref="B58:I58"/>
    <mergeCell ref="B61:I61"/>
    <mergeCell ref="B62:I62"/>
    <mergeCell ref="B53:I53"/>
    <mergeCell ref="B59:I59"/>
    <mergeCell ref="B63:I63"/>
    <mergeCell ref="AQ2:AR2"/>
    <mergeCell ref="AT2:AU2"/>
    <mergeCell ref="AW2:AX2"/>
    <mergeCell ref="AZ2:BA2"/>
    <mergeCell ref="B64:AJ64"/>
    <mergeCell ref="B49:R49"/>
    <mergeCell ref="T2:U2"/>
    <mergeCell ref="W2:X2"/>
    <mergeCell ref="Z2:AA2"/>
    <mergeCell ref="AC2:AD2"/>
    <mergeCell ref="B45:I45"/>
    <mergeCell ref="B46:I46"/>
    <mergeCell ref="B48:R48"/>
    <mergeCell ref="B47:I47"/>
    <mergeCell ref="AF2:AG2"/>
    <mergeCell ref="AI2:AJ2"/>
  </mergeCells>
  <printOptions horizontalCentered="1"/>
  <pageMargins left="0.70866141732283472" right="0.70866141732283472" top="0.74803149606299213" bottom="3.5039370078740157" header="0.39370078740157483" footer="2.3622047244094491"/>
  <pageSetup paperSize="9" orientation="portrait" r:id="rId1"/>
  <headerFooter>
    <oddHeader>&amp;C&amp;14Котировки LME 2023: серебро, $ /тр.унц.</oddHeader>
    <oddFooter>&amp;L&amp;14Начальник 
Управления Бюджетирования
ОАО "УГМК"&amp;R&amp;14Киташева А.Л.</oddFoot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</sheetPr>
  <dimension ref="A2:BB66"/>
  <sheetViews>
    <sheetView topLeftCell="B1" zoomScale="85" zoomScaleNormal="85" zoomScalePageLayoutView="70" workbookViewId="0">
      <selection activeCell="B2" sqref="B2:AK38"/>
    </sheetView>
  </sheetViews>
  <sheetFormatPr defaultRowHeight="15" outlineLevelRow="1" outlineLevelCol="1" x14ac:dyDescent="0.25"/>
  <cols>
    <col min="1" max="1" width="4.7109375" bestFit="1" customWidth="1"/>
    <col min="2" max="2" width="18.28515625" customWidth="1"/>
    <col min="3" max="3" width="17.7109375" customWidth="1"/>
    <col min="4" max="4" width="7" style="165" bestFit="1" customWidth="1"/>
    <col min="5" max="5" width="18.28515625" customWidth="1"/>
    <col min="6" max="6" width="17.7109375" customWidth="1"/>
    <col min="7" max="7" width="7" style="165" bestFit="1" customWidth="1"/>
    <col min="8" max="8" width="18.28515625" customWidth="1"/>
    <col min="9" max="9" width="17.7109375" customWidth="1"/>
    <col min="10" max="10" width="7" style="165" bestFit="1" customWidth="1"/>
    <col min="11" max="11" width="18.28515625" bestFit="1" customWidth="1"/>
    <col min="12" max="12" width="17.7109375" customWidth="1"/>
    <col min="13" max="13" width="7" style="165" bestFit="1" customWidth="1"/>
    <col min="14" max="14" width="18.28515625" bestFit="1" customWidth="1"/>
    <col min="15" max="15" width="17.7109375" customWidth="1"/>
    <col min="16" max="16" width="9.140625" style="165" customWidth="1"/>
    <col min="17" max="17" width="18.28515625" bestFit="1" customWidth="1"/>
    <col min="18" max="18" width="17.7109375" customWidth="1"/>
    <col min="19" max="19" width="7" style="165" bestFit="1" customWidth="1"/>
    <col min="20" max="21" width="17.7109375" customWidth="1"/>
    <col min="22" max="22" width="7" style="165" bestFit="1" customWidth="1"/>
    <col min="23" max="23" width="18.28515625" bestFit="1" customWidth="1"/>
    <col min="24" max="24" width="17.7109375" customWidth="1"/>
    <col min="25" max="25" width="7" style="165" bestFit="1" customWidth="1"/>
    <col min="26" max="26" width="18.28515625" bestFit="1" customWidth="1"/>
    <col min="27" max="27" width="17.7109375" customWidth="1"/>
    <col min="28" max="28" width="7" style="165" customWidth="1"/>
    <col min="29" max="29" width="18.28515625" bestFit="1" customWidth="1"/>
    <col min="30" max="30" width="17.7109375" customWidth="1"/>
    <col min="31" max="31" width="7" style="165" customWidth="1"/>
    <col min="32" max="33" width="17.7109375" customWidth="1"/>
    <col min="34" max="34" width="9.140625" style="165" customWidth="1"/>
    <col min="35" max="36" width="17.7109375" customWidth="1"/>
    <col min="37" max="41" width="9.140625" style="165" customWidth="1"/>
    <col min="42" max="42" width="9.140625" customWidth="1" outlineLevel="1"/>
    <col min="43" max="43" width="19.42578125" customWidth="1" outlineLevel="1"/>
    <col min="44" max="53" width="9.140625" customWidth="1" outlineLevel="1"/>
    <col min="54" max="54" width="7" customWidth="1" outlineLevel="1"/>
  </cols>
  <sheetData>
    <row r="2" spans="2:53" x14ac:dyDescent="0.25">
      <c r="B2" s="428" t="s">
        <v>4</v>
      </c>
      <c r="C2" s="429"/>
      <c r="E2" s="428" t="s">
        <v>5</v>
      </c>
      <c r="F2" s="429"/>
      <c r="G2" s="165">
        <f>D33</f>
        <v>0</v>
      </c>
      <c r="H2" s="428" t="s">
        <v>6</v>
      </c>
      <c r="I2" s="429"/>
      <c r="J2" s="165">
        <f>G30</f>
        <v>0</v>
      </c>
      <c r="K2" s="428" t="s">
        <v>7</v>
      </c>
      <c r="L2" s="429"/>
      <c r="M2" s="165">
        <f>J33</f>
        <v>0</v>
      </c>
      <c r="N2" s="428" t="s">
        <v>8</v>
      </c>
      <c r="O2" s="429"/>
      <c r="P2" s="165">
        <f>M32</f>
        <v>0</v>
      </c>
      <c r="Q2" s="428" t="s">
        <v>9</v>
      </c>
      <c r="R2" s="429"/>
      <c r="S2" s="165">
        <f>P33</f>
        <v>0</v>
      </c>
      <c r="T2" s="428" t="s">
        <v>10</v>
      </c>
      <c r="U2" s="429"/>
      <c r="V2" s="165">
        <f>S32</f>
        <v>0</v>
      </c>
      <c r="W2" s="428" t="s">
        <v>11</v>
      </c>
      <c r="X2" s="429"/>
      <c r="Y2" s="165">
        <f>V33</f>
        <v>0</v>
      </c>
      <c r="Z2" s="428" t="s">
        <v>12</v>
      </c>
      <c r="AA2" s="429"/>
      <c r="AB2" s="165">
        <f>Y33</f>
        <v>0</v>
      </c>
      <c r="AC2" s="428" t="s">
        <v>13</v>
      </c>
      <c r="AD2" s="429"/>
      <c r="AE2" s="165">
        <f>AB32</f>
        <v>0</v>
      </c>
      <c r="AF2" s="428" t="s">
        <v>14</v>
      </c>
      <c r="AG2" s="429"/>
      <c r="AH2" s="165">
        <f>AE33</f>
        <v>0</v>
      </c>
      <c r="AI2" s="428" t="s">
        <v>15</v>
      </c>
      <c r="AJ2" s="429"/>
      <c r="AK2" s="165">
        <f>AH32</f>
        <v>0</v>
      </c>
      <c r="AQ2" s="414" t="s">
        <v>237</v>
      </c>
      <c r="AR2" s="414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2:53" x14ac:dyDescent="0.25">
      <c r="B3" s="182" t="s">
        <v>0</v>
      </c>
      <c r="C3" s="2" t="s">
        <v>1</v>
      </c>
      <c r="E3" s="182" t="s">
        <v>0</v>
      </c>
      <c r="F3" s="2" t="s">
        <v>1</v>
      </c>
      <c r="G3" s="165">
        <f>D34</f>
        <v>0</v>
      </c>
      <c r="H3" s="182" t="s">
        <v>0</v>
      </c>
      <c r="I3" s="2" t="s">
        <v>1</v>
      </c>
      <c r="J3" s="165">
        <f>G31</f>
        <v>0</v>
      </c>
      <c r="K3" s="182" t="s">
        <v>0</v>
      </c>
      <c r="L3" s="2" t="s">
        <v>1</v>
      </c>
      <c r="M3" s="165">
        <f>J34</f>
        <v>0</v>
      </c>
      <c r="N3" s="182" t="s">
        <v>0</v>
      </c>
      <c r="O3" s="2" t="s">
        <v>1</v>
      </c>
      <c r="P3" s="165">
        <f>M33</f>
        <v>0</v>
      </c>
      <c r="Q3" s="182" t="s">
        <v>0</v>
      </c>
      <c r="R3" s="2" t="s">
        <v>1</v>
      </c>
      <c r="S3" s="165">
        <f>P34</f>
        <v>0</v>
      </c>
      <c r="T3" s="182" t="s">
        <v>0</v>
      </c>
      <c r="U3" s="2" t="s">
        <v>1</v>
      </c>
      <c r="V3" s="165">
        <f>S33</f>
        <v>0</v>
      </c>
      <c r="W3" s="182" t="s">
        <v>0</v>
      </c>
      <c r="X3" s="2" t="s">
        <v>1</v>
      </c>
      <c r="Y3" s="165">
        <f>V34</f>
        <v>0</v>
      </c>
      <c r="Z3" s="182" t="s">
        <v>0</v>
      </c>
      <c r="AA3" s="2" t="s">
        <v>1</v>
      </c>
      <c r="AB3" s="165">
        <f>Y34</f>
        <v>0</v>
      </c>
      <c r="AC3" s="182" t="s">
        <v>0</v>
      </c>
      <c r="AD3" s="2" t="s">
        <v>1</v>
      </c>
      <c r="AE3" s="165">
        <f>AB33</f>
        <v>0</v>
      </c>
      <c r="AF3" s="182" t="s">
        <v>0</v>
      </c>
      <c r="AG3" s="2" t="s">
        <v>1</v>
      </c>
      <c r="AH3" s="165">
        <f>AE34</f>
        <v>0</v>
      </c>
      <c r="AI3" s="182" t="s">
        <v>0</v>
      </c>
      <c r="AJ3" s="2" t="s">
        <v>1</v>
      </c>
      <c r="AK3" s="165">
        <f>AH33</f>
        <v>0</v>
      </c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2:53" x14ac:dyDescent="0.25">
      <c r="B4" s="3" t="str">
        <f>Доллар!B4</f>
        <v>01.01.2023</v>
      </c>
      <c r="C4" s="157" t="str">
        <f>IF(AND(D4=0,D5=0,D6=0,D7=0,D8=0,D9=0,D10=0,D11=0,D12=0,D13=0),"",(IF((SUMIFS(KITCO!$D:$D,KITCO!$A:$A,B4))=0,"-",(SUMIFS(KITCO!$D:$D,KITCO!$A:$A,B4)))))</f>
        <v>-</v>
      </c>
      <c r="D4" s="165">
        <f>SUMIFS(KITCO!$D:$D,KITCO!$A:$A,B4)</f>
        <v>0</v>
      </c>
      <c r="E4" s="3" t="str">
        <f>Доллар!E4</f>
        <v>01.02.2023</v>
      </c>
      <c r="F4" s="157" t="str">
        <f>IF(AND(G4=0,G5=0,G6=0,G7=0,G8=0,G9=0,G10=0,G11=0,G12=0,G13=0),"",(IF((SUMIFS(KITCO!$D:$D,KITCO!$A:$A,E4))=0,"-",(SUMIFS(KITCO!$D:$D,KITCO!$A:$A,E4)))))</f>
        <v/>
      </c>
      <c r="G4" s="165">
        <f>SUMIFS(KITCO!$D:$D,KITCO!$A:$A,E4)</f>
        <v>0</v>
      </c>
      <c r="H4" s="3" t="str">
        <f>Доллар!H4</f>
        <v>01.03.2023</v>
      </c>
      <c r="I4" s="157" t="str">
        <f>IF(AND(J4=0,J5=0,J6=0,J7=0,J8=0,J9=0,J10=0,J11=0,J12=0,J13=0),"",(IF((SUMIFS(KITCO!$D:$D,KITCO!$A:$A,H4))=0,"-",(SUMIFS(KITCO!$D:$D,KITCO!$A:$A,H4)))))</f>
        <v/>
      </c>
      <c r="J4" s="165">
        <f>SUMIFS(KITCO!$D:$D,KITCO!$A:$A,H4)</f>
        <v>0</v>
      </c>
      <c r="K4" s="3" t="str">
        <f>Доллар!K4</f>
        <v>01.04.2023</v>
      </c>
      <c r="L4" s="157" t="str">
        <f>IF(AND(M4=0,M5=0,M6=0,M7=0,M8=0,M9=0,M10=0,M11=0,M12=0,M13=0),"",(IF((SUMIFS(KITCO!$D:$D,KITCO!$A:$A,K4))=0,"-",(SUMIFS(KITCO!$D:$D,KITCO!$A:$A,K4)))))</f>
        <v/>
      </c>
      <c r="M4" s="165">
        <f>SUMIFS(KITCO!$D:$D,KITCO!$A:$A,K4)</f>
        <v>0</v>
      </c>
      <c r="N4" s="3" t="str">
        <f>Доллар!N4</f>
        <v>01.05.2023</v>
      </c>
      <c r="O4" s="157" t="str">
        <f>IF(AND(P4=0,P5=0,P6=0,P7=0,P8=0,P9=0,P10=0,P11=0,P12=0,P13=0),"",(IF((SUMIFS(KITCO!$D:$D,KITCO!$A:$A,N4))=0,"-",(SUMIFS(KITCO!$D:$D,KITCO!$A:$A,N4)))))</f>
        <v/>
      </c>
      <c r="P4" s="165">
        <f>SUMIFS(KITCO!$D:$D,KITCO!$A:$A,N4)</f>
        <v>0</v>
      </c>
      <c r="Q4" s="3" t="str">
        <f>Доллар!Q4</f>
        <v>01.06.2023</v>
      </c>
      <c r="R4" s="157" t="str">
        <f>IF(AND(S4=0,S5=0,S6=0,S7=0,S8=0,S9=0,S10=0,S11=0,S12=0,S13=0),"",(IF((SUMIFS(KITCO!$D:$D,KITCO!$A:$A,Q4))=0,"-",(SUMIFS(KITCO!$D:$D,KITCO!$A:$A,Q4)))))</f>
        <v/>
      </c>
      <c r="S4" s="165">
        <f>SUMIFS(KITCO!$D:$D,KITCO!$A:$A,Q4)</f>
        <v>0</v>
      </c>
      <c r="T4" s="3" t="str">
        <f>Доллар!T4</f>
        <v>01.07.2023</v>
      </c>
      <c r="U4" s="157" t="str">
        <f>IF(AND(V4=0,V5=0,V6=0,V7=0,V8=0,V9=0,V10=0,V11=0,V12=0,V13=0),"",(IF((SUMIFS(KITCO!$D:$D,KITCO!$A:$A,T4))=0,"-",(SUMIFS(KITCO!$D:$D,KITCO!$A:$A,T4)))))</f>
        <v/>
      </c>
      <c r="V4" s="165">
        <f>SUMIFS(KITCO!$D:$D,KITCO!$A:$A,T4)</f>
        <v>0</v>
      </c>
      <c r="W4" s="3" t="str">
        <f>Доллар!W4</f>
        <v>01.08.2023</v>
      </c>
      <c r="X4" s="157" t="str">
        <f>IF(AND(Y4=0,Y5=0,Y6=0,Y7=0,Y8=0,Y9=0,Y10=0,Y11=0,Y12=0,Y13=0),"",(IF((SUMIFS(KITCO!$D:$D,KITCO!$A:$A,W4))=0,"-",(SUMIFS(KITCO!$D:$D,KITCO!$A:$A,W4)))))</f>
        <v/>
      </c>
      <c r="Y4" s="165">
        <f>SUMIFS(KITCO!$D:$D,KITCO!$A:$A,W4)</f>
        <v>0</v>
      </c>
      <c r="Z4" s="3" t="str">
        <f>Доллар!Z4</f>
        <v>01.09.2023</v>
      </c>
      <c r="AA4" s="157" t="str">
        <f>IF(AND(AB4=0,AB5=0,AB6=0,AB7=0,AB8=0,AB9=0,AB10=0,AB11=0,AB12=0,AB13=0),"",(IF((SUMIFS(KITCO!$D:$D,KITCO!$A:$A,Z4))=0,"-",(SUMIFS(KITCO!$D:$D,KITCO!$A:$A,Z4)))))</f>
        <v/>
      </c>
      <c r="AB4" s="165">
        <f>SUMIFS(KITCO!$D:$D,KITCO!$A:$A,Z4)</f>
        <v>0</v>
      </c>
      <c r="AC4" s="3" t="str">
        <f>Доллар!AC4</f>
        <v>01.10.2023</v>
      </c>
      <c r="AD4" s="157" t="str">
        <f>IF(AND(AE4=0,AE5=0,AE6=0,AE7=0,AE8=0,AE9=0,AE10=0,AE11=0,AE12=0,AE13=0),"",(IF((SUMIFS(KITCO!$D:$D,KITCO!$A:$A,AC4))=0,"-",(SUMIFS(KITCO!$D:$D,KITCO!$A:$A,AC4)))))</f>
        <v/>
      </c>
      <c r="AE4" s="165">
        <f>SUMIFS(KITCO!$D:$D,KITCO!$A:$A,AC4)</f>
        <v>0</v>
      </c>
      <c r="AF4" s="3" t="str">
        <f>Доллар!AF4</f>
        <v>01.11.2023</v>
      </c>
      <c r="AG4" s="157" t="str">
        <f>IF(AND(AH4=0,AH5=0,AH6=0,AH7=0,AH8=0,AH9=0,AH10=0,AH11=0,AH12=0,AH13=0),"",(IF((SUMIFS(KITCO!$D:$D,KITCO!$A:$A,AF4))=0,"-",(SUMIFS(KITCO!$D:$D,KITCO!$A:$A,AF4)))))</f>
        <v/>
      </c>
      <c r="AH4" s="165">
        <f>SUMIFS(KITCO!$D:$D,KITCO!$A:$A,AF4)</f>
        <v>0</v>
      </c>
      <c r="AI4" s="3" t="str">
        <f>Доллар!AI4</f>
        <v>01.12.2023</v>
      </c>
      <c r="AJ4" s="157" t="str">
        <f>IF(AND(AK4=0,AK5=0,AK6=0,AK7=0,AK8=0,AK9=0,AK10=0,AK11=0,AK12=0,AK13=0),"",(IF((SUMIFS(KITCO!$D:$D,KITCO!$A:$A,AI4))=0,"-",(SUMIFS(KITCO!$D:$D,KITCO!$A:$A,AI4)))))</f>
        <v/>
      </c>
      <c r="AK4" s="165">
        <f>SUMIFS(KITCO!$D:$D,KITCO!$A:$A,AI4)</f>
        <v>0</v>
      </c>
      <c r="AQ4" s="153" t="str">
        <f>Q4</f>
        <v>01.06.2023</v>
      </c>
      <c r="AR4" s="82"/>
      <c r="AT4" s="3" t="str">
        <f>AC4</f>
        <v>01.10.2023</v>
      </c>
      <c r="AU4" s="82"/>
      <c r="AW4" s="3" t="str">
        <f>AF4</f>
        <v>01.11.2023</v>
      </c>
      <c r="AX4" s="82"/>
      <c r="AZ4" s="3" t="str">
        <f>AI4</f>
        <v>01.12.2023</v>
      </c>
      <c r="BA4" s="82"/>
    </row>
    <row r="5" spans="2:53" x14ac:dyDescent="0.25">
      <c r="B5" s="3" t="str">
        <f>Доллар!B5</f>
        <v>02.01.2023</v>
      </c>
      <c r="C5" s="157" t="str">
        <f>IF(AND(D5=0,D6=0,D7=0,D8=0,D9=0,D10=0,D11=0,D12=0,D13=0,D14=0),"",(IF((SUMIFS(KITCO!$D:$D,KITCO!$A:$A,B5))=0,"-",(SUMIFS(KITCO!$D:$D,KITCO!$A:$A,B5)))))</f>
        <v>-</v>
      </c>
      <c r="D5" s="165">
        <f>SUMIFS(KITCO!$D:$D,KITCO!$A:$A,B5)</f>
        <v>0</v>
      </c>
      <c r="E5" s="3" t="str">
        <f>Доллар!E5</f>
        <v>02.02.2023</v>
      </c>
      <c r="F5" s="157" t="str">
        <f>IF(AND(G5=0,G6=0,G7=0,G8=0,G9=0,G10=0,G11=0,G12=0,G13=0,G14=0),"",(IF((SUMIFS(KITCO!$D:$D,KITCO!$A:$A,E5))=0,"-",(SUMIFS(KITCO!$D:$D,KITCO!$A:$A,E5)))))</f>
        <v/>
      </c>
      <c r="G5" s="165">
        <f>SUMIFS(KITCO!$D:$D,KITCO!$A:$A,E5)</f>
        <v>0</v>
      </c>
      <c r="H5" s="3" t="str">
        <f>Доллар!H5</f>
        <v>02.03.2023</v>
      </c>
      <c r="I5" s="157" t="str">
        <f>IF(AND(J5=0,J6=0,J7=0,J8=0,J9=0,J10=0,J11=0,J12=0,J13=0,J14=0),"",(IF((SUMIFS(KITCO!$D:$D,KITCO!$A:$A,H5))=0,"-",(SUMIFS(KITCO!$D:$D,KITCO!$A:$A,H5)))))</f>
        <v/>
      </c>
      <c r="J5" s="165">
        <f>SUMIFS(KITCO!$D:$D,KITCO!$A:$A,H5)</f>
        <v>0</v>
      </c>
      <c r="K5" s="3" t="str">
        <f>Доллар!K5</f>
        <v>02.04.2023</v>
      </c>
      <c r="L5" s="157" t="str">
        <f>IF(AND(M5=0,M6=0,M7=0,M8=0,M9=0,M10=0,M11=0,M12=0,M13=0,M14=0),"",(IF((SUMIFS(KITCO!$D:$D,KITCO!$A:$A,K5))=0,"-",(SUMIFS(KITCO!$D:$D,KITCO!$A:$A,K5)))))</f>
        <v/>
      </c>
      <c r="M5" s="165">
        <f>SUMIFS(KITCO!$D:$D,KITCO!$A:$A,K5)</f>
        <v>0</v>
      </c>
      <c r="N5" s="3" t="str">
        <f>Доллар!N5</f>
        <v>02.05.2023</v>
      </c>
      <c r="O5" s="157" t="str">
        <f>IF(AND(P5=0,P6=0,P7=0,P8=0,P9=0,P10=0,P11=0,P12=0,P13=0,P14=0),"",(IF((SUMIFS(KITCO!$D:$D,KITCO!$A:$A,N5))=0,"-",(SUMIFS(KITCO!$D:$D,KITCO!$A:$A,N5)))))</f>
        <v/>
      </c>
      <c r="P5" s="165">
        <f>SUMIFS(KITCO!$D:$D,KITCO!$A:$A,N5)</f>
        <v>0</v>
      </c>
      <c r="Q5" s="3" t="str">
        <f>Доллар!Q5</f>
        <v>02.06.2023</v>
      </c>
      <c r="R5" s="157" t="str">
        <f>IF(AND(S5=0,S6=0,S7=0,S8=0,S9=0,S10=0,S11=0,S12=0,S13=0,S14=0),"",(IF((SUMIFS(KITCO!$D:$D,KITCO!$A:$A,Q5))=0,"-",(SUMIFS(KITCO!$D:$D,KITCO!$A:$A,Q5)))))</f>
        <v/>
      </c>
      <c r="S5" s="165">
        <f>SUMIFS(KITCO!$D:$D,KITCO!$A:$A,Q5)</f>
        <v>0</v>
      </c>
      <c r="T5" s="3" t="str">
        <f>Доллар!T5</f>
        <v>02.07.2023</v>
      </c>
      <c r="U5" s="157" t="str">
        <f>IF(AND(V5=0,V6=0,V7=0,V8=0,V9=0,V10=0,V11=0,V12=0,V13=0,V14=0),"",(IF((SUMIFS(KITCO!$D:$D,KITCO!$A:$A,T5))=0,"-",(SUMIFS(KITCO!$D:$D,KITCO!$A:$A,T5)))))</f>
        <v/>
      </c>
      <c r="V5" s="165">
        <f>SUMIFS(KITCO!$D:$D,KITCO!$A:$A,T5)</f>
        <v>0</v>
      </c>
      <c r="W5" s="3" t="str">
        <f>Доллар!W5</f>
        <v>02.08.2023</v>
      </c>
      <c r="X5" s="157" t="str">
        <f>IF(AND(Y5=0,Y6=0,Y7=0,Y8=0,Y9=0,Y10=0,Y11=0,Y12=0,Y13=0,Y14=0),"",(IF((SUMIFS(KITCO!$D:$D,KITCO!$A:$A,W5))=0,"-",(SUMIFS(KITCO!$D:$D,KITCO!$A:$A,W5)))))</f>
        <v/>
      </c>
      <c r="Y5" s="165">
        <f>SUMIFS(KITCO!$D:$D,KITCO!$A:$A,W5)</f>
        <v>0</v>
      </c>
      <c r="Z5" s="3" t="str">
        <f>Доллар!Z5</f>
        <v>02.09.2023</v>
      </c>
      <c r="AA5" s="157" t="str">
        <f>IF(AND(AB5=0,AB6=0,AB7=0,AB8=0,AB9=0,AB10=0,AB11=0,AB12=0,AB13=0,AB14=0),"",(IF((SUMIFS(KITCO!$D:$D,KITCO!$A:$A,Z5))=0,"-",(SUMIFS(KITCO!$D:$D,KITCO!$A:$A,Z5)))))</f>
        <v/>
      </c>
      <c r="AB5" s="165">
        <f>SUMIFS(KITCO!$D:$D,KITCO!$A:$A,Z5)</f>
        <v>0</v>
      </c>
      <c r="AC5" s="3" t="str">
        <f>Доллар!AC5</f>
        <v>02.10.2023</v>
      </c>
      <c r="AD5" s="157" t="str">
        <f>IF(AND(AE5=0,AE6=0,AE7=0,AE8=0,AE9=0,AE10=0,AE11=0,AE12=0,AE13=0,AE14=0),"",(IF((SUMIFS(KITCO!$D:$D,KITCO!$A:$A,AC5))=0,"-",(SUMIFS(KITCO!$D:$D,KITCO!$A:$A,AC5)))))</f>
        <v/>
      </c>
      <c r="AE5" s="165">
        <f>SUMIFS(KITCO!$D:$D,KITCO!$A:$A,AC5)</f>
        <v>0</v>
      </c>
      <c r="AF5" s="3" t="str">
        <f>Доллар!AF5</f>
        <v>02.11.2023</v>
      </c>
      <c r="AG5" s="157" t="str">
        <f>IF(AND(AH5=0,AH6=0,AH7=0,AH8=0,AH9=0,AH10=0,AH11=0,AH12=0,AH13=0,AH14=0),"",(IF((SUMIFS(KITCO!$D:$D,KITCO!$A:$A,AF5))=0,"-",(SUMIFS(KITCO!$D:$D,KITCO!$A:$A,AF5)))))</f>
        <v/>
      </c>
      <c r="AH5" s="165">
        <f>SUMIFS(KITCO!$D:$D,KITCO!$A:$A,AF5)</f>
        <v>0</v>
      </c>
      <c r="AI5" s="3" t="str">
        <f>Доллар!AI5</f>
        <v>02.12.2023</v>
      </c>
      <c r="AJ5" s="157" t="str">
        <f>IF(AND(AK5=0,AK6=0,AK7=0,AK8=0,AK9=0,AK10=0,AK11=0,AK12=0,AK13=0,AK14=0),"",(IF((SUMIFS(KITCO!$D:$D,KITCO!$A:$A,AI5))=0,"-",(SUMIFS(KITCO!$D:$D,KITCO!$A:$A,AI5)))))</f>
        <v/>
      </c>
      <c r="AK5" s="165">
        <f>SUMIFS(KITCO!$D:$D,KITCO!$A:$A,AI5)</f>
        <v>0</v>
      </c>
      <c r="AQ5" s="153" t="str">
        <f t="shared" ref="AQ5:AQ34" si="0">Q5</f>
        <v>02.06.2023</v>
      </c>
      <c r="AR5" s="82"/>
      <c r="AT5" s="3" t="str">
        <f t="shared" ref="AT5:AT34" si="1">AC5</f>
        <v>02.10.2023</v>
      </c>
      <c r="AU5" s="82"/>
      <c r="AW5" s="3" t="str">
        <f t="shared" ref="AW5:AW34" si="2">AF5</f>
        <v>02.11.2023</v>
      </c>
      <c r="AX5" s="82"/>
      <c r="AZ5" s="3" t="str">
        <f t="shared" ref="AZ5:AZ34" si="3">AI5</f>
        <v>02.12.2023</v>
      </c>
      <c r="BA5" s="82"/>
    </row>
    <row r="6" spans="2:53" x14ac:dyDescent="0.25">
      <c r="B6" s="3" t="str">
        <f>Доллар!B6</f>
        <v>03.01.2023</v>
      </c>
      <c r="C6" s="157">
        <f>IF(AND(D6=0,D7=0,D8=0,D9=0,D10=0,D11=0,D12=0,D13=0,D14=0,D15=0),"",(IF((SUMIFS(KITCO!$D:$D,KITCO!$A:$A,B6))=0,"-",(SUMIFS(KITCO!$D:$D,KITCO!$A:$A,B6)))))</f>
        <v>1082</v>
      </c>
      <c r="D6" s="165">
        <f>SUMIFS(KITCO!$D:$D,KITCO!$A:$A,B6)</f>
        <v>1082</v>
      </c>
      <c r="E6" s="3" t="str">
        <f>Доллар!E6</f>
        <v>03.02.2023</v>
      </c>
      <c r="F6" s="157" t="str">
        <f>IF(AND(G6=0,G7=0,G8=0,G9=0,G10=0,G11=0,G12=0,G13=0,G14=0,G15=0),"",(IF((SUMIFS(KITCO!$D:$D,KITCO!$A:$A,E6))=0,"-",(SUMIFS(KITCO!$D:$D,KITCO!$A:$A,E6)))))</f>
        <v/>
      </c>
      <c r="G6" s="165">
        <f>SUMIFS(KITCO!$D:$D,KITCO!$A:$A,E6)</f>
        <v>0</v>
      </c>
      <c r="H6" s="3" t="str">
        <f>Доллар!H6</f>
        <v>03.03.2023</v>
      </c>
      <c r="I6" s="157" t="str">
        <f>IF(AND(J6=0,J7=0,J8=0,J9=0,J10=0,J11=0,J12=0,J13=0,J14=0,J15=0),"",(IF((SUMIFS(KITCO!$D:$D,KITCO!$A:$A,H6))=0,"-",(SUMIFS(KITCO!$D:$D,KITCO!$A:$A,H6)))))</f>
        <v/>
      </c>
      <c r="J6" s="165">
        <f>SUMIFS(KITCO!$D:$D,KITCO!$A:$A,H6)</f>
        <v>0</v>
      </c>
      <c r="K6" s="3" t="str">
        <f>Доллар!K6</f>
        <v>03.04.2023</v>
      </c>
      <c r="L6" s="157" t="str">
        <f>IF(AND(M6=0,M7=0,M8=0,M9=0,M10=0,M11=0,M12=0,M13=0,M14=0,M15=0),"",(IF((SUMIFS(KITCO!$D:$D,KITCO!$A:$A,K6))=0,"-",(SUMIFS(KITCO!$D:$D,KITCO!$A:$A,K6)))))</f>
        <v/>
      </c>
      <c r="M6" s="165">
        <f>SUMIFS(KITCO!$D:$D,KITCO!$A:$A,K6)</f>
        <v>0</v>
      </c>
      <c r="N6" s="3" t="str">
        <f>Доллар!N6</f>
        <v>03.05.2023</v>
      </c>
      <c r="O6" s="157" t="str">
        <f>IF(AND(P6=0,P7=0,P8=0,P9=0,P10=0,P11=0,P12=0,P13=0,P14=0,P15=0),"",(IF((SUMIFS(KITCO!$D:$D,KITCO!$A:$A,N6))=0,"-",(SUMIFS(KITCO!$D:$D,KITCO!$A:$A,N6)))))</f>
        <v/>
      </c>
      <c r="P6" s="165">
        <f>SUMIFS(KITCO!$D:$D,KITCO!$A:$A,N6)</f>
        <v>0</v>
      </c>
      <c r="Q6" s="3" t="str">
        <f>Доллар!Q6</f>
        <v>03.06.2023</v>
      </c>
      <c r="R6" s="157" t="str">
        <f>IF(AND(S6=0,S7=0,S8=0,S9=0,S10=0,S11=0,S12=0,S13=0,S14=0,S15=0),"",(IF((SUMIFS(KITCO!$D:$D,KITCO!$A:$A,Q6))=0,"-",(SUMIFS(KITCO!$D:$D,KITCO!$A:$A,Q6)))))</f>
        <v/>
      </c>
      <c r="S6" s="165">
        <f>SUMIFS(KITCO!$D:$D,KITCO!$A:$A,Q6)</f>
        <v>0</v>
      </c>
      <c r="T6" s="3" t="str">
        <f>Доллар!T6</f>
        <v>03.07.2023</v>
      </c>
      <c r="U6" s="157" t="str">
        <f>IF(AND(V6=0,V7=0,V8=0,V9=0,V10=0,V11=0,V12=0,V13=0,V14=0,V15=0),"",(IF((SUMIFS(KITCO!$D:$D,KITCO!$A:$A,T6))=0,"-",(SUMIFS(KITCO!$D:$D,KITCO!$A:$A,T6)))))</f>
        <v/>
      </c>
      <c r="V6" s="165">
        <f>SUMIFS(KITCO!$D:$D,KITCO!$A:$A,T6)</f>
        <v>0</v>
      </c>
      <c r="W6" s="3" t="str">
        <f>Доллар!W6</f>
        <v>03.08.2023</v>
      </c>
      <c r="X6" s="157" t="str">
        <f>IF(AND(Y6=0,Y7=0,Y8=0,Y9=0,Y10=0,Y11=0,Y12=0,Y13=0,Y14=0,Y15=0),"",(IF((SUMIFS(KITCO!$D:$D,KITCO!$A:$A,W6))=0,"-",(SUMIFS(KITCO!$D:$D,KITCO!$A:$A,W6)))))</f>
        <v/>
      </c>
      <c r="Y6" s="165">
        <f>SUMIFS(KITCO!$D:$D,KITCO!$A:$A,W6)</f>
        <v>0</v>
      </c>
      <c r="Z6" s="3" t="str">
        <f>Доллар!Z6</f>
        <v>03.09.2023</v>
      </c>
      <c r="AA6" s="157" t="str">
        <f>IF(AND(AB6=0,AB7=0,AB8=0,AB9=0,AB10=0,AB11=0,AB12=0,AB13=0,AB14=0,AB15=0),"",(IF((SUMIFS(KITCO!$D:$D,KITCO!$A:$A,Z6))=0,"-",(SUMIFS(KITCO!$D:$D,KITCO!$A:$A,Z6)))))</f>
        <v/>
      </c>
      <c r="AB6" s="165">
        <f>SUMIFS(KITCO!$D:$D,KITCO!$A:$A,Z6)</f>
        <v>0</v>
      </c>
      <c r="AC6" s="3" t="str">
        <f>Доллар!AC6</f>
        <v>03.10.2023</v>
      </c>
      <c r="AD6" s="157" t="str">
        <f>IF(AND(AE6=0,AE7=0,AE8=0,AE9=0,AE10=0,AE11=0,AE12=0,AE13=0,AE14=0,AE15=0),"",(IF((SUMIFS(KITCO!$D:$D,KITCO!$A:$A,AC6))=0,"-",(SUMIFS(KITCO!$D:$D,KITCO!$A:$A,AC6)))))</f>
        <v/>
      </c>
      <c r="AE6" s="165">
        <f>SUMIFS(KITCO!$D:$D,KITCO!$A:$A,AC6)</f>
        <v>0</v>
      </c>
      <c r="AF6" s="3" t="str">
        <f>Доллар!AF6</f>
        <v>03.11.2023</v>
      </c>
      <c r="AG6" s="157" t="str">
        <f>IF(AND(AH6=0,AH7=0,AH8=0,AH9=0,AH10=0,AH11=0,AH12=0,AH13=0,AH14=0,AH15=0),"",(IF((SUMIFS(KITCO!$D:$D,KITCO!$A:$A,AF6))=0,"-",(SUMIFS(KITCO!$D:$D,KITCO!$A:$A,AF6)))))</f>
        <v/>
      </c>
      <c r="AH6" s="165">
        <f>SUMIFS(KITCO!$D:$D,KITCO!$A:$A,AF6)</f>
        <v>0</v>
      </c>
      <c r="AI6" s="3" t="str">
        <f>Доллар!AI6</f>
        <v>03.12.2023</v>
      </c>
      <c r="AJ6" s="157" t="str">
        <f>IF(AND(AK6=0,AK7=0,AK8=0,AK9=0,AK10=0,AK11=0,AK12=0,AK13=0,AK14=0,AK15=0),"",(IF((SUMIFS(KITCO!$D:$D,KITCO!$A:$A,AI6))=0,"-",(SUMIFS(KITCO!$D:$D,KITCO!$A:$A,AI6)))))</f>
        <v/>
      </c>
      <c r="AK6" s="165">
        <f>SUMIFS(KITCO!$D:$D,KITCO!$A:$A,AI6)</f>
        <v>0</v>
      </c>
      <c r="AQ6" s="153" t="str">
        <f t="shared" si="0"/>
        <v>03.06.2023</v>
      </c>
      <c r="AR6" s="82"/>
      <c r="AT6" s="3" t="str">
        <f t="shared" si="1"/>
        <v>03.10.2023</v>
      </c>
      <c r="AU6" s="82"/>
      <c r="AW6" s="3" t="str">
        <f t="shared" si="2"/>
        <v>03.11.2023</v>
      </c>
      <c r="AX6" s="82"/>
      <c r="AZ6" s="3" t="str">
        <f t="shared" si="3"/>
        <v>03.12.2023</v>
      </c>
      <c r="BA6" s="82"/>
    </row>
    <row r="7" spans="2:53" x14ac:dyDescent="0.25">
      <c r="B7" s="3" t="str">
        <f>Доллар!B7</f>
        <v>04.01.2023</v>
      </c>
      <c r="C7" s="157">
        <f>IF(AND(D7=0,D8=0,D9=0,D10=0,D11=0,D12=0,D13=0,D14=0,D15=0,D16=0),"",(IF((SUMIFS(KITCO!$D:$D,KITCO!$A:$A,B7))=0,"-",(SUMIFS(KITCO!$D:$D,KITCO!$A:$A,B7)))))</f>
        <v>1080</v>
      </c>
      <c r="D7" s="165">
        <f>SUMIFS(KITCO!$D:$D,KITCO!$A:$A,B7)</f>
        <v>1080</v>
      </c>
      <c r="E7" s="3" t="str">
        <f>Доллар!E7</f>
        <v>04.02.2023</v>
      </c>
      <c r="F7" s="157" t="str">
        <f>IF(AND(G7=0,G8=0,G9=0,G10=0,G11=0,G12=0,G13=0,G14=0,G15=0,G16=0),"",(IF((SUMIFS(KITCO!$D:$D,KITCO!$A:$A,E7))=0,"-",(SUMIFS(KITCO!$D:$D,KITCO!$A:$A,E7)))))</f>
        <v/>
      </c>
      <c r="G7" s="165">
        <f>SUMIFS(KITCO!$D:$D,KITCO!$A:$A,E7)</f>
        <v>0</v>
      </c>
      <c r="H7" s="3" t="str">
        <f>Доллар!H7</f>
        <v>04.03.2023</v>
      </c>
      <c r="I7" s="157" t="str">
        <f>IF(AND(J7=0,J8=0,J9=0,J10=0,J11=0,J12=0,J13=0,J14=0,J15=0,J16=0),"",(IF((SUMIFS(KITCO!$D:$D,KITCO!$A:$A,H7))=0,"-",(SUMIFS(KITCO!$D:$D,KITCO!$A:$A,H7)))))</f>
        <v/>
      </c>
      <c r="J7" s="165">
        <f>SUMIFS(KITCO!$D:$D,KITCO!$A:$A,H7)</f>
        <v>0</v>
      </c>
      <c r="K7" s="3" t="str">
        <f>Доллар!K7</f>
        <v>04.04.2023</v>
      </c>
      <c r="L7" s="157" t="str">
        <f>IF(AND(M7=0,M8=0,M9=0,M10=0,M11=0,M12=0,M13=0,M14=0,M15=0,M16=0),"",(IF((SUMIFS(KITCO!$D:$D,KITCO!$A:$A,K7))=0,"-",(SUMIFS(KITCO!$D:$D,KITCO!$A:$A,K7)))))</f>
        <v/>
      </c>
      <c r="M7" s="165">
        <f>SUMIFS(KITCO!$D:$D,KITCO!$A:$A,K7)</f>
        <v>0</v>
      </c>
      <c r="N7" s="3" t="str">
        <f>Доллар!N7</f>
        <v>04.05.2023</v>
      </c>
      <c r="O7" s="157" t="str">
        <f>IF(AND(P7=0,P8=0,P9=0,P10=0,P11=0,P12=0,P13=0,P14=0,P15=0,P16=0),"",(IF((SUMIFS(KITCO!$D:$D,KITCO!$A:$A,N7))=0,"-",(SUMIFS(KITCO!$D:$D,KITCO!$A:$A,N7)))))</f>
        <v/>
      </c>
      <c r="P7" s="165">
        <f>SUMIFS(KITCO!$D:$D,KITCO!$A:$A,N7)</f>
        <v>0</v>
      </c>
      <c r="Q7" s="3" t="str">
        <f>Доллар!Q7</f>
        <v>04.06.2023</v>
      </c>
      <c r="R7" s="157" t="str">
        <f>IF(AND(S7=0,S8=0,S9=0,S10=0,S11=0,S12=0,S13=0,S14=0,S15=0,S16=0),"",(IF((SUMIFS(KITCO!$D:$D,KITCO!$A:$A,Q7))=0,"-",(SUMIFS(KITCO!$D:$D,KITCO!$A:$A,Q7)))))</f>
        <v/>
      </c>
      <c r="S7" s="165">
        <f>SUMIFS(KITCO!$D:$D,KITCO!$A:$A,Q7)</f>
        <v>0</v>
      </c>
      <c r="T7" s="3" t="str">
        <f>Доллар!T7</f>
        <v>04.07.2023</v>
      </c>
      <c r="U7" s="157" t="str">
        <f>IF(AND(V7=0,V8=0,V9=0,V10=0,V11=0,V12=0,V13=0,V14=0,V15=0,V16=0),"",(IF((SUMIFS(KITCO!$D:$D,KITCO!$A:$A,T7))=0,"-",(SUMIFS(KITCO!$D:$D,KITCO!$A:$A,T7)))))</f>
        <v/>
      </c>
      <c r="V7" s="165">
        <f>SUMIFS(KITCO!$D:$D,KITCO!$A:$A,T7)</f>
        <v>0</v>
      </c>
      <c r="W7" s="3" t="str">
        <f>Доллар!W7</f>
        <v>04.08.2023</v>
      </c>
      <c r="X7" s="157" t="str">
        <f>IF(AND(Y7=0,Y8=0,Y9=0,Y10=0,Y11=0,Y12=0,Y13=0,Y14=0,Y15=0,Y16=0),"",(IF((SUMIFS(KITCO!$D:$D,KITCO!$A:$A,W7))=0,"-",(SUMIFS(KITCO!$D:$D,KITCO!$A:$A,W7)))))</f>
        <v/>
      </c>
      <c r="Y7" s="165">
        <f>SUMIFS(KITCO!$D:$D,KITCO!$A:$A,W7)</f>
        <v>0</v>
      </c>
      <c r="Z7" s="3" t="str">
        <f>Доллар!Z7</f>
        <v>04.09.2023</v>
      </c>
      <c r="AA7" s="157" t="str">
        <f>IF(AND(AB7=0,AB8=0,AB9=0,AB10=0,AB11=0,AB12=0,AB13=0,AB14=0,AB15=0,AB16=0),"",(IF((SUMIFS(KITCO!$D:$D,KITCO!$A:$A,Z7))=0,"-",(SUMIFS(KITCO!$D:$D,KITCO!$A:$A,Z7)))))</f>
        <v/>
      </c>
      <c r="AB7" s="165">
        <f>SUMIFS(KITCO!$D:$D,KITCO!$A:$A,Z7)</f>
        <v>0</v>
      </c>
      <c r="AC7" s="3" t="str">
        <f>Доллар!AC7</f>
        <v>04.10.2023</v>
      </c>
      <c r="AD7" s="157" t="str">
        <f>IF(AND(AE7=0,AE8=0,AE9=0,AE10=0,AE11=0,AE12=0,AE13=0,AE14=0,AE15=0,AE16=0),"",(IF((SUMIFS(KITCO!$D:$D,KITCO!$A:$A,AC7))=0,"-",(SUMIFS(KITCO!$D:$D,KITCO!$A:$A,AC7)))))</f>
        <v/>
      </c>
      <c r="AE7" s="165">
        <f>SUMIFS(KITCO!$D:$D,KITCO!$A:$A,AC7)</f>
        <v>0</v>
      </c>
      <c r="AF7" s="3" t="str">
        <f>Доллар!AF7</f>
        <v>04.11.2023</v>
      </c>
      <c r="AG7" s="157" t="str">
        <f>IF(AND(AH7=0,AH8=0,AH9=0,AH10=0,AH11=0,AH12=0,AH13=0,AH14=0,AH15=0,AH16=0),"",(IF((SUMIFS(KITCO!$D:$D,KITCO!$A:$A,AF7))=0,"-",(SUMIFS(KITCO!$D:$D,KITCO!$A:$A,AF7)))))</f>
        <v/>
      </c>
      <c r="AH7" s="165">
        <f>SUMIFS(KITCO!$D:$D,KITCO!$A:$A,AF7)</f>
        <v>0</v>
      </c>
      <c r="AI7" s="3" t="str">
        <f>Доллар!AI7</f>
        <v>04.12.2023</v>
      </c>
      <c r="AJ7" s="157" t="str">
        <f>IF(AND(AK7=0,AK8=0,AK9=0,AK10=0,AK11=0,AK12=0,AK13=0,AK14=0,AK15=0,AK16=0),"",(IF((SUMIFS(KITCO!$D:$D,KITCO!$A:$A,AI7))=0,"-",(SUMIFS(KITCO!$D:$D,KITCO!$A:$A,AI7)))))</f>
        <v/>
      </c>
      <c r="AK7" s="165">
        <f>SUMIFS(KITCO!$D:$D,KITCO!$A:$A,AI7)</f>
        <v>0</v>
      </c>
      <c r="AQ7" s="153" t="str">
        <f t="shared" si="0"/>
        <v>04.06.2023</v>
      </c>
      <c r="AR7" s="82"/>
      <c r="AT7" s="3" t="str">
        <f t="shared" si="1"/>
        <v>04.10.2023</v>
      </c>
      <c r="AU7" s="82"/>
      <c r="AW7" s="3" t="str">
        <f t="shared" si="2"/>
        <v>04.11.2023</v>
      </c>
      <c r="AX7" s="82"/>
      <c r="AZ7" s="3" t="str">
        <f t="shared" si="3"/>
        <v>04.12.2023</v>
      </c>
      <c r="BA7" s="82"/>
    </row>
    <row r="8" spans="2:53" x14ac:dyDescent="0.25">
      <c r="B8" s="3" t="str">
        <f>Доллар!B8</f>
        <v>05.01.2023</v>
      </c>
      <c r="C8" s="157">
        <f>IF(AND(D8=0,D9=0,D10=0,D11=0,D12=0,D13=0,D14=0,D15=0,D16=0,D17=0),"",(IF((SUMIFS(KITCO!$D:$D,KITCO!$A:$A,B8))=0,"-",(SUMIFS(KITCO!$D:$D,KITCO!$A:$A,B8)))))</f>
        <v>1062</v>
      </c>
      <c r="D8" s="165">
        <f>SUMIFS(KITCO!$D:$D,KITCO!$A:$A,B8)</f>
        <v>1062</v>
      </c>
      <c r="E8" s="3" t="str">
        <f>Доллар!E8</f>
        <v>05.02.2023</v>
      </c>
      <c r="F8" s="157" t="str">
        <f>IF(AND(G8=0,G9=0,G10=0,G11=0,G12=0,G13=0,G14=0,G15=0,G16=0,G17=0),"",(IF((SUMIFS(KITCO!$D:$D,KITCO!$A:$A,E8))=0,"-",(SUMIFS(KITCO!$D:$D,KITCO!$A:$A,E8)))))</f>
        <v/>
      </c>
      <c r="G8" s="165">
        <f>SUMIFS(KITCO!$D:$D,KITCO!$A:$A,E8)</f>
        <v>0</v>
      </c>
      <c r="H8" s="3" t="str">
        <f>Доллар!H8</f>
        <v>05.03.2023</v>
      </c>
      <c r="I8" s="157" t="str">
        <f>IF(AND(J8=0,J9=0,J10=0,J11=0,J12=0,J13=0,J14=0,J15=0,J16=0,J17=0),"",(IF((SUMIFS(KITCO!$D:$D,KITCO!$A:$A,H8))=0,"-",(SUMIFS(KITCO!$D:$D,KITCO!$A:$A,H8)))))</f>
        <v/>
      </c>
      <c r="J8" s="165">
        <f>SUMIFS(KITCO!$D:$D,KITCO!$A:$A,H8)</f>
        <v>0</v>
      </c>
      <c r="K8" s="3" t="str">
        <f>Доллар!K8</f>
        <v>05.04.2023</v>
      </c>
      <c r="L8" s="157" t="str">
        <f>IF(AND(M8=0,M9=0,M10=0,M11=0,M12=0,M13=0,M14=0,M15=0,M16=0,M17=0),"",(IF((SUMIFS(KITCO!$D:$D,KITCO!$A:$A,K8))=0,"-",(SUMIFS(KITCO!$D:$D,KITCO!$A:$A,K8)))))</f>
        <v/>
      </c>
      <c r="M8" s="165">
        <f>SUMIFS(KITCO!$D:$D,KITCO!$A:$A,K8)</f>
        <v>0</v>
      </c>
      <c r="N8" s="3" t="str">
        <f>Доллар!N8</f>
        <v>05.05.2023</v>
      </c>
      <c r="O8" s="157" t="str">
        <f>IF(AND(P8=0,P9=0,P10=0,P11=0,P12=0,P13=0,P14=0,P15=0,P16=0,P17=0),"",(IF((SUMIFS(KITCO!$D:$D,KITCO!$A:$A,N8))=0,"-",(SUMIFS(KITCO!$D:$D,KITCO!$A:$A,N8)))))</f>
        <v/>
      </c>
      <c r="P8" s="165">
        <f>SUMIFS(KITCO!$D:$D,KITCO!$A:$A,N8)</f>
        <v>0</v>
      </c>
      <c r="Q8" s="3" t="str">
        <f>Доллар!Q8</f>
        <v>05.06.2023</v>
      </c>
      <c r="R8" s="157" t="str">
        <f>IF(AND(S8=0,S9=0,S10=0,S11=0,S12=0,S13=0,S14=0,S15=0,S16=0,S17=0),"",(IF((SUMIFS(KITCO!$D:$D,KITCO!$A:$A,Q8))=0,"-",(SUMIFS(KITCO!$D:$D,KITCO!$A:$A,Q8)))))</f>
        <v/>
      </c>
      <c r="S8" s="165">
        <f>SUMIFS(KITCO!$D:$D,KITCO!$A:$A,Q8)</f>
        <v>0</v>
      </c>
      <c r="T8" s="3" t="str">
        <f>Доллар!T8</f>
        <v>05.07.2023</v>
      </c>
      <c r="U8" s="157" t="str">
        <f>IF(AND(V8=0,V9=0,V10=0,V11=0,V12=0,V13=0,V14=0,V15=0,V16=0,V17=0),"",(IF((SUMIFS(KITCO!$D:$D,KITCO!$A:$A,T8))=0,"-",(SUMIFS(KITCO!$D:$D,KITCO!$A:$A,T8)))))</f>
        <v/>
      </c>
      <c r="V8" s="165">
        <f>SUMIFS(KITCO!$D:$D,KITCO!$A:$A,T8)</f>
        <v>0</v>
      </c>
      <c r="W8" s="3" t="str">
        <f>Доллар!W8</f>
        <v>05.08.2023</v>
      </c>
      <c r="X8" s="157" t="str">
        <f>IF(AND(Y8=0,Y9=0,Y10=0,Y11=0,Y12=0,Y13=0,Y14=0,Y15=0,Y16=0,Y17=0),"",(IF((SUMIFS(KITCO!$D:$D,KITCO!$A:$A,W8))=0,"-",(SUMIFS(KITCO!$D:$D,KITCO!$A:$A,W8)))))</f>
        <v/>
      </c>
      <c r="Y8" s="165">
        <f>SUMIFS(KITCO!$D:$D,KITCO!$A:$A,W8)</f>
        <v>0</v>
      </c>
      <c r="Z8" s="3" t="str">
        <f>Доллар!Z8</f>
        <v>05.09.2023</v>
      </c>
      <c r="AA8" s="157" t="str">
        <f>IF(AND(AB8=0,AB9=0,AB10=0,AB11=0,AB12=0,AB13=0,AB14=0,AB15=0,AB16=0,AB17=0),"",(IF((SUMIFS(KITCO!$D:$D,KITCO!$A:$A,Z8))=0,"-",(SUMIFS(KITCO!$D:$D,KITCO!$A:$A,Z8)))))</f>
        <v/>
      </c>
      <c r="AB8" s="165">
        <f>SUMIFS(KITCO!$D:$D,KITCO!$A:$A,Z8)</f>
        <v>0</v>
      </c>
      <c r="AC8" s="3" t="str">
        <f>Доллар!AC8</f>
        <v>05.10.2023</v>
      </c>
      <c r="AD8" s="157" t="str">
        <f>IF(AND(AE8=0,AE9=0,AE10=0,AE11=0,AE12=0,AE13=0,AE14=0,AE15=0,AE16=0,AE17=0),"",(IF((SUMIFS(KITCO!$D:$D,KITCO!$A:$A,AC8))=0,"-",(SUMIFS(KITCO!$D:$D,KITCO!$A:$A,AC8)))))</f>
        <v/>
      </c>
      <c r="AE8" s="165">
        <f>SUMIFS(KITCO!$D:$D,KITCO!$A:$A,AC8)</f>
        <v>0</v>
      </c>
      <c r="AF8" s="3" t="str">
        <f>Доллар!AF8</f>
        <v>05.11.2023</v>
      </c>
      <c r="AG8" s="157" t="str">
        <f>IF(AND(AH8=0,AH9=0,AH10=0,AH11=0,AH12=0,AH13=0,AH14=0,AH15=0,AH16=0,AH17=0),"",(IF((SUMIFS(KITCO!$D:$D,KITCO!$A:$A,AF8))=0,"-",(SUMIFS(KITCO!$D:$D,KITCO!$A:$A,AF8)))))</f>
        <v/>
      </c>
      <c r="AH8" s="165">
        <f>SUMIFS(KITCO!$D:$D,KITCO!$A:$A,AF8)</f>
        <v>0</v>
      </c>
      <c r="AI8" s="3" t="str">
        <f>Доллар!AI8</f>
        <v>05.12.2023</v>
      </c>
      <c r="AJ8" s="157" t="str">
        <f>IF(AND(AK8=0,AK9=0,AK10=0,AK11=0,AK12=0,AK13=0,AK14=0,AK15=0,AK16=0,AK17=0),"",(IF((SUMIFS(KITCO!$D:$D,KITCO!$A:$A,AI8))=0,"-",(SUMIFS(KITCO!$D:$D,KITCO!$A:$A,AI8)))))</f>
        <v/>
      </c>
      <c r="AK8" s="165">
        <f>SUMIFS(KITCO!$D:$D,KITCO!$A:$A,AI8)</f>
        <v>0</v>
      </c>
      <c r="AQ8" s="153" t="str">
        <f t="shared" si="0"/>
        <v>05.06.2023</v>
      </c>
      <c r="AR8" s="82"/>
      <c r="AT8" s="3" t="str">
        <f t="shared" si="1"/>
        <v>05.10.2023</v>
      </c>
      <c r="AU8" s="82"/>
      <c r="AW8" s="3" t="str">
        <f t="shared" si="2"/>
        <v>05.11.2023</v>
      </c>
      <c r="AX8" s="82"/>
      <c r="AZ8" s="3" t="str">
        <f t="shared" si="3"/>
        <v>05.12.2023</v>
      </c>
      <c r="BA8" s="82"/>
    </row>
    <row r="9" spans="2:53" x14ac:dyDescent="0.25">
      <c r="B9" s="3" t="str">
        <f>Доллар!B9</f>
        <v>06.01.2023</v>
      </c>
      <c r="C9" s="157">
        <f>IF(AND(D9=0,D10=0,D11=0,D12=0,D13=0,D14=0,D15=0,D16=0,D17=0,D18=0),"",(IF((SUMIFS(KITCO!$D:$D,KITCO!$A:$A,B9))=0,"-",(SUMIFS(KITCO!$D:$D,KITCO!$A:$A,B9)))))</f>
        <v>1073</v>
      </c>
      <c r="D9" s="165">
        <f>SUMIFS(KITCO!$D:$D,KITCO!$A:$A,B9)</f>
        <v>1073</v>
      </c>
      <c r="E9" s="3" t="str">
        <f>Доллар!E9</f>
        <v>06.02.2023</v>
      </c>
      <c r="F9" s="157" t="str">
        <f>IF(AND(G9=0,G10=0,G11=0,G12=0,G13=0,G14=0,G15=0,G16=0,G17=0,G18=0),"",(IF((SUMIFS(KITCO!$D:$D,KITCO!$A:$A,E9))=0,"-",(SUMIFS(KITCO!$D:$D,KITCO!$A:$A,E9)))))</f>
        <v/>
      </c>
      <c r="G9" s="165">
        <f>SUMIFS(KITCO!$D:$D,KITCO!$A:$A,E9)</f>
        <v>0</v>
      </c>
      <c r="H9" s="3" t="str">
        <f>Доллар!H9</f>
        <v>06.03.2023</v>
      </c>
      <c r="I9" s="157" t="str">
        <f>IF(AND(J9=0,J10=0,J11=0,J12=0,J13=0,J14=0,J15=0,J16=0,J17=0,J18=0),"",(IF((SUMIFS(KITCO!$D:$D,KITCO!$A:$A,H9))=0,"-",(SUMIFS(KITCO!$D:$D,KITCO!$A:$A,H9)))))</f>
        <v/>
      </c>
      <c r="J9" s="165">
        <f>SUMIFS(KITCO!$D:$D,KITCO!$A:$A,H9)</f>
        <v>0</v>
      </c>
      <c r="K9" s="3" t="str">
        <f>Доллар!K9</f>
        <v>06.04.2023</v>
      </c>
      <c r="L9" s="157" t="str">
        <f>IF(AND(M9=0,M10=0,M11=0,M12=0,M13=0,M14=0,M15=0,M16=0,M17=0,M18=0),"",(IF((SUMIFS(KITCO!$D:$D,KITCO!$A:$A,K9))=0,"-",(SUMIFS(KITCO!$D:$D,KITCO!$A:$A,K9)))))</f>
        <v/>
      </c>
      <c r="M9" s="165">
        <f>SUMIFS(KITCO!$D:$D,KITCO!$A:$A,K9)</f>
        <v>0</v>
      </c>
      <c r="N9" s="3" t="str">
        <f>Доллар!N9</f>
        <v>06.05.2023</v>
      </c>
      <c r="O9" s="157" t="str">
        <f>IF(AND(P9=0,P10=0,P11=0,P12=0,P13=0,P14=0,P15=0,P16=0,P17=0,P18=0),"",(IF((SUMIFS(KITCO!$D:$D,KITCO!$A:$A,N9))=0,"-",(SUMIFS(KITCO!$D:$D,KITCO!$A:$A,N9)))))</f>
        <v/>
      </c>
      <c r="P9" s="165">
        <f>SUMIFS(KITCO!$D:$D,KITCO!$A:$A,N9)</f>
        <v>0</v>
      </c>
      <c r="Q9" s="3" t="str">
        <f>Доллар!Q9</f>
        <v>06.06.2023</v>
      </c>
      <c r="R9" s="157" t="str">
        <f>IF(AND(S9=0,S10=0,S11=0,S12=0,S13=0,S14=0,S15=0,S16=0,S17=0,S18=0),"",(IF((SUMIFS(KITCO!$D:$D,KITCO!$A:$A,Q9))=0,"-",(SUMIFS(KITCO!$D:$D,KITCO!$A:$A,Q9)))))</f>
        <v/>
      </c>
      <c r="S9" s="165">
        <f>SUMIFS(KITCO!$D:$D,KITCO!$A:$A,Q9)</f>
        <v>0</v>
      </c>
      <c r="T9" s="3" t="str">
        <f>Доллар!T9</f>
        <v>06.07.2023</v>
      </c>
      <c r="U9" s="157" t="str">
        <f>IF(AND(V9=0,V10=0,V11=0,V12=0,V13=0,V14=0,V15=0,V16=0,V17=0,V18=0),"",(IF((SUMIFS(KITCO!$D:$D,KITCO!$A:$A,T9))=0,"-",(SUMIFS(KITCO!$D:$D,KITCO!$A:$A,T9)))))</f>
        <v/>
      </c>
      <c r="V9" s="165">
        <f>SUMIFS(KITCO!$D:$D,KITCO!$A:$A,T9)</f>
        <v>0</v>
      </c>
      <c r="W9" s="3" t="str">
        <f>Доллар!W9</f>
        <v>06.08.2023</v>
      </c>
      <c r="X9" s="157" t="str">
        <f>IF(AND(Y9=0,Y10=0,Y11=0,Y12=0,Y13=0,Y14=0,Y15=0,Y16=0,Y17=0,Y18=0),"",(IF((SUMIFS(KITCO!$D:$D,KITCO!$A:$A,W9))=0,"-",(SUMIFS(KITCO!$D:$D,KITCO!$A:$A,W9)))))</f>
        <v/>
      </c>
      <c r="Y9" s="165">
        <f>SUMIFS(KITCO!$D:$D,KITCO!$A:$A,W9)</f>
        <v>0</v>
      </c>
      <c r="Z9" s="3" t="str">
        <f>Доллар!Z9</f>
        <v>06.09.2023</v>
      </c>
      <c r="AA9" s="157" t="str">
        <f>IF(AND(AB9=0,AB10=0,AB11=0,AB12=0,AB13=0,AB14=0,AB15=0,AB16=0,AB17=0,AB18=0),"",(IF((SUMIFS(KITCO!$D:$D,KITCO!$A:$A,Z9))=0,"-",(SUMIFS(KITCO!$D:$D,KITCO!$A:$A,Z9)))))</f>
        <v/>
      </c>
      <c r="AB9" s="165">
        <f>SUMIFS(KITCO!$D:$D,KITCO!$A:$A,Z9)</f>
        <v>0</v>
      </c>
      <c r="AC9" s="3" t="str">
        <f>Доллар!AC9</f>
        <v>06.10.2023</v>
      </c>
      <c r="AD9" s="157" t="str">
        <f>IF(AND(AE9=0,AE10=0,AE11=0,AE12=0,AE13=0,AE14=0,AE15=0,AE16=0,AE17=0,AE18=0),"",(IF((SUMIFS(KITCO!$D:$D,KITCO!$A:$A,AC9))=0,"-",(SUMIFS(KITCO!$D:$D,KITCO!$A:$A,AC9)))))</f>
        <v/>
      </c>
      <c r="AE9" s="165">
        <f>SUMIFS(KITCO!$D:$D,KITCO!$A:$A,AC9)</f>
        <v>0</v>
      </c>
      <c r="AF9" s="3" t="str">
        <f>Доллар!AF9</f>
        <v>06.11.2023</v>
      </c>
      <c r="AG9" s="157" t="str">
        <f>IF(AND(AH9=0,AH10=0,AH11=0,AH12=0,AH13=0,AH14=0,AH15=0,AH16=0,AH17=0,AH18=0),"",(IF((SUMIFS(KITCO!$D:$D,KITCO!$A:$A,AF9))=0,"-",(SUMIFS(KITCO!$D:$D,KITCO!$A:$A,AF9)))))</f>
        <v/>
      </c>
      <c r="AH9" s="165">
        <f>SUMIFS(KITCO!$D:$D,KITCO!$A:$A,AF9)</f>
        <v>0</v>
      </c>
      <c r="AI9" s="3" t="str">
        <f>Доллар!AI9</f>
        <v>06.12.2023</v>
      </c>
      <c r="AJ9" s="157" t="str">
        <f>IF(AND(AK9=0,AK10=0,AK11=0,AK12=0,AK13=0,AK14=0,AK15=0,AK16=0,AK17=0,AK18=0),"",(IF((SUMIFS(KITCO!$D:$D,KITCO!$A:$A,AI9))=0,"-",(SUMIFS(KITCO!$D:$D,KITCO!$A:$A,AI9)))))</f>
        <v/>
      </c>
      <c r="AK9" s="165">
        <f>SUMIFS(KITCO!$D:$D,KITCO!$A:$A,AI9)</f>
        <v>0</v>
      </c>
      <c r="AQ9" s="153" t="str">
        <f t="shared" si="0"/>
        <v>06.06.2023</v>
      </c>
      <c r="AR9" s="82"/>
      <c r="AT9" s="3" t="str">
        <f t="shared" si="1"/>
        <v>06.10.2023</v>
      </c>
      <c r="AU9" s="82"/>
      <c r="AW9" s="3" t="str">
        <f t="shared" si="2"/>
        <v>06.11.2023</v>
      </c>
      <c r="AX9" s="82"/>
      <c r="AZ9" s="3" t="str">
        <f t="shared" si="3"/>
        <v>06.12.2023</v>
      </c>
      <c r="BA9" s="82"/>
    </row>
    <row r="10" spans="2:53" x14ac:dyDescent="0.25">
      <c r="B10" s="3" t="str">
        <f>Доллар!B10</f>
        <v>07.01.2023</v>
      </c>
      <c r="C10" s="157" t="str">
        <f>IF(AND(D10=0,D11=0,D12=0,D13=0,D14=0,D15=0,D16=0,D17=0,D18=0,D19=0),"",(IF((SUMIFS(KITCO!$D:$D,KITCO!$A:$A,B10))=0,"-",(SUMIFS(KITCO!$D:$D,KITCO!$A:$A,B10)))))</f>
        <v/>
      </c>
      <c r="D10" s="165">
        <f>SUMIFS(KITCO!$D:$D,KITCO!$A:$A,B10)</f>
        <v>0</v>
      </c>
      <c r="E10" s="3" t="str">
        <f>Доллар!E10</f>
        <v>07.02.2023</v>
      </c>
      <c r="F10" s="157" t="str">
        <f>IF(AND(G10=0,G11=0,G12=0,G13=0,G14=0,G15=0,G16=0,G17=0,G18=0,G19=0),"",(IF((SUMIFS(KITCO!$D:$D,KITCO!$A:$A,E10))=0,"-",(SUMIFS(KITCO!$D:$D,KITCO!$A:$A,E10)))))</f>
        <v/>
      </c>
      <c r="G10" s="165">
        <f>SUMIFS(KITCO!$D:$D,KITCO!$A:$A,E10)</f>
        <v>0</v>
      </c>
      <c r="H10" s="3" t="str">
        <f>Доллар!H10</f>
        <v>07.03.2023</v>
      </c>
      <c r="I10" s="157" t="str">
        <f>IF(AND(J10=0,J11=0,J12=0,J13=0,J14=0,J15=0,J16=0,J17=0,J18=0,J19=0),"",(IF((SUMIFS(KITCO!$D:$D,KITCO!$A:$A,H10))=0,"-",(SUMIFS(KITCO!$D:$D,KITCO!$A:$A,H10)))))</f>
        <v/>
      </c>
      <c r="J10" s="165">
        <f>SUMIFS(KITCO!$D:$D,KITCO!$A:$A,H10)</f>
        <v>0</v>
      </c>
      <c r="K10" s="3" t="str">
        <f>Доллар!K10</f>
        <v>07.04.2023</v>
      </c>
      <c r="L10" s="157" t="str">
        <f>IF(AND(M10=0,M11=0,M12=0,M13=0,M14=0,M15=0,M16=0,M17=0,M18=0,M19=0),"",(IF((SUMIFS(KITCO!$D:$D,KITCO!$A:$A,K10))=0,"-",(SUMIFS(KITCO!$D:$D,KITCO!$A:$A,K10)))))</f>
        <v/>
      </c>
      <c r="M10" s="165">
        <f>SUMIFS(KITCO!$D:$D,KITCO!$A:$A,K10)</f>
        <v>0</v>
      </c>
      <c r="N10" s="3" t="str">
        <f>Доллар!N10</f>
        <v>07.05.2023</v>
      </c>
      <c r="O10" s="157" t="str">
        <f>IF(AND(P10=0,P11=0,P12=0,P13=0,P14=0,P15=0,P16=0,P17=0,P18=0,P19=0),"",(IF((SUMIFS(KITCO!$D:$D,KITCO!$A:$A,N10))=0,"-",(SUMIFS(KITCO!$D:$D,KITCO!$A:$A,N10)))))</f>
        <v/>
      </c>
      <c r="P10" s="165">
        <f>SUMIFS(KITCO!$D:$D,KITCO!$A:$A,N10)</f>
        <v>0</v>
      </c>
      <c r="Q10" s="3" t="str">
        <f>Доллар!Q10</f>
        <v>07.06.2023</v>
      </c>
      <c r="R10" s="157" t="str">
        <f>IF(AND(S10=0,S11=0,S12=0,S13=0,S14=0,S15=0,S16=0,S17=0,S18=0,S19=0),"",(IF((SUMIFS(KITCO!$D:$D,KITCO!$A:$A,Q10))=0,"-",(SUMIFS(KITCO!$D:$D,KITCO!$A:$A,Q10)))))</f>
        <v/>
      </c>
      <c r="S10" s="165">
        <f>SUMIFS(KITCO!$D:$D,KITCO!$A:$A,Q10)</f>
        <v>0</v>
      </c>
      <c r="T10" s="3" t="str">
        <f>Доллар!T10</f>
        <v>07.07.2023</v>
      </c>
      <c r="U10" s="157" t="str">
        <f>IF(AND(V10=0,V11=0,V12=0,V13=0,V14=0,V15=0,V16=0,V17=0,V18=0,V19=0),"",(IF((SUMIFS(KITCO!$D:$D,KITCO!$A:$A,T10))=0,"-",(SUMIFS(KITCO!$D:$D,KITCO!$A:$A,T10)))))</f>
        <v/>
      </c>
      <c r="V10" s="165">
        <f>SUMIFS(KITCO!$D:$D,KITCO!$A:$A,T10)</f>
        <v>0</v>
      </c>
      <c r="W10" s="3" t="str">
        <f>Доллар!W10</f>
        <v>07.08.2023</v>
      </c>
      <c r="X10" s="157" t="str">
        <f>IF(AND(Y10=0,Y11=0,Y12=0,Y13=0,Y14=0,Y15=0,Y16=0,Y17=0,Y18=0,Y19=0),"",(IF((SUMIFS(KITCO!$D:$D,KITCO!$A:$A,W10))=0,"-",(SUMIFS(KITCO!$D:$D,KITCO!$A:$A,W10)))))</f>
        <v/>
      </c>
      <c r="Y10" s="165">
        <f>SUMIFS(KITCO!$D:$D,KITCO!$A:$A,W10)</f>
        <v>0</v>
      </c>
      <c r="Z10" s="3" t="str">
        <f>Доллар!Z10</f>
        <v>07.09.2023</v>
      </c>
      <c r="AA10" s="157" t="str">
        <f>IF(AND(AB10=0,AB11=0,AB12=0,AB13=0,AB14=0,AB15=0,AB16=0,AB17=0,AB18=0,AB19=0),"",(IF((SUMIFS(KITCO!$D:$D,KITCO!$A:$A,Z10))=0,"-",(SUMIFS(KITCO!$D:$D,KITCO!$A:$A,Z10)))))</f>
        <v/>
      </c>
      <c r="AB10" s="165">
        <f>SUMIFS(KITCO!$D:$D,KITCO!$A:$A,Z10)</f>
        <v>0</v>
      </c>
      <c r="AC10" s="3" t="str">
        <f>Доллар!AC10</f>
        <v>07.10.2023</v>
      </c>
      <c r="AD10" s="157" t="str">
        <f>IF(AND(AE10=0,AE11=0,AE12=0,AE13=0,AE14=0,AE15=0,AE16=0,AE17=0,AE18=0,AE19=0),"",(IF((SUMIFS(KITCO!$D:$D,KITCO!$A:$A,AC10))=0,"-",(SUMIFS(KITCO!$D:$D,KITCO!$A:$A,AC10)))))</f>
        <v/>
      </c>
      <c r="AE10" s="165">
        <f>SUMIFS(KITCO!$D:$D,KITCO!$A:$A,AC10)</f>
        <v>0</v>
      </c>
      <c r="AF10" s="3" t="str">
        <f>Доллар!AF10</f>
        <v>07.11.2023</v>
      </c>
      <c r="AG10" s="157" t="str">
        <f>IF(AND(AH10=0,AH11=0,AH12=0,AH13=0,AH14=0,AH15=0,AH16=0,AH17=0,AH18=0,AH19=0),"",(IF((SUMIFS(KITCO!$D:$D,KITCO!$A:$A,AF10))=0,"-",(SUMIFS(KITCO!$D:$D,KITCO!$A:$A,AF10)))))</f>
        <v/>
      </c>
      <c r="AH10" s="165">
        <f>SUMIFS(KITCO!$D:$D,KITCO!$A:$A,AF10)</f>
        <v>0</v>
      </c>
      <c r="AI10" s="3" t="str">
        <f>Доллар!AI10</f>
        <v>07.12.2023</v>
      </c>
      <c r="AJ10" s="157" t="str">
        <f>IF(AND(AK10=0,AK11=0,AK12=0,AK13=0,AK14=0,AK15=0,AK16=0,AK17=0,AK18=0,AK19=0),"",(IF((SUMIFS(KITCO!$D:$D,KITCO!$A:$A,AI10))=0,"-",(SUMIFS(KITCO!$D:$D,KITCO!$A:$A,AI10)))))</f>
        <v/>
      </c>
      <c r="AK10" s="165">
        <f>SUMIFS(KITCO!$D:$D,KITCO!$A:$A,AI10)</f>
        <v>0</v>
      </c>
      <c r="AQ10" s="153" t="str">
        <f t="shared" si="0"/>
        <v>07.06.2023</v>
      </c>
      <c r="AR10" s="82"/>
      <c r="AT10" s="3" t="str">
        <f t="shared" si="1"/>
        <v>07.10.2023</v>
      </c>
      <c r="AU10" s="82"/>
      <c r="AW10" s="3" t="str">
        <f t="shared" si="2"/>
        <v>07.11.2023</v>
      </c>
      <c r="AX10" s="82"/>
      <c r="AZ10" s="3" t="str">
        <f t="shared" si="3"/>
        <v>07.12.2023</v>
      </c>
      <c r="BA10" s="82"/>
    </row>
    <row r="11" spans="2:53" x14ac:dyDescent="0.25">
      <c r="B11" s="3" t="str">
        <f>Доллар!B11</f>
        <v>08.01.2023</v>
      </c>
      <c r="C11" s="157" t="str">
        <f>IF(AND(D11=0,D12=0,D13=0,D14=0,D15=0,D16=0,D17=0,D18=0,D19=0,D20=0),"",(IF((SUMIFS(KITCO!$D:$D,KITCO!$A:$A,B11))=0,"-",(SUMIFS(KITCO!$D:$D,KITCO!$A:$A,B11)))))</f>
        <v/>
      </c>
      <c r="D11" s="165">
        <f>SUMIFS(KITCO!$D:$D,KITCO!$A:$A,B11)</f>
        <v>0</v>
      </c>
      <c r="E11" s="3" t="str">
        <f>Доллар!E11</f>
        <v>08.02.2023</v>
      </c>
      <c r="F11" s="157" t="str">
        <f>IF(AND(G11=0,G12=0,G13=0,G14=0,G15=0,G16=0,G17=0,G18=0,G19=0,G20=0),"",(IF((SUMIFS(KITCO!$D:$D,KITCO!$A:$A,E11))=0,"-",(SUMIFS(KITCO!$D:$D,KITCO!$A:$A,E11)))))</f>
        <v/>
      </c>
      <c r="G11" s="165">
        <f>SUMIFS(KITCO!$D:$D,KITCO!$A:$A,E11)</f>
        <v>0</v>
      </c>
      <c r="H11" s="3" t="str">
        <f>Доллар!H11</f>
        <v>08.03.2023</v>
      </c>
      <c r="I11" s="157" t="str">
        <f>IF(AND(J11=0,J12=0,J13=0,J14=0,J15=0,J16=0,J17=0,J18=0,J19=0,J20=0),"",(IF((SUMIFS(KITCO!$D:$D,KITCO!$A:$A,H11))=0,"-",(SUMIFS(KITCO!$D:$D,KITCO!$A:$A,H11)))))</f>
        <v/>
      </c>
      <c r="J11" s="165">
        <f>SUMIFS(KITCO!$D:$D,KITCO!$A:$A,H11)</f>
        <v>0</v>
      </c>
      <c r="K11" s="3" t="str">
        <f>Доллар!K11</f>
        <v>08.04.2023</v>
      </c>
      <c r="L11" s="157" t="str">
        <f>IF(AND(M11=0,M12=0,M13=0,M14=0,M15=0,M16=0,M17=0,M18=0,M19=0,M20=0),"",(IF((SUMIFS(KITCO!$D:$D,KITCO!$A:$A,K11))=0,"-",(SUMIFS(KITCO!$D:$D,KITCO!$A:$A,K11)))))</f>
        <v/>
      </c>
      <c r="M11" s="165">
        <f>SUMIFS(KITCO!$D:$D,KITCO!$A:$A,K11)</f>
        <v>0</v>
      </c>
      <c r="N11" s="3" t="str">
        <f>Доллар!N11</f>
        <v>08.05.2023</v>
      </c>
      <c r="O11" s="157" t="str">
        <f>IF(AND(P11=0,P12=0,P13=0,P14=0,P15=0,P16=0,P17=0,P18=0,P19=0,P20=0),"",(IF((SUMIFS(KITCO!$D:$D,KITCO!$A:$A,N11))=0,"-",(SUMIFS(KITCO!$D:$D,KITCO!$A:$A,N11)))))</f>
        <v/>
      </c>
      <c r="P11" s="165">
        <f>SUMIFS(KITCO!$D:$D,KITCO!$A:$A,N11)</f>
        <v>0</v>
      </c>
      <c r="Q11" s="3" t="str">
        <f>Доллар!Q11</f>
        <v>08.06.2023</v>
      </c>
      <c r="R11" s="157" t="str">
        <f>IF(AND(S11=0,S12=0,S13=0,S14=0,S15=0,S16=0,S17=0,S18=0,S19=0,S20=0),"",(IF((SUMIFS(KITCO!$D:$D,KITCO!$A:$A,Q11))=0,"-",(SUMIFS(KITCO!$D:$D,KITCO!$A:$A,Q11)))))</f>
        <v/>
      </c>
      <c r="S11" s="165">
        <f>SUMIFS(KITCO!$D:$D,KITCO!$A:$A,Q11)</f>
        <v>0</v>
      </c>
      <c r="T11" s="3" t="str">
        <f>Доллар!T11</f>
        <v>08.07.2023</v>
      </c>
      <c r="U11" s="157" t="str">
        <f>IF(AND(V11=0,V12=0,V13=0,V14=0,V15=0,V16=0,V17=0,V18=0,V19=0,V20=0),"",(IF((SUMIFS(KITCO!$D:$D,KITCO!$A:$A,T11))=0,"-",(SUMIFS(KITCO!$D:$D,KITCO!$A:$A,T11)))))</f>
        <v/>
      </c>
      <c r="V11" s="165">
        <f>SUMIFS(KITCO!$D:$D,KITCO!$A:$A,T11)</f>
        <v>0</v>
      </c>
      <c r="W11" s="3" t="str">
        <f>Доллар!W11</f>
        <v>08.08.2023</v>
      </c>
      <c r="X11" s="157" t="str">
        <f>IF(AND(Y11=0,Y12=0,Y13=0,Y14=0,Y15=0,Y16=0,Y17=0,Y18=0,Y19=0,Y20=0),"",(IF((SUMIFS(KITCO!$D:$D,KITCO!$A:$A,W11))=0,"-",(SUMIFS(KITCO!$D:$D,KITCO!$A:$A,W11)))))</f>
        <v/>
      </c>
      <c r="Y11" s="165">
        <f>SUMIFS(KITCO!$D:$D,KITCO!$A:$A,W11)</f>
        <v>0</v>
      </c>
      <c r="Z11" s="3" t="str">
        <f>Доллар!Z11</f>
        <v>08.09.2023</v>
      </c>
      <c r="AA11" s="157" t="str">
        <f>IF(AND(AB11=0,AB12=0,AB13=0,AB14=0,AB15=0,AB16=0,AB17=0,AB18=0,AB19=0,AB20=0),"",(IF((SUMIFS(KITCO!$D:$D,KITCO!$A:$A,Z11))=0,"-",(SUMIFS(KITCO!$D:$D,KITCO!$A:$A,Z11)))))</f>
        <v/>
      </c>
      <c r="AB11" s="165">
        <f>SUMIFS(KITCO!$D:$D,KITCO!$A:$A,Z11)</f>
        <v>0</v>
      </c>
      <c r="AC11" s="3" t="str">
        <f>Доллар!AC11</f>
        <v>08.10.2023</v>
      </c>
      <c r="AD11" s="157" t="str">
        <f>IF(AND(AE11=0,AE12=0,AE13=0,AE14=0,AE15=0,AE16=0,AE17=0,AE18=0,AE19=0,AE20=0),"",(IF((SUMIFS(KITCO!$D:$D,KITCO!$A:$A,AC11))=0,"-",(SUMIFS(KITCO!$D:$D,KITCO!$A:$A,AC11)))))</f>
        <v/>
      </c>
      <c r="AE11" s="165">
        <f>SUMIFS(KITCO!$D:$D,KITCO!$A:$A,AC11)</f>
        <v>0</v>
      </c>
      <c r="AF11" s="3" t="str">
        <f>Доллар!AF11</f>
        <v>08.11.2023</v>
      </c>
      <c r="AG11" s="157" t="str">
        <f>IF(AND(AH11=0,AH12=0,AH13=0,AH14=0,AH15=0,AH16=0,AH17=0,AH18=0,AH19=0,AH20=0),"",(IF((SUMIFS(KITCO!$D:$D,KITCO!$A:$A,AF11))=0,"-",(SUMIFS(KITCO!$D:$D,KITCO!$A:$A,AF11)))))</f>
        <v/>
      </c>
      <c r="AH11" s="165">
        <f>SUMIFS(KITCO!$D:$D,KITCO!$A:$A,AF11)</f>
        <v>0</v>
      </c>
      <c r="AI11" s="3" t="str">
        <f>Доллар!AI11</f>
        <v>08.12.2023</v>
      </c>
      <c r="AJ11" s="157" t="str">
        <f>IF(AND(AK11=0,AK12=0,AK13=0,AK14=0,AK15=0,AK16=0,AK17=0,AK18=0,AK19=0,AK20=0),"",(IF((SUMIFS(KITCO!$D:$D,KITCO!$A:$A,AI11))=0,"-",(SUMIFS(KITCO!$D:$D,KITCO!$A:$A,AI11)))))</f>
        <v/>
      </c>
      <c r="AK11" s="165">
        <f>SUMIFS(KITCO!$D:$D,KITCO!$A:$A,AI11)</f>
        <v>0</v>
      </c>
      <c r="AQ11" s="153" t="str">
        <f t="shared" si="0"/>
        <v>08.06.2023</v>
      </c>
      <c r="AR11" s="82"/>
      <c r="AT11" s="3" t="str">
        <f t="shared" si="1"/>
        <v>08.10.2023</v>
      </c>
      <c r="AU11" s="82"/>
      <c r="AW11" s="3" t="str">
        <f t="shared" si="2"/>
        <v>08.11.2023</v>
      </c>
      <c r="AX11" s="82"/>
      <c r="AZ11" s="3" t="str">
        <f t="shared" si="3"/>
        <v>08.12.2023</v>
      </c>
      <c r="BA11" s="82"/>
    </row>
    <row r="12" spans="2:53" x14ac:dyDescent="0.25">
      <c r="B12" s="3" t="str">
        <f>Доллар!B12</f>
        <v>09.01.2023</v>
      </c>
      <c r="C12" s="157" t="str">
        <f>IF(AND(D12=0,D13=0,D14=0,D15=0,D16=0,D17=0,D18=0,D19=0,D20=0,D21=0),"",(IF((SUMIFS(KITCO!$D:$D,KITCO!$A:$A,B12))=0,"-",(SUMIFS(KITCO!$D:$D,KITCO!$A:$A,B12)))))</f>
        <v/>
      </c>
      <c r="D12" s="165">
        <f>SUMIFS(KITCO!$D:$D,KITCO!$A:$A,B12)</f>
        <v>0</v>
      </c>
      <c r="E12" s="3" t="str">
        <f>Доллар!E12</f>
        <v>09.02.2023</v>
      </c>
      <c r="F12" s="157" t="str">
        <f>IF(AND(G12=0,G13=0,G14=0,G15=0,G16=0,G17=0,G18=0,G19=0,G20=0,G21=0),"",(IF((SUMIFS(KITCO!$D:$D,KITCO!$A:$A,E12))=0,"-",(SUMIFS(KITCO!$D:$D,KITCO!$A:$A,E12)))))</f>
        <v/>
      </c>
      <c r="G12" s="165">
        <f>SUMIFS(KITCO!$D:$D,KITCO!$A:$A,E12)</f>
        <v>0</v>
      </c>
      <c r="H12" s="3" t="str">
        <f>Доллар!H12</f>
        <v>09.03.2023</v>
      </c>
      <c r="I12" s="157" t="str">
        <f>IF(AND(J12=0,J13=0,J14=0,J15=0,J16=0,J17=0,J18=0,J19=0,J20=0,J21=0),"",(IF((SUMIFS(KITCO!$D:$D,KITCO!$A:$A,H12))=0,"-",(SUMIFS(KITCO!$D:$D,KITCO!$A:$A,H12)))))</f>
        <v/>
      </c>
      <c r="J12" s="165">
        <f>SUMIFS(KITCO!$D:$D,KITCO!$A:$A,H12)</f>
        <v>0</v>
      </c>
      <c r="K12" s="3" t="str">
        <f>Доллар!K12</f>
        <v>09.04.2023</v>
      </c>
      <c r="L12" s="157" t="str">
        <f>IF(AND(M12=0,M13=0,M14=0,M15=0,M16=0,M17=0,M18=0,M19=0,M20=0,M21=0),"",(IF((SUMIFS(KITCO!$D:$D,KITCO!$A:$A,K12))=0,"-",(SUMIFS(KITCO!$D:$D,KITCO!$A:$A,K12)))))</f>
        <v/>
      </c>
      <c r="M12" s="165">
        <f>SUMIFS(KITCO!$D:$D,KITCO!$A:$A,K12)</f>
        <v>0</v>
      </c>
      <c r="N12" s="3" t="str">
        <f>Доллар!N12</f>
        <v>09.05.2023</v>
      </c>
      <c r="O12" s="157" t="str">
        <f>IF(AND(P12=0,P13=0,P14=0,P15=0,P16=0,P17=0,P18=0,P19=0,P20=0,P21=0),"",(IF((SUMIFS(KITCO!$D:$D,KITCO!$A:$A,N12))=0,"-",(SUMIFS(KITCO!$D:$D,KITCO!$A:$A,N12)))))</f>
        <v/>
      </c>
      <c r="P12" s="165">
        <f>SUMIFS(KITCO!$D:$D,KITCO!$A:$A,N12)</f>
        <v>0</v>
      </c>
      <c r="Q12" s="3" t="str">
        <f>Доллар!Q12</f>
        <v>09.06.2023</v>
      </c>
      <c r="R12" s="157" t="str">
        <f>IF(AND(S12=0,S13=0,S14=0,S15=0,S16=0,S17=0,S18=0,S19=0,S20=0,S21=0),"",(IF((SUMIFS(KITCO!$D:$D,KITCO!$A:$A,Q12))=0,"-",(SUMIFS(KITCO!$D:$D,KITCO!$A:$A,Q12)))))</f>
        <v/>
      </c>
      <c r="S12" s="165">
        <f>SUMIFS(KITCO!$D:$D,KITCO!$A:$A,Q12)</f>
        <v>0</v>
      </c>
      <c r="T12" s="3" t="str">
        <f>Доллар!T12</f>
        <v>09.07.2023</v>
      </c>
      <c r="U12" s="157" t="str">
        <f>IF(AND(V12=0,V13=0,V14=0,V15=0,V16=0,V17=0,V18=0,V19=0,V20=0,V21=0),"",(IF((SUMIFS(KITCO!$D:$D,KITCO!$A:$A,T12))=0,"-",(SUMIFS(KITCO!$D:$D,KITCO!$A:$A,T12)))))</f>
        <v/>
      </c>
      <c r="V12" s="165">
        <f>SUMIFS(KITCO!$D:$D,KITCO!$A:$A,T12)</f>
        <v>0</v>
      </c>
      <c r="W12" s="3" t="str">
        <f>Доллар!W12</f>
        <v>09.08.2023</v>
      </c>
      <c r="X12" s="157" t="str">
        <f>IF(AND(Y12=0,Y13=0,Y14=0,Y15=0,Y16=0,Y17=0,Y18=0,Y19=0,Y20=0,Y21=0),"",(IF((SUMIFS(KITCO!$D:$D,KITCO!$A:$A,W12))=0,"-",(SUMIFS(KITCO!$D:$D,KITCO!$A:$A,W12)))))</f>
        <v/>
      </c>
      <c r="Y12" s="165">
        <f>SUMIFS(KITCO!$D:$D,KITCO!$A:$A,W12)</f>
        <v>0</v>
      </c>
      <c r="Z12" s="3" t="str">
        <f>Доллар!Z12</f>
        <v>09.09.2023</v>
      </c>
      <c r="AA12" s="157" t="str">
        <f>IF(AND(AB12=0,AB13=0,AB14=0,AB15=0,AB16=0,AB17=0,AB18=0,AB19=0,AB20=0,AB21=0),"",(IF((SUMIFS(KITCO!$D:$D,KITCO!$A:$A,Z12))=0,"-",(SUMIFS(KITCO!$D:$D,KITCO!$A:$A,Z12)))))</f>
        <v/>
      </c>
      <c r="AB12" s="165">
        <f>SUMIFS(KITCO!$D:$D,KITCO!$A:$A,Z12)</f>
        <v>0</v>
      </c>
      <c r="AC12" s="3" t="str">
        <f>Доллар!AC12</f>
        <v>09.10.2023</v>
      </c>
      <c r="AD12" s="157" t="str">
        <f>IF(AND(AE12=0,AE13=0,AE14=0,AE15=0,AE16=0,AE17=0,AE18=0,AE19=0,AE20=0,AE21=0),"",(IF((SUMIFS(KITCO!$D:$D,KITCO!$A:$A,AC12))=0,"-",(SUMIFS(KITCO!$D:$D,KITCO!$A:$A,AC12)))))</f>
        <v/>
      </c>
      <c r="AE12" s="165">
        <f>SUMIFS(KITCO!$D:$D,KITCO!$A:$A,AC12)</f>
        <v>0</v>
      </c>
      <c r="AF12" s="3" t="str">
        <f>Доллар!AF12</f>
        <v>09.11.2023</v>
      </c>
      <c r="AG12" s="157" t="str">
        <f>IF(AND(AH12=0,AH13=0,AH14=0,AH15=0,AH16=0,AH17=0,AH18=0,AH19=0,AH20=0,AH21=0),"",(IF((SUMIFS(KITCO!$D:$D,KITCO!$A:$A,AF12))=0,"-",(SUMIFS(KITCO!$D:$D,KITCO!$A:$A,AF12)))))</f>
        <v/>
      </c>
      <c r="AH12" s="165">
        <f>SUMIFS(KITCO!$D:$D,KITCO!$A:$A,AF12)</f>
        <v>0</v>
      </c>
      <c r="AI12" s="3" t="str">
        <f>Доллар!AI12</f>
        <v>09.12.2023</v>
      </c>
      <c r="AJ12" s="157" t="str">
        <f>IF(AND(AK12=0,AK13=0,AK14=0,AK15=0,AK16=0,AK17=0,AK18=0,AK19=0,AK20=0,AK21=0),"",(IF((SUMIFS(KITCO!$D:$D,KITCO!$A:$A,AI12))=0,"-",(SUMIFS(KITCO!$D:$D,KITCO!$A:$A,AI12)))))</f>
        <v/>
      </c>
      <c r="AK12" s="165">
        <f>SUMIFS(KITCO!$D:$D,KITCO!$A:$A,AI12)</f>
        <v>0</v>
      </c>
      <c r="AQ12" s="153" t="str">
        <f t="shared" si="0"/>
        <v>09.06.2023</v>
      </c>
      <c r="AR12" s="82"/>
      <c r="AT12" s="3" t="str">
        <f t="shared" si="1"/>
        <v>09.10.2023</v>
      </c>
      <c r="AU12" s="82"/>
      <c r="AW12" s="3" t="str">
        <f t="shared" si="2"/>
        <v>09.11.2023</v>
      </c>
      <c r="AX12" s="82"/>
      <c r="AZ12" s="3" t="str">
        <f t="shared" si="3"/>
        <v>09.12.2023</v>
      </c>
      <c r="BA12" s="82"/>
    </row>
    <row r="13" spans="2:53" x14ac:dyDescent="0.25">
      <c r="B13" s="3" t="str">
        <f>Доллар!B13</f>
        <v>10.01.2023</v>
      </c>
      <c r="C13" s="157" t="str">
        <f>IF(AND(D13=0,D14=0,D15=0,D16=0,D17=0,D18=0,D19=0,D20=0,D21=0,D22=0),"",(IF((SUMIFS(KITCO!$D:$D,KITCO!$A:$A,B13))=0,"-",(SUMIFS(KITCO!$D:$D,KITCO!$A:$A,B13)))))</f>
        <v/>
      </c>
      <c r="D13" s="165">
        <f>SUMIFS(KITCO!$D:$D,KITCO!$A:$A,B13)</f>
        <v>0</v>
      </c>
      <c r="E13" s="3" t="str">
        <f>Доллар!E13</f>
        <v>10.02.2023</v>
      </c>
      <c r="F13" s="157" t="str">
        <f>IF(AND(G13=0,G14=0,G15=0,G16=0,G17=0,G18=0,G19=0,G20=0,G21=0,G22=0),"",(IF((SUMIFS(KITCO!$D:$D,KITCO!$A:$A,E13))=0,"-",(SUMIFS(KITCO!$D:$D,KITCO!$A:$A,E13)))))</f>
        <v/>
      </c>
      <c r="G13" s="165">
        <f>SUMIFS(KITCO!$D:$D,KITCO!$A:$A,E13)</f>
        <v>0</v>
      </c>
      <c r="H13" s="3" t="str">
        <f>Доллар!H13</f>
        <v>10.03.2023</v>
      </c>
      <c r="I13" s="157" t="str">
        <f>IF(AND(J13=0,J14=0,J15=0,J16=0,J17=0,J18=0,J19=0,J20=0,J21=0,J22=0),"",(IF((SUMIFS(KITCO!$D:$D,KITCO!$A:$A,H13))=0,"-",(SUMIFS(KITCO!$D:$D,KITCO!$A:$A,H13)))))</f>
        <v/>
      </c>
      <c r="J13" s="165">
        <f>SUMIFS(KITCO!$D:$D,KITCO!$A:$A,H13)</f>
        <v>0</v>
      </c>
      <c r="K13" s="3" t="str">
        <f>Доллар!K13</f>
        <v>10.04.2023</v>
      </c>
      <c r="L13" s="157" t="str">
        <f>IF(AND(M13=0,M14=0,M15=0,M16=0,M17=0,M18=0,M19=0,M20=0,M21=0,M22=0),"",(IF((SUMIFS(KITCO!$D:$D,KITCO!$A:$A,K13))=0,"-",(SUMIFS(KITCO!$D:$D,KITCO!$A:$A,K13)))))</f>
        <v/>
      </c>
      <c r="M13" s="165">
        <f>SUMIFS(KITCO!$D:$D,KITCO!$A:$A,K13)</f>
        <v>0</v>
      </c>
      <c r="N13" s="3" t="str">
        <f>Доллар!N13</f>
        <v>10.05.2023</v>
      </c>
      <c r="O13" s="157" t="str">
        <f>IF(AND(P13=0,P14=0,P15=0,P16=0,P17=0,P18=0,P19=0,P20=0,P21=0,P22=0),"",(IF((SUMIFS(KITCO!$D:$D,KITCO!$A:$A,N13))=0,"-",(SUMIFS(KITCO!$D:$D,KITCO!$A:$A,N13)))))</f>
        <v/>
      </c>
      <c r="P13" s="165">
        <f>SUMIFS(KITCO!$D:$D,KITCO!$A:$A,N13)</f>
        <v>0</v>
      </c>
      <c r="Q13" s="3" t="str">
        <f>Доллар!Q13</f>
        <v>10.06.2023</v>
      </c>
      <c r="R13" s="157" t="str">
        <f>IF(AND(S13=0,S14=0,S15=0,S16=0,S17=0,S18=0,S19=0,S20=0,S21=0,S22=0),"",(IF((SUMIFS(KITCO!$D:$D,KITCO!$A:$A,Q13))=0,"-",(SUMIFS(KITCO!$D:$D,KITCO!$A:$A,Q13)))))</f>
        <v/>
      </c>
      <c r="S13" s="165">
        <f>SUMIFS(KITCO!$D:$D,KITCO!$A:$A,Q13)</f>
        <v>0</v>
      </c>
      <c r="T13" s="3" t="str">
        <f>Доллар!T13</f>
        <v>10.07.2023</v>
      </c>
      <c r="U13" s="157" t="str">
        <f>IF(AND(V13=0,V14=0,V15=0,V16=0,V17=0,V18=0,V19=0,V20=0,V21=0,V22=0),"",(IF((SUMIFS(KITCO!$D:$D,KITCO!$A:$A,T13))=0,"-",(SUMIFS(KITCO!$D:$D,KITCO!$A:$A,T13)))))</f>
        <v/>
      </c>
      <c r="V13" s="165">
        <f>SUMIFS(KITCO!$D:$D,KITCO!$A:$A,T13)</f>
        <v>0</v>
      </c>
      <c r="W13" s="3" t="str">
        <f>Доллар!W13</f>
        <v>10.08.2023</v>
      </c>
      <c r="X13" s="157" t="str">
        <f>IF(AND(Y13=0,Y14=0,Y15=0,Y16=0,Y17=0,Y18=0,Y19=0,Y20=0,Y21=0,Y22=0),"",(IF((SUMIFS(KITCO!$D:$D,KITCO!$A:$A,W13))=0,"-",(SUMIFS(KITCO!$D:$D,KITCO!$A:$A,W13)))))</f>
        <v/>
      </c>
      <c r="Y13" s="165">
        <f>SUMIFS(KITCO!$D:$D,KITCO!$A:$A,W13)</f>
        <v>0</v>
      </c>
      <c r="Z13" s="3" t="str">
        <f>Доллар!Z13</f>
        <v>10.09.2023</v>
      </c>
      <c r="AA13" s="157" t="str">
        <f>IF(AND(AB13=0,AB14=0,AB15=0,AB16=0,AB17=0,AB18=0,AB19=0,AB20=0,AB21=0,AB22=0),"",(IF((SUMIFS(KITCO!$D:$D,KITCO!$A:$A,Z13))=0,"-",(SUMIFS(KITCO!$D:$D,KITCO!$A:$A,Z13)))))</f>
        <v/>
      </c>
      <c r="AB13" s="165">
        <f>SUMIFS(KITCO!$D:$D,KITCO!$A:$A,Z13)</f>
        <v>0</v>
      </c>
      <c r="AC13" s="3" t="str">
        <f>Доллар!AC13</f>
        <v>10.10.2023</v>
      </c>
      <c r="AD13" s="157" t="str">
        <f>IF(AND(AE13=0,AE14=0,AE15=0,AE16=0,AE17=0,AE18=0,AE19=0,AE20=0,AE21=0,AE22=0),"",(IF((SUMIFS(KITCO!$D:$D,KITCO!$A:$A,AC13))=0,"-",(SUMIFS(KITCO!$D:$D,KITCO!$A:$A,AC13)))))</f>
        <v/>
      </c>
      <c r="AE13" s="165">
        <f>SUMIFS(KITCO!$D:$D,KITCO!$A:$A,AC13)</f>
        <v>0</v>
      </c>
      <c r="AF13" s="3" t="str">
        <f>Доллар!AF13</f>
        <v>10.11.2023</v>
      </c>
      <c r="AG13" s="157" t="str">
        <f>IF(AND(AH13=0,AH14=0,AH15=0,AH16=0,AH17=0,AH18=0,AH19=0,AH20=0,AH21=0,AH22=0),"",(IF((SUMIFS(KITCO!$D:$D,KITCO!$A:$A,AF13))=0,"-",(SUMIFS(KITCO!$D:$D,KITCO!$A:$A,AF13)))))</f>
        <v/>
      </c>
      <c r="AH13" s="165">
        <f>SUMIFS(KITCO!$D:$D,KITCO!$A:$A,AF13)</f>
        <v>0</v>
      </c>
      <c r="AI13" s="3" t="str">
        <f>Доллар!AI13</f>
        <v>10.12.2023</v>
      </c>
      <c r="AJ13" s="157" t="str">
        <f>IF(AND(AK13=0,AK14=0,AK15=0,AK16=0,AK17=0,AK18=0,AK19=0,AK20=0,AK21=0,AK22=0),"",(IF((SUMIFS(KITCO!$D:$D,KITCO!$A:$A,AI13))=0,"-",(SUMIFS(KITCO!$D:$D,KITCO!$A:$A,AI13)))))</f>
        <v/>
      </c>
      <c r="AK13" s="165">
        <f>SUMIFS(KITCO!$D:$D,KITCO!$A:$A,AI13)</f>
        <v>0</v>
      </c>
      <c r="AQ13" s="153" t="str">
        <f t="shared" si="0"/>
        <v>10.06.2023</v>
      </c>
      <c r="AR13" s="82"/>
      <c r="AT13" s="3" t="str">
        <f t="shared" si="1"/>
        <v>10.10.2023</v>
      </c>
      <c r="AU13" s="82"/>
      <c r="AW13" s="3" t="str">
        <f t="shared" si="2"/>
        <v>10.11.2023</v>
      </c>
      <c r="AX13" s="82"/>
      <c r="AZ13" s="3" t="str">
        <f t="shared" si="3"/>
        <v>10.12.2023</v>
      </c>
      <c r="BA13" s="82"/>
    </row>
    <row r="14" spans="2:53" x14ac:dyDescent="0.25">
      <c r="B14" s="3" t="str">
        <f>Доллар!B14</f>
        <v>11.01.2023</v>
      </c>
      <c r="C14" s="157" t="str">
        <f>IF(AND(D14=0,D15=0,D16=0,D17=0,D18=0,D19=0,D20=0,D21=0,D22=0,D23=0),"",(IF((SUMIFS(KITCO!$D:$D,KITCO!$A:$A,B14))=0,"-",(SUMIFS(KITCO!$D:$D,KITCO!$A:$A,B14)))))</f>
        <v/>
      </c>
      <c r="D14" s="165">
        <f>SUMIFS(KITCO!$D:$D,KITCO!$A:$A,B14)</f>
        <v>0</v>
      </c>
      <c r="E14" s="3" t="str">
        <f>Доллар!E14</f>
        <v>11.02.2023</v>
      </c>
      <c r="F14" s="157" t="str">
        <f>IF(AND(G14=0,G15=0,G16=0,G17=0,G18=0,G19=0,G20=0,G21=0,G22=0,G23=0),"",(IF((SUMIFS(KITCO!$D:$D,KITCO!$A:$A,E14))=0,"-",(SUMIFS(KITCO!$D:$D,KITCO!$A:$A,E14)))))</f>
        <v/>
      </c>
      <c r="G14" s="165">
        <f>SUMIFS(KITCO!$D:$D,KITCO!$A:$A,E14)</f>
        <v>0</v>
      </c>
      <c r="H14" s="3" t="str">
        <f>Доллар!H14</f>
        <v>11.03.2023</v>
      </c>
      <c r="I14" s="157" t="str">
        <f>IF(AND(J14=0,J15=0,J16=0,J17=0,J18=0,J19=0,J20=0,J21=0,J22=0,J23=0),"",(IF((SUMIFS(KITCO!$D:$D,KITCO!$A:$A,H14))=0,"-",(SUMIFS(KITCO!$D:$D,KITCO!$A:$A,H14)))))</f>
        <v/>
      </c>
      <c r="J14" s="165">
        <f>SUMIFS(KITCO!$D:$D,KITCO!$A:$A,H14)</f>
        <v>0</v>
      </c>
      <c r="K14" s="3" t="str">
        <f>Доллар!K14</f>
        <v>11.04.2023</v>
      </c>
      <c r="L14" s="157" t="str">
        <f>IF(AND(M14=0,M15=0,M16=0,M17=0,M18=0,M19=0,M20=0,M21=0,M22=0,M23=0),"",(IF((SUMIFS(KITCO!$D:$D,KITCO!$A:$A,K14))=0,"-",(SUMIFS(KITCO!$D:$D,KITCO!$A:$A,K14)))))</f>
        <v/>
      </c>
      <c r="M14" s="165">
        <f>SUMIFS(KITCO!$D:$D,KITCO!$A:$A,K14)</f>
        <v>0</v>
      </c>
      <c r="N14" s="3" t="str">
        <f>Доллар!N14</f>
        <v>11.05.2023</v>
      </c>
      <c r="O14" s="157" t="str">
        <f>IF(AND(P14=0,P15=0,P16=0,P17=0,P18=0,P19=0,P20=0,P21=0,P22=0,P23=0),"",(IF((SUMIFS(KITCO!$D:$D,KITCO!$A:$A,N14))=0,"-",(SUMIFS(KITCO!$D:$D,KITCO!$A:$A,N14)))))</f>
        <v/>
      </c>
      <c r="P14" s="165">
        <f>SUMIFS(KITCO!$D:$D,KITCO!$A:$A,N14)</f>
        <v>0</v>
      </c>
      <c r="Q14" s="3" t="str">
        <f>Доллар!Q14</f>
        <v>11.06.2023</v>
      </c>
      <c r="R14" s="157" t="str">
        <f>IF(AND(S14=0,S15=0,S16=0,S17=0,S18=0,S19=0,S20=0,S21=0,S22=0,S23=0),"",(IF((SUMIFS(KITCO!$D:$D,KITCO!$A:$A,Q14))=0,"-",(SUMIFS(KITCO!$D:$D,KITCO!$A:$A,Q14)))))</f>
        <v/>
      </c>
      <c r="S14" s="165">
        <f>SUMIFS(KITCO!$D:$D,KITCO!$A:$A,Q14)</f>
        <v>0</v>
      </c>
      <c r="T14" s="3" t="str">
        <f>Доллар!T14</f>
        <v>11.07.2023</v>
      </c>
      <c r="U14" s="157" t="str">
        <f>IF(AND(V14=0,V15=0,V16=0,V17=0,V18=0,V19=0,V20=0,V21=0,V22=0,V23=0),"",(IF((SUMIFS(KITCO!$D:$D,KITCO!$A:$A,T14))=0,"-",(SUMIFS(KITCO!$D:$D,KITCO!$A:$A,T14)))))</f>
        <v/>
      </c>
      <c r="V14" s="165">
        <f>SUMIFS(KITCO!$D:$D,KITCO!$A:$A,T14)</f>
        <v>0</v>
      </c>
      <c r="W14" s="3" t="str">
        <f>Доллар!W14</f>
        <v>11.08.2023</v>
      </c>
      <c r="X14" s="157" t="str">
        <f>IF(AND(Y14=0,Y15=0,Y16=0,Y17=0,Y18=0,Y19=0,Y20=0,Y21=0,Y22=0,Y23=0),"",(IF((SUMIFS(KITCO!$D:$D,KITCO!$A:$A,W14))=0,"-",(SUMIFS(KITCO!$D:$D,KITCO!$A:$A,W14)))))</f>
        <v/>
      </c>
      <c r="Y14" s="165">
        <f>SUMIFS(KITCO!$D:$D,KITCO!$A:$A,W14)</f>
        <v>0</v>
      </c>
      <c r="Z14" s="3" t="str">
        <f>Доллар!Z14</f>
        <v>11.09.2023</v>
      </c>
      <c r="AA14" s="157" t="str">
        <f>IF(AND(AB14=0,AB15=0,AB16=0,AB17=0,AB18=0,AB19=0,AB20=0,AB21=0,AB22=0,AB23=0),"",(IF((SUMIFS(KITCO!$D:$D,KITCO!$A:$A,Z14))=0,"-",(SUMIFS(KITCO!$D:$D,KITCO!$A:$A,Z14)))))</f>
        <v/>
      </c>
      <c r="AB14" s="165">
        <f>SUMIFS(KITCO!$D:$D,KITCO!$A:$A,Z14)</f>
        <v>0</v>
      </c>
      <c r="AC14" s="3" t="str">
        <f>Доллар!AC14</f>
        <v>11.10.2023</v>
      </c>
      <c r="AD14" s="157" t="str">
        <f>IF(AND(AE14=0,AE15=0,AE16=0,AE17=0,AE18=0,AE19=0,AE20=0,AE21=0,AE22=0,AE23=0),"",(IF((SUMIFS(KITCO!$D:$D,KITCO!$A:$A,AC14))=0,"-",(SUMIFS(KITCO!$D:$D,KITCO!$A:$A,AC14)))))</f>
        <v/>
      </c>
      <c r="AE14" s="165">
        <f>SUMIFS(KITCO!$D:$D,KITCO!$A:$A,AC14)</f>
        <v>0</v>
      </c>
      <c r="AF14" s="3" t="str">
        <f>Доллар!AF14</f>
        <v>11.11.2023</v>
      </c>
      <c r="AG14" s="157" t="str">
        <f>IF(AND(AH14=0,AH15=0,AH16=0,AH17=0,AH18=0,AH19=0,AH20=0,AH21=0,AH22=0,AH23=0),"",(IF((SUMIFS(KITCO!$D:$D,KITCO!$A:$A,AF14))=0,"-",(SUMIFS(KITCO!$D:$D,KITCO!$A:$A,AF14)))))</f>
        <v/>
      </c>
      <c r="AH14" s="165">
        <f>SUMIFS(KITCO!$D:$D,KITCO!$A:$A,AF14)</f>
        <v>0</v>
      </c>
      <c r="AI14" s="3" t="str">
        <f>Доллар!AI14</f>
        <v>11.12.2023</v>
      </c>
      <c r="AJ14" s="157" t="str">
        <f>IF(AND(AK14=0,AK15=0,AK16=0,AK17=0,AK18=0,AK19=0,AK20=0,AK21=0,AK22=0,AK23=0),"",(IF((SUMIFS(KITCO!$D:$D,KITCO!$A:$A,AI14))=0,"-",(SUMIFS(KITCO!$D:$D,KITCO!$A:$A,AI14)))))</f>
        <v/>
      </c>
      <c r="AK14" s="165">
        <f>SUMIFS(KITCO!$D:$D,KITCO!$A:$A,AI14)</f>
        <v>0</v>
      </c>
      <c r="AQ14" s="153" t="str">
        <f t="shared" si="0"/>
        <v>11.06.2023</v>
      </c>
      <c r="AR14" s="82"/>
      <c r="AT14" s="3" t="str">
        <f t="shared" si="1"/>
        <v>11.10.2023</v>
      </c>
      <c r="AU14" s="82"/>
      <c r="AW14" s="3" t="str">
        <f t="shared" si="2"/>
        <v>11.11.2023</v>
      </c>
      <c r="AX14" s="82"/>
      <c r="AZ14" s="3" t="str">
        <f t="shared" si="3"/>
        <v>11.12.2023</v>
      </c>
      <c r="BA14" s="82"/>
    </row>
    <row r="15" spans="2:53" x14ac:dyDescent="0.25">
      <c r="B15" s="3" t="str">
        <f>Доллар!B15</f>
        <v>12.01.2023</v>
      </c>
      <c r="C15" s="157" t="str">
        <f>IF(AND(D15=0,D16=0,D17=0,D18=0,D19=0,D20=0,D21=0,D22=0,D23=0,D24=0),"",(IF((SUMIFS(KITCO!$D:$D,KITCO!$A:$A,B15))=0,"-",(SUMIFS(KITCO!$D:$D,KITCO!$A:$A,B15)))))</f>
        <v/>
      </c>
      <c r="D15" s="165">
        <f>SUMIFS(KITCO!$D:$D,KITCO!$A:$A,B15)</f>
        <v>0</v>
      </c>
      <c r="E15" s="3" t="str">
        <f>Доллар!E15</f>
        <v>12.02.2023</v>
      </c>
      <c r="F15" s="157" t="str">
        <f>IF(AND(G15=0,G16=0,G17=0,G18=0,G19=0,G20=0,G21=0,G22=0,G23=0,G24=0),"",(IF((SUMIFS(KITCO!$D:$D,KITCO!$A:$A,E15))=0,"-",(SUMIFS(KITCO!$D:$D,KITCO!$A:$A,E15)))))</f>
        <v/>
      </c>
      <c r="G15" s="165">
        <f>SUMIFS(KITCO!$D:$D,KITCO!$A:$A,E15)</f>
        <v>0</v>
      </c>
      <c r="H15" s="3" t="str">
        <f>Доллар!H15</f>
        <v>12.03.2023</v>
      </c>
      <c r="I15" s="157" t="str">
        <f>IF(AND(J15=0,J16=0,J17=0,J18=0,J19=0,J20=0,J21=0,J22=0,J23=0,J24=0),"",(IF((SUMIFS(KITCO!$D:$D,KITCO!$A:$A,H15))=0,"-",(SUMIFS(KITCO!$D:$D,KITCO!$A:$A,H15)))))</f>
        <v/>
      </c>
      <c r="J15" s="165">
        <f>SUMIFS(KITCO!$D:$D,KITCO!$A:$A,H15)</f>
        <v>0</v>
      </c>
      <c r="K15" s="3" t="str">
        <f>Доллар!K15</f>
        <v>12.04.2023</v>
      </c>
      <c r="L15" s="157" t="str">
        <f>IF(AND(M15=0,M16=0,M17=0,M18=0,M19=0,M20=0,M21=0,M22=0,M23=0,M24=0),"",(IF((SUMIFS(KITCO!$D:$D,KITCO!$A:$A,K15))=0,"-",(SUMIFS(KITCO!$D:$D,KITCO!$A:$A,K15)))))</f>
        <v/>
      </c>
      <c r="M15" s="165">
        <f>SUMIFS(KITCO!$D:$D,KITCO!$A:$A,K15)</f>
        <v>0</v>
      </c>
      <c r="N15" s="3" t="str">
        <f>Доллар!N15</f>
        <v>12.05.2023</v>
      </c>
      <c r="O15" s="157" t="str">
        <f>IF(AND(P15=0,P16=0,P17=0,P18=0,P19=0,P20=0,P21=0,P22=0,P23=0,P24=0),"",(IF((SUMIFS(KITCO!$D:$D,KITCO!$A:$A,N15))=0,"-",(SUMIFS(KITCO!$D:$D,KITCO!$A:$A,N15)))))</f>
        <v/>
      </c>
      <c r="P15" s="165">
        <f>SUMIFS(KITCO!$D:$D,KITCO!$A:$A,N15)</f>
        <v>0</v>
      </c>
      <c r="Q15" s="3" t="str">
        <f>Доллар!Q15</f>
        <v>12.06.2023</v>
      </c>
      <c r="R15" s="157" t="str">
        <f>IF(AND(S15=0,S16=0,S17=0,S18=0,S19=0,S20=0,S21=0,S22=0,S23=0,S24=0),"",(IF((SUMIFS(KITCO!$D:$D,KITCO!$A:$A,Q15))=0,"-",(SUMIFS(KITCO!$D:$D,KITCO!$A:$A,Q15)))))</f>
        <v/>
      </c>
      <c r="S15" s="165">
        <f>SUMIFS(KITCO!$D:$D,KITCO!$A:$A,Q15)</f>
        <v>0</v>
      </c>
      <c r="T15" s="3" t="str">
        <f>Доллар!T15</f>
        <v>12.07.2023</v>
      </c>
      <c r="U15" s="157" t="str">
        <f>IF(AND(V15=0,V16=0,V17=0,V18=0,V19=0,V20=0,V21=0,V22=0,V23=0,V24=0),"",(IF((SUMIFS(KITCO!$D:$D,KITCO!$A:$A,T15))=0,"-",(SUMIFS(KITCO!$D:$D,KITCO!$A:$A,T15)))))</f>
        <v/>
      </c>
      <c r="V15" s="165">
        <f>SUMIFS(KITCO!$D:$D,KITCO!$A:$A,T15)</f>
        <v>0</v>
      </c>
      <c r="W15" s="3" t="str">
        <f>Доллар!W15</f>
        <v>12.08.2023</v>
      </c>
      <c r="X15" s="157" t="str">
        <f>IF(AND(Y15=0,Y16=0,Y17=0,Y18=0,Y19=0,Y20=0,Y21=0,Y22=0,Y23=0,Y24=0),"",(IF((SUMIFS(KITCO!$D:$D,KITCO!$A:$A,W15))=0,"-",(SUMIFS(KITCO!$D:$D,KITCO!$A:$A,W15)))))</f>
        <v/>
      </c>
      <c r="Y15" s="165">
        <f>SUMIFS(KITCO!$D:$D,KITCO!$A:$A,W15)</f>
        <v>0</v>
      </c>
      <c r="Z15" s="3" t="str">
        <f>Доллар!Z15</f>
        <v>12.09.2023</v>
      </c>
      <c r="AA15" s="157" t="str">
        <f>IF(AND(AB15=0,AB16=0,AB17=0,AB18=0,AB19=0,AB20=0,AB21=0,AB22=0,AB23=0,AB24=0),"",(IF((SUMIFS(KITCO!$D:$D,KITCO!$A:$A,Z15))=0,"-",(SUMIFS(KITCO!$D:$D,KITCO!$A:$A,Z15)))))</f>
        <v/>
      </c>
      <c r="AB15" s="165">
        <f>SUMIFS(KITCO!$D:$D,KITCO!$A:$A,Z15)</f>
        <v>0</v>
      </c>
      <c r="AC15" s="3" t="str">
        <f>Доллар!AC15</f>
        <v>12.10.2023</v>
      </c>
      <c r="AD15" s="157" t="str">
        <f>IF(AND(AE15=0,AE16=0,AE17=0,AE18=0,AE19=0,AE20=0,AE21=0,AE22=0,AE23=0,AE24=0),"",(IF((SUMIFS(KITCO!$D:$D,KITCO!$A:$A,AC15))=0,"-",(SUMIFS(KITCO!$D:$D,KITCO!$A:$A,AC15)))))</f>
        <v/>
      </c>
      <c r="AE15" s="165">
        <f>SUMIFS(KITCO!$D:$D,KITCO!$A:$A,AC15)</f>
        <v>0</v>
      </c>
      <c r="AF15" s="3" t="str">
        <f>Доллар!AF15</f>
        <v>12.11.2023</v>
      </c>
      <c r="AG15" s="157" t="str">
        <f>IF(AND(AH15=0,AH16=0,AH17=0,AH18=0,AH19=0,AH20=0,AH21=0,AH22=0,AH23=0,AH24=0),"",(IF((SUMIFS(KITCO!$D:$D,KITCO!$A:$A,AF15))=0,"-",(SUMIFS(KITCO!$D:$D,KITCO!$A:$A,AF15)))))</f>
        <v/>
      </c>
      <c r="AH15" s="165">
        <f>SUMIFS(KITCO!$D:$D,KITCO!$A:$A,AF15)</f>
        <v>0</v>
      </c>
      <c r="AI15" s="3" t="str">
        <f>Доллар!AI15</f>
        <v>12.12.2023</v>
      </c>
      <c r="AJ15" s="157" t="str">
        <f>IF(AND(AK15=0,AK16=0,AK17=0,AK18=0,AK19=0,AK20=0,AK21=0,AK22=0,AK23=0,AK24=0),"",(IF((SUMIFS(KITCO!$D:$D,KITCO!$A:$A,AI15))=0,"-",(SUMIFS(KITCO!$D:$D,KITCO!$A:$A,AI15)))))</f>
        <v/>
      </c>
      <c r="AK15" s="165">
        <f>SUMIFS(KITCO!$D:$D,KITCO!$A:$A,AI15)</f>
        <v>0</v>
      </c>
      <c r="AP15" s="31"/>
      <c r="AQ15" s="153" t="str">
        <f t="shared" si="0"/>
        <v>12.06.2023</v>
      </c>
      <c r="AR15" s="82"/>
      <c r="AT15" s="3" t="str">
        <f t="shared" si="1"/>
        <v>12.10.2023</v>
      </c>
      <c r="AU15" s="82"/>
      <c r="AW15" s="3" t="str">
        <f t="shared" si="2"/>
        <v>12.11.2023</v>
      </c>
      <c r="AX15" s="82"/>
      <c r="AZ15" s="3" t="str">
        <f t="shared" si="3"/>
        <v>12.12.2023</v>
      </c>
      <c r="BA15" s="82"/>
    </row>
    <row r="16" spans="2:53" x14ac:dyDescent="0.25">
      <c r="B16" s="3" t="str">
        <f>Доллар!B16</f>
        <v>13.01.2023</v>
      </c>
      <c r="C16" s="157" t="str">
        <f>IF(AND(D16=0,D17=0,D18=0,D19=0,D20=0,D21=0,D22=0,D23=0,D24=0,D25=0),"",(IF((SUMIFS(KITCO!$D:$D,KITCO!$A:$A,B16))=0,"-",(SUMIFS(KITCO!$D:$D,KITCO!$A:$A,B16)))))</f>
        <v/>
      </c>
      <c r="D16" s="165">
        <f>SUMIFS(KITCO!$D:$D,KITCO!$A:$A,B16)</f>
        <v>0</v>
      </c>
      <c r="E16" s="3" t="str">
        <f>Доллар!E16</f>
        <v>13.02.2023</v>
      </c>
      <c r="F16" s="157" t="str">
        <f>IF(AND(G16=0,G17=0,G18=0,G19=0,G20=0,G21=0,G22=0,G23=0,G24=0,G25=0),"",(IF((SUMIFS(KITCO!$D:$D,KITCO!$A:$A,E16))=0,"-",(SUMIFS(KITCO!$D:$D,KITCO!$A:$A,E16)))))</f>
        <v/>
      </c>
      <c r="G16" s="165">
        <f>SUMIFS(KITCO!$D:$D,KITCO!$A:$A,E16)</f>
        <v>0</v>
      </c>
      <c r="H16" s="3" t="str">
        <f>Доллар!H16</f>
        <v>13.03.2023</v>
      </c>
      <c r="I16" s="157" t="str">
        <f>IF(AND(J16=0,J17=0,J18=0,J19=0,J20=0,J21=0,J22=0,J23=0,J24=0,J25=0),"",(IF((SUMIFS(KITCO!$D:$D,KITCO!$A:$A,H16))=0,"-",(SUMIFS(KITCO!$D:$D,KITCO!$A:$A,H16)))))</f>
        <v/>
      </c>
      <c r="J16" s="165">
        <f>SUMIFS(KITCO!$D:$D,KITCO!$A:$A,H16)</f>
        <v>0</v>
      </c>
      <c r="K16" s="3" t="str">
        <f>Доллар!K16</f>
        <v>13.04.2023</v>
      </c>
      <c r="L16" s="157" t="str">
        <f>IF(AND(M16=0,M17=0,M18=0,M19=0,M20=0,M21=0,M22=0,M23=0,M24=0,M25=0),"",(IF((SUMIFS(KITCO!$D:$D,KITCO!$A:$A,K16))=0,"-",(SUMIFS(KITCO!$D:$D,KITCO!$A:$A,K16)))))</f>
        <v/>
      </c>
      <c r="M16" s="165">
        <f>SUMIFS(KITCO!$D:$D,KITCO!$A:$A,K16)</f>
        <v>0</v>
      </c>
      <c r="N16" s="3" t="str">
        <f>Доллар!N16</f>
        <v>13.05.2023</v>
      </c>
      <c r="O16" s="157" t="str">
        <f>IF(AND(P16=0,P17=0,P18=0,P19=0,P20=0,P21=0,P22=0,P23=0,P24=0,P25=0),"",(IF((SUMIFS(KITCO!$D:$D,KITCO!$A:$A,N16))=0,"-",(SUMIFS(KITCO!$D:$D,KITCO!$A:$A,N16)))))</f>
        <v/>
      </c>
      <c r="P16" s="165">
        <f>SUMIFS(KITCO!$D:$D,KITCO!$A:$A,N16)</f>
        <v>0</v>
      </c>
      <c r="Q16" s="3" t="str">
        <f>Доллар!Q16</f>
        <v>13.06.2023</v>
      </c>
      <c r="R16" s="157" t="str">
        <f>IF(AND(S16=0,S17=0,S18=0,S19=0,S20=0,S21=0,S22=0,S23=0,S24=0,S25=0),"",(IF((SUMIFS(KITCO!$D:$D,KITCO!$A:$A,Q16))=0,"-",(SUMIFS(KITCO!$D:$D,KITCO!$A:$A,Q16)))))</f>
        <v/>
      </c>
      <c r="S16" s="165">
        <f>SUMIFS(KITCO!$D:$D,KITCO!$A:$A,Q16)</f>
        <v>0</v>
      </c>
      <c r="T16" s="3" t="str">
        <f>Доллар!T16</f>
        <v>13.07.2023</v>
      </c>
      <c r="U16" s="157" t="str">
        <f>IF(AND(V16=0,V17=0,V18=0,V19=0,V20=0,V21=0,V22=0,V23=0,V24=0,V25=0),"",(IF((SUMIFS(KITCO!$D:$D,KITCO!$A:$A,T16))=0,"-",(SUMIFS(KITCO!$D:$D,KITCO!$A:$A,T16)))))</f>
        <v/>
      </c>
      <c r="V16" s="165">
        <f>SUMIFS(KITCO!$D:$D,KITCO!$A:$A,T16)</f>
        <v>0</v>
      </c>
      <c r="W16" s="3" t="str">
        <f>Доллар!W16</f>
        <v>13.08.2023</v>
      </c>
      <c r="X16" s="157" t="str">
        <f>IF(AND(Y16=0,Y17=0,Y18=0,Y19=0,Y20=0,Y21=0,Y22=0,Y23=0,Y24=0,Y25=0),"",(IF((SUMIFS(KITCO!$D:$D,KITCO!$A:$A,W16))=0,"-",(SUMIFS(KITCO!$D:$D,KITCO!$A:$A,W16)))))</f>
        <v/>
      </c>
      <c r="Y16" s="165">
        <f>SUMIFS(KITCO!$D:$D,KITCO!$A:$A,W16)</f>
        <v>0</v>
      </c>
      <c r="Z16" s="3" t="str">
        <f>Доллар!Z16</f>
        <v>13.09.2023</v>
      </c>
      <c r="AA16" s="157" t="str">
        <f>IF(AND(AB16=0,AB17=0,AB18=0,AB19=0,AB20=0,AB21=0,AB22=0,AB23=0,AB24=0,AB25=0),"",(IF((SUMIFS(KITCO!$D:$D,KITCO!$A:$A,Z16))=0,"-",(SUMIFS(KITCO!$D:$D,KITCO!$A:$A,Z16)))))</f>
        <v/>
      </c>
      <c r="AB16" s="165">
        <f>SUMIFS(KITCO!$D:$D,KITCO!$A:$A,Z16)</f>
        <v>0</v>
      </c>
      <c r="AC16" s="3" t="str">
        <f>Доллар!AC16</f>
        <v>13.10.2023</v>
      </c>
      <c r="AD16" s="157" t="str">
        <f>IF(AND(AE16=0,AE17=0,AE18=0,AE19=0,AE20=0,AE21=0,AE22=0,AE23=0,AE24=0,AE25=0),"",(IF((SUMIFS(KITCO!$D:$D,KITCO!$A:$A,AC16))=0,"-",(SUMIFS(KITCO!$D:$D,KITCO!$A:$A,AC16)))))</f>
        <v/>
      </c>
      <c r="AE16" s="165">
        <f>SUMIFS(KITCO!$D:$D,KITCO!$A:$A,AC16)</f>
        <v>0</v>
      </c>
      <c r="AF16" s="3" t="str">
        <f>Доллар!AF16</f>
        <v>13.11.2023</v>
      </c>
      <c r="AG16" s="157" t="str">
        <f>IF(AND(AH16=0,AH17=0,AH18=0,AH19=0,AH20=0,AH21=0,AH22=0,AH23=0,AH24=0,AH25=0),"",(IF((SUMIFS(KITCO!$D:$D,KITCO!$A:$A,AF16))=0,"-",(SUMIFS(KITCO!$D:$D,KITCO!$A:$A,AF16)))))</f>
        <v/>
      </c>
      <c r="AH16" s="165">
        <f>SUMIFS(KITCO!$D:$D,KITCO!$A:$A,AF16)</f>
        <v>0</v>
      </c>
      <c r="AI16" s="3" t="str">
        <f>Доллар!AI16</f>
        <v>13.12.2023</v>
      </c>
      <c r="AJ16" s="157" t="str">
        <f>IF(AND(AK16=0,AK17=0,AK18=0,AK19=0,AK20=0,AK21=0,AK22=0,AK23=0,AK24=0,AK25=0),"",(IF((SUMIFS(KITCO!$D:$D,KITCO!$A:$A,AI16))=0,"-",(SUMIFS(KITCO!$D:$D,KITCO!$A:$A,AI16)))))</f>
        <v/>
      </c>
      <c r="AK16" s="165">
        <f>SUMIFS(KITCO!$D:$D,KITCO!$A:$A,AI16)</f>
        <v>0</v>
      </c>
      <c r="AQ16" s="153" t="str">
        <f t="shared" si="0"/>
        <v>13.06.2023</v>
      </c>
      <c r="AR16" s="82"/>
      <c r="AT16" s="3" t="str">
        <f t="shared" si="1"/>
        <v>13.10.2023</v>
      </c>
      <c r="AU16" s="82"/>
      <c r="AW16" s="3" t="str">
        <f t="shared" si="2"/>
        <v>13.11.2023</v>
      </c>
      <c r="AX16" s="82"/>
      <c r="AZ16" s="3" t="str">
        <f t="shared" si="3"/>
        <v>13.12.2023</v>
      </c>
      <c r="BA16" s="82"/>
    </row>
    <row r="17" spans="2:53" x14ac:dyDescent="0.25">
      <c r="B17" s="3" t="str">
        <f>Доллар!B17</f>
        <v>14.01.2023</v>
      </c>
      <c r="C17" s="157" t="str">
        <f>IF(AND(D17=0,D18=0,D19=0,D20=0,D21=0,D22=0,D23=0,D24=0,D25=0,D26=0),"",(IF((SUMIFS(KITCO!$D:$D,KITCO!$A:$A,B17))=0,"-",(SUMIFS(KITCO!$D:$D,KITCO!$A:$A,B17)))))</f>
        <v/>
      </c>
      <c r="D17" s="165">
        <f>SUMIFS(KITCO!$D:$D,KITCO!$A:$A,B17)</f>
        <v>0</v>
      </c>
      <c r="E17" s="3" t="str">
        <f>Доллар!E17</f>
        <v>14.02.2023</v>
      </c>
      <c r="F17" s="157" t="str">
        <f>IF(AND(G17=0,G18=0,G19=0,G20=0,G21=0,G22=0,G23=0,G24=0,G25=0,G26=0),"",(IF((SUMIFS(KITCO!$D:$D,KITCO!$A:$A,E17))=0,"-",(SUMIFS(KITCO!$D:$D,KITCO!$A:$A,E17)))))</f>
        <v/>
      </c>
      <c r="G17" s="165">
        <f>SUMIFS(KITCO!$D:$D,KITCO!$A:$A,E17)</f>
        <v>0</v>
      </c>
      <c r="H17" s="3" t="str">
        <f>Доллар!H17</f>
        <v>14.03.2023</v>
      </c>
      <c r="I17" s="157" t="str">
        <f>IF(AND(J17=0,J18=0,J19=0,J20=0,J21=0,J22=0,J23=0,J24=0,J25=0,J26=0),"",(IF((SUMIFS(KITCO!$D:$D,KITCO!$A:$A,H17))=0,"-",(SUMIFS(KITCO!$D:$D,KITCO!$A:$A,H17)))))</f>
        <v/>
      </c>
      <c r="J17" s="165">
        <f>SUMIFS(KITCO!$D:$D,KITCO!$A:$A,H17)</f>
        <v>0</v>
      </c>
      <c r="K17" s="3" t="str">
        <f>Доллар!K17</f>
        <v>14.04.2023</v>
      </c>
      <c r="L17" s="157" t="str">
        <f>IF(AND(M17=0,M18=0,M19=0,M20=0,M21=0,M22=0,M23=0,M24=0,M25=0,M26=0),"",(IF((SUMIFS(KITCO!$D:$D,KITCO!$A:$A,K17))=0,"-",(SUMIFS(KITCO!$D:$D,KITCO!$A:$A,K17)))))</f>
        <v/>
      </c>
      <c r="M17" s="165">
        <f>SUMIFS(KITCO!$D:$D,KITCO!$A:$A,K17)</f>
        <v>0</v>
      </c>
      <c r="N17" s="3" t="str">
        <f>Доллар!N17</f>
        <v>14.05.2023</v>
      </c>
      <c r="O17" s="157" t="str">
        <f>IF(AND(P17=0,P18=0,P19=0,P20=0,P21=0,P22=0,P23=0,P24=0,P25=0,P26=0),"",(IF((SUMIFS(KITCO!$D:$D,KITCO!$A:$A,N17))=0,"-",(SUMIFS(KITCO!$D:$D,KITCO!$A:$A,N17)))))</f>
        <v/>
      </c>
      <c r="P17" s="165">
        <f>SUMIFS(KITCO!$D:$D,KITCO!$A:$A,N17)</f>
        <v>0</v>
      </c>
      <c r="Q17" s="3" t="str">
        <f>Доллар!Q17</f>
        <v>14.06.2023</v>
      </c>
      <c r="R17" s="157" t="str">
        <f>IF(AND(S17=0,S18=0,S19=0,S20=0,S21=0,S22=0,S23=0,S24=0,S25=0,S26=0),"",(IF((SUMIFS(KITCO!$D:$D,KITCO!$A:$A,Q17))=0,"-",(SUMIFS(KITCO!$D:$D,KITCO!$A:$A,Q17)))))</f>
        <v/>
      </c>
      <c r="S17" s="165">
        <f>SUMIFS(KITCO!$D:$D,KITCO!$A:$A,Q17)</f>
        <v>0</v>
      </c>
      <c r="T17" s="3" t="str">
        <f>Доллар!T17</f>
        <v>14.07.2023</v>
      </c>
      <c r="U17" s="157" t="str">
        <f>IF(AND(V17=0,V18=0,V19=0,V20=0,V21=0,V22=0,V23=0,V24=0,V25=0,V26=0),"",(IF((SUMIFS(KITCO!$D:$D,KITCO!$A:$A,T17))=0,"-",(SUMIFS(KITCO!$D:$D,KITCO!$A:$A,T17)))))</f>
        <v/>
      </c>
      <c r="V17" s="165">
        <f>SUMIFS(KITCO!$D:$D,KITCO!$A:$A,T17)</f>
        <v>0</v>
      </c>
      <c r="W17" s="3" t="str">
        <f>Доллар!W17</f>
        <v>14.08.2023</v>
      </c>
      <c r="X17" s="157" t="str">
        <f>IF(AND(Y17=0,Y18=0,Y19=0,Y20=0,Y21=0,Y22=0,Y23=0,Y24=0,Y25=0,Y26=0),"",(IF((SUMIFS(KITCO!$D:$D,KITCO!$A:$A,W17))=0,"-",(SUMIFS(KITCO!$D:$D,KITCO!$A:$A,W17)))))</f>
        <v/>
      </c>
      <c r="Y17" s="165">
        <f>SUMIFS(KITCO!$D:$D,KITCO!$A:$A,W17)</f>
        <v>0</v>
      </c>
      <c r="Z17" s="3" t="str">
        <f>Доллар!Z17</f>
        <v>14.09.2023</v>
      </c>
      <c r="AA17" s="157" t="str">
        <f>IF(AND(AB17=0,AB18=0,AB19=0,AB20=0,AB21=0,AB22=0,AB23=0,AB24=0,AB25=0,AB26=0),"",(IF((SUMIFS(KITCO!$D:$D,KITCO!$A:$A,Z17))=0,"-",(SUMIFS(KITCO!$D:$D,KITCO!$A:$A,Z17)))))</f>
        <v/>
      </c>
      <c r="AB17" s="165">
        <f>SUMIFS(KITCO!$D:$D,KITCO!$A:$A,Z17)</f>
        <v>0</v>
      </c>
      <c r="AC17" s="3" t="str">
        <f>Доллар!AC17</f>
        <v>14.10.2023</v>
      </c>
      <c r="AD17" s="157" t="str">
        <f>IF(AND(AE17=0,AE18=0,AE19=0,AE20=0,AE21=0,AE22=0,AE23=0,AE24=0,AE25=0,AE26=0),"",(IF((SUMIFS(KITCO!$D:$D,KITCO!$A:$A,AC17))=0,"-",(SUMIFS(KITCO!$D:$D,KITCO!$A:$A,AC17)))))</f>
        <v/>
      </c>
      <c r="AE17" s="165">
        <f>SUMIFS(KITCO!$D:$D,KITCO!$A:$A,AC17)</f>
        <v>0</v>
      </c>
      <c r="AF17" s="3" t="str">
        <f>Доллар!AF17</f>
        <v>14.11.2023</v>
      </c>
      <c r="AG17" s="157" t="str">
        <f>IF(AND(AH17=0,AH18=0,AH19=0,AH20=0,AH21=0,AH22=0,AH23=0,AH24=0,AH25=0,AH26=0),"",(IF((SUMIFS(KITCO!$D:$D,KITCO!$A:$A,AF17))=0,"-",(SUMIFS(KITCO!$D:$D,KITCO!$A:$A,AF17)))))</f>
        <v/>
      </c>
      <c r="AH17" s="165">
        <f>SUMIFS(KITCO!$D:$D,KITCO!$A:$A,AF17)</f>
        <v>0</v>
      </c>
      <c r="AI17" s="3" t="str">
        <f>Доллар!AI17</f>
        <v>14.12.2023</v>
      </c>
      <c r="AJ17" s="157" t="str">
        <f>IF(AND(AK17=0,AK18=0,AK19=0,AK20=0,AK21=0,AK22=0,AK23=0,AK24=0,AK25=0,AK26=0),"",(IF((SUMIFS(KITCO!$D:$D,KITCO!$A:$A,AI17))=0,"-",(SUMIFS(KITCO!$D:$D,KITCO!$A:$A,AI17)))))</f>
        <v/>
      </c>
      <c r="AK17" s="165">
        <f>SUMIFS(KITCO!$D:$D,KITCO!$A:$A,AI17)</f>
        <v>0</v>
      </c>
      <c r="AP17" s="31"/>
      <c r="AQ17" s="153" t="str">
        <f t="shared" si="0"/>
        <v>14.06.2023</v>
      </c>
      <c r="AR17" s="82"/>
      <c r="AT17" s="3" t="str">
        <f t="shared" si="1"/>
        <v>14.10.2023</v>
      </c>
      <c r="AU17" s="82"/>
      <c r="AW17" s="3" t="str">
        <f t="shared" si="2"/>
        <v>14.11.2023</v>
      </c>
      <c r="AX17" s="82"/>
      <c r="AZ17" s="3" t="str">
        <f t="shared" si="3"/>
        <v>14.12.2023</v>
      </c>
      <c r="BA17" s="82"/>
    </row>
    <row r="18" spans="2:53" x14ac:dyDescent="0.25">
      <c r="B18" s="3" t="str">
        <f>Доллар!B18</f>
        <v>15.01.2023</v>
      </c>
      <c r="C18" s="157" t="str">
        <f>IF(AND(D18=0,D19=0,D20=0,D21=0,D22=0,D23=0,D24=0,D25=0,D26=0,D27=0),"",(IF((SUMIFS(KITCO!$D:$D,KITCO!$A:$A,B18))=0,"-",(SUMIFS(KITCO!$D:$D,KITCO!$A:$A,B18)))))</f>
        <v/>
      </c>
      <c r="D18" s="165">
        <f>SUMIFS(KITCO!$D:$D,KITCO!$A:$A,B18)</f>
        <v>0</v>
      </c>
      <c r="E18" s="3" t="str">
        <f>Доллар!E18</f>
        <v>15.02.2023</v>
      </c>
      <c r="F18" s="157" t="str">
        <f>IF(AND(G18=0,G19=0,G20=0,G21=0,G22=0,G23=0,G24=0,G25=0,G26=0,G27=0),"",(IF((SUMIFS(KITCO!$D:$D,KITCO!$A:$A,E18))=0,"-",(SUMIFS(KITCO!$D:$D,KITCO!$A:$A,E18)))))</f>
        <v/>
      </c>
      <c r="G18" s="165">
        <f>SUMIFS(KITCO!$D:$D,KITCO!$A:$A,E18)</f>
        <v>0</v>
      </c>
      <c r="H18" s="3" t="str">
        <f>Доллар!H18</f>
        <v>15.03.2023</v>
      </c>
      <c r="I18" s="157" t="str">
        <f>IF(AND(J18=0,J19=0,J20=0,J21=0,J22=0,J23=0,J24=0,J25=0,J26=0,J27=0),"",(IF((SUMIFS(KITCO!$D:$D,KITCO!$A:$A,H18))=0,"-",(SUMIFS(KITCO!$D:$D,KITCO!$A:$A,H18)))))</f>
        <v/>
      </c>
      <c r="J18" s="165">
        <f>SUMIFS(KITCO!$D:$D,KITCO!$A:$A,H18)</f>
        <v>0</v>
      </c>
      <c r="K18" s="3" t="str">
        <f>Доллар!K18</f>
        <v>15.04.2023</v>
      </c>
      <c r="L18" s="157" t="str">
        <f>IF(AND(M18=0,M19=0,M20=0,M21=0,M22=0,M23=0,M24=0,M25=0,M26=0,M27=0),"",(IF((SUMIFS(KITCO!$D:$D,KITCO!$A:$A,K18))=0,"-",(SUMIFS(KITCO!$D:$D,KITCO!$A:$A,K18)))))</f>
        <v/>
      </c>
      <c r="M18" s="165">
        <f>SUMIFS(KITCO!$D:$D,KITCO!$A:$A,K18)</f>
        <v>0</v>
      </c>
      <c r="N18" s="3" t="str">
        <f>Доллар!N18</f>
        <v>15.05.2023</v>
      </c>
      <c r="O18" s="157" t="str">
        <f>IF(AND(P18=0,P19=0,P20=0,P21=0,P22=0,P23=0,P24=0,P25=0,P26=0,P27=0),"",(IF((SUMIFS(KITCO!$D:$D,KITCO!$A:$A,N18))=0,"-",(SUMIFS(KITCO!$D:$D,KITCO!$A:$A,N18)))))</f>
        <v/>
      </c>
      <c r="P18" s="165">
        <f>SUMIFS(KITCO!$D:$D,KITCO!$A:$A,N18)</f>
        <v>0</v>
      </c>
      <c r="Q18" s="3" t="str">
        <f>Доллар!Q18</f>
        <v>15.06.2023</v>
      </c>
      <c r="R18" s="157" t="str">
        <f>IF(AND(S18=0,S19=0,S20=0,S21=0,S22=0,S23=0,S24=0,S25=0,S26=0,S27=0),"",(IF((SUMIFS(KITCO!$D:$D,KITCO!$A:$A,Q18))=0,"-",(SUMIFS(KITCO!$D:$D,KITCO!$A:$A,Q18)))))</f>
        <v/>
      </c>
      <c r="S18" s="165">
        <f>SUMIFS(KITCO!$D:$D,KITCO!$A:$A,Q18)</f>
        <v>0</v>
      </c>
      <c r="T18" s="3" t="str">
        <f>Доллар!T18</f>
        <v>15.07.2023</v>
      </c>
      <c r="U18" s="157" t="str">
        <f>IF(AND(V18=0,V19=0,V20=0,V21=0,V22=0,V23=0,V24=0,V25=0,V26=0,V27=0),"",(IF((SUMIFS(KITCO!$D:$D,KITCO!$A:$A,T18))=0,"-",(SUMIFS(KITCO!$D:$D,KITCO!$A:$A,T18)))))</f>
        <v/>
      </c>
      <c r="V18" s="165">
        <f>SUMIFS(KITCO!$D:$D,KITCO!$A:$A,T18)</f>
        <v>0</v>
      </c>
      <c r="W18" s="3" t="str">
        <f>Доллар!W18</f>
        <v>15.08.2023</v>
      </c>
      <c r="X18" s="157" t="str">
        <f>IF(AND(Y18=0,Y19=0,Y20=0,Y21=0,Y22=0,Y23=0,Y24=0,Y25=0,Y26=0,Y27=0),"",(IF((SUMIFS(KITCO!$D:$D,KITCO!$A:$A,W18))=0,"-",(SUMIFS(KITCO!$D:$D,KITCO!$A:$A,W18)))))</f>
        <v/>
      </c>
      <c r="Y18" s="165">
        <f>SUMIFS(KITCO!$D:$D,KITCO!$A:$A,W18)</f>
        <v>0</v>
      </c>
      <c r="Z18" s="3" t="str">
        <f>Доллар!Z18</f>
        <v>15.09.2023</v>
      </c>
      <c r="AA18" s="157" t="str">
        <f>IF(AND(AB18=0,AB19=0,AB20=0,AB21=0,AB22=0,AB23=0,AB24=0,AB25=0,AB26=0,AB27=0),"",(IF((SUMIFS(KITCO!$D:$D,KITCO!$A:$A,Z18))=0,"-",(SUMIFS(KITCO!$D:$D,KITCO!$A:$A,Z18)))))</f>
        <v/>
      </c>
      <c r="AB18" s="165">
        <f>SUMIFS(KITCO!$D:$D,KITCO!$A:$A,Z18)</f>
        <v>0</v>
      </c>
      <c r="AC18" s="3" t="str">
        <f>Доллар!AC18</f>
        <v>15.10.2023</v>
      </c>
      <c r="AD18" s="157" t="str">
        <f>IF(AND(AE18=0,AE19=0,AE20=0,AE21=0,AE22=0,AE23=0,AE24=0,AE25=0,AE26=0,AE27=0),"",(IF((SUMIFS(KITCO!$D:$D,KITCO!$A:$A,AC18))=0,"-",(SUMIFS(KITCO!$D:$D,KITCO!$A:$A,AC18)))))</f>
        <v/>
      </c>
      <c r="AE18" s="165">
        <f>SUMIFS(KITCO!$D:$D,KITCO!$A:$A,AC18)</f>
        <v>0</v>
      </c>
      <c r="AF18" s="3" t="str">
        <f>Доллар!AF18</f>
        <v>15.11.2023</v>
      </c>
      <c r="AG18" s="157" t="str">
        <f>IF(AND(AH18=0,AH19=0,AH20=0,AH21=0,AH22=0,AH23=0,AH24=0,AH25=0,AH26=0,AH27=0),"",(IF((SUMIFS(KITCO!$D:$D,KITCO!$A:$A,AF18))=0,"-",(SUMIFS(KITCO!$D:$D,KITCO!$A:$A,AF18)))))</f>
        <v/>
      </c>
      <c r="AH18" s="165">
        <f>SUMIFS(KITCO!$D:$D,KITCO!$A:$A,AF18)</f>
        <v>0</v>
      </c>
      <c r="AI18" s="3" t="str">
        <f>Доллар!AI18</f>
        <v>15.12.2023</v>
      </c>
      <c r="AJ18" s="157" t="str">
        <f>IF(AND(AK18=0,AK19=0,AK20=0,AK21=0,AK22=0,AK23=0,AK24=0,AK25=0,AK26=0,AK27=0),"",(IF((SUMIFS(KITCO!$D:$D,KITCO!$A:$A,AI18))=0,"-",(SUMIFS(KITCO!$D:$D,KITCO!$A:$A,AI18)))))</f>
        <v/>
      </c>
      <c r="AK18" s="165">
        <f>SUMIFS(KITCO!$D:$D,KITCO!$A:$A,AI18)</f>
        <v>0</v>
      </c>
      <c r="AQ18" s="153" t="str">
        <f t="shared" si="0"/>
        <v>15.06.2023</v>
      </c>
      <c r="AR18" s="82"/>
      <c r="AT18" s="3" t="str">
        <f t="shared" si="1"/>
        <v>15.10.2023</v>
      </c>
      <c r="AU18" s="82"/>
      <c r="AW18" s="3" t="str">
        <f t="shared" si="2"/>
        <v>15.11.2023</v>
      </c>
      <c r="AX18" s="82"/>
      <c r="AZ18" s="3" t="str">
        <f t="shared" si="3"/>
        <v>15.12.2023</v>
      </c>
      <c r="BA18" s="82"/>
    </row>
    <row r="19" spans="2:53" x14ac:dyDescent="0.25">
      <c r="B19" s="3" t="str">
        <f>Доллар!B19</f>
        <v>16.01.2023</v>
      </c>
      <c r="C19" s="157" t="str">
        <f>IF(AND(D19=0,D20=0,D21=0,D22=0,D23=0,D24=0,D25=0,D26=0,D27=0,D28=0),"",(IF((SUMIFS(KITCO!$D:$D,KITCO!$A:$A,B19))=0,"-",(SUMIFS(KITCO!$D:$D,KITCO!$A:$A,B19)))))</f>
        <v/>
      </c>
      <c r="D19" s="165">
        <f>SUMIFS(KITCO!$D:$D,KITCO!$A:$A,B19)</f>
        <v>0</v>
      </c>
      <c r="E19" s="3" t="str">
        <f>Доллар!E19</f>
        <v>16.02.2023</v>
      </c>
      <c r="F19" s="157" t="str">
        <f>IF(AND(G19=0,G20=0,G21=0,G22=0,G23=0,G24=0,G25=0,G26=0,G27=0,G28=0),"",(IF((SUMIFS(KITCO!$D:$D,KITCO!$A:$A,E19))=0,"-",(SUMIFS(KITCO!$D:$D,KITCO!$A:$A,E19)))))</f>
        <v/>
      </c>
      <c r="G19" s="165">
        <f>SUMIFS(KITCO!$D:$D,KITCO!$A:$A,E19)</f>
        <v>0</v>
      </c>
      <c r="H19" s="3" t="str">
        <f>Доллар!H19</f>
        <v>16.03.2023</v>
      </c>
      <c r="I19" s="157" t="str">
        <f>IF(AND(J19=0,J20=0,J21=0,J22=0,J23=0,J24=0,J25=0,J26=0,J27=0,J28=0),"",(IF((SUMIFS(KITCO!$D:$D,KITCO!$A:$A,H19))=0,"-",(SUMIFS(KITCO!$D:$D,KITCO!$A:$A,H19)))))</f>
        <v/>
      </c>
      <c r="J19" s="165">
        <f>SUMIFS(KITCO!$D:$D,KITCO!$A:$A,H19)</f>
        <v>0</v>
      </c>
      <c r="K19" s="3" t="str">
        <f>Доллар!K19</f>
        <v>16.04.2023</v>
      </c>
      <c r="L19" s="157" t="str">
        <f>IF(AND(M19=0,M20=0,M21=0,M22=0,M23=0,M24=0,M25=0,M26=0,M27=0,M28=0),"",(IF((SUMIFS(KITCO!$D:$D,KITCO!$A:$A,K19))=0,"-",(SUMIFS(KITCO!$D:$D,KITCO!$A:$A,K19)))))</f>
        <v/>
      </c>
      <c r="M19" s="165">
        <f>SUMIFS(KITCO!$D:$D,KITCO!$A:$A,K19)</f>
        <v>0</v>
      </c>
      <c r="N19" s="3" t="str">
        <f>Доллар!N19</f>
        <v>16.05.2023</v>
      </c>
      <c r="O19" s="157" t="str">
        <f>IF(AND(P19=0,P20=0,P21=0,P22=0,P23=0,P24=0,P25=0,P26=0,P27=0,P28=0),"",(IF((SUMIFS(KITCO!$D:$D,KITCO!$A:$A,N19))=0,"-",(SUMIFS(KITCO!$D:$D,KITCO!$A:$A,N19)))))</f>
        <v/>
      </c>
      <c r="P19" s="165">
        <f>SUMIFS(KITCO!$D:$D,KITCO!$A:$A,N19)</f>
        <v>0</v>
      </c>
      <c r="Q19" s="3" t="str">
        <f>Доллар!Q19</f>
        <v>16.06.2023</v>
      </c>
      <c r="R19" s="157" t="str">
        <f>IF(AND(S19=0,S20=0,S21=0,S22=0,S23=0,S24=0,S25=0,S26=0,S27=0,S28=0),"",(IF((SUMIFS(KITCO!$D:$D,KITCO!$A:$A,Q19))=0,"-",(SUMIFS(KITCO!$D:$D,KITCO!$A:$A,Q19)))))</f>
        <v/>
      </c>
      <c r="S19" s="165">
        <f>SUMIFS(KITCO!$D:$D,KITCO!$A:$A,Q19)</f>
        <v>0</v>
      </c>
      <c r="T19" s="3" t="str">
        <f>Доллар!T19</f>
        <v>16.07.2023</v>
      </c>
      <c r="U19" s="157" t="str">
        <f>IF(AND(V19=0,V20=0,V21=0,V22=0,V23=0,V24=0,V25=0,V26=0,V27=0,V28=0),"",(IF((SUMIFS(KITCO!$D:$D,KITCO!$A:$A,T19))=0,"-",(SUMIFS(KITCO!$D:$D,KITCO!$A:$A,T19)))))</f>
        <v/>
      </c>
      <c r="V19" s="165">
        <f>SUMIFS(KITCO!$D:$D,KITCO!$A:$A,T19)</f>
        <v>0</v>
      </c>
      <c r="W19" s="3" t="str">
        <f>Доллар!W19</f>
        <v>16.08.2023</v>
      </c>
      <c r="X19" s="157" t="str">
        <f>IF(AND(Y19=0,Y20=0,Y21=0,Y22=0,Y23=0,Y24=0,Y25=0,Y26=0,Y27=0,Y28=0),"",(IF((SUMIFS(KITCO!$D:$D,KITCO!$A:$A,W19))=0,"-",(SUMIFS(KITCO!$D:$D,KITCO!$A:$A,W19)))))</f>
        <v/>
      </c>
      <c r="Y19" s="165">
        <f>SUMIFS(KITCO!$D:$D,KITCO!$A:$A,W19)</f>
        <v>0</v>
      </c>
      <c r="Z19" s="3" t="str">
        <f>Доллар!Z19</f>
        <v>16.09.2023</v>
      </c>
      <c r="AA19" s="157" t="str">
        <f>IF(AND(AB19=0,AB20=0,AB21=0,AB22=0,AB23=0,AB24=0,AB25=0,AB26=0,AB27=0,AB28=0),"",(IF((SUMIFS(KITCO!$D:$D,KITCO!$A:$A,Z19))=0,"-",(SUMIFS(KITCO!$D:$D,KITCO!$A:$A,Z19)))))</f>
        <v/>
      </c>
      <c r="AB19" s="165">
        <f>SUMIFS(KITCO!$D:$D,KITCO!$A:$A,Z19)</f>
        <v>0</v>
      </c>
      <c r="AC19" s="3" t="str">
        <f>Доллар!AC19</f>
        <v>16.10.2023</v>
      </c>
      <c r="AD19" s="157" t="str">
        <f>IF(AND(AE19=0,AE20=0,AE21=0,AE22=0,AE23=0,AE24=0,AE25=0,AE26=0,AE27=0,AE28=0),"",(IF((SUMIFS(KITCO!$D:$D,KITCO!$A:$A,AC19))=0,"-",(SUMIFS(KITCO!$D:$D,KITCO!$A:$A,AC19)))))</f>
        <v/>
      </c>
      <c r="AE19" s="165">
        <f>SUMIFS(KITCO!$D:$D,KITCO!$A:$A,AC19)</f>
        <v>0</v>
      </c>
      <c r="AF19" s="3" t="str">
        <f>Доллар!AF19</f>
        <v>16.11.2023</v>
      </c>
      <c r="AG19" s="157" t="str">
        <f>IF(AND(AH19=0,AH20=0,AH21=0,AH22=0,AH23=0,AH24=0,AH25=0,AH26=0,AH27=0,AH28=0),"",(IF((SUMIFS(KITCO!$D:$D,KITCO!$A:$A,AF19))=0,"-",(SUMIFS(KITCO!$D:$D,KITCO!$A:$A,AF19)))))</f>
        <v/>
      </c>
      <c r="AH19" s="165">
        <f>SUMIFS(KITCO!$D:$D,KITCO!$A:$A,AF19)</f>
        <v>0</v>
      </c>
      <c r="AI19" s="3" t="str">
        <f>Доллар!AI19</f>
        <v>16.12.2023</v>
      </c>
      <c r="AJ19" s="157" t="str">
        <f>IF(AND(AK19=0,AK20=0,AK21=0,AK22=0,AK23=0,AK24=0,AK25=0,AK26=0,AK27=0,AK28=0),"",(IF((SUMIFS(KITCO!$D:$D,KITCO!$A:$A,AI19))=0,"-",(SUMIFS(KITCO!$D:$D,KITCO!$A:$A,AI19)))))</f>
        <v/>
      </c>
      <c r="AK19" s="165">
        <f>SUMIFS(KITCO!$D:$D,KITCO!$A:$A,AI19)</f>
        <v>0</v>
      </c>
      <c r="AQ19" s="153" t="str">
        <f t="shared" si="0"/>
        <v>16.06.2023</v>
      </c>
      <c r="AR19" s="82"/>
      <c r="AT19" s="3" t="str">
        <f t="shared" si="1"/>
        <v>16.10.2023</v>
      </c>
      <c r="AU19" s="82"/>
      <c r="AW19" s="3" t="str">
        <f t="shared" si="2"/>
        <v>16.11.2023</v>
      </c>
      <c r="AX19" s="82"/>
      <c r="AZ19" s="3" t="str">
        <f t="shared" si="3"/>
        <v>16.12.2023</v>
      </c>
      <c r="BA19" s="82"/>
    </row>
    <row r="20" spans="2:53" x14ac:dyDescent="0.25">
      <c r="B20" s="3" t="str">
        <f>Доллар!B20</f>
        <v>17.01.2023</v>
      </c>
      <c r="C20" s="157" t="str">
        <f>IF(AND(D20=0,D21=0,D22=0,D23=0,D24=0,D25=0,D26=0,D27=0,D28=0,D29=0),"",(IF((SUMIFS(KITCO!$D:$D,KITCO!$A:$A,B20))=0,"-",(SUMIFS(KITCO!$D:$D,KITCO!$A:$A,B20)))))</f>
        <v/>
      </c>
      <c r="D20" s="165">
        <f>SUMIFS(KITCO!$D:$D,KITCO!$A:$A,B20)</f>
        <v>0</v>
      </c>
      <c r="E20" s="3" t="str">
        <f>Доллар!E20</f>
        <v>17.02.2023</v>
      </c>
      <c r="F20" s="157" t="str">
        <f>IF(AND(G20=0,G21=0,G22=0,G23=0,G24=0,G25=0,G26=0,G27=0,G28=0,G29=0),"",(IF((SUMIFS(KITCO!$D:$D,KITCO!$A:$A,E20))=0,"-",(SUMIFS(KITCO!$D:$D,KITCO!$A:$A,E20)))))</f>
        <v/>
      </c>
      <c r="G20" s="165">
        <f>SUMIFS(KITCO!$D:$D,KITCO!$A:$A,E20)</f>
        <v>0</v>
      </c>
      <c r="H20" s="3" t="str">
        <f>Доллар!H20</f>
        <v>17.03.2023</v>
      </c>
      <c r="I20" s="157" t="str">
        <f>IF(AND(J20=0,J21=0,J22=0,J23=0,J24=0,J25=0,J26=0,J27=0,J28=0,J29=0),"",(IF((SUMIFS(KITCO!$D:$D,KITCO!$A:$A,H20))=0,"-",(SUMIFS(KITCO!$D:$D,KITCO!$A:$A,H20)))))</f>
        <v/>
      </c>
      <c r="J20" s="165">
        <f>SUMIFS(KITCO!$D:$D,KITCO!$A:$A,H20)</f>
        <v>0</v>
      </c>
      <c r="K20" s="3" t="str">
        <f>Доллар!K20</f>
        <v>17.04.2023</v>
      </c>
      <c r="L20" s="157" t="str">
        <f>IF(AND(M20=0,M21=0,M22=0,M23=0,M24=0,M25=0,M26=0,M27=0,M28=0,M29=0),"",(IF((SUMIFS(KITCO!$D:$D,KITCO!$A:$A,K20))=0,"-",(SUMIFS(KITCO!$D:$D,KITCO!$A:$A,K20)))))</f>
        <v/>
      </c>
      <c r="M20" s="165">
        <f>SUMIFS(KITCO!$D:$D,KITCO!$A:$A,K20)</f>
        <v>0</v>
      </c>
      <c r="N20" s="3" t="str">
        <f>Доллар!N20</f>
        <v>17.05.2023</v>
      </c>
      <c r="O20" s="157" t="str">
        <f>IF(AND(P20=0,P21=0,P22=0,P23=0,P24=0,P25=0,P26=0,P27=0,P28=0,P29=0),"",(IF((SUMIFS(KITCO!$D:$D,KITCO!$A:$A,N20))=0,"-",(SUMIFS(KITCO!$D:$D,KITCO!$A:$A,N20)))))</f>
        <v/>
      </c>
      <c r="P20" s="165">
        <f>SUMIFS(KITCO!$D:$D,KITCO!$A:$A,N20)</f>
        <v>0</v>
      </c>
      <c r="Q20" s="3" t="str">
        <f>Доллар!Q20</f>
        <v>17.06.2023</v>
      </c>
      <c r="R20" s="157" t="str">
        <f>IF(AND(S20=0,S21=0,S22=0,S23=0,S24=0,S25=0,S26=0,S27=0,S28=0,S29=0),"",(IF((SUMIFS(KITCO!$D:$D,KITCO!$A:$A,Q20))=0,"-",(SUMIFS(KITCO!$D:$D,KITCO!$A:$A,Q20)))))</f>
        <v/>
      </c>
      <c r="S20" s="165">
        <f>SUMIFS(KITCO!$D:$D,KITCO!$A:$A,Q20)</f>
        <v>0</v>
      </c>
      <c r="T20" s="3" t="str">
        <f>Доллар!T20</f>
        <v>17.07.2023</v>
      </c>
      <c r="U20" s="157" t="str">
        <f>IF(AND(V20=0,V21=0,V22=0,V23=0,V24=0,V25=0,V26=0,V27=0,V28=0,V29=0),"",(IF((SUMIFS(KITCO!$D:$D,KITCO!$A:$A,T20))=0,"-",(SUMIFS(KITCO!$D:$D,KITCO!$A:$A,T20)))))</f>
        <v/>
      </c>
      <c r="V20" s="165">
        <f>SUMIFS(KITCO!$D:$D,KITCO!$A:$A,T20)</f>
        <v>0</v>
      </c>
      <c r="W20" s="3" t="str">
        <f>Доллар!W20</f>
        <v>17.08.2023</v>
      </c>
      <c r="X20" s="157" t="str">
        <f>IF(AND(Y20=0,Y21=0,Y22=0,Y23=0,Y24=0,Y25=0,Y26=0,Y27=0,Y28=0,Y29=0),"",(IF((SUMIFS(KITCO!$D:$D,KITCO!$A:$A,W20))=0,"-",(SUMIFS(KITCO!$D:$D,KITCO!$A:$A,W20)))))</f>
        <v/>
      </c>
      <c r="Y20" s="165">
        <f>SUMIFS(KITCO!$D:$D,KITCO!$A:$A,W20)</f>
        <v>0</v>
      </c>
      <c r="Z20" s="3" t="str">
        <f>Доллар!Z20</f>
        <v>17.09.2023</v>
      </c>
      <c r="AA20" s="157" t="str">
        <f>IF(AND(AB20=0,AB21=0,AB22=0,AB23=0,AB24=0,AB25=0,AB26=0,AB27=0,AB28=0,AB29=0),"",(IF((SUMIFS(KITCO!$D:$D,KITCO!$A:$A,Z20))=0,"-",(SUMIFS(KITCO!$D:$D,KITCO!$A:$A,Z20)))))</f>
        <v/>
      </c>
      <c r="AB20" s="165">
        <f>SUMIFS(KITCO!$D:$D,KITCO!$A:$A,Z20)</f>
        <v>0</v>
      </c>
      <c r="AC20" s="3" t="str">
        <f>Доллар!AC20</f>
        <v>17.10.2023</v>
      </c>
      <c r="AD20" s="157" t="str">
        <f>IF(AND(AE20=0,AE21=0,AE22=0,AE23=0,AE24=0,AE25=0,AE26=0,AE27=0,AE28=0,AE29=0),"",(IF((SUMIFS(KITCO!$D:$D,KITCO!$A:$A,AC20))=0,"-",(SUMIFS(KITCO!$D:$D,KITCO!$A:$A,AC20)))))</f>
        <v/>
      </c>
      <c r="AE20" s="165">
        <f>SUMIFS(KITCO!$D:$D,KITCO!$A:$A,AC20)</f>
        <v>0</v>
      </c>
      <c r="AF20" s="3" t="str">
        <f>Доллар!AF20</f>
        <v>17.11.2023</v>
      </c>
      <c r="AG20" s="157" t="str">
        <f>IF(AND(AH20=0,AH21=0,AH22=0,AH23=0,AH24=0,AH25=0,AH26=0,AH27=0,AH28=0,AH29=0),"",(IF((SUMIFS(KITCO!$D:$D,KITCO!$A:$A,AF20))=0,"-",(SUMIFS(KITCO!$D:$D,KITCO!$A:$A,AF20)))))</f>
        <v/>
      </c>
      <c r="AH20" s="165">
        <f>SUMIFS(KITCO!$D:$D,KITCO!$A:$A,AF20)</f>
        <v>0</v>
      </c>
      <c r="AI20" s="3" t="str">
        <f>Доллар!AI20</f>
        <v>17.12.2023</v>
      </c>
      <c r="AJ20" s="157" t="str">
        <f>IF(AND(AK20=0,AK21=0,AK22=0,AK23=0,AK24=0,AK25=0,AK26=0,AK27=0,AK28=0,AK29=0),"",(IF((SUMIFS(KITCO!$D:$D,KITCO!$A:$A,AI20))=0,"-",(SUMIFS(KITCO!$D:$D,KITCO!$A:$A,AI20)))))</f>
        <v/>
      </c>
      <c r="AK20" s="165">
        <f>SUMIFS(KITCO!$D:$D,KITCO!$A:$A,AI20)</f>
        <v>0</v>
      </c>
      <c r="AQ20" s="153" t="str">
        <f t="shared" si="0"/>
        <v>17.06.2023</v>
      </c>
      <c r="AR20" s="82"/>
      <c r="AT20" s="3" t="str">
        <f t="shared" si="1"/>
        <v>17.10.2023</v>
      </c>
      <c r="AU20" s="82"/>
      <c r="AW20" s="3" t="str">
        <f t="shared" si="2"/>
        <v>17.11.2023</v>
      </c>
      <c r="AX20" s="82"/>
      <c r="AZ20" s="3" t="str">
        <f t="shared" si="3"/>
        <v>17.12.2023</v>
      </c>
      <c r="BA20" s="82"/>
    </row>
    <row r="21" spans="2:53" x14ac:dyDescent="0.25">
      <c r="B21" s="3" t="str">
        <f>Доллар!B21</f>
        <v>18.01.2023</v>
      </c>
      <c r="C21" s="157" t="str">
        <f>IF(AND(D21=0,D22=0,D23=0,D24=0,D25=0,D26=0,D27=0,D28=0,D29=0,D30=0),"",(IF((SUMIFS(KITCO!$D:$D,KITCO!$A:$A,B21))=0,"-",(SUMIFS(KITCO!$D:$D,KITCO!$A:$A,B21)))))</f>
        <v/>
      </c>
      <c r="D21" s="165">
        <f>SUMIFS(KITCO!$D:$D,KITCO!$A:$A,B21)</f>
        <v>0</v>
      </c>
      <c r="E21" s="3" t="str">
        <f>Доллар!E21</f>
        <v>18.02.2023</v>
      </c>
      <c r="F21" s="157" t="str">
        <f>IF(AND(G21=0,G22=0,G23=0,G24=0,G25=0,G26=0,G27=0,G28=0,G29=0,G30=0),"",(IF((SUMIFS(KITCO!$D:$D,KITCO!$A:$A,E21))=0,"-",(SUMIFS(KITCO!$D:$D,KITCO!$A:$A,E21)))))</f>
        <v/>
      </c>
      <c r="G21" s="165">
        <f>SUMIFS(KITCO!$D:$D,KITCO!$A:$A,E21)</f>
        <v>0</v>
      </c>
      <c r="H21" s="3" t="str">
        <f>Доллар!H21</f>
        <v>18.03.2023</v>
      </c>
      <c r="I21" s="157" t="str">
        <f>IF(AND(J21=0,J22=0,J23=0,J24=0,J25=0,J26=0,J27=0,J28=0,J29=0,J30=0),"",(IF((SUMIFS(KITCO!$D:$D,KITCO!$A:$A,H21))=0,"-",(SUMIFS(KITCO!$D:$D,KITCO!$A:$A,H21)))))</f>
        <v/>
      </c>
      <c r="J21" s="165">
        <f>SUMIFS(KITCO!$D:$D,KITCO!$A:$A,H21)</f>
        <v>0</v>
      </c>
      <c r="K21" s="3" t="str">
        <f>Доллар!K21</f>
        <v>18.04.2023</v>
      </c>
      <c r="L21" s="157" t="str">
        <f>IF(AND(M21=0,M22=0,M23=0,M24=0,M25=0,M26=0,M27=0,M28=0,M29=0,M30=0),"",(IF((SUMIFS(KITCO!$D:$D,KITCO!$A:$A,K21))=0,"-",(SUMIFS(KITCO!$D:$D,KITCO!$A:$A,K21)))))</f>
        <v/>
      </c>
      <c r="M21" s="165">
        <f>SUMIFS(KITCO!$D:$D,KITCO!$A:$A,K21)</f>
        <v>0</v>
      </c>
      <c r="N21" s="3" t="str">
        <f>Доллар!N21</f>
        <v>18.05.2023</v>
      </c>
      <c r="O21" s="157" t="str">
        <f>IF(AND(P21=0,P22=0,P23=0,P24=0,P25=0,P26=0,P27=0,P28=0,P29=0,P30=0),"",(IF((SUMIFS(KITCO!$D:$D,KITCO!$A:$A,N21))=0,"-",(SUMIFS(KITCO!$D:$D,KITCO!$A:$A,N21)))))</f>
        <v/>
      </c>
      <c r="P21" s="165">
        <f>SUMIFS(KITCO!$D:$D,KITCO!$A:$A,N21)</f>
        <v>0</v>
      </c>
      <c r="Q21" s="3" t="str">
        <f>Доллар!Q21</f>
        <v>18.06.2023</v>
      </c>
      <c r="R21" s="157" t="str">
        <f>IF(AND(S21=0,S22=0,S23=0,S24=0,S25=0,S26=0,S27=0,S28=0,S29=0,S30=0),"",(IF((SUMIFS(KITCO!$D:$D,KITCO!$A:$A,Q21))=0,"-",(SUMIFS(KITCO!$D:$D,KITCO!$A:$A,Q21)))))</f>
        <v/>
      </c>
      <c r="S21" s="165">
        <f>SUMIFS(KITCO!$D:$D,KITCO!$A:$A,Q21)</f>
        <v>0</v>
      </c>
      <c r="T21" s="3" t="str">
        <f>Доллар!T21</f>
        <v>18.07.2023</v>
      </c>
      <c r="U21" s="157" t="str">
        <f>IF(AND(V21=0,V22=0,V23=0,V24=0,V25=0,V26=0,V27=0,V28=0,V29=0,V30=0),"",(IF((SUMIFS(KITCO!$D:$D,KITCO!$A:$A,T21))=0,"-",(SUMIFS(KITCO!$D:$D,KITCO!$A:$A,T21)))))</f>
        <v/>
      </c>
      <c r="V21" s="165">
        <f>SUMIFS(KITCO!$D:$D,KITCO!$A:$A,T21)</f>
        <v>0</v>
      </c>
      <c r="W21" s="3" t="str">
        <f>Доллар!W21</f>
        <v>18.08.2023</v>
      </c>
      <c r="X21" s="157" t="str">
        <f>IF(AND(Y21=0,Y22=0,Y23=0,Y24=0,Y25=0,Y26=0,Y27=0,Y28=0,Y29=0,Y30=0),"",(IF((SUMIFS(KITCO!$D:$D,KITCO!$A:$A,W21))=0,"-",(SUMIFS(KITCO!$D:$D,KITCO!$A:$A,W21)))))</f>
        <v/>
      </c>
      <c r="Y21" s="165">
        <f>SUMIFS(KITCO!$D:$D,KITCO!$A:$A,W21)</f>
        <v>0</v>
      </c>
      <c r="Z21" s="3" t="str">
        <f>Доллар!Z21</f>
        <v>18.09.2023</v>
      </c>
      <c r="AA21" s="157" t="str">
        <f>IF(AND(AB21=0,AB22=0,AB23=0,AB24=0,AB25=0,AB26=0,AB27=0,AB28=0,AB29=0,AB30=0),"",(IF((SUMIFS(KITCO!$D:$D,KITCO!$A:$A,Z21))=0,"-",(SUMIFS(KITCO!$D:$D,KITCO!$A:$A,Z21)))))</f>
        <v/>
      </c>
      <c r="AB21" s="165">
        <f>SUMIFS(KITCO!$D:$D,KITCO!$A:$A,Z21)</f>
        <v>0</v>
      </c>
      <c r="AC21" s="3" t="str">
        <f>Доллар!AC21</f>
        <v>18.10.2023</v>
      </c>
      <c r="AD21" s="157" t="str">
        <f>IF(AND(AE21=0,AE22=0,AE23=0,AE24=0,AE25=0,AE26=0,AE27=0,AE28=0,AE29=0,AE30=0),"",(IF((SUMIFS(KITCO!$D:$D,KITCO!$A:$A,AC21))=0,"-",(SUMIFS(KITCO!$D:$D,KITCO!$A:$A,AC21)))))</f>
        <v/>
      </c>
      <c r="AE21" s="165">
        <f>SUMIFS(KITCO!$D:$D,KITCO!$A:$A,AC21)</f>
        <v>0</v>
      </c>
      <c r="AF21" s="3" t="str">
        <f>Доллар!AF21</f>
        <v>18.11.2023</v>
      </c>
      <c r="AG21" s="157" t="str">
        <f>IF(AND(AH21=0,AH22=0,AH23=0,AH24=0,AH25=0,AH26=0,AH27=0,AH28=0,AH29=0,AH30=0),"",(IF((SUMIFS(KITCO!$D:$D,KITCO!$A:$A,AF21))=0,"-",(SUMIFS(KITCO!$D:$D,KITCO!$A:$A,AF21)))))</f>
        <v/>
      </c>
      <c r="AH21" s="165">
        <f>SUMIFS(KITCO!$D:$D,KITCO!$A:$A,AF21)</f>
        <v>0</v>
      </c>
      <c r="AI21" s="3" t="str">
        <f>Доллар!AI21</f>
        <v>18.12.2023</v>
      </c>
      <c r="AJ21" s="157" t="str">
        <f>IF(AND(AK21=0,AK22=0,AK23=0,AK24=0,AK25=0,AK26=0,AK27=0,AK28=0,AK29=0,AK30=0),"",(IF((SUMIFS(KITCO!$D:$D,KITCO!$A:$A,AI21))=0,"-",(SUMIFS(KITCO!$D:$D,KITCO!$A:$A,AI21)))))</f>
        <v/>
      </c>
      <c r="AK21" s="165">
        <f>SUMIFS(KITCO!$D:$D,KITCO!$A:$A,AI21)</f>
        <v>0</v>
      </c>
      <c r="AQ21" s="153" t="str">
        <f t="shared" si="0"/>
        <v>18.06.2023</v>
      </c>
      <c r="AR21" s="82"/>
      <c r="AT21" s="3" t="str">
        <f t="shared" si="1"/>
        <v>18.10.2023</v>
      </c>
      <c r="AU21" s="82"/>
      <c r="AW21" s="3" t="str">
        <f t="shared" si="2"/>
        <v>18.11.2023</v>
      </c>
      <c r="AX21" s="82"/>
      <c r="AZ21" s="3" t="str">
        <f t="shared" si="3"/>
        <v>18.12.2023</v>
      </c>
      <c r="BA21" s="82"/>
    </row>
    <row r="22" spans="2:53" x14ac:dyDescent="0.25">
      <c r="B22" s="3" t="str">
        <f>Доллар!B22</f>
        <v>19.01.2023</v>
      </c>
      <c r="C22" s="157" t="str">
        <f>IF(AND(D22=0,D23=0,D24=0,D25=0,D26=0,D27=0,D28=0,D29=0,D30=0,D31=0),"",(IF((SUMIFS(KITCO!$D:$D,KITCO!$A:$A,B22))=0,"-",(SUMIFS(KITCO!$D:$D,KITCO!$A:$A,B22)))))</f>
        <v/>
      </c>
      <c r="D22" s="165">
        <f>SUMIFS(KITCO!$D:$D,KITCO!$A:$A,B22)</f>
        <v>0</v>
      </c>
      <c r="E22" s="3" t="str">
        <f>Доллар!E22</f>
        <v>19.02.2023</v>
      </c>
      <c r="F22" s="157" t="str">
        <f>IF(AND(G22=0,G23=0,G24=0,G25=0,G26=0,G27=0,G28=0,G29=0,G30=0,G31=0),"",(IF((SUMIFS(KITCO!$D:$D,KITCO!$A:$A,E22))=0,"-",(SUMIFS(KITCO!$D:$D,KITCO!$A:$A,E22)))))</f>
        <v/>
      </c>
      <c r="G22" s="165">
        <f>SUMIFS(KITCO!$D:$D,KITCO!$A:$A,E22)</f>
        <v>0</v>
      </c>
      <c r="H22" s="3" t="str">
        <f>Доллар!H22</f>
        <v>19.03.2023</v>
      </c>
      <c r="I22" s="157" t="str">
        <f>IF(AND(J22=0,J23=0,J24=0,J25=0,J26=0,J27=0,J28=0,J29=0,J30=0,J31=0),"",(IF((SUMIFS(KITCO!$D:$D,KITCO!$A:$A,H22))=0,"-",(SUMIFS(KITCO!$D:$D,KITCO!$A:$A,H22)))))</f>
        <v/>
      </c>
      <c r="J22" s="165">
        <f>SUMIFS(KITCO!$D:$D,KITCO!$A:$A,H22)</f>
        <v>0</v>
      </c>
      <c r="K22" s="3" t="str">
        <f>Доллар!K22</f>
        <v>19.04.2023</v>
      </c>
      <c r="L22" s="157" t="str">
        <f>IF(AND(M22=0,M23=0,M24=0,M25=0,M26=0,M27=0,M28=0,M29=0,M30=0,M31=0),"",(IF((SUMIFS(KITCO!$D:$D,KITCO!$A:$A,K22))=0,"-",(SUMIFS(KITCO!$D:$D,KITCO!$A:$A,K22)))))</f>
        <v/>
      </c>
      <c r="M22" s="165">
        <f>SUMIFS(KITCO!$D:$D,KITCO!$A:$A,K22)</f>
        <v>0</v>
      </c>
      <c r="N22" s="3" t="str">
        <f>Доллар!N22</f>
        <v>19.05.2023</v>
      </c>
      <c r="O22" s="157" t="str">
        <f>IF(AND(P22=0,P23=0,P24=0,P25=0,P26=0,P27=0,P28=0,P29=0,P30=0,P31=0),"",(IF((SUMIFS(KITCO!$D:$D,KITCO!$A:$A,N22))=0,"-",(SUMIFS(KITCO!$D:$D,KITCO!$A:$A,N22)))))</f>
        <v/>
      </c>
      <c r="P22" s="165">
        <f>SUMIFS(KITCO!$D:$D,KITCO!$A:$A,N22)</f>
        <v>0</v>
      </c>
      <c r="Q22" s="3" t="str">
        <f>Доллар!Q22</f>
        <v>19.06.2023</v>
      </c>
      <c r="R22" s="157" t="str">
        <f>IF(AND(S22=0,S23=0,S24=0,S25=0,S26=0,S27=0,S28=0,S29=0,S30=0,S31=0),"",(IF((SUMIFS(KITCO!$D:$D,KITCO!$A:$A,Q22))=0,"-",(SUMIFS(KITCO!$D:$D,KITCO!$A:$A,Q22)))))</f>
        <v/>
      </c>
      <c r="S22" s="165">
        <f>SUMIFS(KITCO!$D:$D,KITCO!$A:$A,Q22)</f>
        <v>0</v>
      </c>
      <c r="T22" s="3" t="str">
        <f>Доллар!T22</f>
        <v>19.07.2023</v>
      </c>
      <c r="U22" s="157" t="str">
        <f>IF(AND(V22=0,V23=0,V24=0,V25=0,V26=0,V27=0,V28=0,V29=0,V30=0,V31=0),"",(IF((SUMIFS(KITCO!$D:$D,KITCO!$A:$A,T22))=0,"-",(SUMIFS(KITCO!$D:$D,KITCO!$A:$A,T22)))))</f>
        <v/>
      </c>
      <c r="V22" s="165">
        <f>SUMIFS(KITCO!$D:$D,KITCO!$A:$A,T22)</f>
        <v>0</v>
      </c>
      <c r="W22" s="3" t="str">
        <f>Доллар!W22</f>
        <v>19.08.2023</v>
      </c>
      <c r="X22" s="157" t="str">
        <f>IF(AND(Y22=0,Y23=0,Y24=0,Y25=0,Y26=0,Y27=0,Y28=0,Y29=0,Y30=0,Y31=0),"",(IF((SUMIFS(KITCO!$D:$D,KITCO!$A:$A,W22))=0,"-",(SUMIFS(KITCO!$D:$D,KITCO!$A:$A,W22)))))</f>
        <v/>
      </c>
      <c r="Y22" s="165">
        <f>SUMIFS(KITCO!$D:$D,KITCO!$A:$A,W22)</f>
        <v>0</v>
      </c>
      <c r="Z22" s="3" t="str">
        <f>Доллар!Z22</f>
        <v>19.09.2023</v>
      </c>
      <c r="AA22" s="157" t="str">
        <f>IF(AND(AB22=0,AB23=0,AB24=0,AB25=0,AB26=0,AB27=0,AB28=0,AB29=0,AB30=0,AB31=0),"",(IF((SUMIFS(KITCO!$D:$D,KITCO!$A:$A,Z22))=0,"-",(SUMIFS(KITCO!$D:$D,KITCO!$A:$A,Z22)))))</f>
        <v/>
      </c>
      <c r="AB22" s="165">
        <f>SUMIFS(KITCO!$D:$D,KITCO!$A:$A,Z22)</f>
        <v>0</v>
      </c>
      <c r="AC22" s="3" t="str">
        <f>Доллар!AC22</f>
        <v>19.10.2023</v>
      </c>
      <c r="AD22" s="157" t="str">
        <f>IF(AND(AE22=0,AE23=0,AE24=0,AE25=0,AE26=0,AE27=0,AE28=0,AE29=0,AE30=0,AE31=0),"",(IF((SUMIFS(KITCO!$D:$D,KITCO!$A:$A,AC22))=0,"-",(SUMIFS(KITCO!$D:$D,KITCO!$A:$A,AC22)))))</f>
        <v/>
      </c>
      <c r="AE22" s="165">
        <f>SUMIFS(KITCO!$D:$D,KITCO!$A:$A,AC22)</f>
        <v>0</v>
      </c>
      <c r="AF22" s="3" t="str">
        <f>Доллар!AF22</f>
        <v>19.11.2023</v>
      </c>
      <c r="AG22" s="157" t="str">
        <f>IF(AND(AH22=0,AH23=0,AH24=0,AH25=0,AH26=0,AH27=0,AH28=0,AH29=0,AH30=0,AH31=0),"",(IF((SUMIFS(KITCO!$D:$D,KITCO!$A:$A,AF22))=0,"-",(SUMIFS(KITCO!$D:$D,KITCO!$A:$A,AF22)))))</f>
        <v/>
      </c>
      <c r="AH22" s="165">
        <f>SUMIFS(KITCO!$D:$D,KITCO!$A:$A,AF22)</f>
        <v>0</v>
      </c>
      <c r="AI22" s="3" t="str">
        <f>Доллар!AI22</f>
        <v>19.12.2023</v>
      </c>
      <c r="AJ22" s="157" t="str">
        <f>IF(AND(AK22=0,AK23=0,AK24=0,AK25=0,AK26=0,AK27=0,AK28=0,AK29=0,AK30=0,AK31=0),"",(IF((SUMIFS(KITCO!$D:$D,KITCO!$A:$A,AI22))=0,"-",(SUMIFS(KITCO!$D:$D,KITCO!$A:$A,AI22)))))</f>
        <v/>
      </c>
      <c r="AK22" s="165">
        <f>SUMIFS(KITCO!$D:$D,KITCO!$A:$A,AI22)</f>
        <v>0</v>
      </c>
      <c r="AP22" s="31"/>
      <c r="AQ22" s="153" t="str">
        <f t="shared" si="0"/>
        <v>19.06.2023</v>
      </c>
      <c r="AR22" s="82"/>
      <c r="AT22" s="3" t="str">
        <f t="shared" si="1"/>
        <v>19.10.2023</v>
      </c>
      <c r="AU22" s="82"/>
      <c r="AW22" s="3" t="str">
        <f t="shared" si="2"/>
        <v>19.11.2023</v>
      </c>
      <c r="AX22" s="82"/>
      <c r="AZ22" s="3" t="str">
        <f t="shared" si="3"/>
        <v>19.12.2023</v>
      </c>
      <c r="BA22" s="82"/>
    </row>
    <row r="23" spans="2:53" x14ac:dyDescent="0.25">
      <c r="B23" s="3" t="str">
        <f>Доллар!B23</f>
        <v>20.01.2023</v>
      </c>
      <c r="C23" s="157" t="str">
        <f>IF(AND(D23=0,D24=0,D25=0,D26=0,D27=0,D28=0,D29=0,D30=0,D31=0,D32=0),"",(IF((SUMIFS(KITCO!$D:$D,KITCO!$A:$A,B23))=0,"-",(SUMIFS(KITCO!$D:$D,KITCO!$A:$A,B23)))))</f>
        <v/>
      </c>
      <c r="D23" s="165">
        <f>SUMIFS(KITCO!$D:$D,KITCO!$A:$A,B23)</f>
        <v>0</v>
      </c>
      <c r="E23" s="3" t="str">
        <f>Доллар!E23</f>
        <v>20.02.2023</v>
      </c>
      <c r="F23" s="157" t="str">
        <f>IF(AND(G23=0,G24=0,G25=0,G26=0,G27=0,G28=0,G29=0,G30=0,G31=0,G32=0),"",(IF((SUMIFS(KITCO!$D:$D,KITCO!$A:$A,E23))=0,"-",(SUMIFS(KITCO!$D:$D,KITCO!$A:$A,E23)))))</f>
        <v/>
      </c>
      <c r="G23" s="165">
        <f>SUMIFS(KITCO!$D:$D,KITCO!$A:$A,E23)</f>
        <v>0</v>
      </c>
      <c r="H23" s="3" t="str">
        <f>Доллар!H23</f>
        <v>20.03.2023</v>
      </c>
      <c r="I23" s="157" t="str">
        <f>IF(AND(J23=0,J24=0,J25=0,J26=0,J27=0,J28=0,J29=0,J30=0,J31=0,J32=0),"",(IF((SUMIFS(KITCO!$D:$D,KITCO!$A:$A,H23))=0,"-",(SUMIFS(KITCO!$D:$D,KITCO!$A:$A,H23)))))</f>
        <v/>
      </c>
      <c r="J23" s="165">
        <f>SUMIFS(KITCO!$D:$D,KITCO!$A:$A,H23)</f>
        <v>0</v>
      </c>
      <c r="K23" s="3" t="str">
        <f>Доллар!K23</f>
        <v>20.04.2023</v>
      </c>
      <c r="L23" s="157" t="str">
        <f>IF(AND(M23=0,M24=0,M25=0,M26=0,M27=0,M28=0,M29=0,M30=0,M31=0,M32=0),"",(IF((SUMIFS(KITCO!$D:$D,KITCO!$A:$A,K23))=0,"-",(SUMIFS(KITCO!$D:$D,KITCO!$A:$A,K23)))))</f>
        <v/>
      </c>
      <c r="M23" s="165">
        <f>SUMIFS(KITCO!$D:$D,KITCO!$A:$A,K23)</f>
        <v>0</v>
      </c>
      <c r="N23" s="3" t="str">
        <f>Доллар!N23</f>
        <v>20.05.2023</v>
      </c>
      <c r="O23" s="157" t="str">
        <f>IF(AND(P23=0,P24=0,P25=0,P26=0,P27=0,P28=0,P29=0,P30=0,P31=0,P32=0),"",(IF((SUMIFS(KITCO!$D:$D,KITCO!$A:$A,N23))=0,"-",(SUMIFS(KITCO!$D:$D,KITCO!$A:$A,N23)))))</f>
        <v/>
      </c>
      <c r="P23" s="165">
        <f>SUMIFS(KITCO!$D:$D,KITCO!$A:$A,N23)</f>
        <v>0</v>
      </c>
      <c r="Q23" s="3" t="str">
        <f>Доллар!Q23</f>
        <v>20.06.2023</v>
      </c>
      <c r="R23" s="157" t="str">
        <f>IF(AND(S23=0,S24=0,S25=0,S26=0,S27=0,S28=0,S29=0,S30=0,S31=0,S32=0),"",(IF((SUMIFS(KITCO!$D:$D,KITCO!$A:$A,Q23))=0,"-",(SUMIFS(KITCO!$D:$D,KITCO!$A:$A,Q23)))))</f>
        <v/>
      </c>
      <c r="S23" s="165">
        <f>SUMIFS(KITCO!$D:$D,KITCO!$A:$A,Q23)</f>
        <v>0</v>
      </c>
      <c r="T23" s="3" t="str">
        <f>Доллар!T23</f>
        <v>20.07.2023</v>
      </c>
      <c r="U23" s="157" t="str">
        <f>IF(AND(V23=0,V24=0,V25=0,V26=0,V27=0,V28=0,V29=0,V30=0,V31=0,V32=0),"",(IF((SUMIFS(KITCO!$D:$D,KITCO!$A:$A,T23))=0,"-",(SUMIFS(KITCO!$D:$D,KITCO!$A:$A,T23)))))</f>
        <v/>
      </c>
      <c r="V23" s="165">
        <f>SUMIFS(KITCO!$D:$D,KITCO!$A:$A,T23)</f>
        <v>0</v>
      </c>
      <c r="W23" s="3" t="str">
        <f>Доллар!W23</f>
        <v>20.08.2023</v>
      </c>
      <c r="X23" s="157" t="str">
        <f>IF(AND(Y23=0,Y24=0,Y25=0,Y26=0,Y27=0,Y28=0,Y29=0,Y30=0,Y31=0,Y32=0),"",(IF((SUMIFS(KITCO!$D:$D,KITCO!$A:$A,W23))=0,"-",(SUMIFS(KITCO!$D:$D,KITCO!$A:$A,W23)))))</f>
        <v/>
      </c>
      <c r="Y23" s="165">
        <f>SUMIFS(KITCO!$D:$D,KITCO!$A:$A,W23)</f>
        <v>0</v>
      </c>
      <c r="Z23" s="3" t="str">
        <f>Доллар!Z23</f>
        <v>20.09.2023</v>
      </c>
      <c r="AA23" s="157" t="str">
        <f>IF(AND(AB23=0,AB24=0,AB25=0,AB26=0,AB27=0,AB28=0,AB29=0,AB30=0,AB31=0,AB32=0),"",(IF((SUMIFS(KITCO!$D:$D,KITCO!$A:$A,Z23))=0,"-",(SUMIFS(KITCO!$D:$D,KITCO!$A:$A,Z23)))))</f>
        <v/>
      </c>
      <c r="AB23" s="165">
        <f>SUMIFS(KITCO!$D:$D,KITCO!$A:$A,Z23)</f>
        <v>0</v>
      </c>
      <c r="AC23" s="3" t="str">
        <f>Доллар!AC23</f>
        <v>20.10.2023</v>
      </c>
      <c r="AD23" s="157" t="str">
        <f>IF(AND(AE23=0,AE24=0,AE25=0,AE26=0,AE27=0,AE28=0,AE29=0,AE30=0,AE31=0,AE32=0),"",(IF((SUMIFS(KITCO!$D:$D,KITCO!$A:$A,AC23))=0,"-",(SUMIFS(KITCO!$D:$D,KITCO!$A:$A,AC23)))))</f>
        <v/>
      </c>
      <c r="AE23" s="165">
        <f>SUMIFS(KITCO!$D:$D,KITCO!$A:$A,AC23)</f>
        <v>0</v>
      </c>
      <c r="AF23" s="3" t="str">
        <f>Доллар!AF23</f>
        <v>20.11.2023</v>
      </c>
      <c r="AG23" s="157" t="str">
        <f>IF(AND(AH23=0,AH24=0,AH25=0,AH26=0,AH27=0,AH28=0,AH29=0,AH30=0,AH31=0,AH32=0),"",(IF((SUMIFS(KITCO!$D:$D,KITCO!$A:$A,AF23))=0,"-",(SUMIFS(KITCO!$D:$D,KITCO!$A:$A,AF23)))))</f>
        <v/>
      </c>
      <c r="AH23" s="165">
        <f>SUMIFS(KITCO!$D:$D,KITCO!$A:$A,AF23)</f>
        <v>0</v>
      </c>
      <c r="AI23" s="3" t="str">
        <f>Доллар!AI23</f>
        <v>20.12.2023</v>
      </c>
      <c r="AJ23" s="157" t="str">
        <f>IF(AND(AK23=0,AK24=0,AK25=0,AK26=0,AK27=0,AK28=0,AK29=0,AK30=0,AK31=0,AK32=0),"",(IF((SUMIFS(KITCO!$D:$D,KITCO!$A:$A,AI23))=0,"-",(SUMIFS(KITCO!$D:$D,KITCO!$A:$A,AI23)))))</f>
        <v/>
      </c>
      <c r="AK23" s="165">
        <f>SUMIFS(KITCO!$D:$D,KITCO!$A:$A,AI23)</f>
        <v>0</v>
      </c>
      <c r="AQ23" s="153" t="str">
        <f t="shared" si="0"/>
        <v>20.06.2023</v>
      </c>
      <c r="AR23" s="82"/>
      <c r="AT23" s="3" t="str">
        <f t="shared" si="1"/>
        <v>20.10.2023</v>
      </c>
      <c r="AU23" s="82"/>
      <c r="AW23" s="3" t="str">
        <f t="shared" si="2"/>
        <v>20.11.2023</v>
      </c>
      <c r="AX23" s="82"/>
      <c r="AZ23" s="3" t="str">
        <f t="shared" si="3"/>
        <v>20.12.2023</v>
      </c>
      <c r="BA23" s="82"/>
    </row>
    <row r="24" spans="2:53" x14ac:dyDescent="0.25">
      <c r="B24" s="3" t="str">
        <f>Доллар!B24</f>
        <v>21.01.2023</v>
      </c>
      <c r="C24" s="157" t="str">
        <f>IF(AND(D24=0,D25=0,D26=0,D27=0,D28=0,D29=0,D30=0,D31=0,D32=0,D33=0),"",(IF((SUMIFS(KITCO!$D:$D,KITCO!$A:$A,B24))=0,"-",(SUMIFS(KITCO!$D:$D,KITCO!$A:$A,B24)))))</f>
        <v/>
      </c>
      <c r="D24" s="165">
        <f>SUMIFS(KITCO!$D:$D,KITCO!$A:$A,B24)</f>
        <v>0</v>
      </c>
      <c r="E24" s="3" t="str">
        <f>Доллар!E24</f>
        <v>21.02.2023</v>
      </c>
      <c r="F24" s="157" t="str">
        <f>IF(AND(G24=0,G25=0,G26=0,G27=0,G28=0,G29=0,G30=0,G31=0,G32=0,G33=0),"",(IF((SUMIFS(KITCO!$D:$D,KITCO!$A:$A,E24))=0,"-",(SUMIFS(KITCO!$D:$D,KITCO!$A:$A,E24)))))</f>
        <v/>
      </c>
      <c r="G24" s="165">
        <f>SUMIFS(KITCO!$D:$D,KITCO!$A:$A,E24)</f>
        <v>0</v>
      </c>
      <c r="H24" s="3" t="str">
        <f>Доллар!H24</f>
        <v>21.03.2023</v>
      </c>
      <c r="I24" s="157" t="str">
        <f>IF(AND(J24=0,J25=0,J26=0,J27=0,J28=0,J29=0,J30=0,J31=0,J32=0,J33=0),"",(IF((SUMIFS(KITCO!$D:$D,KITCO!$A:$A,H24))=0,"-",(SUMIFS(KITCO!$D:$D,KITCO!$A:$A,H24)))))</f>
        <v/>
      </c>
      <c r="J24" s="165">
        <f>SUMIFS(KITCO!$D:$D,KITCO!$A:$A,H24)</f>
        <v>0</v>
      </c>
      <c r="K24" s="3" t="str">
        <f>Доллар!K24</f>
        <v>21.04.2023</v>
      </c>
      <c r="L24" s="157" t="str">
        <f>IF(AND(M24=0,M25=0,M26=0,M27=0,M28=0,M29=0,M30=0,M31=0,M32=0,M33=0),"",(IF((SUMIFS(KITCO!$D:$D,KITCO!$A:$A,K24))=0,"-",(SUMIFS(KITCO!$D:$D,KITCO!$A:$A,K24)))))</f>
        <v/>
      </c>
      <c r="M24" s="165">
        <f>SUMIFS(KITCO!$D:$D,KITCO!$A:$A,K24)</f>
        <v>0</v>
      </c>
      <c r="N24" s="3" t="str">
        <f>Доллар!N24</f>
        <v>21.05.2023</v>
      </c>
      <c r="O24" s="157" t="str">
        <f>IF(AND(P24=0,P25=0,P26=0,P27=0,P28=0,P29=0,P30=0,P31=0,P32=0,P33=0),"",(IF((SUMIFS(KITCO!$D:$D,KITCO!$A:$A,N24))=0,"-",(SUMIFS(KITCO!$D:$D,KITCO!$A:$A,N24)))))</f>
        <v/>
      </c>
      <c r="P24" s="165">
        <f>SUMIFS(KITCO!$D:$D,KITCO!$A:$A,N24)</f>
        <v>0</v>
      </c>
      <c r="Q24" s="3" t="str">
        <f>Доллар!Q24</f>
        <v>21.06.2023</v>
      </c>
      <c r="R24" s="157" t="str">
        <f>IF(AND(S24=0,S25=0,S26=0,S27=0,S28=0,S29=0,S30=0,S31=0,S32=0,S33=0),"",(IF((SUMIFS(KITCO!$D:$D,KITCO!$A:$A,Q24))=0,"-",(SUMIFS(KITCO!$D:$D,KITCO!$A:$A,Q24)))))</f>
        <v/>
      </c>
      <c r="S24" s="165">
        <f>SUMIFS(KITCO!$D:$D,KITCO!$A:$A,Q24)</f>
        <v>0</v>
      </c>
      <c r="T24" s="3" t="str">
        <f>Доллар!T24</f>
        <v>21.07.2023</v>
      </c>
      <c r="U24" s="157" t="str">
        <f>IF(AND(V24=0,V25=0,V26=0,V27=0,V28=0,V29=0,V30=0,V31=0,V32=0,V33=0),"",(IF((SUMIFS(KITCO!$D:$D,KITCO!$A:$A,T24))=0,"-",(SUMIFS(KITCO!$D:$D,KITCO!$A:$A,T24)))))</f>
        <v/>
      </c>
      <c r="V24" s="165">
        <f>SUMIFS(KITCO!$D:$D,KITCO!$A:$A,T24)</f>
        <v>0</v>
      </c>
      <c r="W24" s="3" t="str">
        <f>Доллар!W24</f>
        <v>21.08.2023</v>
      </c>
      <c r="X24" s="157" t="str">
        <f>IF(AND(Y24=0,Y25=0,Y26=0,Y27=0,Y28=0,Y29=0,Y30=0,Y31=0,Y32=0,Y33=0),"",(IF((SUMIFS(KITCO!$D:$D,KITCO!$A:$A,W24))=0,"-",(SUMIFS(KITCO!$D:$D,KITCO!$A:$A,W24)))))</f>
        <v/>
      </c>
      <c r="Y24" s="165">
        <f>SUMIFS(KITCO!$D:$D,KITCO!$A:$A,W24)</f>
        <v>0</v>
      </c>
      <c r="Z24" s="3" t="str">
        <f>Доллар!Z24</f>
        <v>21.09.2023</v>
      </c>
      <c r="AA24" s="157" t="str">
        <f>IF(AND(AB24=0,AB25=0,AB26=0,AB27=0,AB28=0,AB29=0,AB30=0,AB31=0,AB32=0,AB33=0),"",(IF((SUMIFS(KITCO!$D:$D,KITCO!$A:$A,Z24))=0,"-",(SUMIFS(KITCO!$D:$D,KITCO!$A:$A,Z24)))))</f>
        <v/>
      </c>
      <c r="AB24" s="165">
        <f>SUMIFS(KITCO!$D:$D,KITCO!$A:$A,Z24)</f>
        <v>0</v>
      </c>
      <c r="AC24" s="3" t="str">
        <f>Доллар!AC24</f>
        <v>21.10.2023</v>
      </c>
      <c r="AD24" s="157" t="str">
        <f>IF(AND(AE24=0,AE25=0,AE26=0,AE27=0,AE28=0,AE29=0,AE30=0,AE31=0,AE32=0,AE33=0),"",(IF((SUMIFS(KITCO!$D:$D,KITCO!$A:$A,AC24))=0,"-",(SUMIFS(KITCO!$D:$D,KITCO!$A:$A,AC24)))))</f>
        <v/>
      </c>
      <c r="AE24" s="165">
        <f>SUMIFS(KITCO!$D:$D,KITCO!$A:$A,AC24)</f>
        <v>0</v>
      </c>
      <c r="AF24" s="3" t="str">
        <f>Доллар!AF24</f>
        <v>21.11.2023</v>
      </c>
      <c r="AG24" s="157" t="str">
        <f>IF(AND(AH24=0,AH25=0,AH26=0,AH27=0,AH28=0,AH29=0,AH30=0,AH31=0,AH32=0,AH33=0),"",(IF((SUMIFS(KITCO!$D:$D,KITCO!$A:$A,AF24))=0,"-",(SUMIFS(KITCO!$D:$D,KITCO!$A:$A,AF24)))))</f>
        <v/>
      </c>
      <c r="AH24" s="165">
        <f>SUMIFS(KITCO!$D:$D,KITCO!$A:$A,AF24)</f>
        <v>0</v>
      </c>
      <c r="AI24" s="3" t="str">
        <f>Доллар!AI24</f>
        <v>21.12.2023</v>
      </c>
      <c r="AJ24" s="157" t="str">
        <f>IF(AND(AK24=0,AK25=0,AK26=0,AK27=0,AK28=0,AK29=0,AK30=0,AK31=0,AK32=0,AK33=0),"",(IF((SUMIFS(KITCO!$D:$D,KITCO!$A:$A,AI24))=0,"-",(SUMIFS(KITCO!$D:$D,KITCO!$A:$A,AI24)))))</f>
        <v/>
      </c>
      <c r="AK24" s="165">
        <f>SUMIFS(KITCO!$D:$D,KITCO!$A:$A,AI24)</f>
        <v>0</v>
      </c>
      <c r="AQ24" s="153" t="str">
        <f t="shared" si="0"/>
        <v>21.06.2023</v>
      </c>
      <c r="AR24" s="82"/>
      <c r="AT24" s="3" t="str">
        <f t="shared" si="1"/>
        <v>21.10.2023</v>
      </c>
      <c r="AU24" s="82"/>
      <c r="AW24" s="3" t="str">
        <f t="shared" si="2"/>
        <v>21.11.2023</v>
      </c>
      <c r="AX24" s="82"/>
      <c r="AZ24" s="3" t="str">
        <f t="shared" si="3"/>
        <v>21.12.2023</v>
      </c>
      <c r="BA24" s="82"/>
    </row>
    <row r="25" spans="2:53" x14ac:dyDescent="0.25">
      <c r="B25" s="3" t="str">
        <f>Доллар!B25</f>
        <v>22.01.2023</v>
      </c>
      <c r="C25" s="157" t="str">
        <f>IF(AND(D25=0,D26=0,D27=0,D28=0,D29=0,D30=0,D31=0,D32=0,D33=0,D34=0),"",(IF((SUMIFS(KITCO!$D:$D,KITCO!$A:$A,B25))=0,"-",(SUMIFS(KITCO!$D:$D,KITCO!$A:$A,B25)))))</f>
        <v/>
      </c>
      <c r="D25" s="165">
        <f>SUMIFS(KITCO!$D:$D,KITCO!$A:$A,B25)</f>
        <v>0</v>
      </c>
      <c r="E25" s="3" t="str">
        <f>Доллар!E25</f>
        <v>22.02.2023</v>
      </c>
      <c r="F25" s="157" t="str">
        <f>IF(AND(G25=0,G26=0,G27=0,G28=0,G29=0,G30=0,G31=0,G32=0,G33=0,G34=0),"",(IF((SUMIFS(KITCO!$D:$D,KITCO!$A:$A,E25))=0,"-",(SUMIFS(KITCO!$D:$D,KITCO!$A:$A,E25)))))</f>
        <v/>
      </c>
      <c r="G25" s="165">
        <f>SUMIFS(KITCO!$D:$D,KITCO!$A:$A,E25)</f>
        <v>0</v>
      </c>
      <c r="H25" s="3" t="str">
        <f>Доллар!H25</f>
        <v>22.03.2023</v>
      </c>
      <c r="I25" s="157" t="str">
        <f>IF(AND(J25=0,J26=0,J27=0,J28=0,J29=0,J30=0,J31=0,J32=0,J33=0,J34=0),"",(IF((SUMIFS(KITCO!$D:$D,KITCO!$A:$A,H25))=0,"-",(SUMIFS(KITCO!$D:$D,KITCO!$A:$A,H25)))))</f>
        <v/>
      </c>
      <c r="J25" s="165">
        <f>SUMIFS(KITCO!$D:$D,KITCO!$A:$A,H25)</f>
        <v>0</v>
      </c>
      <c r="K25" s="3" t="str">
        <f>Доллар!K25</f>
        <v>22.04.2023</v>
      </c>
      <c r="L25" s="157" t="str">
        <f>IF(AND(M25=0,M26=0,M27=0,M28=0,M29=0,M30=0,M31=0,M32=0,M33=0,M34=0),"",(IF((SUMIFS(KITCO!$D:$D,KITCO!$A:$A,K25))=0,"-",(SUMIFS(KITCO!$D:$D,KITCO!$A:$A,K25)))))</f>
        <v/>
      </c>
      <c r="M25" s="165">
        <f>SUMIFS(KITCO!$D:$D,KITCO!$A:$A,K25)</f>
        <v>0</v>
      </c>
      <c r="N25" s="3" t="str">
        <f>Доллар!N25</f>
        <v>22.05.2023</v>
      </c>
      <c r="O25" s="157" t="str">
        <f>IF(AND(P25=0,P26=0,P27=0,P28=0,P29=0,P30=0,P31=0,P32=0,P33=0,P34=0),"",(IF((SUMIFS(KITCO!$D:$D,KITCO!$A:$A,N25))=0,"-",(SUMIFS(KITCO!$D:$D,KITCO!$A:$A,N25)))))</f>
        <v/>
      </c>
      <c r="P25" s="165">
        <f>SUMIFS(KITCO!$D:$D,KITCO!$A:$A,N25)</f>
        <v>0</v>
      </c>
      <c r="Q25" s="3" t="str">
        <f>Доллар!Q25</f>
        <v>22.06.2023</v>
      </c>
      <c r="R25" s="157" t="str">
        <f>IF(AND(S25=0,S26=0,S27=0,S28=0,S29=0,S30=0,S31=0,S32=0,S33=0,S34=0),"",(IF((SUMIFS(KITCO!$D:$D,KITCO!$A:$A,Q25))=0,"-",(SUMIFS(KITCO!$D:$D,KITCO!$A:$A,Q25)))))</f>
        <v/>
      </c>
      <c r="S25" s="165">
        <f>SUMIFS(KITCO!$D:$D,KITCO!$A:$A,Q25)</f>
        <v>0</v>
      </c>
      <c r="T25" s="3" t="str">
        <f>Доллар!T25</f>
        <v>22.07.2023</v>
      </c>
      <c r="U25" s="157" t="str">
        <f>IF(AND(V25=0,V26=0,V27=0,V28=0,V29=0,V30=0,V31=0,V32=0,V33=0,V34=0),"",(IF((SUMIFS(KITCO!$D:$D,KITCO!$A:$A,T25))=0,"-",(SUMIFS(KITCO!$D:$D,KITCO!$A:$A,T25)))))</f>
        <v/>
      </c>
      <c r="V25" s="165">
        <f>SUMIFS(KITCO!$D:$D,KITCO!$A:$A,T25)</f>
        <v>0</v>
      </c>
      <c r="W25" s="3" t="str">
        <f>Доллар!W25</f>
        <v>22.08.2023</v>
      </c>
      <c r="X25" s="157" t="str">
        <f>IF(AND(Y25=0,Y26=0,Y27=0,Y28=0,Y29=0,Y30=0,Y31=0,Y32=0,Y33=0,Y34=0),"",(IF((SUMIFS(KITCO!$D:$D,KITCO!$A:$A,W25))=0,"-",(SUMIFS(KITCO!$D:$D,KITCO!$A:$A,W25)))))</f>
        <v/>
      </c>
      <c r="Y25" s="165">
        <f>SUMIFS(KITCO!$D:$D,KITCO!$A:$A,W25)</f>
        <v>0</v>
      </c>
      <c r="Z25" s="3" t="str">
        <f>Доллар!Z25</f>
        <v>22.09.2023</v>
      </c>
      <c r="AA25" s="157" t="str">
        <f>IF(AND(AB25=0,AB26=0,AB27=0,AB28=0,AB29=0,AB30=0,AB31=0,AB32=0,AB33=0,AB34=0),"",(IF((SUMIFS(KITCO!$D:$D,KITCO!$A:$A,Z25))=0,"-",(SUMIFS(KITCO!$D:$D,KITCO!$A:$A,Z25)))))</f>
        <v/>
      </c>
      <c r="AB25" s="165">
        <f>SUMIFS(KITCO!$D:$D,KITCO!$A:$A,Z25)</f>
        <v>0</v>
      </c>
      <c r="AC25" s="3" t="str">
        <f>Доллар!AC25</f>
        <v>22.10.2023</v>
      </c>
      <c r="AD25" s="157" t="str">
        <f>IF(AND(AE25=0,AE26=0,AE27=0,AE28=0,AE29=0,AE30=0,AE31=0,AE32=0,AE33=0,AE34=0),"",(IF((SUMIFS(KITCO!$D:$D,KITCO!$A:$A,AC25))=0,"-",(SUMIFS(KITCO!$D:$D,KITCO!$A:$A,AC25)))))</f>
        <v/>
      </c>
      <c r="AE25" s="165">
        <f>SUMIFS(KITCO!$D:$D,KITCO!$A:$A,AC25)</f>
        <v>0</v>
      </c>
      <c r="AF25" s="3" t="str">
        <f>Доллар!AF25</f>
        <v>22.11.2023</v>
      </c>
      <c r="AG25" s="157" t="str">
        <f>IF(AND(AH25=0,AH26=0,AH27=0,AH28=0,AH29=0,AH30=0,AH31=0,AH32=0,AH33=0,AH34=0),"",(IF((SUMIFS(KITCO!$D:$D,KITCO!$A:$A,AF25))=0,"-",(SUMIFS(KITCO!$D:$D,KITCO!$A:$A,AF25)))))</f>
        <v/>
      </c>
      <c r="AH25" s="165">
        <f>SUMIFS(KITCO!$D:$D,KITCO!$A:$A,AF25)</f>
        <v>0</v>
      </c>
      <c r="AI25" s="3" t="str">
        <f>Доллар!AI25</f>
        <v>22.12.2023</v>
      </c>
      <c r="AJ25" s="157" t="str">
        <f>IF(AND(AK25=0,AK26=0,AK27=0,AK28=0,AK29=0,AK30=0,AK31=0,AK32=0,AK33=0,AK34=0),"",(IF((SUMIFS(KITCO!$D:$D,KITCO!$A:$A,AI25))=0,"-",(SUMIFS(KITCO!$D:$D,KITCO!$A:$A,AI25)))))</f>
        <v/>
      </c>
      <c r="AK25" s="165">
        <f>SUMIFS(KITCO!$D:$D,KITCO!$A:$A,AI25)</f>
        <v>0</v>
      </c>
      <c r="AQ25" s="153" t="str">
        <f t="shared" si="0"/>
        <v>22.06.2023</v>
      </c>
      <c r="AR25" s="82"/>
      <c r="AT25" s="3" t="str">
        <f t="shared" si="1"/>
        <v>22.10.2023</v>
      </c>
      <c r="AU25" s="82"/>
      <c r="AW25" s="3" t="str">
        <f t="shared" si="2"/>
        <v>22.11.2023</v>
      </c>
      <c r="AX25" s="82"/>
      <c r="AZ25" s="3" t="str">
        <f t="shared" si="3"/>
        <v>22.12.2023</v>
      </c>
      <c r="BA25" s="82"/>
    </row>
    <row r="26" spans="2:53" x14ac:dyDescent="0.25">
      <c r="B26" s="3" t="str">
        <f>Доллар!B26</f>
        <v>23.01.2023</v>
      </c>
      <c r="C26" s="157" t="str">
        <f>IF(AND(D26=0,D27=0,D28=0,D29=0,D30=0,D31=0,D32=0,D33=0,D34=0,D35=0),"",(IF((SUMIFS(KITCO!$D:$D,KITCO!$A:$A,B26))=0,"-",(SUMIFS(KITCO!$D:$D,KITCO!$A:$A,B26)))))</f>
        <v/>
      </c>
      <c r="D26" s="165">
        <f>SUMIFS(KITCO!$D:$D,KITCO!$A:$A,B26)</f>
        <v>0</v>
      </c>
      <c r="E26" s="3" t="str">
        <f>Доллар!E26</f>
        <v>23.02.2023</v>
      </c>
      <c r="F26" s="157" t="str">
        <f>IF(AND(G26=0,G27=0,G28=0,G29=0,G30=0,G31=0,G32=0,G33=0,G34=0,G35=0),"",(IF((SUMIFS(KITCO!$D:$D,KITCO!$A:$A,E26))=0,"-",(SUMIFS(KITCO!$D:$D,KITCO!$A:$A,E26)))))</f>
        <v/>
      </c>
      <c r="G26" s="165">
        <f>SUMIFS(KITCO!$D:$D,KITCO!$A:$A,E26)</f>
        <v>0</v>
      </c>
      <c r="H26" s="3" t="str">
        <f>Доллар!H26</f>
        <v>23.03.2023</v>
      </c>
      <c r="I26" s="157" t="str">
        <f>IF(AND(J26=0,J27=0,J28=0,J29=0,J30=0,J31=0,J32=0,J33=0,J34=0,J35=0),"",(IF((SUMIFS(KITCO!$D:$D,KITCO!$A:$A,H26))=0,"-",(SUMIFS(KITCO!$D:$D,KITCO!$A:$A,H26)))))</f>
        <v/>
      </c>
      <c r="J26" s="165">
        <f>SUMIFS(KITCO!$D:$D,KITCO!$A:$A,H26)</f>
        <v>0</v>
      </c>
      <c r="K26" s="3" t="str">
        <f>Доллар!K26</f>
        <v>23.04.2023</v>
      </c>
      <c r="L26" s="157" t="str">
        <f>IF(AND(M26=0,M27=0,M28=0,M29=0,M30=0,M31=0,M32=0,M33=0,M34=0,M35=0),"",(IF((SUMIFS(KITCO!$D:$D,KITCO!$A:$A,K26))=0,"-",(SUMIFS(KITCO!$D:$D,KITCO!$A:$A,K26)))))</f>
        <v/>
      </c>
      <c r="M26" s="165">
        <f>SUMIFS(KITCO!$D:$D,KITCO!$A:$A,K26)</f>
        <v>0</v>
      </c>
      <c r="N26" s="3" t="str">
        <f>Доллар!N26</f>
        <v>23.05.2023</v>
      </c>
      <c r="O26" s="157" t="str">
        <f>IF(AND(P26=0,P27=0,P28=0,P29=0,P30=0,P31=0,P32=0,P33=0,P34=0,P35=0),"",(IF((SUMIFS(KITCO!$D:$D,KITCO!$A:$A,N26))=0,"-",(SUMIFS(KITCO!$D:$D,KITCO!$A:$A,N26)))))</f>
        <v/>
      </c>
      <c r="P26" s="165">
        <f>SUMIFS(KITCO!$D:$D,KITCO!$A:$A,N26)</f>
        <v>0</v>
      </c>
      <c r="Q26" s="3" t="str">
        <f>Доллар!Q26</f>
        <v>23.06.2023</v>
      </c>
      <c r="R26" s="157" t="str">
        <f>IF(AND(S26=0,S27=0,S28=0,S29=0,S30=0,S31=0,S32=0,S33=0,S34=0,S35=0),"",(IF((SUMIFS(KITCO!$D:$D,KITCO!$A:$A,Q26))=0,"-",(SUMIFS(KITCO!$D:$D,KITCO!$A:$A,Q26)))))</f>
        <v/>
      </c>
      <c r="S26" s="165">
        <f>SUMIFS(KITCO!$D:$D,KITCO!$A:$A,Q26)</f>
        <v>0</v>
      </c>
      <c r="T26" s="3" t="str">
        <f>Доллар!T26</f>
        <v>23.07.2023</v>
      </c>
      <c r="U26" s="157" t="str">
        <f>IF(AND(V26=0,V27=0,V28=0,V29=0,V30=0,V31=0,V32=0,V33=0,V34=0,V35=0),"",(IF((SUMIFS(KITCO!$D:$D,KITCO!$A:$A,T26))=0,"-",(SUMIFS(KITCO!$D:$D,KITCO!$A:$A,T26)))))</f>
        <v/>
      </c>
      <c r="V26" s="165">
        <f>SUMIFS(KITCO!$D:$D,KITCO!$A:$A,T26)</f>
        <v>0</v>
      </c>
      <c r="W26" s="3" t="str">
        <f>Доллар!W26</f>
        <v>23.08.2023</v>
      </c>
      <c r="X26" s="157" t="str">
        <f>IF(AND(Y26=0,Y27=0,Y28=0,Y29=0,Y30=0,Y31=0,Y32=0,Y33=0,Y34=0,Y35=0),"",(IF((SUMIFS(KITCO!$D:$D,KITCO!$A:$A,W26))=0,"-",(SUMIFS(KITCO!$D:$D,KITCO!$A:$A,W26)))))</f>
        <v/>
      </c>
      <c r="Y26" s="165">
        <f>SUMIFS(KITCO!$D:$D,KITCO!$A:$A,W26)</f>
        <v>0</v>
      </c>
      <c r="Z26" s="3" t="str">
        <f>Доллар!Z26</f>
        <v>23.09.2023</v>
      </c>
      <c r="AA26" s="157" t="str">
        <f>IF(AND(AB26=0,AB27=0,AB28=0,AB29=0,AB30=0,AB31=0,AB32=0,AB33=0,AB34=0,AB35=0),"",(IF((SUMIFS(KITCO!$D:$D,KITCO!$A:$A,Z26))=0,"-",(SUMIFS(KITCO!$D:$D,KITCO!$A:$A,Z26)))))</f>
        <v/>
      </c>
      <c r="AB26" s="165">
        <f>SUMIFS(KITCO!$D:$D,KITCO!$A:$A,Z26)</f>
        <v>0</v>
      </c>
      <c r="AC26" s="3" t="str">
        <f>Доллар!AC26</f>
        <v>23.10.2023</v>
      </c>
      <c r="AD26" s="157" t="str">
        <f>IF(AND(AE26=0,AE27=0,AE28=0,AE29=0,AE30=0,AE31=0,AE32=0,AE33=0,AE34=0,AE35=0),"",(IF((SUMIFS(KITCO!$D:$D,KITCO!$A:$A,AC26))=0,"-",(SUMIFS(KITCO!$D:$D,KITCO!$A:$A,AC26)))))</f>
        <v/>
      </c>
      <c r="AE26" s="165">
        <f>SUMIFS(KITCO!$D:$D,KITCO!$A:$A,AC26)</f>
        <v>0</v>
      </c>
      <c r="AF26" s="3" t="str">
        <f>Доллар!AF26</f>
        <v>23.11.2023</v>
      </c>
      <c r="AG26" s="157" t="str">
        <f>IF(AND(AH26=0,AH27=0,AH28=0,AH29=0,AH30=0,AH31=0,AH32=0,AH33=0,AH34=0,AH35=0),"",(IF((SUMIFS(KITCO!$D:$D,KITCO!$A:$A,AF26))=0,"-",(SUMIFS(KITCO!$D:$D,KITCO!$A:$A,AF26)))))</f>
        <v/>
      </c>
      <c r="AH26" s="165">
        <f>SUMIFS(KITCO!$D:$D,KITCO!$A:$A,AF26)</f>
        <v>0</v>
      </c>
      <c r="AI26" s="3" t="str">
        <f>Доллар!AI26</f>
        <v>23.12.2023</v>
      </c>
      <c r="AJ26" s="157" t="str">
        <f>IF(AND(AK26=0,AK27=0,AK28=0,AK29=0,AK30=0,AK31=0,AK32=0,AK33=0,AK34=0,AK35=0),"",(IF((SUMIFS(KITCO!$D:$D,KITCO!$A:$A,AI26))=0,"-",(SUMIFS(KITCO!$D:$D,KITCO!$A:$A,AI26)))))</f>
        <v/>
      </c>
      <c r="AK26" s="165">
        <f>SUMIFS(KITCO!$D:$D,KITCO!$A:$A,AI26)</f>
        <v>0</v>
      </c>
      <c r="AQ26" s="153" t="str">
        <f t="shared" si="0"/>
        <v>23.06.2023</v>
      </c>
      <c r="AR26" s="82"/>
      <c r="AT26" s="3" t="str">
        <f t="shared" si="1"/>
        <v>23.10.2023</v>
      </c>
      <c r="AU26" s="82"/>
      <c r="AW26" s="3" t="str">
        <f t="shared" si="2"/>
        <v>23.11.2023</v>
      </c>
      <c r="AX26" s="85" t="s">
        <v>52</v>
      </c>
      <c r="AZ26" s="3" t="str">
        <f t="shared" si="3"/>
        <v>23.12.2023</v>
      </c>
      <c r="BA26" s="82"/>
    </row>
    <row r="27" spans="2:53" x14ac:dyDescent="0.25">
      <c r="B27" s="3" t="str">
        <f>Доллар!B27</f>
        <v>24.01.2023</v>
      </c>
      <c r="C27" s="157" t="str">
        <f>IF(AND(D27=0,D28=0,D29=0,D30=0,D31=0,D32=0,D33=0,D34=0,D35=0,D36=0),"",(IF((SUMIFS(KITCO!$D:$D,KITCO!$A:$A,B27))=0,"-",(SUMIFS(KITCO!$D:$D,KITCO!$A:$A,B27)))))</f>
        <v/>
      </c>
      <c r="D27" s="165">
        <f>SUMIFS(KITCO!$D:$D,KITCO!$A:$A,B27)</f>
        <v>0</v>
      </c>
      <c r="E27" s="3" t="str">
        <f>Доллар!E27</f>
        <v>24.02.2023</v>
      </c>
      <c r="F27" s="157" t="str">
        <f>IF(AND(G27=0,G28=0,G29=0,G30=0,G31=0,G32=0,G33=0,G34=0,G35=0,G36=0),"",(IF((SUMIFS(KITCO!$D:$D,KITCO!$A:$A,E27))=0,"-",(SUMIFS(KITCO!$D:$D,KITCO!$A:$A,E27)))))</f>
        <v/>
      </c>
      <c r="G27" s="165">
        <f>SUMIFS(KITCO!$D:$D,KITCO!$A:$A,E27)</f>
        <v>0</v>
      </c>
      <c r="H27" s="3" t="str">
        <f>Доллар!H27</f>
        <v>24.03.2023</v>
      </c>
      <c r="I27" s="157" t="str">
        <f>IF(AND(J27=0,J28=0,J29=0,J30=0,J31=0,J32=0,J33=0,J34=0,J35=0,J36=0),"",(IF((SUMIFS(KITCO!$D:$D,KITCO!$A:$A,H27))=0,"-",(SUMIFS(KITCO!$D:$D,KITCO!$A:$A,H27)))))</f>
        <v/>
      </c>
      <c r="J27" s="165">
        <f>SUMIFS(KITCO!$D:$D,KITCO!$A:$A,H27)</f>
        <v>0</v>
      </c>
      <c r="K27" s="3" t="str">
        <f>Доллар!K27</f>
        <v>24.04.2023</v>
      </c>
      <c r="L27" s="157" t="str">
        <f>IF(AND(M27=0,M28=0,M29=0,M30=0,M31=0,M32=0,M33=0,M34=0,M35=0,M36=0),"",(IF((SUMIFS(KITCO!$D:$D,KITCO!$A:$A,K27))=0,"-",(SUMIFS(KITCO!$D:$D,KITCO!$A:$A,K27)))))</f>
        <v/>
      </c>
      <c r="M27" s="165">
        <f>SUMIFS(KITCO!$D:$D,KITCO!$A:$A,K27)</f>
        <v>0</v>
      </c>
      <c r="N27" s="3" t="str">
        <f>Доллар!N27</f>
        <v>24.05.2023</v>
      </c>
      <c r="O27" s="157" t="str">
        <f>IF(AND(P27=0,P28=0,P29=0,P30=0,P31=0,P32=0,P33=0,P34=0,P35=0,P36=0),"",(IF((SUMIFS(KITCO!$D:$D,KITCO!$A:$A,N27))=0,"-",(SUMIFS(KITCO!$D:$D,KITCO!$A:$A,N27)))))</f>
        <v/>
      </c>
      <c r="P27" s="165">
        <f>SUMIFS(KITCO!$D:$D,KITCO!$A:$A,N27)</f>
        <v>0</v>
      </c>
      <c r="Q27" s="3" t="str">
        <f>Доллар!Q27</f>
        <v>24.06.2023</v>
      </c>
      <c r="R27" s="157" t="str">
        <f>IF(AND(S27=0,S28=0,S29=0,S30=0,S31=0,S32=0,S33=0,S34=0,S35=0,S36=0),"",(IF((SUMIFS(KITCO!$D:$D,KITCO!$A:$A,Q27))=0,"-",(SUMIFS(KITCO!$D:$D,KITCO!$A:$A,Q27)))))</f>
        <v/>
      </c>
      <c r="S27" s="165">
        <f>SUMIFS(KITCO!$D:$D,KITCO!$A:$A,Q27)</f>
        <v>0</v>
      </c>
      <c r="T27" s="3" t="str">
        <f>Доллар!T27</f>
        <v>24.07.2023</v>
      </c>
      <c r="U27" s="157" t="str">
        <f>IF(AND(V27=0,V28=0,V29=0,V30=0,V31=0,V32=0,V33=0,V34=0,V35=0,V36=0),"",(IF((SUMIFS(KITCO!$D:$D,KITCO!$A:$A,T27))=0,"-",(SUMIFS(KITCO!$D:$D,KITCO!$A:$A,T27)))))</f>
        <v/>
      </c>
      <c r="V27" s="165">
        <f>SUMIFS(KITCO!$D:$D,KITCO!$A:$A,T27)</f>
        <v>0</v>
      </c>
      <c r="W27" s="3" t="str">
        <f>Доллар!W27</f>
        <v>24.08.2023</v>
      </c>
      <c r="X27" s="157" t="str">
        <f>IF(AND(Y27=0,Y28=0,Y29=0,Y30=0,Y31=0,Y32=0,Y33=0,Y34=0,Y35=0,Y36=0),"",(IF((SUMIFS(KITCO!$D:$D,KITCO!$A:$A,W27))=0,"-",(SUMIFS(KITCO!$D:$D,KITCO!$A:$A,W27)))))</f>
        <v/>
      </c>
      <c r="Y27" s="165">
        <f>SUMIFS(KITCO!$D:$D,KITCO!$A:$A,W27)</f>
        <v>0</v>
      </c>
      <c r="Z27" s="3" t="str">
        <f>Доллар!Z27</f>
        <v>24.09.2023</v>
      </c>
      <c r="AA27" s="157" t="str">
        <f>IF(AND(AB27=0,AB28=0,AB29=0,AB30=0,AB31=0,AB32=0,AB33=0,AB34=0,AB35=0,AB36=0),"",(IF((SUMIFS(KITCO!$D:$D,KITCO!$A:$A,Z27))=0,"-",(SUMIFS(KITCO!$D:$D,KITCO!$A:$A,Z27)))))</f>
        <v/>
      </c>
      <c r="AB27" s="165">
        <f>SUMIFS(KITCO!$D:$D,KITCO!$A:$A,Z27)</f>
        <v>0</v>
      </c>
      <c r="AC27" s="3" t="str">
        <f>Доллар!AC27</f>
        <v>24.10.2023</v>
      </c>
      <c r="AD27" s="157" t="str">
        <f>IF(AND(AE27=0,AE28=0,AE29=0,AE30=0,AE31=0,AE32=0,AE33=0,AE34=0,AE35=0,AE36=0),"",(IF((SUMIFS(KITCO!$D:$D,KITCO!$A:$A,AC27))=0,"-",(SUMIFS(KITCO!$D:$D,KITCO!$A:$A,AC27)))))</f>
        <v/>
      </c>
      <c r="AE27" s="165">
        <f>SUMIFS(KITCO!$D:$D,KITCO!$A:$A,AC27)</f>
        <v>0</v>
      </c>
      <c r="AF27" s="3" t="str">
        <f>Доллар!AF27</f>
        <v>24.11.2023</v>
      </c>
      <c r="AG27" s="157" t="str">
        <f>IF(AND(AH27=0,AH28=0,AH29=0,AH30=0,AH31=0,AH32=0,AH33=0,AH34=0,AH35=0,AH36=0),"",(IF((SUMIFS(KITCO!$D:$D,KITCO!$A:$A,AF27))=0,"-",(SUMIFS(KITCO!$D:$D,KITCO!$A:$A,AF27)))))</f>
        <v/>
      </c>
      <c r="AH27" s="165">
        <f>SUMIFS(KITCO!$D:$D,KITCO!$A:$A,AF27)</f>
        <v>0</v>
      </c>
      <c r="AI27" s="3" t="str">
        <f>Доллар!AI27</f>
        <v>24.12.2023</v>
      </c>
      <c r="AJ27" s="157" t="str">
        <f>IF(AND(AK27=0,AK28=0,AK29=0,AK30=0,AK31=0,AK32=0,AK33=0,AK34=0,AK35=0,AK36=0),"",(IF((SUMIFS(KITCO!$D:$D,KITCO!$A:$A,AI27))=0,"-",(SUMIFS(KITCO!$D:$D,KITCO!$A:$A,AI27)))))</f>
        <v/>
      </c>
      <c r="AK27" s="165">
        <f>SUMIFS(KITCO!$D:$D,KITCO!$A:$A,AI27)</f>
        <v>0</v>
      </c>
      <c r="AQ27" s="153" t="str">
        <f t="shared" si="0"/>
        <v>24.06.2023</v>
      </c>
      <c r="AR27" s="85" t="s">
        <v>52</v>
      </c>
      <c r="AT27" s="3" t="str">
        <f t="shared" si="1"/>
        <v>24.10.2023</v>
      </c>
      <c r="AU27" s="85" t="s">
        <v>52</v>
      </c>
      <c r="AW27" s="3" t="str">
        <f t="shared" si="2"/>
        <v>24.11.2023</v>
      </c>
      <c r="AX27" s="85" t="s">
        <v>52</v>
      </c>
      <c r="AZ27" s="3" t="str">
        <f t="shared" si="3"/>
        <v>24.12.2023</v>
      </c>
      <c r="BA27" s="85" t="s">
        <v>52</v>
      </c>
    </row>
    <row r="28" spans="2:53" x14ac:dyDescent="0.25">
      <c r="B28" s="3" t="str">
        <f>Доллар!B28</f>
        <v>25.01.2023</v>
      </c>
      <c r="C28" s="157" t="str">
        <f>IF(AND(D28=0,D29=0,D30=0,D31=0,D32=0,D33=0,D34=0,D35=0,D36=0,D37=0),"",(IF((SUMIFS(KITCO!$D:$D,KITCO!$A:$A,B28))=0,"-",(SUMIFS(KITCO!$D:$D,KITCO!$A:$A,B28)))))</f>
        <v/>
      </c>
      <c r="D28" s="165">
        <f>SUMIFS(KITCO!$D:$D,KITCO!$A:$A,B28)</f>
        <v>0</v>
      </c>
      <c r="E28" s="3" t="str">
        <f>Доллар!E28</f>
        <v>25.02.2023</v>
      </c>
      <c r="F28" s="157" t="str">
        <f>IF(AND(G28=0,G29=0,G30=0,G31=0,G32=0,G33=0,G34=0,G35=0,G36=0,G37=0),"",(IF((SUMIFS(KITCO!$D:$D,KITCO!$A:$A,E28))=0,"-",(SUMIFS(KITCO!$D:$D,KITCO!$A:$A,E28)))))</f>
        <v/>
      </c>
      <c r="G28" s="165">
        <f>SUMIFS(KITCO!$D:$D,KITCO!$A:$A,E28)</f>
        <v>0</v>
      </c>
      <c r="H28" s="3" t="str">
        <f>Доллар!H28</f>
        <v>25.03.2023</v>
      </c>
      <c r="I28" s="157" t="str">
        <f>IF(AND(J28=0,J29=0,J30=0,J31=0,J32=0,J33=0,J34=0,J35=0,J36=0,J37=0),"",(IF((SUMIFS(KITCO!$D:$D,KITCO!$A:$A,H28))=0,"-",(SUMIFS(KITCO!$D:$D,KITCO!$A:$A,H28)))))</f>
        <v/>
      </c>
      <c r="J28" s="165">
        <f>SUMIFS(KITCO!$D:$D,KITCO!$A:$A,H28)</f>
        <v>0</v>
      </c>
      <c r="K28" s="3" t="str">
        <f>Доллар!K28</f>
        <v>25.04.2023</v>
      </c>
      <c r="L28" s="157" t="str">
        <f>IF(AND(M28=0,M29=0,M30=0,M31=0,M32=0,M33=0,M34=0,M35=0,M36=0,M37=0),"",(IF((SUMIFS(KITCO!$D:$D,KITCO!$A:$A,K28))=0,"-",(SUMIFS(KITCO!$D:$D,KITCO!$A:$A,K28)))))</f>
        <v/>
      </c>
      <c r="M28" s="165">
        <f>SUMIFS(KITCO!$D:$D,KITCO!$A:$A,K28)</f>
        <v>0</v>
      </c>
      <c r="N28" s="3" t="str">
        <f>Доллар!N28</f>
        <v>25.05.2023</v>
      </c>
      <c r="O28" s="157" t="str">
        <f>IF(AND(P28=0,P29=0,P30=0,P31=0,P32=0,P33=0,P34=0,P35=0,P36=0,P37=0),"",(IF((SUMIFS(KITCO!$D:$D,KITCO!$A:$A,N28))=0,"-",(SUMIFS(KITCO!$D:$D,KITCO!$A:$A,N28)))))</f>
        <v/>
      </c>
      <c r="P28" s="165">
        <f>SUMIFS(KITCO!$D:$D,KITCO!$A:$A,N28)</f>
        <v>0</v>
      </c>
      <c r="Q28" s="3" t="str">
        <f>Доллар!Q28</f>
        <v>25.06.2023</v>
      </c>
      <c r="R28" s="157" t="str">
        <f>IF(AND(S28=0,S29=0,S30=0,S31=0,S32=0,S33=0,S34=0,S35=0,S36=0,S37=0),"",(IF((SUMIFS(KITCO!$D:$D,KITCO!$A:$A,Q28))=0,"-",(SUMIFS(KITCO!$D:$D,KITCO!$A:$A,Q28)))))</f>
        <v/>
      </c>
      <c r="S28" s="165">
        <f>SUMIFS(KITCO!$D:$D,KITCO!$A:$A,Q28)</f>
        <v>0</v>
      </c>
      <c r="T28" s="3" t="str">
        <f>Доллар!T28</f>
        <v>25.07.2023</v>
      </c>
      <c r="U28" s="157" t="str">
        <f>IF(AND(V28=0,V29=0,V30=0,V31=0,V32=0,V33=0,V34=0,V35=0,V36=0,V37=0),"",(IF((SUMIFS(KITCO!$D:$D,KITCO!$A:$A,T28))=0,"-",(SUMIFS(KITCO!$D:$D,KITCO!$A:$A,T28)))))</f>
        <v/>
      </c>
      <c r="V28" s="165">
        <f>SUMIFS(KITCO!$D:$D,KITCO!$A:$A,T28)</f>
        <v>0</v>
      </c>
      <c r="W28" s="3" t="str">
        <f>Доллар!W28</f>
        <v>25.08.2023</v>
      </c>
      <c r="X28" s="157" t="str">
        <f>IF(AND(Y28=0,Y29=0,Y30=0,Y31=0,Y32=0,Y33=0,Y34=0,Y35=0,Y36=0,Y37=0),"",(IF((SUMIFS(KITCO!$D:$D,KITCO!$A:$A,W28))=0,"-",(SUMIFS(KITCO!$D:$D,KITCO!$A:$A,W28)))))</f>
        <v/>
      </c>
      <c r="Y28" s="165">
        <f>SUMIFS(KITCO!$D:$D,KITCO!$A:$A,W28)</f>
        <v>0</v>
      </c>
      <c r="Z28" s="3" t="str">
        <f>Доллар!Z28</f>
        <v>25.09.2023</v>
      </c>
      <c r="AA28" s="157" t="str">
        <f>IF(AND(AB28=0,AB29=0,AB30=0,AB31=0,AB32=0,AB33=0,AB34=0,AB35=0,AB36=0,AB37=0),"",(IF((SUMIFS(KITCO!$D:$D,KITCO!$A:$A,Z28))=0,"-",(SUMIFS(KITCO!$D:$D,KITCO!$A:$A,Z28)))))</f>
        <v/>
      </c>
      <c r="AB28" s="165">
        <f>SUMIFS(KITCO!$D:$D,KITCO!$A:$A,Z28)</f>
        <v>0</v>
      </c>
      <c r="AC28" s="3" t="str">
        <f>Доллар!AC28</f>
        <v>25.10.2023</v>
      </c>
      <c r="AD28" s="157" t="str">
        <f>IF(AND(AE28=0,AE29=0,AE30=0,AE31=0,AE32=0,AE33=0,AE34=0,AE35=0,AE36=0,AE37=0),"",(IF((SUMIFS(KITCO!$D:$D,KITCO!$A:$A,AC28))=0,"-",(SUMIFS(KITCO!$D:$D,KITCO!$A:$A,AC28)))))</f>
        <v/>
      </c>
      <c r="AE28" s="165">
        <f>SUMIFS(KITCO!$D:$D,KITCO!$A:$A,AC28)</f>
        <v>0</v>
      </c>
      <c r="AF28" s="3" t="str">
        <f>Доллар!AF28</f>
        <v>25.11.2023</v>
      </c>
      <c r="AG28" s="157" t="str">
        <f>IF(AND(AH28=0,AH29=0,AH30=0,AH31=0,AH32=0,AH33=0,AH34=0,AH35=0,AH36=0,AH37=0),"",(IF((SUMIFS(KITCO!$D:$D,KITCO!$A:$A,AF28))=0,"-",(SUMIFS(KITCO!$D:$D,KITCO!$A:$A,AF28)))))</f>
        <v/>
      </c>
      <c r="AH28" s="165">
        <f>SUMIFS(KITCO!$D:$D,KITCO!$A:$A,AF28)</f>
        <v>0</v>
      </c>
      <c r="AI28" s="3" t="str">
        <f>Доллар!AI28</f>
        <v>25.12.2023</v>
      </c>
      <c r="AJ28" s="157" t="str">
        <f>IF(AND(AK28=0,AK29=0,AK30=0,AK31=0,AK32=0,AK33=0,AK34=0,AK35=0,AK36=0,AK37=0),"",(IF((SUMIFS(KITCO!$D:$D,KITCO!$A:$A,AI28))=0,"-",(SUMIFS(KITCO!$D:$D,KITCO!$A:$A,AI28)))))</f>
        <v/>
      </c>
      <c r="AK28" s="165">
        <f>SUMIFS(KITCO!$D:$D,KITCO!$A:$A,AI28)</f>
        <v>0</v>
      </c>
      <c r="AQ28" s="153" t="str">
        <f t="shared" si="0"/>
        <v>25.06.2023</v>
      </c>
      <c r="AR28" s="85" t="s">
        <v>52</v>
      </c>
      <c r="AT28" s="3" t="str">
        <f t="shared" si="1"/>
        <v>25.10.2023</v>
      </c>
      <c r="AU28" s="85" t="s">
        <v>52</v>
      </c>
      <c r="AW28" s="3" t="str">
        <f t="shared" si="2"/>
        <v>25.11.2023</v>
      </c>
      <c r="AX28" s="85" t="s">
        <v>52</v>
      </c>
      <c r="AZ28" s="3" t="str">
        <f t="shared" si="3"/>
        <v>25.12.2023</v>
      </c>
      <c r="BA28" s="85" t="s">
        <v>52</v>
      </c>
    </row>
    <row r="29" spans="2:53" x14ac:dyDescent="0.25">
      <c r="B29" s="3" t="str">
        <f>Доллар!B29</f>
        <v>26.01.2023</v>
      </c>
      <c r="C29" s="157" t="str">
        <f>IF(AND(D29=0,D30=0,D31=0,D32=0,D33=0,D34=0,D35=0,D36=0,D37=0,D38=0),"",(IF((SUMIFS(KITCO!$D:$D,KITCO!$A:$A,B29))=0,"-",(SUMIFS(KITCO!$D:$D,KITCO!$A:$A,B29)))))</f>
        <v/>
      </c>
      <c r="D29" s="165">
        <f>SUMIFS(KITCO!$D:$D,KITCO!$A:$A,B29)</f>
        <v>0</v>
      </c>
      <c r="E29" s="3" t="str">
        <f>Доллар!E29</f>
        <v>26.02.2023</v>
      </c>
      <c r="F29" s="157" t="str">
        <f>IF(AND(G29=0,G30=0,G31=0,G32=0,G33=0,G34=0,G35=0,G36=0,G37=0,G38=0),"",(IF((SUMIFS(KITCO!$D:$D,KITCO!$A:$A,E29))=0,"-",(SUMIFS(KITCO!$D:$D,KITCO!$A:$A,E29)))))</f>
        <v/>
      </c>
      <c r="G29" s="165">
        <f>SUMIFS(KITCO!$D:$D,KITCO!$A:$A,E29)</f>
        <v>0</v>
      </c>
      <c r="H29" s="3" t="str">
        <f>Доллар!H29</f>
        <v>26.03.2023</v>
      </c>
      <c r="I29" s="157" t="str">
        <f>IF(AND(J29=0,J30=0,J31=0,J32=0,J33=0,J34=0,J35=0,J36=0,J37=0,J38=0),"",(IF((SUMIFS(KITCO!$D:$D,KITCO!$A:$A,H29))=0,"-",(SUMIFS(KITCO!$D:$D,KITCO!$A:$A,H29)))))</f>
        <v/>
      </c>
      <c r="J29" s="165">
        <f>SUMIFS(KITCO!$D:$D,KITCO!$A:$A,H29)</f>
        <v>0</v>
      </c>
      <c r="K29" s="3" t="str">
        <f>Доллар!K29</f>
        <v>26.04.2023</v>
      </c>
      <c r="L29" s="157" t="str">
        <f>IF(AND(M29=0,M30=0,M31=0,M32=0,M33=0,M34=0,M35=0,M36=0,M37=0,M38=0),"",(IF((SUMIFS(KITCO!$D:$D,KITCO!$A:$A,K29))=0,"-",(SUMIFS(KITCO!$D:$D,KITCO!$A:$A,K29)))))</f>
        <v/>
      </c>
      <c r="M29" s="165">
        <f>SUMIFS(KITCO!$D:$D,KITCO!$A:$A,K29)</f>
        <v>0</v>
      </c>
      <c r="N29" s="3" t="str">
        <f>Доллар!N29</f>
        <v>26.05.2023</v>
      </c>
      <c r="O29" s="157" t="str">
        <f>IF(AND(P29=0,P30=0,P31=0,P32=0,P33=0,P34=0,P35=0,P36=0,P37=0,P38=0),"",(IF((SUMIFS(KITCO!$D:$D,KITCO!$A:$A,N29))=0,"-",(SUMIFS(KITCO!$D:$D,KITCO!$A:$A,N29)))))</f>
        <v/>
      </c>
      <c r="P29" s="165">
        <f>SUMIFS(KITCO!$D:$D,KITCO!$A:$A,N29)</f>
        <v>0</v>
      </c>
      <c r="Q29" s="3" t="str">
        <f>Доллар!Q29</f>
        <v>26.06.2023</v>
      </c>
      <c r="R29" s="157" t="str">
        <f>IF(AND(S29=0,S30=0,S31=0,S32=0,S33=0,S34=0,S35=0,S36=0,S37=0,S38=0),"",(IF((SUMIFS(KITCO!$D:$D,KITCO!$A:$A,Q29))=0,"-",(SUMIFS(KITCO!$D:$D,KITCO!$A:$A,Q29)))))</f>
        <v/>
      </c>
      <c r="S29" s="165">
        <f>SUMIFS(KITCO!$D:$D,KITCO!$A:$A,Q29)</f>
        <v>0</v>
      </c>
      <c r="T29" s="3" t="str">
        <f>Доллар!T29</f>
        <v>26.07.2023</v>
      </c>
      <c r="U29" s="157" t="str">
        <f>IF(AND(V29=0,V30=0,V31=0,V32=0,V33=0,V34=0,V35=0,V36=0,V37=0,V38=0),"",(IF((SUMIFS(KITCO!$D:$D,KITCO!$A:$A,T29))=0,"-",(SUMIFS(KITCO!$D:$D,KITCO!$A:$A,T29)))))</f>
        <v/>
      </c>
      <c r="V29" s="165">
        <f>SUMIFS(KITCO!$D:$D,KITCO!$A:$A,T29)</f>
        <v>0</v>
      </c>
      <c r="W29" s="3" t="str">
        <f>Доллар!W29</f>
        <v>26.08.2023</v>
      </c>
      <c r="X29" s="157" t="str">
        <f>IF(AND(Y29=0,Y30=0,Y31=0,Y32=0,Y33=0,Y34=0,Y35=0,Y36=0,Y37=0,Y38=0),"",(IF((SUMIFS(KITCO!$D:$D,KITCO!$A:$A,W29))=0,"-",(SUMIFS(KITCO!$D:$D,KITCO!$A:$A,W29)))))</f>
        <v/>
      </c>
      <c r="Y29" s="165">
        <f>SUMIFS(KITCO!$D:$D,KITCO!$A:$A,W29)</f>
        <v>0</v>
      </c>
      <c r="Z29" s="3" t="str">
        <f>Доллар!Z29</f>
        <v>26.09.2023</v>
      </c>
      <c r="AA29" s="157" t="str">
        <f>IF(AND(AB29=0,AB30=0,AB31=0,AB32=0,AB33=0,AB34=0,AB35=0,AB36=0,AB37=0,AB38=0),"",(IF((SUMIFS(KITCO!$D:$D,KITCO!$A:$A,Z29))=0,"-",(SUMIFS(KITCO!$D:$D,KITCO!$A:$A,Z29)))))</f>
        <v/>
      </c>
      <c r="AB29" s="165">
        <f>SUMIFS(KITCO!$D:$D,KITCO!$A:$A,Z29)</f>
        <v>0</v>
      </c>
      <c r="AC29" s="3" t="str">
        <f>Доллар!AC29</f>
        <v>26.10.2023</v>
      </c>
      <c r="AD29" s="157" t="str">
        <f>IF(AND(AE29=0,AE30=0,AE31=0,AE32=0,AE33=0,AE34=0,AE35=0,AE36=0,AE37=0,AE38=0),"",(IF((SUMIFS(KITCO!$D:$D,KITCO!$A:$A,AC29))=0,"-",(SUMIFS(KITCO!$D:$D,KITCO!$A:$A,AC29)))))</f>
        <v/>
      </c>
      <c r="AE29" s="165">
        <f>SUMIFS(KITCO!$D:$D,KITCO!$A:$A,AC29)</f>
        <v>0</v>
      </c>
      <c r="AF29" s="3" t="str">
        <f>Доллар!AF29</f>
        <v>26.11.2023</v>
      </c>
      <c r="AG29" s="157" t="str">
        <f>IF(AND(AH29=0,AH30=0,AH31=0,AH32=0,AH33=0,AH34=0,AH35=0,AH36=0,AH37=0,AH38=0),"",(IF((SUMIFS(KITCO!$D:$D,KITCO!$A:$A,AF29))=0,"-",(SUMIFS(KITCO!$D:$D,KITCO!$A:$A,AF29)))))</f>
        <v/>
      </c>
      <c r="AH29" s="165">
        <f>SUMIFS(KITCO!$D:$D,KITCO!$A:$A,AF29)</f>
        <v>0</v>
      </c>
      <c r="AI29" s="3" t="str">
        <f>Доллар!AI29</f>
        <v>26.12.2023</v>
      </c>
      <c r="AJ29" s="157" t="str">
        <f>IF(AND(AK29=0,AK30=0,AK31=0,AK32=0,AK33=0,AK34=0,AK35=0,AK36=0,AK37=0,AK38=0),"",(IF((SUMIFS(KITCO!$D:$D,KITCO!$A:$A,AI29))=0,"-",(SUMIFS(KITCO!$D:$D,KITCO!$A:$A,AI29)))))</f>
        <v/>
      </c>
      <c r="AK29" s="165">
        <f>SUMIFS(KITCO!$D:$D,KITCO!$A:$A,AI29)</f>
        <v>0</v>
      </c>
      <c r="AQ29" s="153" t="str">
        <f t="shared" si="0"/>
        <v>26.06.2023</v>
      </c>
      <c r="AR29" s="85" t="s">
        <v>52</v>
      </c>
      <c r="AT29" s="3" t="str">
        <f t="shared" si="1"/>
        <v>26.10.2023</v>
      </c>
      <c r="AU29" s="85" t="s">
        <v>52</v>
      </c>
      <c r="AW29" s="3" t="str">
        <f t="shared" si="2"/>
        <v>26.11.2023</v>
      </c>
      <c r="AX29" s="85" t="s">
        <v>52</v>
      </c>
      <c r="AZ29" s="3" t="str">
        <f t="shared" si="3"/>
        <v>26.12.2023</v>
      </c>
      <c r="BA29" s="85" t="s">
        <v>52</v>
      </c>
    </row>
    <row r="30" spans="2:53" x14ac:dyDescent="0.25">
      <c r="B30" s="3" t="str">
        <f>Доллар!B30</f>
        <v>27.01.2023</v>
      </c>
      <c r="C30" s="157" t="str">
        <f>IF(AND(D30=0,D31=0,D32=0,D33=0,D34=0,D35=0,D36=0,D37=0,D38=0,D39=0),"",(IF((SUMIFS(KITCO!$D:$D,KITCO!$A:$A,B30))=0,"-",(SUMIFS(KITCO!$D:$D,KITCO!$A:$A,B30)))))</f>
        <v/>
      </c>
      <c r="D30" s="165">
        <f>SUMIFS(KITCO!$D:$D,KITCO!$A:$A,B30)</f>
        <v>0</v>
      </c>
      <c r="E30" s="3" t="str">
        <f>Доллар!E30</f>
        <v>27.02.2023</v>
      </c>
      <c r="F30" s="157" t="str">
        <f>IF(AND(G30=0,G31=0,G32=0,G33=0,G34=0,G35=0,G36=0,G37=0,G38=0,G39=0),"",(IF((SUMIFS(KITCO!$D:$D,KITCO!$A:$A,E30))=0,"-",(SUMIFS(KITCO!$D:$D,KITCO!$A:$A,E30)))))</f>
        <v/>
      </c>
      <c r="G30" s="165">
        <f>SUMIFS(KITCO!$D:$D,KITCO!$A:$A,E30)</f>
        <v>0</v>
      </c>
      <c r="H30" s="3" t="str">
        <f>Доллар!H30</f>
        <v>27.03.2023</v>
      </c>
      <c r="I30" s="157" t="str">
        <f>IF(AND(J30=0,J31=0,J32=0,J33=0,J34=0,J35=0,J36=0,J37=0,J38=0,J39=0),"",(IF((SUMIFS(KITCO!$D:$D,KITCO!$A:$A,H30))=0,"-",(SUMIFS(KITCO!$D:$D,KITCO!$A:$A,H30)))))</f>
        <v/>
      </c>
      <c r="J30" s="165">
        <f>SUMIFS(KITCO!$D:$D,KITCO!$A:$A,H30)</f>
        <v>0</v>
      </c>
      <c r="K30" s="3" t="str">
        <f>Доллар!K30</f>
        <v>27.04.2023</v>
      </c>
      <c r="L30" s="157" t="str">
        <f>IF(AND(M30=0,M31=0,M32=0,M33=0,M34=0,M35=0,M36=0,M37=0,M38=0,M39=0),"",(IF((SUMIFS(KITCO!$D:$D,KITCO!$A:$A,K30))=0,"-",(SUMIFS(KITCO!$D:$D,KITCO!$A:$A,K30)))))</f>
        <v/>
      </c>
      <c r="M30" s="165">
        <f>SUMIFS(KITCO!$D:$D,KITCO!$A:$A,K30)</f>
        <v>0</v>
      </c>
      <c r="N30" s="3" t="str">
        <f>Доллар!N30</f>
        <v>27.05.2023</v>
      </c>
      <c r="O30" s="157" t="str">
        <f>IF(AND(P30=0,P31=0,P32=0,P33=0,P34=0,P35=0,P36=0,P37=0,P38=0,P39=0),"",(IF((SUMIFS(KITCO!$D:$D,KITCO!$A:$A,N30))=0,"-",(SUMIFS(KITCO!$D:$D,KITCO!$A:$A,N30)))))</f>
        <v/>
      </c>
      <c r="P30" s="165">
        <f>SUMIFS(KITCO!$D:$D,KITCO!$A:$A,N30)</f>
        <v>0</v>
      </c>
      <c r="Q30" s="3" t="str">
        <f>Доллар!Q30</f>
        <v>27.06.2023</v>
      </c>
      <c r="R30" s="157" t="str">
        <f>IF(AND(S30=0,S31=0,S32=0,S33=0,S34=0,S35=0,S36=0,S37=0,S38=0,S39=0),"",(IF((SUMIFS(KITCO!$D:$D,KITCO!$A:$A,Q30))=0,"-",(SUMIFS(KITCO!$D:$D,KITCO!$A:$A,Q30)))))</f>
        <v/>
      </c>
      <c r="S30" s="165">
        <f>SUMIFS(KITCO!$D:$D,KITCO!$A:$A,Q30)</f>
        <v>0</v>
      </c>
      <c r="T30" s="3" t="str">
        <f>Доллар!T30</f>
        <v>27.07.2023</v>
      </c>
      <c r="U30" s="157" t="str">
        <f>IF(AND(V30=0,V31=0,V32=0,V33=0,V34=0,V35=0,V36=0,V37=0,V38=0,V39=0),"",(IF((SUMIFS(KITCO!$D:$D,KITCO!$A:$A,T30))=0,"-",(SUMIFS(KITCO!$D:$D,KITCO!$A:$A,T30)))))</f>
        <v/>
      </c>
      <c r="V30" s="165">
        <f>SUMIFS(KITCO!$D:$D,KITCO!$A:$A,T30)</f>
        <v>0</v>
      </c>
      <c r="W30" s="3" t="str">
        <f>Доллар!W30</f>
        <v>27.08.2023</v>
      </c>
      <c r="X30" s="157" t="str">
        <f>IF(AND(Y30=0,Y31=0,Y32=0,Y33=0,Y34=0,Y35=0,Y36=0,Y37=0,Y38=0,Y39=0),"",(IF((SUMIFS(KITCO!$D:$D,KITCO!$A:$A,W30))=0,"-",(SUMIFS(KITCO!$D:$D,KITCO!$A:$A,W30)))))</f>
        <v/>
      </c>
      <c r="Y30" s="165">
        <f>SUMIFS(KITCO!$D:$D,KITCO!$A:$A,W30)</f>
        <v>0</v>
      </c>
      <c r="Z30" s="3" t="str">
        <f>Доллар!Z30</f>
        <v>27.09.2023</v>
      </c>
      <c r="AA30" s="157" t="str">
        <f>IF(AND(AB30=0,AB31=0,AB32=0,AB33=0,AB34=0,AB35=0,AB36=0,AB37=0,AB38=0,AB39=0),"",(IF((SUMIFS(KITCO!$D:$D,KITCO!$A:$A,Z30))=0,"-",(SUMIFS(KITCO!$D:$D,KITCO!$A:$A,Z30)))))</f>
        <v/>
      </c>
      <c r="AB30" s="165">
        <f>SUMIFS(KITCO!$D:$D,KITCO!$A:$A,Z30)</f>
        <v>0</v>
      </c>
      <c r="AC30" s="3" t="str">
        <f>Доллар!AC30</f>
        <v>27.10.2023</v>
      </c>
      <c r="AD30" s="157" t="str">
        <f>IF(AND(AE30=0,AE31=0,AE32=0,AE33=0,AE34=0,AE35=0,AE36=0,AE37=0,AE38=0,AE39=0),"",(IF((SUMIFS(KITCO!$D:$D,KITCO!$A:$A,AC30))=0,"-",(SUMIFS(KITCO!$D:$D,KITCO!$A:$A,AC30)))))</f>
        <v/>
      </c>
      <c r="AE30" s="165">
        <f>SUMIFS(KITCO!$D:$D,KITCO!$A:$A,AC30)</f>
        <v>0</v>
      </c>
      <c r="AF30" s="3" t="str">
        <f>Доллар!AF30</f>
        <v>27.11.2023</v>
      </c>
      <c r="AG30" s="157" t="str">
        <f>IF(AND(AH30=0,AH31=0,AH32=0,AH33=0,AH34=0,AH35=0,AH36=0,AH37=0,AH38=0,AH39=0),"",(IF((SUMIFS(KITCO!$D:$D,KITCO!$A:$A,AF30))=0,"-",(SUMIFS(KITCO!$D:$D,KITCO!$A:$A,AF30)))))</f>
        <v/>
      </c>
      <c r="AH30" s="165">
        <f>SUMIFS(KITCO!$D:$D,KITCO!$A:$A,AF30)</f>
        <v>0</v>
      </c>
      <c r="AI30" s="3" t="str">
        <f>Доллар!AI30</f>
        <v>27.12.2023</v>
      </c>
      <c r="AJ30" s="157" t="str">
        <f>IF(AND(AK30=0,AK31=0,AK32=0,AK33=0,AK34=0,AK35=0,AK36=0,AK37=0,AK38=0,AK39=0),"",(IF((SUMIFS(KITCO!$D:$D,KITCO!$A:$A,AI30))=0,"-",(SUMIFS(KITCO!$D:$D,KITCO!$A:$A,AI30)))))</f>
        <v/>
      </c>
      <c r="AK30" s="165">
        <f>SUMIFS(KITCO!$D:$D,KITCO!$A:$A,AI30)</f>
        <v>0</v>
      </c>
      <c r="AP30" s="31"/>
      <c r="AQ30" s="153" t="str">
        <f t="shared" si="0"/>
        <v>27.06.2023</v>
      </c>
      <c r="AR30" s="85" t="s">
        <v>52</v>
      </c>
      <c r="AT30" s="3" t="str">
        <f t="shared" si="1"/>
        <v>27.10.2023</v>
      </c>
      <c r="AU30" s="85" t="s">
        <v>52</v>
      </c>
      <c r="AW30" s="3" t="str">
        <f t="shared" si="2"/>
        <v>27.11.2023</v>
      </c>
      <c r="AX30" s="85" t="s">
        <v>52</v>
      </c>
      <c r="AZ30" s="3" t="str">
        <f t="shared" si="3"/>
        <v>27.12.2023</v>
      </c>
      <c r="BA30" s="85" t="s">
        <v>52</v>
      </c>
    </row>
    <row r="31" spans="2:53" x14ac:dyDescent="0.25">
      <c r="B31" s="3" t="str">
        <f>Доллар!B31</f>
        <v>28.01.2023</v>
      </c>
      <c r="C31" s="157" t="str">
        <f>IF(AND(D31=0,D32=0,D33=0,D34=0,D35=0,D36=0,D37=0,D38=0,D39=0,D40=0),"",(IF((SUMIFS(KITCO!$D:$D,KITCO!$A:$A,B31))=0,"-",(SUMIFS(KITCO!$D:$D,KITCO!$A:$A,B31)))))</f>
        <v/>
      </c>
      <c r="D31" s="165">
        <f>SUMIFS(KITCO!$D:$D,KITCO!$A:$A,B31)</f>
        <v>0</v>
      </c>
      <c r="E31" s="3" t="str">
        <f>Доллар!E31</f>
        <v>28.02.2023</v>
      </c>
      <c r="F31" s="157" t="str">
        <f>IF(AND(G31=0,G32=0,G33=0,G34=0,G35=0,G36=0,G37=0,G38=0,G39=0,G40=0),"",(IF((SUMIFS(KITCO!$D:$D,KITCO!$A:$A,E31))=0,"-",(SUMIFS(KITCO!$D:$D,KITCO!$A:$A,E31)))))</f>
        <v/>
      </c>
      <c r="G31" s="165">
        <f>SUMIFS(KITCO!$D:$D,KITCO!$A:$A,E31)</f>
        <v>0</v>
      </c>
      <c r="H31" s="3" t="str">
        <f>Доллар!H31</f>
        <v>28.03.2023</v>
      </c>
      <c r="I31" s="157" t="str">
        <f>IF(AND(J31=0,J32=0,J33=0,J34=0,J35=0,J36=0,J37=0,J38=0,J39=0,J40=0),"",(IF((SUMIFS(KITCO!$D:$D,KITCO!$A:$A,H31))=0,"-",(SUMIFS(KITCO!$D:$D,KITCO!$A:$A,H31)))))</f>
        <v/>
      </c>
      <c r="J31" s="165">
        <f>SUMIFS(KITCO!$D:$D,KITCO!$A:$A,H31)</f>
        <v>0</v>
      </c>
      <c r="K31" s="3" t="str">
        <f>Доллар!K31</f>
        <v>28.04.2023</v>
      </c>
      <c r="L31" s="157" t="str">
        <f>IF(AND(M31=0,M32=0,M33=0,M34=0,M35=0,M36=0,M37=0,M38=0,M39=0,M40=0),"",(IF((SUMIFS(KITCO!$D:$D,KITCO!$A:$A,K31))=0,"-",(SUMIFS(KITCO!$D:$D,KITCO!$A:$A,K31)))))</f>
        <v/>
      </c>
      <c r="M31" s="165">
        <f>SUMIFS(KITCO!$D:$D,KITCO!$A:$A,K31)</f>
        <v>0</v>
      </c>
      <c r="N31" s="3" t="str">
        <f>Доллар!N31</f>
        <v>28.05.2023</v>
      </c>
      <c r="O31" s="157" t="str">
        <f>IF(AND(P31=0,P32=0,P33=0,P34=0,P35=0,P36=0,P37=0,P38=0,P39=0,P40=0),"",(IF((SUMIFS(KITCO!$D:$D,KITCO!$A:$A,N31))=0,"-",(SUMIFS(KITCO!$D:$D,KITCO!$A:$A,N31)))))</f>
        <v/>
      </c>
      <c r="P31" s="165">
        <f>SUMIFS(KITCO!$D:$D,KITCO!$A:$A,N31)</f>
        <v>0</v>
      </c>
      <c r="Q31" s="3" t="str">
        <f>Доллар!Q31</f>
        <v>28.06.2023</v>
      </c>
      <c r="R31" s="157" t="str">
        <f>IF(AND(S31=0,S32=0,S33=0,S34=0,S35=0,S36=0,S37=0,S38=0,S39=0,S40=0),"",(IF((SUMIFS(KITCO!$D:$D,KITCO!$A:$A,Q31))=0,"-",(SUMIFS(KITCO!$D:$D,KITCO!$A:$A,Q31)))))</f>
        <v/>
      </c>
      <c r="S31" s="165">
        <f>SUMIFS(KITCO!$D:$D,KITCO!$A:$A,Q31)</f>
        <v>0</v>
      </c>
      <c r="T31" s="3" t="str">
        <f>Доллар!T31</f>
        <v>28.07.2023</v>
      </c>
      <c r="U31" s="157" t="str">
        <f>IF(AND(V31=0,V32=0,V33=0,V34=0,V35=0,V36=0,V37=0,V38=0,V39=0,V40=0),"",(IF((SUMIFS(KITCO!$D:$D,KITCO!$A:$A,T31))=0,"-",(SUMIFS(KITCO!$D:$D,KITCO!$A:$A,T31)))))</f>
        <v/>
      </c>
      <c r="V31" s="165">
        <f>SUMIFS(KITCO!$D:$D,KITCO!$A:$A,T31)</f>
        <v>0</v>
      </c>
      <c r="W31" s="3" t="str">
        <f>Доллар!W31</f>
        <v>28.08.2023</v>
      </c>
      <c r="X31" s="157" t="str">
        <f>IF(AND(Y31=0,Y32=0,Y33=0,Y34=0,Y35=0,Y36=0,Y37=0,Y38=0,Y39=0,Y40=0),"",(IF((SUMIFS(KITCO!$D:$D,KITCO!$A:$A,W31))=0,"-",(SUMIFS(KITCO!$D:$D,KITCO!$A:$A,W31)))))</f>
        <v/>
      </c>
      <c r="Y31" s="165">
        <f>SUMIFS(KITCO!$D:$D,KITCO!$A:$A,W31)</f>
        <v>0</v>
      </c>
      <c r="Z31" s="3" t="str">
        <f>Доллар!Z31</f>
        <v>28.09.2023</v>
      </c>
      <c r="AA31" s="157" t="str">
        <f>IF(AND(AB31=0,AB32=0,AB33=0,AB34=0,AB35=0,AB36=0,AB37=0,AB38=0,AB39=0,AB40=0),"",(IF((SUMIFS(KITCO!$D:$D,KITCO!$A:$A,Z31))=0,"-",(SUMIFS(KITCO!$D:$D,KITCO!$A:$A,Z31)))))</f>
        <v/>
      </c>
      <c r="AB31" s="165">
        <f>SUMIFS(KITCO!$D:$D,KITCO!$A:$A,Z31)</f>
        <v>0</v>
      </c>
      <c r="AC31" s="3" t="str">
        <f>Доллар!AC31</f>
        <v>28.10.2023</v>
      </c>
      <c r="AD31" s="157" t="str">
        <f>IF(AND(AE31=0,AE32=0,AE33=0,AE34=0,AE35=0,AE36=0,AE37=0,AE38=0,AE39=0,AE40=0),"",(IF((SUMIFS(KITCO!$D:$D,KITCO!$A:$A,AC31))=0,"-",(SUMIFS(KITCO!$D:$D,KITCO!$A:$A,AC31)))))</f>
        <v/>
      </c>
      <c r="AE31" s="165">
        <f>SUMIFS(KITCO!$D:$D,KITCO!$A:$A,AC31)</f>
        <v>0</v>
      </c>
      <c r="AF31" s="3" t="str">
        <f>Доллар!AF31</f>
        <v>28.11.2023</v>
      </c>
      <c r="AG31" s="157" t="str">
        <f>IF(AND(AH31=0,AH32=0,AH33=0,AH34=0,AH35=0,AH36=0,AH37=0,AH38=0,AH39=0,AH40=0),"",(IF((SUMIFS(KITCO!$D:$D,KITCO!$A:$A,AF31))=0,"-",(SUMIFS(KITCO!$D:$D,KITCO!$A:$A,AF31)))))</f>
        <v/>
      </c>
      <c r="AH31" s="165">
        <f>SUMIFS(KITCO!$D:$D,KITCO!$A:$A,AF31)</f>
        <v>0</v>
      </c>
      <c r="AI31" s="3" t="str">
        <f>Доллар!AI31</f>
        <v>28.12.2023</v>
      </c>
      <c r="AJ31" s="157" t="str">
        <f>IF(AND(AK31=0,AK32=0,AK33=0,AK34=0,AK35=0,AK36=0,AK37=0,AK38=0,AK39=0,AK40=0),"",(IF((SUMIFS(KITCO!$D:$D,KITCO!$A:$A,AI31))=0,"-",(SUMIFS(KITCO!$D:$D,KITCO!$A:$A,AI31)))))</f>
        <v/>
      </c>
      <c r="AK31" s="165">
        <f>SUMIFS(KITCO!$D:$D,KITCO!$A:$A,AI31)</f>
        <v>0</v>
      </c>
      <c r="AP31" s="31"/>
      <c r="AQ31" s="153" t="str">
        <f t="shared" si="0"/>
        <v>28.06.2023</v>
      </c>
      <c r="AR31" s="85" t="s">
        <v>52</v>
      </c>
      <c r="AT31" s="3" t="str">
        <f t="shared" si="1"/>
        <v>28.10.2023</v>
      </c>
      <c r="AU31" s="85" t="s">
        <v>52</v>
      </c>
      <c r="AW31" s="3" t="str">
        <f t="shared" si="2"/>
        <v>28.11.2023</v>
      </c>
      <c r="AX31" s="85" t="s">
        <v>52</v>
      </c>
      <c r="AZ31" s="3" t="str">
        <f t="shared" si="3"/>
        <v>28.12.2023</v>
      </c>
      <c r="BA31" s="85" t="s">
        <v>52</v>
      </c>
    </row>
    <row r="32" spans="2:53" x14ac:dyDescent="0.25">
      <c r="B32" s="3" t="str">
        <f>Доллар!B32</f>
        <v>29.01.2023</v>
      </c>
      <c r="C32" s="157" t="str">
        <f>IF(AND(D32=0,D33=0,D34=0,D35=0,D36=0,D37=0,D38=0,D39=0,D40=0,D41=0),"",(IF((SUMIFS(KITCO!$D:$D,KITCO!$A:$A,B32))=0,"-",(SUMIFS(KITCO!$D:$D,KITCO!$A:$A,B32)))))</f>
        <v/>
      </c>
      <c r="D32" s="165">
        <f>SUMIFS(KITCO!$D:$D,KITCO!$A:$A,B32)</f>
        <v>0</v>
      </c>
      <c r="E32" s="4" t="str">
        <f>Доллар!E32</f>
        <v>29.02.2023</v>
      </c>
      <c r="F32" s="160"/>
      <c r="G32" s="165">
        <f>SUMIFS(KITCO!$D:$D,KITCO!$A:$A,E32)</f>
        <v>0</v>
      </c>
      <c r="H32" s="3" t="str">
        <f>Доллар!H32</f>
        <v>29.03.2023</v>
      </c>
      <c r="I32" s="157" t="str">
        <f>IF(AND(J32=0,J33=0,J34=0,J35=0,J36=0,J37=0,J38=0,J39=0,J40=0,J41=0),"",(IF((SUMIFS(KITCO!$D:$D,KITCO!$A:$A,H32))=0,"-",(SUMIFS(KITCO!$D:$D,KITCO!$A:$A,H32)))))</f>
        <v/>
      </c>
      <c r="J32" s="165">
        <f>SUMIFS(KITCO!$D:$D,KITCO!$A:$A,H32)</f>
        <v>0</v>
      </c>
      <c r="K32" s="3" t="str">
        <f>Доллар!K32</f>
        <v>29.04.2023</v>
      </c>
      <c r="L32" s="157" t="str">
        <f>IF(AND(M32=0,M33=0,M34=0,M35=0,M36=0,M37=0,M38=0,M39=0,M40=0,M41=0),"",(IF((SUMIFS(KITCO!$D:$D,KITCO!$A:$A,K32))=0,"-",(SUMIFS(KITCO!$D:$D,KITCO!$A:$A,K32)))))</f>
        <v/>
      </c>
      <c r="M32" s="165">
        <f>SUMIFS(KITCO!$D:$D,KITCO!$A:$A,K32)</f>
        <v>0</v>
      </c>
      <c r="N32" s="3" t="str">
        <f>Доллар!N32</f>
        <v>29.05.2023</v>
      </c>
      <c r="O32" s="157" t="str">
        <f>IF(AND(P32=0,P33=0,P34=0,P35=0,P36=0,P37=0,P38=0,P39=0,P40=0,P41=0),"",(IF((SUMIFS(KITCO!$D:$D,KITCO!$A:$A,N32))=0,"-",(SUMIFS(KITCO!$D:$D,KITCO!$A:$A,N32)))))</f>
        <v/>
      </c>
      <c r="P32" s="165">
        <f>SUMIFS(KITCO!$D:$D,KITCO!$A:$A,N32)</f>
        <v>0</v>
      </c>
      <c r="Q32" s="3" t="str">
        <f>Доллар!Q32</f>
        <v>29.06.2023</v>
      </c>
      <c r="R32" s="157" t="str">
        <f>IF(AND(S32=0,S33=0,S34=0,S35=0,S36=0,S37=0,S38=0,S39=0,S40=0,S41=0),"",(IF((SUMIFS(KITCO!$D:$D,KITCO!$A:$A,Q32))=0,"-",(SUMIFS(KITCO!$D:$D,KITCO!$A:$A,Q32)))))</f>
        <v/>
      </c>
      <c r="S32" s="165">
        <f>SUMIFS(KITCO!$D:$D,KITCO!$A:$A,Q32)</f>
        <v>0</v>
      </c>
      <c r="T32" s="3" t="str">
        <f>Доллар!T32</f>
        <v>29.07.2023</v>
      </c>
      <c r="U32" s="157" t="str">
        <f>IF(AND(V32=0,V33=0,V34=0,V35=0,V36=0,V37=0,V38=0,V39=0,V40=0,V41=0),"",(IF((SUMIFS(KITCO!$D:$D,KITCO!$A:$A,T32))=0,"-",(SUMIFS(KITCO!$D:$D,KITCO!$A:$A,T32)))))</f>
        <v/>
      </c>
      <c r="V32" s="165">
        <f>SUMIFS(KITCO!$D:$D,KITCO!$A:$A,T32)</f>
        <v>0</v>
      </c>
      <c r="W32" s="3" t="str">
        <f>Доллар!W32</f>
        <v>29.08.2023</v>
      </c>
      <c r="X32" s="157" t="str">
        <f>IF(AND(Y32=0,Y33=0,Y34=0,Y35=0,Y36=0,Y37=0,Y38=0,Y39=0,Y40=0,Y41=0),"",(IF((SUMIFS(KITCO!$D:$D,KITCO!$A:$A,W32))=0,"-",(SUMIFS(KITCO!$D:$D,KITCO!$A:$A,W32)))))</f>
        <v/>
      </c>
      <c r="Y32" s="165">
        <f>SUMIFS(KITCO!$D:$D,KITCO!$A:$A,W32)</f>
        <v>0</v>
      </c>
      <c r="Z32" s="3" t="str">
        <f>Доллар!Z32</f>
        <v>29.09.2023</v>
      </c>
      <c r="AA32" s="157" t="str">
        <f>IF(AND(AB32=0,AB33=0,AB34=0,AB35=0,AB36=0,AB37=0,AB38=0,AB39=0,AB40=0,AB41=0),"",(IF((SUMIFS(KITCO!$D:$D,KITCO!$A:$A,Z32))=0,"-",(SUMIFS(KITCO!$D:$D,KITCO!$A:$A,Z32)))))</f>
        <v/>
      </c>
      <c r="AB32" s="165">
        <f>SUMIFS(KITCO!$D:$D,KITCO!$A:$A,Z32)</f>
        <v>0</v>
      </c>
      <c r="AC32" s="3" t="str">
        <f>Доллар!AC32</f>
        <v>29.10.2023</v>
      </c>
      <c r="AD32" s="157" t="str">
        <f>IF(AND(AE32=0,AE33=0,AE34=0,AE35=0,AE36=0,AE37=0,AE38=0,AE39=0,AE40=0,AE41=0),"",(IF((SUMIFS(KITCO!$D:$D,KITCO!$A:$A,AC32))=0,"-",(SUMIFS(KITCO!$D:$D,KITCO!$A:$A,AC32)))))</f>
        <v/>
      </c>
      <c r="AE32" s="165">
        <f>SUMIFS(KITCO!$D:$D,KITCO!$A:$A,AC32)</f>
        <v>0</v>
      </c>
      <c r="AF32" s="3" t="str">
        <f>Доллар!AF32</f>
        <v>29.11.2023</v>
      </c>
      <c r="AG32" s="157" t="str">
        <f>IF(AND(AH32=0,AH33=0,AH34=0,AH35=0,AH36=0,AH37=0,AH38=0,AH39=0,AH40=0,AH41=0),"",(IF((SUMIFS(KITCO!$D:$D,KITCO!$A:$A,AF32))=0,"-",(SUMIFS(KITCO!$D:$D,KITCO!$A:$A,AF32)))))</f>
        <v/>
      </c>
      <c r="AH32" s="165">
        <f>SUMIFS(KITCO!$D:$D,KITCO!$A:$A,AF32)</f>
        <v>0</v>
      </c>
      <c r="AI32" s="3" t="str">
        <f>Доллар!AI32</f>
        <v>29.12.2023</v>
      </c>
      <c r="AJ32" s="157" t="str">
        <f>IF(AND(AK32=0,AK33=0,AK34=0,AK35=0,AK36=0,AK37=0,AK38=0,AK39=0,AK40=0,AK41=0),"",(IF((SUMIFS(KITCO!$D:$D,KITCO!$A:$A,AI32))=0,"-",(SUMIFS(KITCO!$D:$D,KITCO!$A:$A,AI32)))))</f>
        <v/>
      </c>
      <c r="AK32" s="165">
        <f>SUMIFS(KITCO!$D:$D,KITCO!$A:$A,AI32)</f>
        <v>0</v>
      </c>
      <c r="AQ32" s="153" t="str">
        <f t="shared" si="0"/>
        <v>29.06.2023</v>
      </c>
      <c r="AR32" s="85" t="s">
        <v>52</v>
      </c>
      <c r="AT32" s="3" t="str">
        <f t="shared" si="1"/>
        <v>29.10.2023</v>
      </c>
      <c r="AU32" s="85" t="s">
        <v>52</v>
      </c>
      <c r="AW32" s="3" t="str">
        <f t="shared" si="2"/>
        <v>29.11.2023</v>
      </c>
      <c r="AX32" s="85" t="s">
        <v>52</v>
      </c>
      <c r="AZ32" s="3" t="str">
        <f t="shared" si="3"/>
        <v>29.12.2023</v>
      </c>
      <c r="BA32" s="85" t="s">
        <v>52</v>
      </c>
    </row>
    <row r="33" spans="1:53" x14ac:dyDescent="0.25">
      <c r="B33" s="3" t="str">
        <f>Доллар!B33</f>
        <v>30.01.2023</v>
      </c>
      <c r="C33" s="157" t="str">
        <f>IF(AND(D33=0,D34=0,D35=0,D36=0,D37=0,D38=0,D39=0,D40=0,D41=0,D42=0),"",(IF((SUMIFS(KITCO!$D:$D,KITCO!$A:$A,B33))=0,"-",(SUMIFS(KITCO!$D:$D,KITCO!$A:$A,B33)))))</f>
        <v/>
      </c>
      <c r="D33" s="165">
        <f>SUMIFS(KITCO!$D:$D,KITCO!$A:$A,B33)</f>
        <v>0</v>
      </c>
      <c r="E33" s="4" t="str">
        <f>Доллар!E33</f>
        <v>30.02.2023</v>
      </c>
      <c r="F33" s="160"/>
      <c r="G33" s="178">
        <f t="shared" ref="G33:G38" si="4">J4</f>
        <v>0</v>
      </c>
      <c r="H33" s="3" t="str">
        <f>Доллар!H33</f>
        <v>30.03.2023</v>
      </c>
      <c r="I33" s="157" t="str">
        <f>IF(AND(J33=0,J34=0,J35=0,J36=0,J37=0,J38=0,J39=0,J40=0,J41=0,J42=0),"",(IF((SUMIFS(KITCO!$D:$D,KITCO!$A:$A,H33))=0,"-",(SUMIFS(KITCO!$D:$D,KITCO!$A:$A,H33)))))</f>
        <v/>
      </c>
      <c r="J33" s="165">
        <f>SUMIFS(KITCO!$D:$D,KITCO!$A:$A,H33)</f>
        <v>0</v>
      </c>
      <c r="K33" s="3" t="str">
        <f>Доллар!K33</f>
        <v>30.04.2023</v>
      </c>
      <c r="L33" s="157" t="str">
        <f>IF(AND(M33=0,M34=0,M35=0,M36=0,M37=0,M38=0,M39=0,M40=0,M41=0,M42=0),"",(IF((SUMIFS(KITCO!$D:$D,KITCO!$A:$A,K33))=0,"-",(SUMIFS(KITCO!$D:$D,KITCO!$A:$A,K33)))))</f>
        <v/>
      </c>
      <c r="M33" s="165">
        <f>SUMIFS(KITCO!$D:$D,KITCO!$A:$A,K33)</f>
        <v>0</v>
      </c>
      <c r="N33" s="3" t="str">
        <f>Доллар!N33</f>
        <v>30.05.2023</v>
      </c>
      <c r="O33" s="157" t="str">
        <f>IF(AND(P33=0,P34=0,P35=0,P36=0,P37=0,P38=0,P39=0,P40=0,P41=0,P42=0),"",(IF((SUMIFS(KITCO!$D:$D,KITCO!$A:$A,N33))=0,"-",(SUMIFS(KITCO!$D:$D,KITCO!$A:$A,N33)))))</f>
        <v/>
      </c>
      <c r="P33" s="165">
        <f>SUMIFS(KITCO!$D:$D,KITCO!$A:$A,N33)</f>
        <v>0</v>
      </c>
      <c r="Q33" s="3" t="str">
        <f>Доллар!Q33</f>
        <v>30.06.2023</v>
      </c>
      <c r="R33" s="157" t="str">
        <f>IF(AND(S33=0,S34=0,S35=0,S36=0,S37=0,S38=0,S39=0,S40=0,S41=0,S42=0),"",(IF((SUMIFS(KITCO!$D:$D,KITCO!$A:$A,Q33))=0,"-",(SUMIFS(KITCO!$D:$D,KITCO!$A:$A,Q33)))))</f>
        <v/>
      </c>
      <c r="S33" s="165">
        <f>SUMIFS(KITCO!$D:$D,KITCO!$A:$A,Q33)</f>
        <v>0</v>
      </c>
      <c r="T33" s="3" t="str">
        <f>Доллар!T33</f>
        <v>30.07.2023</v>
      </c>
      <c r="U33" s="157" t="str">
        <f>IF(AND(V33=0,V34=0,V35=0,V36=0,V37=0,V38=0,V39=0,V40=0,V41=0,V42=0),"",(IF((SUMIFS(KITCO!$D:$D,KITCO!$A:$A,T33))=0,"-",(SUMIFS(KITCO!$D:$D,KITCO!$A:$A,T33)))))</f>
        <v/>
      </c>
      <c r="V33" s="165">
        <f>SUMIFS(KITCO!$D:$D,KITCO!$A:$A,T33)</f>
        <v>0</v>
      </c>
      <c r="W33" s="3" t="str">
        <f>Доллар!W33</f>
        <v>30.08.2023</v>
      </c>
      <c r="X33" s="157" t="str">
        <f>IF(AND(Y33=0,Y34=0,Y35=0,Y36=0,Y37=0,Y38=0,Y39=0,Y40=0,Y41=0,Y42=0),"",(IF((SUMIFS(KITCO!$D:$D,KITCO!$A:$A,W33))=0,"-",(SUMIFS(KITCO!$D:$D,KITCO!$A:$A,W33)))))</f>
        <v/>
      </c>
      <c r="Y33" s="165">
        <f>SUMIFS(KITCO!$D:$D,KITCO!$A:$A,W33)</f>
        <v>0</v>
      </c>
      <c r="Z33" s="3" t="str">
        <f>Доллар!Z33</f>
        <v>30.09.2023</v>
      </c>
      <c r="AA33" s="157" t="str">
        <f>IF(AND(AB33=0,AB34=0,AB35=0,AB36=0,AB37=0,AB38=0,AB39=0,AB40=0,AB41=0,AB42=0),"",(IF((SUMIFS(KITCO!$D:$D,KITCO!$A:$A,Z33))=0,"-",(SUMIFS(KITCO!$D:$D,KITCO!$A:$A,Z33)))))</f>
        <v/>
      </c>
      <c r="AB33" s="165">
        <f>SUMIFS(KITCO!$D:$D,KITCO!$A:$A,Z33)</f>
        <v>0</v>
      </c>
      <c r="AC33" s="3" t="str">
        <f>Доллар!AC33</f>
        <v>30.10.2023</v>
      </c>
      <c r="AD33" s="157" t="str">
        <f>IF(AND(AE33=0,AE34=0,AE35=0,AE36=0,AE37=0,AE38=0,AE39=0,AE40=0,AE41=0,AE42=0),"",(IF((SUMIFS(KITCO!$D:$D,KITCO!$A:$A,AC33))=0,"-",(SUMIFS(KITCO!$D:$D,KITCO!$A:$A,AC33)))))</f>
        <v/>
      </c>
      <c r="AE33" s="165">
        <f>SUMIFS(KITCO!$D:$D,KITCO!$A:$A,AC33)</f>
        <v>0</v>
      </c>
      <c r="AF33" s="3" t="str">
        <f>Доллар!AF33</f>
        <v>30.11.2023</v>
      </c>
      <c r="AG33" s="157" t="str">
        <f>IF(AND(AH33=0,AH34=0,AH35=0,AH36=0,AH37=0,AH38=0,AH39=0,AH40=0,AH41=0,AH42=0),"",(IF((SUMIFS(KITCO!$D:$D,KITCO!$A:$A,AF33))=0,"-",(SUMIFS(KITCO!$D:$D,KITCO!$A:$A,AF33)))))</f>
        <v/>
      </c>
      <c r="AH33" s="165">
        <f>SUMIFS(KITCO!$D:$D,KITCO!$A:$A,AF33)</f>
        <v>0</v>
      </c>
      <c r="AI33" s="3" t="str">
        <f>Доллар!AI33</f>
        <v>30.12.2023</v>
      </c>
      <c r="AJ33" s="157" t="str">
        <f>IF(AND(AK33=0,AK34=0,AK35=0,AK36=0,AK37=0,AK38=0,AK39=0,AK40=0,AK41=0,AK42=0),"",(IF((SUMIFS(KITCO!$D:$D,KITCO!$A:$A,AI33))=0,"-",(SUMIFS(KITCO!$D:$D,KITCO!$A:$A,AI33)))))</f>
        <v/>
      </c>
      <c r="AK33" s="165">
        <f>SUMIFS(KITCO!$D:$D,KITCO!$A:$A,AI33)</f>
        <v>0</v>
      </c>
      <c r="AQ33" s="153" t="str">
        <f t="shared" si="0"/>
        <v>30.06.2023</v>
      </c>
      <c r="AR33" s="85" t="s">
        <v>52</v>
      </c>
      <c r="AT33" s="3" t="str">
        <f t="shared" si="1"/>
        <v>30.10.2023</v>
      </c>
      <c r="AU33" s="85" t="s">
        <v>52</v>
      </c>
      <c r="AW33" s="3" t="str">
        <f t="shared" si="2"/>
        <v>30.11.2023</v>
      </c>
      <c r="AX33" s="85" t="s">
        <v>52</v>
      </c>
      <c r="AZ33" s="3" t="str">
        <f t="shared" si="3"/>
        <v>30.12.2023</v>
      </c>
      <c r="BA33" s="85" t="s">
        <v>52</v>
      </c>
    </row>
    <row r="34" spans="1:53" x14ac:dyDescent="0.25">
      <c r="B34" s="3" t="str">
        <f>Доллар!B34</f>
        <v>31.01.2023</v>
      </c>
      <c r="C34" s="157" t="str">
        <f>IF(AND(D34=0,D35=0,D36=0,D37=0,D38=0,D39=0,D40=0,D41=0,D42=0,D43=0),"",(IF((SUMIFS(KITCO!$D:$D,KITCO!$A:$A,B34))=0,"-",(SUMIFS(KITCO!$D:$D,KITCO!$A:$A,B34)))))</f>
        <v/>
      </c>
      <c r="D34" s="165">
        <f>SUMIFS(KITCO!$D:$D,KITCO!$A:$A,B34)</f>
        <v>0</v>
      </c>
      <c r="E34" s="4" t="str">
        <f>Доллар!E34</f>
        <v>31.02.2023</v>
      </c>
      <c r="F34" s="160"/>
      <c r="G34" s="178">
        <f t="shared" si="4"/>
        <v>0</v>
      </c>
      <c r="H34" s="3" t="str">
        <f>Доллар!H34</f>
        <v>31.03.2023</v>
      </c>
      <c r="I34" s="157" t="str">
        <f>IF(AND(J34=0,J35=0,J36=0,J37=0,J38=0,J39=0,J40=0,J41=0,J42=0,J43=0),"",(IF((SUMIFS(KITCO!$D:$D,KITCO!$A:$A,H34))=0,"-",(SUMIFS(KITCO!$D:$D,KITCO!$A:$A,H34)))))</f>
        <v/>
      </c>
      <c r="J34" s="165">
        <f>SUMIFS(KITCO!$D:$D,KITCO!$A:$A,H34)</f>
        <v>0</v>
      </c>
      <c r="K34" s="4" t="str">
        <f>Доллар!K34</f>
        <v>31.04.2023</v>
      </c>
      <c r="L34" s="160"/>
      <c r="M34" s="165">
        <f t="shared" ref="M34:M38" si="5">P3</f>
        <v>0</v>
      </c>
      <c r="N34" s="3" t="str">
        <f>Доллар!N34</f>
        <v>31.05.2023</v>
      </c>
      <c r="O34" s="157" t="str">
        <f>IF(AND(P34=0,P35=0,P36=0,P37=0,P38=0,P39=0,P40=0,P41=0,P42=0,P43=0),"",(IF((SUMIFS(KITCO!$D:$D,KITCO!$A:$A,N34))=0,"-",(SUMIFS(KITCO!$D:$D,KITCO!$A:$A,N34)))))</f>
        <v/>
      </c>
      <c r="P34" s="165">
        <f>SUMIFS(KITCO!$D:$D,KITCO!$A:$A,N34)</f>
        <v>0</v>
      </c>
      <c r="Q34" s="4" t="str">
        <f>Доллар!Q34</f>
        <v>31.06.2023</v>
      </c>
      <c r="R34" s="160"/>
      <c r="S34" s="165">
        <f t="shared" ref="S34:S38" si="6">V3</f>
        <v>0</v>
      </c>
      <c r="T34" s="3" t="str">
        <f>Доллар!T34</f>
        <v>31.07.2023</v>
      </c>
      <c r="U34" s="157" t="str">
        <f>IF(AND(V34=0,V35=0,V36=0,V37=0,V38=0,V39=0,V40=0,V41=0,V42=0,V43=0),"",(IF((SUMIFS(KITCO!$D:$D,KITCO!$A:$A,T34))=0,"-",(SUMIFS(KITCO!$D:$D,KITCO!$A:$A,T34)))))</f>
        <v/>
      </c>
      <c r="V34" s="165">
        <f>SUMIFS(KITCO!$D:$D,KITCO!$A:$A,T34)</f>
        <v>0</v>
      </c>
      <c r="W34" s="3" t="str">
        <f>Доллар!W34</f>
        <v>31.08.2023</v>
      </c>
      <c r="X34" s="157" t="str">
        <f>IF(AND(Y34=0,Y35=0,Y36=0,Y37=0,Y38=0,Y39=0,Y40=0,Y41=0,Y42=0,Y43=0),"",(IF((SUMIFS(KITCO!$D:$D,KITCO!$A:$A,W34))=0,"-",(SUMIFS(KITCO!$D:$D,KITCO!$A:$A,W34)))))</f>
        <v/>
      </c>
      <c r="Y34" s="165">
        <f>SUMIFS(KITCO!$D:$D,KITCO!$A:$A,W34)</f>
        <v>0</v>
      </c>
      <c r="Z34" s="4" t="str">
        <f>Доллар!Z34</f>
        <v>31.09.2023</v>
      </c>
      <c r="AA34" s="160"/>
      <c r="AB34" s="165">
        <f t="shared" ref="AB34:AB38" si="7">AE3</f>
        <v>0</v>
      </c>
      <c r="AC34" s="3" t="str">
        <f>Доллар!AC34</f>
        <v>31.10.2023</v>
      </c>
      <c r="AD34" s="157" t="str">
        <f>IF(AND(AE34=0,AE35=0,AE36=0,AE37=0,AE38=0,AE39=0,AE40=0,AE41=0,AE42=0,AE43=0),"",(IF((SUMIFS(KITCO!$D:$D,KITCO!$A:$A,AC34))=0,"-",(SUMIFS(KITCO!$D:$D,KITCO!$A:$A,AC34)))))</f>
        <v/>
      </c>
      <c r="AE34" s="165">
        <f>SUMIFS(KITCO!$D:$D,KITCO!$A:$A,AC34)</f>
        <v>0</v>
      </c>
      <c r="AF34" s="4" t="str">
        <f>Доллар!AF34</f>
        <v>31.11.2023</v>
      </c>
      <c r="AG34" s="160"/>
      <c r="AH34" s="165">
        <f t="shared" ref="AH34:AH38" si="8">AK3</f>
        <v>0</v>
      </c>
      <c r="AI34" s="3" t="str">
        <f>Доллар!AI34</f>
        <v>31.12.2023</v>
      </c>
      <c r="AJ34" s="157" t="str">
        <f>IF(AND(AK34=0,AK35=0,AK36=0,AK37=0,AK38=0,AK39=0,AK40=0,AK41=0,AK42=0,AK43=0),"",(IF((SUMIFS(KITCO!$D:$D,KITCO!$A:$A,AI34))=0,"-",(SUMIFS(KITCO!$D:$D,KITCO!$A:$A,AI34)))))</f>
        <v/>
      </c>
      <c r="AK34" s="165">
        <f>SUMIFS(KITCO!$D:$D,KITCO!$A:$A,AI34)</f>
        <v>0</v>
      </c>
      <c r="AQ34" s="153" t="str">
        <f t="shared" si="0"/>
        <v>31.06.2023</v>
      </c>
      <c r="AR34" s="85" t="s">
        <v>52</v>
      </c>
      <c r="AT34" s="3" t="str">
        <f t="shared" si="1"/>
        <v>31.10.2023</v>
      </c>
      <c r="AU34" s="85" t="s">
        <v>52</v>
      </c>
      <c r="AW34" s="3" t="str">
        <f t="shared" si="2"/>
        <v>31.11.2023</v>
      </c>
      <c r="AX34" s="85" t="s">
        <v>52</v>
      </c>
      <c r="AY34" t="s">
        <v>163</v>
      </c>
      <c r="AZ34" s="3" t="str">
        <f t="shared" si="3"/>
        <v>31.12.2023</v>
      </c>
      <c r="BA34" s="85" t="s">
        <v>52</v>
      </c>
    </row>
    <row r="35" spans="1:53" x14ac:dyDescent="0.25">
      <c r="B35" s="9" t="s">
        <v>2</v>
      </c>
      <c r="C35" s="158">
        <f>AVERAGE(C4:C34)</f>
        <v>1074.25</v>
      </c>
      <c r="D35" s="165">
        <f>G4</f>
        <v>0</v>
      </c>
      <c r="E35" s="9" t="s">
        <v>2</v>
      </c>
      <c r="F35" s="158" t="e">
        <f>AVERAGE(F4:F34)</f>
        <v>#DIV/0!</v>
      </c>
      <c r="G35" s="178">
        <f t="shared" si="4"/>
        <v>0</v>
      </c>
      <c r="H35" s="9" t="s">
        <v>2</v>
      </c>
      <c r="I35" s="158" t="e">
        <f>AVERAGE(I4:I34)</f>
        <v>#DIV/0!</v>
      </c>
      <c r="J35" s="165">
        <f t="shared" ref="J35:J38" si="9">M4</f>
        <v>0</v>
      </c>
      <c r="K35" s="9" t="s">
        <v>2</v>
      </c>
      <c r="L35" s="158" t="e">
        <f>AVERAGE(L4:L34)</f>
        <v>#DIV/0!</v>
      </c>
      <c r="M35" s="165">
        <f t="shared" si="5"/>
        <v>0</v>
      </c>
      <c r="N35" s="9" t="s">
        <v>2</v>
      </c>
      <c r="O35" s="158" t="e">
        <f>AVERAGE(O4:O34)</f>
        <v>#DIV/0!</v>
      </c>
      <c r="P35" s="165">
        <f t="shared" ref="P35:P38" si="10">S4</f>
        <v>0</v>
      </c>
      <c r="Q35" s="9" t="s">
        <v>2</v>
      </c>
      <c r="R35" s="158" t="e">
        <f>AVERAGE(R4:R34)</f>
        <v>#DIV/0!</v>
      </c>
      <c r="S35" s="165">
        <f t="shared" si="6"/>
        <v>0</v>
      </c>
      <c r="T35" s="9" t="s">
        <v>2</v>
      </c>
      <c r="U35" s="158" t="e">
        <f>AVERAGE(U4:U34)</f>
        <v>#DIV/0!</v>
      </c>
      <c r="V35" s="165">
        <f t="shared" ref="V35:V38" si="11">Y4</f>
        <v>0</v>
      </c>
      <c r="W35" s="9" t="s">
        <v>2</v>
      </c>
      <c r="X35" s="158" t="e">
        <f>AVERAGE(X4:X34)</f>
        <v>#DIV/0!</v>
      </c>
      <c r="Y35" s="165">
        <f t="shared" ref="Y35:Y38" si="12">AB4</f>
        <v>0</v>
      </c>
      <c r="Z35" s="9" t="s">
        <v>2</v>
      </c>
      <c r="AA35" s="158" t="e">
        <f>AVERAGE(AA4:AA34)</f>
        <v>#DIV/0!</v>
      </c>
      <c r="AB35" s="165">
        <f t="shared" si="7"/>
        <v>0</v>
      </c>
      <c r="AC35" s="9" t="s">
        <v>2</v>
      </c>
      <c r="AD35" s="158" t="e">
        <f>AVERAGE(AD4:AD34)</f>
        <v>#DIV/0!</v>
      </c>
      <c r="AE35" s="165">
        <f t="shared" ref="AE35:AE38" si="13">AH4</f>
        <v>0</v>
      </c>
      <c r="AF35" s="9" t="s">
        <v>2</v>
      </c>
      <c r="AG35" s="158" t="e">
        <f>AVERAGE(AG4:AG34)</f>
        <v>#DIV/0!</v>
      </c>
      <c r="AH35" s="165">
        <f t="shared" si="8"/>
        <v>0</v>
      </c>
      <c r="AI35" s="9" t="s">
        <v>2</v>
      </c>
      <c r="AJ35" s="158" t="e">
        <f>AVERAGE(AJ4:AJ34)</f>
        <v>#DIV/0!</v>
      </c>
      <c r="AQ35" s="9" t="s">
        <v>2</v>
      </c>
      <c r="AR35" s="10"/>
      <c r="AT35" s="9" t="s">
        <v>2</v>
      </c>
      <c r="AU35" s="10" t="e">
        <f>AVERAGE(AU4:AU34)</f>
        <v>#DIV/0!</v>
      </c>
      <c r="AW35" s="9" t="s">
        <v>2</v>
      </c>
      <c r="AX35" s="10" t="e">
        <f>AVERAGE(AX4:AX34)</f>
        <v>#DIV/0!</v>
      </c>
      <c r="AZ35" s="9" t="s">
        <v>2</v>
      </c>
      <c r="BA35" s="10" t="e">
        <f>AVERAGE(BA4:BA34)</f>
        <v>#DIV/0!</v>
      </c>
    </row>
    <row r="36" spans="1:53" ht="15" hidden="1" customHeight="1" outlineLevel="1" x14ac:dyDescent="0.25">
      <c r="B36" s="9" t="s">
        <v>188</v>
      </c>
      <c r="C36" s="158">
        <f>IFERROR((MEDIAN(C4:C34)),0)</f>
        <v>1076.5</v>
      </c>
      <c r="D36" s="165">
        <f t="shared" ref="D36:D38" si="14">G5</f>
        <v>0</v>
      </c>
      <c r="E36" s="9" t="s">
        <v>188</v>
      </c>
      <c r="F36" s="158">
        <f>IFERROR((MEDIAN(F4:F34)),0)</f>
        <v>0</v>
      </c>
      <c r="G36" s="178">
        <f t="shared" si="4"/>
        <v>0</v>
      </c>
      <c r="H36" s="9" t="s">
        <v>188</v>
      </c>
      <c r="I36" s="158">
        <f>IFERROR((MEDIAN(I4:I34)),0)</f>
        <v>0</v>
      </c>
      <c r="J36" s="165">
        <f t="shared" si="9"/>
        <v>0</v>
      </c>
      <c r="K36" s="9" t="s">
        <v>188</v>
      </c>
      <c r="L36" s="158">
        <f>IFERROR((MEDIAN(L4:L34)),0)</f>
        <v>0</v>
      </c>
      <c r="M36" s="165">
        <f t="shared" si="5"/>
        <v>0</v>
      </c>
      <c r="N36" s="9" t="s">
        <v>188</v>
      </c>
      <c r="O36" s="158">
        <f>IFERROR((MEDIAN(O4:O34)),0)</f>
        <v>0</v>
      </c>
      <c r="P36" s="165">
        <f t="shared" si="10"/>
        <v>0</v>
      </c>
      <c r="Q36" s="9" t="s">
        <v>188</v>
      </c>
      <c r="R36" s="158">
        <f>IFERROR((MEDIAN(R4:R34)),0)</f>
        <v>0</v>
      </c>
      <c r="S36" s="165">
        <f t="shared" si="6"/>
        <v>0</v>
      </c>
      <c r="T36" s="9" t="s">
        <v>188</v>
      </c>
      <c r="U36" s="158">
        <f>IFERROR((MEDIAN(U4:U34)),0)</f>
        <v>0</v>
      </c>
      <c r="V36" s="165">
        <f t="shared" si="11"/>
        <v>0</v>
      </c>
      <c r="W36" s="9" t="s">
        <v>188</v>
      </c>
      <c r="X36" s="158">
        <f>IFERROR((MEDIAN(X4:X34)),0)</f>
        <v>0</v>
      </c>
      <c r="Y36" s="165">
        <f t="shared" si="12"/>
        <v>0</v>
      </c>
      <c r="Z36" s="9" t="s">
        <v>188</v>
      </c>
      <c r="AA36" s="158">
        <f>IFERROR((MEDIAN(AA4:AA34)),0)</f>
        <v>0</v>
      </c>
      <c r="AB36" s="165">
        <f t="shared" si="7"/>
        <v>0</v>
      </c>
      <c r="AC36" s="9" t="s">
        <v>188</v>
      </c>
      <c r="AD36" s="158">
        <f>IFERROR((MEDIAN(AD4:AD34)),0)</f>
        <v>0</v>
      </c>
      <c r="AE36" s="165">
        <f t="shared" si="13"/>
        <v>0</v>
      </c>
      <c r="AF36" s="9" t="s">
        <v>188</v>
      </c>
      <c r="AG36" s="158">
        <f>IFERROR((MEDIAN(AG4:AG34)),0)</f>
        <v>0</v>
      </c>
      <c r="AH36" s="165">
        <f t="shared" si="8"/>
        <v>0</v>
      </c>
      <c r="AI36" s="9" t="s">
        <v>188</v>
      </c>
      <c r="AJ36" s="158">
        <f>IFERROR((MEDIAN(AJ4:AJ34)),0)</f>
        <v>0</v>
      </c>
      <c r="AQ36" s="9" t="s">
        <v>188</v>
      </c>
      <c r="AR36" s="10"/>
      <c r="AT36" s="9" t="s">
        <v>188</v>
      </c>
      <c r="AU36" s="10"/>
      <c r="AV36" t="s">
        <v>163</v>
      </c>
      <c r="AW36" s="9" t="s">
        <v>188</v>
      </c>
      <c r="AX36" s="10"/>
      <c r="AY36" t="s">
        <v>163</v>
      </c>
      <c r="AZ36" s="9" t="s">
        <v>188</v>
      </c>
      <c r="BA36" s="10"/>
    </row>
    <row r="37" spans="1:53" ht="15" hidden="1" customHeight="1" outlineLevel="1" x14ac:dyDescent="0.25">
      <c r="B37" s="9" t="s">
        <v>189</v>
      </c>
      <c r="C37" s="158">
        <f>IFERROR(MEDIAN(C4:C34),0)</f>
        <v>1076.5</v>
      </c>
      <c r="D37" s="165">
        <f t="shared" si="14"/>
        <v>0</v>
      </c>
      <c r="E37" s="9" t="s">
        <v>189</v>
      </c>
      <c r="F37" s="158">
        <f>IFERROR(MEDIAN(C4:C34,F4:F34),0)</f>
        <v>1076.5</v>
      </c>
      <c r="G37" s="178">
        <f t="shared" si="4"/>
        <v>0</v>
      </c>
      <c r="H37" s="9" t="s">
        <v>189</v>
      </c>
      <c r="I37" s="158">
        <f>IFERROR(MEDIAN(F4:F34,I4:I34,C4:C34),0)</f>
        <v>1076.5</v>
      </c>
      <c r="J37" s="165">
        <f t="shared" si="9"/>
        <v>0</v>
      </c>
      <c r="K37" s="9" t="s">
        <v>189</v>
      </c>
      <c r="L37" s="158">
        <f>IFERROR(MEDIAN(I4:I34,L4:L34,F4:F34,C4:C34),0)</f>
        <v>1076.5</v>
      </c>
      <c r="M37" s="165">
        <f t="shared" si="5"/>
        <v>0</v>
      </c>
      <c r="N37" s="9" t="s">
        <v>189</v>
      </c>
      <c r="O37" s="158">
        <f>IFERROR(MEDIAN(L4:L34,O4:O34,I4:I34,F4:F34,C4:C34),0)</f>
        <v>1076.5</v>
      </c>
      <c r="P37" s="165">
        <f t="shared" si="10"/>
        <v>0</v>
      </c>
      <c r="Q37" s="9" t="s">
        <v>189</v>
      </c>
      <c r="R37" s="158">
        <f>IFERROR(MEDIAN(O4:O34,R4:R34,L4:L34,I4:I34,F4:F34,C4:C34),0)</f>
        <v>1076.5</v>
      </c>
      <c r="S37" s="165">
        <f t="shared" si="6"/>
        <v>0</v>
      </c>
      <c r="T37" s="9" t="s">
        <v>189</v>
      </c>
      <c r="U37" s="158">
        <f>IFERROR(MEDIAN(R4:R34,U4:U34,O4:O34,L4:L34,I4:I34,F4:F34,C4:C34),0)</f>
        <v>1076.5</v>
      </c>
      <c r="V37" s="165">
        <f t="shared" si="11"/>
        <v>0</v>
      </c>
      <c r="W37" s="9" t="s">
        <v>189</v>
      </c>
      <c r="X37" s="158">
        <f>IFERROR(MEDIAN(U4:U34,X4:X34,R4:R34,O4:O34,L4:L34,I4:I34,F4:F34,C4:C34),0)</f>
        <v>1076.5</v>
      </c>
      <c r="Y37" s="165">
        <f t="shared" si="12"/>
        <v>0</v>
      </c>
      <c r="Z37" s="9" t="s">
        <v>189</v>
      </c>
      <c r="AA37" s="158">
        <f>IFERROR(MEDIAN(X4:X34,AA4:AA34,U4:U34,R4:R34,O4:O34,L4:L34,I4:I34,F4:F34,C4:C34),0)</f>
        <v>1076.5</v>
      </c>
      <c r="AB37" s="165">
        <f t="shared" si="7"/>
        <v>0</v>
      </c>
      <c r="AC37" s="9" t="s">
        <v>189</v>
      </c>
      <c r="AD37" s="158">
        <f>IFERROR(MEDIAN(AA4:AA34,AD4:AD34,X4:X34,U4:U34,R4:R34,O4:O34,L4:L34,I4:I34,F4:F34,C4:C34),0)</f>
        <v>1076.5</v>
      </c>
      <c r="AE37" s="165">
        <f t="shared" si="13"/>
        <v>0</v>
      </c>
      <c r="AF37" s="9" t="s">
        <v>189</v>
      </c>
      <c r="AG37" s="158">
        <f>IFERROR(MEDIAN(AD4:AD34,AG4:AG34,AA4:AA34,X4:X34,U4:U34,R4:R34,O4:O34,L4:L34,I4:I34,F4:F34,C4:C34),0)</f>
        <v>1076.5</v>
      </c>
      <c r="AH37" s="165">
        <f t="shared" si="8"/>
        <v>0</v>
      </c>
      <c r="AI37" s="9" t="s">
        <v>189</v>
      </c>
      <c r="AJ37" s="158">
        <f>IFERROR(MEDIAN(AG4:AG34,AJ4:AJ34,AD4:AD34,AA4:AA34,X4:X34,U4:U34,R4:R34,O4:O34,L4:L34,I4:I34,F4:F34,C4:C34),0)</f>
        <v>1076.5</v>
      </c>
      <c r="AQ37" s="9" t="s">
        <v>189</v>
      </c>
      <c r="AR37" s="10"/>
      <c r="AT37" s="9" t="s">
        <v>189</v>
      </c>
      <c r="AU37" s="10"/>
      <c r="AV37" t="s">
        <v>163</v>
      </c>
      <c r="AW37" s="9" t="s">
        <v>189</v>
      </c>
      <c r="AX37" s="10"/>
      <c r="AY37" t="s">
        <v>163</v>
      </c>
      <c r="AZ37" s="9" t="s">
        <v>189</v>
      </c>
      <c r="BA37" s="10"/>
    </row>
    <row r="38" spans="1:53" collapsed="1" x14ac:dyDescent="0.25">
      <c r="B38" s="13" t="s">
        <v>3</v>
      </c>
      <c r="C38" s="159">
        <f>C35</f>
        <v>1074.25</v>
      </c>
      <c r="D38" s="165">
        <f t="shared" si="14"/>
        <v>0</v>
      </c>
      <c r="E38" s="11" t="s">
        <v>3</v>
      </c>
      <c r="F38" s="159">
        <f>AVERAGE(C4:C34,F4:F34)</f>
        <v>1074.25</v>
      </c>
      <c r="G38" s="178">
        <f t="shared" si="4"/>
        <v>0</v>
      </c>
      <c r="H38" s="11" t="s">
        <v>3</v>
      </c>
      <c r="I38" s="159">
        <f>AVERAGE((C4:C34,F4:F34,I4:I34))</f>
        <v>1074.25</v>
      </c>
      <c r="J38" s="165">
        <f t="shared" si="9"/>
        <v>0</v>
      </c>
      <c r="K38" s="11" t="s">
        <v>3</v>
      </c>
      <c r="L38" s="159">
        <f>AVERAGE(C4:C34,F4:F34,I4:I34,L4:L34)</f>
        <v>1074.25</v>
      </c>
      <c r="M38" s="165">
        <f t="shared" si="5"/>
        <v>0</v>
      </c>
      <c r="N38" s="11" t="s">
        <v>3</v>
      </c>
      <c r="O38" s="159">
        <f>AVERAGE($C$4:$C$34,$F$4:$F$34,$I$4:$I$34,$L$4:$L$34,$O$4:$O$34)</f>
        <v>1074.25</v>
      </c>
      <c r="P38" s="165">
        <f t="shared" si="10"/>
        <v>0</v>
      </c>
      <c r="Q38" s="11" t="s">
        <v>3</v>
      </c>
      <c r="R38" s="159">
        <f>AVERAGE($C$4:$C$34,$F$4:$F$34,$I$4:$I$34,$L$4:$L$34,$O$4:$O$34,$R$4:$R$34)</f>
        <v>1074.25</v>
      </c>
      <c r="S38" s="165">
        <f t="shared" si="6"/>
        <v>0</v>
      </c>
      <c r="T38" s="11" t="s">
        <v>3</v>
      </c>
      <c r="U38" s="159">
        <f>AVERAGE($C$4:$C$34,$F$4:$F$34,$I$4:$I$34,$L$4:$L$34,$O$4:$O$34,$R$4:$R$34,$U$4:$U$34)</f>
        <v>1074.25</v>
      </c>
      <c r="V38" s="165">
        <f t="shared" si="11"/>
        <v>0</v>
      </c>
      <c r="W38" s="11" t="s">
        <v>3</v>
      </c>
      <c r="X38" s="159">
        <f>AVERAGE($C$4:$C$34,$F$4:$F$34,$I$4:$I$34,$L$4:$L$34,$O$4:$O$34,$R$4:$R$34,$U$4:$U$34,$X$4:$X$34)</f>
        <v>1074.25</v>
      </c>
      <c r="Y38" s="165">
        <f t="shared" si="12"/>
        <v>0</v>
      </c>
      <c r="Z38" s="11" t="s">
        <v>3</v>
      </c>
      <c r="AA38" s="159">
        <f>AVERAGE($C$4:$C$34,$F$4:$F$34,$I$4:$I$34,$L$4:$L$34,$O$4:$O$34,$R$4:$R$34,$U$4:$U$34,$X$4:$X$34,$AA$4:$AA$34)</f>
        <v>1074.25</v>
      </c>
      <c r="AB38" s="165">
        <f t="shared" si="7"/>
        <v>0</v>
      </c>
      <c r="AC38" s="11" t="s">
        <v>3</v>
      </c>
      <c r="AD38" s="159">
        <f>AVERAGE($C$4:$C$34,$F$4:$F$34,$I$4:$I$34,$L$4:$L$34,$O$4:$O$34,$R$4:$R$34,$U$4:$U$34,$X$4:$X$34,$AA$4:$AA$34,$AD$4:$AD$34)</f>
        <v>1074.25</v>
      </c>
      <c r="AE38" s="165">
        <f t="shared" si="13"/>
        <v>0</v>
      </c>
      <c r="AF38" s="11" t="s">
        <v>3</v>
      </c>
      <c r="AG38" s="159">
        <f>AVERAGE($C$4:$C$34,$F$4:$F$34,$I$4:$I$34,$L$4:$L$34,$O$4:$O$34,$R$4:$R$34,$U$4:$U$34,$X$4:$X$34,$AA$4:$AA$34,$AD$4:$AD$34,$AG$4:$AG$34)</f>
        <v>1074.25</v>
      </c>
      <c r="AH38" s="165">
        <f t="shared" si="8"/>
        <v>0</v>
      </c>
      <c r="AI38" s="11" t="s">
        <v>3</v>
      </c>
      <c r="AJ38" s="159">
        <f>AVERAGE($C$4:$C$34,$F$4:$F$34,$I$4:$I$34,$L$4:$L$34,$O$4:$O$34,$R$4:$R$34,$U$4:$U$34,$X$4:$X$34,$AA$4:$AA$34,$AD$4:$AD$34,$AG$4:$AG$34,$AJ$4:$AJ$34)</f>
        <v>1074.25</v>
      </c>
      <c r="AQ38" s="11" t="s">
        <v>3</v>
      </c>
      <c r="AR38" s="12"/>
      <c r="AT38" s="11" t="s">
        <v>3</v>
      </c>
      <c r="AU38" s="12">
        <f>AVERAGE($C$4:$C$34,$F$4:$F$34,$I$4:$I$34,$L$4:$L$34,$O$4:$O$34,$R$4:$R$34,$U$4:$U$34,$X$4:$X$34,$AA$4:$AA$34,$AU$4:$AU$34)</f>
        <v>1074.25</v>
      </c>
      <c r="AW38" s="11" t="s">
        <v>3</v>
      </c>
      <c r="AX38" s="12">
        <f>AVERAGE($C$4:$C$34,$F$4:$F$34,$I$4:$I$34,$L$4:$L$34,$O$4:$O$34,$R$4:$R$34,$U$4:$U$34,$X$4:$X$34,$AA$4:$AA$34,$AX$4:$AX$34,$AU$4:$AU$34)</f>
        <v>1074.25</v>
      </c>
      <c r="AZ38" s="11" t="s">
        <v>3</v>
      </c>
      <c r="BA38" s="12">
        <f>AVERAGE($C$4:$C$34,$F$4:$F$34,$I$4:$I$34,$L$4:$L$34,$O$4:$O$34,$R$4:$R$34,$U$4:$U$34,$X$4:$X$34,$AA$4:$AA$34,$AU$4:$AU$34,$AX$4:$AX$34,$BA$4:$BA$34)</f>
        <v>1074.25</v>
      </c>
    </row>
    <row r="39" spans="1:53" x14ac:dyDescent="0.25">
      <c r="D39" s="165">
        <f t="shared" ref="D36:D42" si="15">G8</f>
        <v>0</v>
      </c>
      <c r="G39" s="178">
        <f t="shared" ref="G33:G40" si="16">J10</f>
        <v>0</v>
      </c>
      <c r="J39" s="165">
        <f t="shared" ref="J35:J43" si="17">M8</f>
        <v>0</v>
      </c>
      <c r="M39" s="165">
        <f t="shared" ref="M34:M42" si="18">P8</f>
        <v>0</v>
      </c>
      <c r="P39" s="165">
        <f t="shared" ref="P35:P43" si="19">S8</f>
        <v>0</v>
      </c>
      <c r="S39" s="165">
        <f t="shared" ref="S34:S42" si="20">V8</f>
        <v>0</v>
      </c>
      <c r="V39" s="165">
        <f t="shared" ref="V35:V43" si="21">Y8</f>
        <v>0</v>
      </c>
      <c r="Y39" s="165">
        <f t="shared" ref="Y35:Y43" si="22">AB8</f>
        <v>0</v>
      </c>
      <c r="AB39" s="165">
        <f t="shared" ref="AB34:AB42" si="23">AE8</f>
        <v>0</v>
      </c>
      <c r="AE39" s="165">
        <f t="shared" ref="AE35:AE43" si="24">AH8</f>
        <v>0</v>
      </c>
      <c r="AH39" s="165">
        <f t="shared" ref="AH34:AH42" si="25">AK8</f>
        <v>0</v>
      </c>
    </row>
    <row r="40" spans="1:53" x14ac:dyDescent="0.25">
      <c r="D40" s="165">
        <f t="shared" si="15"/>
        <v>0</v>
      </c>
      <c r="G40" s="178">
        <f t="shared" si="16"/>
        <v>0</v>
      </c>
      <c r="J40" s="165">
        <f t="shared" si="17"/>
        <v>0</v>
      </c>
      <c r="M40" s="165">
        <f t="shared" si="18"/>
        <v>0</v>
      </c>
      <c r="P40" s="165">
        <f t="shared" si="19"/>
        <v>0</v>
      </c>
      <c r="Q40" s="11" t="s">
        <v>225</v>
      </c>
      <c r="R40" s="159"/>
      <c r="S40" s="165">
        <f t="shared" si="20"/>
        <v>0</v>
      </c>
      <c r="V40" s="165">
        <f t="shared" si="21"/>
        <v>0</v>
      </c>
      <c r="Y40" s="165">
        <f t="shared" si="22"/>
        <v>0</v>
      </c>
      <c r="AB40" s="165">
        <f t="shared" si="23"/>
        <v>0</v>
      </c>
      <c r="AE40" s="165">
        <f t="shared" si="24"/>
        <v>0</v>
      </c>
      <c r="AH40" s="165">
        <f t="shared" si="25"/>
        <v>0</v>
      </c>
      <c r="AI40" s="11" t="s">
        <v>229</v>
      </c>
      <c r="AJ40" s="159"/>
    </row>
    <row r="41" spans="1:53" x14ac:dyDescent="0.25">
      <c r="D41" s="165">
        <f t="shared" si="15"/>
        <v>0</v>
      </c>
      <c r="J41" s="165">
        <f t="shared" si="17"/>
        <v>0</v>
      </c>
      <c r="M41" s="165">
        <f t="shared" si="18"/>
        <v>0</v>
      </c>
      <c r="P41" s="165">
        <f t="shared" si="19"/>
        <v>0</v>
      </c>
      <c r="S41" s="165">
        <f t="shared" si="20"/>
        <v>0</v>
      </c>
      <c r="V41" s="165">
        <f t="shared" si="21"/>
        <v>0</v>
      </c>
      <c r="Y41" s="165">
        <f t="shared" si="22"/>
        <v>0</v>
      </c>
      <c r="AB41" s="165">
        <f t="shared" si="23"/>
        <v>0</v>
      </c>
      <c r="AE41" s="165">
        <f t="shared" si="24"/>
        <v>0</v>
      </c>
      <c r="AH41" s="165">
        <f t="shared" si="25"/>
        <v>0</v>
      </c>
      <c r="AI41" s="11" t="s">
        <v>232</v>
      </c>
      <c r="AJ41" s="159">
        <f>IF(AJ40&gt;0,(AVERAGE(C4:C34,F4:F34,I4:I34,L4:L34,O4:O34,R4:R34,U4:U34,X4:X34,AA4:AA34,AU4:AU34,AX4:AX34,BA4:BA34)),(AVERAGE(C4:C34,F4:F34,I4:I34,L4:L34,O4:O34,R4:R34,U4:U34,X4:X34,AA4:AA34,AD4:AD34,AG4:AG34,AJ4:AJ34)))</f>
        <v>1074.25</v>
      </c>
    </row>
    <row r="42" spans="1:53" hidden="1" outlineLevel="1" x14ac:dyDescent="0.25">
      <c r="B42" s="246" t="s">
        <v>16</v>
      </c>
      <c r="D42" s="165">
        <f t="shared" si="15"/>
        <v>0</v>
      </c>
      <c r="J42" s="165">
        <f t="shared" si="17"/>
        <v>0</v>
      </c>
      <c r="M42" s="165">
        <f t="shared" si="18"/>
        <v>0</v>
      </c>
      <c r="P42" s="165">
        <f t="shared" si="19"/>
        <v>0</v>
      </c>
      <c r="S42" s="165">
        <f t="shared" si="20"/>
        <v>0</v>
      </c>
      <c r="V42" s="165">
        <f t="shared" si="21"/>
        <v>0</v>
      </c>
      <c r="Y42" s="165">
        <f t="shared" si="22"/>
        <v>0</v>
      </c>
      <c r="AB42" s="165">
        <f t="shared" si="23"/>
        <v>0</v>
      </c>
      <c r="AE42" s="165">
        <f t="shared" si="24"/>
        <v>0</v>
      </c>
      <c r="AH42" s="165">
        <f t="shared" si="25"/>
        <v>0</v>
      </c>
    </row>
    <row r="43" spans="1:53" hidden="1" outlineLevel="1" x14ac:dyDescent="0.25">
      <c r="B43" s="247">
        <f>AVERAGE(C4:C34,F4:F34,I4:I34)</f>
        <v>1074.25</v>
      </c>
      <c r="J43" s="165">
        <f t="shared" si="17"/>
        <v>0</v>
      </c>
      <c r="P43" s="165">
        <f t="shared" si="19"/>
        <v>0</v>
      </c>
      <c r="V43" s="165">
        <f t="shared" si="21"/>
        <v>0</v>
      </c>
      <c r="Y43" s="165">
        <f t="shared" si="22"/>
        <v>0</v>
      </c>
      <c r="AE43" s="165">
        <f t="shared" si="24"/>
        <v>0</v>
      </c>
    </row>
    <row r="44" spans="1:53" ht="15.75" hidden="1" outlineLevel="1" thickBot="1" x14ac:dyDescent="0.3"/>
    <row r="45" spans="1:53" hidden="1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53" hidden="1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53" ht="15.75" hidden="1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53" hidden="1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hidden="1" outlineLevel="1" x14ac:dyDescent="0.25">
      <c r="B49" s="424">
        <f>AVERAGE(C4:C34,F4:F34,I4:I34,L4:L34,O4:O34,R4:R33)</f>
        <v>1074.25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t="15.75" hidden="1" outlineLevel="1" thickBot="1" x14ac:dyDescent="0.3"/>
    <row r="51" spans="1:36" hidden="1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hidden="1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hidden="1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hidden="1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</row>
    <row r="55" spans="1:36" hidden="1" outlineLevel="1" x14ac:dyDescent="0.25">
      <c r="B55" s="427">
        <f>AVERAGE(C4:C34,F4:F34,I4:I34,L4:L34,O4:O34,R4:R34,U4:U34,X4:X34,AA4:AA34)</f>
        <v>1074.25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</row>
    <row r="56" spans="1:36" ht="15.75" hidden="1" outlineLevel="1" thickBot="1" x14ac:dyDescent="0.3"/>
    <row r="57" spans="1:36" hidden="1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hidden="1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hidden="1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t="15.75" hidden="1" outlineLevel="1" thickBot="1" x14ac:dyDescent="0.3"/>
    <row r="61" spans="1:36" hidden="1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hidden="1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hidden="1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hidden="1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</row>
    <row r="65" spans="2:36" hidden="1" outlineLevel="1" x14ac:dyDescent="0.25">
      <c r="B65" s="424">
        <f>AVERAGE($C$4:$C$34,$F$4:$F$34,$I$4:$I$34,$L$4:$L$34,$O$4:$O$34,$R$4:$R$34,$U$4:$U$34,$X$4:$X$34,$AA$4:$AA$34,$AD$4:$AD$34,$AG$4:$AG$34,$AJ$4:$AJ$34)</f>
        <v>1074.25</v>
      </c>
      <c r="C65" s="425">
        <f t="shared" ref="C65:AJ65" si="26">AVERAGE($C$4:$C$34,$F$4:$F$34,$I$4:$I$34,$L$4:$L$34,$O$4:$O$34,$R$4:$R$34,$U$4:$U$34,$X$4:$X$34,$AA$4:$AA$34,$AD$4:$AD$34,$AG$4:$AG$34,$AJ$4:$AJ$34)</f>
        <v>1074.25</v>
      </c>
      <c r="D65" s="425">
        <f t="shared" si="26"/>
        <v>1074.25</v>
      </c>
      <c r="E65" s="425">
        <f t="shared" si="26"/>
        <v>1074.25</v>
      </c>
      <c r="F65" s="425">
        <f t="shared" si="26"/>
        <v>1074.25</v>
      </c>
      <c r="G65" s="425">
        <f t="shared" si="26"/>
        <v>1074.25</v>
      </c>
      <c r="H65" s="425">
        <f t="shared" si="26"/>
        <v>1074.25</v>
      </c>
      <c r="I65" s="425">
        <f t="shared" si="26"/>
        <v>1074.25</v>
      </c>
      <c r="J65" s="425">
        <f t="shared" si="26"/>
        <v>1074.25</v>
      </c>
      <c r="K65" s="425">
        <f t="shared" si="26"/>
        <v>1074.25</v>
      </c>
      <c r="L65" s="425">
        <f t="shared" si="26"/>
        <v>1074.25</v>
      </c>
      <c r="M65" s="425">
        <f t="shared" si="26"/>
        <v>1074.25</v>
      </c>
      <c r="N65" s="425">
        <f t="shared" si="26"/>
        <v>1074.25</v>
      </c>
      <c r="O65" s="425">
        <f t="shared" si="26"/>
        <v>1074.25</v>
      </c>
      <c r="P65" s="425">
        <f t="shared" si="26"/>
        <v>1074.25</v>
      </c>
      <c r="Q65" s="425">
        <f t="shared" si="26"/>
        <v>1074.25</v>
      </c>
      <c r="R65" s="425">
        <f t="shared" si="26"/>
        <v>1074.25</v>
      </c>
      <c r="S65" s="425">
        <f t="shared" si="26"/>
        <v>1074.25</v>
      </c>
      <c r="T65" s="425">
        <f t="shared" si="26"/>
        <v>1074.25</v>
      </c>
      <c r="U65" s="425">
        <f t="shared" si="26"/>
        <v>1074.25</v>
      </c>
      <c r="V65" s="425">
        <f t="shared" si="26"/>
        <v>1074.25</v>
      </c>
      <c r="W65" s="425">
        <f t="shared" si="26"/>
        <v>1074.25</v>
      </c>
      <c r="X65" s="425">
        <f t="shared" si="26"/>
        <v>1074.25</v>
      </c>
      <c r="Y65" s="425">
        <f t="shared" si="26"/>
        <v>1074.25</v>
      </c>
      <c r="Z65" s="425">
        <f t="shared" si="26"/>
        <v>1074.25</v>
      </c>
      <c r="AA65" s="425">
        <f t="shared" si="26"/>
        <v>1074.25</v>
      </c>
      <c r="AB65" s="425">
        <f t="shared" si="26"/>
        <v>1074.25</v>
      </c>
      <c r="AC65" s="425">
        <f t="shared" si="26"/>
        <v>1074.25</v>
      </c>
      <c r="AD65" s="425">
        <f t="shared" si="26"/>
        <v>1074.25</v>
      </c>
      <c r="AE65" s="425">
        <f t="shared" si="26"/>
        <v>1074.25</v>
      </c>
      <c r="AF65" s="425">
        <f t="shared" si="26"/>
        <v>1074.25</v>
      </c>
      <c r="AG65" s="425">
        <f t="shared" si="26"/>
        <v>1074.25</v>
      </c>
      <c r="AH65" s="425">
        <f t="shared" si="26"/>
        <v>1074.25</v>
      </c>
      <c r="AI65" s="425">
        <f t="shared" si="26"/>
        <v>1074.25</v>
      </c>
      <c r="AJ65" s="425">
        <f t="shared" si="26"/>
        <v>1074.25</v>
      </c>
    </row>
    <row r="66" spans="2:36" collapsed="1" x14ac:dyDescent="0.25"/>
  </sheetData>
  <autoFilter ref="B31:AK38"/>
  <mergeCells count="34">
    <mergeCell ref="B62:I62"/>
    <mergeCell ref="B63:I63"/>
    <mergeCell ref="B64:AJ64"/>
    <mergeCell ref="B65:AJ65"/>
    <mergeCell ref="B54:AA54"/>
    <mergeCell ref="B55:AA55"/>
    <mergeCell ref="B57:I57"/>
    <mergeCell ref="B58:I58"/>
    <mergeCell ref="B59:I59"/>
    <mergeCell ref="B61:I61"/>
    <mergeCell ref="AT2:AU2"/>
    <mergeCell ref="AW2:AX2"/>
    <mergeCell ref="AZ2:BA2"/>
    <mergeCell ref="B45:I45"/>
    <mergeCell ref="B46:I46"/>
    <mergeCell ref="T2:U2"/>
    <mergeCell ref="W2:X2"/>
    <mergeCell ref="Z2:AA2"/>
    <mergeCell ref="AC2:AD2"/>
    <mergeCell ref="AF2:AG2"/>
    <mergeCell ref="AI2:AJ2"/>
    <mergeCell ref="B2:C2"/>
    <mergeCell ref="E2:F2"/>
    <mergeCell ref="H2:I2"/>
    <mergeCell ref="K2:L2"/>
    <mergeCell ref="N2:O2"/>
    <mergeCell ref="Q2:R2"/>
    <mergeCell ref="B53:I53"/>
    <mergeCell ref="AQ2:AR2"/>
    <mergeCell ref="B47:I47"/>
    <mergeCell ref="B48:R48"/>
    <mergeCell ref="B49:R49"/>
    <mergeCell ref="B51:I51"/>
    <mergeCell ref="B52:I52"/>
  </mergeCells>
  <printOptions horizontalCentered="1"/>
  <pageMargins left="0.70866141732283472" right="0.70866141732283472" top="0.74803149606299213" bottom="3.5039370078740157" header="0.39370078740157483" footer="2.3622047244094491"/>
  <pageSetup paperSize="9" orientation="portrait" r:id="rId1"/>
  <headerFooter>
    <oddHeader>&amp;C&amp;14Котировки LME 2023: платина, $ /тр.унц.</oddHeader>
    <oddFooter>&amp;L&amp;14Начальник 
Управления Бюджетирования
ОАО "УГМК"&amp;R&amp;14Киташева А.Л.</oddFoot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</sheetPr>
  <dimension ref="A2:BB66"/>
  <sheetViews>
    <sheetView zoomScale="85" zoomScaleNormal="85" workbookViewId="0">
      <selection activeCell="C7" sqref="C7"/>
    </sheetView>
  </sheetViews>
  <sheetFormatPr defaultRowHeight="15" outlineLevelRow="1" outlineLevelCol="1" x14ac:dyDescent="0.25"/>
  <cols>
    <col min="1" max="1" width="4.7109375" bestFit="1" customWidth="1"/>
    <col min="2" max="2" width="18.28515625" customWidth="1"/>
    <col min="3" max="3" width="17.7109375" customWidth="1"/>
    <col min="4" max="4" width="7" style="165" bestFit="1" customWidth="1"/>
    <col min="5" max="5" width="18.28515625" customWidth="1"/>
    <col min="6" max="6" width="17.7109375" customWidth="1"/>
    <col min="7" max="7" width="7" style="165" bestFit="1" customWidth="1"/>
    <col min="8" max="8" width="18.28515625" customWidth="1"/>
    <col min="9" max="9" width="17.7109375" customWidth="1"/>
    <col min="10" max="10" width="7" style="165" bestFit="1" customWidth="1"/>
    <col min="11" max="11" width="18.28515625" bestFit="1" customWidth="1"/>
    <col min="12" max="12" width="17.7109375" customWidth="1"/>
    <col min="13" max="13" width="7" style="165" bestFit="1" customWidth="1"/>
    <col min="14" max="14" width="18.28515625" bestFit="1" customWidth="1"/>
    <col min="15" max="15" width="17.7109375" customWidth="1"/>
    <col min="16" max="16" width="9.140625" style="165" customWidth="1"/>
    <col min="17" max="17" width="18.28515625" bestFit="1" customWidth="1"/>
    <col min="18" max="18" width="17.7109375" customWidth="1"/>
    <col min="19" max="19" width="7" style="165" bestFit="1" customWidth="1"/>
    <col min="20" max="21" width="17.7109375" customWidth="1"/>
    <col min="22" max="22" width="7" style="165" bestFit="1" customWidth="1"/>
    <col min="23" max="23" width="18.28515625" bestFit="1" customWidth="1"/>
    <col min="24" max="24" width="17.7109375" customWidth="1"/>
    <col min="25" max="25" width="7" style="165" bestFit="1" customWidth="1"/>
    <col min="26" max="26" width="18.28515625" bestFit="1" customWidth="1"/>
    <col min="27" max="27" width="17.7109375" customWidth="1"/>
    <col min="28" max="28" width="7" style="165" customWidth="1"/>
    <col min="29" max="29" width="18.28515625" bestFit="1" customWidth="1"/>
    <col min="30" max="30" width="17.7109375" customWidth="1"/>
    <col min="31" max="31" width="7" style="165" customWidth="1"/>
    <col min="32" max="33" width="17.7109375" customWidth="1"/>
    <col min="34" max="34" width="9.140625" style="165" customWidth="1"/>
    <col min="35" max="36" width="17.7109375" customWidth="1"/>
    <col min="37" max="41" width="9.140625" style="165" customWidth="1"/>
    <col min="42" max="42" width="9.140625" customWidth="1" outlineLevel="1"/>
    <col min="43" max="43" width="19.42578125" customWidth="1" outlineLevel="1"/>
    <col min="44" max="53" width="9.140625" customWidth="1" outlineLevel="1"/>
    <col min="54" max="54" width="7" customWidth="1" outlineLevel="1"/>
  </cols>
  <sheetData>
    <row r="2" spans="2:53" x14ac:dyDescent="0.25">
      <c r="B2" s="428" t="s">
        <v>4</v>
      </c>
      <c r="C2" s="429"/>
      <c r="E2" s="428" t="s">
        <v>5</v>
      </c>
      <c r="F2" s="429"/>
      <c r="G2" s="165">
        <f>D33</f>
        <v>0</v>
      </c>
      <c r="H2" s="428" t="s">
        <v>6</v>
      </c>
      <c r="I2" s="429"/>
      <c r="J2" s="165">
        <f>G30</f>
        <v>0</v>
      </c>
      <c r="K2" s="428" t="s">
        <v>7</v>
      </c>
      <c r="L2" s="429"/>
      <c r="M2" s="165">
        <f>J33</f>
        <v>0</v>
      </c>
      <c r="N2" s="428" t="s">
        <v>8</v>
      </c>
      <c r="O2" s="429"/>
      <c r="P2" s="165">
        <f>M32</f>
        <v>0</v>
      </c>
      <c r="Q2" s="428" t="s">
        <v>9</v>
      </c>
      <c r="R2" s="429"/>
      <c r="S2" s="165">
        <f>P33</f>
        <v>0</v>
      </c>
      <c r="T2" s="428" t="s">
        <v>10</v>
      </c>
      <c r="U2" s="429"/>
      <c r="V2" s="165">
        <f>S32</f>
        <v>0</v>
      </c>
      <c r="W2" s="428" t="s">
        <v>11</v>
      </c>
      <c r="X2" s="429"/>
      <c r="Y2" s="165">
        <f>V33</f>
        <v>0</v>
      </c>
      <c r="Z2" s="428" t="s">
        <v>12</v>
      </c>
      <c r="AA2" s="429"/>
      <c r="AB2" s="165">
        <f>Y33</f>
        <v>0</v>
      </c>
      <c r="AC2" s="428" t="s">
        <v>13</v>
      </c>
      <c r="AD2" s="429"/>
      <c r="AE2" s="165">
        <f>AB32</f>
        <v>0</v>
      </c>
      <c r="AF2" s="428" t="s">
        <v>14</v>
      </c>
      <c r="AG2" s="429"/>
      <c r="AH2" s="165">
        <f>AE33</f>
        <v>0</v>
      </c>
      <c r="AI2" s="428" t="s">
        <v>15</v>
      </c>
      <c r="AJ2" s="429"/>
      <c r="AK2" s="165">
        <f>AH32</f>
        <v>0</v>
      </c>
      <c r="AQ2" s="414" t="s">
        <v>237</v>
      </c>
      <c r="AR2" s="414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2:53" x14ac:dyDescent="0.25">
      <c r="B3" s="182" t="s">
        <v>0</v>
      </c>
      <c r="C3" s="2" t="s">
        <v>1</v>
      </c>
      <c r="E3" s="182" t="s">
        <v>0</v>
      </c>
      <c r="F3" s="2" t="s">
        <v>1</v>
      </c>
      <c r="G3" s="165">
        <f>D34</f>
        <v>0</v>
      </c>
      <c r="H3" s="182" t="s">
        <v>0</v>
      </c>
      <c r="I3" s="2" t="s">
        <v>1</v>
      </c>
      <c r="J3" s="165">
        <f>G31</f>
        <v>0</v>
      </c>
      <c r="K3" s="182" t="s">
        <v>0</v>
      </c>
      <c r="L3" s="2" t="s">
        <v>1</v>
      </c>
      <c r="M3" s="165">
        <f>J34</f>
        <v>0</v>
      </c>
      <c r="N3" s="182" t="s">
        <v>0</v>
      </c>
      <c r="O3" s="2" t="s">
        <v>1</v>
      </c>
      <c r="P3" s="165">
        <f>M33</f>
        <v>0</v>
      </c>
      <c r="Q3" s="182" t="s">
        <v>0</v>
      </c>
      <c r="R3" s="2" t="s">
        <v>1</v>
      </c>
      <c r="S3" s="165">
        <f>P34</f>
        <v>0</v>
      </c>
      <c r="T3" s="182" t="s">
        <v>0</v>
      </c>
      <c r="U3" s="2" t="s">
        <v>1</v>
      </c>
      <c r="V3" s="165">
        <f>S33</f>
        <v>0</v>
      </c>
      <c r="W3" s="182" t="s">
        <v>0</v>
      </c>
      <c r="X3" s="2" t="s">
        <v>1</v>
      </c>
      <c r="Y3" s="165">
        <f>V34</f>
        <v>0</v>
      </c>
      <c r="Z3" s="182" t="s">
        <v>0</v>
      </c>
      <c r="AA3" s="2" t="s">
        <v>1</v>
      </c>
      <c r="AB3" s="165">
        <f>Y34</f>
        <v>0</v>
      </c>
      <c r="AC3" s="182" t="s">
        <v>0</v>
      </c>
      <c r="AD3" s="2" t="s">
        <v>1</v>
      </c>
      <c r="AE3" s="165">
        <f>AB33</f>
        <v>0</v>
      </c>
      <c r="AF3" s="182" t="s">
        <v>0</v>
      </c>
      <c r="AG3" s="2" t="s">
        <v>1</v>
      </c>
      <c r="AH3" s="165">
        <f>AE34</f>
        <v>0</v>
      </c>
      <c r="AI3" s="182" t="s">
        <v>0</v>
      </c>
      <c r="AJ3" s="2" t="s">
        <v>1</v>
      </c>
      <c r="AK3" s="165">
        <f>AH33</f>
        <v>0</v>
      </c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2:53" x14ac:dyDescent="0.25">
      <c r="B4" s="3" t="str">
        <f>Доллар!B4</f>
        <v>01.01.2023</v>
      </c>
      <c r="C4" s="157" t="str">
        <f>IF(AND(D4=0,D5=0,D6=0,D7=0,D8=0,D9=0,D10=0,D11=0,D12=0,D13=0),"",(IF((SUMIFS(KITCO!$E:$E,KITCO!$A:$A,B4))=0,"-",(SUMIFS(KITCO!$E:$E,KITCO!$A:$A,B4)))))</f>
        <v>-</v>
      </c>
      <c r="D4" s="165">
        <f>SUMIFS(KITCO!$E:$E,KITCO!$A:$A,B4)</f>
        <v>0</v>
      </c>
      <c r="E4" s="3" t="str">
        <f>Доллар!E4</f>
        <v>01.02.2023</v>
      </c>
      <c r="F4" s="157" t="str">
        <f>IF(AND(G4=0,G5=0,G6=0,G7=0,G8=0,G9=0,G10=0,G11=0,G12=0,G13=0),"",(IF((SUMIFS(KITCO!$E:$E,KITCO!$A:$A,E4))=0,"-",(SUMIFS(KITCO!$E:$E,KITCO!$A:$A,E4)))))</f>
        <v/>
      </c>
      <c r="G4" s="165">
        <f>SUMIFS(KITCO!$E:$E,KITCO!$A:$A,E4)</f>
        <v>0</v>
      </c>
      <c r="H4" s="3" t="str">
        <f>Доллар!H4</f>
        <v>01.03.2023</v>
      </c>
      <c r="I4" s="157" t="str">
        <f>IF(AND(J4=0,J5=0,J6=0,J7=0,J8=0,J9=0,J10=0,J11=0,J12=0,J13=0),"",(IF((SUMIFS(KITCO!$E:$E,KITCO!$A:$A,H4))=0,"-",(SUMIFS(KITCO!$E:$E,KITCO!$A:$A,H4)))))</f>
        <v/>
      </c>
      <c r="J4" s="165">
        <f>SUMIFS(KITCO!$E:$E,KITCO!$A:$A,H4)</f>
        <v>0</v>
      </c>
      <c r="K4" s="3" t="str">
        <f>Доллар!K4</f>
        <v>01.04.2023</v>
      </c>
      <c r="L4" s="157" t="str">
        <f>IF(AND(M4=0,M5=0,M6=0,M7=0,M8=0,M9=0,M10=0,M11=0,M12=0,M13=0),"",(IF((SUMIFS(KITCO!$E:$E,KITCO!$A:$A,K4))=0,"-",(SUMIFS(KITCO!$E:$E,KITCO!$A:$A,K4)))))</f>
        <v/>
      </c>
      <c r="M4" s="165">
        <f>SUMIFS(KITCO!$E:$E,KITCO!$A:$A,K4)</f>
        <v>0</v>
      </c>
      <c r="N4" s="3" t="str">
        <f>Доллар!N4</f>
        <v>01.05.2023</v>
      </c>
      <c r="O4" s="157" t="str">
        <f>IF(AND(P4=0,P5=0,P6=0,P7=0,P8=0,P9=0,P10=0,P11=0,P12=0,P13=0),"",(IF((SUMIFS(KITCO!$E:$E,KITCO!$A:$A,N4))=0,"-",(SUMIFS(KITCO!$E:$E,KITCO!$A:$A,N4)))))</f>
        <v/>
      </c>
      <c r="P4" s="165">
        <f>SUMIFS(KITCO!$E:$E,KITCO!$A:$A,N4)</f>
        <v>0</v>
      </c>
      <c r="Q4" s="3" t="str">
        <f>Доллар!Q4</f>
        <v>01.06.2023</v>
      </c>
      <c r="R4" s="157" t="str">
        <f>IF(AND(S4=0,S5=0,S6=0,S7=0,S8=0,S9=0,S10=0,S11=0,S12=0,S13=0),"",(IF((SUMIFS(KITCO!$E:$E,KITCO!$A:$A,Q4))=0,"-",(SUMIFS(KITCO!$E:$E,KITCO!$A:$A,Q4)))))</f>
        <v/>
      </c>
      <c r="S4" s="165">
        <f>SUMIFS(KITCO!$E:$E,KITCO!$A:$A,Q4)</f>
        <v>0</v>
      </c>
      <c r="T4" s="3" t="str">
        <f>Доллар!T4</f>
        <v>01.07.2023</v>
      </c>
      <c r="U4" s="157" t="str">
        <f>IF(AND(V4=0,V5=0,V6=0,V7=0,V8=0,V9=0,V10=0,V11=0,V12=0,V13=0),"",(IF((SUMIFS(KITCO!$E:$E,KITCO!$A:$A,T4))=0,"-",(SUMIFS(KITCO!$E:$E,KITCO!$A:$A,T4)))))</f>
        <v/>
      </c>
      <c r="V4" s="165">
        <f>SUMIFS(KITCO!$E:$E,KITCO!$A:$A,T4)</f>
        <v>0</v>
      </c>
      <c r="W4" s="3" t="str">
        <f>Доллар!W4</f>
        <v>01.08.2023</v>
      </c>
      <c r="X4" s="157" t="str">
        <f>IF(AND(Y4=0,Y5=0,Y6=0,Y7=0,Y8=0,Y9=0,Y10=0,Y11=0,Y12=0,Y13=0),"",(IF((SUMIFS(KITCO!$E:$E,KITCO!$A:$A,W4))=0,"-",(SUMIFS(KITCO!$E:$E,KITCO!$A:$A,W4)))))</f>
        <v/>
      </c>
      <c r="Y4" s="165">
        <f>SUMIFS(KITCO!$E:$E,KITCO!$A:$A,W4)</f>
        <v>0</v>
      </c>
      <c r="Z4" s="3" t="str">
        <f>Доллар!Z4</f>
        <v>01.09.2023</v>
      </c>
      <c r="AA4" s="157" t="str">
        <f>IF(AND(AB4=0,AB5=0,AB6=0,AB7=0,AB8=0,AB9=0,AB10=0,AB11=0,AB12=0,AB13=0),"",(IF((SUMIFS(KITCO!$E:$E,KITCO!$A:$A,Z4))=0,"-",(SUMIFS(KITCO!$E:$E,KITCO!$A:$A,Z4)))))</f>
        <v/>
      </c>
      <c r="AB4" s="165">
        <f>SUMIFS(KITCO!$E:$E,KITCO!$A:$A,Z4)</f>
        <v>0</v>
      </c>
      <c r="AC4" s="3" t="str">
        <f>Доллар!AC4</f>
        <v>01.10.2023</v>
      </c>
      <c r="AD4" s="157" t="str">
        <f>IF(AND(AE4=0,AE5=0,AE6=0,AE7=0,AE8=0,AE9=0,AE10=0,AE11=0,AE12=0,AE13=0),"",(IF((SUMIFS(KITCO!$E:$E,KITCO!$A:$A,AC4))=0,"-",(SUMIFS(KITCO!$E:$E,KITCO!$A:$A,AC4)))))</f>
        <v/>
      </c>
      <c r="AE4" s="165">
        <f>SUMIFS(KITCO!$E:$E,KITCO!$A:$A,AC4)</f>
        <v>0</v>
      </c>
      <c r="AF4" s="3" t="str">
        <f>Доллар!AF4</f>
        <v>01.11.2023</v>
      </c>
      <c r="AG4" s="157" t="str">
        <f>IF(AND(AH4=0,AH5=0,AH6=0,AH7=0,AH8=0,AH9=0,AH10=0,AH11=0,AH12=0,AH13=0),"",(IF((SUMIFS(KITCO!$E:$E,KITCO!$A:$A,AF4))=0,"-",(SUMIFS(KITCO!$E:$E,KITCO!$A:$A,AF4)))))</f>
        <v/>
      </c>
      <c r="AH4" s="165">
        <f>SUMIFS(KITCO!$E:$E,KITCO!$A:$A,AF4)</f>
        <v>0</v>
      </c>
      <c r="AI4" s="3" t="str">
        <f>Доллар!AI4</f>
        <v>01.12.2023</v>
      </c>
      <c r="AJ4" s="157" t="str">
        <f>IF(AND(AK4=0,AK5=0,AK6=0,AK7=0,AK8=0,AK9=0,AK10=0,AK11=0,AK12=0,AK13=0),"",(IF((SUMIFS(KITCO!$E:$E,KITCO!$A:$A,AI4))=0,"-",(SUMIFS(KITCO!$E:$E,KITCO!$A:$A,AI4)))))</f>
        <v/>
      </c>
      <c r="AK4" s="165">
        <f>SUMIFS(KITCO!$E:$E,KITCO!$A:$A,AI4)</f>
        <v>0</v>
      </c>
      <c r="AQ4" s="153" t="str">
        <f>Q4</f>
        <v>01.06.2023</v>
      </c>
      <c r="AR4" s="82"/>
      <c r="AT4" s="3" t="str">
        <f>AC4</f>
        <v>01.10.2023</v>
      </c>
      <c r="AU4" s="82"/>
      <c r="AW4" s="3" t="str">
        <f>AF4</f>
        <v>01.11.2023</v>
      </c>
      <c r="AX4" s="82"/>
      <c r="AZ4" s="3" t="str">
        <f>AI4</f>
        <v>01.12.2023</v>
      </c>
      <c r="BA4" s="82"/>
    </row>
    <row r="5" spans="2:53" x14ac:dyDescent="0.25">
      <c r="B5" s="3" t="str">
        <f>Доллар!B5</f>
        <v>02.01.2023</v>
      </c>
      <c r="C5" s="157" t="str">
        <f>IF(AND(D5=0,D6=0,D7=0,D8=0,D9=0,D10=0,D11=0,D12=0,D13=0,D14=0),"",(IF((SUMIFS(KITCO!$E:$E,KITCO!$A:$A,B5))=0,"-",(SUMIFS(KITCO!$E:$E,KITCO!$A:$A,B5)))))</f>
        <v>-</v>
      </c>
      <c r="D5" s="165">
        <f>SUMIFS(KITCO!$E:$E,KITCO!$A:$A,B5)</f>
        <v>0</v>
      </c>
      <c r="E5" s="3" t="str">
        <f>Доллар!E5</f>
        <v>02.02.2023</v>
      </c>
      <c r="F5" s="157" t="str">
        <f>IF(AND(G5=0,G6=0,G7=0,G8=0,G9=0,G10=0,G11=0,G12=0,G13=0,G14=0),"",(IF((SUMIFS(KITCO!$E:$E,KITCO!$A:$A,E5))=0,"-",(SUMIFS(KITCO!$E:$E,KITCO!$A:$A,E5)))))</f>
        <v/>
      </c>
      <c r="G5" s="165">
        <f>SUMIFS(KITCO!$E:$E,KITCO!$A:$A,E5)</f>
        <v>0</v>
      </c>
      <c r="H5" s="3" t="str">
        <f>Доллар!H5</f>
        <v>02.03.2023</v>
      </c>
      <c r="I5" s="157" t="str">
        <f>IF(AND(J5=0,J6=0,J7=0,J8=0,J9=0,J10=0,J11=0,J12=0,J13=0,J14=0),"",(IF((SUMIFS(KITCO!$E:$E,KITCO!$A:$A,H5))=0,"-",(SUMIFS(KITCO!$E:$E,KITCO!$A:$A,H5)))))</f>
        <v/>
      </c>
      <c r="J5" s="165">
        <f>SUMIFS(KITCO!$E:$E,KITCO!$A:$A,H5)</f>
        <v>0</v>
      </c>
      <c r="K5" s="3" t="str">
        <f>Доллар!K5</f>
        <v>02.04.2023</v>
      </c>
      <c r="L5" s="157" t="str">
        <f>IF(AND(M5=0,M6=0,M7=0,M8=0,M9=0,M10=0,M11=0,M12=0,M13=0,M14=0),"",(IF((SUMIFS(KITCO!$E:$E,KITCO!$A:$A,K5))=0,"-",(SUMIFS(KITCO!$E:$E,KITCO!$A:$A,K5)))))</f>
        <v/>
      </c>
      <c r="M5" s="165">
        <f>SUMIFS(KITCO!$E:$E,KITCO!$A:$A,K5)</f>
        <v>0</v>
      </c>
      <c r="N5" s="3" t="str">
        <f>Доллар!N5</f>
        <v>02.05.2023</v>
      </c>
      <c r="O5" s="157" t="str">
        <f>IF(AND(P5=0,P6=0,P7=0,P8=0,P9=0,P10=0,P11=0,P12=0,P13=0,P14=0),"",(IF((SUMIFS(KITCO!$E:$E,KITCO!$A:$A,N5))=0,"-",(SUMIFS(KITCO!$E:$E,KITCO!$A:$A,N5)))))</f>
        <v/>
      </c>
      <c r="P5" s="165">
        <f>SUMIFS(KITCO!$E:$E,KITCO!$A:$A,N5)</f>
        <v>0</v>
      </c>
      <c r="Q5" s="3" t="str">
        <f>Доллар!Q5</f>
        <v>02.06.2023</v>
      </c>
      <c r="R5" s="157" t="str">
        <f>IF(AND(S5=0,S6=0,S7=0,S8=0,S9=0,S10=0,S11=0,S12=0,S13=0,S14=0),"",(IF((SUMIFS(KITCO!$E:$E,KITCO!$A:$A,Q5))=0,"-",(SUMIFS(KITCO!$E:$E,KITCO!$A:$A,Q5)))))</f>
        <v/>
      </c>
      <c r="S5" s="165">
        <f>SUMIFS(KITCO!$E:$E,KITCO!$A:$A,Q5)</f>
        <v>0</v>
      </c>
      <c r="T5" s="3" t="str">
        <f>Доллар!T5</f>
        <v>02.07.2023</v>
      </c>
      <c r="U5" s="157" t="str">
        <f>IF(AND(V5=0,V6=0,V7=0,V8=0,V9=0,V10=0,V11=0,V12=0,V13=0,V14=0),"",(IF((SUMIFS(KITCO!$E:$E,KITCO!$A:$A,T5))=0,"-",(SUMIFS(KITCO!$E:$E,KITCO!$A:$A,T5)))))</f>
        <v/>
      </c>
      <c r="V5" s="165">
        <f>SUMIFS(KITCO!$E:$E,KITCO!$A:$A,T5)</f>
        <v>0</v>
      </c>
      <c r="W5" s="3" t="str">
        <f>Доллар!W5</f>
        <v>02.08.2023</v>
      </c>
      <c r="X5" s="157" t="str">
        <f>IF(AND(Y5=0,Y6=0,Y7=0,Y8=0,Y9=0,Y10=0,Y11=0,Y12=0,Y13=0,Y14=0),"",(IF((SUMIFS(KITCO!$E:$E,KITCO!$A:$A,W5))=0,"-",(SUMIFS(KITCO!$E:$E,KITCO!$A:$A,W5)))))</f>
        <v/>
      </c>
      <c r="Y5" s="165">
        <f>SUMIFS(KITCO!$E:$E,KITCO!$A:$A,W5)</f>
        <v>0</v>
      </c>
      <c r="Z5" s="3" t="str">
        <f>Доллар!Z5</f>
        <v>02.09.2023</v>
      </c>
      <c r="AA5" s="157" t="str">
        <f>IF(AND(AB5=0,AB6=0,AB7=0,AB8=0,AB9=0,AB10=0,AB11=0,AB12=0,AB13=0,AB14=0),"",(IF((SUMIFS(KITCO!$E:$E,KITCO!$A:$A,Z5))=0,"-",(SUMIFS(KITCO!$E:$E,KITCO!$A:$A,Z5)))))</f>
        <v/>
      </c>
      <c r="AB5" s="165">
        <f>SUMIFS(KITCO!$E:$E,KITCO!$A:$A,Z5)</f>
        <v>0</v>
      </c>
      <c r="AC5" s="3" t="str">
        <f>Доллар!AC5</f>
        <v>02.10.2023</v>
      </c>
      <c r="AD5" s="157" t="str">
        <f>IF(AND(AE5=0,AE6=0,AE7=0,AE8=0,AE9=0,AE10=0,AE11=0,AE12=0,AE13=0,AE14=0),"",(IF((SUMIFS(KITCO!$E:$E,KITCO!$A:$A,AC5))=0,"-",(SUMIFS(KITCO!$E:$E,KITCO!$A:$A,AC5)))))</f>
        <v/>
      </c>
      <c r="AE5" s="165">
        <f>SUMIFS(KITCO!$E:$E,KITCO!$A:$A,AC5)</f>
        <v>0</v>
      </c>
      <c r="AF5" s="3" t="str">
        <f>Доллар!AF5</f>
        <v>02.11.2023</v>
      </c>
      <c r="AG5" s="157" t="str">
        <f>IF(AND(AH5=0,AH6=0,AH7=0,AH8=0,AH9=0,AH10=0,AH11=0,AH12=0,AH13=0,AH14=0),"",(IF((SUMIFS(KITCO!$E:$E,KITCO!$A:$A,AF5))=0,"-",(SUMIFS(KITCO!$E:$E,KITCO!$A:$A,AF5)))))</f>
        <v/>
      </c>
      <c r="AH5" s="165">
        <f>SUMIFS(KITCO!$E:$E,KITCO!$A:$A,AF5)</f>
        <v>0</v>
      </c>
      <c r="AI5" s="3" t="str">
        <f>Доллар!AI5</f>
        <v>02.12.2023</v>
      </c>
      <c r="AJ5" s="157" t="str">
        <f>IF(AND(AK5=0,AK6=0,AK7=0,AK8=0,AK9=0,AK10=0,AK11=0,AK12=0,AK13=0,AK14=0),"",(IF((SUMIFS(KITCO!$E:$E,KITCO!$A:$A,AI5))=0,"-",(SUMIFS(KITCO!$E:$E,KITCO!$A:$A,AI5)))))</f>
        <v/>
      </c>
      <c r="AK5" s="165">
        <f>SUMIFS(KITCO!$E:$E,KITCO!$A:$A,AI5)</f>
        <v>0</v>
      </c>
      <c r="AQ5" s="153" t="str">
        <f t="shared" ref="AQ5:AQ34" si="0">Q5</f>
        <v>02.06.2023</v>
      </c>
      <c r="AR5" s="82"/>
      <c r="AT5" s="3" t="str">
        <f t="shared" ref="AT5:AT34" si="1">AC5</f>
        <v>02.10.2023</v>
      </c>
      <c r="AU5" s="82"/>
      <c r="AW5" s="3" t="str">
        <f t="shared" ref="AW5:AW34" si="2">AF5</f>
        <v>02.11.2023</v>
      </c>
      <c r="AX5" s="82"/>
      <c r="AZ5" s="3" t="str">
        <f t="shared" ref="AZ5:AZ34" si="3">AI5</f>
        <v>02.12.2023</v>
      </c>
      <c r="BA5" s="82"/>
    </row>
    <row r="6" spans="2:53" x14ac:dyDescent="0.25">
      <c r="B6" s="3" t="str">
        <f>Доллар!B6</f>
        <v>03.01.2023</v>
      </c>
      <c r="C6" s="157">
        <f>IF(AND(D6=0,D7=0,D8=0,D9=0,D10=0,D11=0,D12=0,D13=0,D14=0,D15=0),"",(IF((SUMIFS(KITCO!$E:$E,KITCO!$A:$A,B6))=0,"-",(SUMIFS(KITCO!$E:$E,KITCO!$A:$A,B6)))))</f>
        <v>1795</v>
      </c>
      <c r="D6" s="165">
        <f>SUMIFS(KITCO!$E:$E,KITCO!$A:$A,B6)</f>
        <v>1795</v>
      </c>
      <c r="E6" s="3" t="str">
        <f>Доллар!E6</f>
        <v>03.02.2023</v>
      </c>
      <c r="F6" s="157" t="str">
        <f>IF(AND(G6=0,G7=0,G8=0,G9=0,G10=0,G11=0,G12=0,G13=0,G14=0,G15=0),"",(IF((SUMIFS(KITCO!$E:$E,KITCO!$A:$A,E6))=0,"-",(SUMIFS(KITCO!$E:$E,KITCO!$A:$A,E6)))))</f>
        <v/>
      </c>
      <c r="G6" s="165">
        <f>SUMIFS(KITCO!$E:$E,KITCO!$A:$A,E6)</f>
        <v>0</v>
      </c>
      <c r="H6" s="3" t="str">
        <f>Доллар!H6</f>
        <v>03.03.2023</v>
      </c>
      <c r="I6" s="157" t="str">
        <f>IF(AND(J6=0,J7=0,J8=0,J9=0,J10=0,J11=0,J12=0,J13=0,J14=0,J15=0),"",(IF((SUMIFS(KITCO!$E:$E,KITCO!$A:$A,H6))=0,"-",(SUMIFS(KITCO!$E:$E,KITCO!$A:$A,H6)))))</f>
        <v/>
      </c>
      <c r="J6" s="165">
        <f>SUMIFS(KITCO!$E:$E,KITCO!$A:$A,H6)</f>
        <v>0</v>
      </c>
      <c r="K6" s="3" t="str">
        <f>Доллар!K6</f>
        <v>03.04.2023</v>
      </c>
      <c r="L6" s="157" t="str">
        <f>IF(AND(M6=0,M7=0,M8=0,M9=0,M10=0,M11=0,M12=0,M13=0,M14=0,M15=0),"",(IF((SUMIFS(KITCO!$E:$E,KITCO!$A:$A,K6))=0,"-",(SUMIFS(KITCO!$E:$E,KITCO!$A:$A,K6)))))</f>
        <v/>
      </c>
      <c r="M6" s="165">
        <f>SUMIFS(KITCO!$E:$E,KITCO!$A:$A,K6)</f>
        <v>0</v>
      </c>
      <c r="N6" s="3" t="str">
        <f>Доллар!N6</f>
        <v>03.05.2023</v>
      </c>
      <c r="O6" s="157" t="str">
        <f>IF(AND(P6=0,P7=0,P8=0,P9=0,P10=0,P11=0,P12=0,P13=0,P14=0,P15=0),"",(IF((SUMIFS(KITCO!$E:$E,KITCO!$A:$A,N6))=0,"-",(SUMIFS(KITCO!$E:$E,KITCO!$A:$A,N6)))))</f>
        <v/>
      </c>
      <c r="P6" s="165">
        <f>SUMIFS(KITCO!$E:$E,KITCO!$A:$A,N6)</f>
        <v>0</v>
      </c>
      <c r="Q6" s="3" t="str">
        <f>Доллар!Q6</f>
        <v>03.06.2023</v>
      </c>
      <c r="R6" s="157" t="str">
        <f>IF(AND(S6=0,S7=0,S8=0,S9=0,S10=0,S11=0,S12=0,S13=0,S14=0,S15=0),"",(IF((SUMIFS(KITCO!$E:$E,KITCO!$A:$A,Q6))=0,"-",(SUMIFS(KITCO!$E:$E,KITCO!$A:$A,Q6)))))</f>
        <v/>
      </c>
      <c r="S6" s="165">
        <f>SUMIFS(KITCO!$E:$E,KITCO!$A:$A,Q6)</f>
        <v>0</v>
      </c>
      <c r="T6" s="3" t="str">
        <f>Доллар!T6</f>
        <v>03.07.2023</v>
      </c>
      <c r="U6" s="157" t="str">
        <f>IF(AND(V6=0,V7=0,V8=0,V9=0,V10=0,V11=0,V12=0,V13=0,V14=0,V15=0),"",(IF((SUMIFS(KITCO!$E:$E,KITCO!$A:$A,T6))=0,"-",(SUMIFS(KITCO!$E:$E,KITCO!$A:$A,T6)))))</f>
        <v/>
      </c>
      <c r="V6" s="165">
        <f>SUMIFS(KITCO!$E:$E,KITCO!$A:$A,T6)</f>
        <v>0</v>
      </c>
      <c r="W6" s="3" t="str">
        <f>Доллар!W6</f>
        <v>03.08.2023</v>
      </c>
      <c r="X6" s="157" t="str">
        <f>IF(AND(Y6=0,Y7=0,Y8=0,Y9=0,Y10=0,Y11=0,Y12=0,Y13=0,Y14=0,Y15=0),"",(IF((SUMIFS(KITCO!$E:$E,KITCO!$A:$A,W6))=0,"-",(SUMIFS(KITCO!$E:$E,KITCO!$A:$A,W6)))))</f>
        <v/>
      </c>
      <c r="Y6" s="165">
        <f>SUMIFS(KITCO!$E:$E,KITCO!$A:$A,W6)</f>
        <v>0</v>
      </c>
      <c r="Z6" s="3" t="str">
        <f>Доллар!Z6</f>
        <v>03.09.2023</v>
      </c>
      <c r="AA6" s="157" t="str">
        <f>IF(AND(AB6=0,AB7=0,AB8=0,AB9=0,AB10=0,AB11=0,AB12=0,AB13=0,AB14=0,AB15=0),"",(IF((SUMIFS(KITCO!$E:$E,KITCO!$A:$A,Z6))=0,"-",(SUMIFS(KITCO!$E:$E,KITCO!$A:$A,Z6)))))</f>
        <v/>
      </c>
      <c r="AB6" s="165">
        <f>SUMIFS(KITCO!$E:$E,KITCO!$A:$A,Z6)</f>
        <v>0</v>
      </c>
      <c r="AC6" s="3" t="str">
        <f>Доллар!AC6</f>
        <v>03.10.2023</v>
      </c>
      <c r="AD6" s="157" t="str">
        <f>IF(AND(AE6=0,AE7=0,AE8=0,AE9=0,AE10=0,AE11=0,AE12=0,AE13=0,AE14=0,AE15=0),"",(IF((SUMIFS(KITCO!$E:$E,KITCO!$A:$A,AC6))=0,"-",(SUMIFS(KITCO!$E:$E,KITCO!$A:$A,AC6)))))</f>
        <v/>
      </c>
      <c r="AE6" s="165">
        <f>SUMIFS(KITCO!$E:$E,KITCO!$A:$A,AC6)</f>
        <v>0</v>
      </c>
      <c r="AF6" s="3" t="str">
        <f>Доллар!AF6</f>
        <v>03.11.2023</v>
      </c>
      <c r="AG6" s="157" t="str">
        <f>IF(AND(AH6=0,AH7=0,AH8=0,AH9=0,AH10=0,AH11=0,AH12=0,AH13=0,AH14=0,AH15=0),"",(IF((SUMIFS(KITCO!$E:$E,KITCO!$A:$A,AF6))=0,"-",(SUMIFS(KITCO!$E:$E,KITCO!$A:$A,AF6)))))</f>
        <v/>
      </c>
      <c r="AH6" s="165">
        <f>SUMIFS(KITCO!$E:$E,KITCO!$A:$A,AF6)</f>
        <v>0</v>
      </c>
      <c r="AI6" s="3" t="str">
        <f>Доллар!AI6</f>
        <v>03.12.2023</v>
      </c>
      <c r="AJ6" s="157" t="str">
        <f>IF(AND(AK6=0,AK7=0,AK8=0,AK9=0,AK10=0,AK11=0,AK12=0,AK13=0,AK14=0,AK15=0),"",(IF((SUMIFS(KITCO!$E:$E,KITCO!$A:$A,AI6))=0,"-",(SUMIFS(KITCO!$E:$E,KITCO!$A:$A,AI6)))))</f>
        <v/>
      </c>
      <c r="AK6" s="165">
        <f>SUMIFS(KITCO!$E:$E,KITCO!$A:$A,AI6)</f>
        <v>0</v>
      </c>
      <c r="AQ6" s="153" t="str">
        <f t="shared" si="0"/>
        <v>03.06.2023</v>
      </c>
      <c r="AR6" s="82"/>
      <c r="AT6" s="3" t="str">
        <f t="shared" si="1"/>
        <v>03.10.2023</v>
      </c>
      <c r="AU6" s="82"/>
      <c r="AW6" s="3" t="str">
        <f t="shared" si="2"/>
        <v>03.11.2023</v>
      </c>
      <c r="AX6" s="82"/>
      <c r="AZ6" s="3" t="str">
        <f t="shared" si="3"/>
        <v>03.12.2023</v>
      </c>
      <c r="BA6" s="82"/>
    </row>
    <row r="7" spans="2:53" x14ac:dyDescent="0.25">
      <c r="B7" s="3" t="str">
        <f>Доллар!B7</f>
        <v>04.01.2023</v>
      </c>
      <c r="C7" s="157">
        <f>IF(AND(D7=0,D8=0,D9=0,D10=0,D11=0,D12=0,D13=0,D14=0,D15=0,D16=0),"",(IF((SUMIFS(KITCO!$E:$E,KITCO!$A:$A,B7))=0,"-",(SUMIFS(KITCO!$E:$E,KITCO!$A:$A,B7)))))</f>
        <v>1736</v>
      </c>
      <c r="D7" s="165">
        <f>SUMIFS(KITCO!$E:$E,KITCO!$A:$A,B7)</f>
        <v>1736</v>
      </c>
      <c r="E7" s="3" t="str">
        <f>Доллар!E7</f>
        <v>04.02.2023</v>
      </c>
      <c r="F7" s="157" t="str">
        <f>IF(AND(G7=0,G8=0,G9=0,G10=0,G11=0,G12=0,G13=0,G14=0,G15=0,G16=0),"",(IF((SUMIFS(KITCO!$E:$E,KITCO!$A:$A,E7))=0,"-",(SUMIFS(KITCO!$E:$E,KITCO!$A:$A,E7)))))</f>
        <v/>
      </c>
      <c r="G7" s="165">
        <f>SUMIFS(KITCO!$E:$E,KITCO!$A:$A,E7)</f>
        <v>0</v>
      </c>
      <c r="H7" s="3" t="str">
        <f>Доллар!H7</f>
        <v>04.03.2023</v>
      </c>
      <c r="I7" s="157" t="str">
        <f>IF(AND(J7=0,J8=0,J9=0,J10=0,J11=0,J12=0,J13=0,J14=0,J15=0,J16=0),"",(IF((SUMIFS(KITCO!$E:$E,KITCO!$A:$A,H7))=0,"-",(SUMIFS(KITCO!$E:$E,KITCO!$A:$A,H7)))))</f>
        <v/>
      </c>
      <c r="J7" s="165">
        <f>SUMIFS(KITCO!$E:$E,KITCO!$A:$A,H7)</f>
        <v>0</v>
      </c>
      <c r="K7" s="3" t="str">
        <f>Доллар!K7</f>
        <v>04.04.2023</v>
      </c>
      <c r="L7" s="157" t="str">
        <f>IF(AND(M7=0,M8=0,M9=0,M10=0,M11=0,M12=0,M13=0,M14=0,M15=0,M16=0),"",(IF((SUMIFS(KITCO!$E:$E,KITCO!$A:$A,K7))=0,"-",(SUMIFS(KITCO!$E:$E,KITCO!$A:$A,K7)))))</f>
        <v/>
      </c>
      <c r="M7" s="165">
        <f>SUMIFS(KITCO!$E:$E,KITCO!$A:$A,K7)</f>
        <v>0</v>
      </c>
      <c r="N7" s="3" t="str">
        <f>Доллар!N7</f>
        <v>04.05.2023</v>
      </c>
      <c r="O7" s="157" t="str">
        <f>IF(AND(P7=0,P8=0,P9=0,P10=0,P11=0,P12=0,P13=0,P14=0,P15=0,P16=0),"",(IF((SUMIFS(KITCO!$E:$E,KITCO!$A:$A,N7))=0,"-",(SUMIFS(KITCO!$E:$E,KITCO!$A:$A,N7)))))</f>
        <v/>
      </c>
      <c r="P7" s="165">
        <f>SUMIFS(KITCO!$E:$E,KITCO!$A:$A,N7)</f>
        <v>0</v>
      </c>
      <c r="Q7" s="3" t="str">
        <f>Доллар!Q7</f>
        <v>04.06.2023</v>
      </c>
      <c r="R7" s="157" t="str">
        <f>IF(AND(S7=0,S8=0,S9=0,S10=0,S11=0,S12=0,S13=0,S14=0,S15=0,S16=0),"",(IF((SUMIFS(KITCO!$E:$E,KITCO!$A:$A,Q7))=0,"-",(SUMIFS(KITCO!$E:$E,KITCO!$A:$A,Q7)))))</f>
        <v/>
      </c>
      <c r="S7" s="165">
        <f>SUMIFS(KITCO!$E:$E,KITCO!$A:$A,Q7)</f>
        <v>0</v>
      </c>
      <c r="T7" s="3" t="str">
        <f>Доллар!T7</f>
        <v>04.07.2023</v>
      </c>
      <c r="U7" s="157" t="str">
        <f>IF(AND(V7=0,V8=0,V9=0,V10=0,V11=0,V12=0,V13=0,V14=0,V15=0,V16=0),"",(IF((SUMIFS(KITCO!$E:$E,KITCO!$A:$A,T7))=0,"-",(SUMIFS(KITCO!$E:$E,KITCO!$A:$A,T7)))))</f>
        <v/>
      </c>
      <c r="V7" s="165">
        <f>SUMIFS(KITCO!$E:$E,KITCO!$A:$A,T7)</f>
        <v>0</v>
      </c>
      <c r="W7" s="3" t="str">
        <f>Доллар!W7</f>
        <v>04.08.2023</v>
      </c>
      <c r="X7" s="157" t="str">
        <f>IF(AND(Y7=0,Y8=0,Y9=0,Y10=0,Y11=0,Y12=0,Y13=0,Y14=0,Y15=0,Y16=0),"",(IF((SUMIFS(KITCO!$E:$E,KITCO!$A:$A,W7))=0,"-",(SUMIFS(KITCO!$E:$E,KITCO!$A:$A,W7)))))</f>
        <v/>
      </c>
      <c r="Y7" s="165">
        <f>SUMIFS(KITCO!$E:$E,KITCO!$A:$A,W7)</f>
        <v>0</v>
      </c>
      <c r="Z7" s="3" t="str">
        <f>Доллар!Z7</f>
        <v>04.09.2023</v>
      </c>
      <c r="AA7" s="157" t="str">
        <f>IF(AND(AB7=0,AB8=0,AB9=0,AB10=0,AB11=0,AB12=0,AB13=0,AB14=0,AB15=0,AB16=0),"",(IF((SUMIFS(KITCO!$E:$E,KITCO!$A:$A,Z7))=0,"-",(SUMIFS(KITCO!$E:$E,KITCO!$A:$A,Z7)))))</f>
        <v/>
      </c>
      <c r="AB7" s="165">
        <f>SUMIFS(KITCO!$E:$E,KITCO!$A:$A,Z7)</f>
        <v>0</v>
      </c>
      <c r="AC7" s="3" t="str">
        <f>Доллар!AC7</f>
        <v>04.10.2023</v>
      </c>
      <c r="AD7" s="157" t="str">
        <f>IF(AND(AE7=0,AE8=0,AE9=0,AE10=0,AE11=0,AE12=0,AE13=0,AE14=0,AE15=0,AE16=0),"",(IF((SUMIFS(KITCO!$E:$E,KITCO!$A:$A,AC7))=0,"-",(SUMIFS(KITCO!$E:$E,KITCO!$A:$A,AC7)))))</f>
        <v/>
      </c>
      <c r="AE7" s="165">
        <f>SUMIFS(KITCO!$E:$E,KITCO!$A:$A,AC7)</f>
        <v>0</v>
      </c>
      <c r="AF7" s="3" t="str">
        <f>Доллар!AF7</f>
        <v>04.11.2023</v>
      </c>
      <c r="AG7" s="157" t="str">
        <f>IF(AND(AH7=0,AH8=0,AH9=0,AH10=0,AH11=0,AH12=0,AH13=0,AH14=0,AH15=0,AH16=0),"",(IF((SUMIFS(KITCO!$E:$E,KITCO!$A:$A,AF7))=0,"-",(SUMIFS(KITCO!$E:$E,KITCO!$A:$A,AF7)))))</f>
        <v/>
      </c>
      <c r="AH7" s="165">
        <f>SUMIFS(KITCO!$E:$E,KITCO!$A:$A,AF7)</f>
        <v>0</v>
      </c>
      <c r="AI7" s="3" t="str">
        <f>Доллар!AI7</f>
        <v>04.12.2023</v>
      </c>
      <c r="AJ7" s="157" t="str">
        <f>IF(AND(AK7=0,AK8=0,AK9=0,AK10=0,AK11=0,AK12=0,AK13=0,AK14=0,AK15=0,AK16=0),"",(IF((SUMIFS(KITCO!$E:$E,KITCO!$A:$A,AI7))=0,"-",(SUMIFS(KITCO!$E:$E,KITCO!$A:$A,AI7)))))</f>
        <v/>
      </c>
      <c r="AK7" s="165">
        <f>SUMIFS(KITCO!$E:$E,KITCO!$A:$A,AI7)</f>
        <v>0</v>
      </c>
      <c r="AQ7" s="153" t="str">
        <f t="shared" si="0"/>
        <v>04.06.2023</v>
      </c>
      <c r="AR7" s="82"/>
      <c r="AT7" s="3" t="str">
        <f t="shared" si="1"/>
        <v>04.10.2023</v>
      </c>
      <c r="AU7" s="82"/>
      <c r="AW7" s="3" t="str">
        <f t="shared" si="2"/>
        <v>04.11.2023</v>
      </c>
      <c r="AX7" s="82"/>
      <c r="AZ7" s="3" t="str">
        <f t="shared" si="3"/>
        <v>04.12.2023</v>
      </c>
      <c r="BA7" s="82"/>
    </row>
    <row r="8" spans="2:53" x14ac:dyDescent="0.25">
      <c r="B8" s="3" t="str">
        <f>Доллар!B8</f>
        <v>05.01.2023</v>
      </c>
      <c r="C8" s="157">
        <f>IF(AND(D8=0,D9=0,D10=0,D11=0,D12=0,D13=0,D14=0,D15=0,D16=0,D17=0),"",(IF((SUMIFS(KITCO!$E:$E,KITCO!$A:$A,B8))=0,"-",(SUMIFS(KITCO!$E:$E,KITCO!$A:$A,B8)))))</f>
        <v>1783</v>
      </c>
      <c r="D8" s="165">
        <f>SUMIFS(KITCO!$E:$E,KITCO!$A:$A,B8)</f>
        <v>1783</v>
      </c>
      <c r="E8" s="3" t="str">
        <f>Доллар!E8</f>
        <v>05.02.2023</v>
      </c>
      <c r="F8" s="157" t="str">
        <f>IF(AND(G8=0,G9=0,G10=0,G11=0,G12=0,G13=0,G14=0,G15=0,G16=0,G17=0),"",(IF((SUMIFS(KITCO!$E:$E,KITCO!$A:$A,E8))=0,"-",(SUMIFS(KITCO!$E:$E,KITCO!$A:$A,E8)))))</f>
        <v/>
      </c>
      <c r="G8" s="165">
        <f>SUMIFS(KITCO!$E:$E,KITCO!$A:$A,E8)</f>
        <v>0</v>
      </c>
      <c r="H8" s="3" t="str">
        <f>Доллар!H8</f>
        <v>05.03.2023</v>
      </c>
      <c r="I8" s="157" t="str">
        <f>IF(AND(J8=0,J9=0,J10=0,J11=0,J12=0,J13=0,J14=0,J15=0,J16=0,J17=0),"",(IF((SUMIFS(KITCO!$E:$E,KITCO!$A:$A,H8))=0,"-",(SUMIFS(KITCO!$E:$E,KITCO!$A:$A,H8)))))</f>
        <v/>
      </c>
      <c r="J8" s="165">
        <f>SUMIFS(KITCO!$E:$E,KITCO!$A:$A,H8)</f>
        <v>0</v>
      </c>
      <c r="K8" s="3" t="str">
        <f>Доллар!K8</f>
        <v>05.04.2023</v>
      </c>
      <c r="L8" s="157" t="str">
        <f>IF(AND(M8=0,M9=0,M10=0,M11=0,M12=0,M13=0,M14=0,M15=0,M16=0,M17=0),"",(IF((SUMIFS(KITCO!$E:$E,KITCO!$A:$A,K8))=0,"-",(SUMIFS(KITCO!$E:$E,KITCO!$A:$A,K8)))))</f>
        <v/>
      </c>
      <c r="M8" s="165">
        <f>SUMIFS(KITCO!$E:$E,KITCO!$A:$A,K8)</f>
        <v>0</v>
      </c>
      <c r="N8" s="3" t="str">
        <f>Доллар!N8</f>
        <v>05.05.2023</v>
      </c>
      <c r="O8" s="157" t="str">
        <f>IF(AND(P8=0,P9=0,P10=0,P11=0,P12=0,P13=0,P14=0,P15=0,P16=0,P17=0),"",(IF((SUMIFS(KITCO!$E:$E,KITCO!$A:$A,N8))=0,"-",(SUMIFS(KITCO!$E:$E,KITCO!$A:$A,N8)))))</f>
        <v/>
      </c>
      <c r="P8" s="165">
        <f>SUMIFS(KITCO!$E:$E,KITCO!$A:$A,N8)</f>
        <v>0</v>
      </c>
      <c r="Q8" s="3" t="str">
        <f>Доллар!Q8</f>
        <v>05.06.2023</v>
      </c>
      <c r="R8" s="157" t="str">
        <f>IF(AND(S8=0,S9=0,S10=0,S11=0,S12=0,S13=0,S14=0,S15=0,S16=0,S17=0),"",(IF((SUMIFS(KITCO!$E:$E,KITCO!$A:$A,Q8))=0,"-",(SUMIFS(KITCO!$E:$E,KITCO!$A:$A,Q8)))))</f>
        <v/>
      </c>
      <c r="S8" s="165">
        <f>SUMIFS(KITCO!$E:$E,KITCO!$A:$A,Q8)</f>
        <v>0</v>
      </c>
      <c r="T8" s="3" t="str">
        <f>Доллар!T8</f>
        <v>05.07.2023</v>
      </c>
      <c r="U8" s="157" t="str">
        <f>IF(AND(V8=0,V9=0,V10=0,V11=0,V12=0,V13=0,V14=0,V15=0,V16=0,V17=0),"",(IF((SUMIFS(KITCO!$E:$E,KITCO!$A:$A,T8))=0,"-",(SUMIFS(KITCO!$E:$E,KITCO!$A:$A,T8)))))</f>
        <v/>
      </c>
      <c r="V8" s="165">
        <f>SUMIFS(KITCO!$E:$E,KITCO!$A:$A,T8)</f>
        <v>0</v>
      </c>
      <c r="W8" s="3" t="str">
        <f>Доллар!W8</f>
        <v>05.08.2023</v>
      </c>
      <c r="X8" s="157" t="str">
        <f>IF(AND(Y8=0,Y9=0,Y10=0,Y11=0,Y12=0,Y13=0,Y14=0,Y15=0,Y16=0,Y17=0),"",(IF((SUMIFS(KITCO!$E:$E,KITCO!$A:$A,W8))=0,"-",(SUMIFS(KITCO!$E:$E,KITCO!$A:$A,W8)))))</f>
        <v/>
      </c>
      <c r="Y8" s="165">
        <f>SUMIFS(KITCO!$E:$E,KITCO!$A:$A,W8)</f>
        <v>0</v>
      </c>
      <c r="Z8" s="3" t="str">
        <f>Доллар!Z8</f>
        <v>05.09.2023</v>
      </c>
      <c r="AA8" s="157" t="str">
        <f>IF(AND(AB8=0,AB9=0,AB10=0,AB11=0,AB12=0,AB13=0,AB14=0,AB15=0,AB16=0,AB17=0),"",(IF((SUMIFS(KITCO!$E:$E,KITCO!$A:$A,Z8))=0,"-",(SUMIFS(KITCO!$E:$E,KITCO!$A:$A,Z8)))))</f>
        <v/>
      </c>
      <c r="AB8" s="165">
        <f>SUMIFS(KITCO!$E:$E,KITCO!$A:$A,Z8)</f>
        <v>0</v>
      </c>
      <c r="AC8" s="3" t="str">
        <f>Доллар!AC8</f>
        <v>05.10.2023</v>
      </c>
      <c r="AD8" s="157" t="str">
        <f>IF(AND(AE8=0,AE9=0,AE10=0,AE11=0,AE12=0,AE13=0,AE14=0,AE15=0,AE16=0,AE17=0),"",(IF((SUMIFS(KITCO!$E:$E,KITCO!$A:$A,AC8))=0,"-",(SUMIFS(KITCO!$E:$E,KITCO!$A:$A,AC8)))))</f>
        <v/>
      </c>
      <c r="AE8" s="165">
        <f>SUMIFS(KITCO!$E:$E,KITCO!$A:$A,AC8)</f>
        <v>0</v>
      </c>
      <c r="AF8" s="3" t="str">
        <f>Доллар!AF8</f>
        <v>05.11.2023</v>
      </c>
      <c r="AG8" s="157" t="str">
        <f>IF(AND(AH8=0,AH9=0,AH10=0,AH11=0,AH12=0,AH13=0,AH14=0,AH15=0,AH16=0,AH17=0),"",(IF((SUMIFS(KITCO!$E:$E,KITCO!$A:$A,AF8))=0,"-",(SUMIFS(KITCO!$E:$E,KITCO!$A:$A,AF8)))))</f>
        <v/>
      </c>
      <c r="AH8" s="165">
        <f>SUMIFS(KITCO!$E:$E,KITCO!$A:$A,AF8)</f>
        <v>0</v>
      </c>
      <c r="AI8" s="3" t="str">
        <f>Доллар!AI8</f>
        <v>05.12.2023</v>
      </c>
      <c r="AJ8" s="157" t="str">
        <f>IF(AND(AK8=0,AK9=0,AK10=0,AK11=0,AK12=0,AK13=0,AK14=0,AK15=0,AK16=0,AK17=0),"",(IF((SUMIFS(KITCO!$E:$E,KITCO!$A:$A,AI8))=0,"-",(SUMIFS(KITCO!$E:$E,KITCO!$A:$A,AI8)))))</f>
        <v/>
      </c>
      <c r="AK8" s="165">
        <f>SUMIFS(KITCO!$E:$E,KITCO!$A:$A,AI8)</f>
        <v>0</v>
      </c>
      <c r="AQ8" s="153" t="str">
        <f t="shared" si="0"/>
        <v>05.06.2023</v>
      </c>
      <c r="AR8" s="82"/>
      <c r="AT8" s="3" t="str">
        <f t="shared" si="1"/>
        <v>05.10.2023</v>
      </c>
      <c r="AU8" s="82"/>
      <c r="AW8" s="3" t="str">
        <f t="shared" si="2"/>
        <v>05.11.2023</v>
      </c>
      <c r="AX8" s="82"/>
      <c r="AZ8" s="3" t="str">
        <f t="shared" si="3"/>
        <v>05.12.2023</v>
      </c>
      <c r="BA8" s="82"/>
    </row>
    <row r="9" spans="2:53" x14ac:dyDescent="0.25">
      <c r="B9" s="3" t="str">
        <f>Доллар!B9</f>
        <v>06.01.2023</v>
      </c>
      <c r="C9" s="157">
        <f>IF(AND(D9=0,D10=0,D11=0,D12=0,D13=0,D14=0,D15=0,D16=0,D17=0,D18=0),"",(IF((SUMIFS(KITCO!$E:$E,KITCO!$A:$A,B9))=0,"-",(SUMIFS(KITCO!$E:$E,KITCO!$A:$A,B9)))))</f>
        <v>1784</v>
      </c>
      <c r="D9" s="165">
        <f>SUMIFS(KITCO!$E:$E,KITCO!$A:$A,B9)</f>
        <v>1784</v>
      </c>
      <c r="E9" s="3" t="str">
        <f>Доллар!E9</f>
        <v>06.02.2023</v>
      </c>
      <c r="F9" s="157" t="str">
        <f>IF(AND(G9=0,G10=0,G11=0,G12=0,G13=0,G14=0,G15=0,G16=0,G17=0,G18=0),"",(IF((SUMIFS(KITCO!$E:$E,KITCO!$A:$A,E9))=0,"-",(SUMIFS(KITCO!$E:$E,KITCO!$A:$A,E9)))))</f>
        <v/>
      </c>
      <c r="G9" s="165">
        <f>SUMIFS(KITCO!$E:$E,KITCO!$A:$A,E9)</f>
        <v>0</v>
      </c>
      <c r="H9" s="3" t="str">
        <f>Доллар!H9</f>
        <v>06.03.2023</v>
      </c>
      <c r="I9" s="157" t="str">
        <f>IF(AND(J9=0,J10=0,J11=0,J12=0,J13=0,J14=0,J15=0,J16=0,J17=0,J18=0),"",(IF((SUMIFS(KITCO!$E:$E,KITCO!$A:$A,H9))=0,"-",(SUMIFS(KITCO!$E:$E,KITCO!$A:$A,H9)))))</f>
        <v/>
      </c>
      <c r="J9" s="165">
        <f>SUMIFS(KITCO!$E:$E,KITCO!$A:$A,H9)</f>
        <v>0</v>
      </c>
      <c r="K9" s="3" t="str">
        <f>Доллар!K9</f>
        <v>06.04.2023</v>
      </c>
      <c r="L9" s="157" t="str">
        <f>IF(AND(M9=0,M10=0,M11=0,M12=0,M13=0,M14=0,M15=0,M16=0,M17=0,M18=0),"",(IF((SUMIFS(KITCO!$E:$E,KITCO!$A:$A,K9))=0,"-",(SUMIFS(KITCO!$E:$E,KITCO!$A:$A,K9)))))</f>
        <v/>
      </c>
      <c r="M9" s="165">
        <f>SUMIFS(KITCO!$E:$E,KITCO!$A:$A,K9)</f>
        <v>0</v>
      </c>
      <c r="N9" s="3" t="str">
        <f>Доллар!N9</f>
        <v>06.05.2023</v>
      </c>
      <c r="O9" s="157" t="str">
        <f>IF(AND(P9=0,P10=0,P11=0,P12=0,P13=0,P14=0,P15=0,P16=0,P17=0,P18=0),"",(IF((SUMIFS(KITCO!$E:$E,KITCO!$A:$A,N9))=0,"-",(SUMIFS(KITCO!$E:$E,KITCO!$A:$A,N9)))))</f>
        <v/>
      </c>
      <c r="P9" s="165">
        <f>SUMIFS(KITCO!$E:$E,KITCO!$A:$A,N9)</f>
        <v>0</v>
      </c>
      <c r="Q9" s="3" t="str">
        <f>Доллар!Q9</f>
        <v>06.06.2023</v>
      </c>
      <c r="R9" s="157" t="str">
        <f>IF(AND(S9=0,S10=0,S11=0,S12=0,S13=0,S14=0,S15=0,S16=0,S17=0,S18=0),"",(IF((SUMIFS(KITCO!$E:$E,KITCO!$A:$A,Q9))=0,"-",(SUMIFS(KITCO!$E:$E,KITCO!$A:$A,Q9)))))</f>
        <v/>
      </c>
      <c r="S9" s="165">
        <f>SUMIFS(KITCO!$E:$E,KITCO!$A:$A,Q9)</f>
        <v>0</v>
      </c>
      <c r="T9" s="3" t="str">
        <f>Доллар!T9</f>
        <v>06.07.2023</v>
      </c>
      <c r="U9" s="157" t="str">
        <f>IF(AND(V9=0,V10=0,V11=0,V12=0,V13=0,V14=0,V15=0,V16=0,V17=0,V18=0),"",(IF((SUMIFS(KITCO!$E:$E,KITCO!$A:$A,T9))=0,"-",(SUMIFS(KITCO!$E:$E,KITCO!$A:$A,T9)))))</f>
        <v/>
      </c>
      <c r="V9" s="165">
        <f>SUMIFS(KITCO!$E:$E,KITCO!$A:$A,T9)</f>
        <v>0</v>
      </c>
      <c r="W9" s="3" t="str">
        <f>Доллар!W9</f>
        <v>06.08.2023</v>
      </c>
      <c r="X9" s="157" t="str">
        <f>IF(AND(Y9=0,Y10=0,Y11=0,Y12=0,Y13=0,Y14=0,Y15=0,Y16=0,Y17=0,Y18=0),"",(IF((SUMIFS(KITCO!$E:$E,KITCO!$A:$A,W9))=0,"-",(SUMIFS(KITCO!$E:$E,KITCO!$A:$A,W9)))))</f>
        <v/>
      </c>
      <c r="Y9" s="165">
        <f>SUMIFS(KITCO!$E:$E,KITCO!$A:$A,W9)</f>
        <v>0</v>
      </c>
      <c r="Z9" s="3" t="str">
        <f>Доллар!Z9</f>
        <v>06.09.2023</v>
      </c>
      <c r="AA9" s="157" t="str">
        <f>IF(AND(AB9=0,AB10=0,AB11=0,AB12=0,AB13=0,AB14=0,AB15=0,AB16=0,AB17=0,AB18=0),"",(IF((SUMIFS(KITCO!$E:$E,KITCO!$A:$A,Z9))=0,"-",(SUMIFS(KITCO!$E:$E,KITCO!$A:$A,Z9)))))</f>
        <v/>
      </c>
      <c r="AB9" s="165">
        <f>SUMIFS(KITCO!$E:$E,KITCO!$A:$A,Z9)</f>
        <v>0</v>
      </c>
      <c r="AC9" s="3" t="str">
        <f>Доллар!AC9</f>
        <v>06.10.2023</v>
      </c>
      <c r="AD9" s="157" t="str">
        <f>IF(AND(AE9=0,AE10=0,AE11=0,AE12=0,AE13=0,AE14=0,AE15=0,AE16=0,AE17=0,AE18=0),"",(IF((SUMIFS(KITCO!$E:$E,KITCO!$A:$A,AC9))=0,"-",(SUMIFS(KITCO!$E:$E,KITCO!$A:$A,AC9)))))</f>
        <v/>
      </c>
      <c r="AE9" s="165">
        <f>SUMIFS(KITCO!$E:$E,KITCO!$A:$A,AC9)</f>
        <v>0</v>
      </c>
      <c r="AF9" s="3" t="str">
        <f>Доллар!AF9</f>
        <v>06.11.2023</v>
      </c>
      <c r="AG9" s="157" t="str">
        <f>IF(AND(AH9=0,AH10=0,AH11=0,AH12=0,AH13=0,AH14=0,AH15=0,AH16=0,AH17=0,AH18=0),"",(IF((SUMIFS(KITCO!$E:$E,KITCO!$A:$A,AF9))=0,"-",(SUMIFS(KITCO!$E:$E,KITCO!$A:$A,AF9)))))</f>
        <v/>
      </c>
      <c r="AH9" s="165">
        <f>SUMIFS(KITCO!$E:$E,KITCO!$A:$A,AF9)</f>
        <v>0</v>
      </c>
      <c r="AI9" s="3" t="str">
        <f>Доллар!AI9</f>
        <v>06.12.2023</v>
      </c>
      <c r="AJ9" s="157" t="str">
        <f>IF(AND(AK9=0,AK10=0,AK11=0,AK12=0,AK13=0,AK14=0,AK15=0,AK16=0,AK17=0,AK18=0),"",(IF((SUMIFS(KITCO!$E:$E,KITCO!$A:$A,AI9))=0,"-",(SUMIFS(KITCO!$E:$E,KITCO!$A:$A,AI9)))))</f>
        <v/>
      </c>
      <c r="AK9" s="165">
        <f>SUMIFS(KITCO!$E:$E,KITCO!$A:$A,AI9)</f>
        <v>0</v>
      </c>
      <c r="AQ9" s="153" t="str">
        <f t="shared" si="0"/>
        <v>06.06.2023</v>
      </c>
      <c r="AR9" s="82"/>
      <c r="AT9" s="3" t="str">
        <f t="shared" si="1"/>
        <v>06.10.2023</v>
      </c>
      <c r="AU9" s="82"/>
      <c r="AW9" s="3" t="str">
        <f t="shared" si="2"/>
        <v>06.11.2023</v>
      </c>
      <c r="AX9" s="82"/>
      <c r="AZ9" s="3" t="str">
        <f t="shared" si="3"/>
        <v>06.12.2023</v>
      </c>
      <c r="BA9" s="82"/>
    </row>
    <row r="10" spans="2:53" x14ac:dyDescent="0.25">
      <c r="B10" s="3" t="str">
        <f>Доллар!B10</f>
        <v>07.01.2023</v>
      </c>
      <c r="C10" s="157" t="str">
        <f>IF(AND(D10=0,D11=0,D12=0,D13=0,D14=0,D15=0,D16=0,D17=0,D18=0,D19=0),"",(IF((SUMIFS(KITCO!$E:$E,KITCO!$A:$A,B10))=0,"-",(SUMIFS(KITCO!$E:$E,KITCO!$A:$A,B10)))))</f>
        <v/>
      </c>
      <c r="D10" s="165">
        <f>SUMIFS(KITCO!$E:$E,KITCO!$A:$A,B10)</f>
        <v>0</v>
      </c>
      <c r="E10" s="3" t="str">
        <f>Доллар!E10</f>
        <v>07.02.2023</v>
      </c>
      <c r="F10" s="157" t="str">
        <f>IF(AND(G10=0,G11=0,G12=0,G13=0,G14=0,G15=0,G16=0,G17=0,G18=0,G19=0),"",(IF((SUMIFS(KITCO!$E:$E,KITCO!$A:$A,E10))=0,"-",(SUMIFS(KITCO!$E:$E,KITCO!$A:$A,E10)))))</f>
        <v/>
      </c>
      <c r="G10" s="165">
        <f>SUMIFS(KITCO!$E:$E,KITCO!$A:$A,E10)</f>
        <v>0</v>
      </c>
      <c r="H10" s="3" t="str">
        <f>Доллар!H10</f>
        <v>07.03.2023</v>
      </c>
      <c r="I10" s="157" t="str">
        <f>IF(AND(J10=0,J11=0,J12=0,J13=0,J14=0,J15=0,J16=0,J17=0,J18=0,J19=0),"",(IF((SUMIFS(KITCO!$E:$E,KITCO!$A:$A,H10))=0,"-",(SUMIFS(KITCO!$E:$E,KITCO!$A:$A,H10)))))</f>
        <v/>
      </c>
      <c r="J10" s="165">
        <f>SUMIFS(KITCO!$E:$E,KITCO!$A:$A,H10)</f>
        <v>0</v>
      </c>
      <c r="K10" s="3" t="str">
        <f>Доллар!K10</f>
        <v>07.04.2023</v>
      </c>
      <c r="L10" s="157" t="str">
        <f>IF(AND(M10=0,M11=0,M12=0,M13=0,M14=0,M15=0,M16=0,M17=0,M18=0,M19=0),"",(IF((SUMIFS(KITCO!$E:$E,KITCO!$A:$A,K10))=0,"-",(SUMIFS(KITCO!$E:$E,KITCO!$A:$A,K10)))))</f>
        <v/>
      </c>
      <c r="M10" s="165">
        <f>SUMIFS(KITCO!$E:$E,KITCO!$A:$A,K10)</f>
        <v>0</v>
      </c>
      <c r="N10" s="3" t="str">
        <f>Доллар!N10</f>
        <v>07.05.2023</v>
      </c>
      <c r="O10" s="157" t="str">
        <f>IF(AND(P10=0,P11=0,P12=0,P13=0,P14=0,P15=0,P16=0,P17=0,P18=0,P19=0),"",(IF((SUMIFS(KITCO!$E:$E,KITCO!$A:$A,N10))=0,"-",(SUMIFS(KITCO!$E:$E,KITCO!$A:$A,N10)))))</f>
        <v/>
      </c>
      <c r="P10" s="165">
        <f>SUMIFS(KITCO!$E:$E,KITCO!$A:$A,N10)</f>
        <v>0</v>
      </c>
      <c r="Q10" s="3" t="str">
        <f>Доллар!Q10</f>
        <v>07.06.2023</v>
      </c>
      <c r="R10" s="157" t="str">
        <f>IF(AND(S10=0,S11=0,S12=0,S13=0,S14=0,S15=0,S16=0,S17=0,S18=0,S19=0),"",(IF((SUMIFS(KITCO!$E:$E,KITCO!$A:$A,Q10))=0,"-",(SUMIFS(KITCO!$E:$E,KITCO!$A:$A,Q10)))))</f>
        <v/>
      </c>
      <c r="S10" s="165">
        <f>SUMIFS(KITCO!$E:$E,KITCO!$A:$A,Q10)</f>
        <v>0</v>
      </c>
      <c r="T10" s="3" t="str">
        <f>Доллар!T10</f>
        <v>07.07.2023</v>
      </c>
      <c r="U10" s="157" t="str">
        <f>IF(AND(V10=0,V11=0,V12=0,V13=0,V14=0,V15=0,V16=0,V17=0,V18=0,V19=0),"",(IF((SUMIFS(KITCO!$E:$E,KITCO!$A:$A,T10))=0,"-",(SUMIFS(KITCO!$E:$E,KITCO!$A:$A,T10)))))</f>
        <v/>
      </c>
      <c r="V10" s="165">
        <f>SUMIFS(KITCO!$E:$E,KITCO!$A:$A,T10)</f>
        <v>0</v>
      </c>
      <c r="W10" s="3" t="str">
        <f>Доллар!W10</f>
        <v>07.08.2023</v>
      </c>
      <c r="X10" s="157" t="str">
        <f>IF(AND(Y10=0,Y11=0,Y12=0,Y13=0,Y14=0,Y15=0,Y16=0,Y17=0,Y18=0,Y19=0),"",(IF((SUMIFS(KITCO!$E:$E,KITCO!$A:$A,W10))=0,"-",(SUMIFS(KITCO!$E:$E,KITCO!$A:$A,W10)))))</f>
        <v/>
      </c>
      <c r="Y10" s="165">
        <f>SUMIFS(KITCO!$E:$E,KITCO!$A:$A,W10)</f>
        <v>0</v>
      </c>
      <c r="Z10" s="3" t="str">
        <f>Доллар!Z10</f>
        <v>07.09.2023</v>
      </c>
      <c r="AA10" s="157" t="str">
        <f>IF(AND(AB10=0,AB11=0,AB12=0,AB13=0,AB14=0,AB15=0,AB16=0,AB17=0,AB18=0,AB19=0),"",(IF((SUMIFS(KITCO!$E:$E,KITCO!$A:$A,Z10))=0,"-",(SUMIFS(KITCO!$E:$E,KITCO!$A:$A,Z10)))))</f>
        <v/>
      </c>
      <c r="AB10" s="165">
        <f>SUMIFS(KITCO!$E:$E,KITCO!$A:$A,Z10)</f>
        <v>0</v>
      </c>
      <c r="AC10" s="3" t="str">
        <f>Доллар!AC10</f>
        <v>07.10.2023</v>
      </c>
      <c r="AD10" s="157" t="str">
        <f>IF(AND(AE10=0,AE11=0,AE12=0,AE13=0,AE14=0,AE15=0,AE16=0,AE17=0,AE18=0,AE19=0),"",(IF((SUMIFS(KITCO!$E:$E,KITCO!$A:$A,AC10))=0,"-",(SUMIFS(KITCO!$E:$E,KITCO!$A:$A,AC10)))))</f>
        <v/>
      </c>
      <c r="AE10" s="165">
        <f>SUMIFS(KITCO!$E:$E,KITCO!$A:$A,AC10)</f>
        <v>0</v>
      </c>
      <c r="AF10" s="3" t="str">
        <f>Доллар!AF10</f>
        <v>07.11.2023</v>
      </c>
      <c r="AG10" s="157" t="str">
        <f>IF(AND(AH10=0,AH11=0,AH12=0,AH13=0,AH14=0,AH15=0,AH16=0,AH17=0,AH18=0,AH19=0),"",(IF((SUMIFS(KITCO!$E:$E,KITCO!$A:$A,AF10))=0,"-",(SUMIFS(KITCO!$E:$E,KITCO!$A:$A,AF10)))))</f>
        <v/>
      </c>
      <c r="AH10" s="165">
        <f>SUMIFS(KITCO!$E:$E,KITCO!$A:$A,AF10)</f>
        <v>0</v>
      </c>
      <c r="AI10" s="3" t="str">
        <f>Доллар!AI10</f>
        <v>07.12.2023</v>
      </c>
      <c r="AJ10" s="157" t="str">
        <f>IF(AND(AK10=0,AK11=0,AK12=0,AK13=0,AK14=0,AK15=0,AK16=0,AK17=0,AK18=0,AK19=0),"",(IF((SUMIFS(KITCO!$E:$E,KITCO!$A:$A,AI10))=0,"-",(SUMIFS(KITCO!$E:$E,KITCO!$A:$A,AI10)))))</f>
        <v/>
      </c>
      <c r="AK10" s="165">
        <f>SUMIFS(KITCO!$E:$E,KITCO!$A:$A,AI10)</f>
        <v>0</v>
      </c>
      <c r="AQ10" s="153" t="str">
        <f t="shared" si="0"/>
        <v>07.06.2023</v>
      </c>
      <c r="AR10" s="82"/>
      <c r="AT10" s="3" t="str">
        <f t="shared" si="1"/>
        <v>07.10.2023</v>
      </c>
      <c r="AU10" s="82"/>
      <c r="AW10" s="3" t="str">
        <f t="shared" si="2"/>
        <v>07.11.2023</v>
      </c>
      <c r="AX10" s="82"/>
      <c r="AZ10" s="3" t="str">
        <f t="shared" si="3"/>
        <v>07.12.2023</v>
      </c>
      <c r="BA10" s="82"/>
    </row>
    <row r="11" spans="2:53" x14ac:dyDescent="0.25">
      <c r="B11" s="3" t="str">
        <f>Доллар!B11</f>
        <v>08.01.2023</v>
      </c>
      <c r="C11" s="157" t="str">
        <f>IF(AND(D11=0,D12=0,D13=0,D14=0,D15=0,D16=0,D17=0,D18=0,D19=0,D20=0),"",(IF((SUMIFS(KITCO!$E:$E,KITCO!$A:$A,B11))=0,"-",(SUMIFS(KITCO!$E:$E,KITCO!$A:$A,B11)))))</f>
        <v/>
      </c>
      <c r="D11" s="165">
        <f>SUMIFS(KITCO!$E:$E,KITCO!$A:$A,B11)</f>
        <v>0</v>
      </c>
      <c r="E11" s="3" t="str">
        <f>Доллар!E11</f>
        <v>08.02.2023</v>
      </c>
      <c r="F11" s="157" t="str">
        <f>IF(AND(G11=0,G12=0,G13=0,G14=0,G15=0,G16=0,G17=0,G18=0,G19=0,G20=0),"",(IF((SUMIFS(KITCO!$E:$E,KITCO!$A:$A,E11))=0,"-",(SUMIFS(KITCO!$E:$E,KITCO!$A:$A,E11)))))</f>
        <v/>
      </c>
      <c r="G11" s="165">
        <f>SUMIFS(KITCO!$E:$E,KITCO!$A:$A,E11)</f>
        <v>0</v>
      </c>
      <c r="H11" s="3" t="str">
        <f>Доллар!H11</f>
        <v>08.03.2023</v>
      </c>
      <c r="I11" s="157" t="str">
        <f>IF(AND(J11=0,J12=0,J13=0,J14=0,J15=0,J16=0,J17=0,J18=0,J19=0,J20=0),"",(IF((SUMIFS(KITCO!$E:$E,KITCO!$A:$A,H11))=0,"-",(SUMIFS(KITCO!$E:$E,KITCO!$A:$A,H11)))))</f>
        <v/>
      </c>
      <c r="J11" s="165">
        <f>SUMIFS(KITCO!$E:$E,KITCO!$A:$A,H11)</f>
        <v>0</v>
      </c>
      <c r="K11" s="3" t="str">
        <f>Доллар!K11</f>
        <v>08.04.2023</v>
      </c>
      <c r="L11" s="157" t="str">
        <f>IF(AND(M11=0,M12=0,M13=0,M14=0,M15=0,M16=0,M17=0,M18=0,M19=0,M20=0),"",(IF((SUMIFS(KITCO!$E:$E,KITCO!$A:$A,K11))=0,"-",(SUMIFS(KITCO!$E:$E,KITCO!$A:$A,K11)))))</f>
        <v/>
      </c>
      <c r="M11" s="165">
        <f>SUMIFS(KITCO!$E:$E,KITCO!$A:$A,K11)</f>
        <v>0</v>
      </c>
      <c r="N11" s="3" t="str">
        <f>Доллар!N11</f>
        <v>08.05.2023</v>
      </c>
      <c r="O11" s="157" t="str">
        <f>IF(AND(P11=0,P12=0,P13=0,P14=0,P15=0,P16=0,P17=0,P18=0,P19=0,P20=0),"",(IF((SUMIFS(KITCO!$E:$E,KITCO!$A:$A,N11))=0,"-",(SUMIFS(KITCO!$E:$E,KITCO!$A:$A,N11)))))</f>
        <v/>
      </c>
      <c r="P11" s="165">
        <f>SUMIFS(KITCO!$E:$E,KITCO!$A:$A,N11)</f>
        <v>0</v>
      </c>
      <c r="Q11" s="3" t="str">
        <f>Доллар!Q11</f>
        <v>08.06.2023</v>
      </c>
      <c r="R11" s="157" t="str">
        <f>IF(AND(S11=0,S12=0,S13=0,S14=0,S15=0,S16=0,S17=0,S18=0,S19=0,S20=0),"",(IF((SUMIFS(KITCO!$E:$E,KITCO!$A:$A,Q11))=0,"-",(SUMIFS(KITCO!$E:$E,KITCO!$A:$A,Q11)))))</f>
        <v/>
      </c>
      <c r="S11" s="165">
        <f>SUMIFS(KITCO!$E:$E,KITCO!$A:$A,Q11)</f>
        <v>0</v>
      </c>
      <c r="T11" s="3" t="str">
        <f>Доллар!T11</f>
        <v>08.07.2023</v>
      </c>
      <c r="U11" s="157" t="str">
        <f>IF(AND(V11=0,V12=0,V13=0,V14=0,V15=0,V16=0,V17=0,V18=0,V19=0,V20=0),"",(IF((SUMIFS(KITCO!$E:$E,KITCO!$A:$A,T11))=0,"-",(SUMIFS(KITCO!$E:$E,KITCO!$A:$A,T11)))))</f>
        <v/>
      </c>
      <c r="V11" s="165">
        <f>SUMIFS(KITCO!$E:$E,KITCO!$A:$A,T11)</f>
        <v>0</v>
      </c>
      <c r="W11" s="3" t="str">
        <f>Доллар!W11</f>
        <v>08.08.2023</v>
      </c>
      <c r="X11" s="157" t="str">
        <f>IF(AND(Y11=0,Y12=0,Y13=0,Y14=0,Y15=0,Y16=0,Y17=0,Y18=0,Y19=0,Y20=0),"",(IF((SUMIFS(KITCO!$E:$E,KITCO!$A:$A,W11))=0,"-",(SUMIFS(KITCO!$E:$E,KITCO!$A:$A,W11)))))</f>
        <v/>
      </c>
      <c r="Y11" s="165">
        <f>SUMIFS(KITCO!$E:$E,KITCO!$A:$A,W11)</f>
        <v>0</v>
      </c>
      <c r="Z11" s="3" t="str">
        <f>Доллар!Z11</f>
        <v>08.09.2023</v>
      </c>
      <c r="AA11" s="157" t="str">
        <f>IF(AND(AB11=0,AB12=0,AB13=0,AB14=0,AB15=0,AB16=0,AB17=0,AB18=0,AB19=0,AB20=0),"",(IF((SUMIFS(KITCO!$E:$E,KITCO!$A:$A,Z11))=0,"-",(SUMIFS(KITCO!$E:$E,KITCO!$A:$A,Z11)))))</f>
        <v/>
      </c>
      <c r="AB11" s="165">
        <f>SUMIFS(KITCO!$E:$E,KITCO!$A:$A,Z11)</f>
        <v>0</v>
      </c>
      <c r="AC11" s="3" t="str">
        <f>Доллар!AC11</f>
        <v>08.10.2023</v>
      </c>
      <c r="AD11" s="157" t="str">
        <f>IF(AND(AE11=0,AE12=0,AE13=0,AE14=0,AE15=0,AE16=0,AE17=0,AE18=0,AE19=0,AE20=0),"",(IF((SUMIFS(KITCO!$E:$E,KITCO!$A:$A,AC11))=0,"-",(SUMIFS(KITCO!$E:$E,KITCO!$A:$A,AC11)))))</f>
        <v/>
      </c>
      <c r="AE11" s="165">
        <f>SUMIFS(KITCO!$E:$E,KITCO!$A:$A,AC11)</f>
        <v>0</v>
      </c>
      <c r="AF11" s="3" t="str">
        <f>Доллар!AF11</f>
        <v>08.11.2023</v>
      </c>
      <c r="AG11" s="157" t="str">
        <f>IF(AND(AH11=0,AH12=0,AH13=0,AH14=0,AH15=0,AH16=0,AH17=0,AH18=0,AH19=0,AH20=0),"",(IF((SUMIFS(KITCO!$E:$E,KITCO!$A:$A,AF11))=0,"-",(SUMIFS(KITCO!$E:$E,KITCO!$A:$A,AF11)))))</f>
        <v/>
      </c>
      <c r="AH11" s="165">
        <f>SUMIFS(KITCO!$E:$E,KITCO!$A:$A,AF11)</f>
        <v>0</v>
      </c>
      <c r="AI11" s="3" t="str">
        <f>Доллар!AI11</f>
        <v>08.12.2023</v>
      </c>
      <c r="AJ11" s="157" t="str">
        <f>IF(AND(AK11=0,AK12=0,AK13=0,AK14=0,AK15=0,AK16=0,AK17=0,AK18=0,AK19=0,AK20=0),"",(IF((SUMIFS(KITCO!$E:$E,KITCO!$A:$A,AI11))=0,"-",(SUMIFS(KITCO!$E:$E,KITCO!$A:$A,AI11)))))</f>
        <v/>
      </c>
      <c r="AK11" s="165">
        <f>SUMIFS(KITCO!$E:$E,KITCO!$A:$A,AI11)</f>
        <v>0</v>
      </c>
      <c r="AQ11" s="153" t="str">
        <f t="shared" si="0"/>
        <v>08.06.2023</v>
      </c>
      <c r="AR11" s="82"/>
      <c r="AT11" s="3" t="str">
        <f t="shared" si="1"/>
        <v>08.10.2023</v>
      </c>
      <c r="AU11" s="82"/>
      <c r="AW11" s="3" t="str">
        <f t="shared" si="2"/>
        <v>08.11.2023</v>
      </c>
      <c r="AX11" s="82"/>
      <c r="AZ11" s="3" t="str">
        <f t="shared" si="3"/>
        <v>08.12.2023</v>
      </c>
      <c r="BA11" s="82"/>
    </row>
    <row r="12" spans="2:53" x14ac:dyDescent="0.25">
      <c r="B12" s="3" t="str">
        <f>Доллар!B12</f>
        <v>09.01.2023</v>
      </c>
      <c r="C12" s="157" t="str">
        <f>IF(AND(D12=0,D13=0,D14=0,D15=0,D16=0,D17=0,D18=0,D19=0,D20=0,D21=0),"",(IF((SUMIFS(KITCO!$E:$E,KITCO!$A:$A,B12))=0,"-",(SUMIFS(KITCO!$E:$E,KITCO!$A:$A,B12)))))</f>
        <v/>
      </c>
      <c r="D12" s="165">
        <f>SUMIFS(KITCO!$E:$E,KITCO!$A:$A,B12)</f>
        <v>0</v>
      </c>
      <c r="E12" s="3" t="str">
        <f>Доллар!E12</f>
        <v>09.02.2023</v>
      </c>
      <c r="F12" s="157" t="str">
        <f>IF(AND(G12=0,G13=0,G14=0,G15=0,G16=0,G17=0,G18=0,G19=0,G20=0,G21=0),"",(IF((SUMIFS(KITCO!$E:$E,KITCO!$A:$A,E12))=0,"-",(SUMIFS(KITCO!$E:$E,KITCO!$A:$A,E12)))))</f>
        <v/>
      </c>
      <c r="G12" s="165">
        <f>SUMIFS(KITCO!$E:$E,KITCO!$A:$A,E12)</f>
        <v>0</v>
      </c>
      <c r="H12" s="3" t="str">
        <f>Доллар!H12</f>
        <v>09.03.2023</v>
      </c>
      <c r="I12" s="157" t="str">
        <f>IF(AND(J12=0,J13=0,J14=0,J15=0,J16=0,J17=0,J18=0,J19=0,J20=0,J21=0),"",(IF((SUMIFS(KITCO!$E:$E,KITCO!$A:$A,H12))=0,"-",(SUMIFS(KITCO!$E:$E,KITCO!$A:$A,H12)))))</f>
        <v/>
      </c>
      <c r="J12" s="165">
        <f>SUMIFS(KITCO!$E:$E,KITCO!$A:$A,H12)</f>
        <v>0</v>
      </c>
      <c r="K12" s="3" t="str">
        <f>Доллар!K12</f>
        <v>09.04.2023</v>
      </c>
      <c r="L12" s="157" t="str">
        <f>IF(AND(M12=0,M13=0,M14=0,M15=0,M16=0,M17=0,M18=0,M19=0,M20=0,M21=0),"",(IF((SUMIFS(KITCO!$E:$E,KITCO!$A:$A,K12))=0,"-",(SUMIFS(KITCO!$E:$E,KITCO!$A:$A,K12)))))</f>
        <v/>
      </c>
      <c r="M12" s="165">
        <f>SUMIFS(KITCO!$E:$E,KITCO!$A:$A,K12)</f>
        <v>0</v>
      </c>
      <c r="N12" s="3" t="str">
        <f>Доллар!N12</f>
        <v>09.05.2023</v>
      </c>
      <c r="O12" s="157" t="str">
        <f>IF(AND(P12=0,P13=0,P14=0,P15=0,P16=0,P17=0,P18=0,P19=0,P20=0,P21=0),"",(IF((SUMIFS(KITCO!$E:$E,KITCO!$A:$A,N12))=0,"-",(SUMIFS(KITCO!$E:$E,KITCO!$A:$A,N12)))))</f>
        <v/>
      </c>
      <c r="P12" s="165">
        <f>SUMIFS(KITCO!$E:$E,KITCO!$A:$A,N12)</f>
        <v>0</v>
      </c>
      <c r="Q12" s="3" t="str">
        <f>Доллар!Q12</f>
        <v>09.06.2023</v>
      </c>
      <c r="R12" s="157" t="str">
        <f>IF(AND(S12=0,S13=0,S14=0,S15=0,S16=0,S17=0,S18=0,S19=0,S20=0,S21=0),"",(IF((SUMIFS(KITCO!$E:$E,KITCO!$A:$A,Q12))=0,"-",(SUMIFS(KITCO!$E:$E,KITCO!$A:$A,Q12)))))</f>
        <v/>
      </c>
      <c r="S12" s="165">
        <f>SUMIFS(KITCO!$E:$E,KITCO!$A:$A,Q12)</f>
        <v>0</v>
      </c>
      <c r="T12" s="3" t="str">
        <f>Доллар!T12</f>
        <v>09.07.2023</v>
      </c>
      <c r="U12" s="157" t="str">
        <f>IF(AND(V12=0,V13=0,V14=0,V15=0,V16=0,V17=0,V18=0,V19=0,V20=0,V21=0),"",(IF((SUMIFS(KITCO!$E:$E,KITCO!$A:$A,T12))=0,"-",(SUMIFS(KITCO!$E:$E,KITCO!$A:$A,T12)))))</f>
        <v/>
      </c>
      <c r="V12" s="165">
        <f>SUMIFS(KITCO!$E:$E,KITCO!$A:$A,T12)</f>
        <v>0</v>
      </c>
      <c r="W12" s="3" t="str">
        <f>Доллар!W12</f>
        <v>09.08.2023</v>
      </c>
      <c r="X12" s="157" t="str">
        <f>IF(AND(Y12=0,Y13=0,Y14=0,Y15=0,Y16=0,Y17=0,Y18=0,Y19=0,Y20=0,Y21=0),"",(IF((SUMIFS(KITCO!$E:$E,KITCO!$A:$A,W12))=0,"-",(SUMIFS(KITCO!$E:$E,KITCO!$A:$A,W12)))))</f>
        <v/>
      </c>
      <c r="Y12" s="165">
        <f>SUMIFS(KITCO!$E:$E,KITCO!$A:$A,W12)</f>
        <v>0</v>
      </c>
      <c r="Z12" s="3" t="str">
        <f>Доллар!Z12</f>
        <v>09.09.2023</v>
      </c>
      <c r="AA12" s="157" t="str">
        <f>IF(AND(AB12=0,AB13=0,AB14=0,AB15=0,AB16=0,AB17=0,AB18=0,AB19=0,AB20=0,AB21=0),"",(IF((SUMIFS(KITCO!$E:$E,KITCO!$A:$A,Z12))=0,"-",(SUMIFS(KITCO!$E:$E,KITCO!$A:$A,Z12)))))</f>
        <v/>
      </c>
      <c r="AB12" s="165">
        <f>SUMIFS(KITCO!$E:$E,KITCO!$A:$A,Z12)</f>
        <v>0</v>
      </c>
      <c r="AC12" s="3" t="str">
        <f>Доллар!AC12</f>
        <v>09.10.2023</v>
      </c>
      <c r="AD12" s="157" t="str">
        <f>IF(AND(AE12=0,AE13=0,AE14=0,AE15=0,AE16=0,AE17=0,AE18=0,AE19=0,AE20=0,AE21=0),"",(IF((SUMIFS(KITCO!$E:$E,KITCO!$A:$A,AC12))=0,"-",(SUMIFS(KITCO!$E:$E,KITCO!$A:$A,AC12)))))</f>
        <v/>
      </c>
      <c r="AE12" s="165">
        <f>SUMIFS(KITCO!$E:$E,KITCO!$A:$A,AC12)</f>
        <v>0</v>
      </c>
      <c r="AF12" s="3" t="str">
        <f>Доллар!AF12</f>
        <v>09.11.2023</v>
      </c>
      <c r="AG12" s="157" t="str">
        <f>IF(AND(AH12=0,AH13=0,AH14=0,AH15=0,AH16=0,AH17=0,AH18=0,AH19=0,AH20=0,AH21=0),"",(IF((SUMIFS(KITCO!$E:$E,KITCO!$A:$A,AF12))=0,"-",(SUMIFS(KITCO!$E:$E,KITCO!$A:$A,AF12)))))</f>
        <v/>
      </c>
      <c r="AH12" s="165">
        <f>SUMIFS(KITCO!$E:$E,KITCO!$A:$A,AF12)</f>
        <v>0</v>
      </c>
      <c r="AI12" s="3" t="str">
        <f>Доллар!AI12</f>
        <v>09.12.2023</v>
      </c>
      <c r="AJ12" s="157" t="str">
        <f>IF(AND(AK12=0,AK13=0,AK14=0,AK15=0,AK16=0,AK17=0,AK18=0,AK19=0,AK20=0,AK21=0),"",(IF((SUMIFS(KITCO!$E:$E,KITCO!$A:$A,AI12))=0,"-",(SUMIFS(KITCO!$E:$E,KITCO!$A:$A,AI12)))))</f>
        <v/>
      </c>
      <c r="AK12" s="165">
        <f>SUMIFS(KITCO!$E:$E,KITCO!$A:$A,AI12)</f>
        <v>0</v>
      </c>
      <c r="AQ12" s="153" t="str">
        <f t="shared" si="0"/>
        <v>09.06.2023</v>
      </c>
      <c r="AR12" s="82"/>
      <c r="AT12" s="3" t="str">
        <f t="shared" si="1"/>
        <v>09.10.2023</v>
      </c>
      <c r="AU12" s="82"/>
      <c r="AW12" s="3" t="str">
        <f t="shared" si="2"/>
        <v>09.11.2023</v>
      </c>
      <c r="AX12" s="82"/>
      <c r="AZ12" s="3" t="str">
        <f t="shared" si="3"/>
        <v>09.12.2023</v>
      </c>
      <c r="BA12" s="82"/>
    </row>
    <row r="13" spans="2:53" x14ac:dyDescent="0.25">
      <c r="B13" s="3" t="str">
        <f>Доллар!B13</f>
        <v>10.01.2023</v>
      </c>
      <c r="C13" s="157" t="str">
        <f>IF(AND(D13=0,D14=0,D15=0,D16=0,D17=0,D18=0,D19=0,D20=0,D21=0,D22=0),"",(IF((SUMIFS(KITCO!$E:$E,KITCO!$A:$A,B13))=0,"-",(SUMIFS(KITCO!$E:$E,KITCO!$A:$A,B13)))))</f>
        <v/>
      </c>
      <c r="D13" s="165">
        <f>SUMIFS(KITCO!$E:$E,KITCO!$A:$A,B13)</f>
        <v>0</v>
      </c>
      <c r="E13" s="3" t="str">
        <f>Доллар!E13</f>
        <v>10.02.2023</v>
      </c>
      <c r="F13" s="157" t="str">
        <f>IF(AND(G13=0,G14=0,G15=0,G16=0,G17=0,G18=0,G19=0,G20=0,G21=0,G22=0),"",(IF((SUMIFS(KITCO!$E:$E,KITCO!$A:$A,E13))=0,"-",(SUMIFS(KITCO!$E:$E,KITCO!$A:$A,E13)))))</f>
        <v/>
      </c>
      <c r="G13" s="165">
        <f>SUMIFS(KITCO!$E:$E,KITCO!$A:$A,E13)</f>
        <v>0</v>
      </c>
      <c r="H13" s="3" t="str">
        <f>Доллар!H13</f>
        <v>10.03.2023</v>
      </c>
      <c r="I13" s="157" t="str">
        <f>IF(AND(J13=0,J14=0,J15=0,J16=0,J17=0,J18=0,J19=0,J20=0,J21=0,J22=0),"",(IF((SUMIFS(KITCO!$E:$E,KITCO!$A:$A,H13))=0,"-",(SUMIFS(KITCO!$E:$E,KITCO!$A:$A,H13)))))</f>
        <v/>
      </c>
      <c r="J13" s="165">
        <f>SUMIFS(KITCO!$E:$E,KITCO!$A:$A,H13)</f>
        <v>0</v>
      </c>
      <c r="K13" s="3" t="str">
        <f>Доллар!K13</f>
        <v>10.04.2023</v>
      </c>
      <c r="L13" s="157" t="str">
        <f>IF(AND(M13=0,M14=0,M15=0,M16=0,M17=0,M18=0,M19=0,M20=0,M21=0,M22=0),"",(IF((SUMIFS(KITCO!$E:$E,KITCO!$A:$A,K13))=0,"-",(SUMIFS(KITCO!$E:$E,KITCO!$A:$A,K13)))))</f>
        <v/>
      </c>
      <c r="M13" s="165">
        <f>SUMIFS(KITCO!$E:$E,KITCO!$A:$A,K13)</f>
        <v>0</v>
      </c>
      <c r="N13" s="3" t="str">
        <f>Доллар!N13</f>
        <v>10.05.2023</v>
      </c>
      <c r="O13" s="157" t="str">
        <f>IF(AND(P13=0,P14=0,P15=0,P16=0,P17=0,P18=0,P19=0,P20=0,P21=0,P22=0),"",(IF((SUMIFS(KITCO!$E:$E,KITCO!$A:$A,N13))=0,"-",(SUMIFS(KITCO!$E:$E,KITCO!$A:$A,N13)))))</f>
        <v/>
      </c>
      <c r="P13" s="165">
        <f>SUMIFS(KITCO!$E:$E,KITCO!$A:$A,N13)</f>
        <v>0</v>
      </c>
      <c r="Q13" s="3" t="str">
        <f>Доллар!Q13</f>
        <v>10.06.2023</v>
      </c>
      <c r="R13" s="157" t="str">
        <f>IF(AND(S13=0,S14=0,S15=0,S16=0,S17=0,S18=0,S19=0,S20=0,S21=0,S22=0),"",(IF((SUMIFS(KITCO!$E:$E,KITCO!$A:$A,Q13))=0,"-",(SUMIFS(KITCO!$E:$E,KITCO!$A:$A,Q13)))))</f>
        <v/>
      </c>
      <c r="S13" s="165">
        <f>SUMIFS(KITCO!$E:$E,KITCO!$A:$A,Q13)</f>
        <v>0</v>
      </c>
      <c r="T13" s="3" t="str">
        <f>Доллар!T13</f>
        <v>10.07.2023</v>
      </c>
      <c r="U13" s="157" t="str">
        <f>IF(AND(V13=0,V14=0,V15=0,V16=0,V17=0,V18=0,V19=0,V20=0,V21=0,V22=0),"",(IF((SUMIFS(KITCO!$E:$E,KITCO!$A:$A,T13))=0,"-",(SUMIFS(KITCO!$E:$E,KITCO!$A:$A,T13)))))</f>
        <v/>
      </c>
      <c r="V13" s="165">
        <f>SUMIFS(KITCO!$E:$E,KITCO!$A:$A,T13)</f>
        <v>0</v>
      </c>
      <c r="W13" s="3" t="str">
        <f>Доллар!W13</f>
        <v>10.08.2023</v>
      </c>
      <c r="X13" s="157" t="str">
        <f>IF(AND(Y13=0,Y14=0,Y15=0,Y16=0,Y17=0,Y18=0,Y19=0,Y20=0,Y21=0,Y22=0),"",(IF((SUMIFS(KITCO!$E:$E,KITCO!$A:$A,W13))=0,"-",(SUMIFS(KITCO!$E:$E,KITCO!$A:$A,W13)))))</f>
        <v/>
      </c>
      <c r="Y13" s="165">
        <f>SUMIFS(KITCO!$E:$E,KITCO!$A:$A,W13)</f>
        <v>0</v>
      </c>
      <c r="Z13" s="3" t="str">
        <f>Доллар!Z13</f>
        <v>10.09.2023</v>
      </c>
      <c r="AA13" s="157" t="str">
        <f>IF(AND(AB13=0,AB14=0,AB15=0,AB16=0,AB17=0,AB18=0,AB19=0,AB20=0,AB21=0,AB22=0),"",(IF((SUMIFS(KITCO!$E:$E,KITCO!$A:$A,Z13))=0,"-",(SUMIFS(KITCO!$E:$E,KITCO!$A:$A,Z13)))))</f>
        <v/>
      </c>
      <c r="AB13" s="165">
        <f>SUMIFS(KITCO!$E:$E,KITCO!$A:$A,Z13)</f>
        <v>0</v>
      </c>
      <c r="AC13" s="3" t="str">
        <f>Доллар!AC13</f>
        <v>10.10.2023</v>
      </c>
      <c r="AD13" s="157" t="str">
        <f>IF(AND(AE13=0,AE14=0,AE15=0,AE16=0,AE17=0,AE18=0,AE19=0,AE20=0,AE21=0,AE22=0),"",(IF((SUMIFS(KITCO!$E:$E,KITCO!$A:$A,AC13))=0,"-",(SUMIFS(KITCO!$E:$E,KITCO!$A:$A,AC13)))))</f>
        <v/>
      </c>
      <c r="AE13" s="165">
        <f>SUMIFS(KITCO!$E:$E,KITCO!$A:$A,AC13)</f>
        <v>0</v>
      </c>
      <c r="AF13" s="3" t="str">
        <f>Доллар!AF13</f>
        <v>10.11.2023</v>
      </c>
      <c r="AG13" s="157" t="str">
        <f>IF(AND(AH13=0,AH14=0,AH15=0,AH16=0,AH17=0,AH18=0,AH19=0,AH20=0,AH21=0,AH22=0),"",(IF((SUMIFS(KITCO!$E:$E,KITCO!$A:$A,AF13))=0,"-",(SUMIFS(KITCO!$E:$E,KITCO!$A:$A,AF13)))))</f>
        <v/>
      </c>
      <c r="AH13" s="165">
        <f>SUMIFS(KITCO!$E:$E,KITCO!$A:$A,AF13)</f>
        <v>0</v>
      </c>
      <c r="AI13" s="3" t="str">
        <f>Доллар!AI13</f>
        <v>10.12.2023</v>
      </c>
      <c r="AJ13" s="157" t="str">
        <f>IF(AND(AK13=0,AK14=0,AK15=0,AK16=0,AK17=0,AK18=0,AK19=0,AK20=0,AK21=0,AK22=0),"",(IF((SUMIFS(KITCO!$E:$E,KITCO!$A:$A,AI13))=0,"-",(SUMIFS(KITCO!$E:$E,KITCO!$A:$A,AI13)))))</f>
        <v/>
      </c>
      <c r="AK13" s="165">
        <f>SUMIFS(KITCO!$E:$E,KITCO!$A:$A,AI13)</f>
        <v>0</v>
      </c>
      <c r="AQ13" s="153" t="str">
        <f t="shared" si="0"/>
        <v>10.06.2023</v>
      </c>
      <c r="AR13" s="82"/>
      <c r="AT13" s="3" t="str">
        <f t="shared" si="1"/>
        <v>10.10.2023</v>
      </c>
      <c r="AU13" s="82"/>
      <c r="AW13" s="3" t="str">
        <f t="shared" si="2"/>
        <v>10.11.2023</v>
      </c>
      <c r="AX13" s="82"/>
      <c r="AZ13" s="3" t="str">
        <f t="shared" si="3"/>
        <v>10.12.2023</v>
      </c>
      <c r="BA13" s="82"/>
    </row>
    <row r="14" spans="2:53" x14ac:dyDescent="0.25">
      <c r="B14" s="3" t="str">
        <f>Доллар!B14</f>
        <v>11.01.2023</v>
      </c>
      <c r="C14" s="157" t="str">
        <f>IF(AND(D14=0,D15=0,D16=0,D17=0,D18=0,D19=0,D20=0,D21=0,D22=0,D23=0),"",(IF((SUMIFS(KITCO!$E:$E,KITCO!$A:$A,B14))=0,"-",(SUMIFS(KITCO!$E:$E,KITCO!$A:$A,B14)))))</f>
        <v/>
      </c>
      <c r="D14" s="165">
        <f>SUMIFS(KITCO!$E:$E,KITCO!$A:$A,B14)</f>
        <v>0</v>
      </c>
      <c r="E14" s="3" t="str">
        <f>Доллар!E14</f>
        <v>11.02.2023</v>
      </c>
      <c r="F14" s="157" t="str">
        <f>IF(AND(G14=0,G15=0,G16=0,G17=0,G18=0,G19=0,G20=0,G21=0,G22=0,G23=0),"",(IF((SUMIFS(KITCO!$E:$E,KITCO!$A:$A,E14))=0,"-",(SUMIFS(KITCO!$E:$E,KITCO!$A:$A,E14)))))</f>
        <v/>
      </c>
      <c r="G14" s="165">
        <f>SUMIFS(KITCO!$E:$E,KITCO!$A:$A,E14)</f>
        <v>0</v>
      </c>
      <c r="H14" s="3" t="str">
        <f>Доллар!H14</f>
        <v>11.03.2023</v>
      </c>
      <c r="I14" s="157" t="str">
        <f>IF(AND(J14=0,J15=0,J16=0,J17=0,J18=0,J19=0,J20=0,J21=0,J22=0,J23=0),"",(IF((SUMIFS(KITCO!$E:$E,KITCO!$A:$A,H14))=0,"-",(SUMIFS(KITCO!$E:$E,KITCO!$A:$A,H14)))))</f>
        <v/>
      </c>
      <c r="J14" s="165">
        <f>SUMIFS(KITCO!$E:$E,KITCO!$A:$A,H14)</f>
        <v>0</v>
      </c>
      <c r="K14" s="3" t="str">
        <f>Доллар!K14</f>
        <v>11.04.2023</v>
      </c>
      <c r="L14" s="157" t="str">
        <f>IF(AND(M14=0,M15=0,M16=0,M17=0,M18=0,M19=0,M20=0,M21=0,M22=0,M23=0),"",(IF((SUMIFS(KITCO!$E:$E,KITCO!$A:$A,K14))=0,"-",(SUMIFS(KITCO!$E:$E,KITCO!$A:$A,K14)))))</f>
        <v/>
      </c>
      <c r="M14" s="165">
        <f>SUMIFS(KITCO!$E:$E,KITCO!$A:$A,K14)</f>
        <v>0</v>
      </c>
      <c r="N14" s="3" t="str">
        <f>Доллар!N14</f>
        <v>11.05.2023</v>
      </c>
      <c r="O14" s="157" t="str">
        <f>IF(AND(P14=0,P15=0,P16=0,P17=0,P18=0,P19=0,P20=0,P21=0,P22=0,P23=0),"",(IF((SUMIFS(KITCO!$E:$E,KITCO!$A:$A,N14))=0,"-",(SUMIFS(KITCO!$E:$E,KITCO!$A:$A,N14)))))</f>
        <v/>
      </c>
      <c r="P14" s="165">
        <f>SUMIFS(KITCO!$E:$E,KITCO!$A:$A,N14)</f>
        <v>0</v>
      </c>
      <c r="Q14" s="3" t="str">
        <f>Доллар!Q14</f>
        <v>11.06.2023</v>
      </c>
      <c r="R14" s="157" t="str">
        <f>IF(AND(S14=0,S15=0,S16=0,S17=0,S18=0,S19=0,S20=0,S21=0,S22=0,S23=0),"",(IF((SUMIFS(KITCO!$E:$E,KITCO!$A:$A,Q14))=0,"-",(SUMIFS(KITCO!$E:$E,KITCO!$A:$A,Q14)))))</f>
        <v/>
      </c>
      <c r="S14" s="165">
        <f>SUMIFS(KITCO!$E:$E,KITCO!$A:$A,Q14)</f>
        <v>0</v>
      </c>
      <c r="T14" s="3" t="str">
        <f>Доллар!T14</f>
        <v>11.07.2023</v>
      </c>
      <c r="U14" s="157" t="str">
        <f>IF(AND(V14=0,V15=0,V16=0,V17=0,V18=0,V19=0,V20=0,V21=0,V22=0,V23=0),"",(IF((SUMIFS(KITCO!$E:$E,KITCO!$A:$A,T14))=0,"-",(SUMIFS(KITCO!$E:$E,KITCO!$A:$A,T14)))))</f>
        <v/>
      </c>
      <c r="V14" s="165">
        <f>SUMIFS(KITCO!$E:$E,KITCO!$A:$A,T14)</f>
        <v>0</v>
      </c>
      <c r="W14" s="3" t="str">
        <f>Доллар!W14</f>
        <v>11.08.2023</v>
      </c>
      <c r="X14" s="157" t="str">
        <f>IF(AND(Y14=0,Y15=0,Y16=0,Y17=0,Y18=0,Y19=0,Y20=0,Y21=0,Y22=0,Y23=0),"",(IF((SUMIFS(KITCO!$E:$E,KITCO!$A:$A,W14))=0,"-",(SUMIFS(KITCO!$E:$E,KITCO!$A:$A,W14)))))</f>
        <v/>
      </c>
      <c r="Y14" s="165">
        <f>SUMIFS(KITCO!$E:$E,KITCO!$A:$A,W14)</f>
        <v>0</v>
      </c>
      <c r="Z14" s="3" t="str">
        <f>Доллар!Z14</f>
        <v>11.09.2023</v>
      </c>
      <c r="AA14" s="157" t="str">
        <f>IF(AND(AB14=0,AB15=0,AB16=0,AB17=0,AB18=0,AB19=0,AB20=0,AB21=0,AB22=0,AB23=0),"",(IF((SUMIFS(KITCO!$E:$E,KITCO!$A:$A,Z14))=0,"-",(SUMIFS(KITCO!$E:$E,KITCO!$A:$A,Z14)))))</f>
        <v/>
      </c>
      <c r="AB14" s="165">
        <f>SUMIFS(KITCO!$E:$E,KITCO!$A:$A,Z14)</f>
        <v>0</v>
      </c>
      <c r="AC14" s="3" t="str">
        <f>Доллар!AC14</f>
        <v>11.10.2023</v>
      </c>
      <c r="AD14" s="157" t="str">
        <f>IF(AND(AE14=0,AE15=0,AE16=0,AE17=0,AE18=0,AE19=0,AE20=0,AE21=0,AE22=0,AE23=0),"",(IF((SUMIFS(KITCO!$E:$E,KITCO!$A:$A,AC14))=0,"-",(SUMIFS(KITCO!$E:$E,KITCO!$A:$A,AC14)))))</f>
        <v/>
      </c>
      <c r="AE14" s="165">
        <f>SUMIFS(KITCO!$E:$E,KITCO!$A:$A,AC14)</f>
        <v>0</v>
      </c>
      <c r="AF14" s="3" t="str">
        <f>Доллар!AF14</f>
        <v>11.11.2023</v>
      </c>
      <c r="AG14" s="157" t="str">
        <f>IF(AND(AH14=0,AH15=0,AH16=0,AH17=0,AH18=0,AH19=0,AH20=0,AH21=0,AH22=0,AH23=0),"",(IF((SUMIFS(KITCO!$E:$E,KITCO!$A:$A,AF14))=0,"-",(SUMIFS(KITCO!$E:$E,KITCO!$A:$A,AF14)))))</f>
        <v/>
      </c>
      <c r="AH14" s="165">
        <f>SUMIFS(KITCO!$E:$E,KITCO!$A:$A,AF14)</f>
        <v>0</v>
      </c>
      <c r="AI14" s="3" t="str">
        <f>Доллар!AI14</f>
        <v>11.12.2023</v>
      </c>
      <c r="AJ14" s="157" t="str">
        <f>IF(AND(AK14=0,AK15=0,AK16=0,AK17=0,AK18=0,AK19=0,AK20=0,AK21=0,AK22=0,AK23=0),"",(IF((SUMIFS(KITCO!$E:$E,KITCO!$A:$A,AI14))=0,"-",(SUMIFS(KITCO!$E:$E,KITCO!$A:$A,AI14)))))</f>
        <v/>
      </c>
      <c r="AK14" s="165">
        <f>SUMIFS(KITCO!$E:$E,KITCO!$A:$A,AI14)</f>
        <v>0</v>
      </c>
      <c r="AQ14" s="153" t="str">
        <f t="shared" si="0"/>
        <v>11.06.2023</v>
      </c>
      <c r="AR14" s="82"/>
      <c r="AT14" s="3" t="str">
        <f t="shared" si="1"/>
        <v>11.10.2023</v>
      </c>
      <c r="AU14" s="82"/>
      <c r="AW14" s="3" t="str">
        <f t="shared" si="2"/>
        <v>11.11.2023</v>
      </c>
      <c r="AX14" s="82"/>
      <c r="AZ14" s="3" t="str">
        <f t="shared" si="3"/>
        <v>11.12.2023</v>
      </c>
      <c r="BA14" s="82"/>
    </row>
    <row r="15" spans="2:53" x14ac:dyDescent="0.25">
      <c r="B15" s="3" t="str">
        <f>Доллар!B15</f>
        <v>12.01.2023</v>
      </c>
      <c r="C15" s="157" t="str">
        <f>IF(AND(D15=0,D16=0,D17=0,D18=0,D19=0,D20=0,D21=0,D22=0,D23=0,D24=0),"",(IF((SUMIFS(KITCO!$E:$E,KITCO!$A:$A,B15))=0,"-",(SUMIFS(KITCO!$E:$E,KITCO!$A:$A,B15)))))</f>
        <v/>
      </c>
      <c r="D15" s="165">
        <f>SUMIFS(KITCO!$E:$E,KITCO!$A:$A,B15)</f>
        <v>0</v>
      </c>
      <c r="E15" s="3" t="str">
        <f>Доллар!E15</f>
        <v>12.02.2023</v>
      </c>
      <c r="F15" s="157" t="str">
        <f>IF(AND(G15=0,G16=0,G17=0,G18=0,G19=0,G20=0,G21=0,G22=0,G23=0,G24=0),"",(IF((SUMIFS(KITCO!$E:$E,KITCO!$A:$A,E15))=0,"-",(SUMIFS(KITCO!$E:$E,KITCO!$A:$A,E15)))))</f>
        <v/>
      </c>
      <c r="G15" s="165">
        <f>SUMIFS(KITCO!$E:$E,KITCO!$A:$A,E15)</f>
        <v>0</v>
      </c>
      <c r="H15" s="3" t="str">
        <f>Доллар!H15</f>
        <v>12.03.2023</v>
      </c>
      <c r="I15" s="157" t="str">
        <f>IF(AND(J15=0,J16=0,J17=0,J18=0,J19=0,J20=0,J21=0,J22=0,J23=0,J24=0),"",(IF((SUMIFS(KITCO!$E:$E,KITCO!$A:$A,H15))=0,"-",(SUMIFS(KITCO!$E:$E,KITCO!$A:$A,H15)))))</f>
        <v/>
      </c>
      <c r="J15" s="165">
        <f>SUMIFS(KITCO!$E:$E,KITCO!$A:$A,H15)</f>
        <v>0</v>
      </c>
      <c r="K15" s="3" t="str">
        <f>Доллар!K15</f>
        <v>12.04.2023</v>
      </c>
      <c r="L15" s="157" t="str">
        <f>IF(AND(M15=0,M16=0,M17=0,M18=0,M19=0,M20=0,M21=0,M22=0,M23=0,M24=0),"",(IF((SUMIFS(KITCO!$E:$E,KITCO!$A:$A,K15))=0,"-",(SUMIFS(KITCO!$E:$E,KITCO!$A:$A,K15)))))</f>
        <v/>
      </c>
      <c r="M15" s="165">
        <f>SUMIFS(KITCO!$E:$E,KITCO!$A:$A,K15)</f>
        <v>0</v>
      </c>
      <c r="N15" s="3" t="str">
        <f>Доллар!N15</f>
        <v>12.05.2023</v>
      </c>
      <c r="O15" s="157" t="str">
        <f>IF(AND(P15=0,P16=0,P17=0,P18=0,P19=0,P20=0,P21=0,P22=0,P23=0,P24=0),"",(IF((SUMIFS(KITCO!$E:$E,KITCO!$A:$A,N15))=0,"-",(SUMIFS(KITCO!$E:$E,KITCO!$A:$A,N15)))))</f>
        <v/>
      </c>
      <c r="P15" s="165">
        <f>SUMIFS(KITCO!$E:$E,KITCO!$A:$A,N15)</f>
        <v>0</v>
      </c>
      <c r="Q15" s="3" t="str">
        <f>Доллар!Q15</f>
        <v>12.06.2023</v>
      </c>
      <c r="R15" s="157" t="str">
        <f>IF(AND(S15=0,S16=0,S17=0,S18=0,S19=0,S20=0,S21=0,S22=0,S23=0,S24=0),"",(IF((SUMIFS(KITCO!$E:$E,KITCO!$A:$A,Q15))=0,"-",(SUMIFS(KITCO!$E:$E,KITCO!$A:$A,Q15)))))</f>
        <v/>
      </c>
      <c r="S15" s="165">
        <f>SUMIFS(KITCO!$E:$E,KITCO!$A:$A,Q15)</f>
        <v>0</v>
      </c>
      <c r="T15" s="3" t="str">
        <f>Доллар!T15</f>
        <v>12.07.2023</v>
      </c>
      <c r="U15" s="157" t="str">
        <f>IF(AND(V15=0,V16=0,V17=0,V18=0,V19=0,V20=0,V21=0,V22=0,V23=0,V24=0),"",(IF((SUMIFS(KITCO!$E:$E,KITCO!$A:$A,T15))=0,"-",(SUMIFS(KITCO!$E:$E,KITCO!$A:$A,T15)))))</f>
        <v/>
      </c>
      <c r="V15" s="165">
        <f>SUMIFS(KITCO!$E:$E,KITCO!$A:$A,T15)</f>
        <v>0</v>
      </c>
      <c r="W15" s="3" t="str">
        <f>Доллар!W15</f>
        <v>12.08.2023</v>
      </c>
      <c r="X15" s="157" t="str">
        <f>IF(AND(Y15=0,Y16=0,Y17=0,Y18=0,Y19=0,Y20=0,Y21=0,Y22=0,Y23=0,Y24=0),"",(IF((SUMIFS(KITCO!$E:$E,KITCO!$A:$A,W15))=0,"-",(SUMIFS(KITCO!$E:$E,KITCO!$A:$A,W15)))))</f>
        <v/>
      </c>
      <c r="Y15" s="165">
        <f>SUMIFS(KITCO!$E:$E,KITCO!$A:$A,W15)</f>
        <v>0</v>
      </c>
      <c r="Z15" s="3" t="str">
        <f>Доллар!Z15</f>
        <v>12.09.2023</v>
      </c>
      <c r="AA15" s="157" t="str">
        <f>IF(AND(AB15=0,AB16=0,AB17=0,AB18=0,AB19=0,AB20=0,AB21=0,AB22=0,AB23=0,AB24=0),"",(IF((SUMIFS(KITCO!$E:$E,KITCO!$A:$A,Z15))=0,"-",(SUMIFS(KITCO!$E:$E,KITCO!$A:$A,Z15)))))</f>
        <v/>
      </c>
      <c r="AB15" s="165">
        <f>SUMIFS(KITCO!$E:$E,KITCO!$A:$A,Z15)</f>
        <v>0</v>
      </c>
      <c r="AC15" s="3" t="str">
        <f>Доллар!AC15</f>
        <v>12.10.2023</v>
      </c>
      <c r="AD15" s="157" t="str">
        <f>IF(AND(AE15=0,AE16=0,AE17=0,AE18=0,AE19=0,AE20=0,AE21=0,AE22=0,AE23=0,AE24=0),"",(IF((SUMIFS(KITCO!$E:$E,KITCO!$A:$A,AC15))=0,"-",(SUMIFS(KITCO!$E:$E,KITCO!$A:$A,AC15)))))</f>
        <v/>
      </c>
      <c r="AE15" s="165">
        <f>SUMIFS(KITCO!$E:$E,KITCO!$A:$A,AC15)</f>
        <v>0</v>
      </c>
      <c r="AF15" s="3" t="str">
        <f>Доллар!AF15</f>
        <v>12.11.2023</v>
      </c>
      <c r="AG15" s="157" t="str">
        <f>IF(AND(AH15=0,AH16=0,AH17=0,AH18=0,AH19=0,AH20=0,AH21=0,AH22=0,AH23=0,AH24=0),"",(IF((SUMIFS(KITCO!$E:$E,KITCO!$A:$A,AF15))=0,"-",(SUMIFS(KITCO!$E:$E,KITCO!$A:$A,AF15)))))</f>
        <v/>
      </c>
      <c r="AH15" s="165">
        <f>SUMIFS(KITCO!$E:$E,KITCO!$A:$A,AF15)</f>
        <v>0</v>
      </c>
      <c r="AI15" s="3" t="str">
        <f>Доллар!AI15</f>
        <v>12.12.2023</v>
      </c>
      <c r="AJ15" s="157" t="str">
        <f>IF(AND(AK15=0,AK16=0,AK17=0,AK18=0,AK19=0,AK20=0,AK21=0,AK22=0,AK23=0,AK24=0),"",(IF((SUMIFS(KITCO!$E:$E,KITCO!$A:$A,AI15))=0,"-",(SUMIFS(KITCO!$E:$E,KITCO!$A:$A,AI15)))))</f>
        <v/>
      </c>
      <c r="AK15" s="165">
        <f>SUMIFS(KITCO!$E:$E,KITCO!$A:$A,AI15)</f>
        <v>0</v>
      </c>
      <c r="AP15" s="31"/>
      <c r="AQ15" s="153" t="str">
        <f t="shared" si="0"/>
        <v>12.06.2023</v>
      </c>
      <c r="AR15" s="82"/>
      <c r="AT15" s="3" t="str">
        <f t="shared" si="1"/>
        <v>12.10.2023</v>
      </c>
      <c r="AU15" s="82"/>
      <c r="AW15" s="3" t="str">
        <f t="shared" si="2"/>
        <v>12.11.2023</v>
      </c>
      <c r="AX15" s="82"/>
      <c r="AZ15" s="3" t="str">
        <f t="shared" si="3"/>
        <v>12.12.2023</v>
      </c>
      <c r="BA15" s="82"/>
    </row>
    <row r="16" spans="2:53" x14ac:dyDescent="0.25">
      <c r="B16" s="3" t="str">
        <f>Доллар!B16</f>
        <v>13.01.2023</v>
      </c>
      <c r="C16" s="157" t="str">
        <f>IF(AND(D16=0,D17=0,D18=0,D19=0,D20=0,D21=0,D22=0,D23=0,D24=0,D25=0),"",(IF((SUMIFS(KITCO!$E:$E,KITCO!$A:$A,B16))=0,"-",(SUMIFS(KITCO!$E:$E,KITCO!$A:$A,B16)))))</f>
        <v/>
      </c>
      <c r="D16" s="165">
        <f>SUMIFS(KITCO!$E:$E,KITCO!$A:$A,B16)</f>
        <v>0</v>
      </c>
      <c r="E16" s="3" t="str">
        <f>Доллар!E16</f>
        <v>13.02.2023</v>
      </c>
      <c r="F16" s="157" t="str">
        <f>IF(AND(G16=0,G17=0,G18=0,G19=0,G20=0,G21=0,G22=0,G23=0,G24=0,G25=0),"",(IF((SUMIFS(KITCO!$E:$E,KITCO!$A:$A,E16))=0,"-",(SUMIFS(KITCO!$E:$E,KITCO!$A:$A,E16)))))</f>
        <v/>
      </c>
      <c r="G16" s="165">
        <f>SUMIFS(KITCO!$E:$E,KITCO!$A:$A,E16)</f>
        <v>0</v>
      </c>
      <c r="H16" s="3" t="str">
        <f>Доллар!H16</f>
        <v>13.03.2023</v>
      </c>
      <c r="I16" s="157" t="str">
        <f>IF(AND(J16=0,J17=0,J18=0,J19=0,J20=0,J21=0,J22=0,J23=0,J24=0,J25=0),"",(IF((SUMIFS(KITCO!$E:$E,KITCO!$A:$A,H16))=0,"-",(SUMIFS(KITCO!$E:$E,KITCO!$A:$A,H16)))))</f>
        <v/>
      </c>
      <c r="J16" s="165">
        <f>SUMIFS(KITCO!$E:$E,KITCO!$A:$A,H16)</f>
        <v>0</v>
      </c>
      <c r="K16" s="3" t="str">
        <f>Доллар!K16</f>
        <v>13.04.2023</v>
      </c>
      <c r="L16" s="157" t="str">
        <f>IF(AND(M16=0,M17=0,M18=0,M19=0,M20=0,M21=0,M22=0,M23=0,M24=0,M25=0),"",(IF((SUMIFS(KITCO!$E:$E,KITCO!$A:$A,K16))=0,"-",(SUMIFS(KITCO!$E:$E,KITCO!$A:$A,K16)))))</f>
        <v/>
      </c>
      <c r="M16" s="165">
        <f>SUMIFS(KITCO!$E:$E,KITCO!$A:$A,K16)</f>
        <v>0</v>
      </c>
      <c r="N16" s="3" t="str">
        <f>Доллар!N16</f>
        <v>13.05.2023</v>
      </c>
      <c r="O16" s="157" t="str">
        <f>IF(AND(P16=0,P17=0,P18=0,P19=0,P20=0,P21=0,P22=0,P23=0,P24=0,P25=0),"",(IF((SUMIFS(KITCO!$E:$E,KITCO!$A:$A,N16))=0,"-",(SUMIFS(KITCO!$E:$E,KITCO!$A:$A,N16)))))</f>
        <v/>
      </c>
      <c r="P16" s="165">
        <f>SUMIFS(KITCO!$E:$E,KITCO!$A:$A,N16)</f>
        <v>0</v>
      </c>
      <c r="Q16" s="3" t="str">
        <f>Доллар!Q16</f>
        <v>13.06.2023</v>
      </c>
      <c r="R16" s="157" t="str">
        <f>IF(AND(S16=0,S17=0,S18=0,S19=0,S20=0,S21=0,S22=0,S23=0,S24=0,S25=0),"",(IF((SUMIFS(KITCO!$E:$E,KITCO!$A:$A,Q16))=0,"-",(SUMIFS(KITCO!$E:$E,KITCO!$A:$A,Q16)))))</f>
        <v/>
      </c>
      <c r="S16" s="165">
        <f>SUMIFS(KITCO!$E:$E,KITCO!$A:$A,Q16)</f>
        <v>0</v>
      </c>
      <c r="T16" s="3" t="str">
        <f>Доллар!T16</f>
        <v>13.07.2023</v>
      </c>
      <c r="U16" s="157" t="str">
        <f>IF(AND(V16=0,V17=0,V18=0,V19=0,V20=0,V21=0,V22=0,V23=0,V24=0,V25=0),"",(IF((SUMIFS(KITCO!$E:$E,KITCO!$A:$A,T16))=0,"-",(SUMIFS(KITCO!$E:$E,KITCO!$A:$A,T16)))))</f>
        <v/>
      </c>
      <c r="V16" s="165">
        <f>SUMIFS(KITCO!$E:$E,KITCO!$A:$A,T16)</f>
        <v>0</v>
      </c>
      <c r="W16" s="3" t="str">
        <f>Доллар!W16</f>
        <v>13.08.2023</v>
      </c>
      <c r="X16" s="157" t="str">
        <f>IF(AND(Y16=0,Y17=0,Y18=0,Y19=0,Y20=0,Y21=0,Y22=0,Y23=0,Y24=0,Y25=0),"",(IF((SUMIFS(KITCO!$E:$E,KITCO!$A:$A,W16))=0,"-",(SUMIFS(KITCO!$E:$E,KITCO!$A:$A,W16)))))</f>
        <v/>
      </c>
      <c r="Y16" s="165">
        <f>SUMIFS(KITCO!$E:$E,KITCO!$A:$A,W16)</f>
        <v>0</v>
      </c>
      <c r="Z16" s="3" t="str">
        <f>Доллар!Z16</f>
        <v>13.09.2023</v>
      </c>
      <c r="AA16" s="157" t="str">
        <f>IF(AND(AB16=0,AB17=0,AB18=0,AB19=0,AB20=0,AB21=0,AB22=0,AB23=0,AB24=0,AB25=0),"",(IF((SUMIFS(KITCO!$E:$E,KITCO!$A:$A,Z16))=0,"-",(SUMIFS(KITCO!$E:$E,KITCO!$A:$A,Z16)))))</f>
        <v/>
      </c>
      <c r="AB16" s="165">
        <f>SUMIFS(KITCO!$E:$E,KITCO!$A:$A,Z16)</f>
        <v>0</v>
      </c>
      <c r="AC16" s="3" t="str">
        <f>Доллар!AC16</f>
        <v>13.10.2023</v>
      </c>
      <c r="AD16" s="157" t="str">
        <f>IF(AND(AE16=0,AE17=0,AE18=0,AE19=0,AE20=0,AE21=0,AE22=0,AE23=0,AE24=0,AE25=0),"",(IF((SUMIFS(KITCO!$E:$E,KITCO!$A:$A,AC16))=0,"-",(SUMIFS(KITCO!$E:$E,KITCO!$A:$A,AC16)))))</f>
        <v/>
      </c>
      <c r="AE16" s="165">
        <f>SUMIFS(KITCO!$E:$E,KITCO!$A:$A,AC16)</f>
        <v>0</v>
      </c>
      <c r="AF16" s="3" t="str">
        <f>Доллар!AF16</f>
        <v>13.11.2023</v>
      </c>
      <c r="AG16" s="157" t="str">
        <f>IF(AND(AH16=0,AH17=0,AH18=0,AH19=0,AH20=0,AH21=0,AH22=0,AH23=0,AH24=0,AH25=0),"",(IF((SUMIFS(KITCO!$E:$E,KITCO!$A:$A,AF16))=0,"-",(SUMIFS(KITCO!$E:$E,KITCO!$A:$A,AF16)))))</f>
        <v/>
      </c>
      <c r="AH16" s="165">
        <f>SUMIFS(KITCO!$E:$E,KITCO!$A:$A,AF16)</f>
        <v>0</v>
      </c>
      <c r="AI16" s="3" t="str">
        <f>Доллар!AI16</f>
        <v>13.12.2023</v>
      </c>
      <c r="AJ16" s="157" t="str">
        <f>IF(AND(AK16=0,AK17=0,AK18=0,AK19=0,AK20=0,AK21=0,AK22=0,AK23=0,AK24=0,AK25=0),"",(IF((SUMIFS(KITCO!$E:$E,KITCO!$A:$A,AI16))=0,"-",(SUMIFS(KITCO!$E:$E,KITCO!$A:$A,AI16)))))</f>
        <v/>
      </c>
      <c r="AK16" s="165">
        <f>SUMIFS(KITCO!$E:$E,KITCO!$A:$A,AI16)</f>
        <v>0</v>
      </c>
      <c r="AQ16" s="153" t="str">
        <f t="shared" si="0"/>
        <v>13.06.2023</v>
      </c>
      <c r="AR16" s="82"/>
      <c r="AT16" s="3" t="str">
        <f t="shared" si="1"/>
        <v>13.10.2023</v>
      </c>
      <c r="AU16" s="82"/>
      <c r="AW16" s="3" t="str">
        <f t="shared" si="2"/>
        <v>13.11.2023</v>
      </c>
      <c r="AX16" s="82"/>
      <c r="AZ16" s="3" t="str">
        <f t="shared" si="3"/>
        <v>13.12.2023</v>
      </c>
      <c r="BA16" s="82"/>
    </row>
    <row r="17" spans="2:53" x14ac:dyDescent="0.25">
      <c r="B17" s="3" t="str">
        <f>Доллар!B17</f>
        <v>14.01.2023</v>
      </c>
      <c r="C17" s="157" t="str">
        <f>IF(AND(D17=0,D18=0,D19=0,D20=0,D21=0,D22=0,D23=0,D24=0,D25=0,D26=0),"",(IF((SUMIFS(KITCO!$E:$E,KITCO!$A:$A,B17))=0,"-",(SUMIFS(KITCO!$E:$E,KITCO!$A:$A,B17)))))</f>
        <v/>
      </c>
      <c r="D17" s="165">
        <f>SUMIFS(KITCO!$E:$E,KITCO!$A:$A,B17)</f>
        <v>0</v>
      </c>
      <c r="E17" s="3" t="str">
        <f>Доллар!E17</f>
        <v>14.02.2023</v>
      </c>
      <c r="F17" s="157" t="str">
        <f>IF(AND(G17=0,G18=0,G19=0,G20=0,G21=0,G22=0,G23=0,G24=0,G25=0,G26=0),"",(IF((SUMIFS(KITCO!$E:$E,KITCO!$A:$A,E17))=0,"-",(SUMIFS(KITCO!$E:$E,KITCO!$A:$A,E17)))))</f>
        <v/>
      </c>
      <c r="G17" s="165">
        <f>SUMIFS(KITCO!$E:$E,KITCO!$A:$A,E17)</f>
        <v>0</v>
      </c>
      <c r="H17" s="3" t="str">
        <f>Доллар!H17</f>
        <v>14.03.2023</v>
      </c>
      <c r="I17" s="157" t="str">
        <f>IF(AND(J17=0,J18=0,J19=0,J20=0,J21=0,J22=0,J23=0,J24=0,J25=0,J26=0),"",(IF((SUMIFS(KITCO!$E:$E,KITCO!$A:$A,H17))=0,"-",(SUMIFS(KITCO!$E:$E,KITCO!$A:$A,H17)))))</f>
        <v/>
      </c>
      <c r="J17" s="165">
        <f>SUMIFS(KITCO!$E:$E,KITCO!$A:$A,H17)</f>
        <v>0</v>
      </c>
      <c r="K17" s="3" t="str">
        <f>Доллар!K17</f>
        <v>14.04.2023</v>
      </c>
      <c r="L17" s="157" t="str">
        <f>IF(AND(M17=0,M18=0,M19=0,M20=0,M21=0,M22=0,M23=0,M24=0,M25=0,M26=0),"",(IF((SUMIFS(KITCO!$E:$E,KITCO!$A:$A,K17))=0,"-",(SUMIFS(KITCO!$E:$E,KITCO!$A:$A,K17)))))</f>
        <v/>
      </c>
      <c r="M17" s="165">
        <f>SUMIFS(KITCO!$E:$E,KITCO!$A:$A,K17)</f>
        <v>0</v>
      </c>
      <c r="N17" s="3" t="str">
        <f>Доллар!N17</f>
        <v>14.05.2023</v>
      </c>
      <c r="O17" s="157" t="str">
        <f>IF(AND(P17=0,P18=0,P19=0,P20=0,P21=0,P22=0,P23=0,P24=0,P25=0,P26=0),"",(IF((SUMIFS(KITCO!$E:$E,KITCO!$A:$A,N17))=0,"-",(SUMIFS(KITCO!$E:$E,KITCO!$A:$A,N17)))))</f>
        <v/>
      </c>
      <c r="P17" s="165">
        <f>SUMIFS(KITCO!$E:$E,KITCO!$A:$A,N17)</f>
        <v>0</v>
      </c>
      <c r="Q17" s="3" t="str">
        <f>Доллар!Q17</f>
        <v>14.06.2023</v>
      </c>
      <c r="R17" s="157" t="str">
        <f>IF(AND(S17=0,S18=0,S19=0,S20=0,S21=0,S22=0,S23=0,S24=0,S25=0,S26=0),"",(IF((SUMIFS(KITCO!$E:$E,KITCO!$A:$A,Q17))=0,"-",(SUMIFS(KITCO!$E:$E,KITCO!$A:$A,Q17)))))</f>
        <v/>
      </c>
      <c r="S17" s="165">
        <f>SUMIFS(KITCO!$E:$E,KITCO!$A:$A,Q17)</f>
        <v>0</v>
      </c>
      <c r="T17" s="3" t="str">
        <f>Доллар!T17</f>
        <v>14.07.2023</v>
      </c>
      <c r="U17" s="157" t="str">
        <f>IF(AND(V17=0,V18=0,V19=0,V20=0,V21=0,V22=0,V23=0,V24=0,V25=0,V26=0),"",(IF((SUMIFS(KITCO!$E:$E,KITCO!$A:$A,T17))=0,"-",(SUMIFS(KITCO!$E:$E,KITCO!$A:$A,T17)))))</f>
        <v/>
      </c>
      <c r="V17" s="165">
        <f>SUMIFS(KITCO!$E:$E,KITCO!$A:$A,T17)</f>
        <v>0</v>
      </c>
      <c r="W17" s="3" t="str">
        <f>Доллар!W17</f>
        <v>14.08.2023</v>
      </c>
      <c r="X17" s="157" t="str">
        <f>IF(AND(Y17=0,Y18=0,Y19=0,Y20=0,Y21=0,Y22=0,Y23=0,Y24=0,Y25=0,Y26=0),"",(IF((SUMIFS(KITCO!$E:$E,KITCO!$A:$A,W17))=0,"-",(SUMIFS(KITCO!$E:$E,KITCO!$A:$A,W17)))))</f>
        <v/>
      </c>
      <c r="Y17" s="165">
        <f>SUMIFS(KITCO!$E:$E,KITCO!$A:$A,W17)</f>
        <v>0</v>
      </c>
      <c r="Z17" s="3" t="str">
        <f>Доллар!Z17</f>
        <v>14.09.2023</v>
      </c>
      <c r="AA17" s="157" t="str">
        <f>IF(AND(AB17=0,AB18=0,AB19=0,AB20=0,AB21=0,AB22=0,AB23=0,AB24=0,AB25=0,AB26=0),"",(IF((SUMIFS(KITCO!$E:$E,KITCO!$A:$A,Z17))=0,"-",(SUMIFS(KITCO!$E:$E,KITCO!$A:$A,Z17)))))</f>
        <v/>
      </c>
      <c r="AB17" s="165">
        <f>SUMIFS(KITCO!$E:$E,KITCO!$A:$A,Z17)</f>
        <v>0</v>
      </c>
      <c r="AC17" s="3" t="str">
        <f>Доллар!AC17</f>
        <v>14.10.2023</v>
      </c>
      <c r="AD17" s="157" t="str">
        <f>IF(AND(AE17=0,AE18=0,AE19=0,AE20=0,AE21=0,AE22=0,AE23=0,AE24=0,AE25=0,AE26=0),"",(IF((SUMIFS(KITCO!$E:$E,KITCO!$A:$A,AC17))=0,"-",(SUMIFS(KITCO!$E:$E,KITCO!$A:$A,AC17)))))</f>
        <v/>
      </c>
      <c r="AE17" s="165">
        <f>SUMIFS(KITCO!$E:$E,KITCO!$A:$A,AC17)</f>
        <v>0</v>
      </c>
      <c r="AF17" s="3" t="str">
        <f>Доллар!AF17</f>
        <v>14.11.2023</v>
      </c>
      <c r="AG17" s="157" t="str">
        <f>IF(AND(AH17=0,AH18=0,AH19=0,AH20=0,AH21=0,AH22=0,AH23=0,AH24=0,AH25=0,AH26=0),"",(IF((SUMIFS(KITCO!$E:$E,KITCO!$A:$A,AF17))=0,"-",(SUMIFS(KITCO!$E:$E,KITCO!$A:$A,AF17)))))</f>
        <v/>
      </c>
      <c r="AH17" s="165">
        <f>SUMIFS(KITCO!$E:$E,KITCO!$A:$A,AF17)</f>
        <v>0</v>
      </c>
      <c r="AI17" s="3" t="str">
        <f>Доллар!AI17</f>
        <v>14.12.2023</v>
      </c>
      <c r="AJ17" s="157" t="str">
        <f>IF(AND(AK17=0,AK18=0,AK19=0,AK20=0,AK21=0,AK22=0,AK23=0,AK24=0,AK25=0,AK26=0),"",(IF((SUMIFS(KITCO!$E:$E,KITCO!$A:$A,AI17))=0,"-",(SUMIFS(KITCO!$E:$E,KITCO!$A:$A,AI17)))))</f>
        <v/>
      </c>
      <c r="AK17" s="165">
        <f>SUMIFS(KITCO!$E:$E,KITCO!$A:$A,AI17)</f>
        <v>0</v>
      </c>
      <c r="AP17" s="31"/>
      <c r="AQ17" s="153" t="str">
        <f t="shared" si="0"/>
        <v>14.06.2023</v>
      </c>
      <c r="AR17" s="82"/>
      <c r="AT17" s="3" t="str">
        <f t="shared" si="1"/>
        <v>14.10.2023</v>
      </c>
      <c r="AU17" s="82"/>
      <c r="AW17" s="3" t="str">
        <f t="shared" si="2"/>
        <v>14.11.2023</v>
      </c>
      <c r="AX17" s="82"/>
      <c r="AZ17" s="3" t="str">
        <f t="shared" si="3"/>
        <v>14.12.2023</v>
      </c>
      <c r="BA17" s="82"/>
    </row>
    <row r="18" spans="2:53" x14ac:dyDescent="0.25">
      <c r="B18" s="3" t="str">
        <f>Доллар!B18</f>
        <v>15.01.2023</v>
      </c>
      <c r="C18" s="157" t="str">
        <f>IF(AND(D18=0,D19=0,D20=0,D21=0,D22=0,D23=0,D24=0,D25=0,D26=0,D27=0),"",(IF((SUMIFS(KITCO!$E:$E,KITCO!$A:$A,B18))=0,"-",(SUMIFS(KITCO!$E:$E,KITCO!$A:$A,B18)))))</f>
        <v/>
      </c>
      <c r="D18" s="165">
        <f>SUMIFS(KITCO!$E:$E,KITCO!$A:$A,B18)</f>
        <v>0</v>
      </c>
      <c r="E18" s="3" t="str">
        <f>Доллар!E18</f>
        <v>15.02.2023</v>
      </c>
      <c r="F18" s="157" t="str">
        <f>IF(AND(G18=0,G19=0,G20=0,G21=0,G22=0,G23=0,G24=0,G25=0,G26=0,G27=0),"",(IF((SUMIFS(KITCO!$E:$E,KITCO!$A:$A,E18))=0,"-",(SUMIFS(KITCO!$E:$E,KITCO!$A:$A,E18)))))</f>
        <v/>
      </c>
      <c r="G18" s="165">
        <f>SUMIFS(KITCO!$E:$E,KITCO!$A:$A,E18)</f>
        <v>0</v>
      </c>
      <c r="H18" s="3" t="str">
        <f>Доллар!H18</f>
        <v>15.03.2023</v>
      </c>
      <c r="I18" s="157" t="str">
        <f>IF(AND(J18=0,J19=0,J20=0,J21=0,J22=0,J23=0,J24=0,J25=0,J26=0,J27=0),"",(IF((SUMIFS(KITCO!$E:$E,KITCO!$A:$A,H18))=0,"-",(SUMIFS(KITCO!$E:$E,KITCO!$A:$A,H18)))))</f>
        <v/>
      </c>
      <c r="J18" s="165">
        <f>SUMIFS(KITCO!$E:$E,KITCO!$A:$A,H18)</f>
        <v>0</v>
      </c>
      <c r="K18" s="3" t="str">
        <f>Доллар!K18</f>
        <v>15.04.2023</v>
      </c>
      <c r="L18" s="157" t="str">
        <f>IF(AND(M18=0,M19=0,M20=0,M21=0,M22=0,M23=0,M24=0,M25=0,M26=0,M27=0),"",(IF((SUMIFS(KITCO!$E:$E,KITCO!$A:$A,K18))=0,"-",(SUMIFS(KITCO!$E:$E,KITCO!$A:$A,K18)))))</f>
        <v/>
      </c>
      <c r="M18" s="165">
        <f>SUMIFS(KITCO!$E:$E,KITCO!$A:$A,K18)</f>
        <v>0</v>
      </c>
      <c r="N18" s="3" t="str">
        <f>Доллар!N18</f>
        <v>15.05.2023</v>
      </c>
      <c r="O18" s="157" t="str">
        <f>IF(AND(P18=0,P19=0,P20=0,P21=0,P22=0,P23=0,P24=0,P25=0,P26=0,P27=0),"",(IF((SUMIFS(KITCO!$E:$E,KITCO!$A:$A,N18))=0,"-",(SUMIFS(KITCO!$E:$E,KITCO!$A:$A,N18)))))</f>
        <v/>
      </c>
      <c r="P18" s="165">
        <f>SUMIFS(KITCO!$E:$E,KITCO!$A:$A,N18)</f>
        <v>0</v>
      </c>
      <c r="Q18" s="3" t="str">
        <f>Доллар!Q18</f>
        <v>15.06.2023</v>
      </c>
      <c r="R18" s="157" t="str">
        <f>IF(AND(S18=0,S19=0,S20=0,S21=0,S22=0,S23=0,S24=0,S25=0,S26=0,S27=0),"",(IF((SUMIFS(KITCO!$E:$E,KITCO!$A:$A,Q18))=0,"-",(SUMIFS(KITCO!$E:$E,KITCO!$A:$A,Q18)))))</f>
        <v/>
      </c>
      <c r="S18" s="165">
        <f>SUMIFS(KITCO!$E:$E,KITCO!$A:$A,Q18)</f>
        <v>0</v>
      </c>
      <c r="T18" s="3" t="str">
        <f>Доллар!T18</f>
        <v>15.07.2023</v>
      </c>
      <c r="U18" s="157" t="str">
        <f>IF(AND(V18=0,V19=0,V20=0,V21=0,V22=0,V23=0,V24=0,V25=0,V26=0,V27=0),"",(IF((SUMIFS(KITCO!$E:$E,KITCO!$A:$A,T18))=0,"-",(SUMIFS(KITCO!$E:$E,KITCO!$A:$A,T18)))))</f>
        <v/>
      </c>
      <c r="V18" s="165">
        <f>SUMIFS(KITCO!$E:$E,KITCO!$A:$A,T18)</f>
        <v>0</v>
      </c>
      <c r="W18" s="3" t="str">
        <f>Доллар!W18</f>
        <v>15.08.2023</v>
      </c>
      <c r="X18" s="157" t="str">
        <f>IF(AND(Y18=0,Y19=0,Y20=0,Y21=0,Y22=0,Y23=0,Y24=0,Y25=0,Y26=0,Y27=0),"",(IF((SUMIFS(KITCO!$E:$E,KITCO!$A:$A,W18))=0,"-",(SUMIFS(KITCO!$E:$E,KITCO!$A:$A,W18)))))</f>
        <v/>
      </c>
      <c r="Y18" s="165">
        <f>SUMIFS(KITCO!$E:$E,KITCO!$A:$A,W18)</f>
        <v>0</v>
      </c>
      <c r="Z18" s="3" t="str">
        <f>Доллар!Z18</f>
        <v>15.09.2023</v>
      </c>
      <c r="AA18" s="157" t="str">
        <f>IF(AND(AB18=0,AB19=0,AB20=0,AB21=0,AB22=0,AB23=0,AB24=0,AB25=0,AB26=0,AB27=0),"",(IF((SUMIFS(KITCO!$E:$E,KITCO!$A:$A,Z18))=0,"-",(SUMIFS(KITCO!$E:$E,KITCO!$A:$A,Z18)))))</f>
        <v/>
      </c>
      <c r="AB18" s="165">
        <f>SUMIFS(KITCO!$E:$E,KITCO!$A:$A,Z18)</f>
        <v>0</v>
      </c>
      <c r="AC18" s="3" t="str">
        <f>Доллар!AC18</f>
        <v>15.10.2023</v>
      </c>
      <c r="AD18" s="157" t="str">
        <f>IF(AND(AE18=0,AE19=0,AE20=0,AE21=0,AE22=0,AE23=0,AE24=0,AE25=0,AE26=0,AE27=0),"",(IF((SUMIFS(KITCO!$E:$E,KITCO!$A:$A,AC18))=0,"-",(SUMIFS(KITCO!$E:$E,KITCO!$A:$A,AC18)))))</f>
        <v/>
      </c>
      <c r="AE18" s="165">
        <f>SUMIFS(KITCO!$E:$E,KITCO!$A:$A,AC18)</f>
        <v>0</v>
      </c>
      <c r="AF18" s="3" t="str">
        <f>Доллар!AF18</f>
        <v>15.11.2023</v>
      </c>
      <c r="AG18" s="157" t="str">
        <f>IF(AND(AH18=0,AH19=0,AH20=0,AH21=0,AH22=0,AH23=0,AH24=0,AH25=0,AH26=0,AH27=0),"",(IF((SUMIFS(KITCO!$E:$E,KITCO!$A:$A,AF18))=0,"-",(SUMIFS(KITCO!$E:$E,KITCO!$A:$A,AF18)))))</f>
        <v/>
      </c>
      <c r="AH18" s="165">
        <f>SUMIFS(KITCO!$E:$E,KITCO!$A:$A,AF18)</f>
        <v>0</v>
      </c>
      <c r="AI18" s="3" t="str">
        <f>Доллар!AI18</f>
        <v>15.12.2023</v>
      </c>
      <c r="AJ18" s="157" t="str">
        <f>IF(AND(AK18=0,AK19=0,AK20=0,AK21=0,AK22=0,AK23=0,AK24=0,AK25=0,AK26=0,AK27=0),"",(IF((SUMIFS(KITCO!$E:$E,KITCO!$A:$A,AI18))=0,"-",(SUMIFS(KITCO!$E:$E,KITCO!$A:$A,AI18)))))</f>
        <v/>
      </c>
      <c r="AK18" s="165">
        <f>SUMIFS(KITCO!$E:$E,KITCO!$A:$A,AI18)</f>
        <v>0</v>
      </c>
      <c r="AQ18" s="153" t="str">
        <f t="shared" si="0"/>
        <v>15.06.2023</v>
      </c>
      <c r="AR18" s="82"/>
      <c r="AT18" s="3" t="str">
        <f t="shared" si="1"/>
        <v>15.10.2023</v>
      </c>
      <c r="AU18" s="82"/>
      <c r="AW18" s="3" t="str">
        <f t="shared" si="2"/>
        <v>15.11.2023</v>
      </c>
      <c r="AX18" s="82"/>
      <c r="AZ18" s="3" t="str">
        <f t="shared" si="3"/>
        <v>15.12.2023</v>
      </c>
      <c r="BA18" s="82"/>
    </row>
    <row r="19" spans="2:53" x14ac:dyDescent="0.25">
      <c r="B19" s="3" t="str">
        <f>Доллар!B19</f>
        <v>16.01.2023</v>
      </c>
      <c r="C19" s="157" t="str">
        <f>IF(AND(D19=0,D20=0,D21=0,D22=0,D23=0,D24=0,D25=0,D26=0,D27=0,D28=0),"",(IF((SUMIFS(KITCO!$E:$E,KITCO!$A:$A,B19))=0,"-",(SUMIFS(KITCO!$E:$E,KITCO!$A:$A,B19)))))</f>
        <v/>
      </c>
      <c r="D19" s="165">
        <f>SUMIFS(KITCO!$E:$E,KITCO!$A:$A,B19)</f>
        <v>0</v>
      </c>
      <c r="E19" s="3" t="str">
        <f>Доллар!E19</f>
        <v>16.02.2023</v>
      </c>
      <c r="F19" s="157" t="str">
        <f>IF(AND(G19=0,G20=0,G21=0,G22=0,G23=0,G24=0,G25=0,G26=0,G27=0,G28=0),"",(IF((SUMIFS(KITCO!$E:$E,KITCO!$A:$A,E19))=0,"-",(SUMIFS(KITCO!$E:$E,KITCO!$A:$A,E19)))))</f>
        <v/>
      </c>
      <c r="G19" s="165">
        <f>SUMIFS(KITCO!$E:$E,KITCO!$A:$A,E19)</f>
        <v>0</v>
      </c>
      <c r="H19" s="3" t="str">
        <f>Доллар!H19</f>
        <v>16.03.2023</v>
      </c>
      <c r="I19" s="157" t="str">
        <f>IF(AND(J19=0,J20=0,J21=0,J22=0,J23=0,J24=0,J25=0,J26=0,J27=0,J28=0),"",(IF((SUMIFS(KITCO!$E:$E,KITCO!$A:$A,H19))=0,"-",(SUMIFS(KITCO!$E:$E,KITCO!$A:$A,H19)))))</f>
        <v/>
      </c>
      <c r="J19" s="165">
        <f>SUMIFS(KITCO!$E:$E,KITCO!$A:$A,H19)</f>
        <v>0</v>
      </c>
      <c r="K19" s="3" t="str">
        <f>Доллар!K19</f>
        <v>16.04.2023</v>
      </c>
      <c r="L19" s="157" t="str">
        <f>IF(AND(M19=0,M20=0,M21=0,M22=0,M23=0,M24=0,M25=0,M26=0,M27=0,M28=0),"",(IF((SUMIFS(KITCO!$E:$E,KITCO!$A:$A,K19))=0,"-",(SUMIFS(KITCO!$E:$E,KITCO!$A:$A,K19)))))</f>
        <v/>
      </c>
      <c r="M19" s="165">
        <f>SUMIFS(KITCO!$E:$E,KITCO!$A:$A,K19)</f>
        <v>0</v>
      </c>
      <c r="N19" s="3" t="str">
        <f>Доллар!N19</f>
        <v>16.05.2023</v>
      </c>
      <c r="O19" s="157" t="str">
        <f>IF(AND(P19=0,P20=0,P21=0,P22=0,P23=0,P24=0,P25=0,P26=0,P27=0,P28=0),"",(IF((SUMIFS(KITCO!$E:$E,KITCO!$A:$A,N19))=0,"-",(SUMIFS(KITCO!$E:$E,KITCO!$A:$A,N19)))))</f>
        <v/>
      </c>
      <c r="P19" s="165">
        <f>SUMIFS(KITCO!$E:$E,KITCO!$A:$A,N19)</f>
        <v>0</v>
      </c>
      <c r="Q19" s="3" t="str">
        <f>Доллар!Q19</f>
        <v>16.06.2023</v>
      </c>
      <c r="R19" s="157" t="str">
        <f>IF(AND(S19=0,S20=0,S21=0,S22=0,S23=0,S24=0,S25=0,S26=0,S27=0,S28=0),"",(IF((SUMIFS(KITCO!$E:$E,KITCO!$A:$A,Q19))=0,"-",(SUMIFS(KITCO!$E:$E,KITCO!$A:$A,Q19)))))</f>
        <v/>
      </c>
      <c r="S19" s="165">
        <f>SUMIFS(KITCO!$E:$E,KITCO!$A:$A,Q19)</f>
        <v>0</v>
      </c>
      <c r="T19" s="3" t="str">
        <f>Доллар!T19</f>
        <v>16.07.2023</v>
      </c>
      <c r="U19" s="157" t="str">
        <f>IF(AND(V19=0,V20=0,V21=0,V22=0,V23=0,V24=0,V25=0,V26=0,V27=0,V28=0),"",(IF((SUMIFS(KITCO!$E:$E,KITCO!$A:$A,T19))=0,"-",(SUMIFS(KITCO!$E:$E,KITCO!$A:$A,T19)))))</f>
        <v/>
      </c>
      <c r="V19" s="165">
        <f>SUMIFS(KITCO!$E:$E,KITCO!$A:$A,T19)</f>
        <v>0</v>
      </c>
      <c r="W19" s="3" t="str">
        <f>Доллар!W19</f>
        <v>16.08.2023</v>
      </c>
      <c r="X19" s="157" t="str">
        <f>IF(AND(Y19=0,Y20=0,Y21=0,Y22=0,Y23=0,Y24=0,Y25=0,Y26=0,Y27=0,Y28=0),"",(IF((SUMIFS(KITCO!$E:$E,KITCO!$A:$A,W19))=0,"-",(SUMIFS(KITCO!$E:$E,KITCO!$A:$A,W19)))))</f>
        <v/>
      </c>
      <c r="Y19" s="165">
        <f>SUMIFS(KITCO!$E:$E,KITCO!$A:$A,W19)</f>
        <v>0</v>
      </c>
      <c r="Z19" s="3" t="str">
        <f>Доллар!Z19</f>
        <v>16.09.2023</v>
      </c>
      <c r="AA19" s="157" t="str">
        <f>IF(AND(AB19=0,AB20=0,AB21=0,AB22=0,AB23=0,AB24=0,AB25=0,AB26=0,AB27=0,AB28=0),"",(IF((SUMIFS(KITCO!$E:$E,KITCO!$A:$A,Z19))=0,"-",(SUMIFS(KITCO!$E:$E,KITCO!$A:$A,Z19)))))</f>
        <v/>
      </c>
      <c r="AB19" s="165">
        <f>SUMIFS(KITCO!$E:$E,KITCO!$A:$A,Z19)</f>
        <v>0</v>
      </c>
      <c r="AC19" s="3" t="str">
        <f>Доллар!AC19</f>
        <v>16.10.2023</v>
      </c>
      <c r="AD19" s="157" t="str">
        <f>IF(AND(AE19=0,AE20=0,AE21=0,AE22=0,AE23=0,AE24=0,AE25=0,AE26=0,AE27=0,AE28=0),"",(IF((SUMIFS(KITCO!$E:$E,KITCO!$A:$A,AC19))=0,"-",(SUMIFS(KITCO!$E:$E,KITCO!$A:$A,AC19)))))</f>
        <v/>
      </c>
      <c r="AE19" s="165">
        <f>SUMIFS(KITCO!$E:$E,KITCO!$A:$A,AC19)</f>
        <v>0</v>
      </c>
      <c r="AF19" s="3" t="str">
        <f>Доллар!AF19</f>
        <v>16.11.2023</v>
      </c>
      <c r="AG19" s="157" t="str">
        <f>IF(AND(AH19=0,AH20=0,AH21=0,AH22=0,AH23=0,AH24=0,AH25=0,AH26=0,AH27=0,AH28=0),"",(IF((SUMIFS(KITCO!$E:$E,KITCO!$A:$A,AF19))=0,"-",(SUMIFS(KITCO!$E:$E,KITCO!$A:$A,AF19)))))</f>
        <v/>
      </c>
      <c r="AH19" s="165">
        <f>SUMIFS(KITCO!$E:$E,KITCO!$A:$A,AF19)</f>
        <v>0</v>
      </c>
      <c r="AI19" s="3" t="str">
        <f>Доллар!AI19</f>
        <v>16.12.2023</v>
      </c>
      <c r="AJ19" s="157" t="str">
        <f>IF(AND(AK19=0,AK20=0,AK21=0,AK22=0,AK23=0,AK24=0,AK25=0,AK26=0,AK27=0,AK28=0),"",(IF((SUMIFS(KITCO!$E:$E,KITCO!$A:$A,AI19))=0,"-",(SUMIFS(KITCO!$E:$E,KITCO!$A:$A,AI19)))))</f>
        <v/>
      </c>
      <c r="AK19" s="165">
        <f>SUMIFS(KITCO!$E:$E,KITCO!$A:$A,AI19)</f>
        <v>0</v>
      </c>
      <c r="AQ19" s="153" t="str">
        <f t="shared" si="0"/>
        <v>16.06.2023</v>
      </c>
      <c r="AR19" s="82"/>
      <c r="AT19" s="3" t="str">
        <f t="shared" si="1"/>
        <v>16.10.2023</v>
      </c>
      <c r="AU19" s="82"/>
      <c r="AW19" s="3" t="str">
        <f t="shared" si="2"/>
        <v>16.11.2023</v>
      </c>
      <c r="AX19" s="82"/>
      <c r="AZ19" s="3" t="str">
        <f t="shared" si="3"/>
        <v>16.12.2023</v>
      </c>
      <c r="BA19" s="82"/>
    </row>
    <row r="20" spans="2:53" x14ac:dyDescent="0.25">
      <c r="B20" s="3" t="str">
        <f>Доллар!B20</f>
        <v>17.01.2023</v>
      </c>
      <c r="C20" s="157" t="str">
        <f>IF(AND(D20=0,D21=0,D22=0,D23=0,D24=0,D25=0,D26=0,D27=0,D28=0,D29=0),"",(IF((SUMIFS(KITCO!$E:$E,KITCO!$A:$A,B20))=0,"-",(SUMIFS(KITCO!$E:$E,KITCO!$A:$A,B20)))))</f>
        <v/>
      </c>
      <c r="D20" s="165">
        <f>SUMIFS(KITCO!$E:$E,KITCO!$A:$A,B20)</f>
        <v>0</v>
      </c>
      <c r="E20" s="3" t="str">
        <f>Доллар!E20</f>
        <v>17.02.2023</v>
      </c>
      <c r="F20" s="157" t="str">
        <f>IF(AND(G20=0,G21=0,G22=0,G23=0,G24=0,G25=0,G26=0,G27=0,G28=0,G29=0),"",(IF((SUMIFS(KITCO!$E:$E,KITCO!$A:$A,E20))=0,"-",(SUMIFS(KITCO!$E:$E,KITCO!$A:$A,E20)))))</f>
        <v/>
      </c>
      <c r="G20" s="165">
        <f>SUMIFS(KITCO!$E:$E,KITCO!$A:$A,E20)</f>
        <v>0</v>
      </c>
      <c r="H20" s="3" t="str">
        <f>Доллар!H20</f>
        <v>17.03.2023</v>
      </c>
      <c r="I20" s="157" t="str">
        <f>IF(AND(J20=0,J21=0,J22=0,J23=0,J24=0,J25=0,J26=0,J27=0,J28=0,J29=0),"",(IF((SUMIFS(KITCO!$E:$E,KITCO!$A:$A,H20))=0,"-",(SUMIFS(KITCO!$E:$E,KITCO!$A:$A,H20)))))</f>
        <v/>
      </c>
      <c r="J20" s="165">
        <f>SUMIFS(KITCO!$E:$E,KITCO!$A:$A,H20)</f>
        <v>0</v>
      </c>
      <c r="K20" s="3" t="str">
        <f>Доллар!K20</f>
        <v>17.04.2023</v>
      </c>
      <c r="L20" s="157" t="str">
        <f>IF(AND(M20=0,M21=0,M22=0,M23=0,M24=0,M25=0,M26=0,M27=0,M28=0,M29=0),"",(IF((SUMIFS(KITCO!$E:$E,KITCO!$A:$A,K20))=0,"-",(SUMIFS(KITCO!$E:$E,KITCO!$A:$A,K20)))))</f>
        <v/>
      </c>
      <c r="M20" s="165">
        <f>SUMIFS(KITCO!$E:$E,KITCO!$A:$A,K20)</f>
        <v>0</v>
      </c>
      <c r="N20" s="3" t="str">
        <f>Доллар!N20</f>
        <v>17.05.2023</v>
      </c>
      <c r="O20" s="157" t="str">
        <f>IF(AND(P20=0,P21=0,P22=0,P23=0,P24=0,P25=0,P26=0,P27=0,P28=0,P29=0),"",(IF((SUMIFS(KITCO!$E:$E,KITCO!$A:$A,N20))=0,"-",(SUMIFS(KITCO!$E:$E,KITCO!$A:$A,N20)))))</f>
        <v/>
      </c>
      <c r="P20" s="165">
        <f>SUMIFS(KITCO!$E:$E,KITCO!$A:$A,N20)</f>
        <v>0</v>
      </c>
      <c r="Q20" s="3" t="str">
        <f>Доллар!Q20</f>
        <v>17.06.2023</v>
      </c>
      <c r="R20" s="157" t="str">
        <f>IF(AND(S20=0,S21=0,S22=0,S23=0,S24=0,S25=0,S26=0,S27=0,S28=0,S29=0),"",(IF((SUMIFS(KITCO!$E:$E,KITCO!$A:$A,Q20))=0,"-",(SUMIFS(KITCO!$E:$E,KITCO!$A:$A,Q20)))))</f>
        <v/>
      </c>
      <c r="S20" s="165">
        <f>SUMIFS(KITCO!$E:$E,KITCO!$A:$A,Q20)</f>
        <v>0</v>
      </c>
      <c r="T20" s="3" t="str">
        <f>Доллар!T20</f>
        <v>17.07.2023</v>
      </c>
      <c r="U20" s="157" t="str">
        <f>IF(AND(V20=0,V21=0,V22=0,V23=0,V24=0,V25=0,V26=0,V27=0,V28=0,V29=0),"",(IF((SUMIFS(KITCO!$E:$E,KITCO!$A:$A,T20))=0,"-",(SUMIFS(KITCO!$E:$E,KITCO!$A:$A,T20)))))</f>
        <v/>
      </c>
      <c r="V20" s="165">
        <f>SUMIFS(KITCO!$E:$E,KITCO!$A:$A,T20)</f>
        <v>0</v>
      </c>
      <c r="W20" s="3" t="str">
        <f>Доллар!W20</f>
        <v>17.08.2023</v>
      </c>
      <c r="X20" s="157" t="str">
        <f>IF(AND(Y20=0,Y21=0,Y22=0,Y23=0,Y24=0,Y25=0,Y26=0,Y27=0,Y28=0,Y29=0),"",(IF((SUMIFS(KITCO!$E:$E,KITCO!$A:$A,W20))=0,"-",(SUMIFS(KITCO!$E:$E,KITCO!$A:$A,W20)))))</f>
        <v/>
      </c>
      <c r="Y20" s="165">
        <f>SUMIFS(KITCO!$E:$E,KITCO!$A:$A,W20)</f>
        <v>0</v>
      </c>
      <c r="Z20" s="3" t="str">
        <f>Доллар!Z20</f>
        <v>17.09.2023</v>
      </c>
      <c r="AA20" s="157" t="str">
        <f>IF(AND(AB20=0,AB21=0,AB22=0,AB23=0,AB24=0,AB25=0,AB26=0,AB27=0,AB28=0,AB29=0),"",(IF((SUMIFS(KITCO!$E:$E,KITCO!$A:$A,Z20))=0,"-",(SUMIFS(KITCO!$E:$E,KITCO!$A:$A,Z20)))))</f>
        <v/>
      </c>
      <c r="AB20" s="165">
        <f>SUMIFS(KITCO!$E:$E,KITCO!$A:$A,Z20)</f>
        <v>0</v>
      </c>
      <c r="AC20" s="3" t="str">
        <f>Доллар!AC20</f>
        <v>17.10.2023</v>
      </c>
      <c r="AD20" s="157" t="str">
        <f>IF(AND(AE20=0,AE21=0,AE22=0,AE23=0,AE24=0,AE25=0,AE26=0,AE27=0,AE28=0,AE29=0),"",(IF((SUMIFS(KITCO!$E:$E,KITCO!$A:$A,AC20))=0,"-",(SUMIFS(KITCO!$E:$E,KITCO!$A:$A,AC20)))))</f>
        <v/>
      </c>
      <c r="AE20" s="165">
        <f>SUMIFS(KITCO!$E:$E,KITCO!$A:$A,AC20)</f>
        <v>0</v>
      </c>
      <c r="AF20" s="3" t="str">
        <f>Доллар!AF20</f>
        <v>17.11.2023</v>
      </c>
      <c r="AG20" s="157" t="str">
        <f>IF(AND(AH20=0,AH21=0,AH22=0,AH23=0,AH24=0,AH25=0,AH26=0,AH27=0,AH28=0,AH29=0),"",(IF((SUMIFS(KITCO!$E:$E,KITCO!$A:$A,AF20))=0,"-",(SUMIFS(KITCO!$E:$E,KITCO!$A:$A,AF20)))))</f>
        <v/>
      </c>
      <c r="AH20" s="165">
        <f>SUMIFS(KITCO!$E:$E,KITCO!$A:$A,AF20)</f>
        <v>0</v>
      </c>
      <c r="AI20" s="3" t="str">
        <f>Доллар!AI20</f>
        <v>17.12.2023</v>
      </c>
      <c r="AJ20" s="157" t="str">
        <f>IF(AND(AK20=0,AK21=0,AK22=0,AK23=0,AK24=0,AK25=0,AK26=0,AK27=0,AK28=0,AK29=0),"",(IF((SUMIFS(KITCO!$E:$E,KITCO!$A:$A,AI20))=0,"-",(SUMIFS(KITCO!$E:$E,KITCO!$A:$A,AI20)))))</f>
        <v/>
      </c>
      <c r="AK20" s="165">
        <f>SUMIFS(KITCO!$E:$E,KITCO!$A:$A,AI20)</f>
        <v>0</v>
      </c>
      <c r="AQ20" s="153" t="str">
        <f t="shared" si="0"/>
        <v>17.06.2023</v>
      </c>
      <c r="AR20" s="82"/>
      <c r="AT20" s="3" t="str">
        <f t="shared" si="1"/>
        <v>17.10.2023</v>
      </c>
      <c r="AU20" s="82"/>
      <c r="AW20" s="3" t="str">
        <f t="shared" si="2"/>
        <v>17.11.2023</v>
      </c>
      <c r="AX20" s="82"/>
      <c r="AZ20" s="3" t="str">
        <f t="shared" si="3"/>
        <v>17.12.2023</v>
      </c>
      <c r="BA20" s="82"/>
    </row>
    <row r="21" spans="2:53" x14ac:dyDescent="0.25">
      <c r="B21" s="3" t="str">
        <f>Доллар!B21</f>
        <v>18.01.2023</v>
      </c>
      <c r="C21" s="157" t="str">
        <f>IF(AND(D21=0,D22=0,D23=0,D24=0,D25=0,D26=0,D27=0,D28=0,D29=0,D30=0),"",(IF((SUMIFS(KITCO!$E:$E,KITCO!$A:$A,B21))=0,"-",(SUMIFS(KITCO!$E:$E,KITCO!$A:$A,B21)))))</f>
        <v/>
      </c>
      <c r="D21" s="165">
        <f>SUMIFS(KITCO!$E:$E,KITCO!$A:$A,B21)</f>
        <v>0</v>
      </c>
      <c r="E21" s="3" t="str">
        <f>Доллар!E21</f>
        <v>18.02.2023</v>
      </c>
      <c r="F21" s="157" t="str">
        <f>IF(AND(G21=0,G22=0,G23=0,G24=0,G25=0,G26=0,G27=0,G28=0,G29=0,G30=0),"",(IF((SUMIFS(KITCO!$E:$E,KITCO!$A:$A,E21))=0,"-",(SUMIFS(KITCO!$E:$E,KITCO!$A:$A,E21)))))</f>
        <v/>
      </c>
      <c r="G21" s="165">
        <f>SUMIFS(KITCO!$E:$E,KITCO!$A:$A,E21)</f>
        <v>0</v>
      </c>
      <c r="H21" s="3" t="str">
        <f>Доллар!H21</f>
        <v>18.03.2023</v>
      </c>
      <c r="I21" s="157" t="str">
        <f>IF(AND(J21=0,J22=0,J23=0,J24=0,J25=0,J26=0,J27=0,J28=0,J29=0,J30=0),"",(IF((SUMIFS(KITCO!$E:$E,KITCO!$A:$A,H21))=0,"-",(SUMIFS(KITCO!$E:$E,KITCO!$A:$A,H21)))))</f>
        <v/>
      </c>
      <c r="J21" s="165">
        <f>SUMIFS(KITCO!$E:$E,KITCO!$A:$A,H21)</f>
        <v>0</v>
      </c>
      <c r="K21" s="3" t="str">
        <f>Доллар!K21</f>
        <v>18.04.2023</v>
      </c>
      <c r="L21" s="157" t="str">
        <f>IF(AND(M21=0,M22=0,M23=0,M24=0,M25=0,M26=0,M27=0,M28=0,M29=0,M30=0),"",(IF((SUMIFS(KITCO!$E:$E,KITCO!$A:$A,K21))=0,"-",(SUMIFS(KITCO!$E:$E,KITCO!$A:$A,K21)))))</f>
        <v/>
      </c>
      <c r="M21" s="165">
        <f>SUMIFS(KITCO!$E:$E,KITCO!$A:$A,K21)</f>
        <v>0</v>
      </c>
      <c r="N21" s="3" t="str">
        <f>Доллар!N21</f>
        <v>18.05.2023</v>
      </c>
      <c r="O21" s="157" t="str">
        <f>IF(AND(P21=0,P22=0,P23=0,P24=0,P25=0,P26=0,P27=0,P28=0,P29=0,P30=0),"",(IF((SUMIFS(KITCO!$E:$E,KITCO!$A:$A,N21))=0,"-",(SUMIFS(KITCO!$E:$E,KITCO!$A:$A,N21)))))</f>
        <v/>
      </c>
      <c r="P21" s="165">
        <f>SUMIFS(KITCO!$E:$E,KITCO!$A:$A,N21)</f>
        <v>0</v>
      </c>
      <c r="Q21" s="3" t="str">
        <f>Доллар!Q21</f>
        <v>18.06.2023</v>
      </c>
      <c r="R21" s="157" t="str">
        <f>IF(AND(S21=0,S22=0,S23=0,S24=0,S25=0,S26=0,S27=0,S28=0,S29=0,S30=0),"",(IF((SUMIFS(KITCO!$E:$E,KITCO!$A:$A,Q21))=0,"-",(SUMIFS(KITCO!$E:$E,KITCO!$A:$A,Q21)))))</f>
        <v/>
      </c>
      <c r="S21" s="165">
        <f>SUMIFS(KITCO!$E:$E,KITCO!$A:$A,Q21)</f>
        <v>0</v>
      </c>
      <c r="T21" s="3" t="str">
        <f>Доллар!T21</f>
        <v>18.07.2023</v>
      </c>
      <c r="U21" s="157" t="str">
        <f>IF(AND(V21=0,V22=0,V23=0,V24=0,V25=0,V26=0,V27=0,V28=0,V29=0,V30=0),"",(IF((SUMIFS(KITCO!$E:$E,KITCO!$A:$A,T21))=0,"-",(SUMIFS(KITCO!$E:$E,KITCO!$A:$A,T21)))))</f>
        <v/>
      </c>
      <c r="V21" s="165">
        <f>SUMIFS(KITCO!$E:$E,KITCO!$A:$A,T21)</f>
        <v>0</v>
      </c>
      <c r="W21" s="3" t="str">
        <f>Доллар!W21</f>
        <v>18.08.2023</v>
      </c>
      <c r="X21" s="157" t="str">
        <f>IF(AND(Y21=0,Y22=0,Y23=0,Y24=0,Y25=0,Y26=0,Y27=0,Y28=0,Y29=0,Y30=0),"",(IF((SUMIFS(KITCO!$E:$E,KITCO!$A:$A,W21))=0,"-",(SUMIFS(KITCO!$E:$E,KITCO!$A:$A,W21)))))</f>
        <v/>
      </c>
      <c r="Y21" s="165">
        <f>SUMIFS(KITCO!$E:$E,KITCO!$A:$A,W21)</f>
        <v>0</v>
      </c>
      <c r="Z21" s="3" t="str">
        <f>Доллар!Z21</f>
        <v>18.09.2023</v>
      </c>
      <c r="AA21" s="157" t="str">
        <f>IF(AND(AB21=0,AB22=0,AB23=0,AB24=0,AB25=0,AB26=0,AB27=0,AB28=0,AB29=0,AB30=0),"",(IF((SUMIFS(KITCO!$E:$E,KITCO!$A:$A,Z21))=0,"-",(SUMIFS(KITCO!$E:$E,KITCO!$A:$A,Z21)))))</f>
        <v/>
      </c>
      <c r="AB21" s="165">
        <f>SUMIFS(KITCO!$E:$E,KITCO!$A:$A,Z21)</f>
        <v>0</v>
      </c>
      <c r="AC21" s="3" t="str">
        <f>Доллар!AC21</f>
        <v>18.10.2023</v>
      </c>
      <c r="AD21" s="157" t="str">
        <f>IF(AND(AE21=0,AE22=0,AE23=0,AE24=0,AE25=0,AE26=0,AE27=0,AE28=0,AE29=0,AE30=0),"",(IF((SUMIFS(KITCO!$E:$E,KITCO!$A:$A,AC21))=0,"-",(SUMIFS(KITCO!$E:$E,KITCO!$A:$A,AC21)))))</f>
        <v/>
      </c>
      <c r="AE21" s="165">
        <f>SUMIFS(KITCO!$E:$E,KITCO!$A:$A,AC21)</f>
        <v>0</v>
      </c>
      <c r="AF21" s="3" t="str">
        <f>Доллар!AF21</f>
        <v>18.11.2023</v>
      </c>
      <c r="AG21" s="157" t="str">
        <f>IF(AND(AH21=0,AH22=0,AH23=0,AH24=0,AH25=0,AH26=0,AH27=0,AH28=0,AH29=0,AH30=0),"",(IF((SUMIFS(KITCO!$E:$E,KITCO!$A:$A,AF21))=0,"-",(SUMIFS(KITCO!$E:$E,KITCO!$A:$A,AF21)))))</f>
        <v/>
      </c>
      <c r="AH21" s="165">
        <f>SUMIFS(KITCO!$E:$E,KITCO!$A:$A,AF21)</f>
        <v>0</v>
      </c>
      <c r="AI21" s="3" t="str">
        <f>Доллар!AI21</f>
        <v>18.12.2023</v>
      </c>
      <c r="AJ21" s="157" t="str">
        <f>IF(AND(AK21=0,AK22=0,AK23=0,AK24=0,AK25=0,AK26=0,AK27=0,AK28=0,AK29=0,AK30=0),"",(IF((SUMIFS(KITCO!$E:$E,KITCO!$A:$A,AI21))=0,"-",(SUMIFS(KITCO!$E:$E,KITCO!$A:$A,AI21)))))</f>
        <v/>
      </c>
      <c r="AK21" s="165">
        <f>SUMIFS(KITCO!$E:$E,KITCO!$A:$A,AI21)</f>
        <v>0</v>
      </c>
      <c r="AQ21" s="153" t="str">
        <f t="shared" si="0"/>
        <v>18.06.2023</v>
      </c>
      <c r="AR21" s="82"/>
      <c r="AT21" s="3" t="str">
        <f t="shared" si="1"/>
        <v>18.10.2023</v>
      </c>
      <c r="AU21" s="82"/>
      <c r="AW21" s="3" t="str">
        <f t="shared" si="2"/>
        <v>18.11.2023</v>
      </c>
      <c r="AX21" s="82"/>
      <c r="AZ21" s="3" t="str">
        <f t="shared" si="3"/>
        <v>18.12.2023</v>
      </c>
      <c r="BA21" s="82"/>
    </row>
    <row r="22" spans="2:53" x14ac:dyDescent="0.25">
      <c r="B22" s="3" t="str">
        <f>Доллар!B22</f>
        <v>19.01.2023</v>
      </c>
      <c r="C22" s="157" t="str">
        <f>IF(AND(D22=0,D23=0,D24=0,D25=0,D26=0,D27=0,D28=0,D29=0,D30=0,D31=0),"",(IF((SUMIFS(KITCO!$E:$E,KITCO!$A:$A,B22))=0,"-",(SUMIFS(KITCO!$E:$E,KITCO!$A:$A,B22)))))</f>
        <v/>
      </c>
      <c r="D22" s="165">
        <f>SUMIFS(KITCO!$E:$E,KITCO!$A:$A,B22)</f>
        <v>0</v>
      </c>
      <c r="E22" s="3" t="str">
        <f>Доллар!E22</f>
        <v>19.02.2023</v>
      </c>
      <c r="F22" s="157" t="str">
        <f>IF(AND(G22=0,G23=0,G24=0,G25=0,G26=0,G27=0,G28=0,G29=0,G30=0,G31=0),"",(IF((SUMIFS(KITCO!$E:$E,KITCO!$A:$A,E22))=0,"-",(SUMIFS(KITCO!$E:$E,KITCO!$A:$A,E22)))))</f>
        <v/>
      </c>
      <c r="G22" s="165">
        <f>SUMIFS(KITCO!$E:$E,KITCO!$A:$A,E22)</f>
        <v>0</v>
      </c>
      <c r="H22" s="3" t="str">
        <f>Доллар!H22</f>
        <v>19.03.2023</v>
      </c>
      <c r="I22" s="157" t="str">
        <f>IF(AND(J22=0,J23=0,J24=0,J25=0,J26=0,J27=0,J28=0,J29=0,J30=0,J31=0),"",(IF((SUMIFS(KITCO!$E:$E,KITCO!$A:$A,H22))=0,"-",(SUMIFS(KITCO!$E:$E,KITCO!$A:$A,H22)))))</f>
        <v/>
      </c>
      <c r="J22" s="165">
        <f>SUMIFS(KITCO!$E:$E,KITCO!$A:$A,H22)</f>
        <v>0</v>
      </c>
      <c r="K22" s="3" t="str">
        <f>Доллар!K22</f>
        <v>19.04.2023</v>
      </c>
      <c r="L22" s="157" t="str">
        <f>IF(AND(M22=0,M23=0,M24=0,M25=0,M26=0,M27=0,M28=0,M29=0,M30=0,M31=0),"",(IF((SUMIFS(KITCO!$E:$E,KITCO!$A:$A,K22))=0,"-",(SUMIFS(KITCO!$E:$E,KITCO!$A:$A,K22)))))</f>
        <v/>
      </c>
      <c r="M22" s="165">
        <f>SUMIFS(KITCO!$E:$E,KITCO!$A:$A,K22)</f>
        <v>0</v>
      </c>
      <c r="N22" s="3" t="str">
        <f>Доллар!N22</f>
        <v>19.05.2023</v>
      </c>
      <c r="O22" s="157" t="str">
        <f>IF(AND(P22=0,P23=0,P24=0,P25=0,P26=0,P27=0,P28=0,P29=0,P30=0,P31=0),"",(IF((SUMIFS(KITCO!$E:$E,KITCO!$A:$A,N22))=0,"-",(SUMIFS(KITCO!$E:$E,KITCO!$A:$A,N22)))))</f>
        <v/>
      </c>
      <c r="P22" s="165">
        <f>SUMIFS(KITCO!$E:$E,KITCO!$A:$A,N22)</f>
        <v>0</v>
      </c>
      <c r="Q22" s="3" t="str">
        <f>Доллар!Q22</f>
        <v>19.06.2023</v>
      </c>
      <c r="R22" s="157" t="str">
        <f>IF(AND(S22=0,S23=0,S24=0,S25=0,S26=0,S27=0,S28=0,S29=0,S30=0,S31=0),"",(IF((SUMIFS(KITCO!$E:$E,KITCO!$A:$A,Q22))=0,"-",(SUMIFS(KITCO!$E:$E,KITCO!$A:$A,Q22)))))</f>
        <v/>
      </c>
      <c r="S22" s="165">
        <f>SUMIFS(KITCO!$E:$E,KITCO!$A:$A,Q22)</f>
        <v>0</v>
      </c>
      <c r="T22" s="3" t="str">
        <f>Доллар!T22</f>
        <v>19.07.2023</v>
      </c>
      <c r="U22" s="157" t="str">
        <f>IF(AND(V22=0,V23=0,V24=0,V25=0,V26=0,V27=0,V28=0,V29=0,V30=0,V31=0),"",(IF((SUMIFS(KITCO!$E:$E,KITCO!$A:$A,T22))=0,"-",(SUMIFS(KITCO!$E:$E,KITCO!$A:$A,T22)))))</f>
        <v/>
      </c>
      <c r="V22" s="165">
        <f>SUMIFS(KITCO!$E:$E,KITCO!$A:$A,T22)</f>
        <v>0</v>
      </c>
      <c r="W22" s="3" t="str">
        <f>Доллар!W22</f>
        <v>19.08.2023</v>
      </c>
      <c r="X22" s="157" t="str">
        <f>IF(AND(Y22=0,Y23=0,Y24=0,Y25=0,Y26=0,Y27=0,Y28=0,Y29=0,Y30=0,Y31=0),"",(IF((SUMIFS(KITCO!$E:$E,KITCO!$A:$A,W22))=0,"-",(SUMIFS(KITCO!$E:$E,KITCO!$A:$A,W22)))))</f>
        <v/>
      </c>
      <c r="Y22" s="165">
        <f>SUMIFS(KITCO!$E:$E,KITCO!$A:$A,W22)</f>
        <v>0</v>
      </c>
      <c r="Z22" s="3" t="str">
        <f>Доллар!Z22</f>
        <v>19.09.2023</v>
      </c>
      <c r="AA22" s="157" t="str">
        <f>IF(AND(AB22=0,AB23=0,AB24=0,AB25=0,AB26=0,AB27=0,AB28=0,AB29=0,AB30=0,AB31=0),"",(IF((SUMIFS(KITCO!$E:$E,KITCO!$A:$A,Z22))=0,"-",(SUMIFS(KITCO!$E:$E,KITCO!$A:$A,Z22)))))</f>
        <v/>
      </c>
      <c r="AB22" s="165">
        <f>SUMIFS(KITCO!$E:$E,KITCO!$A:$A,Z22)</f>
        <v>0</v>
      </c>
      <c r="AC22" s="3" t="str">
        <f>Доллар!AC22</f>
        <v>19.10.2023</v>
      </c>
      <c r="AD22" s="157" t="str">
        <f>IF(AND(AE22=0,AE23=0,AE24=0,AE25=0,AE26=0,AE27=0,AE28=0,AE29=0,AE30=0,AE31=0),"",(IF((SUMIFS(KITCO!$E:$E,KITCO!$A:$A,AC22))=0,"-",(SUMIFS(KITCO!$E:$E,KITCO!$A:$A,AC22)))))</f>
        <v/>
      </c>
      <c r="AE22" s="165">
        <f>SUMIFS(KITCO!$E:$E,KITCO!$A:$A,AC22)</f>
        <v>0</v>
      </c>
      <c r="AF22" s="3" t="str">
        <f>Доллар!AF22</f>
        <v>19.11.2023</v>
      </c>
      <c r="AG22" s="157" t="str">
        <f>IF(AND(AH22=0,AH23=0,AH24=0,AH25=0,AH26=0,AH27=0,AH28=0,AH29=0,AH30=0,AH31=0),"",(IF((SUMIFS(KITCO!$E:$E,KITCO!$A:$A,AF22))=0,"-",(SUMIFS(KITCO!$E:$E,KITCO!$A:$A,AF22)))))</f>
        <v/>
      </c>
      <c r="AH22" s="165">
        <f>SUMIFS(KITCO!$E:$E,KITCO!$A:$A,AF22)</f>
        <v>0</v>
      </c>
      <c r="AI22" s="3" t="str">
        <f>Доллар!AI22</f>
        <v>19.12.2023</v>
      </c>
      <c r="AJ22" s="157" t="str">
        <f>IF(AND(AK22=0,AK23=0,AK24=0,AK25=0,AK26=0,AK27=0,AK28=0,AK29=0,AK30=0,AK31=0),"",(IF((SUMIFS(KITCO!$E:$E,KITCO!$A:$A,AI22))=0,"-",(SUMIFS(KITCO!$E:$E,KITCO!$A:$A,AI22)))))</f>
        <v/>
      </c>
      <c r="AK22" s="165">
        <f>SUMIFS(KITCO!$E:$E,KITCO!$A:$A,AI22)</f>
        <v>0</v>
      </c>
      <c r="AP22" s="31"/>
      <c r="AQ22" s="153" t="str">
        <f t="shared" si="0"/>
        <v>19.06.2023</v>
      </c>
      <c r="AR22" s="82"/>
      <c r="AT22" s="3" t="str">
        <f t="shared" si="1"/>
        <v>19.10.2023</v>
      </c>
      <c r="AU22" s="82"/>
      <c r="AW22" s="3" t="str">
        <f t="shared" si="2"/>
        <v>19.11.2023</v>
      </c>
      <c r="AX22" s="82"/>
      <c r="AZ22" s="3" t="str">
        <f t="shared" si="3"/>
        <v>19.12.2023</v>
      </c>
      <c r="BA22" s="82"/>
    </row>
    <row r="23" spans="2:53" x14ac:dyDescent="0.25">
      <c r="B23" s="3" t="str">
        <f>Доллар!B23</f>
        <v>20.01.2023</v>
      </c>
      <c r="C23" s="157" t="str">
        <f>IF(AND(D23=0,D24=0,D25=0,D26=0,D27=0,D28=0,D29=0,D30=0,D31=0,D32=0),"",(IF((SUMIFS(KITCO!$E:$E,KITCO!$A:$A,B23))=0,"-",(SUMIFS(KITCO!$E:$E,KITCO!$A:$A,B23)))))</f>
        <v/>
      </c>
      <c r="D23" s="165">
        <f>SUMIFS(KITCO!$E:$E,KITCO!$A:$A,B23)</f>
        <v>0</v>
      </c>
      <c r="E23" s="3" t="str">
        <f>Доллар!E23</f>
        <v>20.02.2023</v>
      </c>
      <c r="F23" s="157" t="str">
        <f>IF(AND(G23=0,G24=0,G25=0,G26=0,G27=0,G28=0,G29=0,G30=0,G31=0,G32=0),"",(IF((SUMIFS(KITCO!$E:$E,KITCO!$A:$A,E23))=0,"-",(SUMIFS(KITCO!$E:$E,KITCO!$A:$A,E23)))))</f>
        <v/>
      </c>
      <c r="G23" s="165">
        <f>SUMIFS(KITCO!$E:$E,KITCO!$A:$A,E23)</f>
        <v>0</v>
      </c>
      <c r="H23" s="3" t="str">
        <f>Доллар!H23</f>
        <v>20.03.2023</v>
      </c>
      <c r="I23" s="157" t="str">
        <f>IF(AND(J23=0,J24=0,J25=0,J26=0,J27=0,J28=0,J29=0,J30=0,J31=0,J32=0),"",(IF((SUMIFS(KITCO!$E:$E,KITCO!$A:$A,H23))=0,"-",(SUMIFS(KITCO!$E:$E,KITCO!$A:$A,H23)))))</f>
        <v/>
      </c>
      <c r="J23" s="165">
        <f>SUMIFS(KITCO!$E:$E,KITCO!$A:$A,H23)</f>
        <v>0</v>
      </c>
      <c r="K23" s="3" t="str">
        <f>Доллар!K23</f>
        <v>20.04.2023</v>
      </c>
      <c r="L23" s="157" t="str">
        <f>IF(AND(M23=0,M24=0,M25=0,M26=0,M27=0,M28=0,M29=0,M30=0,M31=0,M32=0),"",(IF((SUMIFS(KITCO!$E:$E,KITCO!$A:$A,K23))=0,"-",(SUMIFS(KITCO!$E:$E,KITCO!$A:$A,K23)))))</f>
        <v/>
      </c>
      <c r="M23" s="165">
        <f>SUMIFS(KITCO!$E:$E,KITCO!$A:$A,K23)</f>
        <v>0</v>
      </c>
      <c r="N23" s="3" t="str">
        <f>Доллар!N23</f>
        <v>20.05.2023</v>
      </c>
      <c r="O23" s="157" t="str">
        <f>IF(AND(P23=0,P24=0,P25=0,P26=0,P27=0,P28=0,P29=0,P30=0,P31=0,P32=0),"",(IF((SUMIFS(KITCO!$E:$E,KITCO!$A:$A,N23))=0,"-",(SUMIFS(KITCO!$E:$E,KITCO!$A:$A,N23)))))</f>
        <v/>
      </c>
      <c r="P23" s="165">
        <f>SUMIFS(KITCO!$E:$E,KITCO!$A:$A,N23)</f>
        <v>0</v>
      </c>
      <c r="Q23" s="3" t="str">
        <f>Доллар!Q23</f>
        <v>20.06.2023</v>
      </c>
      <c r="R23" s="157" t="str">
        <f>IF(AND(S23=0,S24=0,S25=0,S26=0,S27=0,S28=0,S29=0,S30=0,S31=0,S32=0),"",(IF((SUMIFS(KITCO!$E:$E,KITCO!$A:$A,Q23))=0,"-",(SUMIFS(KITCO!$E:$E,KITCO!$A:$A,Q23)))))</f>
        <v/>
      </c>
      <c r="S23" s="165">
        <f>SUMIFS(KITCO!$E:$E,KITCO!$A:$A,Q23)</f>
        <v>0</v>
      </c>
      <c r="T23" s="3" t="str">
        <f>Доллар!T23</f>
        <v>20.07.2023</v>
      </c>
      <c r="U23" s="157" t="str">
        <f>IF(AND(V23=0,V24=0,V25=0,V26=0,V27=0,V28=0,V29=0,V30=0,V31=0,V32=0),"",(IF((SUMIFS(KITCO!$E:$E,KITCO!$A:$A,T23))=0,"-",(SUMIFS(KITCO!$E:$E,KITCO!$A:$A,T23)))))</f>
        <v/>
      </c>
      <c r="V23" s="165">
        <f>SUMIFS(KITCO!$E:$E,KITCO!$A:$A,T23)</f>
        <v>0</v>
      </c>
      <c r="W23" s="3" t="str">
        <f>Доллар!W23</f>
        <v>20.08.2023</v>
      </c>
      <c r="X23" s="157" t="str">
        <f>IF(AND(Y23=0,Y24=0,Y25=0,Y26=0,Y27=0,Y28=0,Y29=0,Y30=0,Y31=0,Y32=0),"",(IF((SUMIFS(KITCO!$E:$E,KITCO!$A:$A,W23))=0,"-",(SUMIFS(KITCO!$E:$E,KITCO!$A:$A,W23)))))</f>
        <v/>
      </c>
      <c r="Y23" s="165">
        <f>SUMIFS(KITCO!$E:$E,KITCO!$A:$A,W23)</f>
        <v>0</v>
      </c>
      <c r="Z23" s="3" t="str">
        <f>Доллар!Z23</f>
        <v>20.09.2023</v>
      </c>
      <c r="AA23" s="157" t="str">
        <f>IF(AND(AB23=0,AB24=0,AB25=0,AB26=0,AB27=0,AB28=0,AB29=0,AB30=0,AB31=0,AB32=0),"",(IF((SUMIFS(KITCO!$E:$E,KITCO!$A:$A,Z23))=0,"-",(SUMIFS(KITCO!$E:$E,KITCO!$A:$A,Z23)))))</f>
        <v/>
      </c>
      <c r="AB23" s="165">
        <f>SUMIFS(KITCO!$E:$E,KITCO!$A:$A,Z23)</f>
        <v>0</v>
      </c>
      <c r="AC23" s="3" t="str">
        <f>Доллар!AC23</f>
        <v>20.10.2023</v>
      </c>
      <c r="AD23" s="157" t="str">
        <f>IF(AND(AE23=0,AE24=0,AE25=0,AE26=0,AE27=0,AE28=0,AE29=0,AE30=0,AE31=0,AE32=0),"",(IF((SUMIFS(KITCO!$E:$E,KITCO!$A:$A,AC23))=0,"-",(SUMIFS(KITCO!$E:$E,KITCO!$A:$A,AC23)))))</f>
        <v/>
      </c>
      <c r="AE23" s="165">
        <f>SUMIFS(KITCO!$E:$E,KITCO!$A:$A,AC23)</f>
        <v>0</v>
      </c>
      <c r="AF23" s="3" t="str">
        <f>Доллар!AF23</f>
        <v>20.11.2023</v>
      </c>
      <c r="AG23" s="157" t="str">
        <f>IF(AND(AH23=0,AH24=0,AH25=0,AH26=0,AH27=0,AH28=0,AH29=0,AH30=0,AH31=0,AH32=0),"",(IF((SUMIFS(KITCO!$E:$E,KITCO!$A:$A,AF23))=0,"-",(SUMIFS(KITCO!$E:$E,KITCO!$A:$A,AF23)))))</f>
        <v/>
      </c>
      <c r="AH23" s="165">
        <f>SUMIFS(KITCO!$E:$E,KITCO!$A:$A,AF23)</f>
        <v>0</v>
      </c>
      <c r="AI23" s="3" t="str">
        <f>Доллар!AI23</f>
        <v>20.12.2023</v>
      </c>
      <c r="AJ23" s="157" t="str">
        <f>IF(AND(AK23=0,AK24=0,AK25=0,AK26=0,AK27=0,AK28=0,AK29=0,AK30=0,AK31=0,AK32=0),"",(IF((SUMIFS(KITCO!$E:$E,KITCO!$A:$A,AI23))=0,"-",(SUMIFS(KITCO!$E:$E,KITCO!$A:$A,AI23)))))</f>
        <v/>
      </c>
      <c r="AK23" s="165">
        <f>SUMIFS(KITCO!$E:$E,KITCO!$A:$A,AI23)</f>
        <v>0</v>
      </c>
      <c r="AQ23" s="153" t="str">
        <f t="shared" si="0"/>
        <v>20.06.2023</v>
      </c>
      <c r="AR23" s="82"/>
      <c r="AT23" s="3" t="str">
        <f t="shared" si="1"/>
        <v>20.10.2023</v>
      </c>
      <c r="AU23" s="82"/>
      <c r="AW23" s="3" t="str">
        <f t="shared" si="2"/>
        <v>20.11.2023</v>
      </c>
      <c r="AX23" s="82"/>
      <c r="AZ23" s="3" t="str">
        <f t="shared" si="3"/>
        <v>20.12.2023</v>
      </c>
      <c r="BA23" s="82"/>
    </row>
    <row r="24" spans="2:53" x14ac:dyDescent="0.25">
      <c r="B24" s="3" t="str">
        <f>Доллар!B24</f>
        <v>21.01.2023</v>
      </c>
      <c r="C24" s="157" t="str">
        <f>IF(AND(D24=0,D25=0,D26=0,D27=0,D28=0,D29=0,D30=0,D31=0,D32=0,D33=0),"",(IF((SUMIFS(KITCO!$E:$E,KITCO!$A:$A,B24))=0,"-",(SUMIFS(KITCO!$E:$E,KITCO!$A:$A,B24)))))</f>
        <v/>
      </c>
      <c r="D24" s="165">
        <f>SUMIFS(KITCO!$E:$E,KITCO!$A:$A,B24)</f>
        <v>0</v>
      </c>
      <c r="E24" s="3" t="str">
        <f>Доллар!E24</f>
        <v>21.02.2023</v>
      </c>
      <c r="F24" s="157" t="str">
        <f>IF(AND(G24=0,G25=0,G26=0,G27=0,G28=0,G29=0,G30=0,G31=0,G32=0,G33=0),"",(IF((SUMIFS(KITCO!$E:$E,KITCO!$A:$A,E24))=0,"-",(SUMIFS(KITCO!$E:$E,KITCO!$A:$A,E24)))))</f>
        <v/>
      </c>
      <c r="G24" s="165">
        <f>SUMIFS(KITCO!$E:$E,KITCO!$A:$A,E24)</f>
        <v>0</v>
      </c>
      <c r="H24" s="3" t="str">
        <f>Доллар!H24</f>
        <v>21.03.2023</v>
      </c>
      <c r="I24" s="157" t="str">
        <f>IF(AND(J24=0,J25=0,J26=0,J27=0,J28=0,J29=0,J30=0,J31=0,J32=0,J33=0),"",(IF((SUMIFS(KITCO!$E:$E,KITCO!$A:$A,H24))=0,"-",(SUMIFS(KITCO!$E:$E,KITCO!$A:$A,H24)))))</f>
        <v/>
      </c>
      <c r="J24" s="165">
        <f>SUMIFS(KITCO!$E:$E,KITCO!$A:$A,H24)</f>
        <v>0</v>
      </c>
      <c r="K24" s="3" t="str">
        <f>Доллар!K24</f>
        <v>21.04.2023</v>
      </c>
      <c r="L24" s="157" t="str">
        <f>IF(AND(M24=0,M25=0,M26=0,M27=0,M28=0,M29=0,M30=0,M31=0,M32=0,M33=0),"",(IF((SUMIFS(KITCO!$E:$E,KITCO!$A:$A,K24))=0,"-",(SUMIFS(KITCO!$E:$E,KITCO!$A:$A,K24)))))</f>
        <v/>
      </c>
      <c r="M24" s="165">
        <f>SUMIFS(KITCO!$E:$E,KITCO!$A:$A,K24)</f>
        <v>0</v>
      </c>
      <c r="N24" s="3" t="str">
        <f>Доллар!N24</f>
        <v>21.05.2023</v>
      </c>
      <c r="O24" s="157" t="str">
        <f>IF(AND(P24=0,P25=0,P26=0,P27=0,P28=0,P29=0,P30=0,P31=0,P32=0,P33=0),"",(IF((SUMIFS(KITCO!$E:$E,KITCO!$A:$A,N24))=0,"-",(SUMIFS(KITCO!$E:$E,KITCO!$A:$A,N24)))))</f>
        <v/>
      </c>
      <c r="P24" s="165">
        <f>SUMIFS(KITCO!$E:$E,KITCO!$A:$A,N24)</f>
        <v>0</v>
      </c>
      <c r="Q24" s="3" t="str">
        <f>Доллар!Q24</f>
        <v>21.06.2023</v>
      </c>
      <c r="R24" s="157" t="str">
        <f>IF(AND(S24=0,S25=0,S26=0,S27=0,S28=0,S29=0,S30=0,S31=0,S32=0,S33=0),"",(IF((SUMIFS(KITCO!$E:$E,KITCO!$A:$A,Q24))=0,"-",(SUMIFS(KITCO!$E:$E,KITCO!$A:$A,Q24)))))</f>
        <v/>
      </c>
      <c r="S24" s="165">
        <f>SUMIFS(KITCO!$E:$E,KITCO!$A:$A,Q24)</f>
        <v>0</v>
      </c>
      <c r="T24" s="3" t="str">
        <f>Доллар!T24</f>
        <v>21.07.2023</v>
      </c>
      <c r="U24" s="157" t="str">
        <f>IF(AND(V24=0,V25=0,V26=0,V27=0,V28=0,V29=0,V30=0,V31=0,V32=0,V33=0),"",(IF((SUMIFS(KITCO!$E:$E,KITCO!$A:$A,T24))=0,"-",(SUMIFS(KITCO!$E:$E,KITCO!$A:$A,T24)))))</f>
        <v/>
      </c>
      <c r="V24" s="165">
        <f>SUMIFS(KITCO!$E:$E,KITCO!$A:$A,T24)</f>
        <v>0</v>
      </c>
      <c r="W24" s="3" t="str">
        <f>Доллар!W24</f>
        <v>21.08.2023</v>
      </c>
      <c r="X24" s="157" t="str">
        <f>IF(AND(Y24=0,Y25=0,Y26=0,Y27=0,Y28=0,Y29=0,Y30=0,Y31=0,Y32=0,Y33=0),"",(IF((SUMIFS(KITCO!$E:$E,KITCO!$A:$A,W24))=0,"-",(SUMIFS(KITCO!$E:$E,KITCO!$A:$A,W24)))))</f>
        <v/>
      </c>
      <c r="Y24" s="165">
        <f>SUMIFS(KITCO!$E:$E,KITCO!$A:$A,W24)</f>
        <v>0</v>
      </c>
      <c r="Z24" s="3" t="str">
        <f>Доллар!Z24</f>
        <v>21.09.2023</v>
      </c>
      <c r="AA24" s="157" t="str">
        <f>IF(AND(AB24=0,AB25=0,AB26=0,AB27=0,AB28=0,AB29=0,AB30=0,AB31=0,AB32=0,AB33=0),"",(IF((SUMIFS(KITCO!$E:$E,KITCO!$A:$A,Z24))=0,"-",(SUMIFS(KITCO!$E:$E,KITCO!$A:$A,Z24)))))</f>
        <v/>
      </c>
      <c r="AB24" s="165">
        <f>SUMIFS(KITCO!$E:$E,KITCO!$A:$A,Z24)</f>
        <v>0</v>
      </c>
      <c r="AC24" s="3" t="str">
        <f>Доллар!AC24</f>
        <v>21.10.2023</v>
      </c>
      <c r="AD24" s="157" t="str">
        <f>IF(AND(AE24=0,AE25=0,AE26=0,AE27=0,AE28=0,AE29=0,AE30=0,AE31=0,AE32=0,AE33=0),"",(IF((SUMIFS(KITCO!$E:$E,KITCO!$A:$A,AC24))=0,"-",(SUMIFS(KITCO!$E:$E,KITCO!$A:$A,AC24)))))</f>
        <v/>
      </c>
      <c r="AE24" s="165">
        <f>SUMIFS(KITCO!$E:$E,KITCO!$A:$A,AC24)</f>
        <v>0</v>
      </c>
      <c r="AF24" s="3" t="str">
        <f>Доллар!AF24</f>
        <v>21.11.2023</v>
      </c>
      <c r="AG24" s="157" t="str">
        <f>IF(AND(AH24=0,AH25=0,AH26=0,AH27=0,AH28=0,AH29=0,AH30=0,AH31=0,AH32=0,AH33=0),"",(IF((SUMIFS(KITCO!$E:$E,KITCO!$A:$A,AF24))=0,"-",(SUMIFS(KITCO!$E:$E,KITCO!$A:$A,AF24)))))</f>
        <v/>
      </c>
      <c r="AH24" s="165">
        <f>SUMIFS(KITCO!$E:$E,KITCO!$A:$A,AF24)</f>
        <v>0</v>
      </c>
      <c r="AI24" s="3" t="str">
        <f>Доллар!AI24</f>
        <v>21.12.2023</v>
      </c>
      <c r="AJ24" s="157" t="str">
        <f>IF(AND(AK24=0,AK25=0,AK26=0,AK27=0,AK28=0,AK29=0,AK30=0,AK31=0,AK32=0,AK33=0),"",(IF((SUMIFS(KITCO!$E:$E,KITCO!$A:$A,AI24))=0,"-",(SUMIFS(KITCO!$E:$E,KITCO!$A:$A,AI24)))))</f>
        <v/>
      </c>
      <c r="AK24" s="165">
        <f>SUMIFS(KITCO!$E:$E,KITCO!$A:$A,AI24)</f>
        <v>0</v>
      </c>
      <c r="AQ24" s="153" t="str">
        <f t="shared" si="0"/>
        <v>21.06.2023</v>
      </c>
      <c r="AR24" s="82"/>
      <c r="AT24" s="3" t="str">
        <f t="shared" si="1"/>
        <v>21.10.2023</v>
      </c>
      <c r="AU24" s="82"/>
      <c r="AW24" s="3" t="str">
        <f t="shared" si="2"/>
        <v>21.11.2023</v>
      </c>
      <c r="AX24" s="82"/>
      <c r="AZ24" s="3" t="str">
        <f t="shared" si="3"/>
        <v>21.12.2023</v>
      </c>
      <c r="BA24" s="82"/>
    </row>
    <row r="25" spans="2:53" x14ac:dyDescent="0.25">
      <c r="B25" s="3" t="str">
        <f>Доллар!B25</f>
        <v>22.01.2023</v>
      </c>
      <c r="C25" s="157" t="str">
        <f>IF(AND(D25=0,D26=0,D27=0,D28=0,D29=0,D30=0,D31=0,D32=0,D33=0,D34=0),"",(IF((SUMIFS(KITCO!$E:$E,KITCO!$A:$A,B25))=0,"-",(SUMIFS(KITCO!$E:$E,KITCO!$A:$A,B25)))))</f>
        <v/>
      </c>
      <c r="D25" s="165">
        <f>SUMIFS(KITCO!$E:$E,KITCO!$A:$A,B25)</f>
        <v>0</v>
      </c>
      <c r="E25" s="3" t="str">
        <f>Доллар!E25</f>
        <v>22.02.2023</v>
      </c>
      <c r="F25" s="157" t="str">
        <f>IF(AND(G25=0,G26=0,G27=0,G28=0,G29=0,G30=0,G31=0,G32=0,G33=0,G34=0),"",(IF((SUMIFS(KITCO!$E:$E,KITCO!$A:$A,E25))=0,"-",(SUMIFS(KITCO!$E:$E,KITCO!$A:$A,E25)))))</f>
        <v/>
      </c>
      <c r="G25" s="165">
        <f>SUMIFS(KITCO!$E:$E,KITCO!$A:$A,E25)</f>
        <v>0</v>
      </c>
      <c r="H25" s="3" t="str">
        <f>Доллар!H25</f>
        <v>22.03.2023</v>
      </c>
      <c r="I25" s="157" t="str">
        <f>IF(AND(J25=0,J26=0,J27=0,J28=0,J29=0,J30=0,J31=0,J32=0,J33=0,J34=0),"",(IF((SUMIFS(KITCO!$E:$E,KITCO!$A:$A,H25))=0,"-",(SUMIFS(KITCO!$E:$E,KITCO!$A:$A,H25)))))</f>
        <v/>
      </c>
      <c r="J25" s="165">
        <f>SUMIFS(KITCO!$E:$E,KITCO!$A:$A,H25)</f>
        <v>0</v>
      </c>
      <c r="K25" s="3" t="str">
        <f>Доллар!K25</f>
        <v>22.04.2023</v>
      </c>
      <c r="L25" s="157" t="str">
        <f>IF(AND(M25=0,M26=0,M27=0,M28=0,M29=0,M30=0,M31=0,M32=0,M33=0,M34=0),"",(IF((SUMIFS(KITCO!$E:$E,KITCO!$A:$A,K25))=0,"-",(SUMIFS(KITCO!$E:$E,KITCO!$A:$A,K25)))))</f>
        <v/>
      </c>
      <c r="M25" s="165">
        <f>SUMIFS(KITCO!$E:$E,KITCO!$A:$A,K25)</f>
        <v>0</v>
      </c>
      <c r="N25" s="3" t="str">
        <f>Доллар!N25</f>
        <v>22.05.2023</v>
      </c>
      <c r="O25" s="157" t="str">
        <f>IF(AND(P25=0,P26=0,P27=0,P28=0,P29=0,P30=0,P31=0,P32=0,P33=0,P34=0),"",(IF((SUMIFS(KITCO!$E:$E,KITCO!$A:$A,N25))=0,"-",(SUMIFS(KITCO!$E:$E,KITCO!$A:$A,N25)))))</f>
        <v/>
      </c>
      <c r="P25" s="165">
        <f>SUMIFS(KITCO!$E:$E,KITCO!$A:$A,N25)</f>
        <v>0</v>
      </c>
      <c r="Q25" s="3" t="str">
        <f>Доллар!Q25</f>
        <v>22.06.2023</v>
      </c>
      <c r="R25" s="157" t="str">
        <f>IF(AND(S25=0,S26=0,S27=0,S28=0,S29=0,S30=0,S31=0,S32=0,S33=0,S34=0),"",(IF((SUMIFS(KITCO!$E:$E,KITCO!$A:$A,Q25))=0,"-",(SUMIFS(KITCO!$E:$E,KITCO!$A:$A,Q25)))))</f>
        <v/>
      </c>
      <c r="S25" s="165">
        <f>SUMIFS(KITCO!$E:$E,KITCO!$A:$A,Q25)</f>
        <v>0</v>
      </c>
      <c r="T25" s="3" t="str">
        <f>Доллар!T25</f>
        <v>22.07.2023</v>
      </c>
      <c r="U25" s="157" t="str">
        <f>IF(AND(V25=0,V26=0,V27=0,V28=0,V29=0,V30=0,V31=0,V32=0,V33=0,V34=0),"",(IF((SUMIFS(KITCO!$E:$E,KITCO!$A:$A,T25))=0,"-",(SUMIFS(KITCO!$E:$E,KITCO!$A:$A,T25)))))</f>
        <v/>
      </c>
      <c r="V25" s="165">
        <f>SUMIFS(KITCO!$E:$E,KITCO!$A:$A,T25)</f>
        <v>0</v>
      </c>
      <c r="W25" s="3" t="str">
        <f>Доллар!W25</f>
        <v>22.08.2023</v>
      </c>
      <c r="X25" s="157" t="str">
        <f>IF(AND(Y25=0,Y26=0,Y27=0,Y28=0,Y29=0,Y30=0,Y31=0,Y32=0,Y33=0,Y34=0),"",(IF((SUMIFS(KITCO!$E:$E,KITCO!$A:$A,W25))=0,"-",(SUMIFS(KITCO!$E:$E,KITCO!$A:$A,W25)))))</f>
        <v/>
      </c>
      <c r="Y25" s="165">
        <f>SUMIFS(KITCO!$E:$E,KITCO!$A:$A,W25)</f>
        <v>0</v>
      </c>
      <c r="Z25" s="3" t="str">
        <f>Доллар!Z25</f>
        <v>22.09.2023</v>
      </c>
      <c r="AA25" s="157" t="str">
        <f>IF(AND(AB25=0,AB26=0,AB27=0,AB28=0,AB29=0,AB30=0,AB31=0,AB32=0,AB33=0,AB34=0),"",(IF((SUMIFS(KITCO!$E:$E,KITCO!$A:$A,Z25))=0,"-",(SUMIFS(KITCO!$E:$E,KITCO!$A:$A,Z25)))))</f>
        <v/>
      </c>
      <c r="AB25" s="165">
        <f>SUMIFS(KITCO!$E:$E,KITCO!$A:$A,Z25)</f>
        <v>0</v>
      </c>
      <c r="AC25" s="3" t="str">
        <f>Доллар!AC25</f>
        <v>22.10.2023</v>
      </c>
      <c r="AD25" s="157" t="str">
        <f>IF(AND(AE25=0,AE26=0,AE27=0,AE28=0,AE29=0,AE30=0,AE31=0,AE32=0,AE33=0,AE34=0),"",(IF((SUMIFS(KITCO!$E:$E,KITCO!$A:$A,AC25))=0,"-",(SUMIFS(KITCO!$E:$E,KITCO!$A:$A,AC25)))))</f>
        <v/>
      </c>
      <c r="AE25" s="165">
        <f>SUMIFS(KITCO!$E:$E,KITCO!$A:$A,AC25)</f>
        <v>0</v>
      </c>
      <c r="AF25" s="3" t="str">
        <f>Доллар!AF25</f>
        <v>22.11.2023</v>
      </c>
      <c r="AG25" s="157" t="str">
        <f>IF(AND(AH25=0,AH26=0,AH27=0,AH28=0,AH29=0,AH30=0,AH31=0,AH32=0,AH33=0,AH34=0),"",(IF((SUMIFS(KITCO!$E:$E,KITCO!$A:$A,AF25))=0,"-",(SUMIFS(KITCO!$E:$E,KITCO!$A:$A,AF25)))))</f>
        <v/>
      </c>
      <c r="AH25" s="165">
        <f>SUMIFS(KITCO!$E:$E,KITCO!$A:$A,AF25)</f>
        <v>0</v>
      </c>
      <c r="AI25" s="3" t="str">
        <f>Доллар!AI25</f>
        <v>22.12.2023</v>
      </c>
      <c r="AJ25" s="157" t="str">
        <f>IF(AND(AK25=0,AK26=0,AK27=0,AK28=0,AK29=0,AK30=0,AK31=0,AK32=0,AK33=0,AK34=0),"",(IF((SUMIFS(KITCO!$E:$E,KITCO!$A:$A,AI25))=0,"-",(SUMIFS(KITCO!$E:$E,KITCO!$A:$A,AI25)))))</f>
        <v/>
      </c>
      <c r="AK25" s="165">
        <f>SUMIFS(KITCO!$E:$E,KITCO!$A:$A,AI25)</f>
        <v>0</v>
      </c>
      <c r="AQ25" s="153" t="str">
        <f t="shared" si="0"/>
        <v>22.06.2023</v>
      </c>
      <c r="AR25" s="82"/>
      <c r="AT25" s="3" t="str">
        <f t="shared" si="1"/>
        <v>22.10.2023</v>
      </c>
      <c r="AU25" s="82"/>
      <c r="AW25" s="3" t="str">
        <f t="shared" si="2"/>
        <v>22.11.2023</v>
      </c>
      <c r="AX25" s="82"/>
      <c r="AZ25" s="3" t="str">
        <f t="shared" si="3"/>
        <v>22.12.2023</v>
      </c>
      <c r="BA25" s="82"/>
    </row>
    <row r="26" spans="2:53" x14ac:dyDescent="0.25">
      <c r="B26" s="3" t="str">
        <f>Доллар!B26</f>
        <v>23.01.2023</v>
      </c>
      <c r="C26" s="157" t="str">
        <f>IF(AND(D26=0,D27=0,D28=0,D29=0,D30=0,D31=0,D32=0,D33=0,D34=0,D35=0),"",(IF((SUMIFS(KITCO!$E:$E,KITCO!$A:$A,B26))=0,"-",(SUMIFS(KITCO!$E:$E,KITCO!$A:$A,B26)))))</f>
        <v/>
      </c>
      <c r="D26" s="165">
        <f>SUMIFS(KITCO!$E:$E,KITCO!$A:$A,B26)</f>
        <v>0</v>
      </c>
      <c r="E26" s="3" t="str">
        <f>Доллар!E26</f>
        <v>23.02.2023</v>
      </c>
      <c r="F26" s="157" t="str">
        <f>IF(AND(G26=0,G27=0,G28=0,G29=0,G30=0,G31=0,G32=0,G33=0,G34=0,G35=0),"",(IF((SUMIFS(KITCO!$E:$E,KITCO!$A:$A,E26))=0,"-",(SUMIFS(KITCO!$E:$E,KITCO!$A:$A,E26)))))</f>
        <v/>
      </c>
      <c r="G26" s="165">
        <f>SUMIFS(KITCO!$E:$E,KITCO!$A:$A,E26)</f>
        <v>0</v>
      </c>
      <c r="H26" s="3" t="str">
        <f>Доллар!H26</f>
        <v>23.03.2023</v>
      </c>
      <c r="I26" s="157" t="str">
        <f>IF(AND(J26=0,J27=0,J28=0,J29=0,J30=0,J31=0,J32=0,J33=0,J34=0,J35=0),"",(IF((SUMIFS(KITCO!$E:$E,KITCO!$A:$A,H26))=0,"-",(SUMIFS(KITCO!$E:$E,KITCO!$A:$A,H26)))))</f>
        <v/>
      </c>
      <c r="J26" s="165">
        <f>SUMIFS(KITCO!$E:$E,KITCO!$A:$A,H26)</f>
        <v>0</v>
      </c>
      <c r="K26" s="3" t="str">
        <f>Доллар!K26</f>
        <v>23.04.2023</v>
      </c>
      <c r="L26" s="157" t="str">
        <f>IF(AND(M26=0,M27=0,M28=0,M29=0,M30=0,M31=0,M32=0,M33=0,M34=0,M35=0),"",(IF((SUMIFS(KITCO!$E:$E,KITCO!$A:$A,K26))=0,"-",(SUMIFS(KITCO!$E:$E,KITCO!$A:$A,K26)))))</f>
        <v/>
      </c>
      <c r="M26" s="165">
        <f>SUMIFS(KITCO!$E:$E,KITCO!$A:$A,K26)</f>
        <v>0</v>
      </c>
      <c r="N26" s="3" t="str">
        <f>Доллар!N26</f>
        <v>23.05.2023</v>
      </c>
      <c r="O26" s="157" t="str">
        <f>IF(AND(P26=0,P27=0,P28=0,P29=0,P30=0,P31=0,P32=0,P33=0,P34=0,P35=0),"",(IF((SUMIFS(KITCO!$E:$E,KITCO!$A:$A,N26))=0,"-",(SUMIFS(KITCO!$E:$E,KITCO!$A:$A,N26)))))</f>
        <v/>
      </c>
      <c r="P26" s="165">
        <f>SUMIFS(KITCO!$E:$E,KITCO!$A:$A,N26)</f>
        <v>0</v>
      </c>
      <c r="Q26" s="3" t="str">
        <f>Доллар!Q26</f>
        <v>23.06.2023</v>
      </c>
      <c r="R26" s="157" t="str">
        <f>IF(AND(S26=0,S27=0,S28=0,S29=0,S30=0,S31=0,S32=0,S33=0,S34=0,S35=0),"",(IF((SUMIFS(KITCO!$E:$E,KITCO!$A:$A,Q26))=0,"-",(SUMIFS(KITCO!$E:$E,KITCO!$A:$A,Q26)))))</f>
        <v/>
      </c>
      <c r="S26" s="165">
        <f>SUMIFS(KITCO!$E:$E,KITCO!$A:$A,Q26)</f>
        <v>0</v>
      </c>
      <c r="T26" s="3" t="str">
        <f>Доллар!T26</f>
        <v>23.07.2023</v>
      </c>
      <c r="U26" s="157" t="str">
        <f>IF(AND(V26=0,V27=0,V28=0,V29=0,V30=0,V31=0,V32=0,V33=0,V34=0,V35=0),"",(IF((SUMIFS(KITCO!$E:$E,KITCO!$A:$A,T26))=0,"-",(SUMIFS(KITCO!$E:$E,KITCO!$A:$A,T26)))))</f>
        <v/>
      </c>
      <c r="V26" s="165">
        <f>SUMIFS(KITCO!$E:$E,KITCO!$A:$A,T26)</f>
        <v>0</v>
      </c>
      <c r="W26" s="3" t="str">
        <f>Доллар!W26</f>
        <v>23.08.2023</v>
      </c>
      <c r="X26" s="157" t="str">
        <f>IF(AND(Y26=0,Y27=0,Y28=0,Y29=0,Y30=0,Y31=0,Y32=0,Y33=0,Y34=0,Y35=0),"",(IF((SUMIFS(KITCO!$E:$E,KITCO!$A:$A,W26))=0,"-",(SUMIFS(KITCO!$E:$E,KITCO!$A:$A,W26)))))</f>
        <v/>
      </c>
      <c r="Y26" s="165">
        <f>SUMIFS(KITCO!$E:$E,KITCO!$A:$A,W26)</f>
        <v>0</v>
      </c>
      <c r="Z26" s="3" t="str">
        <f>Доллар!Z26</f>
        <v>23.09.2023</v>
      </c>
      <c r="AA26" s="157" t="str">
        <f>IF(AND(AB26=0,AB27=0,AB28=0,AB29=0,AB30=0,AB31=0,AB32=0,AB33=0,AB34=0,AB35=0),"",(IF((SUMIFS(KITCO!$E:$E,KITCO!$A:$A,Z26))=0,"-",(SUMIFS(KITCO!$E:$E,KITCO!$A:$A,Z26)))))</f>
        <v/>
      </c>
      <c r="AB26" s="165">
        <f>SUMIFS(KITCO!$E:$E,KITCO!$A:$A,Z26)</f>
        <v>0</v>
      </c>
      <c r="AC26" s="3" t="str">
        <f>Доллар!AC26</f>
        <v>23.10.2023</v>
      </c>
      <c r="AD26" s="157" t="str">
        <f>IF(AND(AE26=0,AE27=0,AE28=0,AE29=0,AE30=0,AE31=0,AE32=0,AE33=0,AE34=0,AE35=0),"",(IF((SUMIFS(KITCO!$E:$E,KITCO!$A:$A,AC26))=0,"-",(SUMIFS(KITCO!$E:$E,KITCO!$A:$A,AC26)))))</f>
        <v/>
      </c>
      <c r="AE26" s="165">
        <f>SUMIFS(KITCO!$E:$E,KITCO!$A:$A,AC26)</f>
        <v>0</v>
      </c>
      <c r="AF26" s="3" t="str">
        <f>Доллар!AF26</f>
        <v>23.11.2023</v>
      </c>
      <c r="AG26" s="157" t="str">
        <f>IF(AND(AH26=0,AH27=0,AH28=0,AH29=0,AH30=0,AH31=0,AH32=0,AH33=0,AH34=0,AH35=0),"",(IF((SUMIFS(KITCO!$E:$E,KITCO!$A:$A,AF26))=0,"-",(SUMIFS(KITCO!$E:$E,KITCO!$A:$A,AF26)))))</f>
        <v/>
      </c>
      <c r="AH26" s="165">
        <f>SUMIFS(KITCO!$E:$E,KITCO!$A:$A,AF26)</f>
        <v>0</v>
      </c>
      <c r="AI26" s="3" t="str">
        <f>Доллар!AI26</f>
        <v>23.12.2023</v>
      </c>
      <c r="AJ26" s="157" t="str">
        <f>IF(AND(AK26=0,AK27=0,AK28=0,AK29=0,AK30=0,AK31=0,AK32=0,AK33=0,AK34=0,AK35=0),"",(IF((SUMIFS(KITCO!$E:$E,KITCO!$A:$A,AI26))=0,"-",(SUMIFS(KITCO!$E:$E,KITCO!$A:$A,AI26)))))</f>
        <v/>
      </c>
      <c r="AK26" s="165">
        <f>SUMIFS(KITCO!$E:$E,KITCO!$A:$A,AI26)</f>
        <v>0</v>
      </c>
      <c r="AQ26" s="153" t="str">
        <f t="shared" si="0"/>
        <v>23.06.2023</v>
      </c>
      <c r="AR26" s="82"/>
      <c r="AT26" s="3" t="str">
        <f t="shared" si="1"/>
        <v>23.10.2023</v>
      </c>
      <c r="AU26" s="82"/>
      <c r="AW26" s="3" t="str">
        <f t="shared" si="2"/>
        <v>23.11.2023</v>
      </c>
      <c r="AX26" s="85" t="s">
        <v>52</v>
      </c>
      <c r="AZ26" s="3" t="str">
        <f t="shared" si="3"/>
        <v>23.12.2023</v>
      </c>
      <c r="BA26" s="82"/>
    </row>
    <row r="27" spans="2:53" x14ac:dyDescent="0.25">
      <c r="B27" s="3" t="str">
        <f>Доллар!B27</f>
        <v>24.01.2023</v>
      </c>
      <c r="C27" s="157" t="str">
        <f>IF(AND(D27=0,D28=0,D29=0,D30=0,D31=0,D32=0,D33=0,D34=0,D35=0,D36=0),"",(IF((SUMIFS(KITCO!$E:$E,KITCO!$A:$A,B27))=0,"-",(SUMIFS(KITCO!$E:$E,KITCO!$A:$A,B27)))))</f>
        <v/>
      </c>
      <c r="D27" s="165">
        <f>SUMIFS(KITCO!$E:$E,KITCO!$A:$A,B27)</f>
        <v>0</v>
      </c>
      <c r="E27" s="3" t="str">
        <f>Доллар!E27</f>
        <v>24.02.2023</v>
      </c>
      <c r="F27" s="157" t="str">
        <f>IF(AND(G27=0,G28=0,G29=0,G30=0,G31=0,G32=0,G33=0,G34=0,G35=0,G36=0),"",(IF((SUMIFS(KITCO!$E:$E,KITCO!$A:$A,E27))=0,"-",(SUMIFS(KITCO!$E:$E,KITCO!$A:$A,E27)))))</f>
        <v/>
      </c>
      <c r="G27" s="165">
        <f>SUMIFS(KITCO!$E:$E,KITCO!$A:$A,E27)</f>
        <v>0</v>
      </c>
      <c r="H27" s="3" t="str">
        <f>Доллар!H27</f>
        <v>24.03.2023</v>
      </c>
      <c r="I27" s="157" t="str">
        <f>IF(AND(J27=0,J28=0,J29=0,J30=0,J31=0,J32=0,J33=0,J34=0,J35=0,J36=0),"",(IF((SUMIFS(KITCO!$E:$E,KITCO!$A:$A,H27))=0,"-",(SUMIFS(KITCO!$E:$E,KITCO!$A:$A,H27)))))</f>
        <v/>
      </c>
      <c r="J27" s="165">
        <f>SUMIFS(KITCO!$E:$E,KITCO!$A:$A,H27)</f>
        <v>0</v>
      </c>
      <c r="K27" s="3" t="str">
        <f>Доллар!K27</f>
        <v>24.04.2023</v>
      </c>
      <c r="L27" s="157" t="str">
        <f>IF(AND(M27=0,M28=0,M29=0,M30=0,M31=0,M32=0,M33=0,M34=0,M35=0,M36=0),"",(IF((SUMIFS(KITCO!$E:$E,KITCO!$A:$A,K27))=0,"-",(SUMIFS(KITCO!$E:$E,KITCO!$A:$A,K27)))))</f>
        <v/>
      </c>
      <c r="M27" s="165">
        <f>SUMIFS(KITCO!$E:$E,KITCO!$A:$A,K27)</f>
        <v>0</v>
      </c>
      <c r="N27" s="3" t="str">
        <f>Доллар!N27</f>
        <v>24.05.2023</v>
      </c>
      <c r="O27" s="157" t="str">
        <f>IF(AND(P27=0,P28=0,P29=0,P30=0,P31=0,P32=0,P33=0,P34=0,P35=0,P36=0),"",(IF((SUMIFS(KITCO!$E:$E,KITCO!$A:$A,N27))=0,"-",(SUMIFS(KITCO!$E:$E,KITCO!$A:$A,N27)))))</f>
        <v/>
      </c>
      <c r="P27" s="165">
        <f>SUMIFS(KITCO!$E:$E,KITCO!$A:$A,N27)</f>
        <v>0</v>
      </c>
      <c r="Q27" s="3" t="str">
        <f>Доллар!Q27</f>
        <v>24.06.2023</v>
      </c>
      <c r="R27" s="157" t="str">
        <f>IF(AND(S27=0,S28=0,S29=0,S30=0,S31=0,S32=0,S33=0,S34=0,S35=0,S36=0),"",(IF((SUMIFS(KITCO!$E:$E,KITCO!$A:$A,Q27))=0,"-",(SUMIFS(KITCO!$E:$E,KITCO!$A:$A,Q27)))))</f>
        <v/>
      </c>
      <c r="S27" s="165">
        <f>SUMIFS(KITCO!$E:$E,KITCO!$A:$A,Q27)</f>
        <v>0</v>
      </c>
      <c r="T27" s="3" t="str">
        <f>Доллар!T27</f>
        <v>24.07.2023</v>
      </c>
      <c r="U27" s="157" t="str">
        <f>IF(AND(V27=0,V28=0,V29=0,V30=0,V31=0,V32=0,V33=0,V34=0,V35=0,V36=0),"",(IF((SUMIFS(KITCO!$E:$E,KITCO!$A:$A,T27))=0,"-",(SUMIFS(KITCO!$E:$E,KITCO!$A:$A,T27)))))</f>
        <v/>
      </c>
      <c r="V27" s="165">
        <f>SUMIFS(KITCO!$E:$E,KITCO!$A:$A,T27)</f>
        <v>0</v>
      </c>
      <c r="W27" s="3" t="str">
        <f>Доллар!W27</f>
        <v>24.08.2023</v>
      </c>
      <c r="X27" s="157" t="str">
        <f>IF(AND(Y27=0,Y28=0,Y29=0,Y30=0,Y31=0,Y32=0,Y33=0,Y34=0,Y35=0,Y36=0),"",(IF((SUMIFS(KITCO!$E:$E,KITCO!$A:$A,W27))=0,"-",(SUMIFS(KITCO!$E:$E,KITCO!$A:$A,W27)))))</f>
        <v/>
      </c>
      <c r="Y27" s="165">
        <f>SUMIFS(KITCO!$E:$E,KITCO!$A:$A,W27)</f>
        <v>0</v>
      </c>
      <c r="Z27" s="3" t="str">
        <f>Доллар!Z27</f>
        <v>24.09.2023</v>
      </c>
      <c r="AA27" s="157" t="str">
        <f>IF(AND(AB27=0,AB28=0,AB29=0,AB30=0,AB31=0,AB32=0,AB33=0,AB34=0,AB35=0,AB36=0),"",(IF((SUMIFS(KITCO!$E:$E,KITCO!$A:$A,Z27))=0,"-",(SUMIFS(KITCO!$E:$E,KITCO!$A:$A,Z27)))))</f>
        <v/>
      </c>
      <c r="AB27" s="165">
        <f>SUMIFS(KITCO!$E:$E,KITCO!$A:$A,Z27)</f>
        <v>0</v>
      </c>
      <c r="AC27" s="3" t="str">
        <f>Доллар!AC27</f>
        <v>24.10.2023</v>
      </c>
      <c r="AD27" s="157" t="str">
        <f>IF(AND(AE27=0,AE28=0,AE29=0,AE30=0,AE31=0,AE32=0,AE33=0,AE34=0,AE35=0,AE36=0),"",(IF((SUMIFS(KITCO!$E:$E,KITCO!$A:$A,AC27))=0,"-",(SUMIFS(KITCO!$E:$E,KITCO!$A:$A,AC27)))))</f>
        <v/>
      </c>
      <c r="AE27" s="165">
        <f>SUMIFS(KITCO!$E:$E,KITCO!$A:$A,AC27)</f>
        <v>0</v>
      </c>
      <c r="AF27" s="3" t="str">
        <f>Доллар!AF27</f>
        <v>24.11.2023</v>
      </c>
      <c r="AG27" s="157" t="str">
        <f>IF(AND(AH27=0,AH28=0,AH29=0,AH30=0,AH31=0,AH32=0,AH33=0,AH34=0,AH35=0,AH36=0),"",(IF((SUMIFS(KITCO!$E:$E,KITCO!$A:$A,AF27))=0,"-",(SUMIFS(KITCO!$E:$E,KITCO!$A:$A,AF27)))))</f>
        <v/>
      </c>
      <c r="AH27" s="165">
        <f>SUMIFS(KITCO!$E:$E,KITCO!$A:$A,AF27)</f>
        <v>0</v>
      </c>
      <c r="AI27" s="3" t="str">
        <f>Доллар!AI27</f>
        <v>24.12.2023</v>
      </c>
      <c r="AJ27" s="157" t="str">
        <f>IF(AND(AK27=0,AK28=0,AK29=0,AK30=0,AK31=0,AK32=0,AK33=0,AK34=0,AK35=0,AK36=0),"",(IF((SUMIFS(KITCO!$E:$E,KITCO!$A:$A,AI27))=0,"-",(SUMIFS(KITCO!$E:$E,KITCO!$A:$A,AI27)))))</f>
        <v/>
      </c>
      <c r="AK27" s="165">
        <f>SUMIFS(KITCO!$E:$E,KITCO!$A:$A,AI27)</f>
        <v>0</v>
      </c>
      <c r="AQ27" s="153" t="str">
        <f t="shared" si="0"/>
        <v>24.06.2023</v>
      </c>
      <c r="AR27" s="85" t="s">
        <v>52</v>
      </c>
      <c r="AT27" s="3" t="str">
        <f t="shared" si="1"/>
        <v>24.10.2023</v>
      </c>
      <c r="AU27" s="85" t="s">
        <v>52</v>
      </c>
      <c r="AW27" s="3" t="str">
        <f t="shared" si="2"/>
        <v>24.11.2023</v>
      </c>
      <c r="AX27" s="85" t="s">
        <v>52</v>
      </c>
      <c r="AZ27" s="3" t="str">
        <f t="shared" si="3"/>
        <v>24.12.2023</v>
      </c>
      <c r="BA27" s="85" t="s">
        <v>52</v>
      </c>
    </row>
    <row r="28" spans="2:53" x14ac:dyDescent="0.25">
      <c r="B28" s="3" t="str">
        <f>Доллар!B28</f>
        <v>25.01.2023</v>
      </c>
      <c r="C28" s="157" t="str">
        <f>IF(AND(D28=0,D29=0,D30=0,D31=0,D32=0,D33=0,D34=0,D35=0,D36=0,D37=0),"",(IF((SUMIFS(KITCO!$E:$E,KITCO!$A:$A,B28))=0,"-",(SUMIFS(KITCO!$E:$E,KITCO!$A:$A,B28)))))</f>
        <v/>
      </c>
      <c r="D28" s="165">
        <f>SUMIFS(KITCO!$E:$E,KITCO!$A:$A,B28)</f>
        <v>0</v>
      </c>
      <c r="E28" s="3" t="str">
        <f>Доллар!E28</f>
        <v>25.02.2023</v>
      </c>
      <c r="F28" s="157" t="str">
        <f>IF(AND(G28=0,G29=0,G30=0,G31=0,G32=0,G33=0,G34=0,G35=0,G36=0,G37=0),"",(IF((SUMIFS(KITCO!$E:$E,KITCO!$A:$A,E28))=0,"-",(SUMIFS(KITCO!$E:$E,KITCO!$A:$A,E28)))))</f>
        <v/>
      </c>
      <c r="G28" s="165">
        <f>SUMIFS(KITCO!$E:$E,KITCO!$A:$A,E28)</f>
        <v>0</v>
      </c>
      <c r="H28" s="3" t="str">
        <f>Доллар!H28</f>
        <v>25.03.2023</v>
      </c>
      <c r="I28" s="157" t="str">
        <f>IF(AND(J28=0,J29=0,J30=0,J31=0,J32=0,J33=0,J34=0,J35=0,J36=0,J37=0),"",(IF((SUMIFS(KITCO!$E:$E,KITCO!$A:$A,H28))=0,"-",(SUMIFS(KITCO!$E:$E,KITCO!$A:$A,H28)))))</f>
        <v/>
      </c>
      <c r="J28" s="165">
        <f>SUMIFS(KITCO!$E:$E,KITCO!$A:$A,H28)</f>
        <v>0</v>
      </c>
      <c r="K28" s="3" t="str">
        <f>Доллар!K28</f>
        <v>25.04.2023</v>
      </c>
      <c r="L28" s="157" t="str">
        <f>IF(AND(M28=0,M29=0,M30=0,M31=0,M32=0,M33=0,M34=0,M35=0,M36=0,M37=0),"",(IF((SUMIFS(KITCO!$E:$E,KITCO!$A:$A,K28))=0,"-",(SUMIFS(KITCO!$E:$E,KITCO!$A:$A,K28)))))</f>
        <v/>
      </c>
      <c r="M28" s="165">
        <f>SUMIFS(KITCO!$E:$E,KITCO!$A:$A,K28)</f>
        <v>0</v>
      </c>
      <c r="N28" s="3" t="str">
        <f>Доллар!N28</f>
        <v>25.05.2023</v>
      </c>
      <c r="O28" s="157" t="str">
        <f>IF(AND(P28=0,P29=0,P30=0,P31=0,P32=0,P33=0,P34=0,P35=0,P36=0,P37=0),"",(IF((SUMIFS(KITCO!$E:$E,KITCO!$A:$A,N28))=0,"-",(SUMIFS(KITCO!$E:$E,KITCO!$A:$A,N28)))))</f>
        <v/>
      </c>
      <c r="P28" s="165">
        <f>SUMIFS(KITCO!$E:$E,KITCO!$A:$A,N28)</f>
        <v>0</v>
      </c>
      <c r="Q28" s="3" t="str">
        <f>Доллар!Q28</f>
        <v>25.06.2023</v>
      </c>
      <c r="R28" s="157" t="str">
        <f>IF(AND(S28=0,S29=0,S30=0,S31=0,S32=0,S33=0,S34=0,S35=0,S36=0,S37=0),"",(IF((SUMIFS(KITCO!$E:$E,KITCO!$A:$A,Q28))=0,"-",(SUMIFS(KITCO!$E:$E,KITCO!$A:$A,Q28)))))</f>
        <v/>
      </c>
      <c r="S28" s="165">
        <f>SUMIFS(KITCO!$E:$E,KITCO!$A:$A,Q28)</f>
        <v>0</v>
      </c>
      <c r="T28" s="3" t="str">
        <f>Доллар!T28</f>
        <v>25.07.2023</v>
      </c>
      <c r="U28" s="157" t="str">
        <f>IF(AND(V28=0,V29=0,V30=0,V31=0,V32=0,V33=0,V34=0,V35=0,V36=0,V37=0),"",(IF((SUMIFS(KITCO!$E:$E,KITCO!$A:$A,T28))=0,"-",(SUMIFS(KITCO!$E:$E,KITCO!$A:$A,T28)))))</f>
        <v/>
      </c>
      <c r="V28" s="165">
        <f>SUMIFS(KITCO!$E:$E,KITCO!$A:$A,T28)</f>
        <v>0</v>
      </c>
      <c r="W28" s="3" t="str">
        <f>Доллар!W28</f>
        <v>25.08.2023</v>
      </c>
      <c r="X28" s="157" t="str">
        <f>IF(AND(Y28=0,Y29=0,Y30=0,Y31=0,Y32=0,Y33=0,Y34=0,Y35=0,Y36=0,Y37=0),"",(IF((SUMIFS(KITCO!$E:$E,KITCO!$A:$A,W28))=0,"-",(SUMIFS(KITCO!$E:$E,KITCO!$A:$A,W28)))))</f>
        <v/>
      </c>
      <c r="Y28" s="165">
        <f>SUMIFS(KITCO!$E:$E,KITCO!$A:$A,W28)</f>
        <v>0</v>
      </c>
      <c r="Z28" s="3" t="str">
        <f>Доллар!Z28</f>
        <v>25.09.2023</v>
      </c>
      <c r="AA28" s="157" t="str">
        <f>IF(AND(AB28=0,AB29=0,AB30=0,AB31=0,AB32=0,AB33=0,AB34=0,AB35=0,AB36=0,AB37=0),"",(IF((SUMIFS(KITCO!$E:$E,KITCO!$A:$A,Z28))=0,"-",(SUMIFS(KITCO!$E:$E,KITCO!$A:$A,Z28)))))</f>
        <v/>
      </c>
      <c r="AB28" s="165">
        <f>SUMIFS(KITCO!$E:$E,KITCO!$A:$A,Z28)</f>
        <v>0</v>
      </c>
      <c r="AC28" s="3" t="str">
        <f>Доллар!AC28</f>
        <v>25.10.2023</v>
      </c>
      <c r="AD28" s="157" t="str">
        <f>IF(AND(AE28=0,AE29=0,AE30=0,AE31=0,AE32=0,AE33=0,AE34=0,AE35=0,AE36=0,AE37=0),"",(IF((SUMIFS(KITCO!$E:$E,KITCO!$A:$A,AC28))=0,"-",(SUMIFS(KITCO!$E:$E,KITCO!$A:$A,AC28)))))</f>
        <v/>
      </c>
      <c r="AE28" s="165">
        <f>SUMIFS(KITCO!$E:$E,KITCO!$A:$A,AC28)</f>
        <v>0</v>
      </c>
      <c r="AF28" s="3" t="str">
        <f>Доллар!AF28</f>
        <v>25.11.2023</v>
      </c>
      <c r="AG28" s="157" t="str">
        <f>IF(AND(AH28=0,AH29=0,AH30=0,AH31=0,AH32=0,AH33=0,AH34=0,AH35=0,AH36=0,AH37=0),"",(IF((SUMIFS(KITCO!$E:$E,KITCO!$A:$A,AF28))=0,"-",(SUMIFS(KITCO!$E:$E,KITCO!$A:$A,AF28)))))</f>
        <v/>
      </c>
      <c r="AH28" s="165">
        <f>SUMIFS(KITCO!$E:$E,KITCO!$A:$A,AF28)</f>
        <v>0</v>
      </c>
      <c r="AI28" s="3" t="str">
        <f>Доллар!AI28</f>
        <v>25.12.2023</v>
      </c>
      <c r="AJ28" s="157" t="str">
        <f>IF(AND(AK28=0,AK29=0,AK30=0,AK31=0,AK32=0,AK33=0,AK34=0,AK35=0,AK36=0,AK37=0),"",(IF((SUMIFS(KITCO!$E:$E,KITCO!$A:$A,AI28))=0,"-",(SUMIFS(KITCO!$E:$E,KITCO!$A:$A,AI28)))))</f>
        <v/>
      </c>
      <c r="AK28" s="165">
        <f>SUMIFS(KITCO!$E:$E,KITCO!$A:$A,AI28)</f>
        <v>0</v>
      </c>
      <c r="AQ28" s="153" t="str">
        <f t="shared" si="0"/>
        <v>25.06.2023</v>
      </c>
      <c r="AR28" s="85" t="s">
        <v>52</v>
      </c>
      <c r="AT28" s="3" t="str">
        <f t="shared" si="1"/>
        <v>25.10.2023</v>
      </c>
      <c r="AU28" s="85" t="s">
        <v>52</v>
      </c>
      <c r="AW28" s="3" t="str">
        <f t="shared" si="2"/>
        <v>25.11.2023</v>
      </c>
      <c r="AX28" s="85" t="s">
        <v>52</v>
      </c>
      <c r="AZ28" s="3" t="str">
        <f t="shared" si="3"/>
        <v>25.12.2023</v>
      </c>
      <c r="BA28" s="85" t="s">
        <v>52</v>
      </c>
    </row>
    <row r="29" spans="2:53" x14ac:dyDescent="0.25">
      <c r="B29" s="3" t="str">
        <f>Доллар!B29</f>
        <v>26.01.2023</v>
      </c>
      <c r="C29" s="157" t="str">
        <f>IF(AND(D29=0,D30=0,D31=0,D32=0,D33=0,D34=0,D35=0,D36=0,D37=0,D38=0),"",(IF((SUMIFS(KITCO!$E:$E,KITCO!$A:$A,B29))=0,"-",(SUMIFS(KITCO!$E:$E,KITCO!$A:$A,B29)))))</f>
        <v/>
      </c>
      <c r="D29" s="165">
        <f>SUMIFS(KITCO!$E:$E,KITCO!$A:$A,B29)</f>
        <v>0</v>
      </c>
      <c r="E29" s="3" t="str">
        <f>Доллар!E29</f>
        <v>26.02.2023</v>
      </c>
      <c r="F29" s="157" t="str">
        <f>IF(AND(G29=0,G30=0,G31=0,G32=0,G33=0,G34=0,G35=0,G36=0,G37=0,G38=0),"",(IF((SUMIFS(KITCO!$E:$E,KITCO!$A:$A,E29))=0,"-",(SUMIFS(KITCO!$E:$E,KITCO!$A:$A,E29)))))</f>
        <v/>
      </c>
      <c r="G29" s="165">
        <f>SUMIFS(KITCO!$E:$E,KITCO!$A:$A,E29)</f>
        <v>0</v>
      </c>
      <c r="H29" s="3" t="str">
        <f>Доллар!H29</f>
        <v>26.03.2023</v>
      </c>
      <c r="I29" s="157" t="str">
        <f>IF(AND(J29=0,J30=0,J31=0,J32=0,J33=0,J34=0,J35=0,J36=0,J37=0,J38=0),"",(IF((SUMIFS(KITCO!$E:$E,KITCO!$A:$A,H29))=0,"-",(SUMIFS(KITCO!$E:$E,KITCO!$A:$A,H29)))))</f>
        <v/>
      </c>
      <c r="J29" s="165">
        <f>SUMIFS(KITCO!$E:$E,KITCO!$A:$A,H29)</f>
        <v>0</v>
      </c>
      <c r="K29" s="3" t="str">
        <f>Доллар!K29</f>
        <v>26.04.2023</v>
      </c>
      <c r="L29" s="157" t="str">
        <f>IF(AND(M29=0,M30=0,M31=0,M32=0,M33=0,M34=0,M35=0,M36=0,M37=0,M38=0),"",(IF((SUMIFS(KITCO!$E:$E,KITCO!$A:$A,K29))=0,"-",(SUMIFS(KITCO!$E:$E,KITCO!$A:$A,K29)))))</f>
        <v/>
      </c>
      <c r="M29" s="165">
        <f>SUMIFS(KITCO!$E:$E,KITCO!$A:$A,K29)</f>
        <v>0</v>
      </c>
      <c r="N29" s="3" t="str">
        <f>Доллар!N29</f>
        <v>26.05.2023</v>
      </c>
      <c r="O29" s="157" t="str">
        <f>IF(AND(P29=0,P30=0,P31=0,P32=0,P33=0,P34=0,P35=0,P36=0,P37=0,P38=0),"",(IF((SUMIFS(KITCO!$E:$E,KITCO!$A:$A,N29))=0,"-",(SUMIFS(KITCO!$E:$E,KITCO!$A:$A,N29)))))</f>
        <v/>
      </c>
      <c r="P29" s="165">
        <f>SUMIFS(KITCO!$E:$E,KITCO!$A:$A,N29)</f>
        <v>0</v>
      </c>
      <c r="Q29" s="3" t="str">
        <f>Доллар!Q29</f>
        <v>26.06.2023</v>
      </c>
      <c r="R29" s="157" t="str">
        <f>IF(AND(S29=0,S30=0,S31=0,S32=0,S33=0,S34=0,S35=0,S36=0,S37=0,S38=0),"",(IF((SUMIFS(KITCO!$E:$E,KITCO!$A:$A,Q29))=0,"-",(SUMIFS(KITCO!$E:$E,KITCO!$A:$A,Q29)))))</f>
        <v/>
      </c>
      <c r="S29" s="165">
        <f>SUMIFS(KITCO!$E:$E,KITCO!$A:$A,Q29)</f>
        <v>0</v>
      </c>
      <c r="T29" s="3" t="str">
        <f>Доллар!T29</f>
        <v>26.07.2023</v>
      </c>
      <c r="U29" s="157" t="str">
        <f>IF(AND(V29=0,V30=0,V31=0,V32=0,V33=0,V34=0,V35=0,V36=0,V37=0,V38=0),"",(IF((SUMIFS(KITCO!$E:$E,KITCO!$A:$A,T29))=0,"-",(SUMIFS(KITCO!$E:$E,KITCO!$A:$A,T29)))))</f>
        <v/>
      </c>
      <c r="V29" s="165">
        <f>SUMIFS(KITCO!$E:$E,KITCO!$A:$A,T29)</f>
        <v>0</v>
      </c>
      <c r="W29" s="3" t="str">
        <f>Доллар!W29</f>
        <v>26.08.2023</v>
      </c>
      <c r="X29" s="157" t="str">
        <f>IF(AND(Y29=0,Y30=0,Y31=0,Y32=0,Y33=0,Y34=0,Y35=0,Y36=0,Y37=0,Y38=0),"",(IF((SUMIFS(KITCO!$E:$E,KITCO!$A:$A,W29))=0,"-",(SUMIFS(KITCO!$E:$E,KITCO!$A:$A,W29)))))</f>
        <v/>
      </c>
      <c r="Y29" s="165">
        <f>SUMIFS(KITCO!$E:$E,KITCO!$A:$A,W29)</f>
        <v>0</v>
      </c>
      <c r="Z29" s="3" t="str">
        <f>Доллар!Z29</f>
        <v>26.09.2023</v>
      </c>
      <c r="AA29" s="157" t="str">
        <f>IF(AND(AB29=0,AB30=0,AB31=0,AB32=0,AB33=0,AB34=0,AB35=0,AB36=0,AB37=0,AB38=0),"",(IF((SUMIFS(KITCO!$E:$E,KITCO!$A:$A,Z29))=0,"-",(SUMIFS(KITCO!$E:$E,KITCO!$A:$A,Z29)))))</f>
        <v/>
      </c>
      <c r="AB29" s="165">
        <f>SUMIFS(KITCO!$E:$E,KITCO!$A:$A,Z29)</f>
        <v>0</v>
      </c>
      <c r="AC29" s="3" t="str">
        <f>Доллар!AC29</f>
        <v>26.10.2023</v>
      </c>
      <c r="AD29" s="157" t="str">
        <f>IF(AND(AE29=0,AE30=0,AE31=0,AE32=0,AE33=0,AE34=0,AE35=0,AE36=0,AE37=0,AE38=0),"",(IF((SUMIFS(KITCO!$E:$E,KITCO!$A:$A,AC29))=0,"-",(SUMIFS(KITCO!$E:$E,KITCO!$A:$A,AC29)))))</f>
        <v/>
      </c>
      <c r="AE29" s="165">
        <f>SUMIFS(KITCO!$E:$E,KITCO!$A:$A,AC29)</f>
        <v>0</v>
      </c>
      <c r="AF29" s="3" t="str">
        <f>Доллар!AF29</f>
        <v>26.11.2023</v>
      </c>
      <c r="AG29" s="157" t="str">
        <f>IF(AND(AH29=0,AH30=0,AH31=0,AH32=0,AH33=0,AH34=0,AH35=0,AH36=0,AH37=0,AH38=0),"",(IF((SUMIFS(KITCO!$E:$E,KITCO!$A:$A,AF29))=0,"-",(SUMIFS(KITCO!$E:$E,KITCO!$A:$A,AF29)))))</f>
        <v/>
      </c>
      <c r="AH29" s="165">
        <f>SUMIFS(KITCO!$E:$E,KITCO!$A:$A,AF29)</f>
        <v>0</v>
      </c>
      <c r="AI29" s="3" t="str">
        <f>Доллар!AI29</f>
        <v>26.12.2023</v>
      </c>
      <c r="AJ29" s="157" t="str">
        <f>IF(AND(AK29=0,AK30=0,AK31=0,AK32=0,AK33=0,AK34=0,AK35=0,AK36=0,AK37=0,AK38=0),"",(IF((SUMIFS(KITCO!$E:$E,KITCO!$A:$A,AI29))=0,"-",(SUMIFS(KITCO!$E:$E,KITCO!$A:$A,AI29)))))</f>
        <v/>
      </c>
      <c r="AK29" s="165">
        <f>SUMIFS(KITCO!$E:$E,KITCO!$A:$A,AI29)</f>
        <v>0</v>
      </c>
      <c r="AQ29" s="153" t="str">
        <f t="shared" si="0"/>
        <v>26.06.2023</v>
      </c>
      <c r="AR29" s="85" t="s">
        <v>52</v>
      </c>
      <c r="AT29" s="3" t="str">
        <f t="shared" si="1"/>
        <v>26.10.2023</v>
      </c>
      <c r="AU29" s="85" t="s">
        <v>52</v>
      </c>
      <c r="AW29" s="3" t="str">
        <f t="shared" si="2"/>
        <v>26.11.2023</v>
      </c>
      <c r="AX29" s="85" t="s">
        <v>52</v>
      </c>
      <c r="AZ29" s="3" t="str">
        <f t="shared" si="3"/>
        <v>26.12.2023</v>
      </c>
      <c r="BA29" s="85" t="s">
        <v>52</v>
      </c>
    </row>
    <row r="30" spans="2:53" x14ac:dyDescent="0.25">
      <c r="B30" s="3" t="str">
        <f>Доллар!B30</f>
        <v>27.01.2023</v>
      </c>
      <c r="C30" s="157" t="str">
        <f>IF(AND(D30=0,D31=0,D32=0,D33=0,D34=0,D35=0,D36=0,D37=0,D38=0,D39=0),"",(IF((SUMIFS(KITCO!$E:$E,KITCO!$A:$A,B30))=0,"-",(SUMIFS(KITCO!$E:$E,KITCO!$A:$A,B30)))))</f>
        <v/>
      </c>
      <c r="D30" s="165">
        <f>SUMIFS(KITCO!$E:$E,KITCO!$A:$A,B30)</f>
        <v>0</v>
      </c>
      <c r="E30" s="3" t="str">
        <f>Доллар!E30</f>
        <v>27.02.2023</v>
      </c>
      <c r="F30" s="157" t="str">
        <f>IF(AND(G30=0,G31=0,G32=0,G33=0,G34=0,G35=0,G36=0,G37=0,G38=0,G39=0),"",(IF((SUMIFS(KITCO!$E:$E,KITCO!$A:$A,E30))=0,"-",(SUMIFS(KITCO!$E:$E,KITCO!$A:$A,E30)))))</f>
        <v/>
      </c>
      <c r="G30" s="165">
        <f>SUMIFS(KITCO!$E:$E,KITCO!$A:$A,E30)</f>
        <v>0</v>
      </c>
      <c r="H30" s="3" t="str">
        <f>Доллар!H30</f>
        <v>27.03.2023</v>
      </c>
      <c r="I30" s="157" t="str">
        <f>IF(AND(J30=0,J31=0,J32=0,J33=0,J34=0,J35=0,J36=0,J37=0,J38=0,J39=0),"",(IF((SUMIFS(KITCO!$E:$E,KITCO!$A:$A,H30))=0,"-",(SUMIFS(KITCO!$E:$E,KITCO!$A:$A,H30)))))</f>
        <v/>
      </c>
      <c r="J30" s="165">
        <f>SUMIFS(KITCO!$E:$E,KITCO!$A:$A,H30)</f>
        <v>0</v>
      </c>
      <c r="K30" s="3" t="str">
        <f>Доллар!K30</f>
        <v>27.04.2023</v>
      </c>
      <c r="L30" s="157" t="str">
        <f>IF(AND(M30=0,M31=0,M32=0,M33=0,M34=0,M35=0,M36=0,M37=0,M38=0,M39=0),"",(IF((SUMIFS(KITCO!$E:$E,KITCO!$A:$A,K30))=0,"-",(SUMIFS(KITCO!$E:$E,KITCO!$A:$A,K30)))))</f>
        <v/>
      </c>
      <c r="M30" s="165">
        <f>SUMIFS(KITCO!$E:$E,KITCO!$A:$A,K30)</f>
        <v>0</v>
      </c>
      <c r="N30" s="3" t="str">
        <f>Доллар!N30</f>
        <v>27.05.2023</v>
      </c>
      <c r="O30" s="157" t="str">
        <f>IF(AND(P30=0,P31=0,P32=0,P33=0,P34=0,P35=0,P36=0,P37=0,P38=0,P39=0),"",(IF((SUMIFS(KITCO!$E:$E,KITCO!$A:$A,N30))=0,"-",(SUMIFS(KITCO!$E:$E,KITCO!$A:$A,N30)))))</f>
        <v/>
      </c>
      <c r="P30" s="165">
        <f>SUMIFS(KITCO!$E:$E,KITCO!$A:$A,N30)</f>
        <v>0</v>
      </c>
      <c r="Q30" s="3" t="str">
        <f>Доллар!Q30</f>
        <v>27.06.2023</v>
      </c>
      <c r="R30" s="157" t="str">
        <f>IF(AND(S30=0,S31=0,S32=0,S33=0,S34=0,S35=0,S36=0,S37=0,S38=0,S39=0),"",(IF((SUMIFS(KITCO!$E:$E,KITCO!$A:$A,Q30))=0,"-",(SUMIFS(KITCO!$E:$E,KITCO!$A:$A,Q30)))))</f>
        <v/>
      </c>
      <c r="S30" s="165">
        <f>SUMIFS(KITCO!$E:$E,KITCO!$A:$A,Q30)</f>
        <v>0</v>
      </c>
      <c r="T30" s="3" t="str">
        <f>Доллар!T30</f>
        <v>27.07.2023</v>
      </c>
      <c r="U30" s="157" t="str">
        <f>IF(AND(V30=0,V31=0,V32=0,V33=0,V34=0,V35=0,V36=0,V37=0,V38=0,V39=0),"",(IF((SUMIFS(KITCO!$E:$E,KITCO!$A:$A,T30))=0,"-",(SUMIFS(KITCO!$E:$E,KITCO!$A:$A,T30)))))</f>
        <v/>
      </c>
      <c r="V30" s="165">
        <f>SUMIFS(KITCO!$E:$E,KITCO!$A:$A,T30)</f>
        <v>0</v>
      </c>
      <c r="W30" s="3" t="str">
        <f>Доллар!W30</f>
        <v>27.08.2023</v>
      </c>
      <c r="X30" s="157" t="str">
        <f>IF(AND(Y30=0,Y31=0,Y32=0,Y33=0,Y34=0,Y35=0,Y36=0,Y37=0,Y38=0,Y39=0),"",(IF((SUMIFS(KITCO!$E:$E,KITCO!$A:$A,W30))=0,"-",(SUMIFS(KITCO!$E:$E,KITCO!$A:$A,W30)))))</f>
        <v/>
      </c>
      <c r="Y30" s="165">
        <f>SUMIFS(KITCO!$E:$E,KITCO!$A:$A,W30)</f>
        <v>0</v>
      </c>
      <c r="Z30" s="3" t="str">
        <f>Доллар!Z30</f>
        <v>27.09.2023</v>
      </c>
      <c r="AA30" s="157" t="str">
        <f>IF(AND(AB30=0,AB31=0,AB32=0,AB33=0,AB34=0,AB35=0,AB36=0,AB37=0,AB38=0,AB39=0),"",(IF((SUMIFS(KITCO!$E:$E,KITCO!$A:$A,Z30))=0,"-",(SUMIFS(KITCO!$E:$E,KITCO!$A:$A,Z30)))))</f>
        <v/>
      </c>
      <c r="AB30" s="165">
        <f>SUMIFS(KITCO!$E:$E,KITCO!$A:$A,Z30)</f>
        <v>0</v>
      </c>
      <c r="AC30" s="3" t="str">
        <f>Доллар!AC30</f>
        <v>27.10.2023</v>
      </c>
      <c r="AD30" s="157" t="str">
        <f>IF(AND(AE30=0,AE31=0,AE32=0,AE33=0,AE34=0,AE35=0,AE36=0,AE37=0,AE38=0,AE39=0),"",(IF((SUMIFS(KITCO!$E:$E,KITCO!$A:$A,AC30))=0,"-",(SUMIFS(KITCO!$E:$E,KITCO!$A:$A,AC30)))))</f>
        <v/>
      </c>
      <c r="AE30" s="165">
        <f>SUMIFS(KITCO!$E:$E,KITCO!$A:$A,AC30)</f>
        <v>0</v>
      </c>
      <c r="AF30" s="3" t="str">
        <f>Доллар!AF30</f>
        <v>27.11.2023</v>
      </c>
      <c r="AG30" s="157" t="str">
        <f>IF(AND(AH30=0,AH31=0,AH32=0,AH33=0,AH34=0,AH35=0,AH36=0,AH37=0,AH38=0,AH39=0),"",(IF((SUMIFS(KITCO!$E:$E,KITCO!$A:$A,AF30))=0,"-",(SUMIFS(KITCO!$E:$E,KITCO!$A:$A,AF30)))))</f>
        <v/>
      </c>
      <c r="AH30" s="165">
        <f>SUMIFS(KITCO!$E:$E,KITCO!$A:$A,AF30)</f>
        <v>0</v>
      </c>
      <c r="AI30" s="3" t="str">
        <f>Доллар!AI30</f>
        <v>27.12.2023</v>
      </c>
      <c r="AJ30" s="157" t="str">
        <f>IF(AND(AK30=0,AK31=0,AK32=0,AK33=0,AK34=0,AK35=0,AK36=0,AK37=0,AK38=0,AK39=0),"",(IF((SUMIFS(KITCO!$E:$E,KITCO!$A:$A,AI30))=0,"-",(SUMIFS(KITCO!$E:$E,KITCO!$A:$A,AI30)))))</f>
        <v/>
      </c>
      <c r="AK30" s="165">
        <f>SUMIFS(KITCO!$E:$E,KITCO!$A:$A,AI30)</f>
        <v>0</v>
      </c>
      <c r="AP30" s="31"/>
      <c r="AQ30" s="153" t="str">
        <f t="shared" si="0"/>
        <v>27.06.2023</v>
      </c>
      <c r="AR30" s="85" t="s">
        <v>52</v>
      </c>
      <c r="AT30" s="3" t="str">
        <f t="shared" si="1"/>
        <v>27.10.2023</v>
      </c>
      <c r="AU30" s="85" t="s">
        <v>52</v>
      </c>
      <c r="AW30" s="3" t="str">
        <f t="shared" si="2"/>
        <v>27.11.2023</v>
      </c>
      <c r="AX30" s="85" t="s">
        <v>52</v>
      </c>
      <c r="AZ30" s="3" t="str">
        <f t="shared" si="3"/>
        <v>27.12.2023</v>
      </c>
      <c r="BA30" s="85" t="s">
        <v>52</v>
      </c>
    </row>
    <row r="31" spans="2:53" x14ac:dyDescent="0.25">
      <c r="B31" s="3" t="str">
        <f>Доллар!B31</f>
        <v>28.01.2023</v>
      </c>
      <c r="C31" s="157" t="str">
        <f>IF(AND(D31=0,D32=0,D33=0,D34=0,D35=0,D36=0,D37=0,D38=0,D39=0,D40=0),"",(IF((SUMIFS(KITCO!$E:$E,KITCO!$A:$A,B31))=0,"-",(SUMIFS(KITCO!$E:$E,KITCO!$A:$A,B31)))))</f>
        <v/>
      </c>
      <c r="D31" s="165">
        <f>SUMIFS(KITCO!$E:$E,KITCO!$A:$A,B31)</f>
        <v>0</v>
      </c>
      <c r="E31" s="3" t="str">
        <f>Доллар!E31</f>
        <v>28.02.2023</v>
      </c>
      <c r="F31" s="157" t="str">
        <f>IF(AND(G31=0,G32=0,G33=0,G34=0,G35=0,G36=0,G37=0,G38=0,G39=0,G40=0),"",(IF((SUMIFS(KITCO!$E:$E,KITCO!$A:$A,E31))=0,"-",(SUMIFS(KITCO!$E:$E,KITCO!$A:$A,E31)))))</f>
        <v/>
      </c>
      <c r="G31" s="165">
        <f>SUMIFS(KITCO!$E:$E,KITCO!$A:$A,E31)</f>
        <v>0</v>
      </c>
      <c r="H31" s="3" t="str">
        <f>Доллар!H31</f>
        <v>28.03.2023</v>
      </c>
      <c r="I31" s="157" t="str">
        <f>IF(AND(J31=0,J32=0,J33=0,J34=0,J35=0,J36=0,J37=0,J38=0,J39=0,J40=0),"",(IF((SUMIFS(KITCO!$E:$E,KITCO!$A:$A,H31))=0,"-",(SUMIFS(KITCO!$E:$E,KITCO!$A:$A,H31)))))</f>
        <v/>
      </c>
      <c r="J31" s="165">
        <f>SUMIFS(KITCO!$E:$E,KITCO!$A:$A,H31)</f>
        <v>0</v>
      </c>
      <c r="K31" s="3" t="str">
        <f>Доллар!K31</f>
        <v>28.04.2023</v>
      </c>
      <c r="L31" s="157" t="str">
        <f>IF(AND(M31=0,M32=0,M33=0,M34=0,M35=0,M36=0,M37=0,M38=0,M39=0,M40=0),"",(IF((SUMIFS(KITCO!$E:$E,KITCO!$A:$A,K31))=0,"-",(SUMIFS(KITCO!$E:$E,KITCO!$A:$A,K31)))))</f>
        <v/>
      </c>
      <c r="M31" s="165">
        <f>SUMIFS(KITCO!$E:$E,KITCO!$A:$A,K31)</f>
        <v>0</v>
      </c>
      <c r="N31" s="3" t="str">
        <f>Доллар!N31</f>
        <v>28.05.2023</v>
      </c>
      <c r="O31" s="157" t="str">
        <f>IF(AND(P31=0,P32=0,P33=0,P34=0,P35=0,P36=0,P37=0,P38=0,P39=0,P40=0),"",(IF((SUMIFS(KITCO!$E:$E,KITCO!$A:$A,N31))=0,"-",(SUMIFS(KITCO!$E:$E,KITCO!$A:$A,N31)))))</f>
        <v/>
      </c>
      <c r="P31" s="165">
        <f>SUMIFS(KITCO!$E:$E,KITCO!$A:$A,N31)</f>
        <v>0</v>
      </c>
      <c r="Q31" s="3" t="str">
        <f>Доллар!Q31</f>
        <v>28.06.2023</v>
      </c>
      <c r="R31" s="157" t="str">
        <f>IF(AND(S31=0,S32=0,S33=0,S34=0,S35=0,S36=0,S37=0,S38=0,S39=0,S40=0),"",(IF((SUMIFS(KITCO!$E:$E,KITCO!$A:$A,Q31))=0,"-",(SUMIFS(KITCO!$E:$E,KITCO!$A:$A,Q31)))))</f>
        <v/>
      </c>
      <c r="S31" s="165">
        <f>SUMIFS(KITCO!$E:$E,KITCO!$A:$A,Q31)</f>
        <v>0</v>
      </c>
      <c r="T31" s="3" t="str">
        <f>Доллар!T31</f>
        <v>28.07.2023</v>
      </c>
      <c r="U31" s="157" t="str">
        <f>IF(AND(V31=0,V32=0,V33=0,V34=0,V35=0,V36=0,V37=0,V38=0,V39=0,V40=0),"",(IF((SUMIFS(KITCO!$E:$E,KITCO!$A:$A,T31))=0,"-",(SUMIFS(KITCO!$E:$E,KITCO!$A:$A,T31)))))</f>
        <v/>
      </c>
      <c r="V31" s="165">
        <f>SUMIFS(KITCO!$E:$E,KITCO!$A:$A,T31)</f>
        <v>0</v>
      </c>
      <c r="W31" s="3" t="str">
        <f>Доллар!W31</f>
        <v>28.08.2023</v>
      </c>
      <c r="X31" s="157" t="str">
        <f>IF(AND(Y31=0,Y32=0,Y33=0,Y34=0,Y35=0,Y36=0,Y37=0,Y38=0,Y39=0,Y40=0),"",(IF((SUMIFS(KITCO!$E:$E,KITCO!$A:$A,W31))=0,"-",(SUMIFS(KITCO!$E:$E,KITCO!$A:$A,W31)))))</f>
        <v/>
      </c>
      <c r="Y31" s="165">
        <f>SUMIFS(KITCO!$E:$E,KITCO!$A:$A,W31)</f>
        <v>0</v>
      </c>
      <c r="Z31" s="3" t="str">
        <f>Доллар!Z31</f>
        <v>28.09.2023</v>
      </c>
      <c r="AA31" s="157" t="str">
        <f>IF(AND(AB31=0,AB32=0,AB33=0,AB34=0,AB35=0,AB36=0,AB37=0,AB38=0,AB39=0,AB40=0),"",(IF((SUMIFS(KITCO!$E:$E,KITCO!$A:$A,Z31))=0,"-",(SUMIFS(KITCO!$E:$E,KITCO!$A:$A,Z31)))))</f>
        <v/>
      </c>
      <c r="AB31" s="165">
        <f>SUMIFS(KITCO!$E:$E,KITCO!$A:$A,Z31)</f>
        <v>0</v>
      </c>
      <c r="AC31" s="3" t="str">
        <f>Доллар!AC31</f>
        <v>28.10.2023</v>
      </c>
      <c r="AD31" s="157" t="str">
        <f>IF(AND(AE31=0,AE32=0,AE33=0,AE34=0,AE35=0,AE36=0,AE37=0,AE38=0,AE39=0,AE40=0),"",(IF((SUMIFS(KITCO!$E:$E,KITCO!$A:$A,AC31))=0,"-",(SUMIFS(KITCO!$E:$E,KITCO!$A:$A,AC31)))))</f>
        <v/>
      </c>
      <c r="AE31" s="165">
        <f>SUMIFS(KITCO!$E:$E,KITCO!$A:$A,AC31)</f>
        <v>0</v>
      </c>
      <c r="AF31" s="3" t="str">
        <f>Доллар!AF31</f>
        <v>28.11.2023</v>
      </c>
      <c r="AG31" s="157" t="str">
        <f>IF(AND(AH31=0,AH32=0,AH33=0,AH34=0,AH35=0,AH36=0,AH37=0,AH38=0,AH39=0,AH40=0),"",(IF((SUMIFS(KITCO!$E:$E,KITCO!$A:$A,AF31))=0,"-",(SUMIFS(KITCO!$E:$E,KITCO!$A:$A,AF31)))))</f>
        <v/>
      </c>
      <c r="AH31" s="165">
        <f>SUMIFS(KITCO!$E:$E,KITCO!$A:$A,AF31)</f>
        <v>0</v>
      </c>
      <c r="AI31" s="3" t="str">
        <f>Доллар!AI31</f>
        <v>28.12.2023</v>
      </c>
      <c r="AJ31" s="157" t="str">
        <f>IF(AND(AK31=0,AK32=0,AK33=0,AK34=0,AK35=0,AK36=0,AK37=0,AK38=0,AK39=0,AK40=0),"",(IF((SUMIFS(KITCO!$E:$E,KITCO!$A:$A,AI31))=0,"-",(SUMIFS(KITCO!$E:$E,KITCO!$A:$A,AI31)))))</f>
        <v/>
      </c>
      <c r="AK31" s="165">
        <f>SUMIFS(KITCO!$E:$E,KITCO!$A:$A,AI31)</f>
        <v>0</v>
      </c>
      <c r="AP31" s="31"/>
      <c r="AQ31" s="153" t="str">
        <f t="shared" si="0"/>
        <v>28.06.2023</v>
      </c>
      <c r="AR31" s="85" t="s">
        <v>52</v>
      </c>
      <c r="AT31" s="3" t="str">
        <f t="shared" si="1"/>
        <v>28.10.2023</v>
      </c>
      <c r="AU31" s="85" t="s">
        <v>52</v>
      </c>
      <c r="AW31" s="3" t="str">
        <f t="shared" si="2"/>
        <v>28.11.2023</v>
      </c>
      <c r="AX31" s="85" t="s">
        <v>52</v>
      </c>
      <c r="AZ31" s="3" t="str">
        <f t="shared" si="3"/>
        <v>28.12.2023</v>
      </c>
      <c r="BA31" s="85" t="s">
        <v>52</v>
      </c>
    </row>
    <row r="32" spans="2:53" x14ac:dyDescent="0.25">
      <c r="B32" s="3" t="str">
        <f>Доллар!B32</f>
        <v>29.01.2023</v>
      </c>
      <c r="C32" s="157" t="str">
        <f>IF(AND(D32=0,D33=0,D34=0,D35=0,D36=0,D37=0,D38=0,D39=0,D40=0,D41=0),"",(IF((SUMIFS(KITCO!$E:$E,KITCO!$A:$A,B32))=0,"-",(SUMIFS(KITCO!$E:$E,KITCO!$A:$A,B32)))))</f>
        <v/>
      </c>
      <c r="D32" s="165">
        <f>SUMIFS(KITCO!$E:$E,KITCO!$A:$A,B32)</f>
        <v>0</v>
      </c>
      <c r="E32" s="4" t="str">
        <f>Доллар!E32</f>
        <v>29.02.2023</v>
      </c>
      <c r="F32" s="160"/>
      <c r="G32" s="165">
        <f>SUMIFS(KITCO!$E:$E,KITCO!$A:$A,E32)</f>
        <v>0</v>
      </c>
      <c r="H32" s="3" t="str">
        <f>Доллар!H32</f>
        <v>29.03.2023</v>
      </c>
      <c r="I32" s="157" t="str">
        <f>IF(AND(J32=0,J33=0,J34=0,J35=0,J36=0,J37=0,J38=0,J39=0,J40=0,J41=0),"",(IF((SUMIFS(KITCO!$E:$E,KITCO!$A:$A,H32))=0,"-",(SUMIFS(KITCO!$E:$E,KITCO!$A:$A,H32)))))</f>
        <v/>
      </c>
      <c r="J32" s="165">
        <f>SUMIFS(KITCO!$E:$E,KITCO!$A:$A,H32)</f>
        <v>0</v>
      </c>
      <c r="K32" s="3" t="str">
        <f>Доллар!K32</f>
        <v>29.04.2023</v>
      </c>
      <c r="L32" s="157" t="str">
        <f>IF(AND(M32=0,M33=0,M34=0,M35=0,M36=0,M37=0,M38=0,M39=0,M40=0,M41=0),"",(IF((SUMIFS(KITCO!$E:$E,KITCO!$A:$A,K32))=0,"-",(SUMIFS(KITCO!$E:$E,KITCO!$A:$A,K32)))))</f>
        <v/>
      </c>
      <c r="M32" s="165">
        <f>SUMIFS(KITCO!$E:$E,KITCO!$A:$A,K32)</f>
        <v>0</v>
      </c>
      <c r="N32" s="3" t="str">
        <f>Доллар!N32</f>
        <v>29.05.2023</v>
      </c>
      <c r="O32" s="157" t="str">
        <f>IF(AND(P32=0,P33=0,P34=0,P35=0,P36=0,P37=0,P38=0,P39=0,P40=0,P41=0),"",(IF((SUMIFS(KITCO!$E:$E,KITCO!$A:$A,N32))=0,"-",(SUMIFS(KITCO!$E:$E,KITCO!$A:$A,N32)))))</f>
        <v/>
      </c>
      <c r="P32" s="165">
        <f>SUMIFS(KITCO!$E:$E,KITCO!$A:$A,N32)</f>
        <v>0</v>
      </c>
      <c r="Q32" s="3" t="str">
        <f>Доллар!Q32</f>
        <v>29.06.2023</v>
      </c>
      <c r="R32" s="157" t="str">
        <f>IF(AND(S32=0,S33=0,S34=0,S35=0,S36=0,S37=0,S38=0,S39=0,S40=0,S41=0),"",(IF((SUMIFS(KITCO!$E:$E,KITCO!$A:$A,Q32))=0,"-",(SUMIFS(KITCO!$E:$E,KITCO!$A:$A,Q32)))))</f>
        <v/>
      </c>
      <c r="S32" s="165">
        <f>SUMIFS(KITCO!$E:$E,KITCO!$A:$A,Q32)</f>
        <v>0</v>
      </c>
      <c r="T32" s="3" t="str">
        <f>Доллар!T32</f>
        <v>29.07.2023</v>
      </c>
      <c r="U32" s="157" t="str">
        <f>IF(AND(V32=0,V33=0,V34=0,V35=0,V36=0,V37=0,V38=0,V39=0,V40=0,V41=0),"",(IF((SUMIFS(KITCO!$E:$E,KITCO!$A:$A,T32))=0,"-",(SUMIFS(KITCO!$E:$E,KITCO!$A:$A,T32)))))</f>
        <v/>
      </c>
      <c r="V32" s="165">
        <f>SUMIFS(KITCO!$E:$E,KITCO!$A:$A,T32)</f>
        <v>0</v>
      </c>
      <c r="W32" s="3" t="str">
        <f>Доллар!W32</f>
        <v>29.08.2023</v>
      </c>
      <c r="X32" s="157" t="str">
        <f>IF(AND(Y32=0,Y33=0,Y34=0,Y35=0,Y36=0,Y37=0,Y38=0,Y39=0,Y40=0,Y41=0),"",(IF((SUMIFS(KITCO!$E:$E,KITCO!$A:$A,W32))=0,"-",(SUMIFS(KITCO!$E:$E,KITCO!$A:$A,W32)))))</f>
        <v/>
      </c>
      <c r="Y32" s="165">
        <f>SUMIFS(KITCO!$E:$E,KITCO!$A:$A,W32)</f>
        <v>0</v>
      </c>
      <c r="Z32" s="3" t="str">
        <f>Доллар!Z32</f>
        <v>29.09.2023</v>
      </c>
      <c r="AA32" s="157" t="str">
        <f>IF(AND(AB32=0,AB33=0,AB34=0,AB35=0,AB36=0,AB37=0,AB38=0,AB39=0,AB40=0,AB41=0),"",(IF((SUMIFS(KITCO!$E:$E,KITCO!$A:$A,Z32))=0,"-",(SUMIFS(KITCO!$E:$E,KITCO!$A:$A,Z32)))))</f>
        <v/>
      </c>
      <c r="AB32" s="165">
        <f>SUMIFS(KITCO!$E:$E,KITCO!$A:$A,Z32)</f>
        <v>0</v>
      </c>
      <c r="AC32" s="3" t="str">
        <f>Доллар!AC32</f>
        <v>29.10.2023</v>
      </c>
      <c r="AD32" s="157" t="str">
        <f>IF(AND(AE32=0,AE33=0,AE34=0,AE35=0,AE36=0,AE37=0,AE38=0,AE39=0,AE40=0,AE41=0),"",(IF((SUMIFS(KITCO!$E:$E,KITCO!$A:$A,AC32))=0,"-",(SUMIFS(KITCO!$E:$E,KITCO!$A:$A,AC32)))))</f>
        <v/>
      </c>
      <c r="AE32" s="165">
        <f>SUMIFS(KITCO!$E:$E,KITCO!$A:$A,AC32)</f>
        <v>0</v>
      </c>
      <c r="AF32" s="3" t="str">
        <f>Доллар!AF32</f>
        <v>29.11.2023</v>
      </c>
      <c r="AG32" s="157" t="str">
        <f>IF(AND(AH32=0,AH33=0,AH34=0,AH35=0,AH36=0,AH37=0,AH38=0,AH39=0,AH40=0,AH41=0),"",(IF((SUMIFS(KITCO!$E:$E,KITCO!$A:$A,AF32))=0,"-",(SUMIFS(KITCO!$E:$E,KITCO!$A:$A,AF32)))))</f>
        <v/>
      </c>
      <c r="AH32" s="165">
        <f>SUMIFS(KITCO!$E:$E,KITCO!$A:$A,AF32)</f>
        <v>0</v>
      </c>
      <c r="AI32" s="3" t="str">
        <f>Доллар!AI32</f>
        <v>29.12.2023</v>
      </c>
      <c r="AJ32" s="157" t="str">
        <f>IF(AND(AK32=0,AK33=0,AK34=0,AK35=0,AK36=0,AK37=0,AK38=0,AK39=0,AK40=0,AK41=0),"",(IF((SUMIFS(KITCO!$E:$E,KITCO!$A:$A,AI32))=0,"-",(SUMIFS(KITCO!$E:$E,KITCO!$A:$A,AI32)))))</f>
        <v/>
      </c>
      <c r="AK32" s="165">
        <f>SUMIFS(KITCO!$E:$E,KITCO!$A:$A,AI32)</f>
        <v>0</v>
      </c>
      <c r="AQ32" s="153" t="str">
        <f t="shared" si="0"/>
        <v>29.06.2023</v>
      </c>
      <c r="AR32" s="85" t="s">
        <v>52</v>
      </c>
      <c r="AT32" s="3" t="str">
        <f t="shared" si="1"/>
        <v>29.10.2023</v>
      </c>
      <c r="AU32" s="85" t="s">
        <v>52</v>
      </c>
      <c r="AW32" s="3" t="str">
        <f t="shared" si="2"/>
        <v>29.11.2023</v>
      </c>
      <c r="AX32" s="85" t="s">
        <v>52</v>
      </c>
      <c r="AZ32" s="3" t="str">
        <f t="shared" si="3"/>
        <v>29.12.2023</v>
      </c>
      <c r="BA32" s="85" t="s">
        <v>52</v>
      </c>
    </row>
    <row r="33" spans="1:53" x14ac:dyDescent="0.25">
      <c r="B33" s="3" t="str">
        <f>Доллар!B33</f>
        <v>30.01.2023</v>
      </c>
      <c r="C33" s="157" t="str">
        <f>IF(AND(D33=0,D34=0,D35=0,D36=0,D37=0,D38=0,D39=0,D40=0,D41=0,D42=0),"",(IF((SUMIFS(KITCO!$E:$E,KITCO!$A:$A,B33))=0,"-",(SUMIFS(KITCO!$E:$E,KITCO!$A:$A,B33)))))</f>
        <v/>
      </c>
      <c r="D33" s="165">
        <f>SUMIFS(KITCO!$E:$E,KITCO!$A:$A,B33)</f>
        <v>0</v>
      </c>
      <c r="E33" s="4" t="str">
        <f>Доллар!E33</f>
        <v>30.02.2023</v>
      </c>
      <c r="F33" s="160"/>
      <c r="G33" s="178">
        <f t="shared" ref="G33:G38" si="4">J4</f>
        <v>0</v>
      </c>
      <c r="H33" s="3" t="str">
        <f>Доллар!H33</f>
        <v>30.03.2023</v>
      </c>
      <c r="I33" s="157" t="str">
        <f>IF(AND(J33=0,J34=0,J35=0,J36=0,J37=0,J38=0,J39=0,J40=0,J41=0,J42=0),"",(IF((SUMIFS(KITCO!$E:$E,KITCO!$A:$A,H33))=0,"-",(SUMIFS(KITCO!$E:$E,KITCO!$A:$A,H33)))))</f>
        <v/>
      </c>
      <c r="J33" s="165">
        <f>SUMIFS(KITCO!$E:$E,KITCO!$A:$A,H33)</f>
        <v>0</v>
      </c>
      <c r="K33" s="3" t="str">
        <f>Доллар!K33</f>
        <v>30.04.2023</v>
      </c>
      <c r="L33" s="157" t="str">
        <f>IF(AND(M33=0,M34=0,M35=0,M36=0,M37=0,M38=0,M39=0,M40=0,M41=0,M42=0),"",(IF((SUMIFS(KITCO!$E:$E,KITCO!$A:$A,K33))=0,"-",(SUMIFS(KITCO!$E:$E,KITCO!$A:$A,K33)))))</f>
        <v/>
      </c>
      <c r="M33" s="165">
        <f>SUMIFS(KITCO!$E:$E,KITCO!$A:$A,K33)</f>
        <v>0</v>
      </c>
      <c r="N33" s="3" t="str">
        <f>Доллар!N33</f>
        <v>30.05.2023</v>
      </c>
      <c r="O33" s="157" t="str">
        <f>IF(AND(P33=0,P34=0,P35=0,P36=0,P37=0,P38=0,P39=0,P40=0,P41=0,P42=0),"",(IF((SUMIFS(KITCO!$E:$E,KITCO!$A:$A,N33))=0,"-",(SUMIFS(KITCO!$E:$E,KITCO!$A:$A,N33)))))</f>
        <v/>
      </c>
      <c r="P33" s="165">
        <f>SUMIFS(KITCO!$E:$E,KITCO!$A:$A,N33)</f>
        <v>0</v>
      </c>
      <c r="Q33" s="3" t="str">
        <f>Доллар!Q33</f>
        <v>30.06.2023</v>
      </c>
      <c r="R33" s="157" t="str">
        <f>IF(AND(S33=0,S34=0,S35=0,S36=0,S37=0,S38=0,S39=0,S40=0,S41=0,S42=0),"",(IF((SUMIFS(KITCO!$E:$E,KITCO!$A:$A,Q33))=0,"-",(SUMIFS(KITCO!$E:$E,KITCO!$A:$A,Q33)))))</f>
        <v/>
      </c>
      <c r="S33" s="165">
        <f>SUMIFS(KITCO!$E:$E,KITCO!$A:$A,Q33)</f>
        <v>0</v>
      </c>
      <c r="T33" s="3" t="str">
        <f>Доллар!T33</f>
        <v>30.07.2023</v>
      </c>
      <c r="U33" s="157" t="str">
        <f>IF(AND(V33=0,V34=0,V35=0,V36=0,V37=0,V38=0,V39=0,V40=0,V41=0,V42=0),"",(IF((SUMIFS(KITCO!$E:$E,KITCO!$A:$A,T33))=0,"-",(SUMIFS(KITCO!$E:$E,KITCO!$A:$A,T33)))))</f>
        <v/>
      </c>
      <c r="V33" s="165">
        <f>SUMIFS(KITCO!$E:$E,KITCO!$A:$A,T33)</f>
        <v>0</v>
      </c>
      <c r="W33" s="3" t="str">
        <f>Доллар!W33</f>
        <v>30.08.2023</v>
      </c>
      <c r="X33" s="157" t="str">
        <f>IF(AND(Y33=0,Y34=0,Y35=0,Y36=0,Y37=0,Y38=0,Y39=0,Y40=0,Y41=0,Y42=0),"",(IF((SUMIFS(KITCO!$E:$E,KITCO!$A:$A,W33))=0,"-",(SUMIFS(KITCO!$E:$E,KITCO!$A:$A,W33)))))</f>
        <v/>
      </c>
      <c r="Y33" s="165">
        <f>SUMIFS(KITCO!$E:$E,KITCO!$A:$A,W33)</f>
        <v>0</v>
      </c>
      <c r="Z33" s="3" t="str">
        <f>Доллар!Z33</f>
        <v>30.09.2023</v>
      </c>
      <c r="AA33" s="157" t="str">
        <f>IF(AND(AB33=0,AB34=0,AB35=0,AB36=0,AB37=0,AB38=0,AB39=0,AB40=0,AB41=0,AB42=0),"",(IF((SUMIFS(KITCO!$E:$E,KITCO!$A:$A,Z33))=0,"-",(SUMIFS(KITCO!$E:$E,KITCO!$A:$A,Z33)))))</f>
        <v/>
      </c>
      <c r="AB33" s="165">
        <f>SUMIFS(KITCO!$E:$E,KITCO!$A:$A,Z33)</f>
        <v>0</v>
      </c>
      <c r="AC33" s="3" t="str">
        <f>Доллар!AC33</f>
        <v>30.10.2023</v>
      </c>
      <c r="AD33" s="157" t="str">
        <f>IF(AND(AE33=0,AE34=0,AE35=0,AE36=0,AE37=0,AE38=0,AE39=0,AE40=0,AE41=0,AE42=0),"",(IF((SUMIFS(KITCO!$E:$E,KITCO!$A:$A,AC33))=0,"-",(SUMIFS(KITCO!$E:$E,KITCO!$A:$A,AC33)))))</f>
        <v/>
      </c>
      <c r="AE33" s="165">
        <f>SUMIFS(KITCO!$E:$E,KITCO!$A:$A,AC33)</f>
        <v>0</v>
      </c>
      <c r="AF33" s="3" t="str">
        <f>Доллар!AF33</f>
        <v>30.11.2023</v>
      </c>
      <c r="AG33" s="157" t="str">
        <f>IF(AND(AH33=0,AH34=0,AH35=0,AH36=0,AH37=0,AH38=0,AH39=0,AH40=0,AH41=0,AH42=0),"",(IF((SUMIFS(KITCO!$E:$E,KITCO!$A:$A,AF33))=0,"-",(SUMIFS(KITCO!$E:$E,KITCO!$A:$A,AF33)))))</f>
        <v/>
      </c>
      <c r="AH33" s="165">
        <f>SUMIFS(KITCO!$E:$E,KITCO!$A:$A,AF33)</f>
        <v>0</v>
      </c>
      <c r="AI33" s="3" t="str">
        <f>Доллар!AI33</f>
        <v>30.12.2023</v>
      </c>
      <c r="AJ33" s="157" t="str">
        <f>IF(AND(AK33=0,AK34=0,AK35=0,AK36=0,AK37=0,AK38=0,AK39=0,AK40=0,AK41=0,AK42=0),"",(IF((SUMIFS(KITCO!$E:$E,KITCO!$A:$A,AI33))=0,"-",(SUMIFS(KITCO!$E:$E,KITCO!$A:$A,AI33)))))</f>
        <v/>
      </c>
      <c r="AK33" s="165">
        <f>SUMIFS(KITCO!$E:$E,KITCO!$A:$A,AI33)</f>
        <v>0</v>
      </c>
      <c r="AQ33" s="153" t="str">
        <f t="shared" si="0"/>
        <v>30.06.2023</v>
      </c>
      <c r="AR33" s="85" t="s">
        <v>52</v>
      </c>
      <c r="AT33" s="3" t="str">
        <f t="shared" si="1"/>
        <v>30.10.2023</v>
      </c>
      <c r="AU33" s="85" t="s">
        <v>52</v>
      </c>
      <c r="AW33" s="3" t="str">
        <f t="shared" si="2"/>
        <v>30.11.2023</v>
      </c>
      <c r="AX33" s="85" t="s">
        <v>52</v>
      </c>
      <c r="AZ33" s="3" t="str">
        <f t="shared" si="3"/>
        <v>30.12.2023</v>
      </c>
      <c r="BA33" s="85" t="s">
        <v>52</v>
      </c>
    </row>
    <row r="34" spans="1:53" x14ac:dyDescent="0.25">
      <c r="B34" s="3" t="str">
        <f>Доллар!B34</f>
        <v>31.01.2023</v>
      </c>
      <c r="C34" s="157" t="str">
        <f>IF(AND(D34=0,D35=0,D36=0,D37=0,D38=0,D39=0,D40=0,D41=0,D42=0,D43=0),"",(IF((SUMIFS(KITCO!$E:$E,KITCO!$A:$A,B34))=0,"-",(SUMIFS(KITCO!$E:$E,KITCO!$A:$A,B34)))))</f>
        <v/>
      </c>
      <c r="D34" s="165">
        <f>SUMIFS(KITCO!$E:$E,KITCO!$A:$A,B34)</f>
        <v>0</v>
      </c>
      <c r="E34" s="4" t="str">
        <f>Доллар!E34</f>
        <v>31.02.2023</v>
      </c>
      <c r="F34" s="160"/>
      <c r="G34" s="178">
        <f t="shared" si="4"/>
        <v>0</v>
      </c>
      <c r="H34" s="3" t="str">
        <f>Доллар!H34</f>
        <v>31.03.2023</v>
      </c>
      <c r="I34" s="157" t="str">
        <f>IF(AND(J34=0,J35=0,J36=0,J37=0,J38=0,J39=0,J40=0,J41=0,J42=0,J43=0),"",(IF((SUMIFS(KITCO!$E:$E,KITCO!$A:$A,H34))=0,"-",(SUMIFS(KITCO!$E:$E,KITCO!$A:$A,H34)))))</f>
        <v/>
      </c>
      <c r="J34" s="165">
        <f>SUMIFS(KITCO!$E:$E,KITCO!$A:$A,H34)</f>
        <v>0</v>
      </c>
      <c r="K34" s="4" t="str">
        <f>Доллар!K34</f>
        <v>31.04.2023</v>
      </c>
      <c r="L34" s="160"/>
      <c r="M34" s="165">
        <f t="shared" ref="M34:M38" si="5">P3</f>
        <v>0</v>
      </c>
      <c r="N34" s="3" t="str">
        <f>Доллар!N34</f>
        <v>31.05.2023</v>
      </c>
      <c r="O34" s="157" t="str">
        <f>IF(AND(P34=0,P35=0,P36=0,P37=0,P38=0,P39=0,P40=0,P41=0,P42=0,P43=0),"",(IF((SUMIFS(KITCO!$E:$E,KITCO!$A:$A,N34))=0,"-",(SUMIFS(KITCO!$E:$E,KITCO!$A:$A,N34)))))</f>
        <v/>
      </c>
      <c r="P34" s="165">
        <f>SUMIFS(KITCO!$E:$E,KITCO!$A:$A,N34)</f>
        <v>0</v>
      </c>
      <c r="Q34" s="4" t="str">
        <f>Доллар!Q34</f>
        <v>31.06.2023</v>
      </c>
      <c r="R34" s="160"/>
      <c r="S34" s="165">
        <f t="shared" ref="S34:S38" si="6">V3</f>
        <v>0</v>
      </c>
      <c r="T34" s="3" t="str">
        <f>Доллар!T34</f>
        <v>31.07.2023</v>
      </c>
      <c r="U34" s="157" t="str">
        <f>IF(AND(V34=0,V35=0,V36=0,V37=0,V38=0,V39=0,V40=0,V41=0,V42=0,V43=0),"",(IF((SUMIFS(KITCO!$E:$E,KITCO!$A:$A,T34))=0,"-",(SUMIFS(KITCO!$E:$E,KITCO!$A:$A,T34)))))</f>
        <v/>
      </c>
      <c r="V34" s="165">
        <f>SUMIFS(KITCO!$E:$E,KITCO!$A:$A,T34)</f>
        <v>0</v>
      </c>
      <c r="W34" s="3" t="str">
        <f>Доллар!W34</f>
        <v>31.08.2023</v>
      </c>
      <c r="X34" s="157" t="str">
        <f>IF(AND(Y34=0,Y35=0,Y36=0,Y37=0,Y38=0,Y39=0,Y40=0,Y41=0,Y42=0,Y43=0),"",(IF((SUMIFS(KITCO!$E:$E,KITCO!$A:$A,W34))=0,"-",(SUMIFS(KITCO!$E:$E,KITCO!$A:$A,W34)))))</f>
        <v/>
      </c>
      <c r="Y34" s="165">
        <f>SUMIFS(KITCO!$E:$E,KITCO!$A:$A,W34)</f>
        <v>0</v>
      </c>
      <c r="Z34" s="4" t="str">
        <f>Доллар!Z34</f>
        <v>31.09.2023</v>
      </c>
      <c r="AA34" s="160"/>
      <c r="AB34" s="165">
        <f t="shared" ref="AB34:AB38" si="7">AE3</f>
        <v>0</v>
      </c>
      <c r="AC34" s="3" t="str">
        <f>Доллар!AC34</f>
        <v>31.10.2023</v>
      </c>
      <c r="AD34" s="157" t="str">
        <f>IF(AND(AE34=0,AE35=0,AE36=0,AE37=0,AE38=0,AE39=0,AE40=0,AE41=0,AE42=0,AE43=0),"",(IF((SUMIFS(KITCO!$E:$E,KITCO!$A:$A,AC34))=0,"-",(SUMIFS(KITCO!$E:$E,KITCO!$A:$A,AC34)))))</f>
        <v/>
      </c>
      <c r="AE34" s="165">
        <f>SUMIFS(KITCO!$E:$E,KITCO!$A:$A,AC34)</f>
        <v>0</v>
      </c>
      <c r="AF34" s="4" t="str">
        <f>Доллар!AF34</f>
        <v>31.11.2023</v>
      </c>
      <c r="AG34" s="160"/>
      <c r="AH34" s="165">
        <f t="shared" ref="AH34:AH38" si="8">AK3</f>
        <v>0</v>
      </c>
      <c r="AI34" s="3" t="str">
        <f>Доллар!AI34</f>
        <v>31.12.2023</v>
      </c>
      <c r="AJ34" s="157" t="str">
        <f>IF(AND(AK34=0,AK35=0,AK36=0,AK37=0,AK38=0,AK39=0,AK40=0,AK41=0,AK42=0,AK43=0),"",(IF((SUMIFS(KITCO!$E:$E,KITCO!$A:$A,AI34))=0,"-",(SUMIFS(KITCO!$E:$E,KITCO!$A:$A,AI34)))))</f>
        <v/>
      </c>
      <c r="AK34" s="165">
        <f>SUMIFS(KITCO!$E:$E,KITCO!$A:$A,AI34)</f>
        <v>0</v>
      </c>
      <c r="AQ34" s="153" t="str">
        <f t="shared" si="0"/>
        <v>31.06.2023</v>
      </c>
      <c r="AR34" s="85" t="s">
        <v>52</v>
      </c>
      <c r="AT34" s="3" t="str">
        <f t="shared" si="1"/>
        <v>31.10.2023</v>
      </c>
      <c r="AU34" s="85" t="s">
        <v>52</v>
      </c>
      <c r="AW34" s="3" t="str">
        <f t="shared" si="2"/>
        <v>31.11.2023</v>
      </c>
      <c r="AX34" s="85" t="s">
        <v>52</v>
      </c>
      <c r="AY34" t="s">
        <v>163</v>
      </c>
      <c r="AZ34" s="3" t="str">
        <f t="shared" si="3"/>
        <v>31.12.2023</v>
      </c>
      <c r="BA34" s="85" t="s">
        <v>52</v>
      </c>
    </row>
    <row r="35" spans="1:53" x14ac:dyDescent="0.25">
      <c r="B35" s="9" t="s">
        <v>2</v>
      </c>
      <c r="C35" s="158">
        <f>AVERAGE(C4:C34)</f>
        <v>1774.5</v>
      </c>
      <c r="D35" s="165">
        <f>G4</f>
        <v>0</v>
      </c>
      <c r="E35" s="9" t="s">
        <v>2</v>
      </c>
      <c r="F35" s="158" t="e">
        <f>AVERAGE(F4:F34)</f>
        <v>#DIV/0!</v>
      </c>
      <c r="G35" s="178">
        <f t="shared" si="4"/>
        <v>0</v>
      </c>
      <c r="H35" s="9" t="s">
        <v>2</v>
      </c>
      <c r="I35" s="158" t="e">
        <f>AVERAGE(I4:I34)</f>
        <v>#DIV/0!</v>
      </c>
      <c r="J35" s="165">
        <f t="shared" ref="J35:J38" si="9">M4</f>
        <v>0</v>
      </c>
      <c r="K35" s="9" t="s">
        <v>2</v>
      </c>
      <c r="L35" s="158" t="e">
        <f>AVERAGE(L4:L34)</f>
        <v>#DIV/0!</v>
      </c>
      <c r="M35" s="165">
        <f t="shared" si="5"/>
        <v>0</v>
      </c>
      <c r="N35" s="9" t="s">
        <v>2</v>
      </c>
      <c r="O35" s="158" t="e">
        <f>AVERAGE(O4:O34)</f>
        <v>#DIV/0!</v>
      </c>
      <c r="P35" s="165">
        <f t="shared" ref="P35:P38" si="10">S4</f>
        <v>0</v>
      </c>
      <c r="Q35" s="9" t="s">
        <v>2</v>
      </c>
      <c r="R35" s="158" t="e">
        <f>AVERAGE(R4:R34)</f>
        <v>#DIV/0!</v>
      </c>
      <c r="S35" s="165">
        <f t="shared" si="6"/>
        <v>0</v>
      </c>
      <c r="T35" s="9" t="s">
        <v>2</v>
      </c>
      <c r="U35" s="158" t="e">
        <f>AVERAGE(U4:U34)</f>
        <v>#DIV/0!</v>
      </c>
      <c r="V35" s="165">
        <f t="shared" ref="V35:V38" si="11">Y4</f>
        <v>0</v>
      </c>
      <c r="W35" s="9" t="s">
        <v>2</v>
      </c>
      <c r="X35" s="158" t="e">
        <f>AVERAGE(X4:X34)</f>
        <v>#DIV/0!</v>
      </c>
      <c r="Y35" s="165">
        <f t="shared" ref="Y35:Y38" si="12">AB4</f>
        <v>0</v>
      </c>
      <c r="Z35" s="9" t="s">
        <v>2</v>
      </c>
      <c r="AA35" s="158" t="e">
        <f>AVERAGE(AA4:AA34)</f>
        <v>#DIV/0!</v>
      </c>
      <c r="AB35" s="165">
        <f t="shared" si="7"/>
        <v>0</v>
      </c>
      <c r="AC35" s="9" t="s">
        <v>2</v>
      </c>
      <c r="AD35" s="158" t="e">
        <f>AVERAGE(AD4:AD34)</f>
        <v>#DIV/0!</v>
      </c>
      <c r="AE35" s="165">
        <f t="shared" ref="AE35:AE38" si="13">AH4</f>
        <v>0</v>
      </c>
      <c r="AF35" s="9" t="s">
        <v>2</v>
      </c>
      <c r="AG35" s="158" t="e">
        <f>AVERAGE(AG4:AG34)</f>
        <v>#DIV/0!</v>
      </c>
      <c r="AH35" s="165">
        <f t="shared" si="8"/>
        <v>0</v>
      </c>
      <c r="AI35" s="9" t="s">
        <v>2</v>
      </c>
      <c r="AJ35" s="158" t="e">
        <f>AVERAGE(AJ4:AJ34)</f>
        <v>#DIV/0!</v>
      </c>
      <c r="AQ35" s="9" t="s">
        <v>2</v>
      </c>
      <c r="AR35" s="10"/>
      <c r="AT35" s="9" t="s">
        <v>2</v>
      </c>
      <c r="AU35" s="10" t="e">
        <f>AVERAGE(AU4:AU34)</f>
        <v>#DIV/0!</v>
      </c>
      <c r="AW35" s="9" t="s">
        <v>2</v>
      </c>
      <c r="AX35" s="10" t="e">
        <f>AVERAGE(AX4:AX34)</f>
        <v>#DIV/0!</v>
      </c>
      <c r="AZ35" s="9" t="s">
        <v>2</v>
      </c>
      <c r="BA35" s="10" t="e">
        <f>AVERAGE(BA4:BA34)</f>
        <v>#DIV/0!</v>
      </c>
    </row>
    <row r="36" spans="1:53" ht="15" hidden="1" customHeight="1" outlineLevel="1" x14ac:dyDescent="0.25">
      <c r="B36" s="9" t="s">
        <v>188</v>
      </c>
      <c r="C36" s="158">
        <f>IFERROR((MEDIAN(C4:C34)),0)</f>
        <v>1783.5</v>
      </c>
      <c r="D36" s="165">
        <f t="shared" ref="D36:D38" si="14">G5</f>
        <v>0</v>
      </c>
      <c r="E36" s="9" t="s">
        <v>188</v>
      </c>
      <c r="F36" s="158">
        <f>IFERROR((MEDIAN(F4:F34)),0)</f>
        <v>0</v>
      </c>
      <c r="G36" s="178">
        <f t="shared" si="4"/>
        <v>0</v>
      </c>
      <c r="H36" s="9" t="s">
        <v>188</v>
      </c>
      <c r="I36" s="158">
        <f>IFERROR((MEDIAN(I4:I34)),0)</f>
        <v>0</v>
      </c>
      <c r="J36" s="165">
        <f t="shared" si="9"/>
        <v>0</v>
      </c>
      <c r="K36" s="9" t="s">
        <v>188</v>
      </c>
      <c r="L36" s="158">
        <f>IFERROR((MEDIAN(L4:L34)),0)</f>
        <v>0</v>
      </c>
      <c r="M36" s="165">
        <f t="shared" si="5"/>
        <v>0</v>
      </c>
      <c r="N36" s="9" t="s">
        <v>188</v>
      </c>
      <c r="O36" s="158">
        <f>IFERROR((MEDIAN(O4:O34)),0)</f>
        <v>0</v>
      </c>
      <c r="P36" s="165">
        <f t="shared" si="10"/>
        <v>0</v>
      </c>
      <c r="Q36" s="9" t="s">
        <v>188</v>
      </c>
      <c r="R36" s="158">
        <f>IFERROR((MEDIAN(R4:R34)),0)</f>
        <v>0</v>
      </c>
      <c r="S36" s="165">
        <f t="shared" si="6"/>
        <v>0</v>
      </c>
      <c r="T36" s="9" t="s">
        <v>188</v>
      </c>
      <c r="U36" s="158">
        <f>IFERROR((MEDIAN(U4:U34)),0)</f>
        <v>0</v>
      </c>
      <c r="V36" s="165">
        <f t="shared" si="11"/>
        <v>0</v>
      </c>
      <c r="W36" s="9" t="s">
        <v>188</v>
      </c>
      <c r="X36" s="158">
        <f>IFERROR((MEDIAN(X4:X34)),0)</f>
        <v>0</v>
      </c>
      <c r="Y36" s="165">
        <f t="shared" si="12"/>
        <v>0</v>
      </c>
      <c r="Z36" s="9" t="s">
        <v>188</v>
      </c>
      <c r="AA36" s="158">
        <f>IFERROR((MEDIAN(AA4:AA34)),0)</f>
        <v>0</v>
      </c>
      <c r="AB36" s="165">
        <f t="shared" si="7"/>
        <v>0</v>
      </c>
      <c r="AC36" s="9" t="s">
        <v>188</v>
      </c>
      <c r="AD36" s="158">
        <f>IFERROR((MEDIAN(AD4:AD34)),0)</f>
        <v>0</v>
      </c>
      <c r="AE36" s="165">
        <f t="shared" si="13"/>
        <v>0</v>
      </c>
      <c r="AF36" s="9" t="s">
        <v>188</v>
      </c>
      <c r="AG36" s="158">
        <f>IFERROR((MEDIAN(AG4:AG34)),0)</f>
        <v>0</v>
      </c>
      <c r="AH36" s="165">
        <f t="shared" si="8"/>
        <v>0</v>
      </c>
      <c r="AI36" s="9" t="s">
        <v>188</v>
      </c>
      <c r="AJ36" s="158">
        <f>IFERROR((MEDIAN(AJ4:AJ34)),0)</f>
        <v>0</v>
      </c>
      <c r="AQ36" s="9" t="s">
        <v>188</v>
      </c>
      <c r="AR36" s="10"/>
      <c r="AT36" s="9" t="s">
        <v>188</v>
      </c>
      <c r="AU36" s="10"/>
      <c r="AV36" t="s">
        <v>163</v>
      </c>
      <c r="AW36" s="9" t="s">
        <v>188</v>
      </c>
      <c r="AX36" s="10"/>
      <c r="AY36" t="s">
        <v>163</v>
      </c>
      <c r="AZ36" s="9" t="s">
        <v>188</v>
      </c>
      <c r="BA36" s="10"/>
    </row>
    <row r="37" spans="1:53" ht="15" hidden="1" customHeight="1" outlineLevel="1" x14ac:dyDescent="0.25">
      <c r="B37" s="9" t="s">
        <v>189</v>
      </c>
      <c r="C37" s="158">
        <f>IFERROR(MEDIAN(C4:C34),0)</f>
        <v>1783.5</v>
      </c>
      <c r="D37" s="165">
        <f t="shared" si="14"/>
        <v>0</v>
      </c>
      <c r="E37" s="9" t="s">
        <v>189</v>
      </c>
      <c r="F37" s="158">
        <f>IFERROR(MEDIAN(C4:C34,F4:F34),0)</f>
        <v>1783.5</v>
      </c>
      <c r="G37" s="178">
        <f t="shared" si="4"/>
        <v>0</v>
      </c>
      <c r="H37" s="9" t="s">
        <v>189</v>
      </c>
      <c r="I37" s="158">
        <f>IFERROR(MEDIAN(F4:F34,I4:I34,C4:C34),0)</f>
        <v>1783.5</v>
      </c>
      <c r="J37" s="165">
        <f t="shared" si="9"/>
        <v>0</v>
      </c>
      <c r="K37" s="9" t="s">
        <v>189</v>
      </c>
      <c r="L37" s="158">
        <f>IFERROR(MEDIAN(I4:I34,L4:L34,F4:F34,C4:C34),0)</f>
        <v>1783.5</v>
      </c>
      <c r="M37" s="165">
        <f t="shared" si="5"/>
        <v>0</v>
      </c>
      <c r="N37" s="9" t="s">
        <v>189</v>
      </c>
      <c r="O37" s="158">
        <f>IFERROR(MEDIAN(L4:L34,O4:O34,I4:I34,F4:F34,C4:C34),0)</f>
        <v>1783.5</v>
      </c>
      <c r="P37" s="165">
        <f t="shared" si="10"/>
        <v>0</v>
      </c>
      <c r="Q37" s="9" t="s">
        <v>189</v>
      </c>
      <c r="R37" s="158">
        <f>IFERROR(MEDIAN(O4:O34,R4:R34,L4:L34,I4:I34,F4:F34,C4:C34),0)</f>
        <v>1783.5</v>
      </c>
      <c r="S37" s="165">
        <f t="shared" si="6"/>
        <v>0</v>
      </c>
      <c r="T37" s="9" t="s">
        <v>189</v>
      </c>
      <c r="U37" s="158">
        <f>IFERROR(MEDIAN(R4:R34,U4:U34,O4:O34,L4:L34,I4:I34,F4:F34,C4:C34),0)</f>
        <v>1783.5</v>
      </c>
      <c r="V37" s="165">
        <f t="shared" si="11"/>
        <v>0</v>
      </c>
      <c r="W37" s="9" t="s">
        <v>189</v>
      </c>
      <c r="X37" s="158">
        <f>IFERROR(MEDIAN(U4:U34,X4:X34,R4:R34,O4:O34,L4:L34,I4:I34,F4:F34,C4:C34),0)</f>
        <v>1783.5</v>
      </c>
      <c r="Y37" s="165">
        <f t="shared" si="12"/>
        <v>0</v>
      </c>
      <c r="Z37" s="9" t="s">
        <v>189</v>
      </c>
      <c r="AA37" s="158">
        <f>IFERROR(MEDIAN(X4:X34,AA4:AA34,U4:U34,R4:R34,O4:O34,L4:L34,I4:I34,F4:F34,C4:C34),0)</f>
        <v>1783.5</v>
      </c>
      <c r="AB37" s="165">
        <f t="shared" si="7"/>
        <v>0</v>
      </c>
      <c r="AC37" s="9" t="s">
        <v>189</v>
      </c>
      <c r="AD37" s="158">
        <f>IFERROR(MEDIAN(AA4:AA34,AD4:AD34,X4:X34,U4:U34,R4:R34,O4:O34,L4:L34,I4:I34,F4:F34,C4:C34),0)</f>
        <v>1783.5</v>
      </c>
      <c r="AE37" s="165">
        <f t="shared" si="13"/>
        <v>0</v>
      </c>
      <c r="AF37" s="9" t="s">
        <v>189</v>
      </c>
      <c r="AG37" s="158">
        <f>IFERROR(MEDIAN(AD4:AD34,AG4:AG34,AA4:AA34,X4:X34,U4:U34,R4:R34,O4:O34,L4:L34,I4:I34,F4:F34,C4:C34),0)</f>
        <v>1783.5</v>
      </c>
      <c r="AH37" s="165">
        <f t="shared" si="8"/>
        <v>0</v>
      </c>
      <c r="AI37" s="9" t="s">
        <v>189</v>
      </c>
      <c r="AJ37" s="158">
        <f>IFERROR(MEDIAN(AG4:AG34,AJ4:AJ34,AD4:AD34,AA4:AA34,X4:X34,U4:U34,R4:R34,O4:O34,L4:L34,I4:I34,F4:F34,C4:C34),0)</f>
        <v>1783.5</v>
      </c>
      <c r="AQ37" s="9" t="s">
        <v>189</v>
      </c>
      <c r="AR37" s="10"/>
      <c r="AT37" s="9" t="s">
        <v>189</v>
      </c>
      <c r="AU37" s="10"/>
      <c r="AV37" t="s">
        <v>163</v>
      </c>
      <c r="AW37" s="9" t="s">
        <v>189</v>
      </c>
      <c r="AX37" s="10"/>
      <c r="AY37" t="s">
        <v>163</v>
      </c>
      <c r="AZ37" s="9" t="s">
        <v>189</v>
      </c>
      <c r="BA37" s="10"/>
    </row>
    <row r="38" spans="1:53" collapsed="1" x14ac:dyDescent="0.25">
      <c r="B38" s="13" t="s">
        <v>3</v>
      </c>
      <c r="C38" s="159">
        <f>C35</f>
        <v>1774.5</v>
      </c>
      <c r="D38" s="165">
        <f t="shared" si="14"/>
        <v>0</v>
      </c>
      <c r="E38" s="11" t="s">
        <v>3</v>
      </c>
      <c r="F38" s="159">
        <f>AVERAGE(C4:C34,F4:F34)</f>
        <v>1774.5</v>
      </c>
      <c r="G38" s="178">
        <f t="shared" si="4"/>
        <v>0</v>
      </c>
      <c r="H38" s="11" t="s">
        <v>3</v>
      </c>
      <c r="I38" s="159">
        <f>AVERAGE((C4:C34,F4:F34,I4:I34))</f>
        <v>1774.5</v>
      </c>
      <c r="J38" s="165">
        <f t="shared" si="9"/>
        <v>0</v>
      </c>
      <c r="K38" s="11" t="s">
        <v>3</v>
      </c>
      <c r="L38" s="159">
        <f>AVERAGE(C4:C34,F4:F34,I4:I34,L4:L34)</f>
        <v>1774.5</v>
      </c>
      <c r="M38" s="165">
        <f t="shared" si="5"/>
        <v>0</v>
      </c>
      <c r="N38" s="11" t="s">
        <v>3</v>
      </c>
      <c r="O38" s="159">
        <f>AVERAGE($C$4:$C$34,$F$4:$F$34,$I$4:$I$34,$L$4:$L$34,$O$4:$O$34)</f>
        <v>1774.5</v>
      </c>
      <c r="P38" s="165">
        <f t="shared" si="10"/>
        <v>0</v>
      </c>
      <c r="Q38" s="11" t="s">
        <v>3</v>
      </c>
      <c r="R38" s="159">
        <f>AVERAGE($C$4:$C$34,$F$4:$F$34,$I$4:$I$34,$L$4:$L$34,$O$4:$O$34,$R$4:$R$34)</f>
        <v>1774.5</v>
      </c>
      <c r="S38" s="165">
        <f t="shared" si="6"/>
        <v>0</v>
      </c>
      <c r="T38" s="11" t="s">
        <v>3</v>
      </c>
      <c r="U38" s="159">
        <f>AVERAGE($C$4:$C$34,$F$4:$F$34,$I$4:$I$34,$L$4:$L$34,$O$4:$O$34,$R$4:$R$34,$U$4:$U$34)</f>
        <v>1774.5</v>
      </c>
      <c r="V38" s="165">
        <f t="shared" si="11"/>
        <v>0</v>
      </c>
      <c r="W38" s="11" t="s">
        <v>3</v>
      </c>
      <c r="X38" s="159">
        <f>AVERAGE($C$4:$C$34,$F$4:$F$34,$I$4:$I$34,$L$4:$L$34,$O$4:$O$34,$R$4:$R$34,$U$4:$U$34,$X$4:$X$34)</f>
        <v>1774.5</v>
      </c>
      <c r="Y38" s="165">
        <f t="shared" si="12"/>
        <v>0</v>
      </c>
      <c r="Z38" s="11" t="s">
        <v>3</v>
      </c>
      <c r="AA38" s="159">
        <f>AVERAGE($C$4:$C$34,$F$4:$F$34,$I$4:$I$34,$L$4:$L$34,$O$4:$O$34,$R$4:$R$34,$U$4:$U$34,$X$4:$X$34,$AA$4:$AA$34)</f>
        <v>1774.5</v>
      </c>
      <c r="AB38" s="165">
        <f t="shared" si="7"/>
        <v>0</v>
      </c>
      <c r="AC38" s="11" t="s">
        <v>3</v>
      </c>
      <c r="AD38" s="159">
        <f>AVERAGE($C$4:$C$34,$F$4:$F$34,$I$4:$I$34,$L$4:$L$34,$O$4:$O$34,$R$4:$R$34,$U$4:$U$34,$X$4:$X$34,$AA$4:$AA$34,$AD$4:$AD$34)</f>
        <v>1774.5</v>
      </c>
      <c r="AE38" s="165">
        <f t="shared" si="13"/>
        <v>0</v>
      </c>
      <c r="AF38" s="11" t="s">
        <v>3</v>
      </c>
      <c r="AG38" s="159">
        <f>AVERAGE($C$4:$C$34,$F$4:$F$34,$I$4:$I$34,$L$4:$L$34,$O$4:$O$34,$R$4:$R$34,$U$4:$U$34,$X$4:$X$34,$AA$4:$AA$34,$AD$4:$AD$34,$AG$4:$AG$34)</f>
        <v>1774.5</v>
      </c>
      <c r="AH38" s="165">
        <f t="shared" si="8"/>
        <v>0</v>
      </c>
      <c r="AI38" s="11" t="s">
        <v>3</v>
      </c>
      <c r="AJ38" s="159">
        <f>AVERAGE($C$4:$C$34,$F$4:$F$34,$I$4:$I$34,$L$4:$L$34,$O$4:$O$34,$R$4:$R$34,$U$4:$U$34,$X$4:$X$34,$AA$4:$AA$34,$AD$4:$AD$34,$AG$4:$AG$34,$AJ$4:$AJ$34)</f>
        <v>1774.5</v>
      </c>
      <c r="AQ38" s="11" t="s">
        <v>3</v>
      </c>
      <c r="AR38" s="12"/>
      <c r="AT38" s="11" t="s">
        <v>3</v>
      </c>
      <c r="AU38" s="12">
        <f>AVERAGE($C$4:$C$34,$F$4:$F$34,$I$4:$I$34,$L$4:$L$34,$O$4:$O$34,$R$4:$R$34,$U$4:$U$34,$X$4:$X$34,$AA$4:$AA$34,$AU$4:$AU$34)</f>
        <v>1774.5</v>
      </c>
      <c r="AW38" s="11" t="s">
        <v>3</v>
      </c>
      <c r="AX38" s="12">
        <f>AVERAGE($C$4:$C$34,$F$4:$F$34,$I$4:$I$34,$L$4:$L$34,$O$4:$O$34,$R$4:$R$34,$U$4:$U$34,$X$4:$X$34,$AA$4:$AA$34,$AX$4:$AX$34,$AU$4:$AU$34)</f>
        <v>1774.5</v>
      </c>
      <c r="AZ38" s="11" t="s">
        <v>3</v>
      </c>
      <c r="BA38" s="12">
        <f>AVERAGE($C$4:$C$34,$F$4:$F$34,$I$4:$I$34,$L$4:$L$34,$O$4:$O$34,$R$4:$R$34,$U$4:$U$34,$X$4:$X$34,$AA$4:$AA$34,$AU$4:$AU$34,$AX$4:$AX$34,$BA$4:$BA$34)</f>
        <v>1774.5</v>
      </c>
    </row>
    <row r="39" spans="1:53" x14ac:dyDescent="0.25">
      <c r="D39" s="165">
        <f t="shared" ref="D36:D42" si="15">G8</f>
        <v>0</v>
      </c>
      <c r="G39" s="178">
        <f t="shared" ref="G33:G40" si="16">J10</f>
        <v>0</v>
      </c>
      <c r="J39" s="165">
        <f t="shared" ref="J35:J43" si="17">M8</f>
        <v>0</v>
      </c>
      <c r="M39" s="165">
        <f t="shared" ref="M34:M42" si="18">P8</f>
        <v>0</v>
      </c>
      <c r="P39" s="165">
        <f t="shared" ref="P35:P43" si="19">S8</f>
        <v>0</v>
      </c>
      <c r="S39" s="165">
        <f t="shared" ref="S34:S42" si="20">V8</f>
        <v>0</v>
      </c>
      <c r="V39" s="165">
        <f t="shared" ref="V35:V43" si="21">Y8</f>
        <v>0</v>
      </c>
      <c r="Y39" s="165">
        <f t="shared" ref="Y35:Y43" si="22">AB8</f>
        <v>0</v>
      </c>
      <c r="AB39" s="165">
        <f t="shared" ref="AB34:AB42" si="23">AE8</f>
        <v>0</v>
      </c>
      <c r="AE39" s="165">
        <f t="shared" ref="AE35:AE43" si="24">AH8</f>
        <v>0</v>
      </c>
      <c r="AH39" s="165">
        <f t="shared" ref="AH34:AH42" si="25">AK8</f>
        <v>0</v>
      </c>
    </row>
    <row r="40" spans="1:53" x14ac:dyDescent="0.25">
      <c r="D40" s="165">
        <f t="shared" si="15"/>
        <v>0</v>
      </c>
      <c r="G40" s="178">
        <f t="shared" si="16"/>
        <v>0</v>
      </c>
      <c r="J40" s="165">
        <f t="shared" si="17"/>
        <v>0</v>
      </c>
      <c r="M40" s="165">
        <f t="shared" si="18"/>
        <v>0</v>
      </c>
      <c r="P40" s="165">
        <f t="shared" si="19"/>
        <v>0</v>
      </c>
      <c r="Q40" s="11" t="s">
        <v>225</v>
      </c>
      <c r="R40" s="159"/>
      <c r="S40" s="165">
        <f t="shared" si="20"/>
        <v>0</v>
      </c>
      <c r="V40" s="165">
        <f t="shared" si="21"/>
        <v>0</v>
      </c>
      <c r="Y40" s="165">
        <f t="shared" si="22"/>
        <v>0</v>
      </c>
      <c r="AB40" s="165">
        <f t="shared" si="23"/>
        <v>0</v>
      </c>
      <c r="AE40" s="165">
        <f t="shared" si="24"/>
        <v>0</v>
      </c>
      <c r="AH40" s="165">
        <f t="shared" si="25"/>
        <v>0</v>
      </c>
      <c r="AI40" s="11" t="s">
        <v>229</v>
      </c>
      <c r="AJ40" s="159"/>
    </row>
    <row r="41" spans="1:53" x14ac:dyDescent="0.25">
      <c r="D41" s="165">
        <f t="shared" si="15"/>
        <v>0</v>
      </c>
      <c r="J41" s="165">
        <f t="shared" si="17"/>
        <v>0</v>
      </c>
      <c r="M41" s="165">
        <f t="shared" si="18"/>
        <v>0</v>
      </c>
      <c r="P41" s="165">
        <f t="shared" si="19"/>
        <v>0</v>
      </c>
      <c r="S41" s="165">
        <f t="shared" si="20"/>
        <v>0</v>
      </c>
      <c r="V41" s="165">
        <f t="shared" si="21"/>
        <v>0</v>
      </c>
      <c r="Y41" s="165">
        <f t="shared" si="22"/>
        <v>0</v>
      </c>
      <c r="AB41" s="165">
        <f t="shared" si="23"/>
        <v>0</v>
      </c>
      <c r="AE41" s="165">
        <f t="shared" si="24"/>
        <v>0</v>
      </c>
      <c r="AH41" s="165">
        <f t="shared" si="25"/>
        <v>0</v>
      </c>
      <c r="AI41" s="11" t="s">
        <v>232</v>
      </c>
      <c r="AJ41" s="159">
        <f>IF(AJ40&gt;0,(AVERAGE(C4:C34,F4:F34,I4:I34,L4:L34,O4:O34,R4:R34,U4:U34,X4:X34,AA4:AA34,AU4:AU34,AX4:AX34,BA4:BA34)),(AVERAGE(C4:C34,F4:F34,I4:I34,L4:L34,O4:O34,R4:R34,U4:U34,X4:X34,AA4:AA34,AD4:AD34,AG4:AG34,AJ4:AJ34)))</f>
        <v>1774.5</v>
      </c>
    </row>
    <row r="42" spans="1:53" hidden="1" outlineLevel="1" x14ac:dyDescent="0.25">
      <c r="B42" s="246" t="s">
        <v>16</v>
      </c>
      <c r="D42" s="165">
        <f t="shared" si="15"/>
        <v>0</v>
      </c>
      <c r="J42" s="165">
        <f t="shared" si="17"/>
        <v>0</v>
      </c>
      <c r="M42" s="165">
        <f t="shared" si="18"/>
        <v>0</v>
      </c>
      <c r="P42" s="165">
        <f t="shared" si="19"/>
        <v>0</v>
      </c>
      <c r="S42" s="165">
        <f t="shared" si="20"/>
        <v>0</v>
      </c>
      <c r="V42" s="165">
        <f t="shared" si="21"/>
        <v>0</v>
      </c>
      <c r="Y42" s="165">
        <f t="shared" si="22"/>
        <v>0</v>
      </c>
      <c r="AB42" s="165">
        <f t="shared" si="23"/>
        <v>0</v>
      </c>
      <c r="AE42" s="165">
        <f t="shared" si="24"/>
        <v>0</v>
      </c>
      <c r="AH42" s="165">
        <f t="shared" si="25"/>
        <v>0</v>
      </c>
    </row>
    <row r="43" spans="1:53" hidden="1" outlineLevel="1" x14ac:dyDescent="0.25">
      <c r="B43" s="247">
        <f>AVERAGE(C4:C34,F4:F34,I4:I34)</f>
        <v>1774.5</v>
      </c>
      <c r="J43" s="165">
        <f t="shared" si="17"/>
        <v>0</v>
      </c>
      <c r="P43" s="165">
        <f t="shared" si="19"/>
        <v>0</v>
      </c>
      <c r="V43" s="165">
        <f t="shared" si="21"/>
        <v>0</v>
      </c>
      <c r="Y43" s="165">
        <f t="shared" si="22"/>
        <v>0</v>
      </c>
      <c r="AE43" s="165">
        <f t="shared" si="24"/>
        <v>0</v>
      </c>
    </row>
    <row r="44" spans="1:53" ht="15.75" hidden="1" outlineLevel="1" thickBot="1" x14ac:dyDescent="0.3"/>
    <row r="45" spans="1:53" hidden="1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53" hidden="1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53" ht="15.75" hidden="1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53" hidden="1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hidden="1" outlineLevel="1" x14ac:dyDescent="0.25">
      <c r="B49" s="424">
        <f>AVERAGE(C4:C34,F4:F34,I4:I34,L4:L34,O4:O34,R4:R33)</f>
        <v>1774.5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t="15.75" hidden="1" outlineLevel="1" thickBot="1" x14ac:dyDescent="0.3"/>
    <row r="51" spans="1:36" hidden="1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hidden="1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hidden="1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hidden="1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</row>
    <row r="55" spans="1:36" hidden="1" outlineLevel="1" x14ac:dyDescent="0.25">
      <c r="B55" s="427">
        <f>AVERAGE(C4:C34,F4:F34,I4:I34,L4:L34,O4:O34,R4:R34,U4:U34,X4:X34,AA4:AA34)</f>
        <v>1774.5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</row>
    <row r="56" spans="1:36" ht="15.75" hidden="1" outlineLevel="1" thickBot="1" x14ac:dyDescent="0.3"/>
    <row r="57" spans="1:36" hidden="1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hidden="1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hidden="1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t="15.75" hidden="1" outlineLevel="1" thickBot="1" x14ac:dyDescent="0.3"/>
    <row r="61" spans="1:36" hidden="1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hidden="1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hidden="1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hidden="1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</row>
    <row r="65" spans="2:36" hidden="1" outlineLevel="1" x14ac:dyDescent="0.25">
      <c r="B65" s="424">
        <f>AVERAGE($C$4:$C$34,$F$4:$F$34,$I$4:$I$34,$L$4:$L$34,$O$4:$O$34,$R$4:$R$34,$U$4:$U$34,$X$4:$X$34,$AA$4:$AA$34,$AD$4:$AD$34,$AG$4:$AG$34,$AJ$4:$AJ$34)</f>
        <v>1774.5</v>
      </c>
      <c r="C65" s="425">
        <f t="shared" ref="C65:AJ65" si="26">AVERAGE($C$4:$C$34,$F$4:$F$34,$I$4:$I$34,$L$4:$L$34,$O$4:$O$34,$R$4:$R$34,$U$4:$U$34,$X$4:$X$34,$AA$4:$AA$34,$AD$4:$AD$34,$AG$4:$AG$34,$AJ$4:$AJ$34)</f>
        <v>1774.5</v>
      </c>
      <c r="D65" s="425">
        <f t="shared" si="26"/>
        <v>1774.5</v>
      </c>
      <c r="E65" s="425">
        <f t="shared" si="26"/>
        <v>1774.5</v>
      </c>
      <c r="F65" s="425">
        <f t="shared" si="26"/>
        <v>1774.5</v>
      </c>
      <c r="G65" s="425">
        <f t="shared" si="26"/>
        <v>1774.5</v>
      </c>
      <c r="H65" s="425">
        <f t="shared" si="26"/>
        <v>1774.5</v>
      </c>
      <c r="I65" s="425">
        <f t="shared" si="26"/>
        <v>1774.5</v>
      </c>
      <c r="J65" s="425">
        <f t="shared" si="26"/>
        <v>1774.5</v>
      </c>
      <c r="K65" s="425">
        <f t="shared" si="26"/>
        <v>1774.5</v>
      </c>
      <c r="L65" s="425">
        <f t="shared" si="26"/>
        <v>1774.5</v>
      </c>
      <c r="M65" s="425">
        <f t="shared" si="26"/>
        <v>1774.5</v>
      </c>
      <c r="N65" s="425">
        <f t="shared" si="26"/>
        <v>1774.5</v>
      </c>
      <c r="O65" s="425">
        <f t="shared" si="26"/>
        <v>1774.5</v>
      </c>
      <c r="P65" s="425">
        <f t="shared" si="26"/>
        <v>1774.5</v>
      </c>
      <c r="Q65" s="425">
        <f t="shared" si="26"/>
        <v>1774.5</v>
      </c>
      <c r="R65" s="425">
        <f t="shared" si="26"/>
        <v>1774.5</v>
      </c>
      <c r="S65" s="425">
        <f t="shared" si="26"/>
        <v>1774.5</v>
      </c>
      <c r="T65" s="425">
        <f t="shared" si="26"/>
        <v>1774.5</v>
      </c>
      <c r="U65" s="425">
        <f t="shared" si="26"/>
        <v>1774.5</v>
      </c>
      <c r="V65" s="425">
        <f t="shared" si="26"/>
        <v>1774.5</v>
      </c>
      <c r="W65" s="425">
        <f t="shared" si="26"/>
        <v>1774.5</v>
      </c>
      <c r="X65" s="425">
        <f t="shared" si="26"/>
        <v>1774.5</v>
      </c>
      <c r="Y65" s="425">
        <f t="shared" si="26"/>
        <v>1774.5</v>
      </c>
      <c r="Z65" s="425">
        <f t="shared" si="26"/>
        <v>1774.5</v>
      </c>
      <c r="AA65" s="425">
        <f t="shared" si="26"/>
        <v>1774.5</v>
      </c>
      <c r="AB65" s="425">
        <f t="shared" si="26"/>
        <v>1774.5</v>
      </c>
      <c r="AC65" s="425">
        <f t="shared" si="26"/>
        <v>1774.5</v>
      </c>
      <c r="AD65" s="425">
        <f t="shared" si="26"/>
        <v>1774.5</v>
      </c>
      <c r="AE65" s="425">
        <f t="shared" si="26"/>
        <v>1774.5</v>
      </c>
      <c r="AF65" s="425">
        <f t="shared" si="26"/>
        <v>1774.5</v>
      </c>
      <c r="AG65" s="425">
        <f t="shared" si="26"/>
        <v>1774.5</v>
      </c>
      <c r="AH65" s="425">
        <f t="shared" si="26"/>
        <v>1774.5</v>
      </c>
      <c r="AI65" s="425">
        <f t="shared" si="26"/>
        <v>1774.5</v>
      </c>
      <c r="AJ65" s="425">
        <f t="shared" si="26"/>
        <v>1774.5</v>
      </c>
    </row>
    <row r="66" spans="2:36" collapsed="1" x14ac:dyDescent="0.25"/>
  </sheetData>
  <autoFilter ref="B31:AK38"/>
  <mergeCells count="34">
    <mergeCell ref="B62:I62"/>
    <mergeCell ref="B63:I63"/>
    <mergeCell ref="B64:AJ64"/>
    <mergeCell ref="B65:AJ65"/>
    <mergeCell ref="B54:AA54"/>
    <mergeCell ref="B55:AA55"/>
    <mergeCell ref="B57:I57"/>
    <mergeCell ref="B58:I58"/>
    <mergeCell ref="B59:I59"/>
    <mergeCell ref="B61:I61"/>
    <mergeCell ref="AT2:AU2"/>
    <mergeCell ref="AW2:AX2"/>
    <mergeCell ref="AZ2:BA2"/>
    <mergeCell ref="B45:I45"/>
    <mergeCell ref="B46:I46"/>
    <mergeCell ref="T2:U2"/>
    <mergeCell ref="W2:X2"/>
    <mergeCell ref="Z2:AA2"/>
    <mergeCell ref="AC2:AD2"/>
    <mergeCell ref="AF2:AG2"/>
    <mergeCell ref="AI2:AJ2"/>
    <mergeCell ref="B2:C2"/>
    <mergeCell ref="E2:F2"/>
    <mergeCell ref="H2:I2"/>
    <mergeCell ref="K2:L2"/>
    <mergeCell ref="N2:O2"/>
    <mergeCell ref="Q2:R2"/>
    <mergeCell ref="B53:I53"/>
    <mergeCell ref="AQ2:AR2"/>
    <mergeCell ref="B47:I47"/>
    <mergeCell ref="B48:R48"/>
    <mergeCell ref="B49:R49"/>
    <mergeCell ref="B51:I51"/>
    <mergeCell ref="B52:I52"/>
  </mergeCells>
  <printOptions horizontalCentered="1"/>
  <pageMargins left="0.70866141732283472" right="0.70866141732283472" top="0.74803149606299213" bottom="3.5039370078740157" header="0.39370078740157483" footer="2.3622047244094491"/>
  <pageSetup paperSize="9" orientation="portrait" r:id="rId1"/>
  <headerFooter>
    <oddHeader>&amp;C&amp;14Котировки LME 2023: палладий, $ /тр.унц.</oddHeader>
    <oddFooter>&amp;L&amp;14Начальник 
Управления Бюджетирования
ОАО "УГМК"&amp;R&amp;14Киташева А.Л.</oddFoot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L256"/>
  <sheetViews>
    <sheetView workbookViewId="0">
      <selection sqref="A1:F256"/>
    </sheetView>
  </sheetViews>
  <sheetFormatPr defaultRowHeight="15" x14ac:dyDescent="0.25"/>
  <cols>
    <col min="1" max="1" width="10.140625" bestFit="1" customWidth="1"/>
    <col min="2" max="2" width="12.85546875" bestFit="1" customWidth="1"/>
    <col min="3" max="3" width="9.42578125" bestFit="1" customWidth="1"/>
    <col min="4" max="4" width="7.140625" bestFit="1" customWidth="1"/>
    <col min="5" max="5" width="7.7109375" bestFit="1" customWidth="1"/>
    <col min="6" max="6" width="7" bestFit="1" customWidth="1"/>
    <col min="7" max="7" width="12" bestFit="1" customWidth="1"/>
    <col min="10" max="10" width="10.140625" bestFit="1" customWidth="1"/>
    <col min="12" max="12" width="10.140625" bestFit="1" customWidth="1"/>
  </cols>
  <sheetData>
    <row r="1" spans="1:7" x14ac:dyDescent="0.25">
      <c r="A1" s="169" t="s">
        <v>515</v>
      </c>
      <c r="B1" s="169" t="s">
        <v>516</v>
      </c>
      <c r="C1" s="169" t="s">
        <v>517</v>
      </c>
      <c r="D1" s="169" t="s">
        <v>518</v>
      </c>
      <c r="E1" s="169" t="s">
        <v>519</v>
      </c>
      <c r="F1" s="169" t="s">
        <v>520</v>
      </c>
      <c r="G1" s="169"/>
    </row>
    <row r="2" spans="1:7" x14ac:dyDescent="0.25">
      <c r="A2" s="52">
        <v>44565</v>
      </c>
      <c r="B2" s="169">
        <v>2815.5</v>
      </c>
      <c r="C2" s="169">
        <v>9660</v>
      </c>
      <c r="D2" s="169">
        <v>2327</v>
      </c>
      <c r="E2" s="169">
        <v>20730</v>
      </c>
      <c r="F2" s="169">
        <v>3602</v>
      </c>
      <c r="G2" s="169"/>
    </row>
    <row r="3" spans="1:7" x14ac:dyDescent="0.25">
      <c r="A3" s="52">
        <v>44566</v>
      </c>
      <c r="B3" s="169">
        <v>2866</v>
      </c>
      <c r="C3" s="169">
        <v>9778</v>
      </c>
      <c r="D3" s="169">
        <v>2343</v>
      </c>
      <c r="E3" s="169">
        <v>20900</v>
      </c>
      <c r="F3" s="169">
        <v>3660</v>
      </c>
      <c r="G3" s="169"/>
    </row>
    <row r="4" spans="1:7" x14ac:dyDescent="0.25">
      <c r="A4" s="52">
        <v>44567</v>
      </c>
      <c r="B4" s="169">
        <v>2912.5</v>
      </c>
      <c r="C4" s="169">
        <v>9565</v>
      </c>
      <c r="D4" s="169">
        <v>2291</v>
      </c>
      <c r="E4" s="169">
        <v>20480</v>
      </c>
      <c r="F4" s="169">
        <v>3590</v>
      </c>
      <c r="G4" s="169"/>
    </row>
    <row r="5" spans="1:7" x14ac:dyDescent="0.25">
      <c r="A5" s="52">
        <v>44568</v>
      </c>
      <c r="B5" s="169">
        <v>2919.5</v>
      </c>
      <c r="C5" s="169">
        <v>9615</v>
      </c>
      <c r="D5" s="169">
        <v>2342</v>
      </c>
      <c r="E5" s="169">
        <v>20725</v>
      </c>
      <c r="F5" s="169">
        <v>3602.5</v>
      </c>
      <c r="G5" s="169"/>
    </row>
    <row r="6" spans="1:7" x14ac:dyDescent="0.25">
      <c r="A6" s="52">
        <v>44571</v>
      </c>
      <c r="B6" s="169">
        <v>2923</v>
      </c>
      <c r="C6" s="169">
        <v>9665</v>
      </c>
      <c r="D6" s="169">
        <v>2303</v>
      </c>
      <c r="E6" s="169">
        <v>21045</v>
      </c>
      <c r="F6" s="169">
        <v>3576.5</v>
      </c>
      <c r="G6" s="169"/>
    </row>
    <row r="7" spans="1:7" x14ac:dyDescent="0.25">
      <c r="A7" s="52">
        <v>44572</v>
      </c>
      <c r="B7" s="169">
        <v>2950</v>
      </c>
      <c r="C7" s="169">
        <v>9662</v>
      </c>
      <c r="D7" s="169">
        <v>2305</v>
      </c>
      <c r="E7" s="169">
        <v>21680</v>
      </c>
      <c r="F7" s="169">
        <v>3540</v>
      </c>
      <c r="G7" s="169"/>
    </row>
    <row r="8" spans="1:7" x14ac:dyDescent="0.25">
      <c r="A8" s="52">
        <v>44573</v>
      </c>
      <c r="B8" s="169">
        <v>3003</v>
      </c>
      <c r="C8" s="169">
        <v>9945</v>
      </c>
      <c r="D8" s="169">
        <v>2344.5</v>
      </c>
      <c r="E8" s="169">
        <v>22200</v>
      </c>
      <c r="F8" s="169">
        <v>3582</v>
      </c>
      <c r="G8" s="169"/>
    </row>
    <row r="9" spans="1:7" x14ac:dyDescent="0.25">
      <c r="A9" s="52">
        <v>44574</v>
      </c>
      <c r="B9" s="169">
        <v>2960</v>
      </c>
      <c r="C9" s="169">
        <v>9972</v>
      </c>
      <c r="D9" s="169">
        <v>2367</v>
      </c>
      <c r="E9" s="169">
        <v>22130</v>
      </c>
      <c r="F9" s="169">
        <v>3575</v>
      </c>
      <c r="G9" s="169"/>
    </row>
    <row r="10" spans="1:7" x14ac:dyDescent="0.25">
      <c r="A10" s="52">
        <v>44575</v>
      </c>
      <c r="B10" s="169">
        <v>2977.5</v>
      </c>
      <c r="C10" s="169">
        <v>9900</v>
      </c>
      <c r="D10" s="169">
        <v>2383</v>
      </c>
      <c r="E10" s="169">
        <v>22850</v>
      </c>
      <c r="F10" s="169">
        <v>3560</v>
      </c>
      <c r="G10" s="169"/>
    </row>
    <row r="11" spans="1:7" x14ac:dyDescent="0.25">
      <c r="A11" s="52">
        <v>44578</v>
      </c>
      <c r="B11" s="169">
        <v>3009</v>
      </c>
      <c r="C11" s="169">
        <v>9674.5</v>
      </c>
      <c r="D11" s="169">
        <v>2358</v>
      </c>
      <c r="E11" s="169">
        <v>22475</v>
      </c>
      <c r="F11" s="169">
        <v>3535</v>
      </c>
      <c r="G11" s="169"/>
    </row>
    <row r="12" spans="1:7" x14ac:dyDescent="0.25">
      <c r="A12" s="52">
        <v>44579</v>
      </c>
      <c r="B12" s="169">
        <v>3006</v>
      </c>
      <c r="C12" s="169">
        <v>9707</v>
      </c>
      <c r="D12" s="169">
        <v>2357</v>
      </c>
      <c r="E12" s="169">
        <v>22740</v>
      </c>
      <c r="F12" s="169">
        <v>3544</v>
      </c>
      <c r="G12" s="169"/>
    </row>
    <row r="13" spans="1:7" x14ac:dyDescent="0.25">
      <c r="A13" s="52">
        <v>44580</v>
      </c>
      <c r="B13" s="169">
        <v>3036</v>
      </c>
      <c r="C13" s="169">
        <v>9801</v>
      </c>
      <c r="D13" s="169">
        <v>2352</v>
      </c>
      <c r="E13" s="169">
        <v>22795</v>
      </c>
      <c r="F13" s="169">
        <v>3602</v>
      </c>
      <c r="G13" s="169"/>
    </row>
    <row r="14" spans="1:7" x14ac:dyDescent="0.25">
      <c r="A14" s="52">
        <v>44581</v>
      </c>
      <c r="B14" s="169">
        <v>3109.5</v>
      </c>
      <c r="C14" s="169">
        <v>9925</v>
      </c>
      <c r="D14" s="169">
        <v>2370</v>
      </c>
      <c r="E14" s="169">
        <v>23900</v>
      </c>
      <c r="F14" s="169">
        <v>3674</v>
      </c>
      <c r="G14" s="169"/>
    </row>
    <row r="15" spans="1:7" x14ac:dyDescent="0.25">
      <c r="A15" s="52">
        <v>44582</v>
      </c>
      <c r="B15" s="169">
        <v>3079.5</v>
      </c>
      <c r="C15" s="169">
        <v>9970</v>
      </c>
      <c r="D15" s="169">
        <v>2393.5</v>
      </c>
      <c r="E15" s="169">
        <v>24000</v>
      </c>
      <c r="F15" s="169">
        <v>3686</v>
      </c>
      <c r="G15" s="169"/>
    </row>
    <row r="16" spans="1:7" x14ac:dyDescent="0.25">
      <c r="A16" s="52">
        <v>44585</v>
      </c>
      <c r="B16" s="169">
        <v>3044.5</v>
      </c>
      <c r="C16" s="169">
        <v>9800</v>
      </c>
      <c r="D16" s="169">
        <v>2372</v>
      </c>
      <c r="E16" s="169">
        <v>23500</v>
      </c>
      <c r="F16" s="169">
        <v>3642</v>
      </c>
      <c r="G16" s="169"/>
    </row>
    <row r="17" spans="1:7" x14ac:dyDescent="0.25">
      <c r="A17" s="52">
        <v>44586</v>
      </c>
      <c r="B17" s="169">
        <v>3064</v>
      </c>
      <c r="C17" s="169">
        <v>9744</v>
      </c>
      <c r="D17" s="169">
        <v>2359</v>
      </c>
      <c r="E17" s="169">
        <v>22535</v>
      </c>
      <c r="F17" s="169">
        <v>3615</v>
      </c>
      <c r="G17" s="169"/>
    </row>
    <row r="18" spans="1:7" x14ac:dyDescent="0.25">
      <c r="A18" s="52">
        <v>44587</v>
      </c>
      <c r="B18" s="169">
        <v>3093</v>
      </c>
      <c r="C18" s="169">
        <v>9965</v>
      </c>
      <c r="D18" s="169">
        <v>2366</v>
      </c>
      <c r="E18" s="169">
        <v>23425</v>
      </c>
      <c r="F18" s="169">
        <v>3645</v>
      </c>
      <c r="G18" s="169"/>
    </row>
    <row r="19" spans="1:7" x14ac:dyDescent="0.25">
      <c r="A19" s="52">
        <v>44588</v>
      </c>
      <c r="B19" s="169">
        <v>3107</v>
      </c>
      <c r="C19" s="169">
        <v>9872</v>
      </c>
      <c r="D19" s="169">
        <v>2330</v>
      </c>
      <c r="E19" s="169">
        <v>22860</v>
      </c>
      <c r="F19" s="169">
        <v>3649</v>
      </c>
      <c r="G19" s="169"/>
    </row>
    <row r="20" spans="1:7" x14ac:dyDescent="0.25">
      <c r="A20" s="52">
        <v>44589</v>
      </c>
      <c r="B20" s="169">
        <v>3110</v>
      </c>
      <c r="C20" s="169">
        <v>9678</v>
      </c>
      <c r="D20" s="169">
        <v>2302</v>
      </c>
      <c r="E20" s="169">
        <v>22750</v>
      </c>
      <c r="F20" s="169">
        <v>3644</v>
      </c>
      <c r="G20" s="169"/>
    </row>
    <row r="21" spans="1:7" x14ac:dyDescent="0.25">
      <c r="A21" s="52">
        <v>44592</v>
      </c>
      <c r="B21" s="169">
        <v>3076</v>
      </c>
      <c r="C21" s="169">
        <v>9620</v>
      </c>
      <c r="D21" s="169">
        <v>2289</v>
      </c>
      <c r="E21" s="169">
        <v>22800</v>
      </c>
      <c r="F21" s="169">
        <v>3675</v>
      </c>
      <c r="G21" s="169"/>
    </row>
    <row r="22" spans="1:7" x14ac:dyDescent="0.25">
      <c r="A22" s="52">
        <v>44593</v>
      </c>
      <c r="B22" s="169">
        <v>3072</v>
      </c>
      <c r="C22" s="169">
        <v>9701</v>
      </c>
      <c r="D22" s="169">
        <v>2250</v>
      </c>
      <c r="E22" s="169">
        <v>23300</v>
      </c>
      <c r="F22" s="169">
        <v>3635</v>
      </c>
      <c r="G22" s="169"/>
    </row>
    <row r="23" spans="1:7" x14ac:dyDescent="0.25">
      <c r="A23" s="52">
        <v>44594</v>
      </c>
      <c r="B23" s="169">
        <v>3043</v>
      </c>
      <c r="C23" s="169">
        <v>9880</v>
      </c>
      <c r="D23" s="169">
        <v>2247</v>
      </c>
      <c r="E23" s="169">
        <v>23400</v>
      </c>
      <c r="F23" s="169">
        <v>3650</v>
      </c>
      <c r="G23" s="169"/>
    </row>
    <row r="24" spans="1:7" x14ac:dyDescent="0.25">
      <c r="A24" s="52">
        <v>44595</v>
      </c>
      <c r="B24" s="169">
        <v>3058.5</v>
      </c>
      <c r="C24" s="169">
        <v>9785</v>
      </c>
      <c r="D24" s="169">
        <v>2229</v>
      </c>
      <c r="E24" s="169">
        <v>23225</v>
      </c>
      <c r="F24" s="169">
        <v>3618</v>
      </c>
      <c r="G24" s="169"/>
    </row>
    <row r="25" spans="1:7" x14ac:dyDescent="0.25">
      <c r="A25" s="52">
        <v>44596</v>
      </c>
      <c r="B25" s="169">
        <v>3087</v>
      </c>
      <c r="C25" s="169">
        <v>9875</v>
      </c>
      <c r="D25" s="169">
        <v>2225</v>
      </c>
      <c r="E25" s="169">
        <v>23475</v>
      </c>
      <c r="F25" s="169">
        <v>3635</v>
      </c>
      <c r="G25" s="169"/>
    </row>
    <row r="26" spans="1:7" x14ac:dyDescent="0.25">
      <c r="A26" s="52">
        <v>44599</v>
      </c>
      <c r="B26" s="169">
        <v>3148</v>
      </c>
      <c r="C26" s="169">
        <v>9850</v>
      </c>
      <c r="D26" s="169">
        <v>2199</v>
      </c>
      <c r="E26" s="169">
        <v>23650</v>
      </c>
      <c r="F26" s="169">
        <v>3623</v>
      </c>
      <c r="G26" s="169"/>
    </row>
    <row r="27" spans="1:7" x14ac:dyDescent="0.25">
      <c r="A27" s="52">
        <v>44600</v>
      </c>
      <c r="B27" s="169">
        <v>3245</v>
      </c>
      <c r="C27" s="169">
        <v>9760</v>
      </c>
      <c r="D27" s="169">
        <v>2204</v>
      </c>
      <c r="E27" s="169">
        <v>23530</v>
      </c>
      <c r="F27" s="169">
        <v>3653</v>
      </c>
      <c r="G27" s="169"/>
    </row>
    <row r="28" spans="1:7" x14ac:dyDescent="0.25">
      <c r="A28" s="52">
        <v>44601</v>
      </c>
      <c r="B28" s="169">
        <v>3248</v>
      </c>
      <c r="C28" s="169">
        <v>9881</v>
      </c>
      <c r="D28" s="169">
        <v>2234</v>
      </c>
      <c r="E28" s="169">
        <v>23550</v>
      </c>
      <c r="F28" s="169">
        <v>3633.5</v>
      </c>
      <c r="G28" s="169"/>
    </row>
    <row r="29" spans="1:7" x14ac:dyDescent="0.25">
      <c r="A29" s="52">
        <v>44602</v>
      </c>
      <c r="B29" s="169">
        <v>3313</v>
      </c>
      <c r="C29" s="169">
        <v>10220.5</v>
      </c>
      <c r="D29" s="169">
        <v>2300</v>
      </c>
      <c r="E29" s="169">
        <v>24055</v>
      </c>
      <c r="F29" s="169">
        <v>3738</v>
      </c>
      <c r="G29" s="169"/>
    </row>
    <row r="30" spans="1:7" x14ac:dyDescent="0.25">
      <c r="A30" s="52">
        <v>44603</v>
      </c>
      <c r="B30" s="169">
        <v>3200</v>
      </c>
      <c r="C30" s="169">
        <v>10040</v>
      </c>
      <c r="D30" s="169">
        <v>2289</v>
      </c>
      <c r="E30" s="169">
        <v>23705</v>
      </c>
      <c r="F30" s="169">
        <v>3673</v>
      </c>
      <c r="G30" s="169"/>
    </row>
    <row r="31" spans="1:7" x14ac:dyDescent="0.25">
      <c r="A31" s="52">
        <v>44606</v>
      </c>
      <c r="B31" s="169">
        <v>3306</v>
      </c>
      <c r="C31" s="169">
        <v>9882</v>
      </c>
      <c r="D31" s="169">
        <v>2300</v>
      </c>
      <c r="E31" s="169">
        <v>23650</v>
      </c>
      <c r="F31" s="169">
        <v>3631</v>
      </c>
      <c r="G31" s="169"/>
    </row>
    <row r="32" spans="1:7" x14ac:dyDescent="0.25">
      <c r="A32" s="52">
        <v>44607</v>
      </c>
      <c r="B32" s="169">
        <v>3223</v>
      </c>
      <c r="C32" s="169">
        <v>10020</v>
      </c>
      <c r="D32" s="169">
        <v>2310</v>
      </c>
      <c r="E32" s="169">
        <v>23950</v>
      </c>
      <c r="F32" s="169">
        <v>3613</v>
      </c>
      <c r="G32" s="169"/>
    </row>
    <row r="33" spans="1:7" x14ac:dyDescent="0.25">
      <c r="A33" s="52">
        <v>44608</v>
      </c>
      <c r="B33" s="169">
        <v>3282</v>
      </c>
      <c r="C33" s="169">
        <v>10045.5</v>
      </c>
      <c r="D33" s="169">
        <v>2340</v>
      </c>
      <c r="E33" s="169">
        <v>23905</v>
      </c>
      <c r="F33" s="169">
        <v>3634</v>
      </c>
      <c r="G33" s="169"/>
    </row>
    <row r="34" spans="1:7" x14ac:dyDescent="0.25">
      <c r="A34" s="52">
        <v>44609</v>
      </c>
      <c r="B34" s="169">
        <v>3294</v>
      </c>
      <c r="C34" s="169">
        <v>10010</v>
      </c>
      <c r="D34" s="169">
        <v>2351</v>
      </c>
      <c r="E34" s="169">
        <v>24150</v>
      </c>
      <c r="F34" s="169">
        <v>3621</v>
      </c>
      <c r="G34" s="169"/>
    </row>
    <row r="35" spans="1:7" x14ac:dyDescent="0.25">
      <c r="A35" s="52">
        <v>44610</v>
      </c>
      <c r="B35" s="169">
        <v>3314</v>
      </c>
      <c r="C35" s="169">
        <v>10015</v>
      </c>
      <c r="D35" s="169">
        <v>2363</v>
      </c>
      <c r="E35" s="169">
        <v>24500</v>
      </c>
      <c r="F35" s="169">
        <v>3668.5</v>
      </c>
      <c r="G35" s="169"/>
    </row>
    <row r="36" spans="1:7" x14ac:dyDescent="0.25">
      <c r="A36" s="52">
        <v>44613</v>
      </c>
      <c r="B36" s="169">
        <v>3315</v>
      </c>
      <c r="C36" s="169">
        <v>9960</v>
      </c>
      <c r="D36" s="169">
        <v>2343.5</v>
      </c>
      <c r="E36" s="169">
        <v>24870</v>
      </c>
      <c r="F36" s="169">
        <v>3600</v>
      </c>
      <c r="G36" s="169"/>
    </row>
    <row r="37" spans="1:7" x14ac:dyDescent="0.25">
      <c r="A37" s="52">
        <v>44614</v>
      </c>
      <c r="B37" s="169">
        <v>3420</v>
      </c>
      <c r="C37" s="169">
        <v>10020</v>
      </c>
      <c r="D37" s="169">
        <v>2335</v>
      </c>
      <c r="E37" s="169">
        <v>25650</v>
      </c>
      <c r="F37" s="169">
        <v>3628</v>
      </c>
      <c r="G37" s="169"/>
    </row>
    <row r="38" spans="1:7" x14ac:dyDescent="0.25">
      <c r="A38" s="52">
        <v>44615</v>
      </c>
      <c r="B38" s="169">
        <v>3323.5</v>
      </c>
      <c r="C38" s="169">
        <v>10005</v>
      </c>
      <c r="D38" s="169">
        <v>2347.5</v>
      </c>
      <c r="E38" s="169">
        <v>24950</v>
      </c>
      <c r="F38" s="169">
        <v>3615.5</v>
      </c>
      <c r="G38" s="169"/>
    </row>
    <row r="39" spans="1:7" x14ac:dyDescent="0.25">
      <c r="A39" s="52">
        <v>44616</v>
      </c>
      <c r="B39" s="169">
        <v>3519</v>
      </c>
      <c r="C39" s="169">
        <v>9983</v>
      </c>
      <c r="D39" s="169">
        <v>2370</v>
      </c>
      <c r="E39" s="169">
        <v>26105</v>
      </c>
      <c r="F39" s="169">
        <v>3670</v>
      </c>
      <c r="G39" s="169"/>
    </row>
    <row r="40" spans="1:7" x14ac:dyDescent="0.25">
      <c r="A40" s="52">
        <v>44617</v>
      </c>
      <c r="B40" s="169">
        <v>3355.5</v>
      </c>
      <c r="C40" s="169">
        <v>9920</v>
      </c>
      <c r="D40" s="169">
        <v>2359</v>
      </c>
      <c r="E40" s="169">
        <v>24700</v>
      </c>
      <c r="F40" s="169">
        <v>3640</v>
      </c>
      <c r="G40" s="169"/>
    </row>
    <row r="41" spans="1:7" x14ac:dyDescent="0.25">
      <c r="A41" s="52">
        <v>44620</v>
      </c>
      <c r="B41" s="169">
        <v>3450</v>
      </c>
      <c r="C41" s="169">
        <v>9974</v>
      </c>
      <c r="D41" s="169">
        <v>2402</v>
      </c>
      <c r="E41" s="169">
        <v>25240</v>
      </c>
      <c r="F41" s="169">
        <v>3705</v>
      </c>
      <c r="G41" s="169"/>
    </row>
    <row r="42" spans="1:7" x14ac:dyDescent="0.25">
      <c r="A42" s="52">
        <v>44621</v>
      </c>
      <c r="B42" s="169">
        <v>3495.5</v>
      </c>
      <c r="C42" s="169">
        <v>9976</v>
      </c>
      <c r="D42" s="169">
        <v>2413</v>
      </c>
      <c r="E42" s="169">
        <v>25450</v>
      </c>
      <c r="F42" s="169">
        <v>3737</v>
      </c>
      <c r="G42" s="169"/>
    </row>
    <row r="43" spans="1:7" x14ac:dyDescent="0.25">
      <c r="A43" s="52">
        <v>44622</v>
      </c>
      <c r="B43" s="169">
        <v>3605</v>
      </c>
      <c r="C43" s="169">
        <v>10257.5</v>
      </c>
      <c r="D43" s="169">
        <v>2433.5</v>
      </c>
      <c r="E43" s="169">
        <v>27000</v>
      </c>
      <c r="F43" s="169">
        <v>3927</v>
      </c>
      <c r="G43" s="169"/>
    </row>
    <row r="44" spans="1:7" x14ac:dyDescent="0.25">
      <c r="A44" s="52">
        <v>44623</v>
      </c>
      <c r="B44" s="169">
        <v>3728.5</v>
      </c>
      <c r="C44" s="169">
        <v>10470</v>
      </c>
      <c r="D44" s="169">
        <v>2424.5</v>
      </c>
      <c r="E44" s="169">
        <v>28800</v>
      </c>
      <c r="F44" s="169">
        <v>3985</v>
      </c>
      <c r="G44" s="169"/>
    </row>
    <row r="45" spans="1:7" x14ac:dyDescent="0.25">
      <c r="A45" s="52">
        <v>44624</v>
      </c>
      <c r="B45" s="169">
        <v>3851</v>
      </c>
      <c r="C45" s="169">
        <v>10466</v>
      </c>
      <c r="D45" s="169">
        <v>2440</v>
      </c>
      <c r="E45" s="169">
        <v>29800</v>
      </c>
      <c r="F45" s="169">
        <v>4024.5</v>
      </c>
      <c r="G45" s="169"/>
    </row>
    <row r="46" spans="1:7" x14ac:dyDescent="0.25">
      <c r="A46" s="52">
        <v>44627</v>
      </c>
      <c r="B46" s="169">
        <v>3984.5</v>
      </c>
      <c r="C46" s="169">
        <v>10730</v>
      </c>
      <c r="D46" s="169">
        <v>2513</v>
      </c>
      <c r="E46" s="169">
        <v>42995</v>
      </c>
      <c r="F46" s="169">
        <v>4248</v>
      </c>
      <c r="G46" s="169"/>
    </row>
    <row r="47" spans="1:7" x14ac:dyDescent="0.25">
      <c r="A47" s="52">
        <v>44628</v>
      </c>
      <c r="B47" s="169">
        <v>3500.5</v>
      </c>
      <c r="C47" s="169">
        <v>10171</v>
      </c>
      <c r="D47" s="169">
        <v>2491</v>
      </c>
      <c r="E47" s="169">
        <v>48201</v>
      </c>
      <c r="F47" s="169">
        <v>4091</v>
      </c>
      <c r="G47" s="169"/>
    </row>
    <row r="48" spans="1:7" x14ac:dyDescent="0.25">
      <c r="A48" s="52">
        <v>44629</v>
      </c>
      <c r="B48" s="169">
        <v>3532</v>
      </c>
      <c r="C48" s="169">
        <v>10052</v>
      </c>
      <c r="D48" s="169">
        <v>2401</v>
      </c>
      <c r="E48" s="169">
        <v>48211</v>
      </c>
      <c r="F48" s="169">
        <v>3940</v>
      </c>
      <c r="G48" s="169"/>
    </row>
    <row r="49" spans="1:7" x14ac:dyDescent="0.25">
      <c r="A49" s="52">
        <v>44630</v>
      </c>
      <c r="B49" s="169">
        <v>3535</v>
      </c>
      <c r="C49" s="169">
        <v>10144</v>
      </c>
      <c r="D49" s="169">
        <v>2401</v>
      </c>
      <c r="E49" s="169">
        <v>48241</v>
      </c>
      <c r="F49" s="169">
        <v>3961</v>
      </c>
      <c r="G49" s="169"/>
    </row>
    <row r="50" spans="1:7" x14ac:dyDescent="0.25">
      <c r="A50" s="52">
        <v>44631</v>
      </c>
      <c r="B50" s="169">
        <v>3472</v>
      </c>
      <c r="C50" s="169">
        <v>10145</v>
      </c>
      <c r="D50" s="169">
        <v>2361</v>
      </c>
      <c r="E50" s="169">
        <v>48226</v>
      </c>
      <c r="F50" s="169">
        <v>3835</v>
      </c>
      <c r="G50" s="169"/>
    </row>
    <row r="51" spans="1:7" x14ac:dyDescent="0.25">
      <c r="A51" s="52">
        <v>44634</v>
      </c>
      <c r="B51" s="169">
        <v>3399</v>
      </c>
      <c r="C51" s="169">
        <v>9880</v>
      </c>
      <c r="D51" s="169">
        <v>2272</v>
      </c>
      <c r="E51" s="169">
        <v>48211</v>
      </c>
      <c r="F51" s="169">
        <v>3782</v>
      </c>
      <c r="G51" s="169"/>
    </row>
    <row r="52" spans="1:7" x14ac:dyDescent="0.25">
      <c r="A52" s="52">
        <v>44635</v>
      </c>
      <c r="B52" s="169">
        <v>3217.5</v>
      </c>
      <c r="C52" s="169">
        <v>9826</v>
      </c>
      <c r="D52" s="169">
        <v>2230</v>
      </c>
      <c r="E52" s="169">
        <v>48196</v>
      </c>
      <c r="F52" s="169">
        <v>3771</v>
      </c>
      <c r="G52" s="169"/>
    </row>
    <row r="53" spans="1:7" x14ac:dyDescent="0.25">
      <c r="A53" s="52">
        <v>44636</v>
      </c>
      <c r="B53" s="169">
        <v>3306</v>
      </c>
      <c r="C53" s="169">
        <v>10100.5</v>
      </c>
      <c r="D53" s="169">
        <v>2245</v>
      </c>
      <c r="E53" s="169">
        <v>45795</v>
      </c>
      <c r="F53" s="169">
        <v>3821</v>
      </c>
      <c r="G53" s="169"/>
    </row>
    <row r="54" spans="1:7" x14ac:dyDescent="0.25">
      <c r="A54" s="52">
        <v>44637</v>
      </c>
      <c r="B54" s="169">
        <v>3288</v>
      </c>
      <c r="C54" s="169">
        <v>10166</v>
      </c>
      <c r="D54" s="169">
        <v>2235</v>
      </c>
      <c r="E54" s="169">
        <v>42150</v>
      </c>
      <c r="F54" s="169">
        <v>3805</v>
      </c>
      <c r="G54" s="169"/>
    </row>
    <row r="55" spans="1:7" x14ac:dyDescent="0.25">
      <c r="A55" s="52">
        <v>44638</v>
      </c>
      <c r="B55" s="169">
        <v>3380.5</v>
      </c>
      <c r="C55" s="169">
        <v>10249</v>
      </c>
      <c r="D55" s="169">
        <v>2259</v>
      </c>
      <c r="E55" s="169">
        <v>37115</v>
      </c>
      <c r="F55" s="169">
        <v>3850</v>
      </c>
      <c r="G55" s="169"/>
    </row>
    <row r="56" spans="1:7" x14ac:dyDescent="0.25">
      <c r="A56" s="52">
        <v>44641</v>
      </c>
      <c r="B56" s="169">
        <v>3518</v>
      </c>
      <c r="C56" s="169">
        <v>10173</v>
      </c>
      <c r="D56" s="169">
        <v>2248</v>
      </c>
      <c r="E56" s="169">
        <v>31580</v>
      </c>
      <c r="F56" s="169">
        <v>3896</v>
      </c>
      <c r="G56" s="169"/>
    </row>
    <row r="57" spans="1:7" x14ac:dyDescent="0.25">
      <c r="A57" s="52">
        <v>44642</v>
      </c>
      <c r="B57" s="169">
        <v>3550.5</v>
      </c>
      <c r="C57" s="169">
        <v>10342</v>
      </c>
      <c r="D57" s="169">
        <v>2270</v>
      </c>
      <c r="E57" s="169">
        <v>30800</v>
      </c>
      <c r="F57" s="169">
        <v>3945</v>
      </c>
      <c r="G57" s="169"/>
    </row>
    <row r="58" spans="1:7" x14ac:dyDescent="0.25">
      <c r="A58" s="52">
        <v>44643</v>
      </c>
      <c r="B58" s="169">
        <v>3560</v>
      </c>
      <c r="C58" s="169">
        <v>10311</v>
      </c>
      <c r="D58" s="169">
        <v>2336.5</v>
      </c>
      <c r="E58" s="169">
        <v>32355</v>
      </c>
      <c r="F58" s="169">
        <v>4018</v>
      </c>
      <c r="G58" s="169"/>
    </row>
    <row r="59" spans="1:7" x14ac:dyDescent="0.25">
      <c r="A59" s="52">
        <v>44644</v>
      </c>
      <c r="B59" s="169">
        <v>3664</v>
      </c>
      <c r="C59" s="169">
        <v>10421</v>
      </c>
      <c r="D59" s="169">
        <v>2350</v>
      </c>
      <c r="E59" s="169">
        <v>37200</v>
      </c>
      <c r="F59" s="169">
        <v>4140</v>
      </c>
      <c r="G59" s="169"/>
    </row>
    <row r="60" spans="1:7" x14ac:dyDescent="0.25">
      <c r="A60" s="52">
        <v>44645</v>
      </c>
      <c r="B60" s="169">
        <v>3583</v>
      </c>
      <c r="C60" s="169">
        <v>10280</v>
      </c>
      <c r="D60" s="169">
        <v>2346</v>
      </c>
      <c r="E60" s="169">
        <v>35550</v>
      </c>
      <c r="F60" s="169">
        <v>4073</v>
      </c>
      <c r="G60" s="169"/>
    </row>
    <row r="61" spans="1:7" x14ac:dyDescent="0.25">
      <c r="A61" s="52">
        <v>44648</v>
      </c>
      <c r="B61" s="169">
        <v>3606</v>
      </c>
      <c r="C61" s="169">
        <v>10227</v>
      </c>
      <c r="D61" s="169">
        <v>2369.5</v>
      </c>
      <c r="E61" s="169">
        <v>34050</v>
      </c>
      <c r="F61" s="169">
        <v>4064</v>
      </c>
      <c r="G61" s="169"/>
    </row>
    <row r="62" spans="1:7" x14ac:dyDescent="0.25">
      <c r="A62" s="52">
        <v>44649</v>
      </c>
      <c r="B62" s="169">
        <v>3583</v>
      </c>
      <c r="C62" s="169">
        <v>10350</v>
      </c>
      <c r="D62" s="169">
        <v>2394</v>
      </c>
      <c r="E62" s="169">
        <v>33100</v>
      </c>
      <c r="F62" s="169">
        <v>4101</v>
      </c>
      <c r="G62" s="169"/>
    </row>
    <row r="63" spans="1:7" x14ac:dyDescent="0.25">
      <c r="A63" s="52">
        <v>44650</v>
      </c>
      <c r="B63" s="169">
        <v>3508</v>
      </c>
      <c r="C63" s="169">
        <v>10390.5</v>
      </c>
      <c r="D63" s="169">
        <v>2402</v>
      </c>
      <c r="E63" s="169">
        <v>32750</v>
      </c>
      <c r="F63" s="169">
        <v>4134.5</v>
      </c>
      <c r="G63" s="169"/>
    </row>
    <row r="64" spans="1:7" x14ac:dyDescent="0.25">
      <c r="A64" s="52">
        <v>44651</v>
      </c>
      <c r="B64" s="169">
        <v>3503</v>
      </c>
      <c r="C64" s="169">
        <v>10337</v>
      </c>
      <c r="D64" s="169">
        <v>2433</v>
      </c>
      <c r="E64" s="169">
        <v>33400</v>
      </c>
      <c r="F64" s="169">
        <v>4260</v>
      </c>
      <c r="G64" s="169"/>
    </row>
    <row r="65" spans="1:7" x14ac:dyDescent="0.25">
      <c r="A65" s="52">
        <v>44652</v>
      </c>
      <c r="B65" s="169">
        <v>3483</v>
      </c>
      <c r="C65" s="169">
        <v>10247</v>
      </c>
      <c r="D65" s="169">
        <v>2447</v>
      </c>
      <c r="E65" s="169">
        <v>32800</v>
      </c>
      <c r="F65" s="169">
        <v>4332</v>
      </c>
      <c r="G65" s="169"/>
    </row>
    <row r="66" spans="1:7" x14ac:dyDescent="0.25">
      <c r="A66" s="52">
        <v>44655</v>
      </c>
      <c r="B66" s="169">
        <v>3444</v>
      </c>
      <c r="C66" s="169">
        <v>10301.5</v>
      </c>
      <c r="D66" s="169">
        <v>2435</v>
      </c>
      <c r="E66" s="169">
        <v>33690</v>
      </c>
      <c r="F66" s="169">
        <v>4471</v>
      </c>
      <c r="G66" s="169"/>
    </row>
    <row r="67" spans="1:7" x14ac:dyDescent="0.25">
      <c r="A67" s="52">
        <v>44656</v>
      </c>
      <c r="B67" s="169">
        <v>3415</v>
      </c>
      <c r="C67" s="169">
        <v>10426</v>
      </c>
      <c r="D67" s="169">
        <v>2419</v>
      </c>
      <c r="E67" s="169">
        <v>33750</v>
      </c>
      <c r="F67" s="169">
        <v>4310</v>
      </c>
      <c r="G67" s="169"/>
    </row>
    <row r="68" spans="1:7" x14ac:dyDescent="0.25">
      <c r="A68" s="52">
        <v>44657</v>
      </c>
      <c r="B68" s="169">
        <v>3443.5</v>
      </c>
      <c r="C68" s="169">
        <v>10350.5</v>
      </c>
      <c r="D68" s="169">
        <v>2389</v>
      </c>
      <c r="E68" s="169">
        <v>33600</v>
      </c>
      <c r="F68" s="169">
        <v>4306</v>
      </c>
      <c r="G68" s="169"/>
    </row>
    <row r="69" spans="1:7" x14ac:dyDescent="0.25">
      <c r="A69" s="52">
        <v>44658</v>
      </c>
      <c r="B69" s="169">
        <v>3346</v>
      </c>
      <c r="C69" s="169">
        <v>10292</v>
      </c>
      <c r="D69" s="169">
        <v>2405</v>
      </c>
      <c r="E69" s="169">
        <v>33500</v>
      </c>
      <c r="F69" s="169">
        <v>4250</v>
      </c>
      <c r="G69" s="169"/>
    </row>
    <row r="70" spans="1:7" x14ac:dyDescent="0.25">
      <c r="A70" s="52">
        <v>44659</v>
      </c>
      <c r="B70" s="169">
        <v>3395</v>
      </c>
      <c r="C70" s="169">
        <v>10390</v>
      </c>
      <c r="D70" s="169">
        <v>2425</v>
      </c>
      <c r="E70" s="169">
        <v>34100</v>
      </c>
      <c r="F70" s="169">
        <v>4280</v>
      </c>
      <c r="G70" s="169"/>
    </row>
    <row r="71" spans="1:7" x14ac:dyDescent="0.25">
      <c r="A71" s="52">
        <v>44662</v>
      </c>
      <c r="B71" s="169">
        <v>3234.5</v>
      </c>
      <c r="C71" s="169">
        <v>10235.5</v>
      </c>
      <c r="D71" s="169">
        <v>2409</v>
      </c>
      <c r="E71" s="169">
        <v>32925</v>
      </c>
      <c r="F71" s="169">
        <v>4372</v>
      </c>
      <c r="G71" s="169"/>
    </row>
    <row r="72" spans="1:7" x14ac:dyDescent="0.25">
      <c r="A72" s="52">
        <v>44663</v>
      </c>
      <c r="B72" s="169">
        <v>3214.5</v>
      </c>
      <c r="C72" s="169">
        <v>10201</v>
      </c>
      <c r="D72" s="169">
        <v>2418</v>
      </c>
      <c r="E72" s="169">
        <v>32450</v>
      </c>
      <c r="F72" s="169">
        <v>4345</v>
      </c>
      <c r="G72" s="169"/>
    </row>
    <row r="73" spans="1:7" x14ac:dyDescent="0.25">
      <c r="A73" s="52">
        <v>44664</v>
      </c>
      <c r="B73" s="169">
        <v>3207</v>
      </c>
      <c r="C73" s="169">
        <v>10290.5</v>
      </c>
      <c r="D73" s="169">
        <v>2450</v>
      </c>
      <c r="E73" s="169">
        <v>33000</v>
      </c>
      <c r="F73" s="169">
        <v>4515</v>
      </c>
      <c r="G73" s="169"/>
    </row>
    <row r="74" spans="1:7" x14ac:dyDescent="0.25">
      <c r="A74" s="52">
        <v>44665</v>
      </c>
      <c r="B74" s="169">
        <v>3237.5</v>
      </c>
      <c r="C74" s="169">
        <v>10277</v>
      </c>
      <c r="D74" s="169">
        <v>2471</v>
      </c>
      <c r="E74" s="169">
        <v>33250</v>
      </c>
      <c r="F74" s="169">
        <v>4472</v>
      </c>
      <c r="G74" s="169"/>
    </row>
    <row r="75" spans="1:7" x14ac:dyDescent="0.25">
      <c r="A75" s="52">
        <v>44670</v>
      </c>
      <c r="B75" s="169">
        <v>3312</v>
      </c>
      <c r="C75" s="169">
        <v>10381</v>
      </c>
      <c r="D75" s="169">
        <v>2425</v>
      </c>
      <c r="E75" s="169">
        <v>33700</v>
      </c>
      <c r="F75" s="169">
        <v>4530</v>
      </c>
      <c r="G75" s="169"/>
    </row>
    <row r="76" spans="1:7" x14ac:dyDescent="0.25">
      <c r="A76" s="52">
        <v>44671</v>
      </c>
      <c r="B76" s="169">
        <v>3240</v>
      </c>
      <c r="C76" s="169">
        <v>10215</v>
      </c>
      <c r="D76" s="169">
        <v>2425</v>
      </c>
      <c r="E76" s="169">
        <v>33800</v>
      </c>
      <c r="F76" s="169">
        <v>4510</v>
      </c>
      <c r="G76" s="169"/>
    </row>
    <row r="77" spans="1:7" x14ac:dyDescent="0.25">
      <c r="A77" s="52">
        <v>44672</v>
      </c>
      <c r="B77" s="169">
        <v>3262</v>
      </c>
      <c r="C77" s="169">
        <v>10268</v>
      </c>
      <c r="D77" s="169">
        <v>2414</v>
      </c>
      <c r="E77" s="169">
        <v>33775</v>
      </c>
      <c r="F77" s="169">
        <v>4485</v>
      </c>
      <c r="G77" s="169"/>
    </row>
    <row r="78" spans="1:7" x14ac:dyDescent="0.25">
      <c r="A78" s="52">
        <v>44673</v>
      </c>
      <c r="B78" s="169">
        <v>3244</v>
      </c>
      <c r="C78" s="169">
        <v>10230.5</v>
      </c>
      <c r="D78" s="169">
        <v>2400</v>
      </c>
      <c r="E78" s="169">
        <v>33850</v>
      </c>
      <c r="F78" s="169">
        <v>4515</v>
      </c>
      <c r="G78" s="169"/>
    </row>
    <row r="79" spans="1:7" x14ac:dyDescent="0.25">
      <c r="A79" s="52">
        <v>44676</v>
      </c>
      <c r="B79" s="169">
        <v>3090</v>
      </c>
      <c r="C79" s="169">
        <v>9919</v>
      </c>
      <c r="D79" s="169">
        <v>2368</v>
      </c>
      <c r="E79" s="169">
        <v>32650</v>
      </c>
      <c r="F79" s="169">
        <v>4279.5</v>
      </c>
      <c r="G79" s="169"/>
    </row>
    <row r="80" spans="1:7" x14ac:dyDescent="0.25">
      <c r="A80" s="52">
        <v>44677</v>
      </c>
      <c r="B80" s="169">
        <v>3102.5</v>
      </c>
      <c r="C80" s="169">
        <v>9912.5</v>
      </c>
      <c r="D80" s="169">
        <v>2359</v>
      </c>
      <c r="E80" s="169">
        <v>32825</v>
      </c>
      <c r="F80" s="169">
        <v>4315</v>
      </c>
      <c r="G80" s="169"/>
    </row>
    <row r="81" spans="1:7" x14ac:dyDescent="0.25">
      <c r="A81" s="52">
        <v>44678</v>
      </c>
      <c r="B81" s="169">
        <v>3100</v>
      </c>
      <c r="C81" s="169">
        <v>9910</v>
      </c>
      <c r="D81" s="169">
        <v>2320</v>
      </c>
      <c r="E81" s="169">
        <v>33300</v>
      </c>
      <c r="F81" s="169">
        <v>4319.5</v>
      </c>
      <c r="G81" s="169"/>
    </row>
    <row r="82" spans="1:7" x14ac:dyDescent="0.25">
      <c r="A82" s="52">
        <v>44679</v>
      </c>
      <c r="B82" s="169">
        <v>3065.5</v>
      </c>
      <c r="C82" s="169">
        <v>9812</v>
      </c>
      <c r="D82" s="169">
        <v>2280</v>
      </c>
      <c r="E82" s="169">
        <v>33275</v>
      </c>
      <c r="F82" s="169">
        <v>4230.5</v>
      </c>
      <c r="G82" s="169"/>
    </row>
    <row r="83" spans="1:7" x14ac:dyDescent="0.25">
      <c r="A83" s="52">
        <v>44680</v>
      </c>
      <c r="B83" s="169">
        <v>3039</v>
      </c>
      <c r="C83" s="169">
        <v>9820.5</v>
      </c>
      <c r="D83" s="169">
        <v>2279</v>
      </c>
      <c r="E83" s="169">
        <v>32430</v>
      </c>
      <c r="F83" s="169">
        <v>4212</v>
      </c>
      <c r="G83" s="169"/>
    </row>
    <row r="84" spans="1:7" x14ac:dyDescent="0.25">
      <c r="A84" s="52">
        <v>44684</v>
      </c>
      <c r="B84" s="169">
        <v>2911.5</v>
      </c>
      <c r="C84" s="169">
        <v>9511</v>
      </c>
      <c r="D84" s="169">
        <v>2268</v>
      </c>
      <c r="E84" s="169">
        <v>30910</v>
      </c>
      <c r="F84" s="169">
        <v>4045</v>
      </c>
      <c r="G84" s="169"/>
    </row>
    <row r="85" spans="1:7" x14ac:dyDescent="0.25">
      <c r="A85" s="52">
        <v>44685</v>
      </c>
      <c r="B85" s="169">
        <v>2929</v>
      </c>
      <c r="C85" s="169">
        <v>9474</v>
      </c>
      <c r="D85" s="169">
        <v>2275</v>
      </c>
      <c r="E85" s="169">
        <v>30385</v>
      </c>
      <c r="F85" s="169">
        <v>3955</v>
      </c>
      <c r="G85" s="169"/>
    </row>
    <row r="86" spans="1:7" x14ac:dyDescent="0.25">
      <c r="A86" s="52">
        <v>44686</v>
      </c>
      <c r="B86" s="169">
        <v>2917</v>
      </c>
      <c r="C86" s="169">
        <v>9541</v>
      </c>
      <c r="D86" s="169">
        <v>2305</v>
      </c>
      <c r="E86" s="169">
        <v>30200</v>
      </c>
      <c r="F86" s="169">
        <v>3993</v>
      </c>
      <c r="G86" s="169"/>
    </row>
    <row r="87" spans="1:7" x14ac:dyDescent="0.25">
      <c r="A87" s="52">
        <v>44687</v>
      </c>
      <c r="B87" s="169">
        <v>2832.5</v>
      </c>
      <c r="C87" s="169">
        <v>9428</v>
      </c>
      <c r="D87" s="169">
        <v>2231</v>
      </c>
      <c r="E87" s="169">
        <v>29930</v>
      </c>
      <c r="F87" s="169">
        <v>3829</v>
      </c>
      <c r="G87" s="169"/>
    </row>
    <row r="88" spans="1:7" x14ac:dyDescent="0.25">
      <c r="A88" s="52">
        <v>44690</v>
      </c>
      <c r="B88" s="169">
        <v>2708</v>
      </c>
      <c r="C88" s="169">
        <v>9160</v>
      </c>
      <c r="D88" s="169">
        <v>2129</v>
      </c>
      <c r="E88" s="169">
        <v>28400</v>
      </c>
      <c r="F88" s="169">
        <v>3655</v>
      </c>
      <c r="G88" s="169"/>
    </row>
    <row r="89" spans="1:7" x14ac:dyDescent="0.25">
      <c r="A89" s="52">
        <v>44691</v>
      </c>
      <c r="B89" s="169">
        <v>2677</v>
      </c>
      <c r="C89" s="169">
        <v>9350</v>
      </c>
      <c r="D89" s="169">
        <v>2117</v>
      </c>
      <c r="E89" s="169">
        <v>27760</v>
      </c>
      <c r="F89" s="169">
        <v>3642</v>
      </c>
      <c r="G89" s="169"/>
    </row>
    <row r="90" spans="1:7" x14ac:dyDescent="0.25">
      <c r="A90" s="52">
        <v>44692</v>
      </c>
      <c r="B90" s="169">
        <v>2737</v>
      </c>
      <c r="C90" s="169">
        <v>9367</v>
      </c>
      <c r="D90" s="169">
        <v>2107</v>
      </c>
      <c r="E90" s="169">
        <v>27800</v>
      </c>
      <c r="F90" s="169">
        <v>3660</v>
      </c>
      <c r="G90" s="169"/>
    </row>
    <row r="91" spans="1:7" x14ac:dyDescent="0.25">
      <c r="A91" s="52">
        <v>44693</v>
      </c>
      <c r="B91" s="169">
        <v>2688</v>
      </c>
      <c r="C91" s="169">
        <v>9018.5</v>
      </c>
      <c r="D91" s="169">
        <v>2073</v>
      </c>
      <c r="E91" s="169">
        <v>27600</v>
      </c>
      <c r="F91" s="169">
        <v>3541</v>
      </c>
      <c r="G91" s="169"/>
    </row>
    <row r="92" spans="1:7" x14ac:dyDescent="0.25">
      <c r="A92" s="52">
        <v>44694</v>
      </c>
      <c r="B92" s="169">
        <v>2723</v>
      </c>
      <c r="C92" s="169">
        <v>9064</v>
      </c>
      <c r="D92" s="169">
        <v>2064</v>
      </c>
      <c r="E92" s="169">
        <v>27425</v>
      </c>
      <c r="F92" s="169">
        <v>3500</v>
      </c>
      <c r="G92" s="169"/>
    </row>
    <row r="93" spans="1:7" x14ac:dyDescent="0.25">
      <c r="A93" s="52">
        <v>44697</v>
      </c>
      <c r="B93" s="169">
        <v>2791</v>
      </c>
      <c r="C93" s="169">
        <v>9270</v>
      </c>
      <c r="D93" s="169">
        <v>2094</v>
      </c>
      <c r="E93" s="169">
        <v>26105</v>
      </c>
      <c r="F93" s="169">
        <v>3583.5</v>
      </c>
      <c r="G93" s="169"/>
    </row>
    <row r="94" spans="1:7" x14ac:dyDescent="0.25">
      <c r="A94" s="52">
        <v>44698</v>
      </c>
      <c r="B94" s="169">
        <v>2836</v>
      </c>
      <c r="C94" s="169">
        <v>9396</v>
      </c>
      <c r="D94" s="169">
        <v>2102</v>
      </c>
      <c r="E94" s="169">
        <v>26300</v>
      </c>
      <c r="F94" s="169">
        <v>3687</v>
      </c>
      <c r="G94" s="169"/>
    </row>
    <row r="95" spans="1:7" x14ac:dyDescent="0.25">
      <c r="A95" s="52">
        <v>44699</v>
      </c>
      <c r="B95" s="169">
        <v>2845</v>
      </c>
      <c r="C95" s="169">
        <v>9264.5</v>
      </c>
      <c r="D95" s="169">
        <v>2077</v>
      </c>
      <c r="E95" s="169">
        <v>26180</v>
      </c>
      <c r="F95" s="169">
        <v>3646.5</v>
      </c>
      <c r="G95" s="169"/>
    </row>
    <row r="96" spans="1:7" x14ac:dyDescent="0.25">
      <c r="A96" s="52">
        <v>44700</v>
      </c>
      <c r="B96" s="169">
        <v>2826</v>
      </c>
      <c r="C96" s="169">
        <v>9287</v>
      </c>
      <c r="D96" s="169">
        <v>2033</v>
      </c>
      <c r="E96" s="169">
        <v>26125</v>
      </c>
      <c r="F96" s="169">
        <v>3647.5</v>
      </c>
      <c r="G96" s="169"/>
    </row>
    <row r="97" spans="1:7" x14ac:dyDescent="0.25">
      <c r="A97" s="52">
        <v>44701</v>
      </c>
      <c r="B97" s="169">
        <v>2931</v>
      </c>
      <c r="C97" s="169">
        <v>9477</v>
      </c>
      <c r="D97" s="169">
        <v>2146</v>
      </c>
      <c r="E97" s="169">
        <v>27950</v>
      </c>
      <c r="F97" s="169">
        <v>3755</v>
      </c>
      <c r="G97" s="169"/>
    </row>
    <row r="98" spans="1:7" x14ac:dyDescent="0.25">
      <c r="A98" s="52">
        <v>44704</v>
      </c>
      <c r="B98" s="169">
        <v>2963</v>
      </c>
      <c r="C98" s="169">
        <v>9500.5</v>
      </c>
      <c r="D98" s="169">
        <v>2167</v>
      </c>
      <c r="E98" s="169">
        <v>26800</v>
      </c>
      <c r="F98" s="169">
        <v>3777</v>
      </c>
      <c r="G98" s="169"/>
    </row>
    <row r="99" spans="1:7" x14ac:dyDescent="0.25">
      <c r="A99" s="52">
        <v>44705</v>
      </c>
      <c r="B99" s="169">
        <v>2881</v>
      </c>
      <c r="C99" s="169">
        <v>9460.5</v>
      </c>
      <c r="D99" s="169">
        <v>2181.5</v>
      </c>
      <c r="E99" s="169">
        <v>26280</v>
      </c>
      <c r="F99" s="169">
        <v>3769</v>
      </c>
      <c r="G99" s="169"/>
    </row>
    <row r="100" spans="1:7" x14ac:dyDescent="0.25">
      <c r="A100" s="52">
        <v>44706</v>
      </c>
      <c r="B100" s="169">
        <v>2829.5</v>
      </c>
      <c r="C100" s="169">
        <v>9287</v>
      </c>
      <c r="D100" s="169">
        <v>2121.5</v>
      </c>
      <c r="E100" s="169">
        <v>26725</v>
      </c>
      <c r="F100" s="169">
        <v>3750</v>
      </c>
      <c r="G100" s="169"/>
    </row>
    <row r="101" spans="1:7" x14ac:dyDescent="0.25">
      <c r="A101" s="52">
        <v>44707</v>
      </c>
      <c r="B101" s="169">
        <v>2825.5</v>
      </c>
      <c r="C101" s="169">
        <v>9359</v>
      </c>
      <c r="D101" s="169">
        <v>2106</v>
      </c>
      <c r="E101" s="169">
        <v>27550</v>
      </c>
      <c r="F101" s="169">
        <v>3744</v>
      </c>
      <c r="G101" s="169"/>
    </row>
    <row r="102" spans="1:7" x14ac:dyDescent="0.25">
      <c r="A102" s="52">
        <v>44708</v>
      </c>
      <c r="B102" s="169">
        <v>2823</v>
      </c>
      <c r="C102" s="169">
        <v>9383</v>
      </c>
      <c r="D102" s="169">
        <v>2091.5</v>
      </c>
      <c r="E102" s="169">
        <v>27850</v>
      </c>
      <c r="F102" s="169">
        <v>3815</v>
      </c>
      <c r="G102" s="169"/>
    </row>
    <row r="103" spans="1:7" x14ac:dyDescent="0.25">
      <c r="A103" s="52">
        <v>44711</v>
      </c>
      <c r="B103" s="169">
        <v>2863</v>
      </c>
      <c r="C103" s="169">
        <v>9520.5</v>
      </c>
      <c r="D103" s="169">
        <v>2184</v>
      </c>
      <c r="E103" s="169">
        <v>29975</v>
      </c>
      <c r="F103" s="169">
        <v>3976</v>
      </c>
      <c r="G103" s="169"/>
    </row>
    <row r="104" spans="1:7" x14ac:dyDescent="0.25">
      <c r="A104" s="52">
        <v>44712</v>
      </c>
      <c r="B104" s="169">
        <v>2816.5</v>
      </c>
      <c r="C104" s="169">
        <v>9500.5</v>
      </c>
      <c r="D104" s="169">
        <v>2176</v>
      </c>
      <c r="E104" s="169">
        <v>28700</v>
      </c>
      <c r="F104" s="169">
        <v>3978</v>
      </c>
      <c r="G104" s="169"/>
    </row>
    <row r="105" spans="1:7" x14ac:dyDescent="0.25">
      <c r="A105" s="52">
        <v>44713</v>
      </c>
      <c r="B105" s="169">
        <v>2701.5</v>
      </c>
      <c r="C105" s="169">
        <v>9455</v>
      </c>
      <c r="D105" s="169">
        <v>2143.5</v>
      </c>
      <c r="E105" s="169">
        <v>27710</v>
      </c>
      <c r="F105" s="169">
        <v>3896</v>
      </c>
      <c r="G105" s="169"/>
    </row>
    <row r="106" spans="1:7" x14ac:dyDescent="0.25">
      <c r="A106" s="52">
        <v>44718</v>
      </c>
      <c r="B106" s="169">
        <v>2742</v>
      </c>
      <c r="C106" s="169">
        <v>9712</v>
      </c>
      <c r="D106" s="169">
        <v>2181</v>
      </c>
      <c r="E106" s="169">
        <v>29400</v>
      </c>
      <c r="F106" s="169">
        <v>3913</v>
      </c>
      <c r="G106" s="169"/>
    </row>
    <row r="107" spans="1:7" x14ac:dyDescent="0.25">
      <c r="A107" s="52">
        <v>44719</v>
      </c>
      <c r="B107" s="169">
        <v>2715</v>
      </c>
      <c r="C107" s="169">
        <v>9612</v>
      </c>
      <c r="D107" s="169">
        <v>2169</v>
      </c>
      <c r="E107" s="169">
        <v>29050</v>
      </c>
      <c r="F107" s="169">
        <v>3745.5</v>
      </c>
      <c r="G107" s="169"/>
    </row>
    <row r="108" spans="1:7" x14ac:dyDescent="0.25">
      <c r="A108" s="52">
        <v>44720</v>
      </c>
      <c r="B108" s="169">
        <v>2765.5</v>
      </c>
      <c r="C108" s="169">
        <v>9692</v>
      </c>
      <c r="D108" s="169">
        <v>2225</v>
      </c>
      <c r="E108" s="169">
        <v>28860</v>
      </c>
      <c r="F108" s="169">
        <v>3822</v>
      </c>
      <c r="G108" s="169"/>
    </row>
    <row r="109" spans="1:7" x14ac:dyDescent="0.25">
      <c r="A109" s="52">
        <v>44721</v>
      </c>
      <c r="B109" s="169">
        <v>2752.5</v>
      </c>
      <c r="C109" s="169">
        <v>9630</v>
      </c>
      <c r="D109" s="169">
        <v>2198</v>
      </c>
      <c r="E109" s="169">
        <v>28055</v>
      </c>
      <c r="F109" s="169">
        <v>3792</v>
      </c>
      <c r="G109" s="169"/>
    </row>
    <row r="110" spans="1:7" x14ac:dyDescent="0.25">
      <c r="A110" s="52">
        <v>44722</v>
      </c>
      <c r="B110" s="169">
        <v>2695</v>
      </c>
      <c r="C110" s="169">
        <v>9537</v>
      </c>
      <c r="D110" s="169">
        <v>2151</v>
      </c>
      <c r="E110" s="169">
        <v>27570</v>
      </c>
      <c r="F110" s="169">
        <v>3755</v>
      </c>
      <c r="G110" s="169"/>
    </row>
    <row r="111" spans="1:7" x14ac:dyDescent="0.25">
      <c r="A111" s="52">
        <v>44725</v>
      </c>
      <c r="B111" s="169">
        <v>2589.5</v>
      </c>
      <c r="C111" s="169">
        <v>9290</v>
      </c>
      <c r="D111" s="169">
        <v>2102</v>
      </c>
      <c r="E111" s="169">
        <v>26390</v>
      </c>
      <c r="F111" s="169">
        <v>3607</v>
      </c>
      <c r="G111" s="169"/>
    </row>
    <row r="112" spans="1:7" x14ac:dyDescent="0.25">
      <c r="A112" s="52">
        <v>44726</v>
      </c>
      <c r="B112" s="169">
        <v>2588</v>
      </c>
      <c r="C112" s="169">
        <v>9263</v>
      </c>
      <c r="D112" s="169">
        <v>2075</v>
      </c>
      <c r="E112" s="169">
        <v>25500</v>
      </c>
      <c r="F112" s="169">
        <v>3661</v>
      </c>
      <c r="G112" s="169"/>
    </row>
    <row r="113" spans="1:7" x14ac:dyDescent="0.25">
      <c r="A113" s="52">
        <v>44727</v>
      </c>
      <c r="B113" s="169">
        <v>2580</v>
      </c>
      <c r="C113" s="169">
        <v>9257</v>
      </c>
      <c r="D113" s="169">
        <v>2082</v>
      </c>
      <c r="E113" s="169">
        <v>25650</v>
      </c>
      <c r="F113" s="169">
        <v>3701</v>
      </c>
      <c r="G113" s="169"/>
    </row>
    <row r="114" spans="1:7" x14ac:dyDescent="0.25">
      <c r="A114" s="52">
        <v>44728</v>
      </c>
      <c r="B114" s="169">
        <v>2500.5</v>
      </c>
      <c r="C114" s="169">
        <v>9105</v>
      </c>
      <c r="D114" s="169">
        <v>2067</v>
      </c>
      <c r="E114" s="169">
        <v>25425</v>
      </c>
      <c r="F114" s="169">
        <v>3636</v>
      </c>
      <c r="G114" s="169"/>
    </row>
    <row r="115" spans="1:7" x14ac:dyDescent="0.25">
      <c r="A115" s="52">
        <v>44729</v>
      </c>
      <c r="B115" s="169">
        <v>2474</v>
      </c>
      <c r="C115" s="169">
        <v>9101</v>
      </c>
      <c r="D115" s="169">
        <v>2073</v>
      </c>
      <c r="E115" s="169">
        <v>25435</v>
      </c>
      <c r="F115" s="169">
        <v>3580</v>
      </c>
      <c r="G115" s="169"/>
    </row>
    <row r="116" spans="1:7" x14ac:dyDescent="0.25">
      <c r="A116" s="52">
        <v>44732</v>
      </c>
      <c r="B116" s="169">
        <v>2462</v>
      </c>
      <c r="C116" s="169">
        <v>8875</v>
      </c>
      <c r="D116" s="169">
        <v>2046</v>
      </c>
      <c r="E116" s="169">
        <v>25230</v>
      </c>
      <c r="F116" s="169">
        <v>3572</v>
      </c>
      <c r="G116" s="169"/>
    </row>
    <row r="117" spans="1:7" x14ac:dyDescent="0.25">
      <c r="A117" s="52">
        <v>44733</v>
      </c>
      <c r="B117" s="169">
        <v>2519.5</v>
      </c>
      <c r="C117" s="169">
        <v>9000</v>
      </c>
      <c r="D117" s="169">
        <v>2080.5</v>
      </c>
      <c r="E117" s="169">
        <v>25540</v>
      </c>
      <c r="F117" s="169">
        <v>3721</v>
      </c>
      <c r="G117" s="169"/>
    </row>
    <row r="118" spans="1:7" x14ac:dyDescent="0.25">
      <c r="A118" s="52">
        <v>44734</v>
      </c>
      <c r="B118" s="169">
        <v>2455.5</v>
      </c>
      <c r="C118" s="169">
        <v>8729</v>
      </c>
      <c r="D118" s="169">
        <v>2040</v>
      </c>
      <c r="E118" s="169">
        <v>24975</v>
      </c>
      <c r="F118" s="169">
        <v>3699.5</v>
      </c>
      <c r="G118" s="169"/>
    </row>
    <row r="119" spans="1:7" x14ac:dyDescent="0.25">
      <c r="A119" s="52">
        <v>44735</v>
      </c>
      <c r="B119" s="169">
        <v>2480</v>
      </c>
      <c r="C119" s="169">
        <v>8578</v>
      </c>
      <c r="D119" s="169">
        <v>1985</v>
      </c>
      <c r="E119" s="169">
        <v>24110</v>
      </c>
      <c r="F119" s="169">
        <v>3677</v>
      </c>
      <c r="G119" s="169"/>
    </row>
    <row r="120" spans="1:7" x14ac:dyDescent="0.25">
      <c r="A120" s="52">
        <v>44736</v>
      </c>
      <c r="B120" s="169">
        <v>2436</v>
      </c>
      <c r="C120" s="169">
        <v>8280.5</v>
      </c>
      <c r="D120" s="169">
        <v>1896</v>
      </c>
      <c r="E120" s="169">
        <v>22900</v>
      </c>
      <c r="F120" s="169">
        <v>3540</v>
      </c>
      <c r="G120" s="169"/>
    </row>
    <row r="121" spans="1:7" x14ac:dyDescent="0.25">
      <c r="A121" s="52">
        <v>44739</v>
      </c>
      <c r="B121" s="169">
        <v>2453</v>
      </c>
      <c r="C121" s="169">
        <v>8353</v>
      </c>
      <c r="D121" s="169">
        <v>1982</v>
      </c>
      <c r="E121" s="169">
        <v>23200</v>
      </c>
      <c r="F121" s="169">
        <v>3450</v>
      </c>
      <c r="G121" s="169"/>
    </row>
    <row r="122" spans="1:7" x14ac:dyDescent="0.25">
      <c r="A122" s="52">
        <v>44740</v>
      </c>
      <c r="B122" s="169">
        <v>2500</v>
      </c>
      <c r="C122" s="169">
        <v>8502</v>
      </c>
      <c r="D122" s="169">
        <v>1989.5</v>
      </c>
      <c r="E122" s="169">
        <v>23900</v>
      </c>
      <c r="F122" s="169">
        <v>3449.5</v>
      </c>
      <c r="G122" s="169"/>
    </row>
    <row r="123" spans="1:7" x14ac:dyDescent="0.25">
      <c r="A123" s="52">
        <v>44741</v>
      </c>
      <c r="B123" s="169">
        <v>2452</v>
      </c>
      <c r="C123" s="169">
        <v>8446</v>
      </c>
      <c r="D123" s="169">
        <v>1955</v>
      </c>
      <c r="E123" s="169">
        <v>24750</v>
      </c>
      <c r="F123" s="169">
        <v>3410</v>
      </c>
      <c r="G123" s="169"/>
    </row>
    <row r="124" spans="1:7" x14ac:dyDescent="0.25">
      <c r="A124" s="52">
        <v>44742</v>
      </c>
      <c r="B124" s="169">
        <v>2397</v>
      </c>
      <c r="C124" s="169">
        <v>8245</v>
      </c>
      <c r="D124" s="169">
        <v>1907</v>
      </c>
      <c r="E124" s="169">
        <v>23100</v>
      </c>
      <c r="F124" s="169">
        <v>3251.5</v>
      </c>
      <c r="G124" s="169"/>
    </row>
    <row r="125" spans="1:7" x14ac:dyDescent="0.25">
      <c r="A125" s="52">
        <v>44743</v>
      </c>
      <c r="B125" s="169">
        <v>2384</v>
      </c>
      <c r="C125" s="169">
        <v>7975.5</v>
      </c>
      <c r="D125" s="169">
        <v>1919</v>
      </c>
      <c r="E125" s="169">
        <v>21650</v>
      </c>
      <c r="F125" s="169">
        <v>3125</v>
      </c>
      <c r="G125" s="169"/>
    </row>
    <row r="126" spans="1:7" x14ac:dyDescent="0.25">
      <c r="A126" s="52">
        <v>44746</v>
      </c>
      <c r="B126" s="169">
        <v>2431.5</v>
      </c>
      <c r="C126" s="169">
        <v>8036</v>
      </c>
      <c r="D126" s="169">
        <v>1947</v>
      </c>
      <c r="E126" s="169">
        <v>22685</v>
      </c>
      <c r="F126" s="169">
        <v>3170</v>
      </c>
      <c r="G126" s="169"/>
    </row>
    <row r="127" spans="1:7" x14ac:dyDescent="0.25">
      <c r="A127" s="52">
        <v>44747</v>
      </c>
      <c r="B127" s="169">
        <v>2374</v>
      </c>
      <c r="C127" s="169">
        <v>7807</v>
      </c>
      <c r="D127" s="169">
        <v>1932.5</v>
      </c>
      <c r="E127" s="169">
        <v>21925</v>
      </c>
      <c r="F127" s="169">
        <v>3041</v>
      </c>
      <c r="G127" s="169"/>
    </row>
    <row r="128" spans="1:7" x14ac:dyDescent="0.25">
      <c r="A128" s="52">
        <v>44748</v>
      </c>
      <c r="B128" s="169">
        <v>2358</v>
      </c>
      <c r="C128" s="169">
        <v>7525.5</v>
      </c>
      <c r="D128" s="169">
        <v>1981.5</v>
      </c>
      <c r="E128" s="169">
        <v>22225</v>
      </c>
      <c r="F128" s="169">
        <v>3060</v>
      </c>
      <c r="G128" s="169"/>
    </row>
    <row r="129" spans="1:7" x14ac:dyDescent="0.25">
      <c r="A129" s="52">
        <v>44749</v>
      </c>
      <c r="B129" s="169">
        <v>2417.5</v>
      </c>
      <c r="C129" s="169">
        <v>7835</v>
      </c>
      <c r="D129" s="169">
        <v>2015</v>
      </c>
      <c r="E129" s="169">
        <v>22025</v>
      </c>
      <c r="F129" s="169">
        <v>3162</v>
      </c>
      <c r="G129" s="169"/>
    </row>
    <row r="130" spans="1:7" x14ac:dyDescent="0.25">
      <c r="A130" s="52">
        <v>44750</v>
      </c>
      <c r="B130" s="169">
        <v>2399.5</v>
      </c>
      <c r="C130" s="169">
        <v>7790</v>
      </c>
      <c r="D130" s="169">
        <v>1948</v>
      </c>
      <c r="E130" s="169">
        <v>21255</v>
      </c>
      <c r="F130" s="169">
        <v>3151</v>
      </c>
      <c r="G130" s="169"/>
    </row>
    <row r="131" spans="1:7" x14ac:dyDescent="0.25">
      <c r="A131" s="52">
        <v>44753</v>
      </c>
      <c r="B131" s="169">
        <v>2417</v>
      </c>
      <c r="C131" s="169">
        <v>7623</v>
      </c>
      <c r="D131" s="169">
        <v>1940</v>
      </c>
      <c r="E131" s="169">
        <v>21500</v>
      </c>
      <c r="F131" s="169">
        <v>3122</v>
      </c>
      <c r="G131" s="169"/>
    </row>
    <row r="132" spans="1:7" x14ac:dyDescent="0.25">
      <c r="A132" s="52">
        <v>44754</v>
      </c>
      <c r="B132" s="169">
        <v>2358</v>
      </c>
      <c r="C132" s="169">
        <v>7370.5</v>
      </c>
      <c r="D132" s="169">
        <v>1945</v>
      </c>
      <c r="E132" s="169">
        <v>21450</v>
      </c>
      <c r="F132" s="169">
        <v>3137</v>
      </c>
      <c r="G132" s="169"/>
    </row>
    <row r="133" spans="1:7" x14ac:dyDescent="0.25">
      <c r="A133" s="52">
        <v>44755</v>
      </c>
      <c r="B133" s="169">
        <v>2343</v>
      </c>
      <c r="C133" s="169">
        <v>7267</v>
      </c>
      <c r="D133" s="169">
        <v>1981</v>
      </c>
      <c r="E133" s="169">
        <v>21700</v>
      </c>
      <c r="F133" s="169">
        <v>3060.5</v>
      </c>
      <c r="G133" s="169"/>
    </row>
    <row r="134" spans="1:7" x14ac:dyDescent="0.25">
      <c r="A134" s="52">
        <v>44756</v>
      </c>
      <c r="B134" s="169">
        <v>2329</v>
      </c>
      <c r="C134" s="169">
        <v>7216</v>
      </c>
      <c r="D134" s="169">
        <v>1891</v>
      </c>
      <c r="E134" s="169">
        <v>20335</v>
      </c>
      <c r="F134" s="169">
        <v>2972</v>
      </c>
      <c r="G134" s="169"/>
    </row>
    <row r="135" spans="1:7" x14ac:dyDescent="0.25">
      <c r="A135" s="52">
        <v>44757</v>
      </c>
      <c r="B135" s="169">
        <v>2320.5</v>
      </c>
      <c r="C135" s="169">
        <v>7000</v>
      </c>
      <c r="D135" s="169">
        <v>1925</v>
      </c>
      <c r="E135" s="169">
        <v>19100</v>
      </c>
      <c r="F135" s="169">
        <v>2921</v>
      </c>
      <c r="G135" s="169"/>
    </row>
    <row r="136" spans="1:7" x14ac:dyDescent="0.25">
      <c r="A136" s="52">
        <v>44760</v>
      </c>
      <c r="B136" s="169">
        <v>2377.5</v>
      </c>
      <c r="C136" s="169">
        <v>7320</v>
      </c>
      <c r="D136" s="169">
        <v>1994</v>
      </c>
      <c r="E136" s="169">
        <v>20200</v>
      </c>
      <c r="F136" s="169">
        <v>3032</v>
      </c>
      <c r="G136" s="169"/>
    </row>
    <row r="137" spans="1:7" x14ac:dyDescent="0.25">
      <c r="A137" s="52">
        <v>44761</v>
      </c>
      <c r="B137" s="169">
        <v>2412</v>
      </c>
      <c r="C137" s="169">
        <v>7281.5</v>
      </c>
      <c r="D137" s="169">
        <v>1972</v>
      </c>
      <c r="E137" s="169">
        <v>21350</v>
      </c>
      <c r="F137" s="169">
        <v>3045</v>
      </c>
      <c r="G137" s="169"/>
    </row>
    <row r="138" spans="1:7" x14ac:dyDescent="0.25">
      <c r="A138" s="52">
        <v>44762</v>
      </c>
      <c r="B138" s="169">
        <v>2456.5</v>
      </c>
      <c r="C138" s="169">
        <v>7371</v>
      </c>
      <c r="D138" s="169">
        <v>2032</v>
      </c>
      <c r="E138" s="169">
        <v>21300</v>
      </c>
      <c r="F138" s="169">
        <v>3090</v>
      </c>
      <c r="G138" s="169"/>
    </row>
    <row r="139" spans="1:7" x14ac:dyDescent="0.25">
      <c r="A139" s="52">
        <v>44763</v>
      </c>
      <c r="B139" s="169">
        <v>2426</v>
      </c>
      <c r="C139" s="169">
        <v>7231.5</v>
      </c>
      <c r="D139" s="169">
        <v>1996</v>
      </c>
      <c r="E139" s="169">
        <v>21200</v>
      </c>
      <c r="F139" s="169">
        <v>3005</v>
      </c>
      <c r="G139" s="169"/>
    </row>
    <row r="140" spans="1:7" x14ac:dyDescent="0.25">
      <c r="A140" s="52">
        <v>44764</v>
      </c>
      <c r="B140" s="169">
        <v>2460</v>
      </c>
      <c r="C140" s="169">
        <v>7372</v>
      </c>
      <c r="D140" s="169">
        <v>2005</v>
      </c>
      <c r="E140" s="169">
        <v>21530</v>
      </c>
      <c r="F140" s="169">
        <v>3045</v>
      </c>
      <c r="G140" s="169"/>
    </row>
    <row r="141" spans="1:7" x14ac:dyDescent="0.25">
      <c r="A141" s="52">
        <v>44767</v>
      </c>
      <c r="B141" s="169">
        <v>2431.5</v>
      </c>
      <c r="C141" s="169">
        <v>7448</v>
      </c>
      <c r="D141" s="169">
        <v>2021</v>
      </c>
      <c r="E141" s="169">
        <v>22550</v>
      </c>
      <c r="F141" s="169">
        <v>3050</v>
      </c>
      <c r="G141" s="169"/>
    </row>
    <row r="142" spans="1:7" x14ac:dyDescent="0.25">
      <c r="A142" s="52">
        <v>44768</v>
      </c>
      <c r="B142" s="169">
        <v>2437</v>
      </c>
      <c r="C142" s="169">
        <v>7591.5</v>
      </c>
      <c r="D142" s="169">
        <v>2004</v>
      </c>
      <c r="E142" s="169">
        <v>22320</v>
      </c>
      <c r="F142" s="169">
        <v>3140</v>
      </c>
      <c r="G142" s="169"/>
    </row>
    <row r="143" spans="1:7" x14ac:dyDescent="0.25">
      <c r="A143" s="52">
        <v>44769</v>
      </c>
      <c r="B143" s="169">
        <v>2390.5</v>
      </c>
      <c r="C143" s="169">
        <v>7552</v>
      </c>
      <c r="D143" s="169">
        <v>2016.5</v>
      </c>
      <c r="E143" s="169">
        <v>21300</v>
      </c>
      <c r="F143" s="169">
        <v>3116</v>
      </c>
      <c r="G143" s="169"/>
    </row>
    <row r="144" spans="1:7" x14ac:dyDescent="0.25">
      <c r="A144" s="52">
        <v>44770</v>
      </c>
      <c r="B144" s="169">
        <v>2458</v>
      </c>
      <c r="C144" s="169">
        <v>7712</v>
      </c>
      <c r="D144" s="169">
        <v>2013</v>
      </c>
      <c r="E144" s="169">
        <v>21500</v>
      </c>
      <c r="F144" s="169">
        <v>3246</v>
      </c>
      <c r="G144" s="169"/>
    </row>
    <row r="145" spans="1:7" x14ac:dyDescent="0.25">
      <c r="A145" s="52">
        <v>44771</v>
      </c>
      <c r="B145" s="169">
        <v>2452</v>
      </c>
      <c r="C145" s="169">
        <v>7800.5</v>
      </c>
      <c r="D145" s="169">
        <v>2023</v>
      </c>
      <c r="E145" s="169">
        <v>22050</v>
      </c>
      <c r="F145" s="169">
        <v>3351</v>
      </c>
      <c r="G145" s="169"/>
    </row>
    <row r="146" spans="1:7" x14ac:dyDescent="0.25">
      <c r="A146" s="52">
        <v>44774</v>
      </c>
      <c r="B146" s="169">
        <v>2469.5</v>
      </c>
      <c r="C146" s="169">
        <v>7930.5</v>
      </c>
      <c r="D146" s="169">
        <v>2057</v>
      </c>
      <c r="E146" s="169">
        <v>24025</v>
      </c>
      <c r="F146" s="169">
        <v>3405.5</v>
      </c>
      <c r="G146" s="169"/>
    </row>
    <row r="147" spans="1:7" x14ac:dyDescent="0.25">
      <c r="A147" s="52">
        <v>44775</v>
      </c>
      <c r="B147" s="169">
        <v>2448.5</v>
      </c>
      <c r="C147" s="169">
        <v>7819</v>
      </c>
      <c r="D147" s="169">
        <v>2042</v>
      </c>
      <c r="E147" s="169">
        <v>22825</v>
      </c>
      <c r="F147" s="169">
        <v>3445</v>
      </c>
      <c r="G147" s="169"/>
    </row>
    <row r="148" spans="1:7" x14ac:dyDescent="0.25">
      <c r="A148" s="52">
        <v>44776</v>
      </c>
      <c r="B148" s="169">
        <v>2403</v>
      </c>
      <c r="C148" s="169">
        <v>7774</v>
      </c>
      <c r="D148" s="169">
        <v>2021</v>
      </c>
      <c r="E148" s="169">
        <v>22000</v>
      </c>
      <c r="F148" s="169">
        <v>3355</v>
      </c>
      <c r="G148" s="169"/>
    </row>
    <row r="149" spans="1:7" x14ac:dyDescent="0.25">
      <c r="A149" s="52">
        <v>44777</v>
      </c>
      <c r="B149" s="169">
        <v>2374</v>
      </c>
      <c r="C149" s="169">
        <v>7642</v>
      </c>
      <c r="D149" s="169">
        <v>2019.5</v>
      </c>
      <c r="E149" s="169">
        <v>22035</v>
      </c>
      <c r="F149" s="169">
        <v>3431</v>
      </c>
      <c r="G149" s="169"/>
    </row>
    <row r="150" spans="1:7" x14ac:dyDescent="0.25">
      <c r="A150" s="52">
        <v>44778</v>
      </c>
      <c r="B150" s="169">
        <v>2447.5</v>
      </c>
      <c r="C150" s="169">
        <v>7830.5</v>
      </c>
      <c r="D150" s="169">
        <v>2092</v>
      </c>
      <c r="E150" s="169">
        <v>22170</v>
      </c>
      <c r="F150" s="169">
        <v>3550</v>
      </c>
      <c r="G150" s="169"/>
    </row>
    <row r="151" spans="1:7" x14ac:dyDescent="0.25">
      <c r="A151" s="52">
        <v>44781</v>
      </c>
      <c r="B151" s="169">
        <v>2435.5</v>
      </c>
      <c r="C151" s="169">
        <v>7835</v>
      </c>
      <c r="D151" s="169">
        <v>2140.5</v>
      </c>
      <c r="E151" s="169">
        <v>21725</v>
      </c>
      <c r="F151" s="169">
        <v>3507</v>
      </c>
      <c r="G151" s="169"/>
    </row>
    <row r="152" spans="1:7" x14ac:dyDescent="0.25">
      <c r="A152" s="52">
        <v>44782</v>
      </c>
      <c r="B152" s="169">
        <v>2488</v>
      </c>
      <c r="C152" s="169">
        <v>7971.5</v>
      </c>
      <c r="D152" s="169">
        <v>2183</v>
      </c>
      <c r="E152" s="169">
        <v>21355</v>
      </c>
      <c r="F152" s="169">
        <v>3577</v>
      </c>
      <c r="G152" s="169"/>
    </row>
    <row r="153" spans="1:7" x14ac:dyDescent="0.25">
      <c r="A153" s="52">
        <v>44783</v>
      </c>
      <c r="B153" s="169">
        <v>2462.5</v>
      </c>
      <c r="C153" s="169">
        <v>7976</v>
      </c>
      <c r="D153" s="169">
        <v>2175</v>
      </c>
      <c r="E153" s="169">
        <v>21330</v>
      </c>
      <c r="F153" s="169">
        <v>3632</v>
      </c>
      <c r="G153" s="169"/>
    </row>
    <row r="154" spans="1:7" x14ac:dyDescent="0.25">
      <c r="A154" s="52">
        <v>44784</v>
      </c>
      <c r="B154" s="169">
        <v>2498</v>
      </c>
      <c r="C154" s="169">
        <v>8140</v>
      </c>
      <c r="D154" s="169">
        <v>2185.5</v>
      </c>
      <c r="E154" s="169">
        <v>23110</v>
      </c>
      <c r="F154" s="169">
        <v>3727</v>
      </c>
      <c r="G154" s="169"/>
    </row>
    <row r="155" spans="1:7" x14ac:dyDescent="0.25">
      <c r="A155" s="52">
        <v>44785</v>
      </c>
      <c r="B155" s="169">
        <v>2468.5</v>
      </c>
      <c r="C155" s="169">
        <v>8065</v>
      </c>
      <c r="D155" s="169">
        <v>2176</v>
      </c>
      <c r="E155" s="169">
        <v>23225</v>
      </c>
      <c r="F155" s="169">
        <v>3672</v>
      </c>
      <c r="G155" s="169"/>
    </row>
    <row r="156" spans="1:7" x14ac:dyDescent="0.25">
      <c r="A156" s="52">
        <v>44788</v>
      </c>
      <c r="B156" s="169">
        <v>2389.5</v>
      </c>
      <c r="C156" s="169">
        <v>7865.5</v>
      </c>
      <c r="D156" s="169">
        <v>2175</v>
      </c>
      <c r="E156" s="169">
        <v>21850</v>
      </c>
      <c r="F156" s="169">
        <v>3621</v>
      </c>
      <c r="G156" s="169"/>
    </row>
    <row r="157" spans="1:7" x14ac:dyDescent="0.25">
      <c r="A157" s="52">
        <v>44789</v>
      </c>
      <c r="B157" s="169">
        <v>2442</v>
      </c>
      <c r="C157" s="169">
        <v>7992</v>
      </c>
      <c r="D157" s="169">
        <v>2192</v>
      </c>
      <c r="E157" s="169">
        <v>22500</v>
      </c>
      <c r="F157" s="169">
        <v>3877</v>
      </c>
      <c r="G157" s="169"/>
    </row>
    <row r="158" spans="1:7" x14ac:dyDescent="0.25">
      <c r="A158" s="52">
        <v>44790</v>
      </c>
      <c r="B158" s="169">
        <v>2414</v>
      </c>
      <c r="C158" s="169">
        <v>7955</v>
      </c>
      <c r="D158" s="169">
        <v>2141</v>
      </c>
      <c r="E158" s="169">
        <v>22035</v>
      </c>
      <c r="F158" s="169">
        <v>3635.5</v>
      </c>
      <c r="G158" s="169"/>
    </row>
    <row r="159" spans="1:7" x14ac:dyDescent="0.25">
      <c r="A159" s="52">
        <v>44791</v>
      </c>
      <c r="B159" s="169">
        <v>2412</v>
      </c>
      <c r="C159" s="169">
        <v>8020</v>
      </c>
      <c r="D159" s="169">
        <v>2126</v>
      </c>
      <c r="E159" s="169">
        <v>21850</v>
      </c>
      <c r="F159" s="169">
        <v>3574</v>
      </c>
      <c r="G159" s="169"/>
    </row>
    <row r="160" spans="1:7" x14ac:dyDescent="0.25">
      <c r="A160" s="52">
        <v>44792</v>
      </c>
      <c r="B160" s="169">
        <v>2376</v>
      </c>
      <c r="C160" s="169">
        <v>8051</v>
      </c>
      <c r="D160" s="169">
        <v>2070</v>
      </c>
      <c r="E160" s="169">
        <v>21575</v>
      </c>
      <c r="F160" s="169">
        <v>3532</v>
      </c>
      <c r="G160" s="169"/>
    </row>
    <row r="161" spans="1:7" x14ac:dyDescent="0.25">
      <c r="A161" s="52">
        <v>44795</v>
      </c>
      <c r="B161" s="169">
        <v>2387.5</v>
      </c>
      <c r="C161" s="169">
        <v>8041</v>
      </c>
      <c r="D161" s="169">
        <v>2032</v>
      </c>
      <c r="E161" s="169">
        <v>21810</v>
      </c>
      <c r="F161" s="169">
        <v>3550</v>
      </c>
      <c r="G161" s="169"/>
    </row>
    <row r="162" spans="1:7" x14ac:dyDescent="0.25">
      <c r="A162" s="52">
        <v>44796</v>
      </c>
      <c r="B162" s="169">
        <v>2438.5</v>
      </c>
      <c r="C162" s="169">
        <v>8100.5</v>
      </c>
      <c r="D162" s="169">
        <v>2005</v>
      </c>
      <c r="E162" s="169">
        <v>21780</v>
      </c>
      <c r="F162" s="169">
        <v>3520</v>
      </c>
      <c r="G162" s="169"/>
    </row>
    <row r="163" spans="1:7" x14ac:dyDescent="0.25">
      <c r="A163" s="52">
        <v>44797</v>
      </c>
      <c r="B163" s="169">
        <v>2422</v>
      </c>
      <c r="C163" s="169">
        <v>8031.5</v>
      </c>
      <c r="D163" s="169">
        <v>1958</v>
      </c>
      <c r="E163" s="169">
        <v>21350</v>
      </c>
      <c r="F163" s="169">
        <v>3561</v>
      </c>
      <c r="G163" s="169"/>
    </row>
    <row r="164" spans="1:7" x14ac:dyDescent="0.25">
      <c r="A164" s="52">
        <v>44798</v>
      </c>
      <c r="B164" s="169">
        <v>2442.5</v>
      </c>
      <c r="C164" s="169">
        <v>8155</v>
      </c>
      <c r="D164" s="169">
        <v>1997</v>
      </c>
      <c r="E164" s="169">
        <v>21250</v>
      </c>
      <c r="F164" s="169">
        <v>3622</v>
      </c>
      <c r="G164" s="169"/>
    </row>
    <row r="165" spans="1:7" x14ac:dyDescent="0.25">
      <c r="A165" s="52">
        <v>44799</v>
      </c>
      <c r="B165" s="169">
        <v>2495</v>
      </c>
      <c r="C165" s="169">
        <v>8315</v>
      </c>
      <c r="D165" s="169">
        <v>1997.5</v>
      </c>
      <c r="E165" s="169">
        <v>21510</v>
      </c>
      <c r="F165" s="169">
        <v>3678</v>
      </c>
      <c r="G165" s="169"/>
    </row>
    <row r="166" spans="1:7" x14ac:dyDescent="0.25">
      <c r="A166" s="52">
        <v>44803</v>
      </c>
      <c r="B166" s="169">
        <v>2406.5</v>
      </c>
      <c r="C166" s="169">
        <v>7910.5</v>
      </c>
      <c r="D166" s="169">
        <v>1979</v>
      </c>
      <c r="E166" s="169">
        <v>21385</v>
      </c>
      <c r="F166" s="169">
        <v>3592</v>
      </c>
      <c r="G166" s="169"/>
    </row>
    <row r="167" spans="1:7" x14ac:dyDescent="0.25">
      <c r="A167" s="52">
        <v>44804</v>
      </c>
      <c r="B167" s="169">
        <v>2368.5</v>
      </c>
      <c r="C167" s="169">
        <v>7721</v>
      </c>
      <c r="D167" s="169">
        <v>1950</v>
      </c>
      <c r="E167" s="169">
        <v>21255</v>
      </c>
      <c r="F167" s="169">
        <v>3540</v>
      </c>
      <c r="G167" s="169"/>
    </row>
    <row r="168" spans="1:7" x14ac:dyDescent="0.25">
      <c r="A168" s="52">
        <v>44805</v>
      </c>
      <c r="B168" s="169">
        <v>2306</v>
      </c>
      <c r="C168" s="169">
        <v>7702</v>
      </c>
      <c r="D168" s="169">
        <v>1915</v>
      </c>
      <c r="E168" s="169">
        <v>20525</v>
      </c>
      <c r="F168" s="169">
        <v>3300</v>
      </c>
      <c r="G168" s="169"/>
    </row>
    <row r="169" spans="1:7" x14ac:dyDescent="0.25">
      <c r="A169" s="52">
        <v>44806</v>
      </c>
      <c r="B169" s="169">
        <v>2309</v>
      </c>
      <c r="C169" s="169">
        <v>7587</v>
      </c>
      <c r="D169" s="169">
        <v>1890</v>
      </c>
      <c r="E169" s="169">
        <v>20200</v>
      </c>
      <c r="F169" s="169">
        <v>3144.5</v>
      </c>
      <c r="G169" s="169"/>
    </row>
    <row r="170" spans="1:7" x14ac:dyDescent="0.25">
      <c r="A170" s="52">
        <v>44809</v>
      </c>
      <c r="B170" s="169">
        <v>2290.5</v>
      </c>
      <c r="C170" s="169">
        <v>7652.5</v>
      </c>
      <c r="D170" s="169">
        <v>1882</v>
      </c>
      <c r="E170" s="169">
        <v>21000</v>
      </c>
      <c r="F170" s="169">
        <v>3265</v>
      </c>
      <c r="G170" s="169"/>
    </row>
    <row r="171" spans="1:7" x14ac:dyDescent="0.25">
      <c r="A171" s="52">
        <v>44810</v>
      </c>
      <c r="B171" s="169">
        <v>2260</v>
      </c>
      <c r="C171" s="169">
        <v>7707</v>
      </c>
      <c r="D171" s="169">
        <v>1895</v>
      </c>
      <c r="E171" s="169">
        <v>21355</v>
      </c>
      <c r="F171" s="169">
        <v>3217</v>
      </c>
      <c r="G171" s="169"/>
    </row>
    <row r="172" spans="1:7" x14ac:dyDescent="0.25">
      <c r="A172" s="52">
        <v>44811</v>
      </c>
      <c r="B172" s="169">
        <v>2230.5</v>
      </c>
      <c r="C172" s="169">
        <v>7730</v>
      </c>
      <c r="D172" s="169">
        <v>1895</v>
      </c>
      <c r="E172" s="169">
        <v>21450</v>
      </c>
      <c r="F172" s="169">
        <v>3171</v>
      </c>
      <c r="G172" s="169"/>
    </row>
    <row r="173" spans="1:7" x14ac:dyDescent="0.25">
      <c r="A173" s="52">
        <v>44812</v>
      </c>
      <c r="B173" s="169">
        <v>2256</v>
      </c>
      <c r="C173" s="169">
        <v>7906</v>
      </c>
      <c r="D173" s="169">
        <v>1888</v>
      </c>
      <c r="E173" s="169">
        <v>21400</v>
      </c>
      <c r="F173" s="169">
        <v>3192</v>
      </c>
      <c r="G173" s="169"/>
    </row>
    <row r="174" spans="1:7" x14ac:dyDescent="0.25">
      <c r="A174" s="52">
        <v>44813</v>
      </c>
      <c r="B174" s="169">
        <v>2280</v>
      </c>
      <c r="C174" s="169">
        <v>7985</v>
      </c>
      <c r="D174" s="169">
        <v>1918</v>
      </c>
      <c r="E174" s="169">
        <v>22200</v>
      </c>
      <c r="F174" s="169">
        <v>3222.5</v>
      </c>
      <c r="G174" s="169"/>
    </row>
    <row r="175" spans="1:7" x14ac:dyDescent="0.25">
      <c r="A175" s="52">
        <v>44816</v>
      </c>
      <c r="B175" s="169">
        <v>2288.5</v>
      </c>
      <c r="C175" s="169">
        <v>8026</v>
      </c>
      <c r="D175" s="169">
        <v>1929</v>
      </c>
      <c r="E175" s="169">
        <v>23325</v>
      </c>
      <c r="F175" s="169">
        <v>3248</v>
      </c>
      <c r="G175" s="169"/>
    </row>
    <row r="176" spans="1:7" x14ac:dyDescent="0.25">
      <c r="A176" s="52">
        <v>44817</v>
      </c>
      <c r="B176" s="169">
        <v>2309.5</v>
      </c>
      <c r="C176" s="169">
        <v>8230</v>
      </c>
      <c r="D176" s="169">
        <v>1956</v>
      </c>
      <c r="E176" s="169">
        <v>24655</v>
      </c>
      <c r="F176" s="169">
        <v>3319.5</v>
      </c>
      <c r="G176" s="169"/>
    </row>
    <row r="177" spans="1:7" x14ac:dyDescent="0.25">
      <c r="A177" s="52">
        <v>44818</v>
      </c>
      <c r="B177" s="169">
        <v>2227.5</v>
      </c>
      <c r="C177" s="169">
        <v>7865</v>
      </c>
      <c r="D177" s="169">
        <v>1930</v>
      </c>
      <c r="E177" s="169">
        <v>23755</v>
      </c>
      <c r="F177" s="169">
        <v>3215</v>
      </c>
      <c r="G177" s="169"/>
    </row>
    <row r="178" spans="1:7" x14ac:dyDescent="0.25">
      <c r="A178" s="52">
        <v>44819</v>
      </c>
      <c r="B178" s="169">
        <v>2272</v>
      </c>
      <c r="C178" s="169">
        <v>7806</v>
      </c>
      <c r="D178" s="169">
        <v>1936</v>
      </c>
      <c r="E178" s="169">
        <v>23310</v>
      </c>
      <c r="F178" s="169">
        <v>3225</v>
      </c>
      <c r="G178" s="169"/>
    </row>
    <row r="179" spans="1:7" x14ac:dyDescent="0.25">
      <c r="A179" s="52">
        <v>44820</v>
      </c>
      <c r="B179" s="169">
        <v>2259</v>
      </c>
      <c r="C179" s="169">
        <v>7792</v>
      </c>
      <c r="D179" s="169">
        <v>1882</v>
      </c>
      <c r="E179" s="169">
        <v>23500</v>
      </c>
      <c r="F179" s="169">
        <v>3124</v>
      </c>
      <c r="G179" s="169"/>
    </row>
    <row r="180" spans="1:7" x14ac:dyDescent="0.25">
      <c r="A180" s="52">
        <v>44823</v>
      </c>
      <c r="B180" s="169">
        <v>2232</v>
      </c>
      <c r="C180" s="169">
        <v>7772</v>
      </c>
      <c r="D180" s="169">
        <v>1882</v>
      </c>
      <c r="E180" s="169">
        <v>24610</v>
      </c>
      <c r="F180" s="169">
        <v>3145</v>
      </c>
      <c r="G180" s="169"/>
    </row>
    <row r="181" spans="1:7" x14ac:dyDescent="0.25">
      <c r="A181" s="52">
        <v>44824</v>
      </c>
      <c r="B181" s="169">
        <v>2245.5</v>
      </c>
      <c r="C181" s="169">
        <v>7796</v>
      </c>
      <c r="D181" s="169">
        <v>1874</v>
      </c>
      <c r="E181" s="169">
        <v>24750</v>
      </c>
      <c r="F181" s="169">
        <v>3201.5</v>
      </c>
      <c r="G181" s="169"/>
    </row>
    <row r="182" spans="1:7" x14ac:dyDescent="0.25">
      <c r="A182" s="52">
        <v>44825</v>
      </c>
      <c r="B182" s="169">
        <v>2191</v>
      </c>
      <c r="C182" s="169">
        <v>7761.5</v>
      </c>
      <c r="D182" s="169">
        <v>1847</v>
      </c>
      <c r="E182" s="169">
        <v>24860</v>
      </c>
      <c r="F182" s="169">
        <v>3132</v>
      </c>
      <c r="G182" s="169"/>
    </row>
    <row r="183" spans="1:7" x14ac:dyDescent="0.25">
      <c r="A183" s="52">
        <v>44826</v>
      </c>
      <c r="B183" s="169">
        <v>2195.5</v>
      </c>
      <c r="C183" s="169">
        <v>7815</v>
      </c>
      <c r="D183" s="169">
        <v>1877</v>
      </c>
      <c r="E183" s="169">
        <v>24525</v>
      </c>
      <c r="F183" s="169">
        <v>3131.5</v>
      </c>
      <c r="G183" s="169"/>
    </row>
    <row r="184" spans="1:7" x14ac:dyDescent="0.25">
      <c r="A184" s="52">
        <v>44827</v>
      </c>
      <c r="B184" s="169">
        <v>2153</v>
      </c>
      <c r="C184" s="169">
        <v>7446</v>
      </c>
      <c r="D184" s="169">
        <v>1802</v>
      </c>
      <c r="E184" s="169">
        <v>23135</v>
      </c>
      <c r="F184" s="169">
        <v>3035</v>
      </c>
      <c r="G184" s="169"/>
    </row>
    <row r="185" spans="1:7" x14ac:dyDescent="0.25">
      <c r="A185" s="52">
        <v>44830</v>
      </c>
      <c r="B185" s="169">
        <v>2125.5</v>
      </c>
      <c r="C185" s="169">
        <v>7449</v>
      </c>
      <c r="D185" s="169">
        <v>1776</v>
      </c>
      <c r="E185" s="169">
        <v>22150</v>
      </c>
      <c r="F185" s="169">
        <v>2944</v>
      </c>
      <c r="G185" s="169"/>
    </row>
    <row r="186" spans="1:7" x14ac:dyDescent="0.25">
      <c r="A186" s="52">
        <v>44831</v>
      </c>
      <c r="B186" s="169">
        <v>2106</v>
      </c>
      <c r="C186" s="169">
        <v>7475</v>
      </c>
      <c r="D186" s="169">
        <v>1754</v>
      </c>
      <c r="E186" s="169">
        <v>21890</v>
      </c>
      <c r="F186" s="169">
        <v>2938</v>
      </c>
      <c r="G186" s="169"/>
    </row>
    <row r="187" spans="1:7" x14ac:dyDescent="0.25">
      <c r="A187" s="52">
        <v>44832</v>
      </c>
      <c r="B187" s="169">
        <v>2080</v>
      </c>
      <c r="C187" s="169">
        <v>7353</v>
      </c>
      <c r="D187" s="169">
        <v>1765</v>
      </c>
      <c r="E187" s="169">
        <v>21225</v>
      </c>
      <c r="F187" s="169">
        <v>2830</v>
      </c>
      <c r="G187" s="169"/>
    </row>
    <row r="188" spans="1:7" x14ac:dyDescent="0.25">
      <c r="A188" s="52">
        <v>44833</v>
      </c>
      <c r="B188" s="169">
        <v>2261</v>
      </c>
      <c r="C188" s="169">
        <v>7660.5</v>
      </c>
      <c r="D188" s="169">
        <v>1856</v>
      </c>
      <c r="E188" s="169">
        <v>22900</v>
      </c>
      <c r="F188" s="169">
        <v>3015</v>
      </c>
      <c r="G188" s="169"/>
    </row>
    <row r="189" spans="1:7" x14ac:dyDescent="0.25">
      <c r="A189" s="52">
        <v>44834</v>
      </c>
      <c r="B189" s="169">
        <v>2180</v>
      </c>
      <c r="C189" s="169">
        <v>7647</v>
      </c>
      <c r="D189" s="169">
        <v>1889</v>
      </c>
      <c r="E189" s="169">
        <v>22290</v>
      </c>
      <c r="F189" s="169">
        <v>2986</v>
      </c>
      <c r="G189" s="169"/>
    </row>
    <row r="190" spans="1:7" x14ac:dyDescent="0.25">
      <c r="A190" s="52">
        <v>44837</v>
      </c>
      <c r="B190" s="169">
        <v>2164</v>
      </c>
      <c r="C190" s="169">
        <v>7524</v>
      </c>
      <c r="D190" s="169">
        <v>1865.5</v>
      </c>
      <c r="E190" s="169">
        <v>21575</v>
      </c>
      <c r="F190" s="169">
        <v>2956</v>
      </c>
      <c r="G190" s="169"/>
    </row>
    <row r="191" spans="1:7" x14ac:dyDescent="0.25">
      <c r="A191" s="52">
        <v>44838</v>
      </c>
      <c r="B191" s="169">
        <v>2261.5</v>
      </c>
      <c r="C191" s="169">
        <v>7596</v>
      </c>
      <c r="D191" s="169">
        <v>1877</v>
      </c>
      <c r="E191" s="169">
        <v>21300</v>
      </c>
      <c r="F191" s="169">
        <v>2989</v>
      </c>
      <c r="G191" s="169"/>
    </row>
    <row r="192" spans="1:7" x14ac:dyDescent="0.25">
      <c r="A192" s="52">
        <v>44839</v>
      </c>
      <c r="B192" s="169">
        <v>2289</v>
      </c>
      <c r="C192" s="169">
        <v>7661</v>
      </c>
      <c r="D192" s="169">
        <v>1965.5</v>
      </c>
      <c r="E192" s="169">
        <v>22275</v>
      </c>
      <c r="F192" s="169">
        <v>3028</v>
      </c>
      <c r="G192" s="169"/>
    </row>
    <row r="193" spans="1:7" x14ac:dyDescent="0.25">
      <c r="A193" s="52">
        <v>44840</v>
      </c>
      <c r="B193" s="169">
        <v>2355</v>
      </c>
      <c r="C193" s="169">
        <v>7744</v>
      </c>
      <c r="D193" s="169">
        <v>2049</v>
      </c>
      <c r="E193" s="169">
        <v>22350</v>
      </c>
      <c r="F193" s="169">
        <v>3096</v>
      </c>
      <c r="G193" s="169"/>
    </row>
    <row r="194" spans="1:7" x14ac:dyDescent="0.25">
      <c r="A194" s="52">
        <v>44841</v>
      </c>
      <c r="B194" s="169">
        <v>2342</v>
      </c>
      <c r="C194" s="169">
        <v>7575.5</v>
      </c>
      <c r="D194" s="169">
        <v>2078</v>
      </c>
      <c r="E194" s="169">
        <v>22360</v>
      </c>
      <c r="F194" s="169">
        <v>3061.5</v>
      </c>
      <c r="G194" s="169"/>
    </row>
    <row r="195" spans="1:7" x14ac:dyDescent="0.25">
      <c r="A195" s="52">
        <v>44844</v>
      </c>
      <c r="B195" s="169">
        <v>2274</v>
      </c>
      <c r="C195" s="169">
        <v>7655</v>
      </c>
      <c r="D195" s="169">
        <v>2096</v>
      </c>
      <c r="E195" s="169">
        <v>22100</v>
      </c>
      <c r="F195" s="169">
        <v>3011</v>
      </c>
      <c r="G195" s="169"/>
    </row>
    <row r="196" spans="1:7" x14ac:dyDescent="0.25">
      <c r="A196" s="52">
        <v>44845</v>
      </c>
      <c r="B196" s="169">
        <v>2218.5</v>
      </c>
      <c r="C196" s="169">
        <v>7587</v>
      </c>
      <c r="D196" s="169">
        <v>2030</v>
      </c>
      <c r="E196" s="169">
        <v>22400</v>
      </c>
      <c r="F196" s="169">
        <v>2966</v>
      </c>
      <c r="G196" s="169"/>
    </row>
    <row r="197" spans="1:7" x14ac:dyDescent="0.25">
      <c r="A197" s="52">
        <v>44846</v>
      </c>
      <c r="B197" s="169">
        <v>2227</v>
      </c>
      <c r="C197" s="169">
        <v>7625.5</v>
      </c>
      <c r="D197" s="169">
        <v>2080</v>
      </c>
      <c r="E197" s="169">
        <v>21750</v>
      </c>
      <c r="F197" s="169">
        <v>2972</v>
      </c>
      <c r="G197" s="169"/>
    </row>
    <row r="198" spans="1:7" x14ac:dyDescent="0.25">
      <c r="A198" s="52">
        <v>44847</v>
      </c>
      <c r="B198" s="169">
        <v>2374</v>
      </c>
      <c r="C198" s="169">
        <v>7663</v>
      </c>
      <c r="D198" s="169">
        <v>2079</v>
      </c>
      <c r="E198" s="169">
        <v>21920</v>
      </c>
      <c r="F198" s="169">
        <v>2955.5</v>
      </c>
      <c r="G198" s="169"/>
    </row>
    <row r="199" spans="1:7" x14ac:dyDescent="0.25">
      <c r="A199" s="52">
        <v>44848</v>
      </c>
      <c r="B199" s="169">
        <v>2309</v>
      </c>
      <c r="C199" s="169">
        <v>7688</v>
      </c>
      <c r="D199" s="169">
        <v>2060</v>
      </c>
      <c r="E199" s="169">
        <v>21910</v>
      </c>
      <c r="F199" s="169">
        <v>2960.5</v>
      </c>
      <c r="G199" s="169"/>
    </row>
    <row r="200" spans="1:7" x14ac:dyDescent="0.25">
      <c r="A200" s="52">
        <v>44851</v>
      </c>
      <c r="B200" s="169">
        <v>2240</v>
      </c>
      <c r="C200" s="169">
        <v>7715</v>
      </c>
      <c r="D200" s="169">
        <v>2077</v>
      </c>
      <c r="E200" s="169">
        <v>21460</v>
      </c>
      <c r="F200" s="169">
        <v>2905</v>
      </c>
      <c r="G200" s="169"/>
    </row>
    <row r="201" spans="1:7" x14ac:dyDescent="0.25">
      <c r="A201" s="52">
        <v>44852</v>
      </c>
      <c r="B201" s="169">
        <v>2200.5</v>
      </c>
      <c r="C201" s="169">
        <v>7536</v>
      </c>
      <c r="D201" s="169">
        <v>2044</v>
      </c>
      <c r="E201" s="169">
        <v>21500</v>
      </c>
      <c r="F201" s="169">
        <v>2868</v>
      </c>
      <c r="G201" s="169"/>
    </row>
    <row r="202" spans="1:7" x14ac:dyDescent="0.25">
      <c r="A202" s="52">
        <v>44853</v>
      </c>
      <c r="B202" s="169">
        <v>2169</v>
      </c>
      <c r="C202" s="169">
        <v>7420</v>
      </c>
      <c r="D202" s="169">
        <v>2007</v>
      </c>
      <c r="E202" s="169">
        <v>21620</v>
      </c>
      <c r="F202" s="169">
        <v>2890</v>
      </c>
      <c r="G202" s="169"/>
    </row>
    <row r="203" spans="1:7" x14ac:dyDescent="0.25">
      <c r="A203" s="52">
        <v>44854</v>
      </c>
      <c r="B203" s="169">
        <v>2214</v>
      </c>
      <c r="C203" s="169">
        <v>7585.5</v>
      </c>
      <c r="D203" s="169">
        <v>1989</v>
      </c>
      <c r="E203" s="169">
        <v>21825</v>
      </c>
      <c r="F203" s="169">
        <v>2944</v>
      </c>
      <c r="G203" s="169"/>
    </row>
    <row r="204" spans="1:7" x14ac:dyDescent="0.25">
      <c r="A204" s="52">
        <v>44855</v>
      </c>
      <c r="B204" s="169">
        <v>2155.5</v>
      </c>
      <c r="C204" s="169">
        <v>7545</v>
      </c>
      <c r="D204" s="169">
        <v>1930</v>
      </c>
      <c r="E204" s="169">
        <v>21550</v>
      </c>
      <c r="F204" s="169">
        <v>2990.5</v>
      </c>
      <c r="G204" s="169"/>
    </row>
    <row r="205" spans="1:7" x14ac:dyDescent="0.25">
      <c r="A205" s="52">
        <v>44858</v>
      </c>
      <c r="B205" s="169">
        <v>2160</v>
      </c>
      <c r="C205" s="169">
        <v>7661</v>
      </c>
      <c r="D205" s="169">
        <v>1937</v>
      </c>
      <c r="E205" s="169">
        <v>22170</v>
      </c>
      <c r="F205" s="169">
        <v>3011</v>
      </c>
      <c r="G205" s="169"/>
    </row>
    <row r="206" spans="1:7" x14ac:dyDescent="0.25">
      <c r="A206" s="52">
        <v>44859</v>
      </c>
      <c r="B206" s="169">
        <v>2170.5</v>
      </c>
      <c r="C206" s="169">
        <v>7536</v>
      </c>
      <c r="D206" s="169">
        <v>1893</v>
      </c>
      <c r="E206" s="169">
        <v>22075</v>
      </c>
      <c r="F206" s="169">
        <v>2920</v>
      </c>
      <c r="G206" s="169"/>
    </row>
    <row r="207" spans="1:7" x14ac:dyDescent="0.25">
      <c r="A207" s="52">
        <v>44860</v>
      </c>
      <c r="B207" s="169">
        <v>2265.5</v>
      </c>
      <c r="C207" s="169">
        <v>7762.5</v>
      </c>
      <c r="D207" s="169">
        <v>1900</v>
      </c>
      <c r="E207" s="169">
        <v>22255</v>
      </c>
      <c r="F207" s="169">
        <v>2977</v>
      </c>
      <c r="G207" s="169"/>
    </row>
    <row r="208" spans="1:7" x14ac:dyDescent="0.25">
      <c r="A208" s="52">
        <v>44861</v>
      </c>
      <c r="B208" s="169">
        <v>2297</v>
      </c>
      <c r="C208" s="169">
        <v>7777</v>
      </c>
      <c r="D208" s="169">
        <v>1885</v>
      </c>
      <c r="E208" s="169">
        <v>22250</v>
      </c>
      <c r="F208" s="169">
        <v>2985</v>
      </c>
      <c r="G208" s="169"/>
    </row>
    <row r="209" spans="1:7" x14ac:dyDescent="0.25">
      <c r="A209" s="52">
        <v>44862</v>
      </c>
      <c r="B209" s="169">
        <v>2226</v>
      </c>
      <c r="C209" s="169">
        <v>7663.5</v>
      </c>
      <c r="D209" s="169">
        <v>1942</v>
      </c>
      <c r="E209" s="169">
        <v>22255</v>
      </c>
      <c r="F209" s="169">
        <v>2914</v>
      </c>
      <c r="G209" s="169"/>
    </row>
    <row r="210" spans="1:7" x14ac:dyDescent="0.25">
      <c r="A210" s="52">
        <v>44865</v>
      </c>
      <c r="B210" s="169">
        <v>2197</v>
      </c>
      <c r="C210" s="169">
        <v>7525</v>
      </c>
      <c r="D210" s="169">
        <v>1966</v>
      </c>
      <c r="E210" s="169">
        <v>21750</v>
      </c>
      <c r="F210" s="169">
        <v>2755</v>
      </c>
      <c r="G210" s="169"/>
    </row>
    <row r="211" spans="1:7" x14ac:dyDescent="0.25">
      <c r="A211" s="52">
        <v>44866</v>
      </c>
      <c r="B211" s="169">
        <v>2245.5</v>
      </c>
      <c r="C211" s="169">
        <v>7745</v>
      </c>
      <c r="D211" s="169">
        <v>2009</v>
      </c>
      <c r="E211" s="169">
        <v>22705</v>
      </c>
      <c r="F211" s="169">
        <v>2787</v>
      </c>
      <c r="G211" s="169"/>
    </row>
    <row r="212" spans="1:7" x14ac:dyDescent="0.25">
      <c r="A212" s="52">
        <v>44867</v>
      </c>
      <c r="B212" s="169">
        <v>2227</v>
      </c>
      <c r="C212" s="169">
        <v>7705</v>
      </c>
      <c r="D212" s="169">
        <v>1978</v>
      </c>
      <c r="E212" s="169">
        <v>23360</v>
      </c>
      <c r="F212" s="169">
        <v>2765</v>
      </c>
      <c r="G212" s="169"/>
    </row>
    <row r="213" spans="1:7" x14ac:dyDescent="0.25">
      <c r="A213" s="52">
        <v>44868</v>
      </c>
      <c r="B213" s="169">
        <v>2216</v>
      </c>
      <c r="C213" s="169">
        <v>7510</v>
      </c>
      <c r="D213" s="169">
        <v>1986</v>
      </c>
      <c r="E213" s="169">
        <v>23060</v>
      </c>
      <c r="F213" s="169">
        <v>2682</v>
      </c>
      <c r="G213" s="169"/>
    </row>
    <row r="214" spans="1:7" x14ac:dyDescent="0.25">
      <c r="A214" s="52">
        <v>44869</v>
      </c>
      <c r="B214" s="169">
        <v>2306</v>
      </c>
      <c r="C214" s="169">
        <v>7905</v>
      </c>
      <c r="D214" s="169">
        <v>2022</v>
      </c>
      <c r="E214" s="169">
        <v>23735</v>
      </c>
      <c r="F214" s="169">
        <v>2849</v>
      </c>
      <c r="G214" s="169"/>
    </row>
    <row r="215" spans="1:7" x14ac:dyDescent="0.25">
      <c r="A215" s="52">
        <v>44872</v>
      </c>
      <c r="B215" s="169">
        <v>2292</v>
      </c>
      <c r="C215" s="169">
        <v>7954.5</v>
      </c>
      <c r="D215" s="169">
        <v>2015</v>
      </c>
      <c r="E215" s="169">
        <v>22950</v>
      </c>
      <c r="F215" s="169">
        <v>2885</v>
      </c>
      <c r="G215" s="169"/>
    </row>
    <row r="216" spans="1:7" x14ac:dyDescent="0.25">
      <c r="A216" s="52">
        <v>44873</v>
      </c>
      <c r="B216" s="169">
        <v>2327</v>
      </c>
      <c r="C216" s="169">
        <v>7974</v>
      </c>
      <c r="D216" s="169">
        <v>2030</v>
      </c>
      <c r="E216" s="169">
        <v>23410</v>
      </c>
      <c r="F216" s="169">
        <v>2901.5</v>
      </c>
      <c r="G216" s="169"/>
    </row>
    <row r="217" spans="1:7" x14ac:dyDescent="0.25">
      <c r="A217" s="52">
        <v>44874</v>
      </c>
      <c r="B217" s="169">
        <v>2338</v>
      </c>
      <c r="C217" s="169">
        <v>8035</v>
      </c>
      <c r="D217" s="169">
        <v>2060</v>
      </c>
      <c r="E217" s="169">
        <v>24095</v>
      </c>
      <c r="F217" s="169">
        <v>2890</v>
      </c>
      <c r="G217" s="169"/>
    </row>
    <row r="218" spans="1:7" x14ac:dyDescent="0.25">
      <c r="A218" s="52">
        <v>44875</v>
      </c>
      <c r="B218" s="169">
        <v>2272</v>
      </c>
      <c r="C218" s="169">
        <v>8065</v>
      </c>
      <c r="D218" s="169">
        <v>2065</v>
      </c>
      <c r="E218" s="169">
        <v>24420</v>
      </c>
      <c r="F218" s="169">
        <v>2832</v>
      </c>
      <c r="G218" s="169"/>
    </row>
    <row r="219" spans="1:7" x14ac:dyDescent="0.25">
      <c r="A219" s="52">
        <v>44876</v>
      </c>
      <c r="B219" s="169">
        <v>2410</v>
      </c>
      <c r="C219" s="169">
        <v>8441</v>
      </c>
      <c r="D219" s="169">
        <v>2156.5</v>
      </c>
      <c r="E219" s="169">
        <v>26025</v>
      </c>
      <c r="F219" s="169">
        <v>3006.5</v>
      </c>
      <c r="G219" s="169"/>
    </row>
    <row r="220" spans="1:7" x14ac:dyDescent="0.25">
      <c r="A220" s="52">
        <v>44879</v>
      </c>
      <c r="B220" s="169">
        <v>2392</v>
      </c>
      <c r="C220" s="169">
        <v>8346</v>
      </c>
      <c r="D220" s="169">
        <v>2175</v>
      </c>
      <c r="E220" s="169">
        <v>27005</v>
      </c>
      <c r="F220" s="169">
        <v>3076</v>
      </c>
      <c r="G220" s="169"/>
    </row>
    <row r="221" spans="1:7" x14ac:dyDescent="0.25">
      <c r="A221" s="52">
        <v>44880</v>
      </c>
      <c r="B221" s="169">
        <v>2410</v>
      </c>
      <c r="C221" s="169">
        <v>8343</v>
      </c>
      <c r="D221" s="169">
        <v>2212.5</v>
      </c>
      <c r="E221" s="169">
        <v>29600</v>
      </c>
      <c r="F221" s="169">
        <v>3145</v>
      </c>
      <c r="G221" s="169"/>
    </row>
    <row r="222" spans="1:7" x14ac:dyDescent="0.25">
      <c r="A222" s="52">
        <v>44881</v>
      </c>
      <c r="B222" s="169">
        <v>2393</v>
      </c>
      <c r="C222" s="169">
        <v>8315</v>
      </c>
      <c r="D222" s="169">
        <v>2209</v>
      </c>
      <c r="E222" s="169">
        <v>28555</v>
      </c>
      <c r="F222" s="169">
        <v>3087</v>
      </c>
      <c r="G222" s="169"/>
    </row>
    <row r="223" spans="1:7" x14ac:dyDescent="0.25">
      <c r="A223" s="52">
        <v>44882</v>
      </c>
      <c r="B223" s="169">
        <v>2342.5</v>
      </c>
      <c r="C223" s="169">
        <v>8155</v>
      </c>
      <c r="D223" s="169">
        <v>2147</v>
      </c>
      <c r="E223" s="169">
        <v>26070</v>
      </c>
      <c r="F223" s="169">
        <v>3000</v>
      </c>
      <c r="G223" s="169"/>
    </row>
    <row r="224" spans="1:7" x14ac:dyDescent="0.25">
      <c r="A224" s="52">
        <v>44883</v>
      </c>
      <c r="B224" s="169">
        <v>2369</v>
      </c>
      <c r="C224" s="169">
        <v>8047</v>
      </c>
      <c r="D224" s="169">
        <v>2175</v>
      </c>
      <c r="E224" s="169">
        <v>24850</v>
      </c>
      <c r="F224" s="169">
        <v>3007.5</v>
      </c>
      <c r="G224" s="169"/>
    </row>
    <row r="225" spans="1:7" x14ac:dyDescent="0.25">
      <c r="A225" s="52">
        <v>44886</v>
      </c>
      <c r="B225" s="169">
        <v>2344</v>
      </c>
      <c r="C225" s="169">
        <v>7900.5</v>
      </c>
      <c r="D225" s="169">
        <v>2113</v>
      </c>
      <c r="E225" s="169">
        <v>24450</v>
      </c>
      <c r="F225" s="169">
        <v>2932</v>
      </c>
      <c r="G225" s="169"/>
    </row>
    <row r="226" spans="1:7" x14ac:dyDescent="0.25">
      <c r="A226" s="52">
        <v>44887</v>
      </c>
      <c r="B226" s="169">
        <v>2394</v>
      </c>
      <c r="C226" s="169">
        <v>7996</v>
      </c>
      <c r="D226" s="169">
        <v>2095.5</v>
      </c>
      <c r="E226" s="169">
        <v>25700</v>
      </c>
      <c r="F226" s="169">
        <v>2904.5</v>
      </c>
      <c r="G226" s="169"/>
    </row>
    <row r="227" spans="1:7" x14ac:dyDescent="0.25">
      <c r="A227" s="52">
        <v>44888</v>
      </c>
      <c r="B227" s="169">
        <v>2364</v>
      </c>
      <c r="C227" s="169">
        <v>7962</v>
      </c>
      <c r="D227" s="169">
        <v>2082</v>
      </c>
      <c r="E227" s="169">
        <v>25900</v>
      </c>
      <c r="F227" s="169">
        <v>2892</v>
      </c>
      <c r="G227" s="169"/>
    </row>
    <row r="228" spans="1:7" x14ac:dyDescent="0.25">
      <c r="A228" s="52">
        <v>44889</v>
      </c>
      <c r="B228" s="169">
        <v>2344</v>
      </c>
      <c r="C228" s="169">
        <v>7990.5</v>
      </c>
      <c r="D228" s="169">
        <v>2128</v>
      </c>
      <c r="E228" s="169">
        <v>26160</v>
      </c>
      <c r="F228" s="169">
        <v>2912</v>
      </c>
      <c r="G228" s="169"/>
    </row>
    <row r="229" spans="1:7" x14ac:dyDescent="0.25">
      <c r="A229" s="52">
        <v>44890</v>
      </c>
      <c r="B229" s="169">
        <v>2346</v>
      </c>
      <c r="C229" s="169">
        <v>8070</v>
      </c>
      <c r="D229" s="169">
        <v>2135</v>
      </c>
      <c r="E229" s="169">
        <v>25600</v>
      </c>
      <c r="F229" s="169">
        <v>2925</v>
      </c>
      <c r="G229" s="169"/>
    </row>
    <row r="230" spans="1:7" x14ac:dyDescent="0.25">
      <c r="A230" s="52">
        <v>44893</v>
      </c>
      <c r="B230" s="169">
        <v>2315.5</v>
      </c>
      <c r="C230" s="169">
        <v>7966</v>
      </c>
      <c r="D230" s="169">
        <v>2107</v>
      </c>
      <c r="E230" s="169">
        <v>25250</v>
      </c>
      <c r="F230" s="169">
        <v>2912</v>
      </c>
      <c r="G230" s="169"/>
    </row>
    <row r="231" spans="1:7" x14ac:dyDescent="0.25">
      <c r="A231" s="52">
        <v>44894</v>
      </c>
      <c r="B231" s="169">
        <v>2341.5</v>
      </c>
      <c r="C231" s="169">
        <v>8035.5</v>
      </c>
      <c r="D231" s="169">
        <v>2122</v>
      </c>
      <c r="E231" s="169">
        <v>26255</v>
      </c>
      <c r="F231" s="169">
        <v>2956</v>
      </c>
      <c r="G231" s="169"/>
    </row>
    <row r="232" spans="1:7" x14ac:dyDescent="0.25">
      <c r="A232" s="52">
        <v>44895</v>
      </c>
      <c r="B232" s="169">
        <v>2387</v>
      </c>
      <c r="C232" s="169">
        <v>8198</v>
      </c>
      <c r="D232" s="169">
        <v>2164</v>
      </c>
      <c r="E232" s="169">
        <v>26500</v>
      </c>
      <c r="F232" s="169">
        <v>2974</v>
      </c>
      <c r="G232" s="169"/>
    </row>
    <row r="233" spans="1:7" x14ac:dyDescent="0.25">
      <c r="A233" s="52">
        <v>44896</v>
      </c>
      <c r="B233" s="169">
        <v>2430.5</v>
      </c>
      <c r="C233" s="169">
        <v>8216.5</v>
      </c>
      <c r="D233" s="169">
        <v>2155</v>
      </c>
      <c r="E233" s="169">
        <v>26950</v>
      </c>
      <c r="F233" s="169">
        <v>3056.5</v>
      </c>
      <c r="G233" s="169"/>
    </row>
    <row r="234" spans="1:7" x14ac:dyDescent="0.25">
      <c r="A234" s="52">
        <v>44897</v>
      </c>
      <c r="B234" s="169">
        <v>2448.5</v>
      </c>
      <c r="C234" s="169">
        <v>8342</v>
      </c>
      <c r="D234" s="169">
        <v>2171</v>
      </c>
      <c r="E234" s="169">
        <v>27145</v>
      </c>
      <c r="F234" s="169">
        <v>3066.5</v>
      </c>
      <c r="G234" s="169"/>
    </row>
    <row r="235" spans="1:7" x14ac:dyDescent="0.25">
      <c r="A235" s="52">
        <v>44900</v>
      </c>
      <c r="B235" s="169">
        <v>2485</v>
      </c>
      <c r="C235" s="169">
        <v>8440</v>
      </c>
      <c r="D235" s="169">
        <v>2194.5</v>
      </c>
      <c r="E235" s="169">
        <v>28365</v>
      </c>
      <c r="F235" s="169">
        <v>3120.5</v>
      </c>
      <c r="G235" s="169"/>
    </row>
    <row r="236" spans="1:7" x14ac:dyDescent="0.25">
      <c r="A236" s="52">
        <v>44901</v>
      </c>
      <c r="B236" s="169">
        <v>2461</v>
      </c>
      <c r="C236" s="169">
        <v>8355.5</v>
      </c>
      <c r="D236" s="169">
        <v>2210</v>
      </c>
      <c r="E236" s="169">
        <v>28250</v>
      </c>
      <c r="F236" s="169">
        <v>3187</v>
      </c>
      <c r="G236" s="169"/>
    </row>
    <row r="237" spans="1:7" x14ac:dyDescent="0.25">
      <c r="A237" s="52">
        <v>44902</v>
      </c>
      <c r="B237" s="169">
        <v>2450.5</v>
      </c>
      <c r="C237" s="169">
        <v>8334</v>
      </c>
      <c r="D237" s="169">
        <v>2206</v>
      </c>
      <c r="E237" s="169">
        <v>28725</v>
      </c>
      <c r="F237" s="169">
        <v>3140</v>
      </c>
      <c r="G237" s="169"/>
    </row>
    <row r="238" spans="1:7" x14ac:dyDescent="0.25">
      <c r="A238" s="52">
        <v>44903</v>
      </c>
      <c r="B238" s="169">
        <v>2468.5</v>
      </c>
      <c r="C238" s="169">
        <v>8537</v>
      </c>
      <c r="D238" s="169">
        <v>2199</v>
      </c>
      <c r="E238" s="169">
        <v>31075</v>
      </c>
      <c r="F238" s="169">
        <v>3242</v>
      </c>
      <c r="G238" s="169"/>
    </row>
    <row r="239" spans="1:7" x14ac:dyDescent="0.25">
      <c r="A239" s="52">
        <v>44904</v>
      </c>
      <c r="B239" s="169">
        <v>2453.5</v>
      </c>
      <c r="C239" s="169">
        <v>8490.5</v>
      </c>
      <c r="D239" s="169">
        <v>2207</v>
      </c>
      <c r="E239" s="169">
        <v>29850</v>
      </c>
      <c r="F239" s="169">
        <v>3247</v>
      </c>
      <c r="G239" s="169"/>
    </row>
    <row r="240" spans="1:7" x14ac:dyDescent="0.25">
      <c r="A240" s="52">
        <v>44907</v>
      </c>
      <c r="B240" s="169">
        <v>2390</v>
      </c>
      <c r="C240" s="169">
        <v>8371.5</v>
      </c>
      <c r="D240" s="169">
        <v>2190</v>
      </c>
      <c r="E240" s="169">
        <v>29310</v>
      </c>
      <c r="F240" s="169">
        <v>3284</v>
      </c>
      <c r="G240" s="169"/>
    </row>
    <row r="241" spans="1:12" x14ac:dyDescent="0.25">
      <c r="A241" s="52">
        <v>44908</v>
      </c>
      <c r="B241" s="169">
        <v>2388</v>
      </c>
      <c r="C241" s="169">
        <v>8381</v>
      </c>
      <c r="D241" s="169">
        <v>2201</v>
      </c>
      <c r="E241" s="169">
        <v>28800</v>
      </c>
      <c r="F241" s="169">
        <v>3289</v>
      </c>
      <c r="G241" s="169"/>
    </row>
    <row r="242" spans="1:12" x14ac:dyDescent="0.25">
      <c r="A242" s="52">
        <v>44909</v>
      </c>
      <c r="B242" s="169">
        <v>2379.5</v>
      </c>
      <c r="C242" s="169">
        <v>8415</v>
      </c>
      <c r="D242" s="169">
        <v>2147</v>
      </c>
      <c r="E242" s="169">
        <v>27850</v>
      </c>
      <c r="F242" s="169">
        <v>3277</v>
      </c>
      <c r="G242" s="169"/>
    </row>
    <row r="243" spans="1:12" x14ac:dyDescent="0.25">
      <c r="A243" s="52">
        <v>44910</v>
      </c>
      <c r="B243" s="169">
        <v>2396</v>
      </c>
      <c r="C243" s="169">
        <v>8383</v>
      </c>
      <c r="D243" s="169">
        <v>2133</v>
      </c>
      <c r="E243" s="169">
        <v>28625</v>
      </c>
      <c r="F243" s="169">
        <v>3235</v>
      </c>
      <c r="G243" s="169"/>
    </row>
    <row r="244" spans="1:12" x14ac:dyDescent="0.25">
      <c r="A244" s="52">
        <v>44911</v>
      </c>
      <c r="B244" s="169">
        <v>2354</v>
      </c>
      <c r="C244" s="169">
        <v>8231.5</v>
      </c>
      <c r="D244" s="169">
        <v>2156</v>
      </c>
      <c r="E244" s="169">
        <v>28850</v>
      </c>
      <c r="F244" s="169">
        <v>3127</v>
      </c>
      <c r="G244" s="169"/>
    </row>
    <row r="245" spans="1:12" x14ac:dyDescent="0.25">
      <c r="A245" s="52">
        <v>44914</v>
      </c>
      <c r="B245" s="169">
        <v>2327</v>
      </c>
      <c r="C245" s="169">
        <v>8331</v>
      </c>
      <c r="D245" s="169">
        <v>2179</v>
      </c>
      <c r="E245" s="169">
        <v>27525</v>
      </c>
      <c r="F245" s="169">
        <v>3060</v>
      </c>
      <c r="G245" s="169"/>
    </row>
    <row r="246" spans="1:12" x14ac:dyDescent="0.25">
      <c r="A246" s="52">
        <v>44915</v>
      </c>
      <c r="B246" s="169">
        <v>2329.5</v>
      </c>
      <c r="C246" s="169">
        <v>8302</v>
      </c>
      <c r="D246" s="169">
        <v>2175</v>
      </c>
      <c r="E246" s="169">
        <v>28400</v>
      </c>
      <c r="F246" s="169">
        <v>3075</v>
      </c>
      <c r="G246" s="169"/>
    </row>
    <row r="247" spans="1:12" x14ac:dyDescent="0.25">
      <c r="A247" s="52">
        <v>44916</v>
      </c>
      <c r="B247" s="169">
        <v>2357</v>
      </c>
      <c r="C247" s="169">
        <v>8327</v>
      </c>
      <c r="D247" s="169">
        <v>2217</v>
      </c>
      <c r="E247" s="169">
        <v>28175</v>
      </c>
      <c r="F247" s="169">
        <v>3065.5</v>
      </c>
      <c r="G247" s="169"/>
    </row>
    <row r="248" spans="1:12" x14ac:dyDescent="0.25">
      <c r="A248" s="52">
        <v>44917</v>
      </c>
      <c r="B248" s="169">
        <v>2362</v>
      </c>
      <c r="C248" s="169">
        <v>8345.5</v>
      </c>
      <c r="D248" s="169">
        <v>2277</v>
      </c>
      <c r="E248" s="169">
        <v>28650</v>
      </c>
      <c r="F248" s="169">
        <v>3008</v>
      </c>
      <c r="G248" s="169"/>
    </row>
    <row r="249" spans="1:12" x14ac:dyDescent="0.25">
      <c r="A249" s="52">
        <v>44918</v>
      </c>
      <c r="B249" s="169">
        <v>2342</v>
      </c>
      <c r="C249" s="169">
        <v>8308.5</v>
      </c>
      <c r="D249" s="169">
        <v>2280</v>
      </c>
      <c r="E249" s="169">
        <v>29600</v>
      </c>
      <c r="F249" s="169">
        <v>2985</v>
      </c>
      <c r="G249" s="169"/>
    </row>
    <row r="250" spans="1:12" x14ac:dyDescent="0.25">
      <c r="A250" s="52">
        <v>44923</v>
      </c>
      <c r="B250" s="169">
        <v>2343</v>
      </c>
      <c r="C250" s="169">
        <v>8451</v>
      </c>
      <c r="D250" s="169">
        <v>2303</v>
      </c>
      <c r="E250" s="169">
        <v>30505</v>
      </c>
      <c r="F250" s="169">
        <v>3056</v>
      </c>
      <c r="G250" s="169"/>
    </row>
    <row r="251" spans="1:12" x14ac:dyDescent="0.25">
      <c r="A251" s="52">
        <v>44924</v>
      </c>
      <c r="B251" s="169">
        <v>2371.5</v>
      </c>
      <c r="C251" s="169">
        <v>8395</v>
      </c>
      <c r="D251" s="169">
        <v>2314</v>
      </c>
      <c r="E251" s="169">
        <v>30000</v>
      </c>
      <c r="F251" s="169">
        <v>3019</v>
      </c>
      <c r="G251" s="169"/>
    </row>
    <row r="252" spans="1:12" x14ac:dyDescent="0.25">
      <c r="A252" s="52">
        <v>44925</v>
      </c>
      <c r="B252" s="169">
        <v>2360.5</v>
      </c>
      <c r="C252" s="169">
        <v>8387</v>
      </c>
      <c r="D252" s="169">
        <v>2335</v>
      </c>
      <c r="E252" s="169">
        <v>30425</v>
      </c>
      <c r="F252" s="169">
        <v>3025</v>
      </c>
      <c r="G252" s="169"/>
    </row>
    <row r="253" spans="1:12" x14ac:dyDescent="0.25">
      <c r="A253" s="52">
        <v>44929</v>
      </c>
      <c r="B253" s="169">
        <v>2337.5</v>
      </c>
      <c r="C253" s="169">
        <v>8390</v>
      </c>
      <c r="D253" s="169">
        <v>2322</v>
      </c>
      <c r="E253" s="169">
        <v>31200</v>
      </c>
      <c r="F253" s="169">
        <v>3004</v>
      </c>
      <c r="G253" s="169"/>
      <c r="J253" s="52"/>
      <c r="L253" s="189"/>
    </row>
    <row r="254" spans="1:12" x14ac:dyDescent="0.25">
      <c r="A254" s="52">
        <v>44930</v>
      </c>
      <c r="B254" s="169">
        <v>2250</v>
      </c>
      <c r="C254" s="169">
        <v>8209</v>
      </c>
      <c r="D254" s="169">
        <v>2331</v>
      </c>
      <c r="E254" s="169">
        <v>29750</v>
      </c>
      <c r="F254" s="169">
        <v>2977</v>
      </c>
      <c r="G254" s="169"/>
    </row>
    <row r="255" spans="1:12" x14ac:dyDescent="0.25">
      <c r="A255" s="52">
        <v>44931</v>
      </c>
      <c r="B255" s="169">
        <v>2270</v>
      </c>
      <c r="C255" s="169">
        <v>8420</v>
      </c>
      <c r="D255" s="169">
        <v>2298.5</v>
      </c>
      <c r="E255" s="169">
        <v>28775</v>
      </c>
      <c r="F255" s="169">
        <v>3040</v>
      </c>
      <c r="G255" s="169"/>
    </row>
    <row r="256" spans="1:12" x14ac:dyDescent="0.25">
      <c r="A256" s="52">
        <v>44932</v>
      </c>
      <c r="B256" s="169">
        <v>2242.5</v>
      </c>
      <c r="C256" s="169">
        <v>8362.5</v>
      </c>
      <c r="D256" s="169">
        <v>2235</v>
      </c>
      <c r="E256" s="169">
        <v>27465</v>
      </c>
      <c r="F256" s="169">
        <v>2994</v>
      </c>
      <c r="G256" s="169"/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>
    <tabColor rgb="FFC4D79B"/>
  </sheetPr>
  <dimension ref="A2:BB66"/>
  <sheetViews>
    <sheetView topLeftCell="AA1" zoomScale="70" zoomScaleNormal="70" workbookViewId="0">
      <selection activeCell="AK22" sqref="AK22"/>
    </sheetView>
  </sheetViews>
  <sheetFormatPr defaultRowHeight="15" outlineLevelRow="1" outlineLevelCol="1" x14ac:dyDescent="0.25"/>
  <cols>
    <col min="1" max="1" width="9.140625" customWidth="1"/>
    <col min="2" max="3" width="17.7109375" customWidth="1"/>
    <col min="4" max="4" width="9.140625" customWidth="1"/>
    <col min="5" max="6" width="17.7109375" customWidth="1"/>
    <col min="7" max="7" width="9.140625" customWidth="1"/>
    <col min="8" max="9" width="17.7109375" customWidth="1"/>
    <col min="10" max="10" width="9.140625" style="165" customWidth="1"/>
    <col min="11" max="12" width="17.7109375" customWidth="1"/>
    <col min="13" max="13" width="9.140625" style="165" customWidth="1"/>
    <col min="14" max="15" width="17.7109375" customWidth="1"/>
    <col min="16" max="16" width="9.140625" style="165" customWidth="1"/>
    <col min="17" max="18" width="17.7109375" customWidth="1"/>
    <col min="19" max="19" width="9.140625" style="165" customWidth="1"/>
    <col min="20" max="21" width="17.7109375" customWidth="1"/>
    <col min="22" max="22" width="9.140625" style="165" customWidth="1"/>
    <col min="23" max="24" width="17.7109375" customWidth="1"/>
    <col min="25" max="25" width="9.140625" style="165" customWidth="1"/>
    <col min="26" max="27" width="17.7109375" customWidth="1"/>
    <col min="28" max="28" width="9.140625" style="165" customWidth="1"/>
    <col min="29" max="30" width="17.7109375" customWidth="1"/>
    <col min="31" max="31" width="9.140625" style="165" customWidth="1"/>
    <col min="32" max="33" width="17.7109375" customWidth="1"/>
    <col min="34" max="34" width="9.140625" style="165" customWidth="1"/>
    <col min="35" max="36" width="17.7109375" customWidth="1"/>
    <col min="37" max="41" width="9.140625" style="165" customWidth="1"/>
    <col min="42" max="42" width="9.140625" customWidth="1" outlineLevel="1"/>
    <col min="43" max="43" width="22.5703125" customWidth="1" outlineLevel="1" collapsed="1"/>
    <col min="44" max="44" width="10" customWidth="1" outlineLevel="1"/>
    <col min="45" max="45" width="9.140625" customWidth="1" outlineLevel="1"/>
    <col min="46" max="46" width="18.28515625" customWidth="1" outlineLevel="1"/>
    <col min="47" max="47" width="9.5703125" customWidth="1" outlineLevel="1"/>
    <col min="48" max="48" width="9.140625" customWidth="1" outlineLevel="1"/>
    <col min="49" max="49" width="18.28515625" customWidth="1" outlineLevel="1"/>
    <col min="50" max="50" width="9.5703125" customWidth="1" outlineLevel="1"/>
    <col min="51" max="51" width="9.140625" customWidth="1" outlineLevel="1"/>
    <col min="52" max="52" width="18.28515625" customWidth="1" outlineLevel="1"/>
    <col min="53" max="53" width="9.5703125" customWidth="1" outlineLevel="1"/>
    <col min="54" max="54" width="9.140625" customWidth="1" outlineLevel="1"/>
  </cols>
  <sheetData>
    <row r="2" spans="2:53" x14ac:dyDescent="0.25">
      <c r="B2" s="428" t="s">
        <v>4</v>
      </c>
      <c r="C2" s="429"/>
      <c r="D2" s="165"/>
      <c r="E2" s="428" t="s">
        <v>5</v>
      </c>
      <c r="F2" s="429"/>
      <c r="G2" s="165">
        <f>D33</f>
        <v>0</v>
      </c>
      <c r="H2" s="428" t="s">
        <v>6</v>
      </c>
      <c r="I2" s="429"/>
      <c r="J2" s="165">
        <f>G30</f>
        <v>0</v>
      </c>
      <c r="K2" s="428" t="s">
        <v>7</v>
      </c>
      <c r="L2" s="429"/>
      <c r="M2" s="165">
        <f>J33</f>
        <v>0</v>
      </c>
      <c r="N2" s="428" t="s">
        <v>8</v>
      </c>
      <c r="O2" s="429"/>
      <c r="P2" s="165">
        <f>M32</f>
        <v>0</v>
      </c>
      <c r="Q2" s="428" t="s">
        <v>9</v>
      </c>
      <c r="R2" s="429"/>
      <c r="S2" s="165">
        <f>P33</f>
        <v>0</v>
      </c>
      <c r="T2" s="428" t="s">
        <v>10</v>
      </c>
      <c r="U2" s="429"/>
      <c r="V2" s="165">
        <f>S32</f>
        <v>0</v>
      </c>
      <c r="W2" s="428" t="s">
        <v>11</v>
      </c>
      <c r="X2" s="429"/>
      <c r="Y2" s="165">
        <f>V33</f>
        <v>0</v>
      </c>
      <c r="Z2" s="428" t="s">
        <v>12</v>
      </c>
      <c r="AA2" s="429"/>
      <c r="AB2" s="165">
        <f>Y33</f>
        <v>0</v>
      </c>
      <c r="AC2" s="428" t="s">
        <v>13</v>
      </c>
      <c r="AD2" s="429"/>
      <c r="AE2" s="165">
        <f>AB32</f>
        <v>0</v>
      </c>
      <c r="AF2" s="428" t="s">
        <v>14</v>
      </c>
      <c r="AG2" s="429"/>
      <c r="AH2" s="165">
        <f>AE33</f>
        <v>0</v>
      </c>
      <c r="AI2" s="428" t="s">
        <v>15</v>
      </c>
      <c r="AJ2" s="429"/>
      <c r="AK2" s="165">
        <f>AH32</f>
        <v>0</v>
      </c>
      <c r="AQ2" s="414" t="s">
        <v>237</v>
      </c>
      <c r="AR2" s="414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2:53" x14ac:dyDescent="0.25">
      <c r="B3" s="182" t="s">
        <v>0</v>
      </c>
      <c r="C3" s="2" t="s">
        <v>1</v>
      </c>
      <c r="D3" s="165"/>
      <c r="E3" s="182" t="s">
        <v>0</v>
      </c>
      <c r="F3" s="2" t="s">
        <v>1</v>
      </c>
      <c r="G3" s="165">
        <f>D34</f>
        <v>0</v>
      </c>
      <c r="H3" s="182" t="s">
        <v>0</v>
      </c>
      <c r="I3" s="2" t="s">
        <v>1</v>
      </c>
      <c r="J3" s="165">
        <f>G31</f>
        <v>0</v>
      </c>
      <c r="K3" s="182" t="s">
        <v>0</v>
      </c>
      <c r="L3" s="2" t="s">
        <v>1</v>
      </c>
      <c r="M3" s="165">
        <f>J34</f>
        <v>0</v>
      </c>
      <c r="N3" s="182" t="s">
        <v>0</v>
      </c>
      <c r="O3" s="2" t="s">
        <v>1</v>
      </c>
      <c r="P3" s="165">
        <f>M33</f>
        <v>0</v>
      </c>
      <c r="Q3" s="182" t="s">
        <v>0</v>
      </c>
      <c r="R3" s="2" t="s">
        <v>1</v>
      </c>
      <c r="S3" s="165">
        <f>P34</f>
        <v>0</v>
      </c>
      <c r="T3" s="182" t="s">
        <v>0</v>
      </c>
      <c r="U3" s="2" t="s">
        <v>1</v>
      </c>
      <c r="V3" s="165">
        <f>S33</f>
        <v>0</v>
      </c>
      <c r="W3" s="182" t="s">
        <v>0</v>
      </c>
      <c r="X3" s="2" t="s">
        <v>1</v>
      </c>
      <c r="Y3" s="165">
        <f>V34</f>
        <v>0</v>
      </c>
      <c r="Z3" s="182" t="s">
        <v>0</v>
      </c>
      <c r="AA3" s="2" t="s">
        <v>1</v>
      </c>
      <c r="AB3" s="165">
        <f>Y34</f>
        <v>0</v>
      </c>
      <c r="AC3" s="182" t="s">
        <v>0</v>
      </c>
      <c r="AD3" s="2" t="s">
        <v>1</v>
      </c>
      <c r="AE3" s="165">
        <f>AB33</f>
        <v>0</v>
      </c>
      <c r="AF3" s="182" t="s">
        <v>0</v>
      </c>
      <c r="AG3" s="2" t="s">
        <v>1</v>
      </c>
      <c r="AH3" s="165">
        <f>AE34</f>
        <v>0</v>
      </c>
      <c r="AI3" s="182" t="s">
        <v>0</v>
      </c>
      <c r="AJ3" s="2" t="s">
        <v>1</v>
      </c>
      <c r="AK3" s="165">
        <f>AH33</f>
        <v>0</v>
      </c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2:53" x14ac:dyDescent="0.25">
      <c r="B4" s="3" t="str">
        <f>Доллар!B4</f>
        <v>01.01.2023</v>
      </c>
      <c r="C4" s="157" t="str">
        <f>IF(AND(D2=0,D3=0,D4=0,D5=0,D6=0,D7=0,D8=0,D9=0,D10=0,D11=0,D12=0,D13=0),"",(IF((SUMIFS(LME_non_ferrous!$B:$B,LME_non_ferrous!$A:$A,B4))=0,"-",(SUMIFS(LME_non_ferrous!$B:$B,LME_non_ferrous!$A:$A,B4)))))</f>
        <v>-</v>
      </c>
      <c r="D4" s="165">
        <f>SUMIFS(LME_non_ferrous!$B:$B,LME_non_ferrous!$A:$A,B4)</f>
        <v>0</v>
      </c>
      <c r="E4" s="3" t="str">
        <f>Доллар!E4</f>
        <v>01.02.2023</v>
      </c>
      <c r="F4" s="157" t="str">
        <f>IF(AND(G2=0,G3=0,G4=0,G5=0,G6=0,G7=0,G8=0,G9=0,G10=0,G11=0,G12=0,G13=0),"",(IF((SUMIFS(LME_non_ferrous!$B:$B,LME_non_ferrous!$A:$A,E4))=0,"-",(SUMIFS(LME_non_ferrous!$B:$B,LME_non_ferrous!$A:$A,E4)))))</f>
        <v/>
      </c>
      <c r="G4" s="165">
        <f>SUMIFS(LME_non_ferrous!$B:$B,LME_non_ferrous!$A:$A,E4)</f>
        <v>0</v>
      </c>
      <c r="H4" s="3" t="str">
        <f>Доллар!H4</f>
        <v>01.03.2023</v>
      </c>
      <c r="I4" s="157" t="str">
        <f>IF(AND(J2=0,J3=0,J4=0,J5=0,J6=0,J7=0,J8=0,J9=0,J10=0,J11=0,J12=0,J13=0),"",(IF((SUMIFS(LME_non_ferrous!$B:$B,LME_non_ferrous!$A:$A,H4))=0,"-",(SUMIFS(LME_non_ferrous!$B:$B,LME_non_ferrous!$A:$A,H4)))))</f>
        <v/>
      </c>
      <c r="J4" s="165">
        <f>SUMIFS(LME_non_ferrous!$B:$B,LME_non_ferrous!$A:$A,H4)</f>
        <v>0</v>
      </c>
      <c r="K4" s="3" t="str">
        <f>Доллар!K4</f>
        <v>01.04.2023</v>
      </c>
      <c r="L4" s="157" t="str">
        <f>IF(AND(M2=0,M3=0,M4=0,M5=0,M6=0,M7=0,M8=0,M9=0,M10=0,M11=0,M12=0,M13=0),"",(IF((SUMIFS(LME_non_ferrous!$B:$B,LME_non_ferrous!$A:$A,K4))=0,"-",(SUMIFS(LME_non_ferrous!$B:$B,LME_non_ferrous!$A:$A,K4)))))</f>
        <v/>
      </c>
      <c r="M4" s="165">
        <f>SUMIFS(LME_non_ferrous!$B:$B,LME_non_ferrous!$A:$A,K4)</f>
        <v>0</v>
      </c>
      <c r="N4" s="3" t="str">
        <f>Доллар!N4</f>
        <v>01.05.2023</v>
      </c>
      <c r="O4" s="157" t="str">
        <f>IF(AND(P2=0,P3=0,P4=0,P5=0,P6=0,P7=0,P8=0,P9=0,P10=0,P11=0,P12=0,P13=0),"",(IF((SUMIFS(LME_non_ferrous!$B:$B,LME_non_ferrous!$A:$A,N4))=0,"-",(SUMIFS(LME_non_ferrous!$B:$B,LME_non_ferrous!$A:$A,N4)))))</f>
        <v/>
      </c>
      <c r="P4" s="165">
        <f>SUMIFS(LME_non_ferrous!$B:$B,LME_non_ferrous!$A:$A,N4)</f>
        <v>0</v>
      </c>
      <c r="Q4" s="3" t="str">
        <f>Доллар!Q4</f>
        <v>01.06.2023</v>
      </c>
      <c r="R4" s="157" t="str">
        <f>IF(AND(S2=0,S3=0,S4=0,S5=0,S6=0,S7=0,S8=0,S9=0,S10=0,S11=0,S12=0,S13=0),"",(IF((SUMIFS(LME_non_ferrous!$B:$B,LME_non_ferrous!$A:$A,Q4))=0,"-",(SUMIFS(LME_non_ferrous!$B:$B,LME_non_ferrous!$A:$A,Q4)))))</f>
        <v/>
      </c>
      <c r="S4" s="165">
        <f>SUMIFS(LME_non_ferrous!$B:$B,LME_non_ferrous!$A:$A,Q4)</f>
        <v>0</v>
      </c>
      <c r="T4" s="3" t="str">
        <f>Доллар!T4</f>
        <v>01.07.2023</v>
      </c>
      <c r="U4" s="157" t="str">
        <f>IF(AND(V2=0,V3=0,V4=0,V5=0,V6=0,V7=0,V8=0,V9=0,V10=0,V11=0,V12=0,V13=0),"",(IF((SUMIFS(LME_non_ferrous!$B:$B,LME_non_ferrous!$A:$A,T4))=0,"-",(SUMIFS(LME_non_ferrous!$B:$B,LME_non_ferrous!$A:$A,T4)))))</f>
        <v/>
      </c>
      <c r="V4" s="165">
        <f>SUMIFS(LME_non_ferrous!$B:$B,LME_non_ferrous!$A:$A,T4)</f>
        <v>0</v>
      </c>
      <c r="W4" s="3" t="str">
        <f>Доллар!W4</f>
        <v>01.08.2023</v>
      </c>
      <c r="X4" s="157" t="str">
        <f>IF(AND(Y2=0,Y3=0,Y4=0,Y5=0,Y6=0,Y7=0,Y8=0,Y9=0,Y10=0,Y11=0,Y12=0,Y13=0),"",(IF((SUMIFS(LME_non_ferrous!$B:$B,LME_non_ferrous!$A:$A,W4))=0,"-",(SUMIFS(LME_non_ferrous!$B:$B,LME_non_ferrous!$A:$A,W4)))))</f>
        <v/>
      </c>
      <c r="Y4" s="165">
        <f>SUMIFS(LME_non_ferrous!$B:$B,LME_non_ferrous!$A:$A,W4)</f>
        <v>0</v>
      </c>
      <c r="Z4" s="3" t="str">
        <f>Доллар!Z4</f>
        <v>01.09.2023</v>
      </c>
      <c r="AA4" s="157" t="str">
        <f>IF(AND(AB2=0,AB3=0,AB4=0,AB5=0,AB6=0,AB7=0,AB8=0,AB9=0,AB10=0,AB11=0,AB12=0,AB13=0),"",(IF((SUMIFS(LME_non_ferrous!$B:$B,LME_non_ferrous!$A:$A,Z4))=0,"-",(SUMIFS(LME_non_ferrous!$B:$B,LME_non_ferrous!$A:$A,Z4)))))</f>
        <v/>
      </c>
      <c r="AB4" s="165">
        <f>SUMIFS(LME_non_ferrous!$B:$B,LME_non_ferrous!$A:$A,Z4)</f>
        <v>0</v>
      </c>
      <c r="AC4" s="3" t="str">
        <f>Доллар!AC4</f>
        <v>01.10.2023</v>
      </c>
      <c r="AD4" s="157" t="str">
        <f>IF(AND(AE2=0,AE3=0,AE4=0,AE5=0,AE6=0,AE7=0,AE8=0,AE9=0,AE10=0,AE11=0,AE12=0,AE13=0),"",(IF((SUMIFS(LME_non_ferrous!$B:$B,LME_non_ferrous!$A:$A,AC4))=0,"-",(SUMIFS(LME_non_ferrous!$B:$B,LME_non_ferrous!$A:$A,AC4)))))</f>
        <v/>
      </c>
      <c r="AE4" s="165">
        <f>SUMIFS(LME_non_ferrous!$B:$B,LME_non_ferrous!$A:$A,AC4)</f>
        <v>0</v>
      </c>
      <c r="AF4" s="3" t="str">
        <f>Доллар!AF4</f>
        <v>01.11.2023</v>
      </c>
      <c r="AG4" s="157" t="str">
        <f>IF(AND(AH2=0,AH3=0,AH4=0,AH5=0,AH6=0,AH7=0,AH8=0,AH9=0,AH10=0,AH11=0,AH12=0,AH13=0),"",(IF((SUMIFS(LME_non_ferrous!$B:$B,LME_non_ferrous!$A:$A,AF4))=0,"-",(SUMIFS(LME_non_ferrous!$B:$B,LME_non_ferrous!$A:$A,AF4)))))</f>
        <v/>
      </c>
      <c r="AH4" s="165">
        <f>SUMIFS(LME_non_ferrous!$B:$B,LME_non_ferrous!$A:$A,AF4)</f>
        <v>0</v>
      </c>
      <c r="AI4" s="3" t="str">
        <f>Доллар!AI4</f>
        <v>01.12.2023</v>
      </c>
      <c r="AJ4" s="157" t="str">
        <f>IF(AND(AK2=0,AK3=0,AK4=0,AK5=0,AK6=0,AK7=0,AK8=0,AK9=0,AK10=0,AK11=0,AK12=0,AK13=0),"",(IF((SUMIFS(LME_non_ferrous!$B:$B,LME_non_ferrous!$A:$A,AI4))=0,"-",(SUMIFS(LME_non_ferrous!$B:$B,LME_non_ferrous!$A:$A,AI4)))))</f>
        <v/>
      </c>
      <c r="AK4" s="165">
        <f>SUMIFS(LME_non_ferrous!$B:$B,LME_non_ferrous!$A:$A,AI4)</f>
        <v>0</v>
      </c>
      <c r="AQ4" s="153" t="str">
        <f>Q4</f>
        <v>01.06.2023</v>
      </c>
      <c r="AR4" s="161">
        <f t="shared" ref="AR4:AR26" si="0">$R$40</f>
        <v>0</v>
      </c>
      <c r="AT4" s="3" t="str">
        <f>AC4</f>
        <v>01.10.2023</v>
      </c>
      <c r="AU4" s="161">
        <f>$AJ$40</f>
        <v>0</v>
      </c>
      <c r="AW4" s="3" t="str">
        <f>AF4</f>
        <v>01.11.2023</v>
      </c>
      <c r="AX4" s="161">
        <f>$AJ$40</f>
        <v>0</v>
      </c>
      <c r="AZ4" s="3" t="str">
        <f>AI4</f>
        <v>01.12.2023</v>
      </c>
      <c r="BA4" s="82">
        <f>$AJ$40</f>
        <v>0</v>
      </c>
    </row>
    <row r="5" spans="2:53" x14ac:dyDescent="0.25">
      <c r="B5" s="3" t="str">
        <f>Доллар!B5</f>
        <v>02.01.2023</v>
      </c>
      <c r="C5" s="157" t="str">
        <f>IF(AND(D3=0,D4=0,D5=0,D6=0,D7=0,D8=0,D9=0,D10=0,D11=0,D12=0,D13=0,D14=0),"",(IF((SUMIFS(LME_non_ferrous!$B:$B,LME_non_ferrous!$A:$A,B5))=0,"-",(SUMIFS(LME_non_ferrous!$B:$B,LME_non_ferrous!$A:$A,B5)))))</f>
        <v>-</v>
      </c>
      <c r="D5" s="165">
        <f>SUMIFS(LME_non_ferrous!$B:$B,LME_non_ferrous!$A:$A,B5)</f>
        <v>0</v>
      </c>
      <c r="E5" s="3" t="str">
        <f>Доллар!E5</f>
        <v>02.02.2023</v>
      </c>
      <c r="F5" s="157" t="str">
        <f>IF(AND(G3=0,G4=0,G5=0,G6=0,G7=0,G8=0,G9=0,G10=0,G11=0,G12=0,G13=0,G14=0),"",(IF((SUMIFS(LME_non_ferrous!$B:$B,LME_non_ferrous!$A:$A,E5))=0,"-",(SUMIFS(LME_non_ferrous!$B:$B,LME_non_ferrous!$A:$A,E5)))))</f>
        <v/>
      </c>
      <c r="G5" s="165">
        <f>SUMIFS(LME_non_ferrous!$B:$B,LME_non_ferrous!$A:$A,E5)</f>
        <v>0</v>
      </c>
      <c r="H5" s="3" t="str">
        <f>Доллар!H5</f>
        <v>02.03.2023</v>
      </c>
      <c r="I5" s="157" t="str">
        <f>IF(AND(J3=0,J4=0,J5=0,J6=0,J7=0,J8=0,J9=0,J10=0,J11=0,J12=0,J13=0,J14=0),"",(IF((SUMIFS(LME_non_ferrous!$B:$B,LME_non_ferrous!$A:$A,H5))=0,"-",(SUMIFS(LME_non_ferrous!$B:$B,LME_non_ferrous!$A:$A,H5)))))</f>
        <v/>
      </c>
      <c r="J5" s="165">
        <f>SUMIFS(LME_non_ferrous!$B:$B,LME_non_ferrous!$A:$A,H5)</f>
        <v>0</v>
      </c>
      <c r="K5" s="3" t="str">
        <f>Доллар!K5</f>
        <v>02.04.2023</v>
      </c>
      <c r="L5" s="157" t="str">
        <f>IF(AND(M3=0,M4=0,M5=0,M6=0,M7=0,M8=0,M9=0,M10=0,M11=0,M12=0,M13=0,M14=0),"",(IF((SUMIFS(LME_non_ferrous!$B:$B,LME_non_ferrous!$A:$A,K5))=0,"-",(SUMIFS(LME_non_ferrous!$B:$B,LME_non_ferrous!$A:$A,K5)))))</f>
        <v/>
      </c>
      <c r="M5" s="165">
        <f>SUMIFS(LME_non_ferrous!$B:$B,LME_non_ferrous!$A:$A,K5)</f>
        <v>0</v>
      </c>
      <c r="N5" s="3" t="str">
        <f>Доллар!N5</f>
        <v>02.05.2023</v>
      </c>
      <c r="O5" s="157" t="str">
        <f>IF(AND(P3=0,P4=0,P5=0,P6=0,P7=0,P8=0,P9=0,P10=0,P11=0,P12=0,P13=0,P14=0),"",(IF((SUMIFS(LME_non_ferrous!$B:$B,LME_non_ferrous!$A:$A,N5))=0,"-",(SUMIFS(LME_non_ferrous!$B:$B,LME_non_ferrous!$A:$A,N5)))))</f>
        <v/>
      </c>
      <c r="P5" s="165">
        <f>SUMIFS(LME_non_ferrous!$B:$B,LME_non_ferrous!$A:$A,N5)</f>
        <v>0</v>
      </c>
      <c r="Q5" s="3" t="str">
        <f>Доллар!Q5</f>
        <v>02.06.2023</v>
      </c>
      <c r="R5" s="157" t="str">
        <f>IF(AND(S3=0,S4=0,S5=0,S6=0,S7=0,S8=0,S9=0,S10=0,S11=0,S12=0,S13=0,S14=0),"",(IF((SUMIFS(LME_non_ferrous!$B:$B,LME_non_ferrous!$A:$A,Q5))=0,"-",(SUMIFS(LME_non_ferrous!$B:$B,LME_non_ferrous!$A:$A,Q5)))))</f>
        <v/>
      </c>
      <c r="S5" s="165">
        <f>SUMIFS(LME_non_ferrous!$B:$B,LME_non_ferrous!$A:$A,Q5)</f>
        <v>0</v>
      </c>
      <c r="T5" s="3" t="str">
        <f>Доллар!T5</f>
        <v>02.07.2023</v>
      </c>
      <c r="U5" s="157" t="str">
        <f>IF(AND(V3=0,V4=0,V5=0,V6=0,V7=0,V8=0,V9=0,V10=0,V11=0,V12=0,V13=0,V14=0),"",(IF((SUMIFS(LME_non_ferrous!$B:$B,LME_non_ferrous!$A:$A,T5))=0,"-",(SUMIFS(LME_non_ferrous!$B:$B,LME_non_ferrous!$A:$A,T5)))))</f>
        <v/>
      </c>
      <c r="V5" s="165">
        <f>SUMIFS(LME_non_ferrous!$B:$B,LME_non_ferrous!$A:$A,T5)</f>
        <v>0</v>
      </c>
      <c r="W5" s="3" t="str">
        <f>Доллар!W5</f>
        <v>02.08.2023</v>
      </c>
      <c r="X5" s="157" t="str">
        <f>IF(AND(Y3=0,Y4=0,Y5=0,Y6=0,Y7=0,Y8=0,Y9=0,Y10=0,Y11=0,Y12=0,Y13=0,Y14=0),"",(IF((SUMIFS(LME_non_ferrous!$B:$B,LME_non_ferrous!$A:$A,W5))=0,"-",(SUMIFS(LME_non_ferrous!$B:$B,LME_non_ferrous!$A:$A,W5)))))</f>
        <v/>
      </c>
      <c r="Y5" s="165">
        <f>SUMIFS(LME_non_ferrous!$B:$B,LME_non_ferrous!$A:$A,W5)</f>
        <v>0</v>
      </c>
      <c r="Z5" s="3" t="str">
        <f>Доллар!Z5</f>
        <v>02.09.2023</v>
      </c>
      <c r="AA5" s="157" t="str">
        <f>IF(AND(AB3=0,AB4=0,AB5=0,AB6=0,AB7=0,AB8=0,AB9=0,AB10=0,AB11=0,AB12=0,AB13=0,AB14=0),"",(IF((SUMIFS(LME_non_ferrous!$B:$B,LME_non_ferrous!$A:$A,Z5))=0,"-",(SUMIFS(LME_non_ferrous!$B:$B,LME_non_ferrous!$A:$A,Z5)))))</f>
        <v/>
      </c>
      <c r="AB5" s="165">
        <f>SUMIFS(LME_non_ferrous!$B:$B,LME_non_ferrous!$A:$A,Z5)</f>
        <v>0</v>
      </c>
      <c r="AC5" s="3" t="str">
        <f>Доллар!AC5</f>
        <v>02.10.2023</v>
      </c>
      <c r="AD5" s="157" t="str">
        <f>IF(AND(AE3=0,AE4=0,AE5=0,AE6=0,AE7=0,AE8=0,AE9=0,AE10=0,AE11=0,AE12=0,AE13=0,AE14=0),"",(IF((SUMIFS(LME_non_ferrous!$B:$B,LME_non_ferrous!$A:$A,AC5))=0,"-",(SUMIFS(LME_non_ferrous!$B:$B,LME_non_ferrous!$A:$A,AC5)))))</f>
        <v/>
      </c>
      <c r="AE5" s="165">
        <f>SUMIFS(LME_non_ferrous!$B:$B,LME_non_ferrous!$A:$A,AC5)</f>
        <v>0</v>
      </c>
      <c r="AF5" s="3" t="str">
        <f>Доллар!AF5</f>
        <v>02.11.2023</v>
      </c>
      <c r="AG5" s="157" t="str">
        <f>IF(AND(AH3=0,AH4=0,AH5=0,AH6=0,AH7=0,AH8=0,AH9=0,AH10=0,AH11=0,AH12=0,AH13=0,AH14=0),"",(IF((SUMIFS(LME_non_ferrous!$B:$B,LME_non_ferrous!$A:$A,AF5))=0,"-",(SUMIFS(LME_non_ferrous!$B:$B,LME_non_ferrous!$A:$A,AF5)))))</f>
        <v/>
      </c>
      <c r="AH5" s="165">
        <f>SUMIFS(LME_non_ferrous!$B:$B,LME_non_ferrous!$A:$A,AF5)</f>
        <v>0</v>
      </c>
      <c r="AI5" s="3" t="str">
        <f>Доллар!AI5</f>
        <v>02.12.2023</v>
      </c>
      <c r="AJ5" s="157" t="str">
        <f>IF(AND(AK3=0,AK4=0,AK5=0,AK6=0,AK7=0,AK8=0,AK9=0,AK10=0,AK11=0,AK12=0,AK13=0,AK14=0),"",(IF((SUMIFS(LME_non_ferrous!$B:$B,LME_non_ferrous!$A:$A,AI5))=0,"-",(SUMIFS(LME_non_ferrous!$B:$B,LME_non_ferrous!$A:$A,AI5)))))</f>
        <v/>
      </c>
      <c r="AK5" s="165">
        <f>SUMIFS(LME_non_ferrous!$B:$B,LME_non_ferrous!$A:$A,AI5)</f>
        <v>0</v>
      </c>
      <c r="AQ5" s="153" t="str">
        <f t="shared" ref="AQ5:AQ34" si="1">Q5</f>
        <v>02.06.2023</v>
      </c>
      <c r="AR5" s="161">
        <f t="shared" si="0"/>
        <v>0</v>
      </c>
      <c r="AT5" s="3" t="str">
        <f t="shared" ref="AT5:AT34" si="2">AC5</f>
        <v>02.10.2023</v>
      </c>
      <c r="AU5" s="161">
        <f t="shared" ref="AU5:AU26" si="3">$AJ$40</f>
        <v>0</v>
      </c>
      <c r="AW5" s="3" t="str">
        <f t="shared" ref="AW5:AW34" si="4">AF5</f>
        <v>02.11.2023</v>
      </c>
      <c r="AX5" s="161">
        <f t="shared" ref="AX5:AX25" si="5">$AJ$40</f>
        <v>0</v>
      </c>
      <c r="AZ5" s="3" t="str">
        <f t="shared" ref="AZ5:AZ34" si="6">AI5</f>
        <v>02.12.2023</v>
      </c>
      <c r="BA5" s="82">
        <f t="shared" ref="BA5:BA26" si="7">$AJ$40</f>
        <v>0</v>
      </c>
    </row>
    <row r="6" spans="2:53" x14ac:dyDescent="0.25">
      <c r="B6" s="3" t="str">
        <f>Доллар!B6</f>
        <v>03.01.2023</v>
      </c>
      <c r="C6" s="157">
        <f>IF(AND(D4=0,D5=0,D6=0,D7=0,D8=0,D9=0,D10=0,D11=0,D12=0,D13=0,D14=0,D15=0),"",(IF((SUMIFS(LME_non_ferrous!$B:$B,LME_non_ferrous!$A:$A,B6))=0,"-",(SUMIFS(LME_non_ferrous!$B:$B,LME_non_ferrous!$A:$A,B6)))))</f>
        <v>2337.5</v>
      </c>
      <c r="D6" s="165">
        <f>SUMIFS(LME_non_ferrous!$B:$B,LME_non_ferrous!$A:$A,B6)</f>
        <v>2337.5</v>
      </c>
      <c r="E6" s="3" t="str">
        <f>Доллар!E6</f>
        <v>03.02.2023</v>
      </c>
      <c r="F6" s="157" t="str">
        <f>IF(AND(G4=0,G5=0,G6=0,G7=0,G8=0,G9=0,G10=0,G11=0,G12=0,G13=0,G14=0,G15=0),"",(IF((SUMIFS(LME_non_ferrous!$B:$B,LME_non_ferrous!$A:$A,E6))=0,"-",(SUMIFS(LME_non_ferrous!$B:$B,LME_non_ferrous!$A:$A,E6)))))</f>
        <v/>
      </c>
      <c r="G6" s="165">
        <f>SUMIFS(LME_non_ferrous!$B:$B,LME_non_ferrous!$A:$A,E6)</f>
        <v>0</v>
      </c>
      <c r="H6" s="3" t="str">
        <f>Доллар!H6</f>
        <v>03.03.2023</v>
      </c>
      <c r="I6" s="157" t="str">
        <f>IF(AND(J4=0,J5=0,J6=0,J7=0,J8=0,J9=0,J10=0,J11=0,J12=0,J13=0,J14=0,J15=0),"",(IF((SUMIFS(LME_non_ferrous!$B:$B,LME_non_ferrous!$A:$A,H6))=0,"-",(SUMIFS(LME_non_ferrous!$B:$B,LME_non_ferrous!$A:$A,H6)))))</f>
        <v/>
      </c>
      <c r="J6" s="165">
        <f>SUMIFS(LME_non_ferrous!$B:$B,LME_non_ferrous!$A:$A,H6)</f>
        <v>0</v>
      </c>
      <c r="K6" s="3" t="str">
        <f>Доллар!K6</f>
        <v>03.04.2023</v>
      </c>
      <c r="L6" s="157" t="str">
        <f>IF(AND(M4=0,M5=0,M6=0,M7=0,M8=0,M9=0,M10=0,M11=0,M12=0,M13=0,M14=0,M15=0),"",(IF((SUMIFS(LME_non_ferrous!$B:$B,LME_non_ferrous!$A:$A,K6))=0,"-",(SUMIFS(LME_non_ferrous!$B:$B,LME_non_ferrous!$A:$A,K6)))))</f>
        <v/>
      </c>
      <c r="M6" s="165">
        <f>SUMIFS(LME_non_ferrous!$B:$B,LME_non_ferrous!$A:$A,K6)</f>
        <v>0</v>
      </c>
      <c r="N6" s="3" t="str">
        <f>Доллар!N6</f>
        <v>03.05.2023</v>
      </c>
      <c r="O6" s="157" t="str">
        <f>IF(AND(P4=0,P5=0,P6=0,P7=0,P8=0,P9=0,P10=0,P11=0,P12=0,P13=0,P14=0,P15=0),"",(IF((SUMIFS(LME_non_ferrous!$B:$B,LME_non_ferrous!$A:$A,N6))=0,"-",(SUMIFS(LME_non_ferrous!$B:$B,LME_non_ferrous!$A:$A,N6)))))</f>
        <v/>
      </c>
      <c r="P6" s="165">
        <f>SUMIFS(LME_non_ferrous!$B:$B,LME_non_ferrous!$A:$A,N6)</f>
        <v>0</v>
      </c>
      <c r="Q6" s="3" t="str">
        <f>Доллар!Q6</f>
        <v>03.06.2023</v>
      </c>
      <c r="R6" s="157" t="str">
        <f>IF(AND(S4=0,S5=0,S6=0,S7=0,S8=0,S9=0,S10=0,S11=0,S12=0,S13=0,S14=0,S15=0),"",(IF((SUMIFS(LME_non_ferrous!$B:$B,LME_non_ferrous!$A:$A,Q6))=0,"-",(SUMIFS(LME_non_ferrous!$B:$B,LME_non_ferrous!$A:$A,Q6)))))</f>
        <v/>
      </c>
      <c r="S6" s="165">
        <f>SUMIFS(LME_non_ferrous!$B:$B,LME_non_ferrous!$A:$A,Q6)</f>
        <v>0</v>
      </c>
      <c r="T6" s="3" t="str">
        <f>Доллар!T6</f>
        <v>03.07.2023</v>
      </c>
      <c r="U6" s="157" t="str">
        <f>IF(AND(V4=0,V5=0,V6=0,V7=0,V8=0,V9=0,V10=0,V11=0,V12=0,V13=0,V14=0,V15=0),"",(IF((SUMIFS(LME_non_ferrous!$B:$B,LME_non_ferrous!$A:$A,T6))=0,"-",(SUMIFS(LME_non_ferrous!$B:$B,LME_non_ferrous!$A:$A,T6)))))</f>
        <v/>
      </c>
      <c r="V6" s="165">
        <f>SUMIFS(LME_non_ferrous!$B:$B,LME_non_ferrous!$A:$A,T6)</f>
        <v>0</v>
      </c>
      <c r="W6" s="3" t="str">
        <f>Доллар!W6</f>
        <v>03.08.2023</v>
      </c>
      <c r="X6" s="157" t="str">
        <f>IF(AND(Y4=0,Y5=0,Y6=0,Y7=0,Y8=0,Y9=0,Y10=0,Y11=0,Y12=0,Y13=0,Y14=0,Y15=0),"",(IF((SUMIFS(LME_non_ferrous!$B:$B,LME_non_ferrous!$A:$A,W6))=0,"-",(SUMIFS(LME_non_ferrous!$B:$B,LME_non_ferrous!$A:$A,W6)))))</f>
        <v/>
      </c>
      <c r="Y6" s="165">
        <f>SUMIFS(LME_non_ferrous!$B:$B,LME_non_ferrous!$A:$A,W6)</f>
        <v>0</v>
      </c>
      <c r="Z6" s="3" t="str">
        <f>Доллар!Z6</f>
        <v>03.09.2023</v>
      </c>
      <c r="AA6" s="157" t="str">
        <f>IF(AND(AB4=0,AB5=0,AB6=0,AB7=0,AB8=0,AB9=0,AB10=0,AB11=0,AB12=0,AB13=0,AB14=0,AB15=0),"",(IF((SUMIFS(LME_non_ferrous!$B:$B,LME_non_ferrous!$A:$A,Z6))=0,"-",(SUMIFS(LME_non_ferrous!$B:$B,LME_non_ferrous!$A:$A,Z6)))))</f>
        <v/>
      </c>
      <c r="AB6" s="165">
        <f>SUMIFS(LME_non_ferrous!$B:$B,LME_non_ferrous!$A:$A,Z6)</f>
        <v>0</v>
      </c>
      <c r="AC6" s="3" t="str">
        <f>Доллар!AC6</f>
        <v>03.10.2023</v>
      </c>
      <c r="AD6" s="157" t="str">
        <f>IF(AND(AE4=0,AE5=0,AE6=0,AE7=0,AE8=0,AE9=0,AE10=0,AE11=0,AE12=0,AE13=0,AE14=0,AE15=0),"",(IF((SUMIFS(LME_non_ferrous!$B:$B,LME_non_ferrous!$A:$A,AC6))=0,"-",(SUMIFS(LME_non_ferrous!$B:$B,LME_non_ferrous!$A:$A,AC6)))))</f>
        <v/>
      </c>
      <c r="AE6" s="165">
        <f>SUMIFS(LME_non_ferrous!$B:$B,LME_non_ferrous!$A:$A,AC6)</f>
        <v>0</v>
      </c>
      <c r="AF6" s="3" t="str">
        <f>Доллар!AF6</f>
        <v>03.11.2023</v>
      </c>
      <c r="AG6" s="157" t="str">
        <f>IF(AND(AH4=0,AH5=0,AH6=0,AH7=0,AH8=0,AH9=0,AH10=0,AH11=0,AH12=0,AH13=0,AH14=0,AH15=0),"",(IF((SUMIFS(LME_non_ferrous!$B:$B,LME_non_ferrous!$A:$A,AF6))=0,"-",(SUMIFS(LME_non_ferrous!$B:$B,LME_non_ferrous!$A:$A,AF6)))))</f>
        <v/>
      </c>
      <c r="AH6" s="165">
        <f>SUMIFS(LME_non_ferrous!$B:$B,LME_non_ferrous!$A:$A,AF6)</f>
        <v>0</v>
      </c>
      <c r="AI6" s="3" t="str">
        <f>Доллар!AI6</f>
        <v>03.12.2023</v>
      </c>
      <c r="AJ6" s="157" t="str">
        <f>IF(AND(AK4=0,AK5=0,AK6=0,AK7=0,AK8=0,AK9=0,AK10=0,AK11=0,AK12=0,AK13=0,AK14=0,AK15=0),"",(IF((SUMIFS(LME_non_ferrous!$B:$B,LME_non_ferrous!$A:$A,AI6))=0,"-",(SUMIFS(LME_non_ferrous!$B:$B,LME_non_ferrous!$A:$A,AI6)))))</f>
        <v/>
      </c>
      <c r="AK6" s="165">
        <f>SUMIFS(LME_non_ferrous!$B:$B,LME_non_ferrous!$A:$A,AI6)</f>
        <v>0</v>
      </c>
      <c r="AQ6" s="153" t="str">
        <f t="shared" si="1"/>
        <v>03.06.2023</v>
      </c>
      <c r="AR6" s="161">
        <f t="shared" si="0"/>
        <v>0</v>
      </c>
      <c r="AT6" s="3" t="str">
        <f t="shared" si="2"/>
        <v>03.10.2023</v>
      </c>
      <c r="AU6" s="161">
        <f t="shared" si="3"/>
        <v>0</v>
      </c>
      <c r="AW6" s="3" t="str">
        <f t="shared" si="4"/>
        <v>03.11.2023</v>
      </c>
      <c r="AX6" s="161">
        <f t="shared" si="5"/>
        <v>0</v>
      </c>
      <c r="AZ6" s="3" t="str">
        <f t="shared" si="6"/>
        <v>03.12.2023</v>
      </c>
      <c r="BA6" s="82">
        <f t="shared" si="7"/>
        <v>0</v>
      </c>
    </row>
    <row r="7" spans="2:53" x14ac:dyDescent="0.25">
      <c r="B7" s="3" t="str">
        <f>Доллар!B7</f>
        <v>04.01.2023</v>
      </c>
      <c r="C7" s="157">
        <f>IF(AND(D5=0,D6=0,D7=0,D8=0,D9=0,D10=0,D11=0,D12=0,D13=0,D14=0,D15=0,D16=0),"",(IF((SUMIFS(LME_non_ferrous!$B:$B,LME_non_ferrous!$A:$A,B7))=0,"-",(SUMIFS(LME_non_ferrous!$B:$B,LME_non_ferrous!$A:$A,B7)))))</f>
        <v>2250</v>
      </c>
      <c r="D7" s="165">
        <f>SUMIFS(LME_non_ferrous!$B:$B,LME_non_ferrous!$A:$A,B7)</f>
        <v>2250</v>
      </c>
      <c r="E7" s="3" t="str">
        <f>Доллар!E7</f>
        <v>04.02.2023</v>
      </c>
      <c r="F7" s="157" t="str">
        <f>IF(AND(G5=0,G6=0,G7=0,G8=0,G9=0,G10=0,G11=0,G12=0,G13=0,G14=0,G15=0,G16=0),"",(IF((SUMIFS(LME_non_ferrous!$B:$B,LME_non_ferrous!$A:$A,E7))=0,"-",(SUMIFS(LME_non_ferrous!$B:$B,LME_non_ferrous!$A:$A,E7)))))</f>
        <v/>
      </c>
      <c r="G7" s="165">
        <f>SUMIFS(LME_non_ferrous!$B:$B,LME_non_ferrous!$A:$A,E7)</f>
        <v>0</v>
      </c>
      <c r="H7" s="3" t="str">
        <f>Доллар!H7</f>
        <v>04.03.2023</v>
      </c>
      <c r="I7" s="157" t="str">
        <f>IF(AND(J5=0,J6=0,J7=0,J8=0,J9=0,J10=0,J11=0,J12=0,J13=0,J14=0,J15=0,J16=0),"",(IF((SUMIFS(LME_non_ferrous!$B:$B,LME_non_ferrous!$A:$A,H7))=0,"-",(SUMIFS(LME_non_ferrous!$B:$B,LME_non_ferrous!$A:$A,H7)))))</f>
        <v/>
      </c>
      <c r="J7" s="165">
        <f>SUMIFS(LME_non_ferrous!$B:$B,LME_non_ferrous!$A:$A,H7)</f>
        <v>0</v>
      </c>
      <c r="K7" s="3" t="str">
        <f>Доллар!K7</f>
        <v>04.04.2023</v>
      </c>
      <c r="L7" s="157" t="str">
        <f>IF(AND(M5=0,M6=0,M7=0,M8=0,M9=0,M10=0,M11=0,M12=0,M13=0,M14=0,M15=0,M16=0),"",(IF((SUMIFS(LME_non_ferrous!$B:$B,LME_non_ferrous!$A:$A,K7))=0,"-",(SUMIFS(LME_non_ferrous!$B:$B,LME_non_ferrous!$A:$A,K7)))))</f>
        <v/>
      </c>
      <c r="M7" s="165">
        <f>SUMIFS(LME_non_ferrous!$B:$B,LME_non_ferrous!$A:$A,K7)</f>
        <v>0</v>
      </c>
      <c r="N7" s="3" t="str">
        <f>Доллар!N7</f>
        <v>04.05.2023</v>
      </c>
      <c r="O7" s="157" t="str">
        <f>IF(AND(P5=0,P6=0,P7=0,P8=0,P9=0,P10=0,P11=0,P12=0,P13=0,P14=0,P15=0,P16=0),"",(IF((SUMIFS(LME_non_ferrous!$B:$B,LME_non_ferrous!$A:$A,N7))=0,"-",(SUMIFS(LME_non_ferrous!$B:$B,LME_non_ferrous!$A:$A,N7)))))</f>
        <v/>
      </c>
      <c r="P7" s="165">
        <f>SUMIFS(LME_non_ferrous!$B:$B,LME_non_ferrous!$A:$A,N7)</f>
        <v>0</v>
      </c>
      <c r="Q7" s="3" t="str">
        <f>Доллар!Q7</f>
        <v>04.06.2023</v>
      </c>
      <c r="R7" s="157" t="str">
        <f>IF(AND(S5=0,S6=0,S7=0,S8=0,S9=0,S10=0,S11=0,S12=0,S13=0,S14=0,S15=0,S16=0),"",(IF((SUMIFS(LME_non_ferrous!$B:$B,LME_non_ferrous!$A:$A,Q7))=0,"-",(SUMIFS(LME_non_ferrous!$B:$B,LME_non_ferrous!$A:$A,Q7)))))</f>
        <v/>
      </c>
      <c r="S7" s="165">
        <f>SUMIFS(LME_non_ferrous!$B:$B,LME_non_ferrous!$A:$A,Q7)</f>
        <v>0</v>
      </c>
      <c r="T7" s="3" t="str">
        <f>Доллар!T7</f>
        <v>04.07.2023</v>
      </c>
      <c r="U7" s="157" t="str">
        <f>IF(AND(V5=0,V6=0,V7=0,V8=0,V9=0,V10=0,V11=0,V12=0,V13=0,V14=0,V15=0,V16=0),"",(IF((SUMIFS(LME_non_ferrous!$B:$B,LME_non_ferrous!$A:$A,T7))=0,"-",(SUMIFS(LME_non_ferrous!$B:$B,LME_non_ferrous!$A:$A,T7)))))</f>
        <v/>
      </c>
      <c r="V7" s="165">
        <f>SUMIFS(LME_non_ferrous!$B:$B,LME_non_ferrous!$A:$A,T7)</f>
        <v>0</v>
      </c>
      <c r="W7" s="3" t="str">
        <f>Доллар!W7</f>
        <v>04.08.2023</v>
      </c>
      <c r="X7" s="157" t="str">
        <f>IF(AND(Y5=0,Y6=0,Y7=0,Y8=0,Y9=0,Y10=0,Y11=0,Y12=0,Y13=0,Y14=0,Y15=0,Y16=0),"",(IF((SUMIFS(LME_non_ferrous!$B:$B,LME_non_ferrous!$A:$A,W7))=0,"-",(SUMIFS(LME_non_ferrous!$B:$B,LME_non_ferrous!$A:$A,W7)))))</f>
        <v/>
      </c>
      <c r="Y7" s="165">
        <f>SUMIFS(LME_non_ferrous!$B:$B,LME_non_ferrous!$A:$A,W7)</f>
        <v>0</v>
      </c>
      <c r="Z7" s="3" t="str">
        <f>Доллар!Z7</f>
        <v>04.09.2023</v>
      </c>
      <c r="AA7" s="157" t="str">
        <f>IF(AND(AB5=0,AB6=0,AB7=0,AB8=0,AB9=0,AB10=0,AB11=0,AB12=0,AB13=0,AB14=0,AB15=0,AB16=0),"",(IF((SUMIFS(LME_non_ferrous!$B:$B,LME_non_ferrous!$A:$A,Z7))=0,"-",(SUMIFS(LME_non_ferrous!$B:$B,LME_non_ferrous!$A:$A,Z7)))))</f>
        <v/>
      </c>
      <c r="AB7" s="165">
        <f>SUMIFS(LME_non_ferrous!$B:$B,LME_non_ferrous!$A:$A,Z7)</f>
        <v>0</v>
      </c>
      <c r="AC7" s="3" t="str">
        <f>Доллар!AC7</f>
        <v>04.10.2023</v>
      </c>
      <c r="AD7" s="157" t="str">
        <f>IF(AND(AE5=0,AE6=0,AE7=0,AE8=0,AE9=0,AE10=0,AE11=0,AE12=0,AE13=0,AE14=0,AE15=0,AE16=0),"",(IF((SUMIFS(LME_non_ferrous!$B:$B,LME_non_ferrous!$A:$A,AC7))=0,"-",(SUMIFS(LME_non_ferrous!$B:$B,LME_non_ferrous!$A:$A,AC7)))))</f>
        <v/>
      </c>
      <c r="AE7" s="165">
        <f>SUMIFS(LME_non_ferrous!$B:$B,LME_non_ferrous!$A:$A,AC7)</f>
        <v>0</v>
      </c>
      <c r="AF7" s="3" t="str">
        <f>Доллар!AF7</f>
        <v>04.11.2023</v>
      </c>
      <c r="AG7" s="157" t="str">
        <f>IF(AND(AH5=0,AH6=0,AH7=0,AH8=0,AH9=0,AH10=0,AH11=0,AH12=0,AH13=0,AH14=0,AH15=0,AH16=0),"",(IF((SUMIFS(LME_non_ferrous!$B:$B,LME_non_ferrous!$A:$A,AF7))=0,"-",(SUMIFS(LME_non_ferrous!$B:$B,LME_non_ferrous!$A:$A,AF7)))))</f>
        <v/>
      </c>
      <c r="AH7" s="165">
        <f>SUMIFS(LME_non_ferrous!$B:$B,LME_non_ferrous!$A:$A,AF7)</f>
        <v>0</v>
      </c>
      <c r="AI7" s="3" t="str">
        <f>Доллар!AI7</f>
        <v>04.12.2023</v>
      </c>
      <c r="AJ7" s="157" t="str">
        <f>IF(AND(AK5=0,AK6=0,AK7=0,AK8=0,AK9=0,AK10=0,AK11=0,AK12=0,AK13=0,AK14=0,AK15=0,AK16=0),"",(IF((SUMIFS(LME_non_ferrous!$B:$B,LME_non_ferrous!$A:$A,AI7))=0,"-",(SUMIFS(LME_non_ferrous!$B:$B,LME_non_ferrous!$A:$A,AI7)))))</f>
        <v/>
      </c>
      <c r="AK7" s="165">
        <f>SUMIFS(LME_non_ferrous!$B:$B,LME_non_ferrous!$A:$A,AI7)</f>
        <v>0</v>
      </c>
      <c r="AQ7" s="153" t="str">
        <f t="shared" si="1"/>
        <v>04.06.2023</v>
      </c>
      <c r="AR7" s="161">
        <f t="shared" si="0"/>
        <v>0</v>
      </c>
      <c r="AT7" s="3" t="str">
        <f t="shared" si="2"/>
        <v>04.10.2023</v>
      </c>
      <c r="AU7" s="161">
        <f t="shared" si="3"/>
        <v>0</v>
      </c>
      <c r="AW7" s="3" t="str">
        <f t="shared" si="4"/>
        <v>04.11.2023</v>
      </c>
      <c r="AX7" s="161">
        <f t="shared" si="5"/>
        <v>0</v>
      </c>
      <c r="AZ7" s="3" t="str">
        <f t="shared" si="6"/>
        <v>04.12.2023</v>
      </c>
      <c r="BA7" s="82">
        <f t="shared" si="7"/>
        <v>0</v>
      </c>
    </row>
    <row r="8" spans="2:53" x14ac:dyDescent="0.25">
      <c r="B8" s="3" t="str">
        <f>Доллар!B8</f>
        <v>05.01.2023</v>
      </c>
      <c r="C8" s="157">
        <f>IF(AND(D6=0,D7=0,D8=0,D9=0,D10=0,D11=0,D12=0,D13=0,D14=0,D15=0,D16=0,D17=0),"",(IF((SUMIFS(LME_non_ferrous!$B:$B,LME_non_ferrous!$A:$A,B8))=0,"-",(SUMIFS(LME_non_ferrous!$B:$B,LME_non_ferrous!$A:$A,B8)))))</f>
        <v>2270</v>
      </c>
      <c r="D8" s="165">
        <f>SUMIFS(LME_non_ferrous!$B:$B,LME_non_ferrous!$A:$A,B8)</f>
        <v>2270</v>
      </c>
      <c r="E8" s="3" t="str">
        <f>Доллар!E8</f>
        <v>05.02.2023</v>
      </c>
      <c r="F8" s="157" t="str">
        <f>IF(AND(G6=0,G7=0,G8=0,G9=0,G10=0,G11=0,G12=0,G13=0,G14=0,G15=0,G16=0,G17=0),"",(IF((SUMIFS(LME_non_ferrous!$B:$B,LME_non_ferrous!$A:$A,E8))=0,"-",(SUMIFS(LME_non_ferrous!$B:$B,LME_non_ferrous!$A:$A,E8)))))</f>
        <v/>
      </c>
      <c r="G8" s="165">
        <f>SUMIFS(LME_non_ferrous!$B:$B,LME_non_ferrous!$A:$A,E8)</f>
        <v>0</v>
      </c>
      <c r="H8" s="3" t="str">
        <f>Доллар!H8</f>
        <v>05.03.2023</v>
      </c>
      <c r="I8" s="157" t="str">
        <f>IF(AND(J6=0,J7=0,J8=0,J9=0,J10=0,J11=0,J12=0,J13=0,J14=0,J15=0,J16=0,J17=0),"",(IF((SUMIFS(LME_non_ferrous!$B:$B,LME_non_ferrous!$A:$A,H8))=0,"-",(SUMIFS(LME_non_ferrous!$B:$B,LME_non_ferrous!$A:$A,H8)))))</f>
        <v/>
      </c>
      <c r="J8" s="165">
        <f>SUMIFS(LME_non_ferrous!$B:$B,LME_non_ferrous!$A:$A,H8)</f>
        <v>0</v>
      </c>
      <c r="K8" s="3" t="str">
        <f>Доллар!K8</f>
        <v>05.04.2023</v>
      </c>
      <c r="L8" s="157" t="str">
        <f>IF(AND(M6=0,M7=0,M8=0,M9=0,M10=0,M11=0,M12=0,M13=0,M14=0,M15=0,M16=0,M17=0),"",(IF((SUMIFS(LME_non_ferrous!$B:$B,LME_non_ferrous!$A:$A,K8))=0,"-",(SUMIFS(LME_non_ferrous!$B:$B,LME_non_ferrous!$A:$A,K8)))))</f>
        <v/>
      </c>
      <c r="M8" s="165">
        <f>SUMIFS(LME_non_ferrous!$B:$B,LME_non_ferrous!$A:$A,K8)</f>
        <v>0</v>
      </c>
      <c r="N8" s="3" t="str">
        <f>Доллар!N8</f>
        <v>05.05.2023</v>
      </c>
      <c r="O8" s="157" t="str">
        <f>IF(AND(P6=0,P7=0,P8=0,P9=0,P10=0,P11=0,P12=0,P13=0,P14=0,P15=0,P16=0,P17=0),"",(IF((SUMIFS(LME_non_ferrous!$B:$B,LME_non_ferrous!$A:$A,N8))=0,"-",(SUMIFS(LME_non_ferrous!$B:$B,LME_non_ferrous!$A:$A,N8)))))</f>
        <v/>
      </c>
      <c r="P8" s="165">
        <f>SUMIFS(LME_non_ferrous!$B:$B,LME_non_ferrous!$A:$A,N8)</f>
        <v>0</v>
      </c>
      <c r="Q8" s="3" t="str">
        <f>Доллар!Q8</f>
        <v>05.06.2023</v>
      </c>
      <c r="R8" s="157" t="str">
        <f>IF(AND(S6=0,S7=0,S8=0,S9=0,S10=0,S11=0,S12=0,S13=0,S14=0,S15=0,S16=0,S17=0),"",(IF((SUMIFS(LME_non_ferrous!$B:$B,LME_non_ferrous!$A:$A,Q8))=0,"-",(SUMIFS(LME_non_ferrous!$B:$B,LME_non_ferrous!$A:$A,Q8)))))</f>
        <v/>
      </c>
      <c r="S8" s="165">
        <f>SUMIFS(LME_non_ferrous!$B:$B,LME_non_ferrous!$A:$A,Q8)</f>
        <v>0</v>
      </c>
      <c r="T8" s="3" t="str">
        <f>Доллар!T8</f>
        <v>05.07.2023</v>
      </c>
      <c r="U8" s="157" t="str">
        <f>IF(AND(V6=0,V7=0,V8=0,V9=0,V10=0,V11=0,V12=0,V13=0,V14=0,V15=0,V16=0,V17=0),"",(IF((SUMIFS(LME_non_ferrous!$B:$B,LME_non_ferrous!$A:$A,T8))=0,"-",(SUMIFS(LME_non_ferrous!$B:$B,LME_non_ferrous!$A:$A,T8)))))</f>
        <v/>
      </c>
      <c r="V8" s="165">
        <f>SUMIFS(LME_non_ferrous!$B:$B,LME_non_ferrous!$A:$A,T8)</f>
        <v>0</v>
      </c>
      <c r="W8" s="3" t="str">
        <f>Доллар!W8</f>
        <v>05.08.2023</v>
      </c>
      <c r="X8" s="157" t="str">
        <f>IF(AND(Y6=0,Y7=0,Y8=0,Y9=0,Y10=0,Y11=0,Y12=0,Y13=0,Y14=0,Y15=0,Y16=0,Y17=0),"",(IF((SUMIFS(LME_non_ferrous!$B:$B,LME_non_ferrous!$A:$A,W8))=0,"-",(SUMIFS(LME_non_ferrous!$B:$B,LME_non_ferrous!$A:$A,W8)))))</f>
        <v/>
      </c>
      <c r="Y8" s="165">
        <f>SUMIFS(LME_non_ferrous!$B:$B,LME_non_ferrous!$A:$A,W8)</f>
        <v>0</v>
      </c>
      <c r="Z8" s="3" t="str">
        <f>Доллар!Z8</f>
        <v>05.09.2023</v>
      </c>
      <c r="AA8" s="157" t="str">
        <f>IF(AND(AB6=0,AB7=0,AB8=0,AB9=0,AB10=0,AB11=0,AB12=0,AB13=0,AB14=0,AB15=0,AB16=0,AB17=0),"",(IF((SUMIFS(LME_non_ferrous!$B:$B,LME_non_ferrous!$A:$A,Z8))=0,"-",(SUMIFS(LME_non_ferrous!$B:$B,LME_non_ferrous!$A:$A,Z8)))))</f>
        <v/>
      </c>
      <c r="AB8" s="165">
        <f>SUMIFS(LME_non_ferrous!$B:$B,LME_non_ferrous!$A:$A,Z8)</f>
        <v>0</v>
      </c>
      <c r="AC8" s="3" t="str">
        <f>Доллар!AC8</f>
        <v>05.10.2023</v>
      </c>
      <c r="AD8" s="157" t="str">
        <f>IF(AND(AE6=0,AE7=0,AE8=0,AE9=0,AE10=0,AE11=0,AE12=0,AE13=0,AE14=0,AE15=0,AE16=0,AE17=0),"",(IF((SUMIFS(LME_non_ferrous!$B:$B,LME_non_ferrous!$A:$A,AC8))=0,"-",(SUMIFS(LME_non_ferrous!$B:$B,LME_non_ferrous!$A:$A,AC8)))))</f>
        <v/>
      </c>
      <c r="AE8" s="165">
        <f>SUMIFS(LME_non_ferrous!$B:$B,LME_non_ferrous!$A:$A,AC8)</f>
        <v>0</v>
      </c>
      <c r="AF8" s="3" t="str">
        <f>Доллар!AF8</f>
        <v>05.11.2023</v>
      </c>
      <c r="AG8" s="157" t="str">
        <f>IF(AND(AH6=0,AH7=0,AH8=0,AH9=0,AH10=0,AH11=0,AH12=0,AH13=0,AH14=0,AH15=0,AH16=0,AH17=0),"",(IF((SUMIFS(LME_non_ferrous!$B:$B,LME_non_ferrous!$A:$A,AF8))=0,"-",(SUMIFS(LME_non_ferrous!$B:$B,LME_non_ferrous!$A:$A,AF8)))))</f>
        <v/>
      </c>
      <c r="AH8" s="165">
        <f>SUMIFS(LME_non_ferrous!$B:$B,LME_non_ferrous!$A:$A,AF8)</f>
        <v>0</v>
      </c>
      <c r="AI8" s="3" t="str">
        <f>Доллар!AI8</f>
        <v>05.12.2023</v>
      </c>
      <c r="AJ8" s="157" t="str">
        <f>IF(AND(AK6=0,AK7=0,AK8=0,AK9=0,AK10=0,AK11=0,AK12=0,AK13=0,AK14=0,AK15=0,AK16=0,AK17=0),"",(IF((SUMIFS(LME_non_ferrous!$B:$B,LME_non_ferrous!$A:$A,AI8))=0,"-",(SUMIFS(LME_non_ferrous!$B:$B,LME_non_ferrous!$A:$A,AI8)))))</f>
        <v/>
      </c>
      <c r="AK8" s="165">
        <f>SUMIFS(LME_non_ferrous!$B:$B,LME_non_ferrous!$A:$A,AI8)</f>
        <v>0</v>
      </c>
      <c r="AQ8" s="153" t="str">
        <f t="shared" si="1"/>
        <v>05.06.2023</v>
      </c>
      <c r="AR8" s="161">
        <f t="shared" si="0"/>
        <v>0</v>
      </c>
      <c r="AT8" s="3" t="str">
        <f t="shared" si="2"/>
        <v>05.10.2023</v>
      </c>
      <c r="AU8" s="161">
        <f t="shared" si="3"/>
        <v>0</v>
      </c>
      <c r="AW8" s="3" t="str">
        <f t="shared" si="4"/>
        <v>05.11.2023</v>
      </c>
      <c r="AX8" s="161">
        <f t="shared" si="5"/>
        <v>0</v>
      </c>
      <c r="AZ8" s="3" t="str">
        <f t="shared" si="6"/>
        <v>05.12.2023</v>
      </c>
      <c r="BA8" s="82">
        <f t="shared" si="7"/>
        <v>0</v>
      </c>
    </row>
    <row r="9" spans="2:53" x14ac:dyDescent="0.25">
      <c r="B9" s="3" t="str">
        <f>Доллар!B9</f>
        <v>06.01.2023</v>
      </c>
      <c r="C9" s="157">
        <f>IF(AND(D7=0,D8=0,D9=0,D10=0,D11=0,D12=0,D13=0,D14=0,D15=0,D16=0,D17=0,D18=0),"",(IF((SUMIFS(LME_non_ferrous!$B:$B,LME_non_ferrous!$A:$A,B9))=0,"-",(SUMIFS(LME_non_ferrous!$B:$B,LME_non_ferrous!$A:$A,B9)))))</f>
        <v>2242.5</v>
      </c>
      <c r="D9" s="165">
        <f>SUMIFS(LME_non_ferrous!$B:$B,LME_non_ferrous!$A:$A,B9)</f>
        <v>2242.5</v>
      </c>
      <c r="E9" s="3" t="str">
        <f>Доллар!E9</f>
        <v>06.02.2023</v>
      </c>
      <c r="F9" s="157" t="str">
        <f>IF(AND(G7=0,G8=0,G9=0,G10=0,G11=0,G12=0,G13=0,G14=0,G15=0,G16=0,G17=0,G18=0),"",(IF((SUMIFS(LME_non_ferrous!$B:$B,LME_non_ferrous!$A:$A,E9))=0,"-",(SUMIFS(LME_non_ferrous!$B:$B,LME_non_ferrous!$A:$A,E9)))))</f>
        <v/>
      </c>
      <c r="G9" s="165">
        <f>SUMIFS(LME_non_ferrous!$B:$B,LME_non_ferrous!$A:$A,E9)</f>
        <v>0</v>
      </c>
      <c r="H9" s="3" t="str">
        <f>Доллар!H9</f>
        <v>06.03.2023</v>
      </c>
      <c r="I9" s="157" t="str">
        <f>IF(AND(J7=0,J8=0,J9=0,J10=0,J11=0,J12=0,J13=0,J14=0,J15=0,J16=0,J17=0,J18=0),"",(IF((SUMIFS(LME_non_ferrous!$B:$B,LME_non_ferrous!$A:$A,H9))=0,"-",(SUMIFS(LME_non_ferrous!$B:$B,LME_non_ferrous!$A:$A,H9)))))</f>
        <v/>
      </c>
      <c r="J9" s="165">
        <f>SUMIFS(LME_non_ferrous!$B:$B,LME_non_ferrous!$A:$A,H9)</f>
        <v>0</v>
      </c>
      <c r="K9" s="3" t="str">
        <f>Доллар!K9</f>
        <v>06.04.2023</v>
      </c>
      <c r="L9" s="157" t="str">
        <f>IF(AND(M7=0,M8=0,M9=0,M10=0,M11=0,M12=0,M13=0,M14=0,M15=0,M16=0,M17=0,M18=0),"",(IF((SUMIFS(LME_non_ferrous!$B:$B,LME_non_ferrous!$A:$A,K9))=0,"-",(SUMIFS(LME_non_ferrous!$B:$B,LME_non_ferrous!$A:$A,K9)))))</f>
        <v/>
      </c>
      <c r="M9" s="165">
        <f>SUMIFS(LME_non_ferrous!$B:$B,LME_non_ferrous!$A:$A,K9)</f>
        <v>0</v>
      </c>
      <c r="N9" s="3" t="str">
        <f>Доллар!N9</f>
        <v>06.05.2023</v>
      </c>
      <c r="O9" s="157" t="str">
        <f>IF(AND(P7=0,P8=0,P9=0,P10=0,P11=0,P12=0,P13=0,P14=0,P15=0,P16=0,P17=0,P18=0),"",(IF((SUMIFS(LME_non_ferrous!$B:$B,LME_non_ferrous!$A:$A,N9))=0,"-",(SUMIFS(LME_non_ferrous!$B:$B,LME_non_ferrous!$A:$A,N9)))))</f>
        <v/>
      </c>
      <c r="P9" s="165">
        <f>SUMIFS(LME_non_ferrous!$B:$B,LME_non_ferrous!$A:$A,N9)</f>
        <v>0</v>
      </c>
      <c r="Q9" s="3" t="str">
        <f>Доллар!Q9</f>
        <v>06.06.2023</v>
      </c>
      <c r="R9" s="157" t="str">
        <f>IF(AND(S7=0,S8=0,S9=0,S10=0,S11=0,S12=0,S13=0,S14=0,S15=0,S16=0,S17=0,S18=0),"",(IF((SUMIFS(LME_non_ferrous!$B:$B,LME_non_ferrous!$A:$A,Q9))=0,"-",(SUMIFS(LME_non_ferrous!$B:$B,LME_non_ferrous!$A:$A,Q9)))))</f>
        <v/>
      </c>
      <c r="S9" s="165">
        <f>SUMIFS(LME_non_ferrous!$B:$B,LME_non_ferrous!$A:$A,Q9)</f>
        <v>0</v>
      </c>
      <c r="T9" s="3" t="str">
        <f>Доллар!T9</f>
        <v>06.07.2023</v>
      </c>
      <c r="U9" s="157" t="str">
        <f>IF(AND(V7=0,V8=0,V9=0,V10=0,V11=0,V12=0,V13=0,V14=0,V15=0,V16=0,V17=0,V18=0),"",(IF((SUMIFS(LME_non_ferrous!$B:$B,LME_non_ferrous!$A:$A,T9))=0,"-",(SUMIFS(LME_non_ferrous!$B:$B,LME_non_ferrous!$A:$A,T9)))))</f>
        <v/>
      </c>
      <c r="V9" s="165">
        <f>SUMIFS(LME_non_ferrous!$B:$B,LME_non_ferrous!$A:$A,T9)</f>
        <v>0</v>
      </c>
      <c r="W9" s="3" t="str">
        <f>Доллар!W9</f>
        <v>06.08.2023</v>
      </c>
      <c r="X9" s="157" t="str">
        <f>IF(AND(Y7=0,Y8=0,Y9=0,Y10=0,Y11=0,Y12=0,Y13=0,Y14=0,Y15=0,Y16=0,Y17=0,Y18=0),"",(IF((SUMIFS(LME_non_ferrous!$B:$B,LME_non_ferrous!$A:$A,W9))=0,"-",(SUMIFS(LME_non_ferrous!$B:$B,LME_non_ferrous!$A:$A,W9)))))</f>
        <v/>
      </c>
      <c r="Y9" s="165">
        <f>SUMIFS(LME_non_ferrous!$B:$B,LME_non_ferrous!$A:$A,W9)</f>
        <v>0</v>
      </c>
      <c r="Z9" s="3" t="str">
        <f>Доллар!Z9</f>
        <v>06.09.2023</v>
      </c>
      <c r="AA9" s="157" t="str">
        <f>IF(AND(AB7=0,AB8=0,AB9=0,AB10=0,AB11=0,AB12=0,AB13=0,AB14=0,AB15=0,AB16=0,AB17=0,AB18=0),"",(IF((SUMIFS(LME_non_ferrous!$B:$B,LME_non_ferrous!$A:$A,Z9))=0,"-",(SUMIFS(LME_non_ferrous!$B:$B,LME_non_ferrous!$A:$A,Z9)))))</f>
        <v/>
      </c>
      <c r="AB9" s="165">
        <f>SUMIFS(LME_non_ferrous!$B:$B,LME_non_ferrous!$A:$A,Z9)</f>
        <v>0</v>
      </c>
      <c r="AC9" s="3" t="str">
        <f>Доллар!AC9</f>
        <v>06.10.2023</v>
      </c>
      <c r="AD9" s="157" t="str">
        <f>IF(AND(AE7=0,AE8=0,AE9=0,AE10=0,AE11=0,AE12=0,AE13=0,AE14=0,AE15=0,AE16=0,AE17=0,AE18=0),"",(IF((SUMIFS(LME_non_ferrous!$B:$B,LME_non_ferrous!$A:$A,AC9))=0,"-",(SUMIFS(LME_non_ferrous!$B:$B,LME_non_ferrous!$A:$A,AC9)))))</f>
        <v/>
      </c>
      <c r="AE9" s="165">
        <f>SUMIFS(LME_non_ferrous!$B:$B,LME_non_ferrous!$A:$A,AC9)</f>
        <v>0</v>
      </c>
      <c r="AF9" s="3" t="str">
        <f>Доллар!AF9</f>
        <v>06.11.2023</v>
      </c>
      <c r="AG9" s="157" t="str">
        <f>IF(AND(AH7=0,AH8=0,AH9=0,AH10=0,AH11=0,AH12=0,AH13=0,AH14=0,AH15=0,AH16=0,AH17=0,AH18=0),"",(IF((SUMIFS(LME_non_ferrous!$B:$B,LME_non_ferrous!$A:$A,AF9))=0,"-",(SUMIFS(LME_non_ferrous!$B:$B,LME_non_ferrous!$A:$A,AF9)))))</f>
        <v/>
      </c>
      <c r="AH9" s="165">
        <f>SUMIFS(LME_non_ferrous!$B:$B,LME_non_ferrous!$A:$A,AF9)</f>
        <v>0</v>
      </c>
      <c r="AI9" s="3" t="str">
        <f>Доллар!AI9</f>
        <v>06.12.2023</v>
      </c>
      <c r="AJ9" s="157" t="str">
        <f>IF(AND(AK7=0,AK8=0,AK9=0,AK10=0,AK11=0,AK12=0,AK13=0,AK14=0,AK15=0,AK16=0,AK17=0,AK18=0),"",(IF((SUMIFS(LME_non_ferrous!$B:$B,LME_non_ferrous!$A:$A,AI9))=0,"-",(SUMIFS(LME_non_ferrous!$B:$B,LME_non_ferrous!$A:$A,AI9)))))</f>
        <v/>
      </c>
      <c r="AK9" s="165">
        <f>SUMIFS(LME_non_ferrous!$B:$B,LME_non_ferrous!$A:$A,AI9)</f>
        <v>0</v>
      </c>
      <c r="AQ9" s="153" t="str">
        <f t="shared" si="1"/>
        <v>06.06.2023</v>
      </c>
      <c r="AR9" s="161">
        <f t="shared" si="0"/>
        <v>0</v>
      </c>
      <c r="AT9" s="3" t="str">
        <f t="shared" si="2"/>
        <v>06.10.2023</v>
      </c>
      <c r="AU9" s="161">
        <f t="shared" si="3"/>
        <v>0</v>
      </c>
      <c r="AW9" s="3" t="str">
        <f t="shared" si="4"/>
        <v>06.11.2023</v>
      </c>
      <c r="AX9" s="161">
        <f t="shared" si="5"/>
        <v>0</v>
      </c>
      <c r="AZ9" s="3" t="str">
        <f t="shared" si="6"/>
        <v>06.12.2023</v>
      </c>
      <c r="BA9" s="82">
        <f t="shared" si="7"/>
        <v>0</v>
      </c>
    </row>
    <row r="10" spans="2:53" x14ac:dyDescent="0.25">
      <c r="B10" s="3" t="str">
        <f>Доллар!B10</f>
        <v>07.01.2023</v>
      </c>
      <c r="C10" s="157" t="str">
        <f>IF(AND(D8=0,D9=0,D10=0,D11=0,D12=0,D13=0,D14=0,D15=0,D16=0,D17=0,D18=0,D19=0),"",(IF((SUMIFS(LME_non_ferrous!$B:$B,LME_non_ferrous!$A:$A,B10))=0,"-",(SUMIFS(LME_non_ferrous!$B:$B,LME_non_ferrous!$A:$A,B10)))))</f>
        <v>-</v>
      </c>
      <c r="D10" s="165">
        <f>SUMIFS(LME_non_ferrous!$B:$B,LME_non_ferrous!$A:$A,B10)</f>
        <v>0</v>
      </c>
      <c r="E10" s="3" t="str">
        <f>Доллар!E10</f>
        <v>07.02.2023</v>
      </c>
      <c r="F10" s="157" t="str">
        <f>IF(AND(G8=0,G9=0,G10=0,G11=0,G12=0,G13=0,G14=0,G15=0,G16=0,G17=0,G18=0,G19=0),"",(IF((SUMIFS(LME_non_ferrous!$B:$B,LME_non_ferrous!$A:$A,E10))=0,"-",(SUMIFS(LME_non_ferrous!$B:$B,LME_non_ferrous!$A:$A,E10)))))</f>
        <v/>
      </c>
      <c r="G10" s="165">
        <f>SUMIFS(LME_non_ferrous!$B:$B,LME_non_ferrous!$A:$A,E10)</f>
        <v>0</v>
      </c>
      <c r="H10" s="3" t="str">
        <f>Доллар!H10</f>
        <v>07.03.2023</v>
      </c>
      <c r="I10" s="157" t="str">
        <f>IF(AND(J8=0,J9=0,J10=0,J11=0,J12=0,J13=0,J14=0,J15=0,J16=0,J17=0,J18=0,J19=0),"",(IF((SUMIFS(LME_non_ferrous!$B:$B,LME_non_ferrous!$A:$A,H10))=0,"-",(SUMIFS(LME_non_ferrous!$B:$B,LME_non_ferrous!$A:$A,H10)))))</f>
        <v/>
      </c>
      <c r="J10" s="165">
        <f>SUMIFS(LME_non_ferrous!$B:$B,LME_non_ferrous!$A:$A,H10)</f>
        <v>0</v>
      </c>
      <c r="K10" s="3" t="str">
        <f>Доллар!K10</f>
        <v>07.04.2023</v>
      </c>
      <c r="L10" s="157" t="str">
        <f>IF(AND(M8=0,M9=0,M10=0,M11=0,M12=0,M13=0,M14=0,M15=0,M16=0,M17=0,M18=0,M19=0),"",(IF((SUMIFS(LME_non_ferrous!$B:$B,LME_non_ferrous!$A:$A,K10))=0,"-",(SUMIFS(LME_non_ferrous!$B:$B,LME_non_ferrous!$A:$A,K10)))))</f>
        <v/>
      </c>
      <c r="M10" s="165">
        <f>SUMIFS(LME_non_ferrous!$B:$B,LME_non_ferrous!$A:$A,K10)</f>
        <v>0</v>
      </c>
      <c r="N10" s="3" t="str">
        <f>Доллар!N10</f>
        <v>07.05.2023</v>
      </c>
      <c r="O10" s="157" t="str">
        <f>IF(AND(P8=0,P9=0,P10=0,P11=0,P12=0,P13=0,P14=0,P15=0,P16=0,P17=0,P18=0,P19=0),"",(IF((SUMIFS(LME_non_ferrous!$B:$B,LME_non_ferrous!$A:$A,N10))=0,"-",(SUMIFS(LME_non_ferrous!$B:$B,LME_non_ferrous!$A:$A,N10)))))</f>
        <v/>
      </c>
      <c r="P10" s="165">
        <f>SUMIFS(LME_non_ferrous!$B:$B,LME_non_ferrous!$A:$A,N10)</f>
        <v>0</v>
      </c>
      <c r="Q10" s="3" t="str">
        <f>Доллар!Q10</f>
        <v>07.06.2023</v>
      </c>
      <c r="R10" s="157" t="str">
        <f>IF(AND(S8=0,S9=0,S10=0,S11=0,S12=0,S13=0,S14=0,S15=0,S16=0,S17=0,S18=0,S19=0),"",(IF((SUMIFS(LME_non_ferrous!$B:$B,LME_non_ferrous!$A:$A,Q10))=0,"-",(SUMIFS(LME_non_ferrous!$B:$B,LME_non_ferrous!$A:$A,Q10)))))</f>
        <v/>
      </c>
      <c r="S10" s="165">
        <f>SUMIFS(LME_non_ferrous!$B:$B,LME_non_ferrous!$A:$A,Q10)</f>
        <v>0</v>
      </c>
      <c r="T10" s="3" t="str">
        <f>Доллар!T10</f>
        <v>07.07.2023</v>
      </c>
      <c r="U10" s="157" t="str">
        <f>IF(AND(V8=0,V9=0,V10=0,V11=0,V12=0,V13=0,V14=0,V15=0,V16=0,V17=0,V18=0,V19=0),"",(IF((SUMIFS(LME_non_ferrous!$B:$B,LME_non_ferrous!$A:$A,T10))=0,"-",(SUMIFS(LME_non_ferrous!$B:$B,LME_non_ferrous!$A:$A,T10)))))</f>
        <v/>
      </c>
      <c r="V10" s="165">
        <f>SUMIFS(LME_non_ferrous!$B:$B,LME_non_ferrous!$A:$A,T10)</f>
        <v>0</v>
      </c>
      <c r="W10" s="3" t="str">
        <f>Доллар!W10</f>
        <v>07.08.2023</v>
      </c>
      <c r="X10" s="157" t="str">
        <f>IF(AND(Y8=0,Y9=0,Y10=0,Y11=0,Y12=0,Y13=0,Y14=0,Y15=0,Y16=0,Y17=0,Y18=0,Y19=0),"",(IF((SUMIFS(LME_non_ferrous!$B:$B,LME_non_ferrous!$A:$A,W10))=0,"-",(SUMIFS(LME_non_ferrous!$B:$B,LME_non_ferrous!$A:$A,W10)))))</f>
        <v/>
      </c>
      <c r="Y10" s="165">
        <f>SUMIFS(LME_non_ferrous!$B:$B,LME_non_ferrous!$A:$A,W10)</f>
        <v>0</v>
      </c>
      <c r="Z10" s="3" t="str">
        <f>Доллар!Z10</f>
        <v>07.09.2023</v>
      </c>
      <c r="AA10" s="157" t="str">
        <f>IF(AND(AB8=0,AB9=0,AB10=0,AB11=0,AB12=0,AB13=0,AB14=0,AB15=0,AB16=0,AB17=0,AB18=0,AB19=0),"",(IF((SUMIFS(LME_non_ferrous!$B:$B,LME_non_ferrous!$A:$A,Z10))=0,"-",(SUMIFS(LME_non_ferrous!$B:$B,LME_non_ferrous!$A:$A,Z10)))))</f>
        <v/>
      </c>
      <c r="AB10" s="165">
        <f>SUMIFS(LME_non_ferrous!$B:$B,LME_non_ferrous!$A:$A,Z10)</f>
        <v>0</v>
      </c>
      <c r="AC10" s="3" t="str">
        <f>Доллар!AC10</f>
        <v>07.10.2023</v>
      </c>
      <c r="AD10" s="157" t="str">
        <f>IF(AND(AE8=0,AE9=0,AE10=0,AE11=0,AE12=0,AE13=0,AE14=0,AE15=0,AE16=0,AE17=0,AE18=0,AE19=0),"",(IF((SUMIFS(LME_non_ferrous!$B:$B,LME_non_ferrous!$A:$A,AC10))=0,"-",(SUMIFS(LME_non_ferrous!$B:$B,LME_non_ferrous!$A:$A,AC10)))))</f>
        <v/>
      </c>
      <c r="AE10" s="165">
        <f>SUMIFS(LME_non_ferrous!$B:$B,LME_non_ferrous!$A:$A,AC10)</f>
        <v>0</v>
      </c>
      <c r="AF10" s="3" t="str">
        <f>Доллар!AF10</f>
        <v>07.11.2023</v>
      </c>
      <c r="AG10" s="157" t="str">
        <f>IF(AND(AH8=0,AH9=0,AH10=0,AH11=0,AH12=0,AH13=0,AH14=0,AH15=0,AH16=0,AH17=0,AH18=0,AH19=0),"",(IF((SUMIFS(LME_non_ferrous!$B:$B,LME_non_ferrous!$A:$A,AF10))=0,"-",(SUMIFS(LME_non_ferrous!$B:$B,LME_non_ferrous!$A:$A,AF10)))))</f>
        <v/>
      </c>
      <c r="AH10" s="165">
        <f>SUMIFS(LME_non_ferrous!$B:$B,LME_non_ferrous!$A:$A,AF10)</f>
        <v>0</v>
      </c>
      <c r="AI10" s="3" t="str">
        <f>Доллар!AI10</f>
        <v>07.12.2023</v>
      </c>
      <c r="AJ10" s="157" t="str">
        <f>IF(AND(AK8=0,AK9=0,AK10=0,AK11=0,AK12=0,AK13=0,AK14=0,AK15=0,AK16=0,AK17=0,AK18=0,AK19=0),"",(IF((SUMIFS(LME_non_ferrous!$B:$B,LME_non_ferrous!$A:$A,AI10))=0,"-",(SUMIFS(LME_non_ferrous!$B:$B,LME_non_ferrous!$A:$A,AI10)))))</f>
        <v/>
      </c>
      <c r="AK10" s="165">
        <f>SUMIFS(LME_non_ferrous!$B:$B,LME_non_ferrous!$A:$A,AI10)</f>
        <v>0</v>
      </c>
      <c r="AQ10" s="153" t="str">
        <f t="shared" si="1"/>
        <v>07.06.2023</v>
      </c>
      <c r="AR10" s="161">
        <f t="shared" si="0"/>
        <v>0</v>
      </c>
      <c r="AT10" s="3" t="str">
        <f t="shared" si="2"/>
        <v>07.10.2023</v>
      </c>
      <c r="AU10" s="161">
        <f t="shared" si="3"/>
        <v>0</v>
      </c>
      <c r="AW10" s="3" t="str">
        <f t="shared" si="4"/>
        <v>07.11.2023</v>
      </c>
      <c r="AX10" s="161">
        <f t="shared" si="5"/>
        <v>0</v>
      </c>
      <c r="AZ10" s="3" t="str">
        <f t="shared" si="6"/>
        <v>07.12.2023</v>
      </c>
      <c r="BA10" s="82">
        <f t="shared" si="7"/>
        <v>0</v>
      </c>
    </row>
    <row r="11" spans="2:53" x14ac:dyDescent="0.25">
      <c r="B11" s="3" t="str">
        <f>Доллар!B11</f>
        <v>08.01.2023</v>
      </c>
      <c r="C11" s="157" t="str">
        <f>IF(AND(D9=0,D10=0,D11=0,D12=0,D13=0,D14=0,D15=0,D16=0,D17=0,D18=0,D19=0,D20=0),"",(IF((SUMIFS(LME_non_ferrous!$B:$B,LME_non_ferrous!$A:$A,B11))=0,"-",(SUMIFS(LME_non_ferrous!$B:$B,LME_non_ferrous!$A:$A,B11)))))</f>
        <v>-</v>
      </c>
      <c r="D11" s="165">
        <f>SUMIFS(LME_non_ferrous!$B:$B,LME_non_ferrous!$A:$A,B11)</f>
        <v>0</v>
      </c>
      <c r="E11" s="3" t="str">
        <f>Доллар!E11</f>
        <v>08.02.2023</v>
      </c>
      <c r="F11" s="157" t="str">
        <f>IF(AND(G9=0,G10=0,G11=0,G12=0,G13=0,G14=0,G15=0,G16=0,G17=0,G18=0,G19=0,G20=0),"",(IF((SUMIFS(LME_non_ferrous!$B:$B,LME_non_ferrous!$A:$A,E11))=0,"-",(SUMIFS(LME_non_ferrous!$B:$B,LME_non_ferrous!$A:$A,E11)))))</f>
        <v/>
      </c>
      <c r="G11" s="165">
        <f>SUMIFS(LME_non_ferrous!$B:$B,LME_non_ferrous!$A:$A,E11)</f>
        <v>0</v>
      </c>
      <c r="H11" s="3" t="str">
        <f>Доллар!H11</f>
        <v>08.03.2023</v>
      </c>
      <c r="I11" s="157" t="str">
        <f>IF(AND(J9=0,J10=0,J11=0,J12=0,J13=0,J14=0,J15=0,J16=0,J17=0,J18=0,J19=0,J20=0),"",(IF((SUMIFS(LME_non_ferrous!$B:$B,LME_non_ferrous!$A:$A,H11))=0,"-",(SUMIFS(LME_non_ferrous!$B:$B,LME_non_ferrous!$A:$A,H11)))))</f>
        <v/>
      </c>
      <c r="J11" s="165">
        <f>SUMIFS(LME_non_ferrous!$B:$B,LME_non_ferrous!$A:$A,H11)</f>
        <v>0</v>
      </c>
      <c r="K11" s="3" t="str">
        <f>Доллар!K11</f>
        <v>08.04.2023</v>
      </c>
      <c r="L11" s="157" t="str">
        <f>IF(AND(M9=0,M10=0,M11=0,M12=0,M13=0,M14=0,M15=0,M16=0,M17=0,M18=0,M19=0,M20=0),"",(IF((SUMIFS(LME_non_ferrous!$B:$B,LME_non_ferrous!$A:$A,K11))=0,"-",(SUMIFS(LME_non_ferrous!$B:$B,LME_non_ferrous!$A:$A,K11)))))</f>
        <v/>
      </c>
      <c r="M11" s="165">
        <f>SUMIFS(LME_non_ferrous!$B:$B,LME_non_ferrous!$A:$A,K11)</f>
        <v>0</v>
      </c>
      <c r="N11" s="3" t="str">
        <f>Доллар!N11</f>
        <v>08.05.2023</v>
      </c>
      <c r="O11" s="157" t="str">
        <f>IF(AND(P9=0,P10=0,P11=0,P12=0,P13=0,P14=0,P15=0,P16=0,P17=0,P18=0,P19=0,P20=0),"",(IF((SUMIFS(LME_non_ferrous!$B:$B,LME_non_ferrous!$A:$A,N11))=0,"-",(SUMIFS(LME_non_ferrous!$B:$B,LME_non_ferrous!$A:$A,N11)))))</f>
        <v/>
      </c>
      <c r="P11" s="165">
        <f>SUMIFS(LME_non_ferrous!$B:$B,LME_non_ferrous!$A:$A,N11)</f>
        <v>0</v>
      </c>
      <c r="Q11" s="3" t="str">
        <f>Доллар!Q11</f>
        <v>08.06.2023</v>
      </c>
      <c r="R11" s="157" t="str">
        <f>IF(AND(S9=0,S10=0,S11=0,S12=0,S13=0,S14=0,S15=0,S16=0,S17=0,S18=0,S19=0,S20=0),"",(IF((SUMIFS(LME_non_ferrous!$B:$B,LME_non_ferrous!$A:$A,Q11))=0,"-",(SUMIFS(LME_non_ferrous!$B:$B,LME_non_ferrous!$A:$A,Q11)))))</f>
        <v/>
      </c>
      <c r="S11" s="165">
        <f>SUMIFS(LME_non_ferrous!$B:$B,LME_non_ferrous!$A:$A,Q11)</f>
        <v>0</v>
      </c>
      <c r="T11" s="3" t="str">
        <f>Доллар!T11</f>
        <v>08.07.2023</v>
      </c>
      <c r="U11" s="157" t="str">
        <f>IF(AND(V9=0,V10=0,V11=0,V12=0,V13=0,V14=0,V15=0,V16=0,V17=0,V18=0,V19=0,V20=0),"",(IF((SUMIFS(LME_non_ferrous!$B:$B,LME_non_ferrous!$A:$A,T11))=0,"-",(SUMIFS(LME_non_ferrous!$B:$B,LME_non_ferrous!$A:$A,T11)))))</f>
        <v/>
      </c>
      <c r="V11" s="165">
        <f>SUMIFS(LME_non_ferrous!$B:$B,LME_non_ferrous!$A:$A,T11)</f>
        <v>0</v>
      </c>
      <c r="W11" s="3" t="str">
        <f>Доллар!W11</f>
        <v>08.08.2023</v>
      </c>
      <c r="X11" s="157" t="str">
        <f>IF(AND(Y9=0,Y10=0,Y11=0,Y12=0,Y13=0,Y14=0,Y15=0,Y16=0,Y17=0,Y18=0,Y19=0,Y20=0),"",(IF((SUMIFS(LME_non_ferrous!$B:$B,LME_non_ferrous!$A:$A,W11))=0,"-",(SUMIFS(LME_non_ferrous!$B:$B,LME_non_ferrous!$A:$A,W11)))))</f>
        <v/>
      </c>
      <c r="Y11" s="165">
        <f>SUMIFS(LME_non_ferrous!$B:$B,LME_non_ferrous!$A:$A,W11)</f>
        <v>0</v>
      </c>
      <c r="Z11" s="3" t="str">
        <f>Доллар!Z11</f>
        <v>08.09.2023</v>
      </c>
      <c r="AA11" s="157" t="str">
        <f>IF(AND(AB9=0,AB10=0,AB11=0,AB12=0,AB13=0,AB14=0,AB15=0,AB16=0,AB17=0,AB18=0,AB19=0,AB20=0),"",(IF((SUMIFS(LME_non_ferrous!$B:$B,LME_non_ferrous!$A:$A,Z11))=0,"-",(SUMIFS(LME_non_ferrous!$B:$B,LME_non_ferrous!$A:$A,Z11)))))</f>
        <v/>
      </c>
      <c r="AB11" s="165">
        <f>SUMIFS(LME_non_ferrous!$B:$B,LME_non_ferrous!$A:$A,Z11)</f>
        <v>0</v>
      </c>
      <c r="AC11" s="3" t="str">
        <f>Доллар!AC11</f>
        <v>08.10.2023</v>
      </c>
      <c r="AD11" s="157" t="str">
        <f>IF(AND(AE9=0,AE10=0,AE11=0,AE12=0,AE13=0,AE14=0,AE15=0,AE16=0,AE17=0,AE18=0,AE19=0,AE20=0),"",(IF((SUMIFS(LME_non_ferrous!$B:$B,LME_non_ferrous!$A:$A,AC11))=0,"-",(SUMIFS(LME_non_ferrous!$B:$B,LME_non_ferrous!$A:$A,AC11)))))</f>
        <v/>
      </c>
      <c r="AE11" s="165">
        <f>SUMIFS(LME_non_ferrous!$B:$B,LME_non_ferrous!$A:$A,AC11)</f>
        <v>0</v>
      </c>
      <c r="AF11" s="3" t="str">
        <f>Доллар!AF11</f>
        <v>08.11.2023</v>
      </c>
      <c r="AG11" s="157" t="str">
        <f>IF(AND(AH9=0,AH10=0,AH11=0,AH12=0,AH13=0,AH14=0,AH15=0,AH16=0,AH17=0,AH18=0,AH19=0,AH20=0),"",(IF((SUMIFS(LME_non_ferrous!$B:$B,LME_non_ferrous!$A:$A,AF11))=0,"-",(SUMIFS(LME_non_ferrous!$B:$B,LME_non_ferrous!$A:$A,AF11)))))</f>
        <v/>
      </c>
      <c r="AH11" s="165">
        <f>SUMIFS(LME_non_ferrous!$B:$B,LME_non_ferrous!$A:$A,AF11)</f>
        <v>0</v>
      </c>
      <c r="AI11" s="3" t="str">
        <f>Доллар!AI11</f>
        <v>08.12.2023</v>
      </c>
      <c r="AJ11" s="157" t="str">
        <f>IF(AND(AK9=0,AK10=0,AK11=0,AK12=0,AK13=0,AK14=0,AK15=0,AK16=0,AK17=0,AK18=0,AK19=0,AK20=0),"",(IF((SUMIFS(LME_non_ferrous!$B:$B,LME_non_ferrous!$A:$A,AI11))=0,"-",(SUMIFS(LME_non_ferrous!$B:$B,LME_non_ferrous!$A:$A,AI11)))))</f>
        <v/>
      </c>
      <c r="AK11" s="165">
        <f>SUMIFS(LME_non_ferrous!$B:$B,LME_non_ferrous!$A:$A,AI11)</f>
        <v>0</v>
      </c>
      <c r="AQ11" s="153" t="str">
        <f t="shared" si="1"/>
        <v>08.06.2023</v>
      </c>
      <c r="AR11" s="161">
        <f t="shared" si="0"/>
        <v>0</v>
      </c>
      <c r="AT11" s="3" t="str">
        <f t="shared" si="2"/>
        <v>08.10.2023</v>
      </c>
      <c r="AU11" s="161">
        <f t="shared" si="3"/>
        <v>0</v>
      </c>
      <c r="AW11" s="3" t="str">
        <f t="shared" si="4"/>
        <v>08.11.2023</v>
      </c>
      <c r="AX11" s="161">
        <f t="shared" si="5"/>
        <v>0</v>
      </c>
      <c r="AZ11" s="3" t="str">
        <f t="shared" si="6"/>
        <v>08.12.2023</v>
      </c>
      <c r="BA11" s="82">
        <f t="shared" si="7"/>
        <v>0</v>
      </c>
    </row>
    <row r="12" spans="2:53" x14ac:dyDescent="0.25">
      <c r="B12" s="3" t="str">
        <f>Доллар!B12</f>
        <v>09.01.2023</v>
      </c>
      <c r="C12" s="157" t="str">
        <f>IF(AND(D10=0,D11=0,D12=0,D13=0,D14=0,D15=0,D16=0,D17=0,D18=0,D19=0,D20=0,D21=0),"",(IF((SUMIFS(LME_non_ferrous!$B:$B,LME_non_ferrous!$A:$A,B12))=0,"-",(SUMIFS(LME_non_ferrous!$B:$B,LME_non_ferrous!$A:$A,B12)))))</f>
        <v/>
      </c>
      <c r="D12" s="165">
        <f>SUMIFS(LME_non_ferrous!$B:$B,LME_non_ferrous!$A:$A,B12)</f>
        <v>0</v>
      </c>
      <c r="E12" s="3" t="str">
        <f>Доллар!E12</f>
        <v>09.02.2023</v>
      </c>
      <c r="F12" s="157" t="str">
        <f>IF(AND(G10=0,G11=0,G12=0,G13=0,G14=0,G15=0,G16=0,G17=0,G18=0,G19=0,G20=0,G21=0),"",(IF((SUMIFS(LME_non_ferrous!$B:$B,LME_non_ferrous!$A:$A,E12))=0,"-",(SUMIFS(LME_non_ferrous!$B:$B,LME_non_ferrous!$A:$A,E12)))))</f>
        <v/>
      </c>
      <c r="G12" s="165">
        <f>SUMIFS(LME_non_ferrous!$B:$B,LME_non_ferrous!$A:$A,E12)</f>
        <v>0</v>
      </c>
      <c r="H12" s="3" t="str">
        <f>Доллар!H12</f>
        <v>09.03.2023</v>
      </c>
      <c r="I12" s="157" t="str">
        <f>IF(AND(J10=0,J11=0,J12=0,J13=0,J14=0,J15=0,J16=0,J17=0,J18=0,J19=0,J20=0,J21=0),"",(IF((SUMIFS(LME_non_ferrous!$B:$B,LME_non_ferrous!$A:$A,H12))=0,"-",(SUMIFS(LME_non_ferrous!$B:$B,LME_non_ferrous!$A:$A,H12)))))</f>
        <v/>
      </c>
      <c r="J12" s="165">
        <f>SUMIFS(LME_non_ferrous!$B:$B,LME_non_ferrous!$A:$A,H12)</f>
        <v>0</v>
      </c>
      <c r="K12" s="3" t="str">
        <f>Доллар!K12</f>
        <v>09.04.2023</v>
      </c>
      <c r="L12" s="157" t="str">
        <f>IF(AND(M10=0,M11=0,M12=0,M13=0,M14=0,M15=0,M16=0,M17=0,M18=0,M19=0,M20=0,M21=0),"",(IF((SUMIFS(LME_non_ferrous!$B:$B,LME_non_ferrous!$A:$A,K12))=0,"-",(SUMIFS(LME_non_ferrous!$B:$B,LME_non_ferrous!$A:$A,K12)))))</f>
        <v/>
      </c>
      <c r="M12" s="165">
        <f>SUMIFS(LME_non_ferrous!$B:$B,LME_non_ferrous!$A:$A,K12)</f>
        <v>0</v>
      </c>
      <c r="N12" s="3" t="str">
        <f>Доллар!N12</f>
        <v>09.05.2023</v>
      </c>
      <c r="O12" s="157" t="str">
        <f>IF(AND(P10=0,P11=0,P12=0,P13=0,P14=0,P15=0,P16=0,P17=0,P18=0,P19=0,P20=0,P21=0),"",(IF((SUMIFS(LME_non_ferrous!$B:$B,LME_non_ferrous!$A:$A,N12))=0,"-",(SUMIFS(LME_non_ferrous!$B:$B,LME_non_ferrous!$A:$A,N12)))))</f>
        <v/>
      </c>
      <c r="P12" s="165">
        <f>SUMIFS(LME_non_ferrous!$B:$B,LME_non_ferrous!$A:$A,N12)</f>
        <v>0</v>
      </c>
      <c r="Q12" s="3" t="str">
        <f>Доллар!Q12</f>
        <v>09.06.2023</v>
      </c>
      <c r="R12" s="157" t="str">
        <f>IF(AND(S10=0,S11=0,S12=0,S13=0,S14=0,S15=0,S16=0,S17=0,S18=0,S19=0,S20=0,S21=0),"",(IF((SUMIFS(LME_non_ferrous!$B:$B,LME_non_ferrous!$A:$A,Q12))=0,"-",(SUMIFS(LME_non_ferrous!$B:$B,LME_non_ferrous!$A:$A,Q12)))))</f>
        <v/>
      </c>
      <c r="S12" s="165">
        <f>SUMIFS(LME_non_ferrous!$B:$B,LME_non_ferrous!$A:$A,Q12)</f>
        <v>0</v>
      </c>
      <c r="T12" s="3" t="str">
        <f>Доллар!T12</f>
        <v>09.07.2023</v>
      </c>
      <c r="U12" s="157" t="str">
        <f>IF(AND(V10=0,V11=0,V12=0,V13=0,V14=0,V15=0,V16=0,V17=0,V18=0,V19=0,V20=0,V21=0),"",(IF((SUMIFS(LME_non_ferrous!$B:$B,LME_non_ferrous!$A:$A,T12))=0,"-",(SUMIFS(LME_non_ferrous!$B:$B,LME_non_ferrous!$A:$A,T12)))))</f>
        <v/>
      </c>
      <c r="V12" s="165">
        <f>SUMIFS(LME_non_ferrous!$B:$B,LME_non_ferrous!$A:$A,T12)</f>
        <v>0</v>
      </c>
      <c r="W12" s="3" t="str">
        <f>Доллар!W12</f>
        <v>09.08.2023</v>
      </c>
      <c r="X12" s="157" t="str">
        <f>IF(AND(Y10=0,Y11=0,Y12=0,Y13=0,Y14=0,Y15=0,Y16=0,Y17=0,Y18=0,Y19=0,Y20=0,Y21=0),"",(IF((SUMIFS(LME_non_ferrous!$B:$B,LME_non_ferrous!$A:$A,W12))=0,"-",(SUMIFS(LME_non_ferrous!$B:$B,LME_non_ferrous!$A:$A,W12)))))</f>
        <v/>
      </c>
      <c r="Y12" s="165">
        <f>SUMIFS(LME_non_ferrous!$B:$B,LME_non_ferrous!$A:$A,W12)</f>
        <v>0</v>
      </c>
      <c r="Z12" s="3" t="str">
        <f>Доллар!Z12</f>
        <v>09.09.2023</v>
      </c>
      <c r="AA12" s="157" t="str">
        <f>IF(AND(AB10=0,AB11=0,AB12=0,AB13=0,AB14=0,AB15=0,AB16=0,AB17=0,AB18=0,AB19=0,AB20=0,AB21=0),"",(IF((SUMIFS(LME_non_ferrous!$B:$B,LME_non_ferrous!$A:$A,Z12))=0,"-",(SUMIFS(LME_non_ferrous!$B:$B,LME_non_ferrous!$A:$A,Z12)))))</f>
        <v/>
      </c>
      <c r="AB12" s="165">
        <f>SUMIFS(LME_non_ferrous!$B:$B,LME_non_ferrous!$A:$A,Z12)</f>
        <v>0</v>
      </c>
      <c r="AC12" s="3" t="str">
        <f>Доллар!AC12</f>
        <v>09.10.2023</v>
      </c>
      <c r="AD12" s="157" t="str">
        <f>IF(AND(AE10=0,AE11=0,AE12=0,AE13=0,AE14=0,AE15=0,AE16=0,AE17=0,AE18=0,AE19=0,AE20=0,AE21=0),"",(IF((SUMIFS(LME_non_ferrous!$B:$B,LME_non_ferrous!$A:$A,AC12))=0,"-",(SUMIFS(LME_non_ferrous!$B:$B,LME_non_ferrous!$A:$A,AC12)))))</f>
        <v/>
      </c>
      <c r="AE12" s="165">
        <f>SUMIFS(LME_non_ferrous!$B:$B,LME_non_ferrous!$A:$A,AC12)</f>
        <v>0</v>
      </c>
      <c r="AF12" s="3" t="str">
        <f>Доллар!AF12</f>
        <v>09.11.2023</v>
      </c>
      <c r="AG12" s="157" t="str">
        <f>IF(AND(AH10=0,AH11=0,AH12=0,AH13=0,AH14=0,AH15=0,AH16=0,AH17=0,AH18=0,AH19=0,AH20=0,AH21=0),"",(IF((SUMIFS(LME_non_ferrous!$B:$B,LME_non_ferrous!$A:$A,AF12))=0,"-",(SUMIFS(LME_non_ferrous!$B:$B,LME_non_ferrous!$A:$A,AF12)))))</f>
        <v/>
      </c>
      <c r="AH12" s="165">
        <f>SUMIFS(LME_non_ferrous!$B:$B,LME_non_ferrous!$A:$A,AF12)</f>
        <v>0</v>
      </c>
      <c r="AI12" s="3" t="str">
        <f>Доллар!AI12</f>
        <v>09.12.2023</v>
      </c>
      <c r="AJ12" s="157" t="str">
        <f>IF(AND(AK10=0,AK11=0,AK12=0,AK13=0,AK14=0,AK15=0,AK16=0,AK17=0,AK18=0,AK19=0,AK20=0,AK21=0),"",(IF((SUMIFS(LME_non_ferrous!$B:$B,LME_non_ferrous!$A:$A,AI12))=0,"-",(SUMIFS(LME_non_ferrous!$B:$B,LME_non_ferrous!$A:$A,AI12)))))</f>
        <v/>
      </c>
      <c r="AK12" s="165">
        <f>SUMIFS(LME_non_ferrous!$B:$B,LME_non_ferrous!$A:$A,AI12)</f>
        <v>0</v>
      </c>
      <c r="AQ12" s="153" t="str">
        <f t="shared" si="1"/>
        <v>09.06.2023</v>
      </c>
      <c r="AR12" s="161">
        <f t="shared" si="0"/>
        <v>0</v>
      </c>
      <c r="AT12" s="3" t="str">
        <f t="shared" si="2"/>
        <v>09.10.2023</v>
      </c>
      <c r="AU12" s="161">
        <f t="shared" si="3"/>
        <v>0</v>
      </c>
      <c r="AW12" s="3" t="str">
        <f t="shared" si="4"/>
        <v>09.11.2023</v>
      </c>
      <c r="AX12" s="161">
        <f t="shared" si="5"/>
        <v>0</v>
      </c>
      <c r="AZ12" s="3" t="str">
        <f t="shared" si="6"/>
        <v>09.12.2023</v>
      </c>
      <c r="BA12" s="82">
        <f t="shared" si="7"/>
        <v>0</v>
      </c>
    </row>
    <row r="13" spans="2:53" x14ac:dyDescent="0.25">
      <c r="B13" s="3" t="str">
        <f>Доллар!B13</f>
        <v>10.01.2023</v>
      </c>
      <c r="C13" s="157" t="str">
        <f>IF(AND(D11=0,D12=0,D13=0,D14=0,D15=0,D16=0,D17=0,D18=0,D19=0,D20=0,D21=0,D22=0),"",(IF((SUMIFS(LME_non_ferrous!$B:$B,LME_non_ferrous!$A:$A,B13))=0,"-",(SUMIFS(LME_non_ferrous!$B:$B,LME_non_ferrous!$A:$A,B13)))))</f>
        <v/>
      </c>
      <c r="D13" s="165">
        <f>SUMIFS(LME_non_ferrous!$B:$B,LME_non_ferrous!$A:$A,B13)</f>
        <v>0</v>
      </c>
      <c r="E13" s="3" t="str">
        <f>Доллар!E13</f>
        <v>10.02.2023</v>
      </c>
      <c r="F13" s="157" t="str">
        <f>IF(AND(G11=0,G12=0,G13=0,G14=0,G15=0,G16=0,G17=0,G18=0,G19=0,G20=0,G21=0,G22=0),"",(IF((SUMIFS(LME_non_ferrous!$B:$B,LME_non_ferrous!$A:$A,E13))=0,"-",(SUMIFS(LME_non_ferrous!$B:$B,LME_non_ferrous!$A:$A,E13)))))</f>
        <v/>
      </c>
      <c r="G13" s="165">
        <f>SUMIFS(LME_non_ferrous!$B:$B,LME_non_ferrous!$A:$A,E13)</f>
        <v>0</v>
      </c>
      <c r="H13" s="3" t="str">
        <f>Доллар!H13</f>
        <v>10.03.2023</v>
      </c>
      <c r="I13" s="157" t="str">
        <f>IF(AND(J11=0,J12=0,J13=0,J14=0,J15=0,J16=0,J17=0,J18=0,J19=0,J20=0,J21=0,J22=0),"",(IF((SUMIFS(LME_non_ferrous!$B:$B,LME_non_ferrous!$A:$A,H13))=0,"-",(SUMIFS(LME_non_ferrous!$B:$B,LME_non_ferrous!$A:$A,H13)))))</f>
        <v/>
      </c>
      <c r="J13" s="165">
        <f>SUMIFS(LME_non_ferrous!$B:$B,LME_non_ferrous!$A:$A,H13)</f>
        <v>0</v>
      </c>
      <c r="K13" s="3" t="str">
        <f>Доллар!K13</f>
        <v>10.04.2023</v>
      </c>
      <c r="L13" s="157" t="str">
        <f>IF(AND(M11=0,M12=0,M13=0,M14=0,M15=0,M16=0,M17=0,M18=0,M19=0,M20=0,M21=0,M22=0),"",(IF((SUMIFS(LME_non_ferrous!$B:$B,LME_non_ferrous!$A:$A,K13))=0,"-",(SUMIFS(LME_non_ferrous!$B:$B,LME_non_ferrous!$A:$A,K13)))))</f>
        <v/>
      </c>
      <c r="M13" s="165">
        <f>SUMIFS(LME_non_ferrous!$B:$B,LME_non_ferrous!$A:$A,K13)</f>
        <v>0</v>
      </c>
      <c r="N13" s="3" t="str">
        <f>Доллар!N13</f>
        <v>10.05.2023</v>
      </c>
      <c r="O13" s="157" t="str">
        <f>IF(AND(P11=0,P12=0,P13=0,P14=0,P15=0,P16=0,P17=0,P18=0,P19=0,P20=0,P21=0,P22=0),"",(IF((SUMIFS(LME_non_ferrous!$B:$B,LME_non_ferrous!$A:$A,N13))=0,"-",(SUMIFS(LME_non_ferrous!$B:$B,LME_non_ferrous!$A:$A,N13)))))</f>
        <v/>
      </c>
      <c r="P13" s="165">
        <f>SUMIFS(LME_non_ferrous!$B:$B,LME_non_ferrous!$A:$A,N13)</f>
        <v>0</v>
      </c>
      <c r="Q13" s="3" t="str">
        <f>Доллар!Q13</f>
        <v>10.06.2023</v>
      </c>
      <c r="R13" s="157" t="str">
        <f>IF(AND(S11=0,S12=0,S13=0,S14=0,S15=0,S16=0,S17=0,S18=0,S19=0,S20=0,S21=0,S22=0),"",(IF((SUMIFS(LME_non_ferrous!$B:$B,LME_non_ferrous!$A:$A,Q13))=0,"-",(SUMIFS(LME_non_ferrous!$B:$B,LME_non_ferrous!$A:$A,Q13)))))</f>
        <v/>
      </c>
      <c r="S13" s="165">
        <f>SUMIFS(LME_non_ferrous!$B:$B,LME_non_ferrous!$A:$A,Q13)</f>
        <v>0</v>
      </c>
      <c r="T13" s="3" t="str">
        <f>Доллар!T13</f>
        <v>10.07.2023</v>
      </c>
      <c r="U13" s="157" t="str">
        <f>IF(AND(V11=0,V12=0,V13=0,V14=0,V15=0,V16=0,V17=0,V18=0,V19=0,V20=0,V21=0,V22=0),"",(IF((SUMIFS(LME_non_ferrous!$B:$B,LME_non_ferrous!$A:$A,T13))=0,"-",(SUMIFS(LME_non_ferrous!$B:$B,LME_non_ferrous!$A:$A,T13)))))</f>
        <v/>
      </c>
      <c r="V13" s="165">
        <f>SUMIFS(LME_non_ferrous!$B:$B,LME_non_ferrous!$A:$A,T13)</f>
        <v>0</v>
      </c>
      <c r="W13" s="3" t="str">
        <f>Доллар!W13</f>
        <v>10.08.2023</v>
      </c>
      <c r="X13" s="157" t="str">
        <f>IF(AND(Y11=0,Y12=0,Y13=0,Y14=0,Y15=0,Y16=0,Y17=0,Y18=0,Y19=0,Y20=0,Y21=0,Y22=0),"",(IF((SUMIFS(LME_non_ferrous!$B:$B,LME_non_ferrous!$A:$A,W13))=0,"-",(SUMIFS(LME_non_ferrous!$B:$B,LME_non_ferrous!$A:$A,W13)))))</f>
        <v/>
      </c>
      <c r="Y13" s="165">
        <f>SUMIFS(LME_non_ferrous!$B:$B,LME_non_ferrous!$A:$A,W13)</f>
        <v>0</v>
      </c>
      <c r="Z13" s="3" t="str">
        <f>Доллар!Z13</f>
        <v>10.09.2023</v>
      </c>
      <c r="AA13" s="157" t="str">
        <f>IF(AND(AB11=0,AB12=0,AB13=0,AB14=0,AB15=0,AB16=0,AB17=0,AB18=0,AB19=0,AB20=0,AB21=0,AB22=0),"",(IF((SUMIFS(LME_non_ferrous!$B:$B,LME_non_ferrous!$A:$A,Z13))=0,"-",(SUMIFS(LME_non_ferrous!$B:$B,LME_non_ferrous!$A:$A,Z13)))))</f>
        <v/>
      </c>
      <c r="AB13" s="165">
        <f>SUMIFS(LME_non_ferrous!$B:$B,LME_non_ferrous!$A:$A,Z13)</f>
        <v>0</v>
      </c>
      <c r="AC13" s="3" t="str">
        <f>Доллар!AC13</f>
        <v>10.10.2023</v>
      </c>
      <c r="AD13" s="157" t="str">
        <f>IF(AND(AE11=0,AE12=0,AE13=0,AE14=0,AE15=0,AE16=0,AE17=0,AE18=0,AE19=0,AE20=0,AE21=0,AE22=0),"",(IF((SUMIFS(LME_non_ferrous!$B:$B,LME_non_ferrous!$A:$A,AC13))=0,"-",(SUMIFS(LME_non_ferrous!$B:$B,LME_non_ferrous!$A:$A,AC13)))))</f>
        <v/>
      </c>
      <c r="AE13" s="165">
        <f>SUMIFS(LME_non_ferrous!$B:$B,LME_non_ferrous!$A:$A,AC13)</f>
        <v>0</v>
      </c>
      <c r="AF13" s="3" t="str">
        <f>Доллар!AF13</f>
        <v>10.11.2023</v>
      </c>
      <c r="AG13" s="157" t="str">
        <f>IF(AND(AH11=0,AH12=0,AH13=0,AH14=0,AH15=0,AH16=0,AH17=0,AH18=0,AH19=0,AH20=0,AH21=0,AH22=0),"",(IF((SUMIFS(LME_non_ferrous!$B:$B,LME_non_ferrous!$A:$A,AF13))=0,"-",(SUMIFS(LME_non_ferrous!$B:$B,LME_non_ferrous!$A:$A,AF13)))))</f>
        <v/>
      </c>
      <c r="AH13" s="165">
        <f>SUMIFS(LME_non_ferrous!$B:$B,LME_non_ferrous!$A:$A,AF13)</f>
        <v>0</v>
      </c>
      <c r="AI13" s="3" t="str">
        <f>Доллар!AI13</f>
        <v>10.12.2023</v>
      </c>
      <c r="AJ13" s="157" t="str">
        <f>IF(AND(AK11=0,AK12=0,AK13=0,AK14=0,AK15=0,AK16=0,AK17=0,AK18=0,AK19=0,AK20=0,AK21=0,AK22=0),"",(IF((SUMIFS(LME_non_ferrous!$B:$B,LME_non_ferrous!$A:$A,AI13))=0,"-",(SUMIFS(LME_non_ferrous!$B:$B,LME_non_ferrous!$A:$A,AI13)))))</f>
        <v/>
      </c>
      <c r="AK13" s="165">
        <f>SUMIFS(LME_non_ferrous!$B:$B,LME_non_ferrous!$A:$A,AI13)</f>
        <v>0</v>
      </c>
      <c r="AQ13" s="153" t="str">
        <f t="shared" si="1"/>
        <v>10.06.2023</v>
      </c>
      <c r="AR13" s="161">
        <f t="shared" si="0"/>
        <v>0</v>
      </c>
      <c r="AT13" s="3" t="str">
        <f t="shared" si="2"/>
        <v>10.10.2023</v>
      </c>
      <c r="AU13" s="161">
        <f t="shared" si="3"/>
        <v>0</v>
      </c>
      <c r="AW13" s="3" t="str">
        <f t="shared" si="4"/>
        <v>10.11.2023</v>
      </c>
      <c r="AX13" s="161">
        <f t="shared" si="5"/>
        <v>0</v>
      </c>
      <c r="AZ13" s="3" t="str">
        <f t="shared" si="6"/>
        <v>10.12.2023</v>
      </c>
      <c r="BA13" s="82">
        <f t="shared" si="7"/>
        <v>0</v>
      </c>
    </row>
    <row r="14" spans="2:53" x14ac:dyDescent="0.25">
      <c r="B14" s="3" t="str">
        <f>Доллар!B14</f>
        <v>11.01.2023</v>
      </c>
      <c r="C14" s="157" t="str">
        <f>IF(AND(D12=0,D13=0,D14=0,D15=0,D16=0,D17=0,D18=0,D19=0,D20=0,D21=0,D22=0,D23=0),"",(IF((SUMIFS(LME_non_ferrous!$B:$B,LME_non_ferrous!$A:$A,B14))=0,"-",(SUMIFS(LME_non_ferrous!$B:$B,LME_non_ferrous!$A:$A,B14)))))</f>
        <v/>
      </c>
      <c r="D14" s="165">
        <f>SUMIFS(LME_non_ferrous!$B:$B,LME_non_ferrous!$A:$A,B14)</f>
        <v>0</v>
      </c>
      <c r="E14" s="3" t="str">
        <f>Доллар!E14</f>
        <v>11.02.2023</v>
      </c>
      <c r="F14" s="157" t="str">
        <f>IF(AND(G12=0,G13=0,G14=0,G15=0,G16=0,G17=0,G18=0,G19=0,G20=0,G21=0,G22=0,G23=0),"",(IF((SUMIFS(LME_non_ferrous!$B:$B,LME_non_ferrous!$A:$A,E14))=0,"-",(SUMIFS(LME_non_ferrous!$B:$B,LME_non_ferrous!$A:$A,E14)))))</f>
        <v/>
      </c>
      <c r="G14" s="165">
        <f>SUMIFS(LME_non_ferrous!$B:$B,LME_non_ferrous!$A:$A,E14)</f>
        <v>0</v>
      </c>
      <c r="H14" s="3" t="str">
        <f>Доллар!H14</f>
        <v>11.03.2023</v>
      </c>
      <c r="I14" s="157" t="str">
        <f>IF(AND(J12=0,J13=0,J14=0,J15=0,J16=0,J17=0,J18=0,J19=0,J20=0,J21=0,J22=0,J23=0),"",(IF((SUMIFS(LME_non_ferrous!$B:$B,LME_non_ferrous!$A:$A,H14))=0,"-",(SUMIFS(LME_non_ferrous!$B:$B,LME_non_ferrous!$A:$A,H14)))))</f>
        <v/>
      </c>
      <c r="J14" s="165">
        <f>SUMIFS(LME_non_ferrous!$B:$B,LME_non_ferrous!$A:$A,H14)</f>
        <v>0</v>
      </c>
      <c r="K14" s="3" t="str">
        <f>Доллар!K14</f>
        <v>11.04.2023</v>
      </c>
      <c r="L14" s="157" t="str">
        <f>IF(AND(M12=0,M13=0,M14=0,M15=0,M16=0,M17=0,M18=0,M19=0,M20=0,M21=0,M22=0,M23=0),"",(IF((SUMIFS(LME_non_ferrous!$B:$B,LME_non_ferrous!$A:$A,K14))=0,"-",(SUMIFS(LME_non_ferrous!$B:$B,LME_non_ferrous!$A:$A,K14)))))</f>
        <v/>
      </c>
      <c r="M14" s="165">
        <f>SUMIFS(LME_non_ferrous!$B:$B,LME_non_ferrous!$A:$A,K14)</f>
        <v>0</v>
      </c>
      <c r="N14" s="3" t="str">
        <f>Доллар!N14</f>
        <v>11.05.2023</v>
      </c>
      <c r="O14" s="157" t="str">
        <f>IF(AND(P12=0,P13=0,P14=0,P15=0,P16=0,P17=0,P18=0,P19=0,P20=0,P21=0,P22=0,P23=0),"",(IF((SUMIFS(LME_non_ferrous!$B:$B,LME_non_ferrous!$A:$A,N14))=0,"-",(SUMIFS(LME_non_ferrous!$B:$B,LME_non_ferrous!$A:$A,N14)))))</f>
        <v/>
      </c>
      <c r="P14" s="165">
        <f>SUMIFS(LME_non_ferrous!$B:$B,LME_non_ferrous!$A:$A,N14)</f>
        <v>0</v>
      </c>
      <c r="Q14" s="3" t="str">
        <f>Доллар!Q14</f>
        <v>11.06.2023</v>
      </c>
      <c r="R14" s="157" t="str">
        <f>IF(AND(S12=0,S13=0,S14=0,S15=0,S16=0,S17=0,S18=0,S19=0,S20=0,S21=0,S22=0,S23=0),"",(IF((SUMIFS(LME_non_ferrous!$B:$B,LME_non_ferrous!$A:$A,Q14))=0,"-",(SUMIFS(LME_non_ferrous!$B:$B,LME_non_ferrous!$A:$A,Q14)))))</f>
        <v/>
      </c>
      <c r="S14" s="165">
        <f>SUMIFS(LME_non_ferrous!$B:$B,LME_non_ferrous!$A:$A,Q14)</f>
        <v>0</v>
      </c>
      <c r="T14" s="3" t="str">
        <f>Доллар!T14</f>
        <v>11.07.2023</v>
      </c>
      <c r="U14" s="157" t="str">
        <f>IF(AND(V12=0,V13=0,V14=0,V15=0,V16=0,V17=0,V18=0,V19=0,V20=0,V21=0,V22=0,V23=0),"",(IF((SUMIFS(LME_non_ferrous!$B:$B,LME_non_ferrous!$A:$A,T14))=0,"-",(SUMIFS(LME_non_ferrous!$B:$B,LME_non_ferrous!$A:$A,T14)))))</f>
        <v/>
      </c>
      <c r="V14" s="165">
        <f>SUMIFS(LME_non_ferrous!$B:$B,LME_non_ferrous!$A:$A,T14)</f>
        <v>0</v>
      </c>
      <c r="W14" s="3" t="str">
        <f>Доллар!W14</f>
        <v>11.08.2023</v>
      </c>
      <c r="X14" s="157" t="str">
        <f>IF(AND(Y12=0,Y13=0,Y14=0,Y15=0,Y16=0,Y17=0,Y18=0,Y19=0,Y20=0,Y21=0,Y22=0,Y23=0),"",(IF((SUMIFS(LME_non_ferrous!$B:$B,LME_non_ferrous!$A:$A,W14))=0,"-",(SUMIFS(LME_non_ferrous!$B:$B,LME_non_ferrous!$A:$A,W14)))))</f>
        <v/>
      </c>
      <c r="Y14" s="165">
        <f>SUMIFS(LME_non_ferrous!$B:$B,LME_non_ferrous!$A:$A,W14)</f>
        <v>0</v>
      </c>
      <c r="Z14" s="3" t="str">
        <f>Доллар!Z14</f>
        <v>11.09.2023</v>
      </c>
      <c r="AA14" s="157" t="str">
        <f>IF(AND(AB12=0,AB13=0,AB14=0,AB15=0,AB16=0,AB17=0,AB18=0,AB19=0,AB20=0,AB21=0,AB22=0,AB23=0),"",(IF((SUMIFS(LME_non_ferrous!$B:$B,LME_non_ferrous!$A:$A,Z14))=0,"-",(SUMIFS(LME_non_ferrous!$B:$B,LME_non_ferrous!$A:$A,Z14)))))</f>
        <v/>
      </c>
      <c r="AB14" s="165">
        <f>SUMIFS(LME_non_ferrous!$B:$B,LME_non_ferrous!$A:$A,Z14)</f>
        <v>0</v>
      </c>
      <c r="AC14" s="3" t="str">
        <f>Доллар!AC14</f>
        <v>11.10.2023</v>
      </c>
      <c r="AD14" s="157" t="str">
        <f>IF(AND(AE12=0,AE13=0,AE14=0,AE15=0,AE16=0,AE17=0,AE18=0,AE19=0,AE20=0,AE21=0,AE22=0,AE23=0),"",(IF((SUMIFS(LME_non_ferrous!$B:$B,LME_non_ferrous!$A:$A,AC14))=0,"-",(SUMIFS(LME_non_ferrous!$B:$B,LME_non_ferrous!$A:$A,AC14)))))</f>
        <v/>
      </c>
      <c r="AE14" s="165">
        <f>SUMIFS(LME_non_ferrous!$B:$B,LME_non_ferrous!$A:$A,AC14)</f>
        <v>0</v>
      </c>
      <c r="AF14" s="3" t="str">
        <f>Доллар!AF14</f>
        <v>11.11.2023</v>
      </c>
      <c r="AG14" s="157" t="str">
        <f>IF(AND(AH12=0,AH13=0,AH14=0,AH15=0,AH16=0,AH17=0,AH18=0,AH19=0,AH20=0,AH21=0,AH22=0,AH23=0),"",(IF((SUMIFS(LME_non_ferrous!$B:$B,LME_non_ferrous!$A:$A,AF14))=0,"-",(SUMIFS(LME_non_ferrous!$B:$B,LME_non_ferrous!$A:$A,AF14)))))</f>
        <v/>
      </c>
      <c r="AH14" s="165">
        <f>SUMIFS(LME_non_ferrous!$B:$B,LME_non_ferrous!$A:$A,AF14)</f>
        <v>0</v>
      </c>
      <c r="AI14" s="3" t="str">
        <f>Доллар!AI14</f>
        <v>11.12.2023</v>
      </c>
      <c r="AJ14" s="157" t="str">
        <f>IF(AND(AK12=0,AK13=0,AK14=0,AK15=0,AK16=0,AK17=0,AK18=0,AK19=0,AK20=0,AK21=0,AK22=0,AK23=0),"",(IF((SUMIFS(LME_non_ferrous!$B:$B,LME_non_ferrous!$A:$A,AI14))=0,"-",(SUMIFS(LME_non_ferrous!$B:$B,LME_non_ferrous!$A:$A,AI14)))))</f>
        <v/>
      </c>
      <c r="AK14" s="165">
        <f>SUMIFS(LME_non_ferrous!$B:$B,LME_non_ferrous!$A:$A,AI14)</f>
        <v>0</v>
      </c>
      <c r="AQ14" s="153" t="str">
        <f t="shared" si="1"/>
        <v>11.06.2023</v>
      </c>
      <c r="AR14" s="161">
        <f t="shared" si="0"/>
        <v>0</v>
      </c>
      <c r="AT14" s="3" t="str">
        <f t="shared" si="2"/>
        <v>11.10.2023</v>
      </c>
      <c r="AU14" s="161">
        <f t="shared" si="3"/>
        <v>0</v>
      </c>
      <c r="AW14" s="3" t="str">
        <f t="shared" si="4"/>
        <v>11.11.2023</v>
      </c>
      <c r="AX14" s="161">
        <f t="shared" si="5"/>
        <v>0</v>
      </c>
      <c r="AZ14" s="3" t="str">
        <f t="shared" si="6"/>
        <v>11.12.2023</v>
      </c>
      <c r="BA14" s="82">
        <f t="shared" si="7"/>
        <v>0</v>
      </c>
    </row>
    <row r="15" spans="2:53" x14ac:dyDescent="0.25">
      <c r="B15" s="3" t="str">
        <f>Доллар!B15</f>
        <v>12.01.2023</v>
      </c>
      <c r="C15" s="157" t="str">
        <f>IF(AND(D13=0,D14=0,D15=0,D16=0,D17=0,D18=0,D19=0,D20=0,D21=0,D22=0,D23=0,D24=0),"",(IF((SUMIFS(LME_non_ferrous!$B:$B,LME_non_ferrous!$A:$A,B15))=0,"-",(SUMIFS(LME_non_ferrous!$B:$B,LME_non_ferrous!$A:$A,B15)))))</f>
        <v/>
      </c>
      <c r="D15" s="165">
        <f>SUMIFS(LME_non_ferrous!$B:$B,LME_non_ferrous!$A:$A,B15)</f>
        <v>0</v>
      </c>
      <c r="E15" s="3" t="str">
        <f>Доллар!E15</f>
        <v>12.02.2023</v>
      </c>
      <c r="F15" s="157" t="str">
        <f>IF(AND(G13=0,G14=0,G15=0,G16=0,G17=0,G18=0,G19=0,G20=0,G21=0,G22=0,G23=0,G24=0),"",(IF((SUMIFS(LME_non_ferrous!$B:$B,LME_non_ferrous!$A:$A,E15))=0,"-",(SUMIFS(LME_non_ferrous!$B:$B,LME_non_ferrous!$A:$A,E15)))))</f>
        <v/>
      </c>
      <c r="G15" s="165">
        <f>SUMIFS(LME_non_ferrous!$B:$B,LME_non_ferrous!$A:$A,E15)</f>
        <v>0</v>
      </c>
      <c r="H15" s="3" t="str">
        <f>Доллар!H15</f>
        <v>12.03.2023</v>
      </c>
      <c r="I15" s="157" t="str">
        <f>IF(AND(J13=0,J14=0,J15=0,J16=0,J17=0,J18=0,J19=0,J20=0,J21=0,J22=0,J23=0,J24=0),"",(IF((SUMIFS(LME_non_ferrous!$B:$B,LME_non_ferrous!$A:$A,H15))=0,"-",(SUMIFS(LME_non_ferrous!$B:$B,LME_non_ferrous!$A:$A,H15)))))</f>
        <v/>
      </c>
      <c r="J15" s="165">
        <f>SUMIFS(LME_non_ferrous!$B:$B,LME_non_ferrous!$A:$A,H15)</f>
        <v>0</v>
      </c>
      <c r="K15" s="3" t="str">
        <f>Доллар!K15</f>
        <v>12.04.2023</v>
      </c>
      <c r="L15" s="157" t="str">
        <f>IF(AND(M13=0,M14=0,M15=0,M16=0,M17=0,M18=0,M19=0,M20=0,M21=0,M22=0,M23=0,M24=0),"",(IF((SUMIFS(LME_non_ferrous!$B:$B,LME_non_ferrous!$A:$A,K15))=0,"-",(SUMIFS(LME_non_ferrous!$B:$B,LME_non_ferrous!$A:$A,K15)))))</f>
        <v/>
      </c>
      <c r="M15" s="165">
        <f>SUMIFS(LME_non_ferrous!$B:$B,LME_non_ferrous!$A:$A,K15)</f>
        <v>0</v>
      </c>
      <c r="N15" s="3" t="str">
        <f>Доллар!N15</f>
        <v>12.05.2023</v>
      </c>
      <c r="O15" s="157" t="str">
        <f>IF(AND(P13=0,P14=0,P15=0,P16=0,P17=0,P18=0,P19=0,P20=0,P21=0,P22=0,P23=0,P24=0),"",(IF((SUMIFS(LME_non_ferrous!$B:$B,LME_non_ferrous!$A:$A,N15))=0,"-",(SUMIFS(LME_non_ferrous!$B:$B,LME_non_ferrous!$A:$A,N15)))))</f>
        <v/>
      </c>
      <c r="P15" s="165">
        <f>SUMIFS(LME_non_ferrous!$B:$B,LME_non_ferrous!$A:$A,N15)</f>
        <v>0</v>
      </c>
      <c r="Q15" s="3" t="str">
        <f>Доллар!Q15</f>
        <v>12.06.2023</v>
      </c>
      <c r="R15" s="157" t="str">
        <f>IF(AND(S13=0,S14=0,S15=0,S16=0,S17=0,S18=0,S19=0,S20=0,S21=0,S22=0,S23=0,S24=0),"",(IF((SUMIFS(LME_non_ferrous!$B:$B,LME_non_ferrous!$A:$A,Q15))=0,"-",(SUMIFS(LME_non_ferrous!$B:$B,LME_non_ferrous!$A:$A,Q15)))))</f>
        <v/>
      </c>
      <c r="S15" s="165">
        <f>SUMIFS(LME_non_ferrous!$B:$B,LME_non_ferrous!$A:$A,Q15)</f>
        <v>0</v>
      </c>
      <c r="T15" s="3" t="str">
        <f>Доллар!T15</f>
        <v>12.07.2023</v>
      </c>
      <c r="U15" s="157" t="str">
        <f>IF(AND(V13=0,V14=0,V15=0,V16=0,V17=0,V18=0,V19=0,V20=0,V21=0,V22=0,V23=0,V24=0),"",(IF((SUMIFS(LME_non_ferrous!$B:$B,LME_non_ferrous!$A:$A,T15))=0,"-",(SUMIFS(LME_non_ferrous!$B:$B,LME_non_ferrous!$A:$A,T15)))))</f>
        <v/>
      </c>
      <c r="V15" s="165">
        <f>SUMIFS(LME_non_ferrous!$B:$B,LME_non_ferrous!$A:$A,T15)</f>
        <v>0</v>
      </c>
      <c r="W15" s="3" t="str">
        <f>Доллар!W15</f>
        <v>12.08.2023</v>
      </c>
      <c r="X15" s="157" t="str">
        <f>IF(AND(Y13=0,Y14=0,Y15=0,Y16=0,Y17=0,Y18=0,Y19=0,Y20=0,Y21=0,Y22=0,Y23=0,Y24=0),"",(IF((SUMIFS(LME_non_ferrous!$B:$B,LME_non_ferrous!$A:$A,W15))=0,"-",(SUMIFS(LME_non_ferrous!$B:$B,LME_non_ferrous!$A:$A,W15)))))</f>
        <v/>
      </c>
      <c r="Y15" s="165">
        <f>SUMIFS(LME_non_ferrous!$B:$B,LME_non_ferrous!$A:$A,W15)</f>
        <v>0</v>
      </c>
      <c r="Z15" s="3" t="str">
        <f>Доллар!Z15</f>
        <v>12.09.2023</v>
      </c>
      <c r="AA15" s="157" t="str">
        <f>IF(AND(AB13=0,AB14=0,AB15=0,AB16=0,AB17=0,AB18=0,AB19=0,AB20=0,AB21=0,AB22=0,AB23=0,AB24=0),"",(IF((SUMIFS(LME_non_ferrous!$B:$B,LME_non_ferrous!$A:$A,Z15))=0,"-",(SUMIFS(LME_non_ferrous!$B:$B,LME_non_ferrous!$A:$A,Z15)))))</f>
        <v/>
      </c>
      <c r="AB15" s="165">
        <f>SUMIFS(LME_non_ferrous!$B:$B,LME_non_ferrous!$A:$A,Z15)</f>
        <v>0</v>
      </c>
      <c r="AC15" s="3" t="str">
        <f>Доллар!AC15</f>
        <v>12.10.2023</v>
      </c>
      <c r="AD15" s="157" t="str">
        <f>IF(AND(AE13=0,AE14=0,AE15=0,AE16=0,AE17=0,AE18=0,AE19=0,AE20=0,AE21=0,AE22=0,AE23=0,AE24=0),"",(IF((SUMIFS(LME_non_ferrous!$B:$B,LME_non_ferrous!$A:$A,AC15))=0,"-",(SUMIFS(LME_non_ferrous!$B:$B,LME_non_ferrous!$A:$A,AC15)))))</f>
        <v/>
      </c>
      <c r="AE15" s="165">
        <f>SUMIFS(LME_non_ferrous!$B:$B,LME_non_ferrous!$A:$A,AC15)</f>
        <v>0</v>
      </c>
      <c r="AF15" s="3" t="str">
        <f>Доллар!AF15</f>
        <v>12.11.2023</v>
      </c>
      <c r="AG15" s="157" t="str">
        <f>IF(AND(AH13=0,AH14=0,AH15=0,AH16=0,AH17=0,AH18=0,AH19=0,AH20=0,AH21=0,AH22=0,AH23=0,AH24=0),"",(IF((SUMIFS(LME_non_ferrous!$B:$B,LME_non_ferrous!$A:$A,AF15))=0,"-",(SUMIFS(LME_non_ferrous!$B:$B,LME_non_ferrous!$A:$A,AF15)))))</f>
        <v/>
      </c>
      <c r="AH15" s="165">
        <f>SUMIFS(LME_non_ferrous!$B:$B,LME_non_ferrous!$A:$A,AF15)</f>
        <v>0</v>
      </c>
      <c r="AI15" s="3" t="str">
        <f>Доллар!AI15</f>
        <v>12.12.2023</v>
      </c>
      <c r="AJ15" s="157" t="str">
        <f>IF(AND(AK13=0,AK14=0,AK15=0,AK16=0,AK17=0,AK18=0,AK19=0,AK20=0,AK21=0,AK22=0,AK23=0,AK24=0),"",(IF((SUMIFS(LME_non_ferrous!$B:$B,LME_non_ferrous!$A:$A,AI15))=0,"-",(SUMIFS(LME_non_ferrous!$B:$B,LME_non_ferrous!$A:$A,AI15)))))</f>
        <v/>
      </c>
      <c r="AK15" s="165">
        <f>SUMIFS(LME_non_ferrous!$B:$B,LME_non_ferrous!$A:$A,AI15)</f>
        <v>0</v>
      </c>
      <c r="AQ15" s="153" t="str">
        <f t="shared" si="1"/>
        <v>12.06.2023</v>
      </c>
      <c r="AR15" s="161">
        <f t="shared" si="0"/>
        <v>0</v>
      </c>
      <c r="AT15" s="3" t="str">
        <f t="shared" si="2"/>
        <v>12.10.2023</v>
      </c>
      <c r="AU15" s="161">
        <f t="shared" si="3"/>
        <v>0</v>
      </c>
      <c r="AW15" s="3" t="str">
        <f t="shared" si="4"/>
        <v>12.11.2023</v>
      </c>
      <c r="AX15" s="161">
        <f t="shared" si="5"/>
        <v>0</v>
      </c>
      <c r="AZ15" s="3" t="str">
        <f t="shared" si="6"/>
        <v>12.12.2023</v>
      </c>
      <c r="BA15" s="82">
        <f t="shared" si="7"/>
        <v>0</v>
      </c>
    </row>
    <row r="16" spans="2:53" x14ac:dyDescent="0.25">
      <c r="B16" s="3" t="str">
        <f>Доллар!B16</f>
        <v>13.01.2023</v>
      </c>
      <c r="C16" s="157" t="str">
        <f>IF(AND(D14=0,D15=0,D16=0,D17=0,D18=0,D19=0,D20=0,D21=0,D22=0,D23=0,D24=0,D25=0),"",(IF((SUMIFS(LME_non_ferrous!$B:$B,LME_non_ferrous!$A:$A,B16))=0,"-",(SUMIFS(LME_non_ferrous!$B:$B,LME_non_ferrous!$A:$A,B16)))))</f>
        <v/>
      </c>
      <c r="D16" s="165">
        <f>SUMIFS(LME_non_ferrous!$B:$B,LME_non_ferrous!$A:$A,B16)</f>
        <v>0</v>
      </c>
      <c r="E16" s="3" t="str">
        <f>Доллар!E16</f>
        <v>13.02.2023</v>
      </c>
      <c r="F16" s="157" t="str">
        <f>IF(AND(G14=0,G15=0,G16=0,G17=0,G18=0,G19=0,G20=0,G21=0,G22=0,G23=0,G24=0,G25=0),"",(IF((SUMIFS(LME_non_ferrous!$B:$B,LME_non_ferrous!$A:$A,E16))=0,"-",(SUMIFS(LME_non_ferrous!$B:$B,LME_non_ferrous!$A:$A,E16)))))</f>
        <v/>
      </c>
      <c r="G16" s="165">
        <f>SUMIFS(LME_non_ferrous!$B:$B,LME_non_ferrous!$A:$A,E16)</f>
        <v>0</v>
      </c>
      <c r="H16" s="3" t="str">
        <f>Доллар!H16</f>
        <v>13.03.2023</v>
      </c>
      <c r="I16" s="157" t="str">
        <f>IF(AND(J14=0,J15=0,J16=0,J17=0,J18=0,J19=0,J20=0,J21=0,J22=0,J23=0,J24=0,J25=0),"",(IF((SUMIFS(LME_non_ferrous!$B:$B,LME_non_ferrous!$A:$A,H16))=0,"-",(SUMIFS(LME_non_ferrous!$B:$B,LME_non_ferrous!$A:$A,H16)))))</f>
        <v/>
      </c>
      <c r="J16" s="165">
        <f>SUMIFS(LME_non_ferrous!$B:$B,LME_non_ferrous!$A:$A,H16)</f>
        <v>0</v>
      </c>
      <c r="K16" s="3" t="str">
        <f>Доллар!K16</f>
        <v>13.04.2023</v>
      </c>
      <c r="L16" s="157" t="str">
        <f>IF(AND(M14=0,M15=0,M16=0,M17=0,M18=0,M19=0,M20=0,M21=0,M22=0,M23=0,M24=0,M25=0),"",(IF((SUMIFS(LME_non_ferrous!$B:$B,LME_non_ferrous!$A:$A,K16))=0,"-",(SUMIFS(LME_non_ferrous!$B:$B,LME_non_ferrous!$A:$A,K16)))))</f>
        <v/>
      </c>
      <c r="M16" s="165">
        <f>SUMIFS(LME_non_ferrous!$B:$B,LME_non_ferrous!$A:$A,K16)</f>
        <v>0</v>
      </c>
      <c r="N16" s="3" t="str">
        <f>Доллар!N16</f>
        <v>13.05.2023</v>
      </c>
      <c r="O16" s="157" t="str">
        <f>IF(AND(P14=0,P15=0,P16=0,P17=0,P18=0,P19=0,P20=0,P21=0,P22=0,P23=0,P24=0,P25=0),"",(IF((SUMIFS(LME_non_ferrous!$B:$B,LME_non_ferrous!$A:$A,N16))=0,"-",(SUMIFS(LME_non_ferrous!$B:$B,LME_non_ferrous!$A:$A,N16)))))</f>
        <v/>
      </c>
      <c r="P16" s="165">
        <f>SUMIFS(LME_non_ferrous!$B:$B,LME_non_ferrous!$A:$A,N16)</f>
        <v>0</v>
      </c>
      <c r="Q16" s="3" t="str">
        <f>Доллар!Q16</f>
        <v>13.06.2023</v>
      </c>
      <c r="R16" s="157" t="str">
        <f>IF(AND(S14=0,S15=0,S16=0,S17=0,S18=0,S19=0,S20=0,S21=0,S22=0,S23=0,S24=0,S25=0),"",(IF((SUMIFS(LME_non_ferrous!$B:$B,LME_non_ferrous!$A:$A,Q16))=0,"-",(SUMIFS(LME_non_ferrous!$B:$B,LME_non_ferrous!$A:$A,Q16)))))</f>
        <v/>
      </c>
      <c r="S16" s="165">
        <f>SUMIFS(LME_non_ferrous!$B:$B,LME_non_ferrous!$A:$A,Q16)</f>
        <v>0</v>
      </c>
      <c r="T16" s="3" t="str">
        <f>Доллар!T16</f>
        <v>13.07.2023</v>
      </c>
      <c r="U16" s="157" t="str">
        <f>IF(AND(V14=0,V15=0,V16=0,V17=0,V18=0,V19=0,V20=0,V21=0,V22=0,V23=0,V24=0,V25=0),"",(IF((SUMIFS(LME_non_ferrous!$B:$B,LME_non_ferrous!$A:$A,T16))=0,"-",(SUMIFS(LME_non_ferrous!$B:$B,LME_non_ferrous!$A:$A,T16)))))</f>
        <v/>
      </c>
      <c r="V16" s="165">
        <f>SUMIFS(LME_non_ferrous!$B:$B,LME_non_ferrous!$A:$A,T16)</f>
        <v>0</v>
      </c>
      <c r="W16" s="3" t="str">
        <f>Доллар!W16</f>
        <v>13.08.2023</v>
      </c>
      <c r="X16" s="157" t="str">
        <f>IF(AND(Y14=0,Y15=0,Y16=0,Y17=0,Y18=0,Y19=0,Y20=0,Y21=0,Y22=0,Y23=0,Y24=0,Y25=0),"",(IF((SUMIFS(LME_non_ferrous!$B:$B,LME_non_ferrous!$A:$A,W16))=0,"-",(SUMIFS(LME_non_ferrous!$B:$B,LME_non_ferrous!$A:$A,W16)))))</f>
        <v/>
      </c>
      <c r="Y16" s="165">
        <f>SUMIFS(LME_non_ferrous!$B:$B,LME_non_ferrous!$A:$A,W16)</f>
        <v>0</v>
      </c>
      <c r="Z16" s="3" t="str">
        <f>Доллар!Z16</f>
        <v>13.09.2023</v>
      </c>
      <c r="AA16" s="157" t="str">
        <f>IF(AND(AB14=0,AB15=0,AB16=0,AB17=0,AB18=0,AB19=0,AB20=0,AB21=0,AB22=0,AB23=0,AB24=0,AB25=0),"",(IF((SUMIFS(LME_non_ferrous!$B:$B,LME_non_ferrous!$A:$A,Z16))=0,"-",(SUMIFS(LME_non_ferrous!$B:$B,LME_non_ferrous!$A:$A,Z16)))))</f>
        <v/>
      </c>
      <c r="AB16" s="165">
        <f>SUMIFS(LME_non_ferrous!$B:$B,LME_non_ferrous!$A:$A,Z16)</f>
        <v>0</v>
      </c>
      <c r="AC16" s="3" t="str">
        <f>Доллар!AC16</f>
        <v>13.10.2023</v>
      </c>
      <c r="AD16" s="157" t="str">
        <f>IF(AND(AE14=0,AE15=0,AE16=0,AE17=0,AE18=0,AE19=0,AE20=0,AE21=0,AE22=0,AE23=0,AE24=0,AE25=0),"",(IF((SUMIFS(LME_non_ferrous!$B:$B,LME_non_ferrous!$A:$A,AC16))=0,"-",(SUMIFS(LME_non_ferrous!$B:$B,LME_non_ferrous!$A:$A,AC16)))))</f>
        <v/>
      </c>
      <c r="AE16" s="165">
        <f>SUMIFS(LME_non_ferrous!$B:$B,LME_non_ferrous!$A:$A,AC16)</f>
        <v>0</v>
      </c>
      <c r="AF16" s="3" t="str">
        <f>Доллар!AF16</f>
        <v>13.11.2023</v>
      </c>
      <c r="AG16" s="157" t="str">
        <f>IF(AND(AH14=0,AH15=0,AH16=0,AH17=0,AH18=0,AH19=0,AH20=0,AH21=0,AH22=0,AH23=0,AH24=0,AH25=0),"",(IF((SUMIFS(LME_non_ferrous!$B:$B,LME_non_ferrous!$A:$A,AF16))=0,"-",(SUMIFS(LME_non_ferrous!$B:$B,LME_non_ferrous!$A:$A,AF16)))))</f>
        <v/>
      </c>
      <c r="AH16" s="165">
        <f>SUMIFS(LME_non_ferrous!$B:$B,LME_non_ferrous!$A:$A,AF16)</f>
        <v>0</v>
      </c>
      <c r="AI16" s="3" t="str">
        <f>Доллар!AI16</f>
        <v>13.12.2023</v>
      </c>
      <c r="AJ16" s="157" t="str">
        <f>IF(AND(AK14=0,AK15=0,AK16=0,AK17=0,AK18=0,AK19=0,AK20=0,AK21=0,AK22=0,AK23=0,AK24=0,AK25=0),"",(IF((SUMIFS(LME_non_ferrous!$B:$B,LME_non_ferrous!$A:$A,AI16))=0,"-",(SUMIFS(LME_non_ferrous!$B:$B,LME_non_ferrous!$A:$A,AI16)))))</f>
        <v/>
      </c>
      <c r="AK16" s="165">
        <f>SUMIFS(LME_non_ferrous!$B:$B,LME_non_ferrous!$A:$A,AI16)</f>
        <v>0</v>
      </c>
      <c r="AQ16" s="153" t="str">
        <f t="shared" si="1"/>
        <v>13.06.2023</v>
      </c>
      <c r="AR16" s="161">
        <f t="shared" si="0"/>
        <v>0</v>
      </c>
      <c r="AT16" s="3" t="str">
        <f t="shared" si="2"/>
        <v>13.10.2023</v>
      </c>
      <c r="AU16" s="161">
        <f t="shared" si="3"/>
        <v>0</v>
      </c>
      <c r="AW16" s="3" t="str">
        <f t="shared" si="4"/>
        <v>13.11.2023</v>
      </c>
      <c r="AX16" s="161">
        <f t="shared" si="5"/>
        <v>0</v>
      </c>
      <c r="AZ16" s="3" t="str">
        <f t="shared" si="6"/>
        <v>13.12.2023</v>
      </c>
      <c r="BA16" s="82">
        <f t="shared" si="7"/>
        <v>0</v>
      </c>
    </row>
    <row r="17" spans="2:53" x14ac:dyDescent="0.25">
      <c r="B17" s="3" t="str">
        <f>Доллар!B17</f>
        <v>14.01.2023</v>
      </c>
      <c r="C17" s="157" t="str">
        <f>IF(AND(D15=0,D16=0,D17=0,D18=0,D19=0,D20=0,D21=0,D22=0,D23=0,D24=0,D25=0,D26=0),"",(IF((SUMIFS(LME_non_ferrous!$B:$B,LME_non_ferrous!$A:$A,B17))=0,"-",(SUMIFS(LME_non_ferrous!$B:$B,LME_non_ferrous!$A:$A,B17)))))</f>
        <v/>
      </c>
      <c r="D17" s="165">
        <f>SUMIFS(LME_non_ferrous!$B:$B,LME_non_ferrous!$A:$A,B17)</f>
        <v>0</v>
      </c>
      <c r="E17" s="3" t="str">
        <f>Доллар!E17</f>
        <v>14.02.2023</v>
      </c>
      <c r="F17" s="157" t="str">
        <f>IF(AND(G15=0,G16=0,G17=0,G18=0,G19=0,G20=0,G21=0,G22=0,G23=0,G24=0,G25=0,G26=0),"",(IF((SUMIFS(LME_non_ferrous!$B:$B,LME_non_ferrous!$A:$A,E17))=0,"-",(SUMIFS(LME_non_ferrous!$B:$B,LME_non_ferrous!$A:$A,E17)))))</f>
        <v/>
      </c>
      <c r="G17" s="165">
        <f>SUMIFS(LME_non_ferrous!$B:$B,LME_non_ferrous!$A:$A,E17)</f>
        <v>0</v>
      </c>
      <c r="H17" s="3" t="str">
        <f>Доллар!H17</f>
        <v>14.03.2023</v>
      </c>
      <c r="I17" s="157" t="str">
        <f>IF(AND(J15=0,J16=0,J17=0,J18=0,J19=0,J20=0,J21=0,J22=0,J23=0,J24=0,J25=0,J26=0),"",(IF((SUMIFS(LME_non_ferrous!$B:$B,LME_non_ferrous!$A:$A,H17))=0,"-",(SUMIFS(LME_non_ferrous!$B:$B,LME_non_ferrous!$A:$A,H17)))))</f>
        <v/>
      </c>
      <c r="J17" s="165">
        <f>SUMIFS(LME_non_ferrous!$B:$B,LME_non_ferrous!$A:$A,H17)</f>
        <v>0</v>
      </c>
      <c r="K17" s="3" t="str">
        <f>Доллар!K17</f>
        <v>14.04.2023</v>
      </c>
      <c r="L17" s="157" t="str">
        <f>IF(AND(M15=0,M16=0,M17=0,M18=0,M19=0,M20=0,M21=0,M22=0,M23=0,M24=0,M25=0,M26=0),"",(IF((SUMIFS(LME_non_ferrous!$B:$B,LME_non_ferrous!$A:$A,K17))=0,"-",(SUMIFS(LME_non_ferrous!$B:$B,LME_non_ferrous!$A:$A,K17)))))</f>
        <v/>
      </c>
      <c r="M17" s="165">
        <f>SUMIFS(LME_non_ferrous!$B:$B,LME_non_ferrous!$A:$A,K17)</f>
        <v>0</v>
      </c>
      <c r="N17" s="3" t="str">
        <f>Доллар!N17</f>
        <v>14.05.2023</v>
      </c>
      <c r="O17" s="157" t="str">
        <f>IF(AND(P15=0,P16=0,P17=0,P18=0,P19=0,P20=0,P21=0,P22=0,P23=0,P24=0,P25=0,P26=0),"",(IF((SUMIFS(LME_non_ferrous!$B:$B,LME_non_ferrous!$A:$A,N17))=0,"-",(SUMIFS(LME_non_ferrous!$B:$B,LME_non_ferrous!$A:$A,N17)))))</f>
        <v/>
      </c>
      <c r="P17" s="165">
        <f>SUMIFS(LME_non_ferrous!$B:$B,LME_non_ferrous!$A:$A,N17)</f>
        <v>0</v>
      </c>
      <c r="Q17" s="3" t="str">
        <f>Доллар!Q17</f>
        <v>14.06.2023</v>
      </c>
      <c r="R17" s="157" t="str">
        <f>IF(AND(S15=0,S16=0,S17=0,S18=0,S19=0,S20=0,S21=0,S22=0,S23=0,S24=0,S25=0,S26=0),"",(IF((SUMIFS(LME_non_ferrous!$B:$B,LME_non_ferrous!$A:$A,Q17))=0,"-",(SUMIFS(LME_non_ferrous!$B:$B,LME_non_ferrous!$A:$A,Q17)))))</f>
        <v/>
      </c>
      <c r="S17" s="165">
        <f>SUMIFS(LME_non_ferrous!$B:$B,LME_non_ferrous!$A:$A,Q17)</f>
        <v>0</v>
      </c>
      <c r="T17" s="3" t="str">
        <f>Доллар!T17</f>
        <v>14.07.2023</v>
      </c>
      <c r="U17" s="157" t="str">
        <f>IF(AND(V15=0,V16=0,V17=0,V18=0,V19=0,V20=0,V21=0,V22=0,V23=0,V24=0,V25=0,V26=0),"",(IF((SUMIFS(LME_non_ferrous!$B:$B,LME_non_ferrous!$A:$A,T17))=0,"-",(SUMIFS(LME_non_ferrous!$B:$B,LME_non_ferrous!$A:$A,T17)))))</f>
        <v/>
      </c>
      <c r="V17" s="165">
        <f>SUMIFS(LME_non_ferrous!$B:$B,LME_non_ferrous!$A:$A,T17)</f>
        <v>0</v>
      </c>
      <c r="W17" s="3" t="str">
        <f>Доллар!W17</f>
        <v>14.08.2023</v>
      </c>
      <c r="X17" s="157" t="str">
        <f>IF(AND(Y15=0,Y16=0,Y17=0,Y18=0,Y19=0,Y20=0,Y21=0,Y22=0,Y23=0,Y24=0,Y25=0,Y26=0),"",(IF((SUMIFS(LME_non_ferrous!$B:$B,LME_non_ferrous!$A:$A,W17))=0,"-",(SUMIFS(LME_non_ferrous!$B:$B,LME_non_ferrous!$A:$A,W17)))))</f>
        <v/>
      </c>
      <c r="Y17" s="165">
        <f>SUMIFS(LME_non_ferrous!$B:$B,LME_non_ferrous!$A:$A,W17)</f>
        <v>0</v>
      </c>
      <c r="Z17" s="3" t="str">
        <f>Доллар!Z17</f>
        <v>14.09.2023</v>
      </c>
      <c r="AA17" s="157" t="str">
        <f>IF(AND(AB15=0,AB16=0,AB17=0,AB18=0,AB19=0,AB20=0,AB21=0,AB22=0,AB23=0,AB24=0,AB25=0,AB26=0),"",(IF((SUMIFS(LME_non_ferrous!$B:$B,LME_non_ferrous!$A:$A,Z17))=0,"-",(SUMIFS(LME_non_ferrous!$B:$B,LME_non_ferrous!$A:$A,Z17)))))</f>
        <v/>
      </c>
      <c r="AB17" s="165">
        <f>SUMIFS(LME_non_ferrous!$B:$B,LME_non_ferrous!$A:$A,Z17)</f>
        <v>0</v>
      </c>
      <c r="AC17" s="3" t="str">
        <f>Доллар!AC17</f>
        <v>14.10.2023</v>
      </c>
      <c r="AD17" s="157" t="str">
        <f>IF(AND(AE15=0,AE16=0,AE17=0,AE18=0,AE19=0,AE20=0,AE21=0,AE22=0,AE23=0,AE24=0,AE25=0,AE26=0),"",(IF((SUMIFS(LME_non_ferrous!$B:$B,LME_non_ferrous!$A:$A,AC17))=0,"-",(SUMIFS(LME_non_ferrous!$B:$B,LME_non_ferrous!$A:$A,AC17)))))</f>
        <v/>
      </c>
      <c r="AE17" s="165">
        <f>SUMIFS(LME_non_ferrous!$B:$B,LME_non_ferrous!$A:$A,AC17)</f>
        <v>0</v>
      </c>
      <c r="AF17" s="3" t="str">
        <f>Доллар!AF17</f>
        <v>14.11.2023</v>
      </c>
      <c r="AG17" s="157" t="str">
        <f>IF(AND(AH15=0,AH16=0,AH17=0,AH18=0,AH19=0,AH20=0,AH21=0,AH22=0,AH23=0,AH24=0,AH25=0,AH26=0),"",(IF((SUMIFS(LME_non_ferrous!$B:$B,LME_non_ferrous!$A:$A,AF17))=0,"-",(SUMIFS(LME_non_ferrous!$B:$B,LME_non_ferrous!$A:$A,AF17)))))</f>
        <v/>
      </c>
      <c r="AH17" s="165">
        <f>SUMIFS(LME_non_ferrous!$B:$B,LME_non_ferrous!$A:$A,AF17)</f>
        <v>0</v>
      </c>
      <c r="AI17" s="3" t="str">
        <f>Доллар!AI17</f>
        <v>14.12.2023</v>
      </c>
      <c r="AJ17" s="157" t="str">
        <f>IF(AND(AK15=0,AK16=0,AK17=0,AK18=0,AK19=0,AK20=0,AK21=0,AK22=0,AK23=0,AK24=0,AK25=0,AK26=0),"",(IF((SUMIFS(LME_non_ferrous!$B:$B,LME_non_ferrous!$A:$A,AI17))=0,"-",(SUMIFS(LME_non_ferrous!$B:$B,LME_non_ferrous!$A:$A,AI17)))))</f>
        <v/>
      </c>
      <c r="AK17" s="165">
        <f>SUMIFS(LME_non_ferrous!$B:$B,LME_non_ferrous!$A:$A,AI17)</f>
        <v>0</v>
      </c>
      <c r="AQ17" s="153" t="str">
        <f t="shared" si="1"/>
        <v>14.06.2023</v>
      </c>
      <c r="AR17" s="161">
        <f t="shared" si="0"/>
        <v>0</v>
      </c>
      <c r="AT17" s="3" t="str">
        <f t="shared" si="2"/>
        <v>14.10.2023</v>
      </c>
      <c r="AU17" s="161">
        <f t="shared" si="3"/>
        <v>0</v>
      </c>
      <c r="AW17" s="3" t="str">
        <f t="shared" si="4"/>
        <v>14.11.2023</v>
      </c>
      <c r="AX17" s="161">
        <f t="shared" si="5"/>
        <v>0</v>
      </c>
      <c r="AZ17" s="3" t="str">
        <f t="shared" si="6"/>
        <v>14.12.2023</v>
      </c>
      <c r="BA17" s="82">
        <f t="shared" si="7"/>
        <v>0</v>
      </c>
    </row>
    <row r="18" spans="2:53" x14ac:dyDescent="0.25">
      <c r="B18" s="3" t="str">
        <f>Доллар!B18</f>
        <v>15.01.2023</v>
      </c>
      <c r="C18" s="157" t="str">
        <f>IF(AND(D16=0,D17=0,D18=0,D19=0,D20=0,D21=0,D22=0,D23=0,D24=0,D25=0,D26=0,D27=0),"",(IF((SUMIFS(LME_non_ferrous!$B:$B,LME_non_ferrous!$A:$A,B18))=0,"-",(SUMIFS(LME_non_ferrous!$B:$B,LME_non_ferrous!$A:$A,B18)))))</f>
        <v/>
      </c>
      <c r="D18" s="165">
        <f>SUMIFS(LME_non_ferrous!$B:$B,LME_non_ferrous!$A:$A,B18)</f>
        <v>0</v>
      </c>
      <c r="E18" s="3" t="str">
        <f>Доллар!E18</f>
        <v>15.02.2023</v>
      </c>
      <c r="F18" s="157" t="str">
        <f>IF(AND(G16=0,G17=0,G18=0,G19=0,G20=0,G21=0,G22=0,G23=0,G24=0,G25=0,G26=0,G27=0),"",(IF((SUMIFS(LME_non_ferrous!$B:$B,LME_non_ferrous!$A:$A,E18))=0,"-",(SUMIFS(LME_non_ferrous!$B:$B,LME_non_ferrous!$A:$A,E18)))))</f>
        <v/>
      </c>
      <c r="G18" s="165">
        <f>SUMIFS(LME_non_ferrous!$B:$B,LME_non_ferrous!$A:$A,E18)</f>
        <v>0</v>
      </c>
      <c r="H18" s="3" t="str">
        <f>Доллар!H18</f>
        <v>15.03.2023</v>
      </c>
      <c r="I18" s="157" t="str">
        <f>IF(AND(J16=0,J17=0,J18=0,J19=0,J20=0,J21=0,J22=0,J23=0,J24=0,J25=0,J26=0,J27=0),"",(IF((SUMIFS(LME_non_ferrous!$B:$B,LME_non_ferrous!$A:$A,H18))=0,"-",(SUMIFS(LME_non_ferrous!$B:$B,LME_non_ferrous!$A:$A,H18)))))</f>
        <v/>
      </c>
      <c r="J18" s="165">
        <f>SUMIFS(LME_non_ferrous!$B:$B,LME_non_ferrous!$A:$A,H18)</f>
        <v>0</v>
      </c>
      <c r="K18" s="3" t="str">
        <f>Доллар!K18</f>
        <v>15.04.2023</v>
      </c>
      <c r="L18" s="157" t="str">
        <f>IF(AND(M16=0,M17=0,M18=0,M19=0,M20=0,M21=0,M22=0,M23=0,M24=0,M25=0,M26=0,M27=0),"",(IF((SUMIFS(LME_non_ferrous!$B:$B,LME_non_ferrous!$A:$A,K18))=0,"-",(SUMIFS(LME_non_ferrous!$B:$B,LME_non_ferrous!$A:$A,K18)))))</f>
        <v/>
      </c>
      <c r="M18" s="165">
        <f>SUMIFS(LME_non_ferrous!$B:$B,LME_non_ferrous!$A:$A,K18)</f>
        <v>0</v>
      </c>
      <c r="N18" s="3" t="str">
        <f>Доллар!N18</f>
        <v>15.05.2023</v>
      </c>
      <c r="O18" s="157" t="str">
        <f>IF(AND(P16=0,P17=0,P18=0,P19=0,P20=0,P21=0,P22=0,P23=0,P24=0,P25=0,P26=0,P27=0),"",(IF((SUMIFS(LME_non_ferrous!$B:$B,LME_non_ferrous!$A:$A,N18))=0,"-",(SUMIFS(LME_non_ferrous!$B:$B,LME_non_ferrous!$A:$A,N18)))))</f>
        <v/>
      </c>
      <c r="P18" s="165">
        <f>SUMIFS(LME_non_ferrous!$B:$B,LME_non_ferrous!$A:$A,N18)</f>
        <v>0</v>
      </c>
      <c r="Q18" s="3" t="str">
        <f>Доллар!Q18</f>
        <v>15.06.2023</v>
      </c>
      <c r="R18" s="157" t="str">
        <f>IF(AND(S16=0,S17=0,S18=0,S19=0,S20=0,S21=0,S22=0,S23=0,S24=0,S25=0,S26=0,S27=0),"",(IF((SUMIFS(LME_non_ferrous!$B:$B,LME_non_ferrous!$A:$A,Q18))=0,"-",(SUMIFS(LME_non_ferrous!$B:$B,LME_non_ferrous!$A:$A,Q18)))))</f>
        <v/>
      </c>
      <c r="S18" s="165">
        <f>SUMIFS(LME_non_ferrous!$B:$B,LME_non_ferrous!$A:$A,Q18)</f>
        <v>0</v>
      </c>
      <c r="T18" s="3" t="str">
        <f>Доллар!T18</f>
        <v>15.07.2023</v>
      </c>
      <c r="U18" s="157" t="str">
        <f>IF(AND(V16=0,V17=0,V18=0,V19=0,V20=0,V21=0,V22=0,V23=0,V24=0,V25=0,V26=0,V27=0),"",(IF((SUMIFS(LME_non_ferrous!$B:$B,LME_non_ferrous!$A:$A,T18))=0,"-",(SUMIFS(LME_non_ferrous!$B:$B,LME_non_ferrous!$A:$A,T18)))))</f>
        <v/>
      </c>
      <c r="V18" s="165">
        <f>SUMIFS(LME_non_ferrous!$B:$B,LME_non_ferrous!$A:$A,T18)</f>
        <v>0</v>
      </c>
      <c r="W18" s="3" t="str">
        <f>Доллар!W18</f>
        <v>15.08.2023</v>
      </c>
      <c r="X18" s="157" t="str">
        <f>IF(AND(Y16=0,Y17=0,Y18=0,Y19=0,Y20=0,Y21=0,Y22=0,Y23=0,Y24=0,Y25=0,Y26=0,Y27=0),"",(IF((SUMIFS(LME_non_ferrous!$B:$B,LME_non_ferrous!$A:$A,W18))=0,"-",(SUMIFS(LME_non_ferrous!$B:$B,LME_non_ferrous!$A:$A,W18)))))</f>
        <v/>
      </c>
      <c r="Y18" s="165">
        <f>SUMIFS(LME_non_ferrous!$B:$B,LME_non_ferrous!$A:$A,W18)</f>
        <v>0</v>
      </c>
      <c r="Z18" s="3" t="str">
        <f>Доллар!Z18</f>
        <v>15.09.2023</v>
      </c>
      <c r="AA18" s="157" t="str">
        <f>IF(AND(AB16=0,AB17=0,AB18=0,AB19=0,AB20=0,AB21=0,AB22=0,AB23=0,AB24=0,AB25=0,AB26=0,AB27=0),"",(IF((SUMIFS(LME_non_ferrous!$B:$B,LME_non_ferrous!$A:$A,Z18))=0,"-",(SUMIFS(LME_non_ferrous!$B:$B,LME_non_ferrous!$A:$A,Z18)))))</f>
        <v/>
      </c>
      <c r="AB18" s="165">
        <f>SUMIFS(LME_non_ferrous!$B:$B,LME_non_ferrous!$A:$A,Z18)</f>
        <v>0</v>
      </c>
      <c r="AC18" s="3" t="str">
        <f>Доллар!AC18</f>
        <v>15.10.2023</v>
      </c>
      <c r="AD18" s="157" t="str">
        <f>IF(AND(AE16=0,AE17=0,AE18=0,AE19=0,AE20=0,AE21=0,AE22=0,AE23=0,AE24=0,AE25=0,AE26=0,AE27=0),"",(IF((SUMIFS(LME_non_ferrous!$B:$B,LME_non_ferrous!$A:$A,AC18))=0,"-",(SUMIFS(LME_non_ferrous!$B:$B,LME_non_ferrous!$A:$A,AC18)))))</f>
        <v/>
      </c>
      <c r="AE18" s="165">
        <f>SUMIFS(LME_non_ferrous!$B:$B,LME_non_ferrous!$A:$A,AC18)</f>
        <v>0</v>
      </c>
      <c r="AF18" s="3" t="str">
        <f>Доллар!AF18</f>
        <v>15.11.2023</v>
      </c>
      <c r="AG18" s="157" t="str">
        <f>IF(AND(AH16=0,AH17=0,AH18=0,AH19=0,AH20=0,AH21=0,AH22=0,AH23=0,AH24=0,AH25=0,AH26=0,AH27=0),"",(IF((SUMIFS(LME_non_ferrous!$B:$B,LME_non_ferrous!$A:$A,AF18))=0,"-",(SUMIFS(LME_non_ferrous!$B:$B,LME_non_ferrous!$A:$A,AF18)))))</f>
        <v/>
      </c>
      <c r="AH18" s="165">
        <f>SUMIFS(LME_non_ferrous!$B:$B,LME_non_ferrous!$A:$A,AF18)</f>
        <v>0</v>
      </c>
      <c r="AI18" s="3" t="str">
        <f>Доллар!AI18</f>
        <v>15.12.2023</v>
      </c>
      <c r="AJ18" s="157" t="str">
        <f>IF(AND(AK16=0,AK17=0,AK18=0,AK19=0,AK20=0,AK21=0,AK22=0,AK23=0,AK24=0,AK25=0,AK26=0,AK27=0),"",(IF((SUMIFS(LME_non_ferrous!$B:$B,LME_non_ferrous!$A:$A,AI18))=0,"-",(SUMIFS(LME_non_ferrous!$B:$B,LME_non_ferrous!$A:$A,AI18)))))</f>
        <v/>
      </c>
      <c r="AK18" s="165">
        <f>SUMIFS(LME_non_ferrous!$B:$B,LME_non_ferrous!$A:$A,AI18)</f>
        <v>0</v>
      </c>
      <c r="AQ18" s="153" t="str">
        <f t="shared" si="1"/>
        <v>15.06.2023</v>
      </c>
      <c r="AR18" s="161">
        <f t="shared" si="0"/>
        <v>0</v>
      </c>
      <c r="AT18" s="3" t="str">
        <f t="shared" si="2"/>
        <v>15.10.2023</v>
      </c>
      <c r="AU18" s="161">
        <f t="shared" si="3"/>
        <v>0</v>
      </c>
      <c r="AW18" s="3" t="str">
        <f t="shared" si="4"/>
        <v>15.11.2023</v>
      </c>
      <c r="AX18" s="161">
        <f t="shared" si="5"/>
        <v>0</v>
      </c>
      <c r="AZ18" s="3" t="str">
        <f t="shared" si="6"/>
        <v>15.12.2023</v>
      </c>
      <c r="BA18" s="82">
        <f t="shared" si="7"/>
        <v>0</v>
      </c>
    </row>
    <row r="19" spans="2:53" x14ac:dyDescent="0.25">
      <c r="B19" s="3" t="str">
        <f>Доллар!B19</f>
        <v>16.01.2023</v>
      </c>
      <c r="C19" s="157" t="str">
        <f>IF(AND(D17=0,D18=0,D19=0,D20=0,D21=0,D22=0,D23=0,D24=0,D25=0,D26=0,D27=0,D28=0),"",(IF((SUMIFS(LME_non_ferrous!$B:$B,LME_non_ferrous!$A:$A,B19))=0,"-",(SUMIFS(LME_non_ferrous!$B:$B,LME_non_ferrous!$A:$A,B19)))))</f>
        <v/>
      </c>
      <c r="D19" s="165">
        <f>SUMIFS(LME_non_ferrous!$B:$B,LME_non_ferrous!$A:$A,B19)</f>
        <v>0</v>
      </c>
      <c r="E19" s="3" t="str">
        <f>Доллар!E19</f>
        <v>16.02.2023</v>
      </c>
      <c r="F19" s="157" t="str">
        <f>IF(AND(G17=0,G18=0,G19=0,G20=0,G21=0,G22=0,G23=0,G24=0,G25=0,G26=0,G27=0,G28=0),"",(IF((SUMIFS(LME_non_ferrous!$B:$B,LME_non_ferrous!$A:$A,E19))=0,"-",(SUMIFS(LME_non_ferrous!$B:$B,LME_non_ferrous!$A:$A,E19)))))</f>
        <v/>
      </c>
      <c r="G19" s="165">
        <f>SUMIFS(LME_non_ferrous!$B:$B,LME_non_ferrous!$A:$A,E19)</f>
        <v>0</v>
      </c>
      <c r="H19" s="3" t="str">
        <f>Доллар!H19</f>
        <v>16.03.2023</v>
      </c>
      <c r="I19" s="157" t="str">
        <f>IF(AND(J17=0,J18=0,J19=0,J20=0,J21=0,J22=0,J23=0,J24=0,J25=0,J26=0,J27=0,J28=0),"",(IF((SUMIFS(LME_non_ferrous!$B:$B,LME_non_ferrous!$A:$A,H19))=0,"-",(SUMIFS(LME_non_ferrous!$B:$B,LME_non_ferrous!$A:$A,H19)))))</f>
        <v/>
      </c>
      <c r="J19" s="165">
        <f>SUMIFS(LME_non_ferrous!$B:$B,LME_non_ferrous!$A:$A,H19)</f>
        <v>0</v>
      </c>
      <c r="K19" s="3" t="str">
        <f>Доллар!K19</f>
        <v>16.04.2023</v>
      </c>
      <c r="L19" s="157" t="str">
        <f>IF(AND(M17=0,M18=0,M19=0,M20=0,M21=0,M22=0,M23=0,M24=0,M25=0,M26=0,M27=0,M28=0),"",(IF((SUMIFS(LME_non_ferrous!$B:$B,LME_non_ferrous!$A:$A,K19))=0,"-",(SUMIFS(LME_non_ferrous!$B:$B,LME_non_ferrous!$A:$A,K19)))))</f>
        <v/>
      </c>
      <c r="M19" s="165">
        <f>SUMIFS(LME_non_ferrous!$B:$B,LME_non_ferrous!$A:$A,K19)</f>
        <v>0</v>
      </c>
      <c r="N19" s="3" t="str">
        <f>Доллар!N19</f>
        <v>16.05.2023</v>
      </c>
      <c r="O19" s="157" t="str">
        <f>IF(AND(P17=0,P18=0,P19=0,P20=0,P21=0,P22=0,P23=0,P24=0,P25=0,P26=0,P27=0,P28=0),"",(IF((SUMIFS(LME_non_ferrous!$B:$B,LME_non_ferrous!$A:$A,N19))=0,"-",(SUMIFS(LME_non_ferrous!$B:$B,LME_non_ferrous!$A:$A,N19)))))</f>
        <v/>
      </c>
      <c r="P19" s="165">
        <f>SUMIFS(LME_non_ferrous!$B:$B,LME_non_ferrous!$A:$A,N19)</f>
        <v>0</v>
      </c>
      <c r="Q19" s="3" t="str">
        <f>Доллар!Q19</f>
        <v>16.06.2023</v>
      </c>
      <c r="R19" s="157" t="str">
        <f>IF(AND(S17=0,S18=0,S19=0,S20=0,S21=0,S22=0,S23=0,S24=0,S25=0,S26=0,S27=0,S28=0),"",(IF((SUMIFS(LME_non_ferrous!$B:$B,LME_non_ferrous!$A:$A,Q19))=0,"-",(SUMIFS(LME_non_ferrous!$B:$B,LME_non_ferrous!$A:$A,Q19)))))</f>
        <v/>
      </c>
      <c r="S19" s="165">
        <f>SUMIFS(LME_non_ferrous!$B:$B,LME_non_ferrous!$A:$A,Q19)</f>
        <v>0</v>
      </c>
      <c r="T19" s="3" t="str">
        <f>Доллар!T19</f>
        <v>16.07.2023</v>
      </c>
      <c r="U19" s="157" t="str">
        <f>IF(AND(V17=0,V18=0,V19=0,V20=0,V21=0,V22=0,V23=0,V24=0,V25=0,V26=0,V27=0,V28=0),"",(IF((SUMIFS(LME_non_ferrous!$B:$B,LME_non_ferrous!$A:$A,T19))=0,"-",(SUMIFS(LME_non_ferrous!$B:$B,LME_non_ferrous!$A:$A,T19)))))</f>
        <v/>
      </c>
      <c r="V19" s="165">
        <f>SUMIFS(LME_non_ferrous!$B:$B,LME_non_ferrous!$A:$A,T19)</f>
        <v>0</v>
      </c>
      <c r="W19" s="3" t="str">
        <f>Доллар!W19</f>
        <v>16.08.2023</v>
      </c>
      <c r="X19" s="157" t="str">
        <f>IF(AND(Y17=0,Y18=0,Y19=0,Y20=0,Y21=0,Y22=0,Y23=0,Y24=0,Y25=0,Y26=0,Y27=0,Y28=0),"",(IF((SUMIFS(LME_non_ferrous!$B:$B,LME_non_ferrous!$A:$A,W19))=0,"-",(SUMIFS(LME_non_ferrous!$B:$B,LME_non_ferrous!$A:$A,W19)))))</f>
        <v/>
      </c>
      <c r="Y19" s="165">
        <f>SUMIFS(LME_non_ferrous!$B:$B,LME_non_ferrous!$A:$A,W19)</f>
        <v>0</v>
      </c>
      <c r="Z19" s="3" t="str">
        <f>Доллар!Z19</f>
        <v>16.09.2023</v>
      </c>
      <c r="AA19" s="157" t="str">
        <f>IF(AND(AB17=0,AB18=0,AB19=0,AB20=0,AB21=0,AB22=0,AB23=0,AB24=0,AB25=0,AB26=0,AB27=0,AB28=0),"",(IF((SUMIFS(LME_non_ferrous!$B:$B,LME_non_ferrous!$A:$A,Z19))=0,"-",(SUMIFS(LME_non_ferrous!$B:$B,LME_non_ferrous!$A:$A,Z19)))))</f>
        <v/>
      </c>
      <c r="AB19" s="165">
        <f>SUMIFS(LME_non_ferrous!$B:$B,LME_non_ferrous!$A:$A,Z19)</f>
        <v>0</v>
      </c>
      <c r="AC19" s="3" t="str">
        <f>Доллар!AC19</f>
        <v>16.10.2023</v>
      </c>
      <c r="AD19" s="157" t="str">
        <f>IF(AND(AE17=0,AE18=0,AE19=0,AE20=0,AE21=0,AE22=0,AE23=0,AE24=0,AE25=0,AE26=0,AE27=0,AE28=0),"",(IF((SUMIFS(LME_non_ferrous!$B:$B,LME_non_ferrous!$A:$A,AC19))=0,"-",(SUMIFS(LME_non_ferrous!$B:$B,LME_non_ferrous!$A:$A,AC19)))))</f>
        <v/>
      </c>
      <c r="AE19" s="165">
        <f>SUMIFS(LME_non_ferrous!$B:$B,LME_non_ferrous!$A:$A,AC19)</f>
        <v>0</v>
      </c>
      <c r="AF19" s="3" t="str">
        <f>Доллар!AF19</f>
        <v>16.11.2023</v>
      </c>
      <c r="AG19" s="157" t="str">
        <f>IF(AND(AH17=0,AH18=0,AH19=0,AH20=0,AH21=0,AH22=0,AH23=0,AH24=0,AH25=0,AH26=0,AH27=0,AH28=0),"",(IF((SUMIFS(LME_non_ferrous!$B:$B,LME_non_ferrous!$A:$A,AF19))=0,"-",(SUMIFS(LME_non_ferrous!$B:$B,LME_non_ferrous!$A:$A,AF19)))))</f>
        <v/>
      </c>
      <c r="AH19" s="165">
        <f>SUMIFS(LME_non_ferrous!$B:$B,LME_non_ferrous!$A:$A,AF19)</f>
        <v>0</v>
      </c>
      <c r="AI19" s="3" t="str">
        <f>Доллар!AI19</f>
        <v>16.12.2023</v>
      </c>
      <c r="AJ19" s="157" t="str">
        <f>IF(AND(AK17=0,AK18=0,AK19=0,AK20=0,AK21=0,AK22=0,AK23=0,AK24=0,AK25=0,AK26=0,AK27=0,AK28=0),"",(IF((SUMIFS(LME_non_ferrous!$B:$B,LME_non_ferrous!$A:$A,AI19))=0,"-",(SUMIFS(LME_non_ferrous!$B:$B,LME_non_ferrous!$A:$A,AI19)))))</f>
        <v/>
      </c>
      <c r="AK19" s="165">
        <f>SUMIFS(LME_non_ferrous!$B:$B,LME_non_ferrous!$A:$A,AI19)</f>
        <v>0</v>
      </c>
      <c r="AQ19" s="153" t="str">
        <f t="shared" si="1"/>
        <v>16.06.2023</v>
      </c>
      <c r="AR19" s="161">
        <f t="shared" si="0"/>
        <v>0</v>
      </c>
      <c r="AT19" s="3" t="str">
        <f t="shared" si="2"/>
        <v>16.10.2023</v>
      </c>
      <c r="AU19" s="161">
        <f t="shared" si="3"/>
        <v>0</v>
      </c>
      <c r="AW19" s="3" t="str">
        <f t="shared" si="4"/>
        <v>16.11.2023</v>
      </c>
      <c r="AX19" s="161">
        <f t="shared" si="5"/>
        <v>0</v>
      </c>
      <c r="AZ19" s="3" t="str">
        <f t="shared" si="6"/>
        <v>16.12.2023</v>
      </c>
      <c r="BA19" s="82">
        <f t="shared" si="7"/>
        <v>0</v>
      </c>
    </row>
    <row r="20" spans="2:53" x14ac:dyDescent="0.25">
      <c r="B20" s="3" t="str">
        <f>Доллар!B20</f>
        <v>17.01.2023</v>
      </c>
      <c r="C20" s="157" t="str">
        <f>IF(AND(D18=0,D19=0,D20=0,D21=0,D22=0,D23=0,D24=0,D25=0,D26=0,D27=0,D28=0,D29=0),"",(IF((SUMIFS(LME_non_ferrous!$B:$B,LME_non_ferrous!$A:$A,B20))=0,"-",(SUMIFS(LME_non_ferrous!$B:$B,LME_non_ferrous!$A:$A,B20)))))</f>
        <v/>
      </c>
      <c r="D20" s="165">
        <f>SUMIFS(LME_non_ferrous!$B:$B,LME_non_ferrous!$A:$A,B20)</f>
        <v>0</v>
      </c>
      <c r="E20" s="3" t="str">
        <f>Доллар!E20</f>
        <v>17.02.2023</v>
      </c>
      <c r="F20" s="157" t="str">
        <f>IF(AND(G18=0,G19=0,G20=0,G21=0,G22=0,G23=0,G24=0,G25=0,G26=0,G27=0,G28=0,G29=0),"",(IF((SUMIFS(LME_non_ferrous!$B:$B,LME_non_ferrous!$A:$A,E20))=0,"-",(SUMIFS(LME_non_ferrous!$B:$B,LME_non_ferrous!$A:$A,E20)))))</f>
        <v/>
      </c>
      <c r="G20" s="165">
        <f>SUMIFS(LME_non_ferrous!$B:$B,LME_non_ferrous!$A:$A,E20)</f>
        <v>0</v>
      </c>
      <c r="H20" s="3" t="str">
        <f>Доллар!H20</f>
        <v>17.03.2023</v>
      </c>
      <c r="I20" s="157" t="str">
        <f>IF(AND(J18=0,J19=0,J20=0,J21=0,J22=0,J23=0,J24=0,J25=0,J26=0,J27=0,J28=0,J29=0),"",(IF((SUMIFS(LME_non_ferrous!$B:$B,LME_non_ferrous!$A:$A,H20))=0,"-",(SUMIFS(LME_non_ferrous!$B:$B,LME_non_ferrous!$A:$A,H20)))))</f>
        <v/>
      </c>
      <c r="J20" s="165">
        <f>SUMIFS(LME_non_ferrous!$B:$B,LME_non_ferrous!$A:$A,H20)</f>
        <v>0</v>
      </c>
      <c r="K20" s="3" t="str">
        <f>Доллар!K20</f>
        <v>17.04.2023</v>
      </c>
      <c r="L20" s="157" t="str">
        <f>IF(AND(M18=0,M19=0,M20=0,M21=0,M22=0,M23=0,M24=0,M25=0,M26=0,M27=0,M28=0,M29=0),"",(IF((SUMIFS(LME_non_ferrous!$B:$B,LME_non_ferrous!$A:$A,K20))=0,"-",(SUMIFS(LME_non_ferrous!$B:$B,LME_non_ferrous!$A:$A,K20)))))</f>
        <v/>
      </c>
      <c r="M20" s="165">
        <f>SUMIFS(LME_non_ferrous!$B:$B,LME_non_ferrous!$A:$A,K20)</f>
        <v>0</v>
      </c>
      <c r="N20" s="3" t="str">
        <f>Доллар!N20</f>
        <v>17.05.2023</v>
      </c>
      <c r="O20" s="157" t="str">
        <f>IF(AND(P18=0,P19=0,P20=0,P21=0,P22=0,P23=0,P24=0,P25=0,P26=0,P27=0,P28=0,P29=0),"",(IF((SUMIFS(LME_non_ferrous!$B:$B,LME_non_ferrous!$A:$A,N20))=0,"-",(SUMIFS(LME_non_ferrous!$B:$B,LME_non_ferrous!$A:$A,N20)))))</f>
        <v/>
      </c>
      <c r="P20" s="165">
        <f>SUMIFS(LME_non_ferrous!$B:$B,LME_non_ferrous!$A:$A,N20)</f>
        <v>0</v>
      </c>
      <c r="Q20" s="3" t="str">
        <f>Доллар!Q20</f>
        <v>17.06.2023</v>
      </c>
      <c r="R20" s="157" t="str">
        <f>IF(AND(S18=0,S19=0,S20=0,S21=0,S22=0,S23=0,S24=0,S25=0,S26=0,S27=0,S28=0,S29=0),"",(IF((SUMIFS(LME_non_ferrous!$B:$B,LME_non_ferrous!$A:$A,Q20))=0,"-",(SUMIFS(LME_non_ferrous!$B:$B,LME_non_ferrous!$A:$A,Q20)))))</f>
        <v/>
      </c>
      <c r="S20" s="165">
        <f>SUMIFS(LME_non_ferrous!$B:$B,LME_non_ferrous!$A:$A,Q20)</f>
        <v>0</v>
      </c>
      <c r="T20" s="3" t="str">
        <f>Доллар!T20</f>
        <v>17.07.2023</v>
      </c>
      <c r="U20" s="157" t="str">
        <f>IF(AND(V18=0,V19=0,V20=0,V21=0,V22=0,V23=0,V24=0,V25=0,V26=0,V27=0,V28=0,V29=0),"",(IF((SUMIFS(LME_non_ferrous!$B:$B,LME_non_ferrous!$A:$A,T20))=0,"-",(SUMIFS(LME_non_ferrous!$B:$B,LME_non_ferrous!$A:$A,T20)))))</f>
        <v/>
      </c>
      <c r="V20" s="165">
        <f>SUMIFS(LME_non_ferrous!$B:$B,LME_non_ferrous!$A:$A,T20)</f>
        <v>0</v>
      </c>
      <c r="W20" s="3" t="str">
        <f>Доллар!W20</f>
        <v>17.08.2023</v>
      </c>
      <c r="X20" s="157" t="str">
        <f>IF(AND(Y18=0,Y19=0,Y20=0,Y21=0,Y22=0,Y23=0,Y24=0,Y25=0,Y26=0,Y27=0,Y28=0,Y29=0),"",(IF((SUMIFS(LME_non_ferrous!$B:$B,LME_non_ferrous!$A:$A,W20))=0,"-",(SUMIFS(LME_non_ferrous!$B:$B,LME_non_ferrous!$A:$A,W20)))))</f>
        <v/>
      </c>
      <c r="Y20" s="165">
        <f>SUMIFS(LME_non_ferrous!$B:$B,LME_non_ferrous!$A:$A,W20)</f>
        <v>0</v>
      </c>
      <c r="Z20" s="3" t="str">
        <f>Доллар!Z20</f>
        <v>17.09.2023</v>
      </c>
      <c r="AA20" s="157" t="str">
        <f>IF(AND(AB18=0,AB19=0,AB20=0,AB21=0,AB22=0,AB23=0,AB24=0,AB25=0,AB26=0,AB27=0,AB28=0,AB29=0),"",(IF((SUMIFS(LME_non_ferrous!$B:$B,LME_non_ferrous!$A:$A,Z20))=0,"-",(SUMIFS(LME_non_ferrous!$B:$B,LME_non_ferrous!$A:$A,Z20)))))</f>
        <v/>
      </c>
      <c r="AB20" s="165">
        <f>SUMIFS(LME_non_ferrous!$B:$B,LME_non_ferrous!$A:$A,Z20)</f>
        <v>0</v>
      </c>
      <c r="AC20" s="3" t="str">
        <f>Доллар!AC20</f>
        <v>17.10.2023</v>
      </c>
      <c r="AD20" s="157" t="str">
        <f>IF(AND(AE18=0,AE19=0,AE20=0,AE21=0,AE22=0,AE23=0,AE24=0,AE25=0,AE26=0,AE27=0,AE28=0,AE29=0),"",(IF((SUMIFS(LME_non_ferrous!$B:$B,LME_non_ferrous!$A:$A,AC20))=0,"-",(SUMIFS(LME_non_ferrous!$B:$B,LME_non_ferrous!$A:$A,AC20)))))</f>
        <v/>
      </c>
      <c r="AE20" s="165">
        <f>SUMIFS(LME_non_ferrous!$B:$B,LME_non_ferrous!$A:$A,AC20)</f>
        <v>0</v>
      </c>
      <c r="AF20" s="3" t="str">
        <f>Доллар!AF20</f>
        <v>17.11.2023</v>
      </c>
      <c r="AG20" s="157" t="str">
        <f>IF(AND(AH18=0,AH19=0,AH20=0,AH21=0,AH22=0,AH23=0,AH24=0,AH25=0,AH26=0,AH27=0,AH28=0,AH29=0),"",(IF((SUMIFS(LME_non_ferrous!$B:$B,LME_non_ferrous!$A:$A,AF20))=0,"-",(SUMIFS(LME_non_ferrous!$B:$B,LME_non_ferrous!$A:$A,AF20)))))</f>
        <v/>
      </c>
      <c r="AH20" s="165">
        <f>SUMIFS(LME_non_ferrous!$B:$B,LME_non_ferrous!$A:$A,AF20)</f>
        <v>0</v>
      </c>
      <c r="AI20" s="3" t="str">
        <f>Доллар!AI20</f>
        <v>17.12.2023</v>
      </c>
      <c r="AJ20" s="157" t="str">
        <f>IF(AND(AK18=0,AK19=0,AK20=0,AK21=0,AK22=0,AK23=0,AK24=0,AK25=0,AK26=0,AK27=0,AK28=0,AK29=0),"",(IF((SUMIFS(LME_non_ferrous!$B:$B,LME_non_ferrous!$A:$A,AI20))=0,"-",(SUMIFS(LME_non_ferrous!$B:$B,LME_non_ferrous!$A:$A,AI20)))))</f>
        <v/>
      </c>
      <c r="AK20" s="165">
        <f>SUMIFS(LME_non_ferrous!$B:$B,LME_non_ferrous!$A:$A,AI20)</f>
        <v>0</v>
      </c>
      <c r="AQ20" s="153" t="str">
        <f t="shared" si="1"/>
        <v>17.06.2023</v>
      </c>
      <c r="AR20" s="161">
        <f t="shared" si="0"/>
        <v>0</v>
      </c>
      <c r="AT20" s="3" t="str">
        <f t="shared" si="2"/>
        <v>17.10.2023</v>
      </c>
      <c r="AU20" s="161">
        <f t="shared" si="3"/>
        <v>0</v>
      </c>
      <c r="AW20" s="3" t="str">
        <f t="shared" si="4"/>
        <v>17.11.2023</v>
      </c>
      <c r="AX20" s="161">
        <f t="shared" si="5"/>
        <v>0</v>
      </c>
      <c r="AZ20" s="3" t="str">
        <f t="shared" si="6"/>
        <v>17.12.2023</v>
      </c>
      <c r="BA20" s="82">
        <f t="shared" si="7"/>
        <v>0</v>
      </c>
    </row>
    <row r="21" spans="2:53" x14ac:dyDescent="0.25">
      <c r="B21" s="3" t="str">
        <f>Доллар!B21</f>
        <v>18.01.2023</v>
      </c>
      <c r="C21" s="157" t="str">
        <f>IF(AND(D19=0,D20=0,D21=0,D22=0,D23=0,D24=0,D25=0,D26=0,D27=0,D28=0,D29=0,D30=0),"",(IF((SUMIFS(LME_non_ferrous!$B:$B,LME_non_ferrous!$A:$A,B21))=0,"-",(SUMIFS(LME_non_ferrous!$B:$B,LME_non_ferrous!$A:$A,B21)))))</f>
        <v/>
      </c>
      <c r="D21" s="165">
        <f>SUMIFS(LME_non_ferrous!$B:$B,LME_non_ferrous!$A:$A,B21)</f>
        <v>0</v>
      </c>
      <c r="E21" s="3" t="str">
        <f>Доллар!E21</f>
        <v>18.02.2023</v>
      </c>
      <c r="F21" s="157" t="str">
        <f>IF(AND(G19=0,G20=0,G21=0,G22=0,G23=0,G24=0,G25=0,G26=0,G27=0,G28=0,G29=0,G30=0),"",(IF((SUMIFS(LME_non_ferrous!$B:$B,LME_non_ferrous!$A:$A,E21))=0,"-",(SUMIFS(LME_non_ferrous!$B:$B,LME_non_ferrous!$A:$A,E21)))))</f>
        <v/>
      </c>
      <c r="G21" s="165">
        <f>SUMIFS(LME_non_ferrous!$B:$B,LME_non_ferrous!$A:$A,E21)</f>
        <v>0</v>
      </c>
      <c r="H21" s="3" t="str">
        <f>Доллар!H21</f>
        <v>18.03.2023</v>
      </c>
      <c r="I21" s="157" t="str">
        <f>IF(AND(J19=0,J20=0,J21=0,J22=0,J23=0,J24=0,J25=0,J26=0,J27=0,J28=0,J29=0,J30=0),"",(IF((SUMIFS(LME_non_ferrous!$B:$B,LME_non_ferrous!$A:$A,H21))=0,"-",(SUMIFS(LME_non_ferrous!$B:$B,LME_non_ferrous!$A:$A,H21)))))</f>
        <v/>
      </c>
      <c r="J21" s="165">
        <f>SUMIFS(LME_non_ferrous!$B:$B,LME_non_ferrous!$A:$A,H21)</f>
        <v>0</v>
      </c>
      <c r="K21" s="3" t="str">
        <f>Доллар!K21</f>
        <v>18.04.2023</v>
      </c>
      <c r="L21" s="157" t="str">
        <f>IF(AND(M19=0,M20=0,M21=0,M22=0,M23=0,M24=0,M25=0,M26=0,M27=0,M28=0,M29=0,M30=0),"",(IF((SUMIFS(LME_non_ferrous!$B:$B,LME_non_ferrous!$A:$A,K21))=0,"-",(SUMIFS(LME_non_ferrous!$B:$B,LME_non_ferrous!$A:$A,K21)))))</f>
        <v/>
      </c>
      <c r="M21" s="165">
        <f>SUMIFS(LME_non_ferrous!$B:$B,LME_non_ferrous!$A:$A,K21)</f>
        <v>0</v>
      </c>
      <c r="N21" s="3" t="str">
        <f>Доллар!N21</f>
        <v>18.05.2023</v>
      </c>
      <c r="O21" s="157" t="str">
        <f>IF(AND(P19=0,P20=0,P21=0,P22=0,P23=0,P24=0,P25=0,P26=0,P27=0,P28=0,P29=0,P30=0),"",(IF((SUMIFS(LME_non_ferrous!$B:$B,LME_non_ferrous!$A:$A,N21))=0,"-",(SUMIFS(LME_non_ferrous!$B:$B,LME_non_ferrous!$A:$A,N21)))))</f>
        <v/>
      </c>
      <c r="P21" s="165">
        <f>SUMIFS(LME_non_ferrous!$B:$B,LME_non_ferrous!$A:$A,N21)</f>
        <v>0</v>
      </c>
      <c r="Q21" s="3" t="str">
        <f>Доллар!Q21</f>
        <v>18.06.2023</v>
      </c>
      <c r="R21" s="157" t="str">
        <f>IF(AND(S19=0,S20=0,S21=0,S22=0,S23=0,S24=0,S25=0,S26=0,S27=0,S28=0,S29=0,S30=0),"",(IF((SUMIFS(LME_non_ferrous!$B:$B,LME_non_ferrous!$A:$A,Q21))=0,"-",(SUMIFS(LME_non_ferrous!$B:$B,LME_non_ferrous!$A:$A,Q21)))))</f>
        <v/>
      </c>
      <c r="S21" s="165">
        <f>SUMIFS(LME_non_ferrous!$B:$B,LME_non_ferrous!$A:$A,Q21)</f>
        <v>0</v>
      </c>
      <c r="T21" s="3" t="str">
        <f>Доллар!T21</f>
        <v>18.07.2023</v>
      </c>
      <c r="U21" s="157" t="str">
        <f>IF(AND(V19=0,V20=0,V21=0,V22=0,V23=0,V24=0,V25=0,V26=0,V27=0,V28=0,V29=0,V30=0),"",(IF((SUMIFS(LME_non_ferrous!$B:$B,LME_non_ferrous!$A:$A,T21))=0,"-",(SUMIFS(LME_non_ferrous!$B:$B,LME_non_ferrous!$A:$A,T21)))))</f>
        <v/>
      </c>
      <c r="V21" s="165">
        <f>SUMIFS(LME_non_ferrous!$B:$B,LME_non_ferrous!$A:$A,T21)</f>
        <v>0</v>
      </c>
      <c r="W21" s="3" t="str">
        <f>Доллар!W21</f>
        <v>18.08.2023</v>
      </c>
      <c r="X21" s="157" t="str">
        <f>IF(AND(Y19=0,Y20=0,Y21=0,Y22=0,Y23=0,Y24=0,Y25=0,Y26=0,Y27=0,Y28=0,Y29=0,Y30=0),"",(IF((SUMIFS(LME_non_ferrous!$B:$B,LME_non_ferrous!$A:$A,W21))=0,"-",(SUMIFS(LME_non_ferrous!$B:$B,LME_non_ferrous!$A:$A,W21)))))</f>
        <v/>
      </c>
      <c r="Y21" s="165">
        <f>SUMIFS(LME_non_ferrous!$B:$B,LME_non_ferrous!$A:$A,W21)</f>
        <v>0</v>
      </c>
      <c r="Z21" s="3" t="str">
        <f>Доллар!Z21</f>
        <v>18.09.2023</v>
      </c>
      <c r="AA21" s="157" t="str">
        <f>IF(AND(AB19=0,AB20=0,AB21=0,AB22=0,AB23=0,AB24=0,AB25=0,AB26=0,AB27=0,AB28=0,AB29=0,AB30=0),"",(IF((SUMIFS(LME_non_ferrous!$B:$B,LME_non_ferrous!$A:$A,Z21))=0,"-",(SUMIFS(LME_non_ferrous!$B:$B,LME_non_ferrous!$A:$A,Z21)))))</f>
        <v/>
      </c>
      <c r="AB21" s="165">
        <f>SUMIFS(LME_non_ferrous!$B:$B,LME_non_ferrous!$A:$A,Z21)</f>
        <v>0</v>
      </c>
      <c r="AC21" s="3" t="str">
        <f>Доллар!AC21</f>
        <v>18.10.2023</v>
      </c>
      <c r="AD21" s="157" t="str">
        <f>IF(AND(AE19=0,AE20=0,AE21=0,AE22=0,AE23=0,AE24=0,AE25=0,AE26=0,AE27=0,AE28=0,AE29=0,AE30=0),"",(IF((SUMIFS(LME_non_ferrous!$B:$B,LME_non_ferrous!$A:$A,AC21))=0,"-",(SUMIFS(LME_non_ferrous!$B:$B,LME_non_ferrous!$A:$A,AC21)))))</f>
        <v/>
      </c>
      <c r="AE21" s="165">
        <f>SUMIFS(LME_non_ferrous!$B:$B,LME_non_ferrous!$A:$A,AC21)</f>
        <v>0</v>
      </c>
      <c r="AF21" s="3" t="str">
        <f>Доллар!AF21</f>
        <v>18.11.2023</v>
      </c>
      <c r="AG21" s="157" t="str">
        <f>IF(AND(AH19=0,AH20=0,AH21=0,AH22=0,AH23=0,AH24=0,AH25=0,AH26=0,AH27=0,AH28=0,AH29=0,AH30=0),"",(IF((SUMIFS(LME_non_ferrous!$B:$B,LME_non_ferrous!$A:$A,AF21))=0,"-",(SUMIFS(LME_non_ferrous!$B:$B,LME_non_ferrous!$A:$A,AF21)))))</f>
        <v/>
      </c>
      <c r="AH21" s="165">
        <f>SUMIFS(LME_non_ferrous!$B:$B,LME_non_ferrous!$A:$A,AF21)</f>
        <v>0</v>
      </c>
      <c r="AI21" s="3" t="str">
        <f>Доллар!AI21</f>
        <v>18.12.2023</v>
      </c>
      <c r="AJ21" s="157" t="str">
        <f>IF(AND(AK19=0,AK20=0,AK21=0,AK22=0,AK23=0,AK24=0,AK25=0,AK26=0,AK27=0,AK28=0,AK29=0,AK30=0),"",(IF((SUMIFS(LME_non_ferrous!$B:$B,LME_non_ferrous!$A:$A,AI21))=0,"-",(SUMIFS(LME_non_ferrous!$B:$B,LME_non_ferrous!$A:$A,AI21)))))</f>
        <v/>
      </c>
      <c r="AK21" s="165">
        <f>SUMIFS(LME_non_ferrous!$B:$B,LME_non_ferrous!$A:$A,AI21)</f>
        <v>0</v>
      </c>
      <c r="AQ21" s="153" t="str">
        <f t="shared" si="1"/>
        <v>18.06.2023</v>
      </c>
      <c r="AR21" s="161">
        <f t="shared" si="0"/>
        <v>0</v>
      </c>
      <c r="AT21" s="3" t="str">
        <f t="shared" si="2"/>
        <v>18.10.2023</v>
      </c>
      <c r="AU21" s="161">
        <f t="shared" si="3"/>
        <v>0</v>
      </c>
      <c r="AW21" s="3" t="str">
        <f t="shared" si="4"/>
        <v>18.11.2023</v>
      </c>
      <c r="AX21" s="161">
        <f t="shared" si="5"/>
        <v>0</v>
      </c>
      <c r="AZ21" s="3" t="str">
        <f t="shared" si="6"/>
        <v>18.12.2023</v>
      </c>
      <c r="BA21" s="82">
        <f t="shared" si="7"/>
        <v>0</v>
      </c>
    </row>
    <row r="22" spans="2:53" x14ac:dyDescent="0.25">
      <c r="B22" s="3" t="str">
        <f>Доллар!B22</f>
        <v>19.01.2023</v>
      </c>
      <c r="C22" s="157" t="str">
        <f>IF(AND(D20=0,D21=0,D22=0,D23=0,D24=0,D25=0,D26=0,D27=0,D28=0,D29=0,D30=0,D31=0),"",(IF((SUMIFS(LME_non_ferrous!$B:$B,LME_non_ferrous!$A:$A,B22))=0,"-",(SUMIFS(LME_non_ferrous!$B:$B,LME_non_ferrous!$A:$A,B22)))))</f>
        <v/>
      </c>
      <c r="D22" s="165">
        <f>SUMIFS(LME_non_ferrous!$B:$B,LME_non_ferrous!$A:$A,B22)</f>
        <v>0</v>
      </c>
      <c r="E22" s="3" t="str">
        <f>Доллар!E22</f>
        <v>19.02.2023</v>
      </c>
      <c r="F22" s="157" t="str">
        <f>IF(AND(G20=0,G21=0,G22=0,G23=0,G24=0,G25=0,G26=0,G27=0,G28=0,G29=0,G30=0,G31=0),"",(IF((SUMIFS(LME_non_ferrous!$B:$B,LME_non_ferrous!$A:$A,E22))=0,"-",(SUMIFS(LME_non_ferrous!$B:$B,LME_non_ferrous!$A:$A,E22)))))</f>
        <v/>
      </c>
      <c r="G22" s="165">
        <f>SUMIFS(LME_non_ferrous!$B:$B,LME_non_ferrous!$A:$A,E22)</f>
        <v>0</v>
      </c>
      <c r="H22" s="3" t="str">
        <f>Доллар!H22</f>
        <v>19.03.2023</v>
      </c>
      <c r="I22" s="157" t="str">
        <f>IF(AND(J20=0,J21=0,J22=0,J23=0,J24=0,J25=0,J26=0,J27=0,J28=0,J29=0,J30=0,J31=0),"",(IF((SUMIFS(LME_non_ferrous!$B:$B,LME_non_ferrous!$A:$A,H22))=0,"-",(SUMIFS(LME_non_ferrous!$B:$B,LME_non_ferrous!$A:$A,H22)))))</f>
        <v/>
      </c>
      <c r="J22" s="165">
        <f>SUMIFS(LME_non_ferrous!$B:$B,LME_non_ferrous!$A:$A,H22)</f>
        <v>0</v>
      </c>
      <c r="K22" s="3" t="str">
        <f>Доллар!K22</f>
        <v>19.04.2023</v>
      </c>
      <c r="L22" s="157" t="str">
        <f>IF(AND(M20=0,M21=0,M22=0,M23=0,M24=0,M25=0,M26=0,M27=0,M28=0,M29=0,M30=0,M31=0),"",(IF((SUMIFS(LME_non_ferrous!$B:$B,LME_non_ferrous!$A:$A,K22))=0,"-",(SUMIFS(LME_non_ferrous!$B:$B,LME_non_ferrous!$A:$A,K22)))))</f>
        <v/>
      </c>
      <c r="M22" s="165">
        <f>SUMIFS(LME_non_ferrous!$B:$B,LME_non_ferrous!$A:$A,K22)</f>
        <v>0</v>
      </c>
      <c r="N22" s="3" t="str">
        <f>Доллар!N22</f>
        <v>19.05.2023</v>
      </c>
      <c r="O22" s="157" t="str">
        <f>IF(AND(P20=0,P21=0,P22=0,P23=0,P24=0,P25=0,P26=0,P27=0,P28=0,P29=0,P30=0,P31=0),"",(IF((SUMIFS(LME_non_ferrous!$B:$B,LME_non_ferrous!$A:$A,N22))=0,"-",(SUMIFS(LME_non_ferrous!$B:$B,LME_non_ferrous!$A:$A,N22)))))</f>
        <v/>
      </c>
      <c r="P22" s="165">
        <f>SUMIFS(LME_non_ferrous!$B:$B,LME_non_ferrous!$A:$A,N22)</f>
        <v>0</v>
      </c>
      <c r="Q22" s="3" t="str">
        <f>Доллар!Q22</f>
        <v>19.06.2023</v>
      </c>
      <c r="R22" s="157" t="str">
        <f>IF(AND(S20=0,S21=0,S22=0,S23=0,S24=0,S25=0,S26=0,S27=0,S28=0,S29=0,S30=0,S31=0),"",(IF((SUMIFS(LME_non_ferrous!$B:$B,LME_non_ferrous!$A:$A,Q22))=0,"-",(SUMIFS(LME_non_ferrous!$B:$B,LME_non_ferrous!$A:$A,Q22)))))</f>
        <v/>
      </c>
      <c r="S22" s="165">
        <f>SUMIFS(LME_non_ferrous!$B:$B,LME_non_ferrous!$A:$A,Q22)</f>
        <v>0</v>
      </c>
      <c r="T22" s="3" t="str">
        <f>Доллар!T22</f>
        <v>19.07.2023</v>
      </c>
      <c r="U22" s="157" t="str">
        <f>IF(AND(V20=0,V21=0,V22=0,V23=0,V24=0,V25=0,V26=0,V27=0,V28=0,V29=0,V30=0,V31=0),"",(IF((SUMIFS(LME_non_ferrous!$B:$B,LME_non_ferrous!$A:$A,T22))=0,"-",(SUMIFS(LME_non_ferrous!$B:$B,LME_non_ferrous!$A:$A,T22)))))</f>
        <v/>
      </c>
      <c r="V22" s="165">
        <f>SUMIFS(LME_non_ferrous!$B:$B,LME_non_ferrous!$A:$A,T22)</f>
        <v>0</v>
      </c>
      <c r="W22" s="3" t="str">
        <f>Доллар!W22</f>
        <v>19.08.2023</v>
      </c>
      <c r="X22" s="157" t="str">
        <f>IF(AND(Y20=0,Y21=0,Y22=0,Y23=0,Y24=0,Y25=0,Y26=0,Y27=0,Y28=0,Y29=0,Y30=0,Y31=0),"",(IF((SUMIFS(LME_non_ferrous!$B:$B,LME_non_ferrous!$A:$A,W22))=0,"-",(SUMIFS(LME_non_ferrous!$B:$B,LME_non_ferrous!$A:$A,W22)))))</f>
        <v/>
      </c>
      <c r="Y22" s="165">
        <f>SUMIFS(LME_non_ferrous!$B:$B,LME_non_ferrous!$A:$A,W22)</f>
        <v>0</v>
      </c>
      <c r="Z22" s="3" t="str">
        <f>Доллар!Z22</f>
        <v>19.09.2023</v>
      </c>
      <c r="AA22" s="157" t="str">
        <f>IF(AND(AB20=0,AB21=0,AB22=0,AB23=0,AB24=0,AB25=0,AB26=0,AB27=0,AB28=0,AB29=0,AB30=0,AB31=0),"",(IF((SUMIFS(LME_non_ferrous!$B:$B,LME_non_ferrous!$A:$A,Z22))=0,"-",(SUMIFS(LME_non_ferrous!$B:$B,LME_non_ferrous!$A:$A,Z22)))))</f>
        <v/>
      </c>
      <c r="AB22" s="165">
        <f>SUMIFS(LME_non_ferrous!$B:$B,LME_non_ferrous!$A:$A,Z22)</f>
        <v>0</v>
      </c>
      <c r="AC22" s="3" t="str">
        <f>Доллар!AC22</f>
        <v>19.10.2023</v>
      </c>
      <c r="AD22" s="157" t="str">
        <f>IF(AND(AE20=0,AE21=0,AE22=0,AE23=0,AE24=0,AE25=0,AE26=0,AE27=0,AE28=0,AE29=0,AE30=0,AE31=0),"",(IF((SUMIFS(LME_non_ferrous!$B:$B,LME_non_ferrous!$A:$A,AC22))=0,"-",(SUMIFS(LME_non_ferrous!$B:$B,LME_non_ferrous!$A:$A,AC22)))))</f>
        <v/>
      </c>
      <c r="AE22" s="165">
        <f>SUMIFS(LME_non_ferrous!$B:$B,LME_non_ferrous!$A:$A,AC22)</f>
        <v>0</v>
      </c>
      <c r="AF22" s="3" t="str">
        <f>Доллар!AF22</f>
        <v>19.11.2023</v>
      </c>
      <c r="AG22" s="157" t="str">
        <f>IF(AND(AH20=0,AH21=0,AH22=0,AH23=0,AH24=0,AH25=0,AH26=0,AH27=0,AH28=0,AH29=0,AH30=0,AH31=0),"",(IF((SUMIFS(LME_non_ferrous!$B:$B,LME_non_ferrous!$A:$A,AF22))=0,"-",(SUMIFS(LME_non_ferrous!$B:$B,LME_non_ferrous!$A:$A,AF22)))))</f>
        <v/>
      </c>
      <c r="AH22" s="165">
        <f>SUMIFS(LME_non_ferrous!$B:$B,LME_non_ferrous!$A:$A,AF22)</f>
        <v>0</v>
      </c>
      <c r="AI22" s="3" t="str">
        <f>Доллар!AI22</f>
        <v>19.12.2023</v>
      </c>
      <c r="AJ22" s="157" t="str">
        <f>IF(AND(AK20=0,AK21=0,AK22=0,AK23=0,AK24=0,AK25=0,AK26=0,AK27=0,AK28=0,AK29=0,AK30=0,AK31=0),"",(IF((SUMIFS(LME_non_ferrous!$B:$B,LME_non_ferrous!$A:$A,AI22))=0,"-",(SUMIFS(LME_non_ferrous!$B:$B,LME_non_ferrous!$A:$A,AI22)))))</f>
        <v/>
      </c>
      <c r="AK22" s="165">
        <f>SUMIFS(LME_non_ferrous!$B:$B,LME_non_ferrous!$A:$A,AI22)</f>
        <v>0</v>
      </c>
      <c r="AQ22" s="153" t="str">
        <f t="shared" si="1"/>
        <v>19.06.2023</v>
      </c>
      <c r="AR22" s="161">
        <f t="shared" si="0"/>
        <v>0</v>
      </c>
      <c r="AT22" s="3" t="str">
        <f t="shared" si="2"/>
        <v>19.10.2023</v>
      </c>
      <c r="AU22" s="161">
        <f t="shared" si="3"/>
        <v>0</v>
      </c>
      <c r="AW22" s="3" t="str">
        <f t="shared" si="4"/>
        <v>19.11.2023</v>
      </c>
      <c r="AX22" s="161">
        <f t="shared" si="5"/>
        <v>0</v>
      </c>
      <c r="AZ22" s="3" t="str">
        <f t="shared" si="6"/>
        <v>19.12.2023</v>
      </c>
      <c r="BA22" s="82">
        <f t="shared" si="7"/>
        <v>0</v>
      </c>
    </row>
    <row r="23" spans="2:53" x14ac:dyDescent="0.25">
      <c r="B23" s="3" t="str">
        <f>Доллар!B23</f>
        <v>20.01.2023</v>
      </c>
      <c r="C23" s="157" t="str">
        <f>IF(AND(D21=0,D22=0,D23=0,D24=0,D25=0,D26=0,D27=0,D28=0,D29=0,D30=0,D31=0,D32=0),"",(IF((SUMIFS(LME_non_ferrous!$B:$B,LME_non_ferrous!$A:$A,B23))=0,"-",(SUMIFS(LME_non_ferrous!$B:$B,LME_non_ferrous!$A:$A,B23)))))</f>
        <v/>
      </c>
      <c r="D23" s="165">
        <f>SUMIFS(LME_non_ferrous!$B:$B,LME_non_ferrous!$A:$A,B23)</f>
        <v>0</v>
      </c>
      <c r="E23" s="3" t="str">
        <f>Доллар!E23</f>
        <v>20.02.2023</v>
      </c>
      <c r="F23" s="157" t="str">
        <f>IF(AND(G21=0,G22=0,G23=0,G24=0,G25=0,G26=0,G27=0,G28=0,G29=0,G30=0,G31=0,G32=0),"",(IF((SUMIFS(LME_non_ferrous!$B:$B,LME_non_ferrous!$A:$A,E23))=0,"-",(SUMIFS(LME_non_ferrous!$B:$B,LME_non_ferrous!$A:$A,E23)))))</f>
        <v/>
      </c>
      <c r="G23" s="165">
        <f>SUMIFS(LME_non_ferrous!$B:$B,LME_non_ferrous!$A:$A,E23)</f>
        <v>0</v>
      </c>
      <c r="H23" s="3" t="str">
        <f>Доллар!H23</f>
        <v>20.03.2023</v>
      </c>
      <c r="I23" s="157" t="str">
        <f>IF(AND(J21=0,J22=0,J23=0,J24=0,J25=0,J26=0,J27=0,J28=0,J29=0,J30=0,J31=0,J32=0),"",(IF((SUMIFS(LME_non_ferrous!$B:$B,LME_non_ferrous!$A:$A,H23))=0,"-",(SUMIFS(LME_non_ferrous!$B:$B,LME_non_ferrous!$A:$A,H23)))))</f>
        <v/>
      </c>
      <c r="J23" s="165">
        <f>SUMIFS(LME_non_ferrous!$B:$B,LME_non_ferrous!$A:$A,H23)</f>
        <v>0</v>
      </c>
      <c r="K23" s="3" t="str">
        <f>Доллар!K23</f>
        <v>20.04.2023</v>
      </c>
      <c r="L23" s="157" t="str">
        <f>IF(AND(M21=0,M22=0,M23=0,M24=0,M25=0,M26=0,M27=0,M28=0,M29=0,M30=0,M31=0,M32=0),"",(IF((SUMIFS(LME_non_ferrous!$B:$B,LME_non_ferrous!$A:$A,K23))=0,"-",(SUMIFS(LME_non_ferrous!$B:$B,LME_non_ferrous!$A:$A,K23)))))</f>
        <v/>
      </c>
      <c r="M23" s="165">
        <f>SUMIFS(LME_non_ferrous!$B:$B,LME_non_ferrous!$A:$A,K23)</f>
        <v>0</v>
      </c>
      <c r="N23" s="3" t="str">
        <f>Доллар!N23</f>
        <v>20.05.2023</v>
      </c>
      <c r="O23" s="157" t="str">
        <f>IF(AND(P21=0,P22=0,P23=0,P24=0,P25=0,P26=0,P27=0,P28=0,P29=0,P30=0,P31=0,P32=0),"",(IF((SUMIFS(LME_non_ferrous!$B:$B,LME_non_ferrous!$A:$A,N23))=0,"-",(SUMIFS(LME_non_ferrous!$B:$B,LME_non_ferrous!$A:$A,N23)))))</f>
        <v/>
      </c>
      <c r="P23" s="165">
        <f>SUMIFS(LME_non_ferrous!$B:$B,LME_non_ferrous!$A:$A,N23)</f>
        <v>0</v>
      </c>
      <c r="Q23" s="3" t="str">
        <f>Доллар!Q23</f>
        <v>20.06.2023</v>
      </c>
      <c r="R23" s="157" t="str">
        <f>IF(AND(S21=0,S22=0,S23=0,S24=0,S25=0,S26=0,S27=0,S28=0,S29=0,S30=0,S31=0,S32=0),"",(IF((SUMIFS(LME_non_ferrous!$B:$B,LME_non_ferrous!$A:$A,Q23))=0,"-",(SUMIFS(LME_non_ferrous!$B:$B,LME_non_ferrous!$A:$A,Q23)))))</f>
        <v/>
      </c>
      <c r="S23" s="165">
        <f>SUMIFS(LME_non_ferrous!$B:$B,LME_non_ferrous!$A:$A,Q23)</f>
        <v>0</v>
      </c>
      <c r="T23" s="3" t="str">
        <f>Доллар!T23</f>
        <v>20.07.2023</v>
      </c>
      <c r="U23" s="157" t="str">
        <f>IF(AND(V21=0,V22=0,V23=0,V24=0,V25=0,V26=0,V27=0,V28=0,V29=0,V30=0,V31=0,V32=0),"",(IF((SUMIFS(LME_non_ferrous!$B:$B,LME_non_ferrous!$A:$A,T23))=0,"-",(SUMIFS(LME_non_ferrous!$B:$B,LME_non_ferrous!$A:$A,T23)))))</f>
        <v/>
      </c>
      <c r="V23" s="165">
        <f>SUMIFS(LME_non_ferrous!$B:$B,LME_non_ferrous!$A:$A,T23)</f>
        <v>0</v>
      </c>
      <c r="W23" s="3" t="str">
        <f>Доллар!W23</f>
        <v>20.08.2023</v>
      </c>
      <c r="X23" s="157" t="str">
        <f>IF(AND(Y21=0,Y22=0,Y23=0,Y24=0,Y25=0,Y26=0,Y27=0,Y28=0,Y29=0,Y30=0,Y31=0,Y32=0),"",(IF((SUMIFS(LME_non_ferrous!$B:$B,LME_non_ferrous!$A:$A,W23))=0,"-",(SUMIFS(LME_non_ferrous!$B:$B,LME_non_ferrous!$A:$A,W23)))))</f>
        <v/>
      </c>
      <c r="Y23" s="165">
        <f>SUMIFS(LME_non_ferrous!$B:$B,LME_non_ferrous!$A:$A,W23)</f>
        <v>0</v>
      </c>
      <c r="Z23" s="3" t="str">
        <f>Доллар!Z23</f>
        <v>20.09.2023</v>
      </c>
      <c r="AA23" s="157" t="str">
        <f>IF(AND(AB21=0,AB22=0,AB23=0,AB24=0,AB25=0,AB26=0,AB27=0,AB28=0,AB29=0,AB30=0,AB31=0,AB32=0),"",(IF((SUMIFS(LME_non_ferrous!$B:$B,LME_non_ferrous!$A:$A,Z23))=0,"-",(SUMIFS(LME_non_ferrous!$B:$B,LME_non_ferrous!$A:$A,Z23)))))</f>
        <v/>
      </c>
      <c r="AB23" s="165">
        <f>SUMIFS(LME_non_ferrous!$B:$B,LME_non_ferrous!$A:$A,Z23)</f>
        <v>0</v>
      </c>
      <c r="AC23" s="3" t="str">
        <f>Доллар!AC23</f>
        <v>20.10.2023</v>
      </c>
      <c r="AD23" s="157" t="str">
        <f>IF(AND(AE21=0,AE22=0,AE23=0,AE24=0,AE25=0,AE26=0,AE27=0,AE28=0,AE29=0,AE30=0,AE31=0,AE32=0),"",(IF((SUMIFS(LME_non_ferrous!$B:$B,LME_non_ferrous!$A:$A,AC23))=0,"-",(SUMIFS(LME_non_ferrous!$B:$B,LME_non_ferrous!$A:$A,AC23)))))</f>
        <v/>
      </c>
      <c r="AE23" s="165">
        <f>SUMIFS(LME_non_ferrous!$B:$B,LME_non_ferrous!$A:$A,AC23)</f>
        <v>0</v>
      </c>
      <c r="AF23" s="3" t="str">
        <f>Доллар!AF23</f>
        <v>20.11.2023</v>
      </c>
      <c r="AG23" s="157" t="str">
        <f>IF(AND(AH21=0,AH22=0,AH23=0,AH24=0,AH25=0,AH26=0,AH27=0,AH28=0,AH29=0,AH30=0,AH31=0,AH32=0),"",(IF((SUMIFS(LME_non_ferrous!$B:$B,LME_non_ferrous!$A:$A,AF23))=0,"-",(SUMIFS(LME_non_ferrous!$B:$B,LME_non_ferrous!$A:$A,AF23)))))</f>
        <v/>
      </c>
      <c r="AH23" s="165">
        <f>SUMIFS(LME_non_ferrous!$B:$B,LME_non_ferrous!$A:$A,AF23)</f>
        <v>0</v>
      </c>
      <c r="AI23" s="3" t="str">
        <f>Доллар!AI23</f>
        <v>20.12.2023</v>
      </c>
      <c r="AJ23" s="157" t="str">
        <f>IF(AND(AK21=0,AK22=0,AK23=0,AK24=0,AK25=0,AK26=0,AK27=0,AK28=0,AK29=0,AK30=0,AK31=0,AK32=0),"",(IF((SUMIFS(LME_non_ferrous!$B:$B,LME_non_ferrous!$A:$A,AI23))=0,"-",(SUMIFS(LME_non_ferrous!$B:$B,LME_non_ferrous!$A:$A,AI23)))))</f>
        <v/>
      </c>
      <c r="AK23" s="165">
        <f>SUMIFS(LME_non_ferrous!$B:$B,LME_non_ferrous!$A:$A,AI23)</f>
        <v>0</v>
      </c>
      <c r="AQ23" s="153" t="str">
        <f t="shared" si="1"/>
        <v>20.06.2023</v>
      </c>
      <c r="AR23" s="161">
        <f t="shared" si="0"/>
        <v>0</v>
      </c>
      <c r="AT23" s="3" t="str">
        <f t="shared" si="2"/>
        <v>20.10.2023</v>
      </c>
      <c r="AU23" s="161">
        <f t="shared" si="3"/>
        <v>0</v>
      </c>
      <c r="AW23" s="3" t="str">
        <f t="shared" si="4"/>
        <v>20.11.2023</v>
      </c>
      <c r="AX23" s="161">
        <f t="shared" si="5"/>
        <v>0</v>
      </c>
      <c r="AZ23" s="3" t="str">
        <f t="shared" si="6"/>
        <v>20.12.2023</v>
      </c>
      <c r="BA23" s="82">
        <f t="shared" si="7"/>
        <v>0</v>
      </c>
    </row>
    <row r="24" spans="2:53" x14ac:dyDescent="0.25">
      <c r="B24" s="3" t="str">
        <f>Доллар!B24</f>
        <v>21.01.2023</v>
      </c>
      <c r="C24" s="157" t="str">
        <f>IF(AND(D22=0,D23=0,D24=0,D25=0,D26=0,D27=0,D28=0,D29=0,D30=0,D31=0,D32=0,D33=0),"",(IF((SUMIFS(LME_non_ferrous!$B:$B,LME_non_ferrous!$A:$A,B24))=0,"-",(SUMIFS(LME_non_ferrous!$B:$B,LME_non_ferrous!$A:$A,B24)))))</f>
        <v/>
      </c>
      <c r="D24" s="165">
        <f>SUMIFS(LME_non_ferrous!$B:$B,LME_non_ferrous!$A:$A,B24)</f>
        <v>0</v>
      </c>
      <c r="E24" s="3" t="str">
        <f>Доллар!E24</f>
        <v>21.02.2023</v>
      </c>
      <c r="F24" s="157" t="str">
        <f>IF(AND(G22=0,G23=0,G24=0,G25=0,G26=0,G27=0,G28=0,G29=0,G30=0,G31=0,G32=0,G33=0),"",(IF((SUMIFS(LME_non_ferrous!$B:$B,LME_non_ferrous!$A:$A,E24))=0,"-",(SUMIFS(LME_non_ferrous!$B:$B,LME_non_ferrous!$A:$A,E24)))))</f>
        <v/>
      </c>
      <c r="G24" s="165">
        <f>SUMIFS(LME_non_ferrous!$B:$B,LME_non_ferrous!$A:$A,E24)</f>
        <v>0</v>
      </c>
      <c r="H24" s="3" t="str">
        <f>Доллар!H24</f>
        <v>21.03.2023</v>
      </c>
      <c r="I24" s="157" t="str">
        <f>IF(AND(J22=0,J23=0,J24=0,J25=0,J26=0,J27=0,J28=0,J29=0,J30=0,J31=0,J32=0,J33=0),"",(IF((SUMIFS(LME_non_ferrous!$B:$B,LME_non_ferrous!$A:$A,H24))=0,"-",(SUMIFS(LME_non_ferrous!$B:$B,LME_non_ferrous!$A:$A,H24)))))</f>
        <v/>
      </c>
      <c r="J24" s="165">
        <f>SUMIFS(LME_non_ferrous!$B:$B,LME_non_ferrous!$A:$A,H24)</f>
        <v>0</v>
      </c>
      <c r="K24" s="3" t="str">
        <f>Доллар!K24</f>
        <v>21.04.2023</v>
      </c>
      <c r="L24" s="157" t="str">
        <f>IF(AND(M22=0,M23=0,M24=0,M25=0,M26=0,M27=0,M28=0,M29=0,M30=0,M31=0,M32=0,M33=0),"",(IF((SUMIFS(LME_non_ferrous!$B:$B,LME_non_ferrous!$A:$A,K24))=0,"-",(SUMIFS(LME_non_ferrous!$B:$B,LME_non_ferrous!$A:$A,K24)))))</f>
        <v/>
      </c>
      <c r="M24" s="165">
        <f>SUMIFS(LME_non_ferrous!$B:$B,LME_non_ferrous!$A:$A,K24)</f>
        <v>0</v>
      </c>
      <c r="N24" s="3" t="str">
        <f>Доллар!N24</f>
        <v>21.05.2023</v>
      </c>
      <c r="O24" s="157" t="str">
        <f>IF(AND(P22=0,P23=0,P24=0,P25=0,P26=0,P27=0,P28=0,P29=0,P30=0,P31=0,P32=0,P33=0),"",(IF((SUMIFS(LME_non_ferrous!$B:$B,LME_non_ferrous!$A:$A,N24))=0,"-",(SUMIFS(LME_non_ferrous!$B:$B,LME_non_ferrous!$A:$A,N24)))))</f>
        <v/>
      </c>
      <c r="P24" s="165">
        <f>SUMIFS(LME_non_ferrous!$B:$B,LME_non_ferrous!$A:$A,N24)</f>
        <v>0</v>
      </c>
      <c r="Q24" s="3" t="str">
        <f>Доллар!Q24</f>
        <v>21.06.2023</v>
      </c>
      <c r="R24" s="157" t="str">
        <f>IF(AND(S22=0,S23=0,S24=0,S25=0,S26=0,S27=0,S28=0,S29=0,S30=0,S31=0,S32=0,S33=0),"",(IF((SUMIFS(LME_non_ferrous!$B:$B,LME_non_ferrous!$A:$A,Q24))=0,"-",(SUMIFS(LME_non_ferrous!$B:$B,LME_non_ferrous!$A:$A,Q24)))))</f>
        <v/>
      </c>
      <c r="S24" s="165">
        <f>SUMIFS(LME_non_ferrous!$B:$B,LME_non_ferrous!$A:$A,Q24)</f>
        <v>0</v>
      </c>
      <c r="T24" s="3" t="str">
        <f>Доллар!T24</f>
        <v>21.07.2023</v>
      </c>
      <c r="U24" s="157" t="str">
        <f>IF(AND(V22=0,V23=0,V24=0,V25=0,V26=0,V27=0,V28=0,V29=0,V30=0,V31=0,V32=0,V33=0),"",(IF((SUMIFS(LME_non_ferrous!$B:$B,LME_non_ferrous!$A:$A,T24))=0,"-",(SUMIFS(LME_non_ferrous!$B:$B,LME_non_ferrous!$A:$A,T24)))))</f>
        <v/>
      </c>
      <c r="V24" s="165">
        <f>SUMIFS(LME_non_ferrous!$B:$B,LME_non_ferrous!$A:$A,T24)</f>
        <v>0</v>
      </c>
      <c r="W24" s="3" t="str">
        <f>Доллар!W24</f>
        <v>21.08.2023</v>
      </c>
      <c r="X24" s="157" t="str">
        <f>IF(AND(Y22=0,Y23=0,Y24=0,Y25=0,Y26=0,Y27=0,Y28=0,Y29=0,Y30=0,Y31=0,Y32=0,Y33=0),"",(IF((SUMIFS(LME_non_ferrous!$B:$B,LME_non_ferrous!$A:$A,W24))=0,"-",(SUMIFS(LME_non_ferrous!$B:$B,LME_non_ferrous!$A:$A,W24)))))</f>
        <v/>
      </c>
      <c r="Y24" s="165">
        <f>SUMIFS(LME_non_ferrous!$B:$B,LME_non_ferrous!$A:$A,W24)</f>
        <v>0</v>
      </c>
      <c r="Z24" s="3" t="str">
        <f>Доллар!Z24</f>
        <v>21.09.2023</v>
      </c>
      <c r="AA24" s="157" t="str">
        <f>IF(AND(AB22=0,AB23=0,AB24=0,AB25=0,AB26=0,AB27=0,AB28=0,AB29=0,AB30=0,AB31=0,AB32=0,AB33=0),"",(IF((SUMIFS(LME_non_ferrous!$B:$B,LME_non_ferrous!$A:$A,Z24))=0,"-",(SUMIFS(LME_non_ferrous!$B:$B,LME_non_ferrous!$A:$A,Z24)))))</f>
        <v/>
      </c>
      <c r="AB24" s="165">
        <f>SUMIFS(LME_non_ferrous!$B:$B,LME_non_ferrous!$A:$A,Z24)</f>
        <v>0</v>
      </c>
      <c r="AC24" s="3" t="str">
        <f>Доллар!AC24</f>
        <v>21.10.2023</v>
      </c>
      <c r="AD24" s="157" t="str">
        <f>IF(AND(AE22=0,AE23=0,AE24=0,AE25=0,AE26=0,AE27=0,AE28=0,AE29=0,AE30=0,AE31=0,AE32=0,AE33=0),"",(IF((SUMIFS(LME_non_ferrous!$B:$B,LME_non_ferrous!$A:$A,AC24))=0,"-",(SUMIFS(LME_non_ferrous!$B:$B,LME_non_ferrous!$A:$A,AC24)))))</f>
        <v/>
      </c>
      <c r="AE24" s="165">
        <f>SUMIFS(LME_non_ferrous!$B:$B,LME_non_ferrous!$A:$A,AC24)</f>
        <v>0</v>
      </c>
      <c r="AF24" s="3" t="str">
        <f>Доллар!AF24</f>
        <v>21.11.2023</v>
      </c>
      <c r="AG24" s="157" t="str">
        <f>IF(AND(AH22=0,AH23=0,AH24=0,AH25=0,AH26=0,AH27=0,AH28=0,AH29=0,AH30=0,AH31=0,AH32=0,AH33=0),"",(IF((SUMIFS(LME_non_ferrous!$B:$B,LME_non_ferrous!$A:$A,AF24))=0,"-",(SUMIFS(LME_non_ferrous!$B:$B,LME_non_ferrous!$A:$A,AF24)))))</f>
        <v/>
      </c>
      <c r="AH24" s="165">
        <f>SUMIFS(LME_non_ferrous!$B:$B,LME_non_ferrous!$A:$A,AF24)</f>
        <v>0</v>
      </c>
      <c r="AI24" s="3" t="str">
        <f>Доллар!AI24</f>
        <v>21.12.2023</v>
      </c>
      <c r="AJ24" s="157" t="str">
        <f>IF(AND(AK22=0,AK23=0,AK24=0,AK25=0,AK26=0,AK27=0,AK28=0,AK29=0,AK30=0,AK31=0,AK32=0,AK33=0),"",(IF((SUMIFS(LME_non_ferrous!$B:$B,LME_non_ferrous!$A:$A,AI24))=0,"-",(SUMIFS(LME_non_ferrous!$B:$B,LME_non_ferrous!$A:$A,AI24)))))</f>
        <v/>
      </c>
      <c r="AK24" s="165">
        <f>SUMIFS(LME_non_ferrous!$B:$B,LME_non_ferrous!$A:$A,AI24)</f>
        <v>0</v>
      </c>
      <c r="AQ24" s="153" t="str">
        <f t="shared" si="1"/>
        <v>21.06.2023</v>
      </c>
      <c r="AR24" s="161">
        <f t="shared" si="0"/>
        <v>0</v>
      </c>
      <c r="AT24" s="3" t="str">
        <f t="shared" si="2"/>
        <v>21.10.2023</v>
      </c>
      <c r="AU24" s="161">
        <f t="shared" si="3"/>
        <v>0</v>
      </c>
      <c r="AW24" s="3" t="str">
        <f t="shared" si="4"/>
        <v>21.11.2023</v>
      </c>
      <c r="AX24" s="161">
        <f t="shared" si="5"/>
        <v>0</v>
      </c>
      <c r="AZ24" s="3" t="str">
        <f t="shared" si="6"/>
        <v>21.12.2023</v>
      </c>
      <c r="BA24" s="82">
        <f t="shared" si="7"/>
        <v>0</v>
      </c>
    </row>
    <row r="25" spans="2:53" x14ac:dyDescent="0.25">
      <c r="B25" s="3" t="str">
        <f>Доллар!B25</f>
        <v>22.01.2023</v>
      </c>
      <c r="C25" s="157" t="str">
        <f>IF(AND(D23=0,D24=0,D25=0,D26=0,D27=0,D28=0,D29=0,D30=0,D31=0,D32=0,D33=0,D34=0),"",(IF((SUMIFS(LME_non_ferrous!$B:$B,LME_non_ferrous!$A:$A,B25))=0,"-",(SUMIFS(LME_non_ferrous!$B:$B,LME_non_ferrous!$A:$A,B25)))))</f>
        <v/>
      </c>
      <c r="D25" s="165">
        <f>SUMIFS(LME_non_ferrous!$B:$B,LME_non_ferrous!$A:$A,B25)</f>
        <v>0</v>
      </c>
      <c r="E25" s="3" t="str">
        <f>Доллар!E25</f>
        <v>22.02.2023</v>
      </c>
      <c r="F25" s="157" t="str">
        <f>IF(AND(G23=0,G24=0,G25=0,G26=0,G27=0,G28=0,G29=0,G30=0,G31=0,G32=0,G33=0,G34=0),"",(IF((SUMIFS(LME_non_ferrous!$B:$B,LME_non_ferrous!$A:$A,E25))=0,"-",(SUMIFS(LME_non_ferrous!$B:$B,LME_non_ferrous!$A:$A,E25)))))</f>
        <v/>
      </c>
      <c r="G25" s="165">
        <f>SUMIFS(LME_non_ferrous!$B:$B,LME_non_ferrous!$A:$A,E25)</f>
        <v>0</v>
      </c>
      <c r="H25" s="3" t="str">
        <f>Доллар!H25</f>
        <v>22.03.2023</v>
      </c>
      <c r="I25" s="157" t="str">
        <f>IF(AND(J23=0,J24=0,J25=0,J26=0,J27=0,J28=0,J29=0,J30=0,J31=0,J32=0,J33=0,J34=0),"",(IF((SUMIFS(LME_non_ferrous!$B:$B,LME_non_ferrous!$A:$A,H25))=0,"-",(SUMIFS(LME_non_ferrous!$B:$B,LME_non_ferrous!$A:$A,H25)))))</f>
        <v/>
      </c>
      <c r="J25" s="165">
        <f>SUMIFS(LME_non_ferrous!$B:$B,LME_non_ferrous!$A:$A,H25)</f>
        <v>0</v>
      </c>
      <c r="K25" s="3" t="str">
        <f>Доллар!K25</f>
        <v>22.04.2023</v>
      </c>
      <c r="L25" s="157" t="str">
        <f>IF(AND(M23=0,M24=0,M25=0,M26=0,M27=0,M28=0,M29=0,M30=0,M31=0,M32=0,M33=0,M34=0),"",(IF((SUMIFS(LME_non_ferrous!$B:$B,LME_non_ferrous!$A:$A,K25))=0,"-",(SUMIFS(LME_non_ferrous!$B:$B,LME_non_ferrous!$A:$A,K25)))))</f>
        <v/>
      </c>
      <c r="M25" s="165">
        <f>SUMIFS(LME_non_ferrous!$B:$B,LME_non_ferrous!$A:$A,K25)</f>
        <v>0</v>
      </c>
      <c r="N25" s="3" t="str">
        <f>Доллар!N25</f>
        <v>22.05.2023</v>
      </c>
      <c r="O25" s="157" t="str">
        <f>IF(AND(P23=0,P24=0,P25=0,P26=0,P27=0,P28=0,P29=0,P30=0,P31=0,P32=0,P33=0,P34=0),"",(IF((SUMIFS(LME_non_ferrous!$B:$B,LME_non_ferrous!$A:$A,N25))=0,"-",(SUMIFS(LME_non_ferrous!$B:$B,LME_non_ferrous!$A:$A,N25)))))</f>
        <v/>
      </c>
      <c r="P25" s="165">
        <f>SUMIFS(LME_non_ferrous!$B:$B,LME_non_ferrous!$A:$A,N25)</f>
        <v>0</v>
      </c>
      <c r="Q25" s="3" t="str">
        <f>Доллар!Q25</f>
        <v>22.06.2023</v>
      </c>
      <c r="R25" s="157" t="str">
        <f>IF(AND(S23=0,S24=0,S25=0,S26=0,S27=0,S28=0,S29=0,S30=0,S31=0,S32=0,S33=0,S34=0),"",(IF((SUMIFS(LME_non_ferrous!$B:$B,LME_non_ferrous!$A:$A,Q25))=0,"-",(SUMIFS(LME_non_ferrous!$B:$B,LME_non_ferrous!$A:$A,Q25)))))</f>
        <v/>
      </c>
      <c r="S25" s="165">
        <f>SUMIFS(LME_non_ferrous!$B:$B,LME_non_ferrous!$A:$A,Q25)</f>
        <v>0</v>
      </c>
      <c r="T25" s="3" t="str">
        <f>Доллар!T25</f>
        <v>22.07.2023</v>
      </c>
      <c r="U25" s="157" t="str">
        <f>IF(AND(V23=0,V24=0,V25=0,V26=0,V27=0,V28=0,V29=0,V30=0,V31=0,V32=0,V33=0,V34=0),"",(IF((SUMIFS(LME_non_ferrous!$B:$B,LME_non_ferrous!$A:$A,T25))=0,"-",(SUMIFS(LME_non_ferrous!$B:$B,LME_non_ferrous!$A:$A,T25)))))</f>
        <v/>
      </c>
      <c r="V25" s="165">
        <f>SUMIFS(LME_non_ferrous!$B:$B,LME_non_ferrous!$A:$A,T25)</f>
        <v>0</v>
      </c>
      <c r="W25" s="3" t="str">
        <f>Доллар!W25</f>
        <v>22.08.2023</v>
      </c>
      <c r="X25" s="157" t="str">
        <f>IF(AND(Y23=0,Y24=0,Y25=0,Y26=0,Y27=0,Y28=0,Y29=0,Y30=0,Y31=0,Y32=0,Y33=0,Y34=0),"",(IF((SUMIFS(LME_non_ferrous!$B:$B,LME_non_ferrous!$A:$A,W25))=0,"-",(SUMIFS(LME_non_ferrous!$B:$B,LME_non_ferrous!$A:$A,W25)))))</f>
        <v/>
      </c>
      <c r="Y25" s="165">
        <f>SUMIFS(LME_non_ferrous!$B:$B,LME_non_ferrous!$A:$A,W25)</f>
        <v>0</v>
      </c>
      <c r="Z25" s="3" t="str">
        <f>Доллар!Z25</f>
        <v>22.09.2023</v>
      </c>
      <c r="AA25" s="157" t="str">
        <f>IF(AND(AB23=0,AB24=0,AB25=0,AB26=0,AB27=0,AB28=0,AB29=0,AB30=0,AB31=0,AB32=0,AB33=0,AB34=0),"",(IF((SUMIFS(LME_non_ferrous!$B:$B,LME_non_ferrous!$A:$A,Z25))=0,"-",(SUMIFS(LME_non_ferrous!$B:$B,LME_non_ferrous!$A:$A,Z25)))))</f>
        <v/>
      </c>
      <c r="AB25" s="165">
        <f>SUMIFS(LME_non_ferrous!$B:$B,LME_non_ferrous!$A:$A,Z25)</f>
        <v>0</v>
      </c>
      <c r="AC25" s="3" t="str">
        <f>Доллар!AC25</f>
        <v>22.10.2023</v>
      </c>
      <c r="AD25" s="157" t="str">
        <f>IF(AND(AE23=0,AE24=0,AE25=0,AE26=0,AE27=0,AE28=0,AE29=0,AE30=0,AE31=0,AE32=0,AE33=0,AE34=0),"",(IF((SUMIFS(LME_non_ferrous!$B:$B,LME_non_ferrous!$A:$A,AC25))=0,"-",(SUMIFS(LME_non_ferrous!$B:$B,LME_non_ferrous!$A:$A,AC25)))))</f>
        <v/>
      </c>
      <c r="AE25" s="165">
        <f>SUMIFS(LME_non_ferrous!$B:$B,LME_non_ferrous!$A:$A,AC25)</f>
        <v>0</v>
      </c>
      <c r="AF25" s="3" t="str">
        <f>Доллар!AF25</f>
        <v>22.11.2023</v>
      </c>
      <c r="AG25" s="157" t="str">
        <f>IF(AND(AH23=0,AH24=0,AH25=0,AH26=0,AH27=0,AH28=0,AH29=0,AH30=0,AH31=0,AH32=0,AH33=0,AH34=0),"",(IF((SUMIFS(LME_non_ferrous!$B:$B,LME_non_ferrous!$A:$A,AF25))=0,"-",(SUMIFS(LME_non_ferrous!$B:$B,LME_non_ferrous!$A:$A,AF25)))))</f>
        <v/>
      </c>
      <c r="AH25" s="165">
        <f>SUMIFS(LME_non_ferrous!$B:$B,LME_non_ferrous!$A:$A,AF25)</f>
        <v>0</v>
      </c>
      <c r="AI25" s="3" t="str">
        <f>Доллар!AI25</f>
        <v>22.12.2023</v>
      </c>
      <c r="AJ25" s="157" t="str">
        <f>IF(AND(AK23=0,AK24=0,AK25=0,AK26=0,AK27=0,AK28=0,AK29=0,AK30=0,AK31=0,AK32=0,AK33=0,AK34=0),"",(IF((SUMIFS(LME_non_ferrous!$B:$B,LME_non_ferrous!$A:$A,AI25))=0,"-",(SUMIFS(LME_non_ferrous!$B:$B,LME_non_ferrous!$A:$A,AI25)))))</f>
        <v/>
      </c>
      <c r="AK25" s="165">
        <f>SUMIFS(LME_non_ferrous!$B:$B,LME_non_ferrous!$A:$A,AI25)</f>
        <v>0</v>
      </c>
      <c r="AQ25" s="153" t="str">
        <f t="shared" si="1"/>
        <v>22.06.2023</v>
      </c>
      <c r="AR25" s="161">
        <f t="shared" si="0"/>
        <v>0</v>
      </c>
      <c r="AT25" s="3" t="str">
        <f t="shared" si="2"/>
        <v>22.10.2023</v>
      </c>
      <c r="AU25" s="161">
        <f t="shared" si="3"/>
        <v>0</v>
      </c>
      <c r="AW25" s="3" t="str">
        <f t="shared" si="4"/>
        <v>22.11.2023</v>
      </c>
      <c r="AX25" s="161">
        <f t="shared" si="5"/>
        <v>0</v>
      </c>
      <c r="AZ25" s="3" t="str">
        <f t="shared" si="6"/>
        <v>22.12.2023</v>
      </c>
      <c r="BA25" s="82">
        <f t="shared" si="7"/>
        <v>0</v>
      </c>
    </row>
    <row r="26" spans="2:53" x14ac:dyDescent="0.25">
      <c r="B26" s="3" t="str">
        <f>Доллар!B26</f>
        <v>23.01.2023</v>
      </c>
      <c r="C26" s="157" t="str">
        <f>IF(AND(D24=0,D25=0,D26=0,D27=0,D28=0,D29=0,D30=0,D31=0,D32=0,D33=0,D34=0,D35=0),"",(IF((SUMIFS(LME_non_ferrous!$B:$B,LME_non_ferrous!$A:$A,B26))=0,"-",(SUMIFS(LME_non_ferrous!$B:$B,LME_non_ferrous!$A:$A,B26)))))</f>
        <v/>
      </c>
      <c r="D26" s="165">
        <f>SUMIFS(LME_non_ferrous!$B:$B,LME_non_ferrous!$A:$A,B26)</f>
        <v>0</v>
      </c>
      <c r="E26" s="3" t="str">
        <f>Доллар!E26</f>
        <v>23.02.2023</v>
      </c>
      <c r="F26" s="157" t="str">
        <f>IF(AND(G24=0,G25=0,G26=0,G27=0,G28=0,G29=0,G30=0,G31=0,G32=0,G33=0,G34=0,G35=0),"",(IF((SUMIFS(LME_non_ferrous!$B:$B,LME_non_ferrous!$A:$A,E26))=0,"-",(SUMIFS(LME_non_ferrous!$B:$B,LME_non_ferrous!$A:$A,E26)))))</f>
        <v/>
      </c>
      <c r="G26" s="165">
        <f>SUMIFS(LME_non_ferrous!$B:$B,LME_non_ferrous!$A:$A,E26)</f>
        <v>0</v>
      </c>
      <c r="H26" s="3" t="str">
        <f>Доллар!H26</f>
        <v>23.03.2023</v>
      </c>
      <c r="I26" s="157" t="str">
        <f>IF(AND(J24=0,J25=0,J26=0,J27=0,J28=0,J29=0,J30=0,J31=0,J32=0,J33=0,J34=0,J35=0),"",(IF((SUMIFS(LME_non_ferrous!$B:$B,LME_non_ferrous!$A:$A,H26))=0,"-",(SUMIFS(LME_non_ferrous!$B:$B,LME_non_ferrous!$A:$A,H26)))))</f>
        <v/>
      </c>
      <c r="J26" s="165">
        <f>SUMIFS(LME_non_ferrous!$B:$B,LME_non_ferrous!$A:$A,H26)</f>
        <v>0</v>
      </c>
      <c r="K26" s="3" t="str">
        <f>Доллар!K26</f>
        <v>23.04.2023</v>
      </c>
      <c r="L26" s="157" t="str">
        <f>IF(AND(M24=0,M25=0,M26=0,M27=0,M28=0,M29=0,M30=0,M31=0,M32=0,M33=0,M34=0,M35=0),"",(IF((SUMIFS(LME_non_ferrous!$B:$B,LME_non_ferrous!$A:$A,K26))=0,"-",(SUMIFS(LME_non_ferrous!$B:$B,LME_non_ferrous!$A:$A,K26)))))</f>
        <v/>
      </c>
      <c r="M26" s="165">
        <f>SUMIFS(LME_non_ferrous!$B:$B,LME_non_ferrous!$A:$A,K26)</f>
        <v>0</v>
      </c>
      <c r="N26" s="3" t="str">
        <f>Доллар!N26</f>
        <v>23.05.2023</v>
      </c>
      <c r="O26" s="157" t="str">
        <f>IF(AND(P24=0,P25=0,P26=0,P27=0,P28=0,P29=0,P30=0,P31=0,P32=0,P33=0,P34=0,P35=0),"",(IF((SUMIFS(LME_non_ferrous!$B:$B,LME_non_ferrous!$A:$A,N26))=0,"-",(SUMIFS(LME_non_ferrous!$B:$B,LME_non_ferrous!$A:$A,N26)))))</f>
        <v/>
      </c>
      <c r="P26" s="165">
        <f>SUMIFS(LME_non_ferrous!$B:$B,LME_non_ferrous!$A:$A,N26)</f>
        <v>0</v>
      </c>
      <c r="Q26" s="3" t="str">
        <f>Доллар!Q26</f>
        <v>23.06.2023</v>
      </c>
      <c r="R26" s="157" t="str">
        <f>IF(AND(S24=0,S25=0,S26=0,S27=0,S28=0,S29=0,S30=0,S31=0,S32=0,S33=0,S34=0,S35=0),"",(IF((SUMIFS(LME_non_ferrous!$B:$B,LME_non_ferrous!$A:$A,Q26))=0,"-",(SUMIFS(LME_non_ferrous!$B:$B,LME_non_ferrous!$A:$A,Q26)))))</f>
        <v/>
      </c>
      <c r="S26" s="165">
        <f>SUMIFS(LME_non_ferrous!$B:$B,LME_non_ferrous!$A:$A,Q26)</f>
        <v>0</v>
      </c>
      <c r="T26" s="3" t="str">
        <f>Доллар!T26</f>
        <v>23.07.2023</v>
      </c>
      <c r="U26" s="157" t="str">
        <f>IF(AND(V24=0,V25=0,V26=0,V27=0,V28=0,V29=0,V30=0,V31=0,V32=0,V33=0,V34=0,V35=0),"",(IF((SUMIFS(LME_non_ferrous!$B:$B,LME_non_ferrous!$A:$A,T26))=0,"-",(SUMIFS(LME_non_ferrous!$B:$B,LME_non_ferrous!$A:$A,T26)))))</f>
        <v/>
      </c>
      <c r="V26" s="165">
        <f>SUMIFS(LME_non_ferrous!$B:$B,LME_non_ferrous!$A:$A,T26)</f>
        <v>0</v>
      </c>
      <c r="W26" s="3" t="str">
        <f>Доллар!W26</f>
        <v>23.08.2023</v>
      </c>
      <c r="X26" s="157" t="str">
        <f>IF(AND(Y24=0,Y25=0,Y26=0,Y27=0,Y28=0,Y29=0,Y30=0,Y31=0,Y32=0,Y33=0,Y34=0,Y35=0),"",(IF((SUMIFS(LME_non_ferrous!$B:$B,LME_non_ferrous!$A:$A,W26))=0,"-",(SUMIFS(LME_non_ferrous!$B:$B,LME_non_ferrous!$A:$A,W26)))))</f>
        <v/>
      </c>
      <c r="Y26" s="165">
        <f>SUMIFS(LME_non_ferrous!$B:$B,LME_non_ferrous!$A:$A,W26)</f>
        <v>0</v>
      </c>
      <c r="Z26" s="3" t="str">
        <f>Доллар!Z26</f>
        <v>23.09.2023</v>
      </c>
      <c r="AA26" s="157" t="str">
        <f>IF(AND(AB24=0,AB25=0,AB26=0,AB27=0,AB28=0,AB29=0,AB30=0,AB31=0,AB32=0,AB33=0,AB34=0,AB35=0),"",(IF((SUMIFS(LME_non_ferrous!$B:$B,LME_non_ferrous!$A:$A,Z26))=0,"-",(SUMIFS(LME_non_ferrous!$B:$B,LME_non_ferrous!$A:$A,Z26)))))</f>
        <v/>
      </c>
      <c r="AB26" s="165">
        <f>SUMIFS(LME_non_ferrous!$B:$B,LME_non_ferrous!$A:$A,Z26)</f>
        <v>0</v>
      </c>
      <c r="AC26" s="3" t="str">
        <f>Доллар!AC26</f>
        <v>23.10.2023</v>
      </c>
      <c r="AD26" s="157" t="str">
        <f>IF(AND(AE24=0,AE25=0,AE26=0,AE27=0,AE28=0,AE29=0,AE30=0,AE31=0,AE32=0,AE33=0,AE34=0,AE35=0),"",(IF((SUMIFS(LME_non_ferrous!$B:$B,LME_non_ferrous!$A:$A,AC26))=0,"-",(SUMIFS(LME_non_ferrous!$B:$B,LME_non_ferrous!$A:$A,AC26)))))</f>
        <v/>
      </c>
      <c r="AE26" s="165">
        <f>SUMIFS(LME_non_ferrous!$B:$B,LME_non_ferrous!$A:$A,AC26)</f>
        <v>0</v>
      </c>
      <c r="AF26" s="3" t="str">
        <f>Доллар!AF26</f>
        <v>23.11.2023</v>
      </c>
      <c r="AG26" s="157" t="str">
        <f>IF(AND(AH24=0,AH25=0,AH26=0,AH27=0,AH28=0,AH29=0,AH30=0,AH31=0,AH32=0,AH33=0,AH34=0,AH35=0),"",(IF((SUMIFS(LME_non_ferrous!$B:$B,LME_non_ferrous!$A:$A,AF26))=0,"-",(SUMIFS(LME_non_ferrous!$B:$B,LME_non_ferrous!$A:$A,AF26)))))</f>
        <v/>
      </c>
      <c r="AH26" s="165">
        <f>SUMIFS(LME_non_ferrous!$B:$B,LME_non_ferrous!$A:$A,AF26)</f>
        <v>0</v>
      </c>
      <c r="AI26" s="3" t="str">
        <f>Доллар!AI26</f>
        <v>23.12.2023</v>
      </c>
      <c r="AJ26" s="157" t="str">
        <f>IF(AND(AK24=0,AK25=0,AK26=0,AK27=0,AK28=0,AK29=0,AK30=0,AK31=0,AK32=0,AK33=0,AK34=0,AK35=0),"",(IF((SUMIFS(LME_non_ferrous!$B:$B,LME_non_ferrous!$A:$A,AI26))=0,"-",(SUMIFS(LME_non_ferrous!$B:$B,LME_non_ferrous!$A:$A,AI26)))))</f>
        <v/>
      </c>
      <c r="AK26" s="165">
        <f>SUMIFS(LME_non_ferrous!$B:$B,LME_non_ferrous!$A:$A,AI26)</f>
        <v>0</v>
      </c>
      <c r="AQ26" s="153" t="str">
        <f t="shared" si="1"/>
        <v>23.06.2023</v>
      </c>
      <c r="AR26" s="161">
        <f t="shared" si="0"/>
        <v>0</v>
      </c>
      <c r="AT26" s="3" t="str">
        <f t="shared" si="2"/>
        <v>23.10.2023</v>
      </c>
      <c r="AU26" s="161">
        <f t="shared" si="3"/>
        <v>0</v>
      </c>
      <c r="AW26" s="3" t="str">
        <f t="shared" si="4"/>
        <v>23.11.2023</v>
      </c>
      <c r="AX26" s="162" t="s">
        <v>52</v>
      </c>
      <c r="AZ26" s="3" t="str">
        <f t="shared" si="6"/>
        <v>23.12.2023</v>
      </c>
      <c r="BA26" s="82">
        <f t="shared" si="7"/>
        <v>0</v>
      </c>
    </row>
    <row r="27" spans="2:53" x14ac:dyDescent="0.25">
      <c r="B27" s="3" t="str">
        <f>Доллар!B27</f>
        <v>24.01.2023</v>
      </c>
      <c r="C27" s="157" t="str">
        <f>IF(AND(D25=0,D26=0,D27=0,D28=0,D29=0,D30=0,D31=0,D32=0,D33=0,D34=0,D35=0,D36=0),"",(IF((SUMIFS(LME_non_ferrous!$B:$B,LME_non_ferrous!$A:$A,B27))=0,"-",(SUMIFS(LME_non_ferrous!$B:$B,LME_non_ferrous!$A:$A,B27)))))</f>
        <v/>
      </c>
      <c r="D27" s="165">
        <f>SUMIFS(LME_non_ferrous!$B:$B,LME_non_ferrous!$A:$A,B27)</f>
        <v>0</v>
      </c>
      <c r="E27" s="3" t="str">
        <f>Доллар!E27</f>
        <v>24.02.2023</v>
      </c>
      <c r="F27" s="157" t="str">
        <f>IF(AND(G25=0,G26=0,G27=0,G28=0,G29=0,G30=0,G31=0,G32=0,G33=0,G34=0,G35=0,G36=0),"",(IF((SUMIFS(LME_non_ferrous!$B:$B,LME_non_ferrous!$A:$A,E27))=0,"-",(SUMIFS(LME_non_ferrous!$B:$B,LME_non_ferrous!$A:$A,E27)))))</f>
        <v/>
      </c>
      <c r="G27" s="165">
        <f>SUMIFS(LME_non_ferrous!$B:$B,LME_non_ferrous!$A:$A,E27)</f>
        <v>0</v>
      </c>
      <c r="H27" s="3" t="str">
        <f>Доллар!H27</f>
        <v>24.03.2023</v>
      </c>
      <c r="I27" s="157" t="str">
        <f>IF(AND(J25=0,J26=0,J27=0,J28=0,J29=0,J30=0,J31=0,J32=0,J33=0,J34=0,J35=0,J36=0),"",(IF((SUMIFS(LME_non_ferrous!$B:$B,LME_non_ferrous!$A:$A,H27))=0,"-",(SUMIFS(LME_non_ferrous!$B:$B,LME_non_ferrous!$A:$A,H27)))))</f>
        <v/>
      </c>
      <c r="J27" s="165">
        <f>SUMIFS(LME_non_ferrous!$B:$B,LME_non_ferrous!$A:$A,H27)</f>
        <v>0</v>
      </c>
      <c r="K27" s="3" t="str">
        <f>Доллар!K27</f>
        <v>24.04.2023</v>
      </c>
      <c r="L27" s="157" t="str">
        <f>IF(AND(M25=0,M26=0,M27=0,M28=0,M29=0,M30=0,M31=0,M32=0,M33=0,M34=0,M35=0,M36=0),"",(IF((SUMIFS(LME_non_ferrous!$B:$B,LME_non_ferrous!$A:$A,K27))=0,"-",(SUMIFS(LME_non_ferrous!$B:$B,LME_non_ferrous!$A:$A,K27)))))</f>
        <v/>
      </c>
      <c r="M27" s="165">
        <f>SUMIFS(LME_non_ferrous!$B:$B,LME_non_ferrous!$A:$A,K27)</f>
        <v>0</v>
      </c>
      <c r="N27" s="3" t="str">
        <f>Доллар!N27</f>
        <v>24.05.2023</v>
      </c>
      <c r="O27" s="157" t="str">
        <f>IF(AND(P25=0,P26=0,P27=0,P28=0,P29=0,P30=0,P31=0,P32=0,P33=0,P34=0,P35=0,P36=0),"",(IF((SUMIFS(LME_non_ferrous!$B:$B,LME_non_ferrous!$A:$A,N27))=0,"-",(SUMIFS(LME_non_ferrous!$B:$B,LME_non_ferrous!$A:$A,N27)))))</f>
        <v/>
      </c>
      <c r="P27" s="165">
        <f>SUMIFS(LME_non_ferrous!$B:$B,LME_non_ferrous!$A:$A,N27)</f>
        <v>0</v>
      </c>
      <c r="Q27" s="3" t="str">
        <f>Доллар!Q27</f>
        <v>24.06.2023</v>
      </c>
      <c r="R27" s="157" t="str">
        <f>IF(AND(S25=0,S26=0,S27=0,S28=0,S29=0,S30=0,S31=0,S32=0,S33=0,S34=0,S35=0,S36=0),"",(IF((SUMIFS(LME_non_ferrous!$B:$B,LME_non_ferrous!$A:$A,Q27))=0,"-",(SUMIFS(LME_non_ferrous!$B:$B,LME_non_ferrous!$A:$A,Q27)))))</f>
        <v/>
      </c>
      <c r="S27" s="165">
        <f>SUMIFS(LME_non_ferrous!$B:$B,LME_non_ferrous!$A:$A,Q27)</f>
        <v>0</v>
      </c>
      <c r="T27" s="3" t="str">
        <f>Доллар!T27</f>
        <v>24.07.2023</v>
      </c>
      <c r="U27" s="157" t="str">
        <f>IF(AND(V25=0,V26=0,V27=0,V28=0,V29=0,V30=0,V31=0,V32=0,V33=0,V34=0,V35=0,V36=0),"",(IF((SUMIFS(LME_non_ferrous!$B:$B,LME_non_ferrous!$A:$A,T27))=0,"-",(SUMIFS(LME_non_ferrous!$B:$B,LME_non_ferrous!$A:$A,T27)))))</f>
        <v/>
      </c>
      <c r="V27" s="165">
        <f>SUMIFS(LME_non_ferrous!$B:$B,LME_non_ferrous!$A:$A,T27)</f>
        <v>0</v>
      </c>
      <c r="W27" s="3" t="str">
        <f>Доллар!W27</f>
        <v>24.08.2023</v>
      </c>
      <c r="X27" s="157" t="str">
        <f>IF(AND(Y25=0,Y26=0,Y27=0,Y28=0,Y29=0,Y30=0,Y31=0,Y32=0,Y33=0,Y34=0,Y35=0,Y36=0),"",(IF((SUMIFS(LME_non_ferrous!$B:$B,LME_non_ferrous!$A:$A,W27))=0,"-",(SUMIFS(LME_non_ferrous!$B:$B,LME_non_ferrous!$A:$A,W27)))))</f>
        <v/>
      </c>
      <c r="Y27" s="165">
        <f>SUMIFS(LME_non_ferrous!$B:$B,LME_non_ferrous!$A:$A,W27)</f>
        <v>0</v>
      </c>
      <c r="Z27" s="3" t="str">
        <f>Доллар!Z27</f>
        <v>24.09.2023</v>
      </c>
      <c r="AA27" s="157" t="str">
        <f>IF(AND(AB25=0,AB26=0,AB27=0,AB28=0,AB29=0,AB30=0,AB31=0,AB32=0,AB33=0,AB34=0,AB35=0,AB36=0),"",(IF((SUMIFS(LME_non_ferrous!$B:$B,LME_non_ferrous!$A:$A,Z27))=0,"-",(SUMIFS(LME_non_ferrous!$B:$B,LME_non_ferrous!$A:$A,Z27)))))</f>
        <v/>
      </c>
      <c r="AB27" s="165">
        <f>SUMIFS(LME_non_ferrous!$B:$B,LME_non_ferrous!$A:$A,Z27)</f>
        <v>0</v>
      </c>
      <c r="AC27" s="3" t="str">
        <f>Доллар!AC27</f>
        <v>24.10.2023</v>
      </c>
      <c r="AD27" s="157" t="str">
        <f>IF(AND(AE25=0,AE26=0,AE27=0,AE28=0,AE29=0,AE30=0,AE31=0,AE32=0,AE33=0,AE34=0,AE35=0,AE36=0),"",(IF((SUMIFS(LME_non_ferrous!$B:$B,LME_non_ferrous!$A:$A,AC27))=0,"-",(SUMIFS(LME_non_ferrous!$B:$B,LME_non_ferrous!$A:$A,AC27)))))</f>
        <v/>
      </c>
      <c r="AE27" s="165">
        <f>SUMIFS(LME_non_ferrous!$B:$B,LME_non_ferrous!$A:$A,AC27)</f>
        <v>0</v>
      </c>
      <c r="AF27" s="3" t="str">
        <f>Доллар!AF27</f>
        <v>24.11.2023</v>
      </c>
      <c r="AG27" s="157" t="str">
        <f>IF(AND(AH25=0,AH26=0,AH27=0,AH28=0,AH29=0,AH30=0,AH31=0,AH32=0,AH33=0,AH34=0,AH35=0,AH36=0),"",(IF((SUMIFS(LME_non_ferrous!$B:$B,LME_non_ferrous!$A:$A,AF27))=0,"-",(SUMIFS(LME_non_ferrous!$B:$B,LME_non_ferrous!$A:$A,AF27)))))</f>
        <v/>
      </c>
      <c r="AH27" s="165">
        <f>SUMIFS(LME_non_ferrous!$B:$B,LME_non_ferrous!$A:$A,AF27)</f>
        <v>0</v>
      </c>
      <c r="AI27" s="3" t="str">
        <f>Доллар!AI27</f>
        <v>24.12.2023</v>
      </c>
      <c r="AJ27" s="157" t="str">
        <f>IF(AND(AK25=0,AK26=0,AK27=0,AK28=0,AK29=0,AK30=0,AK31=0,AK32=0,AK33=0,AK34=0,AK35=0,AK36=0),"",(IF((SUMIFS(LME_non_ferrous!$B:$B,LME_non_ferrous!$A:$A,AI27))=0,"-",(SUMIFS(LME_non_ferrous!$B:$B,LME_non_ferrous!$A:$A,AI27)))))</f>
        <v/>
      </c>
      <c r="AK27" s="165">
        <f>SUMIFS(LME_non_ferrous!$B:$B,LME_non_ferrous!$A:$A,AI27)</f>
        <v>0</v>
      </c>
      <c r="AQ27" s="153" t="str">
        <f t="shared" si="1"/>
        <v>24.06.2023</v>
      </c>
      <c r="AR27" s="162" t="s">
        <v>52</v>
      </c>
      <c r="AT27" s="3" t="str">
        <f t="shared" si="2"/>
        <v>24.10.2023</v>
      </c>
      <c r="AU27" s="162" t="s">
        <v>52</v>
      </c>
      <c r="AW27" s="3" t="str">
        <f t="shared" si="4"/>
        <v>24.11.2023</v>
      </c>
      <c r="AX27" s="162" t="s">
        <v>52</v>
      </c>
      <c r="AZ27" s="3" t="str">
        <f t="shared" si="6"/>
        <v>24.12.2023</v>
      </c>
      <c r="BA27" s="85" t="s">
        <v>52</v>
      </c>
    </row>
    <row r="28" spans="2:53" x14ac:dyDescent="0.25">
      <c r="B28" s="3" t="str">
        <f>Доллар!B28</f>
        <v>25.01.2023</v>
      </c>
      <c r="C28" s="157" t="str">
        <f>IF(AND(D26=0,D27=0,D28=0,D29=0,D30=0,D31=0,D32=0,D33=0,D34=0,D35=0,D36=0,D37=0),"",(IF((SUMIFS(LME_non_ferrous!$B:$B,LME_non_ferrous!$A:$A,B28))=0,"-",(SUMIFS(LME_non_ferrous!$B:$B,LME_non_ferrous!$A:$A,B28)))))</f>
        <v/>
      </c>
      <c r="D28" s="165">
        <f>SUMIFS(LME_non_ferrous!$B:$B,LME_non_ferrous!$A:$A,B28)</f>
        <v>0</v>
      </c>
      <c r="E28" s="3" t="str">
        <f>Доллар!E28</f>
        <v>25.02.2023</v>
      </c>
      <c r="F28" s="157" t="str">
        <f>IF(AND(G26=0,G27=0,G28=0,G29=0,G30=0,G31=0,G32=0,G33=0,G34=0,G35=0,G36=0,G37=0),"",(IF((SUMIFS(LME_non_ferrous!$B:$B,LME_non_ferrous!$A:$A,E28))=0,"-",(SUMIFS(LME_non_ferrous!$B:$B,LME_non_ferrous!$A:$A,E28)))))</f>
        <v/>
      </c>
      <c r="G28" s="165">
        <f>SUMIFS(LME_non_ferrous!$B:$B,LME_non_ferrous!$A:$A,E28)</f>
        <v>0</v>
      </c>
      <c r="H28" s="3" t="str">
        <f>Доллар!H28</f>
        <v>25.03.2023</v>
      </c>
      <c r="I28" s="157" t="str">
        <f>IF(AND(J26=0,J27=0,J28=0,J29=0,J30=0,J31=0,J32=0,J33=0,J34=0,J35=0,J36=0,J37=0),"",(IF((SUMIFS(LME_non_ferrous!$B:$B,LME_non_ferrous!$A:$A,H28))=0,"-",(SUMIFS(LME_non_ferrous!$B:$B,LME_non_ferrous!$A:$A,H28)))))</f>
        <v/>
      </c>
      <c r="J28" s="165">
        <f>SUMIFS(LME_non_ferrous!$B:$B,LME_non_ferrous!$A:$A,H28)</f>
        <v>0</v>
      </c>
      <c r="K28" s="3" t="str">
        <f>Доллар!K28</f>
        <v>25.04.2023</v>
      </c>
      <c r="L28" s="157" t="str">
        <f>IF(AND(M26=0,M27=0,M28=0,M29=0,M30=0,M31=0,M32=0,M33=0,M34=0,M35=0,M36=0,M37=0),"",(IF((SUMIFS(LME_non_ferrous!$B:$B,LME_non_ferrous!$A:$A,K28))=0,"-",(SUMIFS(LME_non_ferrous!$B:$B,LME_non_ferrous!$A:$A,K28)))))</f>
        <v/>
      </c>
      <c r="M28" s="165">
        <f>SUMIFS(LME_non_ferrous!$B:$B,LME_non_ferrous!$A:$A,K28)</f>
        <v>0</v>
      </c>
      <c r="N28" s="3" t="str">
        <f>Доллар!N28</f>
        <v>25.05.2023</v>
      </c>
      <c r="O28" s="157" t="str">
        <f>IF(AND(P26=0,P27=0,P28=0,P29=0,P30=0,P31=0,P32=0,P33=0,P34=0,P35=0,P36=0,P37=0),"",(IF((SUMIFS(LME_non_ferrous!$B:$B,LME_non_ferrous!$A:$A,N28))=0,"-",(SUMIFS(LME_non_ferrous!$B:$B,LME_non_ferrous!$A:$A,N28)))))</f>
        <v/>
      </c>
      <c r="P28" s="165">
        <f>SUMIFS(LME_non_ferrous!$B:$B,LME_non_ferrous!$A:$A,N28)</f>
        <v>0</v>
      </c>
      <c r="Q28" s="3" t="str">
        <f>Доллар!Q28</f>
        <v>25.06.2023</v>
      </c>
      <c r="R28" s="157" t="str">
        <f>IF(AND(S26=0,S27=0,S28=0,S29=0,S30=0,S31=0,S32=0,S33=0,S34=0,S35=0,S36=0,S37=0),"",(IF((SUMIFS(LME_non_ferrous!$B:$B,LME_non_ferrous!$A:$A,Q28))=0,"-",(SUMIFS(LME_non_ferrous!$B:$B,LME_non_ferrous!$A:$A,Q28)))))</f>
        <v/>
      </c>
      <c r="S28" s="165">
        <f>SUMIFS(LME_non_ferrous!$B:$B,LME_non_ferrous!$A:$A,Q28)</f>
        <v>0</v>
      </c>
      <c r="T28" s="3" t="str">
        <f>Доллар!T28</f>
        <v>25.07.2023</v>
      </c>
      <c r="U28" s="157" t="str">
        <f>IF(AND(V26=0,V27=0,V28=0,V29=0,V30=0,V31=0,V32=0,V33=0,V34=0,V35=0,V36=0,V37=0),"",(IF((SUMIFS(LME_non_ferrous!$B:$B,LME_non_ferrous!$A:$A,T28))=0,"-",(SUMIFS(LME_non_ferrous!$B:$B,LME_non_ferrous!$A:$A,T28)))))</f>
        <v/>
      </c>
      <c r="V28" s="165">
        <f>SUMIFS(LME_non_ferrous!$B:$B,LME_non_ferrous!$A:$A,T28)</f>
        <v>0</v>
      </c>
      <c r="W28" s="3" t="str">
        <f>Доллар!W28</f>
        <v>25.08.2023</v>
      </c>
      <c r="X28" s="157" t="str">
        <f>IF(AND(Y26=0,Y27=0,Y28=0,Y29=0,Y30=0,Y31=0,Y32=0,Y33=0,Y34=0,Y35=0,Y36=0,Y37=0),"",(IF((SUMIFS(LME_non_ferrous!$B:$B,LME_non_ferrous!$A:$A,W28))=0,"-",(SUMIFS(LME_non_ferrous!$B:$B,LME_non_ferrous!$A:$A,W28)))))</f>
        <v/>
      </c>
      <c r="Y28" s="165">
        <f>SUMIFS(LME_non_ferrous!$B:$B,LME_non_ferrous!$A:$A,W28)</f>
        <v>0</v>
      </c>
      <c r="Z28" s="3" t="str">
        <f>Доллар!Z28</f>
        <v>25.09.2023</v>
      </c>
      <c r="AA28" s="157" t="str">
        <f>IF(AND(AB26=0,AB27=0,AB28=0,AB29=0,AB30=0,AB31=0,AB32=0,AB33=0,AB34=0,AB35=0,AB36=0,AB37=0),"",(IF((SUMIFS(LME_non_ferrous!$B:$B,LME_non_ferrous!$A:$A,Z28))=0,"-",(SUMIFS(LME_non_ferrous!$B:$B,LME_non_ferrous!$A:$A,Z28)))))</f>
        <v/>
      </c>
      <c r="AB28" s="165">
        <f>SUMIFS(LME_non_ferrous!$B:$B,LME_non_ferrous!$A:$A,Z28)</f>
        <v>0</v>
      </c>
      <c r="AC28" s="3" t="str">
        <f>Доллар!AC28</f>
        <v>25.10.2023</v>
      </c>
      <c r="AD28" s="157" t="str">
        <f>IF(AND(AE26=0,AE27=0,AE28=0,AE29=0,AE30=0,AE31=0,AE32=0,AE33=0,AE34=0,AE35=0,AE36=0,AE37=0),"",(IF((SUMIFS(LME_non_ferrous!$B:$B,LME_non_ferrous!$A:$A,AC28))=0,"-",(SUMIFS(LME_non_ferrous!$B:$B,LME_non_ferrous!$A:$A,AC28)))))</f>
        <v/>
      </c>
      <c r="AE28" s="165">
        <f>SUMIFS(LME_non_ferrous!$B:$B,LME_non_ferrous!$A:$A,AC28)</f>
        <v>0</v>
      </c>
      <c r="AF28" s="3" t="str">
        <f>Доллар!AF28</f>
        <v>25.11.2023</v>
      </c>
      <c r="AG28" s="157" t="str">
        <f>IF(AND(AH26=0,AH27=0,AH28=0,AH29=0,AH30=0,AH31=0,AH32=0,AH33=0,AH34=0,AH35=0,AH36=0,AH37=0),"",(IF((SUMIFS(LME_non_ferrous!$B:$B,LME_non_ferrous!$A:$A,AF28))=0,"-",(SUMIFS(LME_non_ferrous!$B:$B,LME_non_ferrous!$A:$A,AF28)))))</f>
        <v/>
      </c>
      <c r="AH28" s="165">
        <f>SUMIFS(LME_non_ferrous!$B:$B,LME_non_ferrous!$A:$A,AF28)</f>
        <v>0</v>
      </c>
      <c r="AI28" s="3" t="str">
        <f>Доллар!AI28</f>
        <v>25.12.2023</v>
      </c>
      <c r="AJ28" s="157" t="str">
        <f>IF(AND(AK26=0,AK27=0,AK28=0,AK29=0,AK30=0,AK31=0,AK32=0,AK33=0,AK34=0,AK35=0,AK36=0,AK37=0),"",(IF((SUMIFS(LME_non_ferrous!$B:$B,LME_non_ferrous!$A:$A,AI28))=0,"-",(SUMIFS(LME_non_ferrous!$B:$B,LME_non_ferrous!$A:$A,AI28)))))</f>
        <v/>
      </c>
      <c r="AK28" s="165">
        <f>SUMIFS(LME_non_ferrous!$B:$B,LME_non_ferrous!$A:$A,AI28)</f>
        <v>0</v>
      </c>
      <c r="AQ28" s="153" t="str">
        <f t="shared" si="1"/>
        <v>25.06.2023</v>
      </c>
      <c r="AR28" s="162" t="s">
        <v>52</v>
      </c>
      <c r="AT28" s="3" t="str">
        <f t="shared" si="2"/>
        <v>25.10.2023</v>
      </c>
      <c r="AU28" s="162" t="s">
        <v>52</v>
      </c>
      <c r="AW28" s="3" t="str">
        <f t="shared" si="4"/>
        <v>25.11.2023</v>
      </c>
      <c r="AX28" s="162" t="s">
        <v>52</v>
      </c>
      <c r="AZ28" s="3" t="str">
        <f t="shared" si="6"/>
        <v>25.12.2023</v>
      </c>
      <c r="BA28" s="85" t="s">
        <v>52</v>
      </c>
    </row>
    <row r="29" spans="2:53" x14ac:dyDescent="0.25">
      <c r="B29" s="3" t="str">
        <f>Доллар!B29</f>
        <v>26.01.2023</v>
      </c>
      <c r="C29" s="157" t="str">
        <f>IF(AND(D27=0,D28=0,D29=0,D30=0,D31=0,D32=0,D33=0,D34=0,D35=0,D36=0,D37=0,D38=0),"",(IF((SUMIFS(LME_non_ferrous!$B:$B,LME_non_ferrous!$A:$A,B29))=0,"-",(SUMIFS(LME_non_ferrous!$B:$B,LME_non_ferrous!$A:$A,B29)))))</f>
        <v/>
      </c>
      <c r="D29" s="165">
        <f>SUMIFS(LME_non_ferrous!$B:$B,LME_non_ferrous!$A:$A,B29)</f>
        <v>0</v>
      </c>
      <c r="E29" s="3" t="str">
        <f>Доллар!E29</f>
        <v>26.02.2023</v>
      </c>
      <c r="F29" s="157" t="str">
        <f>IF(AND(G27=0,G28=0,G29=0,G30=0,G31=0,G32=0,G33=0,G34=0,G35=0,G36=0,G37=0,G38=0),"",(IF((SUMIFS(LME_non_ferrous!$B:$B,LME_non_ferrous!$A:$A,E29))=0,"-",(SUMIFS(LME_non_ferrous!$B:$B,LME_non_ferrous!$A:$A,E29)))))</f>
        <v/>
      </c>
      <c r="G29" s="165">
        <f>SUMIFS(LME_non_ferrous!$B:$B,LME_non_ferrous!$A:$A,E29)</f>
        <v>0</v>
      </c>
      <c r="H29" s="3" t="str">
        <f>Доллар!H29</f>
        <v>26.03.2023</v>
      </c>
      <c r="I29" s="157" t="str">
        <f>IF(AND(J27=0,J28=0,J29=0,J30=0,J31=0,J32=0,J33=0,J34=0,J35=0,J36=0,J37=0,J38=0),"",(IF((SUMIFS(LME_non_ferrous!$B:$B,LME_non_ferrous!$A:$A,H29))=0,"-",(SUMIFS(LME_non_ferrous!$B:$B,LME_non_ferrous!$A:$A,H29)))))</f>
        <v/>
      </c>
      <c r="J29" s="165">
        <f>SUMIFS(LME_non_ferrous!$B:$B,LME_non_ferrous!$A:$A,H29)</f>
        <v>0</v>
      </c>
      <c r="K29" s="3" t="str">
        <f>Доллар!K29</f>
        <v>26.04.2023</v>
      </c>
      <c r="L29" s="157" t="str">
        <f>IF(AND(M27=0,M28=0,M29=0,M30=0,M31=0,M32=0,M33=0,M34=0,M35=0,M36=0,M37=0,M38=0),"",(IF((SUMIFS(LME_non_ferrous!$B:$B,LME_non_ferrous!$A:$A,K29))=0,"-",(SUMIFS(LME_non_ferrous!$B:$B,LME_non_ferrous!$A:$A,K29)))))</f>
        <v/>
      </c>
      <c r="M29" s="165">
        <f>SUMIFS(LME_non_ferrous!$B:$B,LME_non_ferrous!$A:$A,K29)</f>
        <v>0</v>
      </c>
      <c r="N29" s="3" t="str">
        <f>Доллар!N29</f>
        <v>26.05.2023</v>
      </c>
      <c r="O29" s="157" t="str">
        <f>IF(AND(P27=0,P28=0,P29=0,P30=0,P31=0,P32=0,P33=0,P34=0,P35=0,P36=0,P37=0,P38=0),"",(IF((SUMIFS(LME_non_ferrous!$B:$B,LME_non_ferrous!$A:$A,N29))=0,"-",(SUMIFS(LME_non_ferrous!$B:$B,LME_non_ferrous!$A:$A,N29)))))</f>
        <v/>
      </c>
      <c r="P29" s="165">
        <f>SUMIFS(LME_non_ferrous!$B:$B,LME_non_ferrous!$A:$A,N29)</f>
        <v>0</v>
      </c>
      <c r="Q29" s="3" t="str">
        <f>Доллар!Q29</f>
        <v>26.06.2023</v>
      </c>
      <c r="R29" s="157" t="str">
        <f>IF(AND(S27=0,S28=0,S29=0,S30=0,S31=0,S32=0,S33=0,S34=0,S35=0,S36=0,S37=0,S38=0),"",(IF((SUMIFS(LME_non_ferrous!$B:$B,LME_non_ferrous!$A:$A,Q29))=0,"-",(SUMIFS(LME_non_ferrous!$B:$B,LME_non_ferrous!$A:$A,Q29)))))</f>
        <v/>
      </c>
      <c r="S29" s="165">
        <f>SUMIFS(LME_non_ferrous!$B:$B,LME_non_ferrous!$A:$A,Q29)</f>
        <v>0</v>
      </c>
      <c r="T29" s="3" t="str">
        <f>Доллар!T29</f>
        <v>26.07.2023</v>
      </c>
      <c r="U29" s="157" t="str">
        <f>IF(AND(V27=0,V28=0,V29=0,V30=0,V31=0,V32=0,V33=0,V34=0,V35=0,V36=0,V37=0,V38=0),"",(IF((SUMIFS(LME_non_ferrous!$B:$B,LME_non_ferrous!$A:$A,T29))=0,"-",(SUMIFS(LME_non_ferrous!$B:$B,LME_non_ferrous!$A:$A,T29)))))</f>
        <v/>
      </c>
      <c r="V29" s="165">
        <f>SUMIFS(LME_non_ferrous!$B:$B,LME_non_ferrous!$A:$A,T29)</f>
        <v>0</v>
      </c>
      <c r="W29" s="3" t="str">
        <f>Доллар!W29</f>
        <v>26.08.2023</v>
      </c>
      <c r="X29" s="157" t="str">
        <f>IF(AND(Y27=0,Y28=0,Y29=0,Y30=0,Y31=0,Y32=0,Y33=0,Y34=0,Y35=0,Y36=0,Y37=0,Y38=0),"",(IF((SUMIFS(LME_non_ferrous!$B:$B,LME_non_ferrous!$A:$A,W29))=0,"-",(SUMIFS(LME_non_ferrous!$B:$B,LME_non_ferrous!$A:$A,W29)))))</f>
        <v/>
      </c>
      <c r="Y29" s="165">
        <f>SUMIFS(LME_non_ferrous!$B:$B,LME_non_ferrous!$A:$A,W29)</f>
        <v>0</v>
      </c>
      <c r="Z29" s="3" t="str">
        <f>Доллар!Z29</f>
        <v>26.09.2023</v>
      </c>
      <c r="AA29" s="157" t="str">
        <f>IF(AND(AB27=0,AB28=0,AB29=0,AB30=0,AB31=0,AB32=0,AB33=0,AB34=0,AB35=0,AB36=0,AB37=0,AB38=0),"",(IF((SUMIFS(LME_non_ferrous!$B:$B,LME_non_ferrous!$A:$A,Z29))=0,"-",(SUMIFS(LME_non_ferrous!$B:$B,LME_non_ferrous!$A:$A,Z29)))))</f>
        <v/>
      </c>
      <c r="AB29" s="165">
        <f>SUMIFS(LME_non_ferrous!$B:$B,LME_non_ferrous!$A:$A,Z29)</f>
        <v>0</v>
      </c>
      <c r="AC29" s="3" t="str">
        <f>Доллар!AC29</f>
        <v>26.10.2023</v>
      </c>
      <c r="AD29" s="157" t="str">
        <f>IF(AND(AE27=0,AE28=0,AE29=0,AE30=0,AE31=0,AE32=0,AE33=0,AE34=0,AE35=0,AE36=0,AE37=0,AE38=0),"",(IF((SUMIFS(LME_non_ferrous!$B:$B,LME_non_ferrous!$A:$A,AC29))=0,"-",(SUMIFS(LME_non_ferrous!$B:$B,LME_non_ferrous!$A:$A,AC29)))))</f>
        <v/>
      </c>
      <c r="AE29" s="165">
        <f>SUMIFS(LME_non_ferrous!$B:$B,LME_non_ferrous!$A:$A,AC29)</f>
        <v>0</v>
      </c>
      <c r="AF29" s="3" t="str">
        <f>Доллар!AF29</f>
        <v>26.11.2023</v>
      </c>
      <c r="AG29" s="157" t="str">
        <f>IF(AND(AH27=0,AH28=0,AH29=0,AH30=0,AH31=0,AH32=0,AH33=0,AH34=0,AH35=0,AH36=0,AH37=0,AH38=0),"",(IF((SUMIFS(LME_non_ferrous!$B:$B,LME_non_ferrous!$A:$A,AF29))=0,"-",(SUMIFS(LME_non_ferrous!$B:$B,LME_non_ferrous!$A:$A,AF29)))))</f>
        <v/>
      </c>
      <c r="AH29" s="165">
        <f>SUMIFS(LME_non_ferrous!$B:$B,LME_non_ferrous!$A:$A,AF29)</f>
        <v>0</v>
      </c>
      <c r="AI29" s="3" t="str">
        <f>Доллар!AI29</f>
        <v>26.12.2023</v>
      </c>
      <c r="AJ29" s="157" t="str">
        <f>IF(AND(AK27=0,AK28=0,AK29=0,AK30=0,AK31=0,AK32=0,AK33=0,AK34=0,AK35=0,AK36=0,AK37=0,AK38=0),"",(IF((SUMIFS(LME_non_ferrous!$B:$B,LME_non_ferrous!$A:$A,AI29))=0,"-",(SUMIFS(LME_non_ferrous!$B:$B,LME_non_ferrous!$A:$A,AI29)))))</f>
        <v/>
      </c>
      <c r="AK29" s="165">
        <f>SUMIFS(LME_non_ferrous!$B:$B,LME_non_ferrous!$A:$A,AI29)</f>
        <v>0</v>
      </c>
      <c r="AQ29" s="153" t="str">
        <f t="shared" si="1"/>
        <v>26.06.2023</v>
      </c>
      <c r="AR29" s="162" t="s">
        <v>52</v>
      </c>
      <c r="AT29" s="3" t="str">
        <f t="shared" si="2"/>
        <v>26.10.2023</v>
      </c>
      <c r="AU29" s="162" t="s">
        <v>52</v>
      </c>
      <c r="AW29" s="3" t="str">
        <f t="shared" si="4"/>
        <v>26.11.2023</v>
      </c>
      <c r="AX29" s="162" t="s">
        <v>52</v>
      </c>
      <c r="AZ29" s="3" t="str">
        <f t="shared" si="6"/>
        <v>26.12.2023</v>
      </c>
      <c r="BA29" s="85" t="s">
        <v>52</v>
      </c>
    </row>
    <row r="30" spans="2:53" x14ac:dyDescent="0.25">
      <c r="B30" s="3" t="str">
        <f>Доллар!B30</f>
        <v>27.01.2023</v>
      </c>
      <c r="C30" s="157" t="str">
        <f>IF(AND(D28=0,D29=0,D30=0,D31=0,D32=0,D33=0,D34=0,D35=0,D36=0,D37=0,D38=0,D39=0),"",(IF((SUMIFS(LME_non_ferrous!$B:$B,LME_non_ferrous!$A:$A,B30))=0,"-",(SUMIFS(LME_non_ferrous!$B:$B,LME_non_ferrous!$A:$A,B30)))))</f>
        <v/>
      </c>
      <c r="D30" s="165">
        <f>SUMIFS(LME_non_ferrous!$B:$B,LME_non_ferrous!$A:$A,B30)</f>
        <v>0</v>
      </c>
      <c r="E30" s="3" t="str">
        <f>Доллар!E30</f>
        <v>27.02.2023</v>
      </c>
      <c r="F30" s="157" t="str">
        <f>IF(AND(G28=0,G29=0,G30=0,G31=0,G32=0,G33=0,G34=0,G35=0,G36=0,G37=0,G38=0,G39=0),"",(IF((SUMIFS(LME_non_ferrous!$B:$B,LME_non_ferrous!$A:$A,E30))=0,"-",(SUMIFS(LME_non_ferrous!$B:$B,LME_non_ferrous!$A:$A,E30)))))</f>
        <v/>
      </c>
      <c r="G30" s="165">
        <f>SUMIFS(LME_non_ferrous!$B:$B,LME_non_ferrous!$A:$A,E30)</f>
        <v>0</v>
      </c>
      <c r="H30" s="3" t="str">
        <f>Доллар!H30</f>
        <v>27.03.2023</v>
      </c>
      <c r="I30" s="157" t="str">
        <f>IF(AND(J28=0,J29=0,J30=0,J31=0,J32=0,J33=0,J34=0,J35=0,J36=0,J37=0,J38=0,J39=0),"",(IF((SUMIFS(LME_non_ferrous!$B:$B,LME_non_ferrous!$A:$A,H30))=0,"-",(SUMIFS(LME_non_ferrous!$B:$B,LME_non_ferrous!$A:$A,H30)))))</f>
        <v/>
      </c>
      <c r="J30" s="165">
        <f>SUMIFS(LME_non_ferrous!$B:$B,LME_non_ferrous!$A:$A,H30)</f>
        <v>0</v>
      </c>
      <c r="K30" s="3" t="str">
        <f>Доллар!K30</f>
        <v>27.04.2023</v>
      </c>
      <c r="L30" s="157" t="str">
        <f>IF(AND(M28=0,M29=0,M30=0,M31=0,M32=0,M33=0,M34=0,M35=0,M36=0,M37=0,M38=0,M39=0),"",(IF((SUMIFS(LME_non_ferrous!$B:$B,LME_non_ferrous!$A:$A,K30))=0,"-",(SUMIFS(LME_non_ferrous!$B:$B,LME_non_ferrous!$A:$A,K30)))))</f>
        <v/>
      </c>
      <c r="M30" s="165">
        <f>SUMIFS(LME_non_ferrous!$B:$B,LME_non_ferrous!$A:$A,K30)</f>
        <v>0</v>
      </c>
      <c r="N30" s="3" t="str">
        <f>Доллар!N30</f>
        <v>27.05.2023</v>
      </c>
      <c r="O30" s="157" t="str">
        <f>IF(AND(P28=0,P29=0,P30=0,P31=0,P32=0,P33=0,P34=0,P35=0,P36=0,P37=0,P38=0,P39=0),"",(IF((SUMIFS(LME_non_ferrous!$B:$B,LME_non_ferrous!$A:$A,N30))=0,"-",(SUMIFS(LME_non_ferrous!$B:$B,LME_non_ferrous!$A:$A,N30)))))</f>
        <v/>
      </c>
      <c r="P30" s="165">
        <f>SUMIFS(LME_non_ferrous!$B:$B,LME_non_ferrous!$A:$A,N30)</f>
        <v>0</v>
      </c>
      <c r="Q30" s="3" t="str">
        <f>Доллар!Q30</f>
        <v>27.06.2023</v>
      </c>
      <c r="R30" s="157" t="str">
        <f>IF(AND(S28=0,S29=0,S30=0,S31=0,S32=0,S33=0,S34=0,S35=0,S36=0,S37=0,S38=0,S39=0),"",(IF((SUMIFS(LME_non_ferrous!$B:$B,LME_non_ferrous!$A:$A,Q30))=0,"-",(SUMIFS(LME_non_ferrous!$B:$B,LME_non_ferrous!$A:$A,Q30)))))</f>
        <v/>
      </c>
      <c r="S30" s="165">
        <f>SUMIFS(LME_non_ferrous!$B:$B,LME_non_ferrous!$A:$A,Q30)</f>
        <v>0</v>
      </c>
      <c r="T30" s="3" t="str">
        <f>Доллар!T30</f>
        <v>27.07.2023</v>
      </c>
      <c r="U30" s="157" t="str">
        <f>IF(AND(V28=0,V29=0,V30=0,V31=0,V32=0,V33=0,V34=0,V35=0,V36=0,V37=0,V38=0,V39=0),"",(IF((SUMIFS(LME_non_ferrous!$B:$B,LME_non_ferrous!$A:$A,T30))=0,"-",(SUMIFS(LME_non_ferrous!$B:$B,LME_non_ferrous!$A:$A,T30)))))</f>
        <v/>
      </c>
      <c r="V30" s="165">
        <f>SUMIFS(LME_non_ferrous!$B:$B,LME_non_ferrous!$A:$A,T30)</f>
        <v>0</v>
      </c>
      <c r="W30" s="3" t="str">
        <f>Доллар!W30</f>
        <v>27.08.2023</v>
      </c>
      <c r="X30" s="157" t="str">
        <f>IF(AND(Y28=0,Y29=0,Y30=0,Y31=0,Y32=0,Y33=0,Y34=0,Y35=0,Y36=0,Y37=0,Y38=0,Y39=0),"",(IF((SUMIFS(LME_non_ferrous!$B:$B,LME_non_ferrous!$A:$A,W30))=0,"-",(SUMIFS(LME_non_ferrous!$B:$B,LME_non_ferrous!$A:$A,W30)))))</f>
        <v/>
      </c>
      <c r="Y30" s="165">
        <f>SUMIFS(LME_non_ferrous!$B:$B,LME_non_ferrous!$A:$A,W30)</f>
        <v>0</v>
      </c>
      <c r="Z30" s="3" t="str">
        <f>Доллар!Z30</f>
        <v>27.09.2023</v>
      </c>
      <c r="AA30" s="157" t="str">
        <f>IF(AND(AB28=0,AB29=0,AB30=0,AB31=0,AB32=0,AB33=0,AB34=0,AB35=0,AB36=0,AB37=0,AB38=0,AB39=0),"",(IF((SUMIFS(LME_non_ferrous!$B:$B,LME_non_ferrous!$A:$A,Z30))=0,"-",(SUMIFS(LME_non_ferrous!$B:$B,LME_non_ferrous!$A:$A,Z30)))))</f>
        <v/>
      </c>
      <c r="AB30" s="165">
        <f>SUMIFS(LME_non_ferrous!$B:$B,LME_non_ferrous!$A:$A,Z30)</f>
        <v>0</v>
      </c>
      <c r="AC30" s="3" t="str">
        <f>Доллар!AC30</f>
        <v>27.10.2023</v>
      </c>
      <c r="AD30" s="157" t="str">
        <f>IF(AND(AE28=0,AE29=0,AE30=0,AE31=0,AE32=0,AE33=0,AE34=0,AE35=0,AE36=0,AE37=0,AE38=0,AE39=0),"",(IF((SUMIFS(LME_non_ferrous!$B:$B,LME_non_ferrous!$A:$A,AC30))=0,"-",(SUMIFS(LME_non_ferrous!$B:$B,LME_non_ferrous!$A:$A,AC30)))))</f>
        <v/>
      </c>
      <c r="AE30" s="165">
        <f>SUMIFS(LME_non_ferrous!$B:$B,LME_non_ferrous!$A:$A,AC30)</f>
        <v>0</v>
      </c>
      <c r="AF30" s="3" t="str">
        <f>Доллар!AF30</f>
        <v>27.11.2023</v>
      </c>
      <c r="AG30" s="157" t="str">
        <f>IF(AND(AH28=0,AH29=0,AH30=0,AH31=0,AH32=0,AH33=0,AH34=0,AH35=0,AH36=0,AH37=0,AH38=0,AH39=0),"",(IF((SUMIFS(LME_non_ferrous!$B:$B,LME_non_ferrous!$A:$A,AF30))=0,"-",(SUMIFS(LME_non_ferrous!$B:$B,LME_non_ferrous!$A:$A,AF30)))))</f>
        <v/>
      </c>
      <c r="AH30" s="165">
        <f>SUMIFS(LME_non_ferrous!$B:$B,LME_non_ferrous!$A:$A,AF30)</f>
        <v>0</v>
      </c>
      <c r="AI30" s="3" t="str">
        <f>Доллар!AI30</f>
        <v>27.12.2023</v>
      </c>
      <c r="AJ30" s="157" t="str">
        <f>IF(AND(AK28=0,AK29=0,AK30=0,AK31=0,AK32=0,AK33=0,AK34=0,AK35=0,AK36=0,AK37=0,AK38=0,AK39=0),"",(IF((SUMIFS(LME_non_ferrous!$B:$B,LME_non_ferrous!$A:$A,AI30))=0,"-",(SUMIFS(LME_non_ferrous!$B:$B,LME_non_ferrous!$A:$A,AI30)))))</f>
        <v/>
      </c>
      <c r="AK30" s="165">
        <f>SUMIFS(LME_non_ferrous!$B:$B,LME_non_ferrous!$A:$A,AI30)</f>
        <v>0</v>
      </c>
      <c r="AQ30" s="153" t="str">
        <f t="shared" si="1"/>
        <v>27.06.2023</v>
      </c>
      <c r="AR30" s="162" t="s">
        <v>52</v>
      </c>
      <c r="AT30" s="3" t="str">
        <f t="shared" si="2"/>
        <v>27.10.2023</v>
      </c>
      <c r="AU30" s="162" t="s">
        <v>52</v>
      </c>
      <c r="AW30" s="3" t="str">
        <f t="shared" si="4"/>
        <v>27.11.2023</v>
      </c>
      <c r="AX30" s="162" t="s">
        <v>52</v>
      </c>
      <c r="AZ30" s="3" t="str">
        <f t="shared" si="6"/>
        <v>27.12.2023</v>
      </c>
      <c r="BA30" s="85" t="s">
        <v>52</v>
      </c>
    </row>
    <row r="31" spans="2:53" x14ac:dyDescent="0.25">
      <c r="B31" s="3" t="str">
        <f>Доллар!B31</f>
        <v>28.01.2023</v>
      </c>
      <c r="C31" s="157" t="str">
        <f>IF(AND(D29=0,D30=0,D31=0,D32=0,D33=0,D34=0,D35=0,D36=0,D37=0,D38=0,D39=0,D40=0),"",(IF((SUMIFS(LME_non_ferrous!$B:$B,LME_non_ferrous!$A:$A,B31))=0,"-",(SUMIFS(LME_non_ferrous!$B:$B,LME_non_ferrous!$A:$A,B31)))))</f>
        <v/>
      </c>
      <c r="D31" s="165">
        <f>SUMIFS(LME_non_ferrous!$B:$B,LME_non_ferrous!$A:$A,B31)</f>
        <v>0</v>
      </c>
      <c r="E31" s="3" t="str">
        <f>Доллар!E31</f>
        <v>28.02.2023</v>
      </c>
      <c r="F31" s="157" t="str">
        <f>IF(AND(G29=0,G30=0,G31=0,G32=0,G33=0,G34=0,G35=0,G36=0,G37=0,G38=0,G39=0,G40=0),"",(IF((SUMIFS(LME_non_ferrous!$B:$B,LME_non_ferrous!$A:$A,E31))=0,"-",(SUMIFS(LME_non_ferrous!$B:$B,LME_non_ferrous!$A:$A,E31)))))</f>
        <v/>
      </c>
      <c r="G31" s="165">
        <f>SUMIFS(LME_non_ferrous!$B:$B,LME_non_ferrous!$A:$A,E31)</f>
        <v>0</v>
      </c>
      <c r="H31" s="3" t="str">
        <f>Доллар!H31</f>
        <v>28.03.2023</v>
      </c>
      <c r="I31" s="157" t="str">
        <f>IF(AND(J29=0,J30=0,J31=0,J32=0,J33=0,J34=0,J35=0,J36=0,J37=0,J38=0,J39=0,J40=0),"",(IF((SUMIFS(LME_non_ferrous!$B:$B,LME_non_ferrous!$A:$A,H31))=0,"-",(SUMIFS(LME_non_ferrous!$B:$B,LME_non_ferrous!$A:$A,H31)))))</f>
        <v/>
      </c>
      <c r="J31" s="165">
        <f>SUMIFS(LME_non_ferrous!$B:$B,LME_non_ferrous!$A:$A,H31)</f>
        <v>0</v>
      </c>
      <c r="K31" s="3" t="str">
        <f>Доллар!K31</f>
        <v>28.04.2023</v>
      </c>
      <c r="L31" s="157" t="str">
        <f>IF(AND(M29=0,M30=0,M31=0,M32=0,M33=0,M34=0,M35=0,M36=0,M37=0,M38=0,M39=0,M40=0),"",(IF((SUMIFS(LME_non_ferrous!$B:$B,LME_non_ferrous!$A:$A,K31))=0,"-",(SUMIFS(LME_non_ferrous!$B:$B,LME_non_ferrous!$A:$A,K31)))))</f>
        <v/>
      </c>
      <c r="M31" s="165">
        <f>SUMIFS(LME_non_ferrous!$B:$B,LME_non_ferrous!$A:$A,K31)</f>
        <v>0</v>
      </c>
      <c r="N31" s="3" t="str">
        <f>Доллар!N31</f>
        <v>28.05.2023</v>
      </c>
      <c r="O31" s="157" t="str">
        <f>IF(AND(P29=0,P30=0,P31=0,P32=0,P33=0,P34=0,P35=0,P36=0,P37=0,P38=0,P39=0,P40=0),"",(IF((SUMIFS(LME_non_ferrous!$B:$B,LME_non_ferrous!$A:$A,N31))=0,"-",(SUMIFS(LME_non_ferrous!$B:$B,LME_non_ferrous!$A:$A,N31)))))</f>
        <v/>
      </c>
      <c r="P31" s="165">
        <f>SUMIFS(LME_non_ferrous!$B:$B,LME_non_ferrous!$A:$A,N31)</f>
        <v>0</v>
      </c>
      <c r="Q31" s="3" t="str">
        <f>Доллар!Q31</f>
        <v>28.06.2023</v>
      </c>
      <c r="R31" s="157" t="str">
        <f>IF(AND(S29=0,S30=0,S31=0,S32=0,S33=0,S34=0,S35=0,S36=0,S37=0,S38=0,S39=0,S40=0),"",(IF((SUMIFS(LME_non_ferrous!$B:$B,LME_non_ferrous!$A:$A,Q31))=0,"-",(SUMIFS(LME_non_ferrous!$B:$B,LME_non_ferrous!$A:$A,Q31)))))</f>
        <v/>
      </c>
      <c r="S31" s="165">
        <f>SUMIFS(LME_non_ferrous!$B:$B,LME_non_ferrous!$A:$A,Q31)</f>
        <v>0</v>
      </c>
      <c r="T31" s="3" t="str">
        <f>Доллар!T31</f>
        <v>28.07.2023</v>
      </c>
      <c r="U31" s="157" t="str">
        <f>IF(AND(V29=0,V30=0,V31=0,V32=0,V33=0,V34=0,V35=0,V36=0,V37=0,V38=0,V39=0,V40=0),"",(IF((SUMIFS(LME_non_ferrous!$B:$B,LME_non_ferrous!$A:$A,T31))=0,"-",(SUMIFS(LME_non_ferrous!$B:$B,LME_non_ferrous!$A:$A,T31)))))</f>
        <v/>
      </c>
      <c r="V31" s="165">
        <f>SUMIFS(LME_non_ferrous!$B:$B,LME_non_ferrous!$A:$A,T31)</f>
        <v>0</v>
      </c>
      <c r="W31" s="3" t="str">
        <f>Доллар!W31</f>
        <v>28.08.2023</v>
      </c>
      <c r="X31" s="157" t="str">
        <f>IF(AND(Y29=0,Y30=0,Y31=0,Y32=0,Y33=0,Y34=0,Y35=0,Y36=0,Y37=0,Y38=0,Y39=0,Y40=0),"",(IF((SUMIFS(LME_non_ferrous!$B:$B,LME_non_ferrous!$A:$A,W31))=0,"-",(SUMIFS(LME_non_ferrous!$B:$B,LME_non_ferrous!$A:$A,W31)))))</f>
        <v/>
      </c>
      <c r="Y31" s="165">
        <f>SUMIFS(LME_non_ferrous!$B:$B,LME_non_ferrous!$A:$A,W31)</f>
        <v>0</v>
      </c>
      <c r="Z31" s="3" t="str">
        <f>Доллар!Z31</f>
        <v>28.09.2023</v>
      </c>
      <c r="AA31" s="157" t="str">
        <f>IF(AND(AB29=0,AB30=0,AB31=0,AB32=0,AB33=0,AB34=0,AB35=0,AB36=0,AB37=0,AB38=0,AB39=0,AB40=0),"",(IF((SUMIFS(LME_non_ferrous!$B:$B,LME_non_ferrous!$A:$A,Z31))=0,"-",(SUMIFS(LME_non_ferrous!$B:$B,LME_non_ferrous!$A:$A,Z31)))))</f>
        <v/>
      </c>
      <c r="AB31" s="165">
        <f>SUMIFS(LME_non_ferrous!$B:$B,LME_non_ferrous!$A:$A,Z31)</f>
        <v>0</v>
      </c>
      <c r="AC31" s="3" t="str">
        <f>Доллар!AC31</f>
        <v>28.10.2023</v>
      </c>
      <c r="AD31" s="157" t="str">
        <f>IF(AND(AE29=0,AE30=0,AE31=0,AE32=0,AE33=0,AE34=0,AE35=0,AE36=0,AE37=0,AE38=0,AE39=0,AE40=0),"",(IF((SUMIFS(LME_non_ferrous!$B:$B,LME_non_ferrous!$A:$A,AC31))=0,"-",(SUMIFS(LME_non_ferrous!$B:$B,LME_non_ferrous!$A:$A,AC31)))))</f>
        <v/>
      </c>
      <c r="AE31" s="165">
        <f>SUMIFS(LME_non_ferrous!$B:$B,LME_non_ferrous!$A:$A,AC31)</f>
        <v>0</v>
      </c>
      <c r="AF31" s="3" t="str">
        <f>Доллар!AF31</f>
        <v>28.11.2023</v>
      </c>
      <c r="AG31" s="157" t="str">
        <f>IF(AND(AH29=0,AH30=0,AH31=0,AH32=0,AH33=0,AH34=0,AH35=0,AH36=0,AH37=0,AH38=0,AH39=0,AH40=0),"",(IF((SUMIFS(LME_non_ferrous!$B:$B,LME_non_ferrous!$A:$A,AF31))=0,"-",(SUMIFS(LME_non_ferrous!$B:$B,LME_non_ferrous!$A:$A,AF31)))))</f>
        <v/>
      </c>
      <c r="AH31" s="165">
        <f>SUMIFS(LME_non_ferrous!$B:$B,LME_non_ferrous!$A:$A,AF31)</f>
        <v>0</v>
      </c>
      <c r="AI31" s="3" t="str">
        <f>Доллар!AI31</f>
        <v>28.12.2023</v>
      </c>
      <c r="AJ31" s="157" t="str">
        <f>IF(AND(AK29=0,AK30=0,AK31=0,AK32=0,AK33=0,AK34=0,AK35=0,AK36=0,AK37=0,AK38=0,AK39=0,AK40=0),"",(IF((SUMIFS(LME_non_ferrous!$B:$B,LME_non_ferrous!$A:$A,AI31))=0,"-",(SUMIFS(LME_non_ferrous!$B:$B,LME_non_ferrous!$A:$A,AI31)))))</f>
        <v/>
      </c>
      <c r="AK31" s="165">
        <f>SUMIFS(LME_non_ferrous!$B:$B,LME_non_ferrous!$A:$A,AI31)</f>
        <v>0</v>
      </c>
      <c r="AQ31" s="153" t="str">
        <f t="shared" si="1"/>
        <v>28.06.2023</v>
      </c>
      <c r="AR31" s="162" t="s">
        <v>52</v>
      </c>
      <c r="AT31" s="3" t="str">
        <f t="shared" si="2"/>
        <v>28.10.2023</v>
      </c>
      <c r="AU31" s="162" t="s">
        <v>52</v>
      </c>
      <c r="AW31" s="3" t="str">
        <f t="shared" si="4"/>
        <v>28.11.2023</v>
      </c>
      <c r="AX31" s="162" t="s">
        <v>52</v>
      </c>
      <c r="AZ31" s="3" t="str">
        <f t="shared" si="6"/>
        <v>28.12.2023</v>
      </c>
      <c r="BA31" s="85" t="s">
        <v>52</v>
      </c>
    </row>
    <row r="32" spans="2:53" x14ac:dyDescent="0.25">
      <c r="B32" s="3" t="str">
        <f>Доллар!B32</f>
        <v>29.01.2023</v>
      </c>
      <c r="C32" s="157" t="str">
        <f>IF(AND(D30=0,D31=0,D32=0,D33=0,D34=0,D35=0,D36=0,D37=0,D38=0,D39=0,D40=0,D41=0),"",(IF((SUMIFS(LME_non_ferrous!$B:$B,LME_non_ferrous!$A:$A,B32))=0,"-",(SUMIFS(LME_non_ferrous!$B:$B,LME_non_ferrous!$A:$A,B32)))))</f>
        <v/>
      </c>
      <c r="D32" s="165">
        <f>SUMIFS(LME_non_ferrous!$B:$B,LME_non_ferrous!$A:$A,B32)</f>
        <v>0</v>
      </c>
      <c r="E32" s="4" t="str">
        <f>Доллар!E32</f>
        <v>29.02.2023</v>
      </c>
      <c r="F32" s="160"/>
      <c r="G32" s="165">
        <f>SUMIFS(LME_non_ferrous!$B:$B,LME_non_ferrous!$A:$A,E32)</f>
        <v>0</v>
      </c>
      <c r="H32" s="3" t="str">
        <f>Доллар!H32</f>
        <v>29.03.2023</v>
      </c>
      <c r="I32" s="157" t="str">
        <f>IF(AND(J30=0,J31=0,J32=0,J33=0,J34=0,J35=0,J36=0,J37=0,J38=0,J39=0,J40=0,J41=0),"",(IF((SUMIFS(LME_non_ferrous!$B:$B,LME_non_ferrous!$A:$A,H32))=0,"-",(SUMIFS(LME_non_ferrous!$B:$B,LME_non_ferrous!$A:$A,H32)))))</f>
        <v/>
      </c>
      <c r="J32" s="165">
        <f>SUMIFS(LME_non_ferrous!$B:$B,LME_non_ferrous!$A:$A,H32)</f>
        <v>0</v>
      </c>
      <c r="K32" s="3" t="str">
        <f>Доллар!K32</f>
        <v>29.04.2023</v>
      </c>
      <c r="L32" s="157" t="str">
        <f>IF(AND(M30=0,M31=0,M32=0,M33=0,M34=0,M35=0,M36=0,M37=0,M38=0,M39=0,M40=0,M41=0),"",(IF((SUMIFS(LME_non_ferrous!$B:$B,LME_non_ferrous!$A:$A,K32))=0,"-",(SUMIFS(LME_non_ferrous!$B:$B,LME_non_ferrous!$A:$A,K32)))))</f>
        <v/>
      </c>
      <c r="M32" s="165">
        <f>SUMIFS(LME_non_ferrous!$B:$B,LME_non_ferrous!$A:$A,K32)</f>
        <v>0</v>
      </c>
      <c r="N32" s="3" t="str">
        <f>Доллар!N32</f>
        <v>29.05.2023</v>
      </c>
      <c r="O32" s="157" t="str">
        <f>IF(AND(P30=0,P31=0,P32=0,P33=0,P34=0,P35=0,P36=0,P37=0,P38=0,P39=0,P40=0,P41=0),"",(IF((SUMIFS(LME_non_ferrous!$B:$B,LME_non_ferrous!$A:$A,N32))=0,"-",(SUMIFS(LME_non_ferrous!$B:$B,LME_non_ferrous!$A:$A,N32)))))</f>
        <v/>
      </c>
      <c r="P32" s="165">
        <f>SUMIFS(LME_non_ferrous!$B:$B,LME_non_ferrous!$A:$A,N32)</f>
        <v>0</v>
      </c>
      <c r="Q32" s="3" t="str">
        <f>Доллар!Q32</f>
        <v>29.06.2023</v>
      </c>
      <c r="R32" s="157" t="str">
        <f>IF(AND(S30=0,S31=0,S32=0,S33=0,S34=0,S35=0,S36=0,S37=0,S38=0,S39=0,S40=0,S41=0),"",(IF((SUMIFS(LME_non_ferrous!$B:$B,LME_non_ferrous!$A:$A,Q32))=0,"-",(SUMIFS(LME_non_ferrous!$B:$B,LME_non_ferrous!$A:$A,Q32)))))</f>
        <v/>
      </c>
      <c r="S32" s="165">
        <f>SUMIFS(LME_non_ferrous!$B:$B,LME_non_ferrous!$A:$A,Q32)</f>
        <v>0</v>
      </c>
      <c r="T32" s="3" t="str">
        <f>Доллар!T32</f>
        <v>29.07.2023</v>
      </c>
      <c r="U32" s="157" t="str">
        <f>IF(AND(V30=0,V31=0,V32=0,V33=0,V34=0,V35=0,V36=0,V37=0,V38=0,V39=0,V40=0,V41=0),"",(IF((SUMIFS(LME_non_ferrous!$B:$B,LME_non_ferrous!$A:$A,T32))=0,"-",(SUMIFS(LME_non_ferrous!$B:$B,LME_non_ferrous!$A:$A,T32)))))</f>
        <v/>
      </c>
      <c r="V32" s="165">
        <f>SUMIFS(LME_non_ferrous!$B:$B,LME_non_ferrous!$A:$A,T32)</f>
        <v>0</v>
      </c>
      <c r="W32" s="3" t="str">
        <f>Доллар!W32</f>
        <v>29.08.2023</v>
      </c>
      <c r="X32" s="157" t="str">
        <f>IF(AND(Y30=0,Y31=0,Y32=0,Y33=0,Y34=0,Y35=0,Y36=0,Y37=0,Y38=0,Y39=0,Y40=0,Y41=0),"",(IF((SUMIFS(LME_non_ferrous!$B:$B,LME_non_ferrous!$A:$A,W32))=0,"-",(SUMIFS(LME_non_ferrous!$B:$B,LME_non_ferrous!$A:$A,W32)))))</f>
        <v/>
      </c>
      <c r="Y32" s="165">
        <f>SUMIFS(LME_non_ferrous!$B:$B,LME_non_ferrous!$A:$A,W32)</f>
        <v>0</v>
      </c>
      <c r="Z32" s="3" t="str">
        <f>Доллар!Z32</f>
        <v>29.09.2023</v>
      </c>
      <c r="AA32" s="157" t="str">
        <f>IF(AND(AB30=0,AB31=0,AB32=0,AB33=0,AB34=0,AB35=0,AB36=0,AB37=0,AB38=0,AB39=0,AB40=0,AB41=0),"",(IF((SUMIFS(LME_non_ferrous!$B:$B,LME_non_ferrous!$A:$A,Z32))=0,"-",(SUMIFS(LME_non_ferrous!$B:$B,LME_non_ferrous!$A:$A,Z32)))))</f>
        <v/>
      </c>
      <c r="AB32" s="165">
        <f>SUMIFS(LME_non_ferrous!$B:$B,LME_non_ferrous!$A:$A,Z32)</f>
        <v>0</v>
      </c>
      <c r="AC32" s="3" t="str">
        <f>Доллар!AC32</f>
        <v>29.10.2023</v>
      </c>
      <c r="AD32" s="157" t="str">
        <f>IF(AND(AE30=0,AE31=0,AE32=0,AE33=0,AE34=0,AE35=0,AE36=0,AE37=0,AE38=0,AE39=0,AE40=0,AE41=0),"",(IF((SUMIFS(LME_non_ferrous!$B:$B,LME_non_ferrous!$A:$A,AC32))=0,"-",(SUMIFS(LME_non_ferrous!$B:$B,LME_non_ferrous!$A:$A,AC32)))))</f>
        <v/>
      </c>
      <c r="AE32" s="165">
        <f>SUMIFS(LME_non_ferrous!$B:$B,LME_non_ferrous!$A:$A,AC32)</f>
        <v>0</v>
      </c>
      <c r="AF32" s="3" t="str">
        <f>Доллар!AF32</f>
        <v>29.11.2023</v>
      </c>
      <c r="AG32" s="157" t="str">
        <f>IF(AND(AH30=0,AH31=0,AH32=0,AH33=0,AH34=0,AH35=0,AH36=0,AH37=0,AH38=0,AH39=0,AH40=0,AH41=0),"",(IF((SUMIFS(LME_non_ferrous!$B:$B,LME_non_ferrous!$A:$A,AF32))=0,"-",(SUMIFS(LME_non_ferrous!$B:$B,LME_non_ferrous!$A:$A,AF32)))))</f>
        <v/>
      </c>
      <c r="AH32" s="165">
        <f>SUMIFS(LME_non_ferrous!$B:$B,LME_non_ferrous!$A:$A,AF32)</f>
        <v>0</v>
      </c>
      <c r="AI32" s="3" t="str">
        <f>Доллар!AI32</f>
        <v>29.12.2023</v>
      </c>
      <c r="AJ32" s="157" t="str">
        <f>IF(AND(AK30=0,AK31=0,AK32=0,AK33=0,AK34=0,AK35=0,AK36=0,AK37=0,AK38=0,AK39=0,AK40=0,AK41=0),"",(IF((SUMIFS(LME_non_ferrous!$B:$B,LME_non_ferrous!$A:$A,AI32))=0,"-",(SUMIFS(LME_non_ferrous!$B:$B,LME_non_ferrous!$A:$A,AI32)))))</f>
        <v/>
      </c>
      <c r="AK32" s="165">
        <f>SUMIFS(LME_non_ferrous!$B:$B,LME_non_ferrous!$A:$A,AI32)</f>
        <v>0</v>
      </c>
      <c r="AQ32" s="153" t="str">
        <f t="shared" si="1"/>
        <v>29.06.2023</v>
      </c>
      <c r="AR32" s="162" t="s">
        <v>52</v>
      </c>
      <c r="AT32" s="3" t="str">
        <f t="shared" si="2"/>
        <v>29.10.2023</v>
      </c>
      <c r="AU32" s="162" t="s">
        <v>52</v>
      </c>
      <c r="AW32" s="3" t="str">
        <f t="shared" si="4"/>
        <v>29.11.2023</v>
      </c>
      <c r="AX32" s="162" t="s">
        <v>52</v>
      </c>
      <c r="AZ32" s="3" t="str">
        <f t="shared" si="6"/>
        <v>29.12.2023</v>
      </c>
      <c r="BA32" s="85" t="s">
        <v>52</v>
      </c>
    </row>
    <row r="33" spans="1:53" x14ac:dyDescent="0.25">
      <c r="B33" s="3" t="str">
        <f>Доллар!B33</f>
        <v>30.01.2023</v>
      </c>
      <c r="C33" s="157" t="str">
        <f>IF(AND(D31=0,D32=0,D33=0,D34=0,D35=0,D36=0,D37=0,D38=0,D39=0,D40=0,D41=0,D42=0),"",(IF((SUMIFS(LME_non_ferrous!$B:$B,LME_non_ferrous!$A:$A,B33))=0,"-",(SUMIFS(LME_non_ferrous!$B:$B,LME_non_ferrous!$A:$A,B33)))))</f>
        <v/>
      </c>
      <c r="D33" s="165">
        <f>SUMIFS(LME_non_ferrous!$B:$B,LME_non_ferrous!$A:$A,B33)</f>
        <v>0</v>
      </c>
      <c r="E33" s="4" t="str">
        <f>Доллар!E33</f>
        <v>30.02.2023</v>
      </c>
      <c r="F33" s="160"/>
      <c r="G33" s="178">
        <f t="shared" ref="G33:G40" si="8">J4</f>
        <v>0</v>
      </c>
      <c r="H33" s="3" t="str">
        <f>Доллар!H33</f>
        <v>30.03.2023</v>
      </c>
      <c r="I33" s="157" t="str">
        <f>IF(AND(J31=0,J32=0,J33=0,J34=0,J35=0,J36=0,J37=0,J38=0,J39=0,J40=0,J41=0,J42=0),"",(IF((SUMIFS(LME_non_ferrous!$B:$B,LME_non_ferrous!$A:$A,H33))=0,"-",(SUMIFS(LME_non_ferrous!$B:$B,LME_non_ferrous!$A:$A,H33)))))</f>
        <v/>
      </c>
      <c r="J33" s="165">
        <f>SUMIFS(LME_non_ferrous!$B:$B,LME_non_ferrous!$A:$A,H33)</f>
        <v>0</v>
      </c>
      <c r="K33" s="3" t="str">
        <f>Доллар!K33</f>
        <v>30.04.2023</v>
      </c>
      <c r="L33" s="157" t="str">
        <f>IF(AND(M31=0,M32=0,M33=0,M34=0,M35=0,M36=0,M37=0,M38=0,M39=0,M40=0,M41=0,M42=0),"",(IF((SUMIFS(LME_non_ferrous!$B:$B,LME_non_ferrous!$A:$A,K33))=0,"-",(SUMIFS(LME_non_ferrous!$B:$B,LME_non_ferrous!$A:$A,K33)))))</f>
        <v/>
      </c>
      <c r="M33" s="165">
        <f>SUMIFS(LME_non_ferrous!$B:$B,LME_non_ferrous!$A:$A,K33)</f>
        <v>0</v>
      </c>
      <c r="N33" s="3" t="str">
        <f>Доллар!N33</f>
        <v>30.05.2023</v>
      </c>
      <c r="O33" s="157" t="str">
        <f>IF(AND(P31=0,P32=0,P33=0,P34=0,P35=0,P36=0,P37=0,P38=0,P39=0,P40=0,P41=0,P42=0),"",(IF((SUMIFS(LME_non_ferrous!$B:$B,LME_non_ferrous!$A:$A,N33))=0,"-",(SUMIFS(LME_non_ferrous!$B:$B,LME_non_ferrous!$A:$A,N33)))))</f>
        <v/>
      </c>
      <c r="P33" s="165">
        <f>SUMIFS(LME_non_ferrous!$B:$B,LME_non_ferrous!$A:$A,N33)</f>
        <v>0</v>
      </c>
      <c r="Q33" s="3" t="str">
        <f>Доллар!Q33</f>
        <v>30.06.2023</v>
      </c>
      <c r="R33" s="157" t="str">
        <f>IF(AND(S31=0,S32=0,S33=0,S34=0,S35=0,S36=0,S37=0,S38=0,S39=0,S40=0,S41=0,S42=0),"",(IF((SUMIFS(LME_non_ferrous!$B:$B,LME_non_ferrous!$A:$A,Q33))=0,"-",(SUMIFS(LME_non_ferrous!$B:$B,LME_non_ferrous!$A:$A,Q33)))))</f>
        <v/>
      </c>
      <c r="S33" s="165">
        <f>SUMIFS(LME_non_ferrous!$B:$B,LME_non_ferrous!$A:$A,Q33)</f>
        <v>0</v>
      </c>
      <c r="T33" s="3" t="str">
        <f>Доллар!T33</f>
        <v>30.07.2023</v>
      </c>
      <c r="U33" s="157" t="str">
        <f>IF(AND(V31=0,V32=0,V33=0,V34=0,V35=0,V36=0,V37=0,V38=0,V39=0,V40=0,V41=0,V42=0),"",(IF((SUMIFS(LME_non_ferrous!$B:$B,LME_non_ferrous!$A:$A,T33))=0,"-",(SUMIFS(LME_non_ferrous!$B:$B,LME_non_ferrous!$A:$A,T33)))))</f>
        <v/>
      </c>
      <c r="V33" s="165">
        <f>SUMIFS(LME_non_ferrous!$B:$B,LME_non_ferrous!$A:$A,T33)</f>
        <v>0</v>
      </c>
      <c r="W33" s="3" t="str">
        <f>Доллар!W33</f>
        <v>30.08.2023</v>
      </c>
      <c r="X33" s="157" t="str">
        <f>IF(AND(Y31=0,Y32=0,Y33=0,Y34=0,Y35=0,Y36=0,Y37=0,Y38=0,Y39=0,Y40=0,Y41=0,Y42=0),"",(IF((SUMIFS(LME_non_ferrous!$B:$B,LME_non_ferrous!$A:$A,W33))=0,"-",(SUMIFS(LME_non_ferrous!$B:$B,LME_non_ferrous!$A:$A,W33)))))</f>
        <v/>
      </c>
      <c r="Y33" s="165">
        <f>SUMIFS(LME_non_ferrous!$B:$B,LME_non_ferrous!$A:$A,W33)</f>
        <v>0</v>
      </c>
      <c r="Z33" s="3" t="str">
        <f>Доллар!Z33</f>
        <v>30.09.2023</v>
      </c>
      <c r="AA33" s="157" t="str">
        <f>IF(AND(AB31=0,AB32=0,AB33=0,AB34=0,AB35=0,AB36=0,AB37=0,AB38=0,AB39=0,AB40=0,AB41=0,AB42=0),"",(IF((SUMIFS(LME_non_ferrous!$B:$B,LME_non_ferrous!$A:$A,Z33))=0,"-",(SUMIFS(LME_non_ferrous!$B:$B,LME_non_ferrous!$A:$A,Z33)))))</f>
        <v/>
      </c>
      <c r="AB33" s="165">
        <f>SUMIFS(LME_non_ferrous!$B:$B,LME_non_ferrous!$A:$A,Z33)</f>
        <v>0</v>
      </c>
      <c r="AC33" s="3" t="str">
        <f>Доллар!AC33</f>
        <v>30.10.2023</v>
      </c>
      <c r="AD33" s="157" t="str">
        <f>IF(AND(AE31=0,AE32=0,AE33=0,AE34=0,AE35=0,AE36=0,AE37=0,AE38=0,AE39=0,AE40=0,AE41=0,AE42=0),"",(IF((SUMIFS(LME_non_ferrous!$B:$B,LME_non_ferrous!$A:$A,AC33))=0,"-",(SUMIFS(LME_non_ferrous!$B:$B,LME_non_ferrous!$A:$A,AC33)))))</f>
        <v/>
      </c>
      <c r="AE33" s="165">
        <f>SUMIFS(LME_non_ferrous!$B:$B,LME_non_ferrous!$A:$A,AC33)</f>
        <v>0</v>
      </c>
      <c r="AF33" s="3" t="str">
        <f>Доллар!AF33</f>
        <v>30.11.2023</v>
      </c>
      <c r="AG33" s="157" t="str">
        <f>IF(AND(AH31=0,AH32=0,AH33=0,AH34=0,AH35=0,AH36=0,AH37=0,AH38=0,AH39=0,AH40=0,AH41=0,AH42=0),"",(IF((SUMIFS(LME_non_ferrous!$B:$B,LME_non_ferrous!$A:$A,AF33))=0,"-",(SUMIFS(LME_non_ferrous!$B:$B,LME_non_ferrous!$A:$A,AF33)))))</f>
        <v/>
      </c>
      <c r="AH33" s="165">
        <f>SUMIFS(LME_non_ferrous!$B:$B,LME_non_ferrous!$A:$A,AF33)</f>
        <v>0</v>
      </c>
      <c r="AI33" s="3" t="str">
        <f>Доллар!AI33</f>
        <v>30.12.2023</v>
      </c>
      <c r="AJ33" s="157" t="str">
        <f>IF(AND(AK31=0,AK32=0,AK33=0,AK34=0,AK35=0,AK36=0,AK37=0,AK38=0,AK39=0,AK40=0,AK41=0,AK42=0),"",(IF((SUMIFS(LME_non_ferrous!$B:$B,LME_non_ferrous!$A:$A,AI33))=0,"-",(SUMIFS(LME_non_ferrous!$B:$B,LME_non_ferrous!$A:$A,AI33)))))</f>
        <v/>
      </c>
      <c r="AK33" s="165">
        <f>SUMIFS(LME_non_ferrous!$B:$B,LME_non_ferrous!$A:$A,AI33)</f>
        <v>0</v>
      </c>
      <c r="AQ33" s="153" t="str">
        <f t="shared" si="1"/>
        <v>30.06.2023</v>
      </c>
      <c r="AR33" s="162" t="s">
        <v>52</v>
      </c>
      <c r="AT33" s="3" t="str">
        <f t="shared" si="2"/>
        <v>30.10.2023</v>
      </c>
      <c r="AU33" s="162" t="s">
        <v>52</v>
      </c>
      <c r="AW33" s="3" t="str">
        <f t="shared" si="4"/>
        <v>30.11.2023</v>
      </c>
      <c r="AX33" s="162" t="s">
        <v>52</v>
      </c>
      <c r="AZ33" s="3" t="str">
        <f t="shared" si="6"/>
        <v>30.12.2023</v>
      </c>
      <c r="BA33" s="85" t="s">
        <v>52</v>
      </c>
    </row>
    <row r="34" spans="1:53" x14ac:dyDescent="0.25">
      <c r="B34" s="3" t="str">
        <f>Доллар!B34</f>
        <v>31.01.2023</v>
      </c>
      <c r="C34" s="157" t="str">
        <f>IF(AND(D32=0,D33=0,D34=0,D35=0,D36=0,D37=0,D38=0,D39=0,D40=0,D41=0,D42=0,D43=0),"",(IF((SUMIFS(LME_non_ferrous!$B:$B,LME_non_ferrous!$A:$A,B34))=0,"-",(SUMIFS(LME_non_ferrous!$B:$B,LME_non_ferrous!$A:$A,B34)))))</f>
        <v/>
      </c>
      <c r="D34" s="165">
        <f>SUMIFS(LME_non_ferrous!$B:$B,LME_non_ferrous!$A:$A,B34)</f>
        <v>0</v>
      </c>
      <c r="E34" s="4" t="str">
        <f>Доллар!E34</f>
        <v>31.02.2023</v>
      </c>
      <c r="F34" s="160"/>
      <c r="G34" s="178">
        <f t="shared" si="8"/>
        <v>0</v>
      </c>
      <c r="H34" s="3" t="str">
        <f>Доллар!H34</f>
        <v>31.03.2023</v>
      </c>
      <c r="I34" s="157" t="str">
        <f>IF(AND(J32=0,J33=0,J34=0,J35=0,J36=0,J37=0,J38=0,J39=0,J40=0,J41=0,J42=0,J43=0),"",(IF((SUMIFS(LME_non_ferrous!$B:$B,LME_non_ferrous!$A:$A,H34))=0,"-",(SUMIFS(LME_non_ferrous!$B:$B,LME_non_ferrous!$A:$A,H34)))))</f>
        <v/>
      </c>
      <c r="J34" s="165">
        <f>SUMIFS(LME_non_ferrous!$B:$B,LME_non_ferrous!$A:$A,H34)</f>
        <v>0</v>
      </c>
      <c r="K34" s="4" t="str">
        <f>Доллар!K34</f>
        <v>31.04.2023</v>
      </c>
      <c r="L34" s="160"/>
      <c r="M34" s="165">
        <f>P4</f>
        <v>0</v>
      </c>
      <c r="N34" s="3" t="str">
        <f>Доллар!N34</f>
        <v>31.05.2023</v>
      </c>
      <c r="O34" s="157" t="str">
        <f>IF(AND(P32=0,P33=0,P34=0,P35=0,P36=0,P37=0,P38=0,P39=0,P40=0,P41=0,P42=0,P43=0),"",(IF((SUMIFS(LME_non_ferrous!$B:$B,LME_non_ferrous!$A:$A,N34))=0,"-",(SUMIFS(LME_non_ferrous!$B:$B,LME_non_ferrous!$A:$A,N34)))))</f>
        <v/>
      </c>
      <c r="P34" s="165">
        <f>SUMIFS(LME_non_ferrous!$B:$B,LME_non_ferrous!$A:$A,N34)</f>
        <v>0</v>
      </c>
      <c r="Q34" s="4" t="str">
        <f>Доллар!Q34</f>
        <v>31.06.2023</v>
      </c>
      <c r="R34" s="160"/>
      <c r="S34" s="165">
        <f>V4</f>
        <v>0</v>
      </c>
      <c r="T34" s="3" t="str">
        <f>Доллар!T34</f>
        <v>31.07.2023</v>
      </c>
      <c r="U34" s="157" t="str">
        <f>IF(AND(V32=0,V33=0,V34=0,V35=0,V36=0,V37=0,V38=0,V39=0,V40=0,V41=0,V42=0,V43=0),"",(IF((SUMIFS(LME_non_ferrous!$B:$B,LME_non_ferrous!$A:$A,T34))=0,"-",(SUMIFS(LME_non_ferrous!$B:$B,LME_non_ferrous!$A:$A,T34)))))</f>
        <v/>
      </c>
      <c r="V34" s="165">
        <f>SUMIFS(LME_non_ferrous!$B:$B,LME_non_ferrous!$A:$A,T34)</f>
        <v>0</v>
      </c>
      <c r="W34" s="3" t="str">
        <f>Доллар!W34</f>
        <v>31.08.2023</v>
      </c>
      <c r="X34" s="157" t="str">
        <f>IF(AND(Y32=0,Y33=0,Y34=0,Y35=0,Y36=0,Y37=0,Y38=0,Y39=0,Y40=0,Y41=0,Y42=0,Y43=0),"",(IF((SUMIFS(LME_non_ferrous!$B:$B,LME_non_ferrous!$A:$A,W34))=0,"-",(SUMIFS(LME_non_ferrous!$B:$B,LME_non_ferrous!$A:$A,W34)))))</f>
        <v/>
      </c>
      <c r="Y34" s="165">
        <f>SUMIFS(LME_non_ferrous!$B:$B,LME_non_ferrous!$A:$A,W34)</f>
        <v>0</v>
      </c>
      <c r="Z34" s="4" t="str">
        <f>Доллар!Z34</f>
        <v>31.09.2023</v>
      </c>
      <c r="AA34" s="160"/>
      <c r="AB34" s="165">
        <f>AE4</f>
        <v>0</v>
      </c>
      <c r="AC34" s="3" t="str">
        <f>Доллар!AC34</f>
        <v>31.10.2023</v>
      </c>
      <c r="AD34" s="157" t="str">
        <f>IF(AND(AE32=0,AE33=0,AE34=0,AE35=0,AE36=0,AE37=0,AE38=0,AE39=0,AE40=0,AE41=0,AE42=0,AE43=0),"",(IF((SUMIFS(LME_non_ferrous!$B:$B,LME_non_ferrous!$A:$A,AC34))=0,"-",(SUMIFS(LME_non_ferrous!$B:$B,LME_non_ferrous!$A:$A,AC34)))))</f>
        <v/>
      </c>
      <c r="AE34" s="165">
        <f>SUMIFS(LME_non_ferrous!$B:$B,LME_non_ferrous!$A:$A,AC34)</f>
        <v>0</v>
      </c>
      <c r="AF34" s="4" t="str">
        <f>Доллар!AF34</f>
        <v>31.11.2023</v>
      </c>
      <c r="AG34" s="160"/>
      <c r="AH34" s="165">
        <f>AK4</f>
        <v>0</v>
      </c>
      <c r="AI34" s="3" t="str">
        <f>Доллар!AI34</f>
        <v>31.12.2023</v>
      </c>
      <c r="AJ34" s="157" t="str">
        <f>IF(AND(AK32=0,AK33=0,AK34=0,AK35=0,AK36=0,AK37=0,AK38=0,AK39=0,AK40=0,AK41=0,AK42=0,AK43=0),"",(IF((SUMIFS(LME_non_ferrous!$B:$B,LME_non_ferrous!$A:$A,AI34))=0,"-",(SUMIFS(LME_non_ferrous!$B:$B,LME_non_ferrous!$A:$A,AI34)))))</f>
        <v/>
      </c>
      <c r="AK34" s="165">
        <f>SUMIFS(LME_non_ferrous!$B:$B,LME_non_ferrous!$A:$A,AI34)</f>
        <v>0</v>
      </c>
      <c r="AQ34" s="153" t="str">
        <f t="shared" si="1"/>
        <v>31.06.2023</v>
      </c>
      <c r="AR34" s="162" t="s">
        <v>52</v>
      </c>
      <c r="AT34" s="3" t="str">
        <f t="shared" si="2"/>
        <v>31.10.2023</v>
      </c>
      <c r="AU34" s="162" t="s">
        <v>52</v>
      </c>
      <c r="AW34" s="3" t="str">
        <f t="shared" si="4"/>
        <v>31.11.2023</v>
      </c>
      <c r="AX34" s="162" t="s">
        <v>52</v>
      </c>
      <c r="AY34" t="s">
        <v>163</v>
      </c>
      <c r="AZ34" s="3" t="str">
        <f t="shared" si="6"/>
        <v>31.12.2023</v>
      </c>
      <c r="BA34" s="85" t="s">
        <v>52</v>
      </c>
    </row>
    <row r="35" spans="1:53" x14ac:dyDescent="0.25">
      <c r="B35" s="9" t="s">
        <v>2</v>
      </c>
      <c r="C35" s="158">
        <f>AVERAGE(C4:C34)</f>
        <v>2275</v>
      </c>
      <c r="D35" s="165">
        <f>G4</f>
        <v>0</v>
      </c>
      <c r="E35" s="9" t="s">
        <v>2</v>
      </c>
      <c r="F35" s="158" t="e">
        <f>AVERAGE(F4:F34)</f>
        <v>#DIV/0!</v>
      </c>
      <c r="G35" s="178">
        <f t="shared" si="8"/>
        <v>0</v>
      </c>
      <c r="H35" s="9" t="s">
        <v>2</v>
      </c>
      <c r="I35" s="158" t="e">
        <f>AVERAGE(I4:I34)</f>
        <v>#DIV/0!</v>
      </c>
      <c r="J35" s="165">
        <f>M4</f>
        <v>0</v>
      </c>
      <c r="K35" s="9" t="s">
        <v>2</v>
      </c>
      <c r="L35" s="158" t="e">
        <f>AVERAGE(L4:L34)</f>
        <v>#DIV/0!</v>
      </c>
      <c r="M35" s="165">
        <f t="shared" ref="M35:M42" si="9">P5</f>
        <v>0</v>
      </c>
      <c r="N35" s="9" t="s">
        <v>2</v>
      </c>
      <c r="O35" s="158" t="e">
        <f>AVERAGE(O4:O34)</f>
        <v>#DIV/0!</v>
      </c>
      <c r="P35" s="165">
        <f>S4</f>
        <v>0</v>
      </c>
      <c r="Q35" s="9" t="s">
        <v>2</v>
      </c>
      <c r="R35" s="158" t="e">
        <f>AVERAGE(R4:R34)</f>
        <v>#DIV/0!</v>
      </c>
      <c r="S35" s="165">
        <f t="shared" ref="S35:S42" si="10">V5</f>
        <v>0</v>
      </c>
      <c r="T35" s="9" t="s">
        <v>2</v>
      </c>
      <c r="U35" s="158" t="e">
        <f>AVERAGE(U4:U34)</f>
        <v>#DIV/0!</v>
      </c>
      <c r="V35" s="165">
        <f>Y4</f>
        <v>0</v>
      </c>
      <c r="W35" s="9" t="s">
        <v>2</v>
      </c>
      <c r="X35" s="158" t="e">
        <f>AVERAGE(X4:X34)</f>
        <v>#DIV/0!</v>
      </c>
      <c r="Y35" s="165">
        <f>AB4</f>
        <v>0</v>
      </c>
      <c r="Z35" s="9" t="s">
        <v>2</v>
      </c>
      <c r="AA35" s="158" t="e">
        <f>AVERAGE(AA4:AA34)</f>
        <v>#DIV/0!</v>
      </c>
      <c r="AB35" s="165">
        <f t="shared" ref="AB35:AB42" si="11">AE5</f>
        <v>0</v>
      </c>
      <c r="AC35" s="9" t="s">
        <v>2</v>
      </c>
      <c r="AD35" s="158" t="e">
        <f>AVERAGE(AD4:AD34)</f>
        <v>#DIV/0!</v>
      </c>
      <c r="AE35" s="165">
        <f>AH4</f>
        <v>0</v>
      </c>
      <c r="AF35" s="9" t="s">
        <v>2</v>
      </c>
      <c r="AG35" s="158" t="e">
        <f>AVERAGE(AG4:AG34)</f>
        <v>#DIV/0!</v>
      </c>
      <c r="AH35" s="165">
        <f t="shared" ref="AH35:AH42" si="12">AK5</f>
        <v>0</v>
      </c>
      <c r="AI35" s="9" t="s">
        <v>2</v>
      </c>
      <c r="AJ35" s="158" t="e">
        <f>AVERAGE(AJ4:AJ34)</f>
        <v>#DIV/0!</v>
      </c>
      <c r="AQ35" s="9" t="s">
        <v>2</v>
      </c>
      <c r="AR35" s="158"/>
      <c r="AT35" s="9" t="s">
        <v>2</v>
      </c>
      <c r="AU35" s="158">
        <f>AVERAGE(AU4:AU34)</f>
        <v>0</v>
      </c>
      <c r="AW35" s="9" t="s">
        <v>2</v>
      </c>
      <c r="AX35" s="158">
        <f>AVERAGE(AX4:AX34)</f>
        <v>0</v>
      </c>
      <c r="AZ35" s="9" t="s">
        <v>2</v>
      </c>
      <c r="BA35" s="10">
        <f>AVERAGE(BA4:BA34)</f>
        <v>0</v>
      </c>
    </row>
    <row r="36" spans="1:53" ht="15" hidden="1" customHeight="1" outlineLevel="1" x14ac:dyDescent="0.25">
      <c r="B36" s="9" t="s">
        <v>188</v>
      </c>
      <c r="C36" s="158">
        <f>IFERROR((MEDIAN(C4:C34)),0)</f>
        <v>2260</v>
      </c>
      <c r="D36" s="165">
        <f t="shared" ref="D36:D43" si="13">G5</f>
        <v>0</v>
      </c>
      <c r="E36" s="9" t="s">
        <v>188</v>
      </c>
      <c r="F36" s="158">
        <f>IFERROR((MEDIAN(F4:F34)),0)</f>
        <v>0</v>
      </c>
      <c r="G36" s="178">
        <f t="shared" si="8"/>
        <v>0</v>
      </c>
      <c r="H36" s="9" t="s">
        <v>188</v>
      </c>
      <c r="I36" s="158">
        <f>IFERROR((MEDIAN(I4:I34)),0)</f>
        <v>0</v>
      </c>
      <c r="J36" s="165">
        <f t="shared" ref="J36:J41" si="14">M5</f>
        <v>0</v>
      </c>
      <c r="K36" s="9" t="s">
        <v>188</v>
      </c>
      <c r="L36" s="158">
        <f>IFERROR((MEDIAN(L4:L34)),0)</f>
        <v>0</v>
      </c>
      <c r="M36" s="165">
        <f t="shared" si="9"/>
        <v>0</v>
      </c>
      <c r="N36" s="9" t="s">
        <v>188</v>
      </c>
      <c r="O36" s="158">
        <f>IFERROR((MEDIAN(O4:O34)),0)</f>
        <v>0</v>
      </c>
      <c r="P36" s="165">
        <f t="shared" ref="P36:P43" si="15">S5</f>
        <v>0</v>
      </c>
      <c r="Q36" s="9" t="s">
        <v>188</v>
      </c>
      <c r="R36" s="158">
        <f>IFERROR((MEDIAN(R4:R34)),0)</f>
        <v>0</v>
      </c>
      <c r="S36" s="165">
        <f t="shared" si="10"/>
        <v>0</v>
      </c>
      <c r="T36" s="9" t="s">
        <v>188</v>
      </c>
      <c r="U36" s="158">
        <f>IFERROR((MEDIAN(U4:U34)),0)</f>
        <v>0</v>
      </c>
      <c r="V36" s="165">
        <f t="shared" ref="V36:V43" si="16">Y5</f>
        <v>0</v>
      </c>
      <c r="W36" s="9" t="s">
        <v>188</v>
      </c>
      <c r="X36" s="158">
        <f>IFERROR((MEDIAN(X4:X34)),0)</f>
        <v>0</v>
      </c>
      <c r="Y36" s="165">
        <f t="shared" ref="Y36:Y43" si="17">AB5</f>
        <v>0</v>
      </c>
      <c r="Z36" s="9" t="s">
        <v>188</v>
      </c>
      <c r="AA36" s="158">
        <f>IFERROR((MEDIAN(AA4:AA34)),0)</f>
        <v>0</v>
      </c>
      <c r="AB36" s="165">
        <f t="shared" si="11"/>
        <v>0</v>
      </c>
      <c r="AC36" s="9" t="s">
        <v>188</v>
      </c>
      <c r="AD36" s="158">
        <f>IFERROR((MEDIAN(AD4:AD34)),0)</f>
        <v>0</v>
      </c>
      <c r="AE36" s="165">
        <f t="shared" ref="AE36:AE43" si="18">AH5</f>
        <v>0</v>
      </c>
      <c r="AF36" s="9" t="s">
        <v>188</v>
      </c>
      <c r="AG36" s="158">
        <f>IFERROR((MEDIAN(AG4:AG34)),0)</f>
        <v>0</v>
      </c>
      <c r="AH36" s="165">
        <f t="shared" si="12"/>
        <v>0</v>
      </c>
      <c r="AI36" s="9" t="s">
        <v>188</v>
      </c>
      <c r="AJ36" s="158">
        <f>IFERROR((MEDIAN(AJ4:AJ34)),0)</f>
        <v>0</v>
      </c>
      <c r="AQ36" s="9" t="s">
        <v>188</v>
      </c>
      <c r="AR36" s="158"/>
      <c r="AT36" s="9" t="s">
        <v>188</v>
      </c>
      <c r="AU36" s="158"/>
      <c r="AV36" t="s">
        <v>163</v>
      </c>
      <c r="AW36" s="9" t="s">
        <v>188</v>
      </c>
      <c r="AX36" s="158"/>
      <c r="AY36" t="s">
        <v>163</v>
      </c>
      <c r="AZ36" s="9" t="s">
        <v>188</v>
      </c>
      <c r="BA36" s="10"/>
    </row>
    <row r="37" spans="1:53" ht="15" hidden="1" customHeight="1" outlineLevel="1" x14ac:dyDescent="0.25">
      <c r="B37" s="9" t="s">
        <v>189</v>
      </c>
      <c r="C37" s="158">
        <f>IFERROR(MEDIAN(C4:C34),0)</f>
        <v>2260</v>
      </c>
      <c r="D37" s="165">
        <f t="shared" si="13"/>
        <v>0</v>
      </c>
      <c r="E37" s="9" t="s">
        <v>189</v>
      </c>
      <c r="F37" s="158">
        <f>IFERROR(MEDIAN(C4:C34,F4:F34),0)</f>
        <v>2260</v>
      </c>
      <c r="G37" s="178">
        <f t="shared" si="8"/>
        <v>0</v>
      </c>
      <c r="H37" s="9" t="s">
        <v>189</v>
      </c>
      <c r="I37" s="158">
        <f>IFERROR(MEDIAN(F4:F34,I4:I34,C4:C34),0)</f>
        <v>2260</v>
      </c>
      <c r="J37" s="165">
        <f t="shared" si="14"/>
        <v>0</v>
      </c>
      <c r="K37" s="9" t="s">
        <v>189</v>
      </c>
      <c r="L37" s="158">
        <f>IFERROR(MEDIAN(I4:I34,L4:L34,F4:F34,C4:C34),0)</f>
        <v>2260</v>
      </c>
      <c r="M37" s="165">
        <f t="shared" si="9"/>
        <v>0</v>
      </c>
      <c r="N37" s="9" t="s">
        <v>189</v>
      </c>
      <c r="O37" s="158">
        <f>IFERROR(MEDIAN(L4:L34,O4:O34,I4:I34,F4:F34,C4:C34),0)</f>
        <v>2260</v>
      </c>
      <c r="P37" s="165">
        <f t="shared" si="15"/>
        <v>0</v>
      </c>
      <c r="Q37" s="9" t="s">
        <v>189</v>
      </c>
      <c r="R37" s="158">
        <f>IFERROR(MEDIAN(O4:O34,R4:R34,L4:L34,I4:I34,F4:F34,C4:C34),0)</f>
        <v>2260</v>
      </c>
      <c r="S37" s="165">
        <f t="shared" si="10"/>
        <v>0</v>
      </c>
      <c r="T37" s="9" t="s">
        <v>189</v>
      </c>
      <c r="U37" s="158">
        <f>IFERROR(MEDIAN(R4:R34,U4:U34,O4:O34,L4:L34,I4:I34,F4:F34,C4:C34),0)</f>
        <v>2260</v>
      </c>
      <c r="V37" s="165">
        <f t="shared" si="16"/>
        <v>0</v>
      </c>
      <c r="W37" s="9" t="s">
        <v>189</v>
      </c>
      <c r="X37" s="158">
        <f>IFERROR(MEDIAN(U4:U34,X4:X34,R4:R34,O4:O34,L4:L34,I4:I34,F4:F34,C4:C34),0)</f>
        <v>2260</v>
      </c>
      <c r="Y37" s="165">
        <f t="shared" si="17"/>
        <v>0</v>
      </c>
      <c r="Z37" s="9" t="s">
        <v>189</v>
      </c>
      <c r="AA37" s="158">
        <f>IFERROR(MEDIAN(X4:X34,AA4:AA34,U4:U34,R4:R34,O4:O34,L4:L34,I4:I34,F4:F34,C4:C34),0)</f>
        <v>2260</v>
      </c>
      <c r="AB37" s="165">
        <f t="shared" si="11"/>
        <v>0</v>
      </c>
      <c r="AC37" s="9" t="s">
        <v>189</v>
      </c>
      <c r="AD37" s="158">
        <f>IFERROR(MEDIAN(AA4:AA34,AD4:AD34,X4:X34,U4:U34,R4:R34,O4:O34,L4:L34,I4:I34,F4:F34,C4:C34),0)</f>
        <v>2260</v>
      </c>
      <c r="AE37" s="165">
        <f t="shared" si="18"/>
        <v>0</v>
      </c>
      <c r="AF37" s="9" t="s">
        <v>189</v>
      </c>
      <c r="AG37" s="158">
        <f>IFERROR(MEDIAN(AD4:AD34,AG4:AG34,AA4:AA34,X4:X34,U4:U34,R4:R34,O4:O34,L4:L34,I4:I34,F4:F34,C4:C34),0)</f>
        <v>2260</v>
      </c>
      <c r="AH37" s="165">
        <f t="shared" si="12"/>
        <v>0</v>
      </c>
      <c r="AI37" s="9" t="s">
        <v>189</v>
      </c>
      <c r="AJ37" s="158">
        <f>IFERROR(MEDIAN(AG4:AG34,AJ4:AJ34,AD4:AD34,AA4:AA34,X4:X34,U4:U34,R4:R34,O4:O34,L4:L34,I4:I34,F4:F34,C4:C34),0)</f>
        <v>2260</v>
      </c>
      <c r="AQ37" s="9" t="s">
        <v>189</v>
      </c>
      <c r="AR37" s="158"/>
      <c r="AT37" s="9" t="s">
        <v>189</v>
      </c>
      <c r="AU37" s="158"/>
      <c r="AV37" t="s">
        <v>163</v>
      </c>
      <c r="AW37" s="9" t="s">
        <v>189</v>
      </c>
      <c r="AX37" s="158"/>
      <c r="AY37" t="s">
        <v>163</v>
      </c>
      <c r="AZ37" s="9" t="s">
        <v>189</v>
      </c>
      <c r="BA37" s="10"/>
    </row>
    <row r="38" spans="1:53" collapsed="1" x14ac:dyDescent="0.25">
      <c r="B38" s="13" t="s">
        <v>3</v>
      </c>
      <c r="C38" s="159">
        <f>C35</f>
        <v>2275</v>
      </c>
      <c r="D38" s="165">
        <f t="shared" si="13"/>
        <v>0</v>
      </c>
      <c r="E38" s="11" t="s">
        <v>3</v>
      </c>
      <c r="F38" s="159">
        <f>AVERAGE(C4:C34,F4:F34)</f>
        <v>2275</v>
      </c>
      <c r="G38" s="178">
        <f t="shared" si="8"/>
        <v>0</v>
      </c>
      <c r="H38" s="11" t="s">
        <v>3</v>
      </c>
      <c r="I38" s="159">
        <f>AVERAGE((C4:C34,F4:F34,I4:I34))</f>
        <v>2275</v>
      </c>
      <c r="J38" s="165">
        <f t="shared" si="14"/>
        <v>0</v>
      </c>
      <c r="K38" s="11" t="s">
        <v>3</v>
      </c>
      <c r="L38" s="159">
        <f>AVERAGE(C4:C34,F4:F34,I4:I34,L4:L34)</f>
        <v>2275</v>
      </c>
      <c r="M38" s="165">
        <f t="shared" si="9"/>
        <v>0</v>
      </c>
      <c r="N38" s="11" t="s">
        <v>3</v>
      </c>
      <c r="O38" s="159">
        <f>AVERAGE($C$4:$C$34,$F$4:$F$34,$I$4:$I$34,$L$4:$L$34,$O$4:$O$34)</f>
        <v>2275</v>
      </c>
      <c r="P38" s="165">
        <f t="shared" si="15"/>
        <v>0</v>
      </c>
      <c r="Q38" s="11" t="s">
        <v>3</v>
      </c>
      <c r="R38" s="159">
        <f>AVERAGE($C$4:$C$34,$F$4:$F$34,$I$4:$I$34,$L$4:$L$34,$O$4:$O$34,$R$4:$R$34)</f>
        <v>2275</v>
      </c>
      <c r="S38" s="165">
        <f t="shared" si="10"/>
        <v>0</v>
      </c>
      <c r="T38" s="11" t="s">
        <v>3</v>
      </c>
      <c r="U38" s="159">
        <f>AVERAGE($C$4:$C$34,$F$4:$F$34,$I$4:$I$34,$L$4:$L$34,$O$4:$O$34,$R$4:$R$34,$U$4:$U$34)</f>
        <v>2275</v>
      </c>
      <c r="V38" s="165">
        <f t="shared" si="16"/>
        <v>0</v>
      </c>
      <c r="W38" s="11" t="s">
        <v>3</v>
      </c>
      <c r="X38" s="159">
        <f>AVERAGE($C$4:$C$34,$F$4:$F$34,$I$4:$I$34,$L$4:$L$34,$O$4:$O$34,$R$4:$R$34,$U$4:$U$34,$X$4:$X$34)</f>
        <v>2275</v>
      </c>
      <c r="Y38" s="165">
        <f t="shared" si="17"/>
        <v>0</v>
      </c>
      <c r="Z38" s="11" t="s">
        <v>3</v>
      </c>
      <c r="AA38" s="159">
        <f>AVERAGE($C$4:$C$34,$F$4:$F$34,$I$4:$I$34,$L$4:$L$34,$O$4:$O$34,$R$4:$R$34,$U$4:$U$34,$X$4:$X$34,$AA$4:$AA$34)</f>
        <v>2275</v>
      </c>
      <c r="AB38" s="165">
        <f t="shared" si="11"/>
        <v>0</v>
      </c>
      <c r="AC38" s="11" t="s">
        <v>3</v>
      </c>
      <c r="AD38" s="159">
        <f>AVERAGE($C$4:$C$34,$F$4:$F$34,$I$4:$I$34,$L$4:$L$34,$O$4:$O$34,$R$4:$R$34,$U$4:$U$34,$X$4:$X$34,$AA$4:$AA$34,$AD$4:$AD$34)</f>
        <v>2275</v>
      </c>
      <c r="AE38" s="165">
        <f t="shared" si="18"/>
        <v>0</v>
      </c>
      <c r="AF38" s="11" t="s">
        <v>3</v>
      </c>
      <c r="AG38" s="159">
        <f>AVERAGE($C$4:$C$34,$F$4:$F$34,$I$4:$I$34,$L$4:$L$34,$O$4:$O$34,$R$4:$R$34,$U$4:$U$34,$X$4:$X$34,$AA$4:$AA$34,$AD$4:$AD$34,$AG$4:$AG$34)</f>
        <v>2275</v>
      </c>
      <c r="AH38" s="165">
        <f t="shared" si="12"/>
        <v>0</v>
      </c>
      <c r="AI38" s="11" t="s">
        <v>3</v>
      </c>
      <c r="AJ38" s="159">
        <f>AVERAGE($C$4:$C$34,$F$4:$F$34,$I$4:$I$34,$L$4:$L$34,$O$4:$O$34,$R$4:$R$34,$U$4:$U$34,$X$4:$X$34,$AA$4:$AA$34,$AD$4:$AD$34,$AG$4:$AG$34,$AJ$4:$AJ$34)</f>
        <v>2275</v>
      </c>
      <c r="AQ38" s="11" t="s">
        <v>3</v>
      </c>
      <c r="AR38" s="159"/>
      <c r="AT38" s="11" t="s">
        <v>3</v>
      </c>
      <c r="AU38" s="159">
        <f>AVERAGE($C$4:$C$34,$F$4:$F$34,$I$4:$I$34,$L$4:$L$34,$O$4:$O$34,$R$4:$R$34,$U$4:$U$34,$X$4:$X$34,$AA$4:$AA$34,$AU$4:$AU$34)</f>
        <v>337.03703703703701</v>
      </c>
      <c r="AW38" s="11" t="s">
        <v>3</v>
      </c>
      <c r="AX38" s="159">
        <f>AVERAGE($C$4:$C$34,$F$4:$F$34,$I$4:$I$34,$L$4:$L$34,$O$4:$O$34,$R$4:$R$34,$U$4:$U$34,$X$4:$X$34,$AA$4:$AA$34,$AX$4:$AX$34,$AU$4:$AU$34)</f>
        <v>185.71428571428572</v>
      </c>
      <c r="AZ38" s="11" t="s">
        <v>3</v>
      </c>
      <c r="BA38" s="12">
        <f>AVERAGE($C$4:$C$34,$F$4:$F$34,$I$4:$I$34,$L$4:$L$34,$O$4:$O$34,$R$4:$R$34,$U$4:$U$34,$X$4:$X$34,$AA$4:$AA$34,$AU$4:$AU$34,$AX$4:$AX$34,$BA$4:$BA$34)</f>
        <v>126.38888888888889</v>
      </c>
    </row>
    <row r="39" spans="1:53" x14ac:dyDescent="0.25">
      <c r="D39" s="165">
        <f t="shared" si="13"/>
        <v>0</v>
      </c>
      <c r="G39" s="178">
        <f t="shared" si="8"/>
        <v>0</v>
      </c>
      <c r="J39" s="165">
        <f t="shared" si="14"/>
        <v>0</v>
      </c>
      <c r="M39" s="165">
        <f t="shared" si="9"/>
        <v>0</v>
      </c>
      <c r="P39" s="165">
        <f t="shared" si="15"/>
        <v>0</v>
      </c>
      <c r="S39" s="165">
        <f t="shared" si="10"/>
        <v>0</v>
      </c>
      <c r="V39" s="165">
        <f t="shared" si="16"/>
        <v>0</v>
      </c>
      <c r="Y39" s="165">
        <f t="shared" si="17"/>
        <v>0</v>
      </c>
      <c r="AB39" s="165">
        <f t="shared" si="11"/>
        <v>0</v>
      </c>
      <c r="AE39" s="165">
        <f t="shared" si="18"/>
        <v>0</v>
      </c>
      <c r="AH39" s="165">
        <f t="shared" si="12"/>
        <v>0</v>
      </c>
    </row>
    <row r="40" spans="1:53" x14ac:dyDescent="0.25">
      <c r="D40" s="165">
        <f t="shared" si="13"/>
        <v>0</v>
      </c>
      <c r="G40" s="178">
        <f t="shared" si="8"/>
        <v>0</v>
      </c>
      <c r="J40" s="165">
        <f t="shared" si="14"/>
        <v>0</v>
      </c>
      <c r="M40" s="165">
        <f t="shared" si="9"/>
        <v>0</v>
      </c>
      <c r="P40" s="165">
        <f t="shared" si="15"/>
        <v>0</v>
      </c>
      <c r="Q40" s="11" t="s">
        <v>225</v>
      </c>
      <c r="R40" s="159"/>
      <c r="S40" s="165">
        <f t="shared" si="10"/>
        <v>0</v>
      </c>
      <c r="V40" s="165">
        <f t="shared" si="16"/>
        <v>0</v>
      </c>
      <c r="Y40" s="165">
        <f t="shared" si="17"/>
        <v>0</v>
      </c>
      <c r="AB40" s="165">
        <f t="shared" si="11"/>
        <v>0</v>
      </c>
      <c r="AE40" s="165">
        <f t="shared" si="18"/>
        <v>0</v>
      </c>
      <c r="AH40" s="165">
        <f t="shared" si="12"/>
        <v>0</v>
      </c>
      <c r="AI40" s="11" t="s">
        <v>229</v>
      </c>
      <c r="AJ40" s="159"/>
      <c r="AQ40" s="11" t="s">
        <v>238</v>
      </c>
      <c r="AR40" s="159">
        <f>AVERAGE(L4:L33,O4:O34,AR4:AR34)</f>
        <v>0</v>
      </c>
    </row>
    <row r="41" spans="1:53" x14ac:dyDescent="0.25">
      <c r="D41" s="165">
        <f t="shared" si="13"/>
        <v>0</v>
      </c>
      <c r="G41" s="165"/>
      <c r="J41" s="165">
        <f t="shared" si="14"/>
        <v>0</v>
      </c>
      <c r="M41" s="165">
        <f t="shared" si="9"/>
        <v>0</v>
      </c>
      <c r="P41" s="165">
        <f t="shared" si="15"/>
        <v>0</v>
      </c>
      <c r="S41" s="165">
        <f t="shared" si="10"/>
        <v>0</v>
      </c>
      <c r="V41" s="165">
        <f t="shared" si="16"/>
        <v>0</v>
      </c>
      <c r="Y41" s="165">
        <f t="shared" si="17"/>
        <v>0</v>
      </c>
      <c r="AB41" s="165">
        <f t="shared" si="11"/>
        <v>0</v>
      </c>
      <c r="AE41" s="165">
        <f t="shared" si="18"/>
        <v>0</v>
      </c>
      <c r="AH41" s="165">
        <f t="shared" si="12"/>
        <v>0</v>
      </c>
      <c r="AI41" s="11" t="s">
        <v>232</v>
      </c>
      <c r="AJ41" s="159">
        <f>IF(AJ40&gt;0,(AVERAGE(C4:C34,F4:F34,I4:I34,L4:L34,O4:O34,R4:R34,U4:U34,X4:X34,AA4:AA34,AU4:AU34,AX4:AX34,BA4:BA34)),(AVERAGE(C4:C34,F4:F34,I4:I34,L4:L34,O4:O34,R4:R34,U4:U34,X4:X34,AA4:AA34,AD4:AD34,AG4:AG34,AJ4:AJ34)))</f>
        <v>2275</v>
      </c>
      <c r="AQ41" s="11" t="s">
        <v>239</v>
      </c>
      <c r="AR41" s="159">
        <f>AVERAGE(C4:C34,F4:F34,I4:I34,L4:L34,O4:O34,AR4:AR34)</f>
        <v>337.03703703703701</v>
      </c>
    </row>
    <row r="42" spans="1:53" hidden="1" outlineLevel="1" x14ac:dyDescent="0.25">
      <c r="B42" s="190" t="s">
        <v>16</v>
      </c>
      <c r="D42" s="165">
        <f t="shared" si="13"/>
        <v>0</v>
      </c>
      <c r="G42" s="165"/>
      <c r="J42" s="165">
        <f>M11</f>
        <v>0</v>
      </c>
      <c r="M42" s="165">
        <f t="shared" si="9"/>
        <v>0</v>
      </c>
      <c r="P42" s="165">
        <f t="shared" si="15"/>
        <v>0</v>
      </c>
      <c r="S42" s="165">
        <f t="shared" si="10"/>
        <v>0</v>
      </c>
      <c r="V42" s="165">
        <f t="shared" si="16"/>
        <v>0</v>
      </c>
      <c r="Y42" s="165">
        <f t="shared" si="17"/>
        <v>0</v>
      </c>
      <c r="AB42" s="165">
        <f t="shared" si="11"/>
        <v>0</v>
      </c>
      <c r="AE42" s="165">
        <f t="shared" si="18"/>
        <v>0</v>
      </c>
      <c r="AH42" s="165">
        <f t="shared" si="12"/>
        <v>0</v>
      </c>
    </row>
    <row r="43" spans="1:53" hidden="1" outlineLevel="1" x14ac:dyDescent="0.25">
      <c r="B43" s="191">
        <f>AVERAGE(C4:C34,F4:F34,I4:I34)</f>
        <v>2275</v>
      </c>
      <c r="D43" s="165">
        <f t="shared" si="13"/>
        <v>0</v>
      </c>
      <c r="J43" s="165">
        <f>M12</f>
        <v>0</v>
      </c>
      <c r="P43" s="165">
        <f t="shared" si="15"/>
        <v>0</v>
      </c>
      <c r="V43" s="165">
        <f t="shared" si="16"/>
        <v>0</v>
      </c>
      <c r="Y43" s="165">
        <f t="shared" si="17"/>
        <v>0</v>
      </c>
      <c r="AE43" s="165">
        <f t="shared" si="18"/>
        <v>0</v>
      </c>
    </row>
    <row r="44" spans="1:53" ht="15.75" hidden="1" outlineLevel="1" thickBot="1" x14ac:dyDescent="0.3"/>
    <row r="45" spans="1:53" hidden="1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53" hidden="1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53" ht="15.75" hidden="1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53" hidden="1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hidden="1" outlineLevel="1" x14ac:dyDescent="0.25">
      <c r="B49" s="424">
        <f>AVERAGE(C4:C34,F4:F34,I4:I34,L4:L34,O4:O34,R4:R33)</f>
        <v>2275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t="15.75" hidden="1" outlineLevel="1" thickBot="1" x14ac:dyDescent="0.3"/>
    <row r="51" spans="1:36" hidden="1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hidden="1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hidden="1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hidden="1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</row>
    <row r="55" spans="1:36" hidden="1" outlineLevel="1" x14ac:dyDescent="0.25">
      <c r="B55" s="427">
        <f>AVERAGE(C4:C34,F4:F34,I4:I34,L4:L34,O4:O34,R4:R34,U4:U34,X4:X34,AA4:AA34)</f>
        <v>2275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</row>
    <row r="56" spans="1:36" ht="15.75" hidden="1" outlineLevel="1" thickBot="1" x14ac:dyDescent="0.3"/>
    <row r="57" spans="1:36" hidden="1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hidden="1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hidden="1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t="15.75" hidden="1" outlineLevel="1" thickBot="1" x14ac:dyDescent="0.3"/>
    <row r="61" spans="1:36" hidden="1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hidden="1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hidden="1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hidden="1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</row>
    <row r="65" spans="2:36" hidden="1" outlineLevel="1" x14ac:dyDescent="0.25">
      <c r="B65" s="424">
        <f>AVERAGE($C$4:$C$34,$F$4:$F$34,$I$4:$I$34,$L$4:$L$34,$O$4:$O$34,$R$4:$R$34,$U$4:$U$34,$X$4:$X$34,$AA$4:$AA$34,$AD$4:$AD$34,$AG$4:$AG$34,$AJ$4:$AJ$34)</f>
        <v>2275</v>
      </c>
      <c r="C65" s="425">
        <f t="shared" ref="C65:AJ65" si="19">AVERAGE($C$4:$C$34,$F$4:$F$34,$I$4:$I$34,$L$4:$L$34,$O$4:$O$34,$R$4:$R$34,$U$4:$U$34,$X$4:$X$34,$AA$4:$AA$34,$AD$4:$AD$34,$AG$4:$AG$34,$AJ$4:$AJ$34)</f>
        <v>2275</v>
      </c>
      <c r="D65" s="425">
        <f t="shared" si="19"/>
        <v>2275</v>
      </c>
      <c r="E65" s="425">
        <f t="shared" si="19"/>
        <v>2275</v>
      </c>
      <c r="F65" s="425">
        <f t="shared" si="19"/>
        <v>2275</v>
      </c>
      <c r="G65" s="425">
        <f t="shared" si="19"/>
        <v>2275</v>
      </c>
      <c r="H65" s="425">
        <f t="shared" si="19"/>
        <v>2275</v>
      </c>
      <c r="I65" s="425">
        <f t="shared" si="19"/>
        <v>2275</v>
      </c>
      <c r="J65" s="425">
        <f t="shared" si="19"/>
        <v>2275</v>
      </c>
      <c r="K65" s="425">
        <f t="shared" si="19"/>
        <v>2275</v>
      </c>
      <c r="L65" s="425">
        <f t="shared" si="19"/>
        <v>2275</v>
      </c>
      <c r="M65" s="425">
        <f t="shared" si="19"/>
        <v>2275</v>
      </c>
      <c r="N65" s="425">
        <f t="shared" si="19"/>
        <v>2275</v>
      </c>
      <c r="O65" s="425">
        <f t="shared" si="19"/>
        <v>2275</v>
      </c>
      <c r="P65" s="425">
        <f t="shared" si="19"/>
        <v>2275</v>
      </c>
      <c r="Q65" s="425">
        <f t="shared" si="19"/>
        <v>2275</v>
      </c>
      <c r="R65" s="425">
        <f t="shared" si="19"/>
        <v>2275</v>
      </c>
      <c r="S65" s="425">
        <f t="shared" si="19"/>
        <v>2275</v>
      </c>
      <c r="T65" s="425">
        <f t="shared" si="19"/>
        <v>2275</v>
      </c>
      <c r="U65" s="425">
        <f t="shared" si="19"/>
        <v>2275</v>
      </c>
      <c r="V65" s="425">
        <f t="shared" si="19"/>
        <v>2275</v>
      </c>
      <c r="W65" s="425">
        <f t="shared" si="19"/>
        <v>2275</v>
      </c>
      <c r="X65" s="425">
        <f t="shared" si="19"/>
        <v>2275</v>
      </c>
      <c r="Y65" s="425">
        <f t="shared" si="19"/>
        <v>2275</v>
      </c>
      <c r="Z65" s="425">
        <f t="shared" si="19"/>
        <v>2275</v>
      </c>
      <c r="AA65" s="425">
        <f t="shared" si="19"/>
        <v>2275</v>
      </c>
      <c r="AB65" s="425">
        <f t="shared" si="19"/>
        <v>2275</v>
      </c>
      <c r="AC65" s="425">
        <f t="shared" si="19"/>
        <v>2275</v>
      </c>
      <c r="AD65" s="425">
        <f t="shared" si="19"/>
        <v>2275</v>
      </c>
      <c r="AE65" s="425">
        <f t="shared" si="19"/>
        <v>2275</v>
      </c>
      <c r="AF65" s="425">
        <f t="shared" si="19"/>
        <v>2275</v>
      </c>
      <c r="AG65" s="425">
        <f t="shared" si="19"/>
        <v>2275</v>
      </c>
      <c r="AH65" s="425">
        <f t="shared" si="19"/>
        <v>2275</v>
      </c>
      <c r="AI65" s="425">
        <f t="shared" si="19"/>
        <v>2275</v>
      </c>
      <c r="AJ65" s="425">
        <f t="shared" si="19"/>
        <v>2275</v>
      </c>
    </row>
    <row r="66" spans="2:36" collapsed="1" x14ac:dyDescent="0.25"/>
  </sheetData>
  <autoFilter ref="B31:AK38"/>
  <mergeCells count="34">
    <mergeCell ref="B65:AJ65"/>
    <mergeCell ref="B51:I51"/>
    <mergeCell ref="B52:I52"/>
    <mergeCell ref="B54:AA54"/>
    <mergeCell ref="B55:AA55"/>
    <mergeCell ref="B57:I57"/>
    <mergeCell ref="B58:I58"/>
    <mergeCell ref="B61:I61"/>
    <mergeCell ref="B62:I62"/>
    <mergeCell ref="B53:I53"/>
    <mergeCell ref="B59:I59"/>
    <mergeCell ref="B63:I63"/>
    <mergeCell ref="AC2:AD2"/>
    <mergeCell ref="B45:I45"/>
    <mergeCell ref="B46:I46"/>
    <mergeCell ref="Q2:R2"/>
    <mergeCell ref="B64:AJ64"/>
    <mergeCell ref="B49:R49"/>
    <mergeCell ref="T2:U2"/>
    <mergeCell ref="W2:X2"/>
    <mergeCell ref="Z2:AA2"/>
    <mergeCell ref="B48:R48"/>
    <mergeCell ref="B47:I47"/>
    <mergeCell ref="B2:C2"/>
    <mergeCell ref="E2:F2"/>
    <mergeCell ref="H2:I2"/>
    <mergeCell ref="K2:L2"/>
    <mergeCell ref="N2:O2"/>
    <mergeCell ref="AT2:AU2"/>
    <mergeCell ref="AW2:AX2"/>
    <mergeCell ref="AZ2:BA2"/>
    <mergeCell ref="AF2:AG2"/>
    <mergeCell ref="AI2:AJ2"/>
    <mergeCell ref="AQ2:AR2"/>
  </mergeCells>
  <printOptions horizontalCentered="1"/>
  <pageMargins left="0.70866141732283472" right="0.70866141732283472" top="0.74803149606299213" bottom="3.3858267716535435" header="0.39370078740157483" footer="2.3622047244094491"/>
  <pageSetup paperSize="9" orientation="portrait" r:id="rId1"/>
  <headerFooter>
    <oddHeader>&amp;C&amp;14Котировки LME 2023:  алюминий, $/м.т.</oddHeader>
    <oddFooter>&amp;L&amp;14Начальник 
Управления Бюджетирования
ОАО "УГМК"&amp;R&amp;14Киташева А.Л.</oddFoot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">
    <tabColor rgb="FFC4D79B"/>
  </sheetPr>
  <dimension ref="A2:BB76"/>
  <sheetViews>
    <sheetView topLeftCell="AE1" zoomScale="85" zoomScaleNormal="85" workbookViewId="0">
      <selection activeCell="AK4" sqref="AK4:AK34"/>
    </sheetView>
  </sheetViews>
  <sheetFormatPr defaultRowHeight="15" outlineLevelRow="1" outlineLevelCol="1" x14ac:dyDescent="0.25"/>
  <cols>
    <col min="1" max="1" width="9.140625" customWidth="1"/>
    <col min="2" max="3" width="17.7109375" customWidth="1"/>
    <col min="4" max="4" width="9.140625" customWidth="1"/>
    <col min="5" max="6" width="17.7109375" customWidth="1"/>
    <col min="7" max="7" width="9.140625" customWidth="1"/>
    <col min="8" max="9" width="17.7109375" customWidth="1"/>
    <col min="10" max="10" width="9.140625" style="165" customWidth="1"/>
    <col min="11" max="12" width="17.7109375" customWidth="1"/>
    <col min="13" max="13" width="9.140625" style="165" customWidth="1"/>
    <col min="14" max="15" width="17.7109375" customWidth="1"/>
    <col min="16" max="16" width="9.140625" style="165" customWidth="1"/>
    <col min="17" max="18" width="17.7109375" customWidth="1"/>
    <col min="19" max="19" width="9.140625" style="165" customWidth="1"/>
    <col min="20" max="21" width="17.7109375" customWidth="1"/>
    <col min="22" max="22" width="9.140625" style="165" customWidth="1"/>
    <col min="23" max="24" width="17.7109375" customWidth="1"/>
    <col min="25" max="25" width="9.140625" style="165" customWidth="1"/>
    <col min="26" max="27" width="17.7109375" customWidth="1"/>
    <col min="28" max="28" width="9.140625" style="165" customWidth="1"/>
    <col min="29" max="30" width="17.7109375" customWidth="1"/>
    <col min="31" max="31" width="9.140625" style="165" customWidth="1"/>
    <col min="32" max="33" width="17.7109375" customWidth="1"/>
    <col min="34" max="34" width="9.140625" style="165" customWidth="1"/>
    <col min="35" max="36" width="17.7109375" customWidth="1"/>
    <col min="37" max="41" width="9.140625" style="165" customWidth="1"/>
    <col min="42" max="42" width="9.140625" customWidth="1" outlineLevel="1"/>
    <col min="43" max="43" width="22.5703125" customWidth="1" outlineLevel="1" collapsed="1"/>
    <col min="44" max="44" width="12" customWidth="1" outlineLevel="1"/>
    <col min="45" max="45" width="9.140625" customWidth="1" outlineLevel="1"/>
    <col min="46" max="46" width="18.28515625" customWidth="1" outlineLevel="1"/>
    <col min="47" max="47" width="12" customWidth="1" outlineLevel="1"/>
    <col min="48" max="48" width="9.140625" customWidth="1" outlineLevel="1"/>
    <col min="49" max="49" width="18.28515625" customWidth="1" outlineLevel="1"/>
    <col min="50" max="50" width="12" customWidth="1" outlineLevel="1"/>
    <col min="51" max="51" width="9.140625" customWidth="1" outlineLevel="1"/>
    <col min="52" max="52" width="18.28515625" customWidth="1" outlineLevel="1"/>
    <col min="53" max="53" width="12" customWidth="1" outlineLevel="1"/>
    <col min="54" max="54" width="9.140625" customWidth="1" outlineLevel="1"/>
  </cols>
  <sheetData>
    <row r="2" spans="2:53" x14ac:dyDescent="0.25">
      <c r="B2" s="428" t="s">
        <v>4</v>
      </c>
      <c r="C2" s="429"/>
      <c r="D2" s="165"/>
      <c r="E2" s="428" t="s">
        <v>5</v>
      </c>
      <c r="F2" s="429"/>
      <c r="G2" s="165">
        <f>D33</f>
        <v>0</v>
      </c>
      <c r="H2" s="428" t="s">
        <v>6</v>
      </c>
      <c r="I2" s="429"/>
      <c r="J2" s="165">
        <f>G30</f>
        <v>0</v>
      </c>
      <c r="K2" s="428" t="s">
        <v>7</v>
      </c>
      <c r="L2" s="429"/>
      <c r="M2" s="165">
        <f>J33</f>
        <v>0</v>
      </c>
      <c r="N2" s="428" t="s">
        <v>8</v>
      </c>
      <c r="O2" s="429"/>
      <c r="P2" s="165">
        <f>M32</f>
        <v>0</v>
      </c>
      <c r="Q2" s="428" t="s">
        <v>9</v>
      </c>
      <c r="R2" s="429"/>
      <c r="S2" s="165">
        <f>P33</f>
        <v>0</v>
      </c>
      <c r="T2" s="428" t="s">
        <v>10</v>
      </c>
      <c r="U2" s="429"/>
      <c r="V2" s="165">
        <f>S32</f>
        <v>0</v>
      </c>
      <c r="W2" s="428" t="s">
        <v>11</v>
      </c>
      <c r="X2" s="429"/>
      <c r="Y2" s="165">
        <f>V33</f>
        <v>0</v>
      </c>
      <c r="Z2" s="428" t="s">
        <v>12</v>
      </c>
      <c r="AA2" s="429"/>
      <c r="AB2" s="165">
        <f>Y33</f>
        <v>0</v>
      </c>
      <c r="AC2" s="428" t="s">
        <v>13</v>
      </c>
      <c r="AD2" s="429"/>
      <c r="AE2" s="165">
        <f>AB32</f>
        <v>0</v>
      </c>
      <c r="AF2" s="428" t="s">
        <v>14</v>
      </c>
      <c r="AG2" s="429"/>
      <c r="AH2" s="165">
        <f>AE33</f>
        <v>0</v>
      </c>
      <c r="AI2" s="428" t="s">
        <v>15</v>
      </c>
      <c r="AJ2" s="429"/>
      <c r="AK2" s="165">
        <f>AH32</f>
        <v>0</v>
      </c>
      <c r="AQ2" s="414" t="s">
        <v>237</v>
      </c>
      <c r="AR2" s="414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2:53" x14ac:dyDescent="0.25">
      <c r="B3" s="182" t="s">
        <v>0</v>
      </c>
      <c r="C3" s="2" t="s">
        <v>1</v>
      </c>
      <c r="D3" s="165"/>
      <c r="E3" s="182" t="s">
        <v>0</v>
      </c>
      <c r="F3" s="2" t="s">
        <v>1</v>
      </c>
      <c r="G3" s="165">
        <f>D34</f>
        <v>0</v>
      </c>
      <c r="H3" s="182" t="s">
        <v>0</v>
      </c>
      <c r="I3" s="2" t="s">
        <v>1</v>
      </c>
      <c r="J3" s="165">
        <f>G31</f>
        <v>0</v>
      </c>
      <c r="K3" s="182" t="s">
        <v>0</v>
      </c>
      <c r="L3" s="2" t="s">
        <v>1</v>
      </c>
      <c r="M3" s="165">
        <f>J34</f>
        <v>0</v>
      </c>
      <c r="N3" s="182" t="s">
        <v>0</v>
      </c>
      <c r="O3" s="2" t="s">
        <v>1</v>
      </c>
      <c r="P3" s="165">
        <f>M33</f>
        <v>0</v>
      </c>
      <c r="Q3" s="182" t="s">
        <v>0</v>
      </c>
      <c r="R3" s="2" t="s">
        <v>1</v>
      </c>
      <c r="S3" s="165">
        <f>P34</f>
        <v>0</v>
      </c>
      <c r="T3" s="182" t="s">
        <v>0</v>
      </c>
      <c r="U3" s="2" t="s">
        <v>1</v>
      </c>
      <c r="V3" s="165">
        <f>S33</f>
        <v>0</v>
      </c>
      <c r="W3" s="182" t="s">
        <v>0</v>
      </c>
      <c r="X3" s="2" t="s">
        <v>1</v>
      </c>
      <c r="Y3" s="165">
        <f>V34</f>
        <v>0</v>
      </c>
      <c r="Z3" s="182" t="s">
        <v>0</v>
      </c>
      <c r="AA3" s="2" t="s">
        <v>1</v>
      </c>
      <c r="AB3" s="165">
        <f>Y34</f>
        <v>0</v>
      </c>
      <c r="AC3" s="182" t="s">
        <v>0</v>
      </c>
      <c r="AD3" s="2" t="s">
        <v>1</v>
      </c>
      <c r="AE3" s="165">
        <f>AB33</f>
        <v>0</v>
      </c>
      <c r="AF3" s="182" t="s">
        <v>0</v>
      </c>
      <c r="AG3" s="2" t="s">
        <v>1</v>
      </c>
      <c r="AH3" s="165">
        <f>AE34</f>
        <v>0</v>
      </c>
      <c r="AI3" s="182" t="s">
        <v>0</v>
      </c>
      <c r="AJ3" s="2" t="s">
        <v>1</v>
      </c>
      <c r="AK3" s="165">
        <f>AH33</f>
        <v>0</v>
      </c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2:53" x14ac:dyDescent="0.25">
      <c r="B4" s="3" t="str">
        <f>Доллар!B4</f>
        <v>01.01.2023</v>
      </c>
      <c r="C4" s="157" t="str">
        <f>IF(AND(D2=0,D3=0,D4=0,D5=0,D6=0,D7=0,D8=0,D9=0,D10=0,D11=0,D12=0,D13=0),"",(IF((SUMIFS(LME_non_ferrous!$E:$E,LME_non_ferrous!$A:$A,B4))=0,"-",(SUMIFS(LME_non_ferrous!$E:$E,LME_non_ferrous!$A:$A,B4)))))</f>
        <v>-</v>
      </c>
      <c r="D4" s="165">
        <f>SUMIFS(LME_non_ferrous!$E:$E,LME_non_ferrous!$A:$A,B4)</f>
        <v>0</v>
      </c>
      <c r="E4" s="3" t="str">
        <f>Доллар!E4</f>
        <v>01.02.2023</v>
      </c>
      <c r="F4" s="157" t="str">
        <f>IF(AND(G2=0,G3=0,G4=0,G5=0,G6=0,G7=0,G8=0,G9=0,G10=0,G11=0,G12=0,G13=0),"",(IF((SUMIFS(LME_non_ferrous!$E:$E,LME_non_ferrous!$A:$A,E4))=0,"-",(SUMIFS(LME_non_ferrous!$E:$E,LME_non_ferrous!$A:$A,E4)))))</f>
        <v/>
      </c>
      <c r="G4" s="165">
        <f>SUMIFS(LME_non_ferrous!$E:$E,LME_non_ferrous!$A:$A,E4)</f>
        <v>0</v>
      </c>
      <c r="H4" s="3" t="str">
        <f>Доллар!H4</f>
        <v>01.03.2023</v>
      </c>
      <c r="I4" s="157" t="str">
        <f>IF(AND(J2=0,J3=0,J4=0,J5=0,J6=0,J7=0,J8=0,J9=0,J10=0,J11=0,J12=0,J13=0),"",(IF((SUMIFS(LME_non_ferrous!$E:$E,LME_non_ferrous!$A:$A,H4))=0,"-",(SUMIFS(LME_non_ferrous!$E:$E,LME_non_ferrous!$A:$A,H4)))))</f>
        <v/>
      </c>
      <c r="J4" s="165">
        <f>SUMIFS(LME_non_ferrous!$E:$E,LME_non_ferrous!$A:$A,H4)</f>
        <v>0</v>
      </c>
      <c r="K4" s="3" t="str">
        <f>Доллар!K4</f>
        <v>01.04.2023</v>
      </c>
      <c r="L4" s="157" t="str">
        <f>IF(AND(M2=0,M3=0,M4=0,M5=0,M6=0,M7=0,M8=0,M9=0,M10=0,M11=0,M12=0,M13=0),"",(IF((SUMIFS(LME_non_ferrous!$E:$E,LME_non_ferrous!$A:$A,K4))=0,"-",(SUMIFS(LME_non_ferrous!$E:$E,LME_non_ferrous!$A:$A,K4)))))</f>
        <v/>
      </c>
      <c r="M4" s="165">
        <f>SUMIFS(LME_non_ferrous!$E:$E,LME_non_ferrous!$A:$A,K4)</f>
        <v>0</v>
      </c>
      <c r="N4" s="3" t="str">
        <f>Доллар!N4</f>
        <v>01.05.2023</v>
      </c>
      <c r="O4" s="157" t="str">
        <f>IF(AND(P2=0,P3=0,P4=0,P5=0,P6=0,P7=0,P8=0,P9=0,P10=0,P11=0,P12=0,P13=0),"",(IF((SUMIFS(LME_non_ferrous!$E:$E,LME_non_ferrous!$A:$A,N4))=0,"-",(SUMIFS(LME_non_ferrous!$E:$E,LME_non_ferrous!$A:$A,N4)))))</f>
        <v/>
      </c>
      <c r="P4" s="165">
        <f>SUMIFS(LME_non_ferrous!$E:$E,LME_non_ferrous!$A:$A,N4)</f>
        <v>0</v>
      </c>
      <c r="Q4" s="3" t="str">
        <f>Доллар!Q4</f>
        <v>01.06.2023</v>
      </c>
      <c r="R4" s="157" t="str">
        <f>IF(AND(S2=0,S3=0,S4=0,S5=0,S6=0,S7=0,S8=0,S9=0,S10=0,S11=0,S12=0,S13=0),"",(IF((SUMIFS(LME_non_ferrous!$E:$E,LME_non_ferrous!$A:$A,Q4))=0,"-",(SUMIFS(LME_non_ferrous!$E:$E,LME_non_ferrous!$A:$A,Q4)))))</f>
        <v/>
      </c>
      <c r="S4" s="165">
        <f>SUMIFS(LME_non_ferrous!$E:$E,LME_non_ferrous!$A:$A,Q4)</f>
        <v>0</v>
      </c>
      <c r="T4" s="3" t="str">
        <f>Доллар!T4</f>
        <v>01.07.2023</v>
      </c>
      <c r="U4" s="157" t="str">
        <f>IF(AND(V2=0,V3=0,V4=0,V5=0,V6=0,V7=0,V8=0,V9=0,V10=0,V11=0,V12=0,V13=0),"",(IF((SUMIFS(LME_non_ferrous!$E:$E,LME_non_ferrous!$A:$A,T4))=0,"-",(SUMIFS(LME_non_ferrous!$E:$E,LME_non_ferrous!$A:$A,T4)))))</f>
        <v/>
      </c>
      <c r="V4" s="165">
        <f>SUMIFS(LME_non_ferrous!$E:$E,LME_non_ferrous!$A:$A,T4)</f>
        <v>0</v>
      </c>
      <c r="W4" s="3" t="str">
        <f>Доллар!W4</f>
        <v>01.08.2023</v>
      </c>
      <c r="X4" s="157" t="str">
        <f>IF(AND(Y2=0,Y3=0,Y4=0,Y5=0,Y6=0,Y7=0,Y8=0,Y9=0,Y10=0,Y11=0,Y12=0,Y13=0),"",(IF((SUMIFS(LME_non_ferrous!$E:$E,LME_non_ferrous!$A:$A,W4))=0,"-",(SUMIFS(LME_non_ferrous!$E:$E,LME_non_ferrous!$A:$A,W4)))))</f>
        <v/>
      </c>
      <c r="Y4" s="165">
        <f>SUMIFS(LME_non_ferrous!$E:$E,LME_non_ferrous!$A:$A,W4)</f>
        <v>0</v>
      </c>
      <c r="Z4" s="3" t="str">
        <f>Доллар!Z4</f>
        <v>01.09.2023</v>
      </c>
      <c r="AA4" s="157" t="str">
        <f>IF(AND(AB2=0,AB3=0,AB4=0,AB5=0,AB6=0,AB7=0,AB8=0,AB9=0,AB10=0,AB11=0,AB12=0,AB13=0),"",(IF((SUMIFS(LME_non_ferrous!$E:$E,LME_non_ferrous!$A:$A,Z4))=0,"-",(SUMIFS(LME_non_ferrous!$E:$E,LME_non_ferrous!$A:$A,Z4)))))</f>
        <v/>
      </c>
      <c r="AB4" s="165">
        <f>SUMIFS(LME_non_ferrous!$E:$E,LME_non_ferrous!$A:$A,Z4)</f>
        <v>0</v>
      </c>
      <c r="AC4" s="3" t="str">
        <f>Доллар!AC4</f>
        <v>01.10.2023</v>
      </c>
      <c r="AD4" s="157" t="str">
        <f>IF(AND(AE2=0,AE3=0,AE4=0,AE5=0,AE6=0,AE7=0,AE8=0,AE9=0,AE10=0,AE11=0,AE12=0,AE13=0),"",(IF((SUMIFS(LME_non_ferrous!$E:$E,LME_non_ferrous!$A:$A,AC4))=0,"-",(SUMIFS(LME_non_ferrous!$E:$E,LME_non_ferrous!$A:$A,AC4)))))</f>
        <v/>
      </c>
      <c r="AE4" s="165">
        <f>SUMIFS(LME_non_ferrous!$E:$E,LME_non_ferrous!$A:$A,AC4)</f>
        <v>0</v>
      </c>
      <c r="AF4" s="3" t="str">
        <f>Доллар!AF4</f>
        <v>01.11.2023</v>
      </c>
      <c r="AG4" s="157" t="str">
        <f>IF(AND(AH2=0,AH3=0,AH4=0,AH5=0,AH6=0,AH7=0,AH8=0,AH9=0,AH10=0,AH11=0,AH12=0,AH13=0),"",(IF((SUMIFS(LME_non_ferrous!$E:$E,LME_non_ferrous!$A:$A,AF4))=0,"-",(SUMIFS(LME_non_ferrous!$E:$E,LME_non_ferrous!$A:$A,AF4)))))</f>
        <v/>
      </c>
      <c r="AH4" s="165">
        <f>SUMIFS(LME_non_ferrous!$E:$E,LME_non_ferrous!$A:$A,AF4)</f>
        <v>0</v>
      </c>
      <c r="AI4" s="3" t="str">
        <f>Доллар!AI4</f>
        <v>01.12.2023</v>
      </c>
      <c r="AJ4" s="157" t="str">
        <f>IF(AND(AK2=0,AK3=0,AK4=0,AK5=0,AK6=0,AK7=0,AK8=0,AK9=0,AK10=0,AK11=0,AK12=0,AK13=0),"",(IF((SUMIFS(LME_non_ferrous!$E:$E,LME_non_ferrous!$A:$A,AI4))=0,"-",(SUMIFS(LME_non_ferrous!$E:$E,LME_non_ferrous!$A:$A,AI4)))))</f>
        <v/>
      </c>
      <c r="AK4" s="165">
        <f>SUMIFS(LME_non_ferrous!$E:$E,LME_non_ferrous!$A:$A,AI4)</f>
        <v>0</v>
      </c>
      <c r="AQ4" s="153" t="str">
        <f>Q4</f>
        <v>01.06.2023</v>
      </c>
      <c r="AR4" s="161">
        <f t="shared" ref="AR4:AR26" si="0">$R$40</f>
        <v>0</v>
      </c>
      <c r="AT4" s="3" t="str">
        <f>AC4</f>
        <v>01.10.2023</v>
      </c>
      <c r="AU4" s="161">
        <f>$AJ$40</f>
        <v>0</v>
      </c>
      <c r="AW4" s="3" t="str">
        <f>AF4</f>
        <v>01.11.2023</v>
      </c>
      <c r="AX4" s="161">
        <f>$AJ$40</f>
        <v>0</v>
      </c>
      <c r="AZ4" s="3" t="str">
        <f>AI4</f>
        <v>01.12.2023</v>
      </c>
      <c r="BA4" s="161">
        <f>$AJ$40</f>
        <v>0</v>
      </c>
    </row>
    <row r="5" spans="2:53" x14ac:dyDescent="0.25">
      <c r="B5" s="3" t="str">
        <f>Доллар!B5</f>
        <v>02.01.2023</v>
      </c>
      <c r="C5" s="157" t="str">
        <f>IF(AND(D3=0,D4=0,D5=0,D6=0,D7=0,D8=0,D9=0,D10=0,D11=0,D12=0,D13=0,D14=0),"",(IF((SUMIFS(LME_non_ferrous!$E:$E,LME_non_ferrous!$A:$A,B5))=0,"-",(SUMIFS(LME_non_ferrous!$E:$E,LME_non_ferrous!$A:$A,B5)))))</f>
        <v>-</v>
      </c>
      <c r="D5" s="165">
        <f>SUMIFS(LME_non_ferrous!$E:$E,LME_non_ferrous!$A:$A,B5)</f>
        <v>0</v>
      </c>
      <c r="E5" s="3" t="str">
        <f>Доллар!E5</f>
        <v>02.02.2023</v>
      </c>
      <c r="F5" s="157" t="str">
        <f>IF(AND(G3=0,G4=0,G5=0,G6=0,G7=0,G8=0,G9=0,G10=0,G11=0,G12=0,G13=0,G14=0),"",(IF((SUMIFS(LME_non_ferrous!$E:$E,LME_non_ferrous!$A:$A,E5))=0,"-",(SUMIFS(LME_non_ferrous!$E:$E,LME_non_ferrous!$A:$A,E5)))))</f>
        <v/>
      </c>
      <c r="G5" s="165">
        <f>SUMIFS(LME_non_ferrous!$E:$E,LME_non_ferrous!$A:$A,E5)</f>
        <v>0</v>
      </c>
      <c r="H5" s="3" t="str">
        <f>Доллар!H5</f>
        <v>02.03.2023</v>
      </c>
      <c r="I5" s="157" t="str">
        <f>IF(AND(J3=0,J4=0,J5=0,J6=0,J7=0,J8=0,J9=0,J10=0,J11=0,J12=0,J13=0,J14=0),"",(IF((SUMIFS(LME_non_ferrous!$E:$E,LME_non_ferrous!$A:$A,H5))=0,"-",(SUMIFS(LME_non_ferrous!$E:$E,LME_non_ferrous!$A:$A,H5)))))</f>
        <v/>
      </c>
      <c r="J5" s="165">
        <f>SUMIFS(LME_non_ferrous!$E:$E,LME_non_ferrous!$A:$A,H5)</f>
        <v>0</v>
      </c>
      <c r="K5" s="3" t="str">
        <f>Доллар!K5</f>
        <v>02.04.2023</v>
      </c>
      <c r="L5" s="157" t="str">
        <f>IF(AND(M3=0,M4=0,M5=0,M6=0,M7=0,M8=0,M9=0,M10=0,M11=0,M12=0,M13=0,M14=0),"",(IF((SUMIFS(LME_non_ferrous!$E:$E,LME_non_ferrous!$A:$A,K5))=0,"-",(SUMIFS(LME_non_ferrous!$E:$E,LME_non_ferrous!$A:$A,K5)))))</f>
        <v/>
      </c>
      <c r="M5" s="165">
        <f>SUMIFS(LME_non_ferrous!$E:$E,LME_non_ferrous!$A:$A,K5)</f>
        <v>0</v>
      </c>
      <c r="N5" s="3" t="str">
        <f>Доллар!N5</f>
        <v>02.05.2023</v>
      </c>
      <c r="O5" s="157" t="str">
        <f>IF(AND(P3=0,P4=0,P5=0,P6=0,P7=0,P8=0,P9=0,P10=0,P11=0,P12=0,P13=0,P14=0),"",(IF((SUMIFS(LME_non_ferrous!$E:$E,LME_non_ferrous!$A:$A,N5))=0,"-",(SUMIFS(LME_non_ferrous!$E:$E,LME_non_ferrous!$A:$A,N5)))))</f>
        <v/>
      </c>
      <c r="P5" s="165">
        <f>SUMIFS(LME_non_ferrous!$E:$E,LME_non_ferrous!$A:$A,N5)</f>
        <v>0</v>
      </c>
      <c r="Q5" s="3" t="str">
        <f>Доллар!Q5</f>
        <v>02.06.2023</v>
      </c>
      <c r="R5" s="157" t="str">
        <f>IF(AND(S3=0,S4=0,S5=0,S6=0,S7=0,S8=0,S9=0,S10=0,S11=0,S12=0,S13=0,S14=0),"",(IF((SUMIFS(LME_non_ferrous!$E:$E,LME_non_ferrous!$A:$A,Q5))=0,"-",(SUMIFS(LME_non_ferrous!$E:$E,LME_non_ferrous!$A:$A,Q5)))))</f>
        <v/>
      </c>
      <c r="S5" s="165">
        <f>SUMIFS(LME_non_ferrous!$E:$E,LME_non_ferrous!$A:$A,Q5)</f>
        <v>0</v>
      </c>
      <c r="T5" s="3" t="str">
        <f>Доллар!T5</f>
        <v>02.07.2023</v>
      </c>
      <c r="U5" s="157" t="str">
        <f>IF(AND(V3=0,V4=0,V5=0,V6=0,V7=0,V8=0,V9=0,V10=0,V11=0,V12=0,V13=0,V14=0),"",(IF((SUMIFS(LME_non_ferrous!$E:$E,LME_non_ferrous!$A:$A,T5))=0,"-",(SUMIFS(LME_non_ferrous!$E:$E,LME_non_ferrous!$A:$A,T5)))))</f>
        <v/>
      </c>
      <c r="V5" s="165">
        <f>SUMIFS(LME_non_ferrous!$E:$E,LME_non_ferrous!$A:$A,T5)</f>
        <v>0</v>
      </c>
      <c r="W5" s="3" t="str">
        <f>Доллар!W5</f>
        <v>02.08.2023</v>
      </c>
      <c r="X5" s="157" t="str">
        <f>IF(AND(Y3=0,Y4=0,Y5=0,Y6=0,Y7=0,Y8=0,Y9=0,Y10=0,Y11=0,Y12=0,Y13=0,Y14=0),"",(IF((SUMIFS(LME_non_ferrous!$E:$E,LME_non_ferrous!$A:$A,W5))=0,"-",(SUMIFS(LME_non_ferrous!$E:$E,LME_non_ferrous!$A:$A,W5)))))</f>
        <v/>
      </c>
      <c r="Y5" s="165">
        <f>SUMIFS(LME_non_ferrous!$E:$E,LME_non_ferrous!$A:$A,W5)</f>
        <v>0</v>
      </c>
      <c r="Z5" s="3" t="str">
        <f>Доллар!Z5</f>
        <v>02.09.2023</v>
      </c>
      <c r="AA5" s="157" t="str">
        <f>IF(AND(AB3=0,AB4=0,AB5=0,AB6=0,AB7=0,AB8=0,AB9=0,AB10=0,AB11=0,AB12=0,AB13=0,AB14=0),"",(IF((SUMIFS(LME_non_ferrous!$E:$E,LME_non_ferrous!$A:$A,Z5))=0,"-",(SUMIFS(LME_non_ferrous!$E:$E,LME_non_ferrous!$A:$A,Z5)))))</f>
        <v/>
      </c>
      <c r="AB5" s="165">
        <f>SUMIFS(LME_non_ferrous!$E:$E,LME_non_ferrous!$A:$A,Z5)</f>
        <v>0</v>
      </c>
      <c r="AC5" s="3" t="str">
        <f>Доллар!AC5</f>
        <v>02.10.2023</v>
      </c>
      <c r="AD5" s="157" t="str">
        <f>IF(AND(AE3=0,AE4=0,AE5=0,AE6=0,AE7=0,AE8=0,AE9=0,AE10=0,AE11=0,AE12=0,AE13=0,AE14=0),"",(IF((SUMIFS(LME_non_ferrous!$E:$E,LME_non_ferrous!$A:$A,AC5))=0,"-",(SUMIFS(LME_non_ferrous!$E:$E,LME_non_ferrous!$A:$A,AC5)))))</f>
        <v/>
      </c>
      <c r="AE5" s="165">
        <f>SUMIFS(LME_non_ferrous!$E:$E,LME_non_ferrous!$A:$A,AC5)</f>
        <v>0</v>
      </c>
      <c r="AF5" s="3" t="str">
        <f>Доллар!AF5</f>
        <v>02.11.2023</v>
      </c>
      <c r="AG5" s="157" t="str">
        <f>IF(AND(AH3=0,AH4=0,AH5=0,AH6=0,AH7=0,AH8=0,AH9=0,AH10=0,AH11=0,AH12=0,AH13=0,AH14=0),"",(IF((SUMIFS(LME_non_ferrous!$E:$E,LME_non_ferrous!$A:$A,AF5))=0,"-",(SUMIFS(LME_non_ferrous!$E:$E,LME_non_ferrous!$A:$A,AF5)))))</f>
        <v/>
      </c>
      <c r="AH5" s="165">
        <f>SUMIFS(LME_non_ferrous!$E:$E,LME_non_ferrous!$A:$A,AF5)</f>
        <v>0</v>
      </c>
      <c r="AI5" s="3" t="str">
        <f>Доллар!AI5</f>
        <v>02.12.2023</v>
      </c>
      <c r="AJ5" s="157" t="str">
        <f>IF(AND(AK3=0,AK4=0,AK5=0,AK6=0,AK7=0,AK8=0,AK9=0,AK10=0,AK11=0,AK12=0,AK13=0,AK14=0),"",(IF((SUMIFS(LME_non_ferrous!$E:$E,LME_non_ferrous!$A:$A,AI5))=0,"-",(SUMIFS(LME_non_ferrous!$E:$E,LME_non_ferrous!$A:$A,AI5)))))</f>
        <v/>
      </c>
      <c r="AK5" s="165">
        <f>SUMIFS(LME_non_ferrous!$E:$E,LME_non_ferrous!$A:$A,AI5)</f>
        <v>0</v>
      </c>
      <c r="AQ5" s="153" t="str">
        <f t="shared" ref="AQ5:AQ34" si="1">Q5</f>
        <v>02.06.2023</v>
      </c>
      <c r="AR5" s="161">
        <f t="shared" si="0"/>
        <v>0</v>
      </c>
      <c r="AT5" s="3" t="str">
        <f t="shared" ref="AT5:AT34" si="2">AC5</f>
        <v>02.10.2023</v>
      </c>
      <c r="AU5" s="161">
        <f t="shared" ref="AU5:AU26" si="3">$AJ$40</f>
        <v>0</v>
      </c>
      <c r="AW5" s="3" t="str">
        <f t="shared" ref="AW5:AW34" si="4">AF5</f>
        <v>02.11.2023</v>
      </c>
      <c r="AX5" s="161">
        <f t="shared" ref="AX5:AX25" si="5">$AJ$40</f>
        <v>0</v>
      </c>
      <c r="AZ5" s="3" t="str">
        <f t="shared" ref="AZ5:AZ34" si="6">AI5</f>
        <v>02.12.2023</v>
      </c>
      <c r="BA5" s="161">
        <f t="shared" ref="BA5:BA26" si="7">$AJ$40</f>
        <v>0</v>
      </c>
    </row>
    <row r="6" spans="2:53" x14ac:dyDescent="0.25">
      <c r="B6" s="3" t="str">
        <f>Доллар!B6</f>
        <v>03.01.2023</v>
      </c>
      <c r="C6" s="157">
        <f>IF(AND(D4=0,D5=0,D6=0,D7=0,D8=0,D9=0,D10=0,D11=0,D12=0,D13=0,D14=0,D15=0),"",(IF((SUMIFS(LME_non_ferrous!$E:$E,LME_non_ferrous!$A:$A,B6))=0,"-",(SUMIFS(LME_non_ferrous!$E:$E,LME_non_ferrous!$A:$A,B6)))))</f>
        <v>31200</v>
      </c>
      <c r="D6" s="165">
        <f>SUMIFS(LME_non_ferrous!$E:$E,LME_non_ferrous!$A:$A,B6)</f>
        <v>31200</v>
      </c>
      <c r="E6" s="3" t="str">
        <f>Доллар!E6</f>
        <v>03.02.2023</v>
      </c>
      <c r="F6" s="157" t="str">
        <f>IF(AND(G4=0,G5=0,G6=0,G7=0,G8=0,G9=0,G10=0,G11=0,G12=0,G13=0,G14=0,G15=0),"",(IF((SUMIFS(LME_non_ferrous!$E:$E,LME_non_ferrous!$A:$A,E6))=0,"-",(SUMIFS(LME_non_ferrous!$E:$E,LME_non_ferrous!$A:$A,E6)))))</f>
        <v/>
      </c>
      <c r="G6" s="165">
        <f>SUMIFS(LME_non_ferrous!$E:$E,LME_non_ferrous!$A:$A,E6)</f>
        <v>0</v>
      </c>
      <c r="H6" s="3" t="str">
        <f>Доллар!H6</f>
        <v>03.03.2023</v>
      </c>
      <c r="I6" s="157" t="str">
        <f>IF(AND(J4=0,J5=0,J6=0,J7=0,J8=0,J9=0,J10=0,J11=0,J12=0,J13=0,J14=0,J15=0),"",(IF((SUMIFS(LME_non_ferrous!$E:$E,LME_non_ferrous!$A:$A,H6))=0,"-",(SUMIFS(LME_non_ferrous!$E:$E,LME_non_ferrous!$A:$A,H6)))))</f>
        <v/>
      </c>
      <c r="J6" s="165">
        <f>SUMIFS(LME_non_ferrous!$E:$E,LME_non_ferrous!$A:$A,H6)</f>
        <v>0</v>
      </c>
      <c r="K6" s="3" t="str">
        <f>Доллар!K6</f>
        <v>03.04.2023</v>
      </c>
      <c r="L6" s="157" t="str">
        <f>IF(AND(M4=0,M5=0,M6=0,M7=0,M8=0,M9=0,M10=0,M11=0,M12=0,M13=0,M14=0,M15=0),"",(IF((SUMIFS(LME_non_ferrous!$E:$E,LME_non_ferrous!$A:$A,K6))=0,"-",(SUMIFS(LME_non_ferrous!$E:$E,LME_non_ferrous!$A:$A,K6)))))</f>
        <v/>
      </c>
      <c r="M6" s="165">
        <f>SUMIFS(LME_non_ferrous!$E:$E,LME_non_ferrous!$A:$A,K6)</f>
        <v>0</v>
      </c>
      <c r="N6" s="3" t="str">
        <f>Доллар!N6</f>
        <v>03.05.2023</v>
      </c>
      <c r="O6" s="157" t="str">
        <f>IF(AND(P4=0,P5=0,P6=0,P7=0,P8=0,P9=0,P10=0,P11=0,P12=0,P13=0,P14=0,P15=0),"",(IF((SUMIFS(LME_non_ferrous!$E:$E,LME_non_ferrous!$A:$A,N6))=0,"-",(SUMIFS(LME_non_ferrous!$E:$E,LME_non_ferrous!$A:$A,N6)))))</f>
        <v/>
      </c>
      <c r="P6" s="165">
        <f>SUMIFS(LME_non_ferrous!$E:$E,LME_non_ferrous!$A:$A,N6)</f>
        <v>0</v>
      </c>
      <c r="Q6" s="3" t="str">
        <f>Доллар!Q6</f>
        <v>03.06.2023</v>
      </c>
      <c r="R6" s="157" t="str">
        <f>IF(AND(S4=0,S5=0,S6=0,S7=0,S8=0,S9=0,S10=0,S11=0,S12=0,S13=0,S14=0,S15=0),"",(IF((SUMIFS(LME_non_ferrous!$E:$E,LME_non_ferrous!$A:$A,Q6))=0,"-",(SUMIFS(LME_non_ferrous!$E:$E,LME_non_ferrous!$A:$A,Q6)))))</f>
        <v/>
      </c>
      <c r="S6" s="165">
        <f>SUMIFS(LME_non_ferrous!$E:$E,LME_non_ferrous!$A:$A,Q6)</f>
        <v>0</v>
      </c>
      <c r="T6" s="3" t="str">
        <f>Доллар!T6</f>
        <v>03.07.2023</v>
      </c>
      <c r="U6" s="157" t="str">
        <f>IF(AND(V4=0,V5=0,V6=0,V7=0,V8=0,V9=0,V10=0,V11=0,V12=0,V13=0,V14=0,V15=0),"",(IF((SUMIFS(LME_non_ferrous!$E:$E,LME_non_ferrous!$A:$A,T6))=0,"-",(SUMIFS(LME_non_ferrous!$E:$E,LME_non_ferrous!$A:$A,T6)))))</f>
        <v/>
      </c>
      <c r="V6" s="165">
        <f>SUMIFS(LME_non_ferrous!$E:$E,LME_non_ferrous!$A:$A,T6)</f>
        <v>0</v>
      </c>
      <c r="W6" s="3" t="str">
        <f>Доллар!W6</f>
        <v>03.08.2023</v>
      </c>
      <c r="X6" s="157" t="str">
        <f>IF(AND(Y4=0,Y5=0,Y6=0,Y7=0,Y8=0,Y9=0,Y10=0,Y11=0,Y12=0,Y13=0,Y14=0,Y15=0),"",(IF((SUMIFS(LME_non_ferrous!$E:$E,LME_non_ferrous!$A:$A,W6))=0,"-",(SUMIFS(LME_non_ferrous!$E:$E,LME_non_ferrous!$A:$A,W6)))))</f>
        <v/>
      </c>
      <c r="Y6" s="165">
        <f>SUMIFS(LME_non_ferrous!$E:$E,LME_non_ferrous!$A:$A,W6)</f>
        <v>0</v>
      </c>
      <c r="Z6" s="3" t="str">
        <f>Доллар!Z6</f>
        <v>03.09.2023</v>
      </c>
      <c r="AA6" s="157" t="str">
        <f>IF(AND(AB4=0,AB5=0,AB6=0,AB7=0,AB8=0,AB9=0,AB10=0,AB11=0,AB12=0,AB13=0,AB14=0,AB15=0),"",(IF((SUMIFS(LME_non_ferrous!$E:$E,LME_non_ferrous!$A:$A,Z6))=0,"-",(SUMIFS(LME_non_ferrous!$E:$E,LME_non_ferrous!$A:$A,Z6)))))</f>
        <v/>
      </c>
      <c r="AB6" s="165">
        <f>SUMIFS(LME_non_ferrous!$E:$E,LME_non_ferrous!$A:$A,Z6)</f>
        <v>0</v>
      </c>
      <c r="AC6" s="3" t="str">
        <f>Доллар!AC6</f>
        <v>03.10.2023</v>
      </c>
      <c r="AD6" s="157" t="str">
        <f>IF(AND(AE4=0,AE5=0,AE6=0,AE7=0,AE8=0,AE9=0,AE10=0,AE11=0,AE12=0,AE13=0,AE14=0,AE15=0),"",(IF((SUMIFS(LME_non_ferrous!$E:$E,LME_non_ferrous!$A:$A,AC6))=0,"-",(SUMIFS(LME_non_ferrous!$E:$E,LME_non_ferrous!$A:$A,AC6)))))</f>
        <v/>
      </c>
      <c r="AE6" s="165">
        <f>SUMIFS(LME_non_ferrous!$E:$E,LME_non_ferrous!$A:$A,AC6)</f>
        <v>0</v>
      </c>
      <c r="AF6" s="3" t="str">
        <f>Доллар!AF6</f>
        <v>03.11.2023</v>
      </c>
      <c r="AG6" s="157" t="str">
        <f>IF(AND(AH4=0,AH5=0,AH6=0,AH7=0,AH8=0,AH9=0,AH10=0,AH11=0,AH12=0,AH13=0,AH14=0,AH15=0),"",(IF((SUMIFS(LME_non_ferrous!$E:$E,LME_non_ferrous!$A:$A,AF6))=0,"-",(SUMIFS(LME_non_ferrous!$E:$E,LME_non_ferrous!$A:$A,AF6)))))</f>
        <v/>
      </c>
      <c r="AH6" s="165">
        <f>SUMIFS(LME_non_ferrous!$E:$E,LME_non_ferrous!$A:$A,AF6)</f>
        <v>0</v>
      </c>
      <c r="AI6" s="3" t="str">
        <f>Доллар!AI6</f>
        <v>03.12.2023</v>
      </c>
      <c r="AJ6" s="157" t="str">
        <f>IF(AND(AK4=0,AK5=0,AK6=0,AK7=0,AK8=0,AK9=0,AK10=0,AK11=0,AK12=0,AK13=0,AK14=0,AK15=0),"",(IF((SUMIFS(LME_non_ferrous!$E:$E,LME_non_ferrous!$A:$A,AI6))=0,"-",(SUMIFS(LME_non_ferrous!$E:$E,LME_non_ferrous!$A:$A,AI6)))))</f>
        <v/>
      </c>
      <c r="AK6" s="165">
        <f>SUMIFS(LME_non_ferrous!$E:$E,LME_non_ferrous!$A:$A,AI6)</f>
        <v>0</v>
      </c>
      <c r="AQ6" s="153" t="str">
        <f t="shared" si="1"/>
        <v>03.06.2023</v>
      </c>
      <c r="AR6" s="161">
        <f t="shared" si="0"/>
        <v>0</v>
      </c>
      <c r="AT6" s="3" t="str">
        <f t="shared" si="2"/>
        <v>03.10.2023</v>
      </c>
      <c r="AU6" s="161">
        <f t="shared" si="3"/>
        <v>0</v>
      </c>
      <c r="AW6" s="3" t="str">
        <f t="shared" si="4"/>
        <v>03.11.2023</v>
      </c>
      <c r="AX6" s="161">
        <f t="shared" si="5"/>
        <v>0</v>
      </c>
      <c r="AZ6" s="3" t="str">
        <f t="shared" si="6"/>
        <v>03.12.2023</v>
      </c>
      <c r="BA6" s="161">
        <f t="shared" si="7"/>
        <v>0</v>
      </c>
    </row>
    <row r="7" spans="2:53" x14ac:dyDescent="0.25">
      <c r="B7" s="3" t="str">
        <f>Доллар!B7</f>
        <v>04.01.2023</v>
      </c>
      <c r="C7" s="157">
        <f>IF(AND(D5=0,D6=0,D7=0,D8=0,D9=0,D10=0,D11=0,D12=0,D13=0,D14=0,D15=0,D16=0),"",(IF((SUMIFS(LME_non_ferrous!$E:$E,LME_non_ferrous!$A:$A,B7))=0,"-",(SUMIFS(LME_non_ferrous!$E:$E,LME_non_ferrous!$A:$A,B7)))))</f>
        <v>29750</v>
      </c>
      <c r="D7" s="165">
        <f>SUMIFS(LME_non_ferrous!$E:$E,LME_non_ferrous!$A:$A,B7)</f>
        <v>29750</v>
      </c>
      <c r="E7" s="3" t="str">
        <f>Доллар!E7</f>
        <v>04.02.2023</v>
      </c>
      <c r="F7" s="157" t="str">
        <f>IF(AND(G5=0,G6=0,G7=0,G8=0,G9=0,G10=0,G11=0,G12=0,G13=0,G14=0,G15=0,G16=0),"",(IF((SUMIFS(LME_non_ferrous!$E:$E,LME_non_ferrous!$A:$A,E7))=0,"-",(SUMIFS(LME_non_ferrous!$E:$E,LME_non_ferrous!$A:$A,E7)))))</f>
        <v/>
      </c>
      <c r="G7" s="165">
        <f>SUMIFS(LME_non_ferrous!$E:$E,LME_non_ferrous!$A:$A,E7)</f>
        <v>0</v>
      </c>
      <c r="H7" s="3" t="str">
        <f>Доллар!H7</f>
        <v>04.03.2023</v>
      </c>
      <c r="I7" s="157" t="str">
        <f>IF(AND(J5=0,J6=0,J7=0,J8=0,J9=0,J10=0,J11=0,J12=0,J13=0,J14=0,J15=0,J16=0),"",(IF((SUMIFS(LME_non_ferrous!$E:$E,LME_non_ferrous!$A:$A,H7))=0,"-",(SUMIFS(LME_non_ferrous!$E:$E,LME_non_ferrous!$A:$A,H7)))))</f>
        <v/>
      </c>
      <c r="J7" s="165">
        <f>SUMIFS(LME_non_ferrous!$E:$E,LME_non_ferrous!$A:$A,H7)</f>
        <v>0</v>
      </c>
      <c r="K7" s="3" t="str">
        <f>Доллар!K7</f>
        <v>04.04.2023</v>
      </c>
      <c r="L7" s="157" t="str">
        <f>IF(AND(M5=0,M6=0,M7=0,M8=0,M9=0,M10=0,M11=0,M12=0,M13=0,M14=0,M15=0,M16=0),"",(IF((SUMIFS(LME_non_ferrous!$E:$E,LME_non_ferrous!$A:$A,K7))=0,"-",(SUMIFS(LME_non_ferrous!$E:$E,LME_non_ferrous!$A:$A,K7)))))</f>
        <v/>
      </c>
      <c r="M7" s="165">
        <f>SUMIFS(LME_non_ferrous!$E:$E,LME_non_ferrous!$A:$A,K7)</f>
        <v>0</v>
      </c>
      <c r="N7" s="3" t="str">
        <f>Доллар!N7</f>
        <v>04.05.2023</v>
      </c>
      <c r="O7" s="157" t="str">
        <f>IF(AND(P5=0,P6=0,P7=0,P8=0,P9=0,P10=0,P11=0,P12=0,P13=0,P14=0,P15=0,P16=0),"",(IF((SUMIFS(LME_non_ferrous!$E:$E,LME_non_ferrous!$A:$A,N7))=0,"-",(SUMIFS(LME_non_ferrous!$E:$E,LME_non_ferrous!$A:$A,N7)))))</f>
        <v/>
      </c>
      <c r="P7" s="165">
        <f>SUMIFS(LME_non_ferrous!$E:$E,LME_non_ferrous!$A:$A,N7)</f>
        <v>0</v>
      </c>
      <c r="Q7" s="3" t="str">
        <f>Доллар!Q7</f>
        <v>04.06.2023</v>
      </c>
      <c r="R7" s="157" t="str">
        <f>IF(AND(S5=0,S6=0,S7=0,S8=0,S9=0,S10=0,S11=0,S12=0,S13=0,S14=0,S15=0,S16=0),"",(IF((SUMIFS(LME_non_ferrous!$E:$E,LME_non_ferrous!$A:$A,Q7))=0,"-",(SUMIFS(LME_non_ferrous!$E:$E,LME_non_ferrous!$A:$A,Q7)))))</f>
        <v/>
      </c>
      <c r="S7" s="165">
        <f>SUMIFS(LME_non_ferrous!$E:$E,LME_non_ferrous!$A:$A,Q7)</f>
        <v>0</v>
      </c>
      <c r="T7" s="3" t="str">
        <f>Доллар!T7</f>
        <v>04.07.2023</v>
      </c>
      <c r="U7" s="157" t="str">
        <f>IF(AND(V5=0,V6=0,V7=0,V8=0,V9=0,V10=0,V11=0,V12=0,V13=0,V14=0,V15=0,V16=0),"",(IF((SUMIFS(LME_non_ferrous!$E:$E,LME_non_ferrous!$A:$A,T7))=0,"-",(SUMIFS(LME_non_ferrous!$E:$E,LME_non_ferrous!$A:$A,T7)))))</f>
        <v/>
      </c>
      <c r="V7" s="165">
        <f>SUMIFS(LME_non_ferrous!$E:$E,LME_non_ferrous!$A:$A,T7)</f>
        <v>0</v>
      </c>
      <c r="W7" s="3" t="str">
        <f>Доллар!W7</f>
        <v>04.08.2023</v>
      </c>
      <c r="X7" s="157" t="str">
        <f>IF(AND(Y5=0,Y6=0,Y7=0,Y8=0,Y9=0,Y10=0,Y11=0,Y12=0,Y13=0,Y14=0,Y15=0,Y16=0),"",(IF((SUMIFS(LME_non_ferrous!$E:$E,LME_non_ferrous!$A:$A,W7))=0,"-",(SUMIFS(LME_non_ferrous!$E:$E,LME_non_ferrous!$A:$A,W7)))))</f>
        <v/>
      </c>
      <c r="Y7" s="165">
        <f>SUMIFS(LME_non_ferrous!$E:$E,LME_non_ferrous!$A:$A,W7)</f>
        <v>0</v>
      </c>
      <c r="Z7" s="3" t="str">
        <f>Доллар!Z7</f>
        <v>04.09.2023</v>
      </c>
      <c r="AA7" s="157" t="str">
        <f>IF(AND(AB5=0,AB6=0,AB7=0,AB8=0,AB9=0,AB10=0,AB11=0,AB12=0,AB13=0,AB14=0,AB15=0,AB16=0),"",(IF((SUMIFS(LME_non_ferrous!$E:$E,LME_non_ferrous!$A:$A,Z7))=0,"-",(SUMIFS(LME_non_ferrous!$E:$E,LME_non_ferrous!$A:$A,Z7)))))</f>
        <v/>
      </c>
      <c r="AB7" s="165">
        <f>SUMIFS(LME_non_ferrous!$E:$E,LME_non_ferrous!$A:$A,Z7)</f>
        <v>0</v>
      </c>
      <c r="AC7" s="3" t="str">
        <f>Доллар!AC7</f>
        <v>04.10.2023</v>
      </c>
      <c r="AD7" s="157" t="str">
        <f>IF(AND(AE5=0,AE6=0,AE7=0,AE8=0,AE9=0,AE10=0,AE11=0,AE12=0,AE13=0,AE14=0,AE15=0,AE16=0),"",(IF((SUMIFS(LME_non_ferrous!$E:$E,LME_non_ferrous!$A:$A,AC7))=0,"-",(SUMIFS(LME_non_ferrous!$E:$E,LME_non_ferrous!$A:$A,AC7)))))</f>
        <v/>
      </c>
      <c r="AE7" s="165">
        <f>SUMIFS(LME_non_ferrous!$E:$E,LME_non_ferrous!$A:$A,AC7)</f>
        <v>0</v>
      </c>
      <c r="AF7" s="3" t="str">
        <f>Доллар!AF7</f>
        <v>04.11.2023</v>
      </c>
      <c r="AG7" s="157" t="str">
        <f>IF(AND(AH5=0,AH6=0,AH7=0,AH8=0,AH9=0,AH10=0,AH11=0,AH12=0,AH13=0,AH14=0,AH15=0,AH16=0),"",(IF((SUMIFS(LME_non_ferrous!$E:$E,LME_non_ferrous!$A:$A,AF7))=0,"-",(SUMIFS(LME_non_ferrous!$E:$E,LME_non_ferrous!$A:$A,AF7)))))</f>
        <v/>
      </c>
      <c r="AH7" s="165">
        <f>SUMIFS(LME_non_ferrous!$E:$E,LME_non_ferrous!$A:$A,AF7)</f>
        <v>0</v>
      </c>
      <c r="AI7" s="3" t="str">
        <f>Доллар!AI7</f>
        <v>04.12.2023</v>
      </c>
      <c r="AJ7" s="157" t="str">
        <f>IF(AND(AK5=0,AK6=0,AK7=0,AK8=0,AK9=0,AK10=0,AK11=0,AK12=0,AK13=0,AK14=0,AK15=0,AK16=0),"",(IF((SUMIFS(LME_non_ferrous!$E:$E,LME_non_ferrous!$A:$A,AI7))=0,"-",(SUMIFS(LME_non_ferrous!$E:$E,LME_non_ferrous!$A:$A,AI7)))))</f>
        <v/>
      </c>
      <c r="AK7" s="165">
        <f>SUMIFS(LME_non_ferrous!$E:$E,LME_non_ferrous!$A:$A,AI7)</f>
        <v>0</v>
      </c>
      <c r="AQ7" s="153" t="str">
        <f t="shared" si="1"/>
        <v>04.06.2023</v>
      </c>
      <c r="AR7" s="161">
        <f t="shared" si="0"/>
        <v>0</v>
      </c>
      <c r="AT7" s="3" t="str">
        <f t="shared" si="2"/>
        <v>04.10.2023</v>
      </c>
      <c r="AU7" s="161">
        <f t="shared" si="3"/>
        <v>0</v>
      </c>
      <c r="AW7" s="3" t="str">
        <f t="shared" si="4"/>
        <v>04.11.2023</v>
      </c>
      <c r="AX7" s="161">
        <f t="shared" si="5"/>
        <v>0</v>
      </c>
      <c r="AZ7" s="3" t="str">
        <f t="shared" si="6"/>
        <v>04.12.2023</v>
      </c>
      <c r="BA7" s="161">
        <f t="shared" si="7"/>
        <v>0</v>
      </c>
    </row>
    <row r="8" spans="2:53" x14ac:dyDescent="0.25">
      <c r="B8" s="3" t="str">
        <f>Доллар!B8</f>
        <v>05.01.2023</v>
      </c>
      <c r="C8" s="157">
        <f>IF(AND(D6=0,D7=0,D8=0,D9=0,D10=0,D11=0,D12=0,D13=0,D14=0,D15=0,D16=0,D17=0),"",(IF((SUMIFS(LME_non_ferrous!$E:$E,LME_non_ferrous!$A:$A,B8))=0,"-",(SUMIFS(LME_non_ferrous!$E:$E,LME_non_ferrous!$A:$A,B8)))))</f>
        <v>28775</v>
      </c>
      <c r="D8" s="165">
        <f>SUMIFS(LME_non_ferrous!$E:$E,LME_non_ferrous!$A:$A,B8)</f>
        <v>28775</v>
      </c>
      <c r="E8" s="3" t="str">
        <f>Доллар!E8</f>
        <v>05.02.2023</v>
      </c>
      <c r="F8" s="157" t="str">
        <f>IF(AND(G6=0,G7=0,G8=0,G9=0,G10=0,G11=0,G12=0,G13=0,G14=0,G15=0,G16=0,G17=0),"",(IF((SUMIFS(LME_non_ferrous!$E:$E,LME_non_ferrous!$A:$A,E8))=0,"-",(SUMIFS(LME_non_ferrous!$E:$E,LME_non_ferrous!$A:$A,E8)))))</f>
        <v/>
      </c>
      <c r="G8" s="165">
        <f>SUMIFS(LME_non_ferrous!$E:$E,LME_non_ferrous!$A:$A,E8)</f>
        <v>0</v>
      </c>
      <c r="H8" s="3" t="str">
        <f>Доллар!H8</f>
        <v>05.03.2023</v>
      </c>
      <c r="I8" s="157" t="str">
        <f>IF(AND(J6=0,J7=0,J8=0,J9=0,J10=0,J11=0,J12=0,J13=0,J14=0,J15=0,J16=0,J17=0),"",(IF((SUMIFS(LME_non_ferrous!$E:$E,LME_non_ferrous!$A:$A,H8))=0,"-",(SUMIFS(LME_non_ferrous!$E:$E,LME_non_ferrous!$A:$A,H8)))))</f>
        <v/>
      </c>
      <c r="J8" s="165">
        <f>SUMIFS(LME_non_ferrous!$E:$E,LME_non_ferrous!$A:$A,H8)</f>
        <v>0</v>
      </c>
      <c r="K8" s="3" t="str">
        <f>Доллар!K8</f>
        <v>05.04.2023</v>
      </c>
      <c r="L8" s="157" t="str">
        <f>IF(AND(M6=0,M7=0,M8=0,M9=0,M10=0,M11=0,M12=0,M13=0,M14=0,M15=0,M16=0,M17=0),"",(IF((SUMIFS(LME_non_ferrous!$E:$E,LME_non_ferrous!$A:$A,K8))=0,"-",(SUMIFS(LME_non_ferrous!$E:$E,LME_non_ferrous!$A:$A,K8)))))</f>
        <v/>
      </c>
      <c r="M8" s="165">
        <f>SUMIFS(LME_non_ferrous!$E:$E,LME_non_ferrous!$A:$A,K8)</f>
        <v>0</v>
      </c>
      <c r="N8" s="3" t="str">
        <f>Доллар!N8</f>
        <v>05.05.2023</v>
      </c>
      <c r="O8" s="157" t="str">
        <f>IF(AND(P6=0,P7=0,P8=0,P9=0,P10=0,P11=0,P12=0,P13=0,P14=0,P15=0,P16=0,P17=0),"",(IF((SUMIFS(LME_non_ferrous!$E:$E,LME_non_ferrous!$A:$A,N8))=0,"-",(SUMIFS(LME_non_ferrous!$E:$E,LME_non_ferrous!$A:$A,N8)))))</f>
        <v/>
      </c>
      <c r="P8" s="165">
        <f>SUMIFS(LME_non_ferrous!$E:$E,LME_non_ferrous!$A:$A,N8)</f>
        <v>0</v>
      </c>
      <c r="Q8" s="3" t="str">
        <f>Доллар!Q8</f>
        <v>05.06.2023</v>
      </c>
      <c r="R8" s="157" t="str">
        <f>IF(AND(S6=0,S7=0,S8=0,S9=0,S10=0,S11=0,S12=0,S13=0,S14=0,S15=0,S16=0,S17=0),"",(IF((SUMIFS(LME_non_ferrous!$E:$E,LME_non_ferrous!$A:$A,Q8))=0,"-",(SUMIFS(LME_non_ferrous!$E:$E,LME_non_ferrous!$A:$A,Q8)))))</f>
        <v/>
      </c>
      <c r="S8" s="165">
        <f>SUMIFS(LME_non_ferrous!$E:$E,LME_non_ferrous!$A:$A,Q8)</f>
        <v>0</v>
      </c>
      <c r="T8" s="3" t="str">
        <f>Доллар!T8</f>
        <v>05.07.2023</v>
      </c>
      <c r="U8" s="157" t="str">
        <f>IF(AND(V6=0,V7=0,V8=0,V9=0,V10=0,V11=0,V12=0,V13=0,V14=0,V15=0,V16=0,V17=0),"",(IF((SUMIFS(LME_non_ferrous!$E:$E,LME_non_ferrous!$A:$A,T8))=0,"-",(SUMIFS(LME_non_ferrous!$E:$E,LME_non_ferrous!$A:$A,T8)))))</f>
        <v/>
      </c>
      <c r="V8" s="165">
        <f>SUMIFS(LME_non_ferrous!$E:$E,LME_non_ferrous!$A:$A,T8)</f>
        <v>0</v>
      </c>
      <c r="W8" s="3" t="str">
        <f>Доллар!W8</f>
        <v>05.08.2023</v>
      </c>
      <c r="X8" s="157" t="str">
        <f>IF(AND(Y6=0,Y7=0,Y8=0,Y9=0,Y10=0,Y11=0,Y12=0,Y13=0,Y14=0,Y15=0,Y16=0,Y17=0),"",(IF((SUMIFS(LME_non_ferrous!$E:$E,LME_non_ferrous!$A:$A,W8))=0,"-",(SUMIFS(LME_non_ferrous!$E:$E,LME_non_ferrous!$A:$A,W8)))))</f>
        <v/>
      </c>
      <c r="Y8" s="165">
        <f>SUMIFS(LME_non_ferrous!$E:$E,LME_non_ferrous!$A:$A,W8)</f>
        <v>0</v>
      </c>
      <c r="Z8" s="3" t="str">
        <f>Доллар!Z8</f>
        <v>05.09.2023</v>
      </c>
      <c r="AA8" s="157" t="str">
        <f>IF(AND(AB6=0,AB7=0,AB8=0,AB9=0,AB10=0,AB11=0,AB12=0,AB13=0,AB14=0,AB15=0,AB16=0,AB17=0),"",(IF((SUMIFS(LME_non_ferrous!$E:$E,LME_non_ferrous!$A:$A,Z8))=0,"-",(SUMIFS(LME_non_ferrous!$E:$E,LME_non_ferrous!$A:$A,Z8)))))</f>
        <v/>
      </c>
      <c r="AB8" s="165">
        <f>SUMIFS(LME_non_ferrous!$E:$E,LME_non_ferrous!$A:$A,Z8)</f>
        <v>0</v>
      </c>
      <c r="AC8" s="3" t="str">
        <f>Доллар!AC8</f>
        <v>05.10.2023</v>
      </c>
      <c r="AD8" s="157" t="str">
        <f>IF(AND(AE6=0,AE7=0,AE8=0,AE9=0,AE10=0,AE11=0,AE12=0,AE13=0,AE14=0,AE15=0,AE16=0,AE17=0),"",(IF((SUMIFS(LME_non_ferrous!$E:$E,LME_non_ferrous!$A:$A,AC8))=0,"-",(SUMIFS(LME_non_ferrous!$E:$E,LME_non_ferrous!$A:$A,AC8)))))</f>
        <v/>
      </c>
      <c r="AE8" s="165">
        <f>SUMIFS(LME_non_ferrous!$E:$E,LME_non_ferrous!$A:$A,AC8)</f>
        <v>0</v>
      </c>
      <c r="AF8" s="3" t="str">
        <f>Доллар!AF8</f>
        <v>05.11.2023</v>
      </c>
      <c r="AG8" s="157" t="str">
        <f>IF(AND(AH6=0,AH7=0,AH8=0,AH9=0,AH10=0,AH11=0,AH12=0,AH13=0,AH14=0,AH15=0,AH16=0,AH17=0),"",(IF((SUMIFS(LME_non_ferrous!$E:$E,LME_non_ferrous!$A:$A,AF8))=0,"-",(SUMIFS(LME_non_ferrous!$E:$E,LME_non_ferrous!$A:$A,AF8)))))</f>
        <v/>
      </c>
      <c r="AH8" s="165">
        <f>SUMIFS(LME_non_ferrous!$E:$E,LME_non_ferrous!$A:$A,AF8)</f>
        <v>0</v>
      </c>
      <c r="AI8" s="3" t="str">
        <f>Доллар!AI8</f>
        <v>05.12.2023</v>
      </c>
      <c r="AJ8" s="157" t="str">
        <f>IF(AND(AK6=0,AK7=0,AK8=0,AK9=0,AK10=0,AK11=0,AK12=0,AK13=0,AK14=0,AK15=0,AK16=0,AK17=0),"",(IF((SUMIFS(LME_non_ferrous!$E:$E,LME_non_ferrous!$A:$A,AI8))=0,"-",(SUMIFS(LME_non_ferrous!$E:$E,LME_non_ferrous!$A:$A,AI8)))))</f>
        <v/>
      </c>
      <c r="AK8" s="165">
        <f>SUMIFS(LME_non_ferrous!$E:$E,LME_non_ferrous!$A:$A,AI8)</f>
        <v>0</v>
      </c>
      <c r="AQ8" s="153" t="str">
        <f t="shared" si="1"/>
        <v>05.06.2023</v>
      </c>
      <c r="AR8" s="161">
        <f t="shared" si="0"/>
        <v>0</v>
      </c>
      <c r="AT8" s="3" t="str">
        <f t="shared" si="2"/>
        <v>05.10.2023</v>
      </c>
      <c r="AU8" s="161">
        <f t="shared" si="3"/>
        <v>0</v>
      </c>
      <c r="AW8" s="3" t="str">
        <f t="shared" si="4"/>
        <v>05.11.2023</v>
      </c>
      <c r="AX8" s="161">
        <f t="shared" si="5"/>
        <v>0</v>
      </c>
      <c r="AZ8" s="3" t="str">
        <f t="shared" si="6"/>
        <v>05.12.2023</v>
      </c>
      <c r="BA8" s="161">
        <f t="shared" si="7"/>
        <v>0</v>
      </c>
    </row>
    <row r="9" spans="2:53" x14ac:dyDescent="0.25">
      <c r="B9" s="3" t="str">
        <f>Доллар!B9</f>
        <v>06.01.2023</v>
      </c>
      <c r="C9" s="157">
        <f>IF(AND(D7=0,D8=0,D9=0,D10=0,D11=0,D12=0,D13=0,D14=0,D15=0,D16=0,D17=0,D18=0),"",(IF((SUMIFS(LME_non_ferrous!$E:$E,LME_non_ferrous!$A:$A,B9))=0,"-",(SUMIFS(LME_non_ferrous!$E:$E,LME_non_ferrous!$A:$A,B9)))))</f>
        <v>27465</v>
      </c>
      <c r="D9" s="165">
        <f>SUMIFS(LME_non_ferrous!$E:$E,LME_non_ferrous!$A:$A,B9)</f>
        <v>27465</v>
      </c>
      <c r="E9" s="3" t="str">
        <f>Доллар!E9</f>
        <v>06.02.2023</v>
      </c>
      <c r="F9" s="157" t="str">
        <f>IF(AND(G7=0,G8=0,G9=0,G10=0,G11=0,G12=0,G13=0,G14=0,G15=0,G16=0,G17=0,G18=0),"",(IF((SUMIFS(LME_non_ferrous!$E:$E,LME_non_ferrous!$A:$A,E9))=0,"-",(SUMIFS(LME_non_ferrous!$E:$E,LME_non_ferrous!$A:$A,E9)))))</f>
        <v/>
      </c>
      <c r="G9" s="165">
        <f>SUMIFS(LME_non_ferrous!$E:$E,LME_non_ferrous!$A:$A,E9)</f>
        <v>0</v>
      </c>
      <c r="H9" s="3" t="str">
        <f>Доллар!H9</f>
        <v>06.03.2023</v>
      </c>
      <c r="I9" s="157" t="str">
        <f>IF(AND(J7=0,J8=0,J9=0,J10=0,J11=0,J12=0,J13=0,J14=0,J15=0,J16=0,J17=0,J18=0),"",(IF((SUMIFS(LME_non_ferrous!$E:$E,LME_non_ferrous!$A:$A,H9))=0,"-",(SUMIFS(LME_non_ferrous!$E:$E,LME_non_ferrous!$A:$A,H9)))))</f>
        <v/>
      </c>
      <c r="J9" s="165">
        <f>SUMIFS(LME_non_ferrous!$E:$E,LME_non_ferrous!$A:$A,H9)</f>
        <v>0</v>
      </c>
      <c r="K9" s="3" t="str">
        <f>Доллар!K9</f>
        <v>06.04.2023</v>
      </c>
      <c r="L9" s="157" t="str">
        <f>IF(AND(M7=0,M8=0,M9=0,M10=0,M11=0,M12=0,M13=0,M14=0,M15=0,M16=0,M17=0,M18=0),"",(IF((SUMIFS(LME_non_ferrous!$E:$E,LME_non_ferrous!$A:$A,K9))=0,"-",(SUMIFS(LME_non_ferrous!$E:$E,LME_non_ferrous!$A:$A,K9)))))</f>
        <v/>
      </c>
      <c r="M9" s="165">
        <f>SUMIFS(LME_non_ferrous!$E:$E,LME_non_ferrous!$A:$A,K9)</f>
        <v>0</v>
      </c>
      <c r="N9" s="3" t="str">
        <f>Доллар!N9</f>
        <v>06.05.2023</v>
      </c>
      <c r="O9" s="157" t="str">
        <f>IF(AND(P7=0,P8=0,P9=0,P10=0,P11=0,P12=0,P13=0,P14=0,P15=0,P16=0,P17=0,P18=0),"",(IF((SUMIFS(LME_non_ferrous!$E:$E,LME_non_ferrous!$A:$A,N9))=0,"-",(SUMIFS(LME_non_ferrous!$E:$E,LME_non_ferrous!$A:$A,N9)))))</f>
        <v/>
      </c>
      <c r="P9" s="165">
        <f>SUMIFS(LME_non_ferrous!$E:$E,LME_non_ferrous!$A:$A,N9)</f>
        <v>0</v>
      </c>
      <c r="Q9" s="3" t="str">
        <f>Доллар!Q9</f>
        <v>06.06.2023</v>
      </c>
      <c r="R9" s="157" t="str">
        <f>IF(AND(S7=0,S8=0,S9=0,S10=0,S11=0,S12=0,S13=0,S14=0,S15=0,S16=0,S17=0,S18=0),"",(IF((SUMIFS(LME_non_ferrous!$E:$E,LME_non_ferrous!$A:$A,Q9))=0,"-",(SUMIFS(LME_non_ferrous!$E:$E,LME_non_ferrous!$A:$A,Q9)))))</f>
        <v/>
      </c>
      <c r="S9" s="165">
        <f>SUMIFS(LME_non_ferrous!$E:$E,LME_non_ferrous!$A:$A,Q9)</f>
        <v>0</v>
      </c>
      <c r="T9" s="3" t="str">
        <f>Доллар!T9</f>
        <v>06.07.2023</v>
      </c>
      <c r="U9" s="157" t="str">
        <f>IF(AND(V7=0,V8=0,V9=0,V10=0,V11=0,V12=0,V13=0,V14=0,V15=0,V16=0,V17=0,V18=0),"",(IF((SUMIFS(LME_non_ferrous!$E:$E,LME_non_ferrous!$A:$A,T9))=0,"-",(SUMIFS(LME_non_ferrous!$E:$E,LME_non_ferrous!$A:$A,T9)))))</f>
        <v/>
      </c>
      <c r="V9" s="165">
        <f>SUMIFS(LME_non_ferrous!$E:$E,LME_non_ferrous!$A:$A,T9)</f>
        <v>0</v>
      </c>
      <c r="W9" s="3" t="str">
        <f>Доллар!W9</f>
        <v>06.08.2023</v>
      </c>
      <c r="X9" s="157" t="str">
        <f>IF(AND(Y7=0,Y8=0,Y9=0,Y10=0,Y11=0,Y12=0,Y13=0,Y14=0,Y15=0,Y16=0,Y17=0,Y18=0),"",(IF((SUMIFS(LME_non_ferrous!$E:$E,LME_non_ferrous!$A:$A,W9))=0,"-",(SUMIFS(LME_non_ferrous!$E:$E,LME_non_ferrous!$A:$A,W9)))))</f>
        <v/>
      </c>
      <c r="Y9" s="165">
        <f>SUMIFS(LME_non_ferrous!$E:$E,LME_non_ferrous!$A:$A,W9)</f>
        <v>0</v>
      </c>
      <c r="Z9" s="3" t="str">
        <f>Доллар!Z9</f>
        <v>06.09.2023</v>
      </c>
      <c r="AA9" s="157" t="str">
        <f>IF(AND(AB7=0,AB8=0,AB9=0,AB10=0,AB11=0,AB12=0,AB13=0,AB14=0,AB15=0,AB16=0,AB17=0,AB18=0),"",(IF((SUMIFS(LME_non_ferrous!$E:$E,LME_non_ferrous!$A:$A,Z9))=0,"-",(SUMIFS(LME_non_ferrous!$E:$E,LME_non_ferrous!$A:$A,Z9)))))</f>
        <v/>
      </c>
      <c r="AB9" s="165">
        <f>SUMIFS(LME_non_ferrous!$E:$E,LME_non_ferrous!$A:$A,Z9)</f>
        <v>0</v>
      </c>
      <c r="AC9" s="3" t="str">
        <f>Доллар!AC9</f>
        <v>06.10.2023</v>
      </c>
      <c r="AD9" s="157" t="str">
        <f>IF(AND(AE7=0,AE8=0,AE9=0,AE10=0,AE11=0,AE12=0,AE13=0,AE14=0,AE15=0,AE16=0,AE17=0,AE18=0),"",(IF((SUMIFS(LME_non_ferrous!$E:$E,LME_non_ferrous!$A:$A,AC9))=0,"-",(SUMIFS(LME_non_ferrous!$E:$E,LME_non_ferrous!$A:$A,AC9)))))</f>
        <v/>
      </c>
      <c r="AE9" s="165">
        <f>SUMIFS(LME_non_ferrous!$E:$E,LME_non_ferrous!$A:$A,AC9)</f>
        <v>0</v>
      </c>
      <c r="AF9" s="3" t="str">
        <f>Доллар!AF9</f>
        <v>06.11.2023</v>
      </c>
      <c r="AG9" s="157" t="str">
        <f>IF(AND(AH7=0,AH8=0,AH9=0,AH10=0,AH11=0,AH12=0,AH13=0,AH14=0,AH15=0,AH16=0,AH17=0,AH18=0),"",(IF((SUMIFS(LME_non_ferrous!$E:$E,LME_non_ferrous!$A:$A,AF9))=0,"-",(SUMIFS(LME_non_ferrous!$E:$E,LME_non_ferrous!$A:$A,AF9)))))</f>
        <v/>
      </c>
      <c r="AH9" s="165">
        <f>SUMIFS(LME_non_ferrous!$E:$E,LME_non_ferrous!$A:$A,AF9)</f>
        <v>0</v>
      </c>
      <c r="AI9" s="3" t="str">
        <f>Доллар!AI9</f>
        <v>06.12.2023</v>
      </c>
      <c r="AJ9" s="157" t="str">
        <f>IF(AND(AK7=0,AK8=0,AK9=0,AK10=0,AK11=0,AK12=0,AK13=0,AK14=0,AK15=0,AK16=0,AK17=0,AK18=0),"",(IF((SUMIFS(LME_non_ferrous!$E:$E,LME_non_ferrous!$A:$A,AI9))=0,"-",(SUMIFS(LME_non_ferrous!$E:$E,LME_non_ferrous!$A:$A,AI9)))))</f>
        <v/>
      </c>
      <c r="AK9" s="165">
        <f>SUMIFS(LME_non_ferrous!$E:$E,LME_non_ferrous!$A:$A,AI9)</f>
        <v>0</v>
      </c>
      <c r="AQ9" s="153" t="str">
        <f t="shared" si="1"/>
        <v>06.06.2023</v>
      </c>
      <c r="AR9" s="161">
        <f t="shared" si="0"/>
        <v>0</v>
      </c>
      <c r="AT9" s="3" t="str">
        <f t="shared" si="2"/>
        <v>06.10.2023</v>
      </c>
      <c r="AU9" s="161">
        <f t="shared" si="3"/>
        <v>0</v>
      </c>
      <c r="AW9" s="3" t="str">
        <f t="shared" si="4"/>
        <v>06.11.2023</v>
      </c>
      <c r="AX9" s="161">
        <f t="shared" si="5"/>
        <v>0</v>
      </c>
      <c r="AZ9" s="3" t="str">
        <f t="shared" si="6"/>
        <v>06.12.2023</v>
      </c>
      <c r="BA9" s="161">
        <f t="shared" si="7"/>
        <v>0</v>
      </c>
    </row>
    <row r="10" spans="2:53" x14ac:dyDescent="0.25">
      <c r="B10" s="3" t="str">
        <f>Доллар!B10</f>
        <v>07.01.2023</v>
      </c>
      <c r="C10" s="157" t="str">
        <f>IF(AND(D8=0,D9=0,D10=0,D11=0,D12=0,D13=0,D14=0,D15=0,D16=0,D17=0,D18=0,D19=0),"",(IF((SUMIFS(LME_non_ferrous!$E:$E,LME_non_ferrous!$A:$A,B10))=0,"-",(SUMIFS(LME_non_ferrous!$E:$E,LME_non_ferrous!$A:$A,B10)))))</f>
        <v>-</v>
      </c>
      <c r="D10" s="165">
        <f>SUMIFS(LME_non_ferrous!$E:$E,LME_non_ferrous!$A:$A,B10)</f>
        <v>0</v>
      </c>
      <c r="E10" s="3" t="str">
        <f>Доллар!E10</f>
        <v>07.02.2023</v>
      </c>
      <c r="F10" s="157" t="str">
        <f>IF(AND(G8=0,G9=0,G10=0,G11=0,G12=0,G13=0,G14=0,G15=0,G16=0,G17=0,G18=0,G19=0),"",(IF((SUMIFS(LME_non_ferrous!$E:$E,LME_non_ferrous!$A:$A,E10))=0,"-",(SUMIFS(LME_non_ferrous!$E:$E,LME_non_ferrous!$A:$A,E10)))))</f>
        <v/>
      </c>
      <c r="G10" s="165">
        <f>SUMIFS(LME_non_ferrous!$E:$E,LME_non_ferrous!$A:$A,E10)</f>
        <v>0</v>
      </c>
      <c r="H10" s="3" t="str">
        <f>Доллар!H10</f>
        <v>07.03.2023</v>
      </c>
      <c r="I10" s="157" t="str">
        <f>IF(AND(J8=0,J9=0,J10=0,J11=0,J12=0,J13=0,J14=0,J15=0,J16=0,J17=0,J18=0,J19=0),"",(IF((SUMIFS(LME_non_ferrous!$E:$E,LME_non_ferrous!$A:$A,H10))=0,"-",(SUMIFS(LME_non_ferrous!$E:$E,LME_non_ferrous!$A:$A,H10)))))</f>
        <v/>
      </c>
      <c r="J10" s="165">
        <f>SUMIFS(LME_non_ferrous!$E:$E,LME_non_ferrous!$A:$A,H10)</f>
        <v>0</v>
      </c>
      <c r="K10" s="3" t="str">
        <f>Доллар!K10</f>
        <v>07.04.2023</v>
      </c>
      <c r="L10" s="157" t="str">
        <f>IF(AND(M8=0,M9=0,M10=0,M11=0,M12=0,M13=0,M14=0,M15=0,M16=0,M17=0,M18=0,M19=0),"",(IF((SUMIFS(LME_non_ferrous!$E:$E,LME_non_ferrous!$A:$A,K10))=0,"-",(SUMIFS(LME_non_ferrous!$E:$E,LME_non_ferrous!$A:$A,K10)))))</f>
        <v/>
      </c>
      <c r="M10" s="165">
        <f>SUMIFS(LME_non_ferrous!$E:$E,LME_non_ferrous!$A:$A,K10)</f>
        <v>0</v>
      </c>
      <c r="N10" s="3" t="str">
        <f>Доллар!N10</f>
        <v>07.05.2023</v>
      </c>
      <c r="O10" s="157" t="str">
        <f>IF(AND(P8=0,P9=0,P10=0,P11=0,P12=0,P13=0,P14=0,P15=0,P16=0,P17=0,P18=0,P19=0),"",(IF((SUMIFS(LME_non_ferrous!$E:$E,LME_non_ferrous!$A:$A,N10))=0,"-",(SUMIFS(LME_non_ferrous!$E:$E,LME_non_ferrous!$A:$A,N10)))))</f>
        <v/>
      </c>
      <c r="P10" s="165">
        <f>SUMIFS(LME_non_ferrous!$E:$E,LME_non_ferrous!$A:$A,N10)</f>
        <v>0</v>
      </c>
      <c r="Q10" s="3" t="str">
        <f>Доллар!Q10</f>
        <v>07.06.2023</v>
      </c>
      <c r="R10" s="157" t="str">
        <f>IF(AND(S8=0,S9=0,S10=0,S11=0,S12=0,S13=0,S14=0,S15=0,S16=0,S17=0,S18=0,S19=0),"",(IF((SUMIFS(LME_non_ferrous!$E:$E,LME_non_ferrous!$A:$A,Q10))=0,"-",(SUMIFS(LME_non_ferrous!$E:$E,LME_non_ferrous!$A:$A,Q10)))))</f>
        <v/>
      </c>
      <c r="S10" s="165">
        <f>SUMIFS(LME_non_ferrous!$E:$E,LME_non_ferrous!$A:$A,Q10)</f>
        <v>0</v>
      </c>
      <c r="T10" s="3" t="str">
        <f>Доллар!T10</f>
        <v>07.07.2023</v>
      </c>
      <c r="U10" s="157" t="str">
        <f>IF(AND(V8=0,V9=0,V10=0,V11=0,V12=0,V13=0,V14=0,V15=0,V16=0,V17=0,V18=0,V19=0),"",(IF((SUMIFS(LME_non_ferrous!$E:$E,LME_non_ferrous!$A:$A,T10))=0,"-",(SUMIFS(LME_non_ferrous!$E:$E,LME_non_ferrous!$A:$A,T10)))))</f>
        <v/>
      </c>
      <c r="V10" s="165">
        <f>SUMIFS(LME_non_ferrous!$E:$E,LME_non_ferrous!$A:$A,T10)</f>
        <v>0</v>
      </c>
      <c r="W10" s="3" t="str">
        <f>Доллар!W10</f>
        <v>07.08.2023</v>
      </c>
      <c r="X10" s="157" t="str">
        <f>IF(AND(Y8=0,Y9=0,Y10=0,Y11=0,Y12=0,Y13=0,Y14=0,Y15=0,Y16=0,Y17=0,Y18=0,Y19=0),"",(IF((SUMIFS(LME_non_ferrous!$E:$E,LME_non_ferrous!$A:$A,W10))=0,"-",(SUMIFS(LME_non_ferrous!$E:$E,LME_non_ferrous!$A:$A,W10)))))</f>
        <v/>
      </c>
      <c r="Y10" s="165">
        <f>SUMIFS(LME_non_ferrous!$E:$E,LME_non_ferrous!$A:$A,W10)</f>
        <v>0</v>
      </c>
      <c r="Z10" s="3" t="str">
        <f>Доллар!Z10</f>
        <v>07.09.2023</v>
      </c>
      <c r="AA10" s="157" t="str">
        <f>IF(AND(AB8=0,AB9=0,AB10=0,AB11=0,AB12=0,AB13=0,AB14=0,AB15=0,AB16=0,AB17=0,AB18=0,AB19=0),"",(IF((SUMIFS(LME_non_ferrous!$E:$E,LME_non_ferrous!$A:$A,Z10))=0,"-",(SUMIFS(LME_non_ferrous!$E:$E,LME_non_ferrous!$A:$A,Z10)))))</f>
        <v/>
      </c>
      <c r="AB10" s="165">
        <f>SUMIFS(LME_non_ferrous!$E:$E,LME_non_ferrous!$A:$A,Z10)</f>
        <v>0</v>
      </c>
      <c r="AC10" s="3" t="str">
        <f>Доллар!AC10</f>
        <v>07.10.2023</v>
      </c>
      <c r="AD10" s="157" t="str">
        <f>IF(AND(AE8=0,AE9=0,AE10=0,AE11=0,AE12=0,AE13=0,AE14=0,AE15=0,AE16=0,AE17=0,AE18=0,AE19=0),"",(IF((SUMIFS(LME_non_ferrous!$E:$E,LME_non_ferrous!$A:$A,AC10))=0,"-",(SUMIFS(LME_non_ferrous!$E:$E,LME_non_ferrous!$A:$A,AC10)))))</f>
        <v/>
      </c>
      <c r="AE10" s="165">
        <f>SUMIFS(LME_non_ferrous!$E:$E,LME_non_ferrous!$A:$A,AC10)</f>
        <v>0</v>
      </c>
      <c r="AF10" s="3" t="str">
        <f>Доллар!AF10</f>
        <v>07.11.2023</v>
      </c>
      <c r="AG10" s="157" t="str">
        <f>IF(AND(AH8=0,AH9=0,AH10=0,AH11=0,AH12=0,AH13=0,AH14=0,AH15=0,AH16=0,AH17=0,AH18=0,AH19=0),"",(IF((SUMIFS(LME_non_ferrous!$E:$E,LME_non_ferrous!$A:$A,AF10))=0,"-",(SUMIFS(LME_non_ferrous!$E:$E,LME_non_ferrous!$A:$A,AF10)))))</f>
        <v/>
      </c>
      <c r="AH10" s="165">
        <f>SUMIFS(LME_non_ferrous!$E:$E,LME_non_ferrous!$A:$A,AF10)</f>
        <v>0</v>
      </c>
      <c r="AI10" s="3" t="str">
        <f>Доллар!AI10</f>
        <v>07.12.2023</v>
      </c>
      <c r="AJ10" s="157" t="str">
        <f>IF(AND(AK8=0,AK9=0,AK10=0,AK11=0,AK12=0,AK13=0,AK14=0,AK15=0,AK16=0,AK17=0,AK18=0,AK19=0),"",(IF((SUMIFS(LME_non_ferrous!$E:$E,LME_non_ferrous!$A:$A,AI10))=0,"-",(SUMIFS(LME_non_ferrous!$E:$E,LME_non_ferrous!$A:$A,AI10)))))</f>
        <v/>
      </c>
      <c r="AK10" s="165">
        <f>SUMIFS(LME_non_ferrous!$E:$E,LME_non_ferrous!$A:$A,AI10)</f>
        <v>0</v>
      </c>
      <c r="AQ10" s="153" t="str">
        <f t="shared" si="1"/>
        <v>07.06.2023</v>
      </c>
      <c r="AR10" s="161">
        <f t="shared" si="0"/>
        <v>0</v>
      </c>
      <c r="AT10" s="3" t="str">
        <f t="shared" si="2"/>
        <v>07.10.2023</v>
      </c>
      <c r="AU10" s="161">
        <f t="shared" si="3"/>
        <v>0</v>
      </c>
      <c r="AW10" s="3" t="str">
        <f t="shared" si="4"/>
        <v>07.11.2023</v>
      </c>
      <c r="AX10" s="161">
        <f t="shared" si="5"/>
        <v>0</v>
      </c>
      <c r="AZ10" s="3" t="str">
        <f t="shared" si="6"/>
        <v>07.12.2023</v>
      </c>
      <c r="BA10" s="161">
        <f t="shared" si="7"/>
        <v>0</v>
      </c>
    </row>
    <row r="11" spans="2:53" x14ac:dyDescent="0.25">
      <c r="B11" s="3" t="str">
        <f>Доллар!B11</f>
        <v>08.01.2023</v>
      </c>
      <c r="C11" s="157" t="str">
        <f>IF(AND(D9=0,D10=0,D11=0,D12=0,D13=0,D14=0,D15=0,D16=0,D17=0,D18=0,D19=0,D20=0),"",(IF((SUMIFS(LME_non_ferrous!$E:$E,LME_non_ferrous!$A:$A,B11))=0,"-",(SUMIFS(LME_non_ferrous!$E:$E,LME_non_ferrous!$A:$A,B11)))))</f>
        <v>-</v>
      </c>
      <c r="D11" s="165">
        <f>SUMIFS(LME_non_ferrous!$E:$E,LME_non_ferrous!$A:$A,B11)</f>
        <v>0</v>
      </c>
      <c r="E11" s="3" t="str">
        <f>Доллар!E11</f>
        <v>08.02.2023</v>
      </c>
      <c r="F11" s="157" t="str">
        <f>IF(AND(G9=0,G10=0,G11=0,G12=0,G13=0,G14=0,G15=0,G16=0,G17=0,G18=0,G19=0,G20=0),"",(IF((SUMIFS(LME_non_ferrous!$E:$E,LME_non_ferrous!$A:$A,E11))=0,"-",(SUMIFS(LME_non_ferrous!$E:$E,LME_non_ferrous!$A:$A,E11)))))</f>
        <v/>
      </c>
      <c r="G11" s="165">
        <f>SUMIFS(LME_non_ferrous!$E:$E,LME_non_ferrous!$A:$A,E11)</f>
        <v>0</v>
      </c>
      <c r="H11" s="3" t="str">
        <f>Доллар!H11</f>
        <v>08.03.2023</v>
      </c>
      <c r="I11" s="157" t="str">
        <f>IF(AND(J9=0,J10=0,J11=0,J12=0,J13=0,J14=0,J15=0,J16=0,J17=0,J18=0,J19=0,J20=0),"",(IF((SUMIFS(LME_non_ferrous!$E:$E,LME_non_ferrous!$A:$A,H11))=0,"-",(SUMIFS(LME_non_ferrous!$E:$E,LME_non_ferrous!$A:$A,H11)))))</f>
        <v/>
      </c>
      <c r="J11" s="165">
        <f>SUMIFS(LME_non_ferrous!$E:$E,LME_non_ferrous!$A:$A,H11)</f>
        <v>0</v>
      </c>
      <c r="K11" s="3" t="str">
        <f>Доллар!K11</f>
        <v>08.04.2023</v>
      </c>
      <c r="L11" s="157" t="str">
        <f>IF(AND(M9=0,M10=0,M11=0,M12=0,M13=0,M14=0,M15=0,M16=0,M17=0,M18=0,M19=0,M20=0),"",(IF((SUMIFS(LME_non_ferrous!$E:$E,LME_non_ferrous!$A:$A,K11))=0,"-",(SUMIFS(LME_non_ferrous!$E:$E,LME_non_ferrous!$A:$A,K11)))))</f>
        <v/>
      </c>
      <c r="M11" s="165">
        <f>SUMIFS(LME_non_ferrous!$E:$E,LME_non_ferrous!$A:$A,K11)</f>
        <v>0</v>
      </c>
      <c r="N11" s="3" t="str">
        <f>Доллар!N11</f>
        <v>08.05.2023</v>
      </c>
      <c r="O11" s="157" t="str">
        <f>IF(AND(P9=0,P10=0,P11=0,P12=0,P13=0,P14=0,P15=0,P16=0,P17=0,P18=0,P19=0,P20=0),"",(IF((SUMIFS(LME_non_ferrous!$E:$E,LME_non_ferrous!$A:$A,N11))=0,"-",(SUMIFS(LME_non_ferrous!$E:$E,LME_non_ferrous!$A:$A,N11)))))</f>
        <v/>
      </c>
      <c r="P11" s="165">
        <f>SUMIFS(LME_non_ferrous!$E:$E,LME_non_ferrous!$A:$A,N11)</f>
        <v>0</v>
      </c>
      <c r="Q11" s="3" t="str">
        <f>Доллар!Q11</f>
        <v>08.06.2023</v>
      </c>
      <c r="R11" s="157" t="str">
        <f>IF(AND(S9=0,S10=0,S11=0,S12=0,S13=0,S14=0,S15=0,S16=0,S17=0,S18=0,S19=0,S20=0),"",(IF((SUMIFS(LME_non_ferrous!$E:$E,LME_non_ferrous!$A:$A,Q11))=0,"-",(SUMIFS(LME_non_ferrous!$E:$E,LME_non_ferrous!$A:$A,Q11)))))</f>
        <v/>
      </c>
      <c r="S11" s="165">
        <f>SUMIFS(LME_non_ferrous!$E:$E,LME_non_ferrous!$A:$A,Q11)</f>
        <v>0</v>
      </c>
      <c r="T11" s="3" t="str">
        <f>Доллар!T11</f>
        <v>08.07.2023</v>
      </c>
      <c r="U11" s="157" t="str">
        <f>IF(AND(V9=0,V10=0,V11=0,V12=0,V13=0,V14=0,V15=0,V16=0,V17=0,V18=0,V19=0,V20=0),"",(IF((SUMIFS(LME_non_ferrous!$E:$E,LME_non_ferrous!$A:$A,T11))=0,"-",(SUMIFS(LME_non_ferrous!$E:$E,LME_non_ferrous!$A:$A,T11)))))</f>
        <v/>
      </c>
      <c r="V11" s="165">
        <f>SUMIFS(LME_non_ferrous!$E:$E,LME_non_ferrous!$A:$A,T11)</f>
        <v>0</v>
      </c>
      <c r="W11" s="3" t="str">
        <f>Доллар!W11</f>
        <v>08.08.2023</v>
      </c>
      <c r="X11" s="157" t="str">
        <f>IF(AND(Y9=0,Y10=0,Y11=0,Y12=0,Y13=0,Y14=0,Y15=0,Y16=0,Y17=0,Y18=0,Y19=0,Y20=0),"",(IF((SUMIFS(LME_non_ferrous!$E:$E,LME_non_ferrous!$A:$A,W11))=0,"-",(SUMIFS(LME_non_ferrous!$E:$E,LME_non_ferrous!$A:$A,W11)))))</f>
        <v/>
      </c>
      <c r="Y11" s="165">
        <f>SUMIFS(LME_non_ferrous!$E:$E,LME_non_ferrous!$A:$A,W11)</f>
        <v>0</v>
      </c>
      <c r="Z11" s="3" t="str">
        <f>Доллар!Z11</f>
        <v>08.09.2023</v>
      </c>
      <c r="AA11" s="157" t="str">
        <f>IF(AND(AB9=0,AB10=0,AB11=0,AB12=0,AB13=0,AB14=0,AB15=0,AB16=0,AB17=0,AB18=0,AB19=0,AB20=0),"",(IF((SUMIFS(LME_non_ferrous!$E:$E,LME_non_ferrous!$A:$A,Z11))=0,"-",(SUMIFS(LME_non_ferrous!$E:$E,LME_non_ferrous!$A:$A,Z11)))))</f>
        <v/>
      </c>
      <c r="AB11" s="165">
        <f>SUMIFS(LME_non_ferrous!$E:$E,LME_non_ferrous!$A:$A,Z11)</f>
        <v>0</v>
      </c>
      <c r="AC11" s="3" t="str">
        <f>Доллар!AC11</f>
        <v>08.10.2023</v>
      </c>
      <c r="AD11" s="157" t="str">
        <f>IF(AND(AE9=0,AE10=0,AE11=0,AE12=0,AE13=0,AE14=0,AE15=0,AE16=0,AE17=0,AE18=0,AE19=0,AE20=0),"",(IF((SUMIFS(LME_non_ferrous!$E:$E,LME_non_ferrous!$A:$A,AC11))=0,"-",(SUMIFS(LME_non_ferrous!$E:$E,LME_non_ferrous!$A:$A,AC11)))))</f>
        <v/>
      </c>
      <c r="AE11" s="165">
        <f>SUMIFS(LME_non_ferrous!$E:$E,LME_non_ferrous!$A:$A,AC11)</f>
        <v>0</v>
      </c>
      <c r="AF11" s="3" t="str">
        <f>Доллар!AF11</f>
        <v>08.11.2023</v>
      </c>
      <c r="AG11" s="157" t="str">
        <f>IF(AND(AH9=0,AH10=0,AH11=0,AH12=0,AH13=0,AH14=0,AH15=0,AH16=0,AH17=0,AH18=0,AH19=0,AH20=0),"",(IF((SUMIFS(LME_non_ferrous!$E:$E,LME_non_ferrous!$A:$A,AF11))=0,"-",(SUMIFS(LME_non_ferrous!$E:$E,LME_non_ferrous!$A:$A,AF11)))))</f>
        <v/>
      </c>
      <c r="AH11" s="165">
        <f>SUMIFS(LME_non_ferrous!$E:$E,LME_non_ferrous!$A:$A,AF11)</f>
        <v>0</v>
      </c>
      <c r="AI11" s="3" t="str">
        <f>Доллар!AI11</f>
        <v>08.12.2023</v>
      </c>
      <c r="AJ11" s="157" t="str">
        <f>IF(AND(AK9=0,AK10=0,AK11=0,AK12=0,AK13=0,AK14=0,AK15=0,AK16=0,AK17=0,AK18=0,AK19=0,AK20=0),"",(IF((SUMIFS(LME_non_ferrous!$E:$E,LME_non_ferrous!$A:$A,AI11))=0,"-",(SUMIFS(LME_non_ferrous!$E:$E,LME_non_ferrous!$A:$A,AI11)))))</f>
        <v/>
      </c>
      <c r="AK11" s="165">
        <f>SUMIFS(LME_non_ferrous!$E:$E,LME_non_ferrous!$A:$A,AI11)</f>
        <v>0</v>
      </c>
      <c r="AQ11" s="153" t="str">
        <f t="shared" si="1"/>
        <v>08.06.2023</v>
      </c>
      <c r="AR11" s="161">
        <f t="shared" si="0"/>
        <v>0</v>
      </c>
      <c r="AT11" s="3" t="str">
        <f t="shared" si="2"/>
        <v>08.10.2023</v>
      </c>
      <c r="AU11" s="161">
        <f t="shared" si="3"/>
        <v>0</v>
      </c>
      <c r="AW11" s="3" t="str">
        <f t="shared" si="4"/>
        <v>08.11.2023</v>
      </c>
      <c r="AX11" s="161">
        <f t="shared" si="5"/>
        <v>0</v>
      </c>
      <c r="AZ11" s="3" t="str">
        <f t="shared" si="6"/>
        <v>08.12.2023</v>
      </c>
      <c r="BA11" s="161">
        <f t="shared" si="7"/>
        <v>0</v>
      </c>
    </row>
    <row r="12" spans="2:53" x14ac:dyDescent="0.25">
      <c r="B12" s="3" t="str">
        <f>Доллар!B12</f>
        <v>09.01.2023</v>
      </c>
      <c r="C12" s="157" t="str">
        <f>IF(AND(D10=0,D11=0,D12=0,D13=0,D14=0,D15=0,D16=0,D17=0,D18=0,D19=0,D20=0,D21=0),"",(IF((SUMIFS(LME_non_ferrous!$E:$E,LME_non_ferrous!$A:$A,B12))=0,"-",(SUMIFS(LME_non_ferrous!$E:$E,LME_non_ferrous!$A:$A,B12)))))</f>
        <v/>
      </c>
      <c r="D12" s="165">
        <f>SUMIFS(LME_non_ferrous!$E:$E,LME_non_ferrous!$A:$A,B12)</f>
        <v>0</v>
      </c>
      <c r="E12" s="3" t="str">
        <f>Доллар!E12</f>
        <v>09.02.2023</v>
      </c>
      <c r="F12" s="157" t="str">
        <f>IF(AND(G10=0,G11=0,G12=0,G13=0,G14=0,G15=0,G16=0,G17=0,G18=0,G19=0,G20=0,G21=0),"",(IF((SUMIFS(LME_non_ferrous!$E:$E,LME_non_ferrous!$A:$A,E12))=0,"-",(SUMIFS(LME_non_ferrous!$E:$E,LME_non_ferrous!$A:$A,E12)))))</f>
        <v/>
      </c>
      <c r="G12" s="165">
        <f>SUMIFS(LME_non_ferrous!$E:$E,LME_non_ferrous!$A:$A,E12)</f>
        <v>0</v>
      </c>
      <c r="H12" s="3" t="str">
        <f>Доллар!H12</f>
        <v>09.03.2023</v>
      </c>
      <c r="I12" s="157" t="str">
        <f>IF(AND(J10=0,J11=0,J12=0,J13=0,J14=0,J15=0,J16=0,J17=0,J18=0,J19=0,J20=0,J21=0),"",(IF((SUMIFS(LME_non_ferrous!$E:$E,LME_non_ferrous!$A:$A,H12))=0,"-",(SUMIFS(LME_non_ferrous!$E:$E,LME_non_ferrous!$A:$A,H12)))))</f>
        <v/>
      </c>
      <c r="J12" s="165">
        <f>SUMIFS(LME_non_ferrous!$E:$E,LME_non_ferrous!$A:$A,H12)</f>
        <v>0</v>
      </c>
      <c r="K12" s="3" t="str">
        <f>Доллар!K12</f>
        <v>09.04.2023</v>
      </c>
      <c r="L12" s="157" t="str">
        <f>IF(AND(M10=0,M11=0,M12=0,M13=0,M14=0,M15=0,M16=0,M17=0,M18=0,M19=0,M20=0,M21=0),"",(IF((SUMIFS(LME_non_ferrous!$E:$E,LME_non_ferrous!$A:$A,K12))=0,"-",(SUMIFS(LME_non_ferrous!$E:$E,LME_non_ferrous!$A:$A,K12)))))</f>
        <v/>
      </c>
      <c r="M12" s="165">
        <f>SUMIFS(LME_non_ferrous!$E:$E,LME_non_ferrous!$A:$A,K12)</f>
        <v>0</v>
      </c>
      <c r="N12" s="3" t="str">
        <f>Доллар!N12</f>
        <v>09.05.2023</v>
      </c>
      <c r="O12" s="157" t="str">
        <f>IF(AND(P10=0,P11=0,P12=0,P13=0,P14=0,P15=0,P16=0,P17=0,P18=0,P19=0,P20=0,P21=0),"",(IF((SUMIFS(LME_non_ferrous!$E:$E,LME_non_ferrous!$A:$A,N12))=0,"-",(SUMIFS(LME_non_ferrous!$E:$E,LME_non_ferrous!$A:$A,N12)))))</f>
        <v/>
      </c>
      <c r="P12" s="165">
        <f>SUMIFS(LME_non_ferrous!$E:$E,LME_non_ferrous!$A:$A,N12)</f>
        <v>0</v>
      </c>
      <c r="Q12" s="3" t="str">
        <f>Доллар!Q12</f>
        <v>09.06.2023</v>
      </c>
      <c r="R12" s="157" t="str">
        <f>IF(AND(S10=0,S11=0,S12=0,S13=0,S14=0,S15=0,S16=0,S17=0,S18=0,S19=0,S20=0,S21=0),"",(IF((SUMIFS(LME_non_ferrous!$E:$E,LME_non_ferrous!$A:$A,Q12))=0,"-",(SUMIFS(LME_non_ferrous!$E:$E,LME_non_ferrous!$A:$A,Q12)))))</f>
        <v/>
      </c>
      <c r="S12" s="165">
        <f>SUMIFS(LME_non_ferrous!$E:$E,LME_non_ferrous!$A:$A,Q12)</f>
        <v>0</v>
      </c>
      <c r="T12" s="3" t="str">
        <f>Доллар!T12</f>
        <v>09.07.2023</v>
      </c>
      <c r="U12" s="157" t="str">
        <f>IF(AND(V10=0,V11=0,V12=0,V13=0,V14=0,V15=0,V16=0,V17=0,V18=0,V19=0,V20=0,V21=0),"",(IF((SUMIFS(LME_non_ferrous!$E:$E,LME_non_ferrous!$A:$A,T12))=0,"-",(SUMIFS(LME_non_ferrous!$E:$E,LME_non_ferrous!$A:$A,T12)))))</f>
        <v/>
      </c>
      <c r="V12" s="165">
        <f>SUMIFS(LME_non_ferrous!$E:$E,LME_non_ferrous!$A:$A,T12)</f>
        <v>0</v>
      </c>
      <c r="W12" s="3" t="str">
        <f>Доллар!W12</f>
        <v>09.08.2023</v>
      </c>
      <c r="X12" s="157" t="str">
        <f>IF(AND(Y10=0,Y11=0,Y12=0,Y13=0,Y14=0,Y15=0,Y16=0,Y17=0,Y18=0,Y19=0,Y20=0,Y21=0),"",(IF((SUMIFS(LME_non_ferrous!$E:$E,LME_non_ferrous!$A:$A,W12))=0,"-",(SUMIFS(LME_non_ferrous!$E:$E,LME_non_ferrous!$A:$A,W12)))))</f>
        <v/>
      </c>
      <c r="Y12" s="165">
        <f>SUMIFS(LME_non_ferrous!$E:$E,LME_non_ferrous!$A:$A,W12)</f>
        <v>0</v>
      </c>
      <c r="Z12" s="3" t="str">
        <f>Доллар!Z12</f>
        <v>09.09.2023</v>
      </c>
      <c r="AA12" s="157" t="str">
        <f>IF(AND(AB10=0,AB11=0,AB12=0,AB13=0,AB14=0,AB15=0,AB16=0,AB17=0,AB18=0,AB19=0,AB20=0,AB21=0),"",(IF((SUMIFS(LME_non_ferrous!$E:$E,LME_non_ferrous!$A:$A,Z12))=0,"-",(SUMIFS(LME_non_ferrous!$E:$E,LME_non_ferrous!$A:$A,Z12)))))</f>
        <v/>
      </c>
      <c r="AB12" s="165">
        <f>SUMIFS(LME_non_ferrous!$E:$E,LME_non_ferrous!$A:$A,Z12)</f>
        <v>0</v>
      </c>
      <c r="AC12" s="3" t="str">
        <f>Доллар!AC12</f>
        <v>09.10.2023</v>
      </c>
      <c r="AD12" s="157" t="str">
        <f>IF(AND(AE10=0,AE11=0,AE12=0,AE13=0,AE14=0,AE15=0,AE16=0,AE17=0,AE18=0,AE19=0,AE20=0,AE21=0),"",(IF((SUMIFS(LME_non_ferrous!$E:$E,LME_non_ferrous!$A:$A,AC12))=0,"-",(SUMIFS(LME_non_ferrous!$E:$E,LME_non_ferrous!$A:$A,AC12)))))</f>
        <v/>
      </c>
      <c r="AE12" s="165">
        <f>SUMIFS(LME_non_ferrous!$E:$E,LME_non_ferrous!$A:$A,AC12)</f>
        <v>0</v>
      </c>
      <c r="AF12" s="3" t="str">
        <f>Доллар!AF12</f>
        <v>09.11.2023</v>
      </c>
      <c r="AG12" s="157" t="str">
        <f>IF(AND(AH10=0,AH11=0,AH12=0,AH13=0,AH14=0,AH15=0,AH16=0,AH17=0,AH18=0,AH19=0,AH20=0,AH21=0),"",(IF((SUMIFS(LME_non_ferrous!$E:$E,LME_non_ferrous!$A:$A,AF12))=0,"-",(SUMIFS(LME_non_ferrous!$E:$E,LME_non_ferrous!$A:$A,AF12)))))</f>
        <v/>
      </c>
      <c r="AH12" s="165">
        <f>SUMIFS(LME_non_ferrous!$E:$E,LME_non_ferrous!$A:$A,AF12)</f>
        <v>0</v>
      </c>
      <c r="AI12" s="3" t="str">
        <f>Доллар!AI12</f>
        <v>09.12.2023</v>
      </c>
      <c r="AJ12" s="157" t="str">
        <f>IF(AND(AK10=0,AK11=0,AK12=0,AK13=0,AK14=0,AK15=0,AK16=0,AK17=0,AK18=0,AK19=0,AK20=0,AK21=0),"",(IF((SUMIFS(LME_non_ferrous!$E:$E,LME_non_ferrous!$A:$A,AI12))=0,"-",(SUMIFS(LME_non_ferrous!$E:$E,LME_non_ferrous!$A:$A,AI12)))))</f>
        <v/>
      </c>
      <c r="AK12" s="165">
        <f>SUMIFS(LME_non_ferrous!$E:$E,LME_non_ferrous!$A:$A,AI12)</f>
        <v>0</v>
      </c>
      <c r="AQ12" s="153" t="str">
        <f t="shared" si="1"/>
        <v>09.06.2023</v>
      </c>
      <c r="AR12" s="161">
        <f t="shared" si="0"/>
        <v>0</v>
      </c>
      <c r="AT12" s="3" t="str">
        <f t="shared" si="2"/>
        <v>09.10.2023</v>
      </c>
      <c r="AU12" s="161">
        <f t="shared" si="3"/>
        <v>0</v>
      </c>
      <c r="AW12" s="3" t="str">
        <f t="shared" si="4"/>
        <v>09.11.2023</v>
      </c>
      <c r="AX12" s="161">
        <f t="shared" si="5"/>
        <v>0</v>
      </c>
      <c r="AZ12" s="3" t="str">
        <f t="shared" si="6"/>
        <v>09.12.2023</v>
      </c>
      <c r="BA12" s="161">
        <f t="shared" si="7"/>
        <v>0</v>
      </c>
    </row>
    <row r="13" spans="2:53" x14ac:dyDescent="0.25">
      <c r="B13" s="3" t="str">
        <f>Доллар!B13</f>
        <v>10.01.2023</v>
      </c>
      <c r="C13" s="157" t="str">
        <f>IF(AND(D11=0,D12=0,D13=0,D14=0,D15=0,D16=0,D17=0,D18=0,D19=0,D20=0,D21=0,D22=0),"",(IF((SUMIFS(LME_non_ferrous!$E:$E,LME_non_ferrous!$A:$A,B13))=0,"-",(SUMIFS(LME_non_ferrous!$E:$E,LME_non_ferrous!$A:$A,B13)))))</f>
        <v/>
      </c>
      <c r="D13" s="165">
        <f>SUMIFS(LME_non_ferrous!$E:$E,LME_non_ferrous!$A:$A,B13)</f>
        <v>0</v>
      </c>
      <c r="E13" s="3" t="str">
        <f>Доллар!E13</f>
        <v>10.02.2023</v>
      </c>
      <c r="F13" s="157" t="str">
        <f>IF(AND(G11=0,G12=0,G13=0,G14=0,G15=0,G16=0,G17=0,G18=0,G19=0,G20=0,G21=0,G22=0),"",(IF((SUMIFS(LME_non_ferrous!$E:$E,LME_non_ferrous!$A:$A,E13))=0,"-",(SUMIFS(LME_non_ferrous!$E:$E,LME_non_ferrous!$A:$A,E13)))))</f>
        <v/>
      </c>
      <c r="G13" s="165">
        <f>SUMIFS(LME_non_ferrous!$E:$E,LME_non_ferrous!$A:$A,E13)</f>
        <v>0</v>
      </c>
      <c r="H13" s="3" t="str">
        <f>Доллар!H13</f>
        <v>10.03.2023</v>
      </c>
      <c r="I13" s="157" t="str">
        <f>IF(AND(J11=0,J12=0,J13=0,J14=0,J15=0,J16=0,J17=0,J18=0,J19=0,J20=0,J21=0,J22=0),"",(IF((SUMIFS(LME_non_ferrous!$E:$E,LME_non_ferrous!$A:$A,H13))=0,"-",(SUMIFS(LME_non_ferrous!$E:$E,LME_non_ferrous!$A:$A,H13)))))</f>
        <v/>
      </c>
      <c r="J13" s="165">
        <f>SUMIFS(LME_non_ferrous!$E:$E,LME_non_ferrous!$A:$A,H13)</f>
        <v>0</v>
      </c>
      <c r="K13" s="3" t="str">
        <f>Доллар!K13</f>
        <v>10.04.2023</v>
      </c>
      <c r="L13" s="157" t="str">
        <f>IF(AND(M11=0,M12=0,M13=0,M14=0,M15=0,M16=0,M17=0,M18=0,M19=0,M20=0,M21=0,M22=0),"",(IF((SUMIFS(LME_non_ferrous!$E:$E,LME_non_ferrous!$A:$A,K13))=0,"-",(SUMIFS(LME_non_ferrous!$E:$E,LME_non_ferrous!$A:$A,K13)))))</f>
        <v/>
      </c>
      <c r="M13" s="165">
        <f>SUMIFS(LME_non_ferrous!$E:$E,LME_non_ferrous!$A:$A,K13)</f>
        <v>0</v>
      </c>
      <c r="N13" s="3" t="str">
        <f>Доллар!N13</f>
        <v>10.05.2023</v>
      </c>
      <c r="O13" s="157" t="str">
        <f>IF(AND(P11=0,P12=0,P13=0,P14=0,P15=0,P16=0,P17=0,P18=0,P19=0,P20=0,P21=0,P22=0),"",(IF((SUMIFS(LME_non_ferrous!$E:$E,LME_non_ferrous!$A:$A,N13))=0,"-",(SUMIFS(LME_non_ferrous!$E:$E,LME_non_ferrous!$A:$A,N13)))))</f>
        <v/>
      </c>
      <c r="P13" s="165">
        <f>SUMIFS(LME_non_ferrous!$E:$E,LME_non_ferrous!$A:$A,N13)</f>
        <v>0</v>
      </c>
      <c r="Q13" s="3" t="str">
        <f>Доллар!Q13</f>
        <v>10.06.2023</v>
      </c>
      <c r="R13" s="157" t="str">
        <f>IF(AND(S11=0,S12=0,S13=0,S14=0,S15=0,S16=0,S17=0,S18=0,S19=0,S20=0,S21=0,S22=0),"",(IF((SUMIFS(LME_non_ferrous!$E:$E,LME_non_ferrous!$A:$A,Q13))=0,"-",(SUMIFS(LME_non_ferrous!$E:$E,LME_non_ferrous!$A:$A,Q13)))))</f>
        <v/>
      </c>
      <c r="S13" s="165">
        <f>SUMIFS(LME_non_ferrous!$E:$E,LME_non_ferrous!$A:$A,Q13)</f>
        <v>0</v>
      </c>
      <c r="T13" s="3" t="str">
        <f>Доллар!T13</f>
        <v>10.07.2023</v>
      </c>
      <c r="U13" s="157" t="str">
        <f>IF(AND(V11=0,V12=0,V13=0,V14=0,V15=0,V16=0,V17=0,V18=0,V19=0,V20=0,V21=0,V22=0),"",(IF((SUMIFS(LME_non_ferrous!$E:$E,LME_non_ferrous!$A:$A,T13))=0,"-",(SUMIFS(LME_non_ferrous!$E:$E,LME_non_ferrous!$A:$A,T13)))))</f>
        <v/>
      </c>
      <c r="V13" s="165">
        <f>SUMIFS(LME_non_ferrous!$E:$E,LME_non_ferrous!$A:$A,T13)</f>
        <v>0</v>
      </c>
      <c r="W13" s="3" t="str">
        <f>Доллар!W13</f>
        <v>10.08.2023</v>
      </c>
      <c r="X13" s="157" t="str">
        <f>IF(AND(Y11=0,Y12=0,Y13=0,Y14=0,Y15=0,Y16=0,Y17=0,Y18=0,Y19=0,Y20=0,Y21=0,Y22=0),"",(IF((SUMIFS(LME_non_ferrous!$E:$E,LME_non_ferrous!$A:$A,W13))=0,"-",(SUMIFS(LME_non_ferrous!$E:$E,LME_non_ferrous!$A:$A,W13)))))</f>
        <v/>
      </c>
      <c r="Y13" s="165">
        <f>SUMIFS(LME_non_ferrous!$E:$E,LME_non_ferrous!$A:$A,W13)</f>
        <v>0</v>
      </c>
      <c r="Z13" s="3" t="str">
        <f>Доллар!Z13</f>
        <v>10.09.2023</v>
      </c>
      <c r="AA13" s="157" t="str">
        <f>IF(AND(AB11=0,AB12=0,AB13=0,AB14=0,AB15=0,AB16=0,AB17=0,AB18=0,AB19=0,AB20=0,AB21=0,AB22=0),"",(IF((SUMIFS(LME_non_ferrous!$E:$E,LME_non_ferrous!$A:$A,Z13))=0,"-",(SUMIFS(LME_non_ferrous!$E:$E,LME_non_ferrous!$A:$A,Z13)))))</f>
        <v/>
      </c>
      <c r="AB13" s="165">
        <f>SUMIFS(LME_non_ferrous!$E:$E,LME_non_ferrous!$A:$A,Z13)</f>
        <v>0</v>
      </c>
      <c r="AC13" s="3" t="str">
        <f>Доллар!AC13</f>
        <v>10.10.2023</v>
      </c>
      <c r="AD13" s="157" t="str">
        <f>IF(AND(AE11=0,AE12=0,AE13=0,AE14=0,AE15=0,AE16=0,AE17=0,AE18=0,AE19=0,AE20=0,AE21=0,AE22=0),"",(IF((SUMIFS(LME_non_ferrous!$E:$E,LME_non_ferrous!$A:$A,AC13))=0,"-",(SUMIFS(LME_non_ferrous!$E:$E,LME_non_ferrous!$A:$A,AC13)))))</f>
        <v/>
      </c>
      <c r="AE13" s="165">
        <f>SUMIFS(LME_non_ferrous!$E:$E,LME_non_ferrous!$A:$A,AC13)</f>
        <v>0</v>
      </c>
      <c r="AF13" s="3" t="str">
        <f>Доллар!AF13</f>
        <v>10.11.2023</v>
      </c>
      <c r="AG13" s="157" t="str">
        <f>IF(AND(AH11=0,AH12=0,AH13=0,AH14=0,AH15=0,AH16=0,AH17=0,AH18=0,AH19=0,AH20=0,AH21=0,AH22=0),"",(IF((SUMIFS(LME_non_ferrous!$E:$E,LME_non_ferrous!$A:$A,AF13))=0,"-",(SUMIFS(LME_non_ferrous!$E:$E,LME_non_ferrous!$A:$A,AF13)))))</f>
        <v/>
      </c>
      <c r="AH13" s="165">
        <f>SUMIFS(LME_non_ferrous!$E:$E,LME_non_ferrous!$A:$A,AF13)</f>
        <v>0</v>
      </c>
      <c r="AI13" s="3" t="str">
        <f>Доллар!AI13</f>
        <v>10.12.2023</v>
      </c>
      <c r="AJ13" s="157" t="str">
        <f>IF(AND(AK11=0,AK12=0,AK13=0,AK14=0,AK15=0,AK16=0,AK17=0,AK18=0,AK19=0,AK20=0,AK21=0,AK22=0),"",(IF((SUMIFS(LME_non_ferrous!$E:$E,LME_non_ferrous!$A:$A,AI13))=0,"-",(SUMIFS(LME_non_ferrous!$E:$E,LME_non_ferrous!$A:$A,AI13)))))</f>
        <v/>
      </c>
      <c r="AK13" s="165">
        <f>SUMIFS(LME_non_ferrous!$E:$E,LME_non_ferrous!$A:$A,AI13)</f>
        <v>0</v>
      </c>
      <c r="AQ13" s="153" t="str">
        <f t="shared" si="1"/>
        <v>10.06.2023</v>
      </c>
      <c r="AR13" s="161">
        <f t="shared" si="0"/>
        <v>0</v>
      </c>
      <c r="AT13" s="3" t="str">
        <f t="shared" si="2"/>
        <v>10.10.2023</v>
      </c>
      <c r="AU13" s="161">
        <f t="shared" si="3"/>
        <v>0</v>
      </c>
      <c r="AW13" s="3" t="str">
        <f t="shared" si="4"/>
        <v>10.11.2023</v>
      </c>
      <c r="AX13" s="161">
        <f t="shared" si="5"/>
        <v>0</v>
      </c>
      <c r="AZ13" s="3" t="str">
        <f t="shared" si="6"/>
        <v>10.12.2023</v>
      </c>
      <c r="BA13" s="161">
        <f t="shared" si="7"/>
        <v>0</v>
      </c>
    </row>
    <row r="14" spans="2:53" x14ac:dyDescent="0.25">
      <c r="B14" s="3" t="str">
        <f>Доллар!B14</f>
        <v>11.01.2023</v>
      </c>
      <c r="C14" s="157" t="str">
        <f>IF(AND(D12=0,D13=0,D14=0,D15=0,D16=0,D17=0,D18=0,D19=0,D20=0,D21=0,D22=0,D23=0),"",(IF((SUMIFS(LME_non_ferrous!$E:$E,LME_non_ferrous!$A:$A,B14))=0,"-",(SUMIFS(LME_non_ferrous!$E:$E,LME_non_ferrous!$A:$A,B14)))))</f>
        <v/>
      </c>
      <c r="D14" s="165">
        <f>SUMIFS(LME_non_ferrous!$E:$E,LME_non_ferrous!$A:$A,B14)</f>
        <v>0</v>
      </c>
      <c r="E14" s="3" t="str">
        <f>Доллар!E14</f>
        <v>11.02.2023</v>
      </c>
      <c r="F14" s="157" t="str">
        <f>IF(AND(G12=0,G13=0,G14=0,G15=0,G16=0,G17=0,G18=0,G19=0,G20=0,G21=0,G22=0,G23=0),"",(IF((SUMIFS(LME_non_ferrous!$E:$E,LME_non_ferrous!$A:$A,E14))=0,"-",(SUMIFS(LME_non_ferrous!$E:$E,LME_non_ferrous!$A:$A,E14)))))</f>
        <v/>
      </c>
      <c r="G14" s="165">
        <f>SUMIFS(LME_non_ferrous!$E:$E,LME_non_ferrous!$A:$A,E14)</f>
        <v>0</v>
      </c>
      <c r="H14" s="3" t="str">
        <f>Доллар!H14</f>
        <v>11.03.2023</v>
      </c>
      <c r="I14" s="157" t="str">
        <f>IF(AND(J12=0,J13=0,J14=0,J15=0,J16=0,J17=0,J18=0,J19=0,J20=0,J21=0,J22=0,J23=0),"",(IF((SUMIFS(LME_non_ferrous!$E:$E,LME_non_ferrous!$A:$A,H14))=0,"-",(SUMIFS(LME_non_ferrous!$E:$E,LME_non_ferrous!$A:$A,H14)))))</f>
        <v/>
      </c>
      <c r="J14" s="165">
        <f>SUMIFS(LME_non_ferrous!$E:$E,LME_non_ferrous!$A:$A,H14)</f>
        <v>0</v>
      </c>
      <c r="K14" s="3" t="str">
        <f>Доллар!K14</f>
        <v>11.04.2023</v>
      </c>
      <c r="L14" s="157" t="str">
        <f>IF(AND(M12=0,M13=0,M14=0,M15=0,M16=0,M17=0,M18=0,M19=0,M20=0,M21=0,M22=0,M23=0),"",(IF((SUMIFS(LME_non_ferrous!$E:$E,LME_non_ferrous!$A:$A,K14))=0,"-",(SUMIFS(LME_non_ferrous!$E:$E,LME_non_ferrous!$A:$A,K14)))))</f>
        <v/>
      </c>
      <c r="M14" s="165">
        <f>SUMIFS(LME_non_ferrous!$E:$E,LME_non_ferrous!$A:$A,K14)</f>
        <v>0</v>
      </c>
      <c r="N14" s="3" t="str">
        <f>Доллар!N14</f>
        <v>11.05.2023</v>
      </c>
      <c r="O14" s="157" t="str">
        <f>IF(AND(P12=0,P13=0,P14=0,P15=0,P16=0,P17=0,P18=0,P19=0,P20=0,P21=0,P22=0,P23=0),"",(IF((SUMIFS(LME_non_ferrous!$E:$E,LME_non_ferrous!$A:$A,N14))=0,"-",(SUMIFS(LME_non_ferrous!$E:$E,LME_non_ferrous!$A:$A,N14)))))</f>
        <v/>
      </c>
      <c r="P14" s="165">
        <f>SUMIFS(LME_non_ferrous!$E:$E,LME_non_ferrous!$A:$A,N14)</f>
        <v>0</v>
      </c>
      <c r="Q14" s="3" t="str">
        <f>Доллар!Q14</f>
        <v>11.06.2023</v>
      </c>
      <c r="R14" s="157" t="str">
        <f>IF(AND(S12=0,S13=0,S14=0,S15=0,S16=0,S17=0,S18=0,S19=0,S20=0,S21=0,S22=0,S23=0),"",(IF((SUMIFS(LME_non_ferrous!$E:$E,LME_non_ferrous!$A:$A,Q14))=0,"-",(SUMIFS(LME_non_ferrous!$E:$E,LME_non_ferrous!$A:$A,Q14)))))</f>
        <v/>
      </c>
      <c r="S14" s="165">
        <f>SUMIFS(LME_non_ferrous!$E:$E,LME_non_ferrous!$A:$A,Q14)</f>
        <v>0</v>
      </c>
      <c r="T14" s="3" t="str">
        <f>Доллар!T14</f>
        <v>11.07.2023</v>
      </c>
      <c r="U14" s="157" t="str">
        <f>IF(AND(V12=0,V13=0,V14=0,V15=0,V16=0,V17=0,V18=0,V19=0,V20=0,V21=0,V22=0,V23=0),"",(IF((SUMIFS(LME_non_ferrous!$E:$E,LME_non_ferrous!$A:$A,T14))=0,"-",(SUMIFS(LME_non_ferrous!$E:$E,LME_non_ferrous!$A:$A,T14)))))</f>
        <v/>
      </c>
      <c r="V14" s="165">
        <f>SUMIFS(LME_non_ferrous!$E:$E,LME_non_ferrous!$A:$A,T14)</f>
        <v>0</v>
      </c>
      <c r="W14" s="3" t="str">
        <f>Доллар!W14</f>
        <v>11.08.2023</v>
      </c>
      <c r="X14" s="157" t="str">
        <f>IF(AND(Y12=0,Y13=0,Y14=0,Y15=0,Y16=0,Y17=0,Y18=0,Y19=0,Y20=0,Y21=0,Y22=0,Y23=0),"",(IF((SUMIFS(LME_non_ferrous!$E:$E,LME_non_ferrous!$A:$A,W14))=0,"-",(SUMIFS(LME_non_ferrous!$E:$E,LME_non_ferrous!$A:$A,W14)))))</f>
        <v/>
      </c>
      <c r="Y14" s="165">
        <f>SUMIFS(LME_non_ferrous!$E:$E,LME_non_ferrous!$A:$A,W14)</f>
        <v>0</v>
      </c>
      <c r="Z14" s="3" t="str">
        <f>Доллар!Z14</f>
        <v>11.09.2023</v>
      </c>
      <c r="AA14" s="157" t="str">
        <f>IF(AND(AB12=0,AB13=0,AB14=0,AB15=0,AB16=0,AB17=0,AB18=0,AB19=0,AB20=0,AB21=0,AB22=0,AB23=0),"",(IF((SUMIFS(LME_non_ferrous!$E:$E,LME_non_ferrous!$A:$A,Z14))=0,"-",(SUMIFS(LME_non_ferrous!$E:$E,LME_non_ferrous!$A:$A,Z14)))))</f>
        <v/>
      </c>
      <c r="AB14" s="165">
        <f>SUMIFS(LME_non_ferrous!$E:$E,LME_non_ferrous!$A:$A,Z14)</f>
        <v>0</v>
      </c>
      <c r="AC14" s="3" t="str">
        <f>Доллар!AC14</f>
        <v>11.10.2023</v>
      </c>
      <c r="AD14" s="157" t="str">
        <f>IF(AND(AE12=0,AE13=0,AE14=0,AE15=0,AE16=0,AE17=0,AE18=0,AE19=0,AE20=0,AE21=0,AE22=0,AE23=0),"",(IF((SUMIFS(LME_non_ferrous!$E:$E,LME_non_ferrous!$A:$A,AC14))=0,"-",(SUMIFS(LME_non_ferrous!$E:$E,LME_non_ferrous!$A:$A,AC14)))))</f>
        <v/>
      </c>
      <c r="AE14" s="165">
        <f>SUMIFS(LME_non_ferrous!$E:$E,LME_non_ferrous!$A:$A,AC14)</f>
        <v>0</v>
      </c>
      <c r="AF14" s="3" t="str">
        <f>Доллар!AF14</f>
        <v>11.11.2023</v>
      </c>
      <c r="AG14" s="157" t="str">
        <f>IF(AND(AH12=0,AH13=0,AH14=0,AH15=0,AH16=0,AH17=0,AH18=0,AH19=0,AH20=0,AH21=0,AH22=0,AH23=0),"",(IF((SUMIFS(LME_non_ferrous!$E:$E,LME_non_ferrous!$A:$A,AF14))=0,"-",(SUMIFS(LME_non_ferrous!$E:$E,LME_non_ferrous!$A:$A,AF14)))))</f>
        <v/>
      </c>
      <c r="AH14" s="165">
        <f>SUMIFS(LME_non_ferrous!$E:$E,LME_non_ferrous!$A:$A,AF14)</f>
        <v>0</v>
      </c>
      <c r="AI14" s="3" t="str">
        <f>Доллар!AI14</f>
        <v>11.12.2023</v>
      </c>
      <c r="AJ14" s="157" t="str">
        <f>IF(AND(AK12=0,AK13=0,AK14=0,AK15=0,AK16=0,AK17=0,AK18=0,AK19=0,AK20=0,AK21=0,AK22=0,AK23=0),"",(IF((SUMIFS(LME_non_ferrous!$E:$E,LME_non_ferrous!$A:$A,AI14))=0,"-",(SUMIFS(LME_non_ferrous!$E:$E,LME_non_ferrous!$A:$A,AI14)))))</f>
        <v/>
      </c>
      <c r="AK14" s="165">
        <f>SUMIFS(LME_non_ferrous!$E:$E,LME_non_ferrous!$A:$A,AI14)</f>
        <v>0</v>
      </c>
      <c r="AQ14" s="153" t="str">
        <f t="shared" si="1"/>
        <v>11.06.2023</v>
      </c>
      <c r="AR14" s="161">
        <f t="shared" si="0"/>
        <v>0</v>
      </c>
      <c r="AT14" s="3" t="str">
        <f t="shared" si="2"/>
        <v>11.10.2023</v>
      </c>
      <c r="AU14" s="161">
        <f t="shared" si="3"/>
        <v>0</v>
      </c>
      <c r="AW14" s="3" t="str">
        <f t="shared" si="4"/>
        <v>11.11.2023</v>
      </c>
      <c r="AX14" s="161">
        <f t="shared" si="5"/>
        <v>0</v>
      </c>
      <c r="AZ14" s="3" t="str">
        <f t="shared" si="6"/>
        <v>11.12.2023</v>
      </c>
      <c r="BA14" s="161">
        <f t="shared" si="7"/>
        <v>0</v>
      </c>
    </row>
    <row r="15" spans="2:53" x14ac:dyDescent="0.25">
      <c r="B15" s="3" t="str">
        <f>Доллар!B15</f>
        <v>12.01.2023</v>
      </c>
      <c r="C15" s="157" t="str">
        <f>IF(AND(D13=0,D14=0,D15=0,D16=0,D17=0,D18=0,D19=0,D20=0,D21=0,D22=0,D23=0,D24=0),"",(IF((SUMIFS(LME_non_ferrous!$E:$E,LME_non_ferrous!$A:$A,B15))=0,"-",(SUMIFS(LME_non_ferrous!$E:$E,LME_non_ferrous!$A:$A,B15)))))</f>
        <v/>
      </c>
      <c r="D15" s="165">
        <f>SUMIFS(LME_non_ferrous!$E:$E,LME_non_ferrous!$A:$A,B15)</f>
        <v>0</v>
      </c>
      <c r="E15" s="3" t="str">
        <f>Доллар!E15</f>
        <v>12.02.2023</v>
      </c>
      <c r="F15" s="157" t="str">
        <f>IF(AND(G13=0,G14=0,G15=0,G16=0,G17=0,G18=0,G19=0,G20=0,G21=0,G22=0,G23=0,G24=0),"",(IF((SUMIFS(LME_non_ferrous!$E:$E,LME_non_ferrous!$A:$A,E15))=0,"-",(SUMIFS(LME_non_ferrous!$E:$E,LME_non_ferrous!$A:$A,E15)))))</f>
        <v/>
      </c>
      <c r="G15" s="165">
        <f>SUMIFS(LME_non_ferrous!$E:$E,LME_non_ferrous!$A:$A,E15)</f>
        <v>0</v>
      </c>
      <c r="H15" s="3" t="str">
        <f>Доллар!H15</f>
        <v>12.03.2023</v>
      </c>
      <c r="I15" s="157" t="str">
        <f>IF(AND(J13=0,J14=0,J15=0,J16=0,J17=0,J18=0,J19=0,J20=0,J21=0,J22=0,J23=0,J24=0),"",(IF((SUMIFS(LME_non_ferrous!$E:$E,LME_non_ferrous!$A:$A,H15))=0,"-",(SUMIFS(LME_non_ferrous!$E:$E,LME_non_ferrous!$A:$A,H15)))))</f>
        <v/>
      </c>
      <c r="J15" s="165">
        <f>SUMIFS(LME_non_ferrous!$E:$E,LME_non_ferrous!$A:$A,H15)</f>
        <v>0</v>
      </c>
      <c r="K15" s="3" t="str">
        <f>Доллар!K15</f>
        <v>12.04.2023</v>
      </c>
      <c r="L15" s="157" t="str">
        <f>IF(AND(M13=0,M14=0,M15=0,M16=0,M17=0,M18=0,M19=0,M20=0,M21=0,M22=0,M23=0,M24=0),"",(IF((SUMIFS(LME_non_ferrous!$E:$E,LME_non_ferrous!$A:$A,K15))=0,"-",(SUMIFS(LME_non_ferrous!$E:$E,LME_non_ferrous!$A:$A,K15)))))</f>
        <v/>
      </c>
      <c r="M15" s="165">
        <f>SUMIFS(LME_non_ferrous!$E:$E,LME_non_ferrous!$A:$A,K15)</f>
        <v>0</v>
      </c>
      <c r="N15" s="3" t="str">
        <f>Доллар!N15</f>
        <v>12.05.2023</v>
      </c>
      <c r="O15" s="157" t="str">
        <f>IF(AND(P13=0,P14=0,P15=0,P16=0,P17=0,P18=0,P19=0,P20=0,P21=0,P22=0,P23=0,P24=0),"",(IF((SUMIFS(LME_non_ferrous!$E:$E,LME_non_ferrous!$A:$A,N15))=0,"-",(SUMIFS(LME_non_ferrous!$E:$E,LME_non_ferrous!$A:$A,N15)))))</f>
        <v/>
      </c>
      <c r="P15" s="165">
        <f>SUMIFS(LME_non_ferrous!$E:$E,LME_non_ferrous!$A:$A,N15)</f>
        <v>0</v>
      </c>
      <c r="Q15" s="3" t="str">
        <f>Доллар!Q15</f>
        <v>12.06.2023</v>
      </c>
      <c r="R15" s="157" t="str">
        <f>IF(AND(S13=0,S14=0,S15=0,S16=0,S17=0,S18=0,S19=0,S20=0,S21=0,S22=0,S23=0,S24=0),"",(IF((SUMIFS(LME_non_ferrous!$E:$E,LME_non_ferrous!$A:$A,Q15))=0,"-",(SUMIFS(LME_non_ferrous!$E:$E,LME_non_ferrous!$A:$A,Q15)))))</f>
        <v/>
      </c>
      <c r="S15" s="165">
        <f>SUMIFS(LME_non_ferrous!$E:$E,LME_non_ferrous!$A:$A,Q15)</f>
        <v>0</v>
      </c>
      <c r="T15" s="3" t="str">
        <f>Доллар!T15</f>
        <v>12.07.2023</v>
      </c>
      <c r="U15" s="157" t="str">
        <f>IF(AND(V13=0,V14=0,V15=0,V16=0,V17=0,V18=0,V19=0,V20=0,V21=0,V22=0,V23=0,V24=0),"",(IF((SUMIFS(LME_non_ferrous!$E:$E,LME_non_ferrous!$A:$A,T15))=0,"-",(SUMIFS(LME_non_ferrous!$E:$E,LME_non_ferrous!$A:$A,T15)))))</f>
        <v/>
      </c>
      <c r="V15" s="165">
        <f>SUMIFS(LME_non_ferrous!$E:$E,LME_non_ferrous!$A:$A,T15)</f>
        <v>0</v>
      </c>
      <c r="W15" s="3" t="str">
        <f>Доллар!W15</f>
        <v>12.08.2023</v>
      </c>
      <c r="X15" s="157" t="str">
        <f>IF(AND(Y13=0,Y14=0,Y15=0,Y16=0,Y17=0,Y18=0,Y19=0,Y20=0,Y21=0,Y22=0,Y23=0,Y24=0),"",(IF((SUMIFS(LME_non_ferrous!$E:$E,LME_non_ferrous!$A:$A,W15))=0,"-",(SUMIFS(LME_non_ferrous!$E:$E,LME_non_ferrous!$A:$A,W15)))))</f>
        <v/>
      </c>
      <c r="Y15" s="165">
        <f>SUMIFS(LME_non_ferrous!$E:$E,LME_non_ferrous!$A:$A,W15)</f>
        <v>0</v>
      </c>
      <c r="Z15" s="3" t="str">
        <f>Доллар!Z15</f>
        <v>12.09.2023</v>
      </c>
      <c r="AA15" s="157" t="str">
        <f>IF(AND(AB13=0,AB14=0,AB15=0,AB16=0,AB17=0,AB18=0,AB19=0,AB20=0,AB21=0,AB22=0,AB23=0,AB24=0),"",(IF((SUMIFS(LME_non_ferrous!$E:$E,LME_non_ferrous!$A:$A,Z15))=0,"-",(SUMIFS(LME_non_ferrous!$E:$E,LME_non_ferrous!$A:$A,Z15)))))</f>
        <v/>
      </c>
      <c r="AB15" s="165">
        <f>SUMIFS(LME_non_ferrous!$E:$E,LME_non_ferrous!$A:$A,Z15)</f>
        <v>0</v>
      </c>
      <c r="AC15" s="3" t="str">
        <f>Доллар!AC15</f>
        <v>12.10.2023</v>
      </c>
      <c r="AD15" s="157" t="str">
        <f>IF(AND(AE13=0,AE14=0,AE15=0,AE16=0,AE17=0,AE18=0,AE19=0,AE20=0,AE21=0,AE22=0,AE23=0,AE24=0),"",(IF((SUMIFS(LME_non_ferrous!$E:$E,LME_non_ferrous!$A:$A,AC15))=0,"-",(SUMIFS(LME_non_ferrous!$E:$E,LME_non_ferrous!$A:$A,AC15)))))</f>
        <v/>
      </c>
      <c r="AE15" s="165">
        <f>SUMIFS(LME_non_ferrous!$E:$E,LME_non_ferrous!$A:$A,AC15)</f>
        <v>0</v>
      </c>
      <c r="AF15" s="3" t="str">
        <f>Доллар!AF15</f>
        <v>12.11.2023</v>
      </c>
      <c r="AG15" s="157" t="str">
        <f>IF(AND(AH13=0,AH14=0,AH15=0,AH16=0,AH17=0,AH18=0,AH19=0,AH20=0,AH21=0,AH22=0,AH23=0,AH24=0),"",(IF((SUMIFS(LME_non_ferrous!$E:$E,LME_non_ferrous!$A:$A,AF15))=0,"-",(SUMIFS(LME_non_ferrous!$E:$E,LME_non_ferrous!$A:$A,AF15)))))</f>
        <v/>
      </c>
      <c r="AH15" s="165">
        <f>SUMIFS(LME_non_ferrous!$E:$E,LME_non_ferrous!$A:$A,AF15)</f>
        <v>0</v>
      </c>
      <c r="AI15" s="3" t="str">
        <f>Доллар!AI15</f>
        <v>12.12.2023</v>
      </c>
      <c r="AJ15" s="157" t="str">
        <f>IF(AND(AK13=0,AK14=0,AK15=0,AK16=0,AK17=0,AK18=0,AK19=0,AK20=0,AK21=0,AK22=0,AK23=0,AK24=0),"",(IF((SUMIFS(LME_non_ferrous!$E:$E,LME_non_ferrous!$A:$A,AI15))=0,"-",(SUMIFS(LME_non_ferrous!$E:$E,LME_non_ferrous!$A:$A,AI15)))))</f>
        <v/>
      </c>
      <c r="AK15" s="165">
        <f>SUMIFS(LME_non_ferrous!$E:$E,LME_non_ferrous!$A:$A,AI15)</f>
        <v>0</v>
      </c>
      <c r="AQ15" s="153" t="str">
        <f t="shared" si="1"/>
        <v>12.06.2023</v>
      </c>
      <c r="AR15" s="161">
        <f t="shared" si="0"/>
        <v>0</v>
      </c>
      <c r="AT15" s="3" t="str">
        <f t="shared" si="2"/>
        <v>12.10.2023</v>
      </c>
      <c r="AU15" s="161">
        <f t="shared" si="3"/>
        <v>0</v>
      </c>
      <c r="AW15" s="3" t="str">
        <f t="shared" si="4"/>
        <v>12.11.2023</v>
      </c>
      <c r="AX15" s="161">
        <f t="shared" si="5"/>
        <v>0</v>
      </c>
      <c r="AZ15" s="3" t="str">
        <f t="shared" si="6"/>
        <v>12.12.2023</v>
      </c>
      <c r="BA15" s="161">
        <f t="shared" si="7"/>
        <v>0</v>
      </c>
    </row>
    <row r="16" spans="2:53" x14ac:dyDescent="0.25">
      <c r="B16" s="3" t="str">
        <f>Доллар!B16</f>
        <v>13.01.2023</v>
      </c>
      <c r="C16" s="157" t="str">
        <f>IF(AND(D14=0,D15=0,D16=0,D17=0,D18=0,D19=0,D20=0,D21=0,D22=0,D23=0,D24=0,D25=0),"",(IF((SUMIFS(LME_non_ferrous!$E:$E,LME_non_ferrous!$A:$A,B16))=0,"-",(SUMIFS(LME_non_ferrous!$E:$E,LME_non_ferrous!$A:$A,B16)))))</f>
        <v/>
      </c>
      <c r="D16" s="165">
        <f>SUMIFS(LME_non_ferrous!$E:$E,LME_non_ferrous!$A:$A,B16)</f>
        <v>0</v>
      </c>
      <c r="E16" s="3" t="str">
        <f>Доллар!E16</f>
        <v>13.02.2023</v>
      </c>
      <c r="F16" s="157" t="str">
        <f>IF(AND(G14=0,G15=0,G16=0,G17=0,G18=0,G19=0,G20=0,G21=0,G22=0,G23=0,G24=0,G25=0),"",(IF((SUMIFS(LME_non_ferrous!$E:$E,LME_non_ferrous!$A:$A,E16))=0,"-",(SUMIFS(LME_non_ferrous!$E:$E,LME_non_ferrous!$A:$A,E16)))))</f>
        <v/>
      </c>
      <c r="G16" s="165">
        <f>SUMIFS(LME_non_ferrous!$E:$E,LME_non_ferrous!$A:$A,E16)</f>
        <v>0</v>
      </c>
      <c r="H16" s="3" t="str">
        <f>Доллар!H16</f>
        <v>13.03.2023</v>
      </c>
      <c r="I16" s="157" t="str">
        <f>IF(AND(J14=0,J15=0,J16=0,J17=0,J18=0,J19=0,J20=0,J21=0,J22=0,J23=0,J24=0,J25=0),"",(IF((SUMIFS(LME_non_ferrous!$E:$E,LME_non_ferrous!$A:$A,H16))=0,"-",(SUMIFS(LME_non_ferrous!$E:$E,LME_non_ferrous!$A:$A,H16)))))</f>
        <v/>
      </c>
      <c r="J16" s="165">
        <f>SUMIFS(LME_non_ferrous!$E:$E,LME_non_ferrous!$A:$A,H16)</f>
        <v>0</v>
      </c>
      <c r="K16" s="3" t="str">
        <f>Доллар!K16</f>
        <v>13.04.2023</v>
      </c>
      <c r="L16" s="157" t="str">
        <f>IF(AND(M14=0,M15=0,M16=0,M17=0,M18=0,M19=0,M20=0,M21=0,M22=0,M23=0,M24=0,M25=0),"",(IF((SUMIFS(LME_non_ferrous!$E:$E,LME_non_ferrous!$A:$A,K16))=0,"-",(SUMIFS(LME_non_ferrous!$E:$E,LME_non_ferrous!$A:$A,K16)))))</f>
        <v/>
      </c>
      <c r="M16" s="165">
        <f>SUMIFS(LME_non_ferrous!$E:$E,LME_non_ferrous!$A:$A,K16)</f>
        <v>0</v>
      </c>
      <c r="N16" s="3" t="str">
        <f>Доллар!N16</f>
        <v>13.05.2023</v>
      </c>
      <c r="O16" s="157" t="str">
        <f>IF(AND(P14=0,P15=0,P16=0,P17=0,P18=0,P19=0,P20=0,P21=0,P22=0,P23=0,P24=0,P25=0),"",(IF((SUMIFS(LME_non_ferrous!$E:$E,LME_non_ferrous!$A:$A,N16))=0,"-",(SUMIFS(LME_non_ferrous!$E:$E,LME_non_ferrous!$A:$A,N16)))))</f>
        <v/>
      </c>
      <c r="P16" s="165">
        <f>SUMIFS(LME_non_ferrous!$E:$E,LME_non_ferrous!$A:$A,N16)</f>
        <v>0</v>
      </c>
      <c r="Q16" s="3" t="str">
        <f>Доллар!Q16</f>
        <v>13.06.2023</v>
      </c>
      <c r="R16" s="157" t="str">
        <f>IF(AND(S14=0,S15=0,S16=0,S17=0,S18=0,S19=0,S20=0,S21=0,S22=0,S23=0,S24=0,S25=0),"",(IF((SUMIFS(LME_non_ferrous!$E:$E,LME_non_ferrous!$A:$A,Q16))=0,"-",(SUMIFS(LME_non_ferrous!$E:$E,LME_non_ferrous!$A:$A,Q16)))))</f>
        <v/>
      </c>
      <c r="S16" s="165">
        <f>SUMIFS(LME_non_ferrous!$E:$E,LME_non_ferrous!$A:$A,Q16)</f>
        <v>0</v>
      </c>
      <c r="T16" s="3" t="str">
        <f>Доллар!T16</f>
        <v>13.07.2023</v>
      </c>
      <c r="U16" s="157" t="str">
        <f>IF(AND(V14=0,V15=0,V16=0,V17=0,V18=0,V19=0,V20=0,V21=0,V22=0,V23=0,V24=0,V25=0),"",(IF((SUMIFS(LME_non_ferrous!$E:$E,LME_non_ferrous!$A:$A,T16))=0,"-",(SUMIFS(LME_non_ferrous!$E:$E,LME_non_ferrous!$A:$A,T16)))))</f>
        <v/>
      </c>
      <c r="V16" s="165">
        <f>SUMIFS(LME_non_ferrous!$E:$E,LME_non_ferrous!$A:$A,T16)</f>
        <v>0</v>
      </c>
      <c r="W16" s="3" t="str">
        <f>Доллар!W16</f>
        <v>13.08.2023</v>
      </c>
      <c r="X16" s="157" t="str">
        <f>IF(AND(Y14=0,Y15=0,Y16=0,Y17=0,Y18=0,Y19=0,Y20=0,Y21=0,Y22=0,Y23=0,Y24=0,Y25=0),"",(IF((SUMIFS(LME_non_ferrous!$E:$E,LME_non_ferrous!$A:$A,W16))=0,"-",(SUMIFS(LME_non_ferrous!$E:$E,LME_non_ferrous!$A:$A,W16)))))</f>
        <v/>
      </c>
      <c r="Y16" s="165">
        <f>SUMIFS(LME_non_ferrous!$E:$E,LME_non_ferrous!$A:$A,W16)</f>
        <v>0</v>
      </c>
      <c r="Z16" s="3" t="str">
        <f>Доллар!Z16</f>
        <v>13.09.2023</v>
      </c>
      <c r="AA16" s="157" t="str">
        <f>IF(AND(AB14=0,AB15=0,AB16=0,AB17=0,AB18=0,AB19=0,AB20=0,AB21=0,AB22=0,AB23=0,AB24=0,AB25=0),"",(IF((SUMIFS(LME_non_ferrous!$E:$E,LME_non_ferrous!$A:$A,Z16))=0,"-",(SUMIFS(LME_non_ferrous!$E:$E,LME_non_ferrous!$A:$A,Z16)))))</f>
        <v/>
      </c>
      <c r="AB16" s="165">
        <f>SUMIFS(LME_non_ferrous!$E:$E,LME_non_ferrous!$A:$A,Z16)</f>
        <v>0</v>
      </c>
      <c r="AC16" s="3" t="str">
        <f>Доллар!AC16</f>
        <v>13.10.2023</v>
      </c>
      <c r="AD16" s="157" t="str">
        <f>IF(AND(AE14=0,AE15=0,AE16=0,AE17=0,AE18=0,AE19=0,AE20=0,AE21=0,AE22=0,AE23=0,AE24=0,AE25=0),"",(IF((SUMIFS(LME_non_ferrous!$E:$E,LME_non_ferrous!$A:$A,AC16))=0,"-",(SUMIFS(LME_non_ferrous!$E:$E,LME_non_ferrous!$A:$A,AC16)))))</f>
        <v/>
      </c>
      <c r="AE16" s="165">
        <f>SUMIFS(LME_non_ferrous!$E:$E,LME_non_ferrous!$A:$A,AC16)</f>
        <v>0</v>
      </c>
      <c r="AF16" s="3" t="str">
        <f>Доллар!AF16</f>
        <v>13.11.2023</v>
      </c>
      <c r="AG16" s="157" t="str">
        <f>IF(AND(AH14=0,AH15=0,AH16=0,AH17=0,AH18=0,AH19=0,AH20=0,AH21=0,AH22=0,AH23=0,AH24=0,AH25=0),"",(IF((SUMIFS(LME_non_ferrous!$E:$E,LME_non_ferrous!$A:$A,AF16))=0,"-",(SUMIFS(LME_non_ferrous!$E:$E,LME_non_ferrous!$A:$A,AF16)))))</f>
        <v/>
      </c>
      <c r="AH16" s="165">
        <f>SUMIFS(LME_non_ferrous!$E:$E,LME_non_ferrous!$A:$A,AF16)</f>
        <v>0</v>
      </c>
      <c r="AI16" s="3" t="str">
        <f>Доллар!AI16</f>
        <v>13.12.2023</v>
      </c>
      <c r="AJ16" s="157" t="str">
        <f>IF(AND(AK14=0,AK15=0,AK16=0,AK17=0,AK18=0,AK19=0,AK20=0,AK21=0,AK22=0,AK23=0,AK24=0,AK25=0),"",(IF((SUMIFS(LME_non_ferrous!$E:$E,LME_non_ferrous!$A:$A,AI16))=0,"-",(SUMIFS(LME_non_ferrous!$E:$E,LME_non_ferrous!$A:$A,AI16)))))</f>
        <v/>
      </c>
      <c r="AK16" s="165">
        <f>SUMIFS(LME_non_ferrous!$E:$E,LME_non_ferrous!$A:$A,AI16)</f>
        <v>0</v>
      </c>
      <c r="AQ16" s="153" t="str">
        <f t="shared" si="1"/>
        <v>13.06.2023</v>
      </c>
      <c r="AR16" s="161">
        <f t="shared" si="0"/>
        <v>0</v>
      </c>
      <c r="AT16" s="3" t="str">
        <f t="shared" si="2"/>
        <v>13.10.2023</v>
      </c>
      <c r="AU16" s="161">
        <f t="shared" si="3"/>
        <v>0</v>
      </c>
      <c r="AW16" s="3" t="str">
        <f t="shared" si="4"/>
        <v>13.11.2023</v>
      </c>
      <c r="AX16" s="161">
        <f t="shared" si="5"/>
        <v>0</v>
      </c>
      <c r="AZ16" s="3" t="str">
        <f t="shared" si="6"/>
        <v>13.12.2023</v>
      </c>
      <c r="BA16" s="161">
        <f t="shared" si="7"/>
        <v>0</v>
      </c>
    </row>
    <row r="17" spans="2:53" x14ac:dyDescent="0.25">
      <c r="B17" s="3" t="str">
        <f>Доллар!B17</f>
        <v>14.01.2023</v>
      </c>
      <c r="C17" s="157" t="str">
        <f>IF(AND(D15=0,D16=0,D17=0,D18=0,D19=0,D20=0,D21=0,D22=0,D23=0,D24=0,D25=0,D26=0),"",(IF((SUMIFS(LME_non_ferrous!$E:$E,LME_non_ferrous!$A:$A,B17))=0,"-",(SUMIFS(LME_non_ferrous!$E:$E,LME_non_ferrous!$A:$A,B17)))))</f>
        <v/>
      </c>
      <c r="D17" s="165">
        <f>SUMIFS(LME_non_ferrous!$E:$E,LME_non_ferrous!$A:$A,B17)</f>
        <v>0</v>
      </c>
      <c r="E17" s="3" t="str">
        <f>Доллар!E17</f>
        <v>14.02.2023</v>
      </c>
      <c r="F17" s="157" t="str">
        <f>IF(AND(G15=0,G16=0,G17=0,G18=0,G19=0,G20=0,G21=0,G22=0,G23=0,G24=0,G25=0,G26=0),"",(IF((SUMIFS(LME_non_ferrous!$E:$E,LME_non_ferrous!$A:$A,E17))=0,"-",(SUMIFS(LME_non_ferrous!$E:$E,LME_non_ferrous!$A:$A,E17)))))</f>
        <v/>
      </c>
      <c r="G17" s="165">
        <f>SUMIFS(LME_non_ferrous!$E:$E,LME_non_ferrous!$A:$A,E17)</f>
        <v>0</v>
      </c>
      <c r="H17" s="3" t="str">
        <f>Доллар!H17</f>
        <v>14.03.2023</v>
      </c>
      <c r="I17" s="157" t="str">
        <f>IF(AND(J15=0,J16=0,J17=0,J18=0,J19=0,J20=0,J21=0,J22=0,J23=0,J24=0,J25=0,J26=0),"",(IF((SUMIFS(LME_non_ferrous!$E:$E,LME_non_ferrous!$A:$A,H17))=0,"-",(SUMIFS(LME_non_ferrous!$E:$E,LME_non_ferrous!$A:$A,H17)))))</f>
        <v/>
      </c>
      <c r="J17" s="165">
        <f>SUMIFS(LME_non_ferrous!$E:$E,LME_non_ferrous!$A:$A,H17)</f>
        <v>0</v>
      </c>
      <c r="K17" s="3" t="str">
        <f>Доллар!K17</f>
        <v>14.04.2023</v>
      </c>
      <c r="L17" s="157" t="str">
        <f>IF(AND(M15=0,M16=0,M17=0,M18=0,M19=0,M20=0,M21=0,M22=0,M23=0,M24=0,M25=0,M26=0),"",(IF((SUMIFS(LME_non_ferrous!$E:$E,LME_non_ferrous!$A:$A,K17))=0,"-",(SUMIFS(LME_non_ferrous!$E:$E,LME_non_ferrous!$A:$A,K17)))))</f>
        <v/>
      </c>
      <c r="M17" s="165">
        <f>SUMIFS(LME_non_ferrous!$E:$E,LME_non_ferrous!$A:$A,K17)</f>
        <v>0</v>
      </c>
      <c r="N17" s="3" t="str">
        <f>Доллар!N17</f>
        <v>14.05.2023</v>
      </c>
      <c r="O17" s="157" t="str">
        <f>IF(AND(P15=0,P16=0,P17=0,P18=0,P19=0,P20=0,P21=0,P22=0,P23=0,P24=0,P25=0,P26=0),"",(IF((SUMIFS(LME_non_ferrous!$E:$E,LME_non_ferrous!$A:$A,N17))=0,"-",(SUMIFS(LME_non_ferrous!$E:$E,LME_non_ferrous!$A:$A,N17)))))</f>
        <v/>
      </c>
      <c r="P17" s="165">
        <f>SUMIFS(LME_non_ferrous!$E:$E,LME_non_ferrous!$A:$A,N17)</f>
        <v>0</v>
      </c>
      <c r="Q17" s="3" t="str">
        <f>Доллар!Q17</f>
        <v>14.06.2023</v>
      </c>
      <c r="R17" s="157" t="str">
        <f>IF(AND(S15=0,S16=0,S17=0,S18=0,S19=0,S20=0,S21=0,S22=0,S23=0,S24=0,S25=0,S26=0),"",(IF((SUMIFS(LME_non_ferrous!$E:$E,LME_non_ferrous!$A:$A,Q17))=0,"-",(SUMIFS(LME_non_ferrous!$E:$E,LME_non_ferrous!$A:$A,Q17)))))</f>
        <v/>
      </c>
      <c r="S17" s="165">
        <f>SUMIFS(LME_non_ferrous!$E:$E,LME_non_ferrous!$A:$A,Q17)</f>
        <v>0</v>
      </c>
      <c r="T17" s="3" t="str">
        <f>Доллар!T17</f>
        <v>14.07.2023</v>
      </c>
      <c r="U17" s="157" t="str">
        <f>IF(AND(V15=0,V16=0,V17=0,V18=0,V19=0,V20=0,V21=0,V22=0,V23=0,V24=0,V25=0,V26=0),"",(IF((SUMIFS(LME_non_ferrous!$E:$E,LME_non_ferrous!$A:$A,T17))=0,"-",(SUMIFS(LME_non_ferrous!$E:$E,LME_non_ferrous!$A:$A,T17)))))</f>
        <v/>
      </c>
      <c r="V17" s="165">
        <f>SUMIFS(LME_non_ferrous!$E:$E,LME_non_ferrous!$A:$A,T17)</f>
        <v>0</v>
      </c>
      <c r="W17" s="3" t="str">
        <f>Доллар!W17</f>
        <v>14.08.2023</v>
      </c>
      <c r="X17" s="157" t="str">
        <f>IF(AND(Y15=0,Y16=0,Y17=0,Y18=0,Y19=0,Y20=0,Y21=0,Y22=0,Y23=0,Y24=0,Y25=0,Y26=0),"",(IF((SUMIFS(LME_non_ferrous!$E:$E,LME_non_ferrous!$A:$A,W17))=0,"-",(SUMIFS(LME_non_ferrous!$E:$E,LME_non_ferrous!$A:$A,W17)))))</f>
        <v/>
      </c>
      <c r="Y17" s="165">
        <f>SUMIFS(LME_non_ferrous!$E:$E,LME_non_ferrous!$A:$A,W17)</f>
        <v>0</v>
      </c>
      <c r="Z17" s="3" t="str">
        <f>Доллар!Z17</f>
        <v>14.09.2023</v>
      </c>
      <c r="AA17" s="157" t="str">
        <f>IF(AND(AB15=0,AB16=0,AB17=0,AB18=0,AB19=0,AB20=0,AB21=0,AB22=0,AB23=0,AB24=0,AB25=0,AB26=0),"",(IF((SUMIFS(LME_non_ferrous!$E:$E,LME_non_ferrous!$A:$A,Z17))=0,"-",(SUMIFS(LME_non_ferrous!$E:$E,LME_non_ferrous!$A:$A,Z17)))))</f>
        <v/>
      </c>
      <c r="AB17" s="165">
        <f>SUMIFS(LME_non_ferrous!$E:$E,LME_non_ferrous!$A:$A,Z17)</f>
        <v>0</v>
      </c>
      <c r="AC17" s="3" t="str">
        <f>Доллар!AC17</f>
        <v>14.10.2023</v>
      </c>
      <c r="AD17" s="157" t="str">
        <f>IF(AND(AE15=0,AE16=0,AE17=0,AE18=0,AE19=0,AE20=0,AE21=0,AE22=0,AE23=0,AE24=0,AE25=0,AE26=0),"",(IF((SUMIFS(LME_non_ferrous!$E:$E,LME_non_ferrous!$A:$A,AC17))=0,"-",(SUMIFS(LME_non_ferrous!$E:$E,LME_non_ferrous!$A:$A,AC17)))))</f>
        <v/>
      </c>
      <c r="AE17" s="165">
        <f>SUMIFS(LME_non_ferrous!$E:$E,LME_non_ferrous!$A:$A,AC17)</f>
        <v>0</v>
      </c>
      <c r="AF17" s="3" t="str">
        <f>Доллар!AF17</f>
        <v>14.11.2023</v>
      </c>
      <c r="AG17" s="157" t="str">
        <f>IF(AND(AH15=0,AH16=0,AH17=0,AH18=0,AH19=0,AH20=0,AH21=0,AH22=0,AH23=0,AH24=0,AH25=0,AH26=0),"",(IF((SUMIFS(LME_non_ferrous!$E:$E,LME_non_ferrous!$A:$A,AF17))=0,"-",(SUMIFS(LME_non_ferrous!$E:$E,LME_non_ferrous!$A:$A,AF17)))))</f>
        <v/>
      </c>
      <c r="AH17" s="165">
        <f>SUMIFS(LME_non_ferrous!$E:$E,LME_non_ferrous!$A:$A,AF17)</f>
        <v>0</v>
      </c>
      <c r="AI17" s="3" t="str">
        <f>Доллар!AI17</f>
        <v>14.12.2023</v>
      </c>
      <c r="AJ17" s="157" t="str">
        <f>IF(AND(AK15=0,AK16=0,AK17=0,AK18=0,AK19=0,AK20=0,AK21=0,AK22=0,AK23=0,AK24=0,AK25=0,AK26=0),"",(IF((SUMIFS(LME_non_ferrous!$E:$E,LME_non_ferrous!$A:$A,AI17))=0,"-",(SUMIFS(LME_non_ferrous!$E:$E,LME_non_ferrous!$A:$A,AI17)))))</f>
        <v/>
      </c>
      <c r="AK17" s="165">
        <f>SUMIFS(LME_non_ferrous!$E:$E,LME_non_ferrous!$A:$A,AI17)</f>
        <v>0</v>
      </c>
      <c r="AQ17" s="153" t="str">
        <f t="shared" si="1"/>
        <v>14.06.2023</v>
      </c>
      <c r="AR17" s="161">
        <f t="shared" si="0"/>
        <v>0</v>
      </c>
      <c r="AT17" s="3" t="str">
        <f t="shared" si="2"/>
        <v>14.10.2023</v>
      </c>
      <c r="AU17" s="161">
        <f t="shared" si="3"/>
        <v>0</v>
      </c>
      <c r="AW17" s="3" t="str">
        <f t="shared" si="4"/>
        <v>14.11.2023</v>
      </c>
      <c r="AX17" s="161">
        <f t="shared" si="5"/>
        <v>0</v>
      </c>
      <c r="AZ17" s="3" t="str">
        <f t="shared" si="6"/>
        <v>14.12.2023</v>
      </c>
      <c r="BA17" s="161">
        <f t="shared" si="7"/>
        <v>0</v>
      </c>
    </row>
    <row r="18" spans="2:53" x14ac:dyDescent="0.25">
      <c r="B18" s="3" t="str">
        <f>Доллар!B18</f>
        <v>15.01.2023</v>
      </c>
      <c r="C18" s="157" t="str">
        <f>IF(AND(D16=0,D17=0,D18=0,D19=0,D20=0,D21=0,D22=0,D23=0,D24=0,D25=0,D26=0,D27=0),"",(IF((SUMIFS(LME_non_ferrous!$E:$E,LME_non_ferrous!$A:$A,B18))=0,"-",(SUMIFS(LME_non_ferrous!$E:$E,LME_non_ferrous!$A:$A,B18)))))</f>
        <v/>
      </c>
      <c r="D18" s="165">
        <f>SUMIFS(LME_non_ferrous!$E:$E,LME_non_ferrous!$A:$A,B18)</f>
        <v>0</v>
      </c>
      <c r="E18" s="3" t="str">
        <f>Доллар!E18</f>
        <v>15.02.2023</v>
      </c>
      <c r="F18" s="157" t="str">
        <f>IF(AND(G16=0,G17=0,G18=0,G19=0,G20=0,G21=0,G22=0,G23=0,G24=0,G25=0,G26=0,G27=0),"",(IF((SUMIFS(LME_non_ferrous!$E:$E,LME_non_ferrous!$A:$A,E18))=0,"-",(SUMIFS(LME_non_ferrous!$E:$E,LME_non_ferrous!$A:$A,E18)))))</f>
        <v/>
      </c>
      <c r="G18" s="165">
        <f>SUMIFS(LME_non_ferrous!$E:$E,LME_non_ferrous!$A:$A,E18)</f>
        <v>0</v>
      </c>
      <c r="H18" s="3" t="str">
        <f>Доллар!H18</f>
        <v>15.03.2023</v>
      </c>
      <c r="I18" s="157" t="str">
        <f>IF(AND(J16=0,J17=0,J18=0,J19=0,J20=0,J21=0,J22=0,J23=0,J24=0,J25=0,J26=0,J27=0),"",(IF((SUMIFS(LME_non_ferrous!$E:$E,LME_non_ferrous!$A:$A,H18))=0,"-",(SUMIFS(LME_non_ferrous!$E:$E,LME_non_ferrous!$A:$A,H18)))))</f>
        <v/>
      </c>
      <c r="J18" s="165">
        <f>SUMIFS(LME_non_ferrous!$E:$E,LME_non_ferrous!$A:$A,H18)</f>
        <v>0</v>
      </c>
      <c r="K18" s="3" t="str">
        <f>Доллар!K18</f>
        <v>15.04.2023</v>
      </c>
      <c r="L18" s="157" t="str">
        <f>IF(AND(M16=0,M17=0,M18=0,M19=0,M20=0,M21=0,M22=0,M23=0,M24=0,M25=0,M26=0,M27=0),"",(IF((SUMIFS(LME_non_ferrous!$E:$E,LME_non_ferrous!$A:$A,K18))=0,"-",(SUMIFS(LME_non_ferrous!$E:$E,LME_non_ferrous!$A:$A,K18)))))</f>
        <v/>
      </c>
      <c r="M18" s="165">
        <f>SUMIFS(LME_non_ferrous!$E:$E,LME_non_ferrous!$A:$A,K18)</f>
        <v>0</v>
      </c>
      <c r="N18" s="3" t="str">
        <f>Доллар!N18</f>
        <v>15.05.2023</v>
      </c>
      <c r="O18" s="157" t="str">
        <f>IF(AND(P16=0,P17=0,P18=0,P19=0,P20=0,P21=0,P22=0,P23=0,P24=0,P25=0,P26=0,P27=0),"",(IF((SUMIFS(LME_non_ferrous!$E:$E,LME_non_ferrous!$A:$A,N18))=0,"-",(SUMIFS(LME_non_ferrous!$E:$E,LME_non_ferrous!$A:$A,N18)))))</f>
        <v/>
      </c>
      <c r="P18" s="165">
        <f>SUMIFS(LME_non_ferrous!$E:$E,LME_non_ferrous!$A:$A,N18)</f>
        <v>0</v>
      </c>
      <c r="Q18" s="3" t="str">
        <f>Доллар!Q18</f>
        <v>15.06.2023</v>
      </c>
      <c r="R18" s="157" t="str">
        <f>IF(AND(S16=0,S17=0,S18=0,S19=0,S20=0,S21=0,S22=0,S23=0,S24=0,S25=0,S26=0,S27=0),"",(IF((SUMIFS(LME_non_ferrous!$E:$E,LME_non_ferrous!$A:$A,Q18))=0,"-",(SUMIFS(LME_non_ferrous!$E:$E,LME_non_ferrous!$A:$A,Q18)))))</f>
        <v/>
      </c>
      <c r="S18" s="165">
        <f>SUMIFS(LME_non_ferrous!$E:$E,LME_non_ferrous!$A:$A,Q18)</f>
        <v>0</v>
      </c>
      <c r="T18" s="3" t="str">
        <f>Доллар!T18</f>
        <v>15.07.2023</v>
      </c>
      <c r="U18" s="157" t="str">
        <f>IF(AND(V16=0,V17=0,V18=0,V19=0,V20=0,V21=0,V22=0,V23=0,V24=0,V25=0,V26=0,V27=0),"",(IF((SUMIFS(LME_non_ferrous!$E:$E,LME_non_ferrous!$A:$A,T18))=0,"-",(SUMIFS(LME_non_ferrous!$E:$E,LME_non_ferrous!$A:$A,T18)))))</f>
        <v/>
      </c>
      <c r="V18" s="165">
        <f>SUMIFS(LME_non_ferrous!$E:$E,LME_non_ferrous!$A:$A,T18)</f>
        <v>0</v>
      </c>
      <c r="W18" s="3" t="str">
        <f>Доллар!W18</f>
        <v>15.08.2023</v>
      </c>
      <c r="X18" s="157" t="str">
        <f>IF(AND(Y16=0,Y17=0,Y18=0,Y19=0,Y20=0,Y21=0,Y22=0,Y23=0,Y24=0,Y25=0,Y26=0,Y27=0),"",(IF((SUMIFS(LME_non_ferrous!$E:$E,LME_non_ferrous!$A:$A,W18))=0,"-",(SUMIFS(LME_non_ferrous!$E:$E,LME_non_ferrous!$A:$A,W18)))))</f>
        <v/>
      </c>
      <c r="Y18" s="165">
        <f>SUMIFS(LME_non_ferrous!$E:$E,LME_non_ferrous!$A:$A,W18)</f>
        <v>0</v>
      </c>
      <c r="Z18" s="3" t="str">
        <f>Доллар!Z18</f>
        <v>15.09.2023</v>
      </c>
      <c r="AA18" s="157" t="str">
        <f>IF(AND(AB16=0,AB17=0,AB18=0,AB19=0,AB20=0,AB21=0,AB22=0,AB23=0,AB24=0,AB25=0,AB26=0,AB27=0),"",(IF((SUMIFS(LME_non_ferrous!$E:$E,LME_non_ferrous!$A:$A,Z18))=0,"-",(SUMIFS(LME_non_ferrous!$E:$E,LME_non_ferrous!$A:$A,Z18)))))</f>
        <v/>
      </c>
      <c r="AB18" s="165">
        <f>SUMIFS(LME_non_ferrous!$E:$E,LME_non_ferrous!$A:$A,Z18)</f>
        <v>0</v>
      </c>
      <c r="AC18" s="3" t="str">
        <f>Доллар!AC18</f>
        <v>15.10.2023</v>
      </c>
      <c r="AD18" s="157" t="str">
        <f>IF(AND(AE16=0,AE17=0,AE18=0,AE19=0,AE20=0,AE21=0,AE22=0,AE23=0,AE24=0,AE25=0,AE26=0,AE27=0),"",(IF((SUMIFS(LME_non_ferrous!$E:$E,LME_non_ferrous!$A:$A,AC18))=0,"-",(SUMIFS(LME_non_ferrous!$E:$E,LME_non_ferrous!$A:$A,AC18)))))</f>
        <v/>
      </c>
      <c r="AE18" s="165">
        <f>SUMIFS(LME_non_ferrous!$E:$E,LME_non_ferrous!$A:$A,AC18)</f>
        <v>0</v>
      </c>
      <c r="AF18" s="3" t="str">
        <f>Доллар!AF18</f>
        <v>15.11.2023</v>
      </c>
      <c r="AG18" s="157" t="str">
        <f>IF(AND(AH16=0,AH17=0,AH18=0,AH19=0,AH20=0,AH21=0,AH22=0,AH23=0,AH24=0,AH25=0,AH26=0,AH27=0),"",(IF((SUMIFS(LME_non_ferrous!$E:$E,LME_non_ferrous!$A:$A,AF18))=0,"-",(SUMIFS(LME_non_ferrous!$E:$E,LME_non_ferrous!$A:$A,AF18)))))</f>
        <v/>
      </c>
      <c r="AH18" s="165">
        <f>SUMIFS(LME_non_ferrous!$E:$E,LME_non_ferrous!$A:$A,AF18)</f>
        <v>0</v>
      </c>
      <c r="AI18" s="3" t="str">
        <f>Доллар!AI18</f>
        <v>15.12.2023</v>
      </c>
      <c r="AJ18" s="157" t="str">
        <f>IF(AND(AK16=0,AK17=0,AK18=0,AK19=0,AK20=0,AK21=0,AK22=0,AK23=0,AK24=0,AK25=0,AK26=0,AK27=0),"",(IF((SUMIFS(LME_non_ferrous!$E:$E,LME_non_ferrous!$A:$A,AI18))=0,"-",(SUMIFS(LME_non_ferrous!$E:$E,LME_non_ferrous!$A:$A,AI18)))))</f>
        <v/>
      </c>
      <c r="AK18" s="165">
        <f>SUMIFS(LME_non_ferrous!$E:$E,LME_non_ferrous!$A:$A,AI18)</f>
        <v>0</v>
      </c>
      <c r="AQ18" s="153" t="str">
        <f t="shared" si="1"/>
        <v>15.06.2023</v>
      </c>
      <c r="AR18" s="161">
        <f t="shared" si="0"/>
        <v>0</v>
      </c>
      <c r="AT18" s="3" t="str">
        <f t="shared" si="2"/>
        <v>15.10.2023</v>
      </c>
      <c r="AU18" s="161">
        <f t="shared" si="3"/>
        <v>0</v>
      </c>
      <c r="AW18" s="3" t="str">
        <f t="shared" si="4"/>
        <v>15.11.2023</v>
      </c>
      <c r="AX18" s="161">
        <f t="shared" si="5"/>
        <v>0</v>
      </c>
      <c r="AZ18" s="3" t="str">
        <f t="shared" si="6"/>
        <v>15.12.2023</v>
      </c>
      <c r="BA18" s="161">
        <f t="shared" si="7"/>
        <v>0</v>
      </c>
    </row>
    <row r="19" spans="2:53" x14ac:dyDescent="0.25">
      <c r="B19" s="3" t="str">
        <f>Доллар!B19</f>
        <v>16.01.2023</v>
      </c>
      <c r="C19" s="157" t="str">
        <f>IF(AND(D17=0,D18=0,D19=0,D20=0,D21=0,D22=0,D23=0,D24=0,D25=0,D26=0,D27=0,D28=0),"",(IF((SUMIFS(LME_non_ferrous!$E:$E,LME_non_ferrous!$A:$A,B19))=0,"-",(SUMIFS(LME_non_ferrous!$E:$E,LME_non_ferrous!$A:$A,B19)))))</f>
        <v/>
      </c>
      <c r="D19" s="165">
        <f>SUMIFS(LME_non_ferrous!$E:$E,LME_non_ferrous!$A:$A,B19)</f>
        <v>0</v>
      </c>
      <c r="E19" s="3" t="str">
        <f>Доллар!E19</f>
        <v>16.02.2023</v>
      </c>
      <c r="F19" s="157" t="str">
        <f>IF(AND(G17=0,G18=0,G19=0,G20=0,G21=0,G22=0,G23=0,G24=0,G25=0,G26=0,G27=0,G28=0),"",(IF((SUMIFS(LME_non_ferrous!$E:$E,LME_non_ferrous!$A:$A,E19))=0,"-",(SUMIFS(LME_non_ferrous!$E:$E,LME_non_ferrous!$A:$A,E19)))))</f>
        <v/>
      </c>
      <c r="G19" s="165">
        <f>SUMIFS(LME_non_ferrous!$E:$E,LME_non_ferrous!$A:$A,E19)</f>
        <v>0</v>
      </c>
      <c r="H19" s="3" t="str">
        <f>Доллар!H19</f>
        <v>16.03.2023</v>
      </c>
      <c r="I19" s="157" t="str">
        <f>IF(AND(J17=0,J18=0,J19=0,J20=0,J21=0,J22=0,J23=0,J24=0,J25=0,J26=0,J27=0,J28=0),"",(IF((SUMIFS(LME_non_ferrous!$E:$E,LME_non_ferrous!$A:$A,H19))=0,"-",(SUMIFS(LME_non_ferrous!$E:$E,LME_non_ferrous!$A:$A,H19)))))</f>
        <v/>
      </c>
      <c r="J19" s="165">
        <f>SUMIFS(LME_non_ferrous!$E:$E,LME_non_ferrous!$A:$A,H19)</f>
        <v>0</v>
      </c>
      <c r="K19" s="3" t="str">
        <f>Доллар!K19</f>
        <v>16.04.2023</v>
      </c>
      <c r="L19" s="157" t="str">
        <f>IF(AND(M17=0,M18=0,M19=0,M20=0,M21=0,M22=0,M23=0,M24=0,M25=0,M26=0,M27=0,M28=0),"",(IF((SUMIFS(LME_non_ferrous!$E:$E,LME_non_ferrous!$A:$A,K19))=0,"-",(SUMIFS(LME_non_ferrous!$E:$E,LME_non_ferrous!$A:$A,K19)))))</f>
        <v/>
      </c>
      <c r="M19" s="165">
        <f>SUMIFS(LME_non_ferrous!$E:$E,LME_non_ferrous!$A:$A,K19)</f>
        <v>0</v>
      </c>
      <c r="N19" s="3" t="str">
        <f>Доллар!N19</f>
        <v>16.05.2023</v>
      </c>
      <c r="O19" s="157" t="str">
        <f>IF(AND(P17=0,P18=0,P19=0,P20=0,P21=0,P22=0,P23=0,P24=0,P25=0,P26=0,P27=0,P28=0),"",(IF((SUMIFS(LME_non_ferrous!$E:$E,LME_non_ferrous!$A:$A,N19))=0,"-",(SUMIFS(LME_non_ferrous!$E:$E,LME_non_ferrous!$A:$A,N19)))))</f>
        <v/>
      </c>
      <c r="P19" s="165">
        <f>SUMIFS(LME_non_ferrous!$E:$E,LME_non_ferrous!$A:$A,N19)</f>
        <v>0</v>
      </c>
      <c r="Q19" s="3" t="str">
        <f>Доллар!Q19</f>
        <v>16.06.2023</v>
      </c>
      <c r="R19" s="157" t="str">
        <f>IF(AND(S17=0,S18=0,S19=0,S20=0,S21=0,S22=0,S23=0,S24=0,S25=0,S26=0,S27=0,S28=0),"",(IF((SUMIFS(LME_non_ferrous!$E:$E,LME_non_ferrous!$A:$A,Q19))=0,"-",(SUMIFS(LME_non_ferrous!$E:$E,LME_non_ferrous!$A:$A,Q19)))))</f>
        <v/>
      </c>
      <c r="S19" s="165">
        <f>SUMIFS(LME_non_ferrous!$E:$E,LME_non_ferrous!$A:$A,Q19)</f>
        <v>0</v>
      </c>
      <c r="T19" s="3" t="str">
        <f>Доллар!T19</f>
        <v>16.07.2023</v>
      </c>
      <c r="U19" s="157" t="str">
        <f>IF(AND(V17=0,V18=0,V19=0,V20=0,V21=0,V22=0,V23=0,V24=0,V25=0,V26=0,V27=0,V28=0),"",(IF((SUMIFS(LME_non_ferrous!$E:$E,LME_non_ferrous!$A:$A,T19))=0,"-",(SUMIFS(LME_non_ferrous!$E:$E,LME_non_ferrous!$A:$A,T19)))))</f>
        <v/>
      </c>
      <c r="V19" s="165">
        <f>SUMIFS(LME_non_ferrous!$E:$E,LME_non_ferrous!$A:$A,T19)</f>
        <v>0</v>
      </c>
      <c r="W19" s="3" t="str">
        <f>Доллар!W19</f>
        <v>16.08.2023</v>
      </c>
      <c r="X19" s="157" t="str">
        <f>IF(AND(Y17=0,Y18=0,Y19=0,Y20=0,Y21=0,Y22=0,Y23=0,Y24=0,Y25=0,Y26=0,Y27=0,Y28=0),"",(IF((SUMIFS(LME_non_ferrous!$E:$E,LME_non_ferrous!$A:$A,W19))=0,"-",(SUMIFS(LME_non_ferrous!$E:$E,LME_non_ferrous!$A:$A,W19)))))</f>
        <v/>
      </c>
      <c r="Y19" s="165">
        <f>SUMIFS(LME_non_ferrous!$E:$E,LME_non_ferrous!$A:$A,W19)</f>
        <v>0</v>
      </c>
      <c r="Z19" s="3" t="str">
        <f>Доллар!Z19</f>
        <v>16.09.2023</v>
      </c>
      <c r="AA19" s="157" t="str">
        <f>IF(AND(AB17=0,AB18=0,AB19=0,AB20=0,AB21=0,AB22=0,AB23=0,AB24=0,AB25=0,AB26=0,AB27=0,AB28=0),"",(IF((SUMIFS(LME_non_ferrous!$E:$E,LME_non_ferrous!$A:$A,Z19))=0,"-",(SUMIFS(LME_non_ferrous!$E:$E,LME_non_ferrous!$A:$A,Z19)))))</f>
        <v/>
      </c>
      <c r="AB19" s="165">
        <f>SUMIFS(LME_non_ferrous!$E:$E,LME_non_ferrous!$A:$A,Z19)</f>
        <v>0</v>
      </c>
      <c r="AC19" s="3" t="str">
        <f>Доллар!AC19</f>
        <v>16.10.2023</v>
      </c>
      <c r="AD19" s="157" t="str">
        <f>IF(AND(AE17=0,AE18=0,AE19=0,AE20=0,AE21=0,AE22=0,AE23=0,AE24=0,AE25=0,AE26=0,AE27=0,AE28=0),"",(IF((SUMIFS(LME_non_ferrous!$E:$E,LME_non_ferrous!$A:$A,AC19))=0,"-",(SUMIFS(LME_non_ferrous!$E:$E,LME_non_ferrous!$A:$A,AC19)))))</f>
        <v/>
      </c>
      <c r="AE19" s="165">
        <f>SUMIFS(LME_non_ferrous!$E:$E,LME_non_ferrous!$A:$A,AC19)</f>
        <v>0</v>
      </c>
      <c r="AF19" s="3" t="str">
        <f>Доллар!AF19</f>
        <v>16.11.2023</v>
      </c>
      <c r="AG19" s="157" t="str">
        <f>IF(AND(AH17=0,AH18=0,AH19=0,AH20=0,AH21=0,AH22=0,AH23=0,AH24=0,AH25=0,AH26=0,AH27=0,AH28=0),"",(IF((SUMIFS(LME_non_ferrous!$E:$E,LME_non_ferrous!$A:$A,AF19))=0,"-",(SUMIFS(LME_non_ferrous!$E:$E,LME_non_ferrous!$A:$A,AF19)))))</f>
        <v/>
      </c>
      <c r="AH19" s="165">
        <f>SUMIFS(LME_non_ferrous!$E:$E,LME_non_ferrous!$A:$A,AF19)</f>
        <v>0</v>
      </c>
      <c r="AI19" s="3" t="str">
        <f>Доллар!AI19</f>
        <v>16.12.2023</v>
      </c>
      <c r="AJ19" s="157" t="str">
        <f>IF(AND(AK17=0,AK18=0,AK19=0,AK20=0,AK21=0,AK22=0,AK23=0,AK24=0,AK25=0,AK26=0,AK27=0,AK28=0),"",(IF((SUMIFS(LME_non_ferrous!$E:$E,LME_non_ferrous!$A:$A,AI19))=0,"-",(SUMIFS(LME_non_ferrous!$E:$E,LME_non_ferrous!$A:$A,AI19)))))</f>
        <v/>
      </c>
      <c r="AK19" s="165">
        <f>SUMIFS(LME_non_ferrous!$E:$E,LME_non_ferrous!$A:$A,AI19)</f>
        <v>0</v>
      </c>
      <c r="AQ19" s="153" t="str">
        <f t="shared" si="1"/>
        <v>16.06.2023</v>
      </c>
      <c r="AR19" s="161">
        <f t="shared" si="0"/>
        <v>0</v>
      </c>
      <c r="AT19" s="3" t="str">
        <f t="shared" si="2"/>
        <v>16.10.2023</v>
      </c>
      <c r="AU19" s="161">
        <f t="shared" si="3"/>
        <v>0</v>
      </c>
      <c r="AW19" s="3" t="str">
        <f t="shared" si="4"/>
        <v>16.11.2023</v>
      </c>
      <c r="AX19" s="161">
        <f t="shared" si="5"/>
        <v>0</v>
      </c>
      <c r="AZ19" s="3" t="str">
        <f t="shared" si="6"/>
        <v>16.12.2023</v>
      </c>
      <c r="BA19" s="161">
        <f t="shared" si="7"/>
        <v>0</v>
      </c>
    </row>
    <row r="20" spans="2:53" x14ac:dyDescent="0.25">
      <c r="B20" s="3" t="str">
        <f>Доллар!B20</f>
        <v>17.01.2023</v>
      </c>
      <c r="C20" s="157" t="str">
        <f>IF(AND(D18=0,D19=0,D20=0,D21=0,D22=0,D23=0,D24=0,D25=0,D26=0,D27=0,D28=0,D29=0),"",(IF((SUMIFS(LME_non_ferrous!$E:$E,LME_non_ferrous!$A:$A,B20))=0,"-",(SUMIFS(LME_non_ferrous!$E:$E,LME_non_ferrous!$A:$A,B20)))))</f>
        <v/>
      </c>
      <c r="D20" s="165">
        <f>SUMIFS(LME_non_ferrous!$E:$E,LME_non_ferrous!$A:$A,B20)</f>
        <v>0</v>
      </c>
      <c r="E20" s="3" t="str">
        <f>Доллар!E20</f>
        <v>17.02.2023</v>
      </c>
      <c r="F20" s="157" t="str">
        <f>IF(AND(G18=0,G19=0,G20=0,G21=0,G22=0,G23=0,G24=0,G25=0,G26=0,G27=0,G28=0,G29=0),"",(IF((SUMIFS(LME_non_ferrous!$E:$E,LME_non_ferrous!$A:$A,E20))=0,"-",(SUMIFS(LME_non_ferrous!$E:$E,LME_non_ferrous!$A:$A,E20)))))</f>
        <v/>
      </c>
      <c r="G20" s="165">
        <f>SUMIFS(LME_non_ferrous!$E:$E,LME_non_ferrous!$A:$A,E20)</f>
        <v>0</v>
      </c>
      <c r="H20" s="3" t="str">
        <f>Доллар!H20</f>
        <v>17.03.2023</v>
      </c>
      <c r="I20" s="157" t="str">
        <f>IF(AND(J18=0,J19=0,J20=0,J21=0,J22=0,J23=0,J24=0,J25=0,J26=0,J27=0,J28=0,J29=0),"",(IF((SUMIFS(LME_non_ferrous!$E:$E,LME_non_ferrous!$A:$A,H20))=0,"-",(SUMIFS(LME_non_ferrous!$E:$E,LME_non_ferrous!$A:$A,H20)))))</f>
        <v/>
      </c>
      <c r="J20" s="165">
        <f>SUMIFS(LME_non_ferrous!$E:$E,LME_non_ferrous!$A:$A,H20)</f>
        <v>0</v>
      </c>
      <c r="K20" s="3" t="str">
        <f>Доллар!K20</f>
        <v>17.04.2023</v>
      </c>
      <c r="L20" s="157" t="str">
        <f>IF(AND(M18=0,M19=0,M20=0,M21=0,M22=0,M23=0,M24=0,M25=0,M26=0,M27=0,M28=0,M29=0),"",(IF((SUMIFS(LME_non_ferrous!$E:$E,LME_non_ferrous!$A:$A,K20))=0,"-",(SUMIFS(LME_non_ferrous!$E:$E,LME_non_ferrous!$A:$A,K20)))))</f>
        <v/>
      </c>
      <c r="M20" s="165">
        <f>SUMIFS(LME_non_ferrous!$E:$E,LME_non_ferrous!$A:$A,K20)</f>
        <v>0</v>
      </c>
      <c r="N20" s="3" t="str">
        <f>Доллар!N20</f>
        <v>17.05.2023</v>
      </c>
      <c r="O20" s="157" t="str">
        <f>IF(AND(P18=0,P19=0,P20=0,P21=0,P22=0,P23=0,P24=0,P25=0,P26=0,P27=0,P28=0,P29=0),"",(IF((SUMIFS(LME_non_ferrous!$E:$E,LME_non_ferrous!$A:$A,N20))=0,"-",(SUMIFS(LME_non_ferrous!$E:$E,LME_non_ferrous!$A:$A,N20)))))</f>
        <v/>
      </c>
      <c r="P20" s="165">
        <f>SUMIFS(LME_non_ferrous!$E:$E,LME_non_ferrous!$A:$A,N20)</f>
        <v>0</v>
      </c>
      <c r="Q20" s="3" t="str">
        <f>Доллар!Q20</f>
        <v>17.06.2023</v>
      </c>
      <c r="R20" s="157" t="str">
        <f>IF(AND(S18=0,S19=0,S20=0,S21=0,S22=0,S23=0,S24=0,S25=0,S26=0,S27=0,S28=0,S29=0),"",(IF((SUMIFS(LME_non_ferrous!$E:$E,LME_non_ferrous!$A:$A,Q20))=0,"-",(SUMIFS(LME_non_ferrous!$E:$E,LME_non_ferrous!$A:$A,Q20)))))</f>
        <v/>
      </c>
      <c r="S20" s="165">
        <f>SUMIFS(LME_non_ferrous!$E:$E,LME_non_ferrous!$A:$A,Q20)</f>
        <v>0</v>
      </c>
      <c r="T20" s="3" t="str">
        <f>Доллар!T20</f>
        <v>17.07.2023</v>
      </c>
      <c r="U20" s="157" t="str">
        <f>IF(AND(V18=0,V19=0,V20=0,V21=0,V22=0,V23=0,V24=0,V25=0,V26=0,V27=0,V28=0,V29=0),"",(IF((SUMIFS(LME_non_ferrous!$E:$E,LME_non_ferrous!$A:$A,T20))=0,"-",(SUMIFS(LME_non_ferrous!$E:$E,LME_non_ferrous!$A:$A,T20)))))</f>
        <v/>
      </c>
      <c r="V20" s="165">
        <f>SUMIFS(LME_non_ferrous!$E:$E,LME_non_ferrous!$A:$A,T20)</f>
        <v>0</v>
      </c>
      <c r="W20" s="3" t="str">
        <f>Доллар!W20</f>
        <v>17.08.2023</v>
      </c>
      <c r="X20" s="157" t="str">
        <f>IF(AND(Y18=0,Y19=0,Y20=0,Y21=0,Y22=0,Y23=0,Y24=0,Y25=0,Y26=0,Y27=0,Y28=0,Y29=0),"",(IF((SUMIFS(LME_non_ferrous!$E:$E,LME_non_ferrous!$A:$A,W20))=0,"-",(SUMIFS(LME_non_ferrous!$E:$E,LME_non_ferrous!$A:$A,W20)))))</f>
        <v/>
      </c>
      <c r="Y20" s="165">
        <f>SUMIFS(LME_non_ferrous!$E:$E,LME_non_ferrous!$A:$A,W20)</f>
        <v>0</v>
      </c>
      <c r="Z20" s="3" t="str">
        <f>Доллар!Z20</f>
        <v>17.09.2023</v>
      </c>
      <c r="AA20" s="157" t="str">
        <f>IF(AND(AB18=0,AB19=0,AB20=0,AB21=0,AB22=0,AB23=0,AB24=0,AB25=0,AB26=0,AB27=0,AB28=0,AB29=0),"",(IF((SUMIFS(LME_non_ferrous!$E:$E,LME_non_ferrous!$A:$A,Z20))=0,"-",(SUMIFS(LME_non_ferrous!$E:$E,LME_non_ferrous!$A:$A,Z20)))))</f>
        <v/>
      </c>
      <c r="AB20" s="165">
        <f>SUMIFS(LME_non_ferrous!$E:$E,LME_non_ferrous!$A:$A,Z20)</f>
        <v>0</v>
      </c>
      <c r="AC20" s="3" t="str">
        <f>Доллар!AC20</f>
        <v>17.10.2023</v>
      </c>
      <c r="AD20" s="157" t="str">
        <f>IF(AND(AE18=0,AE19=0,AE20=0,AE21=0,AE22=0,AE23=0,AE24=0,AE25=0,AE26=0,AE27=0,AE28=0,AE29=0),"",(IF((SUMIFS(LME_non_ferrous!$E:$E,LME_non_ferrous!$A:$A,AC20))=0,"-",(SUMIFS(LME_non_ferrous!$E:$E,LME_non_ferrous!$A:$A,AC20)))))</f>
        <v/>
      </c>
      <c r="AE20" s="165">
        <f>SUMIFS(LME_non_ferrous!$E:$E,LME_non_ferrous!$A:$A,AC20)</f>
        <v>0</v>
      </c>
      <c r="AF20" s="3" t="str">
        <f>Доллар!AF20</f>
        <v>17.11.2023</v>
      </c>
      <c r="AG20" s="157" t="str">
        <f>IF(AND(AH18=0,AH19=0,AH20=0,AH21=0,AH22=0,AH23=0,AH24=0,AH25=0,AH26=0,AH27=0,AH28=0,AH29=0),"",(IF((SUMIFS(LME_non_ferrous!$E:$E,LME_non_ferrous!$A:$A,AF20))=0,"-",(SUMIFS(LME_non_ferrous!$E:$E,LME_non_ferrous!$A:$A,AF20)))))</f>
        <v/>
      </c>
      <c r="AH20" s="165">
        <f>SUMIFS(LME_non_ferrous!$E:$E,LME_non_ferrous!$A:$A,AF20)</f>
        <v>0</v>
      </c>
      <c r="AI20" s="3" t="str">
        <f>Доллар!AI20</f>
        <v>17.12.2023</v>
      </c>
      <c r="AJ20" s="157" t="str">
        <f>IF(AND(AK18=0,AK19=0,AK20=0,AK21=0,AK22=0,AK23=0,AK24=0,AK25=0,AK26=0,AK27=0,AK28=0,AK29=0),"",(IF((SUMIFS(LME_non_ferrous!$E:$E,LME_non_ferrous!$A:$A,AI20))=0,"-",(SUMIFS(LME_non_ferrous!$E:$E,LME_non_ferrous!$A:$A,AI20)))))</f>
        <v/>
      </c>
      <c r="AK20" s="165">
        <f>SUMIFS(LME_non_ferrous!$E:$E,LME_non_ferrous!$A:$A,AI20)</f>
        <v>0</v>
      </c>
      <c r="AQ20" s="153" t="str">
        <f t="shared" si="1"/>
        <v>17.06.2023</v>
      </c>
      <c r="AR20" s="161">
        <f t="shared" si="0"/>
        <v>0</v>
      </c>
      <c r="AT20" s="3" t="str">
        <f t="shared" si="2"/>
        <v>17.10.2023</v>
      </c>
      <c r="AU20" s="161">
        <f t="shared" si="3"/>
        <v>0</v>
      </c>
      <c r="AW20" s="3" t="str">
        <f t="shared" si="4"/>
        <v>17.11.2023</v>
      </c>
      <c r="AX20" s="161">
        <f t="shared" si="5"/>
        <v>0</v>
      </c>
      <c r="AZ20" s="3" t="str">
        <f t="shared" si="6"/>
        <v>17.12.2023</v>
      </c>
      <c r="BA20" s="161">
        <f t="shared" si="7"/>
        <v>0</v>
      </c>
    </row>
    <row r="21" spans="2:53" x14ac:dyDescent="0.25">
      <c r="B21" s="3" t="str">
        <f>Доллар!B21</f>
        <v>18.01.2023</v>
      </c>
      <c r="C21" s="157" t="str">
        <f>IF(AND(D19=0,D20=0,D21=0,D22=0,D23=0,D24=0,D25=0,D26=0,D27=0,D28=0,D29=0,D30=0),"",(IF((SUMIFS(LME_non_ferrous!$E:$E,LME_non_ferrous!$A:$A,B21))=0,"-",(SUMIFS(LME_non_ferrous!$E:$E,LME_non_ferrous!$A:$A,B21)))))</f>
        <v/>
      </c>
      <c r="D21" s="165">
        <f>SUMIFS(LME_non_ferrous!$E:$E,LME_non_ferrous!$A:$A,B21)</f>
        <v>0</v>
      </c>
      <c r="E21" s="3" t="str">
        <f>Доллар!E21</f>
        <v>18.02.2023</v>
      </c>
      <c r="F21" s="157" t="str">
        <f>IF(AND(G19=0,G20=0,G21=0,G22=0,G23=0,G24=0,G25=0,G26=0,G27=0,G28=0,G29=0,G30=0),"",(IF((SUMIFS(LME_non_ferrous!$E:$E,LME_non_ferrous!$A:$A,E21))=0,"-",(SUMIFS(LME_non_ferrous!$E:$E,LME_non_ferrous!$A:$A,E21)))))</f>
        <v/>
      </c>
      <c r="G21" s="165">
        <f>SUMIFS(LME_non_ferrous!$E:$E,LME_non_ferrous!$A:$A,E21)</f>
        <v>0</v>
      </c>
      <c r="H21" s="3" t="str">
        <f>Доллар!H21</f>
        <v>18.03.2023</v>
      </c>
      <c r="I21" s="157" t="str">
        <f>IF(AND(J19=0,J20=0,J21=0,J22=0,J23=0,J24=0,J25=0,J26=0,J27=0,J28=0,J29=0,J30=0),"",(IF((SUMIFS(LME_non_ferrous!$E:$E,LME_non_ferrous!$A:$A,H21))=0,"-",(SUMIFS(LME_non_ferrous!$E:$E,LME_non_ferrous!$A:$A,H21)))))</f>
        <v/>
      </c>
      <c r="J21" s="165">
        <f>SUMIFS(LME_non_ferrous!$E:$E,LME_non_ferrous!$A:$A,H21)</f>
        <v>0</v>
      </c>
      <c r="K21" s="3" t="str">
        <f>Доллар!K21</f>
        <v>18.04.2023</v>
      </c>
      <c r="L21" s="157" t="str">
        <f>IF(AND(M19=0,M20=0,M21=0,M22=0,M23=0,M24=0,M25=0,M26=0,M27=0,M28=0,M29=0,M30=0),"",(IF((SUMIFS(LME_non_ferrous!$E:$E,LME_non_ferrous!$A:$A,K21))=0,"-",(SUMIFS(LME_non_ferrous!$E:$E,LME_non_ferrous!$A:$A,K21)))))</f>
        <v/>
      </c>
      <c r="M21" s="165">
        <f>SUMIFS(LME_non_ferrous!$E:$E,LME_non_ferrous!$A:$A,K21)</f>
        <v>0</v>
      </c>
      <c r="N21" s="3" t="str">
        <f>Доллар!N21</f>
        <v>18.05.2023</v>
      </c>
      <c r="O21" s="157" t="str">
        <f>IF(AND(P19=0,P20=0,P21=0,P22=0,P23=0,P24=0,P25=0,P26=0,P27=0,P28=0,P29=0,P30=0),"",(IF((SUMIFS(LME_non_ferrous!$E:$E,LME_non_ferrous!$A:$A,N21))=0,"-",(SUMIFS(LME_non_ferrous!$E:$E,LME_non_ferrous!$A:$A,N21)))))</f>
        <v/>
      </c>
      <c r="P21" s="165">
        <f>SUMIFS(LME_non_ferrous!$E:$E,LME_non_ferrous!$A:$A,N21)</f>
        <v>0</v>
      </c>
      <c r="Q21" s="3" t="str">
        <f>Доллар!Q21</f>
        <v>18.06.2023</v>
      </c>
      <c r="R21" s="157" t="str">
        <f>IF(AND(S19=0,S20=0,S21=0,S22=0,S23=0,S24=0,S25=0,S26=0,S27=0,S28=0,S29=0,S30=0),"",(IF((SUMIFS(LME_non_ferrous!$E:$E,LME_non_ferrous!$A:$A,Q21))=0,"-",(SUMIFS(LME_non_ferrous!$E:$E,LME_non_ferrous!$A:$A,Q21)))))</f>
        <v/>
      </c>
      <c r="S21" s="165">
        <f>SUMIFS(LME_non_ferrous!$E:$E,LME_non_ferrous!$A:$A,Q21)</f>
        <v>0</v>
      </c>
      <c r="T21" s="3" t="str">
        <f>Доллар!T21</f>
        <v>18.07.2023</v>
      </c>
      <c r="U21" s="157" t="str">
        <f>IF(AND(V19=0,V20=0,V21=0,V22=0,V23=0,V24=0,V25=0,V26=0,V27=0,V28=0,V29=0,V30=0),"",(IF((SUMIFS(LME_non_ferrous!$E:$E,LME_non_ferrous!$A:$A,T21))=0,"-",(SUMIFS(LME_non_ferrous!$E:$E,LME_non_ferrous!$A:$A,T21)))))</f>
        <v/>
      </c>
      <c r="V21" s="165">
        <f>SUMIFS(LME_non_ferrous!$E:$E,LME_non_ferrous!$A:$A,T21)</f>
        <v>0</v>
      </c>
      <c r="W21" s="3" t="str">
        <f>Доллар!W21</f>
        <v>18.08.2023</v>
      </c>
      <c r="X21" s="157" t="str">
        <f>IF(AND(Y19=0,Y20=0,Y21=0,Y22=0,Y23=0,Y24=0,Y25=0,Y26=0,Y27=0,Y28=0,Y29=0,Y30=0),"",(IF((SUMIFS(LME_non_ferrous!$E:$E,LME_non_ferrous!$A:$A,W21))=0,"-",(SUMIFS(LME_non_ferrous!$E:$E,LME_non_ferrous!$A:$A,W21)))))</f>
        <v/>
      </c>
      <c r="Y21" s="165">
        <f>SUMIFS(LME_non_ferrous!$E:$E,LME_non_ferrous!$A:$A,W21)</f>
        <v>0</v>
      </c>
      <c r="Z21" s="3" t="str">
        <f>Доллар!Z21</f>
        <v>18.09.2023</v>
      </c>
      <c r="AA21" s="157" t="str">
        <f>IF(AND(AB19=0,AB20=0,AB21=0,AB22=0,AB23=0,AB24=0,AB25=0,AB26=0,AB27=0,AB28=0,AB29=0,AB30=0),"",(IF((SUMIFS(LME_non_ferrous!$E:$E,LME_non_ferrous!$A:$A,Z21))=0,"-",(SUMIFS(LME_non_ferrous!$E:$E,LME_non_ferrous!$A:$A,Z21)))))</f>
        <v/>
      </c>
      <c r="AB21" s="165">
        <f>SUMIFS(LME_non_ferrous!$E:$E,LME_non_ferrous!$A:$A,Z21)</f>
        <v>0</v>
      </c>
      <c r="AC21" s="3" t="str">
        <f>Доллар!AC21</f>
        <v>18.10.2023</v>
      </c>
      <c r="AD21" s="157" t="str">
        <f>IF(AND(AE19=0,AE20=0,AE21=0,AE22=0,AE23=0,AE24=0,AE25=0,AE26=0,AE27=0,AE28=0,AE29=0,AE30=0),"",(IF((SUMIFS(LME_non_ferrous!$E:$E,LME_non_ferrous!$A:$A,AC21))=0,"-",(SUMIFS(LME_non_ferrous!$E:$E,LME_non_ferrous!$A:$A,AC21)))))</f>
        <v/>
      </c>
      <c r="AE21" s="165">
        <f>SUMIFS(LME_non_ferrous!$E:$E,LME_non_ferrous!$A:$A,AC21)</f>
        <v>0</v>
      </c>
      <c r="AF21" s="3" t="str">
        <f>Доллар!AF21</f>
        <v>18.11.2023</v>
      </c>
      <c r="AG21" s="157" t="str">
        <f>IF(AND(AH19=0,AH20=0,AH21=0,AH22=0,AH23=0,AH24=0,AH25=0,AH26=0,AH27=0,AH28=0,AH29=0,AH30=0),"",(IF((SUMIFS(LME_non_ferrous!$E:$E,LME_non_ferrous!$A:$A,AF21))=0,"-",(SUMIFS(LME_non_ferrous!$E:$E,LME_non_ferrous!$A:$A,AF21)))))</f>
        <v/>
      </c>
      <c r="AH21" s="165">
        <f>SUMIFS(LME_non_ferrous!$E:$E,LME_non_ferrous!$A:$A,AF21)</f>
        <v>0</v>
      </c>
      <c r="AI21" s="3" t="str">
        <f>Доллар!AI21</f>
        <v>18.12.2023</v>
      </c>
      <c r="AJ21" s="157" t="str">
        <f>IF(AND(AK19=0,AK20=0,AK21=0,AK22=0,AK23=0,AK24=0,AK25=0,AK26=0,AK27=0,AK28=0,AK29=0,AK30=0),"",(IF((SUMIFS(LME_non_ferrous!$E:$E,LME_non_ferrous!$A:$A,AI21))=0,"-",(SUMIFS(LME_non_ferrous!$E:$E,LME_non_ferrous!$A:$A,AI21)))))</f>
        <v/>
      </c>
      <c r="AK21" s="165">
        <f>SUMIFS(LME_non_ferrous!$E:$E,LME_non_ferrous!$A:$A,AI21)</f>
        <v>0</v>
      </c>
      <c r="AQ21" s="153" t="str">
        <f t="shared" si="1"/>
        <v>18.06.2023</v>
      </c>
      <c r="AR21" s="161">
        <f t="shared" si="0"/>
        <v>0</v>
      </c>
      <c r="AT21" s="3" t="str">
        <f t="shared" si="2"/>
        <v>18.10.2023</v>
      </c>
      <c r="AU21" s="161">
        <f t="shared" si="3"/>
        <v>0</v>
      </c>
      <c r="AW21" s="3" t="str">
        <f t="shared" si="4"/>
        <v>18.11.2023</v>
      </c>
      <c r="AX21" s="161">
        <f t="shared" si="5"/>
        <v>0</v>
      </c>
      <c r="AZ21" s="3" t="str">
        <f t="shared" si="6"/>
        <v>18.12.2023</v>
      </c>
      <c r="BA21" s="161">
        <f t="shared" si="7"/>
        <v>0</v>
      </c>
    </row>
    <row r="22" spans="2:53" x14ac:dyDescent="0.25">
      <c r="B22" s="3" t="str">
        <f>Доллар!B22</f>
        <v>19.01.2023</v>
      </c>
      <c r="C22" s="157" t="str">
        <f>IF(AND(D20=0,D21=0,D22=0,D23=0,D24=0,D25=0,D26=0,D27=0,D28=0,D29=0,D30=0,D31=0),"",(IF((SUMIFS(LME_non_ferrous!$E:$E,LME_non_ferrous!$A:$A,B22))=0,"-",(SUMIFS(LME_non_ferrous!$E:$E,LME_non_ferrous!$A:$A,B22)))))</f>
        <v/>
      </c>
      <c r="D22" s="165">
        <f>SUMIFS(LME_non_ferrous!$E:$E,LME_non_ferrous!$A:$A,B22)</f>
        <v>0</v>
      </c>
      <c r="E22" s="3" t="str">
        <f>Доллар!E22</f>
        <v>19.02.2023</v>
      </c>
      <c r="F22" s="157" t="str">
        <f>IF(AND(G20=0,G21=0,G22=0,G23=0,G24=0,G25=0,G26=0,G27=0,G28=0,G29=0,G30=0,G31=0),"",(IF((SUMIFS(LME_non_ferrous!$E:$E,LME_non_ferrous!$A:$A,E22))=0,"-",(SUMIFS(LME_non_ferrous!$E:$E,LME_non_ferrous!$A:$A,E22)))))</f>
        <v/>
      </c>
      <c r="G22" s="165">
        <f>SUMIFS(LME_non_ferrous!$E:$E,LME_non_ferrous!$A:$A,E22)</f>
        <v>0</v>
      </c>
      <c r="H22" s="3" t="str">
        <f>Доллар!H22</f>
        <v>19.03.2023</v>
      </c>
      <c r="I22" s="157" t="str">
        <f>IF(AND(J20=0,J21=0,J22=0,J23=0,J24=0,J25=0,J26=0,J27=0,J28=0,J29=0,J30=0,J31=0),"",(IF((SUMIFS(LME_non_ferrous!$E:$E,LME_non_ferrous!$A:$A,H22))=0,"-",(SUMIFS(LME_non_ferrous!$E:$E,LME_non_ferrous!$A:$A,H22)))))</f>
        <v/>
      </c>
      <c r="J22" s="165">
        <f>SUMIFS(LME_non_ferrous!$E:$E,LME_non_ferrous!$A:$A,H22)</f>
        <v>0</v>
      </c>
      <c r="K22" s="3" t="str">
        <f>Доллар!K22</f>
        <v>19.04.2023</v>
      </c>
      <c r="L22" s="157" t="str">
        <f>IF(AND(M20=0,M21=0,M22=0,M23=0,M24=0,M25=0,M26=0,M27=0,M28=0,M29=0,M30=0,M31=0),"",(IF((SUMIFS(LME_non_ferrous!$E:$E,LME_non_ferrous!$A:$A,K22))=0,"-",(SUMIFS(LME_non_ferrous!$E:$E,LME_non_ferrous!$A:$A,K22)))))</f>
        <v/>
      </c>
      <c r="M22" s="165">
        <f>SUMIFS(LME_non_ferrous!$E:$E,LME_non_ferrous!$A:$A,K22)</f>
        <v>0</v>
      </c>
      <c r="N22" s="3" t="str">
        <f>Доллар!N22</f>
        <v>19.05.2023</v>
      </c>
      <c r="O22" s="157" t="str">
        <f>IF(AND(P20=0,P21=0,P22=0,P23=0,P24=0,P25=0,P26=0,P27=0,P28=0,P29=0,P30=0,P31=0),"",(IF((SUMIFS(LME_non_ferrous!$E:$E,LME_non_ferrous!$A:$A,N22))=0,"-",(SUMIFS(LME_non_ferrous!$E:$E,LME_non_ferrous!$A:$A,N22)))))</f>
        <v/>
      </c>
      <c r="P22" s="165">
        <f>SUMIFS(LME_non_ferrous!$E:$E,LME_non_ferrous!$A:$A,N22)</f>
        <v>0</v>
      </c>
      <c r="Q22" s="3" t="str">
        <f>Доллар!Q22</f>
        <v>19.06.2023</v>
      </c>
      <c r="R22" s="157" t="str">
        <f>IF(AND(S20=0,S21=0,S22=0,S23=0,S24=0,S25=0,S26=0,S27=0,S28=0,S29=0,S30=0,S31=0),"",(IF((SUMIFS(LME_non_ferrous!$E:$E,LME_non_ferrous!$A:$A,Q22))=0,"-",(SUMIFS(LME_non_ferrous!$E:$E,LME_non_ferrous!$A:$A,Q22)))))</f>
        <v/>
      </c>
      <c r="S22" s="165">
        <f>SUMIFS(LME_non_ferrous!$E:$E,LME_non_ferrous!$A:$A,Q22)</f>
        <v>0</v>
      </c>
      <c r="T22" s="3" t="str">
        <f>Доллар!T22</f>
        <v>19.07.2023</v>
      </c>
      <c r="U22" s="157" t="str">
        <f>IF(AND(V20=0,V21=0,V22=0,V23=0,V24=0,V25=0,V26=0,V27=0,V28=0,V29=0,V30=0,V31=0),"",(IF((SUMIFS(LME_non_ferrous!$E:$E,LME_non_ferrous!$A:$A,T22))=0,"-",(SUMIFS(LME_non_ferrous!$E:$E,LME_non_ferrous!$A:$A,T22)))))</f>
        <v/>
      </c>
      <c r="V22" s="165">
        <f>SUMIFS(LME_non_ferrous!$E:$E,LME_non_ferrous!$A:$A,T22)</f>
        <v>0</v>
      </c>
      <c r="W22" s="3" t="str">
        <f>Доллар!W22</f>
        <v>19.08.2023</v>
      </c>
      <c r="X22" s="157" t="str">
        <f>IF(AND(Y20=0,Y21=0,Y22=0,Y23=0,Y24=0,Y25=0,Y26=0,Y27=0,Y28=0,Y29=0,Y30=0,Y31=0),"",(IF((SUMIFS(LME_non_ferrous!$E:$E,LME_non_ferrous!$A:$A,W22))=0,"-",(SUMIFS(LME_non_ferrous!$E:$E,LME_non_ferrous!$A:$A,W22)))))</f>
        <v/>
      </c>
      <c r="Y22" s="165">
        <f>SUMIFS(LME_non_ferrous!$E:$E,LME_non_ferrous!$A:$A,W22)</f>
        <v>0</v>
      </c>
      <c r="Z22" s="3" t="str">
        <f>Доллар!Z22</f>
        <v>19.09.2023</v>
      </c>
      <c r="AA22" s="157" t="str">
        <f>IF(AND(AB20=0,AB21=0,AB22=0,AB23=0,AB24=0,AB25=0,AB26=0,AB27=0,AB28=0,AB29=0,AB30=0,AB31=0),"",(IF((SUMIFS(LME_non_ferrous!$E:$E,LME_non_ferrous!$A:$A,Z22))=0,"-",(SUMIFS(LME_non_ferrous!$E:$E,LME_non_ferrous!$A:$A,Z22)))))</f>
        <v/>
      </c>
      <c r="AB22" s="165">
        <f>SUMIFS(LME_non_ferrous!$E:$E,LME_non_ferrous!$A:$A,Z22)</f>
        <v>0</v>
      </c>
      <c r="AC22" s="3" t="str">
        <f>Доллар!AC22</f>
        <v>19.10.2023</v>
      </c>
      <c r="AD22" s="157" t="str">
        <f>IF(AND(AE20=0,AE21=0,AE22=0,AE23=0,AE24=0,AE25=0,AE26=0,AE27=0,AE28=0,AE29=0,AE30=0,AE31=0),"",(IF((SUMIFS(LME_non_ferrous!$E:$E,LME_non_ferrous!$A:$A,AC22))=0,"-",(SUMIFS(LME_non_ferrous!$E:$E,LME_non_ferrous!$A:$A,AC22)))))</f>
        <v/>
      </c>
      <c r="AE22" s="165">
        <f>SUMIFS(LME_non_ferrous!$E:$E,LME_non_ferrous!$A:$A,AC22)</f>
        <v>0</v>
      </c>
      <c r="AF22" s="3" t="str">
        <f>Доллар!AF22</f>
        <v>19.11.2023</v>
      </c>
      <c r="AG22" s="157" t="str">
        <f>IF(AND(AH20=0,AH21=0,AH22=0,AH23=0,AH24=0,AH25=0,AH26=0,AH27=0,AH28=0,AH29=0,AH30=0,AH31=0),"",(IF((SUMIFS(LME_non_ferrous!$E:$E,LME_non_ferrous!$A:$A,AF22))=0,"-",(SUMIFS(LME_non_ferrous!$E:$E,LME_non_ferrous!$A:$A,AF22)))))</f>
        <v/>
      </c>
      <c r="AH22" s="165">
        <f>SUMIFS(LME_non_ferrous!$E:$E,LME_non_ferrous!$A:$A,AF22)</f>
        <v>0</v>
      </c>
      <c r="AI22" s="3" t="str">
        <f>Доллар!AI22</f>
        <v>19.12.2023</v>
      </c>
      <c r="AJ22" s="157" t="str">
        <f>IF(AND(AK20=0,AK21=0,AK22=0,AK23=0,AK24=0,AK25=0,AK26=0,AK27=0,AK28=0,AK29=0,AK30=0,AK31=0),"",(IF((SUMIFS(LME_non_ferrous!$E:$E,LME_non_ferrous!$A:$A,AI22))=0,"-",(SUMIFS(LME_non_ferrous!$E:$E,LME_non_ferrous!$A:$A,AI22)))))</f>
        <v/>
      </c>
      <c r="AK22" s="165">
        <f>SUMIFS(LME_non_ferrous!$E:$E,LME_non_ferrous!$A:$A,AI22)</f>
        <v>0</v>
      </c>
      <c r="AQ22" s="153" t="str">
        <f t="shared" si="1"/>
        <v>19.06.2023</v>
      </c>
      <c r="AR22" s="161">
        <f t="shared" si="0"/>
        <v>0</v>
      </c>
      <c r="AT22" s="3" t="str">
        <f t="shared" si="2"/>
        <v>19.10.2023</v>
      </c>
      <c r="AU22" s="161">
        <f t="shared" si="3"/>
        <v>0</v>
      </c>
      <c r="AW22" s="3" t="str">
        <f t="shared" si="4"/>
        <v>19.11.2023</v>
      </c>
      <c r="AX22" s="161">
        <f t="shared" si="5"/>
        <v>0</v>
      </c>
      <c r="AZ22" s="3" t="str">
        <f t="shared" si="6"/>
        <v>19.12.2023</v>
      </c>
      <c r="BA22" s="161">
        <f t="shared" si="7"/>
        <v>0</v>
      </c>
    </row>
    <row r="23" spans="2:53" x14ac:dyDescent="0.25">
      <c r="B23" s="3" t="str">
        <f>Доллар!B23</f>
        <v>20.01.2023</v>
      </c>
      <c r="C23" s="157" t="str">
        <f>IF(AND(D21=0,D22=0,D23=0,D24=0,D25=0,D26=0,D27=0,D28=0,D29=0,D30=0,D31=0,D32=0),"",(IF((SUMIFS(LME_non_ferrous!$E:$E,LME_non_ferrous!$A:$A,B23))=0,"-",(SUMIFS(LME_non_ferrous!$E:$E,LME_non_ferrous!$A:$A,B23)))))</f>
        <v/>
      </c>
      <c r="D23" s="165">
        <f>SUMIFS(LME_non_ferrous!$E:$E,LME_non_ferrous!$A:$A,B23)</f>
        <v>0</v>
      </c>
      <c r="E23" s="3" t="str">
        <f>Доллар!E23</f>
        <v>20.02.2023</v>
      </c>
      <c r="F23" s="157" t="str">
        <f>IF(AND(G21=0,G22=0,G23=0,G24=0,G25=0,G26=0,G27=0,G28=0,G29=0,G30=0,G31=0,G32=0),"",(IF((SUMIFS(LME_non_ferrous!$E:$E,LME_non_ferrous!$A:$A,E23))=0,"-",(SUMIFS(LME_non_ferrous!$E:$E,LME_non_ferrous!$A:$A,E23)))))</f>
        <v/>
      </c>
      <c r="G23" s="165">
        <f>SUMIFS(LME_non_ferrous!$E:$E,LME_non_ferrous!$A:$A,E23)</f>
        <v>0</v>
      </c>
      <c r="H23" s="3" t="str">
        <f>Доллар!H23</f>
        <v>20.03.2023</v>
      </c>
      <c r="I23" s="157" t="str">
        <f>IF(AND(J21=0,J22=0,J23=0,J24=0,J25=0,J26=0,J27=0,J28=0,J29=0,J30=0,J31=0,J32=0),"",(IF((SUMIFS(LME_non_ferrous!$E:$E,LME_non_ferrous!$A:$A,H23))=0,"-",(SUMIFS(LME_non_ferrous!$E:$E,LME_non_ferrous!$A:$A,H23)))))</f>
        <v/>
      </c>
      <c r="J23" s="165">
        <f>SUMIFS(LME_non_ferrous!$E:$E,LME_non_ferrous!$A:$A,H23)</f>
        <v>0</v>
      </c>
      <c r="K23" s="3" t="str">
        <f>Доллар!K23</f>
        <v>20.04.2023</v>
      </c>
      <c r="L23" s="157" t="str">
        <f>IF(AND(M21=0,M22=0,M23=0,M24=0,M25=0,M26=0,M27=0,M28=0,M29=0,M30=0,M31=0,M32=0),"",(IF((SUMIFS(LME_non_ferrous!$E:$E,LME_non_ferrous!$A:$A,K23))=0,"-",(SUMIFS(LME_non_ferrous!$E:$E,LME_non_ferrous!$A:$A,K23)))))</f>
        <v/>
      </c>
      <c r="M23" s="165">
        <f>SUMIFS(LME_non_ferrous!$E:$E,LME_non_ferrous!$A:$A,K23)</f>
        <v>0</v>
      </c>
      <c r="N23" s="3" t="str">
        <f>Доллар!N23</f>
        <v>20.05.2023</v>
      </c>
      <c r="O23" s="157" t="str">
        <f>IF(AND(P21=0,P22=0,P23=0,P24=0,P25=0,P26=0,P27=0,P28=0,P29=0,P30=0,P31=0,P32=0),"",(IF((SUMIFS(LME_non_ferrous!$E:$E,LME_non_ferrous!$A:$A,N23))=0,"-",(SUMIFS(LME_non_ferrous!$E:$E,LME_non_ferrous!$A:$A,N23)))))</f>
        <v/>
      </c>
      <c r="P23" s="165">
        <f>SUMIFS(LME_non_ferrous!$E:$E,LME_non_ferrous!$A:$A,N23)</f>
        <v>0</v>
      </c>
      <c r="Q23" s="3" t="str">
        <f>Доллар!Q23</f>
        <v>20.06.2023</v>
      </c>
      <c r="R23" s="157" t="str">
        <f>IF(AND(S21=0,S22=0,S23=0,S24=0,S25=0,S26=0,S27=0,S28=0,S29=0,S30=0,S31=0,S32=0),"",(IF((SUMIFS(LME_non_ferrous!$E:$E,LME_non_ferrous!$A:$A,Q23))=0,"-",(SUMIFS(LME_non_ferrous!$E:$E,LME_non_ferrous!$A:$A,Q23)))))</f>
        <v/>
      </c>
      <c r="S23" s="165">
        <f>SUMIFS(LME_non_ferrous!$E:$E,LME_non_ferrous!$A:$A,Q23)</f>
        <v>0</v>
      </c>
      <c r="T23" s="3" t="str">
        <f>Доллар!T23</f>
        <v>20.07.2023</v>
      </c>
      <c r="U23" s="157" t="str">
        <f>IF(AND(V21=0,V22=0,V23=0,V24=0,V25=0,V26=0,V27=0,V28=0,V29=0,V30=0,V31=0,V32=0),"",(IF((SUMIFS(LME_non_ferrous!$E:$E,LME_non_ferrous!$A:$A,T23))=0,"-",(SUMIFS(LME_non_ferrous!$E:$E,LME_non_ferrous!$A:$A,T23)))))</f>
        <v/>
      </c>
      <c r="V23" s="165">
        <f>SUMIFS(LME_non_ferrous!$E:$E,LME_non_ferrous!$A:$A,T23)</f>
        <v>0</v>
      </c>
      <c r="W23" s="3" t="str">
        <f>Доллар!W23</f>
        <v>20.08.2023</v>
      </c>
      <c r="X23" s="157" t="str">
        <f>IF(AND(Y21=0,Y22=0,Y23=0,Y24=0,Y25=0,Y26=0,Y27=0,Y28=0,Y29=0,Y30=0,Y31=0,Y32=0),"",(IF((SUMIFS(LME_non_ferrous!$E:$E,LME_non_ferrous!$A:$A,W23))=0,"-",(SUMIFS(LME_non_ferrous!$E:$E,LME_non_ferrous!$A:$A,W23)))))</f>
        <v/>
      </c>
      <c r="Y23" s="165">
        <f>SUMIFS(LME_non_ferrous!$E:$E,LME_non_ferrous!$A:$A,W23)</f>
        <v>0</v>
      </c>
      <c r="Z23" s="3" t="str">
        <f>Доллар!Z23</f>
        <v>20.09.2023</v>
      </c>
      <c r="AA23" s="157" t="str">
        <f>IF(AND(AB21=0,AB22=0,AB23=0,AB24=0,AB25=0,AB26=0,AB27=0,AB28=0,AB29=0,AB30=0,AB31=0,AB32=0),"",(IF((SUMIFS(LME_non_ferrous!$E:$E,LME_non_ferrous!$A:$A,Z23))=0,"-",(SUMIFS(LME_non_ferrous!$E:$E,LME_non_ferrous!$A:$A,Z23)))))</f>
        <v/>
      </c>
      <c r="AB23" s="165">
        <f>SUMIFS(LME_non_ferrous!$E:$E,LME_non_ferrous!$A:$A,Z23)</f>
        <v>0</v>
      </c>
      <c r="AC23" s="3" t="str">
        <f>Доллар!AC23</f>
        <v>20.10.2023</v>
      </c>
      <c r="AD23" s="157" t="str">
        <f>IF(AND(AE21=0,AE22=0,AE23=0,AE24=0,AE25=0,AE26=0,AE27=0,AE28=0,AE29=0,AE30=0,AE31=0,AE32=0),"",(IF((SUMIFS(LME_non_ferrous!$E:$E,LME_non_ferrous!$A:$A,AC23))=0,"-",(SUMIFS(LME_non_ferrous!$E:$E,LME_non_ferrous!$A:$A,AC23)))))</f>
        <v/>
      </c>
      <c r="AE23" s="165">
        <f>SUMIFS(LME_non_ferrous!$E:$E,LME_non_ferrous!$A:$A,AC23)</f>
        <v>0</v>
      </c>
      <c r="AF23" s="3" t="str">
        <f>Доллар!AF23</f>
        <v>20.11.2023</v>
      </c>
      <c r="AG23" s="157" t="str">
        <f>IF(AND(AH21=0,AH22=0,AH23=0,AH24=0,AH25=0,AH26=0,AH27=0,AH28=0,AH29=0,AH30=0,AH31=0,AH32=0),"",(IF((SUMIFS(LME_non_ferrous!$E:$E,LME_non_ferrous!$A:$A,AF23))=0,"-",(SUMIFS(LME_non_ferrous!$E:$E,LME_non_ferrous!$A:$A,AF23)))))</f>
        <v/>
      </c>
      <c r="AH23" s="165">
        <f>SUMIFS(LME_non_ferrous!$E:$E,LME_non_ferrous!$A:$A,AF23)</f>
        <v>0</v>
      </c>
      <c r="AI23" s="3" t="str">
        <f>Доллар!AI23</f>
        <v>20.12.2023</v>
      </c>
      <c r="AJ23" s="157" t="str">
        <f>IF(AND(AK21=0,AK22=0,AK23=0,AK24=0,AK25=0,AK26=0,AK27=0,AK28=0,AK29=0,AK30=0,AK31=0,AK32=0),"",(IF((SUMIFS(LME_non_ferrous!$E:$E,LME_non_ferrous!$A:$A,AI23))=0,"-",(SUMIFS(LME_non_ferrous!$E:$E,LME_non_ferrous!$A:$A,AI23)))))</f>
        <v/>
      </c>
      <c r="AK23" s="165">
        <f>SUMIFS(LME_non_ferrous!$E:$E,LME_non_ferrous!$A:$A,AI23)</f>
        <v>0</v>
      </c>
      <c r="AQ23" s="153" t="str">
        <f t="shared" si="1"/>
        <v>20.06.2023</v>
      </c>
      <c r="AR23" s="161">
        <f t="shared" si="0"/>
        <v>0</v>
      </c>
      <c r="AT23" s="3" t="str">
        <f t="shared" si="2"/>
        <v>20.10.2023</v>
      </c>
      <c r="AU23" s="161">
        <f t="shared" si="3"/>
        <v>0</v>
      </c>
      <c r="AW23" s="3" t="str">
        <f t="shared" si="4"/>
        <v>20.11.2023</v>
      </c>
      <c r="AX23" s="161">
        <f t="shared" si="5"/>
        <v>0</v>
      </c>
      <c r="AZ23" s="3" t="str">
        <f t="shared" si="6"/>
        <v>20.12.2023</v>
      </c>
      <c r="BA23" s="161">
        <f t="shared" si="7"/>
        <v>0</v>
      </c>
    </row>
    <row r="24" spans="2:53" x14ac:dyDescent="0.25">
      <c r="B24" s="3" t="str">
        <f>Доллар!B24</f>
        <v>21.01.2023</v>
      </c>
      <c r="C24" s="157" t="str">
        <f>IF(AND(D22=0,D23=0,D24=0,D25=0,D26=0,D27=0,D28=0,D29=0,D30=0,D31=0,D32=0,D33=0),"",(IF((SUMIFS(LME_non_ferrous!$E:$E,LME_non_ferrous!$A:$A,B24))=0,"-",(SUMIFS(LME_non_ferrous!$E:$E,LME_non_ferrous!$A:$A,B24)))))</f>
        <v/>
      </c>
      <c r="D24" s="165">
        <f>SUMIFS(LME_non_ferrous!$E:$E,LME_non_ferrous!$A:$A,B24)</f>
        <v>0</v>
      </c>
      <c r="E24" s="3" t="str">
        <f>Доллар!E24</f>
        <v>21.02.2023</v>
      </c>
      <c r="F24" s="157" t="str">
        <f>IF(AND(G22=0,G23=0,G24=0,G25=0,G26=0,G27=0,G28=0,G29=0,G30=0,G31=0,G32=0,G33=0),"",(IF((SUMIFS(LME_non_ferrous!$E:$E,LME_non_ferrous!$A:$A,E24))=0,"-",(SUMIFS(LME_non_ferrous!$E:$E,LME_non_ferrous!$A:$A,E24)))))</f>
        <v/>
      </c>
      <c r="G24" s="165">
        <f>SUMIFS(LME_non_ferrous!$E:$E,LME_non_ferrous!$A:$A,E24)</f>
        <v>0</v>
      </c>
      <c r="H24" s="3" t="str">
        <f>Доллар!H24</f>
        <v>21.03.2023</v>
      </c>
      <c r="I24" s="157" t="str">
        <f>IF(AND(J22=0,J23=0,J24=0,J25=0,J26=0,J27=0,J28=0,J29=0,J30=0,J31=0,J32=0,J33=0),"",(IF((SUMIFS(LME_non_ferrous!$E:$E,LME_non_ferrous!$A:$A,H24))=0,"-",(SUMIFS(LME_non_ferrous!$E:$E,LME_non_ferrous!$A:$A,H24)))))</f>
        <v/>
      </c>
      <c r="J24" s="165">
        <f>SUMIFS(LME_non_ferrous!$E:$E,LME_non_ferrous!$A:$A,H24)</f>
        <v>0</v>
      </c>
      <c r="K24" s="3" t="str">
        <f>Доллар!K24</f>
        <v>21.04.2023</v>
      </c>
      <c r="L24" s="157" t="str">
        <f>IF(AND(M22=0,M23=0,M24=0,M25=0,M26=0,M27=0,M28=0,M29=0,M30=0,M31=0,M32=0,M33=0),"",(IF((SUMIFS(LME_non_ferrous!$E:$E,LME_non_ferrous!$A:$A,K24))=0,"-",(SUMIFS(LME_non_ferrous!$E:$E,LME_non_ferrous!$A:$A,K24)))))</f>
        <v/>
      </c>
      <c r="M24" s="165">
        <f>SUMIFS(LME_non_ferrous!$E:$E,LME_non_ferrous!$A:$A,K24)</f>
        <v>0</v>
      </c>
      <c r="N24" s="3" t="str">
        <f>Доллар!N24</f>
        <v>21.05.2023</v>
      </c>
      <c r="O24" s="157" t="str">
        <f>IF(AND(P22=0,P23=0,P24=0,P25=0,P26=0,P27=0,P28=0,P29=0,P30=0,P31=0,P32=0,P33=0),"",(IF((SUMIFS(LME_non_ferrous!$E:$E,LME_non_ferrous!$A:$A,N24))=0,"-",(SUMIFS(LME_non_ferrous!$E:$E,LME_non_ferrous!$A:$A,N24)))))</f>
        <v/>
      </c>
      <c r="P24" s="165">
        <f>SUMIFS(LME_non_ferrous!$E:$E,LME_non_ferrous!$A:$A,N24)</f>
        <v>0</v>
      </c>
      <c r="Q24" s="3" t="str">
        <f>Доллар!Q24</f>
        <v>21.06.2023</v>
      </c>
      <c r="R24" s="157" t="str">
        <f>IF(AND(S22=0,S23=0,S24=0,S25=0,S26=0,S27=0,S28=0,S29=0,S30=0,S31=0,S32=0,S33=0),"",(IF((SUMIFS(LME_non_ferrous!$E:$E,LME_non_ferrous!$A:$A,Q24))=0,"-",(SUMIFS(LME_non_ferrous!$E:$E,LME_non_ferrous!$A:$A,Q24)))))</f>
        <v/>
      </c>
      <c r="S24" s="165">
        <f>SUMIFS(LME_non_ferrous!$E:$E,LME_non_ferrous!$A:$A,Q24)</f>
        <v>0</v>
      </c>
      <c r="T24" s="3" t="str">
        <f>Доллар!T24</f>
        <v>21.07.2023</v>
      </c>
      <c r="U24" s="157" t="str">
        <f>IF(AND(V22=0,V23=0,V24=0,V25=0,V26=0,V27=0,V28=0,V29=0,V30=0,V31=0,V32=0,V33=0),"",(IF((SUMIFS(LME_non_ferrous!$E:$E,LME_non_ferrous!$A:$A,T24))=0,"-",(SUMIFS(LME_non_ferrous!$E:$E,LME_non_ferrous!$A:$A,T24)))))</f>
        <v/>
      </c>
      <c r="V24" s="165">
        <f>SUMIFS(LME_non_ferrous!$E:$E,LME_non_ferrous!$A:$A,T24)</f>
        <v>0</v>
      </c>
      <c r="W24" s="3" t="str">
        <f>Доллар!W24</f>
        <v>21.08.2023</v>
      </c>
      <c r="X24" s="157" t="str">
        <f>IF(AND(Y22=0,Y23=0,Y24=0,Y25=0,Y26=0,Y27=0,Y28=0,Y29=0,Y30=0,Y31=0,Y32=0,Y33=0),"",(IF((SUMIFS(LME_non_ferrous!$E:$E,LME_non_ferrous!$A:$A,W24))=0,"-",(SUMIFS(LME_non_ferrous!$E:$E,LME_non_ferrous!$A:$A,W24)))))</f>
        <v/>
      </c>
      <c r="Y24" s="165">
        <f>SUMIFS(LME_non_ferrous!$E:$E,LME_non_ferrous!$A:$A,W24)</f>
        <v>0</v>
      </c>
      <c r="Z24" s="3" t="str">
        <f>Доллар!Z24</f>
        <v>21.09.2023</v>
      </c>
      <c r="AA24" s="157" t="str">
        <f>IF(AND(AB22=0,AB23=0,AB24=0,AB25=0,AB26=0,AB27=0,AB28=0,AB29=0,AB30=0,AB31=0,AB32=0,AB33=0),"",(IF((SUMIFS(LME_non_ferrous!$E:$E,LME_non_ferrous!$A:$A,Z24))=0,"-",(SUMIFS(LME_non_ferrous!$E:$E,LME_non_ferrous!$A:$A,Z24)))))</f>
        <v/>
      </c>
      <c r="AB24" s="165">
        <f>SUMIFS(LME_non_ferrous!$E:$E,LME_non_ferrous!$A:$A,Z24)</f>
        <v>0</v>
      </c>
      <c r="AC24" s="3" t="str">
        <f>Доллар!AC24</f>
        <v>21.10.2023</v>
      </c>
      <c r="AD24" s="157" t="str">
        <f>IF(AND(AE22=0,AE23=0,AE24=0,AE25=0,AE26=0,AE27=0,AE28=0,AE29=0,AE30=0,AE31=0,AE32=0,AE33=0),"",(IF((SUMIFS(LME_non_ferrous!$E:$E,LME_non_ferrous!$A:$A,AC24))=0,"-",(SUMIFS(LME_non_ferrous!$E:$E,LME_non_ferrous!$A:$A,AC24)))))</f>
        <v/>
      </c>
      <c r="AE24" s="165">
        <f>SUMIFS(LME_non_ferrous!$E:$E,LME_non_ferrous!$A:$A,AC24)</f>
        <v>0</v>
      </c>
      <c r="AF24" s="3" t="str">
        <f>Доллар!AF24</f>
        <v>21.11.2023</v>
      </c>
      <c r="AG24" s="157" t="str">
        <f>IF(AND(AH22=0,AH23=0,AH24=0,AH25=0,AH26=0,AH27=0,AH28=0,AH29=0,AH30=0,AH31=0,AH32=0,AH33=0),"",(IF((SUMIFS(LME_non_ferrous!$E:$E,LME_non_ferrous!$A:$A,AF24))=0,"-",(SUMIFS(LME_non_ferrous!$E:$E,LME_non_ferrous!$A:$A,AF24)))))</f>
        <v/>
      </c>
      <c r="AH24" s="165">
        <f>SUMIFS(LME_non_ferrous!$E:$E,LME_non_ferrous!$A:$A,AF24)</f>
        <v>0</v>
      </c>
      <c r="AI24" s="3" t="str">
        <f>Доллар!AI24</f>
        <v>21.12.2023</v>
      </c>
      <c r="AJ24" s="157" t="str">
        <f>IF(AND(AK22=0,AK23=0,AK24=0,AK25=0,AK26=0,AK27=0,AK28=0,AK29=0,AK30=0,AK31=0,AK32=0,AK33=0),"",(IF((SUMIFS(LME_non_ferrous!$E:$E,LME_non_ferrous!$A:$A,AI24))=0,"-",(SUMIFS(LME_non_ferrous!$E:$E,LME_non_ferrous!$A:$A,AI24)))))</f>
        <v/>
      </c>
      <c r="AK24" s="165">
        <f>SUMIFS(LME_non_ferrous!$E:$E,LME_non_ferrous!$A:$A,AI24)</f>
        <v>0</v>
      </c>
      <c r="AQ24" s="153" t="str">
        <f t="shared" si="1"/>
        <v>21.06.2023</v>
      </c>
      <c r="AR24" s="161">
        <f t="shared" si="0"/>
        <v>0</v>
      </c>
      <c r="AT24" s="3" t="str">
        <f t="shared" si="2"/>
        <v>21.10.2023</v>
      </c>
      <c r="AU24" s="161">
        <f t="shared" si="3"/>
        <v>0</v>
      </c>
      <c r="AW24" s="3" t="str">
        <f t="shared" si="4"/>
        <v>21.11.2023</v>
      </c>
      <c r="AX24" s="161">
        <f t="shared" si="5"/>
        <v>0</v>
      </c>
      <c r="AZ24" s="3" t="str">
        <f t="shared" si="6"/>
        <v>21.12.2023</v>
      </c>
      <c r="BA24" s="161">
        <f t="shared" si="7"/>
        <v>0</v>
      </c>
    </row>
    <row r="25" spans="2:53" x14ac:dyDescent="0.25">
      <c r="B25" s="3" t="str">
        <f>Доллар!B25</f>
        <v>22.01.2023</v>
      </c>
      <c r="C25" s="157" t="str">
        <f>IF(AND(D23=0,D24=0,D25=0,D26=0,D27=0,D28=0,D29=0,D30=0,D31=0,D32=0,D33=0,D34=0),"",(IF((SUMIFS(LME_non_ferrous!$E:$E,LME_non_ferrous!$A:$A,B25))=0,"-",(SUMIFS(LME_non_ferrous!$E:$E,LME_non_ferrous!$A:$A,B25)))))</f>
        <v/>
      </c>
      <c r="D25" s="165">
        <f>SUMIFS(LME_non_ferrous!$E:$E,LME_non_ferrous!$A:$A,B25)</f>
        <v>0</v>
      </c>
      <c r="E25" s="3" t="str">
        <f>Доллар!E25</f>
        <v>22.02.2023</v>
      </c>
      <c r="F25" s="157" t="str">
        <f>IF(AND(G23=0,G24=0,G25=0,G26=0,G27=0,G28=0,G29=0,G30=0,G31=0,G32=0,G33=0,G34=0),"",(IF((SUMIFS(LME_non_ferrous!$E:$E,LME_non_ferrous!$A:$A,E25))=0,"-",(SUMIFS(LME_non_ferrous!$E:$E,LME_non_ferrous!$A:$A,E25)))))</f>
        <v/>
      </c>
      <c r="G25" s="165">
        <f>SUMIFS(LME_non_ferrous!$E:$E,LME_non_ferrous!$A:$A,E25)</f>
        <v>0</v>
      </c>
      <c r="H25" s="3" t="str">
        <f>Доллар!H25</f>
        <v>22.03.2023</v>
      </c>
      <c r="I25" s="157" t="str">
        <f>IF(AND(J23=0,J24=0,J25=0,J26=0,J27=0,J28=0,J29=0,J30=0,J31=0,J32=0,J33=0,J34=0),"",(IF((SUMIFS(LME_non_ferrous!$E:$E,LME_non_ferrous!$A:$A,H25))=0,"-",(SUMIFS(LME_non_ferrous!$E:$E,LME_non_ferrous!$A:$A,H25)))))</f>
        <v/>
      </c>
      <c r="J25" s="165">
        <f>SUMIFS(LME_non_ferrous!$E:$E,LME_non_ferrous!$A:$A,H25)</f>
        <v>0</v>
      </c>
      <c r="K25" s="3" t="str">
        <f>Доллар!K25</f>
        <v>22.04.2023</v>
      </c>
      <c r="L25" s="157" t="str">
        <f>IF(AND(M23=0,M24=0,M25=0,M26=0,M27=0,M28=0,M29=0,M30=0,M31=0,M32=0,M33=0,M34=0),"",(IF((SUMIFS(LME_non_ferrous!$E:$E,LME_non_ferrous!$A:$A,K25))=0,"-",(SUMIFS(LME_non_ferrous!$E:$E,LME_non_ferrous!$A:$A,K25)))))</f>
        <v/>
      </c>
      <c r="M25" s="165">
        <f>SUMIFS(LME_non_ferrous!$E:$E,LME_non_ferrous!$A:$A,K25)</f>
        <v>0</v>
      </c>
      <c r="N25" s="3" t="str">
        <f>Доллар!N25</f>
        <v>22.05.2023</v>
      </c>
      <c r="O25" s="157" t="str">
        <f>IF(AND(P23=0,P24=0,P25=0,P26=0,P27=0,P28=0,P29=0,P30=0,P31=0,P32=0,P33=0,P34=0),"",(IF((SUMIFS(LME_non_ferrous!$E:$E,LME_non_ferrous!$A:$A,N25))=0,"-",(SUMIFS(LME_non_ferrous!$E:$E,LME_non_ferrous!$A:$A,N25)))))</f>
        <v/>
      </c>
      <c r="P25" s="165">
        <f>SUMIFS(LME_non_ferrous!$E:$E,LME_non_ferrous!$A:$A,N25)</f>
        <v>0</v>
      </c>
      <c r="Q25" s="3" t="str">
        <f>Доллар!Q25</f>
        <v>22.06.2023</v>
      </c>
      <c r="R25" s="157" t="str">
        <f>IF(AND(S23=0,S24=0,S25=0,S26=0,S27=0,S28=0,S29=0,S30=0,S31=0,S32=0,S33=0,S34=0),"",(IF((SUMIFS(LME_non_ferrous!$E:$E,LME_non_ferrous!$A:$A,Q25))=0,"-",(SUMIFS(LME_non_ferrous!$E:$E,LME_non_ferrous!$A:$A,Q25)))))</f>
        <v/>
      </c>
      <c r="S25" s="165">
        <f>SUMIFS(LME_non_ferrous!$E:$E,LME_non_ferrous!$A:$A,Q25)</f>
        <v>0</v>
      </c>
      <c r="T25" s="3" t="str">
        <f>Доллар!T25</f>
        <v>22.07.2023</v>
      </c>
      <c r="U25" s="157" t="str">
        <f>IF(AND(V23=0,V24=0,V25=0,V26=0,V27=0,V28=0,V29=0,V30=0,V31=0,V32=0,V33=0,V34=0),"",(IF((SUMIFS(LME_non_ferrous!$E:$E,LME_non_ferrous!$A:$A,T25))=0,"-",(SUMIFS(LME_non_ferrous!$E:$E,LME_non_ferrous!$A:$A,T25)))))</f>
        <v/>
      </c>
      <c r="V25" s="165">
        <f>SUMIFS(LME_non_ferrous!$E:$E,LME_non_ferrous!$A:$A,T25)</f>
        <v>0</v>
      </c>
      <c r="W25" s="3" t="str">
        <f>Доллар!W25</f>
        <v>22.08.2023</v>
      </c>
      <c r="X25" s="157" t="str">
        <f>IF(AND(Y23=0,Y24=0,Y25=0,Y26=0,Y27=0,Y28=0,Y29=0,Y30=0,Y31=0,Y32=0,Y33=0,Y34=0),"",(IF((SUMIFS(LME_non_ferrous!$E:$E,LME_non_ferrous!$A:$A,W25))=0,"-",(SUMIFS(LME_non_ferrous!$E:$E,LME_non_ferrous!$A:$A,W25)))))</f>
        <v/>
      </c>
      <c r="Y25" s="165">
        <f>SUMIFS(LME_non_ferrous!$E:$E,LME_non_ferrous!$A:$A,W25)</f>
        <v>0</v>
      </c>
      <c r="Z25" s="3" t="str">
        <f>Доллар!Z25</f>
        <v>22.09.2023</v>
      </c>
      <c r="AA25" s="157" t="str">
        <f>IF(AND(AB23=0,AB24=0,AB25=0,AB26=0,AB27=0,AB28=0,AB29=0,AB30=0,AB31=0,AB32=0,AB33=0,AB34=0),"",(IF((SUMIFS(LME_non_ferrous!$E:$E,LME_non_ferrous!$A:$A,Z25))=0,"-",(SUMIFS(LME_non_ferrous!$E:$E,LME_non_ferrous!$A:$A,Z25)))))</f>
        <v/>
      </c>
      <c r="AB25" s="165">
        <f>SUMIFS(LME_non_ferrous!$E:$E,LME_non_ferrous!$A:$A,Z25)</f>
        <v>0</v>
      </c>
      <c r="AC25" s="3" t="str">
        <f>Доллар!AC25</f>
        <v>22.10.2023</v>
      </c>
      <c r="AD25" s="157" t="str">
        <f>IF(AND(AE23=0,AE24=0,AE25=0,AE26=0,AE27=0,AE28=0,AE29=0,AE30=0,AE31=0,AE32=0,AE33=0,AE34=0),"",(IF((SUMIFS(LME_non_ferrous!$E:$E,LME_non_ferrous!$A:$A,AC25))=0,"-",(SUMIFS(LME_non_ferrous!$E:$E,LME_non_ferrous!$A:$A,AC25)))))</f>
        <v/>
      </c>
      <c r="AE25" s="165">
        <f>SUMIFS(LME_non_ferrous!$E:$E,LME_non_ferrous!$A:$A,AC25)</f>
        <v>0</v>
      </c>
      <c r="AF25" s="3" t="str">
        <f>Доллар!AF25</f>
        <v>22.11.2023</v>
      </c>
      <c r="AG25" s="157" t="str">
        <f>IF(AND(AH23=0,AH24=0,AH25=0,AH26=0,AH27=0,AH28=0,AH29=0,AH30=0,AH31=0,AH32=0,AH33=0,AH34=0),"",(IF((SUMIFS(LME_non_ferrous!$E:$E,LME_non_ferrous!$A:$A,AF25))=0,"-",(SUMIFS(LME_non_ferrous!$E:$E,LME_non_ferrous!$A:$A,AF25)))))</f>
        <v/>
      </c>
      <c r="AH25" s="165">
        <f>SUMIFS(LME_non_ferrous!$E:$E,LME_non_ferrous!$A:$A,AF25)</f>
        <v>0</v>
      </c>
      <c r="AI25" s="3" t="str">
        <f>Доллар!AI25</f>
        <v>22.12.2023</v>
      </c>
      <c r="AJ25" s="157" t="str">
        <f>IF(AND(AK23=0,AK24=0,AK25=0,AK26=0,AK27=0,AK28=0,AK29=0,AK30=0,AK31=0,AK32=0,AK33=0,AK34=0),"",(IF((SUMIFS(LME_non_ferrous!$E:$E,LME_non_ferrous!$A:$A,AI25))=0,"-",(SUMIFS(LME_non_ferrous!$E:$E,LME_non_ferrous!$A:$A,AI25)))))</f>
        <v/>
      </c>
      <c r="AK25" s="165">
        <f>SUMIFS(LME_non_ferrous!$E:$E,LME_non_ferrous!$A:$A,AI25)</f>
        <v>0</v>
      </c>
      <c r="AQ25" s="153" t="str">
        <f t="shared" si="1"/>
        <v>22.06.2023</v>
      </c>
      <c r="AR25" s="161">
        <f t="shared" si="0"/>
        <v>0</v>
      </c>
      <c r="AT25" s="3" t="str">
        <f t="shared" si="2"/>
        <v>22.10.2023</v>
      </c>
      <c r="AU25" s="161">
        <f t="shared" si="3"/>
        <v>0</v>
      </c>
      <c r="AW25" s="3" t="str">
        <f t="shared" si="4"/>
        <v>22.11.2023</v>
      </c>
      <c r="AX25" s="161">
        <f t="shared" si="5"/>
        <v>0</v>
      </c>
      <c r="AZ25" s="3" t="str">
        <f t="shared" si="6"/>
        <v>22.12.2023</v>
      </c>
      <c r="BA25" s="161">
        <f t="shared" si="7"/>
        <v>0</v>
      </c>
    </row>
    <row r="26" spans="2:53" x14ac:dyDescent="0.25">
      <c r="B26" s="3" t="str">
        <f>Доллар!B26</f>
        <v>23.01.2023</v>
      </c>
      <c r="C26" s="157" t="str">
        <f>IF(AND(D24=0,D25=0,D26=0,D27=0,D28=0,D29=0,D30=0,D31=0,D32=0,D33=0,D34=0,D35=0),"",(IF((SUMIFS(LME_non_ferrous!$E:$E,LME_non_ferrous!$A:$A,B26))=0,"-",(SUMIFS(LME_non_ferrous!$E:$E,LME_non_ferrous!$A:$A,B26)))))</f>
        <v/>
      </c>
      <c r="D26" s="165">
        <f>SUMIFS(LME_non_ferrous!$E:$E,LME_non_ferrous!$A:$A,B26)</f>
        <v>0</v>
      </c>
      <c r="E26" s="3" t="str">
        <f>Доллар!E26</f>
        <v>23.02.2023</v>
      </c>
      <c r="F26" s="157" t="str">
        <f>IF(AND(G24=0,G25=0,G26=0,G27=0,G28=0,G29=0,G30=0,G31=0,G32=0,G33=0,G34=0,G35=0),"",(IF((SUMIFS(LME_non_ferrous!$E:$E,LME_non_ferrous!$A:$A,E26))=0,"-",(SUMIFS(LME_non_ferrous!$E:$E,LME_non_ferrous!$A:$A,E26)))))</f>
        <v/>
      </c>
      <c r="G26" s="165">
        <f>SUMIFS(LME_non_ferrous!$E:$E,LME_non_ferrous!$A:$A,E26)</f>
        <v>0</v>
      </c>
      <c r="H26" s="3" t="str">
        <f>Доллар!H26</f>
        <v>23.03.2023</v>
      </c>
      <c r="I26" s="157" t="str">
        <f>IF(AND(J24=0,J25=0,J26=0,J27=0,J28=0,J29=0,J30=0,J31=0,J32=0,J33=0,J34=0,J35=0),"",(IF((SUMIFS(LME_non_ferrous!$E:$E,LME_non_ferrous!$A:$A,H26))=0,"-",(SUMIFS(LME_non_ferrous!$E:$E,LME_non_ferrous!$A:$A,H26)))))</f>
        <v/>
      </c>
      <c r="J26" s="165">
        <f>SUMIFS(LME_non_ferrous!$E:$E,LME_non_ferrous!$A:$A,H26)</f>
        <v>0</v>
      </c>
      <c r="K26" s="3" t="str">
        <f>Доллар!K26</f>
        <v>23.04.2023</v>
      </c>
      <c r="L26" s="157" t="str">
        <f>IF(AND(M24=0,M25=0,M26=0,M27=0,M28=0,M29=0,M30=0,M31=0,M32=0,M33=0,M34=0,M35=0),"",(IF((SUMIFS(LME_non_ferrous!$E:$E,LME_non_ferrous!$A:$A,K26))=0,"-",(SUMIFS(LME_non_ferrous!$E:$E,LME_non_ferrous!$A:$A,K26)))))</f>
        <v/>
      </c>
      <c r="M26" s="165">
        <f>SUMIFS(LME_non_ferrous!$E:$E,LME_non_ferrous!$A:$A,K26)</f>
        <v>0</v>
      </c>
      <c r="N26" s="3" t="str">
        <f>Доллар!N26</f>
        <v>23.05.2023</v>
      </c>
      <c r="O26" s="157" t="str">
        <f>IF(AND(P24=0,P25=0,P26=0,P27=0,P28=0,P29=0,P30=0,P31=0,P32=0,P33=0,P34=0,P35=0),"",(IF((SUMIFS(LME_non_ferrous!$E:$E,LME_non_ferrous!$A:$A,N26))=0,"-",(SUMIFS(LME_non_ferrous!$E:$E,LME_non_ferrous!$A:$A,N26)))))</f>
        <v/>
      </c>
      <c r="P26" s="165">
        <f>SUMIFS(LME_non_ferrous!$E:$E,LME_non_ferrous!$A:$A,N26)</f>
        <v>0</v>
      </c>
      <c r="Q26" s="3" t="str">
        <f>Доллар!Q26</f>
        <v>23.06.2023</v>
      </c>
      <c r="R26" s="157" t="str">
        <f>IF(AND(S24=0,S25=0,S26=0,S27=0,S28=0,S29=0,S30=0,S31=0,S32=0,S33=0,S34=0,S35=0),"",(IF((SUMIFS(LME_non_ferrous!$E:$E,LME_non_ferrous!$A:$A,Q26))=0,"-",(SUMIFS(LME_non_ferrous!$E:$E,LME_non_ferrous!$A:$A,Q26)))))</f>
        <v/>
      </c>
      <c r="S26" s="165">
        <f>SUMIFS(LME_non_ferrous!$E:$E,LME_non_ferrous!$A:$A,Q26)</f>
        <v>0</v>
      </c>
      <c r="T26" s="3" t="str">
        <f>Доллар!T26</f>
        <v>23.07.2023</v>
      </c>
      <c r="U26" s="157" t="str">
        <f>IF(AND(V24=0,V25=0,V26=0,V27=0,V28=0,V29=0,V30=0,V31=0,V32=0,V33=0,V34=0,V35=0),"",(IF((SUMIFS(LME_non_ferrous!$E:$E,LME_non_ferrous!$A:$A,T26))=0,"-",(SUMIFS(LME_non_ferrous!$E:$E,LME_non_ferrous!$A:$A,T26)))))</f>
        <v/>
      </c>
      <c r="V26" s="165">
        <f>SUMIFS(LME_non_ferrous!$E:$E,LME_non_ferrous!$A:$A,T26)</f>
        <v>0</v>
      </c>
      <c r="W26" s="3" t="str">
        <f>Доллар!W26</f>
        <v>23.08.2023</v>
      </c>
      <c r="X26" s="157" t="str">
        <f>IF(AND(Y24=0,Y25=0,Y26=0,Y27=0,Y28=0,Y29=0,Y30=0,Y31=0,Y32=0,Y33=0,Y34=0,Y35=0),"",(IF((SUMIFS(LME_non_ferrous!$E:$E,LME_non_ferrous!$A:$A,W26))=0,"-",(SUMIFS(LME_non_ferrous!$E:$E,LME_non_ferrous!$A:$A,W26)))))</f>
        <v/>
      </c>
      <c r="Y26" s="165">
        <f>SUMIFS(LME_non_ferrous!$E:$E,LME_non_ferrous!$A:$A,W26)</f>
        <v>0</v>
      </c>
      <c r="Z26" s="3" t="str">
        <f>Доллар!Z26</f>
        <v>23.09.2023</v>
      </c>
      <c r="AA26" s="157" t="str">
        <f>IF(AND(AB24=0,AB25=0,AB26=0,AB27=0,AB28=0,AB29=0,AB30=0,AB31=0,AB32=0,AB33=0,AB34=0,AB35=0),"",(IF((SUMIFS(LME_non_ferrous!$E:$E,LME_non_ferrous!$A:$A,Z26))=0,"-",(SUMIFS(LME_non_ferrous!$E:$E,LME_non_ferrous!$A:$A,Z26)))))</f>
        <v/>
      </c>
      <c r="AB26" s="165">
        <f>SUMIFS(LME_non_ferrous!$E:$E,LME_non_ferrous!$A:$A,Z26)</f>
        <v>0</v>
      </c>
      <c r="AC26" s="3" t="str">
        <f>Доллар!AC26</f>
        <v>23.10.2023</v>
      </c>
      <c r="AD26" s="157" t="str">
        <f>IF(AND(AE24=0,AE25=0,AE26=0,AE27=0,AE28=0,AE29=0,AE30=0,AE31=0,AE32=0,AE33=0,AE34=0,AE35=0),"",(IF((SUMIFS(LME_non_ferrous!$E:$E,LME_non_ferrous!$A:$A,AC26))=0,"-",(SUMIFS(LME_non_ferrous!$E:$E,LME_non_ferrous!$A:$A,AC26)))))</f>
        <v/>
      </c>
      <c r="AE26" s="165">
        <f>SUMIFS(LME_non_ferrous!$E:$E,LME_non_ferrous!$A:$A,AC26)</f>
        <v>0</v>
      </c>
      <c r="AF26" s="3" t="str">
        <f>Доллар!AF26</f>
        <v>23.11.2023</v>
      </c>
      <c r="AG26" s="157" t="str">
        <f>IF(AND(AH24=0,AH25=0,AH26=0,AH27=0,AH28=0,AH29=0,AH30=0,AH31=0,AH32=0,AH33=0,AH34=0,AH35=0),"",(IF((SUMIFS(LME_non_ferrous!$E:$E,LME_non_ferrous!$A:$A,AF26))=0,"-",(SUMIFS(LME_non_ferrous!$E:$E,LME_non_ferrous!$A:$A,AF26)))))</f>
        <v/>
      </c>
      <c r="AH26" s="165">
        <f>SUMIFS(LME_non_ferrous!$E:$E,LME_non_ferrous!$A:$A,AF26)</f>
        <v>0</v>
      </c>
      <c r="AI26" s="3" t="str">
        <f>Доллар!AI26</f>
        <v>23.12.2023</v>
      </c>
      <c r="AJ26" s="157" t="str">
        <f>IF(AND(AK24=0,AK25=0,AK26=0,AK27=0,AK28=0,AK29=0,AK30=0,AK31=0,AK32=0,AK33=0,AK34=0,AK35=0),"",(IF((SUMIFS(LME_non_ferrous!$E:$E,LME_non_ferrous!$A:$A,AI26))=0,"-",(SUMIFS(LME_non_ferrous!$E:$E,LME_non_ferrous!$A:$A,AI26)))))</f>
        <v/>
      </c>
      <c r="AK26" s="165">
        <f>SUMIFS(LME_non_ferrous!$E:$E,LME_non_ferrous!$A:$A,AI26)</f>
        <v>0</v>
      </c>
      <c r="AQ26" s="153" t="str">
        <f t="shared" si="1"/>
        <v>23.06.2023</v>
      </c>
      <c r="AR26" s="161">
        <f t="shared" si="0"/>
        <v>0</v>
      </c>
      <c r="AT26" s="3" t="str">
        <f t="shared" si="2"/>
        <v>23.10.2023</v>
      </c>
      <c r="AU26" s="161">
        <f t="shared" si="3"/>
        <v>0</v>
      </c>
      <c r="AW26" s="3" t="str">
        <f t="shared" si="4"/>
        <v>23.11.2023</v>
      </c>
      <c r="AX26" s="162" t="s">
        <v>52</v>
      </c>
      <c r="AZ26" s="3" t="str">
        <f t="shared" si="6"/>
        <v>23.12.2023</v>
      </c>
      <c r="BA26" s="161">
        <f t="shared" si="7"/>
        <v>0</v>
      </c>
    </row>
    <row r="27" spans="2:53" x14ac:dyDescent="0.25">
      <c r="B27" s="3" t="str">
        <f>Доллар!B27</f>
        <v>24.01.2023</v>
      </c>
      <c r="C27" s="157" t="str">
        <f>IF(AND(D25=0,D26=0,D27=0,D28=0,D29=0,D30=0,D31=0,D32=0,D33=0,D34=0,D35=0,D36=0),"",(IF((SUMIFS(LME_non_ferrous!$E:$E,LME_non_ferrous!$A:$A,B27))=0,"-",(SUMIFS(LME_non_ferrous!$E:$E,LME_non_ferrous!$A:$A,B27)))))</f>
        <v/>
      </c>
      <c r="D27" s="165">
        <f>SUMIFS(LME_non_ferrous!$E:$E,LME_non_ferrous!$A:$A,B27)</f>
        <v>0</v>
      </c>
      <c r="E27" s="3" t="str">
        <f>Доллар!E27</f>
        <v>24.02.2023</v>
      </c>
      <c r="F27" s="157" t="str">
        <f>IF(AND(G25=0,G26=0,G27=0,G28=0,G29=0,G30=0,G31=0,G32=0,G33=0,G34=0,G35=0,G36=0),"",(IF((SUMIFS(LME_non_ferrous!$E:$E,LME_non_ferrous!$A:$A,E27))=0,"-",(SUMIFS(LME_non_ferrous!$E:$E,LME_non_ferrous!$A:$A,E27)))))</f>
        <v/>
      </c>
      <c r="G27" s="165">
        <f>SUMIFS(LME_non_ferrous!$E:$E,LME_non_ferrous!$A:$A,E27)</f>
        <v>0</v>
      </c>
      <c r="H27" s="3" t="str">
        <f>Доллар!H27</f>
        <v>24.03.2023</v>
      </c>
      <c r="I27" s="157" t="str">
        <f>IF(AND(J25=0,J26=0,J27=0,J28=0,J29=0,J30=0,J31=0,J32=0,J33=0,J34=0,J35=0,J36=0),"",(IF((SUMIFS(LME_non_ferrous!$E:$E,LME_non_ferrous!$A:$A,H27))=0,"-",(SUMIFS(LME_non_ferrous!$E:$E,LME_non_ferrous!$A:$A,H27)))))</f>
        <v/>
      </c>
      <c r="J27" s="165">
        <f>SUMIFS(LME_non_ferrous!$E:$E,LME_non_ferrous!$A:$A,H27)</f>
        <v>0</v>
      </c>
      <c r="K27" s="3" t="str">
        <f>Доллар!K27</f>
        <v>24.04.2023</v>
      </c>
      <c r="L27" s="157" t="str">
        <f>IF(AND(M25=0,M26=0,M27=0,M28=0,M29=0,M30=0,M31=0,M32=0,M33=0,M34=0,M35=0,M36=0),"",(IF((SUMIFS(LME_non_ferrous!$E:$E,LME_non_ferrous!$A:$A,K27))=0,"-",(SUMIFS(LME_non_ferrous!$E:$E,LME_non_ferrous!$A:$A,K27)))))</f>
        <v/>
      </c>
      <c r="M27" s="165">
        <f>SUMIFS(LME_non_ferrous!$E:$E,LME_non_ferrous!$A:$A,K27)</f>
        <v>0</v>
      </c>
      <c r="N27" s="3" t="str">
        <f>Доллар!N27</f>
        <v>24.05.2023</v>
      </c>
      <c r="O27" s="157" t="str">
        <f>IF(AND(P25=0,P26=0,P27=0,P28=0,P29=0,P30=0,P31=0,P32=0,P33=0,P34=0,P35=0,P36=0),"",(IF((SUMIFS(LME_non_ferrous!$E:$E,LME_non_ferrous!$A:$A,N27))=0,"-",(SUMIFS(LME_non_ferrous!$E:$E,LME_non_ferrous!$A:$A,N27)))))</f>
        <v/>
      </c>
      <c r="P27" s="165">
        <f>SUMIFS(LME_non_ferrous!$E:$E,LME_non_ferrous!$A:$A,N27)</f>
        <v>0</v>
      </c>
      <c r="Q27" s="3" t="str">
        <f>Доллар!Q27</f>
        <v>24.06.2023</v>
      </c>
      <c r="R27" s="157" t="str">
        <f>IF(AND(S25=0,S26=0,S27=0,S28=0,S29=0,S30=0,S31=0,S32=0,S33=0,S34=0,S35=0,S36=0),"",(IF((SUMIFS(LME_non_ferrous!$E:$E,LME_non_ferrous!$A:$A,Q27))=0,"-",(SUMIFS(LME_non_ferrous!$E:$E,LME_non_ferrous!$A:$A,Q27)))))</f>
        <v/>
      </c>
      <c r="S27" s="165">
        <f>SUMIFS(LME_non_ferrous!$E:$E,LME_non_ferrous!$A:$A,Q27)</f>
        <v>0</v>
      </c>
      <c r="T27" s="3" t="str">
        <f>Доллар!T27</f>
        <v>24.07.2023</v>
      </c>
      <c r="U27" s="157" t="str">
        <f>IF(AND(V25=0,V26=0,V27=0,V28=0,V29=0,V30=0,V31=0,V32=0,V33=0,V34=0,V35=0,V36=0),"",(IF((SUMIFS(LME_non_ferrous!$E:$E,LME_non_ferrous!$A:$A,T27))=0,"-",(SUMIFS(LME_non_ferrous!$E:$E,LME_non_ferrous!$A:$A,T27)))))</f>
        <v/>
      </c>
      <c r="V27" s="165">
        <f>SUMIFS(LME_non_ferrous!$E:$E,LME_non_ferrous!$A:$A,T27)</f>
        <v>0</v>
      </c>
      <c r="W27" s="3" t="str">
        <f>Доллар!W27</f>
        <v>24.08.2023</v>
      </c>
      <c r="X27" s="157" t="str">
        <f>IF(AND(Y25=0,Y26=0,Y27=0,Y28=0,Y29=0,Y30=0,Y31=0,Y32=0,Y33=0,Y34=0,Y35=0,Y36=0),"",(IF((SUMIFS(LME_non_ferrous!$E:$E,LME_non_ferrous!$A:$A,W27))=0,"-",(SUMIFS(LME_non_ferrous!$E:$E,LME_non_ferrous!$A:$A,W27)))))</f>
        <v/>
      </c>
      <c r="Y27" s="165">
        <f>SUMIFS(LME_non_ferrous!$E:$E,LME_non_ferrous!$A:$A,W27)</f>
        <v>0</v>
      </c>
      <c r="Z27" s="3" t="str">
        <f>Доллар!Z27</f>
        <v>24.09.2023</v>
      </c>
      <c r="AA27" s="157" t="str">
        <f>IF(AND(AB25=0,AB26=0,AB27=0,AB28=0,AB29=0,AB30=0,AB31=0,AB32=0,AB33=0,AB34=0,AB35=0,AB36=0),"",(IF((SUMIFS(LME_non_ferrous!$E:$E,LME_non_ferrous!$A:$A,Z27))=0,"-",(SUMIFS(LME_non_ferrous!$E:$E,LME_non_ferrous!$A:$A,Z27)))))</f>
        <v/>
      </c>
      <c r="AB27" s="165">
        <f>SUMIFS(LME_non_ferrous!$E:$E,LME_non_ferrous!$A:$A,Z27)</f>
        <v>0</v>
      </c>
      <c r="AC27" s="3" t="str">
        <f>Доллар!AC27</f>
        <v>24.10.2023</v>
      </c>
      <c r="AD27" s="157" t="str">
        <f>IF(AND(AE25=0,AE26=0,AE27=0,AE28=0,AE29=0,AE30=0,AE31=0,AE32=0,AE33=0,AE34=0,AE35=0,AE36=0),"",(IF((SUMIFS(LME_non_ferrous!$E:$E,LME_non_ferrous!$A:$A,AC27))=0,"-",(SUMIFS(LME_non_ferrous!$E:$E,LME_non_ferrous!$A:$A,AC27)))))</f>
        <v/>
      </c>
      <c r="AE27" s="165">
        <f>SUMIFS(LME_non_ferrous!$E:$E,LME_non_ferrous!$A:$A,AC27)</f>
        <v>0</v>
      </c>
      <c r="AF27" s="3" t="str">
        <f>Доллар!AF27</f>
        <v>24.11.2023</v>
      </c>
      <c r="AG27" s="157" t="str">
        <f>IF(AND(AH25=0,AH26=0,AH27=0,AH28=0,AH29=0,AH30=0,AH31=0,AH32=0,AH33=0,AH34=0,AH35=0,AH36=0),"",(IF((SUMIFS(LME_non_ferrous!$E:$E,LME_non_ferrous!$A:$A,AF27))=0,"-",(SUMIFS(LME_non_ferrous!$E:$E,LME_non_ferrous!$A:$A,AF27)))))</f>
        <v/>
      </c>
      <c r="AH27" s="165">
        <f>SUMIFS(LME_non_ferrous!$E:$E,LME_non_ferrous!$A:$A,AF27)</f>
        <v>0</v>
      </c>
      <c r="AI27" s="3" t="str">
        <f>Доллар!AI27</f>
        <v>24.12.2023</v>
      </c>
      <c r="AJ27" s="157" t="str">
        <f>IF(AND(AK25=0,AK26=0,AK27=0,AK28=0,AK29=0,AK30=0,AK31=0,AK32=0,AK33=0,AK34=0,AK35=0,AK36=0),"",(IF((SUMIFS(LME_non_ferrous!$E:$E,LME_non_ferrous!$A:$A,AI27))=0,"-",(SUMIFS(LME_non_ferrous!$E:$E,LME_non_ferrous!$A:$A,AI27)))))</f>
        <v/>
      </c>
      <c r="AK27" s="165">
        <f>SUMIFS(LME_non_ferrous!$E:$E,LME_non_ferrous!$A:$A,AI27)</f>
        <v>0</v>
      </c>
      <c r="AQ27" s="153" t="str">
        <f t="shared" si="1"/>
        <v>24.06.2023</v>
      </c>
      <c r="AR27" s="162" t="s">
        <v>52</v>
      </c>
      <c r="AT27" s="3" t="str">
        <f t="shared" si="2"/>
        <v>24.10.2023</v>
      </c>
      <c r="AU27" s="162" t="s">
        <v>52</v>
      </c>
      <c r="AW27" s="3" t="str">
        <f t="shared" si="4"/>
        <v>24.11.2023</v>
      </c>
      <c r="AX27" s="162" t="s">
        <v>52</v>
      </c>
      <c r="AZ27" s="3" t="str">
        <f t="shared" si="6"/>
        <v>24.12.2023</v>
      </c>
      <c r="BA27" s="162" t="s">
        <v>52</v>
      </c>
    </row>
    <row r="28" spans="2:53" x14ac:dyDescent="0.25">
      <c r="B28" s="3" t="str">
        <f>Доллар!B28</f>
        <v>25.01.2023</v>
      </c>
      <c r="C28" s="157" t="str">
        <f>IF(AND(D26=0,D27=0,D28=0,D29=0,D30=0,D31=0,D32=0,D33=0,D34=0,D35=0,D36=0,D37=0),"",(IF((SUMIFS(LME_non_ferrous!$E:$E,LME_non_ferrous!$A:$A,B28))=0,"-",(SUMIFS(LME_non_ferrous!$E:$E,LME_non_ferrous!$A:$A,B28)))))</f>
        <v/>
      </c>
      <c r="D28" s="165">
        <f>SUMIFS(LME_non_ferrous!$E:$E,LME_non_ferrous!$A:$A,B28)</f>
        <v>0</v>
      </c>
      <c r="E28" s="3" t="str">
        <f>Доллар!E28</f>
        <v>25.02.2023</v>
      </c>
      <c r="F28" s="157" t="str">
        <f>IF(AND(G26=0,G27=0,G28=0,G29=0,G30=0,G31=0,G32=0,G33=0,G34=0,G35=0,G36=0,G37=0),"",(IF((SUMIFS(LME_non_ferrous!$E:$E,LME_non_ferrous!$A:$A,E28))=0,"-",(SUMIFS(LME_non_ferrous!$E:$E,LME_non_ferrous!$A:$A,E28)))))</f>
        <v/>
      </c>
      <c r="G28" s="165">
        <f>SUMIFS(LME_non_ferrous!$E:$E,LME_non_ferrous!$A:$A,E28)</f>
        <v>0</v>
      </c>
      <c r="H28" s="3" t="str">
        <f>Доллар!H28</f>
        <v>25.03.2023</v>
      </c>
      <c r="I28" s="157" t="str">
        <f>IF(AND(J26=0,J27=0,J28=0,J29=0,J30=0,J31=0,J32=0,J33=0,J34=0,J35=0,J36=0,J37=0),"",(IF((SUMIFS(LME_non_ferrous!$E:$E,LME_non_ferrous!$A:$A,H28))=0,"-",(SUMIFS(LME_non_ferrous!$E:$E,LME_non_ferrous!$A:$A,H28)))))</f>
        <v/>
      </c>
      <c r="J28" s="165">
        <f>SUMIFS(LME_non_ferrous!$E:$E,LME_non_ferrous!$A:$A,H28)</f>
        <v>0</v>
      </c>
      <c r="K28" s="3" t="str">
        <f>Доллар!K28</f>
        <v>25.04.2023</v>
      </c>
      <c r="L28" s="157" t="str">
        <f>IF(AND(M26=0,M27=0,M28=0,M29=0,M30=0,M31=0,M32=0,M33=0,M34=0,M35=0,M36=0,M37=0),"",(IF((SUMIFS(LME_non_ferrous!$E:$E,LME_non_ferrous!$A:$A,K28))=0,"-",(SUMIFS(LME_non_ferrous!$E:$E,LME_non_ferrous!$A:$A,K28)))))</f>
        <v/>
      </c>
      <c r="M28" s="165">
        <f>SUMIFS(LME_non_ferrous!$E:$E,LME_non_ferrous!$A:$A,K28)</f>
        <v>0</v>
      </c>
      <c r="N28" s="3" t="str">
        <f>Доллар!N28</f>
        <v>25.05.2023</v>
      </c>
      <c r="O28" s="157" t="str">
        <f>IF(AND(P26=0,P27=0,P28=0,P29=0,P30=0,P31=0,P32=0,P33=0,P34=0,P35=0,P36=0,P37=0),"",(IF((SUMIFS(LME_non_ferrous!$E:$E,LME_non_ferrous!$A:$A,N28))=0,"-",(SUMIFS(LME_non_ferrous!$E:$E,LME_non_ferrous!$A:$A,N28)))))</f>
        <v/>
      </c>
      <c r="P28" s="165">
        <f>SUMIFS(LME_non_ferrous!$E:$E,LME_non_ferrous!$A:$A,N28)</f>
        <v>0</v>
      </c>
      <c r="Q28" s="3" t="str">
        <f>Доллар!Q28</f>
        <v>25.06.2023</v>
      </c>
      <c r="R28" s="157" t="str">
        <f>IF(AND(S26=0,S27=0,S28=0,S29=0,S30=0,S31=0,S32=0,S33=0,S34=0,S35=0,S36=0,S37=0),"",(IF((SUMIFS(LME_non_ferrous!$E:$E,LME_non_ferrous!$A:$A,Q28))=0,"-",(SUMIFS(LME_non_ferrous!$E:$E,LME_non_ferrous!$A:$A,Q28)))))</f>
        <v/>
      </c>
      <c r="S28" s="165">
        <f>SUMIFS(LME_non_ferrous!$E:$E,LME_non_ferrous!$A:$A,Q28)</f>
        <v>0</v>
      </c>
      <c r="T28" s="3" t="str">
        <f>Доллар!T28</f>
        <v>25.07.2023</v>
      </c>
      <c r="U28" s="157" t="str">
        <f>IF(AND(V26=0,V27=0,V28=0,V29=0,V30=0,V31=0,V32=0,V33=0,V34=0,V35=0,V36=0,V37=0),"",(IF((SUMIFS(LME_non_ferrous!$E:$E,LME_non_ferrous!$A:$A,T28))=0,"-",(SUMIFS(LME_non_ferrous!$E:$E,LME_non_ferrous!$A:$A,T28)))))</f>
        <v/>
      </c>
      <c r="V28" s="165">
        <f>SUMIFS(LME_non_ferrous!$E:$E,LME_non_ferrous!$A:$A,T28)</f>
        <v>0</v>
      </c>
      <c r="W28" s="3" t="str">
        <f>Доллар!W28</f>
        <v>25.08.2023</v>
      </c>
      <c r="X28" s="157" t="str">
        <f>IF(AND(Y26=0,Y27=0,Y28=0,Y29=0,Y30=0,Y31=0,Y32=0,Y33=0,Y34=0,Y35=0,Y36=0,Y37=0),"",(IF((SUMIFS(LME_non_ferrous!$E:$E,LME_non_ferrous!$A:$A,W28))=0,"-",(SUMIFS(LME_non_ferrous!$E:$E,LME_non_ferrous!$A:$A,W28)))))</f>
        <v/>
      </c>
      <c r="Y28" s="165">
        <f>SUMIFS(LME_non_ferrous!$E:$E,LME_non_ferrous!$A:$A,W28)</f>
        <v>0</v>
      </c>
      <c r="Z28" s="3" t="str">
        <f>Доллар!Z28</f>
        <v>25.09.2023</v>
      </c>
      <c r="AA28" s="157" t="str">
        <f>IF(AND(AB26=0,AB27=0,AB28=0,AB29=0,AB30=0,AB31=0,AB32=0,AB33=0,AB34=0,AB35=0,AB36=0,AB37=0),"",(IF((SUMIFS(LME_non_ferrous!$E:$E,LME_non_ferrous!$A:$A,Z28))=0,"-",(SUMIFS(LME_non_ferrous!$E:$E,LME_non_ferrous!$A:$A,Z28)))))</f>
        <v/>
      </c>
      <c r="AB28" s="165">
        <f>SUMIFS(LME_non_ferrous!$E:$E,LME_non_ferrous!$A:$A,Z28)</f>
        <v>0</v>
      </c>
      <c r="AC28" s="3" t="str">
        <f>Доллар!AC28</f>
        <v>25.10.2023</v>
      </c>
      <c r="AD28" s="157" t="str">
        <f>IF(AND(AE26=0,AE27=0,AE28=0,AE29=0,AE30=0,AE31=0,AE32=0,AE33=0,AE34=0,AE35=0,AE36=0,AE37=0),"",(IF((SUMIFS(LME_non_ferrous!$E:$E,LME_non_ferrous!$A:$A,AC28))=0,"-",(SUMIFS(LME_non_ferrous!$E:$E,LME_non_ferrous!$A:$A,AC28)))))</f>
        <v/>
      </c>
      <c r="AE28" s="165">
        <f>SUMIFS(LME_non_ferrous!$E:$E,LME_non_ferrous!$A:$A,AC28)</f>
        <v>0</v>
      </c>
      <c r="AF28" s="3" t="str">
        <f>Доллар!AF28</f>
        <v>25.11.2023</v>
      </c>
      <c r="AG28" s="157" t="str">
        <f>IF(AND(AH26=0,AH27=0,AH28=0,AH29=0,AH30=0,AH31=0,AH32=0,AH33=0,AH34=0,AH35=0,AH36=0,AH37=0),"",(IF((SUMIFS(LME_non_ferrous!$E:$E,LME_non_ferrous!$A:$A,AF28))=0,"-",(SUMIFS(LME_non_ferrous!$E:$E,LME_non_ferrous!$A:$A,AF28)))))</f>
        <v/>
      </c>
      <c r="AH28" s="165">
        <f>SUMIFS(LME_non_ferrous!$E:$E,LME_non_ferrous!$A:$A,AF28)</f>
        <v>0</v>
      </c>
      <c r="AI28" s="3" t="str">
        <f>Доллар!AI28</f>
        <v>25.12.2023</v>
      </c>
      <c r="AJ28" s="157" t="str">
        <f>IF(AND(AK26=0,AK27=0,AK28=0,AK29=0,AK30=0,AK31=0,AK32=0,AK33=0,AK34=0,AK35=0,AK36=0,AK37=0),"",(IF((SUMIFS(LME_non_ferrous!$E:$E,LME_non_ferrous!$A:$A,AI28))=0,"-",(SUMIFS(LME_non_ferrous!$E:$E,LME_non_ferrous!$A:$A,AI28)))))</f>
        <v/>
      </c>
      <c r="AK28" s="165">
        <f>SUMIFS(LME_non_ferrous!$E:$E,LME_non_ferrous!$A:$A,AI28)</f>
        <v>0</v>
      </c>
      <c r="AQ28" s="153" t="str">
        <f t="shared" si="1"/>
        <v>25.06.2023</v>
      </c>
      <c r="AR28" s="162" t="s">
        <v>52</v>
      </c>
      <c r="AT28" s="3" t="str">
        <f t="shared" si="2"/>
        <v>25.10.2023</v>
      </c>
      <c r="AU28" s="162" t="s">
        <v>52</v>
      </c>
      <c r="AW28" s="3" t="str">
        <f t="shared" si="4"/>
        <v>25.11.2023</v>
      </c>
      <c r="AX28" s="162" t="s">
        <v>52</v>
      </c>
      <c r="AZ28" s="3" t="str">
        <f t="shared" si="6"/>
        <v>25.12.2023</v>
      </c>
      <c r="BA28" s="162" t="s">
        <v>52</v>
      </c>
    </row>
    <row r="29" spans="2:53" x14ac:dyDescent="0.25">
      <c r="B29" s="3" t="str">
        <f>Доллар!B29</f>
        <v>26.01.2023</v>
      </c>
      <c r="C29" s="157" t="str">
        <f>IF(AND(D27=0,D28=0,D29=0,D30=0,D31=0,D32=0,D33=0,D34=0,D35=0,D36=0,D37=0,D38=0),"",(IF((SUMIFS(LME_non_ferrous!$E:$E,LME_non_ferrous!$A:$A,B29))=0,"-",(SUMIFS(LME_non_ferrous!$E:$E,LME_non_ferrous!$A:$A,B29)))))</f>
        <v/>
      </c>
      <c r="D29" s="165">
        <f>SUMIFS(LME_non_ferrous!$E:$E,LME_non_ferrous!$A:$A,B29)</f>
        <v>0</v>
      </c>
      <c r="E29" s="3" t="str">
        <f>Доллар!E29</f>
        <v>26.02.2023</v>
      </c>
      <c r="F29" s="157" t="str">
        <f>IF(AND(G27=0,G28=0,G29=0,G30=0,G31=0,G32=0,G33=0,G34=0,G35=0,G36=0,G37=0,G38=0),"",(IF((SUMIFS(LME_non_ferrous!$E:$E,LME_non_ferrous!$A:$A,E29))=0,"-",(SUMIFS(LME_non_ferrous!$E:$E,LME_non_ferrous!$A:$A,E29)))))</f>
        <v/>
      </c>
      <c r="G29" s="165">
        <f>SUMIFS(LME_non_ferrous!$E:$E,LME_non_ferrous!$A:$A,E29)</f>
        <v>0</v>
      </c>
      <c r="H29" s="3" t="str">
        <f>Доллар!H29</f>
        <v>26.03.2023</v>
      </c>
      <c r="I29" s="157" t="str">
        <f>IF(AND(J27=0,J28=0,J29=0,J30=0,J31=0,J32=0,J33=0,J34=0,J35=0,J36=0,J37=0,J38=0),"",(IF((SUMIFS(LME_non_ferrous!$E:$E,LME_non_ferrous!$A:$A,H29))=0,"-",(SUMIFS(LME_non_ferrous!$E:$E,LME_non_ferrous!$A:$A,H29)))))</f>
        <v/>
      </c>
      <c r="J29" s="165">
        <f>SUMIFS(LME_non_ferrous!$E:$E,LME_non_ferrous!$A:$A,H29)</f>
        <v>0</v>
      </c>
      <c r="K29" s="3" t="str">
        <f>Доллар!K29</f>
        <v>26.04.2023</v>
      </c>
      <c r="L29" s="157" t="str">
        <f>IF(AND(M27=0,M28=0,M29=0,M30=0,M31=0,M32=0,M33=0,M34=0,M35=0,M36=0,M37=0,M38=0),"",(IF((SUMIFS(LME_non_ferrous!$E:$E,LME_non_ferrous!$A:$A,K29))=0,"-",(SUMIFS(LME_non_ferrous!$E:$E,LME_non_ferrous!$A:$A,K29)))))</f>
        <v/>
      </c>
      <c r="M29" s="165">
        <f>SUMIFS(LME_non_ferrous!$E:$E,LME_non_ferrous!$A:$A,K29)</f>
        <v>0</v>
      </c>
      <c r="N29" s="3" t="str">
        <f>Доллар!N29</f>
        <v>26.05.2023</v>
      </c>
      <c r="O29" s="157" t="str">
        <f>IF(AND(P27=0,P28=0,P29=0,P30=0,P31=0,P32=0,P33=0,P34=0,P35=0,P36=0,P37=0,P38=0),"",(IF((SUMIFS(LME_non_ferrous!$E:$E,LME_non_ferrous!$A:$A,N29))=0,"-",(SUMIFS(LME_non_ferrous!$E:$E,LME_non_ferrous!$A:$A,N29)))))</f>
        <v/>
      </c>
      <c r="P29" s="165">
        <f>SUMIFS(LME_non_ferrous!$E:$E,LME_non_ferrous!$A:$A,N29)</f>
        <v>0</v>
      </c>
      <c r="Q29" s="3" t="str">
        <f>Доллар!Q29</f>
        <v>26.06.2023</v>
      </c>
      <c r="R29" s="157" t="str">
        <f>IF(AND(S27=0,S28=0,S29=0,S30=0,S31=0,S32=0,S33=0,S34=0,S35=0,S36=0,S37=0,S38=0),"",(IF((SUMIFS(LME_non_ferrous!$E:$E,LME_non_ferrous!$A:$A,Q29))=0,"-",(SUMIFS(LME_non_ferrous!$E:$E,LME_non_ferrous!$A:$A,Q29)))))</f>
        <v/>
      </c>
      <c r="S29" s="165">
        <f>SUMIFS(LME_non_ferrous!$E:$E,LME_non_ferrous!$A:$A,Q29)</f>
        <v>0</v>
      </c>
      <c r="T29" s="3" t="str">
        <f>Доллар!T29</f>
        <v>26.07.2023</v>
      </c>
      <c r="U29" s="157" t="str">
        <f>IF(AND(V27=0,V28=0,V29=0,V30=0,V31=0,V32=0,V33=0,V34=0,V35=0,V36=0,V37=0,V38=0),"",(IF((SUMIFS(LME_non_ferrous!$E:$E,LME_non_ferrous!$A:$A,T29))=0,"-",(SUMIFS(LME_non_ferrous!$E:$E,LME_non_ferrous!$A:$A,T29)))))</f>
        <v/>
      </c>
      <c r="V29" s="165">
        <f>SUMIFS(LME_non_ferrous!$E:$E,LME_non_ferrous!$A:$A,T29)</f>
        <v>0</v>
      </c>
      <c r="W29" s="3" t="str">
        <f>Доллар!W29</f>
        <v>26.08.2023</v>
      </c>
      <c r="X29" s="157" t="str">
        <f>IF(AND(Y27=0,Y28=0,Y29=0,Y30=0,Y31=0,Y32=0,Y33=0,Y34=0,Y35=0,Y36=0,Y37=0,Y38=0),"",(IF((SUMIFS(LME_non_ferrous!$E:$E,LME_non_ferrous!$A:$A,W29))=0,"-",(SUMIFS(LME_non_ferrous!$E:$E,LME_non_ferrous!$A:$A,W29)))))</f>
        <v/>
      </c>
      <c r="Y29" s="165">
        <f>SUMIFS(LME_non_ferrous!$E:$E,LME_non_ferrous!$A:$A,W29)</f>
        <v>0</v>
      </c>
      <c r="Z29" s="3" t="str">
        <f>Доллар!Z29</f>
        <v>26.09.2023</v>
      </c>
      <c r="AA29" s="157" t="str">
        <f>IF(AND(AB27=0,AB28=0,AB29=0,AB30=0,AB31=0,AB32=0,AB33=0,AB34=0,AB35=0,AB36=0,AB37=0,AB38=0),"",(IF((SUMIFS(LME_non_ferrous!$E:$E,LME_non_ferrous!$A:$A,Z29))=0,"-",(SUMIFS(LME_non_ferrous!$E:$E,LME_non_ferrous!$A:$A,Z29)))))</f>
        <v/>
      </c>
      <c r="AB29" s="165">
        <f>SUMIFS(LME_non_ferrous!$E:$E,LME_non_ferrous!$A:$A,Z29)</f>
        <v>0</v>
      </c>
      <c r="AC29" s="3" t="str">
        <f>Доллар!AC29</f>
        <v>26.10.2023</v>
      </c>
      <c r="AD29" s="157" t="str">
        <f>IF(AND(AE27=0,AE28=0,AE29=0,AE30=0,AE31=0,AE32=0,AE33=0,AE34=0,AE35=0,AE36=0,AE37=0,AE38=0),"",(IF((SUMIFS(LME_non_ferrous!$E:$E,LME_non_ferrous!$A:$A,AC29))=0,"-",(SUMIFS(LME_non_ferrous!$E:$E,LME_non_ferrous!$A:$A,AC29)))))</f>
        <v/>
      </c>
      <c r="AE29" s="165">
        <f>SUMIFS(LME_non_ferrous!$E:$E,LME_non_ferrous!$A:$A,AC29)</f>
        <v>0</v>
      </c>
      <c r="AF29" s="3" t="str">
        <f>Доллар!AF29</f>
        <v>26.11.2023</v>
      </c>
      <c r="AG29" s="157" t="str">
        <f>IF(AND(AH27=0,AH28=0,AH29=0,AH30=0,AH31=0,AH32=0,AH33=0,AH34=0,AH35=0,AH36=0,AH37=0,AH38=0),"",(IF((SUMIFS(LME_non_ferrous!$E:$E,LME_non_ferrous!$A:$A,AF29))=0,"-",(SUMIFS(LME_non_ferrous!$E:$E,LME_non_ferrous!$A:$A,AF29)))))</f>
        <v/>
      </c>
      <c r="AH29" s="165">
        <f>SUMIFS(LME_non_ferrous!$E:$E,LME_non_ferrous!$A:$A,AF29)</f>
        <v>0</v>
      </c>
      <c r="AI29" s="3" t="str">
        <f>Доллар!AI29</f>
        <v>26.12.2023</v>
      </c>
      <c r="AJ29" s="157" t="str">
        <f>IF(AND(AK27=0,AK28=0,AK29=0,AK30=0,AK31=0,AK32=0,AK33=0,AK34=0,AK35=0,AK36=0,AK37=0,AK38=0),"",(IF((SUMIFS(LME_non_ferrous!$E:$E,LME_non_ferrous!$A:$A,AI29))=0,"-",(SUMIFS(LME_non_ferrous!$E:$E,LME_non_ferrous!$A:$A,AI29)))))</f>
        <v/>
      </c>
      <c r="AK29" s="165">
        <f>SUMIFS(LME_non_ferrous!$E:$E,LME_non_ferrous!$A:$A,AI29)</f>
        <v>0</v>
      </c>
      <c r="AQ29" s="153" t="str">
        <f t="shared" si="1"/>
        <v>26.06.2023</v>
      </c>
      <c r="AR29" s="162" t="s">
        <v>52</v>
      </c>
      <c r="AT29" s="3" t="str">
        <f t="shared" si="2"/>
        <v>26.10.2023</v>
      </c>
      <c r="AU29" s="162" t="s">
        <v>52</v>
      </c>
      <c r="AW29" s="3" t="str">
        <f t="shared" si="4"/>
        <v>26.11.2023</v>
      </c>
      <c r="AX29" s="162" t="s">
        <v>52</v>
      </c>
      <c r="AZ29" s="3" t="str">
        <f t="shared" si="6"/>
        <v>26.12.2023</v>
      </c>
      <c r="BA29" s="162" t="s">
        <v>52</v>
      </c>
    </row>
    <row r="30" spans="2:53" x14ac:dyDescent="0.25">
      <c r="B30" s="3" t="str">
        <f>Доллар!B30</f>
        <v>27.01.2023</v>
      </c>
      <c r="C30" s="157" t="str">
        <f>IF(AND(D28=0,D29=0,D30=0,D31=0,D32=0,D33=0,D34=0,D35=0,D36=0,D37=0,D38=0,D39=0),"",(IF((SUMIFS(LME_non_ferrous!$E:$E,LME_non_ferrous!$A:$A,B30))=0,"-",(SUMIFS(LME_non_ferrous!$E:$E,LME_non_ferrous!$A:$A,B30)))))</f>
        <v/>
      </c>
      <c r="D30" s="165">
        <f>SUMIFS(LME_non_ferrous!$E:$E,LME_non_ferrous!$A:$A,B30)</f>
        <v>0</v>
      </c>
      <c r="E30" s="3" t="str">
        <f>Доллар!E30</f>
        <v>27.02.2023</v>
      </c>
      <c r="F30" s="157" t="str">
        <f>IF(AND(G28=0,G29=0,G30=0,G31=0,G32=0,G33=0,G34=0,G35=0,G36=0,G37=0,G38=0,G39=0),"",(IF((SUMIFS(LME_non_ferrous!$E:$E,LME_non_ferrous!$A:$A,E30))=0,"-",(SUMIFS(LME_non_ferrous!$E:$E,LME_non_ferrous!$A:$A,E30)))))</f>
        <v/>
      </c>
      <c r="G30" s="165">
        <f>SUMIFS(LME_non_ferrous!$E:$E,LME_non_ferrous!$A:$A,E30)</f>
        <v>0</v>
      </c>
      <c r="H30" s="3" t="str">
        <f>Доллар!H30</f>
        <v>27.03.2023</v>
      </c>
      <c r="I30" s="157" t="str">
        <f>IF(AND(J28=0,J29=0,J30=0,J31=0,J32=0,J33=0,J34=0,J35=0,J36=0,J37=0,J38=0,J39=0),"",(IF((SUMIFS(LME_non_ferrous!$E:$E,LME_non_ferrous!$A:$A,H30))=0,"-",(SUMIFS(LME_non_ferrous!$E:$E,LME_non_ferrous!$A:$A,H30)))))</f>
        <v/>
      </c>
      <c r="J30" s="165">
        <f>SUMIFS(LME_non_ferrous!$E:$E,LME_non_ferrous!$A:$A,H30)</f>
        <v>0</v>
      </c>
      <c r="K30" s="3" t="str">
        <f>Доллар!K30</f>
        <v>27.04.2023</v>
      </c>
      <c r="L30" s="157" t="str">
        <f>IF(AND(M28=0,M29=0,M30=0,M31=0,M32=0,M33=0,M34=0,M35=0,M36=0,M37=0,M38=0,M39=0),"",(IF((SUMIFS(LME_non_ferrous!$E:$E,LME_non_ferrous!$A:$A,K30))=0,"-",(SUMIFS(LME_non_ferrous!$E:$E,LME_non_ferrous!$A:$A,K30)))))</f>
        <v/>
      </c>
      <c r="M30" s="165">
        <f>SUMIFS(LME_non_ferrous!$E:$E,LME_non_ferrous!$A:$A,K30)</f>
        <v>0</v>
      </c>
      <c r="N30" s="3" t="str">
        <f>Доллар!N30</f>
        <v>27.05.2023</v>
      </c>
      <c r="O30" s="157" t="str">
        <f>IF(AND(P28=0,P29=0,P30=0,P31=0,P32=0,P33=0,P34=0,P35=0,P36=0,P37=0,P38=0,P39=0),"",(IF((SUMIFS(LME_non_ferrous!$E:$E,LME_non_ferrous!$A:$A,N30))=0,"-",(SUMIFS(LME_non_ferrous!$E:$E,LME_non_ferrous!$A:$A,N30)))))</f>
        <v/>
      </c>
      <c r="P30" s="165">
        <f>SUMIFS(LME_non_ferrous!$E:$E,LME_non_ferrous!$A:$A,N30)</f>
        <v>0</v>
      </c>
      <c r="Q30" s="3" t="str">
        <f>Доллар!Q30</f>
        <v>27.06.2023</v>
      </c>
      <c r="R30" s="157" t="str">
        <f>IF(AND(S28=0,S29=0,S30=0,S31=0,S32=0,S33=0,S34=0,S35=0,S36=0,S37=0,S38=0,S39=0),"",(IF((SUMIFS(LME_non_ferrous!$E:$E,LME_non_ferrous!$A:$A,Q30))=0,"-",(SUMIFS(LME_non_ferrous!$E:$E,LME_non_ferrous!$A:$A,Q30)))))</f>
        <v/>
      </c>
      <c r="S30" s="165">
        <f>SUMIFS(LME_non_ferrous!$E:$E,LME_non_ferrous!$A:$A,Q30)</f>
        <v>0</v>
      </c>
      <c r="T30" s="3" t="str">
        <f>Доллар!T30</f>
        <v>27.07.2023</v>
      </c>
      <c r="U30" s="157" t="str">
        <f>IF(AND(V28=0,V29=0,V30=0,V31=0,V32=0,V33=0,V34=0,V35=0,V36=0,V37=0,V38=0,V39=0),"",(IF((SUMIFS(LME_non_ferrous!$E:$E,LME_non_ferrous!$A:$A,T30))=0,"-",(SUMIFS(LME_non_ferrous!$E:$E,LME_non_ferrous!$A:$A,T30)))))</f>
        <v/>
      </c>
      <c r="V30" s="165">
        <f>SUMIFS(LME_non_ferrous!$E:$E,LME_non_ferrous!$A:$A,T30)</f>
        <v>0</v>
      </c>
      <c r="W30" s="3" t="str">
        <f>Доллар!W30</f>
        <v>27.08.2023</v>
      </c>
      <c r="X30" s="157" t="str">
        <f>IF(AND(Y28=0,Y29=0,Y30=0,Y31=0,Y32=0,Y33=0,Y34=0,Y35=0,Y36=0,Y37=0,Y38=0,Y39=0),"",(IF((SUMIFS(LME_non_ferrous!$E:$E,LME_non_ferrous!$A:$A,W30))=0,"-",(SUMIFS(LME_non_ferrous!$E:$E,LME_non_ferrous!$A:$A,W30)))))</f>
        <v/>
      </c>
      <c r="Y30" s="165">
        <f>SUMIFS(LME_non_ferrous!$E:$E,LME_non_ferrous!$A:$A,W30)</f>
        <v>0</v>
      </c>
      <c r="Z30" s="3" t="str">
        <f>Доллар!Z30</f>
        <v>27.09.2023</v>
      </c>
      <c r="AA30" s="157" t="str">
        <f>IF(AND(AB28=0,AB29=0,AB30=0,AB31=0,AB32=0,AB33=0,AB34=0,AB35=0,AB36=0,AB37=0,AB38=0,AB39=0),"",(IF((SUMIFS(LME_non_ferrous!$E:$E,LME_non_ferrous!$A:$A,Z30))=0,"-",(SUMIFS(LME_non_ferrous!$E:$E,LME_non_ferrous!$A:$A,Z30)))))</f>
        <v/>
      </c>
      <c r="AB30" s="165">
        <f>SUMIFS(LME_non_ferrous!$E:$E,LME_non_ferrous!$A:$A,Z30)</f>
        <v>0</v>
      </c>
      <c r="AC30" s="3" t="str">
        <f>Доллар!AC30</f>
        <v>27.10.2023</v>
      </c>
      <c r="AD30" s="157" t="str">
        <f>IF(AND(AE28=0,AE29=0,AE30=0,AE31=0,AE32=0,AE33=0,AE34=0,AE35=0,AE36=0,AE37=0,AE38=0,AE39=0),"",(IF((SUMIFS(LME_non_ferrous!$E:$E,LME_non_ferrous!$A:$A,AC30))=0,"-",(SUMIFS(LME_non_ferrous!$E:$E,LME_non_ferrous!$A:$A,AC30)))))</f>
        <v/>
      </c>
      <c r="AE30" s="165">
        <f>SUMIFS(LME_non_ferrous!$E:$E,LME_non_ferrous!$A:$A,AC30)</f>
        <v>0</v>
      </c>
      <c r="AF30" s="3" t="str">
        <f>Доллар!AF30</f>
        <v>27.11.2023</v>
      </c>
      <c r="AG30" s="157" t="str">
        <f>IF(AND(AH28=0,AH29=0,AH30=0,AH31=0,AH32=0,AH33=0,AH34=0,AH35=0,AH36=0,AH37=0,AH38=0,AH39=0),"",(IF((SUMIFS(LME_non_ferrous!$E:$E,LME_non_ferrous!$A:$A,AF30))=0,"-",(SUMIFS(LME_non_ferrous!$E:$E,LME_non_ferrous!$A:$A,AF30)))))</f>
        <v/>
      </c>
      <c r="AH30" s="165">
        <f>SUMIFS(LME_non_ferrous!$E:$E,LME_non_ferrous!$A:$A,AF30)</f>
        <v>0</v>
      </c>
      <c r="AI30" s="3" t="str">
        <f>Доллар!AI30</f>
        <v>27.12.2023</v>
      </c>
      <c r="AJ30" s="157" t="str">
        <f>IF(AND(AK28=0,AK29=0,AK30=0,AK31=0,AK32=0,AK33=0,AK34=0,AK35=0,AK36=0,AK37=0,AK38=0,AK39=0),"",(IF((SUMIFS(LME_non_ferrous!$E:$E,LME_non_ferrous!$A:$A,AI30))=0,"-",(SUMIFS(LME_non_ferrous!$E:$E,LME_non_ferrous!$A:$A,AI30)))))</f>
        <v/>
      </c>
      <c r="AK30" s="165">
        <f>SUMIFS(LME_non_ferrous!$E:$E,LME_non_ferrous!$A:$A,AI30)</f>
        <v>0</v>
      </c>
      <c r="AQ30" s="153" t="str">
        <f t="shared" si="1"/>
        <v>27.06.2023</v>
      </c>
      <c r="AR30" s="162" t="s">
        <v>52</v>
      </c>
      <c r="AT30" s="3" t="str">
        <f t="shared" si="2"/>
        <v>27.10.2023</v>
      </c>
      <c r="AU30" s="162" t="s">
        <v>52</v>
      </c>
      <c r="AW30" s="3" t="str">
        <f t="shared" si="4"/>
        <v>27.11.2023</v>
      </c>
      <c r="AX30" s="162" t="s">
        <v>52</v>
      </c>
      <c r="AZ30" s="3" t="str">
        <f t="shared" si="6"/>
        <v>27.12.2023</v>
      </c>
      <c r="BA30" s="162" t="s">
        <v>52</v>
      </c>
    </row>
    <row r="31" spans="2:53" x14ac:dyDescent="0.25">
      <c r="B31" s="3" t="str">
        <f>Доллар!B31</f>
        <v>28.01.2023</v>
      </c>
      <c r="C31" s="157" t="str">
        <f>IF(AND(D29=0,D30=0,D31=0,D32=0,D33=0,D34=0,D35=0,D36=0,D37=0,D38=0,D39=0,D40=0),"",(IF((SUMIFS(LME_non_ferrous!$E:$E,LME_non_ferrous!$A:$A,B31))=0,"-",(SUMIFS(LME_non_ferrous!$E:$E,LME_non_ferrous!$A:$A,B31)))))</f>
        <v/>
      </c>
      <c r="D31" s="165">
        <f>SUMIFS(LME_non_ferrous!$E:$E,LME_non_ferrous!$A:$A,B31)</f>
        <v>0</v>
      </c>
      <c r="E31" s="3" t="str">
        <f>Доллар!E31</f>
        <v>28.02.2023</v>
      </c>
      <c r="F31" s="157" t="str">
        <f>IF(AND(G29=0,G30=0,G31=0,G32=0,G33=0,G34=0,G35=0,G36=0,G37=0,G38=0,G39=0,G40=0),"",(IF((SUMIFS(LME_non_ferrous!$E:$E,LME_non_ferrous!$A:$A,E31))=0,"-",(SUMIFS(LME_non_ferrous!$E:$E,LME_non_ferrous!$A:$A,E31)))))</f>
        <v/>
      </c>
      <c r="G31" s="165">
        <f>SUMIFS(LME_non_ferrous!$E:$E,LME_non_ferrous!$A:$A,E31)</f>
        <v>0</v>
      </c>
      <c r="H31" s="3" t="str">
        <f>Доллар!H31</f>
        <v>28.03.2023</v>
      </c>
      <c r="I31" s="157" t="str">
        <f>IF(AND(J29=0,J30=0,J31=0,J32=0,J33=0,J34=0,J35=0,J36=0,J37=0,J38=0,J39=0,J40=0),"",(IF((SUMIFS(LME_non_ferrous!$E:$E,LME_non_ferrous!$A:$A,H31))=0,"-",(SUMIFS(LME_non_ferrous!$E:$E,LME_non_ferrous!$A:$A,H31)))))</f>
        <v/>
      </c>
      <c r="J31" s="165">
        <f>SUMIFS(LME_non_ferrous!$E:$E,LME_non_ferrous!$A:$A,H31)</f>
        <v>0</v>
      </c>
      <c r="K31" s="3" t="str">
        <f>Доллар!K31</f>
        <v>28.04.2023</v>
      </c>
      <c r="L31" s="157" t="str">
        <f>IF(AND(M29=0,M30=0,M31=0,M32=0,M33=0,M34=0,M35=0,M36=0,M37=0,M38=0,M39=0,M40=0),"",(IF((SUMIFS(LME_non_ferrous!$E:$E,LME_non_ferrous!$A:$A,K31))=0,"-",(SUMIFS(LME_non_ferrous!$E:$E,LME_non_ferrous!$A:$A,K31)))))</f>
        <v/>
      </c>
      <c r="M31" s="165">
        <f>SUMIFS(LME_non_ferrous!$E:$E,LME_non_ferrous!$A:$A,K31)</f>
        <v>0</v>
      </c>
      <c r="N31" s="3" t="str">
        <f>Доллар!N31</f>
        <v>28.05.2023</v>
      </c>
      <c r="O31" s="157" t="str">
        <f>IF(AND(P29=0,P30=0,P31=0,P32=0,P33=0,P34=0,P35=0,P36=0,P37=0,P38=0,P39=0,P40=0),"",(IF((SUMIFS(LME_non_ferrous!$E:$E,LME_non_ferrous!$A:$A,N31))=0,"-",(SUMIFS(LME_non_ferrous!$E:$E,LME_non_ferrous!$A:$A,N31)))))</f>
        <v/>
      </c>
      <c r="P31" s="165">
        <f>SUMIFS(LME_non_ferrous!$E:$E,LME_non_ferrous!$A:$A,N31)</f>
        <v>0</v>
      </c>
      <c r="Q31" s="3" t="str">
        <f>Доллар!Q31</f>
        <v>28.06.2023</v>
      </c>
      <c r="R31" s="157" t="str">
        <f>IF(AND(S29=0,S30=0,S31=0,S32=0,S33=0,S34=0,S35=0,S36=0,S37=0,S38=0,S39=0,S40=0),"",(IF((SUMIFS(LME_non_ferrous!$E:$E,LME_non_ferrous!$A:$A,Q31))=0,"-",(SUMIFS(LME_non_ferrous!$E:$E,LME_non_ferrous!$A:$A,Q31)))))</f>
        <v/>
      </c>
      <c r="S31" s="165">
        <f>SUMIFS(LME_non_ferrous!$E:$E,LME_non_ferrous!$A:$A,Q31)</f>
        <v>0</v>
      </c>
      <c r="T31" s="3" t="str">
        <f>Доллар!T31</f>
        <v>28.07.2023</v>
      </c>
      <c r="U31" s="157" t="str">
        <f>IF(AND(V29=0,V30=0,V31=0,V32=0,V33=0,V34=0,V35=0,V36=0,V37=0,V38=0,V39=0,V40=0),"",(IF((SUMIFS(LME_non_ferrous!$E:$E,LME_non_ferrous!$A:$A,T31))=0,"-",(SUMIFS(LME_non_ferrous!$E:$E,LME_non_ferrous!$A:$A,T31)))))</f>
        <v/>
      </c>
      <c r="V31" s="165">
        <f>SUMIFS(LME_non_ferrous!$E:$E,LME_non_ferrous!$A:$A,T31)</f>
        <v>0</v>
      </c>
      <c r="W31" s="3" t="str">
        <f>Доллар!W31</f>
        <v>28.08.2023</v>
      </c>
      <c r="X31" s="157" t="str">
        <f>IF(AND(Y29=0,Y30=0,Y31=0,Y32=0,Y33=0,Y34=0,Y35=0,Y36=0,Y37=0,Y38=0,Y39=0,Y40=0),"",(IF((SUMIFS(LME_non_ferrous!$E:$E,LME_non_ferrous!$A:$A,W31))=0,"-",(SUMIFS(LME_non_ferrous!$E:$E,LME_non_ferrous!$A:$A,W31)))))</f>
        <v/>
      </c>
      <c r="Y31" s="165">
        <f>SUMIFS(LME_non_ferrous!$E:$E,LME_non_ferrous!$A:$A,W31)</f>
        <v>0</v>
      </c>
      <c r="Z31" s="3" t="str">
        <f>Доллар!Z31</f>
        <v>28.09.2023</v>
      </c>
      <c r="AA31" s="157" t="str">
        <f>IF(AND(AB29=0,AB30=0,AB31=0,AB32=0,AB33=0,AB34=0,AB35=0,AB36=0,AB37=0,AB38=0,AB39=0,AB40=0),"",(IF((SUMIFS(LME_non_ferrous!$E:$E,LME_non_ferrous!$A:$A,Z31))=0,"-",(SUMIFS(LME_non_ferrous!$E:$E,LME_non_ferrous!$A:$A,Z31)))))</f>
        <v/>
      </c>
      <c r="AB31" s="165">
        <f>SUMIFS(LME_non_ferrous!$E:$E,LME_non_ferrous!$A:$A,Z31)</f>
        <v>0</v>
      </c>
      <c r="AC31" s="3" t="str">
        <f>Доллар!AC31</f>
        <v>28.10.2023</v>
      </c>
      <c r="AD31" s="157" t="str">
        <f>IF(AND(AE29=0,AE30=0,AE31=0,AE32=0,AE33=0,AE34=0,AE35=0,AE36=0,AE37=0,AE38=0,AE39=0,AE40=0),"",(IF((SUMIFS(LME_non_ferrous!$E:$E,LME_non_ferrous!$A:$A,AC31))=0,"-",(SUMIFS(LME_non_ferrous!$E:$E,LME_non_ferrous!$A:$A,AC31)))))</f>
        <v/>
      </c>
      <c r="AE31" s="165">
        <f>SUMIFS(LME_non_ferrous!$E:$E,LME_non_ferrous!$A:$A,AC31)</f>
        <v>0</v>
      </c>
      <c r="AF31" s="3" t="str">
        <f>Доллар!AF31</f>
        <v>28.11.2023</v>
      </c>
      <c r="AG31" s="157" t="str">
        <f>IF(AND(AH29=0,AH30=0,AH31=0,AH32=0,AH33=0,AH34=0,AH35=0,AH36=0,AH37=0,AH38=0,AH39=0,AH40=0),"",(IF((SUMIFS(LME_non_ferrous!$E:$E,LME_non_ferrous!$A:$A,AF31))=0,"-",(SUMIFS(LME_non_ferrous!$E:$E,LME_non_ferrous!$A:$A,AF31)))))</f>
        <v/>
      </c>
      <c r="AH31" s="165">
        <f>SUMIFS(LME_non_ferrous!$E:$E,LME_non_ferrous!$A:$A,AF31)</f>
        <v>0</v>
      </c>
      <c r="AI31" s="3" t="str">
        <f>Доллар!AI31</f>
        <v>28.12.2023</v>
      </c>
      <c r="AJ31" s="157" t="str">
        <f>IF(AND(AK29=0,AK30=0,AK31=0,AK32=0,AK33=0,AK34=0,AK35=0,AK36=0,AK37=0,AK38=0,AK39=0,AK40=0),"",(IF((SUMIFS(LME_non_ferrous!$E:$E,LME_non_ferrous!$A:$A,AI31))=0,"-",(SUMIFS(LME_non_ferrous!$E:$E,LME_non_ferrous!$A:$A,AI31)))))</f>
        <v/>
      </c>
      <c r="AK31" s="165">
        <f>SUMIFS(LME_non_ferrous!$E:$E,LME_non_ferrous!$A:$A,AI31)</f>
        <v>0</v>
      </c>
      <c r="AQ31" s="153" t="str">
        <f t="shared" si="1"/>
        <v>28.06.2023</v>
      </c>
      <c r="AR31" s="162" t="s">
        <v>52</v>
      </c>
      <c r="AT31" s="3" t="str">
        <f t="shared" si="2"/>
        <v>28.10.2023</v>
      </c>
      <c r="AU31" s="162" t="s">
        <v>52</v>
      </c>
      <c r="AW31" s="3" t="str">
        <f t="shared" si="4"/>
        <v>28.11.2023</v>
      </c>
      <c r="AX31" s="162" t="s">
        <v>52</v>
      </c>
      <c r="AZ31" s="3" t="str">
        <f t="shared" si="6"/>
        <v>28.12.2023</v>
      </c>
      <c r="BA31" s="162" t="s">
        <v>52</v>
      </c>
    </row>
    <row r="32" spans="2:53" x14ac:dyDescent="0.25">
      <c r="B32" s="3" t="str">
        <f>Доллар!B32</f>
        <v>29.01.2023</v>
      </c>
      <c r="C32" s="157" t="str">
        <f>IF(AND(D30=0,D31=0,D32=0,D33=0,D34=0,D35=0,D36=0,D37=0,D38=0,D39=0,D40=0,D41=0),"",(IF((SUMIFS(LME_non_ferrous!$E:$E,LME_non_ferrous!$A:$A,B32))=0,"-",(SUMIFS(LME_non_ferrous!$E:$E,LME_non_ferrous!$A:$A,B32)))))</f>
        <v/>
      </c>
      <c r="D32" s="165">
        <f>SUMIFS(LME_non_ferrous!$E:$E,LME_non_ferrous!$A:$A,B32)</f>
        <v>0</v>
      </c>
      <c r="E32" s="4" t="str">
        <f>Доллар!E32</f>
        <v>29.02.2023</v>
      </c>
      <c r="F32" s="160"/>
      <c r="G32" s="165">
        <f>SUMIFS(LME_non_ferrous!$E:$E,LME_non_ferrous!$A:$A,E32)</f>
        <v>0</v>
      </c>
      <c r="H32" s="3" t="str">
        <f>Доллар!H32</f>
        <v>29.03.2023</v>
      </c>
      <c r="I32" s="157" t="str">
        <f>IF(AND(J30=0,J31=0,J32=0,J33=0,J34=0,J35=0,J36=0,J37=0,J38=0,J39=0,J40=0,J41=0),"",(IF((SUMIFS(LME_non_ferrous!$E:$E,LME_non_ferrous!$A:$A,H32))=0,"-",(SUMIFS(LME_non_ferrous!$E:$E,LME_non_ferrous!$A:$A,H32)))))</f>
        <v/>
      </c>
      <c r="J32" s="165">
        <f>SUMIFS(LME_non_ferrous!$E:$E,LME_non_ferrous!$A:$A,H32)</f>
        <v>0</v>
      </c>
      <c r="K32" s="3" t="str">
        <f>Доллар!K32</f>
        <v>29.04.2023</v>
      </c>
      <c r="L32" s="157" t="str">
        <f>IF(AND(M30=0,M31=0,M32=0,M33=0,M34=0,M35=0,M36=0,M37=0,M38=0,M39=0,M40=0,M41=0),"",(IF((SUMIFS(LME_non_ferrous!$E:$E,LME_non_ferrous!$A:$A,K32))=0,"-",(SUMIFS(LME_non_ferrous!$E:$E,LME_non_ferrous!$A:$A,K32)))))</f>
        <v/>
      </c>
      <c r="M32" s="165">
        <f>SUMIFS(LME_non_ferrous!$E:$E,LME_non_ferrous!$A:$A,K32)</f>
        <v>0</v>
      </c>
      <c r="N32" s="3" t="str">
        <f>Доллар!N32</f>
        <v>29.05.2023</v>
      </c>
      <c r="O32" s="157" t="str">
        <f>IF(AND(P30=0,P31=0,P32=0,P33=0,P34=0,P35=0,P36=0,P37=0,P38=0,P39=0,P40=0,P41=0),"",(IF((SUMIFS(LME_non_ferrous!$E:$E,LME_non_ferrous!$A:$A,N32))=0,"-",(SUMIFS(LME_non_ferrous!$E:$E,LME_non_ferrous!$A:$A,N32)))))</f>
        <v/>
      </c>
      <c r="P32" s="165">
        <f>SUMIFS(LME_non_ferrous!$E:$E,LME_non_ferrous!$A:$A,N32)</f>
        <v>0</v>
      </c>
      <c r="Q32" s="3" t="str">
        <f>Доллар!Q32</f>
        <v>29.06.2023</v>
      </c>
      <c r="R32" s="157" t="str">
        <f>IF(AND(S30=0,S31=0,S32=0,S33=0,S34=0,S35=0,S36=0,S37=0,S38=0,S39=0,S40=0,S41=0),"",(IF((SUMIFS(LME_non_ferrous!$E:$E,LME_non_ferrous!$A:$A,Q32))=0,"-",(SUMIFS(LME_non_ferrous!$E:$E,LME_non_ferrous!$A:$A,Q32)))))</f>
        <v/>
      </c>
      <c r="S32" s="165">
        <f>SUMIFS(LME_non_ferrous!$E:$E,LME_non_ferrous!$A:$A,Q32)</f>
        <v>0</v>
      </c>
      <c r="T32" s="3" t="str">
        <f>Доллар!T32</f>
        <v>29.07.2023</v>
      </c>
      <c r="U32" s="157" t="str">
        <f>IF(AND(V30=0,V31=0,V32=0,V33=0,V34=0,V35=0,V36=0,V37=0,V38=0,V39=0,V40=0,V41=0),"",(IF((SUMIFS(LME_non_ferrous!$E:$E,LME_non_ferrous!$A:$A,T32))=0,"-",(SUMIFS(LME_non_ferrous!$E:$E,LME_non_ferrous!$A:$A,T32)))))</f>
        <v/>
      </c>
      <c r="V32" s="165">
        <f>SUMIFS(LME_non_ferrous!$E:$E,LME_non_ferrous!$A:$A,T32)</f>
        <v>0</v>
      </c>
      <c r="W32" s="3" t="str">
        <f>Доллар!W32</f>
        <v>29.08.2023</v>
      </c>
      <c r="X32" s="157" t="str">
        <f>IF(AND(Y30=0,Y31=0,Y32=0,Y33=0,Y34=0,Y35=0,Y36=0,Y37=0,Y38=0,Y39=0,Y40=0,Y41=0),"",(IF((SUMIFS(LME_non_ferrous!$E:$E,LME_non_ferrous!$A:$A,W32))=0,"-",(SUMIFS(LME_non_ferrous!$E:$E,LME_non_ferrous!$A:$A,W32)))))</f>
        <v/>
      </c>
      <c r="Y32" s="165">
        <f>SUMIFS(LME_non_ferrous!$E:$E,LME_non_ferrous!$A:$A,W32)</f>
        <v>0</v>
      </c>
      <c r="Z32" s="3" t="str">
        <f>Доллар!Z32</f>
        <v>29.09.2023</v>
      </c>
      <c r="AA32" s="157" t="str">
        <f>IF(AND(AB30=0,AB31=0,AB32=0,AB33=0,AB34=0,AB35=0,AB36=0,AB37=0,AB38=0,AB39=0,AB40=0,AB41=0),"",(IF((SUMIFS(LME_non_ferrous!$E:$E,LME_non_ferrous!$A:$A,Z32))=0,"-",(SUMIFS(LME_non_ferrous!$E:$E,LME_non_ferrous!$A:$A,Z32)))))</f>
        <v/>
      </c>
      <c r="AB32" s="165">
        <f>SUMIFS(LME_non_ferrous!$E:$E,LME_non_ferrous!$A:$A,Z32)</f>
        <v>0</v>
      </c>
      <c r="AC32" s="3" t="str">
        <f>Доллар!AC32</f>
        <v>29.10.2023</v>
      </c>
      <c r="AD32" s="157" t="str">
        <f>IF(AND(AE30=0,AE31=0,AE32=0,AE33=0,AE34=0,AE35=0,AE36=0,AE37=0,AE38=0,AE39=0,AE40=0,AE41=0),"",(IF((SUMIFS(LME_non_ferrous!$E:$E,LME_non_ferrous!$A:$A,AC32))=0,"-",(SUMIFS(LME_non_ferrous!$E:$E,LME_non_ferrous!$A:$A,AC32)))))</f>
        <v/>
      </c>
      <c r="AE32" s="165">
        <f>SUMIFS(LME_non_ferrous!$E:$E,LME_non_ferrous!$A:$A,AC32)</f>
        <v>0</v>
      </c>
      <c r="AF32" s="3" t="str">
        <f>Доллар!AF32</f>
        <v>29.11.2023</v>
      </c>
      <c r="AG32" s="157" t="str">
        <f>IF(AND(AH30=0,AH31=0,AH32=0,AH33=0,AH34=0,AH35=0,AH36=0,AH37=0,AH38=0,AH39=0,AH40=0,AH41=0),"",(IF((SUMIFS(LME_non_ferrous!$E:$E,LME_non_ferrous!$A:$A,AF32))=0,"-",(SUMIFS(LME_non_ferrous!$E:$E,LME_non_ferrous!$A:$A,AF32)))))</f>
        <v/>
      </c>
      <c r="AH32" s="165">
        <f>SUMIFS(LME_non_ferrous!$E:$E,LME_non_ferrous!$A:$A,AF32)</f>
        <v>0</v>
      </c>
      <c r="AI32" s="3" t="str">
        <f>Доллар!AI32</f>
        <v>29.12.2023</v>
      </c>
      <c r="AJ32" s="157" t="str">
        <f>IF(AND(AK30=0,AK31=0,AK32=0,AK33=0,AK34=0,AK35=0,AK36=0,AK37=0,AK38=0,AK39=0,AK40=0,AK41=0),"",(IF((SUMIFS(LME_non_ferrous!$E:$E,LME_non_ferrous!$A:$A,AI32))=0,"-",(SUMIFS(LME_non_ferrous!$E:$E,LME_non_ferrous!$A:$A,AI32)))))</f>
        <v/>
      </c>
      <c r="AK32" s="165">
        <f>SUMIFS(LME_non_ferrous!$E:$E,LME_non_ferrous!$A:$A,AI32)</f>
        <v>0</v>
      </c>
      <c r="AQ32" s="153" t="str">
        <f t="shared" si="1"/>
        <v>29.06.2023</v>
      </c>
      <c r="AR32" s="162" t="s">
        <v>52</v>
      </c>
      <c r="AT32" s="3" t="str">
        <f t="shared" si="2"/>
        <v>29.10.2023</v>
      </c>
      <c r="AU32" s="162" t="s">
        <v>52</v>
      </c>
      <c r="AW32" s="3" t="str">
        <f t="shared" si="4"/>
        <v>29.11.2023</v>
      </c>
      <c r="AX32" s="162" t="s">
        <v>52</v>
      </c>
      <c r="AZ32" s="3" t="str">
        <f t="shared" si="6"/>
        <v>29.12.2023</v>
      </c>
      <c r="BA32" s="162" t="s">
        <v>52</v>
      </c>
    </row>
    <row r="33" spans="1:53" x14ac:dyDescent="0.25">
      <c r="B33" s="3" t="str">
        <f>Доллар!B33</f>
        <v>30.01.2023</v>
      </c>
      <c r="C33" s="157" t="str">
        <f>IF(AND(D31=0,D32=0,D33=0,D34=0,D35=0,D36=0,D37=0,D38=0,D39=0,D40=0,D41=0,D42=0),"",(IF((SUMIFS(LME_non_ferrous!$E:$E,LME_non_ferrous!$A:$A,B33))=0,"-",(SUMIFS(LME_non_ferrous!$E:$E,LME_non_ferrous!$A:$A,B33)))))</f>
        <v/>
      </c>
      <c r="D33" s="165">
        <f>SUMIFS(LME_non_ferrous!$E:$E,LME_non_ferrous!$A:$A,B33)</f>
        <v>0</v>
      </c>
      <c r="E33" s="4" t="str">
        <f>Доллар!E33</f>
        <v>30.02.2023</v>
      </c>
      <c r="F33" s="160"/>
      <c r="G33" s="178">
        <f t="shared" ref="G33:G38" si="8">J4</f>
        <v>0</v>
      </c>
      <c r="H33" s="3" t="str">
        <f>Доллар!H33</f>
        <v>30.03.2023</v>
      </c>
      <c r="I33" s="157" t="str">
        <f>IF(AND(J31=0,J32=0,J33=0,J34=0,J35=0,J36=0,J37=0,J38=0,J39=0,J40=0,J41=0,J42=0),"",(IF((SUMIFS(LME_non_ferrous!$E:$E,LME_non_ferrous!$A:$A,H33))=0,"-",(SUMIFS(LME_non_ferrous!$E:$E,LME_non_ferrous!$A:$A,H33)))))</f>
        <v/>
      </c>
      <c r="J33" s="165">
        <f>SUMIFS(LME_non_ferrous!$E:$E,LME_non_ferrous!$A:$A,H33)</f>
        <v>0</v>
      </c>
      <c r="K33" s="3" t="str">
        <f>Доллар!K33</f>
        <v>30.04.2023</v>
      </c>
      <c r="L33" s="157" t="str">
        <f>IF(AND(M31=0,M32=0,M33=0,M34=0,M35=0,M36=0,M37=0,M38=0,M39=0,M40=0,M41=0,M42=0),"",(IF((SUMIFS(LME_non_ferrous!$E:$E,LME_non_ferrous!$A:$A,K33))=0,"-",(SUMIFS(LME_non_ferrous!$E:$E,LME_non_ferrous!$A:$A,K33)))))</f>
        <v/>
      </c>
      <c r="M33" s="165">
        <f>SUMIFS(LME_non_ferrous!$E:$E,LME_non_ferrous!$A:$A,K33)</f>
        <v>0</v>
      </c>
      <c r="N33" s="3" t="str">
        <f>Доллар!N33</f>
        <v>30.05.2023</v>
      </c>
      <c r="O33" s="157" t="str">
        <f>IF(AND(P31=0,P32=0,P33=0,P34=0,P35=0,P36=0,P37=0,P38=0,P39=0,P40=0,P41=0,P42=0),"",(IF((SUMIFS(LME_non_ferrous!$E:$E,LME_non_ferrous!$A:$A,N33))=0,"-",(SUMIFS(LME_non_ferrous!$E:$E,LME_non_ferrous!$A:$A,N33)))))</f>
        <v/>
      </c>
      <c r="P33" s="165">
        <f>SUMIFS(LME_non_ferrous!$E:$E,LME_non_ferrous!$A:$A,N33)</f>
        <v>0</v>
      </c>
      <c r="Q33" s="3" t="str">
        <f>Доллар!Q33</f>
        <v>30.06.2023</v>
      </c>
      <c r="R33" s="157" t="str">
        <f>IF(AND(S31=0,S32=0,S33=0,S34=0,S35=0,S36=0,S37=0,S38=0,S39=0,S40=0,S41=0,S42=0),"",(IF((SUMIFS(LME_non_ferrous!$E:$E,LME_non_ferrous!$A:$A,Q33))=0,"-",(SUMIFS(LME_non_ferrous!$E:$E,LME_non_ferrous!$A:$A,Q33)))))</f>
        <v/>
      </c>
      <c r="S33" s="165">
        <f>SUMIFS(LME_non_ferrous!$E:$E,LME_non_ferrous!$A:$A,Q33)</f>
        <v>0</v>
      </c>
      <c r="T33" s="3" t="str">
        <f>Доллар!T33</f>
        <v>30.07.2023</v>
      </c>
      <c r="U33" s="157" t="str">
        <f>IF(AND(V31=0,V32=0,V33=0,V34=0,V35=0,V36=0,V37=0,V38=0,V39=0,V40=0,V41=0,V42=0),"",(IF((SUMIFS(LME_non_ferrous!$E:$E,LME_non_ferrous!$A:$A,T33))=0,"-",(SUMIFS(LME_non_ferrous!$E:$E,LME_non_ferrous!$A:$A,T33)))))</f>
        <v/>
      </c>
      <c r="V33" s="165">
        <f>SUMIFS(LME_non_ferrous!$E:$E,LME_non_ferrous!$A:$A,T33)</f>
        <v>0</v>
      </c>
      <c r="W33" s="3" t="str">
        <f>Доллар!W33</f>
        <v>30.08.2023</v>
      </c>
      <c r="X33" s="157" t="str">
        <f>IF(AND(Y31=0,Y32=0,Y33=0,Y34=0,Y35=0,Y36=0,Y37=0,Y38=0,Y39=0,Y40=0,Y41=0,Y42=0),"",(IF((SUMIFS(LME_non_ferrous!$E:$E,LME_non_ferrous!$A:$A,W33))=0,"-",(SUMIFS(LME_non_ferrous!$E:$E,LME_non_ferrous!$A:$A,W33)))))</f>
        <v/>
      </c>
      <c r="Y33" s="165">
        <f>SUMIFS(LME_non_ferrous!$E:$E,LME_non_ferrous!$A:$A,W33)</f>
        <v>0</v>
      </c>
      <c r="Z33" s="3" t="str">
        <f>Доллар!Z33</f>
        <v>30.09.2023</v>
      </c>
      <c r="AA33" s="157" t="str">
        <f>IF(AND(AB31=0,AB32=0,AB33=0,AB34=0,AB35=0,AB36=0,AB37=0,AB38=0,AB39=0,AB40=0,AB41=0,AB42=0),"",(IF((SUMIFS(LME_non_ferrous!$E:$E,LME_non_ferrous!$A:$A,Z33))=0,"-",(SUMIFS(LME_non_ferrous!$E:$E,LME_non_ferrous!$A:$A,Z33)))))</f>
        <v/>
      </c>
      <c r="AB33" s="165">
        <f>SUMIFS(LME_non_ferrous!$E:$E,LME_non_ferrous!$A:$A,Z33)</f>
        <v>0</v>
      </c>
      <c r="AC33" s="3" t="str">
        <f>Доллар!AC33</f>
        <v>30.10.2023</v>
      </c>
      <c r="AD33" s="157" t="str">
        <f>IF(AND(AE31=0,AE32=0,AE33=0,AE34=0,AE35=0,AE36=0,AE37=0,AE38=0,AE39=0,AE40=0,AE41=0,AE42=0),"",(IF((SUMIFS(LME_non_ferrous!$E:$E,LME_non_ferrous!$A:$A,AC33))=0,"-",(SUMIFS(LME_non_ferrous!$E:$E,LME_non_ferrous!$A:$A,AC33)))))</f>
        <v/>
      </c>
      <c r="AE33" s="165">
        <f>SUMIFS(LME_non_ferrous!$E:$E,LME_non_ferrous!$A:$A,AC33)</f>
        <v>0</v>
      </c>
      <c r="AF33" s="3" t="str">
        <f>Доллар!AF33</f>
        <v>30.11.2023</v>
      </c>
      <c r="AG33" s="157" t="str">
        <f>IF(AND(AH31=0,AH32=0,AH33=0,AH34=0,AH35=0,AH36=0,AH37=0,AH38=0,AH39=0,AH40=0,AH41=0,AH42=0),"",(IF((SUMIFS(LME_non_ferrous!$E:$E,LME_non_ferrous!$A:$A,AF33))=0,"-",(SUMIFS(LME_non_ferrous!$E:$E,LME_non_ferrous!$A:$A,AF33)))))</f>
        <v/>
      </c>
      <c r="AH33" s="165">
        <f>SUMIFS(LME_non_ferrous!$E:$E,LME_non_ferrous!$A:$A,AF33)</f>
        <v>0</v>
      </c>
      <c r="AI33" s="3" t="str">
        <f>Доллар!AI33</f>
        <v>30.12.2023</v>
      </c>
      <c r="AJ33" s="157" t="str">
        <f>IF(AND(AK31=0,AK32=0,AK33=0,AK34=0,AK35=0,AK36=0,AK37=0,AK38=0,AK39=0,AK40=0,AK41=0,AK42=0),"",(IF((SUMIFS(LME_non_ferrous!$E:$E,LME_non_ferrous!$A:$A,AI33))=0,"-",(SUMIFS(LME_non_ferrous!$E:$E,LME_non_ferrous!$A:$A,AI33)))))</f>
        <v/>
      </c>
      <c r="AK33" s="165">
        <f>SUMIFS(LME_non_ferrous!$E:$E,LME_non_ferrous!$A:$A,AI33)</f>
        <v>0</v>
      </c>
      <c r="AQ33" s="153" t="str">
        <f t="shared" si="1"/>
        <v>30.06.2023</v>
      </c>
      <c r="AR33" s="162" t="s">
        <v>52</v>
      </c>
      <c r="AT33" s="3" t="str">
        <f t="shared" si="2"/>
        <v>30.10.2023</v>
      </c>
      <c r="AU33" s="162" t="s">
        <v>52</v>
      </c>
      <c r="AW33" s="3" t="str">
        <f t="shared" si="4"/>
        <v>30.11.2023</v>
      </c>
      <c r="AX33" s="162" t="s">
        <v>52</v>
      </c>
      <c r="AZ33" s="3" t="str">
        <f t="shared" si="6"/>
        <v>30.12.2023</v>
      </c>
      <c r="BA33" s="162" t="s">
        <v>52</v>
      </c>
    </row>
    <row r="34" spans="1:53" x14ac:dyDescent="0.25">
      <c r="B34" s="3" t="str">
        <f>Доллар!B34</f>
        <v>31.01.2023</v>
      </c>
      <c r="C34" s="157" t="str">
        <f>IF(AND(D32=0,D33=0,D34=0,D35=0,D36=0,D37=0,D38=0,D39=0,D40=0,D41=0,D42=0,D43=0),"",(IF((SUMIFS(LME_non_ferrous!$E:$E,LME_non_ferrous!$A:$A,B34))=0,"-",(SUMIFS(LME_non_ferrous!$E:$E,LME_non_ferrous!$A:$A,B34)))))</f>
        <v/>
      </c>
      <c r="D34" s="165">
        <f>SUMIFS(LME_non_ferrous!$E:$E,LME_non_ferrous!$A:$A,B34)</f>
        <v>0</v>
      </c>
      <c r="E34" s="4" t="str">
        <f>Доллар!E34</f>
        <v>31.02.2023</v>
      </c>
      <c r="F34" s="160"/>
      <c r="G34" s="178">
        <f t="shared" si="8"/>
        <v>0</v>
      </c>
      <c r="H34" s="3" t="str">
        <f>Доллар!H34</f>
        <v>31.03.2023</v>
      </c>
      <c r="I34" s="157" t="str">
        <f>IF(AND(J32=0,J33=0,J34=0,J35=0,J36=0,J37=0,J38=0,J39=0,J40=0,J41=0,J42=0,J43=0),"",(IF((SUMIFS(LME_non_ferrous!$E:$E,LME_non_ferrous!$A:$A,H34))=0,"-",(SUMIFS(LME_non_ferrous!$E:$E,LME_non_ferrous!$A:$A,H34)))))</f>
        <v/>
      </c>
      <c r="J34" s="165">
        <f>SUMIFS(LME_non_ferrous!$E:$E,LME_non_ferrous!$A:$A,H34)</f>
        <v>0</v>
      </c>
      <c r="K34" s="4" t="str">
        <f>Доллар!K34</f>
        <v>31.04.2023</v>
      </c>
      <c r="L34" s="160"/>
      <c r="M34" s="165">
        <f>P4</f>
        <v>0</v>
      </c>
      <c r="N34" s="3" t="str">
        <f>Доллар!N34</f>
        <v>31.05.2023</v>
      </c>
      <c r="O34" s="157" t="str">
        <f>IF(AND(P32=0,P33=0,P34=0,P35=0,P36=0,P37=0,P38=0,P39=0,P40=0,P41=0,P42=0,P43=0),"",(IF((SUMIFS(LME_non_ferrous!$E:$E,LME_non_ferrous!$A:$A,N34))=0,"-",(SUMIFS(LME_non_ferrous!$E:$E,LME_non_ferrous!$A:$A,N34)))))</f>
        <v/>
      </c>
      <c r="P34" s="165">
        <f>SUMIFS(LME_non_ferrous!$E:$E,LME_non_ferrous!$A:$A,N34)</f>
        <v>0</v>
      </c>
      <c r="Q34" s="4" t="str">
        <f>Доллар!Q34</f>
        <v>31.06.2023</v>
      </c>
      <c r="R34" s="160"/>
      <c r="S34" s="165">
        <f>V4</f>
        <v>0</v>
      </c>
      <c r="T34" s="3" t="str">
        <f>Доллар!T34</f>
        <v>31.07.2023</v>
      </c>
      <c r="U34" s="157" t="str">
        <f>IF(AND(V32=0,V33=0,V34=0,V35=0,V36=0,V37=0,V38=0,V39=0,V40=0,V41=0,V42=0,V43=0),"",(IF((SUMIFS(LME_non_ferrous!$E:$E,LME_non_ferrous!$A:$A,T34))=0,"-",(SUMIFS(LME_non_ferrous!$E:$E,LME_non_ferrous!$A:$A,T34)))))</f>
        <v/>
      </c>
      <c r="V34" s="165">
        <f>SUMIFS(LME_non_ferrous!$E:$E,LME_non_ferrous!$A:$A,T34)</f>
        <v>0</v>
      </c>
      <c r="W34" s="3" t="str">
        <f>Доллар!W34</f>
        <v>31.08.2023</v>
      </c>
      <c r="X34" s="157" t="str">
        <f>IF(AND(Y32=0,Y33=0,Y34=0,Y35=0,Y36=0,Y37=0,Y38=0,Y39=0,Y40=0,Y41=0,Y42=0,Y43=0),"",(IF((SUMIFS(LME_non_ferrous!$E:$E,LME_non_ferrous!$A:$A,W34))=0,"-",(SUMIFS(LME_non_ferrous!$E:$E,LME_non_ferrous!$A:$A,W34)))))</f>
        <v/>
      </c>
      <c r="Y34" s="165">
        <f>SUMIFS(LME_non_ferrous!$E:$E,LME_non_ferrous!$A:$A,W34)</f>
        <v>0</v>
      </c>
      <c r="Z34" s="4" t="str">
        <f>Доллар!Z34</f>
        <v>31.09.2023</v>
      </c>
      <c r="AA34" s="160"/>
      <c r="AB34" s="165">
        <f>AE4</f>
        <v>0</v>
      </c>
      <c r="AC34" s="3" t="str">
        <f>Доллар!AC34</f>
        <v>31.10.2023</v>
      </c>
      <c r="AD34" s="157" t="str">
        <f>IF(AND(AE32=0,AE33=0,AE34=0,AE35=0,AE36=0,AE37=0,AE38=0,AE39=0,AE40=0,AE41=0,AE42=0,AE43=0),"",(IF((SUMIFS(LME_non_ferrous!$E:$E,LME_non_ferrous!$A:$A,AC34))=0,"-",(SUMIFS(LME_non_ferrous!$E:$E,LME_non_ferrous!$A:$A,AC34)))))</f>
        <v/>
      </c>
      <c r="AE34" s="165">
        <f>SUMIFS(LME_non_ferrous!$E:$E,LME_non_ferrous!$A:$A,AC34)</f>
        <v>0</v>
      </c>
      <c r="AF34" s="4" t="str">
        <f>Доллар!AF34</f>
        <v>31.11.2023</v>
      </c>
      <c r="AG34" s="160"/>
      <c r="AH34" s="165">
        <f>AK4</f>
        <v>0</v>
      </c>
      <c r="AI34" s="3" t="str">
        <f>Доллар!AI34</f>
        <v>31.12.2023</v>
      </c>
      <c r="AJ34" s="157" t="str">
        <f>IF(AND(AK32=0,AK33=0,AK34=0,AK35=0,AK36=0,AK37=0,AK38=0,AK39=0,AK40=0,AK41=0,AK42=0,AK43=0),"",(IF((SUMIFS(LME_non_ferrous!$E:$E,LME_non_ferrous!$A:$A,AI34))=0,"-",(SUMIFS(LME_non_ferrous!$E:$E,LME_non_ferrous!$A:$A,AI34)))))</f>
        <v/>
      </c>
      <c r="AK34" s="165">
        <f>SUMIFS(LME_non_ferrous!$E:$E,LME_non_ferrous!$A:$A,AI34)</f>
        <v>0</v>
      </c>
      <c r="AQ34" s="153" t="str">
        <f t="shared" si="1"/>
        <v>31.06.2023</v>
      </c>
      <c r="AR34" s="162" t="s">
        <v>52</v>
      </c>
      <c r="AT34" s="3" t="str">
        <f t="shared" si="2"/>
        <v>31.10.2023</v>
      </c>
      <c r="AU34" s="162" t="s">
        <v>52</v>
      </c>
      <c r="AW34" s="3" t="str">
        <f t="shared" si="4"/>
        <v>31.11.2023</v>
      </c>
      <c r="AX34" s="162" t="s">
        <v>52</v>
      </c>
      <c r="AY34" t="s">
        <v>163</v>
      </c>
      <c r="AZ34" s="3" t="str">
        <f t="shared" si="6"/>
        <v>31.12.2023</v>
      </c>
      <c r="BA34" s="162" t="s">
        <v>52</v>
      </c>
    </row>
    <row r="35" spans="1:53" x14ac:dyDescent="0.25">
      <c r="B35" s="9" t="s">
        <v>2</v>
      </c>
      <c r="C35" s="158">
        <f>AVERAGE(C4:C34)</f>
        <v>29297.5</v>
      </c>
      <c r="D35" s="165">
        <f>G4</f>
        <v>0</v>
      </c>
      <c r="E35" s="9" t="s">
        <v>2</v>
      </c>
      <c r="F35" s="158" t="e">
        <f>AVERAGE(F4:F34)</f>
        <v>#DIV/0!</v>
      </c>
      <c r="G35" s="178">
        <f t="shared" si="8"/>
        <v>0</v>
      </c>
      <c r="H35" s="9" t="s">
        <v>2</v>
      </c>
      <c r="I35" s="158" t="e">
        <f>AVERAGE(I4:I34)</f>
        <v>#DIV/0!</v>
      </c>
      <c r="J35" s="165">
        <f>M4</f>
        <v>0</v>
      </c>
      <c r="K35" s="9" t="s">
        <v>2</v>
      </c>
      <c r="L35" s="158" t="e">
        <f>AVERAGE(L4:L34)</f>
        <v>#DIV/0!</v>
      </c>
      <c r="M35" s="165">
        <f t="shared" ref="M35:M38" si="9">P5</f>
        <v>0</v>
      </c>
      <c r="N35" s="9" t="s">
        <v>2</v>
      </c>
      <c r="O35" s="158" t="e">
        <f>AVERAGE(O4:O34)</f>
        <v>#DIV/0!</v>
      </c>
      <c r="P35" s="165">
        <f>S4</f>
        <v>0</v>
      </c>
      <c r="Q35" s="9" t="s">
        <v>2</v>
      </c>
      <c r="R35" s="158" t="e">
        <f>AVERAGE(R4:R34)</f>
        <v>#DIV/0!</v>
      </c>
      <c r="S35" s="165">
        <f t="shared" ref="S35:S38" si="10">V5</f>
        <v>0</v>
      </c>
      <c r="T35" s="9" t="s">
        <v>2</v>
      </c>
      <c r="U35" s="158" t="e">
        <f>AVERAGE(U4:U34)</f>
        <v>#DIV/0!</v>
      </c>
      <c r="V35" s="165">
        <f>Y4</f>
        <v>0</v>
      </c>
      <c r="W35" s="9" t="s">
        <v>2</v>
      </c>
      <c r="X35" s="158" t="e">
        <f>AVERAGE(X4:X34)</f>
        <v>#DIV/0!</v>
      </c>
      <c r="Y35" s="165">
        <f>AB4</f>
        <v>0</v>
      </c>
      <c r="Z35" s="9" t="s">
        <v>2</v>
      </c>
      <c r="AA35" s="158" t="e">
        <f>AVERAGE(AA4:AA34)</f>
        <v>#DIV/0!</v>
      </c>
      <c r="AB35" s="165">
        <f t="shared" ref="AB35:AB38" si="11">AE5</f>
        <v>0</v>
      </c>
      <c r="AC35" s="9" t="s">
        <v>2</v>
      </c>
      <c r="AD35" s="158" t="e">
        <f>AVERAGE(AD4:AD34)</f>
        <v>#DIV/0!</v>
      </c>
      <c r="AE35" s="165">
        <f>AH4</f>
        <v>0</v>
      </c>
      <c r="AF35" s="9" t="s">
        <v>2</v>
      </c>
      <c r="AG35" s="158" t="e">
        <f>AVERAGE(AG4:AG34)</f>
        <v>#DIV/0!</v>
      </c>
      <c r="AH35" s="165">
        <f t="shared" ref="AH35:AH38" si="12">AK5</f>
        <v>0</v>
      </c>
      <c r="AI35" s="9" t="s">
        <v>2</v>
      </c>
      <c r="AJ35" s="158" t="e">
        <f>AVERAGE(AJ4:AJ34)</f>
        <v>#DIV/0!</v>
      </c>
      <c r="AQ35" s="9" t="s">
        <v>2</v>
      </c>
      <c r="AR35" s="158"/>
      <c r="AT35" s="9" t="s">
        <v>2</v>
      </c>
      <c r="AU35" s="158">
        <f>AVERAGE(AU4:AU34)</f>
        <v>0</v>
      </c>
      <c r="AW35" s="9" t="s">
        <v>2</v>
      </c>
      <c r="AX35" s="158">
        <f>AVERAGE(AX4:AX34)</f>
        <v>0</v>
      </c>
      <c r="AZ35" s="9" t="s">
        <v>2</v>
      </c>
      <c r="BA35" s="158">
        <f>AVERAGE(BA4:BA34)</f>
        <v>0</v>
      </c>
    </row>
    <row r="36" spans="1:53" ht="15" hidden="1" customHeight="1" outlineLevel="1" x14ac:dyDescent="0.25">
      <c r="B36" s="9" t="s">
        <v>188</v>
      </c>
      <c r="C36" s="158">
        <f>IFERROR((MEDIAN(C4:C34)),0)</f>
        <v>29262.5</v>
      </c>
      <c r="D36" s="165">
        <f t="shared" ref="D36:D38" si="13">G5</f>
        <v>0</v>
      </c>
      <c r="E36" s="9" t="s">
        <v>188</v>
      </c>
      <c r="F36" s="158">
        <f>IFERROR((MEDIAN(F4:F34)),0)</f>
        <v>0</v>
      </c>
      <c r="G36" s="178">
        <f t="shared" si="8"/>
        <v>0</v>
      </c>
      <c r="H36" s="9" t="s">
        <v>188</v>
      </c>
      <c r="I36" s="158">
        <f>IFERROR((MEDIAN(I4:I34)),0)</f>
        <v>0</v>
      </c>
      <c r="J36" s="165">
        <f t="shared" ref="J36:J38" si="14">M5</f>
        <v>0</v>
      </c>
      <c r="K36" s="9" t="s">
        <v>188</v>
      </c>
      <c r="L36" s="158">
        <f>IFERROR((MEDIAN(L4:L34)),0)</f>
        <v>0</v>
      </c>
      <c r="M36" s="165">
        <f t="shared" si="9"/>
        <v>0</v>
      </c>
      <c r="N36" s="9" t="s">
        <v>188</v>
      </c>
      <c r="O36" s="158">
        <f>IFERROR((MEDIAN(O4:O34)),0)</f>
        <v>0</v>
      </c>
      <c r="P36" s="165">
        <f t="shared" ref="P36:P38" si="15">S5</f>
        <v>0</v>
      </c>
      <c r="Q36" s="9" t="s">
        <v>188</v>
      </c>
      <c r="R36" s="158">
        <f>IFERROR((MEDIAN(R4:R34)),0)</f>
        <v>0</v>
      </c>
      <c r="S36" s="165">
        <f t="shared" si="10"/>
        <v>0</v>
      </c>
      <c r="T36" s="9" t="s">
        <v>188</v>
      </c>
      <c r="U36" s="158">
        <f>IFERROR((MEDIAN(U4:U34)),0)</f>
        <v>0</v>
      </c>
      <c r="V36" s="165">
        <f t="shared" ref="V36:V38" si="16">Y5</f>
        <v>0</v>
      </c>
      <c r="W36" s="9" t="s">
        <v>188</v>
      </c>
      <c r="X36" s="158">
        <f>IFERROR((MEDIAN(X4:X34)),0)</f>
        <v>0</v>
      </c>
      <c r="Y36" s="165">
        <f t="shared" ref="Y36:Y38" si="17">AB5</f>
        <v>0</v>
      </c>
      <c r="Z36" s="9" t="s">
        <v>188</v>
      </c>
      <c r="AA36" s="158">
        <f>IFERROR((MEDIAN(AA4:AA34)),0)</f>
        <v>0</v>
      </c>
      <c r="AB36" s="165">
        <f t="shared" si="11"/>
        <v>0</v>
      </c>
      <c r="AC36" s="9" t="s">
        <v>188</v>
      </c>
      <c r="AD36" s="158">
        <f>IFERROR((MEDIAN(AD4:AD34)),0)</f>
        <v>0</v>
      </c>
      <c r="AE36" s="165">
        <f t="shared" ref="AE36:AE38" si="18">AH5</f>
        <v>0</v>
      </c>
      <c r="AF36" s="9" t="s">
        <v>188</v>
      </c>
      <c r="AG36" s="158">
        <f>IFERROR((MEDIAN(AG4:AG34)),0)</f>
        <v>0</v>
      </c>
      <c r="AH36" s="165">
        <f t="shared" si="12"/>
        <v>0</v>
      </c>
      <c r="AI36" s="9" t="s">
        <v>188</v>
      </c>
      <c r="AJ36" s="158">
        <f>IFERROR((MEDIAN(AJ4:AJ34)),0)</f>
        <v>0</v>
      </c>
      <c r="AQ36" s="9" t="s">
        <v>188</v>
      </c>
      <c r="AR36" s="158"/>
      <c r="AT36" s="9" t="s">
        <v>188</v>
      </c>
      <c r="AU36" s="158"/>
      <c r="AV36" t="s">
        <v>163</v>
      </c>
      <c r="AW36" s="9" t="s">
        <v>188</v>
      </c>
      <c r="AX36" s="158"/>
      <c r="AY36" t="s">
        <v>163</v>
      </c>
      <c r="AZ36" s="9" t="s">
        <v>188</v>
      </c>
      <c r="BA36" s="158"/>
    </row>
    <row r="37" spans="1:53" ht="15" hidden="1" customHeight="1" outlineLevel="1" x14ac:dyDescent="0.25">
      <c r="B37" s="9" t="s">
        <v>189</v>
      </c>
      <c r="C37" s="158">
        <f>IFERROR(MEDIAN(C4:C34),0)</f>
        <v>29262.5</v>
      </c>
      <c r="D37" s="165">
        <f t="shared" si="13"/>
        <v>0</v>
      </c>
      <c r="E37" s="9" t="s">
        <v>189</v>
      </c>
      <c r="F37" s="158">
        <f>IFERROR(MEDIAN(C4:C34,F4:F34),0)</f>
        <v>29262.5</v>
      </c>
      <c r="G37" s="178">
        <f t="shared" si="8"/>
        <v>0</v>
      </c>
      <c r="H37" s="9" t="s">
        <v>189</v>
      </c>
      <c r="I37" s="158">
        <f>IFERROR(MEDIAN(F4:F34,I4:I34,C4:C34),0)</f>
        <v>29262.5</v>
      </c>
      <c r="J37" s="165">
        <f t="shared" si="14"/>
        <v>0</v>
      </c>
      <c r="K37" s="9" t="s">
        <v>189</v>
      </c>
      <c r="L37" s="158">
        <f>IFERROR(MEDIAN(I4:I34,L4:L34,F4:F34,C4:C34),0)</f>
        <v>29262.5</v>
      </c>
      <c r="M37" s="165">
        <f t="shared" si="9"/>
        <v>0</v>
      </c>
      <c r="N37" s="9" t="s">
        <v>189</v>
      </c>
      <c r="O37" s="158">
        <f>IFERROR(MEDIAN(L4:L34,O4:O34,I4:I34,F4:F34,C4:C34),0)</f>
        <v>29262.5</v>
      </c>
      <c r="P37" s="165">
        <f t="shared" si="15"/>
        <v>0</v>
      </c>
      <c r="Q37" s="9" t="s">
        <v>189</v>
      </c>
      <c r="R37" s="158">
        <f>IFERROR(MEDIAN(O4:O34,R4:R34,L4:L34,I4:I34,F4:F34,C4:C34),0)</f>
        <v>29262.5</v>
      </c>
      <c r="S37" s="165">
        <f t="shared" si="10"/>
        <v>0</v>
      </c>
      <c r="T37" s="9" t="s">
        <v>189</v>
      </c>
      <c r="U37" s="158">
        <f>IFERROR(MEDIAN(R4:R34,U4:U34,O4:O34,L4:L34,I4:I34,F4:F34,C4:C34),0)</f>
        <v>29262.5</v>
      </c>
      <c r="V37" s="165">
        <f t="shared" si="16"/>
        <v>0</v>
      </c>
      <c r="W37" s="9" t="s">
        <v>189</v>
      </c>
      <c r="X37" s="158">
        <f>IFERROR(MEDIAN(U4:U34,X4:X34,R4:R34,O4:O34,L4:L34,I4:I34,F4:F34,C4:C34),0)</f>
        <v>29262.5</v>
      </c>
      <c r="Y37" s="165">
        <f t="shared" si="17"/>
        <v>0</v>
      </c>
      <c r="Z37" s="9" t="s">
        <v>189</v>
      </c>
      <c r="AA37" s="158">
        <f>IFERROR(MEDIAN(X4:X34,AA4:AA34,U4:U34,R4:R34,O4:O34,L4:L34,I4:I34,F4:F34,C4:C34),0)</f>
        <v>29262.5</v>
      </c>
      <c r="AB37" s="165">
        <f t="shared" si="11"/>
        <v>0</v>
      </c>
      <c r="AC37" s="9" t="s">
        <v>189</v>
      </c>
      <c r="AD37" s="158">
        <f>IFERROR(MEDIAN(AA4:AA34,AD4:AD34,X4:X34,U4:U34,R4:R34,O4:O34,L4:L34,I4:I34,F4:F34,C4:C34),0)</f>
        <v>29262.5</v>
      </c>
      <c r="AE37" s="165">
        <f t="shared" si="18"/>
        <v>0</v>
      </c>
      <c r="AF37" s="9" t="s">
        <v>189</v>
      </c>
      <c r="AG37" s="158">
        <f>IFERROR(MEDIAN(AD4:AD34,AG4:AG34,AA4:AA34,X4:X34,U4:U34,R4:R34,O4:O34,L4:L34,I4:I34,F4:F34,C4:C34),0)</f>
        <v>29262.5</v>
      </c>
      <c r="AH37" s="165">
        <f t="shared" si="12"/>
        <v>0</v>
      </c>
      <c r="AI37" s="9" t="s">
        <v>189</v>
      </c>
      <c r="AJ37" s="158">
        <f>IFERROR(MEDIAN(AG4:AG34,AJ4:AJ34,AD4:AD34,AA4:AA34,X4:X34,U4:U34,R4:R34,O4:O34,L4:L34,I4:I34,F4:F34,C4:C34),0)</f>
        <v>29262.5</v>
      </c>
      <c r="AQ37" s="9" t="s">
        <v>189</v>
      </c>
      <c r="AR37" s="158"/>
      <c r="AT37" s="9" t="s">
        <v>189</v>
      </c>
      <c r="AU37" s="158"/>
      <c r="AV37" t="s">
        <v>163</v>
      </c>
      <c r="AW37" s="9" t="s">
        <v>189</v>
      </c>
      <c r="AX37" s="158"/>
      <c r="AY37" t="s">
        <v>163</v>
      </c>
      <c r="AZ37" s="9" t="s">
        <v>189</v>
      </c>
      <c r="BA37" s="158"/>
    </row>
    <row r="38" spans="1:53" collapsed="1" x14ac:dyDescent="0.25">
      <c r="B38" s="13" t="s">
        <v>3</v>
      </c>
      <c r="C38" s="159">
        <f>C35</f>
        <v>29297.5</v>
      </c>
      <c r="D38" s="165">
        <f t="shared" si="13"/>
        <v>0</v>
      </c>
      <c r="E38" s="11" t="s">
        <v>3</v>
      </c>
      <c r="F38" s="159">
        <f>AVERAGE(C4:C34,F4:F34)</f>
        <v>29297.5</v>
      </c>
      <c r="G38" s="178">
        <f t="shared" si="8"/>
        <v>0</v>
      </c>
      <c r="H38" s="11" t="s">
        <v>3</v>
      </c>
      <c r="I38" s="159">
        <f>AVERAGE((C4:C34,F4:F34,I4:I34))</f>
        <v>29297.5</v>
      </c>
      <c r="J38" s="165">
        <f t="shared" si="14"/>
        <v>0</v>
      </c>
      <c r="K38" s="11" t="s">
        <v>3</v>
      </c>
      <c r="L38" s="159">
        <f>AVERAGE(C4:C34,F4:F34,I4:I34,L4:L34)</f>
        <v>29297.5</v>
      </c>
      <c r="M38" s="165">
        <f t="shared" si="9"/>
        <v>0</v>
      </c>
      <c r="N38" s="11" t="s">
        <v>3</v>
      </c>
      <c r="O38" s="159">
        <f>AVERAGE($C$4:$C$34,$F$4:$F$34,$I$4:$I$34,$L$4:$L$34,$O$4:$O$34)</f>
        <v>29297.5</v>
      </c>
      <c r="P38" s="165">
        <f t="shared" si="15"/>
        <v>0</v>
      </c>
      <c r="Q38" s="11" t="s">
        <v>3</v>
      </c>
      <c r="R38" s="159">
        <f>AVERAGE($C$4:$C$34,$F$4:$F$34,$I$4:$I$34,$L$4:$L$34,$O$4:$O$34,$R$4:$R$34)</f>
        <v>29297.5</v>
      </c>
      <c r="S38" s="165">
        <f t="shared" si="10"/>
        <v>0</v>
      </c>
      <c r="T38" s="11" t="s">
        <v>3</v>
      </c>
      <c r="U38" s="159">
        <f>AVERAGE($C$4:$C$34,$F$4:$F$34,$I$4:$I$34,$L$4:$L$34,$O$4:$O$34,$R$4:$R$34,$U$4:$U$34)</f>
        <v>29297.5</v>
      </c>
      <c r="V38" s="165">
        <f t="shared" si="16"/>
        <v>0</v>
      </c>
      <c r="W38" s="11" t="s">
        <v>3</v>
      </c>
      <c r="X38" s="159">
        <f>AVERAGE($C$4:$C$34,$F$4:$F$34,$I$4:$I$34,$L$4:$L$34,$O$4:$O$34,$R$4:$R$34,$U$4:$U$34,$X$4:$X$34)</f>
        <v>29297.5</v>
      </c>
      <c r="Y38" s="165">
        <f t="shared" si="17"/>
        <v>0</v>
      </c>
      <c r="Z38" s="11" t="s">
        <v>3</v>
      </c>
      <c r="AA38" s="159">
        <f>AVERAGE($C$4:$C$34,$F$4:$F$34,$I$4:$I$34,$L$4:$L$34,$O$4:$O$34,$R$4:$R$34,$U$4:$U$34,$X$4:$X$34,$AA$4:$AA$34)</f>
        <v>29297.5</v>
      </c>
      <c r="AB38" s="165">
        <f t="shared" si="11"/>
        <v>0</v>
      </c>
      <c r="AC38" s="11" t="s">
        <v>3</v>
      </c>
      <c r="AD38" s="159">
        <f>AVERAGE($C$4:$C$34,$F$4:$F$34,$I$4:$I$34,$L$4:$L$34,$O$4:$O$34,$R$4:$R$34,$U$4:$U$34,$X$4:$X$34,$AA$4:$AA$34,$AD$4:$AD$34)</f>
        <v>29297.5</v>
      </c>
      <c r="AE38" s="165">
        <f t="shared" si="18"/>
        <v>0</v>
      </c>
      <c r="AF38" s="11" t="s">
        <v>3</v>
      </c>
      <c r="AG38" s="159">
        <f>AVERAGE($C$4:$C$34,$F$4:$F$34,$I$4:$I$34,$L$4:$L$34,$O$4:$O$34,$R$4:$R$34,$U$4:$U$34,$X$4:$X$34,$AA$4:$AA$34,$AD$4:$AD$34,$AG$4:$AG$34)</f>
        <v>29297.5</v>
      </c>
      <c r="AH38" s="165">
        <f t="shared" si="12"/>
        <v>0</v>
      </c>
      <c r="AI38" s="11" t="s">
        <v>3</v>
      </c>
      <c r="AJ38" s="159">
        <f>AVERAGE($C$4:$C$34,$F$4:$F$34,$I$4:$I$34,$L$4:$L$34,$O$4:$O$34,$R$4:$R$34,$U$4:$U$34,$X$4:$X$34,$AA$4:$AA$34,$AD$4:$AD$34,$AG$4:$AG$34,$AJ$4:$AJ$34)</f>
        <v>29297.5</v>
      </c>
      <c r="AQ38" s="11" t="s">
        <v>3</v>
      </c>
      <c r="AR38" s="159"/>
      <c r="AT38" s="11" t="s">
        <v>3</v>
      </c>
      <c r="AU38" s="159">
        <f>AVERAGE($C$4:$C$34,$F$4:$F$34,$I$4:$I$34,$L$4:$L$34,$O$4:$O$34,$R$4:$R$34,$U$4:$U$34,$X$4:$X$34,$AA$4:$AA$34,$AU$4:$AU$34)</f>
        <v>4340.3703703703704</v>
      </c>
      <c r="AW38" s="11" t="s">
        <v>3</v>
      </c>
      <c r="AX38" s="159">
        <f>AVERAGE($C$4:$C$34,$F$4:$F$34,$I$4:$I$34,$L$4:$L$34,$O$4:$O$34,$R$4:$R$34,$U$4:$U$34,$X$4:$X$34,$AA$4:$AA$34,$AX$4:$AX$34,$AU$4:$AU$34)</f>
        <v>2391.6326530612246</v>
      </c>
      <c r="AZ38" s="11" t="s">
        <v>3</v>
      </c>
      <c r="BA38" s="159">
        <f>AVERAGE($C$4:$C$34,$F$4:$F$34,$I$4:$I$34,$L$4:$L$34,$O$4:$O$34,$R$4:$R$34,$U$4:$U$34,$X$4:$X$34,$AA$4:$AA$34,$AU$4:$AU$34,$AX$4:$AX$34,$BA$4:$BA$34)</f>
        <v>1627.6388888888889</v>
      </c>
    </row>
    <row r="39" spans="1:53" x14ac:dyDescent="0.25">
      <c r="D39" s="165">
        <f t="shared" ref="D36:D43" si="19">G8</f>
        <v>0</v>
      </c>
      <c r="G39" s="178">
        <f t="shared" ref="G33:G40" si="20">J10</f>
        <v>0</v>
      </c>
      <c r="J39" s="165">
        <f t="shared" ref="J36:J41" si="21">M8</f>
        <v>0</v>
      </c>
      <c r="M39" s="165">
        <f t="shared" ref="M35:M42" si="22">P9</f>
        <v>0</v>
      </c>
      <c r="P39" s="165">
        <f t="shared" ref="P36:P43" si="23">S8</f>
        <v>0</v>
      </c>
      <c r="S39" s="165">
        <f t="shared" ref="S35:S42" si="24">V9</f>
        <v>0</v>
      </c>
      <c r="V39" s="165">
        <f t="shared" ref="V36:V43" si="25">Y8</f>
        <v>0</v>
      </c>
      <c r="Y39" s="165">
        <f t="shared" ref="Y36:Y43" si="26">AB8</f>
        <v>0</v>
      </c>
      <c r="AB39" s="165">
        <f t="shared" ref="AB35:AB42" si="27">AE9</f>
        <v>0</v>
      </c>
      <c r="AE39" s="165">
        <f t="shared" ref="AE36:AE43" si="28">AH8</f>
        <v>0</v>
      </c>
      <c r="AH39" s="165">
        <f t="shared" ref="AH35:AH42" si="29">AK9</f>
        <v>0</v>
      </c>
    </row>
    <row r="40" spans="1:53" x14ac:dyDescent="0.25">
      <c r="D40" s="165">
        <f t="shared" si="19"/>
        <v>0</v>
      </c>
      <c r="G40" s="178">
        <f t="shared" si="20"/>
        <v>0</v>
      </c>
      <c r="J40" s="165">
        <f t="shared" si="21"/>
        <v>0</v>
      </c>
      <c r="M40" s="165">
        <f t="shared" si="22"/>
        <v>0</v>
      </c>
      <c r="P40" s="165">
        <f t="shared" si="23"/>
        <v>0</v>
      </c>
      <c r="Q40" s="11" t="s">
        <v>225</v>
      </c>
      <c r="R40" s="159"/>
      <c r="S40" s="165">
        <f t="shared" si="24"/>
        <v>0</v>
      </c>
      <c r="V40" s="165">
        <f t="shared" si="25"/>
        <v>0</v>
      </c>
      <c r="Y40" s="165">
        <f t="shared" si="26"/>
        <v>0</v>
      </c>
      <c r="AB40" s="165">
        <f t="shared" si="27"/>
        <v>0</v>
      </c>
      <c r="AE40" s="165">
        <f t="shared" si="28"/>
        <v>0</v>
      </c>
      <c r="AH40" s="165">
        <f t="shared" si="29"/>
        <v>0</v>
      </c>
      <c r="AI40" s="11" t="s">
        <v>229</v>
      </c>
      <c r="AJ40" s="159"/>
      <c r="AQ40" s="11" t="s">
        <v>238</v>
      </c>
      <c r="AR40" s="159">
        <f>AVERAGE(L4:L33,O4:O34,AR4:AR34)</f>
        <v>0</v>
      </c>
    </row>
    <row r="41" spans="1:53" x14ac:dyDescent="0.25">
      <c r="D41" s="165">
        <f t="shared" si="19"/>
        <v>0</v>
      </c>
      <c r="G41" s="165"/>
      <c r="J41" s="165">
        <f t="shared" si="21"/>
        <v>0</v>
      </c>
      <c r="M41" s="165">
        <f t="shared" si="22"/>
        <v>0</v>
      </c>
      <c r="P41" s="165">
        <f t="shared" si="23"/>
        <v>0</v>
      </c>
      <c r="S41" s="165">
        <f t="shared" si="24"/>
        <v>0</v>
      </c>
      <c r="V41" s="165">
        <f t="shared" si="25"/>
        <v>0</v>
      </c>
      <c r="Y41" s="165">
        <f t="shared" si="26"/>
        <v>0</v>
      </c>
      <c r="AB41" s="165">
        <f t="shared" si="27"/>
        <v>0</v>
      </c>
      <c r="AE41" s="165">
        <f t="shared" si="28"/>
        <v>0</v>
      </c>
      <c r="AH41" s="165">
        <f t="shared" si="29"/>
        <v>0</v>
      </c>
      <c r="AI41" s="11" t="s">
        <v>232</v>
      </c>
      <c r="AJ41" s="159">
        <f>IF(AJ40&gt;0,(AVERAGE(C4:C34,F4:F34,I4:I34,L4:L34,O4:O34,R4:R34,U4:U34,X4:X34,AA4:AA34,AU4:AU34,AX4:AX34,BA4:BA34)),(AVERAGE(C4:C34,F4:F34,I4:I34,L4:L34,O4:O34,R4:R34,U4:U34,X4:X34,AA4:AA34,AD4:AD34,AG4:AG34,AJ4:AJ34)))</f>
        <v>29297.5</v>
      </c>
      <c r="AQ41" s="11" t="s">
        <v>239</v>
      </c>
      <c r="AR41" s="159">
        <f>AVERAGE(C4:C34,F4:F34,I4:I34,L4:L34,O4:O34,AR4:AR34)</f>
        <v>4340.3703703703704</v>
      </c>
    </row>
    <row r="42" spans="1:53" hidden="1" outlineLevel="1" x14ac:dyDescent="0.25">
      <c r="B42" s="192" t="s">
        <v>16</v>
      </c>
      <c r="D42" s="165">
        <f t="shared" si="19"/>
        <v>0</v>
      </c>
      <c r="G42" s="165"/>
      <c r="J42" s="165">
        <f>M11</f>
        <v>0</v>
      </c>
      <c r="M42" s="165">
        <f t="shared" si="22"/>
        <v>0</v>
      </c>
      <c r="P42" s="165">
        <f t="shared" si="23"/>
        <v>0</v>
      </c>
      <c r="S42" s="165">
        <f t="shared" si="24"/>
        <v>0</v>
      </c>
      <c r="V42" s="165">
        <f t="shared" si="25"/>
        <v>0</v>
      </c>
      <c r="Y42" s="165">
        <f t="shared" si="26"/>
        <v>0</v>
      </c>
      <c r="AB42" s="165">
        <f t="shared" si="27"/>
        <v>0</v>
      </c>
      <c r="AE42" s="165">
        <f t="shared" si="28"/>
        <v>0</v>
      </c>
      <c r="AH42" s="165">
        <f t="shared" si="29"/>
        <v>0</v>
      </c>
    </row>
    <row r="43" spans="1:53" hidden="1" outlineLevel="1" x14ac:dyDescent="0.25">
      <c r="B43" s="193">
        <f>AVERAGE(C4:C34,F4:F34,I4:I34)</f>
        <v>29297.5</v>
      </c>
      <c r="D43" s="165">
        <f t="shared" si="19"/>
        <v>0</v>
      </c>
      <c r="J43" s="165">
        <f>M12</f>
        <v>0</v>
      </c>
      <c r="P43" s="165">
        <f t="shared" si="23"/>
        <v>0</v>
      </c>
      <c r="V43" s="165">
        <f t="shared" si="25"/>
        <v>0</v>
      </c>
      <c r="Y43" s="165">
        <f t="shared" si="26"/>
        <v>0</v>
      </c>
      <c r="AE43" s="165">
        <f t="shared" si="28"/>
        <v>0</v>
      </c>
    </row>
    <row r="44" spans="1:53" ht="15.75" hidden="1" outlineLevel="1" thickBot="1" x14ac:dyDescent="0.3"/>
    <row r="45" spans="1:53" hidden="1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53" hidden="1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53" ht="15.75" hidden="1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53" hidden="1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hidden="1" outlineLevel="1" x14ac:dyDescent="0.25">
      <c r="B49" s="424">
        <f>AVERAGE(C4:C34,F4:F34,I4:I34,L4:L34,O4:O34,R4:R33)</f>
        <v>29297.5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t="15.75" hidden="1" outlineLevel="1" thickBot="1" x14ac:dyDescent="0.3"/>
    <row r="51" spans="1:36" hidden="1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hidden="1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hidden="1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hidden="1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</row>
    <row r="55" spans="1:36" hidden="1" outlineLevel="1" x14ac:dyDescent="0.25">
      <c r="B55" s="427">
        <f>AVERAGE(C4:C34,F4:F34,I4:I34,L4:L34,O4:O34,R4:R34,U4:U34,X4:X34,AA4:AA34)</f>
        <v>29297.5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</row>
    <row r="56" spans="1:36" ht="15.75" hidden="1" outlineLevel="1" thickBot="1" x14ac:dyDescent="0.3"/>
    <row r="57" spans="1:36" hidden="1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hidden="1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hidden="1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t="15.75" hidden="1" outlineLevel="1" thickBot="1" x14ac:dyDescent="0.3"/>
    <row r="61" spans="1:36" hidden="1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hidden="1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hidden="1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hidden="1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</row>
    <row r="65" spans="2:36" hidden="1" outlineLevel="1" x14ac:dyDescent="0.25">
      <c r="B65" s="424">
        <f>AVERAGE($C$4:$C$34,$F$4:$F$34,$I$4:$I$34,$L$4:$L$34,$O$4:$O$34,$R$4:$R$34,$U$4:$U$34,$X$4:$X$34,$AA$4:$AA$34,$AD$4:$AD$34,$AG$4:$AG$34,$AJ$4:$AJ$34)</f>
        <v>29297.5</v>
      </c>
      <c r="C65" s="425">
        <f t="shared" ref="C65:AJ65" si="30">AVERAGE($C$4:$C$34,$F$4:$F$34,$I$4:$I$34,$L$4:$L$34,$O$4:$O$34,$R$4:$R$34,$U$4:$U$34,$X$4:$X$34,$AA$4:$AA$34,$AD$4:$AD$34,$AG$4:$AG$34,$AJ$4:$AJ$34)</f>
        <v>29297.5</v>
      </c>
      <c r="D65" s="425">
        <f t="shared" si="30"/>
        <v>29297.5</v>
      </c>
      <c r="E65" s="425">
        <f t="shared" si="30"/>
        <v>29297.5</v>
      </c>
      <c r="F65" s="425">
        <f t="shared" si="30"/>
        <v>29297.5</v>
      </c>
      <c r="G65" s="425">
        <f t="shared" si="30"/>
        <v>29297.5</v>
      </c>
      <c r="H65" s="425">
        <f t="shared" si="30"/>
        <v>29297.5</v>
      </c>
      <c r="I65" s="425">
        <f t="shared" si="30"/>
        <v>29297.5</v>
      </c>
      <c r="J65" s="425">
        <f t="shared" si="30"/>
        <v>29297.5</v>
      </c>
      <c r="K65" s="425">
        <f t="shared" si="30"/>
        <v>29297.5</v>
      </c>
      <c r="L65" s="425">
        <f t="shared" si="30"/>
        <v>29297.5</v>
      </c>
      <c r="M65" s="425">
        <f t="shared" si="30"/>
        <v>29297.5</v>
      </c>
      <c r="N65" s="425">
        <f t="shared" si="30"/>
        <v>29297.5</v>
      </c>
      <c r="O65" s="425">
        <f t="shared" si="30"/>
        <v>29297.5</v>
      </c>
      <c r="P65" s="425">
        <f t="shared" si="30"/>
        <v>29297.5</v>
      </c>
      <c r="Q65" s="425">
        <f t="shared" si="30"/>
        <v>29297.5</v>
      </c>
      <c r="R65" s="425">
        <f t="shared" si="30"/>
        <v>29297.5</v>
      </c>
      <c r="S65" s="425">
        <f t="shared" si="30"/>
        <v>29297.5</v>
      </c>
      <c r="T65" s="425">
        <f t="shared" si="30"/>
        <v>29297.5</v>
      </c>
      <c r="U65" s="425">
        <f t="shared" si="30"/>
        <v>29297.5</v>
      </c>
      <c r="V65" s="425">
        <f t="shared" si="30"/>
        <v>29297.5</v>
      </c>
      <c r="W65" s="425">
        <f t="shared" si="30"/>
        <v>29297.5</v>
      </c>
      <c r="X65" s="425">
        <f t="shared" si="30"/>
        <v>29297.5</v>
      </c>
      <c r="Y65" s="425">
        <f t="shared" si="30"/>
        <v>29297.5</v>
      </c>
      <c r="Z65" s="425">
        <f t="shared" si="30"/>
        <v>29297.5</v>
      </c>
      <c r="AA65" s="425">
        <f t="shared" si="30"/>
        <v>29297.5</v>
      </c>
      <c r="AB65" s="425">
        <f t="shared" si="30"/>
        <v>29297.5</v>
      </c>
      <c r="AC65" s="425">
        <f t="shared" si="30"/>
        <v>29297.5</v>
      </c>
      <c r="AD65" s="425">
        <f t="shared" si="30"/>
        <v>29297.5</v>
      </c>
      <c r="AE65" s="425">
        <f t="shared" si="30"/>
        <v>29297.5</v>
      </c>
      <c r="AF65" s="425">
        <f t="shared" si="30"/>
        <v>29297.5</v>
      </c>
      <c r="AG65" s="425">
        <f t="shared" si="30"/>
        <v>29297.5</v>
      </c>
      <c r="AH65" s="425">
        <f t="shared" si="30"/>
        <v>29297.5</v>
      </c>
      <c r="AI65" s="425">
        <f t="shared" si="30"/>
        <v>29297.5</v>
      </c>
      <c r="AJ65" s="425">
        <f t="shared" si="30"/>
        <v>29297.5</v>
      </c>
    </row>
    <row r="66" spans="2:36" collapsed="1" x14ac:dyDescent="0.25"/>
    <row r="76" spans="2:36" x14ac:dyDescent="0.25">
      <c r="G76" s="163">
        <v>0</v>
      </c>
    </row>
  </sheetData>
  <autoFilter ref="B31:AK38"/>
  <mergeCells count="34">
    <mergeCell ref="B64:AJ64"/>
    <mergeCell ref="B65:AJ65"/>
    <mergeCell ref="B51:I51"/>
    <mergeCell ref="B52:I52"/>
    <mergeCell ref="B54:AA54"/>
    <mergeCell ref="B55:AA55"/>
    <mergeCell ref="B57:I57"/>
    <mergeCell ref="B58:I58"/>
    <mergeCell ref="B61:I61"/>
    <mergeCell ref="B62:I62"/>
    <mergeCell ref="B53:I53"/>
    <mergeCell ref="B59:I59"/>
    <mergeCell ref="B63:I63"/>
    <mergeCell ref="AC2:AD2"/>
    <mergeCell ref="B45:I45"/>
    <mergeCell ref="B46:I46"/>
    <mergeCell ref="Q2:R2"/>
    <mergeCell ref="B49:R49"/>
    <mergeCell ref="T2:U2"/>
    <mergeCell ref="W2:X2"/>
    <mergeCell ref="Z2:AA2"/>
    <mergeCell ref="B48:R48"/>
    <mergeCell ref="B47:I47"/>
    <mergeCell ref="B2:C2"/>
    <mergeCell ref="E2:F2"/>
    <mergeCell ref="H2:I2"/>
    <mergeCell ref="K2:L2"/>
    <mergeCell ref="N2:O2"/>
    <mergeCell ref="AT2:AU2"/>
    <mergeCell ref="AW2:AX2"/>
    <mergeCell ref="AZ2:BA2"/>
    <mergeCell ref="AF2:AG2"/>
    <mergeCell ref="AI2:AJ2"/>
    <mergeCell ref="AQ2:AR2"/>
  </mergeCells>
  <printOptions horizontalCentered="1"/>
  <pageMargins left="0.70866141732283472" right="0.70866141732283472" top="0.74803149606299213" bottom="3.5433070866141736" header="0.39370078740157483" footer="2.3622047244094491"/>
  <pageSetup paperSize="9" orientation="portrait" r:id="rId1"/>
  <headerFooter>
    <oddHeader>&amp;C&amp;14Котировки LME 2023: никель , $/м.т.</oddHeader>
    <oddFooter>&amp;L&amp;14Начальник 
Управления Бюджетирования
ОАО "УГМК"&amp;R&amp;14Киташева А.Л.</oddFoot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">
    <tabColor rgb="FFC4D79B"/>
  </sheetPr>
  <dimension ref="A2:BB66"/>
  <sheetViews>
    <sheetView topLeftCell="AE1" zoomScale="85" zoomScaleNormal="85" workbookViewId="0">
      <selection activeCell="AG4" sqref="AG4"/>
    </sheetView>
  </sheetViews>
  <sheetFormatPr defaultRowHeight="15" outlineLevelRow="1" outlineLevelCol="1" x14ac:dyDescent="0.25"/>
  <cols>
    <col min="1" max="1" width="9.140625" customWidth="1"/>
    <col min="2" max="3" width="17.7109375" customWidth="1"/>
    <col min="4" max="4" width="9.140625" customWidth="1"/>
    <col min="5" max="6" width="17.7109375" customWidth="1"/>
    <col min="7" max="7" width="9.140625" customWidth="1"/>
    <col min="8" max="9" width="17.7109375" customWidth="1"/>
    <col min="10" max="10" width="9.140625" style="165" customWidth="1"/>
    <col min="11" max="12" width="17.7109375" customWidth="1"/>
    <col min="13" max="13" width="9.140625" style="165" customWidth="1"/>
    <col min="14" max="15" width="17.7109375" customWidth="1"/>
    <col min="16" max="16" width="9.140625" style="165" customWidth="1"/>
    <col min="17" max="18" width="17.7109375" customWidth="1"/>
    <col min="19" max="19" width="9.140625" style="165" customWidth="1"/>
    <col min="20" max="21" width="17.7109375" customWidth="1"/>
    <col min="22" max="22" width="9.140625" style="165" customWidth="1"/>
    <col min="23" max="24" width="17.7109375" customWidth="1"/>
    <col min="25" max="25" width="9.140625" style="165" customWidth="1"/>
    <col min="26" max="27" width="17.7109375" customWidth="1"/>
    <col min="28" max="28" width="9.140625" style="165" customWidth="1"/>
    <col min="29" max="30" width="17.7109375" customWidth="1"/>
    <col min="31" max="31" width="9.140625" style="165" customWidth="1"/>
    <col min="32" max="33" width="17.7109375" customWidth="1"/>
    <col min="34" max="34" width="9.140625" style="165" customWidth="1"/>
    <col min="35" max="36" width="17.7109375" customWidth="1"/>
    <col min="37" max="41" width="9.140625" style="165" customWidth="1"/>
    <col min="42" max="42" width="9.140625" customWidth="1" outlineLevel="1"/>
    <col min="43" max="43" width="18.28515625" customWidth="1" outlineLevel="1" collapsed="1"/>
    <col min="44" max="44" width="10.85546875" customWidth="1" outlineLevel="1"/>
    <col min="45" max="45" width="9.140625" customWidth="1" outlineLevel="1"/>
    <col min="46" max="46" width="18.28515625" customWidth="1" outlineLevel="1"/>
    <col min="47" max="47" width="10.85546875" customWidth="1" outlineLevel="1"/>
    <col min="48" max="48" width="9.140625" customWidth="1" outlineLevel="1"/>
    <col min="49" max="49" width="18.28515625" customWidth="1" outlineLevel="1"/>
    <col min="50" max="50" width="10.85546875" customWidth="1" outlineLevel="1"/>
    <col min="51" max="51" width="9.140625" customWidth="1" outlineLevel="1"/>
    <col min="52" max="52" width="18.28515625" customWidth="1" outlineLevel="1"/>
    <col min="53" max="53" width="10.85546875" customWidth="1" outlineLevel="1"/>
    <col min="54" max="54" width="9.140625" customWidth="1" outlineLevel="1"/>
  </cols>
  <sheetData>
    <row r="2" spans="2:53" x14ac:dyDescent="0.25">
      <c r="B2" s="428" t="s">
        <v>4</v>
      </c>
      <c r="C2" s="429"/>
      <c r="D2" s="165"/>
      <c r="E2" s="428" t="s">
        <v>5</v>
      </c>
      <c r="F2" s="429"/>
      <c r="G2" s="165">
        <f>D33</f>
        <v>0</v>
      </c>
      <c r="H2" s="428" t="s">
        <v>6</v>
      </c>
      <c r="I2" s="429"/>
      <c r="J2" s="165">
        <f>G30</f>
        <v>0</v>
      </c>
      <c r="K2" s="428" t="s">
        <v>7</v>
      </c>
      <c r="L2" s="429"/>
      <c r="M2" s="165">
        <f>J33</f>
        <v>0</v>
      </c>
      <c r="N2" s="428" t="s">
        <v>8</v>
      </c>
      <c r="O2" s="429"/>
      <c r="P2" s="165">
        <f>M32</f>
        <v>0</v>
      </c>
      <c r="Q2" s="428" t="s">
        <v>9</v>
      </c>
      <c r="R2" s="429"/>
      <c r="S2" s="165">
        <f>P33</f>
        <v>0</v>
      </c>
      <c r="T2" s="428" t="s">
        <v>10</v>
      </c>
      <c r="U2" s="429"/>
      <c r="V2" s="165">
        <f>S32</f>
        <v>0</v>
      </c>
      <c r="W2" s="428" t="s">
        <v>11</v>
      </c>
      <c r="X2" s="429"/>
      <c r="Y2" s="165">
        <f>V33</f>
        <v>0</v>
      </c>
      <c r="Z2" s="428" t="s">
        <v>12</v>
      </c>
      <c r="AA2" s="429"/>
      <c r="AB2" s="165">
        <f>Y33</f>
        <v>0</v>
      </c>
      <c r="AC2" s="428" t="s">
        <v>13</v>
      </c>
      <c r="AD2" s="429"/>
      <c r="AE2" s="165">
        <f>AB32</f>
        <v>0</v>
      </c>
      <c r="AF2" s="428" t="s">
        <v>14</v>
      </c>
      <c r="AG2" s="429"/>
      <c r="AH2" s="165">
        <f>AE33</f>
        <v>0</v>
      </c>
      <c r="AI2" s="428" t="s">
        <v>15</v>
      </c>
      <c r="AJ2" s="429"/>
      <c r="AK2" s="165">
        <f>AH32</f>
        <v>0</v>
      </c>
      <c r="AQ2" s="414" t="s">
        <v>237</v>
      </c>
      <c r="AR2" s="414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2:53" x14ac:dyDescent="0.25">
      <c r="B3" s="182" t="s">
        <v>0</v>
      </c>
      <c r="C3" s="2" t="s">
        <v>1</v>
      </c>
      <c r="D3" s="165"/>
      <c r="E3" s="182" t="s">
        <v>0</v>
      </c>
      <c r="F3" s="2" t="s">
        <v>1</v>
      </c>
      <c r="G3" s="165">
        <f>D34</f>
        <v>0</v>
      </c>
      <c r="H3" s="182" t="s">
        <v>0</v>
      </c>
      <c r="I3" s="2" t="s">
        <v>1</v>
      </c>
      <c r="J3" s="165">
        <f>G31</f>
        <v>0</v>
      </c>
      <c r="K3" s="182" t="s">
        <v>0</v>
      </c>
      <c r="L3" s="2" t="s">
        <v>1</v>
      </c>
      <c r="M3" s="165">
        <f>J34</f>
        <v>0</v>
      </c>
      <c r="N3" s="182" t="s">
        <v>0</v>
      </c>
      <c r="O3" s="2" t="s">
        <v>1</v>
      </c>
      <c r="P3" s="165">
        <f>M33</f>
        <v>0</v>
      </c>
      <c r="Q3" s="182" t="s">
        <v>0</v>
      </c>
      <c r="R3" s="2" t="s">
        <v>1</v>
      </c>
      <c r="S3" s="165">
        <f>P34</f>
        <v>0</v>
      </c>
      <c r="T3" s="182" t="s">
        <v>0</v>
      </c>
      <c r="U3" s="2" t="s">
        <v>1</v>
      </c>
      <c r="V3" s="165">
        <f>S33</f>
        <v>0</v>
      </c>
      <c r="W3" s="182" t="s">
        <v>0</v>
      </c>
      <c r="X3" s="2" t="s">
        <v>1</v>
      </c>
      <c r="Y3" s="165">
        <f>V34</f>
        <v>0</v>
      </c>
      <c r="Z3" s="182" t="s">
        <v>0</v>
      </c>
      <c r="AA3" s="2" t="s">
        <v>1</v>
      </c>
      <c r="AB3" s="165">
        <f>Y34</f>
        <v>0</v>
      </c>
      <c r="AC3" s="182" t="s">
        <v>0</v>
      </c>
      <c r="AD3" s="2" t="s">
        <v>1</v>
      </c>
      <c r="AE3" s="165">
        <f>AB33</f>
        <v>0</v>
      </c>
      <c r="AF3" s="182" t="s">
        <v>0</v>
      </c>
      <c r="AG3" s="2" t="s">
        <v>1</v>
      </c>
      <c r="AH3" s="165">
        <f>AE34</f>
        <v>0</v>
      </c>
      <c r="AI3" s="182" t="s">
        <v>0</v>
      </c>
      <c r="AJ3" s="2" t="s">
        <v>1</v>
      </c>
      <c r="AK3" s="165">
        <f>AH33</f>
        <v>0</v>
      </c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2:53" x14ac:dyDescent="0.25">
      <c r="B4" s="3" t="str">
        <f>Доллар!B4</f>
        <v>01.01.2023</v>
      </c>
      <c r="C4" s="157" t="str">
        <f>IF(AND(D2=0,D3=0,D4=0,D5=0,D6=0,D7=0,D8=0,D9=0,D10=0,D11=0,D12=0,D13=0),"",(IF((SUMIFS(LME_non_ferrous!$D:$D,LME_non_ferrous!$A:$A,B4))=0,"-",(SUMIFS(LME_non_ferrous!$D:$D,LME_non_ferrous!$A:$A,B4)))))</f>
        <v>-</v>
      </c>
      <c r="D4" s="165">
        <f>SUMIFS(LME_non_ferrous!$D:$D,LME_non_ferrous!$A:$A,B4)</f>
        <v>0</v>
      </c>
      <c r="E4" s="3" t="str">
        <f>Доллар!E4</f>
        <v>01.02.2023</v>
      </c>
      <c r="F4" s="157" t="str">
        <f>IF(AND(G2=0,G3=0,G4=0,G5=0,G6=0,G7=0,G8=0,G9=0,G10=0,G11=0,G12=0,G13=0),"",(IF((SUMIFS(LME_non_ferrous!$D:$D,LME_non_ferrous!$A:$A,E4))=0,"-",(SUMIFS(LME_non_ferrous!$D:$D,LME_non_ferrous!$A:$A,E4)))))</f>
        <v/>
      </c>
      <c r="G4" s="165">
        <f>SUMIFS(LME_non_ferrous!$D:$D,LME_non_ferrous!$A:$A,E4)</f>
        <v>0</v>
      </c>
      <c r="H4" s="3" t="str">
        <f>Доллар!H4</f>
        <v>01.03.2023</v>
      </c>
      <c r="I4" s="157" t="str">
        <f>IF(AND(J2=0,J3=0,J4=0,J5=0,J6=0,J7=0,J8=0,J9=0,J10=0,J11=0,J12=0,J13=0),"",(IF((SUMIFS(LME_non_ferrous!$D:$D,LME_non_ferrous!$A:$A,H4))=0,"-",(SUMIFS(LME_non_ferrous!$D:$D,LME_non_ferrous!$A:$A,H4)))))</f>
        <v/>
      </c>
      <c r="J4" s="165">
        <f>SUMIFS(LME_non_ferrous!$D:$D,LME_non_ferrous!$A:$A,H4)</f>
        <v>0</v>
      </c>
      <c r="K4" s="3" t="str">
        <f>Доллар!K4</f>
        <v>01.04.2023</v>
      </c>
      <c r="L4" s="157" t="str">
        <f>IF(AND(M2=0,M3=0,M4=0,M5=0,M6=0,M7=0,M8=0,M9=0,M10=0,M11=0,M12=0,M13=0),"",(IF((SUMIFS(LME_non_ferrous!$D:$D,LME_non_ferrous!$A:$A,K4))=0,"-",(SUMIFS(LME_non_ferrous!$D:$D,LME_non_ferrous!$A:$A,K4)))))</f>
        <v/>
      </c>
      <c r="M4" s="165">
        <f>SUMIFS(LME_non_ferrous!$D:$D,LME_non_ferrous!$A:$A,K4)</f>
        <v>0</v>
      </c>
      <c r="N4" s="3" t="str">
        <f>Доллар!N4</f>
        <v>01.05.2023</v>
      </c>
      <c r="O4" s="157" t="str">
        <f>IF(AND(P2=0,P3=0,P4=0,P5=0,P6=0,P7=0,P8=0,P9=0,P10=0,P11=0,P12=0,P13=0),"",(IF((SUMIFS(LME_non_ferrous!$D:$D,LME_non_ferrous!$A:$A,N4))=0,"-",(SUMIFS(LME_non_ferrous!$D:$D,LME_non_ferrous!$A:$A,N4)))))</f>
        <v/>
      </c>
      <c r="P4" s="165">
        <f>SUMIFS(LME_non_ferrous!$D:$D,LME_non_ferrous!$A:$A,N4)</f>
        <v>0</v>
      </c>
      <c r="Q4" s="3" t="str">
        <f>Доллар!Q4</f>
        <v>01.06.2023</v>
      </c>
      <c r="R4" s="157" t="str">
        <f>IF(AND(S2=0,S3=0,S4=0,S5=0,S6=0,S7=0,S8=0,S9=0,S10=0,S11=0,S12=0,S13=0),"",(IF((SUMIFS(LME_non_ferrous!$D:$D,LME_non_ferrous!$A:$A,Q4))=0,"-",(SUMIFS(LME_non_ferrous!$D:$D,LME_non_ferrous!$A:$A,Q4)))))</f>
        <v/>
      </c>
      <c r="S4" s="165">
        <f>SUMIFS(LME_non_ferrous!$D:$D,LME_non_ferrous!$A:$A,Q4)</f>
        <v>0</v>
      </c>
      <c r="T4" s="3" t="str">
        <f>Доллар!T4</f>
        <v>01.07.2023</v>
      </c>
      <c r="U4" s="157" t="str">
        <f>IF(AND(V2=0,V3=0,V4=0,V5=0,V6=0,V7=0,V8=0,V9=0,V10=0,V11=0,V12=0,V13=0),"",(IF((SUMIFS(LME_non_ferrous!$D:$D,LME_non_ferrous!$A:$A,T4))=0,"-",(SUMIFS(LME_non_ferrous!$D:$D,LME_non_ferrous!$A:$A,T4)))))</f>
        <v/>
      </c>
      <c r="V4" s="165">
        <f>SUMIFS(LME_non_ferrous!$D:$D,LME_non_ferrous!$A:$A,T4)</f>
        <v>0</v>
      </c>
      <c r="W4" s="3" t="str">
        <f>Доллар!W4</f>
        <v>01.08.2023</v>
      </c>
      <c r="X4" s="157" t="str">
        <f>IF(AND(Y2=0,Y3=0,Y4=0,Y5=0,Y6=0,Y7=0,Y8=0,Y9=0,Y10=0,Y11=0,Y12=0,Y13=0),"",(IF((SUMIFS(LME_non_ferrous!$D:$D,LME_non_ferrous!$A:$A,W4))=0,"-",(SUMIFS(LME_non_ferrous!$D:$D,LME_non_ferrous!$A:$A,W4)))))</f>
        <v/>
      </c>
      <c r="Y4" s="165">
        <f>SUMIFS(LME_non_ferrous!$D:$D,LME_non_ferrous!$A:$A,W4)</f>
        <v>0</v>
      </c>
      <c r="Z4" s="3" t="str">
        <f>Доллар!Z4</f>
        <v>01.09.2023</v>
      </c>
      <c r="AA4" s="157" t="str">
        <f>IF(AND(AB2=0,AB3=0,AB4=0,AB5=0,AB6=0,AB7=0,AB8=0,AB9=0,AB10=0,AB11=0,AB12=0,AB13=0),"",(IF((SUMIFS(LME_non_ferrous!$D:$D,LME_non_ferrous!$A:$A,Z4))=0,"-",(SUMIFS(LME_non_ferrous!$D:$D,LME_non_ferrous!$A:$A,Z4)))))</f>
        <v/>
      </c>
      <c r="AB4" s="165">
        <f>SUMIFS(LME_non_ferrous!$D:$D,LME_non_ferrous!$A:$A,Z4)</f>
        <v>0</v>
      </c>
      <c r="AC4" s="3" t="str">
        <f>Доллар!AC4</f>
        <v>01.10.2023</v>
      </c>
      <c r="AD4" s="157" t="str">
        <f>IF(AND(AE2=0,AE3=0,AE4=0,AE5=0,AE6=0,AE7=0,AE8=0,AE9=0,AE10=0,AE11=0,AE12=0,AE13=0),"",(IF((SUMIFS(LME_non_ferrous!$D:$D,LME_non_ferrous!$A:$A,AC4))=0,"-",(SUMIFS(LME_non_ferrous!$D:$D,LME_non_ferrous!$A:$A,AC4)))))</f>
        <v/>
      </c>
      <c r="AE4" s="165">
        <f>SUMIFS(LME_non_ferrous!$D:$D,LME_non_ferrous!$A:$A,AC4)</f>
        <v>0</v>
      </c>
      <c r="AF4" s="3" t="str">
        <f>Доллар!AF4</f>
        <v>01.11.2023</v>
      </c>
      <c r="AG4" s="157" t="str">
        <f>IF(AND(AH2=0,AH3=0,AH4=0,AH5=0,AH6=0,AH7=0,AH8=0,AH9=0,AH10=0,AH11=0,AH12=0,AH13=0),"",(IF((SUMIFS(LME_non_ferrous!$D:$D,LME_non_ferrous!$A:$A,AF4))=0,"-",(SUMIFS(LME_non_ferrous!$D:$D,LME_non_ferrous!$A:$A,AF4)))))</f>
        <v/>
      </c>
      <c r="AH4" s="165">
        <f>SUMIFS(LME_non_ferrous!$D:$D,LME_non_ferrous!$A:$A,AF4)</f>
        <v>0</v>
      </c>
      <c r="AI4" s="3" t="str">
        <f>Доллар!AI4</f>
        <v>01.12.2023</v>
      </c>
      <c r="AJ4" s="157" t="str">
        <f>IF(AND(AK2=0,AK3=0,AK4=0,AK5=0,AK6=0,AK7=0,AK8=0,AK9=0,AK10=0,AK11=0,AK12=0,AK13=0),"",(IF((SUMIFS(LME_non_ferrous!$D:$D,LME_non_ferrous!$A:$A,AI4))=0,"-",(SUMIFS(LME_non_ferrous!$D:$D,LME_non_ferrous!$A:$A,AI4)))))</f>
        <v/>
      </c>
      <c r="AK4" s="165">
        <f>SUMIFS(LME_non_ferrous!$D:$D,LME_non_ferrous!$A:$A,AI4)</f>
        <v>0</v>
      </c>
      <c r="AQ4" s="153" t="str">
        <f>Q4</f>
        <v>01.06.2023</v>
      </c>
      <c r="AR4" s="161">
        <f t="shared" ref="AR4:AR26" si="0">$R$40</f>
        <v>0</v>
      </c>
      <c r="AT4" s="3" t="str">
        <f>AC4</f>
        <v>01.10.2023</v>
      </c>
      <c r="AU4" s="161">
        <f>$AJ$40</f>
        <v>0</v>
      </c>
      <c r="AW4" s="3" t="str">
        <f>AF4</f>
        <v>01.11.2023</v>
      </c>
      <c r="AX4" s="161">
        <f>$AJ$40</f>
        <v>0</v>
      </c>
      <c r="AZ4" s="3" t="str">
        <f>AI4</f>
        <v>01.12.2023</v>
      </c>
      <c r="BA4" s="161">
        <f>$AJ$40</f>
        <v>0</v>
      </c>
    </row>
    <row r="5" spans="2:53" x14ac:dyDescent="0.25">
      <c r="B5" s="3" t="str">
        <f>Доллар!B5</f>
        <v>02.01.2023</v>
      </c>
      <c r="C5" s="157" t="str">
        <f>IF(AND(D3=0,D4=0,D5=0,D6=0,D7=0,D8=0,D9=0,D10=0,D11=0,D12=0,D13=0,D14=0),"",(IF((SUMIFS(LME_non_ferrous!$D:$D,LME_non_ferrous!$A:$A,B5))=0,"-",(SUMIFS(LME_non_ferrous!$D:$D,LME_non_ferrous!$A:$A,B5)))))</f>
        <v>-</v>
      </c>
      <c r="D5" s="165">
        <f>SUMIFS(LME_non_ferrous!$D:$D,LME_non_ferrous!$A:$A,B5)</f>
        <v>0</v>
      </c>
      <c r="E5" s="3" t="str">
        <f>Доллар!E5</f>
        <v>02.02.2023</v>
      </c>
      <c r="F5" s="157" t="str">
        <f>IF(AND(G3=0,G4=0,G5=0,G6=0,G7=0,G8=0,G9=0,G10=0,G11=0,G12=0,G13=0,G14=0),"",(IF((SUMIFS(LME_non_ferrous!$D:$D,LME_non_ferrous!$A:$A,E5))=0,"-",(SUMIFS(LME_non_ferrous!$D:$D,LME_non_ferrous!$A:$A,E5)))))</f>
        <v/>
      </c>
      <c r="G5" s="165">
        <f>SUMIFS(LME_non_ferrous!$D:$D,LME_non_ferrous!$A:$A,E5)</f>
        <v>0</v>
      </c>
      <c r="H5" s="3" t="str">
        <f>Доллар!H5</f>
        <v>02.03.2023</v>
      </c>
      <c r="I5" s="157" t="str">
        <f>IF(AND(J3=0,J4=0,J5=0,J6=0,J7=0,J8=0,J9=0,J10=0,J11=0,J12=0,J13=0,J14=0),"",(IF((SUMIFS(LME_non_ferrous!$D:$D,LME_non_ferrous!$A:$A,H5))=0,"-",(SUMIFS(LME_non_ferrous!$D:$D,LME_non_ferrous!$A:$A,H5)))))</f>
        <v/>
      </c>
      <c r="J5" s="165">
        <f>SUMIFS(LME_non_ferrous!$D:$D,LME_non_ferrous!$A:$A,H5)</f>
        <v>0</v>
      </c>
      <c r="K5" s="3" t="str">
        <f>Доллар!K5</f>
        <v>02.04.2023</v>
      </c>
      <c r="L5" s="157" t="str">
        <f>IF(AND(M3=0,M4=0,M5=0,M6=0,M7=0,M8=0,M9=0,M10=0,M11=0,M12=0,M13=0,M14=0),"",(IF((SUMIFS(LME_non_ferrous!$D:$D,LME_non_ferrous!$A:$A,K5))=0,"-",(SUMIFS(LME_non_ferrous!$D:$D,LME_non_ferrous!$A:$A,K5)))))</f>
        <v/>
      </c>
      <c r="M5" s="165">
        <f>SUMIFS(LME_non_ferrous!$D:$D,LME_non_ferrous!$A:$A,K5)</f>
        <v>0</v>
      </c>
      <c r="N5" s="3" t="str">
        <f>Доллар!N5</f>
        <v>02.05.2023</v>
      </c>
      <c r="O5" s="157" t="str">
        <f>IF(AND(P3=0,P4=0,P5=0,P6=0,P7=0,P8=0,P9=0,P10=0,P11=0,P12=0,P13=0,P14=0),"",(IF((SUMIFS(LME_non_ferrous!$D:$D,LME_non_ferrous!$A:$A,N5))=0,"-",(SUMIFS(LME_non_ferrous!$D:$D,LME_non_ferrous!$A:$A,N5)))))</f>
        <v/>
      </c>
      <c r="P5" s="165">
        <f>SUMIFS(LME_non_ferrous!$D:$D,LME_non_ferrous!$A:$A,N5)</f>
        <v>0</v>
      </c>
      <c r="Q5" s="3" t="str">
        <f>Доллар!Q5</f>
        <v>02.06.2023</v>
      </c>
      <c r="R5" s="157" t="str">
        <f>IF(AND(S3=0,S4=0,S5=0,S6=0,S7=0,S8=0,S9=0,S10=0,S11=0,S12=0,S13=0,S14=0),"",(IF((SUMIFS(LME_non_ferrous!$D:$D,LME_non_ferrous!$A:$A,Q5))=0,"-",(SUMIFS(LME_non_ferrous!$D:$D,LME_non_ferrous!$A:$A,Q5)))))</f>
        <v/>
      </c>
      <c r="S5" s="165">
        <f>SUMIFS(LME_non_ferrous!$D:$D,LME_non_ferrous!$A:$A,Q5)</f>
        <v>0</v>
      </c>
      <c r="T5" s="3" t="str">
        <f>Доллар!T5</f>
        <v>02.07.2023</v>
      </c>
      <c r="U5" s="157" t="str">
        <f>IF(AND(V3=0,V4=0,V5=0,V6=0,V7=0,V8=0,V9=0,V10=0,V11=0,V12=0,V13=0,V14=0),"",(IF((SUMIFS(LME_non_ferrous!$D:$D,LME_non_ferrous!$A:$A,T5))=0,"-",(SUMIFS(LME_non_ferrous!$D:$D,LME_non_ferrous!$A:$A,T5)))))</f>
        <v/>
      </c>
      <c r="V5" s="165">
        <f>SUMIFS(LME_non_ferrous!$D:$D,LME_non_ferrous!$A:$A,T5)</f>
        <v>0</v>
      </c>
      <c r="W5" s="3" t="str">
        <f>Доллар!W5</f>
        <v>02.08.2023</v>
      </c>
      <c r="X5" s="157" t="str">
        <f>IF(AND(Y3=0,Y4=0,Y5=0,Y6=0,Y7=0,Y8=0,Y9=0,Y10=0,Y11=0,Y12=0,Y13=0,Y14=0),"",(IF((SUMIFS(LME_non_ferrous!$D:$D,LME_non_ferrous!$A:$A,W5))=0,"-",(SUMIFS(LME_non_ferrous!$D:$D,LME_non_ferrous!$A:$A,W5)))))</f>
        <v/>
      </c>
      <c r="Y5" s="165">
        <f>SUMIFS(LME_non_ferrous!$D:$D,LME_non_ferrous!$A:$A,W5)</f>
        <v>0</v>
      </c>
      <c r="Z5" s="3" t="str">
        <f>Доллар!Z5</f>
        <v>02.09.2023</v>
      </c>
      <c r="AA5" s="157" t="str">
        <f>IF(AND(AB3=0,AB4=0,AB5=0,AB6=0,AB7=0,AB8=0,AB9=0,AB10=0,AB11=0,AB12=0,AB13=0,AB14=0),"",(IF((SUMIFS(LME_non_ferrous!$D:$D,LME_non_ferrous!$A:$A,Z5))=0,"-",(SUMIFS(LME_non_ferrous!$D:$D,LME_non_ferrous!$A:$A,Z5)))))</f>
        <v/>
      </c>
      <c r="AB5" s="165">
        <f>SUMIFS(LME_non_ferrous!$D:$D,LME_non_ferrous!$A:$A,Z5)</f>
        <v>0</v>
      </c>
      <c r="AC5" s="3" t="str">
        <f>Доллар!AC5</f>
        <v>02.10.2023</v>
      </c>
      <c r="AD5" s="157" t="str">
        <f>IF(AND(AE3=0,AE4=0,AE5=0,AE6=0,AE7=0,AE8=0,AE9=0,AE10=0,AE11=0,AE12=0,AE13=0,AE14=0),"",(IF((SUMIFS(LME_non_ferrous!$D:$D,LME_non_ferrous!$A:$A,AC5))=0,"-",(SUMIFS(LME_non_ferrous!$D:$D,LME_non_ferrous!$A:$A,AC5)))))</f>
        <v/>
      </c>
      <c r="AE5" s="165">
        <f>SUMIFS(LME_non_ferrous!$D:$D,LME_non_ferrous!$A:$A,AC5)</f>
        <v>0</v>
      </c>
      <c r="AF5" s="3" t="str">
        <f>Доллар!AF5</f>
        <v>02.11.2023</v>
      </c>
      <c r="AG5" s="157" t="str">
        <f>IF(AND(AH3=0,AH4=0,AH5=0,AH6=0,AH7=0,AH8=0,AH9=0,AH10=0,AH11=0,AH12=0,AH13=0,AH14=0),"",(IF((SUMIFS(LME_non_ferrous!$D:$D,LME_non_ferrous!$A:$A,AF5))=0,"-",(SUMIFS(LME_non_ferrous!$D:$D,LME_non_ferrous!$A:$A,AF5)))))</f>
        <v/>
      </c>
      <c r="AH5" s="165">
        <f>SUMIFS(LME_non_ferrous!$D:$D,LME_non_ferrous!$A:$A,AF5)</f>
        <v>0</v>
      </c>
      <c r="AI5" s="3" t="str">
        <f>Доллар!AI5</f>
        <v>02.12.2023</v>
      </c>
      <c r="AJ5" s="157" t="str">
        <f>IF(AND(AK3=0,AK4=0,AK5=0,AK6=0,AK7=0,AK8=0,AK9=0,AK10=0,AK11=0,AK12=0,AK13=0,AK14=0),"",(IF((SUMIFS(LME_non_ferrous!$D:$D,LME_non_ferrous!$A:$A,AI5))=0,"-",(SUMIFS(LME_non_ferrous!$D:$D,LME_non_ferrous!$A:$A,AI5)))))</f>
        <v/>
      </c>
      <c r="AK5" s="165">
        <f>SUMIFS(LME_non_ferrous!$D:$D,LME_non_ferrous!$A:$A,AI5)</f>
        <v>0</v>
      </c>
      <c r="AQ5" s="153" t="str">
        <f t="shared" ref="AQ5:AQ34" si="1">Q5</f>
        <v>02.06.2023</v>
      </c>
      <c r="AR5" s="161">
        <f t="shared" si="0"/>
        <v>0</v>
      </c>
      <c r="AT5" s="3" t="str">
        <f t="shared" ref="AT5:AT34" si="2">AC5</f>
        <v>02.10.2023</v>
      </c>
      <c r="AU5" s="161">
        <f t="shared" ref="AU5:AU26" si="3">$AJ$40</f>
        <v>0</v>
      </c>
      <c r="AW5" s="3" t="str">
        <f t="shared" ref="AW5:AW34" si="4">AF5</f>
        <v>02.11.2023</v>
      </c>
      <c r="AX5" s="161">
        <f t="shared" ref="AX5:AX25" si="5">$AJ$40</f>
        <v>0</v>
      </c>
      <c r="AZ5" s="3" t="str">
        <f t="shared" ref="AZ5:AZ34" si="6">AI5</f>
        <v>02.12.2023</v>
      </c>
      <c r="BA5" s="161">
        <f t="shared" ref="BA5:BA26" si="7">$AJ$40</f>
        <v>0</v>
      </c>
    </row>
    <row r="6" spans="2:53" x14ac:dyDescent="0.25">
      <c r="B6" s="3" t="str">
        <f>Доллар!B6</f>
        <v>03.01.2023</v>
      </c>
      <c r="C6" s="157">
        <f>IF(AND(D4=0,D5=0,D6=0,D7=0,D8=0,D9=0,D10=0,D11=0,D12=0,D13=0,D14=0,D15=0),"",(IF((SUMIFS(LME_non_ferrous!$D:$D,LME_non_ferrous!$A:$A,B6))=0,"-",(SUMIFS(LME_non_ferrous!$D:$D,LME_non_ferrous!$A:$A,B6)))))</f>
        <v>2322</v>
      </c>
      <c r="D6" s="165">
        <f>SUMIFS(LME_non_ferrous!$D:$D,LME_non_ferrous!$A:$A,B6)</f>
        <v>2322</v>
      </c>
      <c r="E6" s="3" t="str">
        <f>Доллар!E6</f>
        <v>03.02.2023</v>
      </c>
      <c r="F6" s="157" t="str">
        <f>IF(AND(G4=0,G5=0,G6=0,G7=0,G8=0,G9=0,G10=0,G11=0,G12=0,G13=0,G14=0,G15=0),"",(IF((SUMIFS(LME_non_ferrous!$D:$D,LME_non_ferrous!$A:$A,E6))=0,"-",(SUMIFS(LME_non_ferrous!$D:$D,LME_non_ferrous!$A:$A,E6)))))</f>
        <v/>
      </c>
      <c r="G6" s="165">
        <f>SUMIFS(LME_non_ferrous!$D:$D,LME_non_ferrous!$A:$A,E6)</f>
        <v>0</v>
      </c>
      <c r="H6" s="3" t="str">
        <f>Доллар!H6</f>
        <v>03.03.2023</v>
      </c>
      <c r="I6" s="157" t="str">
        <f>IF(AND(J4=0,J5=0,J6=0,J7=0,J8=0,J9=0,J10=0,J11=0,J12=0,J13=0,J14=0,J15=0),"",(IF((SUMIFS(LME_non_ferrous!$D:$D,LME_non_ferrous!$A:$A,H6))=0,"-",(SUMIFS(LME_non_ferrous!$D:$D,LME_non_ferrous!$A:$A,H6)))))</f>
        <v/>
      </c>
      <c r="J6" s="165">
        <f>SUMIFS(LME_non_ferrous!$D:$D,LME_non_ferrous!$A:$A,H6)</f>
        <v>0</v>
      </c>
      <c r="K6" s="3" t="str">
        <f>Доллар!K6</f>
        <v>03.04.2023</v>
      </c>
      <c r="L6" s="157" t="str">
        <f>IF(AND(M4=0,M5=0,M6=0,M7=0,M8=0,M9=0,M10=0,M11=0,M12=0,M13=0,M14=0,M15=0),"",(IF((SUMIFS(LME_non_ferrous!$D:$D,LME_non_ferrous!$A:$A,K6))=0,"-",(SUMIFS(LME_non_ferrous!$D:$D,LME_non_ferrous!$A:$A,K6)))))</f>
        <v/>
      </c>
      <c r="M6" s="165">
        <f>SUMIFS(LME_non_ferrous!$D:$D,LME_non_ferrous!$A:$A,K6)</f>
        <v>0</v>
      </c>
      <c r="N6" s="3" t="str">
        <f>Доллар!N6</f>
        <v>03.05.2023</v>
      </c>
      <c r="O6" s="157" t="str">
        <f>IF(AND(P4=0,P5=0,P6=0,P7=0,P8=0,P9=0,P10=0,P11=0,P12=0,P13=0,P14=0,P15=0),"",(IF((SUMIFS(LME_non_ferrous!$D:$D,LME_non_ferrous!$A:$A,N6))=0,"-",(SUMIFS(LME_non_ferrous!$D:$D,LME_non_ferrous!$A:$A,N6)))))</f>
        <v/>
      </c>
      <c r="P6" s="165">
        <f>SUMIFS(LME_non_ferrous!$D:$D,LME_non_ferrous!$A:$A,N6)</f>
        <v>0</v>
      </c>
      <c r="Q6" s="3" t="str">
        <f>Доллар!Q6</f>
        <v>03.06.2023</v>
      </c>
      <c r="R6" s="157" t="str">
        <f>IF(AND(S4=0,S5=0,S6=0,S7=0,S8=0,S9=0,S10=0,S11=0,S12=0,S13=0,S14=0,S15=0),"",(IF((SUMIFS(LME_non_ferrous!$D:$D,LME_non_ferrous!$A:$A,Q6))=0,"-",(SUMIFS(LME_non_ferrous!$D:$D,LME_non_ferrous!$A:$A,Q6)))))</f>
        <v/>
      </c>
      <c r="S6" s="165">
        <f>SUMIFS(LME_non_ferrous!$D:$D,LME_non_ferrous!$A:$A,Q6)</f>
        <v>0</v>
      </c>
      <c r="T6" s="3" t="str">
        <f>Доллар!T6</f>
        <v>03.07.2023</v>
      </c>
      <c r="U6" s="157" t="str">
        <f>IF(AND(V4=0,V5=0,V6=0,V7=0,V8=0,V9=0,V10=0,V11=0,V12=0,V13=0,V14=0,V15=0),"",(IF((SUMIFS(LME_non_ferrous!$D:$D,LME_non_ferrous!$A:$A,T6))=0,"-",(SUMIFS(LME_non_ferrous!$D:$D,LME_non_ferrous!$A:$A,T6)))))</f>
        <v/>
      </c>
      <c r="V6" s="165">
        <f>SUMIFS(LME_non_ferrous!$D:$D,LME_non_ferrous!$A:$A,T6)</f>
        <v>0</v>
      </c>
      <c r="W6" s="3" t="str">
        <f>Доллар!W6</f>
        <v>03.08.2023</v>
      </c>
      <c r="X6" s="157" t="str">
        <f>IF(AND(Y4=0,Y5=0,Y6=0,Y7=0,Y8=0,Y9=0,Y10=0,Y11=0,Y12=0,Y13=0,Y14=0,Y15=0),"",(IF((SUMIFS(LME_non_ferrous!$D:$D,LME_non_ferrous!$A:$A,W6))=0,"-",(SUMIFS(LME_non_ferrous!$D:$D,LME_non_ferrous!$A:$A,W6)))))</f>
        <v/>
      </c>
      <c r="Y6" s="165">
        <f>SUMIFS(LME_non_ferrous!$D:$D,LME_non_ferrous!$A:$A,W6)</f>
        <v>0</v>
      </c>
      <c r="Z6" s="3" t="str">
        <f>Доллар!Z6</f>
        <v>03.09.2023</v>
      </c>
      <c r="AA6" s="157" t="str">
        <f>IF(AND(AB4=0,AB5=0,AB6=0,AB7=0,AB8=0,AB9=0,AB10=0,AB11=0,AB12=0,AB13=0,AB14=0,AB15=0),"",(IF((SUMIFS(LME_non_ferrous!$D:$D,LME_non_ferrous!$A:$A,Z6))=0,"-",(SUMIFS(LME_non_ferrous!$D:$D,LME_non_ferrous!$A:$A,Z6)))))</f>
        <v/>
      </c>
      <c r="AB6" s="165">
        <f>SUMIFS(LME_non_ferrous!$D:$D,LME_non_ferrous!$A:$A,Z6)</f>
        <v>0</v>
      </c>
      <c r="AC6" s="3" t="str">
        <f>Доллар!AC6</f>
        <v>03.10.2023</v>
      </c>
      <c r="AD6" s="157" t="str">
        <f>IF(AND(AE4=0,AE5=0,AE6=0,AE7=0,AE8=0,AE9=0,AE10=0,AE11=0,AE12=0,AE13=0,AE14=0,AE15=0),"",(IF((SUMIFS(LME_non_ferrous!$D:$D,LME_non_ferrous!$A:$A,AC6))=0,"-",(SUMIFS(LME_non_ferrous!$D:$D,LME_non_ferrous!$A:$A,AC6)))))</f>
        <v/>
      </c>
      <c r="AE6" s="165">
        <f>SUMIFS(LME_non_ferrous!$D:$D,LME_non_ferrous!$A:$A,AC6)</f>
        <v>0</v>
      </c>
      <c r="AF6" s="3" t="str">
        <f>Доллар!AF6</f>
        <v>03.11.2023</v>
      </c>
      <c r="AG6" s="157" t="str">
        <f>IF(AND(AH4=0,AH5=0,AH6=0,AH7=0,AH8=0,AH9=0,AH10=0,AH11=0,AH12=0,AH13=0,AH14=0,AH15=0),"",(IF((SUMIFS(LME_non_ferrous!$D:$D,LME_non_ferrous!$A:$A,AF6))=0,"-",(SUMIFS(LME_non_ferrous!$D:$D,LME_non_ferrous!$A:$A,AF6)))))</f>
        <v/>
      </c>
      <c r="AH6" s="165">
        <f>SUMIFS(LME_non_ferrous!$D:$D,LME_non_ferrous!$A:$A,AF6)</f>
        <v>0</v>
      </c>
      <c r="AI6" s="3" t="str">
        <f>Доллар!AI6</f>
        <v>03.12.2023</v>
      </c>
      <c r="AJ6" s="157" t="str">
        <f>IF(AND(AK4=0,AK5=0,AK6=0,AK7=0,AK8=0,AK9=0,AK10=0,AK11=0,AK12=0,AK13=0,AK14=0,AK15=0),"",(IF((SUMIFS(LME_non_ferrous!$D:$D,LME_non_ferrous!$A:$A,AI6))=0,"-",(SUMIFS(LME_non_ferrous!$D:$D,LME_non_ferrous!$A:$A,AI6)))))</f>
        <v/>
      </c>
      <c r="AK6" s="165">
        <f>SUMIFS(LME_non_ferrous!$D:$D,LME_non_ferrous!$A:$A,AI6)</f>
        <v>0</v>
      </c>
      <c r="AQ6" s="153" t="str">
        <f t="shared" si="1"/>
        <v>03.06.2023</v>
      </c>
      <c r="AR6" s="161">
        <f t="shared" si="0"/>
        <v>0</v>
      </c>
      <c r="AT6" s="3" t="str">
        <f t="shared" si="2"/>
        <v>03.10.2023</v>
      </c>
      <c r="AU6" s="161">
        <f t="shared" si="3"/>
        <v>0</v>
      </c>
      <c r="AW6" s="3" t="str">
        <f t="shared" si="4"/>
        <v>03.11.2023</v>
      </c>
      <c r="AX6" s="161">
        <f t="shared" si="5"/>
        <v>0</v>
      </c>
      <c r="AZ6" s="3" t="str">
        <f t="shared" si="6"/>
        <v>03.12.2023</v>
      </c>
      <c r="BA6" s="161">
        <f t="shared" si="7"/>
        <v>0</v>
      </c>
    </row>
    <row r="7" spans="2:53" x14ac:dyDescent="0.25">
      <c r="B7" s="3" t="str">
        <f>Доллар!B7</f>
        <v>04.01.2023</v>
      </c>
      <c r="C7" s="157">
        <f>IF(AND(D5=0,D6=0,D7=0,D8=0,D9=0,D10=0,D11=0,D12=0,D13=0,D14=0,D15=0,D16=0),"",(IF((SUMIFS(LME_non_ferrous!$D:$D,LME_non_ferrous!$A:$A,B7))=0,"-",(SUMIFS(LME_non_ferrous!$D:$D,LME_non_ferrous!$A:$A,B7)))))</f>
        <v>2331</v>
      </c>
      <c r="D7" s="165">
        <f>SUMIFS(LME_non_ferrous!$D:$D,LME_non_ferrous!$A:$A,B7)</f>
        <v>2331</v>
      </c>
      <c r="E7" s="3" t="str">
        <f>Доллар!E7</f>
        <v>04.02.2023</v>
      </c>
      <c r="F7" s="157" t="str">
        <f>IF(AND(G5=0,G6=0,G7=0,G8=0,G9=0,G10=0,G11=0,G12=0,G13=0,G14=0,G15=0,G16=0),"",(IF((SUMIFS(LME_non_ferrous!$D:$D,LME_non_ferrous!$A:$A,E7))=0,"-",(SUMIFS(LME_non_ferrous!$D:$D,LME_non_ferrous!$A:$A,E7)))))</f>
        <v/>
      </c>
      <c r="G7" s="165">
        <f>SUMIFS(LME_non_ferrous!$D:$D,LME_non_ferrous!$A:$A,E7)</f>
        <v>0</v>
      </c>
      <c r="H7" s="3" t="str">
        <f>Доллар!H7</f>
        <v>04.03.2023</v>
      </c>
      <c r="I7" s="157" t="str">
        <f>IF(AND(J5=0,J6=0,J7=0,J8=0,J9=0,J10=0,J11=0,J12=0,J13=0,J14=0,J15=0,J16=0),"",(IF((SUMIFS(LME_non_ferrous!$D:$D,LME_non_ferrous!$A:$A,H7))=0,"-",(SUMIFS(LME_non_ferrous!$D:$D,LME_non_ferrous!$A:$A,H7)))))</f>
        <v/>
      </c>
      <c r="J7" s="165">
        <f>SUMIFS(LME_non_ferrous!$D:$D,LME_non_ferrous!$A:$A,H7)</f>
        <v>0</v>
      </c>
      <c r="K7" s="3" t="str">
        <f>Доллар!K7</f>
        <v>04.04.2023</v>
      </c>
      <c r="L7" s="157" t="str">
        <f>IF(AND(M5=0,M6=0,M7=0,M8=0,M9=0,M10=0,M11=0,M12=0,M13=0,M14=0,M15=0,M16=0),"",(IF((SUMIFS(LME_non_ferrous!$D:$D,LME_non_ferrous!$A:$A,K7))=0,"-",(SUMIFS(LME_non_ferrous!$D:$D,LME_non_ferrous!$A:$A,K7)))))</f>
        <v/>
      </c>
      <c r="M7" s="165">
        <f>SUMIFS(LME_non_ferrous!$D:$D,LME_non_ferrous!$A:$A,K7)</f>
        <v>0</v>
      </c>
      <c r="N7" s="3" t="str">
        <f>Доллар!N7</f>
        <v>04.05.2023</v>
      </c>
      <c r="O7" s="157" t="str">
        <f>IF(AND(P5=0,P6=0,P7=0,P8=0,P9=0,P10=0,P11=0,P12=0,P13=0,P14=0,P15=0,P16=0),"",(IF((SUMIFS(LME_non_ferrous!$D:$D,LME_non_ferrous!$A:$A,N7))=0,"-",(SUMIFS(LME_non_ferrous!$D:$D,LME_non_ferrous!$A:$A,N7)))))</f>
        <v/>
      </c>
      <c r="P7" s="165">
        <f>SUMIFS(LME_non_ferrous!$D:$D,LME_non_ferrous!$A:$A,N7)</f>
        <v>0</v>
      </c>
      <c r="Q7" s="3" t="str">
        <f>Доллар!Q7</f>
        <v>04.06.2023</v>
      </c>
      <c r="R7" s="157" t="str">
        <f>IF(AND(S5=0,S6=0,S7=0,S8=0,S9=0,S10=0,S11=0,S12=0,S13=0,S14=0,S15=0,S16=0),"",(IF((SUMIFS(LME_non_ferrous!$D:$D,LME_non_ferrous!$A:$A,Q7))=0,"-",(SUMIFS(LME_non_ferrous!$D:$D,LME_non_ferrous!$A:$A,Q7)))))</f>
        <v/>
      </c>
      <c r="S7" s="165">
        <f>SUMIFS(LME_non_ferrous!$D:$D,LME_non_ferrous!$A:$A,Q7)</f>
        <v>0</v>
      </c>
      <c r="T7" s="3" t="str">
        <f>Доллар!T7</f>
        <v>04.07.2023</v>
      </c>
      <c r="U7" s="157" t="str">
        <f>IF(AND(V5=0,V6=0,V7=0,V8=0,V9=0,V10=0,V11=0,V12=0,V13=0,V14=0,V15=0,V16=0),"",(IF((SUMIFS(LME_non_ferrous!$D:$D,LME_non_ferrous!$A:$A,T7))=0,"-",(SUMIFS(LME_non_ferrous!$D:$D,LME_non_ferrous!$A:$A,T7)))))</f>
        <v/>
      </c>
      <c r="V7" s="165">
        <f>SUMIFS(LME_non_ferrous!$D:$D,LME_non_ferrous!$A:$A,T7)</f>
        <v>0</v>
      </c>
      <c r="W7" s="3" t="str">
        <f>Доллар!W7</f>
        <v>04.08.2023</v>
      </c>
      <c r="X7" s="157" t="str">
        <f>IF(AND(Y5=0,Y6=0,Y7=0,Y8=0,Y9=0,Y10=0,Y11=0,Y12=0,Y13=0,Y14=0,Y15=0,Y16=0),"",(IF((SUMIFS(LME_non_ferrous!$D:$D,LME_non_ferrous!$A:$A,W7))=0,"-",(SUMIFS(LME_non_ferrous!$D:$D,LME_non_ferrous!$A:$A,W7)))))</f>
        <v/>
      </c>
      <c r="Y7" s="165">
        <f>SUMIFS(LME_non_ferrous!$D:$D,LME_non_ferrous!$A:$A,W7)</f>
        <v>0</v>
      </c>
      <c r="Z7" s="3" t="str">
        <f>Доллар!Z7</f>
        <v>04.09.2023</v>
      </c>
      <c r="AA7" s="157" t="str">
        <f>IF(AND(AB5=0,AB6=0,AB7=0,AB8=0,AB9=0,AB10=0,AB11=0,AB12=0,AB13=0,AB14=0,AB15=0,AB16=0),"",(IF((SUMIFS(LME_non_ferrous!$D:$D,LME_non_ferrous!$A:$A,Z7))=0,"-",(SUMIFS(LME_non_ferrous!$D:$D,LME_non_ferrous!$A:$A,Z7)))))</f>
        <v/>
      </c>
      <c r="AB7" s="165">
        <f>SUMIFS(LME_non_ferrous!$D:$D,LME_non_ferrous!$A:$A,Z7)</f>
        <v>0</v>
      </c>
      <c r="AC7" s="3" t="str">
        <f>Доллар!AC7</f>
        <v>04.10.2023</v>
      </c>
      <c r="AD7" s="157" t="str">
        <f>IF(AND(AE5=0,AE6=0,AE7=0,AE8=0,AE9=0,AE10=0,AE11=0,AE12=0,AE13=0,AE14=0,AE15=0,AE16=0),"",(IF((SUMIFS(LME_non_ferrous!$D:$D,LME_non_ferrous!$A:$A,AC7))=0,"-",(SUMIFS(LME_non_ferrous!$D:$D,LME_non_ferrous!$A:$A,AC7)))))</f>
        <v/>
      </c>
      <c r="AE7" s="165">
        <f>SUMIFS(LME_non_ferrous!$D:$D,LME_non_ferrous!$A:$A,AC7)</f>
        <v>0</v>
      </c>
      <c r="AF7" s="3" t="str">
        <f>Доллар!AF7</f>
        <v>04.11.2023</v>
      </c>
      <c r="AG7" s="157" t="str">
        <f>IF(AND(AH5=0,AH6=0,AH7=0,AH8=0,AH9=0,AH10=0,AH11=0,AH12=0,AH13=0,AH14=0,AH15=0,AH16=0),"",(IF((SUMIFS(LME_non_ferrous!$D:$D,LME_non_ferrous!$A:$A,AF7))=0,"-",(SUMIFS(LME_non_ferrous!$D:$D,LME_non_ferrous!$A:$A,AF7)))))</f>
        <v/>
      </c>
      <c r="AH7" s="165">
        <f>SUMIFS(LME_non_ferrous!$D:$D,LME_non_ferrous!$A:$A,AF7)</f>
        <v>0</v>
      </c>
      <c r="AI7" s="3" t="str">
        <f>Доллар!AI7</f>
        <v>04.12.2023</v>
      </c>
      <c r="AJ7" s="157" t="str">
        <f>IF(AND(AK5=0,AK6=0,AK7=0,AK8=0,AK9=0,AK10=0,AK11=0,AK12=0,AK13=0,AK14=0,AK15=0,AK16=0),"",(IF((SUMIFS(LME_non_ferrous!$D:$D,LME_non_ferrous!$A:$A,AI7))=0,"-",(SUMIFS(LME_non_ferrous!$D:$D,LME_non_ferrous!$A:$A,AI7)))))</f>
        <v/>
      </c>
      <c r="AK7" s="165">
        <f>SUMIFS(LME_non_ferrous!$D:$D,LME_non_ferrous!$A:$A,AI7)</f>
        <v>0</v>
      </c>
      <c r="AQ7" s="153" t="str">
        <f t="shared" si="1"/>
        <v>04.06.2023</v>
      </c>
      <c r="AR7" s="161">
        <f t="shared" si="0"/>
        <v>0</v>
      </c>
      <c r="AT7" s="3" t="str">
        <f t="shared" si="2"/>
        <v>04.10.2023</v>
      </c>
      <c r="AU7" s="161">
        <f t="shared" si="3"/>
        <v>0</v>
      </c>
      <c r="AW7" s="3" t="str">
        <f t="shared" si="4"/>
        <v>04.11.2023</v>
      </c>
      <c r="AX7" s="161">
        <f t="shared" si="5"/>
        <v>0</v>
      </c>
      <c r="AZ7" s="3" t="str">
        <f t="shared" si="6"/>
        <v>04.12.2023</v>
      </c>
      <c r="BA7" s="161">
        <f t="shared" si="7"/>
        <v>0</v>
      </c>
    </row>
    <row r="8" spans="2:53" x14ac:dyDescent="0.25">
      <c r="B8" s="3" t="str">
        <f>Доллар!B8</f>
        <v>05.01.2023</v>
      </c>
      <c r="C8" s="157">
        <f>IF(AND(D6=0,D7=0,D8=0,D9=0,D10=0,D11=0,D12=0,D13=0,D14=0,D15=0,D16=0,D17=0),"",(IF((SUMIFS(LME_non_ferrous!$D:$D,LME_non_ferrous!$A:$A,B8))=0,"-",(SUMIFS(LME_non_ferrous!$D:$D,LME_non_ferrous!$A:$A,B8)))))</f>
        <v>2298.5</v>
      </c>
      <c r="D8" s="165">
        <f>SUMIFS(LME_non_ferrous!$D:$D,LME_non_ferrous!$A:$A,B8)</f>
        <v>2298.5</v>
      </c>
      <c r="E8" s="3" t="str">
        <f>Доллар!E8</f>
        <v>05.02.2023</v>
      </c>
      <c r="F8" s="157" t="str">
        <f>IF(AND(G6=0,G7=0,G8=0,G9=0,G10=0,G11=0,G12=0,G13=0,G14=0,G15=0,G16=0,G17=0),"",(IF((SUMIFS(LME_non_ferrous!$D:$D,LME_non_ferrous!$A:$A,E8))=0,"-",(SUMIFS(LME_non_ferrous!$D:$D,LME_non_ferrous!$A:$A,E8)))))</f>
        <v/>
      </c>
      <c r="G8" s="165">
        <f>SUMIFS(LME_non_ferrous!$D:$D,LME_non_ferrous!$A:$A,E8)</f>
        <v>0</v>
      </c>
      <c r="H8" s="3" t="str">
        <f>Доллар!H8</f>
        <v>05.03.2023</v>
      </c>
      <c r="I8" s="157" t="str">
        <f>IF(AND(J6=0,J7=0,J8=0,J9=0,J10=0,J11=0,J12=0,J13=0,J14=0,J15=0,J16=0,J17=0),"",(IF((SUMIFS(LME_non_ferrous!$D:$D,LME_non_ferrous!$A:$A,H8))=0,"-",(SUMIFS(LME_non_ferrous!$D:$D,LME_non_ferrous!$A:$A,H8)))))</f>
        <v/>
      </c>
      <c r="J8" s="165">
        <f>SUMIFS(LME_non_ferrous!$D:$D,LME_non_ferrous!$A:$A,H8)</f>
        <v>0</v>
      </c>
      <c r="K8" s="3" t="str">
        <f>Доллар!K8</f>
        <v>05.04.2023</v>
      </c>
      <c r="L8" s="157" t="str">
        <f>IF(AND(M6=0,M7=0,M8=0,M9=0,M10=0,M11=0,M12=0,M13=0,M14=0,M15=0,M16=0,M17=0),"",(IF((SUMIFS(LME_non_ferrous!$D:$D,LME_non_ferrous!$A:$A,K8))=0,"-",(SUMIFS(LME_non_ferrous!$D:$D,LME_non_ferrous!$A:$A,K8)))))</f>
        <v/>
      </c>
      <c r="M8" s="165">
        <f>SUMIFS(LME_non_ferrous!$D:$D,LME_non_ferrous!$A:$A,K8)</f>
        <v>0</v>
      </c>
      <c r="N8" s="3" t="str">
        <f>Доллар!N8</f>
        <v>05.05.2023</v>
      </c>
      <c r="O8" s="157" t="str">
        <f>IF(AND(P6=0,P7=0,P8=0,P9=0,P10=0,P11=0,P12=0,P13=0,P14=0,P15=0,P16=0,P17=0),"",(IF((SUMIFS(LME_non_ferrous!$D:$D,LME_non_ferrous!$A:$A,N8))=0,"-",(SUMIFS(LME_non_ferrous!$D:$D,LME_non_ferrous!$A:$A,N8)))))</f>
        <v/>
      </c>
      <c r="P8" s="165">
        <f>SUMIFS(LME_non_ferrous!$D:$D,LME_non_ferrous!$A:$A,N8)</f>
        <v>0</v>
      </c>
      <c r="Q8" s="3" t="str">
        <f>Доллар!Q8</f>
        <v>05.06.2023</v>
      </c>
      <c r="R8" s="157" t="str">
        <f>IF(AND(S6=0,S7=0,S8=0,S9=0,S10=0,S11=0,S12=0,S13=0,S14=0,S15=0,S16=0,S17=0),"",(IF((SUMIFS(LME_non_ferrous!$D:$D,LME_non_ferrous!$A:$A,Q8))=0,"-",(SUMIFS(LME_non_ferrous!$D:$D,LME_non_ferrous!$A:$A,Q8)))))</f>
        <v/>
      </c>
      <c r="S8" s="165">
        <f>SUMIFS(LME_non_ferrous!$D:$D,LME_non_ferrous!$A:$A,Q8)</f>
        <v>0</v>
      </c>
      <c r="T8" s="3" t="str">
        <f>Доллар!T8</f>
        <v>05.07.2023</v>
      </c>
      <c r="U8" s="157" t="str">
        <f>IF(AND(V6=0,V7=0,V8=0,V9=0,V10=0,V11=0,V12=0,V13=0,V14=0,V15=0,V16=0,V17=0),"",(IF((SUMIFS(LME_non_ferrous!$D:$D,LME_non_ferrous!$A:$A,T8))=0,"-",(SUMIFS(LME_non_ferrous!$D:$D,LME_non_ferrous!$A:$A,T8)))))</f>
        <v/>
      </c>
      <c r="V8" s="165">
        <f>SUMIFS(LME_non_ferrous!$D:$D,LME_non_ferrous!$A:$A,T8)</f>
        <v>0</v>
      </c>
      <c r="W8" s="3" t="str">
        <f>Доллар!W8</f>
        <v>05.08.2023</v>
      </c>
      <c r="X8" s="157" t="str">
        <f>IF(AND(Y6=0,Y7=0,Y8=0,Y9=0,Y10=0,Y11=0,Y12=0,Y13=0,Y14=0,Y15=0,Y16=0,Y17=0),"",(IF((SUMIFS(LME_non_ferrous!$D:$D,LME_non_ferrous!$A:$A,W8))=0,"-",(SUMIFS(LME_non_ferrous!$D:$D,LME_non_ferrous!$A:$A,W8)))))</f>
        <v/>
      </c>
      <c r="Y8" s="165">
        <f>SUMIFS(LME_non_ferrous!$D:$D,LME_non_ferrous!$A:$A,W8)</f>
        <v>0</v>
      </c>
      <c r="Z8" s="3" t="str">
        <f>Доллар!Z8</f>
        <v>05.09.2023</v>
      </c>
      <c r="AA8" s="157" t="str">
        <f>IF(AND(AB6=0,AB7=0,AB8=0,AB9=0,AB10=0,AB11=0,AB12=0,AB13=0,AB14=0,AB15=0,AB16=0,AB17=0),"",(IF((SUMIFS(LME_non_ferrous!$D:$D,LME_non_ferrous!$A:$A,Z8))=0,"-",(SUMIFS(LME_non_ferrous!$D:$D,LME_non_ferrous!$A:$A,Z8)))))</f>
        <v/>
      </c>
      <c r="AB8" s="165">
        <f>SUMIFS(LME_non_ferrous!$D:$D,LME_non_ferrous!$A:$A,Z8)</f>
        <v>0</v>
      </c>
      <c r="AC8" s="3" t="str">
        <f>Доллар!AC8</f>
        <v>05.10.2023</v>
      </c>
      <c r="AD8" s="157" t="str">
        <f>IF(AND(AE6=0,AE7=0,AE8=0,AE9=0,AE10=0,AE11=0,AE12=0,AE13=0,AE14=0,AE15=0,AE16=0,AE17=0),"",(IF((SUMIFS(LME_non_ferrous!$D:$D,LME_non_ferrous!$A:$A,AC8))=0,"-",(SUMIFS(LME_non_ferrous!$D:$D,LME_non_ferrous!$A:$A,AC8)))))</f>
        <v/>
      </c>
      <c r="AE8" s="165">
        <f>SUMIFS(LME_non_ferrous!$D:$D,LME_non_ferrous!$A:$A,AC8)</f>
        <v>0</v>
      </c>
      <c r="AF8" s="3" t="str">
        <f>Доллар!AF8</f>
        <v>05.11.2023</v>
      </c>
      <c r="AG8" s="157" t="str">
        <f>IF(AND(AH6=0,AH7=0,AH8=0,AH9=0,AH10=0,AH11=0,AH12=0,AH13=0,AH14=0,AH15=0,AH16=0,AH17=0),"",(IF((SUMIFS(LME_non_ferrous!$D:$D,LME_non_ferrous!$A:$A,AF8))=0,"-",(SUMIFS(LME_non_ferrous!$D:$D,LME_non_ferrous!$A:$A,AF8)))))</f>
        <v/>
      </c>
      <c r="AH8" s="165">
        <f>SUMIFS(LME_non_ferrous!$D:$D,LME_non_ferrous!$A:$A,AF8)</f>
        <v>0</v>
      </c>
      <c r="AI8" s="3" t="str">
        <f>Доллар!AI8</f>
        <v>05.12.2023</v>
      </c>
      <c r="AJ8" s="157" t="str">
        <f>IF(AND(AK6=0,AK7=0,AK8=0,AK9=0,AK10=0,AK11=0,AK12=0,AK13=0,AK14=0,AK15=0,AK16=0,AK17=0),"",(IF((SUMIFS(LME_non_ferrous!$D:$D,LME_non_ferrous!$A:$A,AI8))=0,"-",(SUMIFS(LME_non_ferrous!$D:$D,LME_non_ferrous!$A:$A,AI8)))))</f>
        <v/>
      </c>
      <c r="AK8" s="165">
        <f>SUMIFS(LME_non_ferrous!$D:$D,LME_non_ferrous!$A:$A,AI8)</f>
        <v>0</v>
      </c>
      <c r="AQ8" s="153" t="str">
        <f t="shared" si="1"/>
        <v>05.06.2023</v>
      </c>
      <c r="AR8" s="161">
        <f t="shared" si="0"/>
        <v>0</v>
      </c>
      <c r="AT8" s="3" t="str">
        <f t="shared" si="2"/>
        <v>05.10.2023</v>
      </c>
      <c r="AU8" s="161">
        <f t="shared" si="3"/>
        <v>0</v>
      </c>
      <c r="AW8" s="3" t="str">
        <f t="shared" si="4"/>
        <v>05.11.2023</v>
      </c>
      <c r="AX8" s="161">
        <f t="shared" si="5"/>
        <v>0</v>
      </c>
      <c r="AZ8" s="3" t="str">
        <f t="shared" si="6"/>
        <v>05.12.2023</v>
      </c>
      <c r="BA8" s="161">
        <f t="shared" si="7"/>
        <v>0</v>
      </c>
    </row>
    <row r="9" spans="2:53" x14ac:dyDescent="0.25">
      <c r="B9" s="3" t="str">
        <f>Доллар!B9</f>
        <v>06.01.2023</v>
      </c>
      <c r="C9" s="157">
        <f>IF(AND(D7=0,D8=0,D9=0,D10=0,D11=0,D12=0,D13=0,D14=0,D15=0,D16=0,D17=0,D18=0),"",(IF((SUMIFS(LME_non_ferrous!$D:$D,LME_non_ferrous!$A:$A,B9))=0,"-",(SUMIFS(LME_non_ferrous!$D:$D,LME_non_ferrous!$A:$A,B9)))))</f>
        <v>2235</v>
      </c>
      <c r="D9" s="165">
        <f>SUMIFS(LME_non_ferrous!$D:$D,LME_non_ferrous!$A:$A,B9)</f>
        <v>2235</v>
      </c>
      <c r="E9" s="3" t="str">
        <f>Доллар!E9</f>
        <v>06.02.2023</v>
      </c>
      <c r="F9" s="157" t="str">
        <f>IF(AND(G7=0,G8=0,G9=0,G10=0,G11=0,G12=0,G13=0,G14=0,G15=0,G16=0,G17=0,G18=0),"",(IF((SUMIFS(LME_non_ferrous!$D:$D,LME_non_ferrous!$A:$A,E9))=0,"-",(SUMIFS(LME_non_ferrous!$D:$D,LME_non_ferrous!$A:$A,E9)))))</f>
        <v/>
      </c>
      <c r="G9" s="165">
        <f>SUMIFS(LME_non_ferrous!$D:$D,LME_non_ferrous!$A:$A,E9)</f>
        <v>0</v>
      </c>
      <c r="H9" s="3" t="str">
        <f>Доллар!H9</f>
        <v>06.03.2023</v>
      </c>
      <c r="I9" s="157" t="str">
        <f>IF(AND(J7=0,J8=0,J9=0,J10=0,J11=0,J12=0,J13=0,J14=0,J15=0,J16=0,J17=0,J18=0),"",(IF((SUMIFS(LME_non_ferrous!$D:$D,LME_non_ferrous!$A:$A,H9))=0,"-",(SUMIFS(LME_non_ferrous!$D:$D,LME_non_ferrous!$A:$A,H9)))))</f>
        <v/>
      </c>
      <c r="J9" s="165">
        <f>SUMIFS(LME_non_ferrous!$D:$D,LME_non_ferrous!$A:$A,H9)</f>
        <v>0</v>
      </c>
      <c r="K9" s="3" t="str">
        <f>Доллар!K9</f>
        <v>06.04.2023</v>
      </c>
      <c r="L9" s="157" t="str">
        <f>IF(AND(M7=0,M8=0,M9=0,M10=0,M11=0,M12=0,M13=0,M14=0,M15=0,M16=0,M17=0,M18=0),"",(IF((SUMIFS(LME_non_ferrous!$D:$D,LME_non_ferrous!$A:$A,K9))=0,"-",(SUMIFS(LME_non_ferrous!$D:$D,LME_non_ferrous!$A:$A,K9)))))</f>
        <v/>
      </c>
      <c r="M9" s="165">
        <f>SUMIFS(LME_non_ferrous!$D:$D,LME_non_ferrous!$A:$A,K9)</f>
        <v>0</v>
      </c>
      <c r="N9" s="3" t="str">
        <f>Доллар!N9</f>
        <v>06.05.2023</v>
      </c>
      <c r="O9" s="157" t="str">
        <f>IF(AND(P7=0,P8=0,P9=0,P10=0,P11=0,P12=0,P13=0,P14=0,P15=0,P16=0,P17=0,P18=0),"",(IF((SUMIFS(LME_non_ferrous!$D:$D,LME_non_ferrous!$A:$A,N9))=0,"-",(SUMIFS(LME_non_ferrous!$D:$D,LME_non_ferrous!$A:$A,N9)))))</f>
        <v/>
      </c>
      <c r="P9" s="165">
        <f>SUMIFS(LME_non_ferrous!$D:$D,LME_non_ferrous!$A:$A,N9)</f>
        <v>0</v>
      </c>
      <c r="Q9" s="3" t="str">
        <f>Доллар!Q9</f>
        <v>06.06.2023</v>
      </c>
      <c r="R9" s="157" t="str">
        <f>IF(AND(S7=0,S8=0,S9=0,S10=0,S11=0,S12=0,S13=0,S14=0,S15=0,S16=0,S17=0,S18=0),"",(IF((SUMIFS(LME_non_ferrous!$D:$D,LME_non_ferrous!$A:$A,Q9))=0,"-",(SUMIFS(LME_non_ferrous!$D:$D,LME_non_ferrous!$A:$A,Q9)))))</f>
        <v/>
      </c>
      <c r="S9" s="165">
        <f>SUMIFS(LME_non_ferrous!$D:$D,LME_non_ferrous!$A:$A,Q9)</f>
        <v>0</v>
      </c>
      <c r="T9" s="3" t="str">
        <f>Доллар!T9</f>
        <v>06.07.2023</v>
      </c>
      <c r="U9" s="157" t="str">
        <f>IF(AND(V7=0,V8=0,V9=0,V10=0,V11=0,V12=0,V13=0,V14=0,V15=0,V16=0,V17=0,V18=0),"",(IF((SUMIFS(LME_non_ferrous!$D:$D,LME_non_ferrous!$A:$A,T9))=0,"-",(SUMIFS(LME_non_ferrous!$D:$D,LME_non_ferrous!$A:$A,T9)))))</f>
        <v/>
      </c>
      <c r="V9" s="165">
        <f>SUMIFS(LME_non_ferrous!$D:$D,LME_non_ferrous!$A:$A,T9)</f>
        <v>0</v>
      </c>
      <c r="W9" s="3" t="str">
        <f>Доллар!W9</f>
        <v>06.08.2023</v>
      </c>
      <c r="X9" s="157" t="str">
        <f>IF(AND(Y7=0,Y8=0,Y9=0,Y10=0,Y11=0,Y12=0,Y13=0,Y14=0,Y15=0,Y16=0,Y17=0,Y18=0),"",(IF((SUMIFS(LME_non_ferrous!$D:$D,LME_non_ferrous!$A:$A,W9))=0,"-",(SUMIFS(LME_non_ferrous!$D:$D,LME_non_ferrous!$A:$A,W9)))))</f>
        <v/>
      </c>
      <c r="Y9" s="165">
        <f>SUMIFS(LME_non_ferrous!$D:$D,LME_non_ferrous!$A:$A,W9)</f>
        <v>0</v>
      </c>
      <c r="Z9" s="3" t="str">
        <f>Доллар!Z9</f>
        <v>06.09.2023</v>
      </c>
      <c r="AA9" s="157" t="str">
        <f>IF(AND(AB7=0,AB8=0,AB9=0,AB10=0,AB11=0,AB12=0,AB13=0,AB14=0,AB15=0,AB16=0,AB17=0,AB18=0),"",(IF((SUMIFS(LME_non_ferrous!$D:$D,LME_non_ferrous!$A:$A,Z9))=0,"-",(SUMIFS(LME_non_ferrous!$D:$D,LME_non_ferrous!$A:$A,Z9)))))</f>
        <v/>
      </c>
      <c r="AB9" s="165">
        <f>SUMIFS(LME_non_ferrous!$D:$D,LME_non_ferrous!$A:$A,Z9)</f>
        <v>0</v>
      </c>
      <c r="AC9" s="3" t="str">
        <f>Доллар!AC9</f>
        <v>06.10.2023</v>
      </c>
      <c r="AD9" s="157" t="str">
        <f>IF(AND(AE7=0,AE8=0,AE9=0,AE10=0,AE11=0,AE12=0,AE13=0,AE14=0,AE15=0,AE16=0,AE17=0,AE18=0),"",(IF((SUMIFS(LME_non_ferrous!$D:$D,LME_non_ferrous!$A:$A,AC9))=0,"-",(SUMIFS(LME_non_ferrous!$D:$D,LME_non_ferrous!$A:$A,AC9)))))</f>
        <v/>
      </c>
      <c r="AE9" s="165">
        <f>SUMIFS(LME_non_ferrous!$D:$D,LME_non_ferrous!$A:$A,AC9)</f>
        <v>0</v>
      </c>
      <c r="AF9" s="3" t="str">
        <f>Доллар!AF9</f>
        <v>06.11.2023</v>
      </c>
      <c r="AG9" s="157" t="str">
        <f>IF(AND(AH7=0,AH8=0,AH9=0,AH10=0,AH11=0,AH12=0,AH13=0,AH14=0,AH15=0,AH16=0,AH17=0,AH18=0),"",(IF((SUMIFS(LME_non_ferrous!$D:$D,LME_non_ferrous!$A:$A,AF9))=0,"-",(SUMIFS(LME_non_ferrous!$D:$D,LME_non_ferrous!$A:$A,AF9)))))</f>
        <v/>
      </c>
      <c r="AH9" s="165">
        <f>SUMIFS(LME_non_ferrous!$D:$D,LME_non_ferrous!$A:$A,AF9)</f>
        <v>0</v>
      </c>
      <c r="AI9" s="3" t="str">
        <f>Доллар!AI9</f>
        <v>06.12.2023</v>
      </c>
      <c r="AJ9" s="157" t="str">
        <f>IF(AND(AK7=0,AK8=0,AK9=0,AK10=0,AK11=0,AK12=0,AK13=0,AK14=0,AK15=0,AK16=0,AK17=0,AK18=0),"",(IF((SUMIFS(LME_non_ferrous!$D:$D,LME_non_ferrous!$A:$A,AI9))=0,"-",(SUMIFS(LME_non_ferrous!$D:$D,LME_non_ferrous!$A:$A,AI9)))))</f>
        <v/>
      </c>
      <c r="AK9" s="165">
        <f>SUMIFS(LME_non_ferrous!$D:$D,LME_non_ferrous!$A:$A,AI9)</f>
        <v>0</v>
      </c>
      <c r="AQ9" s="153" t="str">
        <f t="shared" si="1"/>
        <v>06.06.2023</v>
      </c>
      <c r="AR9" s="161">
        <f t="shared" si="0"/>
        <v>0</v>
      </c>
      <c r="AT9" s="3" t="str">
        <f t="shared" si="2"/>
        <v>06.10.2023</v>
      </c>
      <c r="AU9" s="161">
        <f t="shared" si="3"/>
        <v>0</v>
      </c>
      <c r="AW9" s="3" t="str">
        <f t="shared" si="4"/>
        <v>06.11.2023</v>
      </c>
      <c r="AX9" s="161">
        <f t="shared" si="5"/>
        <v>0</v>
      </c>
      <c r="AZ9" s="3" t="str">
        <f t="shared" si="6"/>
        <v>06.12.2023</v>
      </c>
      <c r="BA9" s="161">
        <f t="shared" si="7"/>
        <v>0</v>
      </c>
    </row>
    <row r="10" spans="2:53" x14ac:dyDescent="0.25">
      <c r="B10" s="3" t="str">
        <f>Доллар!B10</f>
        <v>07.01.2023</v>
      </c>
      <c r="C10" s="157" t="str">
        <f>IF(AND(D8=0,D9=0,D10=0,D11=0,D12=0,D13=0,D14=0,D15=0,D16=0,D17=0,D18=0,D19=0),"",(IF((SUMIFS(LME_non_ferrous!$D:$D,LME_non_ferrous!$A:$A,B10))=0,"-",(SUMIFS(LME_non_ferrous!$D:$D,LME_non_ferrous!$A:$A,B10)))))</f>
        <v>-</v>
      </c>
      <c r="D10" s="165">
        <f>SUMIFS(LME_non_ferrous!$D:$D,LME_non_ferrous!$A:$A,B10)</f>
        <v>0</v>
      </c>
      <c r="E10" s="3" t="str">
        <f>Доллар!E10</f>
        <v>07.02.2023</v>
      </c>
      <c r="F10" s="157" t="str">
        <f>IF(AND(G8=0,G9=0,G10=0,G11=0,G12=0,G13=0,G14=0,G15=0,G16=0,G17=0,G18=0,G19=0),"",(IF((SUMIFS(LME_non_ferrous!$D:$D,LME_non_ferrous!$A:$A,E10))=0,"-",(SUMIFS(LME_non_ferrous!$D:$D,LME_non_ferrous!$A:$A,E10)))))</f>
        <v/>
      </c>
      <c r="G10" s="165">
        <f>SUMIFS(LME_non_ferrous!$D:$D,LME_non_ferrous!$A:$A,E10)</f>
        <v>0</v>
      </c>
      <c r="H10" s="3" t="str">
        <f>Доллар!H10</f>
        <v>07.03.2023</v>
      </c>
      <c r="I10" s="157" t="str">
        <f>IF(AND(J8=0,J9=0,J10=0,J11=0,J12=0,J13=0,J14=0,J15=0,J16=0,J17=0,J18=0,J19=0),"",(IF((SUMIFS(LME_non_ferrous!$D:$D,LME_non_ferrous!$A:$A,H10))=0,"-",(SUMIFS(LME_non_ferrous!$D:$D,LME_non_ferrous!$A:$A,H10)))))</f>
        <v/>
      </c>
      <c r="J10" s="165">
        <f>SUMIFS(LME_non_ferrous!$D:$D,LME_non_ferrous!$A:$A,H10)</f>
        <v>0</v>
      </c>
      <c r="K10" s="3" t="str">
        <f>Доллар!K10</f>
        <v>07.04.2023</v>
      </c>
      <c r="L10" s="157" t="str">
        <f>IF(AND(M8=0,M9=0,M10=0,M11=0,M12=0,M13=0,M14=0,M15=0,M16=0,M17=0,M18=0,M19=0),"",(IF((SUMIFS(LME_non_ferrous!$D:$D,LME_non_ferrous!$A:$A,K10))=0,"-",(SUMIFS(LME_non_ferrous!$D:$D,LME_non_ferrous!$A:$A,K10)))))</f>
        <v/>
      </c>
      <c r="M10" s="165">
        <f>SUMIFS(LME_non_ferrous!$D:$D,LME_non_ferrous!$A:$A,K10)</f>
        <v>0</v>
      </c>
      <c r="N10" s="3" t="str">
        <f>Доллар!N10</f>
        <v>07.05.2023</v>
      </c>
      <c r="O10" s="157" t="str">
        <f>IF(AND(P8=0,P9=0,P10=0,P11=0,P12=0,P13=0,P14=0,P15=0,P16=0,P17=0,P18=0,P19=0),"",(IF((SUMIFS(LME_non_ferrous!$D:$D,LME_non_ferrous!$A:$A,N10))=0,"-",(SUMIFS(LME_non_ferrous!$D:$D,LME_non_ferrous!$A:$A,N10)))))</f>
        <v/>
      </c>
      <c r="P10" s="165">
        <f>SUMIFS(LME_non_ferrous!$D:$D,LME_non_ferrous!$A:$A,N10)</f>
        <v>0</v>
      </c>
      <c r="Q10" s="3" t="str">
        <f>Доллар!Q10</f>
        <v>07.06.2023</v>
      </c>
      <c r="R10" s="157" t="str">
        <f>IF(AND(S8=0,S9=0,S10=0,S11=0,S12=0,S13=0,S14=0,S15=0,S16=0,S17=0,S18=0,S19=0),"",(IF((SUMIFS(LME_non_ferrous!$D:$D,LME_non_ferrous!$A:$A,Q10))=0,"-",(SUMIFS(LME_non_ferrous!$D:$D,LME_non_ferrous!$A:$A,Q10)))))</f>
        <v/>
      </c>
      <c r="S10" s="165">
        <f>SUMIFS(LME_non_ferrous!$D:$D,LME_non_ferrous!$A:$A,Q10)</f>
        <v>0</v>
      </c>
      <c r="T10" s="3" t="str">
        <f>Доллар!T10</f>
        <v>07.07.2023</v>
      </c>
      <c r="U10" s="157" t="str">
        <f>IF(AND(V8=0,V9=0,V10=0,V11=0,V12=0,V13=0,V14=0,V15=0,V16=0,V17=0,V18=0,V19=0),"",(IF((SUMIFS(LME_non_ferrous!$D:$D,LME_non_ferrous!$A:$A,T10))=0,"-",(SUMIFS(LME_non_ferrous!$D:$D,LME_non_ferrous!$A:$A,T10)))))</f>
        <v/>
      </c>
      <c r="V10" s="165">
        <f>SUMIFS(LME_non_ferrous!$D:$D,LME_non_ferrous!$A:$A,T10)</f>
        <v>0</v>
      </c>
      <c r="W10" s="3" t="str">
        <f>Доллар!W10</f>
        <v>07.08.2023</v>
      </c>
      <c r="X10" s="157" t="str">
        <f>IF(AND(Y8=0,Y9=0,Y10=0,Y11=0,Y12=0,Y13=0,Y14=0,Y15=0,Y16=0,Y17=0,Y18=0,Y19=0),"",(IF((SUMIFS(LME_non_ferrous!$D:$D,LME_non_ferrous!$A:$A,W10))=0,"-",(SUMIFS(LME_non_ferrous!$D:$D,LME_non_ferrous!$A:$A,W10)))))</f>
        <v/>
      </c>
      <c r="Y10" s="165">
        <f>SUMIFS(LME_non_ferrous!$D:$D,LME_non_ferrous!$A:$A,W10)</f>
        <v>0</v>
      </c>
      <c r="Z10" s="3" t="str">
        <f>Доллар!Z10</f>
        <v>07.09.2023</v>
      </c>
      <c r="AA10" s="157" t="str">
        <f>IF(AND(AB8=0,AB9=0,AB10=0,AB11=0,AB12=0,AB13=0,AB14=0,AB15=0,AB16=0,AB17=0,AB18=0,AB19=0),"",(IF((SUMIFS(LME_non_ferrous!$D:$D,LME_non_ferrous!$A:$A,Z10))=0,"-",(SUMIFS(LME_non_ferrous!$D:$D,LME_non_ferrous!$A:$A,Z10)))))</f>
        <v/>
      </c>
      <c r="AB10" s="165">
        <f>SUMIFS(LME_non_ferrous!$D:$D,LME_non_ferrous!$A:$A,Z10)</f>
        <v>0</v>
      </c>
      <c r="AC10" s="3" t="str">
        <f>Доллар!AC10</f>
        <v>07.10.2023</v>
      </c>
      <c r="AD10" s="157" t="str">
        <f>IF(AND(AE8=0,AE9=0,AE10=0,AE11=0,AE12=0,AE13=0,AE14=0,AE15=0,AE16=0,AE17=0,AE18=0,AE19=0),"",(IF((SUMIFS(LME_non_ferrous!$D:$D,LME_non_ferrous!$A:$A,AC10))=0,"-",(SUMIFS(LME_non_ferrous!$D:$D,LME_non_ferrous!$A:$A,AC10)))))</f>
        <v/>
      </c>
      <c r="AE10" s="165">
        <f>SUMIFS(LME_non_ferrous!$D:$D,LME_non_ferrous!$A:$A,AC10)</f>
        <v>0</v>
      </c>
      <c r="AF10" s="3" t="str">
        <f>Доллар!AF10</f>
        <v>07.11.2023</v>
      </c>
      <c r="AG10" s="157" t="str">
        <f>IF(AND(AH8=0,AH9=0,AH10=0,AH11=0,AH12=0,AH13=0,AH14=0,AH15=0,AH16=0,AH17=0,AH18=0,AH19=0),"",(IF((SUMIFS(LME_non_ferrous!$D:$D,LME_non_ferrous!$A:$A,AF10))=0,"-",(SUMIFS(LME_non_ferrous!$D:$D,LME_non_ferrous!$A:$A,AF10)))))</f>
        <v/>
      </c>
      <c r="AH10" s="165">
        <f>SUMIFS(LME_non_ferrous!$D:$D,LME_non_ferrous!$A:$A,AF10)</f>
        <v>0</v>
      </c>
      <c r="AI10" s="3" t="str">
        <f>Доллар!AI10</f>
        <v>07.12.2023</v>
      </c>
      <c r="AJ10" s="157" t="str">
        <f>IF(AND(AK8=0,AK9=0,AK10=0,AK11=0,AK12=0,AK13=0,AK14=0,AK15=0,AK16=0,AK17=0,AK18=0,AK19=0),"",(IF((SUMIFS(LME_non_ferrous!$D:$D,LME_non_ferrous!$A:$A,AI10))=0,"-",(SUMIFS(LME_non_ferrous!$D:$D,LME_non_ferrous!$A:$A,AI10)))))</f>
        <v/>
      </c>
      <c r="AK10" s="165">
        <f>SUMIFS(LME_non_ferrous!$D:$D,LME_non_ferrous!$A:$A,AI10)</f>
        <v>0</v>
      </c>
      <c r="AQ10" s="153" t="str">
        <f t="shared" si="1"/>
        <v>07.06.2023</v>
      </c>
      <c r="AR10" s="161">
        <f t="shared" si="0"/>
        <v>0</v>
      </c>
      <c r="AT10" s="3" t="str">
        <f t="shared" si="2"/>
        <v>07.10.2023</v>
      </c>
      <c r="AU10" s="161">
        <f t="shared" si="3"/>
        <v>0</v>
      </c>
      <c r="AW10" s="3" t="str">
        <f t="shared" si="4"/>
        <v>07.11.2023</v>
      </c>
      <c r="AX10" s="161">
        <f t="shared" si="5"/>
        <v>0</v>
      </c>
      <c r="AZ10" s="3" t="str">
        <f t="shared" si="6"/>
        <v>07.12.2023</v>
      </c>
      <c r="BA10" s="161">
        <f t="shared" si="7"/>
        <v>0</v>
      </c>
    </row>
    <row r="11" spans="2:53" x14ac:dyDescent="0.25">
      <c r="B11" s="3" t="str">
        <f>Доллар!B11</f>
        <v>08.01.2023</v>
      </c>
      <c r="C11" s="157" t="str">
        <f>IF(AND(D9=0,D10=0,D11=0,D12=0,D13=0,D14=0,D15=0,D16=0,D17=0,D18=0,D19=0,D20=0),"",(IF((SUMIFS(LME_non_ferrous!$D:$D,LME_non_ferrous!$A:$A,B11))=0,"-",(SUMIFS(LME_non_ferrous!$D:$D,LME_non_ferrous!$A:$A,B11)))))</f>
        <v>-</v>
      </c>
      <c r="D11" s="165">
        <f>SUMIFS(LME_non_ferrous!$D:$D,LME_non_ferrous!$A:$A,B11)</f>
        <v>0</v>
      </c>
      <c r="E11" s="3" t="str">
        <f>Доллар!E11</f>
        <v>08.02.2023</v>
      </c>
      <c r="F11" s="157" t="str">
        <f>IF(AND(G9=0,G10=0,G11=0,G12=0,G13=0,G14=0,G15=0,G16=0,G17=0,G18=0,G19=0,G20=0),"",(IF((SUMIFS(LME_non_ferrous!$D:$D,LME_non_ferrous!$A:$A,E11))=0,"-",(SUMIFS(LME_non_ferrous!$D:$D,LME_non_ferrous!$A:$A,E11)))))</f>
        <v/>
      </c>
      <c r="G11" s="165">
        <f>SUMIFS(LME_non_ferrous!$D:$D,LME_non_ferrous!$A:$A,E11)</f>
        <v>0</v>
      </c>
      <c r="H11" s="3" t="str">
        <f>Доллар!H11</f>
        <v>08.03.2023</v>
      </c>
      <c r="I11" s="157" t="str">
        <f>IF(AND(J9=0,J10=0,J11=0,J12=0,J13=0,J14=0,J15=0,J16=0,J17=0,J18=0,J19=0,J20=0),"",(IF((SUMIFS(LME_non_ferrous!$D:$D,LME_non_ferrous!$A:$A,H11))=0,"-",(SUMIFS(LME_non_ferrous!$D:$D,LME_non_ferrous!$A:$A,H11)))))</f>
        <v/>
      </c>
      <c r="J11" s="165">
        <f>SUMIFS(LME_non_ferrous!$D:$D,LME_non_ferrous!$A:$A,H11)</f>
        <v>0</v>
      </c>
      <c r="K11" s="3" t="str">
        <f>Доллар!K11</f>
        <v>08.04.2023</v>
      </c>
      <c r="L11" s="157" t="str">
        <f>IF(AND(M9=0,M10=0,M11=0,M12=0,M13=0,M14=0,M15=0,M16=0,M17=0,M18=0,M19=0,M20=0),"",(IF((SUMIFS(LME_non_ferrous!$D:$D,LME_non_ferrous!$A:$A,K11))=0,"-",(SUMIFS(LME_non_ferrous!$D:$D,LME_non_ferrous!$A:$A,K11)))))</f>
        <v/>
      </c>
      <c r="M11" s="165">
        <f>SUMIFS(LME_non_ferrous!$D:$D,LME_non_ferrous!$A:$A,K11)</f>
        <v>0</v>
      </c>
      <c r="N11" s="3" t="str">
        <f>Доллар!N11</f>
        <v>08.05.2023</v>
      </c>
      <c r="O11" s="157" t="str">
        <f>IF(AND(P9=0,P10=0,P11=0,P12=0,P13=0,P14=0,P15=0,P16=0,P17=0,P18=0,P19=0,P20=0),"",(IF((SUMIFS(LME_non_ferrous!$D:$D,LME_non_ferrous!$A:$A,N11))=0,"-",(SUMIFS(LME_non_ferrous!$D:$D,LME_non_ferrous!$A:$A,N11)))))</f>
        <v/>
      </c>
      <c r="P11" s="165">
        <f>SUMIFS(LME_non_ferrous!$D:$D,LME_non_ferrous!$A:$A,N11)</f>
        <v>0</v>
      </c>
      <c r="Q11" s="3" t="str">
        <f>Доллар!Q11</f>
        <v>08.06.2023</v>
      </c>
      <c r="R11" s="157" t="str">
        <f>IF(AND(S9=0,S10=0,S11=0,S12=0,S13=0,S14=0,S15=0,S16=0,S17=0,S18=0,S19=0,S20=0),"",(IF((SUMIFS(LME_non_ferrous!$D:$D,LME_non_ferrous!$A:$A,Q11))=0,"-",(SUMIFS(LME_non_ferrous!$D:$D,LME_non_ferrous!$A:$A,Q11)))))</f>
        <v/>
      </c>
      <c r="S11" s="165">
        <f>SUMIFS(LME_non_ferrous!$D:$D,LME_non_ferrous!$A:$A,Q11)</f>
        <v>0</v>
      </c>
      <c r="T11" s="3" t="str">
        <f>Доллар!T11</f>
        <v>08.07.2023</v>
      </c>
      <c r="U11" s="157" t="str">
        <f>IF(AND(V9=0,V10=0,V11=0,V12=0,V13=0,V14=0,V15=0,V16=0,V17=0,V18=0,V19=0,V20=0),"",(IF((SUMIFS(LME_non_ferrous!$D:$D,LME_non_ferrous!$A:$A,T11))=0,"-",(SUMIFS(LME_non_ferrous!$D:$D,LME_non_ferrous!$A:$A,T11)))))</f>
        <v/>
      </c>
      <c r="V11" s="165">
        <f>SUMIFS(LME_non_ferrous!$D:$D,LME_non_ferrous!$A:$A,T11)</f>
        <v>0</v>
      </c>
      <c r="W11" s="3" t="str">
        <f>Доллар!W11</f>
        <v>08.08.2023</v>
      </c>
      <c r="X11" s="157" t="str">
        <f>IF(AND(Y9=0,Y10=0,Y11=0,Y12=0,Y13=0,Y14=0,Y15=0,Y16=0,Y17=0,Y18=0,Y19=0,Y20=0),"",(IF((SUMIFS(LME_non_ferrous!$D:$D,LME_non_ferrous!$A:$A,W11))=0,"-",(SUMIFS(LME_non_ferrous!$D:$D,LME_non_ferrous!$A:$A,W11)))))</f>
        <v/>
      </c>
      <c r="Y11" s="165">
        <f>SUMIFS(LME_non_ferrous!$D:$D,LME_non_ferrous!$A:$A,W11)</f>
        <v>0</v>
      </c>
      <c r="Z11" s="3" t="str">
        <f>Доллар!Z11</f>
        <v>08.09.2023</v>
      </c>
      <c r="AA11" s="157" t="str">
        <f>IF(AND(AB9=0,AB10=0,AB11=0,AB12=0,AB13=0,AB14=0,AB15=0,AB16=0,AB17=0,AB18=0,AB19=0,AB20=0),"",(IF((SUMIFS(LME_non_ferrous!$D:$D,LME_non_ferrous!$A:$A,Z11))=0,"-",(SUMIFS(LME_non_ferrous!$D:$D,LME_non_ferrous!$A:$A,Z11)))))</f>
        <v/>
      </c>
      <c r="AB11" s="165">
        <f>SUMIFS(LME_non_ferrous!$D:$D,LME_non_ferrous!$A:$A,Z11)</f>
        <v>0</v>
      </c>
      <c r="AC11" s="3" t="str">
        <f>Доллар!AC11</f>
        <v>08.10.2023</v>
      </c>
      <c r="AD11" s="157" t="str">
        <f>IF(AND(AE9=0,AE10=0,AE11=0,AE12=0,AE13=0,AE14=0,AE15=0,AE16=0,AE17=0,AE18=0,AE19=0,AE20=0),"",(IF((SUMIFS(LME_non_ferrous!$D:$D,LME_non_ferrous!$A:$A,AC11))=0,"-",(SUMIFS(LME_non_ferrous!$D:$D,LME_non_ferrous!$A:$A,AC11)))))</f>
        <v/>
      </c>
      <c r="AE11" s="165">
        <f>SUMIFS(LME_non_ferrous!$D:$D,LME_non_ferrous!$A:$A,AC11)</f>
        <v>0</v>
      </c>
      <c r="AF11" s="3" t="str">
        <f>Доллар!AF11</f>
        <v>08.11.2023</v>
      </c>
      <c r="AG11" s="157" t="str">
        <f>IF(AND(AH9=0,AH10=0,AH11=0,AH12=0,AH13=0,AH14=0,AH15=0,AH16=0,AH17=0,AH18=0,AH19=0,AH20=0),"",(IF((SUMIFS(LME_non_ferrous!$D:$D,LME_non_ferrous!$A:$A,AF11))=0,"-",(SUMIFS(LME_non_ferrous!$D:$D,LME_non_ferrous!$A:$A,AF11)))))</f>
        <v/>
      </c>
      <c r="AH11" s="165">
        <f>SUMIFS(LME_non_ferrous!$D:$D,LME_non_ferrous!$A:$A,AF11)</f>
        <v>0</v>
      </c>
      <c r="AI11" s="3" t="str">
        <f>Доллар!AI11</f>
        <v>08.12.2023</v>
      </c>
      <c r="AJ11" s="157" t="str">
        <f>IF(AND(AK9=0,AK10=0,AK11=0,AK12=0,AK13=0,AK14=0,AK15=0,AK16=0,AK17=0,AK18=0,AK19=0,AK20=0),"",(IF((SUMIFS(LME_non_ferrous!$D:$D,LME_non_ferrous!$A:$A,AI11))=0,"-",(SUMIFS(LME_non_ferrous!$D:$D,LME_non_ferrous!$A:$A,AI11)))))</f>
        <v/>
      </c>
      <c r="AK11" s="165">
        <f>SUMIFS(LME_non_ferrous!$D:$D,LME_non_ferrous!$A:$A,AI11)</f>
        <v>0</v>
      </c>
      <c r="AQ11" s="153" t="str">
        <f t="shared" si="1"/>
        <v>08.06.2023</v>
      </c>
      <c r="AR11" s="161">
        <f t="shared" si="0"/>
        <v>0</v>
      </c>
      <c r="AT11" s="3" t="str">
        <f t="shared" si="2"/>
        <v>08.10.2023</v>
      </c>
      <c r="AU11" s="161">
        <f t="shared" si="3"/>
        <v>0</v>
      </c>
      <c r="AW11" s="3" t="str">
        <f t="shared" si="4"/>
        <v>08.11.2023</v>
      </c>
      <c r="AX11" s="161">
        <f t="shared" si="5"/>
        <v>0</v>
      </c>
      <c r="AZ11" s="3" t="str">
        <f t="shared" si="6"/>
        <v>08.12.2023</v>
      </c>
      <c r="BA11" s="161">
        <f t="shared" si="7"/>
        <v>0</v>
      </c>
    </row>
    <row r="12" spans="2:53" x14ac:dyDescent="0.25">
      <c r="B12" s="3" t="str">
        <f>Доллар!B12</f>
        <v>09.01.2023</v>
      </c>
      <c r="C12" s="157" t="str">
        <f>IF(AND(D10=0,D11=0,D12=0,D13=0,D14=0,D15=0,D16=0,D17=0,D18=0,D19=0,D20=0,D21=0),"",(IF((SUMIFS(LME_non_ferrous!$D:$D,LME_non_ferrous!$A:$A,B12))=0,"-",(SUMIFS(LME_non_ferrous!$D:$D,LME_non_ferrous!$A:$A,B12)))))</f>
        <v/>
      </c>
      <c r="D12" s="165">
        <f>SUMIFS(LME_non_ferrous!$D:$D,LME_non_ferrous!$A:$A,B12)</f>
        <v>0</v>
      </c>
      <c r="E12" s="3" t="str">
        <f>Доллар!E12</f>
        <v>09.02.2023</v>
      </c>
      <c r="F12" s="157" t="str">
        <f>IF(AND(G10=0,G11=0,G12=0,G13=0,G14=0,G15=0,G16=0,G17=0,G18=0,G19=0,G20=0,G21=0),"",(IF((SUMIFS(LME_non_ferrous!$D:$D,LME_non_ferrous!$A:$A,E12))=0,"-",(SUMIFS(LME_non_ferrous!$D:$D,LME_non_ferrous!$A:$A,E12)))))</f>
        <v/>
      </c>
      <c r="G12" s="165">
        <f>SUMIFS(LME_non_ferrous!$D:$D,LME_non_ferrous!$A:$A,E12)</f>
        <v>0</v>
      </c>
      <c r="H12" s="3" t="str">
        <f>Доллар!H12</f>
        <v>09.03.2023</v>
      </c>
      <c r="I12" s="157" t="str">
        <f>IF(AND(J10=0,J11=0,J12=0,J13=0,J14=0,J15=0,J16=0,J17=0,J18=0,J19=0,J20=0,J21=0),"",(IF((SUMIFS(LME_non_ferrous!$D:$D,LME_non_ferrous!$A:$A,H12))=0,"-",(SUMIFS(LME_non_ferrous!$D:$D,LME_non_ferrous!$A:$A,H12)))))</f>
        <v/>
      </c>
      <c r="J12" s="165">
        <f>SUMIFS(LME_non_ferrous!$D:$D,LME_non_ferrous!$A:$A,H12)</f>
        <v>0</v>
      </c>
      <c r="K12" s="3" t="str">
        <f>Доллар!K12</f>
        <v>09.04.2023</v>
      </c>
      <c r="L12" s="157" t="str">
        <f>IF(AND(M10=0,M11=0,M12=0,M13=0,M14=0,M15=0,M16=0,M17=0,M18=0,M19=0,M20=0,M21=0),"",(IF((SUMIFS(LME_non_ferrous!$D:$D,LME_non_ferrous!$A:$A,K12))=0,"-",(SUMIFS(LME_non_ferrous!$D:$D,LME_non_ferrous!$A:$A,K12)))))</f>
        <v/>
      </c>
      <c r="M12" s="165">
        <f>SUMIFS(LME_non_ferrous!$D:$D,LME_non_ferrous!$A:$A,K12)</f>
        <v>0</v>
      </c>
      <c r="N12" s="3" t="str">
        <f>Доллар!N12</f>
        <v>09.05.2023</v>
      </c>
      <c r="O12" s="157" t="str">
        <f>IF(AND(P10=0,P11=0,P12=0,P13=0,P14=0,P15=0,P16=0,P17=0,P18=0,P19=0,P20=0,P21=0),"",(IF((SUMIFS(LME_non_ferrous!$D:$D,LME_non_ferrous!$A:$A,N12))=0,"-",(SUMIFS(LME_non_ferrous!$D:$D,LME_non_ferrous!$A:$A,N12)))))</f>
        <v/>
      </c>
      <c r="P12" s="165">
        <f>SUMIFS(LME_non_ferrous!$D:$D,LME_non_ferrous!$A:$A,N12)</f>
        <v>0</v>
      </c>
      <c r="Q12" s="3" t="str">
        <f>Доллар!Q12</f>
        <v>09.06.2023</v>
      </c>
      <c r="R12" s="157" t="str">
        <f>IF(AND(S10=0,S11=0,S12=0,S13=0,S14=0,S15=0,S16=0,S17=0,S18=0,S19=0,S20=0,S21=0),"",(IF((SUMIFS(LME_non_ferrous!$D:$D,LME_non_ferrous!$A:$A,Q12))=0,"-",(SUMIFS(LME_non_ferrous!$D:$D,LME_non_ferrous!$A:$A,Q12)))))</f>
        <v/>
      </c>
      <c r="S12" s="165">
        <f>SUMIFS(LME_non_ferrous!$D:$D,LME_non_ferrous!$A:$A,Q12)</f>
        <v>0</v>
      </c>
      <c r="T12" s="3" t="str">
        <f>Доллар!T12</f>
        <v>09.07.2023</v>
      </c>
      <c r="U12" s="157" t="str">
        <f>IF(AND(V10=0,V11=0,V12=0,V13=0,V14=0,V15=0,V16=0,V17=0,V18=0,V19=0,V20=0,V21=0),"",(IF((SUMIFS(LME_non_ferrous!$D:$D,LME_non_ferrous!$A:$A,T12))=0,"-",(SUMIFS(LME_non_ferrous!$D:$D,LME_non_ferrous!$A:$A,T12)))))</f>
        <v/>
      </c>
      <c r="V12" s="165">
        <f>SUMIFS(LME_non_ferrous!$D:$D,LME_non_ferrous!$A:$A,T12)</f>
        <v>0</v>
      </c>
      <c r="W12" s="3" t="str">
        <f>Доллар!W12</f>
        <v>09.08.2023</v>
      </c>
      <c r="X12" s="157" t="str">
        <f>IF(AND(Y10=0,Y11=0,Y12=0,Y13=0,Y14=0,Y15=0,Y16=0,Y17=0,Y18=0,Y19=0,Y20=0,Y21=0),"",(IF((SUMIFS(LME_non_ferrous!$D:$D,LME_non_ferrous!$A:$A,W12))=0,"-",(SUMIFS(LME_non_ferrous!$D:$D,LME_non_ferrous!$A:$A,W12)))))</f>
        <v/>
      </c>
      <c r="Y12" s="165">
        <f>SUMIFS(LME_non_ferrous!$D:$D,LME_non_ferrous!$A:$A,W12)</f>
        <v>0</v>
      </c>
      <c r="Z12" s="3" t="str">
        <f>Доллар!Z12</f>
        <v>09.09.2023</v>
      </c>
      <c r="AA12" s="157" t="str">
        <f>IF(AND(AB10=0,AB11=0,AB12=0,AB13=0,AB14=0,AB15=0,AB16=0,AB17=0,AB18=0,AB19=0,AB20=0,AB21=0),"",(IF((SUMIFS(LME_non_ferrous!$D:$D,LME_non_ferrous!$A:$A,Z12))=0,"-",(SUMIFS(LME_non_ferrous!$D:$D,LME_non_ferrous!$A:$A,Z12)))))</f>
        <v/>
      </c>
      <c r="AB12" s="165">
        <f>SUMIFS(LME_non_ferrous!$D:$D,LME_non_ferrous!$A:$A,Z12)</f>
        <v>0</v>
      </c>
      <c r="AC12" s="3" t="str">
        <f>Доллар!AC12</f>
        <v>09.10.2023</v>
      </c>
      <c r="AD12" s="157" t="str">
        <f>IF(AND(AE10=0,AE11=0,AE12=0,AE13=0,AE14=0,AE15=0,AE16=0,AE17=0,AE18=0,AE19=0,AE20=0,AE21=0),"",(IF((SUMIFS(LME_non_ferrous!$D:$D,LME_non_ferrous!$A:$A,AC12))=0,"-",(SUMIFS(LME_non_ferrous!$D:$D,LME_non_ferrous!$A:$A,AC12)))))</f>
        <v/>
      </c>
      <c r="AE12" s="165">
        <f>SUMIFS(LME_non_ferrous!$D:$D,LME_non_ferrous!$A:$A,AC12)</f>
        <v>0</v>
      </c>
      <c r="AF12" s="3" t="str">
        <f>Доллар!AF12</f>
        <v>09.11.2023</v>
      </c>
      <c r="AG12" s="157" t="str">
        <f>IF(AND(AH10=0,AH11=0,AH12=0,AH13=0,AH14=0,AH15=0,AH16=0,AH17=0,AH18=0,AH19=0,AH20=0,AH21=0),"",(IF((SUMIFS(LME_non_ferrous!$D:$D,LME_non_ferrous!$A:$A,AF12))=0,"-",(SUMIFS(LME_non_ferrous!$D:$D,LME_non_ferrous!$A:$A,AF12)))))</f>
        <v/>
      </c>
      <c r="AH12" s="165">
        <f>SUMIFS(LME_non_ferrous!$D:$D,LME_non_ferrous!$A:$A,AF12)</f>
        <v>0</v>
      </c>
      <c r="AI12" s="3" t="str">
        <f>Доллар!AI12</f>
        <v>09.12.2023</v>
      </c>
      <c r="AJ12" s="157" t="str">
        <f>IF(AND(AK10=0,AK11=0,AK12=0,AK13=0,AK14=0,AK15=0,AK16=0,AK17=0,AK18=0,AK19=0,AK20=0,AK21=0),"",(IF((SUMIFS(LME_non_ferrous!$D:$D,LME_non_ferrous!$A:$A,AI12))=0,"-",(SUMIFS(LME_non_ferrous!$D:$D,LME_non_ferrous!$A:$A,AI12)))))</f>
        <v/>
      </c>
      <c r="AK12" s="165">
        <f>SUMIFS(LME_non_ferrous!$D:$D,LME_non_ferrous!$A:$A,AI12)</f>
        <v>0</v>
      </c>
      <c r="AQ12" s="153" t="str">
        <f t="shared" si="1"/>
        <v>09.06.2023</v>
      </c>
      <c r="AR12" s="161">
        <f t="shared" si="0"/>
        <v>0</v>
      </c>
      <c r="AT12" s="3" t="str">
        <f t="shared" si="2"/>
        <v>09.10.2023</v>
      </c>
      <c r="AU12" s="161">
        <f t="shared" si="3"/>
        <v>0</v>
      </c>
      <c r="AW12" s="3" t="str">
        <f t="shared" si="4"/>
        <v>09.11.2023</v>
      </c>
      <c r="AX12" s="161">
        <f t="shared" si="5"/>
        <v>0</v>
      </c>
      <c r="AZ12" s="3" t="str">
        <f t="shared" si="6"/>
        <v>09.12.2023</v>
      </c>
      <c r="BA12" s="161">
        <f t="shared" si="7"/>
        <v>0</v>
      </c>
    </row>
    <row r="13" spans="2:53" x14ac:dyDescent="0.25">
      <c r="B13" s="3" t="str">
        <f>Доллар!B13</f>
        <v>10.01.2023</v>
      </c>
      <c r="C13" s="157" t="str">
        <f>IF(AND(D11=0,D12=0,D13=0,D14=0,D15=0,D16=0,D17=0,D18=0,D19=0,D20=0,D21=0,D22=0),"",(IF((SUMIFS(LME_non_ferrous!$D:$D,LME_non_ferrous!$A:$A,B13))=0,"-",(SUMIFS(LME_non_ferrous!$D:$D,LME_non_ferrous!$A:$A,B13)))))</f>
        <v/>
      </c>
      <c r="D13" s="165">
        <f>SUMIFS(LME_non_ferrous!$D:$D,LME_non_ferrous!$A:$A,B13)</f>
        <v>0</v>
      </c>
      <c r="E13" s="3" t="str">
        <f>Доллар!E13</f>
        <v>10.02.2023</v>
      </c>
      <c r="F13" s="157" t="str">
        <f>IF(AND(G11=0,G12=0,G13=0,G14=0,G15=0,G16=0,G17=0,G18=0,G19=0,G20=0,G21=0,G22=0),"",(IF((SUMIFS(LME_non_ferrous!$D:$D,LME_non_ferrous!$A:$A,E13))=0,"-",(SUMIFS(LME_non_ferrous!$D:$D,LME_non_ferrous!$A:$A,E13)))))</f>
        <v/>
      </c>
      <c r="G13" s="165">
        <f>SUMIFS(LME_non_ferrous!$D:$D,LME_non_ferrous!$A:$A,E13)</f>
        <v>0</v>
      </c>
      <c r="H13" s="3" t="str">
        <f>Доллар!H13</f>
        <v>10.03.2023</v>
      </c>
      <c r="I13" s="157" t="str">
        <f>IF(AND(J11=0,J12=0,J13=0,J14=0,J15=0,J16=0,J17=0,J18=0,J19=0,J20=0,J21=0,J22=0),"",(IF((SUMIFS(LME_non_ferrous!$D:$D,LME_non_ferrous!$A:$A,H13))=0,"-",(SUMIFS(LME_non_ferrous!$D:$D,LME_non_ferrous!$A:$A,H13)))))</f>
        <v/>
      </c>
      <c r="J13" s="165">
        <f>SUMIFS(LME_non_ferrous!$D:$D,LME_non_ferrous!$A:$A,H13)</f>
        <v>0</v>
      </c>
      <c r="K13" s="3" t="str">
        <f>Доллар!K13</f>
        <v>10.04.2023</v>
      </c>
      <c r="L13" s="157" t="str">
        <f>IF(AND(M11=0,M12=0,M13=0,M14=0,M15=0,M16=0,M17=0,M18=0,M19=0,M20=0,M21=0,M22=0),"",(IF((SUMIFS(LME_non_ferrous!$D:$D,LME_non_ferrous!$A:$A,K13))=0,"-",(SUMIFS(LME_non_ferrous!$D:$D,LME_non_ferrous!$A:$A,K13)))))</f>
        <v/>
      </c>
      <c r="M13" s="165">
        <f>SUMIFS(LME_non_ferrous!$D:$D,LME_non_ferrous!$A:$A,K13)</f>
        <v>0</v>
      </c>
      <c r="N13" s="3" t="str">
        <f>Доллар!N13</f>
        <v>10.05.2023</v>
      </c>
      <c r="O13" s="157" t="str">
        <f>IF(AND(P11=0,P12=0,P13=0,P14=0,P15=0,P16=0,P17=0,P18=0,P19=0,P20=0,P21=0,P22=0),"",(IF((SUMIFS(LME_non_ferrous!$D:$D,LME_non_ferrous!$A:$A,N13))=0,"-",(SUMIFS(LME_non_ferrous!$D:$D,LME_non_ferrous!$A:$A,N13)))))</f>
        <v/>
      </c>
      <c r="P13" s="165">
        <f>SUMIFS(LME_non_ferrous!$D:$D,LME_non_ferrous!$A:$A,N13)</f>
        <v>0</v>
      </c>
      <c r="Q13" s="3" t="str">
        <f>Доллар!Q13</f>
        <v>10.06.2023</v>
      </c>
      <c r="R13" s="157" t="str">
        <f>IF(AND(S11=0,S12=0,S13=0,S14=0,S15=0,S16=0,S17=0,S18=0,S19=0,S20=0,S21=0,S22=0),"",(IF((SUMIFS(LME_non_ferrous!$D:$D,LME_non_ferrous!$A:$A,Q13))=0,"-",(SUMIFS(LME_non_ferrous!$D:$D,LME_non_ferrous!$A:$A,Q13)))))</f>
        <v/>
      </c>
      <c r="S13" s="165">
        <f>SUMIFS(LME_non_ferrous!$D:$D,LME_non_ferrous!$A:$A,Q13)</f>
        <v>0</v>
      </c>
      <c r="T13" s="3" t="str">
        <f>Доллар!T13</f>
        <v>10.07.2023</v>
      </c>
      <c r="U13" s="157" t="str">
        <f>IF(AND(V11=0,V12=0,V13=0,V14=0,V15=0,V16=0,V17=0,V18=0,V19=0,V20=0,V21=0,V22=0),"",(IF((SUMIFS(LME_non_ferrous!$D:$D,LME_non_ferrous!$A:$A,T13))=0,"-",(SUMIFS(LME_non_ferrous!$D:$D,LME_non_ferrous!$A:$A,T13)))))</f>
        <v/>
      </c>
      <c r="V13" s="165">
        <f>SUMIFS(LME_non_ferrous!$D:$D,LME_non_ferrous!$A:$A,T13)</f>
        <v>0</v>
      </c>
      <c r="W13" s="3" t="str">
        <f>Доллар!W13</f>
        <v>10.08.2023</v>
      </c>
      <c r="X13" s="157" t="str">
        <f>IF(AND(Y11=0,Y12=0,Y13=0,Y14=0,Y15=0,Y16=0,Y17=0,Y18=0,Y19=0,Y20=0,Y21=0,Y22=0),"",(IF((SUMIFS(LME_non_ferrous!$D:$D,LME_non_ferrous!$A:$A,W13))=0,"-",(SUMIFS(LME_non_ferrous!$D:$D,LME_non_ferrous!$A:$A,W13)))))</f>
        <v/>
      </c>
      <c r="Y13" s="165">
        <f>SUMIFS(LME_non_ferrous!$D:$D,LME_non_ferrous!$A:$A,W13)</f>
        <v>0</v>
      </c>
      <c r="Z13" s="3" t="str">
        <f>Доллар!Z13</f>
        <v>10.09.2023</v>
      </c>
      <c r="AA13" s="157" t="str">
        <f>IF(AND(AB11=0,AB12=0,AB13=0,AB14=0,AB15=0,AB16=0,AB17=0,AB18=0,AB19=0,AB20=0,AB21=0,AB22=0),"",(IF((SUMIFS(LME_non_ferrous!$D:$D,LME_non_ferrous!$A:$A,Z13))=0,"-",(SUMIFS(LME_non_ferrous!$D:$D,LME_non_ferrous!$A:$A,Z13)))))</f>
        <v/>
      </c>
      <c r="AB13" s="165">
        <f>SUMIFS(LME_non_ferrous!$D:$D,LME_non_ferrous!$A:$A,Z13)</f>
        <v>0</v>
      </c>
      <c r="AC13" s="3" t="str">
        <f>Доллар!AC13</f>
        <v>10.10.2023</v>
      </c>
      <c r="AD13" s="157" t="str">
        <f>IF(AND(AE11=0,AE12=0,AE13=0,AE14=0,AE15=0,AE16=0,AE17=0,AE18=0,AE19=0,AE20=0,AE21=0,AE22=0),"",(IF((SUMIFS(LME_non_ferrous!$D:$D,LME_non_ferrous!$A:$A,AC13))=0,"-",(SUMIFS(LME_non_ferrous!$D:$D,LME_non_ferrous!$A:$A,AC13)))))</f>
        <v/>
      </c>
      <c r="AE13" s="165">
        <f>SUMIFS(LME_non_ferrous!$D:$D,LME_non_ferrous!$A:$A,AC13)</f>
        <v>0</v>
      </c>
      <c r="AF13" s="3" t="str">
        <f>Доллар!AF13</f>
        <v>10.11.2023</v>
      </c>
      <c r="AG13" s="157" t="str">
        <f>IF(AND(AH11=0,AH12=0,AH13=0,AH14=0,AH15=0,AH16=0,AH17=0,AH18=0,AH19=0,AH20=0,AH21=0,AH22=0),"",(IF((SUMIFS(LME_non_ferrous!$D:$D,LME_non_ferrous!$A:$A,AF13))=0,"-",(SUMIFS(LME_non_ferrous!$D:$D,LME_non_ferrous!$A:$A,AF13)))))</f>
        <v/>
      </c>
      <c r="AH13" s="165">
        <f>SUMIFS(LME_non_ferrous!$D:$D,LME_non_ferrous!$A:$A,AF13)</f>
        <v>0</v>
      </c>
      <c r="AI13" s="3" t="str">
        <f>Доллар!AI13</f>
        <v>10.12.2023</v>
      </c>
      <c r="AJ13" s="157" t="str">
        <f>IF(AND(AK11=0,AK12=0,AK13=0,AK14=0,AK15=0,AK16=0,AK17=0,AK18=0,AK19=0,AK20=0,AK21=0,AK22=0),"",(IF((SUMIFS(LME_non_ferrous!$D:$D,LME_non_ferrous!$A:$A,AI13))=0,"-",(SUMIFS(LME_non_ferrous!$D:$D,LME_non_ferrous!$A:$A,AI13)))))</f>
        <v/>
      </c>
      <c r="AK13" s="165">
        <f>SUMIFS(LME_non_ferrous!$D:$D,LME_non_ferrous!$A:$A,AI13)</f>
        <v>0</v>
      </c>
      <c r="AQ13" s="153" t="str">
        <f t="shared" si="1"/>
        <v>10.06.2023</v>
      </c>
      <c r="AR13" s="161">
        <f t="shared" si="0"/>
        <v>0</v>
      </c>
      <c r="AT13" s="3" t="str">
        <f t="shared" si="2"/>
        <v>10.10.2023</v>
      </c>
      <c r="AU13" s="161">
        <f t="shared" si="3"/>
        <v>0</v>
      </c>
      <c r="AW13" s="3" t="str">
        <f t="shared" si="4"/>
        <v>10.11.2023</v>
      </c>
      <c r="AX13" s="161">
        <f t="shared" si="5"/>
        <v>0</v>
      </c>
      <c r="AZ13" s="3" t="str">
        <f t="shared" si="6"/>
        <v>10.12.2023</v>
      </c>
      <c r="BA13" s="161">
        <f t="shared" si="7"/>
        <v>0</v>
      </c>
    </row>
    <row r="14" spans="2:53" x14ac:dyDescent="0.25">
      <c r="B14" s="3" t="str">
        <f>Доллар!B14</f>
        <v>11.01.2023</v>
      </c>
      <c r="C14" s="157" t="str">
        <f>IF(AND(D12=0,D13=0,D14=0,D15=0,D16=0,D17=0,D18=0,D19=0,D20=0,D21=0,D22=0,D23=0),"",(IF((SUMIFS(LME_non_ferrous!$D:$D,LME_non_ferrous!$A:$A,B14))=0,"-",(SUMIFS(LME_non_ferrous!$D:$D,LME_non_ferrous!$A:$A,B14)))))</f>
        <v/>
      </c>
      <c r="D14" s="165">
        <f>SUMIFS(LME_non_ferrous!$D:$D,LME_non_ferrous!$A:$A,B14)</f>
        <v>0</v>
      </c>
      <c r="E14" s="3" t="str">
        <f>Доллар!E14</f>
        <v>11.02.2023</v>
      </c>
      <c r="F14" s="157" t="str">
        <f>IF(AND(G12=0,G13=0,G14=0,G15=0,G16=0,G17=0,G18=0,G19=0,G20=0,G21=0,G22=0,G23=0),"",(IF((SUMIFS(LME_non_ferrous!$D:$D,LME_non_ferrous!$A:$A,E14))=0,"-",(SUMIFS(LME_non_ferrous!$D:$D,LME_non_ferrous!$A:$A,E14)))))</f>
        <v/>
      </c>
      <c r="G14" s="165">
        <f>SUMIFS(LME_non_ferrous!$D:$D,LME_non_ferrous!$A:$A,E14)</f>
        <v>0</v>
      </c>
      <c r="H14" s="3" t="str">
        <f>Доллар!H14</f>
        <v>11.03.2023</v>
      </c>
      <c r="I14" s="157" t="str">
        <f>IF(AND(J12=0,J13=0,J14=0,J15=0,J16=0,J17=0,J18=0,J19=0,J20=0,J21=0,J22=0,J23=0),"",(IF((SUMIFS(LME_non_ferrous!$D:$D,LME_non_ferrous!$A:$A,H14))=0,"-",(SUMIFS(LME_non_ferrous!$D:$D,LME_non_ferrous!$A:$A,H14)))))</f>
        <v/>
      </c>
      <c r="J14" s="165">
        <f>SUMIFS(LME_non_ferrous!$D:$D,LME_non_ferrous!$A:$A,H14)</f>
        <v>0</v>
      </c>
      <c r="K14" s="3" t="str">
        <f>Доллар!K14</f>
        <v>11.04.2023</v>
      </c>
      <c r="L14" s="157" t="str">
        <f>IF(AND(M12=0,M13=0,M14=0,M15=0,M16=0,M17=0,M18=0,M19=0,M20=0,M21=0,M22=0,M23=0),"",(IF((SUMIFS(LME_non_ferrous!$D:$D,LME_non_ferrous!$A:$A,K14))=0,"-",(SUMIFS(LME_non_ferrous!$D:$D,LME_non_ferrous!$A:$A,K14)))))</f>
        <v/>
      </c>
      <c r="M14" s="165">
        <f>SUMIFS(LME_non_ferrous!$D:$D,LME_non_ferrous!$A:$A,K14)</f>
        <v>0</v>
      </c>
      <c r="N14" s="3" t="str">
        <f>Доллар!N14</f>
        <v>11.05.2023</v>
      </c>
      <c r="O14" s="157" t="str">
        <f>IF(AND(P12=0,P13=0,P14=0,P15=0,P16=0,P17=0,P18=0,P19=0,P20=0,P21=0,P22=0,P23=0),"",(IF((SUMIFS(LME_non_ferrous!$D:$D,LME_non_ferrous!$A:$A,N14))=0,"-",(SUMIFS(LME_non_ferrous!$D:$D,LME_non_ferrous!$A:$A,N14)))))</f>
        <v/>
      </c>
      <c r="P14" s="165">
        <f>SUMIFS(LME_non_ferrous!$D:$D,LME_non_ferrous!$A:$A,N14)</f>
        <v>0</v>
      </c>
      <c r="Q14" s="3" t="str">
        <f>Доллар!Q14</f>
        <v>11.06.2023</v>
      </c>
      <c r="R14" s="157" t="str">
        <f>IF(AND(S12=0,S13=0,S14=0,S15=0,S16=0,S17=0,S18=0,S19=0,S20=0,S21=0,S22=0,S23=0),"",(IF((SUMIFS(LME_non_ferrous!$D:$D,LME_non_ferrous!$A:$A,Q14))=0,"-",(SUMIFS(LME_non_ferrous!$D:$D,LME_non_ferrous!$A:$A,Q14)))))</f>
        <v/>
      </c>
      <c r="S14" s="165">
        <f>SUMIFS(LME_non_ferrous!$D:$D,LME_non_ferrous!$A:$A,Q14)</f>
        <v>0</v>
      </c>
      <c r="T14" s="3" t="str">
        <f>Доллар!T14</f>
        <v>11.07.2023</v>
      </c>
      <c r="U14" s="157" t="str">
        <f>IF(AND(V12=0,V13=0,V14=0,V15=0,V16=0,V17=0,V18=0,V19=0,V20=0,V21=0,V22=0,V23=0),"",(IF((SUMIFS(LME_non_ferrous!$D:$D,LME_non_ferrous!$A:$A,T14))=0,"-",(SUMIFS(LME_non_ferrous!$D:$D,LME_non_ferrous!$A:$A,T14)))))</f>
        <v/>
      </c>
      <c r="V14" s="165">
        <f>SUMIFS(LME_non_ferrous!$D:$D,LME_non_ferrous!$A:$A,T14)</f>
        <v>0</v>
      </c>
      <c r="W14" s="3" t="str">
        <f>Доллар!W14</f>
        <v>11.08.2023</v>
      </c>
      <c r="X14" s="157" t="str">
        <f>IF(AND(Y12=0,Y13=0,Y14=0,Y15=0,Y16=0,Y17=0,Y18=0,Y19=0,Y20=0,Y21=0,Y22=0,Y23=0),"",(IF((SUMIFS(LME_non_ferrous!$D:$D,LME_non_ferrous!$A:$A,W14))=0,"-",(SUMIFS(LME_non_ferrous!$D:$D,LME_non_ferrous!$A:$A,W14)))))</f>
        <v/>
      </c>
      <c r="Y14" s="165">
        <f>SUMIFS(LME_non_ferrous!$D:$D,LME_non_ferrous!$A:$A,W14)</f>
        <v>0</v>
      </c>
      <c r="Z14" s="3" t="str">
        <f>Доллар!Z14</f>
        <v>11.09.2023</v>
      </c>
      <c r="AA14" s="157" t="str">
        <f>IF(AND(AB12=0,AB13=0,AB14=0,AB15=0,AB16=0,AB17=0,AB18=0,AB19=0,AB20=0,AB21=0,AB22=0,AB23=0),"",(IF((SUMIFS(LME_non_ferrous!$D:$D,LME_non_ferrous!$A:$A,Z14))=0,"-",(SUMIFS(LME_non_ferrous!$D:$D,LME_non_ferrous!$A:$A,Z14)))))</f>
        <v/>
      </c>
      <c r="AB14" s="165">
        <f>SUMIFS(LME_non_ferrous!$D:$D,LME_non_ferrous!$A:$A,Z14)</f>
        <v>0</v>
      </c>
      <c r="AC14" s="3" t="str">
        <f>Доллар!AC14</f>
        <v>11.10.2023</v>
      </c>
      <c r="AD14" s="157" t="str">
        <f>IF(AND(AE12=0,AE13=0,AE14=0,AE15=0,AE16=0,AE17=0,AE18=0,AE19=0,AE20=0,AE21=0,AE22=0,AE23=0),"",(IF((SUMIFS(LME_non_ferrous!$D:$D,LME_non_ferrous!$A:$A,AC14))=0,"-",(SUMIFS(LME_non_ferrous!$D:$D,LME_non_ferrous!$A:$A,AC14)))))</f>
        <v/>
      </c>
      <c r="AE14" s="165">
        <f>SUMIFS(LME_non_ferrous!$D:$D,LME_non_ferrous!$A:$A,AC14)</f>
        <v>0</v>
      </c>
      <c r="AF14" s="3" t="str">
        <f>Доллар!AF14</f>
        <v>11.11.2023</v>
      </c>
      <c r="AG14" s="157" t="str">
        <f>IF(AND(AH12=0,AH13=0,AH14=0,AH15=0,AH16=0,AH17=0,AH18=0,AH19=0,AH20=0,AH21=0,AH22=0,AH23=0),"",(IF((SUMIFS(LME_non_ferrous!$D:$D,LME_non_ferrous!$A:$A,AF14))=0,"-",(SUMIFS(LME_non_ferrous!$D:$D,LME_non_ferrous!$A:$A,AF14)))))</f>
        <v/>
      </c>
      <c r="AH14" s="165">
        <f>SUMIFS(LME_non_ferrous!$D:$D,LME_non_ferrous!$A:$A,AF14)</f>
        <v>0</v>
      </c>
      <c r="AI14" s="3" t="str">
        <f>Доллар!AI14</f>
        <v>11.12.2023</v>
      </c>
      <c r="AJ14" s="157" t="str">
        <f>IF(AND(AK12=0,AK13=0,AK14=0,AK15=0,AK16=0,AK17=0,AK18=0,AK19=0,AK20=0,AK21=0,AK22=0,AK23=0),"",(IF((SUMIFS(LME_non_ferrous!$D:$D,LME_non_ferrous!$A:$A,AI14))=0,"-",(SUMIFS(LME_non_ferrous!$D:$D,LME_non_ferrous!$A:$A,AI14)))))</f>
        <v/>
      </c>
      <c r="AK14" s="165">
        <f>SUMIFS(LME_non_ferrous!$D:$D,LME_non_ferrous!$A:$A,AI14)</f>
        <v>0</v>
      </c>
      <c r="AQ14" s="153" t="str">
        <f t="shared" si="1"/>
        <v>11.06.2023</v>
      </c>
      <c r="AR14" s="161">
        <f t="shared" si="0"/>
        <v>0</v>
      </c>
      <c r="AT14" s="3" t="str">
        <f t="shared" si="2"/>
        <v>11.10.2023</v>
      </c>
      <c r="AU14" s="161">
        <f t="shared" si="3"/>
        <v>0</v>
      </c>
      <c r="AW14" s="3" t="str">
        <f t="shared" si="4"/>
        <v>11.11.2023</v>
      </c>
      <c r="AX14" s="161">
        <f t="shared" si="5"/>
        <v>0</v>
      </c>
      <c r="AZ14" s="3" t="str">
        <f t="shared" si="6"/>
        <v>11.12.2023</v>
      </c>
      <c r="BA14" s="161">
        <f t="shared" si="7"/>
        <v>0</v>
      </c>
    </row>
    <row r="15" spans="2:53" x14ac:dyDescent="0.25">
      <c r="B15" s="3" t="str">
        <f>Доллар!B15</f>
        <v>12.01.2023</v>
      </c>
      <c r="C15" s="157" t="str">
        <f>IF(AND(D13=0,D14=0,D15=0,D16=0,D17=0,D18=0,D19=0,D20=0,D21=0,D22=0,D23=0,D24=0),"",(IF((SUMIFS(LME_non_ferrous!$D:$D,LME_non_ferrous!$A:$A,B15))=0,"-",(SUMIFS(LME_non_ferrous!$D:$D,LME_non_ferrous!$A:$A,B15)))))</f>
        <v/>
      </c>
      <c r="D15" s="165">
        <f>SUMIFS(LME_non_ferrous!$D:$D,LME_non_ferrous!$A:$A,B15)</f>
        <v>0</v>
      </c>
      <c r="E15" s="3" t="str">
        <f>Доллар!E15</f>
        <v>12.02.2023</v>
      </c>
      <c r="F15" s="157" t="str">
        <f>IF(AND(G13=0,G14=0,G15=0,G16=0,G17=0,G18=0,G19=0,G20=0,G21=0,G22=0,G23=0,G24=0),"",(IF((SUMIFS(LME_non_ferrous!$D:$D,LME_non_ferrous!$A:$A,E15))=0,"-",(SUMIFS(LME_non_ferrous!$D:$D,LME_non_ferrous!$A:$A,E15)))))</f>
        <v/>
      </c>
      <c r="G15" s="165">
        <f>SUMIFS(LME_non_ferrous!$D:$D,LME_non_ferrous!$A:$A,E15)</f>
        <v>0</v>
      </c>
      <c r="H15" s="3" t="str">
        <f>Доллар!H15</f>
        <v>12.03.2023</v>
      </c>
      <c r="I15" s="157" t="str">
        <f>IF(AND(J13=0,J14=0,J15=0,J16=0,J17=0,J18=0,J19=0,J20=0,J21=0,J22=0,J23=0,J24=0),"",(IF((SUMIFS(LME_non_ferrous!$D:$D,LME_non_ferrous!$A:$A,H15))=0,"-",(SUMIFS(LME_non_ferrous!$D:$D,LME_non_ferrous!$A:$A,H15)))))</f>
        <v/>
      </c>
      <c r="J15" s="165">
        <f>SUMIFS(LME_non_ferrous!$D:$D,LME_non_ferrous!$A:$A,H15)</f>
        <v>0</v>
      </c>
      <c r="K15" s="3" t="str">
        <f>Доллар!K15</f>
        <v>12.04.2023</v>
      </c>
      <c r="L15" s="157" t="str">
        <f>IF(AND(M13=0,M14=0,M15=0,M16=0,M17=0,M18=0,M19=0,M20=0,M21=0,M22=0,M23=0,M24=0),"",(IF((SUMIFS(LME_non_ferrous!$D:$D,LME_non_ferrous!$A:$A,K15))=0,"-",(SUMIFS(LME_non_ferrous!$D:$D,LME_non_ferrous!$A:$A,K15)))))</f>
        <v/>
      </c>
      <c r="M15" s="165">
        <f>SUMIFS(LME_non_ferrous!$D:$D,LME_non_ferrous!$A:$A,K15)</f>
        <v>0</v>
      </c>
      <c r="N15" s="3" t="str">
        <f>Доллар!N15</f>
        <v>12.05.2023</v>
      </c>
      <c r="O15" s="157" t="str">
        <f>IF(AND(P13=0,P14=0,P15=0,P16=0,P17=0,P18=0,P19=0,P20=0,P21=0,P22=0,P23=0,P24=0),"",(IF((SUMIFS(LME_non_ferrous!$D:$D,LME_non_ferrous!$A:$A,N15))=0,"-",(SUMIFS(LME_non_ferrous!$D:$D,LME_non_ferrous!$A:$A,N15)))))</f>
        <v/>
      </c>
      <c r="P15" s="165">
        <f>SUMIFS(LME_non_ferrous!$D:$D,LME_non_ferrous!$A:$A,N15)</f>
        <v>0</v>
      </c>
      <c r="Q15" s="3" t="str">
        <f>Доллар!Q15</f>
        <v>12.06.2023</v>
      </c>
      <c r="R15" s="157" t="str">
        <f>IF(AND(S13=0,S14=0,S15=0,S16=0,S17=0,S18=0,S19=0,S20=0,S21=0,S22=0,S23=0,S24=0),"",(IF((SUMIFS(LME_non_ferrous!$D:$D,LME_non_ferrous!$A:$A,Q15))=0,"-",(SUMIFS(LME_non_ferrous!$D:$D,LME_non_ferrous!$A:$A,Q15)))))</f>
        <v/>
      </c>
      <c r="S15" s="165">
        <f>SUMIFS(LME_non_ferrous!$D:$D,LME_non_ferrous!$A:$A,Q15)</f>
        <v>0</v>
      </c>
      <c r="T15" s="3" t="str">
        <f>Доллар!T15</f>
        <v>12.07.2023</v>
      </c>
      <c r="U15" s="157" t="str">
        <f>IF(AND(V13=0,V14=0,V15=0,V16=0,V17=0,V18=0,V19=0,V20=0,V21=0,V22=0,V23=0,V24=0),"",(IF((SUMIFS(LME_non_ferrous!$D:$D,LME_non_ferrous!$A:$A,T15))=0,"-",(SUMIFS(LME_non_ferrous!$D:$D,LME_non_ferrous!$A:$A,T15)))))</f>
        <v/>
      </c>
      <c r="V15" s="165">
        <f>SUMIFS(LME_non_ferrous!$D:$D,LME_non_ferrous!$A:$A,T15)</f>
        <v>0</v>
      </c>
      <c r="W15" s="3" t="str">
        <f>Доллар!W15</f>
        <v>12.08.2023</v>
      </c>
      <c r="X15" s="157" t="str">
        <f>IF(AND(Y13=0,Y14=0,Y15=0,Y16=0,Y17=0,Y18=0,Y19=0,Y20=0,Y21=0,Y22=0,Y23=0,Y24=0),"",(IF((SUMIFS(LME_non_ferrous!$D:$D,LME_non_ferrous!$A:$A,W15))=0,"-",(SUMIFS(LME_non_ferrous!$D:$D,LME_non_ferrous!$A:$A,W15)))))</f>
        <v/>
      </c>
      <c r="Y15" s="165">
        <f>SUMIFS(LME_non_ferrous!$D:$D,LME_non_ferrous!$A:$A,W15)</f>
        <v>0</v>
      </c>
      <c r="Z15" s="3" t="str">
        <f>Доллар!Z15</f>
        <v>12.09.2023</v>
      </c>
      <c r="AA15" s="157" t="str">
        <f>IF(AND(AB13=0,AB14=0,AB15=0,AB16=0,AB17=0,AB18=0,AB19=0,AB20=0,AB21=0,AB22=0,AB23=0,AB24=0),"",(IF((SUMIFS(LME_non_ferrous!$D:$D,LME_non_ferrous!$A:$A,Z15))=0,"-",(SUMIFS(LME_non_ferrous!$D:$D,LME_non_ferrous!$A:$A,Z15)))))</f>
        <v/>
      </c>
      <c r="AB15" s="165">
        <f>SUMIFS(LME_non_ferrous!$D:$D,LME_non_ferrous!$A:$A,Z15)</f>
        <v>0</v>
      </c>
      <c r="AC15" s="3" t="str">
        <f>Доллар!AC15</f>
        <v>12.10.2023</v>
      </c>
      <c r="AD15" s="157" t="str">
        <f>IF(AND(AE13=0,AE14=0,AE15=0,AE16=0,AE17=0,AE18=0,AE19=0,AE20=0,AE21=0,AE22=0,AE23=0,AE24=0),"",(IF((SUMIFS(LME_non_ferrous!$D:$D,LME_non_ferrous!$A:$A,AC15))=0,"-",(SUMIFS(LME_non_ferrous!$D:$D,LME_non_ferrous!$A:$A,AC15)))))</f>
        <v/>
      </c>
      <c r="AE15" s="165">
        <f>SUMIFS(LME_non_ferrous!$D:$D,LME_non_ferrous!$A:$A,AC15)</f>
        <v>0</v>
      </c>
      <c r="AF15" s="3" t="str">
        <f>Доллар!AF15</f>
        <v>12.11.2023</v>
      </c>
      <c r="AG15" s="157" t="str">
        <f>IF(AND(AH13=0,AH14=0,AH15=0,AH16=0,AH17=0,AH18=0,AH19=0,AH20=0,AH21=0,AH22=0,AH23=0,AH24=0),"",(IF((SUMIFS(LME_non_ferrous!$D:$D,LME_non_ferrous!$A:$A,AF15))=0,"-",(SUMIFS(LME_non_ferrous!$D:$D,LME_non_ferrous!$A:$A,AF15)))))</f>
        <v/>
      </c>
      <c r="AH15" s="165">
        <f>SUMIFS(LME_non_ferrous!$D:$D,LME_non_ferrous!$A:$A,AF15)</f>
        <v>0</v>
      </c>
      <c r="AI15" s="3" t="str">
        <f>Доллар!AI15</f>
        <v>12.12.2023</v>
      </c>
      <c r="AJ15" s="157" t="str">
        <f>IF(AND(AK13=0,AK14=0,AK15=0,AK16=0,AK17=0,AK18=0,AK19=0,AK20=0,AK21=0,AK22=0,AK23=0,AK24=0),"",(IF((SUMIFS(LME_non_ferrous!$D:$D,LME_non_ferrous!$A:$A,AI15))=0,"-",(SUMIFS(LME_non_ferrous!$D:$D,LME_non_ferrous!$A:$A,AI15)))))</f>
        <v/>
      </c>
      <c r="AK15" s="165">
        <f>SUMIFS(LME_non_ferrous!$D:$D,LME_non_ferrous!$A:$A,AI15)</f>
        <v>0</v>
      </c>
      <c r="AQ15" s="153" t="str">
        <f t="shared" si="1"/>
        <v>12.06.2023</v>
      </c>
      <c r="AR15" s="161">
        <f t="shared" si="0"/>
        <v>0</v>
      </c>
      <c r="AT15" s="3" t="str">
        <f t="shared" si="2"/>
        <v>12.10.2023</v>
      </c>
      <c r="AU15" s="161">
        <f t="shared" si="3"/>
        <v>0</v>
      </c>
      <c r="AW15" s="3" t="str">
        <f t="shared" si="4"/>
        <v>12.11.2023</v>
      </c>
      <c r="AX15" s="161">
        <f t="shared" si="5"/>
        <v>0</v>
      </c>
      <c r="AZ15" s="3" t="str">
        <f t="shared" si="6"/>
        <v>12.12.2023</v>
      </c>
      <c r="BA15" s="161">
        <f t="shared" si="7"/>
        <v>0</v>
      </c>
    </row>
    <row r="16" spans="2:53" x14ac:dyDescent="0.25">
      <c r="B16" s="3" t="str">
        <f>Доллар!B16</f>
        <v>13.01.2023</v>
      </c>
      <c r="C16" s="157" t="str">
        <f>IF(AND(D14=0,D15=0,D16=0,D17=0,D18=0,D19=0,D20=0,D21=0,D22=0,D23=0,D24=0,D25=0),"",(IF((SUMIFS(LME_non_ferrous!$D:$D,LME_non_ferrous!$A:$A,B16))=0,"-",(SUMIFS(LME_non_ferrous!$D:$D,LME_non_ferrous!$A:$A,B16)))))</f>
        <v/>
      </c>
      <c r="D16" s="165">
        <f>SUMIFS(LME_non_ferrous!$D:$D,LME_non_ferrous!$A:$A,B16)</f>
        <v>0</v>
      </c>
      <c r="E16" s="3" t="str">
        <f>Доллар!E16</f>
        <v>13.02.2023</v>
      </c>
      <c r="F16" s="157" t="str">
        <f>IF(AND(G14=0,G15=0,G16=0,G17=0,G18=0,G19=0,G20=0,G21=0,G22=0,G23=0,G24=0,G25=0),"",(IF((SUMIFS(LME_non_ferrous!$D:$D,LME_non_ferrous!$A:$A,E16))=0,"-",(SUMIFS(LME_non_ferrous!$D:$D,LME_non_ferrous!$A:$A,E16)))))</f>
        <v/>
      </c>
      <c r="G16" s="165">
        <f>SUMIFS(LME_non_ferrous!$D:$D,LME_non_ferrous!$A:$A,E16)</f>
        <v>0</v>
      </c>
      <c r="H16" s="3" t="str">
        <f>Доллар!H16</f>
        <v>13.03.2023</v>
      </c>
      <c r="I16" s="157" t="str">
        <f>IF(AND(J14=0,J15=0,J16=0,J17=0,J18=0,J19=0,J20=0,J21=0,J22=0,J23=0,J24=0,J25=0),"",(IF((SUMIFS(LME_non_ferrous!$D:$D,LME_non_ferrous!$A:$A,H16))=0,"-",(SUMIFS(LME_non_ferrous!$D:$D,LME_non_ferrous!$A:$A,H16)))))</f>
        <v/>
      </c>
      <c r="J16" s="165">
        <f>SUMIFS(LME_non_ferrous!$D:$D,LME_non_ferrous!$A:$A,H16)</f>
        <v>0</v>
      </c>
      <c r="K16" s="3" t="str">
        <f>Доллар!K16</f>
        <v>13.04.2023</v>
      </c>
      <c r="L16" s="157" t="str">
        <f>IF(AND(M14=0,M15=0,M16=0,M17=0,M18=0,M19=0,M20=0,M21=0,M22=0,M23=0,M24=0,M25=0),"",(IF((SUMIFS(LME_non_ferrous!$D:$D,LME_non_ferrous!$A:$A,K16))=0,"-",(SUMIFS(LME_non_ferrous!$D:$D,LME_non_ferrous!$A:$A,K16)))))</f>
        <v/>
      </c>
      <c r="M16" s="165">
        <f>SUMIFS(LME_non_ferrous!$D:$D,LME_non_ferrous!$A:$A,K16)</f>
        <v>0</v>
      </c>
      <c r="N16" s="3" t="str">
        <f>Доллар!N16</f>
        <v>13.05.2023</v>
      </c>
      <c r="O16" s="157" t="str">
        <f>IF(AND(P14=0,P15=0,P16=0,P17=0,P18=0,P19=0,P20=0,P21=0,P22=0,P23=0,P24=0,P25=0),"",(IF((SUMIFS(LME_non_ferrous!$D:$D,LME_non_ferrous!$A:$A,N16))=0,"-",(SUMIFS(LME_non_ferrous!$D:$D,LME_non_ferrous!$A:$A,N16)))))</f>
        <v/>
      </c>
      <c r="P16" s="165">
        <f>SUMIFS(LME_non_ferrous!$D:$D,LME_non_ferrous!$A:$A,N16)</f>
        <v>0</v>
      </c>
      <c r="Q16" s="3" t="str">
        <f>Доллар!Q16</f>
        <v>13.06.2023</v>
      </c>
      <c r="R16" s="157" t="str">
        <f>IF(AND(S14=0,S15=0,S16=0,S17=0,S18=0,S19=0,S20=0,S21=0,S22=0,S23=0,S24=0,S25=0),"",(IF((SUMIFS(LME_non_ferrous!$D:$D,LME_non_ferrous!$A:$A,Q16))=0,"-",(SUMIFS(LME_non_ferrous!$D:$D,LME_non_ferrous!$A:$A,Q16)))))</f>
        <v/>
      </c>
      <c r="S16" s="165">
        <f>SUMIFS(LME_non_ferrous!$D:$D,LME_non_ferrous!$A:$A,Q16)</f>
        <v>0</v>
      </c>
      <c r="T16" s="3" t="str">
        <f>Доллар!T16</f>
        <v>13.07.2023</v>
      </c>
      <c r="U16" s="157" t="str">
        <f>IF(AND(V14=0,V15=0,V16=0,V17=0,V18=0,V19=0,V20=0,V21=0,V22=0,V23=0,V24=0,V25=0),"",(IF((SUMIFS(LME_non_ferrous!$D:$D,LME_non_ferrous!$A:$A,T16))=0,"-",(SUMIFS(LME_non_ferrous!$D:$D,LME_non_ferrous!$A:$A,T16)))))</f>
        <v/>
      </c>
      <c r="V16" s="165">
        <f>SUMIFS(LME_non_ferrous!$D:$D,LME_non_ferrous!$A:$A,T16)</f>
        <v>0</v>
      </c>
      <c r="W16" s="3" t="str">
        <f>Доллар!W16</f>
        <v>13.08.2023</v>
      </c>
      <c r="X16" s="157" t="str">
        <f>IF(AND(Y14=0,Y15=0,Y16=0,Y17=0,Y18=0,Y19=0,Y20=0,Y21=0,Y22=0,Y23=0,Y24=0,Y25=0),"",(IF((SUMIFS(LME_non_ferrous!$D:$D,LME_non_ferrous!$A:$A,W16))=0,"-",(SUMIFS(LME_non_ferrous!$D:$D,LME_non_ferrous!$A:$A,W16)))))</f>
        <v/>
      </c>
      <c r="Y16" s="165">
        <f>SUMIFS(LME_non_ferrous!$D:$D,LME_non_ferrous!$A:$A,W16)</f>
        <v>0</v>
      </c>
      <c r="Z16" s="3" t="str">
        <f>Доллар!Z16</f>
        <v>13.09.2023</v>
      </c>
      <c r="AA16" s="157" t="str">
        <f>IF(AND(AB14=0,AB15=0,AB16=0,AB17=0,AB18=0,AB19=0,AB20=0,AB21=0,AB22=0,AB23=0,AB24=0,AB25=0),"",(IF((SUMIFS(LME_non_ferrous!$D:$D,LME_non_ferrous!$A:$A,Z16))=0,"-",(SUMIFS(LME_non_ferrous!$D:$D,LME_non_ferrous!$A:$A,Z16)))))</f>
        <v/>
      </c>
      <c r="AB16" s="165">
        <f>SUMIFS(LME_non_ferrous!$D:$D,LME_non_ferrous!$A:$A,Z16)</f>
        <v>0</v>
      </c>
      <c r="AC16" s="3" t="str">
        <f>Доллар!AC16</f>
        <v>13.10.2023</v>
      </c>
      <c r="AD16" s="157" t="str">
        <f>IF(AND(AE14=0,AE15=0,AE16=0,AE17=0,AE18=0,AE19=0,AE20=0,AE21=0,AE22=0,AE23=0,AE24=0,AE25=0),"",(IF((SUMIFS(LME_non_ferrous!$D:$D,LME_non_ferrous!$A:$A,AC16))=0,"-",(SUMIFS(LME_non_ferrous!$D:$D,LME_non_ferrous!$A:$A,AC16)))))</f>
        <v/>
      </c>
      <c r="AE16" s="165">
        <f>SUMIFS(LME_non_ferrous!$D:$D,LME_non_ferrous!$A:$A,AC16)</f>
        <v>0</v>
      </c>
      <c r="AF16" s="3" t="str">
        <f>Доллар!AF16</f>
        <v>13.11.2023</v>
      </c>
      <c r="AG16" s="157" t="str">
        <f>IF(AND(AH14=0,AH15=0,AH16=0,AH17=0,AH18=0,AH19=0,AH20=0,AH21=0,AH22=0,AH23=0,AH24=0,AH25=0),"",(IF((SUMIFS(LME_non_ferrous!$D:$D,LME_non_ferrous!$A:$A,AF16))=0,"-",(SUMIFS(LME_non_ferrous!$D:$D,LME_non_ferrous!$A:$A,AF16)))))</f>
        <v/>
      </c>
      <c r="AH16" s="165">
        <f>SUMIFS(LME_non_ferrous!$D:$D,LME_non_ferrous!$A:$A,AF16)</f>
        <v>0</v>
      </c>
      <c r="AI16" s="3" t="str">
        <f>Доллар!AI16</f>
        <v>13.12.2023</v>
      </c>
      <c r="AJ16" s="157" t="str">
        <f>IF(AND(AK14=0,AK15=0,AK16=0,AK17=0,AK18=0,AK19=0,AK20=0,AK21=0,AK22=0,AK23=0,AK24=0,AK25=0),"",(IF((SUMIFS(LME_non_ferrous!$D:$D,LME_non_ferrous!$A:$A,AI16))=0,"-",(SUMIFS(LME_non_ferrous!$D:$D,LME_non_ferrous!$A:$A,AI16)))))</f>
        <v/>
      </c>
      <c r="AK16" s="165">
        <f>SUMIFS(LME_non_ferrous!$D:$D,LME_non_ferrous!$A:$A,AI16)</f>
        <v>0</v>
      </c>
      <c r="AQ16" s="153" t="str">
        <f t="shared" si="1"/>
        <v>13.06.2023</v>
      </c>
      <c r="AR16" s="161">
        <f t="shared" si="0"/>
        <v>0</v>
      </c>
      <c r="AT16" s="3" t="str">
        <f t="shared" si="2"/>
        <v>13.10.2023</v>
      </c>
      <c r="AU16" s="161">
        <f t="shared" si="3"/>
        <v>0</v>
      </c>
      <c r="AW16" s="3" t="str">
        <f t="shared" si="4"/>
        <v>13.11.2023</v>
      </c>
      <c r="AX16" s="161">
        <f t="shared" si="5"/>
        <v>0</v>
      </c>
      <c r="AZ16" s="3" t="str">
        <f t="shared" si="6"/>
        <v>13.12.2023</v>
      </c>
      <c r="BA16" s="161">
        <f t="shared" si="7"/>
        <v>0</v>
      </c>
    </row>
    <row r="17" spans="2:53" x14ac:dyDescent="0.25">
      <c r="B17" s="3" t="str">
        <f>Доллар!B17</f>
        <v>14.01.2023</v>
      </c>
      <c r="C17" s="157" t="str">
        <f>IF(AND(D15=0,D16=0,D17=0,D18=0,D19=0,D20=0,D21=0,D22=0,D23=0,D24=0,D25=0,D26=0),"",(IF((SUMIFS(LME_non_ferrous!$D:$D,LME_non_ferrous!$A:$A,B17))=0,"-",(SUMIFS(LME_non_ferrous!$D:$D,LME_non_ferrous!$A:$A,B17)))))</f>
        <v/>
      </c>
      <c r="D17" s="165">
        <f>SUMIFS(LME_non_ferrous!$D:$D,LME_non_ferrous!$A:$A,B17)</f>
        <v>0</v>
      </c>
      <c r="E17" s="3" t="str">
        <f>Доллар!E17</f>
        <v>14.02.2023</v>
      </c>
      <c r="F17" s="157" t="str">
        <f>IF(AND(G15=0,G16=0,G17=0,G18=0,G19=0,G20=0,G21=0,G22=0,G23=0,G24=0,G25=0,G26=0),"",(IF((SUMIFS(LME_non_ferrous!$D:$D,LME_non_ferrous!$A:$A,E17))=0,"-",(SUMIFS(LME_non_ferrous!$D:$D,LME_non_ferrous!$A:$A,E17)))))</f>
        <v/>
      </c>
      <c r="G17" s="165">
        <f>SUMIFS(LME_non_ferrous!$D:$D,LME_non_ferrous!$A:$A,E17)</f>
        <v>0</v>
      </c>
      <c r="H17" s="3" t="str">
        <f>Доллар!H17</f>
        <v>14.03.2023</v>
      </c>
      <c r="I17" s="157" t="str">
        <f>IF(AND(J15=0,J16=0,J17=0,J18=0,J19=0,J20=0,J21=0,J22=0,J23=0,J24=0,J25=0,J26=0),"",(IF((SUMIFS(LME_non_ferrous!$D:$D,LME_non_ferrous!$A:$A,H17))=0,"-",(SUMIFS(LME_non_ferrous!$D:$D,LME_non_ferrous!$A:$A,H17)))))</f>
        <v/>
      </c>
      <c r="J17" s="165">
        <f>SUMIFS(LME_non_ferrous!$D:$D,LME_non_ferrous!$A:$A,H17)</f>
        <v>0</v>
      </c>
      <c r="K17" s="3" t="str">
        <f>Доллар!K17</f>
        <v>14.04.2023</v>
      </c>
      <c r="L17" s="157" t="str">
        <f>IF(AND(M15=0,M16=0,M17=0,M18=0,M19=0,M20=0,M21=0,M22=0,M23=0,M24=0,M25=0,M26=0),"",(IF((SUMIFS(LME_non_ferrous!$D:$D,LME_non_ferrous!$A:$A,K17))=0,"-",(SUMIFS(LME_non_ferrous!$D:$D,LME_non_ferrous!$A:$A,K17)))))</f>
        <v/>
      </c>
      <c r="M17" s="165">
        <f>SUMIFS(LME_non_ferrous!$D:$D,LME_non_ferrous!$A:$A,K17)</f>
        <v>0</v>
      </c>
      <c r="N17" s="3" t="str">
        <f>Доллар!N17</f>
        <v>14.05.2023</v>
      </c>
      <c r="O17" s="157" t="str">
        <f>IF(AND(P15=0,P16=0,P17=0,P18=0,P19=0,P20=0,P21=0,P22=0,P23=0,P24=0,P25=0,P26=0),"",(IF((SUMIFS(LME_non_ferrous!$D:$D,LME_non_ferrous!$A:$A,N17))=0,"-",(SUMIFS(LME_non_ferrous!$D:$D,LME_non_ferrous!$A:$A,N17)))))</f>
        <v/>
      </c>
      <c r="P17" s="165">
        <f>SUMIFS(LME_non_ferrous!$D:$D,LME_non_ferrous!$A:$A,N17)</f>
        <v>0</v>
      </c>
      <c r="Q17" s="3" t="str">
        <f>Доллар!Q17</f>
        <v>14.06.2023</v>
      </c>
      <c r="R17" s="157" t="str">
        <f>IF(AND(S15=0,S16=0,S17=0,S18=0,S19=0,S20=0,S21=0,S22=0,S23=0,S24=0,S25=0,S26=0),"",(IF((SUMIFS(LME_non_ferrous!$D:$D,LME_non_ferrous!$A:$A,Q17))=0,"-",(SUMIFS(LME_non_ferrous!$D:$D,LME_non_ferrous!$A:$A,Q17)))))</f>
        <v/>
      </c>
      <c r="S17" s="165">
        <f>SUMIFS(LME_non_ferrous!$D:$D,LME_non_ferrous!$A:$A,Q17)</f>
        <v>0</v>
      </c>
      <c r="T17" s="3" t="str">
        <f>Доллар!T17</f>
        <v>14.07.2023</v>
      </c>
      <c r="U17" s="157" t="str">
        <f>IF(AND(V15=0,V16=0,V17=0,V18=0,V19=0,V20=0,V21=0,V22=0,V23=0,V24=0,V25=0,V26=0),"",(IF((SUMIFS(LME_non_ferrous!$D:$D,LME_non_ferrous!$A:$A,T17))=0,"-",(SUMIFS(LME_non_ferrous!$D:$D,LME_non_ferrous!$A:$A,T17)))))</f>
        <v/>
      </c>
      <c r="V17" s="165">
        <f>SUMIFS(LME_non_ferrous!$D:$D,LME_non_ferrous!$A:$A,T17)</f>
        <v>0</v>
      </c>
      <c r="W17" s="3" t="str">
        <f>Доллар!W17</f>
        <v>14.08.2023</v>
      </c>
      <c r="X17" s="157" t="str">
        <f>IF(AND(Y15=0,Y16=0,Y17=0,Y18=0,Y19=0,Y20=0,Y21=0,Y22=0,Y23=0,Y24=0,Y25=0,Y26=0),"",(IF((SUMIFS(LME_non_ferrous!$D:$D,LME_non_ferrous!$A:$A,W17))=0,"-",(SUMIFS(LME_non_ferrous!$D:$D,LME_non_ferrous!$A:$A,W17)))))</f>
        <v/>
      </c>
      <c r="Y17" s="165">
        <f>SUMIFS(LME_non_ferrous!$D:$D,LME_non_ferrous!$A:$A,W17)</f>
        <v>0</v>
      </c>
      <c r="Z17" s="3" t="str">
        <f>Доллар!Z17</f>
        <v>14.09.2023</v>
      </c>
      <c r="AA17" s="157" t="str">
        <f>IF(AND(AB15=0,AB16=0,AB17=0,AB18=0,AB19=0,AB20=0,AB21=0,AB22=0,AB23=0,AB24=0,AB25=0,AB26=0),"",(IF((SUMIFS(LME_non_ferrous!$D:$D,LME_non_ferrous!$A:$A,Z17))=0,"-",(SUMIFS(LME_non_ferrous!$D:$D,LME_non_ferrous!$A:$A,Z17)))))</f>
        <v/>
      </c>
      <c r="AB17" s="165">
        <f>SUMIFS(LME_non_ferrous!$D:$D,LME_non_ferrous!$A:$A,Z17)</f>
        <v>0</v>
      </c>
      <c r="AC17" s="3" t="str">
        <f>Доллар!AC17</f>
        <v>14.10.2023</v>
      </c>
      <c r="AD17" s="157" t="str">
        <f>IF(AND(AE15=0,AE16=0,AE17=0,AE18=0,AE19=0,AE20=0,AE21=0,AE22=0,AE23=0,AE24=0,AE25=0,AE26=0),"",(IF((SUMIFS(LME_non_ferrous!$D:$D,LME_non_ferrous!$A:$A,AC17))=0,"-",(SUMIFS(LME_non_ferrous!$D:$D,LME_non_ferrous!$A:$A,AC17)))))</f>
        <v/>
      </c>
      <c r="AE17" s="165">
        <f>SUMIFS(LME_non_ferrous!$D:$D,LME_non_ferrous!$A:$A,AC17)</f>
        <v>0</v>
      </c>
      <c r="AF17" s="3" t="str">
        <f>Доллар!AF17</f>
        <v>14.11.2023</v>
      </c>
      <c r="AG17" s="157" t="str">
        <f>IF(AND(AH15=0,AH16=0,AH17=0,AH18=0,AH19=0,AH20=0,AH21=0,AH22=0,AH23=0,AH24=0,AH25=0,AH26=0),"",(IF((SUMIFS(LME_non_ferrous!$D:$D,LME_non_ferrous!$A:$A,AF17))=0,"-",(SUMIFS(LME_non_ferrous!$D:$D,LME_non_ferrous!$A:$A,AF17)))))</f>
        <v/>
      </c>
      <c r="AH17" s="165">
        <f>SUMIFS(LME_non_ferrous!$D:$D,LME_non_ferrous!$A:$A,AF17)</f>
        <v>0</v>
      </c>
      <c r="AI17" s="3" t="str">
        <f>Доллар!AI17</f>
        <v>14.12.2023</v>
      </c>
      <c r="AJ17" s="157" t="str">
        <f>IF(AND(AK15=0,AK16=0,AK17=0,AK18=0,AK19=0,AK20=0,AK21=0,AK22=0,AK23=0,AK24=0,AK25=0,AK26=0),"",(IF((SUMIFS(LME_non_ferrous!$D:$D,LME_non_ferrous!$A:$A,AI17))=0,"-",(SUMIFS(LME_non_ferrous!$D:$D,LME_non_ferrous!$A:$A,AI17)))))</f>
        <v/>
      </c>
      <c r="AK17" s="165">
        <f>SUMIFS(LME_non_ferrous!$D:$D,LME_non_ferrous!$A:$A,AI17)</f>
        <v>0</v>
      </c>
      <c r="AQ17" s="153" t="str">
        <f t="shared" si="1"/>
        <v>14.06.2023</v>
      </c>
      <c r="AR17" s="161">
        <f t="shared" si="0"/>
        <v>0</v>
      </c>
      <c r="AT17" s="3" t="str">
        <f t="shared" si="2"/>
        <v>14.10.2023</v>
      </c>
      <c r="AU17" s="161">
        <f t="shared" si="3"/>
        <v>0</v>
      </c>
      <c r="AW17" s="3" t="str">
        <f t="shared" si="4"/>
        <v>14.11.2023</v>
      </c>
      <c r="AX17" s="161">
        <f t="shared" si="5"/>
        <v>0</v>
      </c>
      <c r="AZ17" s="3" t="str">
        <f t="shared" si="6"/>
        <v>14.12.2023</v>
      </c>
      <c r="BA17" s="161">
        <f t="shared" si="7"/>
        <v>0</v>
      </c>
    </row>
    <row r="18" spans="2:53" x14ac:dyDescent="0.25">
      <c r="B18" s="3" t="str">
        <f>Доллар!B18</f>
        <v>15.01.2023</v>
      </c>
      <c r="C18" s="157" t="str">
        <f>IF(AND(D16=0,D17=0,D18=0,D19=0,D20=0,D21=0,D22=0,D23=0,D24=0,D25=0,D26=0,D27=0),"",(IF((SUMIFS(LME_non_ferrous!$D:$D,LME_non_ferrous!$A:$A,B18))=0,"-",(SUMIFS(LME_non_ferrous!$D:$D,LME_non_ferrous!$A:$A,B18)))))</f>
        <v/>
      </c>
      <c r="D18" s="165">
        <f>SUMIFS(LME_non_ferrous!$D:$D,LME_non_ferrous!$A:$A,B18)</f>
        <v>0</v>
      </c>
      <c r="E18" s="3" t="str">
        <f>Доллар!E18</f>
        <v>15.02.2023</v>
      </c>
      <c r="F18" s="157" t="str">
        <f>IF(AND(G16=0,G17=0,G18=0,G19=0,G20=0,G21=0,G22=0,G23=0,G24=0,G25=0,G26=0,G27=0),"",(IF((SUMIFS(LME_non_ferrous!$D:$D,LME_non_ferrous!$A:$A,E18))=0,"-",(SUMIFS(LME_non_ferrous!$D:$D,LME_non_ferrous!$A:$A,E18)))))</f>
        <v/>
      </c>
      <c r="G18" s="165">
        <f>SUMIFS(LME_non_ferrous!$D:$D,LME_non_ferrous!$A:$A,E18)</f>
        <v>0</v>
      </c>
      <c r="H18" s="3" t="str">
        <f>Доллар!H18</f>
        <v>15.03.2023</v>
      </c>
      <c r="I18" s="157" t="str">
        <f>IF(AND(J16=0,J17=0,J18=0,J19=0,J20=0,J21=0,J22=0,J23=0,J24=0,J25=0,J26=0,J27=0),"",(IF((SUMIFS(LME_non_ferrous!$D:$D,LME_non_ferrous!$A:$A,H18))=0,"-",(SUMIFS(LME_non_ferrous!$D:$D,LME_non_ferrous!$A:$A,H18)))))</f>
        <v/>
      </c>
      <c r="J18" s="165">
        <f>SUMIFS(LME_non_ferrous!$D:$D,LME_non_ferrous!$A:$A,H18)</f>
        <v>0</v>
      </c>
      <c r="K18" s="3" t="str">
        <f>Доллар!K18</f>
        <v>15.04.2023</v>
      </c>
      <c r="L18" s="157" t="str">
        <f>IF(AND(M16=0,M17=0,M18=0,M19=0,M20=0,M21=0,M22=0,M23=0,M24=0,M25=0,M26=0,M27=0),"",(IF((SUMIFS(LME_non_ferrous!$D:$D,LME_non_ferrous!$A:$A,K18))=0,"-",(SUMIFS(LME_non_ferrous!$D:$D,LME_non_ferrous!$A:$A,K18)))))</f>
        <v/>
      </c>
      <c r="M18" s="165">
        <f>SUMIFS(LME_non_ferrous!$D:$D,LME_non_ferrous!$A:$A,K18)</f>
        <v>0</v>
      </c>
      <c r="N18" s="3" t="str">
        <f>Доллар!N18</f>
        <v>15.05.2023</v>
      </c>
      <c r="O18" s="157" t="str">
        <f>IF(AND(P16=0,P17=0,P18=0,P19=0,P20=0,P21=0,P22=0,P23=0,P24=0,P25=0,P26=0,P27=0),"",(IF((SUMIFS(LME_non_ferrous!$D:$D,LME_non_ferrous!$A:$A,N18))=0,"-",(SUMIFS(LME_non_ferrous!$D:$D,LME_non_ferrous!$A:$A,N18)))))</f>
        <v/>
      </c>
      <c r="P18" s="165">
        <f>SUMIFS(LME_non_ferrous!$D:$D,LME_non_ferrous!$A:$A,N18)</f>
        <v>0</v>
      </c>
      <c r="Q18" s="3" t="str">
        <f>Доллар!Q18</f>
        <v>15.06.2023</v>
      </c>
      <c r="R18" s="157" t="str">
        <f>IF(AND(S16=0,S17=0,S18=0,S19=0,S20=0,S21=0,S22=0,S23=0,S24=0,S25=0,S26=0,S27=0),"",(IF((SUMIFS(LME_non_ferrous!$D:$D,LME_non_ferrous!$A:$A,Q18))=0,"-",(SUMIFS(LME_non_ferrous!$D:$D,LME_non_ferrous!$A:$A,Q18)))))</f>
        <v/>
      </c>
      <c r="S18" s="165">
        <f>SUMIFS(LME_non_ferrous!$D:$D,LME_non_ferrous!$A:$A,Q18)</f>
        <v>0</v>
      </c>
      <c r="T18" s="3" t="str">
        <f>Доллар!T18</f>
        <v>15.07.2023</v>
      </c>
      <c r="U18" s="157" t="str">
        <f>IF(AND(V16=0,V17=0,V18=0,V19=0,V20=0,V21=0,V22=0,V23=0,V24=0,V25=0,V26=0,V27=0),"",(IF((SUMIFS(LME_non_ferrous!$D:$D,LME_non_ferrous!$A:$A,T18))=0,"-",(SUMIFS(LME_non_ferrous!$D:$D,LME_non_ferrous!$A:$A,T18)))))</f>
        <v/>
      </c>
      <c r="V18" s="165">
        <f>SUMIFS(LME_non_ferrous!$D:$D,LME_non_ferrous!$A:$A,T18)</f>
        <v>0</v>
      </c>
      <c r="W18" s="3" t="str">
        <f>Доллар!W18</f>
        <v>15.08.2023</v>
      </c>
      <c r="X18" s="157" t="str">
        <f>IF(AND(Y16=0,Y17=0,Y18=0,Y19=0,Y20=0,Y21=0,Y22=0,Y23=0,Y24=0,Y25=0,Y26=0,Y27=0),"",(IF((SUMIFS(LME_non_ferrous!$D:$D,LME_non_ferrous!$A:$A,W18))=0,"-",(SUMIFS(LME_non_ferrous!$D:$D,LME_non_ferrous!$A:$A,W18)))))</f>
        <v/>
      </c>
      <c r="Y18" s="165">
        <f>SUMIFS(LME_non_ferrous!$D:$D,LME_non_ferrous!$A:$A,W18)</f>
        <v>0</v>
      </c>
      <c r="Z18" s="3" t="str">
        <f>Доллар!Z18</f>
        <v>15.09.2023</v>
      </c>
      <c r="AA18" s="157" t="str">
        <f>IF(AND(AB16=0,AB17=0,AB18=0,AB19=0,AB20=0,AB21=0,AB22=0,AB23=0,AB24=0,AB25=0,AB26=0,AB27=0),"",(IF((SUMIFS(LME_non_ferrous!$D:$D,LME_non_ferrous!$A:$A,Z18))=0,"-",(SUMIFS(LME_non_ferrous!$D:$D,LME_non_ferrous!$A:$A,Z18)))))</f>
        <v/>
      </c>
      <c r="AB18" s="165">
        <f>SUMIFS(LME_non_ferrous!$D:$D,LME_non_ferrous!$A:$A,Z18)</f>
        <v>0</v>
      </c>
      <c r="AC18" s="3" t="str">
        <f>Доллар!AC18</f>
        <v>15.10.2023</v>
      </c>
      <c r="AD18" s="157" t="str">
        <f>IF(AND(AE16=0,AE17=0,AE18=0,AE19=0,AE20=0,AE21=0,AE22=0,AE23=0,AE24=0,AE25=0,AE26=0,AE27=0),"",(IF((SUMIFS(LME_non_ferrous!$D:$D,LME_non_ferrous!$A:$A,AC18))=0,"-",(SUMIFS(LME_non_ferrous!$D:$D,LME_non_ferrous!$A:$A,AC18)))))</f>
        <v/>
      </c>
      <c r="AE18" s="165">
        <f>SUMIFS(LME_non_ferrous!$D:$D,LME_non_ferrous!$A:$A,AC18)</f>
        <v>0</v>
      </c>
      <c r="AF18" s="3" t="str">
        <f>Доллар!AF18</f>
        <v>15.11.2023</v>
      </c>
      <c r="AG18" s="157" t="str">
        <f>IF(AND(AH16=0,AH17=0,AH18=0,AH19=0,AH20=0,AH21=0,AH22=0,AH23=0,AH24=0,AH25=0,AH26=0,AH27=0),"",(IF((SUMIFS(LME_non_ferrous!$D:$D,LME_non_ferrous!$A:$A,AF18))=0,"-",(SUMIFS(LME_non_ferrous!$D:$D,LME_non_ferrous!$A:$A,AF18)))))</f>
        <v/>
      </c>
      <c r="AH18" s="165">
        <f>SUMIFS(LME_non_ferrous!$D:$D,LME_non_ferrous!$A:$A,AF18)</f>
        <v>0</v>
      </c>
      <c r="AI18" s="3" t="str">
        <f>Доллар!AI18</f>
        <v>15.12.2023</v>
      </c>
      <c r="AJ18" s="157" t="str">
        <f>IF(AND(AK16=0,AK17=0,AK18=0,AK19=0,AK20=0,AK21=0,AK22=0,AK23=0,AK24=0,AK25=0,AK26=0,AK27=0),"",(IF((SUMIFS(LME_non_ferrous!$D:$D,LME_non_ferrous!$A:$A,AI18))=0,"-",(SUMIFS(LME_non_ferrous!$D:$D,LME_non_ferrous!$A:$A,AI18)))))</f>
        <v/>
      </c>
      <c r="AK18" s="165">
        <f>SUMIFS(LME_non_ferrous!$D:$D,LME_non_ferrous!$A:$A,AI18)</f>
        <v>0</v>
      </c>
      <c r="AQ18" s="153" t="str">
        <f t="shared" si="1"/>
        <v>15.06.2023</v>
      </c>
      <c r="AR18" s="161">
        <f t="shared" si="0"/>
        <v>0</v>
      </c>
      <c r="AT18" s="3" t="str">
        <f t="shared" si="2"/>
        <v>15.10.2023</v>
      </c>
      <c r="AU18" s="161">
        <f t="shared" si="3"/>
        <v>0</v>
      </c>
      <c r="AW18" s="3" t="str">
        <f t="shared" si="4"/>
        <v>15.11.2023</v>
      </c>
      <c r="AX18" s="161">
        <f t="shared" si="5"/>
        <v>0</v>
      </c>
      <c r="AZ18" s="3" t="str">
        <f t="shared" si="6"/>
        <v>15.12.2023</v>
      </c>
      <c r="BA18" s="161">
        <f t="shared" si="7"/>
        <v>0</v>
      </c>
    </row>
    <row r="19" spans="2:53" x14ac:dyDescent="0.25">
      <c r="B19" s="3" t="str">
        <f>Доллар!B19</f>
        <v>16.01.2023</v>
      </c>
      <c r="C19" s="157" t="str">
        <f>IF(AND(D17=0,D18=0,D19=0,D20=0,D21=0,D22=0,D23=0,D24=0,D25=0,D26=0,D27=0,D28=0),"",(IF((SUMIFS(LME_non_ferrous!$D:$D,LME_non_ferrous!$A:$A,B19))=0,"-",(SUMIFS(LME_non_ferrous!$D:$D,LME_non_ferrous!$A:$A,B19)))))</f>
        <v/>
      </c>
      <c r="D19" s="165">
        <f>SUMIFS(LME_non_ferrous!$D:$D,LME_non_ferrous!$A:$A,B19)</f>
        <v>0</v>
      </c>
      <c r="E19" s="3" t="str">
        <f>Доллар!E19</f>
        <v>16.02.2023</v>
      </c>
      <c r="F19" s="157" t="str">
        <f>IF(AND(G17=0,G18=0,G19=0,G20=0,G21=0,G22=0,G23=0,G24=0,G25=0,G26=0,G27=0,G28=0),"",(IF((SUMIFS(LME_non_ferrous!$D:$D,LME_non_ferrous!$A:$A,E19))=0,"-",(SUMIFS(LME_non_ferrous!$D:$D,LME_non_ferrous!$A:$A,E19)))))</f>
        <v/>
      </c>
      <c r="G19" s="165">
        <f>SUMIFS(LME_non_ferrous!$D:$D,LME_non_ferrous!$A:$A,E19)</f>
        <v>0</v>
      </c>
      <c r="H19" s="3" t="str">
        <f>Доллар!H19</f>
        <v>16.03.2023</v>
      </c>
      <c r="I19" s="157" t="str">
        <f>IF(AND(J17=0,J18=0,J19=0,J20=0,J21=0,J22=0,J23=0,J24=0,J25=0,J26=0,J27=0,J28=0),"",(IF((SUMIFS(LME_non_ferrous!$D:$D,LME_non_ferrous!$A:$A,H19))=0,"-",(SUMIFS(LME_non_ferrous!$D:$D,LME_non_ferrous!$A:$A,H19)))))</f>
        <v/>
      </c>
      <c r="J19" s="165">
        <f>SUMIFS(LME_non_ferrous!$D:$D,LME_non_ferrous!$A:$A,H19)</f>
        <v>0</v>
      </c>
      <c r="K19" s="3" t="str">
        <f>Доллар!K19</f>
        <v>16.04.2023</v>
      </c>
      <c r="L19" s="157" t="str">
        <f>IF(AND(M17=0,M18=0,M19=0,M20=0,M21=0,M22=0,M23=0,M24=0,M25=0,M26=0,M27=0,M28=0),"",(IF((SUMIFS(LME_non_ferrous!$D:$D,LME_non_ferrous!$A:$A,K19))=0,"-",(SUMIFS(LME_non_ferrous!$D:$D,LME_non_ferrous!$A:$A,K19)))))</f>
        <v/>
      </c>
      <c r="M19" s="165">
        <f>SUMIFS(LME_non_ferrous!$D:$D,LME_non_ferrous!$A:$A,K19)</f>
        <v>0</v>
      </c>
      <c r="N19" s="3" t="str">
        <f>Доллар!N19</f>
        <v>16.05.2023</v>
      </c>
      <c r="O19" s="157" t="str">
        <f>IF(AND(P17=0,P18=0,P19=0,P20=0,P21=0,P22=0,P23=0,P24=0,P25=0,P26=0,P27=0,P28=0),"",(IF((SUMIFS(LME_non_ferrous!$D:$D,LME_non_ferrous!$A:$A,N19))=0,"-",(SUMIFS(LME_non_ferrous!$D:$D,LME_non_ferrous!$A:$A,N19)))))</f>
        <v/>
      </c>
      <c r="P19" s="165">
        <f>SUMIFS(LME_non_ferrous!$D:$D,LME_non_ferrous!$A:$A,N19)</f>
        <v>0</v>
      </c>
      <c r="Q19" s="3" t="str">
        <f>Доллар!Q19</f>
        <v>16.06.2023</v>
      </c>
      <c r="R19" s="157" t="str">
        <f>IF(AND(S17=0,S18=0,S19=0,S20=0,S21=0,S22=0,S23=0,S24=0,S25=0,S26=0,S27=0,S28=0),"",(IF((SUMIFS(LME_non_ferrous!$D:$D,LME_non_ferrous!$A:$A,Q19))=0,"-",(SUMIFS(LME_non_ferrous!$D:$D,LME_non_ferrous!$A:$A,Q19)))))</f>
        <v/>
      </c>
      <c r="S19" s="165">
        <f>SUMIFS(LME_non_ferrous!$D:$D,LME_non_ferrous!$A:$A,Q19)</f>
        <v>0</v>
      </c>
      <c r="T19" s="3" t="str">
        <f>Доллар!T19</f>
        <v>16.07.2023</v>
      </c>
      <c r="U19" s="157" t="str">
        <f>IF(AND(V17=0,V18=0,V19=0,V20=0,V21=0,V22=0,V23=0,V24=0,V25=0,V26=0,V27=0,V28=0),"",(IF((SUMIFS(LME_non_ferrous!$D:$D,LME_non_ferrous!$A:$A,T19))=0,"-",(SUMIFS(LME_non_ferrous!$D:$D,LME_non_ferrous!$A:$A,T19)))))</f>
        <v/>
      </c>
      <c r="V19" s="165">
        <f>SUMIFS(LME_non_ferrous!$D:$D,LME_non_ferrous!$A:$A,T19)</f>
        <v>0</v>
      </c>
      <c r="W19" s="3" t="str">
        <f>Доллар!W19</f>
        <v>16.08.2023</v>
      </c>
      <c r="X19" s="157" t="str">
        <f>IF(AND(Y17=0,Y18=0,Y19=0,Y20=0,Y21=0,Y22=0,Y23=0,Y24=0,Y25=0,Y26=0,Y27=0,Y28=0),"",(IF((SUMIFS(LME_non_ferrous!$D:$D,LME_non_ferrous!$A:$A,W19))=0,"-",(SUMIFS(LME_non_ferrous!$D:$D,LME_non_ferrous!$A:$A,W19)))))</f>
        <v/>
      </c>
      <c r="Y19" s="165">
        <f>SUMIFS(LME_non_ferrous!$D:$D,LME_non_ferrous!$A:$A,W19)</f>
        <v>0</v>
      </c>
      <c r="Z19" s="3" t="str">
        <f>Доллар!Z19</f>
        <v>16.09.2023</v>
      </c>
      <c r="AA19" s="157" t="str">
        <f>IF(AND(AB17=0,AB18=0,AB19=0,AB20=0,AB21=0,AB22=0,AB23=0,AB24=0,AB25=0,AB26=0,AB27=0,AB28=0),"",(IF((SUMIFS(LME_non_ferrous!$D:$D,LME_non_ferrous!$A:$A,Z19))=0,"-",(SUMIFS(LME_non_ferrous!$D:$D,LME_non_ferrous!$A:$A,Z19)))))</f>
        <v/>
      </c>
      <c r="AB19" s="165">
        <f>SUMIFS(LME_non_ferrous!$D:$D,LME_non_ferrous!$A:$A,Z19)</f>
        <v>0</v>
      </c>
      <c r="AC19" s="3" t="str">
        <f>Доллар!AC19</f>
        <v>16.10.2023</v>
      </c>
      <c r="AD19" s="157" t="str">
        <f>IF(AND(AE17=0,AE18=0,AE19=0,AE20=0,AE21=0,AE22=0,AE23=0,AE24=0,AE25=0,AE26=0,AE27=0,AE28=0),"",(IF((SUMIFS(LME_non_ferrous!$D:$D,LME_non_ferrous!$A:$A,AC19))=0,"-",(SUMIFS(LME_non_ferrous!$D:$D,LME_non_ferrous!$A:$A,AC19)))))</f>
        <v/>
      </c>
      <c r="AE19" s="165">
        <f>SUMIFS(LME_non_ferrous!$D:$D,LME_non_ferrous!$A:$A,AC19)</f>
        <v>0</v>
      </c>
      <c r="AF19" s="3" t="str">
        <f>Доллар!AF19</f>
        <v>16.11.2023</v>
      </c>
      <c r="AG19" s="157" t="str">
        <f>IF(AND(AH17=0,AH18=0,AH19=0,AH20=0,AH21=0,AH22=0,AH23=0,AH24=0,AH25=0,AH26=0,AH27=0,AH28=0),"",(IF((SUMIFS(LME_non_ferrous!$D:$D,LME_non_ferrous!$A:$A,AF19))=0,"-",(SUMIFS(LME_non_ferrous!$D:$D,LME_non_ferrous!$A:$A,AF19)))))</f>
        <v/>
      </c>
      <c r="AH19" s="165">
        <f>SUMIFS(LME_non_ferrous!$D:$D,LME_non_ferrous!$A:$A,AF19)</f>
        <v>0</v>
      </c>
      <c r="AI19" s="3" t="str">
        <f>Доллар!AI19</f>
        <v>16.12.2023</v>
      </c>
      <c r="AJ19" s="157" t="str">
        <f>IF(AND(AK17=0,AK18=0,AK19=0,AK20=0,AK21=0,AK22=0,AK23=0,AK24=0,AK25=0,AK26=0,AK27=0,AK28=0),"",(IF((SUMIFS(LME_non_ferrous!$D:$D,LME_non_ferrous!$A:$A,AI19))=0,"-",(SUMIFS(LME_non_ferrous!$D:$D,LME_non_ferrous!$A:$A,AI19)))))</f>
        <v/>
      </c>
      <c r="AK19" s="165">
        <f>SUMIFS(LME_non_ferrous!$D:$D,LME_non_ferrous!$A:$A,AI19)</f>
        <v>0</v>
      </c>
      <c r="AQ19" s="153" t="str">
        <f t="shared" si="1"/>
        <v>16.06.2023</v>
      </c>
      <c r="AR19" s="161">
        <f t="shared" si="0"/>
        <v>0</v>
      </c>
      <c r="AT19" s="3" t="str">
        <f t="shared" si="2"/>
        <v>16.10.2023</v>
      </c>
      <c r="AU19" s="161">
        <f t="shared" si="3"/>
        <v>0</v>
      </c>
      <c r="AW19" s="3" t="str">
        <f t="shared" si="4"/>
        <v>16.11.2023</v>
      </c>
      <c r="AX19" s="161">
        <f t="shared" si="5"/>
        <v>0</v>
      </c>
      <c r="AZ19" s="3" t="str">
        <f t="shared" si="6"/>
        <v>16.12.2023</v>
      </c>
      <c r="BA19" s="161">
        <f t="shared" si="7"/>
        <v>0</v>
      </c>
    </row>
    <row r="20" spans="2:53" x14ac:dyDescent="0.25">
      <c r="B20" s="3" t="str">
        <f>Доллар!B20</f>
        <v>17.01.2023</v>
      </c>
      <c r="C20" s="157" t="str">
        <f>IF(AND(D18=0,D19=0,D20=0,D21=0,D22=0,D23=0,D24=0,D25=0,D26=0,D27=0,D28=0,D29=0),"",(IF((SUMIFS(LME_non_ferrous!$D:$D,LME_non_ferrous!$A:$A,B20))=0,"-",(SUMIFS(LME_non_ferrous!$D:$D,LME_non_ferrous!$A:$A,B20)))))</f>
        <v/>
      </c>
      <c r="D20" s="165">
        <f>SUMIFS(LME_non_ferrous!$D:$D,LME_non_ferrous!$A:$A,B20)</f>
        <v>0</v>
      </c>
      <c r="E20" s="3" t="str">
        <f>Доллар!E20</f>
        <v>17.02.2023</v>
      </c>
      <c r="F20" s="157" t="str">
        <f>IF(AND(G18=0,G19=0,G20=0,G21=0,G22=0,G23=0,G24=0,G25=0,G26=0,G27=0,G28=0,G29=0),"",(IF((SUMIFS(LME_non_ferrous!$D:$D,LME_non_ferrous!$A:$A,E20))=0,"-",(SUMIFS(LME_non_ferrous!$D:$D,LME_non_ferrous!$A:$A,E20)))))</f>
        <v/>
      </c>
      <c r="G20" s="165">
        <f>SUMIFS(LME_non_ferrous!$D:$D,LME_non_ferrous!$A:$A,E20)</f>
        <v>0</v>
      </c>
      <c r="H20" s="3" t="str">
        <f>Доллар!H20</f>
        <v>17.03.2023</v>
      </c>
      <c r="I20" s="157" t="str">
        <f>IF(AND(J18=0,J19=0,J20=0,J21=0,J22=0,J23=0,J24=0,J25=0,J26=0,J27=0,J28=0,J29=0),"",(IF((SUMIFS(LME_non_ferrous!$D:$D,LME_non_ferrous!$A:$A,H20))=0,"-",(SUMIFS(LME_non_ferrous!$D:$D,LME_non_ferrous!$A:$A,H20)))))</f>
        <v/>
      </c>
      <c r="J20" s="165">
        <f>SUMIFS(LME_non_ferrous!$D:$D,LME_non_ferrous!$A:$A,H20)</f>
        <v>0</v>
      </c>
      <c r="K20" s="3" t="str">
        <f>Доллар!K20</f>
        <v>17.04.2023</v>
      </c>
      <c r="L20" s="157" t="str">
        <f>IF(AND(M18=0,M19=0,M20=0,M21=0,M22=0,M23=0,M24=0,M25=0,M26=0,M27=0,M28=0,M29=0),"",(IF((SUMIFS(LME_non_ferrous!$D:$D,LME_non_ferrous!$A:$A,K20))=0,"-",(SUMIFS(LME_non_ferrous!$D:$D,LME_non_ferrous!$A:$A,K20)))))</f>
        <v/>
      </c>
      <c r="M20" s="165">
        <f>SUMIFS(LME_non_ferrous!$D:$D,LME_non_ferrous!$A:$A,K20)</f>
        <v>0</v>
      </c>
      <c r="N20" s="3" t="str">
        <f>Доллар!N20</f>
        <v>17.05.2023</v>
      </c>
      <c r="O20" s="157" t="str">
        <f>IF(AND(P18=0,P19=0,P20=0,P21=0,P22=0,P23=0,P24=0,P25=0,P26=0,P27=0,P28=0,P29=0),"",(IF((SUMIFS(LME_non_ferrous!$D:$D,LME_non_ferrous!$A:$A,N20))=0,"-",(SUMIFS(LME_non_ferrous!$D:$D,LME_non_ferrous!$A:$A,N20)))))</f>
        <v/>
      </c>
      <c r="P20" s="165">
        <f>SUMIFS(LME_non_ferrous!$D:$D,LME_non_ferrous!$A:$A,N20)</f>
        <v>0</v>
      </c>
      <c r="Q20" s="3" t="str">
        <f>Доллар!Q20</f>
        <v>17.06.2023</v>
      </c>
      <c r="R20" s="157" t="str">
        <f>IF(AND(S18=0,S19=0,S20=0,S21=0,S22=0,S23=0,S24=0,S25=0,S26=0,S27=0,S28=0,S29=0),"",(IF((SUMIFS(LME_non_ferrous!$D:$D,LME_non_ferrous!$A:$A,Q20))=0,"-",(SUMIFS(LME_non_ferrous!$D:$D,LME_non_ferrous!$A:$A,Q20)))))</f>
        <v/>
      </c>
      <c r="S20" s="165">
        <f>SUMIFS(LME_non_ferrous!$D:$D,LME_non_ferrous!$A:$A,Q20)</f>
        <v>0</v>
      </c>
      <c r="T20" s="3" t="str">
        <f>Доллар!T20</f>
        <v>17.07.2023</v>
      </c>
      <c r="U20" s="157" t="str">
        <f>IF(AND(V18=0,V19=0,V20=0,V21=0,V22=0,V23=0,V24=0,V25=0,V26=0,V27=0,V28=0,V29=0),"",(IF((SUMIFS(LME_non_ferrous!$D:$D,LME_non_ferrous!$A:$A,T20))=0,"-",(SUMIFS(LME_non_ferrous!$D:$D,LME_non_ferrous!$A:$A,T20)))))</f>
        <v/>
      </c>
      <c r="V20" s="165">
        <f>SUMIFS(LME_non_ferrous!$D:$D,LME_non_ferrous!$A:$A,T20)</f>
        <v>0</v>
      </c>
      <c r="W20" s="3" t="str">
        <f>Доллар!W20</f>
        <v>17.08.2023</v>
      </c>
      <c r="X20" s="157" t="str">
        <f>IF(AND(Y18=0,Y19=0,Y20=0,Y21=0,Y22=0,Y23=0,Y24=0,Y25=0,Y26=0,Y27=0,Y28=0,Y29=0),"",(IF((SUMIFS(LME_non_ferrous!$D:$D,LME_non_ferrous!$A:$A,W20))=0,"-",(SUMIFS(LME_non_ferrous!$D:$D,LME_non_ferrous!$A:$A,W20)))))</f>
        <v/>
      </c>
      <c r="Y20" s="165">
        <f>SUMIFS(LME_non_ferrous!$D:$D,LME_non_ferrous!$A:$A,W20)</f>
        <v>0</v>
      </c>
      <c r="Z20" s="3" t="str">
        <f>Доллар!Z20</f>
        <v>17.09.2023</v>
      </c>
      <c r="AA20" s="157" t="str">
        <f>IF(AND(AB18=0,AB19=0,AB20=0,AB21=0,AB22=0,AB23=0,AB24=0,AB25=0,AB26=0,AB27=0,AB28=0,AB29=0),"",(IF((SUMIFS(LME_non_ferrous!$D:$D,LME_non_ferrous!$A:$A,Z20))=0,"-",(SUMIFS(LME_non_ferrous!$D:$D,LME_non_ferrous!$A:$A,Z20)))))</f>
        <v/>
      </c>
      <c r="AB20" s="165">
        <f>SUMIFS(LME_non_ferrous!$D:$D,LME_non_ferrous!$A:$A,Z20)</f>
        <v>0</v>
      </c>
      <c r="AC20" s="3" t="str">
        <f>Доллар!AC20</f>
        <v>17.10.2023</v>
      </c>
      <c r="AD20" s="157" t="str">
        <f>IF(AND(AE18=0,AE19=0,AE20=0,AE21=0,AE22=0,AE23=0,AE24=0,AE25=0,AE26=0,AE27=0,AE28=0,AE29=0),"",(IF((SUMIFS(LME_non_ferrous!$D:$D,LME_non_ferrous!$A:$A,AC20))=0,"-",(SUMIFS(LME_non_ferrous!$D:$D,LME_non_ferrous!$A:$A,AC20)))))</f>
        <v/>
      </c>
      <c r="AE20" s="165">
        <f>SUMIFS(LME_non_ferrous!$D:$D,LME_non_ferrous!$A:$A,AC20)</f>
        <v>0</v>
      </c>
      <c r="AF20" s="3" t="str">
        <f>Доллар!AF20</f>
        <v>17.11.2023</v>
      </c>
      <c r="AG20" s="157" t="str">
        <f>IF(AND(AH18=0,AH19=0,AH20=0,AH21=0,AH22=0,AH23=0,AH24=0,AH25=0,AH26=0,AH27=0,AH28=0,AH29=0),"",(IF((SUMIFS(LME_non_ferrous!$D:$D,LME_non_ferrous!$A:$A,AF20))=0,"-",(SUMIFS(LME_non_ferrous!$D:$D,LME_non_ferrous!$A:$A,AF20)))))</f>
        <v/>
      </c>
      <c r="AH20" s="165">
        <f>SUMIFS(LME_non_ferrous!$D:$D,LME_non_ferrous!$A:$A,AF20)</f>
        <v>0</v>
      </c>
      <c r="AI20" s="3" t="str">
        <f>Доллар!AI20</f>
        <v>17.12.2023</v>
      </c>
      <c r="AJ20" s="157" t="str">
        <f>IF(AND(AK18=0,AK19=0,AK20=0,AK21=0,AK22=0,AK23=0,AK24=0,AK25=0,AK26=0,AK27=0,AK28=0,AK29=0),"",(IF((SUMIFS(LME_non_ferrous!$D:$D,LME_non_ferrous!$A:$A,AI20))=0,"-",(SUMIFS(LME_non_ferrous!$D:$D,LME_non_ferrous!$A:$A,AI20)))))</f>
        <v/>
      </c>
      <c r="AK20" s="165">
        <f>SUMIFS(LME_non_ferrous!$D:$D,LME_non_ferrous!$A:$A,AI20)</f>
        <v>0</v>
      </c>
      <c r="AQ20" s="153" t="str">
        <f t="shared" si="1"/>
        <v>17.06.2023</v>
      </c>
      <c r="AR20" s="161">
        <f t="shared" si="0"/>
        <v>0</v>
      </c>
      <c r="AT20" s="3" t="str">
        <f t="shared" si="2"/>
        <v>17.10.2023</v>
      </c>
      <c r="AU20" s="161">
        <f t="shared" si="3"/>
        <v>0</v>
      </c>
      <c r="AW20" s="3" t="str">
        <f t="shared" si="4"/>
        <v>17.11.2023</v>
      </c>
      <c r="AX20" s="161">
        <f t="shared" si="5"/>
        <v>0</v>
      </c>
      <c r="AZ20" s="3" t="str">
        <f t="shared" si="6"/>
        <v>17.12.2023</v>
      </c>
      <c r="BA20" s="161">
        <f t="shared" si="7"/>
        <v>0</v>
      </c>
    </row>
    <row r="21" spans="2:53" x14ac:dyDescent="0.25">
      <c r="B21" s="3" t="str">
        <f>Доллар!B21</f>
        <v>18.01.2023</v>
      </c>
      <c r="C21" s="157" t="str">
        <f>IF(AND(D19=0,D20=0,D21=0,D22=0,D23=0,D24=0,D25=0,D26=0,D27=0,D28=0,D29=0,D30=0),"",(IF((SUMIFS(LME_non_ferrous!$D:$D,LME_non_ferrous!$A:$A,B21))=0,"-",(SUMIFS(LME_non_ferrous!$D:$D,LME_non_ferrous!$A:$A,B21)))))</f>
        <v/>
      </c>
      <c r="D21" s="165">
        <f>SUMIFS(LME_non_ferrous!$D:$D,LME_non_ferrous!$A:$A,B21)</f>
        <v>0</v>
      </c>
      <c r="E21" s="3" t="str">
        <f>Доллар!E21</f>
        <v>18.02.2023</v>
      </c>
      <c r="F21" s="157" t="str">
        <f>IF(AND(G19=0,G20=0,G21=0,G22=0,G23=0,G24=0,G25=0,G26=0,G27=0,G28=0,G29=0,G30=0),"",(IF((SUMIFS(LME_non_ferrous!$D:$D,LME_non_ferrous!$A:$A,E21))=0,"-",(SUMIFS(LME_non_ferrous!$D:$D,LME_non_ferrous!$A:$A,E21)))))</f>
        <v/>
      </c>
      <c r="G21" s="165">
        <f>SUMIFS(LME_non_ferrous!$D:$D,LME_non_ferrous!$A:$A,E21)</f>
        <v>0</v>
      </c>
      <c r="H21" s="3" t="str">
        <f>Доллар!H21</f>
        <v>18.03.2023</v>
      </c>
      <c r="I21" s="157" t="str">
        <f>IF(AND(J19=0,J20=0,J21=0,J22=0,J23=0,J24=0,J25=0,J26=0,J27=0,J28=0,J29=0,J30=0),"",(IF((SUMIFS(LME_non_ferrous!$D:$D,LME_non_ferrous!$A:$A,H21))=0,"-",(SUMIFS(LME_non_ferrous!$D:$D,LME_non_ferrous!$A:$A,H21)))))</f>
        <v/>
      </c>
      <c r="J21" s="165">
        <f>SUMIFS(LME_non_ferrous!$D:$D,LME_non_ferrous!$A:$A,H21)</f>
        <v>0</v>
      </c>
      <c r="K21" s="3" t="str">
        <f>Доллар!K21</f>
        <v>18.04.2023</v>
      </c>
      <c r="L21" s="157" t="str">
        <f>IF(AND(M19=0,M20=0,M21=0,M22=0,M23=0,M24=0,M25=0,M26=0,M27=0,M28=0,M29=0,M30=0),"",(IF((SUMIFS(LME_non_ferrous!$D:$D,LME_non_ferrous!$A:$A,K21))=0,"-",(SUMIFS(LME_non_ferrous!$D:$D,LME_non_ferrous!$A:$A,K21)))))</f>
        <v/>
      </c>
      <c r="M21" s="165">
        <f>SUMIFS(LME_non_ferrous!$D:$D,LME_non_ferrous!$A:$A,K21)</f>
        <v>0</v>
      </c>
      <c r="N21" s="3" t="str">
        <f>Доллар!N21</f>
        <v>18.05.2023</v>
      </c>
      <c r="O21" s="157" t="str">
        <f>IF(AND(P19=0,P20=0,P21=0,P22=0,P23=0,P24=0,P25=0,P26=0,P27=0,P28=0,P29=0,P30=0),"",(IF((SUMIFS(LME_non_ferrous!$D:$D,LME_non_ferrous!$A:$A,N21))=0,"-",(SUMIFS(LME_non_ferrous!$D:$D,LME_non_ferrous!$A:$A,N21)))))</f>
        <v/>
      </c>
      <c r="P21" s="165">
        <f>SUMIFS(LME_non_ferrous!$D:$D,LME_non_ferrous!$A:$A,N21)</f>
        <v>0</v>
      </c>
      <c r="Q21" s="3" t="str">
        <f>Доллар!Q21</f>
        <v>18.06.2023</v>
      </c>
      <c r="R21" s="157" t="str">
        <f>IF(AND(S19=0,S20=0,S21=0,S22=0,S23=0,S24=0,S25=0,S26=0,S27=0,S28=0,S29=0,S30=0),"",(IF((SUMIFS(LME_non_ferrous!$D:$D,LME_non_ferrous!$A:$A,Q21))=0,"-",(SUMIFS(LME_non_ferrous!$D:$D,LME_non_ferrous!$A:$A,Q21)))))</f>
        <v/>
      </c>
      <c r="S21" s="165">
        <f>SUMIFS(LME_non_ferrous!$D:$D,LME_non_ferrous!$A:$A,Q21)</f>
        <v>0</v>
      </c>
      <c r="T21" s="3" t="str">
        <f>Доллар!T21</f>
        <v>18.07.2023</v>
      </c>
      <c r="U21" s="157" t="str">
        <f>IF(AND(V19=0,V20=0,V21=0,V22=0,V23=0,V24=0,V25=0,V26=0,V27=0,V28=0,V29=0,V30=0),"",(IF((SUMIFS(LME_non_ferrous!$D:$D,LME_non_ferrous!$A:$A,T21))=0,"-",(SUMIFS(LME_non_ferrous!$D:$D,LME_non_ferrous!$A:$A,T21)))))</f>
        <v/>
      </c>
      <c r="V21" s="165">
        <f>SUMIFS(LME_non_ferrous!$D:$D,LME_non_ferrous!$A:$A,T21)</f>
        <v>0</v>
      </c>
      <c r="W21" s="3" t="str">
        <f>Доллар!W21</f>
        <v>18.08.2023</v>
      </c>
      <c r="X21" s="157" t="str">
        <f>IF(AND(Y19=0,Y20=0,Y21=0,Y22=0,Y23=0,Y24=0,Y25=0,Y26=0,Y27=0,Y28=0,Y29=0,Y30=0),"",(IF((SUMIFS(LME_non_ferrous!$D:$D,LME_non_ferrous!$A:$A,W21))=0,"-",(SUMIFS(LME_non_ferrous!$D:$D,LME_non_ferrous!$A:$A,W21)))))</f>
        <v/>
      </c>
      <c r="Y21" s="165">
        <f>SUMIFS(LME_non_ferrous!$D:$D,LME_non_ferrous!$A:$A,W21)</f>
        <v>0</v>
      </c>
      <c r="Z21" s="3" t="str">
        <f>Доллар!Z21</f>
        <v>18.09.2023</v>
      </c>
      <c r="AA21" s="157" t="str">
        <f>IF(AND(AB19=0,AB20=0,AB21=0,AB22=0,AB23=0,AB24=0,AB25=0,AB26=0,AB27=0,AB28=0,AB29=0,AB30=0),"",(IF((SUMIFS(LME_non_ferrous!$D:$D,LME_non_ferrous!$A:$A,Z21))=0,"-",(SUMIFS(LME_non_ferrous!$D:$D,LME_non_ferrous!$A:$A,Z21)))))</f>
        <v/>
      </c>
      <c r="AB21" s="165">
        <f>SUMIFS(LME_non_ferrous!$D:$D,LME_non_ferrous!$A:$A,Z21)</f>
        <v>0</v>
      </c>
      <c r="AC21" s="3" t="str">
        <f>Доллар!AC21</f>
        <v>18.10.2023</v>
      </c>
      <c r="AD21" s="157" t="str">
        <f>IF(AND(AE19=0,AE20=0,AE21=0,AE22=0,AE23=0,AE24=0,AE25=0,AE26=0,AE27=0,AE28=0,AE29=0,AE30=0),"",(IF((SUMIFS(LME_non_ferrous!$D:$D,LME_non_ferrous!$A:$A,AC21))=0,"-",(SUMIFS(LME_non_ferrous!$D:$D,LME_non_ferrous!$A:$A,AC21)))))</f>
        <v/>
      </c>
      <c r="AE21" s="165">
        <f>SUMIFS(LME_non_ferrous!$D:$D,LME_non_ferrous!$A:$A,AC21)</f>
        <v>0</v>
      </c>
      <c r="AF21" s="3" t="str">
        <f>Доллар!AF21</f>
        <v>18.11.2023</v>
      </c>
      <c r="AG21" s="157" t="str">
        <f>IF(AND(AH19=0,AH20=0,AH21=0,AH22=0,AH23=0,AH24=0,AH25=0,AH26=0,AH27=0,AH28=0,AH29=0,AH30=0),"",(IF((SUMIFS(LME_non_ferrous!$D:$D,LME_non_ferrous!$A:$A,AF21))=0,"-",(SUMIFS(LME_non_ferrous!$D:$D,LME_non_ferrous!$A:$A,AF21)))))</f>
        <v/>
      </c>
      <c r="AH21" s="165">
        <f>SUMIFS(LME_non_ferrous!$D:$D,LME_non_ferrous!$A:$A,AF21)</f>
        <v>0</v>
      </c>
      <c r="AI21" s="3" t="str">
        <f>Доллар!AI21</f>
        <v>18.12.2023</v>
      </c>
      <c r="AJ21" s="157" t="str">
        <f>IF(AND(AK19=0,AK20=0,AK21=0,AK22=0,AK23=0,AK24=0,AK25=0,AK26=0,AK27=0,AK28=0,AK29=0,AK30=0),"",(IF((SUMIFS(LME_non_ferrous!$D:$D,LME_non_ferrous!$A:$A,AI21))=0,"-",(SUMIFS(LME_non_ferrous!$D:$D,LME_non_ferrous!$A:$A,AI21)))))</f>
        <v/>
      </c>
      <c r="AK21" s="165">
        <f>SUMIFS(LME_non_ferrous!$D:$D,LME_non_ferrous!$A:$A,AI21)</f>
        <v>0</v>
      </c>
      <c r="AQ21" s="153" t="str">
        <f t="shared" si="1"/>
        <v>18.06.2023</v>
      </c>
      <c r="AR21" s="161">
        <f t="shared" si="0"/>
        <v>0</v>
      </c>
      <c r="AT21" s="3" t="str">
        <f t="shared" si="2"/>
        <v>18.10.2023</v>
      </c>
      <c r="AU21" s="161">
        <f t="shared" si="3"/>
        <v>0</v>
      </c>
      <c r="AW21" s="3" t="str">
        <f t="shared" si="4"/>
        <v>18.11.2023</v>
      </c>
      <c r="AX21" s="161">
        <f t="shared" si="5"/>
        <v>0</v>
      </c>
      <c r="AZ21" s="3" t="str">
        <f t="shared" si="6"/>
        <v>18.12.2023</v>
      </c>
      <c r="BA21" s="161">
        <f t="shared" si="7"/>
        <v>0</v>
      </c>
    </row>
    <row r="22" spans="2:53" x14ac:dyDescent="0.25">
      <c r="B22" s="3" t="str">
        <f>Доллар!B22</f>
        <v>19.01.2023</v>
      </c>
      <c r="C22" s="157" t="str">
        <f>IF(AND(D20=0,D21=0,D22=0,D23=0,D24=0,D25=0,D26=0,D27=0,D28=0,D29=0,D30=0,D31=0),"",(IF((SUMIFS(LME_non_ferrous!$D:$D,LME_non_ferrous!$A:$A,B22))=0,"-",(SUMIFS(LME_non_ferrous!$D:$D,LME_non_ferrous!$A:$A,B22)))))</f>
        <v/>
      </c>
      <c r="D22" s="165">
        <f>SUMIFS(LME_non_ferrous!$D:$D,LME_non_ferrous!$A:$A,B22)</f>
        <v>0</v>
      </c>
      <c r="E22" s="3" t="str">
        <f>Доллар!E22</f>
        <v>19.02.2023</v>
      </c>
      <c r="F22" s="157" t="str">
        <f>IF(AND(G20=0,G21=0,G22=0,G23=0,G24=0,G25=0,G26=0,G27=0,G28=0,G29=0,G30=0,G31=0),"",(IF((SUMIFS(LME_non_ferrous!$D:$D,LME_non_ferrous!$A:$A,E22))=0,"-",(SUMIFS(LME_non_ferrous!$D:$D,LME_non_ferrous!$A:$A,E22)))))</f>
        <v/>
      </c>
      <c r="G22" s="165">
        <f>SUMIFS(LME_non_ferrous!$D:$D,LME_non_ferrous!$A:$A,E22)</f>
        <v>0</v>
      </c>
      <c r="H22" s="3" t="str">
        <f>Доллар!H22</f>
        <v>19.03.2023</v>
      </c>
      <c r="I22" s="157" t="str">
        <f>IF(AND(J20=0,J21=0,J22=0,J23=0,J24=0,J25=0,J26=0,J27=0,J28=0,J29=0,J30=0,J31=0),"",(IF((SUMIFS(LME_non_ferrous!$D:$D,LME_non_ferrous!$A:$A,H22))=0,"-",(SUMIFS(LME_non_ferrous!$D:$D,LME_non_ferrous!$A:$A,H22)))))</f>
        <v/>
      </c>
      <c r="J22" s="165">
        <f>SUMIFS(LME_non_ferrous!$D:$D,LME_non_ferrous!$A:$A,H22)</f>
        <v>0</v>
      </c>
      <c r="K22" s="3" t="str">
        <f>Доллар!K22</f>
        <v>19.04.2023</v>
      </c>
      <c r="L22" s="157" t="str">
        <f>IF(AND(M20=0,M21=0,M22=0,M23=0,M24=0,M25=0,M26=0,M27=0,M28=0,M29=0,M30=0,M31=0),"",(IF((SUMIFS(LME_non_ferrous!$D:$D,LME_non_ferrous!$A:$A,K22))=0,"-",(SUMIFS(LME_non_ferrous!$D:$D,LME_non_ferrous!$A:$A,K22)))))</f>
        <v/>
      </c>
      <c r="M22" s="165">
        <f>SUMIFS(LME_non_ferrous!$D:$D,LME_non_ferrous!$A:$A,K22)</f>
        <v>0</v>
      </c>
      <c r="N22" s="3" t="str">
        <f>Доллар!N22</f>
        <v>19.05.2023</v>
      </c>
      <c r="O22" s="157" t="str">
        <f>IF(AND(P20=0,P21=0,P22=0,P23=0,P24=0,P25=0,P26=0,P27=0,P28=0,P29=0,P30=0,P31=0),"",(IF((SUMIFS(LME_non_ferrous!$D:$D,LME_non_ferrous!$A:$A,N22))=0,"-",(SUMIFS(LME_non_ferrous!$D:$D,LME_non_ferrous!$A:$A,N22)))))</f>
        <v/>
      </c>
      <c r="P22" s="165">
        <f>SUMIFS(LME_non_ferrous!$D:$D,LME_non_ferrous!$A:$A,N22)</f>
        <v>0</v>
      </c>
      <c r="Q22" s="3" t="str">
        <f>Доллар!Q22</f>
        <v>19.06.2023</v>
      </c>
      <c r="R22" s="157" t="str">
        <f>IF(AND(S20=0,S21=0,S22=0,S23=0,S24=0,S25=0,S26=0,S27=0,S28=0,S29=0,S30=0,S31=0),"",(IF((SUMIFS(LME_non_ferrous!$D:$D,LME_non_ferrous!$A:$A,Q22))=0,"-",(SUMIFS(LME_non_ferrous!$D:$D,LME_non_ferrous!$A:$A,Q22)))))</f>
        <v/>
      </c>
      <c r="S22" s="165">
        <f>SUMIFS(LME_non_ferrous!$D:$D,LME_non_ferrous!$A:$A,Q22)</f>
        <v>0</v>
      </c>
      <c r="T22" s="3" t="str">
        <f>Доллар!T22</f>
        <v>19.07.2023</v>
      </c>
      <c r="U22" s="157" t="str">
        <f>IF(AND(V20=0,V21=0,V22=0,V23=0,V24=0,V25=0,V26=0,V27=0,V28=0,V29=0,V30=0,V31=0),"",(IF((SUMIFS(LME_non_ferrous!$D:$D,LME_non_ferrous!$A:$A,T22))=0,"-",(SUMIFS(LME_non_ferrous!$D:$D,LME_non_ferrous!$A:$A,T22)))))</f>
        <v/>
      </c>
      <c r="V22" s="165">
        <f>SUMIFS(LME_non_ferrous!$D:$D,LME_non_ferrous!$A:$A,T22)</f>
        <v>0</v>
      </c>
      <c r="W22" s="3" t="str">
        <f>Доллар!W22</f>
        <v>19.08.2023</v>
      </c>
      <c r="X22" s="157" t="str">
        <f>IF(AND(Y20=0,Y21=0,Y22=0,Y23=0,Y24=0,Y25=0,Y26=0,Y27=0,Y28=0,Y29=0,Y30=0,Y31=0),"",(IF((SUMIFS(LME_non_ferrous!$D:$D,LME_non_ferrous!$A:$A,W22))=0,"-",(SUMIFS(LME_non_ferrous!$D:$D,LME_non_ferrous!$A:$A,W22)))))</f>
        <v/>
      </c>
      <c r="Y22" s="165">
        <f>SUMIFS(LME_non_ferrous!$D:$D,LME_non_ferrous!$A:$A,W22)</f>
        <v>0</v>
      </c>
      <c r="Z22" s="3" t="str">
        <f>Доллар!Z22</f>
        <v>19.09.2023</v>
      </c>
      <c r="AA22" s="157" t="str">
        <f>IF(AND(AB20=0,AB21=0,AB22=0,AB23=0,AB24=0,AB25=0,AB26=0,AB27=0,AB28=0,AB29=0,AB30=0,AB31=0),"",(IF((SUMIFS(LME_non_ferrous!$D:$D,LME_non_ferrous!$A:$A,Z22))=0,"-",(SUMIFS(LME_non_ferrous!$D:$D,LME_non_ferrous!$A:$A,Z22)))))</f>
        <v/>
      </c>
      <c r="AB22" s="165">
        <f>SUMIFS(LME_non_ferrous!$D:$D,LME_non_ferrous!$A:$A,Z22)</f>
        <v>0</v>
      </c>
      <c r="AC22" s="3" t="str">
        <f>Доллар!AC22</f>
        <v>19.10.2023</v>
      </c>
      <c r="AD22" s="157" t="str">
        <f>IF(AND(AE20=0,AE21=0,AE22=0,AE23=0,AE24=0,AE25=0,AE26=0,AE27=0,AE28=0,AE29=0,AE30=0,AE31=0),"",(IF((SUMIFS(LME_non_ferrous!$D:$D,LME_non_ferrous!$A:$A,AC22))=0,"-",(SUMIFS(LME_non_ferrous!$D:$D,LME_non_ferrous!$A:$A,AC22)))))</f>
        <v/>
      </c>
      <c r="AE22" s="165">
        <f>SUMIFS(LME_non_ferrous!$D:$D,LME_non_ferrous!$A:$A,AC22)</f>
        <v>0</v>
      </c>
      <c r="AF22" s="3" t="str">
        <f>Доллар!AF22</f>
        <v>19.11.2023</v>
      </c>
      <c r="AG22" s="157" t="str">
        <f>IF(AND(AH20=0,AH21=0,AH22=0,AH23=0,AH24=0,AH25=0,AH26=0,AH27=0,AH28=0,AH29=0,AH30=0,AH31=0),"",(IF((SUMIFS(LME_non_ferrous!$D:$D,LME_non_ferrous!$A:$A,AF22))=0,"-",(SUMIFS(LME_non_ferrous!$D:$D,LME_non_ferrous!$A:$A,AF22)))))</f>
        <v/>
      </c>
      <c r="AH22" s="165">
        <f>SUMIFS(LME_non_ferrous!$D:$D,LME_non_ferrous!$A:$A,AF22)</f>
        <v>0</v>
      </c>
      <c r="AI22" s="3" t="str">
        <f>Доллар!AI22</f>
        <v>19.12.2023</v>
      </c>
      <c r="AJ22" s="157" t="str">
        <f>IF(AND(AK20=0,AK21=0,AK22=0,AK23=0,AK24=0,AK25=0,AK26=0,AK27=0,AK28=0,AK29=0,AK30=0,AK31=0),"",(IF((SUMIFS(LME_non_ferrous!$D:$D,LME_non_ferrous!$A:$A,AI22))=0,"-",(SUMIFS(LME_non_ferrous!$D:$D,LME_non_ferrous!$A:$A,AI22)))))</f>
        <v/>
      </c>
      <c r="AK22" s="165">
        <f>SUMIFS(LME_non_ferrous!$D:$D,LME_non_ferrous!$A:$A,AI22)</f>
        <v>0</v>
      </c>
      <c r="AQ22" s="153" t="str">
        <f t="shared" si="1"/>
        <v>19.06.2023</v>
      </c>
      <c r="AR22" s="161">
        <f t="shared" si="0"/>
        <v>0</v>
      </c>
      <c r="AT22" s="3" t="str">
        <f t="shared" si="2"/>
        <v>19.10.2023</v>
      </c>
      <c r="AU22" s="161">
        <f t="shared" si="3"/>
        <v>0</v>
      </c>
      <c r="AW22" s="3" t="str">
        <f t="shared" si="4"/>
        <v>19.11.2023</v>
      </c>
      <c r="AX22" s="161">
        <f t="shared" si="5"/>
        <v>0</v>
      </c>
      <c r="AZ22" s="3" t="str">
        <f t="shared" si="6"/>
        <v>19.12.2023</v>
      </c>
      <c r="BA22" s="161">
        <f t="shared" si="7"/>
        <v>0</v>
      </c>
    </row>
    <row r="23" spans="2:53" x14ac:dyDescent="0.25">
      <c r="B23" s="3" t="str">
        <f>Доллар!B23</f>
        <v>20.01.2023</v>
      </c>
      <c r="C23" s="157" t="str">
        <f>IF(AND(D21=0,D22=0,D23=0,D24=0,D25=0,D26=0,D27=0,D28=0,D29=0,D30=0,D31=0,D32=0),"",(IF((SUMIFS(LME_non_ferrous!$D:$D,LME_non_ferrous!$A:$A,B23))=0,"-",(SUMIFS(LME_non_ferrous!$D:$D,LME_non_ferrous!$A:$A,B23)))))</f>
        <v/>
      </c>
      <c r="D23" s="165">
        <f>SUMIFS(LME_non_ferrous!$D:$D,LME_non_ferrous!$A:$A,B23)</f>
        <v>0</v>
      </c>
      <c r="E23" s="3" t="str">
        <f>Доллар!E23</f>
        <v>20.02.2023</v>
      </c>
      <c r="F23" s="157" t="str">
        <f>IF(AND(G21=0,G22=0,G23=0,G24=0,G25=0,G26=0,G27=0,G28=0,G29=0,G30=0,G31=0,G32=0),"",(IF((SUMIFS(LME_non_ferrous!$D:$D,LME_non_ferrous!$A:$A,E23))=0,"-",(SUMIFS(LME_non_ferrous!$D:$D,LME_non_ferrous!$A:$A,E23)))))</f>
        <v/>
      </c>
      <c r="G23" s="165">
        <f>SUMIFS(LME_non_ferrous!$D:$D,LME_non_ferrous!$A:$A,E23)</f>
        <v>0</v>
      </c>
      <c r="H23" s="3" t="str">
        <f>Доллар!H23</f>
        <v>20.03.2023</v>
      </c>
      <c r="I23" s="157" t="str">
        <f>IF(AND(J21=0,J22=0,J23=0,J24=0,J25=0,J26=0,J27=0,J28=0,J29=0,J30=0,J31=0,J32=0),"",(IF((SUMIFS(LME_non_ferrous!$D:$D,LME_non_ferrous!$A:$A,H23))=0,"-",(SUMIFS(LME_non_ferrous!$D:$D,LME_non_ferrous!$A:$A,H23)))))</f>
        <v/>
      </c>
      <c r="J23" s="165">
        <f>SUMIFS(LME_non_ferrous!$D:$D,LME_non_ferrous!$A:$A,H23)</f>
        <v>0</v>
      </c>
      <c r="K23" s="3" t="str">
        <f>Доллар!K23</f>
        <v>20.04.2023</v>
      </c>
      <c r="L23" s="157" t="str">
        <f>IF(AND(M21=0,M22=0,M23=0,M24=0,M25=0,M26=0,M27=0,M28=0,M29=0,M30=0,M31=0,M32=0),"",(IF((SUMIFS(LME_non_ferrous!$D:$D,LME_non_ferrous!$A:$A,K23))=0,"-",(SUMIFS(LME_non_ferrous!$D:$D,LME_non_ferrous!$A:$A,K23)))))</f>
        <v/>
      </c>
      <c r="M23" s="165">
        <f>SUMIFS(LME_non_ferrous!$D:$D,LME_non_ferrous!$A:$A,K23)</f>
        <v>0</v>
      </c>
      <c r="N23" s="3" t="str">
        <f>Доллар!N23</f>
        <v>20.05.2023</v>
      </c>
      <c r="O23" s="157" t="str">
        <f>IF(AND(P21=0,P22=0,P23=0,P24=0,P25=0,P26=0,P27=0,P28=0,P29=0,P30=0,P31=0,P32=0),"",(IF((SUMIFS(LME_non_ferrous!$D:$D,LME_non_ferrous!$A:$A,N23))=0,"-",(SUMIFS(LME_non_ferrous!$D:$D,LME_non_ferrous!$A:$A,N23)))))</f>
        <v/>
      </c>
      <c r="P23" s="165">
        <f>SUMIFS(LME_non_ferrous!$D:$D,LME_non_ferrous!$A:$A,N23)</f>
        <v>0</v>
      </c>
      <c r="Q23" s="3" t="str">
        <f>Доллар!Q23</f>
        <v>20.06.2023</v>
      </c>
      <c r="R23" s="157" t="str">
        <f>IF(AND(S21=0,S22=0,S23=0,S24=0,S25=0,S26=0,S27=0,S28=0,S29=0,S30=0,S31=0,S32=0),"",(IF((SUMIFS(LME_non_ferrous!$D:$D,LME_non_ferrous!$A:$A,Q23))=0,"-",(SUMIFS(LME_non_ferrous!$D:$D,LME_non_ferrous!$A:$A,Q23)))))</f>
        <v/>
      </c>
      <c r="S23" s="165">
        <f>SUMIFS(LME_non_ferrous!$D:$D,LME_non_ferrous!$A:$A,Q23)</f>
        <v>0</v>
      </c>
      <c r="T23" s="3" t="str">
        <f>Доллар!T23</f>
        <v>20.07.2023</v>
      </c>
      <c r="U23" s="157" t="str">
        <f>IF(AND(V21=0,V22=0,V23=0,V24=0,V25=0,V26=0,V27=0,V28=0,V29=0,V30=0,V31=0,V32=0),"",(IF((SUMIFS(LME_non_ferrous!$D:$D,LME_non_ferrous!$A:$A,T23))=0,"-",(SUMIFS(LME_non_ferrous!$D:$D,LME_non_ferrous!$A:$A,T23)))))</f>
        <v/>
      </c>
      <c r="V23" s="165">
        <f>SUMIFS(LME_non_ferrous!$D:$D,LME_non_ferrous!$A:$A,T23)</f>
        <v>0</v>
      </c>
      <c r="W23" s="3" t="str">
        <f>Доллар!W23</f>
        <v>20.08.2023</v>
      </c>
      <c r="X23" s="157" t="str">
        <f>IF(AND(Y21=0,Y22=0,Y23=0,Y24=0,Y25=0,Y26=0,Y27=0,Y28=0,Y29=0,Y30=0,Y31=0,Y32=0),"",(IF((SUMIFS(LME_non_ferrous!$D:$D,LME_non_ferrous!$A:$A,W23))=0,"-",(SUMIFS(LME_non_ferrous!$D:$D,LME_non_ferrous!$A:$A,W23)))))</f>
        <v/>
      </c>
      <c r="Y23" s="165">
        <f>SUMIFS(LME_non_ferrous!$D:$D,LME_non_ferrous!$A:$A,W23)</f>
        <v>0</v>
      </c>
      <c r="Z23" s="3" t="str">
        <f>Доллар!Z23</f>
        <v>20.09.2023</v>
      </c>
      <c r="AA23" s="157" t="str">
        <f>IF(AND(AB21=0,AB22=0,AB23=0,AB24=0,AB25=0,AB26=0,AB27=0,AB28=0,AB29=0,AB30=0,AB31=0,AB32=0),"",(IF((SUMIFS(LME_non_ferrous!$D:$D,LME_non_ferrous!$A:$A,Z23))=0,"-",(SUMIFS(LME_non_ferrous!$D:$D,LME_non_ferrous!$A:$A,Z23)))))</f>
        <v/>
      </c>
      <c r="AB23" s="165">
        <f>SUMIFS(LME_non_ferrous!$D:$D,LME_non_ferrous!$A:$A,Z23)</f>
        <v>0</v>
      </c>
      <c r="AC23" s="3" t="str">
        <f>Доллар!AC23</f>
        <v>20.10.2023</v>
      </c>
      <c r="AD23" s="157" t="str">
        <f>IF(AND(AE21=0,AE22=0,AE23=0,AE24=0,AE25=0,AE26=0,AE27=0,AE28=0,AE29=0,AE30=0,AE31=0,AE32=0),"",(IF((SUMIFS(LME_non_ferrous!$D:$D,LME_non_ferrous!$A:$A,AC23))=0,"-",(SUMIFS(LME_non_ferrous!$D:$D,LME_non_ferrous!$A:$A,AC23)))))</f>
        <v/>
      </c>
      <c r="AE23" s="165">
        <f>SUMIFS(LME_non_ferrous!$D:$D,LME_non_ferrous!$A:$A,AC23)</f>
        <v>0</v>
      </c>
      <c r="AF23" s="3" t="str">
        <f>Доллар!AF23</f>
        <v>20.11.2023</v>
      </c>
      <c r="AG23" s="157" t="str">
        <f>IF(AND(AH21=0,AH22=0,AH23=0,AH24=0,AH25=0,AH26=0,AH27=0,AH28=0,AH29=0,AH30=0,AH31=0,AH32=0),"",(IF((SUMIFS(LME_non_ferrous!$D:$D,LME_non_ferrous!$A:$A,AF23))=0,"-",(SUMIFS(LME_non_ferrous!$D:$D,LME_non_ferrous!$A:$A,AF23)))))</f>
        <v/>
      </c>
      <c r="AH23" s="165">
        <f>SUMIFS(LME_non_ferrous!$D:$D,LME_non_ferrous!$A:$A,AF23)</f>
        <v>0</v>
      </c>
      <c r="AI23" s="3" t="str">
        <f>Доллар!AI23</f>
        <v>20.12.2023</v>
      </c>
      <c r="AJ23" s="157" t="str">
        <f>IF(AND(AK21=0,AK22=0,AK23=0,AK24=0,AK25=0,AK26=0,AK27=0,AK28=0,AK29=0,AK30=0,AK31=0,AK32=0),"",(IF((SUMIFS(LME_non_ferrous!$D:$D,LME_non_ferrous!$A:$A,AI23))=0,"-",(SUMIFS(LME_non_ferrous!$D:$D,LME_non_ferrous!$A:$A,AI23)))))</f>
        <v/>
      </c>
      <c r="AK23" s="165">
        <f>SUMIFS(LME_non_ferrous!$D:$D,LME_non_ferrous!$A:$A,AI23)</f>
        <v>0</v>
      </c>
      <c r="AQ23" s="153" t="str">
        <f t="shared" si="1"/>
        <v>20.06.2023</v>
      </c>
      <c r="AR23" s="161">
        <f t="shared" si="0"/>
        <v>0</v>
      </c>
      <c r="AT23" s="3" t="str">
        <f t="shared" si="2"/>
        <v>20.10.2023</v>
      </c>
      <c r="AU23" s="161">
        <f t="shared" si="3"/>
        <v>0</v>
      </c>
      <c r="AW23" s="3" t="str">
        <f t="shared" si="4"/>
        <v>20.11.2023</v>
      </c>
      <c r="AX23" s="161">
        <f t="shared" si="5"/>
        <v>0</v>
      </c>
      <c r="AZ23" s="3" t="str">
        <f t="shared" si="6"/>
        <v>20.12.2023</v>
      </c>
      <c r="BA23" s="161">
        <f t="shared" si="7"/>
        <v>0</v>
      </c>
    </row>
    <row r="24" spans="2:53" x14ac:dyDescent="0.25">
      <c r="B24" s="3" t="str">
        <f>Доллар!B24</f>
        <v>21.01.2023</v>
      </c>
      <c r="C24" s="157" t="str">
        <f>IF(AND(D22=0,D23=0,D24=0,D25=0,D26=0,D27=0,D28=0,D29=0,D30=0,D31=0,D32=0,D33=0),"",(IF((SUMIFS(LME_non_ferrous!$D:$D,LME_non_ferrous!$A:$A,B24))=0,"-",(SUMIFS(LME_non_ferrous!$D:$D,LME_non_ferrous!$A:$A,B24)))))</f>
        <v/>
      </c>
      <c r="D24" s="165">
        <f>SUMIFS(LME_non_ferrous!$D:$D,LME_non_ferrous!$A:$A,B24)</f>
        <v>0</v>
      </c>
      <c r="E24" s="3" t="str">
        <f>Доллар!E24</f>
        <v>21.02.2023</v>
      </c>
      <c r="F24" s="157" t="str">
        <f>IF(AND(G22=0,G23=0,G24=0,G25=0,G26=0,G27=0,G28=0,G29=0,G30=0,G31=0,G32=0,G33=0),"",(IF((SUMIFS(LME_non_ferrous!$D:$D,LME_non_ferrous!$A:$A,E24))=0,"-",(SUMIFS(LME_non_ferrous!$D:$D,LME_non_ferrous!$A:$A,E24)))))</f>
        <v/>
      </c>
      <c r="G24" s="165">
        <f>SUMIFS(LME_non_ferrous!$D:$D,LME_non_ferrous!$A:$A,E24)</f>
        <v>0</v>
      </c>
      <c r="H24" s="3" t="str">
        <f>Доллар!H24</f>
        <v>21.03.2023</v>
      </c>
      <c r="I24" s="157" t="str">
        <f>IF(AND(J22=0,J23=0,J24=0,J25=0,J26=0,J27=0,J28=0,J29=0,J30=0,J31=0,J32=0,J33=0),"",(IF((SUMIFS(LME_non_ferrous!$D:$D,LME_non_ferrous!$A:$A,H24))=0,"-",(SUMIFS(LME_non_ferrous!$D:$D,LME_non_ferrous!$A:$A,H24)))))</f>
        <v/>
      </c>
      <c r="J24" s="165">
        <f>SUMIFS(LME_non_ferrous!$D:$D,LME_non_ferrous!$A:$A,H24)</f>
        <v>0</v>
      </c>
      <c r="K24" s="3" t="str">
        <f>Доллар!K24</f>
        <v>21.04.2023</v>
      </c>
      <c r="L24" s="157" t="str">
        <f>IF(AND(M22=0,M23=0,M24=0,M25=0,M26=0,M27=0,M28=0,M29=0,M30=0,M31=0,M32=0,M33=0),"",(IF((SUMIFS(LME_non_ferrous!$D:$D,LME_non_ferrous!$A:$A,K24))=0,"-",(SUMIFS(LME_non_ferrous!$D:$D,LME_non_ferrous!$A:$A,K24)))))</f>
        <v/>
      </c>
      <c r="M24" s="165">
        <f>SUMIFS(LME_non_ferrous!$D:$D,LME_non_ferrous!$A:$A,K24)</f>
        <v>0</v>
      </c>
      <c r="N24" s="3" t="str">
        <f>Доллар!N24</f>
        <v>21.05.2023</v>
      </c>
      <c r="O24" s="157" t="str">
        <f>IF(AND(P22=0,P23=0,P24=0,P25=0,P26=0,P27=0,P28=0,P29=0,P30=0,P31=0,P32=0,P33=0),"",(IF((SUMIFS(LME_non_ferrous!$D:$D,LME_non_ferrous!$A:$A,N24))=0,"-",(SUMIFS(LME_non_ferrous!$D:$D,LME_non_ferrous!$A:$A,N24)))))</f>
        <v/>
      </c>
      <c r="P24" s="165">
        <f>SUMIFS(LME_non_ferrous!$D:$D,LME_non_ferrous!$A:$A,N24)</f>
        <v>0</v>
      </c>
      <c r="Q24" s="3" t="str">
        <f>Доллар!Q24</f>
        <v>21.06.2023</v>
      </c>
      <c r="R24" s="157" t="str">
        <f>IF(AND(S22=0,S23=0,S24=0,S25=0,S26=0,S27=0,S28=0,S29=0,S30=0,S31=0,S32=0,S33=0),"",(IF((SUMIFS(LME_non_ferrous!$D:$D,LME_non_ferrous!$A:$A,Q24))=0,"-",(SUMIFS(LME_non_ferrous!$D:$D,LME_non_ferrous!$A:$A,Q24)))))</f>
        <v/>
      </c>
      <c r="S24" s="165">
        <f>SUMIFS(LME_non_ferrous!$D:$D,LME_non_ferrous!$A:$A,Q24)</f>
        <v>0</v>
      </c>
      <c r="T24" s="3" t="str">
        <f>Доллар!T24</f>
        <v>21.07.2023</v>
      </c>
      <c r="U24" s="157" t="str">
        <f>IF(AND(V22=0,V23=0,V24=0,V25=0,V26=0,V27=0,V28=0,V29=0,V30=0,V31=0,V32=0,V33=0),"",(IF((SUMIFS(LME_non_ferrous!$D:$D,LME_non_ferrous!$A:$A,T24))=0,"-",(SUMIFS(LME_non_ferrous!$D:$D,LME_non_ferrous!$A:$A,T24)))))</f>
        <v/>
      </c>
      <c r="V24" s="165">
        <f>SUMIFS(LME_non_ferrous!$D:$D,LME_non_ferrous!$A:$A,T24)</f>
        <v>0</v>
      </c>
      <c r="W24" s="3" t="str">
        <f>Доллар!W24</f>
        <v>21.08.2023</v>
      </c>
      <c r="X24" s="157" t="str">
        <f>IF(AND(Y22=0,Y23=0,Y24=0,Y25=0,Y26=0,Y27=0,Y28=0,Y29=0,Y30=0,Y31=0,Y32=0,Y33=0),"",(IF((SUMIFS(LME_non_ferrous!$D:$D,LME_non_ferrous!$A:$A,W24))=0,"-",(SUMIFS(LME_non_ferrous!$D:$D,LME_non_ferrous!$A:$A,W24)))))</f>
        <v/>
      </c>
      <c r="Y24" s="165">
        <f>SUMIFS(LME_non_ferrous!$D:$D,LME_non_ferrous!$A:$A,W24)</f>
        <v>0</v>
      </c>
      <c r="Z24" s="3" t="str">
        <f>Доллар!Z24</f>
        <v>21.09.2023</v>
      </c>
      <c r="AA24" s="157" t="str">
        <f>IF(AND(AB22=0,AB23=0,AB24=0,AB25=0,AB26=0,AB27=0,AB28=0,AB29=0,AB30=0,AB31=0,AB32=0,AB33=0),"",(IF((SUMIFS(LME_non_ferrous!$D:$D,LME_non_ferrous!$A:$A,Z24))=0,"-",(SUMIFS(LME_non_ferrous!$D:$D,LME_non_ferrous!$A:$A,Z24)))))</f>
        <v/>
      </c>
      <c r="AB24" s="165">
        <f>SUMIFS(LME_non_ferrous!$D:$D,LME_non_ferrous!$A:$A,Z24)</f>
        <v>0</v>
      </c>
      <c r="AC24" s="3" t="str">
        <f>Доллар!AC24</f>
        <v>21.10.2023</v>
      </c>
      <c r="AD24" s="157" t="str">
        <f>IF(AND(AE22=0,AE23=0,AE24=0,AE25=0,AE26=0,AE27=0,AE28=0,AE29=0,AE30=0,AE31=0,AE32=0,AE33=0),"",(IF((SUMIFS(LME_non_ferrous!$D:$D,LME_non_ferrous!$A:$A,AC24))=0,"-",(SUMIFS(LME_non_ferrous!$D:$D,LME_non_ferrous!$A:$A,AC24)))))</f>
        <v/>
      </c>
      <c r="AE24" s="165">
        <f>SUMIFS(LME_non_ferrous!$D:$D,LME_non_ferrous!$A:$A,AC24)</f>
        <v>0</v>
      </c>
      <c r="AF24" s="3" t="str">
        <f>Доллар!AF24</f>
        <v>21.11.2023</v>
      </c>
      <c r="AG24" s="157" t="str">
        <f>IF(AND(AH22=0,AH23=0,AH24=0,AH25=0,AH26=0,AH27=0,AH28=0,AH29=0,AH30=0,AH31=0,AH32=0,AH33=0),"",(IF((SUMIFS(LME_non_ferrous!$D:$D,LME_non_ferrous!$A:$A,AF24))=0,"-",(SUMIFS(LME_non_ferrous!$D:$D,LME_non_ferrous!$A:$A,AF24)))))</f>
        <v/>
      </c>
      <c r="AH24" s="165">
        <f>SUMIFS(LME_non_ferrous!$D:$D,LME_non_ferrous!$A:$A,AF24)</f>
        <v>0</v>
      </c>
      <c r="AI24" s="3" t="str">
        <f>Доллар!AI24</f>
        <v>21.12.2023</v>
      </c>
      <c r="AJ24" s="157" t="str">
        <f>IF(AND(AK22=0,AK23=0,AK24=0,AK25=0,AK26=0,AK27=0,AK28=0,AK29=0,AK30=0,AK31=0,AK32=0,AK33=0),"",(IF((SUMIFS(LME_non_ferrous!$D:$D,LME_non_ferrous!$A:$A,AI24))=0,"-",(SUMIFS(LME_non_ferrous!$D:$D,LME_non_ferrous!$A:$A,AI24)))))</f>
        <v/>
      </c>
      <c r="AK24" s="165">
        <f>SUMIFS(LME_non_ferrous!$D:$D,LME_non_ferrous!$A:$A,AI24)</f>
        <v>0</v>
      </c>
      <c r="AQ24" s="153" t="str">
        <f t="shared" si="1"/>
        <v>21.06.2023</v>
      </c>
      <c r="AR24" s="161">
        <f t="shared" si="0"/>
        <v>0</v>
      </c>
      <c r="AT24" s="3" t="str">
        <f t="shared" si="2"/>
        <v>21.10.2023</v>
      </c>
      <c r="AU24" s="161">
        <f t="shared" si="3"/>
        <v>0</v>
      </c>
      <c r="AW24" s="3" t="str">
        <f t="shared" si="4"/>
        <v>21.11.2023</v>
      </c>
      <c r="AX24" s="161">
        <f t="shared" si="5"/>
        <v>0</v>
      </c>
      <c r="AZ24" s="3" t="str">
        <f t="shared" si="6"/>
        <v>21.12.2023</v>
      </c>
      <c r="BA24" s="161">
        <f t="shared" si="7"/>
        <v>0</v>
      </c>
    </row>
    <row r="25" spans="2:53" x14ac:dyDescent="0.25">
      <c r="B25" s="3" t="str">
        <f>Доллар!B25</f>
        <v>22.01.2023</v>
      </c>
      <c r="C25" s="157" t="str">
        <f>IF(AND(D23=0,D24=0,D25=0,D26=0,D27=0,D28=0,D29=0,D30=0,D31=0,D32=0,D33=0,D34=0),"",(IF((SUMIFS(LME_non_ferrous!$D:$D,LME_non_ferrous!$A:$A,B25))=0,"-",(SUMIFS(LME_non_ferrous!$D:$D,LME_non_ferrous!$A:$A,B25)))))</f>
        <v/>
      </c>
      <c r="D25" s="165">
        <f>SUMIFS(LME_non_ferrous!$D:$D,LME_non_ferrous!$A:$A,B25)</f>
        <v>0</v>
      </c>
      <c r="E25" s="3" t="str">
        <f>Доллар!E25</f>
        <v>22.02.2023</v>
      </c>
      <c r="F25" s="157" t="str">
        <f>IF(AND(G23=0,G24=0,G25=0,G26=0,G27=0,G28=0,G29=0,G30=0,G31=0,G32=0,G33=0,G34=0),"",(IF((SUMIFS(LME_non_ferrous!$D:$D,LME_non_ferrous!$A:$A,E25))=0,"-",(SUMIFS(LME_non_ferrous!$D:$D,LME_non_ferrous!$A:$A,E25)))))</f>
        <v/>
      </c>
      <c r="G25" s="165">
        <f>SUMIFS(LME_non_ferrous!$D:$D,LME_non_ferrous!$A:$A,E25)</f>
        <v>0</v>
      </c>
      <c r="H25" s="3" t="str">
        <f>Доллар!H25</f>
        <v>22.03.2023</v>
      </c>
      <c r="I25" s="157" t="str">
        <f>IF(AND(J23=0,J24=0,J25=0,J26=0,J27=0,J28=0,J29=0,J30=0,J31=0,J32=0,J33=0,J34=0),"",(IF((SUMIFS(LME_non_ferrous!$D:$D,LME_non_ferrous!$A:$A,H25))=0,"-",(SUMIFS(LME_non_ferrous!$D:$D,LME_non_ferrous!$A:$A,H25)))))</f>
        <v/>
      </c>
      <c r="J25" s="165">
        <f>SUMIFS(LME_non_ferrous!$D:$D,LME_non_ferrous!$A:$A,H25)</f>
        <v>0</v>
      </c>
      <c r="K25" s="3" t="str">
        <f>Доллар!K25</f>
        <v>22.04.2023</v>
      </c>
      <c r="L25" s="157" t="str">
        <f>IF(AND(M23=0,M24=0,M25=0,M26=0,M27=0,M28=0,M29=0,M30=0,M31=0,M32=0,M33=0,M34=0),"",(IF((SUMIFS(LME_non_ferrous!$D:$D,LME_non_ferrous!$A:$A,K25))=0,"-",(SUMIFS(LME_non_ferrous!$D:$D,LME_non_ferrous!$A:$A,K25)))))</f>
        <v/>
      </c>
      <c r="M25" s="165">
        <f>SUMIFS(LME_non_ferrous!$D:$D,LME_non_ferrous!$A:$A,K25)</f>
        <v>0</v>
      </c>
      <c r="N25" s="3" t="str">
        <f>Доллар!N25</f>
        <v>22.05.2023</v>
      </c>
      <c r="O25" s="157" t="str">
        <f>IF(AND(P23=0,P24=0,P25=0,P26=0,P27=0,P28=0,P29=0,P30=0,P31=0,P32=0,P33=0,P34=0),"",(IF((SUMIFS(LME_non_ferrous!$D:$D,LME_non_ferrous!$A:$A,N25))=0,"-",(SUMIFS(LME_non_ferrous!$D:$D,LME_non_ferrous!$A:$A,N25)))))</f>
        <v/>
      </c>
      <c r="P25" s="165">
        <f>SUMIFS(LME_non_ferrous!$D:$D,LME_non_ferrous!$A:$A,N25)</f>
        <v>0</v>
      </c>
      <c r="Q25" s="3" t="str">
        <f>Доллар!Q25</f>
        <v>22.06.2023</v>
      </c>
      <c r="R25" s="157" t="str">
        <f>IF(AND(S23=0,S24=0,S25=0,S26=0,S27=0,S28=0,S29=0,S30=0,S31=0,S32=0,S33=0,S34=0),"",(IF((SUMIFS(LME_non_ferrous!$D:$D,LME_non_ferrous!$A:$A,Q25))=0,"-",(SUMIFS(LME_non_ferrous!$D:$D,LME_non_ferrous!$A:$A,Q25)))))</f>
        <v/>
      </c>
      <c r="S25" s="165">
        <f>SUMIFS(LME_non_ferrous!$D:$D,LME_non_ferrous!$A:$A,Q25)</f>
        <v>0</v>
      </c>
      <c r="T25" s="3" t="str">
        <f>Доллар!T25</f>
        <v>22.07.2023</v>
      </c>
      <c r="U25" s="157" t="str">
        <f>IF(AND(V23=0,V24=0,V25=0,V26=0,V27=0,V28=0,V29=0,V30=0,V31=0,V32=0,V33=0,V34=0),"",(IF((SUMIFS(LME_non_ferrous!$D:$D,LME_non_ferrous!$A:$A,T25))=0,"-",(SUMIFS(LME_non_ferrous!$D:$D,LME_non_ferrous!$A:$A,T25)))))</f>
        <v/>
      </c>
      <c r="V25" s="165">
        <f>SUMIFS(LME_non_ferrous!$D:$D,LME_non_ferrous!$A:$A,T25)</f>
        <v>0</v>
      </c>
      <c r="W25" s="3" t="str">
        <f>Доллар!W25</f>
        <v>22.08.2023</v>
      </c>
      <c r="X25" s="157" t="str">
        <f>IF(AND(Y23=0,Y24=0,Y25=0,Y26=0,Y27=0,Y28=0,Y29=0,Y30=0,Y31=0,Y32=0,Y33=0,Y34=0),"",(IF((SUMIFS(LME_non_ferrous!$D:$D,LME_non_ferrous!$A:$A,W25))=0,"-",(SUMIFS(LME_non_ferrous!$D:$D,LME_non_ferrous!$A:$A,W25)))))</f>
        <v/>
      </c>
      <c r="Y25" s="165">
        <f>SUMIFS(LME_non_ferrous!$D:$D,LME_non_ferrous!$A:$A,W25)</f>
        <v>0</v>
      </c>
      <c r="Z25" s="3" t="str">
        <f>Доллар!Z25</f>
        <v>22.09.2023</v>
      </c>
      <c r="AA25" s="157" t="str">
        <f>IF(AND(AB23=0,AB24=0,AB25=0,AB26=0,AB27=0,AB28=0,AB29=0,AB30=0,AB31=0,AB32=0,AB33=0,AB34=0),"",(IF((SUMIFS(LME_non_ferrous!$D:$D,LME_non_ferrous!$A:$A,Z25))=0,"-",(SUMIFS(LME_non_ferrous!$D:$D,LME_non_ferrous!$A:$A,Z25)))))</f>
        <v/>
      </c>
      <c r="AB25" s="165">
        <f>SUMIFS(LME_non_ferrous!$D:$D,LME_non_ferrous!$A:$A,Z25)</f>
        <v>0</v>
      </c>
      <c r="AC25" s="3" t="str">
        <f>Доллар!AC25</f>
        <v>22.10.2023</v>
      </c>
      <c r="AD25" s="157" t="str">
        <f>IF(AND(AE23=0,AE24=0,AE25=0,AE26=0,AE27=0,AE28=0,AE29=0,AE30=0,AE31=0,AE32=0,AE33=0,AE34=0),"",(IF((SUMIFS(LME_non_ferrous!$D:$D,LME_non_ferrous!$A:$A,AC25))=0,"-",(SUMIFS(LME_non_ferrous!$D:$D,LME_non_ferrous!$A:$A,AC25)))))</f>
        <v/>
      </c>
      <c r="AE25" s="165">
        <f>SUMIFS(LME_non_ferrous!$D:$D,LME_non_ferrous!$A:$A,AC25)</f>
        <v>0</v>
      </c>
      <c r="AF25" s="3" t="str">
        <f>Доллар!AF25</f>
        <v>22.11.2023</v>
      </c>
      <c r="AG25" s="157" t="str">
        <f>IF(AND(AH23=0,AH24=0,AH25=0,AH26=0,AH27=0,AH28=0,AH29=0,AH30=0,AH31=0,AH32=0,AH33=0,AH34=0),"",(IF((SUMIFS(LME_non_ferrous!$D:$D,LME_non_ferrous!$A:$A,AF25))=0,"-",(SUMIFS(LME_non_ferrous!$D:$D,LME_non_ferrous!$A:$A,AF25)))))</f>
        <v/>
      </c>
      <c r="AH25" s="165">
        <f>SUMIFS(LME_non_ferrous!$D:$D,LME_non_ferrous!$A:$A,AF25)</f>
        <v>0</v>
      </c>
      <c r="AI25" s="3" t="str">
        <f>Доллар!AI25</f>
        <v>22.12.2023</v>
      </c>
      <c r="AJ25" s="157" t="str">
        <f>IF(AND(AK23=0,AK24=0,AK25=0,AK26=0,AK27=0,AK28=0,AK29=0,AK30=0,AK31=0,AK32=0,AK33=0,AK34=0),"",(IF((SUMIFS(LME_non_ferrous!$D:$D,LME_non_ferrous!$A:$A,AI25))=0,"-",(SUMIFS(LME_non_ferrous!$D:$D,LME_non_ferrous!$A:$A,AI25)))))</f>
        <v/>
      </c>
      <c r="AK25" s="165">
        <f>SUMIFS(LME_non_ferrous!$D:$D,LME_non_ferrous!$A:$A,AI25)</f>
        <v>0</v>
      </c>
      <c r="AQ25" s="153" t="str">
        <f t="shared" si="1"/>
        <v>22.06.2023</v>
      </c>
      <c r="AR25" s="161">
        <f t="shared" si="0"/>
        <v>0</v>
      </c>
      <c r="AT25" s="3" t="str">
        <f t="shared" si="2"/>
        <v>22.10.2023</v>
      </c>
      <c r="AU25" s="161">
        <f t="shared" si="3"/>
        <v>0</v>
      </c>
      <c r="AW25" s="3" t="str">
        <f t="shared" si="4"/>
        <v>22.11.2023</v>
      </c>
      <c r="AX25" s="161">
        <f t="shared" si="5"/>
        <v>0</v>
      </c>
      <c r="AZ25" s="3" t="str">
        <f t="shared" si="6"/>
        <v>22.12.2023</v>
      </c>
      <c r="BA25" s="161">
        <f t="shared" si="7"/>
        <v>0</v>
      </c>
    </row>
    <row r="26" spans="2:53" x14ac:dyDescent="0.25">
      <c r="B26" s="3" t="str">
        <f>Доллар!B26</f>
        <v>23.01.2023</v>
      </c>
      <c r="C26" s="157" t="str">
        <f>IF(AND(D24=0,D25=0,D26=0,D27=0,D28=0,D29=0,D30=0,D31=0,D32=0,D33=0,D34=0,D35=0),"",(IF((SUMIFS(LME_non_ferrous!$D:$D,LME_non_ferrous!$A:$A,B26))=0,"-",(SUMIFS(LME_non_ferrous!$D:$D,LME_non_ferrous!$A:$A,B26)))))</f>
        <v/>
      </c>
      <c r="D26" s="165">
        <f>SUMIFS(LME_non_ferrous!$D:$D,LME_non_ferrous!$A:$A,B26)</f>
        <v>0</v>
      </c>
      <c r="E26" s="3" t="str">
        <f>Доллар!E26</f>
        <v>23.02.2023</v>
      </c>
      <c r="F26" s="157" t="str">
        <f>IF(AND(G24=0,G25=0,G26=0,G27=0,G28=0,G29=0,G30=0,G31=0,G32=0,G33=0,G34=0,G35=0),"",(IF((SUMIFS(LME_non_ferrous!$D:$D,LME_non_ferrous!$A:$A,E26))=0,"-",(SUMIFS(LME_non_ferrous!$D:$D,LME_non_ferrous!$A:$A,E26)))))</f>
        <v/>
      </c>
      <c r="G26" s="165">
        <f>SUMIFS(LME_non_ferrous!$D:$D,LME_non_ferrous!$A:$A,E26)</f>
        <v>0</v>
      </c>
      <c r="H26" s="3" t="str">
        <f>Доллар!H26</f>
        <v>23.03.2023</v>
      </c>
      <c r="I26" s="157" t="str">
        <f>IF(AND(J24=0,J25=0,J26=0,J27=0,J28=0,J29=0,J30=0,J31=0,J32=0,J33=0,J34=0,J35=0),"",(IF((SUMIFS(LME_non_ferrous!$D:$D,LME_non_ferrous!$A:$A,H26))=0,"-",(SUMIFS(LME_non_ferrous!$D:$D,LME_non_ferrous!$A:$A,H26)))))</f>
        <v/>
      </c>
      <c r="J26" s="165">
        <f>SUMIFS(LME_non_ferrous!$D:$D,LME_non_ferrous!$A:$A,H26)</f>
        <v>0</v>
      </c>
      <c r="K26" s="3" t="str">
        <f>Доллар!K26</f>
        <v>23.04.2023</v>
      </c>
      <c r="L26" s="157" t="str">
        <f>IF(AND(M24=0,M25=0,M26=0,M27=0,M28=0,M29=0,M30=0,M31=0,M32=0,M33=0,M34=0,M35=0),"",(IF((SUMIFS(LME_non_ferrous!$D:$D,LME_non_ferrous!$A:$A,K26))=0,"-",(SUMIFS(LME_non_ferrous!$D:$D,LME_non_ferrous!$A:$A,K26)))))</f>
        <v/>
      </c>
      <c r="M26" s="165">
        <f>SUMIFS(LME_non_ferrous!$D:$D,LME_non_ferrous!$A:$A,K26)</f>
        <v>0</v>
      </c>
      <c r="N26" s="3" t="str">
        <f>Доллар!N26</f>
        <v>23.05.2023</v>
      </c>
      <c r="O26" s="157" t="str">
        <f>IF(AND(P24=0,P25=0,P26=0,P27=0,P28=0,P29=0,P30=0,P31=0,P32=0,P33=0,P34=0,P35=0),"",(IF((SUMIFS(LME_non_ferrous!$D:$D,LME_non_ferrous!$A:$A,N26))=0,"-",(SUMIFS(LME_non_ferrous!$D:$D,LME_non_ferrous!$A:$A,N26)))))</f>
        <v/>
      </c>
      <c r="P26" s="165">
        <f>SUMIFS(LME_non_ferrous!$D:$D,LME_non_ferrous!$A:$A,N26)</f>
        <v>0</v>
      </c>
      <c r="Q26" s="3" t="str">
        <f>Доллар!Q26</f>
        <v>23.06.2023</v>
      </c>
      <c r="R26" s="157" t="str">
        <f>IF(AND(S24=0,S25=0,S26=0,S27=0,S28=0,S29=0,S30=0,S31=0,S32=0,S33=0,S34=0,S35=0),"",(IF((SUMIFS(LME_non_ferrous!$D:$D,LME_non_ferrous!$A:$A,Q26))=0,"-",(SUMIFS(LME_non_ferrous!$D:$D,LME_non_ferrous!$A:$A,Q26)))))</f>
        <v/>
      </c>
      <c r="S26" s="165">
        <f>SUMIFS(LME_non_ferrous!$D:$D,LME_non_ferrous!$A:$A,Q26)</f>
        <v>0</v>
      </c>
      <c r="T26" s="3" t="str">
        <f>Доллар!T26</f>
        <v>23.07.2023</v>
      </c>
      <c r="U26" s="157" t="str">
        <f>IF(AND(V24=0,V25=0,V26=0,V27=0,V28=0,V29=0,V30=0,V31=0,V32=0,V33=0,V34=0,V35=0),"",(IF((SUMIFS(LME_non_ferrous!$D:$D,LME_non_ferrous!$A:$A,T26))=0,"-",(SUMIFS(LME_non_ferrous!$D:$D,LME_non_ferrous!$A:$A,T26)))))</f>
        <v/>
      </c>
      <c r="V26" s="165">
        <f>SUMIFS(LME_non_ferrous!$D:$D,LME_non_ferrous!$A:$A,T26)</f>
        <v>0</v>
      </c>
      <c r="W26" s="3" t="str">
        <f>Доллар!W26</f>
        <v>23.08.2023</v>
      </c>
      <c r="X26" s="157" t="str">
        <f>IF(AND(Y24=0,Y25=0,Y26=0,Y27=0,Y28=0,Y29=0,Y30=0,Y31=0,Y32=0,Y33=0,Y34=0,Y35=0),"",(IF((SUMIFS(LME_non_ferrous!$D:$D,LME_non_ferrous!$A:$A,W26))=0,"-",(SUMIFS(LME_non_ferrous!$D:$D,LME_non_ferrous!$A:$A,W26)))))</f>
        <v/>
      </c>
      <c r="Y26" s="165">
        <f>SUMIFS(LME_non_ferrous!$D:$D,LME_non_ferrous!$A:$A,W26)</f>
        <v>0</v>
      </c>
      <c r="Z26" s="3" t="str">
        <f>Доллар!Z26</f>
        <v>23.09.2023</v>
      </c>
      <c r="AA26" s="157" t="str">
        <f>IF(AND(AB24=0,AB25=0,AB26=0,AB27=0,AB28=0,AB29=0,AB30=0,AB31=0,AB32=0,AB33=0,AB34=0,AB35=0),"",(IF((SUMIFS(LME_non_ferrous!$D:$D,LME_non_ferrous!$A:$A,Z26))=0,"-",(SUMIFS(LME_non_ferrous!$D:$D,LME_non_ferrous!$A:$A,Z26)))))</f>
        <v/>
      </c>
      <c r="AB26" s="165">
        <f>SUMIFS(LME_non_ferrous!$D:$D,LME_non_ferrous!$A:$A,Z26)</f>
        <v>0</v>
      </c>
      <c r="AC26" s="3" t="str">
        <f>Доллар!AC26</f>
        <v>23.10.2023</v>
      </c>
      <c r="AD26" s="157" t="str">
        <f>IF(AND(AE24=0,AE25=0,AE26=0,AE27=0,AE28=0,AE29=0,AE30=0,AE31=0,AE32=0,AE33=0,AE34=0,AE35=0),"",(IF((SUMIFS(LME_non_ferrous!$D:$D,LME_non_ferrous!$A:$A,AC26))=0,"-",(SUMIFS(LME_non_ferrous!$D:$D,LME_non_ferrous!$A:$A,AC26)))))</f>
        <v/>
      </c>
      <c r="AE26" s="165">
        <f>SUMIFS(LME_non_ferrous!$D:$D,LME_non_ferrous!$A:$A,AC26)</f>
        <v>0</v>
      </c>
      <c r="AF26" s="3" t="str">
        <f>Доллар!AF26</f>
        <v>23.11.2023</v>
      </c>
      <c r="AG26" s="157" t="str">
        <f>IF(AND(AH24=0,AH25=0,AH26=0,AH27=0,AH28=0,AH29=0,AH30=0,AH31=0,AH32=0,AH33=0,AH34=0,AH35=0),"",(IF((SUMIFS(LME_non_ferrous!$D:$D,LME_non_ferrous!$A:$A,AF26))=0,"-",(SUMIFS(LME_non_ferrous!$D:$D,LME_non_ferrous!$A:$A,AF26)))))</f>
        <v/>
      </c>
      <c r="AH26" s="165">
        <f>SUMIFS(LME_non_ferrous!$D:$D,LME_non_ferrous!$A:$A,AF26)</f>
        <v>0</v>
      </c>
      <c r="AI26" s="3" t="str">
        <f>Доллар!AI26</f>
        <v>23.12.2023</v>
      </c>
      <c r="AJ26" s="157" t="str">
        <f>IF(AND(AK24=0,AK25=0,AK26=0,AK27=0,AK28=0,AK29=0,AK30=0,AK31=0,AK32=0,AK33=0,AK34=0,AK35=0),"",(IF((SUMIFS(LME_non_ferrous!$D:$D,LME_non_ferrous!$A:$A,AI26))=0,"-",(SUMIFS(LME_non_ferrous!$D:$D,LME_non_ferrous!$A:$A,AI26)))))</f>
        <v/>
      </c>
      <c r="AK26" s="165">
        <f>SUMIFS(LME_non_ferrous!$D:$D,LME_non_ferrous!$A:$A,AI26)</f>
        <v>0</v>
      </c>
      <c r="AQ26" s="153" t="str">
        <f t="shared" si="1"/>
        <v>23.06.2023</v>
      </c>
      <c r="AR26" s="161">
        <f t="shared" si="0"/>
        <v>0</v>
      </c>
      <c r="AT26" s="3" t="str">
        <f t="shared" si="2"/>
        <v>23.10.2023</v>
      </c>
      <c r="AU26" s="161">
        <f t="shared" si="3"/>
        <v>0</v>
      </c>
      <c r="AW26" s="3" t="str">
        <f t="shared" si="4"/>
        <v>23.11.2023</v>
      </c>
      <c r="AX26" s="162" t="s">
        <v>52</v>
      </c>
      <c r="AZ26" s="3" t="str">
        <f t="shared" si="6"/>
        <v>23.12.2023</v>
      </c>
      <c r="BA26" s="161">
        <f t="shared" si="7"/>
        <v>0</v>
      </c>
    </row>
    <row r="27" spans="2:53" x14ac:dyDescent="0.25">
      <c r="B27" s="3" t="str">
        <f>Доллар!B27</f>
        <v>24.01.2023</v>
      </c>
      <c r="C27" s="157" t="str">
        <f>IF(AND(D25=0,D26=0,D27=0,D28=0,D29=0,D30=0,D31=0,D32=0,D33=0,D34=0,D35=0,D36=0),"",(IF((SUMIFS(LME_non_ferrous!$D:$D,LME_non_ferrous!$A:$A,B27))=0,"-",(SUMIFS(LME_non_ferrous!$D:$D,LME_non_ferrous!$A:$A,B27)))))</f>
        <v/>
      </c>
      <c r="D27" s="165">
        <f>SUMIFS(LME_non_ferrous!$D:$D,LME_non_ferrous!$A:$A,B27)</f>
        <v>0</v>
      </c>
      <c r="E27" s="3" t="str">
        <f>Доллар!E27</f>
        <v>24.02.2023</v>
      </c>
      <c r="F27" s="157" t="str">
        <f>IF(AND(G25=0,G26=0,G27=0,G28=0,G29=0,G30=0,G31=0,G32=0,G33=0,G34=0,G35=0,G36=0),"",(IF((SUMIFS(LME_non_ferrous!$D:$D,LME_non_ferrous!$A:$A,E27))=0,"-",(SUMIFS(LME_non_ferrous!$D:$D,LME_non_ferrous!$A:$A,E27)))))</f>
        <v/>
      </c>
      <c r="G27" s="165">
        <f>SUMIFS(LME_non_ferrous!$D:$D,LME_non_ferrous!$A:$A,E27)</f>
        <v>0</v>
      </c>
      <c r="H27" s="3" t="str">
        <f>Доллар!H27</f>
        <v>24.03.2023</v>
      </c>
      <c r="I27" s="157" t="str">
        <f>IF(AND(J25=0,J26=0,J27=0,J28=0,J29=0,J30=0,J31=0,J32=0,J33=0,J34=0,J35=0,J36=0),"",(IF((SUMIFS(LME_non_ferrous!$D:$D,LME_non_ferrous!$A:$A,H27))=0,"-",(SUMIFS(LME_non_ferrous!$D:$D,LME_non_ferrous!$A:$A,H27)))))</f>
        <v/>
      </c>
      <c r="J27" s="165">
        <f>SUMIFS(LME_non_ferrous!$D:$D,LME_non_ferrous!$A:$A,H27)</f>
        <v>0</v>
      </c>
      <c r="K27" s="3" t="str">
        <f>Доллар!K27</f>
        <v>24.04.2023</v>
      </c>
      <c r="L27" s="157" t="str">
        <f>IF(AND(M25=0,M26=0,M27=0,M28=0,M29=0,M30=0,M31=0,M32=0,M33=0,M34=0,M35=0,M36=0),"",(IF((SUMIFS(LME_non_ferrous!$D:$D,LME_non_ferrous!$A:$A,K27))=0,"-",(SUMIFS(LME_non_ferrous!$D:$D,LME_non_ferrous!$A:$A,K27)))))</f>
        <v/>
      </c>
      <c r="M27" s="165">
        <f>SUMIFS(LME_non_ferrous!$D:$D,LME_non_ferrous!$A:$A,K27)</f>
        <v>0</v>
      </c>
      <c r="N27" s="3" t="str">
        <f>Доллар!N27</f>
        <v>24.05.2023</v>
      </c>
      <c r="O27" s="157" t="str">
        <f>IF(AND(P25=0,P26=0,P27=0,P28=0,P29=0,P30=0,P31=0,P32=0,P33=0,P34=0,P35=0,P36=0),"",(IF((SUMIFS(LME_non_ferrous!$D:$D,LME_non_ferrous!$A:$A,N27))=0,"-",(SUMIFS(LME_non_ferrous!$D:$D,LME_non_ferrous!$A:$A,N27)))))</f>
        <v/>
      </c>
      <c r="P27" s="165">
        <f>SUMIFS(LME_non_ferrous!$D:$D,LME_non_ferrous!$A:$A,N27)</f>
        <v>0</v>
      </c>
      <c r="Q27" s="3" t="str">
        <f>Доллар!Q27</f>
        <v>24.06.2023</v>
      </c>
      <c r="R27" s="157" t="str">
        <f>IF(AND(S25=0,S26=0,S27=0,S28=0,S29=0,S30=0,S31=0,S32=0,S33=0,S34=0,S35=0,S36=0),"",(IF((SUMIFS(LME_non_ferrous!$D:$D,LME_non_ferrous!$A:$A,Q27))=0,"-",(SUMIFS(LME_non_ferrous!$D:$D,LME_non_ferrous!$A:$A,Q27)))))</f>
        <v/>
      </c>
      <c r="S27" s="165">
        <f>SUMIFS(LME_non_ferrous!$D:$D,LME_non_ferrous!$A:$A,Q27)</f>
        <v>0</v>
      </c>
      <c r="T27" s="3" t="str">
        <f>Доллар!T27</f>
        <v>24.07.2023</v>
      </c>
      <c r="U27" s="157" t="str">
        <f>IF(AND(V25=0,V26=0,V27=0,V28=0,V29=0,V30=0,V31=0,V32=0,V33=0,V34=0,V35=0,V36=0),"",(IF((SUMIFS(LME_non_ferrous!$D:$D,LME_non_ferrous!$A:$A,T27))=0,"-",(SUMIFS(LME_non_ferrous!$D:$D,LME_non_ferrous!$A:$A,T27)))))</f>
        <v/>
      </c>
      <c r="V27" s="165">
        <f>SUMIFS(LME_non_ferrous!$D:$D,LME_non_ferrous!$A:$A,T27)</f>
        <v>0</v>
      </c>
      <c r="W27" s="3" t="str">
        <f>Доллар!W27</f>
        <v>24.08.2023</v>
      </c>
      <c r="X27" s="157" t="str">
        <f>IF(AND(Y25=0,Y26=0,Y27=0,Y28=0,Y29=0,Y30=0,Y31=0,Y32=0,Y33=0,Y34=0,Y35=0,Y36=0),"",(IF((SUMIFS(LME_non_ferrous!$D:$D,LME_non_ferrous!$A:$A,W27))=0,"-",(SUMIFS(LME_non_ferrous!$D:$D,LME_non_ferrous!$A:$A,W27)))))</f>
        <v/>
      </c>
      <c r="Y27" s="165">
        <f>SUMIFS(LME_non_ferrous!$D:$D,LME_non_ferrous!$A:$A,W27)</f>
        <v>0</v>
      </c>
      <c r="Z27" s="3" t="str">
        <f>Доллар!Z27</f>
        <v>24.09.2023</v>
      </c>
      <c r="AA27" s="157" t="str">
        <f>IF(AND(AB25=0,AB26=0,AB27=0,AB28=0,AB29=0,AB30=0,AB31=0,AB32=0,AB33=0,AB34=0,AB35=0,AB36=0),"",(IF((SUMIFS(LME_non_ferrous!$D:$D,LME_non_ferrous!$A:$A,Z27))=0,"-",(SUMIFS(LME_non_ferrous!$D:$D,LME_non_ferrous!$A:$A,Z27)))))</f>
        <v/>
      </c>
      <c r="AB27" s="165">
        <f>SUMIFS(LME_non_ferrous!$D:$D,LME_non_ferrous!$A:$A,Z27)</f>
        <v>0</v>
      </c>
      <c r="AC27" s="3" t="str">
        <f>Доллар!AC27</f>
        <v>24.10.2023</v>
      </c>
      <c r="AD27" s="157" t="str">
        <f>IF(AND(AE25=0,AE26=0,AE27=0,AE28=0,AE29=0,AE30=0,AE31=0,AE32=0,AE33=0,AE34=0,AE35=0,AE36=0),"",(IF((SUMIFS(LME_non_ferrous!$D:$D,LME_non_ferrous!$A:$A,AC27))=0,"-",(SUMIFS(LME_non_ferrous!$D:$D,LME_non_ferrous!$A:$A,AC27)))))</f>
        <v/>
      </c>
      <c r="AE27" s="165">
        <f>SUMIFS(LME_non_ferrous!$D:$D,LME_non_ferrous!$A:$A,AC27)</f>
        <v>0</v>
      </c>
      <c r="AF27" s="3" t="str">
        <f>Доллар!AF27</f>
        <v>24.11.2023</v>
      </c>
      <c r="AG27" s="157" t="str">
        <f>IF(AND(AH25=0,AH26=0,AH27=0,AH28=0,AH29=0,AH30=0,AH31=0,AH32=0,AH33=0,AH34=0,AH35=0,AH36=0),"",(IF((SUMIFS(LME_non_ferrous!$D:$D,LME_non_ferrous!$A:$A,AF27))=0,"-",(SUMIFS(LME_non_ferrous!$D:$D,LME_non_ferrous!$A:$A,AF27)))))</f>
        <v/>
      </c>
      <c r="AH27" s="165">
        <f>SUMIFS(LME_non_ferrous!$D:$D,LME_non_ferrous!$A:$A,AF27)</f>
        <v>0</v>
      </c>
      <c r="AI27" s="3" t="str">
        <f>Доллар!AI27</f>
        <v>24.12.2023</v>
      </c>
      <c r="AJ27" s="157" t="str">
        <f>IF(AND(AK25=0,AK26=0,AK27=0,AK28=0,AK29=0,AK30=0,AK31=0,AK32=0,AK33=0,AK34=0,AK35=0,AK36=0),"",(IF((SUMIFS(LME_non_ferrous!$D:$D,LME_non_ferrous!$A:$A,AI27))=0,"-",(SUMIFS(LME_non_ferrous!$D:$D,LME_non_ferrous!$A:$A,AI27)))))</f>
        <v/>
      </c>
      <c r="AK27" s="165">
        <f>SUMIFS(LME_non_ferrous!$D:$D,LME_non_ferrous!$A:$A,AI27)</f>
        <v>0</v>
      </c>
      <c r="AQ27" s="153" t="str">
        <f t="shared" si="1"/>
        <v>24.06.2023</v>
      </c>
      <c r="AR27" s="162" t="s">
        <v>52</v>
      </c>
      <c r="AT27" s="3" t="str">
        <f t="shared" si="2"/>
        <v>24.10.2023</v>
      </c>
      <c r="AU27" s="162" t="s">
        <v>52</v>
      </c>
      <c r="AW27" s="3" t="str">
        <f t="shared" si="4"/>
        <v>24.11.2023</v>
      </c>
      <c r="AX27" s="162" t="s">
        <v>52</v>
      </c>
      <c r="AZ27" s="3" t="str">
        <f t="shared" si="6"/>
        <v>24.12.2023</v>
      </c>
      <c r="BA27" s="162" t="s">
        <v>52</v>
      </c>
    </row>
    <row r="28" spans="2:53" x14ac:dyDescent="0.25">
      <c r="B28" s="3" t="str">
        <f>Доллар!B28</f>
        <v>25.01.2023</v>
      </c>
      <c r="C28" s="157" t="str">
        <f>IF(AND(D26=0,D27=0,D28=0,D29=0,D30=0,D31=0,D32=0,D33=0,D34=0,D35=0,D36=0,D37=0),"",(IF((SUMIFS(LME_non_ferrous!$D:$D,LME_non_ferrous!$A:$A,B28))=0,"-",(SUMIFS(LME_non_ferrous!$D:$D,LME_non_ferrous!$A:$A,B28)))))</f>
        <v/>
      </c>
      <c r="D28" s="165">
        <f>SUMIFS(LME_non_ferrous!$D:$D,LME_non_ferrous!$A:$A,B28)</f>
        <v>0</v>
      </c>
      <c r="E28" s="3" t="str">
        <f>Доллар!E28</f>
        <v>25.02.2023</v>
      </c>
      <c r="F28" s="157" t="str">
        <f>IF(AND(G26=0,G27=0,G28=0,G29=0,G30=0,G31=0,G32=0,G33=0,G34=0,G35=0,G36=0,G37=0),"",(IF((SUMIFS(LME_non_ferrous!$D:$D,LME_non_ferrous!$A:$A,E28))=0,"-",(SUMIFS(LME_non_ferrous!$D:$D,LME_non_ferrous!$A:$A,E28)))))</f>
        <v/>
      </c>
      <c r="G28" s="165">
        <f>SUMIFS(LME_non_ferrous!$D:$D,LME_non_ferrous!$A:$A,E28)</f>
        <v>0</v>
      </c>
      <c r="H28" s="3" t="str">
        <f>Доллар!H28</f>
        <v>25.03.2023</v>
      </c>
      <c r="I28" s="157" t="str">
        <f>IF(AND(J26=0,J27=0,J28=0,J29=0,J30=0,J31=0,J32=0,J33=0,J34=0,J35=0,J36=0,J37=0),"",(IF((SUMIFS(LME_non_ferrous!$D:$D,LME_non_ferrous!$A:$A,H28))=0,"-",(SUMIFS(LME_non_ferrous!$D:$D,LME_non_ferrous!$A:$A,H28)))))</f>
        <v/>
      </c>
      <c r="J28" s="165">
        <f>SUMIFS(LME_non_ferrous!$D:$D,LME_non_ferrous!$A:$A,H28)</f>
        <v>0</v>
      </c>
      <c r="K28" s="3" t="str">
        <f>Доллар!K28</f>
        <v>25.04.2023</v>
      </c>
      <c r="L28" s="157" t="str">
        <f>IF(AND(M26=0,M27=0,M28=0,M29=0,M30=0,M31=0,M32=0,M33=0,M34=0,M35=0,M36=0,M37=0),"",(IF((SUMIFS(LME_non_ferrous!$D:$D,LME_non_ferrous!$A:$A,K28))=0,"-",(SUMIFS(LME_non_ferrous!$D:$D,LME_non_ferrous!$A:$A,K28)))))</f>
        <v/>
      </c>
      <c r="M28" s="165">
        <f>SUMIFS(LME_non_ferrous!$D:$D,LME_non_ferrous!$A:$A,K28)</f>
        <v>0</v>
      </c>
      <c r="N28" s="3" t="str">
        <f>Доллар!N28</f>
        <v>25.05.2023</v>
      </c>
      <c r="O28" s="157" t="str">
        <f>IF(AND(P26=0,P27=0,P28=0,P29=0,P30=0,P31=0,P32=0,P33=0,P34=0,P35=0,P36=0,P37=0),"",(IF((SUMIFS(LME_non_ferrous!$D:$D,LME_non_ferrous!$A:$A,N28))=0,"-",(SUMIFS(LME_non_ferrous!$D:$D,LME_non_ferrous!$A:$A,N28)))))</f>
        <v/>
      </c>
      <c r="P28" s="165">
        <f>SUMIFS(LME_non_ferrous!$D:$D,LME_non_ferrous!$A:$A,N28)</f>
        <v>0</v>
      </c>
      <c r="Q28" s="3" t="str">
        <f>Доллар!Q28</f>
        <v>25.06.2023</v>
      </c>
      <c r="R28" s="157" t="str">
        <f>IF(AND(S26=0,S27=0,S28=0,S29=0,S30=0,S31=0,S32=0,S33=0,S34=0,S35=0,S36=0,S37=0),"",(IF((SUMIFS(LME_non_ferrous!$D:$D,LME_non_ferrous!$A:$A,Q28))=0,"-",(SUMIFS(LME_non_ferrous!$D:$D,LME_non_ferrous!$A:$A,Q28)))))</f>
        <v/>
      </c>
      <c r="S28" s="165">
        <f>SUMIFS(LME_non_ferrous!$D:$D,LME_non_ferrous!$A:$A,Q28)</f>
        <v>0</v>
      </c>
      <c r="T28" s="3" t="str">
        <f>Доллар!T28</f>
        <v>25.07.2023</v>
      </c>
      <c r="U28" s="157" t="str">
        <f>IF(AND(V26=0,V27=0,V28=0,V29=0,V30=0,V31=0,V32=0,V33=0,V34=0,V35=0,V36=0,V37=0),"",(IF((SUMIFS(LME_non_ferrous!$D:$D,LME_non_ferrous!$A:$A,T28))=0,"-",(SUMIFS(LME_non_ferrous!$D:$D,LME_non_ferrous!$A:$A,T28)))))</f>
        <v/>
      </c>
      <c r="V28" s="165">
        <f>SUMIFS(LME_non_ferrous!$D:$D,LME_non_ferrous!$A:$A,T28)</f>
        <v>0</v>
      </c>
      <c r="W28" s="3" t="str">
        <f>Доллар!W28</f>
        <v>25.08.2023</v>
      </c>
      <c r="X28" s="157" t="str">
        <f>IF(AND(Y26=0,Y27=0,Y28=0,Y29=0,Y30=0,Y31=0,Y32=0,Y33=0,Y34=0,Y35=0,Y36=0,Y37=0),"",(IF((SUMIFS(LME_non_ferrous!$D:$D,LME_non_ferrous!$A:$A,W28))=0,"-",(SUMIFS(LME_non_ferrous!$D:$D,LME_non_ferrous!$A:$A,W28)))))</f>
        <v/>
      </c>
      <c r="Y28" s="165">
        <f>SUMIFS(LME_non_ferrous!$D:$D,LME_non_ferrous!$A:$A,W28)</f>
        <v>0</v>
      </c>
      <c r="Z28" s="3" t="str">
        <f>Доллар!Z28</f>
        <v>25.09.2023</v>
      </c>
      <c r="AA28" s="157" t="str">
        <f>IF(AND(AB26=0,AB27=0,AB28=0,AB29=0,AB30=0,AB31=0,AB32=0,AB33=0,AB34=0,AB35=0,AB36=0,AB37=0),"",(IF((SUMIFS(LME_non_ferrous!$D:$D,LME_non_ferrous!$A:$A,Z28))=0,"-",(SUMIFS(LME_non_ferrous!$D:$D,LME_non_ferrous!$A:$A,Z28)))))</f>
        <v/>
      </c>
      <c r="AB28" s="165">
        <f>SUMIFS(LME_non_ferrous!$D:$D,LME_non_ferrous!$A:$A,Z28)</f>
        <v>0</v>
      </c>
      <c r="AC28" s="3" t="str">
        <f>Доллар!AC28</f>
        <v>25.10.2023</v>
      </c>
      <c r="AD28" s="157" t="str">
        <f>IF(AND(AE26=0,AE27=0,AE28=0,AE29=0,AE30=0,AE31=0,AE32=0,AE33=0,AE34=0,AE35=0,AE36=0,AE37=0),"",(IF((SUMIFS(LME_non_ferrous!$D:$D,LME_non_ferrous!$A:$A,AC28))=0,"-",(SUMIFS(LME_non_ferrous!$D:$D,LME_non_ferrous!$A:$A,AC28)))))</f>
        <v/>
      </c>
      <c r="AE28" s="165">
        <f>SUMIFS(LME_non_ferrous!$D:$D,LME_non_ferrous!$A:$A,AC28)</f>
        <v>0</v>
      </c>
      <c r="AF28" s="3" t="str">
        <f>Доллар!AF28</f>
        <v>25.11.2023</v>
      </c>
      <c r="AG28" s="157" t="str">
        <f>IF(AND(AH26=0,AH27=0,AH28=0,AH29=0,AH30=0,AH31=0,AH32=0,AH33=0,AH34=0,AH35=0,AH36=0,AH37=0),"",(IF((SUMIFS(LME_non_ferrous!$D:$D,LME_non_ferrous!$A:$A,AF28))=0,"-",(SUMIFS(LME_non_ferrous!$D:$D,LME_non_ferrous!$A:$A,AF28)))))</f>
        <v/>
      </c>
      <c r="AH28" s="165">
        <f>SUMIFS(LME_non_ferrous!$D:$D,LME_non_ferrous!$A:$A,AF28)</f>
        <v>0</v>
      </c>
      <c r="AI28" s="3" t="str">
        <f>Доллар!AI28</f>
        <v>25.12.2023</v>
      </c>
      <c r="AJ28" s="157" t="str">
        <f>IF(AND(AK26=0,AK27=0,AK28=0,AK29=0,AK30=0,AK31=0,AK32=0,AK33=0,AK34=0,AK35=0,AK36=0,AK37=0),"",(IF((SUMIFS(LME_non_ferrous!$D:$D,LME_non_ferrous!$A:$A,AI28))=0,"-",(SUMIFS(LME_non_ferrous!$D:$D,LME_non_ferrous!$A:$A,AI28)))))</f>
        <v/>
      </c>
      <c r="AK28" s="165">
        <f>SUMIFS(LME_non_ferrous!$D:$D,LME_non_ferrous!$A:$A,AI28)</f>
        <v>0</v>
      </c>
      <c r="AQ28" s="153" t="str">
        <f t="shared" si="1"/>
        <v>25.06.2023</v>
      </c>
      <c r="AR28" s="162" t="s">
        <v>52</v>
      </c>
      <c r="AT28" s="3" t="str">
        <f t="shared" si="2"/>
        <v>25.10.2023</v>
      </c>
      <c r="AU28" s="162" t="s">
        <v>52</v>
      </c>
      <c r="AW28" s="3" t="str">
        <f t="shared" si="4"/>
        <v>25.11.2023</v>
      </c>
      <c r="AX28" s="162" t="s">
        <v>52</v>
      </c>
      <c r="AZ28" s="3" t="str">
        <f t="shared" si="6"/>
        <v>25.12.2023</v>
      </c>
      <c r="BA28" s="162" t="s">
        <v>52</v>
      </c>
    </row>
    <row r="29" spans="2:53" x14ac:dyDescent="0.25">
      <c r="B29" s="3" t="str">
        <f>Доллар!B29</f>
        <v>26.01.2023</v>
      </c>
      <c r="C29" s="157" t="str">
        <f>IF(AND(D27=0,D28=0,D29=0,D30=0,D31=0,D32=0,D33=0,D34=0,D35=0,D36=0,D37=0,D38=0),"",(IF((SUMIFS(LME_non_ferrous!$D:$D,LME_non_ferrous!$A:$A,B29))=0,"-",(SUMIFS(LME_non_ferrous!$D:$D,LME_non_ferrous!$A:$A,B29)))))</f>
        <v/>
      </c>
      <c r="D29" s="165">
        <f>SUMIFS(LME_non_ferrous!$D:$D,LME_non_ferrous!$A:$A,B29)</f>
        <v>0</v>
      </c>
      <c r="E29" s="3" t="str">
        <f>Доллар!E29</f>
        <v>26.02.2023</v>
      </c>
      <c r="F29" s="157" t="str">
        <f>IF(AND(G27=0,G28=0,G29=0,G30=0,G31=0,G32=0,G33=0,G34=0,G35=0,G36=0,G37=0,G38=0),"",(IF((SUMIFS(LME_non_ferrous!$D:$D,LME_non_ferrous!$A:$A,E29))=0,"-",(SUMIFS(LME_non_ferrous!$D:$D,LME_non_ferrous!$A:$A,E29)))))</f>
        <v/>
      </c>
      <c r="G29" s="165">
        <f>SUMIFS(LME_non_ferrous!$D:$D,LME_non_ferrous!$A:$A,E29)</f>
        <v>0</v>
      </c>
      <c r="H29" s="3" t="str">
        <f>Доллар!H29</f>
        <v>26.03.2023</v>
      </c>
      <c r="I29" s="157" t="str">
        <f>IF(AND(J27=0,J28=0,J29=0,J30=0,J31=0,J32=0,J33=0,J34=0,J35=0,J36=0,J37=0,J38=0),"",(IF((SUMIFS(LME_non_ferrous!$D:$D,LME_non_ferrous!$A:$A,H29))=0,"-",(SUMIFS(LME_non_ferrous!$D:$D,LME_non_ferrous!$A:$A,H29)))))</f>
        <v/>
      </c>
      <c r="J29" s="165">
        <f>SUMIFS(LME_non_ferrous!$D:$D,LME_non_ferrous!$A:$A,H29)</f>
        <v>0</v>
      </c>
      <c r="K29" s="3" t="str">
        <f>Доллар!K29</f>
        <v>26.04.2023</v>
      </c>
      <c r="L29" s="157" t="str">
        <f>IF(AND(M27=0,M28=0,M29=0,M30=0,M31=0,M32=0,M33=0,M34=0,M35=0,M36=0,M37=0,M38=0),"",(IF((SUMIFS(LME_non_ferrous!$D:$D,LME_non_ferrous!$A:$A,K29))=0,"-",(SUMIFS(LME_non_ferrous!$D:$D,LME_non_ferrous!$A:$A,K29)))))</f>
        <v/>
      </c>
      <c r="M29" s="165">
        <f>SUMIFS(LME_non_ferrous!$D:$D,LME_non_ferrous!$A:$A,K29)</f>
        <v>0</v>
      </c>
      <c r="N29" s="3" t="str">
        <f>Доллар!N29</f>
        <v>26.05.2023</v>
      </c>
      <c r="O29" s="157" t="str">
        <f>IF(AND(P27=0,P28=0,P29=0,P30=0,P31=0,P32=0,P33=0,P34=0,P35=0,P36=0,P37=0,P38=0),"",(IF((SUMIFS(LME_non_ferrous!$D:$D,LME_non_ferrous!$A:$A,N29))=0,"-",(SUMIFS(LME_non_ferrous!$D:$D,LME_non_ferrous!$A:$A,N29)))))</f>
        <v/>
      </c>
      <c r="P29" s="165">
        <f>SUMIFS(LME_non_ferrous!$D:$D,LME_non_ferrous!$A:$A,N29)</f>
        <v>0</v>
      </c>
      <c r="Q29" s="3" t="str">
        <f>Доллар!Q29</f>
        <v>26.06.2023</v>
      </c>
      <c r="R29" s="157" t="str">
        <f>IF(AND(S27=0,S28=0,S29=0,S30=0,S31=0,S32=0,S33=0,S34=0,S35=0,S36=0,S37=0,S38=0),"",(IF((SUMIFS(LME_non_ferrous!$D:$D,LME_non_ferrous!$A:$A,Q29))=0,"-",(SUMIFS(LME_non_ferrous!$D:$D,LME_non_ferrous!$A:$A,Q29)))))</f>
        <v/>
      </c>
      <c r="S29" s="165">
        <f>SUMIFS(LME_non_ferrous!$D:$D,LME_non_ferrous!$A:$A,Q29)</f>
        <v>0</v>
      </c>
      <c r="T29" s="3" t="str">
        <f>Доллар!T29</f>
        <v>26.07.2023</v>
      </c>
      <c r="U29" s="157" t="str">
        <f>IF(AND(V27=0,V28=0,V29=0,V30=0,V31=0,V32=0,V33=0,V34=0,V35=0,V36=0,V37=0,V38=0),"",(IF((SUMIFS(LME_non_ferrous!$D:$D,LME_non_ferrous!$A:$A,T29))=0,"-",(SUMIFS(LME_non_ferrous!$D:$D,LME_non_ferrous!$A:$A,T29)))))</f>
        <v/>
      </c>
      <c r="V29" s="165">
        <f>SUMIFS(LME_non_ferrous!$D:$D,LME_non_ferrous!$A:$A,T29)</f>
        <v>0</v>
      </c>
      <c r="W29" s="3" t="str">
        <f>Доллар!W29</f>
        <v>26.08.2023</v>
      </c>
      <c r="X29" s="157" t="str">
        <f>IF(AND(Y27=0,Y28=0,Y29=0,Y30=0,Y31=0,Y32=0,Y33=0,Y34=0,Y35=0,Y36=0,Y37=0,Y38=0),"",(IF((SUMIFS(LME_non_ferrous!$D:$D,LME_non_ferrous!$A:$A,W29))=0,"-",(SUMIFS(LME_non_ferrous!$D:$D,LME_non_ferrous!$A:$A,W29)))))</f>
        <v/>
      </c>
      <c r="Y29" s="165">
        <f>SUMIFS(LME_non_ferrous!$D:$D,LME_non_ferrous!$A:$A,W29)</f>
        <v>0</v>
      </c>
      <c r="Z29" s="3" t="str">
        <f>Доллар!Z29</f>
        <v>26.09.2023</v>
      </c>
      <c r="AA29" s="157" t="str">
        <f>IF(AND(AB27=0,AB28=0,AB29=0,AB30=0,AB31=0,AB32=0,AB33=0,AB34=0,AB35=0,AB36=0,AB37=0,AB38=0),"",(IF((SUMIFS(LME_non_ferrous!$D:$D,LME_non_ferrous!$A:$A,Z29))=0,"-",(SUMIFS(LME_non_ferrous!$D:$D,LME_non_ferrous!$A:$A,Z29)))))</f>
        <v/>
      </c>
      <c r="AB29" s="165">
        <f>SUMIFS(LME_non_ferrous!$D:$D,LME_non_ferrous!$A:$A,Z29)</f>
        <v>0</v>
      </c>
      <c r="AC29" s="3" t="str">
        <f>Доллар!AC29</f>
        <v>26.10.2023</v>
      </c>
      <c r="AD29" s="157" t="str">
        <f>IF(AND(AE27=0,AE28=0,AE29=0,AE30=0,AE31=0,AE32=0,AE33=0,AE34=0,AE35=0,AE36=0,AE37=0,AE38=0),"",(IF((SUMIFS(LME_non_ferrous!$D:$D,LME_non_ferrous!$A:$A,AC29))=0,"-",(SUMIFS(LME_non_ferrous!$D:$D,LME_non_ferrous!$A:$A,AC29)))))</f>
        <v/>
      </c>
      <c r="AE29" s="165">
        <f>SUMIFS(LME_non_ferrous!$D:$D,LME_non_ferrous!$A:$A,AC29)</f>
        <v>0</v>
      </c>
      <c r="AF29" s="3" t="str">
        <f>Доллар!AF29</f>
        <v>26.11.2023</v>
      </c>
      <c r="AG29" s="157" t="str">
        <f>IF(AND(AH27=0,AH28=0,AH29=0,AH30=0,AH31=0,AH32=0,AH33=0,AH34=0,AH35=0,AH36=0,AH37=0,AH38=0),"",(IF((SUMIFS(LME_non_ferrous!$D:$D,LME_non_ferrous!$A:$A,AF29))=0,"-",(SUMIFS(LME_non_ferrous!$D:$D,LME_non_ferrous!$A:$A,AF29)))))</f>
        <v/>
      </c>
      <c r="AH29" s="165">
        <f>SUMIFS(LME_non_ferrous!$D:$D,LME_non_ferrous!$A:$A,AF29)</f>
        <v>0</v>
      </c>
      <c r="AI29" s="3" t="str">
        <f>Доллар!AI29</f>
        <v>26.12.2023</v>
      </c>
      <c r="AJ29" s="157" t="str">
        <f>IF(AND(AK27=0,AK28=0,AK29=0,AK30=0,AK31=0,AK32=0,AK33=0,AK34=0,AK35=0,AK36=0,AK37=0,AK38=0),"",(IF((SUMIFS(LME_non_ferrous!$D:$D,LME_non_ferrous!$A:$A,AI29))=0,"-",(SUMIFS(LME_non_ferrous!$D:$D,LME_non_ferrous!$A:$A,AI29)))))</f>
        <v/>
      </c>
      <c r="AK29" s="165">
        <f>SUMIFS(LME_non_ferrous!$D:$D,LME_non_ferrous!$A:$A,AI29)</f>
        <v>0</v>
      </c>
      <c r="AQ29" s="153" t="str">
        <f t="shared" si="1"/>
        <v>26.06.2023</v>
      </c>
      <c r="AR29" s="162" t="s">
        <v>52</v>
      </c>
      <c r="AT29" s="3" t="str">
        <f t="shared" si="2"/>
        <v>26.10.2023</v>
      </c>
      <c r="AU29" s="162" t="s">
        <v>52</v>
      </c>
      <c r="AW29" s="3" t="str">
        <f t="shared" si="4"/>
        <v>26.11.2023</v>
      </c>
      <c r="AX29" s="162" t="s">
        <v>52</v>
      </c>
      <c r="AZ29" s="3" t="str">
        <f t="shared" si="6"/>
        <v>26.12.2023</v>
      </c>
      <c r="BA29" s="162" t="s">
        <v>52</v>
      </c>
    </row>
    <row r="30" spans="2:53" x14ac:dyDescent="0.25">
      <c r="B30" s="3" t="str">
        <f>Доллар!B30</f>
        <v>27.01.2023</v>
      </c>
      <c r="C30" s="157" t="str">
        <f>IF(AND(D28=0,D29=0,D30=0,D31=0,D32=0,D33=0,D34=0,D35=0,D36=0,D37=0,D38=0,D39=0),"",(IF((SUMIFS(LME_non_ferrous!$D:$D,LME_non_ferrous!$A:$A,B30))=0,"-",(SUMIFS(LME_non_ferrous!$D:$D,LME_non_ferrous!$A:$A,B30)))))</f>
        <v/>
      </c>
      <c r="D30" s="165">
        <f>SUMIFS(LME_non_ferrous!$D:$D,LME_non_ferrous!$A:$A,B30)</f>
        <v>0</v>
      </c>
      <c r="E30" s="3" t="str">
        <f>Доллар!E30</f>
        <v>27.02.2023</v>
      </c>
      <c r="F30" s="157" t="str">
        <f>IF(AND(G28=0,G29=0,G30=0,G31=0,G32=0,G33=0,G34=0,G35=0,G36=0,G37=0,G38=0,G39=0),"",(IF((SUMIFS(LME_non_ferrous!$D:$D,LME_non_ferrous!$A:$A,E30))=0,"-",(SUMIFS(LME_non_ferrous!$D:$D,LME_non_ferrous!$A:$A,E30)))))</f>
        <v/>
      </c>
      <c r="G30" s="165">
        <f>SUMIFS(LME_non_ferrous!$D:$D,LME_non_ferrous!$A:$A,E30)</f>
        <v>0</v>
      </c>
      <c r="H30" s="3" t="str">
        <f>Доллар!H30</f>
        <v>27.03.2023</v>
      </c>
      <c r="I30" s="157" t="str">
        <f>IF(AND(J28=0,J29=0,J30=0,J31=0,J32=0,J33=0,J34=0,J35=0,J36=0,J37=0,J38=0,J39=0),"",(IF((SUMIFS(LME_non_ferrous!$D:$D,LME_non_ferrous!$A:$A,H30))=0,"-",(SUMIFS(LME_non_ferrous!$D:$D,LME_non_ferrous!$A:$A,H30)))))</f>
        <v/>
      </c>
      <c r="J30" s="165">
        <f>SUMIFS(LME_non_ferrous!$D:$D,LME_non_ferrous!$A:$A,H30)</f>
        <v>0</v>
      </c>
      <c r="K30" s="3" t="str">
        <f>Доллар!K30</f>
        <v>27.04.2023</v>
      </c>
      <c r="L30" s="157" t="str">
        <f>IF(AND(M28=0,M29=0,M30=0,M31=0,M32=0,M33=0,M34=0,M35=0,M36=0,M37=0,M38=0,M39=0),"",(IF((SUMIFS(LME_non_ferrous!$D:$D,LME_non_ferrous!$A:$A,K30))=0,"-",(SUMIFS(LME_non_ferrous!$D:$D,LME_non_ferrous!$A:$A,K30)))))</f>
        <v/>
      </c>
      <c r="M30" s="165">
        <f>SUMIFS(LME_non_ferrous!$D:$D,LME_non_ferrous!$A:$A,K30)</f>
        <v>0</v>
      </c>
      <c r="N30" s="3" t="str">
        <f>Доллар!N30</f>
        <v>27.05.2023</v>
      </c>
      <c r="O30" s="157" t="str">
        <f>IF(AND(P28=0,P29=0,P30=0,P31=0,P32=0,P33=0,P34=0,P35=0,P36=0,P37=0,P38=0,P39=0),"",(IF((SUMIFS(LME_non_ferrous!$D:$D,LME_non_ferrous!$A:$A,N30))=0,"-",(SUMIFS(LME_non_ferrous!$D:$D,LME_non_ferrous!$A:$A,N30)))))</f>
        <v/>
      </c>
      <c r="P30" s="165">
        <f>SUMIFS(LME_non_ferrous!$D:$D,LME_non_ferrous!$A:$A,N30)</f>
        <v>0</v>
      </c>
      <c r="Q30" s="3" t="str">
        <f>Доллар!Q30</f>
        <v>27.06.2023</v>
      </c>
      <c r="R30" s="157" t="str">
        <f>IF(AND(S28=0,S29=0,S30=0,S31=0,S32=0,S33=0,S34=0,S35=0,S36=0,S37=0,S38=0,S39=0),"",(IF((SUMIFS(LME_non_ferrous!$D:$D,LME_non_ferrous!$A:$A,Q30))=0,"-",(SUMIFS(LME_non_ferrous!$D:$D,LME_non_ferrous!$A:$A,Q30)))))</f>
        <v/>
      </c>
      <c r="S30" s="165">
        <f>SUMIFS(LME_non_ferrous!$D:$D,LME_non_ferrous!$A:$A,Q30)</f>
        <v>0</v>
      </c>
      <c r="T30" s="3" t="str">
        <f>Доллар!T30</f>
        <v>27.07.2023</v>
      </c>
      <c r="U30" s="157" t="str">
        <f>IF(AND(V28=0,V29=0,V30=0,V31=0,V32=0,V33=0,V34=0,V35=0,V36=0,V37=0,V38=0,V39=0),"",(IF((SUMIFS(LME_non_ferrous!$D:$D,LME_non_ferrous!$A:$A,T30))=0,"-",(SUMIFS(LME_non_ferrous!$D:$D,LME_non_ferrous!$A:$A,T30)))))</f>
        <v/>
      </c>
      <c r="V30" s="165">
        <f>SUMIFS(LME_non_ferrous!$D:$D,LME_non_ferrous!$A:$A,T30)</f>
        <v>0</v>
      </c>
      <c r="W30" s="3" t="str">
        <f>Доллар!W30</f>
        <v>27.08.2023</v>
      </c>
      <c r="X30" s="157" t="str">
        <f>IF(AND(Y28=0,Y29=0,Y30=0,Y31=0,Y32=0,Y33=0,Y34=0,Y35=0,Y36=0,Y37=0,Y38=0,Y39=0),"",(IF((SUMIFS(LME_non_ferrous!$D:$D,LME_non_ferrous!$A:$A,W30))=0,"-",(SUMIFS(LME_non_ferrous!$D:$D,LME_non_ferrous!$A:$A,W30)))))</f>
        <v/>
      </c>
      <c r="Y30" s="165">
        <f>SUMIFS(LME_non_ferrous!$D:$D,LME_non_ferrous!$A:$A,W30)</f>
        <v>0</v>
      </c>
      <c r="Z30" s="3" t="str">
        <f>Доллар!Z30</f>
        <v>27.09.2023</v>
      </c>
      <c r="AA30" s="157" t="str">
        <f>IF(AND(AB28=0,AB29=0,AB30=0,AB31=0,AB32=0,AB33=0,AB34=0,AB35=0,AB36=0,AB37=0,AB38=0,AB39=0),"",(IF((SUMIFS(LME_non_ferrous!$D:$D,LME_non_ferrous!$A:$A,Z30))=0,"-",(SUMIFS(LME_non_ferrous!$D:$D,LME_non_ferrous!$A:$A,Z30)))))</f>
        <v/>
      </c>
      <c r="AB30" s="165">
        <f>SUMIFS(LME_non_ferrous!$D:$D,LME_non_ferrous!$A:$A,Z30)</f>
        <v>0</v>
      </c>
      <c r="AC30" s="3" t="str">
        <f>Доллар!AC30</f>
        <v>27.10.2023</v>
      </c>
      <c r="AD30" s="157" t="str">
        <f>IF(AND(AE28=0,AE29=0,AE30=0,AE31=0,AE32=0,AE33=0,AE34=0,AE35=0,AE36=0,AE37=0,AE38=0,AE39=0),"",(IF((SUMIFS(LME_non_ferrous!$D:$D,LME_non_ferrous!$A:$A,AC30))=0,"-",(SUMIFS(LME_non_ferrous!$D:$D,LME_non_ferrous!$A:$A,AC30)))))</f>
        <v/>
      </c>
      <c r="AE30" s="165">
        <f>SUMIFS(LME_non_ferrous!$D:$D,LME_non_ferrous!$A:$A,AC30)</f>
        <v>0</v>
      </c>
      <c r="AF30" s="3" t="str">
        <f>Доллар!AF30</f>
        <v>27.11.2023</v>
      </c>
      <c r="AG30" s="157" t="str">
        <f>IF(AND(AH28=0,AH29=0,AH30=0,AH31=0,AH32=0,AH33=0,AH34=0,AH35=0,AH36=0,AH37=0,AH38=0,AH39=0),"",(IF((SUMIFS(LME_non_ferrous!$D:$D,LME_non_ferrous!$A:$A,AF30))=0,"-",(SUMIFS(LME_non_ferrous!$D:$D,LME_non_ferrous!$A:$A,AF30)))))</f>
        <v/>
      </c>
      <c r="AH30" s="165">
        <f>SUMIFS(LME_non_ferrous!$D:$D,LME_non_ferrous!$A:$A,AF30)</f>
        <v>0</v>
      </c>
      <c r="AI30" s="3" t="str">
        <f>Доллар!AI30</f>
        <v>27.12.2023</v>
      </c>
      <c r="AJ30" s="157" t="str">
        <f>IF(AND(AK28=0,AK29=0,AK30=0,AK31=0,AK32=0,AK33=0,AK34=0,AK35=0,AK36=0,AK37=0,AK38=0,AK39=0),"",(IF((SUMIFS(LME_non_ferrous!$D:$D,LME_non_ferrous!$A:$A,AI30))=0,"-",(SUMIFS(LME_non_ferrous!$D:$D,LME_non_ferrous!$A:$A,AI30)))))</f>
        <v/>
      </c>
      <c r="AK30" s="165">
        <f>SUMIFS(LME_non_ferrous!$D:$D,LME_non_ferrous!$A:$A,AI30)</f>
        <v>0</v>
      </c>
      <c r="AQ30" s="153" t="str">
        <f t="shared" si="1"/>
        <v>27.06.2023</v>
      </c>
      <c r="AR30" s="162" t="s">
        <v>52</v>
      </c>
      <c r="AT30" s="3" t="str">
        <f t="shared" si="2"/>
        <v>27.10.2023</v>
      </c>
      <c r="AU30" s="162" t="s">
        <v>52</v>
      </c>
      <c r="AW30" s="3" t="str">
        <f t="shared" si="4"/>
        <v>27.11.2023</v>
      </c>
      <c r="AX30" s="162" t="s">
        <v>52</v>
      </c>
      <c r="AZ30" s="3" t="str">
        <f t="shared" si="6"/>
        <v>27.12.2023</v>
      </c>
      <c r="BA30" s="162" t="s">
        <v>52</v>
      </c>
    </row>
    <row r="31" spans="2:53" x14ac:dyDescent="0.25">
      <c r="B31" s="3" t="str">
        <f>Доллар!B31</f>
        <v>28.01.2023</v>
      </c>
      <c r="C31" s="157" t="str">
        <f>IF(AND(D29=0,D30=0,D31=0,D32=0,D33=0,D34=0,D35=0,D36=0,D37=0,D38=0,D39=0,D40=0),"",(IF((SUMIFS(LME_non_ferrous!$D:$D,LME_non_ferrous!$A:$A,B31))=0,"-",(SUMIFS(LME_non_ferrous!$D:$D,LME_non_ferrous!$A:$A,B31)))))</f>
        <v/>
      </c>
      <c r="D31" s="165">
        <f>SUMIFS(LME_non_ferrous!$D:$D,LME_non_ferrous!$A:$A,B31)</f>
        <v>0</v>
      </c>
      <c r="E31" s="3" t="str">
        <f>Доллар!E31</f>
        <v>28.02.2023</v>
      </c>
      <c r="F31" s="157" t="str">
        <f>IF(AND(G29=0,G30=0,G31=0,G32=0,G33=0,G34=0,G35=0,G36=0,G37=0,G38=0,G39=0,G40=0),"",(IF((SUMIFS(LME_non_ferrous!$D:$D,LME_non_ferrous!$A:$A,E31))=0,"-",(SUMIFS(LME_non_ferrous!$D:$D,LME_non_ferrous!$A:$A,E31)))))</f>
        <v/>
      </c>
      <c r="G31" s="165">
        <f>SUMIFS(LME_non_ferrous!$D:$D,LME_non_ferrous!$A:$A,E31)</f>
        <v>0</v>
      </c>
      <c r="H31" s="3" t="str">
        <f>Доллар!H31</f>
        <v>28.03.2023</v>
      </c>
      <c r="I31" s="157" t="str">
        <f>IF(AND(J29=0,J30=0,J31=0,J32=0,J33=0,J34=0,J35=0,J36=0,J37=0,J38=0,J39=0,J40=0),"",(IF((SUMIFS(LME_non_ferrous!$D:$D,LME_non_ferrous!$A:$A,H31))=0,"-",(SUMIFS(LME_non_ferrous!$D:$D,LME_non_ferrous!$A:$A,H31)))))</f>
        <v/>
      </c>
      <c r="J31" s="165">
        <f>SUMIFS(LME_non_ferrous!$D:$D,LME_non_ferrous!$A:$A,H31)</f>
        <v>0</v>
      </c>
      <c r="K31" s="3" t="str">
        <f>Доллар!K31</f>
        <v>28.04.2023</v>
      </c>
      <c r="L31" s="157" t="str">
        <f>IF(AND(M29=0,M30=0,M31=0,M32=0,M33=0,M34=0,M35=0,M36=0,M37=0,M38=0,M39=0,M40=0),"",(IF((SUMIFS(LME_non_ferrous!$D:$D,LME_non_ferrous!$A:$A,K31))=0,"-",(SUMIFS(LME_non_ferrous!$D:$D,LME_non_ferrous!$A:$A,K31)))))</f>
        <v/>
      </c>
      <c r="M31" s="165">
        <f>SUMIFS(LME_non_ferrous!$D:$D,LME_non_ferrous!$A:$A,K31)</f>
        <v>0</v>
      </c>
      <c r="N31" s="3" t="str">
        <f>Доллар!N31</f>
        <v>28.05.2023</v>
      </c>
      <c r="O31" s="157" t="str">
        <f>IF(AND(P29=0,P30=0,P31=0,P32=0,P33=0,P34=0,P35=0,P36=0,P37=0,P38=0,P39=0,P40=0),"",(IF((SUMIFS(LME_non_ferrous!$D:$D,LME_non_ferrous!$A:$A,N31))=0,"-",(SUMIFS(LME_non_ferrous!$D:$D,LME_non_ferrous!$A:$A,N31)))))</f>
        <v/>
      </c>
      <c r="P31" s="165">
        <f>SUMIFS(LME_non_ferrous!$D:$D,LME_non_ferrous!$A:$A,N31)</f>
        <v>0</v>
      </c>
      <c r="Q31" s="3" t="str">
        <f>Доллар!Q31</f>
        <v>28.06.2023</v>
      </c>
      <c r="R31" s="157" t="str">
        <f>IF(AND(S29=0,S30=0,S31=0,S32=0,S33=0,S34=0,S35=0,S36=0,S37=0,S38=0,S39=0,S40=0),"",(IF((SUMIFS(LME_non_ferrous!$D:$D,LME_non_ferrous!$A:$A,Q31))=0,"-",(SUMIFS(LME_non_ferrous!$D:$D,LME_non_ferrous!$A:$A,Q31)))))</f>
        <v/>
      </c>
      <c r="S31" s="165">
        <f>SUMIFS(LME_non_ferrous!$D:$D,LME_non_ferrous!$A:$A,Q31)</f>
        <v>0</v>
      </c>
      <c r="T31" s="3" t="str">
        <f>Доллар!T31</f>
        <v>28.07.2023</v>
      </c>
      <c r="U31" s="157" t="str">
        <f>IF(AND(V29=0,V30=0,V31=0,V32=0,V33=0,V34=0,V35=0,V36=0,V37=0,V38=0,V39=0,V40=0),"",(IF((SUMIFS(LME_non_ferrous!$D:$D,LME_non_ferrous!$A:$A,T31))=0,"-",(SUMIFS(LME_non_ferrous!$D:$D,LME_non_ferrous!$A:$A,T31)))))</f>
        <v/>
      </c>
      <c r="V31" s="165">
        <f>SUMIFS(LME_non_ferrous!$D:$D,LME_non_ferrous!$A:$A,T31)</f>
        <v>0</v>
      </c>
      <c r="W31" s="3" t="str">
        <f>Доллар!W31</f>
        <v>28.08.2023</v>
      </c>
      <c r="X31" s="157" t="str">
        <f>IF(AND(Y29=0,Y30=0,Y31=0,Y32=0,Y33=0,Y34=0,Y35=0,Y36=0,Y37=0,Y38=0,Y39=0,Y40=0),"",(IF((SUMIFS(LME_non_ferrous!$D:$D,LME_non_ferrous!$A:$A,W31))=0,"-",(SUMIFS(LME_non_ferrous!$D:$D,LME_non_ferrous!$A:$A,W31)))))</f>
        <v/>
      </c>
      <c r="Y31" s="165">
        <f>SUMIFS(LME_non_ferrous!$D:$D,LME_non_ferrous!$A:$A,W31)</f>
        <v>0</v>
      </c>
      <c r="Z31" s="3" t="str">
        <f>Доллар!Z31</f>
        <v>28.09.2023</v>
      </c>
      <c r="AA31" s="157" t="str">
        <f>IF(AND(AB29=0,AB30=0,AB31=0,AB32=0,AB33=0,AB34=0,AB35=0,AB36=0,AB37=0,AB38=0,AB39=0,AB40=0),"",(IF((SUMIFS(LME_non_ferrous!$D:$D,LME_non_ferrous!$A:$A,Z31))=0,"-",(SUMIFS(LME_non_ferrous!$D:$D,LME_non_ferrous!$A:$A,Z31)))))</f>
        <v/>
      </c>
      <c r="AB31" s="165">
        <f>SUMIFS(LME_non_ferrous!$D:$D,LME_non_ferrous!$A:$A,Z31)</f>
        <v>0</v>
      </c>
      <c r="AC31" s="3" t="str">
        <f>Доллар!AC31</f>
        <v>28.10.2023</v>
      </c>
      <c r="AD31" s="157" t="str">
        <f>IF(AND(AE29=0,AE30=0,AE31=0,AE32=0,AE33=0,AE34=0,AE35=0,AE36=0,AE37=0,AE38=0,AE39=0,AE40=0),"",(IF((SUMIFS(LME_non_ferrous!$D:$D,LME_non_ferrous!$A:$A,AC31))=0,"-",(SUMIFS(LME_non_ferrous!$D:$D,LME_non_ferrous!$A:$A,AC31)))))</f>
        <v/>
      </c>
      <c r="AE31" s="165">
        <f>SUMIFS(LME_non_ferrous!$D:$D,LME_non_ferrous!$A:$A,AC31)</f>
        <v>0</v>
      </c>
      <c r="AF31" s="3" t="str">
        <f>Доллар!AF31</f>
        <v>28.11.2023</v>
      </c>
      <c r="AG31" s="157" t="str">
        <f>IF(AND(AH29=0,AH30=0,AH31=0,AH32=0,AH33=0,AH34=0,AH35=0,AH36=0,AH37=0,AH38=0,AH39=0,AH40=0),"",(IF((SUMIFS(LME_non_ferrous!$D:$D,LME_non_ferrous!$A:$A,AF31))=0,"-",(SUMIFS(LME_non_ferrous!$D:$D,LME_non_ferrous!$A:$A,AF31)))))</f>
        <v/>
      </c>
      <c r="AH31" s="165">
        <f>SUMIFS(LME_non_ferrous!$D:$D,LME_non_ferrous!$A:$A,AF31)</f>
        <v>0</v>
      </c>
      <c r="AI31" s="3" t="str">
        <f>Доллар!AI31</f>
        <v>28.12.2023</v>
      </c>
      <c r="AJ31" s="157" t="str">
        <f>IF(AND(AK29=0,AK30=0,AK31=0,AK32=0,AK33=0,AK34=0,AK35=0,AK36=0,AK37=0,AK38=0,AK39=0,AK40=0),"",(IF((SUMIFS(LME_non_ferrous!$D:$D,LME_non_ferrous!$A:$A,AI31))=0,"-",(SUMIFS(LME_non_ferrous!$D:$D,LME_non_ferrous!$A:$A,AI31)))))</f>
        <v/>
      </c>
      <c r="AK31" s="165">
        <f>SUMIFS(LME_non_ferrous!$D:$D,LME_non_ferrous!$A:$A,AI31)</f>
        <v>0</v>
      </c>
      <c r="AQ31" s="153" t="str">
        <f t="shared" si="1"/>
        <v>28.06.2023</v>
      </c>
      <c r="AR31" s="162" t="s">
        <v>52</v>
      </c>
      <c r="AT31" s="3" t="str">
        <f t="shared" si="2"/>
        <v>28.10.2023</v>
      </c>
      <c r="AU31" s="162" t="s">
        <v>52</v>
      </c>
      <c r="AW31" s="3" t="str">
        <f t="shared" si="4"/>
        <v>28.11.2023</v>
      </c>
      <c r="AX31" s="162" t="s">
        <v>52</v>
      </c>
      <c r="AZ31" s="3" t="str">
        <f t="shared" si="6"/>
        <v>28.12.2023</v>
      </c>
      <c r="BA31" s="162" t="s">
        <v>52</v>
      </c>
    </row>
    <row r="32" spans="2:53" x14ac:dyDescent="0.25">
      <c r="B32" s="3" t="str">
        <f>Доллар!B32</f>
        <v>29.01.2023</v>
      </c>
      <c r="C32" s="157" t="str">
        <f>IF(AND(D30=0,D31=0,D32=0,D33=0,D34=0,D35=0,D36=0,D37=0,D38=0,D39=0,D40=0,D41=0),"",(IF((SUMIFS(LME_non_ferrous!$D:$D,LME_non_ferrous!$A:$A,B32))=0,"-",(SUMIFS(LME_non_ferrous!$D:$D,LME_non_ferrous!$A:$A,B32)))))</f>
        <v/>
      </c>
      <c r="D32" s="165">
        <f>SUMIFS(LME_non_ferrous!$D:$D,LME_non_ferrous!$A:$A,B32)</f>
        <v>0</v>
      </c>
      <c r="E32" s="4" t="str">
        <f>Доллар!E32</f>
        <v>29.02.2023</v>
      </c>
      <c r="F32" s="160"/>
      <c r="G32" s="165">
        <f>SUMIFS(LME_non_ferrous!$D:$D,LME_non_ferrous!$A:$A,E32)</f>
        <v>0</v>
      </c>
      <c r="H32" s="3" t="str">
        <f>Доллар!H32</f>
        <v>29.03.2023</v>
      </c>
      <c r="I32" s="157" t="str">
        <f>IF(AND(J30=0,J31=0,J32=0,J33=0,J34=0,J35=0,J36=0,J37=0,J38=0,J39=0,J40=0,J41=0),"",(IF((SUMIFS(LME_non_ferrous!$D:$D,LME_non_ferrous!$A:$A,H32))=0,"-",(SUMIFS(LME_non_ferrous!$D:$D,LME_non_ferrous!$A:$A,H32)))))</f>
        <v/>
      </c>
      <c r="J32" s="165">
        <f>SUMIFS(LME_non_ferrous!$D:$D,LME_non_ferrous!$A:$A,H32)</f>
        <v>0</v>
      </c>
      <c r="K32" s="3" t="str">
        <f>Доллар!K32</f>
        <v>29.04.2023</v>
      </c>
      <c r="L32" s="157" t="str">
        <f>IF(AND(M30=0,M31=0,M32=0,M33=0,M34=0,M35=0,M36=0,M37=0,M38=0,M39=0,M40=0,M41=0),"",(IF((SUMIFS(LME_non_ferrous!$D:$D,LME_non_ferrous!$A:$A,K32))=0,"-",(SUMIFS(LME_non_ferrous!$D:$D,LME_non_ferrous!$A:$A,K32)))))</f>
        <v/>
      </c>
      <c r="M32" s="165">
        <f>SUMIFS(LME_non_ferrous!$D:$D,LME_non_ferrous!$A:$A,K32)</f>
        <v>0</v>
      </c>
      <c r="N32" s="3" t="str">
        <f>Доллар!N32</f>
        <v>29.05.2023</v>
      </c>
      <c r="O32" s="157" t="str">
        <f>IF(AND(P30=0,P31=0,P32=0,P33=0,P34=0,P35=0,P36=0,P37=0,P38=0,P39=0,P40=0,P41=0),"",(IF((SUMIFS(LME_non_ferrous!$D:$D,LME_non_ferrous!$A:$A,N32))=0,"-",(SUMIFS(LME_non_ferrous!$D:$D,LME_non_ferrous!$A:$A,N32)))))</f>
        <v/>
      </c>
      <c r="P32" s="165">
        <f>SUMIFS(LME_non_ferrous!$D:$D,LME_non_ferrous!$A:$A,N32)</f>
        <v>0</v>
      </c>
      <c r="Q32" s="3" t="str">
        <f>Доллар!Q32</f>
        <v>29.06.2023</v>
      </c>
      <c r="R32" s="157" t="str">
        <f>IF(AND(S30=0,S31=0,S32=0,S33=0,S34=0,S35=0,S36=0,S37=0,S38=0,S39=0,S40=0,S41=0),"",(IF((SUMIFS(LME_non_ferrous!$D:$D,LME_non_ferrous!$A:$A,Q32))=0,"-",(SUMIFS(LME_non_ferrous!$D:$D,LME_non_ferrous!$A:$A,Q32)))))</f>
        <v/>
      </c>
      <c r="S32" s="165">
        <f>SUMIFS(LME_non_ferrous!$D:$D,LME_non_ferrous!$A:$A,Q32)</f>
        <v>0</v>
      </c>
      <c r="T32" s="3" t="str">
        <f>Доллар!T32</f>
        <v>29.07.2023</v>
      </c>
      <c r="U32" s="157" t="str">
        <f>IF(AND(V30=0,V31=0,V32=0,V33=0,V34=0,V35=0,V36=0,V37=0,V38=0,V39=0,V40=0,V41=0),"",(IF((SUMIFS(LME_non_ferrous!$D:$D,LME_non_ferrous!$A:$A,T32))=0,"-",(SUMIFS(LME_non_ferrous!$D:$D,LME_non_ferrous!$A:$A,T32)))))</f>
        <v/>
      </c>
      <c r="V32" s="165">
        <f>SUMIFS(LME_non_ferrous!$D:$D,LME_non_ferrous!$A:$A,T32)</f>
        <v>0</v>
      </c>
      <c r="W32" s="3" t="str">
        <f>Доллар!W32</f>
        <v>29.08.2023</v>
      </c>
      <c r="X32" s="157" t="str">
        <f>IF(AND(Y30=0,Y31=0,Y32=0,Y33=0,Y34=0,Y35=0,Y36=0,Y37=0,Y38=0,Y39=0,Y40=0,Y41=0),"",(IF((SUMIFS(LME_non_ferrous!$D:$D,LME_non_ferrous!$A:$A,W32))=0,"-",(SUMIFS(LME_non_ferrous!$D:$D,LME_non_ferrous!$A:$A,W32)))))</f>
        <v/>
      </c>
      <c r="Y32" s="165">
        <f>SUMIFS(LME_non_ferrous!$D:$D,LME_non_ferrous!$A:$A,W32)</f>
        <v>0</v>
      </c>
      <c r="Z32" s="3" t="str">
        <f>Доллар!Z32</f>
        <v>29.09.2023</v>
      </c>
      <c r="AA32" s="157" t="str">
        <f>IF(AND(AB30=0,AB31=0,AB32=0,AB33=0,AB34=0,AB35=0,AB36=0,AB37=0,AB38=0,AB39=0,AB40=0,AB41=0),"",(IF((SUMIFS(LME_non_ferrous!$D:$D,LME_non_ferrous!$A:$A,Z32))=0,"-",(SUMIFS(LME_non_ferrous!$D:$D,LME_non_ferrous!$A:$A,Z32)))))</f>
        <v/>
      </c>
      <c r="AB32" s="165">
        <f>SUMIFS(LME_non_ferrous!$D:$D,LME_non_ferrous!$A:$A,Z32)</f>
        <v>0</v>
      </c>
      <c r="AC32" s="3" t="str">
        <f>Доллар!AC32</f>
        <v>29.10.2023</v>
      </c>
      <c r="AD32" s="157" t="str">
        <f>IF(AND(AE30=0,AE31=0,AE32=0,AE33=0,AE34=0,AE35=0,AE36=0,AE37=0,AE38=0,AE39=0,AE40=0,AE41=0),"",(IF((SUMIFS(LME_non_ferrous!$D:$D,LME_non_ferrous!$A:$A,AC32))=0,"-",(SUMIFS(LME_non_ferrous!$D:$D,LME_non_ferrous!$A:$A,AC32)))))</f>
        <v/>
      </c>
      <c r="AE32" s="165">
        <f>SUMIFS(LME_non_ferrous!$D:$D,LME_non_ferrous!$A:$A,AC32)</f>
        <v>0</v>
      </c>
      <c r="AF32" s="3" t="str">
        <f>Доллар!AF32</f>
        <v>29.11.2023</v>
      </c>
      <c r="AG32" s="157" t="str">
        <f>IF(AND(AH30=0,AH31=0,AH32=0,AH33=0,AH34=0,AH35=0,AH36=0,AH37=0,AH38=0,AH39=0,AH40=0,AH41=0),"",(IF((SUMIFS(LME_non_ferrous!$D:$D,LME_non_ferrous!$A:$A,AF32))=0,"-",(SUMIFS(LME_non_ferrous!$D:$D,LME_non_ferrous!$A:$A,AF32)))))</f>
        <v/>
      </c>
      <c r="AH32" s="165">
        <f>SUMIFS(LME_non_ferrous!$D:$D,LME_non_ferrous!$A:$A,AF32)</f>
        <v>0</v>
      </c>
      <c r="AI32" s="3" t="str">
        <f>Доллар!AI32</f>
        <v>29.12.2023</v>
      </c>
      <c r="AJ32" s="157" t="str">
        <f>IF(AND(AK30=0,AK31=0,AK32=0,AK33=0,AK34=0,AK35=0,AK36=0,AK37=0,AK38=0,AK39=0,AK40=0,AK41=0),"",(IF((SUMIFS(LME_non_ferrous!$D:$D,LME_non_ferrous!$A:$A,AI32))=0,"-",(SUMIFS(LME_non_ferrous!$D:$D,LME_non_ferrous!$A:$A,AI32)))))</f>
        <v/>
      </c>
      <c r="AK32" s="165">
        <f>SUMIFS(LME_non_ferrous!$D:$D,LME_non_ferrous!$A:$A,AI32)</f>
        <v>0</v>
      </c>
      <c r="AQ32" s="153" t="str">
        <f t="shared" si="1"/>
        <v>29.06.2023</v>
      </c>
      <c r="AR32" s="162" t="s">
        <v>52</v>
      </c>
      <c r="AT32" s="3" t="str">
        <f t="shared" si="2"/>
        <v>29.10.2023</v>
      </c>
      <c r="AU32" s="162" t="s">
        <v>52</v>
      </c>
      <c r="AW32" s="3" t="str">
        <f t="shared" si="4"/>
        <v>29.11.2023</v>
      </c>
      <c r="AX32" s="162" t="s">
        <v>52</v>
      </c>
      <c r="AZ32" s="3" t="str">
        <f t="shared" si="6"/>
        <v>29.12.2023</v>
      </c>
      <c r="BA32" s="162" t="s">
        <v>52</v>
      </c>
    </row>
    <row r="33" spans="1:53" x14ac:dyDescent="0.25">
      <c r="B33" s="3" t="str">
        <f>Доллар!B33</f>
        <v>30.01.2023</v>
      </c>
      <c r="C33" s="157" t="str">
        <f>IF(AND(D31=0,D32=0,D33=0,D34=0,D35=0,D36=0,D37=0,D38=0,D39=0,D40=0,D41=0,D42=0),"",(IF((SUMIFS(LME_non_ferrous!$D:$D,LME_non_ferrous!$A:$A,B33))=0,"-",(SUMIFS(LME_non_ferrous!$D:$D,LME_non_ferrous!$A:$A,B33)))))</f>
        <v/>
      </c>
      <c r="D33" s="165">
        <f>SUMIFS(LME_non_ferrous!$D:$D,LME_non_ferrous!$A:$A,B33)</f>
        <v>0</v>
      </c>
      <c r="E33" s="4" t="str">
        <f>Доллар!E33</f>
        <v>30.02.2023</v>
      </c>
      <c r="F33" s="160"/>
      <c r="G33" s="178">
        <f t="shared" ref="G33:G38" si="8">J4</f>
        <v>0</v>
      </c>
      <c r="H33" s="3" t="str">
        <f>Доллар!H33</f>
        <v>30.03.2023</v>
      </c>
      <c r="I33" s="157" t="str">
        <f>IF(AND(J31=0,J32=0,J33=0,J34=0,J35=0,J36=0,J37=0,J38=0,J39=0,J40=0,J41=0,J42=0),"",(IF((SUMIFS(LME_non_ferrous!$D:$D,LME_non_ferrous!$A:$A,H33))=0,"-",(SUMIFS(LME_non_ferrous!$D:$D,LME_non_ferrous!$A:$A,H33)))))</f>
        <v/>
      </c>
      <c r="J33" s="165">
        <f>SUMIFS(LME_non_ferrous!$D:$D,LME_non_ferrous!$A:$A,H33)</f>
        <v>0</v>
      </c>
      <c r="K33" s="3" t="str">
        <f>Доллар!K33</f>
        <v>30.04.2023</v>
      </c>
      <c r="L33" s="157" t="str">
        <f>IF(AND(M31=0,M32=0,M33=0,M34=0,M35=0,M36=0,M37=0,M38=0,M39=0,M40=0,M41=0,M42=0),"",(IF((SUMIFS(LME_non_ferrous!$D:$D,LME_non_ferrous!$A:$A,K33))=0,"-",(SUMIFS(LME_non_ferrous!$D:$D,LME_non_ferrous!$A:$A,K33)))))</f>
        <v/>
      </c>
      <c r="M33" s="165">
        <f>SUMIFS(LME_non_ferrous!$D:$D,LME_non_ferrous!$A:$A,K33)</f>
        <v>0</v>
      </c>
      <c r="N33" s="3" t="str">
        <f>Доллар!N33</f>
        <v>30.05.2023</v>
      </c>
      <c r="O33" s="157" t="str">
        <f>IF(AND(P31=0,P32=0,P33=0,P34=0,P35=0,P36=0,P37=0,P38=0,P39=0,P40=0,P41=0,P42=0),"",(IF((SUMIFS(LME_non_ferrous!$D:$D,LME_non_ferrous!$A:$A,N33))=0,"-",(SUMIFS(LME_non_ferrous!$D:$D,LME_non_ferrous!$A:$A,N33)))))</f>
        <v/>
      </c>
      <c r="P33" s="165">
        <f>SUMIFS(LME_non_ferrous!$D:$D,LME_non_ferrous!$A:$A,N33)</f>
        <v>0</v>
      </c>
      <c r="Q33" s="3" t="str">
        <f>Доллар!Q33</f>
        <v>30.06.2023</v>
      </c>
      <c r="R33" s="157" t="str">
        <f>IF(AND(S31=0,S32=0,S33=0,S34=0,S35=0,S36=0,S37=0,S38=0,S39=0,S40=0,S41=0,S42=0),"",(IF((SUMIFS(LME_non_ferrous!$D:$D,LME_non_ferrous!$A:$A,Q33))=0,"-",(SUMIFS(LME_non_ferrous!$D:$D,LME_non_ferrous!$A:$A,Q33)))))</f>
        <v/>
      </c>
      <c r="S33" s="165">
        <f>SUMIFS(LME_non_ferrous!$D:$D,LME_non_ferrous!$A:$A,Q33)</f>
        <v>0</v>
      </c>
      <c r="T33" s="3" t="str">
        <f>Доллар!T33</f>
        <v>30.07.2023</v>
      </c>
      <c r="U33" s="157" t="str">
        <f>IF(AND(V31=0,V32=0,V33=0,V34=0,V35=0,V36=0,V37=0,V38=0,V39=0,V40=0,V41=0,V42=0),"",(IF((SUMIFS(LME_non_ferrous!$D:$D,LME_non_ferrous!$A:$A,T33))=0,"-",(SUMIFS(LME_non_ferrous!$D:$D,LME_non_ferrous!$A:$A,T33)))))</f>
        <v/>
      </c>
      <c r="V33" s="165">
        <f>SUMIFS(LME_non_ferrous!$D:$D,LME_non_ferrous!$A:$A,T33)</f>
        <v>0</v>
      </c>
      <c r="W33" s="3" t="str">
        <f>Доллар!W33</f>
        <v>30.08.2023</v>
      </c>
      <c r="X33" s="157" t="str">
        <f>IF(AND(Y31=0,Y32=0,Y33=0,Y34=0,Y35=0,Y36=0,Y37=0,Y38=0,Y39=0,Y40=0,Y41=0,Y42=0),"",(IF((SUMIFS(LME_non_ferrous!$D:$D,LME_non_ferrous!$A:$A,W33))=0,"-",(SUMIFS(LME_non_ferrous!$D:$D,LME_non_ferrous!$A:$A,W33)))))</f>
        <v/>
      </c>
      <c r="Y33" s="165">
        <f>SUMIFS(LME_non_ferrous!$D:$D,LME_non_ferrous!$A:$A,W33)</f>
        <v>0</v>
      </c>
      <c r="Z33" s="3" t="str">
        <f>Доллар!Z33</f>
        <v>30.09.2023</v>
      </c>
      <c r="AA33" s="157" t="str">
        <f>IF(AND(AB31=0,AB32=0,AB33=0,AB34=0,AB35=0,AB36=0,AB37=0,AB38=0,AB39=0,AB40=0,AB41=0,AB42=0),"",(IF((SUMIFS(LME_non_ferrous!$D:$D,LME_non_ferrous!$A:$A,Z33))=0,"-",(SUMIFS(LME_non_ferrous!$D:$D,LME_non_ferrous!$A:$A,Z33)))))</f>
        <v/>
      </c>
      <c r="AB33" s="165">
        <f>SUMIFS(LME_non_ferrous!$D:$D,LME_non_ferrous!$A:$A,Z33)</f>
        <v>0</v>
      </c>
      <c r="AC33" s="3" t="str">
        <f>Доллар!AC33</f>
        <v>30.10.2023</v>
      </c>
      <c r="AD33" s="157" t="str">
        <f>IF(AND(AE31=0,AE32=0,AE33=0,AE34=0,AE35=0,AE36=0,AE37=0,AE38=0,AE39=0,AE40=0,AE41=0,AE42=0),"",(IF((SUMIFS(LME_non_ferrous!$D:$D,LME_non_ferrous!$A:$A,AC33))=0,"-",(SUMIFS(LME_non_ferrous!$D:$D,LME_non_ferrous!$A:$A,AC33)))))</f>
        <v/>
      </c>
      <c r="AE33" s="165">
        <f>SUMIFS(LME_non_ferrous!$D:$D,LME_non_ferrous!$A:$A,AC33)</f>
        <v>0</v>
      </c>
      <c r="AF33" s="3" t="str">
        <f>Доллар!AF33</f>
        <v>30.11.2023</v>
      </c>
      <c r="AG33" s="157" t="str">
        <f>IF(AND(AH31=0,AH32=0,AH33=0,AH34=0,AH35=0,AH36=0,AH37=0,AH38=0,AH39=0,AH40=0,AH41=0,AH42=0),"",(IF((SUMIFS(LME_non_ferrous!$D:$D,LME_non_ferrous!$A:$A,AF33))=0,"-",(SUMIFS(LME_non_ferrous!$D:$D,LME_non_ferrous!$A:$A,AF33)))))</f>
        <v/>
      </c>
      <c r="AH33" s="165">
        <f>SUMIFS(LME_non_ferrous!$D:$D,LME_non_ferrous!$A:$A,AF33)</f>
        <v>0</v>
      </c>
      <c r="AI33" s="3" t="str">
        <f>Доллар!AI33</f>
        <v>30.12.2023</v>
      </c>
      <c r="AJ33" s="157" t="str">
        <f>IF(AND(AK31=0,AK32=0,AK33=0,AK34=0,AK35=0,AK36=0,AK37=0,AK38=0,AK39=0,AK40=0,AK41=0,AK42=0),"",(IF((SUMIFS(LME_non_ferrous!$D:$D,LME_non_ferrous!$A:$A,AI33))=0,"-",(SUMIFS(LME_non_ferrous!$D:$D,LME_non_ferrous!$A:$A,AI33)))))</f>
        <v/>
      </c>
      <c r="AK33" s="165">
        <f>SUMIFS(LME_non_ferrous!$D:$D,LME_non_ferrous!$A:$A,AI33)</f>
        <v>0</v>
      </c>
      <c r="AQ33" s="153" t="str">
        <f t="shared" si="1"/>
        <v>30.06.2023</v>
      </c>
      <c r="AR33" s="162" t="s">
        <v>52</v>
      </c>
      <c r="AT33" s="3" t="str">
        <f t="shared" si="2"/>
        <v>30.10.2023</v>
      </c>
      <c r="AU33" s="162" t="s">
        <v>52</v>
      </c>
      <c r="AW33" s="3" t="str">
        <f t="shared" si="4"/>
        <v>30.11.2023</v>
      </c>
      <c r="AX33" s="162" t="s">
        <v>52</v>
      </c>
      <c r="AZ33" s="3" t="str">
        <f t="shared" si="6"/>
        <v>30.12.2023</v>
      </c>
      <c r="BA33" s="162" t="s">
        <v>52</v>
      </c>
    </row>
    <row r="34" spans="1:53" x14ac:dyDescent="0.25">
      <c r="B34" s="3" t="str">
        <f>Доллар!B34</f>
        <v>31.01.2023</v>
      </c>
      <c r="C34" s="157" t="str">
        <f>IF(AND(D32=0,D33=0,D34=0,D35=0,D36=0,D37=0,D38=0,D39=0,D40=0,D41=0,D42=0,D43=0),"",(IF((SUMIFS(LME_non_ferrous!$D:$D,LME_non_ferrous!$A:$A,B34))=0,"-",(SUMIFS(LME_non_ferrous!$D:$D,LME_non_ferrous!$A:$A,B34)))))</f>
        <v/>
      </c>
      <c r="D34" s="165">
        <f>SUMIFS(LME_non_ferrous!$D:$D,LME_non_ferrous!$A:$A,B34)</f>
        <v>0</v>
      </c>
      <c r="E34" s="4" t="str">
        <f>Доллар!E34</f>
        <v>31.02.2023</v>
      </c>
      <c r="F34" s="160"/>
      <c r="G34" s="178">
        <f t="shared" si="8"/>
        <v>0</v>
      </c>
      <c r="H34" s="3" t="str">
        <f>Доллар!H34</f>
        <v>31.03.2023</v>
      </c>
      <c r="I34" s="157" t="str">
        <f>IF(AND(J32=0,J33=0,J34=0,J35=0,J36=0,J37=0,J38=0,J39=0,J40=0,J41=0,J42=0,J43=0),"",(IF((SUMIFS(LME_non_ferrous!$D:$D,LME_non_ferrous!$A:$A,H34))=0,"-",(SUMIFS(LME_non_ferrous!$D:$D,LME_non_ferrous!$A:$A,H34)))))</f>
        <v/>
      </c>
      <c r="J34" s="165">
        <f>SUMIFS(LME_non_ferrous!$D:$D,LME_non_ferrous!$A:$A,H34)</f>
        <v>0</v>
      </c>
      <c r="K34" s="4" t="str">
        <f>Доллар!K34</f>
        <v>31.04.2023</v>
      </c>
      <c r="L34" s="160"/>
      <c r="M34" s="165">
        <f>P4</f>
        <v>0</v>
      </c>
      <c r="N34" s="3" t="str">
        <f>Доллар!N34</f>
        <v>31.05.2023</v>
      </c>
      <c r="O34" s="157" t="str">
        <f>IF(AND(P32=0,P33=0,P34=0,P35=0,P36=0,P37=0,P38=0,P39=0,P40=0,P41=0,P42=0,P43=0),"",(IF((SUMIFS(LME_non_ferrous!$D:$D,LME_non_ferrous!$A:$A,N34))=0,"-",(SUMIFS(LME_non_ferrous!$D:$D,LME_non_ferrous!$A:$A,N34)))))</f>
        <v/>
      </c>
      <c r="P34" s="165">
        <f>SUMIFS(LME_non_ferrous!$D:$D,LME_non_ferrous!$A:$A,N34)</f>
        <v>0</v>
      </c>
      <c r="Q34" s="4" t="str">
        <f>Доллар!Q34</f>
        <v>31.06.2023</v>
      </c>
      <c r="R34" s="160"/>
      <c r="S34" s="165">
        <f>V4</f>
        <v>0</v>
      </c>
      <c r="T34" s="3" t="str">
        <f>Доллар!T34</f>
        <v>31.07.2023</v>
      </c>
      <c r="U34" s="157" t="str">
        <f>IF(AND(V32=0,V33=0,V34=0,V35=0,V36=0,V37=0,V38=0,V39=0,V40=0,V41=0,V42=0,V43=0),"",(IF((SUMIFS(LME_non_ferrous!$D:$D,LME_non_ferrous!$A:$A,T34))=0,"-",(SUMIFS(LME_non_ferrous!$D:$D,LME_non_ferrous!$A:$A,T34)))))</f>
        <v/>
      </c>
      <c r="V34" s="165">
        <f>SUMIFS(LME_non_ferrous!$D:$D,LME_non_ferrous!$A:$A,T34)</f>
        <v>0</v>
      </c>
      <c r="W34" s="3" t="str">
        <f>Доллар!W34</f>
        <v>31.08.2023</v>
      </c>
      <c r="X34" s="157" t="str">
        <f>IF(AND(Y32=0,Y33=0,Y34=0,Y35=0,Y36=0,Y37=0,Y38=0,Y39=0,Y40=0,Y41=0,Y42=0,Y43=0),"",(IF((SUMIFS(LME_non_ferrous!$D:$D,LME_non_ferrous!$A:$A,W34))=0,"-",(SUMIFS(LME_non_ferrous!$D:$D,LME_non_ferrous!$A:$A,W34)))))</f>
        <v/>
      </c>
      <c r="Y34" s="165">
        <f>SUMIFS(LME_non_ferrous!$D:$D,LME_non_ferrous!$A:$A,W34)</f>
        <v>0</v>
      </c>
      <c r="Z34" s="4" t="str">
        <f>Доллар!Z34</f>
        <v>31.09.2023</v>
      </c>
      <c r="AA34" s="160"/>
      <c r="AB34" s="165">
        <f>AE4</f>
        <v>0</v>
      </c>
      <c r="AC34" s="3" t="str">
        <f>Доллар!AC34</f>
        <v>31.10.2023</v>
      </c>
      <c r="AD34" s="157" t="str">
        <f>IF(AND(AE32=0,AE33=0,AE34=0,AE35=0,AE36=0,AE37=0,AE38=0,AE39=0,AE40=0,AE41=0,AE42=0,AE43=0),"",(IF((SUMIFS(LME_non_ferrous!$D:$D,LME_non_ferrous!$A:$A,AC34))=0,"-",(SUMIFS(LME_non_ferrous!$D:$D,LME_non_ferrous!$A:$A,AC34)))))</f>
        <v/>
      </c>
      <c r="AE34" s="165">
        <f>SUMIFS(LME_non_ferrous!$D:$D,LME_non_ferrous!$A:$A,AC34)</f>
        <v>0</v>
      </c>
      <c r="AF34" s="4" t="str">
        <f>Доллар!AF34</f>
        <v>31.11.2023</v>
      </c>
      <c r="AG34" s="160"/>
      <c r="AH34" s="165">
        <f>AK4</f>
        <v>0</v>
      </c>
      <c r="AI34" s="3" t="str">
        <f>Доллар!AI34</f>
        <v>31.12.2023</v>
      </c>
      <c r="AJ34" s="157" t="str">
        <f>IF(AND(AK32=0,AK33=0,AK34=0,AK35=0,AK36=0,AK37=0,AK38=0,AK39=0,AK40=0,AK41=0,AK42=0,AK43=0),"",(IF((SUMIFS(LME_non_ferrous!$D:$D,LME_non_ferrous!$A:$A,AI34))=0,"-",(SUMIFS(LME_non_ferrous!$D:$D,LME_non_ferrous!$A:$A,AI34)))))</f>
        <v/>
      </c>
      <c r="AK34" s="165">
        <f>SUMIFS(LME_non_ferrous!$D:$D,LME_non_ferrous!$A:$A,AI34)</f>
        <v>0</v>
      </c>
      <c r="AQ34" s="153" t="str">
        <f t="shared" si="1"/>
        <v>31.06.2023</v>
      </c>
      <c r="AR34" s="162" t="s">
        <v>52</v>
      </c>
      <c r="AT34" s="3" t="str">
        <f t="shared" si="2"/>
        <v>31.10.2023</v>
      </c>
      <c r="AU34" s="162" t="s">
        <v>52</v>
      </c>
      <c r="AW34" s="3" t="str">
        <f t="shared" si="4"/>
        <v>31.11.2023</v>
      </c>
      <c r="AX34" s="162" t="s">
        <v>52</v>
      </c>
      <c r="AY34" t="s">
        <v>163</v>
      </c>
      <c r="AZ34" s="3" t="str">
        <f t="shared" si="6"/>
        <v>31.12.2023</v>
      </c>
      <c r="BA34" s="162" t="s">
        <v>52</v>
      </c>
    </row>
    <row r="35" spans="1:53" x14ac:dyDescent="0.25">
      <c r="B35" s="9" t="s">
        <v>2</v>
      </c>
      <c r="C35" s="158">
        <f>AVERAGE(C4:C34)</f>
        <v>2296.625</v>
      </c>
      <c r="D35" s="165">
        <f>G4</f>
        <v>0</v>
      </c>
      <c r="E35" s="9" t="s">
        <v>2</v>
      </c>
      <c r="F35" s="158" t="e">
        <f>AVERAGE(F4:F34)</f>
        <v>#DIV/0!</v>
      </c>
      <c r="G35" s="178">
        <f t="shared" si="8"/>
        <v>0</v>
      </c>
      <c r="H35" s="9" t="s">
        <v>2</v>
      </c>
      <c r="I35" s="158" t="e">
        <f>AVERAGE(I4:I34)</f>
        <v>#DIV/0!</v>
      </c>
      <c r="J35" s="165">
        <f>M4</f>
        <v>0</v>
      </c>
      <c r="K35" s="9" t="s">
        <v>2</v>
      </c>
      <c r="L35" s="158" t="e">
        <f>AVERAGE(L4:L34)</f>
        <v>#DIV/0!</v>
      </c>
      <c r="M35" s="165">
        <f t="shared" ref="M35:M38" si="9">P5</f>
        <v>0</v>
      </c>
      <c r="N35" s="9" t="s">
        <v>2</v>
      </c>
      <c r="O35" s="158" t="e">
        <f>AVERAGE(O4:O34)</f>
        <v>#DIV/0!</v>
      </c>
      <c r="P35" s="165">
        <f>S4</f>
        <v>0</v>
      </c>
      <c r="Q35" s="9" t="s">
        <v>2</v>
      </c>
      <c r="R35" s="158" t="e">
        <f>AVERAGE(R4:R34)</f>
        <v>#DIV/0!</v>
      </c>
      <c r="S35" s="165">
        <f t="shared" ref="S35:S38" si="10">V5</f>
        <v>0</v>
      </c>
      <c r="T35" s="9" t="s">
        <v>2</v>
      </c>
      <c r="U35" s="158" t="e">
        <f>AVERAGE(U4:U34)</f>
        <v>#DIV/0!</v>
      </c>
      <c r="V35" s="165">
        <f>Y4</f>
        <v>0</v>
      </c>
      <c r="W35" s="9" t="s">
        <v>2</v>
      </c>
      <c r="X35" s="158" t="e">
        <f>AVERAGE(X4:X34)</f>
        <v>#DIV/0!</v>
      </c>
      <c r="Y35" s="165">
        <f>AB4</f>
        <v>0</v>
      </c>
      <c r="Z35" s="9" t="s">
        <v>2</v>
      </c>
      <c r="AA35" s="158" t="e">
        <f>AVERAGE(AA4:AA34)</f>
        <v>#DIV/0!</v>
      </c>
      <c r="AB35" s="165">
        <f t="shared" ref="AB35:AB38" si="11">AE5</f>
        <v>0</v>
      </c>
      <c r="AC35" s="9" t="s">
        <v>2</v>
      </c>
      <c r="AD35" s="158" t="e">
        <f>AVERAGE(AD4:AD34)</f>
        <v>#DIV/0!</v>
      </c>
      <c r="AE35" s="165">
        <f>AH4</f>
        <v>0</v>
      </c>
      <c r="AF35" s="9" t="s">
        <v>2</v>
      </c>
      <c r="AG35" s="158" t="e">
        <f>AVERAGE(AG4:AG34)</f>
        <v>#DIV/0!</v>
      </c>
      <c r="AH35" s="165">
        <f t="shared" ref="AH35:AH38" si="12">AK5</f>
        <v>0</v>
      </c>
      <c r="AI35" s="9" t="s">
        <v>2</v>
      </c>
      <c r="AJ35" s="158" t="e">
        <f>AVERAGE(AJ4:AJ34)</f>
        <v>#DIV/0!</v>
      </c>
      <c r="AQ35" s="9" t="s">
        <v>2</v>
      </c>
      <c r="AR35" s="158"/>
      <c r="AT35" s="9" t="s">
        <v>2</v>
      </c>
      <c r="AU35" s="158">
        <f>AVERAGE(AU4:AU34)</f>
        <v>0</v>
      </c>
      <c r="AW35" s="9" t="s">
        <v>2</v>
      </c>
      <c r="AX35" s="158">
        <f>AVERAGE(AX4:AX34)</f>
        <v>0</v>
      </c>
      <c r="AZ35" s="9" t="s">
        <v>2</v>
      </c>
      <c r="BA35" s="158">
        <f>AVERAGE(BA4:BA34)</f>
        <v>0</v>
      </c>
    </row>
    <row r="36" spans="1:53" ht="15" hidden="1" customHeight="1" outlineLevel="1" x14ac:dyDescent="0.25">
      <c r="B36" s="9" t="s">
        <v>188</v>
      </c>
      <c r="C36" s="158">
        <f>IFERROR((MEDIAN(C4:C34)),0)</f>
        <v>2310.25</v>
      </c>
      <c r="D36" s="165">
        <f t="shared" ref="D36:D38" si="13">G5</f>
        <v>0</v>
      </c>
      <c r="E36" s="9" t="s">
        <v>188</v>
      </c>
      <c r="F36" s="158">
        <f>IFERROR((MEDIAN(F4:F34)),0)</f>
        <v>0</v>
      </c>
      <c r="G36" s="178">
        <f t="shared" si="8"/>
        <v>0</v>
      </c>
      <c r="H36" s="9" t="s">
        <v>188</v>
      </c>
      <c r="I36" s="158">
        <f>IFERROR((MEDIAN(I4:I34)),0)</f>
        <v>0</v>
      </c>
      <c r="J36" s="165">
        <f t="shared" ref="J36:J38" si="14">M5</f>
        <v>0</v>
      </c>
      <c r="K36" s="9" t="s">
        <v>188</v>
      </c>
      <c r="L36" s="158">
        <f>IFERROR((MEDIAN(L4:L34)),0)</f>
        <v>0</v>
      </c>
      <c r="M36" s="165">
        <f t="shared" si="9"/>
        <v>0</v>
      </c>
      <c r="N36" s="9" t="s">
        <v>188</v>
      </c>
      <c r="O36" s="158">
        <f>IFERROR((MEDIAN(O4:O34)),0)</f>
        <v>0</v>
      </c>
      <c r="P36" s="165">
        <f t="shared" ref="P36:P38" si="15">S5</f>
        <v>0</v>
      </c>
      <c r="Q36" s="9" t="s">
        <v>188</v>
      </c>
      <c r="R36" s="158">
        <f>IFERROR((MEDIAN(R4:R34)),0)</f>
        <v>0</v>
      </c>
      <c r="S36" s="165">
        <f t="shared" si="10"/>
        <v>0</v>
      </c>
      <c r="T36" s="9" t="s">
        <v>188</v>
      </c>
      <c r="U36" s="158">
        <f>IFERROR((MEDIAN(U4:U34)),0)</f>
        <v>0</v>
      </c>
      <c r="V36" s="165">
        <f t="shared" ref="V36:V38" si="16">Y5</f>
        <v>0</v>
      </c>
      <c r="W36" s="9" t="s">
        <v>188</v>
      </c>
      <c r="X36" s="158">
        <f>IFERROR((MEDIAN(X4:X34)),0)</f>
        <v>0</v>
      </c>
      <c r="Y36" s="165">
        <f t="shared" ref="Y36:Y38" si="17">AB5</f>
        <v>0</v>
      </c>
      <c r="Z36" s="9" t="s">
        <v>188</v>
      </c>
      <c r="AA36" s="158">
        <f>IFERROR((MEDIAN(AA4:AA34)),0)</f>
        <v>0</v>
      </c>
      <c r="AB36" s="165">
        <f t="shared" si="11"/>
        <v>0</v>
      </c>
      <c r="AC36" s="9" t="s">
        <v>188</v>
      </c>
      <c r="AD36" s="158">
        <f>IFERROR((MEDIAN(AD4:AD34)),0)</f>
        <v>0</v>
      </c>
      <c r="AE36" s="165">
        <f t="shared" ref="AE36:AE38" si="18">AH5</f>
        <v>0</v>
      </c>
      <c r="AF36" s="9" t="s">
        <v>188</v>
      </c>
      <c r="AG36" s="158">
        <f>IFERROR((MEDIAN(AG4:AG34)),0)</f>
        <v>0</v>
      </c>
      <c r="AH36" s="165">
        <f t="shared" si="12"/>
        <v>0</v>
      </c>
      <c r="AI36" s="9" t="s">
        <v>188</v>
      </c>
      <c r="AJ36" s="158">
        <f>IFERROR((MEDIAN(AJ4:AJ34)),0)</f>
        <v>0</v>
      </c>
      <c r="AQ36" s="9" t="s">
        <v>188</v>
      </c>
      <c r="AR36" s="158"/>
      <c r="AT36" s="9" t="s">
        <v>188</v>
      </c>
      <c r="AU36" s="158"/>
      <c r="AV36" t="s">
        <v>163</v>
      </c>
      <c r="AW36" s="9" t="s">
        <v>188</v>
      </c>
      <c r="AX36" s="158"/>
      <c r="AY36" t="s">
        <v>163</v>
      </c>
      <c r="AZ36" s="9" t="s">
        <v>188</v>
      </c>
      <c r="BA36" s="158"/>
    </row>
    <row r="37" spans="1:53" ht="15" hidden="1" customHeight="1" outlineLevel="1" x14ac:dyDescent="0.25">
      <c r="B37" s="9" t="s">
        <v>189</v>
      </c>
      <c r="C37" s="158">
        <f>IFERROR(MEDIAN(C4:C34),0)</f>
        <v>2310.25</v>
      </c>
      <c r="D37" s="165">
        <f t="shared" si="13"/>
        <v>0</v>
      </c>
      <c r="E37" s="9" t="s">
        <v>189</v>
      </c>
      <c r="F37" s="158">
        <f>IFERROR(MEDIAN(C4:C34,F4:F34),0)</f>
        <v>2310.25</v>
      </c>
      <c r="G37" s="178">
        <f t="shared" si="8"/>
        <v>0</v>
      </c>
      <c r="H37" s="9" t="s">
        <v>189</v>
      </c>
      <c r="I37" s="158">
        <f>IFERROR(MEDIAN(F4:F34,I4:I34,C4:C34),0)</f>
        <v>2310.25</v>
      </c>
      <c r="J37" s="165">
        <f t="shared" si="14"/>
        <v>0</v>
      </c>
      <c r="K37" s="9" t="s">
        <v>189</v>
      </c>
      <c r="L37" s="158">
        <f>IFERROR(MEDIAN(I4:I34,L4:L34,F4:F34,C4:C34),0)</f>
        <v>2310.25</v>
      </c>
      <c r="M37" s="165">
        <f t="shared" si="9"/>
        <v>0</v>
      </c>
      <c r="N37" s="9" t="s">
        <v>189</v>
      </c>
      <c r="O37" s="158">
        <f>IFERROR(MEDIAN(L4:L34,O4:O34,I4:I34,F4:F34,C4:C34),0)</f>
        <v>2310.25</v>
      </c>
      <c r="P37" s="165">
        <f t="shared" si="15"/>
        <v>0</v>
      </c>
      <c r="Q37" s="9" t="s">
        <v>189</v>
      </c>
      <c r="R37" s="158">
        <f>IFERROR(MEDIAN(O4:O34,R4:R34,L4:L34,I4:I34,F4:F34,C4:C34),0)</f>
        <v>2310.25</v>
      </c>
      <c r="S37" s="165">
        <f t="shared" si="10"/>
        <v>0</v>
      </c>
      <c r="T37" s="9" t="s">
        <v>189</v>
      </c>
      <c r="U37" s="158">
        <f>IFERROR(MEDIAN(R4:R34,U4:U34,O4:O34,L4:L34,I4:I34,F4:F34,C4:C34),0)</f>
        <v>2310.25</v>
      </c>
      <c r="V37" s="165">
        <f t="shared" si="16"/>
        <v>0</v>
      </c>
      <c r="W37" s="9" t="s">
        <v>189</v>
      </c>
      <c r="X37" s="158">
        <f>IFERROR(MEDIAN(U4:U34,X4:X34,R4:R34,O4:O34,L4:L34,I4:I34,F4:F34,C4:C34),0)</f>
        <v>2310.25</v>
      </c>
      <c r="Y37" s="165">
        <f t="shared" si="17"/>
        <v>0</v>
      </c>
      <c r="Z37" s="9" t="s">
        <v>189</v>
      </c>
      <c r="AA37" s="158">
        <f>IFERROR(MEDIAN(X4:X34,AA4:AA34,U4:U34,R4:R34,O4:O34,L4:L34,I4:I34,F4:F34,C4:C34),0)</f>
        <v>2310.25</v>
      </c>
      <c r="AB37" s="165">
        <f t="shared" si="11"/>
        <v>0</v>
      </c>
      <c r="AC37" s="9" t="s">
        <v>189</v>
      </c>
      <c r="AD37" s="158">
        <f>IFERROR(MEDIAN(AA4:AA34,AD4:AD34,X4:X34,U4:U34,R4:R34,O4:O34,L4:L34,I4:I34,F4:F34,C4:C34),0)</f>
        <v>2310.25</v>
      </c>
      <c r="AE37" s="165">
        <f t="shared" si="18"/>
        <v>0</v>
      </c>
      <c r="AF37" s="9" t="s">
        <v>189</v>
      </c>
      <c r="AG37" s="158">
        <f>IFERROR(MEDIAN(AD4:AD34,AG4:AG34,AA4:AA34,X4:X34,U4:U34,R4:R34,O4:O34,L4:L34,I4:I34,F4:F34,C4:C34),0)</f>
        <v>2310.25</v>
      </c>
      <c r="AH37" s="165">
        <f t="shared" si="12"/>
        <v>0</v>
      </c>
      <c r="AI37" s="9" t="s">
        <v>189</v>
      </c>
      <c r="AJ37" s="158">
        <f>IFERROR(MEDIAN(AG4:AG34,AJ4:AJ34,AD4:AD34,AA4:AA34,X4:X34,U4:U34,R4:R34,O4:O34,L4:L34,I4:I34,F4:F34,C4:C34),0)</f>
        <v>2310.25</v>
      </c>
      <c r="AQ37" s="9" t="s">
        <v>189</v>
      </c>
      <c r="AR37" s="158"/>
      <c r="AT37" s="9" t="s">
        <v>189</v>
      </c>
      <c r="AU37" s="158"/>
      <c r="AV37" t="s">
        <v>163</v>
      </c>
      <c r="AW37" s="9" t="s">
        <v>189</v>
      </c>
      <c r="AX37" s="158"/>
      <c r="AY37" t="s">
        <v>163</v>
      </c>
      <c r="AZ37" s="9" t="s">
        <v>189</v>
      </c>
      <c r="BA37" s="158"/>
    </row>
    <row r="38" spans="1:53" collapsed="1" x14ac:dyDescent="0.25">
      <c r="B38" s="13" t="s">
        <v>3</v>
      </c>
      <c r="C38" s="159">
        <f>C35</f>
        <v>2296.625</v>
      </c>
      <c r="D38" s="165">
        <f t="shared" si="13"/>
        <v>0</v>
      </c>
      <c r="E38" s="11" t="s">
        <v>3</v>
      </c>
      <c r="F38" s="159">
        <f>AVERAGE(C4:C34,F4:F34)</f>
        <v>2296.625</v>
      </c>
      <c r="G38" s="178">
        <f t="shared" si="8"/>
        <v>0</v>
      </c>
      <c r="H38" s="11" t="s">
        <v>3</v>
      </c>
      <c r="I38" s="159">
        <f>AVERAGE((C4:C34,F4:F34,I4:I34))</f>
        <v>2296.625</v>
      </c>
      <c r="J38" s="165">
        <f t="shared" si="14"/>
        <v>0</v>
      </c>
      <c r="K38" s="11" t="s">
        <v>3</v>
      </c>
      <c r="L38" s="159">
        <f>AVERAGE(C4:C34,F4:F34,I4:I34,L4:L34)</f>
        <v>2296.625</v>
      </c>
      <c r="M38" s="165">
        <f t="shared" si="9"/>
        <v>0</v>
      </c>
      <c r="N38" s="11" t="s">
        <v>3</v>
      </c>
      <c r="O38" s="159">
        <f>AVERAGE($C$4:$C$34,$F$4:$F$34,$I$4:$I$34,$L$4:$L$34,$O$4:$O$34)</f>
        <v>2296.625</v>
      </c>
      <c r="P38" s="165">
        <f t="shared" si="15"/>
        <v>0</v>
      </c>
      <c r="Q38" s="11" t="s">
        <v>3</v>
      </c>
      <c r="R38" s="159">
        <f>AVERAGE($C$4:$C$34,$F$4:$F$34,$I$4:$I$34,$L$4:$L$34,$O$4:$O$34,$R$4:$R$34)</f>
        <v>2296.625</v>
      </c>
      <c r="S38" s="165">
        <f t="shared" si="10"/>
        <v>0</v>
      </c>
      <c r="T38" s="11" t="s">
        <v>3</v>
      </c>
      <c r="U38" s="159">
        <f>AVERAGE($C$4:$C$34,$F$4:$F$34,$I$4:$I$34,$L$4:$L$34,$O$4:$O$34,$R$4:$R$34,$U$4:$U$34)</f>
        <v>2296.625</v>
      </c>
      <c r="V38" s="165">
        <f t="shared" si="16"/>
        <v>0</v>
      </c>
      <c r="W38" s="11" t="s">
        <v>3</v>
      </c>
      <c r="X38" s="159">
        <f>AVERAGE($C$4:$C$34,$F$4:$F$34,$I$4:$I$34,$L$4:$L$34,$O$4:$O$34,$R$4:$R$34,$U$4:$U$34,$X$4:$X$34)</f>
        <v>2296.625</v>
      </c>
      <c r="Y38" s="165">
        <f t="shared" si="17"/>
        <v>0</v>
      </c>
      <c r="Z38" s="11" t="s">
        <v>3</v>
      </c>
      <c r="AA38" s="159">
        <f>AVERAGE($C$4:$C$34,$F$4:$F$34,$I$4:$I$34,$L$4:$L$34,$O$4:$O$34,$R$4:$R$34,$U$4:$U$34,$X$4:$X$34,$AA$4:$AA$34)</f>
        <v>2296.625</v>
      </c>
      <c r="AB38" s="165">
        <f t="shared" si="11"/>
        <v>0</v>
      </c>
      <c r="AC38" s="11" t="s">
        <v>3</v>
      </c>
      <c r="AD38" s="159">
        <f>AVERAGE($C$4:$C$34,$F$4:$F$34,$I$4:$I$34,$L$4:$L$34,$O$4:$O$34,$R$4:$R$34,$U$4:$U$34,$X$4:$X$34,$AA$4:$AA$34,$AD$4:$AD$34)</f>
        <v>2296.625</v>
      </c>
      <c r="AE38" s="165">
        <f t="shared" si="18"/>
        <v>0</v>
      </c>
      <c r="AF38" s="11" t="s">
        <v>3</v>
      </c>
      <c r="AG38" s="159">
        <f>AVERAGE($C$4:$C$34,$F$4:$F$34,$I$4:$I$34,$L$4:$L$34,$O$4:$O$34,$R$4:$R$34,$U$4:$U$34,$X$4:$X$34,$AA$4:$AA$34,$AD$4:$AD$34,$AG$4:$AG$34)</f>
        <v>2296.625</v>
      </c>
      <c r="AH38" s="165">
        <f t="shared" si="12"/>
        <v>0</v>
      </c>
      <c r="AI38" s="11" t="s">
        <v>3</v>
      </c>
      <c r="AJ38" s="159">
        <f>AVERAGE($C$4:$C$34,$F$4:$F$34,$I$4:$I$34,$L$4:$L$34,$O$4:$O$34,$R$4:$R$34,$U$4:$U$34,$X$4:$X$34,$AA$4:$AA$34,$AD$4:$AD$34,$AG$4:$AG$34,$AJ$4:$AJ$34)</f>
        <v>2296.625</v>
      </c>
      <c r="AQ38" s="11" t="s">
        <v>3</v>
      </c>
      <c r="AR38" s="159"/>
      <c r="AT38" s="11" t="s">
        <v>3</v>
      </c>
      <c r="AU38" s="159">
        <f>AVERAGE($C$4:$C$34,$F$4:$F$34,$I$4:$I$34,$L$4:$L$34,$O$4:$O$34,$R$4:$R$34,$U$4:$U$34,$X$4:$X$34,$AA$4:$AA$34,$AU$4:$AU$34)</f>
        <v>340.24074074074076</v>
      </c>
      <c r="AW38" s="11" t="s">
        <v>3</v>
      </c>
      <c r="AX38" s="159">
        <f>AVERAGE($C$4:$C$34,$F$4:$F$34,$I$4:$I$34,$L$4:$L$34,$O$4:$O$34,$R$4:$R$34,$U$4:$U$34,$X$4:$X$34,$AA$4:$AA$34,$AX$4:$AX$34,$AU$4:$AU$34)</f>
        <v>187.4795918367347</v>
      </c>
      <c r="AZ38" s="11" t="s">
        <v>3</v>
      </c>
      <c r="BA38" s="159">
        <f>AVERAGE($C$4:$C$34,$F$4:$F$34,$I$4:$I$34,$L$4:$L$34,$O$4:$O$34,$R$4:$R$34,$U$4:$U$34,$X$4:$X$34,$AA$4:$AA$34,$AU$4:$AU$34,$AX$4:$AX$34,$BA$4:$BA$34)</f>
        <v>127.59027777777777</v>
      </c>
    </row>
    <row r="39" spans="1:53" x14ac:dyDescent="0.25">
      <c r="D39" s="165">
        <f t="shared" ref="D36:D43" si="19">G8</f>
        <v>0</v>
      </c>
      <c r="G39" s="178">
        <f t="shared" ref="G33:G40" si="20">J10</f>
        <v>0</v>
      </c>
      <c r="J39" s="165">
        <f t="shared" ref="J36:J41" si="21">M8</f>
        <v>0</v>
      </c>
      <c r="M39" s="165">
        <f t="shared" ref="M35:M42" si="22">P9</f>
        <v>0</v>
      </c>
      <c r="P39" s="165">
        <f t="shared" ref="P36:P43" si="23">S8</f>
        <v>0</v>
      </c>
      <c r="S39" s="165">
        <f t="shared" ref="S35:S42" si="24">V9</f>
        <v>0</v>
      </c>
      <c r="V39" s="165">
        <f t="shared" ref="V36:V43" si="25">Y8</f>
        <v>0</v>
      </c>
      <c r="Y39" s="165">
        <f t="shared" ref="Y36:Y43" si="26">AB8</f>
        <v>0</v>
      </c>
      <c r="AB39" s="165">
        <f t="shared" ref="AB35:AB42" si="27">AE9</f>
        <v>0</v>
      </c>
      <c r="AE39" s="165">
        <f t="shared" ref="AE36:AE43" si="28">AH8</f>
        <v>0</v>
      </c>
      <c r="AH39" s="165">
        <f t="shared" ref="AH35:AH42" si="29">AK9</f>
        <v>0</v>
      </c>
      <c r="AR39" s="163"/>
    </row>
    <row r="40" spans="1:53" x14ac:dyDescent="0.25">
      <c r="D40" s="165">
        <f t="shared" si="19"/>
        <v>0</v>
      </c>
      <c r="G40" s="178">
        <f t="shared" si="20"/>
        <v>0</v>
      </c>
      <c r="J40" s="165">
        <f t="shared" si="21"/>
        <v>0</v>
      </c>
      <c r="M40" s="165">
        <f t="shared" si="22"/>
        <v>0</v>
      </c>
      <c r="P40" s="165">
        <f t="shared" si="23"/>
        <v>0</v>
      </c>
      <c r="Q40" s="11" t="s">
        <v>225</v>
      </c>
      <c r="R40" s="159"/>
      <c r="S40" s="165">
        <f t="shared" si="24"/>
        <v>0</v>
      </c>
      <c r="V40" s="165">
        <f t="shared" si="25"/>
        <v>0</v>
      </c>
      <c r="Y40" s="165">
        <f t="shared" si="26"/>
        <v>0</v>
      </c>
      <c r="AB40" s="165">
        <f t="shared" si="27"/>
        <v>0</v>
      </c>
      <c r="AE40" s="165">
        <f t="shared" si="28"/>
        <v>0</v>
      </c>
      <c r="AH40" s="165">
        <f t="shared" si="29"/>
        <v>0</v>
      </c>
      <c r="AI40" s="11" t="s">
        <v>229</v>
      </c>
      <c r="AJ40" s="159"/>
      <c r="AQ40" s="11" t="s">
        <v>238</v>
      </c>
      <c r="AR40" s="159">
        <f>AVERAGE(L4:L33,O4:O34,AR4:AR34)</f>
        <v>0</v>
      </c>
    </row>
    <row r="41" spans="1:53" x14ac:dyDescent="0.25">
      <c r="D41" s="165">
        <f t="shared" si="19"/>
        <v>0</v>
      </c>
      <c r="G41" s="165"/>
      <c r="J41" s="165">
        <f t="shared" si="21"/>
        <v>0</v>
      </c>
      <c r="M41" s="165">
        <f t="shared" si="22"/>
        <v>0</v>
      </c>
      <c r="P41" s="165">
        <f t="shared" si="23"/>
        <v>0</v>
      </c>
      <c r="S41" s="165">
        <f t="shared" si="24"/>
        <v>0</v>
      </c>
      <c r="V41" s="165">
        <f t="shared" si="25"/>
        <v>0</v>
      </c>
      <c r="Y41" s="165">
        <f t="shared" si="26"/>
        <v>0</v>
      </c>
      <c r="AB41" s="165">
        <f t="shared" si="27"/>
        <v>0</v>
      </c>
      <c r="AE41" s="165">
        <f t="shared" si="28"/>
        <v>0</v>
      </c>
      <c r="AH41" s="165">
        <f t="shared" si="29"/>
        <v>0</v>
      </c>
      <c r="AI41" s="11" t="s">
        <v>232</v>
      </c>
      <c r="AJ41" s="159">
        <f>IF(AJ40&gt;0,(AVERAGE(C4:C34,F4:F34,I4:I34,L4:L34,O4:O34,R4:R34,U4:U34,X4:X34,AA4:AA34,AU4:AU34,AX4:AX34,BA4:BA34)),(AVERAGE(C4:C34,F4:F34,I4:I34,L4:L34,O4:O34,R4:R34,U4:U34,X4:X34,AA4:AA34,AD4:AD34,AG4:AG34,AJ4:AJ34)))</f>
        <v>2296.625</v>
      </c>
      <c r="AQ41" s="11" t="s">
        <v>239</v>
      </c>
      <c r="AR41" s="159">
        <f>AVERAGE(C4:C34,F4:F34,I4:I34,L4:L34,O4:O34,AR4:AR34)</f>
        <v>340.24074074074076</v>
      </c>
    </row>
    <row r="42" spans="1:53" hidden="1" outlineLevel="1" x14ac:dyDescent="0.25">
      <c r="B42" s="192" t="s">
        <v>16</v>
      </c>
      <c r="D42" s="165">
        <f t="shared" si="19"/>
        <v>0</v>
      </c>
      <c r="G42" s="165"/>
      <c r="J42" s="165">
        <f>M11</f>
        <v>0</v>
      </c>
      <c r="M42" s="165">
        <f t="shared" si="22"/>
        <v>0</v>
      </c>
      <c r="P42" s="165">
        <f t="shared" si="23"/>
        <v>0</v>
      </c>
      <c r="S42" s="165">
        <f t="shared" si="24"/>
        <v>0</v>
      </c>
      <c r="V42" s="165">
        <f t="shared" si="25"/>
        <v>0</v>
      </c>
      <c r="Y42" s="165">
        <f t="shared" si="26"/>
        <v>0</v>
      </c>
      <c r="AB42" s="165">
        <f t="shared" si="27"/>
        <v>0</v>
      </c>
      <c r="AE42" s="165">
        <f t="shared" si="28"/>
        <v>0</v>
      </c>
      <c r="AH42" s="165">
        <f t="shared" si="29"/>
        <v>0</v>
      </c>
    </row>
    <row r="43" spans="1:53" hidden="1" outlineLevel="1" x14ac:dyDescent="0.25">
      <c r="B43" s="193">
        <f>AVERAGE(C4:C34,F4:F34,I4:I34)</f>
        <v>2296.625</v>
      </c>
      <c r="D43" s="165">
        <f t="shared" si="19"/>
        <v>0</v>
      </c>
      <c r="J43" s="165">
        <f>M12</f>
        <v>0</v>
      </c>
      <c r="P43" s="165">
        <f t="shared" si="23"/>
        <v>0</v>
      </c>
      <c r="V43" s="165">
        <f t="shared" si="25"/>
        <v>0</v>
      </c>
      <c r="Y43" s="165">
        <f t="shared" si="26"/>
        <v>0</v>
      </c>
      <c r="AE43" s="165">
        <f t="shared" si="28"/>
        <v>0</v>
      </c>
    </row>
    <row r="44" spans="1:53" ht="15.75" hidden="1" outlineLevel="1" thickBot="1" x14ac:dyDescent="0.3"/>
    <row r="45" spans="1:53" hidden="1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53" hidden="1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53" ht="15.75" hidden="1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53" hidden="1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hidden="1" outlineLevel="1" x14ac:dyDescent="0.25">
      <c r="B49" s="424">
        <f>AVERAGE(C4:C34,F4:F34,I4:I34,L4:L34,O4:O34,R4:R33)</f>
        <v>2296.625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t="15.75" hidden="1" outlineLevel="1" thickBot="1" x14ac:dyDescent="0.3"/>
    <row r="51" spans="1:36" hidden="1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hidden="1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hidden="1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hidden="1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</row>
    <row r="55" spans="1:36" hidden="1" outlineLevel="1" x14ac:dyDescent="0.25">
      <c r="B55" s="427">
        <f>AVERAGE(C4:C34,F4:F34,I4:I34,L4:L34,O4:O34,R4:R34,U4:U34,X4:X34,AA4:AA34)</f>
        <v>2296.625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</row>
    <row r="56" spans="1:36" ht="15.75" hidden="1" outlineLevel="1" thickBot="1" x14ac:dyDescent="0.3"/>
    <row r="57" spans="1:36" hidden="1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hidden="1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hidden="1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t="15.75" hidden="1" outlineLevel="1" thickBot="1" x14ac:dyDescent="0.3"/>
    <row r="61" spans="1:36" hidden="1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hidden="1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hidden="1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hidden="1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</row>
    <row r="65" spans="2:36" hidden="1" outlineLevel="1" x14ac:dyDescent="0.25">
      <c r="B65" s="424">
        <f>AVERAGE($C$4:$C$34,$F$4:$F$34,$I$4:$I$34,$L$4:$L$34,$O$4:$O$34,$R$4:$R$34,$U$4:$U$34,$X$4:$X$34,$AA$4:$AA$34,$AD$4:$AD$34,$AG$4:$AG$34,$AJ$4:$AJ$34)</f>
        <v>2296.625</v>
      </c>
      <c r="C65" s="425">
        <f t="shared" ref="C65:AJ65" si="30">AVERAGE($C$4:$C$34,$F$4:$F$34,$I$4:$I$34,$L$4:$L$34,$O$4:$O$34,$R$4:$R$34,$U$4:$U$34,$X$4:$X$34,$AA$4:$AA$34,$AD$4:$AD$34,$AG$4:$AG$34,$AJ$4:$AJ$34)</f>
        <v>2296.625</v>
      </c>
      <c r="D65" s="425">
        <f t="shared" si="30"/>
        <v>2296.625</v>
      </c>
      <c r="E65" s="425">
        <f t="shared" si="30"/>
        <v>2296.625</v>
      </c>
      <c r="F65" s="425">
        <f t="shared" si="30"/>
        <v>2296.625</v>
      </c>
      <c r="G65" s="425">
        <f t="shared" si="30"/>
        <v>2296.625</v>
      </c>
      <c r="H65" s="425">
        <f t="shared" si="30"/>
        <v>2296.625</v>
      </c>
      <c r="I65" s="425">
        <f t="shared" si="30"/>
        <v>2296.625</v>
      </c>
      <c r="J65" s="425">
        <f t="shared" si="30"/>
        <v>2296.625</v>
      </c>
      <c r="K65" s="425">
        <f t="shared" si="30"/>
        <v>2296.625</v>
      </c>
      <c r="L65" s="425">
        <f t="shared" si="30"/>
        <v>2296.625</v>
      </c>
      <c r="M65" s="425">
        <f t="shared" si="30"/>
        <v>2296.625</v>
      </c>
      <c r="N65" s="425">
        <f t="shared" si="30"/>
        <v>2296.625</v>
      </c>
      <c r="O65" s="425">
        <f t="shared" si="30"/>
        <v>2296.625</v>
      </c>
      <c r="P65" s="425">
        <f t="shared" si="30"/>
        <v>2296.625</v>
      </c>
      <c r="Q65" s="425">
        <f t="shared" si="30"/>
        <v>2296.625</v>
      </c>
      <c r="R65" s="425">
        <f t="shared" si="30"/>
        <v>2296.625</v>
      </c>
      <c r="S65" s="425">
        <f t="shared" si="30"/>
        <v>2296.625</v>
      </c>
      <c r="T65" s="425">
        <f t="shared" si="30"/>
        <v>2296.625</v>
      </c>
      <c r="U65" s="425">
        <f t="shared" si="30"/>
        <v>2296.625</v>
      </c>
      <c r="V65" s="425">
        <f t="shared" si="30"/>
        <v>2296.625</v>
      </c>
      <c r="W65" s="425">
        <f t="shared" si="30"/>
        <v>2296.625</v>
      </c>
      <c r="X65" s="425">
        <f t="shared" si="30"/>
        <v>2296.625</v>
      </c>
      <c r="Y65" s="425">
        <f t="shared" si="30"/>
        <v>2296.625</v>
      </c>
      <c r="Z65" s="425">
        <f t="shared" si="30"/>
        <v>2296.625</v>
      </c>
      <c r="AA65" s="425">
        <f t="shared" si="30"/>
        <v>2296.625</v>
      </c>
      <c r="AB65" s="425">
        <f t="shared" si="30"/>
        <v>2296.625</v>
      </c>
      <c r="AC65" s="425">
        <f t="shared" si="30"/>
        <v>2296.625</v>
      </c>
      <c r="AD65" s="425">
        <f t="shared" si="30"/>
        <v>2296.625</v>
      </c>
      <c r="AE65" s="425">
        <f t="shared" si="30"/>
        <v>2296.625</v>
      </c>
      <c r="AF65" s="425">
        <f t="shared" si="30"/>
        <v>2296.625</v>
      </c>
      <c r="AG65" s="425">
        <f t="shared" si="30"/>
        <v>2296.625</v>
      </c>
      <c r="AH65" s="425">
        <f t="shared" si="30"/>
        <v>2296.625</v>
      </c>
      <c r="AI65" s="425">
        <f t="shared" si="30"/>
        <v>2296.625</v>
      </c>
      <c r="AJ65" s="425">
        <f t="shared" si="30"/>
        <v>2296.625</v>
      </c>
    </row>
    <row r="66" spans="2:36" collapsed="1" x14ac:dyDescent="0.25"/>
  </sheetData>
  <autoFilter ref="B31:AK38"/>
  <mergeCells count="34">
    <mergeCell ref="B64:AJ64"/>
    <mergeCell ref="B65:AJ65"/>
    <mergeCell ref="B51:I51"/>
    <mergeCell ref="B52:I52"/>
    <mergeCell ref="B54:AA54"/>
    <mergeCell ref="B55:AA55"/>
    <mergeCell ref="B57:I57"/>
    <mergeCell ref="B58:I58"/>
    <mergeCell ref="B61:I61"/>
    <mergeCell ref="B62:I62"/>
    <mergeCell ref="B53:I53"/>
    <mergeCell ref="B59:I59"/>
    <mergeCell ref="B63:I63"/>
    <mergeCell ref="AC2:AD2"/>
    <mergeCell ref="B45:I45"/>
    <mergeCell ref="B46:I46"/>
    <mergeCell ref="Q2:R2"/>
    <mergeCell ref="B49:R49"/>
    <mergeCell ref="T2:U2"/>
    <mergeCell ref="W2:X2"/>
    <mergeCell ref="Z2:AA2"/>
    <mergeCell ref="B48:R48"/>
    <mergeCell ref="B47:I47"/>
    <mergeCell ref="B2:C2"/>
    <mergeCell ref="E2:F2"/>
    <mergeCell ref="H2:I2"/>
    <mergeCell ref="K2:L2"/>
    <mergeCell ref="N2:O2"/>
    <mergeCell ref="AT2:AU2"/>
    <mergeCell ref="AW2:AX2"/>
    <mergeCell ref="AZ2:BA2"/>
    <mergeCell ref="AF2:AG2"/>
    <mergeCell ref="AI2:AJ2"/>
    <mergeCell ref="AQ2:AR2"/>
  </mergeCells>
  <printOptions horizontalCentered="1"/>
  <pageMargins left="0.70866141732283472" right="0.70866141732283472" top="0.74803149606299213" bottom="3.4645669291338583" header="0.39370078740157483" footer="2.3622047244094491"/>
  <pageSetup paperSize="9" orientation="portrait" r:id="rId1"/>
  <headerFooter>
    <oddHeader>&amp;C&amp;14Котировки LME 2023: свинец, $/м.т.</oddHeader>
    <oddFooter>&amp;L&amp;14Начальник 
Управления Бюджетирования
ОАО "УГМК"&amp;R&amp;14Киташева А.Л.</oddFooter>
  </headerFooter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">
    <tabColor rgb="FFC4D79B"/>
  </sheetPr>
  <dimension ref="A2:BB66"/>
  <sheetViews>
    <sheetView topLeftCell="AE1" zoomScale="85" zoomScaleNormal="85" workbookViewId="0">
      <selection activeCell="AK4" sqref="AK4:AK34"/>
    </sheetView>
  </sheetViews>
  <sheetFormatPr defaultRowHeight="15" outlineLevelRow="1" outlineLevelCol="1" x14ac:dyDescent="0.25"/>
  <cols>
    <col min="1" max="1" width="9.140625" customWidth="1"/>
    <col min="2" max="3" width="17.7109375" customWidth="1"/>
    <col min="4" max="4" width="9.140625" customWidth="1"/>
    <col min="5" max="6" width="17.7109375" customWidth="1"/>
    <col min="7" max="7" width="9.140625" customWidth="1"/>
    <col min="8" max="9" width="17.7109375" customWidth="1"/>
    <col min="10" max="10" width="9.140625" style="165" customWidth="1"/>
    <col min="11" max="12" width="17.7109375" customWidth="1"/>
    <col min="13" max="13" width="9.140625" style="165" customWidth="1"/>
    <col min="14" max="15" width="17.7109375" customWidth="1"/>
    <col min="16" max="16" width="9.140625" style="165" customWidth="1"/>
    <col min="17" max="18" width="17.7109375" customWidth="1"/>
    <col min="19" max="19" width="9.140625" style="165" customWidth="1"/>
    <col min="20" max="21" width="17.7109375" customWidth="1"/>
    <col min="22" max="22" width="9.140625" style="165" customWidth="1"/>
    <col min="23" max="24" width="17.7109375" customWidth="1"/>
    <col min="25" max="25" width="9.140625" style="165" customWidth="1"/>
    <col min="26" max="27" width="17.7109375" customWidth="1"/>
    <col min="28" max="28" width="9.140625" style="165" customWidth="1"/>
    <col min="29" max="30" width="17.7109375" customWidth="1"/>
    <col min="31" max="31" width="9.140625" style="165" customWidth="1"/>
    <col min="32" max="33" width="17.7109375" customWidth="1"/>
    <col min="34" max="34" width="9.140625" style="165" customWidth="1"/>
    <col min="35" max="36" width="17.7109375" customWidth="1"/>
    <col min="37" max="41" width="9.140625" style="165" customWidth="1"/>
    <col min="42" max="42" width="9.140625" customWidth="1" outlineLevel="1"/>
    <col min="43" max="43" width="22.5703125" customWidth="1" outlineLevel="1" collapsed="1"/>
    <col min="44" max="44" width="10" customWidth="1" outlineLevel="1"/>
    <col min="45" max="45" width="9.140625" customWidth="1" outlineLevel="1"/>
    <col min="46" max="46" width="18.28515625" customWidth="1" outlineLevel="1"/>
    <col min="47" max="47" width="10.85546875" customWidth="1" outlineLevel="1"/>
    <col min="48" max="48" width="9.140625" customWidth="1" outlineLevel="1"/>
    <col min="49" max="49" width="18.28515625" customWidth="1" outlineLevel="1"/>
    <col min="50" max="50" width="10.85546875" customWidth="1" outlineLevel="1"/>
    <col min="51" max="51" width="9.140625" customWidth="1" outlineLevel="1"/>
    <col min="52" max="52" width="18.28515625" customWidth="1" outlineLevel="1"/>
    <col min="53" max="53" width="10.85546875" customWidth="1" outlineLevel="1"/>
    <col min="54" max="54" width="9.140625" customWidth="1" outlineLevel="1"/>
  </cols>
  <sheetData>
    <row r="2" spans="2:53" x14ac:dyDescent="0.25">
      <c r="B2" s="428" t="s">
        <v>4</v>
      </c>
      <c r="C2" s="429"/>
      <c r="D2" s="165"/>
      <c r="E2" s="428" t="s">
        <v>5</v>
      </c>
      <c r="F2" s="429"/>
      <c r="G2" s="165">
        <f>D33</f>
        <v>0</v>
      </c>
      <c r="H2" s="428" t="s">
        <v>6</v>
      </c>
      <c r="I2" s="429"/>
      <c r="J2" s="165">
        <f>G30</f>
        <v>0</v>
      </c>
      <c r="K2" s="428" t="s">
        <v>7</v>
      </c>
      <c r="L2" s="429"/>
      <c r="M2" s="165">
        <f>J33</f>
        <v>0</v>
      </c>
      <c r="N2" s="428" t="s">
        <v>8</v>
      </c>
      <c r="O2" s="429"/>
      <c r="P2" s="165">
        <f>M32</f>
        <v>0</v>
      </c>
      <c r="Q2" s="428" t="s">
        <v>9</v>
      </c>
      <c r="R2" s="429"/>
      <c r="S2" s="165">
        <f>P33</f>
        <v>0</v>
      </c>
      <c r="T2" s="428" t="s">
        <v>10</v>
      </c>
      <c r="U2" s="429"/>
      <c r="V2" s="165">
        <f>S32</f>
        <v>0</v>
      </c>
      <c r="W2" s="428" t="s">
        <v>11</v>
      </c>
      <c r="X2" s="429"/>
      <c r="Y2" s="165">
        <f>V33</f>
        <v>0</v>
      </c>
      <c r="Z2" s="428" t="s">
        <v>12</v>
      </c>
      <c r="AA2" s="429"/>
      <c r="AB2" s="165">
        <f>Y33</f>
        <v>0</v>
      </c>
      <c r="AC2" s="428" t="s">
        <v>13</v>
      </c>
      <c r="AD2" s="429"/>
      <c r="AE2" s="165">
        <f>AB32</f>
        <v>0</v>
      </c>
      <c r="AF2" s="428" t="s">
        <v>14</v>
      </c>
      <c r="AG2" s="429"/>
      <c r="AH2" s="165">
        <f>AE33</f>
        <v>0</v>
      </c>
      <c r="AI2" s="428" t="s">
        <v>15</v>
      </c>
      <c r="AJ2" s="429"/>
      <c r="AK2" s="165">
        <f>AH32</f>
        <v>0</v>
      </c>
      <c r="AQ2" s="428" t="s">
        <v>237</v>
      </c>
      <c r="AR2" s="429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2:53" x14ac:dyDescent="0.25">
      <c r="B3" s="182" t="s">
        <v>0</v>
      </c>
      <c r="C3" s="2" t="s">
        <v>1</v>
      </c>
      <c r="D3" s="165"/>
      <c r="E3" s="182" t="s">
        <v>0</v>
      </c>
      <c r="F3" s="2" t="s">
        <v>1</v>
      </c>
      <c r="G3" s="165">
        <f>D34</f>
        <v>0</v>
      </c>
      <c r="H3" s="182" t="s">
        <v>0</v>
      </c>
      <c r="I3" s="2" t="s">
        <v>1</v>
      </c>
      <c r="J3" s="165">
        <f>G31</f>
        <v>0</v>
      </c>
      <c r="K3" s="182" t="s">
        <v>0</v>
      </c>
      <c r="L3" s="2" t="s">
        <v>1</v>
      </c>
      <c r="M3" s="165">
        <f>J34</f>
        <v>0</v>
      </c>
      <c r="N3" s="182" t="s">
        <v>0</v>
      </c>
      <c r="O3" s="2" t="s">
        <v>1</v>
      </c>
      <c r="P3" s="165">
        <f>M33</f>
        <v>0</v>
      </c>
      <c r="Q3" s="182" t="s">
        <v>0</v>
      </c>
      <c r="R3" s="2" t="s">
        <v>1</v>
      </c>
      <c r="S3" s="165">
        <f>P34</f>
        <v>0</v>
      </c>
      <c r="T3" s="182" t="s">
        <v>0</v>
      </c>
      <c r="U3" s="2" t="s">
        <v>1</v>
      </c>
      <c r="V3" s="165">
        <f>S33</f>
        <v>0</v>
      </c>
      <c r="W3" s="182" t="s">
        <v>0</v>
      </c>
      <c r="X3" s="2" t="s">
        <v>1</v>
      </c>
      <c r="Y3" s="165">
        <f>V34</f>
        <v>0</v>
      </c>
      <c r="Z3" s="182" t="s">
        <v>0</v>
      </c>
      <c r="AA3" s="2" t="s">
        <v>1</v>
      </c>
      <c r="AB3" s="165">
        <f>Y34</f>
        <v>0</v>
      </c>
      <c r="AC3" s="182" t="s">
        <v>0</v>
      </c>
      <c r="AD3" s="2" t="s">
        <v>1</v>
      </c>
      <c r="AE3" s="165">
        <f>AB33</f>
        <v>0</v>
      </c>
      <c r="AF3" s="182" t="s">
        <v>0</v>
      </c>
      <c r="AG3" s="2" t="s">
        <v>1</v>
      </c>
      <c r="AH3" s="165">
        <f>AE34</f>
        <v>0</v>
      </c>
      <c r="AI3" s="182" t="s">
        <v>0</v>
      </c>
      <c r="AJ3" s="2" t="s">
        <v>1</v>
      </c>
      <c r="AK3" s="165">
        <f>AH33</f>
        <v>0</v>
      </c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2:53" x14ac:dyDescent="0.25">
      <c r="B4" s="3" t="str">
        <f>Доллар!B4</f>
        <v>01.01.2023</v>
      </c>
      <c r="C4" s="157" t="str">
        <f>IF(AND(D2=0,D3=0,D4=0,D5=0,D6=0,D7=0,D8=0,D9=0,D10=0,D11=0,D12=0,D13=0),"",(IF((SUMIFS(LME_non_ferrous!$C:$C,LME_non_ferrous!$A:$A,B4))=0,"-",(SUMIFS(LME_non_ferrous!$C:$C,LME_non_ferrous!$A:$A,B4)))))</f>
        <v>-</v>
      </c>
      <c r="D4" s="165">
        <f>SUMIFS(LME_non_ferrous!$C:$C,LME_non_ferrous!$A:$A,B4)</f>
        <v>0</v>
      </c>
      <c r="E4" s="3" t="str">
        <f>Доллар!E4</f>
        <v>01.02.2023</v>
      </c>
      <c r="F4" s="157" t="str">
        <f>IF(AND(G2=0,G3=0,G4=0,G5=0,G6=0,G7=0,G8=0,G9=0,G10=0,G11=0,G12=0,G13=0),"",(IF((SUMIFS(LME_non_ferrous!$C:$C,LME_non_ferrous!$A:$A,E4))=0,"-",(SUMIFS(LME_non_ferrous!$C:$C,LME_non_ferrous!$A:$A,E4)))))</f>
        <v/>
      </c>
      <c r="G4" s="165">
        <f>SUMIFS(LME_non_ferrous!$C:$C,LME_non_ferrous!$A:$A,E4)</f>
        <v>0</v>
      </c>
      <c r="H4" s="3" t="str">
        <f>Доллар!H4</f>
        <v>01.03.2023</v>
      </c>
      <c r="I4" s="157" t="str">
        <f>IF(AND(J2=0,J3=0,J4=0,J5=0,J6=0,J7=0,J8=0,J9=0,J10=0,J11=0,J12=0,J13=0),"",(IF((SUMIFS(LME_non_ferrous!$C:$C,LME_non_ferrous!$A:$A,H4))=0,"-",(SUMIFS(LME_non_ferrous!$C:$C,LME_non_ferrous!$A:$A,H4)))))</f>
        <v/>
      </c>
      <c r="J4" s="165">
        <f>SUMIFS(LME_non_ferrous!$C:$C,LME_non_ferrous!$A:$A,H4)</f>
        <v>0</v>
      </c>
      <c r="K4" s="3" t="str">
        <f>Доллар!K4</f>
        <v>01.04.2023</v>
      </c>
      <c r="L4" s="157" t="str">
        <f>IF(AND(M2=0,M3=0,M4=0,M5=0,M6=0,M7=0,M8=0,M9=0,M10=0,M11=0,M12=0,M13=0),"",(IF((SUMIFS(LME_non_ferrous!$C:$C,LME_non_ferrous!$A:$A,K4))=0,"-",(SUMIFS(LME_non_ferrous!$C:$C,LME_non_ferrous!$A:$A,K4)))))</f>
        <v/>
      </c>
      <c r="M4" s="165">
        <f>SUMIFS(LME_non_ferrous!$C:$C,LME_non_ferrous!$A:$A,K4)</f>
        <v>0</v>
      </c>
      <c r="N4" s="3" t="str">
        <f>Доллар!N4</f>
        <v>01.05.2023</v>
      </c>
      <c r="O4" s="157" t="str">
        <f>IF(AND(P2=0,P3=0,P4=0,P5=0,P6=0,P7=0,P8=0,P9=0,P10=0,P11=0,P12=0,P13=0),"",(IF((SUMIFS(LME_non_ferrous!$C:$C,LME_non_ferrous!$A:$A,N4))=0,"-",(SUMIFS(LME_non_ferrous!$C:$C,LME_non_ferrous!$A:$A,N4)))))</f>
        <v/>
      </c>
      <c r="P4" s="165">
        <f>SUMIFS(LME_non_ferrous!$C:$C,LME_non_ferrous!$A:$A,N4)</f>
        <v>0</v>
      </c>
      <c r="Q4" s="3" t="str">
        <f>Доллар!Q4</f>
        <v>01.06.2023</v>
      </c>
      <c r="R4" s="157" t="str">
        <f>IF(AND(S2=0,S3=0,S4=0,S5=0,S6=0,S7=0,S8=0,S9=0,S10=0,S11=0,S12=0,S13=0),"",(IF((SUMIFS(LME_non_ferrous!$C:$C,LME_non_ferrous!$A:$A,Q4))=0,"-",(SUMIFS(LME_non_ferrous!$C:$C,LME_non_ferrous!$A:$A,Q4)))))</f>
        <v/>
      </c>
      <c r="S4" s="165">
        <f>SUMIFS(LME_non_ferrous!$C:$C,LME_non_ferrous!$A:$A,Q4)</f>
        <v>0</v>
      </c>
      <c r="T4" s="3" t="str">
        <f>Доллар!T4</f>
        <v>01.07.2023</v>
      </c>
      <c r="U4" s="157" t="str">
        <f>IF(AND(V2=0,V3=0,V4=0,V5=0,V6=0,V7=0,V8=0,V9=0,V10=0,V11=0,V12=0,V13=0),"",(IF((SUMIFS(LME_non_ferrous!$C:$C,LME_non_ferrous!$A:$A,T4))=0,"-",(SUMIFS(LME_non_ferrous!$C:$C,LME_non_ferrous!$A:$A,T4)))))</f>
        <v/>
      </c>
      <c r="V4" s="165">
        <f>SUMIFS(LME_non_ferrous!$C:$C,LME_non_ferrous!$A:$A,T4)</f>
        <v>0</v>
      </c>
      <c r="W4" s="3" t="str">
        <f>Доллар!W4</f>
        <v>01.08.2023</v>
      </c>
      <c r="X4" s="157" t="str">
        <f>IF(AND(Y2=0,Y3=0,Y4=0,Y5=0,Y6=0,Y7=0,Y8=0,Y9=0,Y10=0,Y11=0,Y12=0,Y13=0),"",(IF((SUMIFS(LME_non_ferrous!$C:$C,LME_non_ferrous!$A:$A,W4))=0,"-",(SUMIFS(LME_non_ferrous!$C:$C,LME_non_ferrous!$A:$A,W4)))))</f>
        <v/>
      </c>
      <c r="Y4" s="165">
        <f>SUMIFS(LME_non_ferrous!$C:$C,LME_non_ferrous!$A:$A,W4)</f>
        <v>0</v>
      </c>
      <c r="Z4" s="3" t="str">
        <f>Доллар!Z4</f>
        <v>01.09.2023</v>
      </c>
      <c r="AA4" s="157" t="str">
        <f>IF(AND(AB2=0,AB3=0,AB4=0,AB5=0,AB6=0,AB7=0,AB8=0,AB9=0,AB10=0,AB11=0,AB12=0,AB13=0),"",(IF((SUMIFS(LME_non_ferrous!$C:$C,LME_non_ferrous!$A:$A,Z4))=0,"-",(SUMIFS(LME_non_ferrous!$C:$C,LME_non_ferrous!$A:$A,Z4)))))</f>
        <v/>
      </c>
      <c r="AB4" s="165">
        <f>SUMIFS(LME_non_ferrous!$C:$C,LME_non_ferrous!$A:$A,Z4)</f>
        <v>0</v>
      </c>
      <c r="AC4" s="3" t="str">
        <f>Доллар!AC4</f>
        <v>01.10.2023</v>
      </c>
      <c r="AD4" s="157" t="str">
        <f>IF(AND(AE2=0,AE3=0,AE4=0,AE5=0,AE6=0,AE7=0,AE8=0,AE9=0,AE10=0,AE11=0,AE12=0,AE13=0),"",(IF((SUMIFS(LME_non_ferrous!$C:$C,LME_non_ferrous!$A:$A,AC4))=0,"-",(SUMIFS(LME_non_ferrous!$C:$C,LME_non_ferrous!$A:$A,AC4)))))</f>
        <v/>
      </c>
      <c r="AE4" s="165">
        <f>SUMIFS(LME_non_ferrous!$C:$C,LME_non_ferrous!$A:$A,AC4)</f>
        <v>0</v>
      </c>
      <c r="AF4" s="3" t="str">
        <f>Доллар!AF4</f>
        <v>01.11.2023</v>
      </c>
      <c r="AG4" s="157" t="str">
        <f>IF(AND(AH2=0,AH3=0,AH4=0,AH5=0,AH6=0,AH7=0,AH8=0,AH9=0,AH10=0,AH11=0,AH12=0,AH13=0),"",(IF((SUMIFS(LME_non_ferrous!$C:$C,LME_non_ferrous!$A:$A,AF4))=0,"-",(SUMIFS(LME_non_ferrous!$C:$C,LME_non_ferrous!$A:$A,AF4)))))</f>
        <v/>
      </c>
      <c r="AH4" s="165">
        <f>SUMIFS(LME_non_ferrous!$C:$C,LME_non_ferrous!$A:$A,AF4)</f>
        <v>0</v>
      </c>
      <c r="AI4" s="3" t="str">
        <f>Доллар!AI4</f>
        <v>01.12.2023</v>
      </c>
      <c r="AJ4" s="157" t="str">
        <f>IF(AND(AK2=0,AK3=0,AK4=0,AK5=0,AK6=0,AK7=0,AK8=0,AK9=0,AK10=0,AK11=0,AK12=0,AK13=0),"",(IF((SUMIFS(LME_non_ferrous!$C:$C,LME_non_ferrous!$A:$A,AI4))=0,"-",(SUMIFS(LME_non_ferrous!$C:$C,LME_non_ferrous!$A:$A,AI4)))))</f>
        <v/>
      </c>
      <c r="AK4" s="165">
        <f>SUMIFS(LME_non_ferrous!$C:$C,LME_non_ferrous!$A:$A,AI4)</f>
        <v>0</v>
      </c>
      <c r="AQ4" s="153" t="str">
        <f>Q4</f>
        <v>01.06.2023</v>
      </c>
      <c r="AR4" s="161">
        <f t="shared" ref="AR4:AR26" si="0">$R$40</f>
        <v>0</v>
      </c>
      <c r="AT4" s="3" t="str">
        <f>AC4</f>
        <v>01.10.2023</v>
      </c>
      <c r="AU4" s="161">
        <f>$AJ$40</f>
        <v>0</v>
      </c>
      <c r="AW4" s="3" t="str">
        <f>AF4</f>
        <v>01.11.2023</v>
      </c>
      <c r="AX4" s="161">
        <f>$AJ$40</f>
        <v>0</v>
      </c>
      <c r="AZ4" s="3" t="str">
        <f>AI4</f>
        <v>01.12.2023</v>
      </c>
      <c r="BA4" s="161">
        <f>$AJ$40</f>
        <v>0</v>
      </c>
    </row>
    <row r="5" spans="2:53" x14ac:dyDescent="0.25">
      <c r="B5" s="3" t="str">
        <f>Доллар!B5</f>
        <v>02.01.2023</v>
      </c>
      <c r="C5" s="157" t="str">
        <f>IF(AND(D3=0,D4=0,D5=0,D6=0,D7=0,D8=0,D9=0,D10=0,D11=0,D12=0,D13=0,D14=0),"",(IF((SUMIFS(LME_non_ferrous!$C:$C,LME_non_ferrous!$A:$A,B5))=0,"-",(SUMIFS(LME_non_ferrous!$C:$C,LME_non_ferrous!$A:$A,B5)))))</f>
        <v>-</v>
      </c>
      <c r="D5" s="165">
        <f>SUMIFS(LME_non_ferrous!$C:$C,LME_non_ferrous!$A:$A,B5)</f>
        <v>0</v>
      </c>
      <c r="E5" s="3" t="str">
        <f>Доллар!E5</f>
        <v>02.02.2023</v>
      </c>
      <c r="F5" s="157" t="str">
        <f>IF(AND(G3=0,G4=0,G5=0,G6=0,G7=0,G8=0,G9=0,G10=0,G11=0,G12=0,G13=0,G14=0),"",(IF((SUMIFS(LME_non_ferrous!$C:$C,LME_non_ferrous!$A:$A,E5))=0,"-",(SUMIFS(LME_non_ferrous!$C:$C,LME_non_ferrous!$A:$A,E5)))))</f>
        <v/>
      </c>
      <c r="G5" s="165">
        <f>SUMIFS(LME_non_ferrous!$C:$C,LME_non_ferrous!$A:$A,E5)</f>
        <v>0</v>
      </c>
      <c r="H5" s="3" t="str">
        <f>Доллар!H5</f>
        <v>02.03.2023</v>
      </c>
      <c r="I5" s="157" t="str">
        <f>IF(AND(J3=0,J4=0,J5=0,J6=0,J7=0,J8=0,J9=0,J10=0,J11=0,J12=0,J13=0,J14=0),"",(IF((SUMIFS(LME_non_ferrous!$C:$C,LME_non_ferrous!$A:$A,H5))=0,"-",(SUMIFS(LME_non_ferrous!$C:$C,LME_non_ferrous!$A:$A,H5)))))</f>
        <v/>
      </c>
      <c r="J5" s="165">
        <f>SUMIFS(LME_non_ferrous!$C:$C,LME_non_ferrous!$A:$A,H5)</f>
        <v>0</v>
      </c>
      <c r="K5" s="3" t="str">
        <f>Доллар!K5</f>
        <v>02.04.2023</v>
      </c>
      <c r="L5" s="157" t="str">
        <f>IF(AND(M3=0,M4=0,M5=0,M6=0,M7=0,M8=0,M9=0,M10=0,M11=0,M12=0,M13=0,M14=0),"",(IF((SUMIFS(LME_non_ferrous!$C:$C,LME_non_ferrous!$A:$A,K5))=0,"-",(SUMIFS(LME_non_ferrous!$C:$C,LME_non_ferrous!$A:$A,K5)))))</f>
        <v/>
      </c>
      <c r="M5" s="165">
        <f>SUMIFS(LME_non_ferrous!$C:$C,LME_non_ferrous!$A:$A,K5)</f>
        <v>0</v>
      </c>
      <c r="N5" s="3" t="str">
        <f>Доллар!N5</f>
        <v>02.05.2023</v>
      </c>
      <c r="O5" s="157" t="str">
        <f>IF(AND(P3=0,P4=0,P5=0,P6=0,P7=0,P8=0,P9=0,P10=0,P11=0,P12=0,P13=0,P14=0),"",(IF((SUMIFS(LME_non_ferrous!$C:$C,LME_non_ferrous!$A:$A,N5))=0,"-",(SUMIFS(LME_non_ferrous!$C:$C,LME_non_ferrous!$A:$A,N5)))))</f>
        <v/>
      </c>
      <c r="P5" s="165">
        <f>SUMIFS(LME_non_ferrous!$C:$C,LME_non_ferrous!$A:$A,N5)</f>
        <v>0</v>
      </c>
      <c r="Q5" s="3" t="str">
        <f>Доллар!Q5</f>
        <v>02.06.2023</v>
      </c>
      <c r="R5" s="157" t="str">
        <f>IF(AND(S3=0,S4=0,S5=0,S6=0,S7=0,S8=0,S9=0,S10=0,S11=0,S12=0,S13=0,S14=0),"",(IF((SUMIFS(LME_non_ferrous!$C:$C,LME_non_ferrous!$A:$A,Q5))=0,"-",(SUMIFS(LME_non_ferrous!$C:$C,LME_non_ferrous!$A:$A,Q5)))))</f>
        <v/>
      </c>
      <c r="S5" s="165">
        <f>SUMIFS(LME_non_ferrous!$C:$C,LME_non_ferrous!$A:$A,Q5)</f>
        <v>0</v>
      </c>
      <c r="T5" s="3" t="str">
        <f>Доллар!T5</f>
        <v>02.07.2023</v>
      </c>
      <c r="U5" s="157" t="str">
        <f>IF(AND(V3=0,V4=0,V5=0,V6=0,V7=0,V8=0,V9=0,V10=0,V11=0,V12=0,V13=0,V14=0),"",(IF((SUMIFS(LME_non_ferrous!$C:$C,LME_non_ferrous!$A:$A,T5))=0,"-",(SUMIFS(LME_non_ferrous!$C:$C,LME_non_ferrous!$A:$A,T5)))))</f>
        <v/>
      </c>
      <c r="V5" s="165">
        <f>SUMIFS(LME_non_ferrous!$C:$C,LME_non_ferrous!$A:$A,T5)</f>
        <v>0</v>
      </c>
      <c r="W5" s="3" t="str">
        <f>Доллар!W5</f>
        <v>02.08.2023</v>
      </c>
      <c r="X5" s="157" t="str">
        <f>IF(AND(Y3=0,Y4=0,Y5=0,Y6=0,Y7=0,Y8=0,Y9=0,Y10=0,Y11=0,Y12=0,Y13=0,Y14=0),"",(IF((SUMIFS(LME_non_ferrous!$C:$C,LME_non_ferrous!$A:$A,W5))=0,"-",(SUMIFS(LME_non_ferrous!$C:$C,LME_non_ferrous!$A:$A,W5)))))</f>
        <v/>
      </c>
      <c r="Y5" s="165">
        <f>SUMIFS(LME_non_ferrous!$C:$C,LME_non_ferrous!$A:$A,W5)</f>
        <v>0</v>
      </c>
      <c r="Z5" s="3" t="str">
        <f>Доллар!Z5</f>
        <v>02.09.2023</v>
      </c>
      <c r="AA5" s="157" t="str">
        <f>IF(AND(AB3=0,AB4=0,AB5=0,AB6=0,AB7=0,AB8=0,AB9=0,AB10=0,AB11=0,AB12=0,AB13=0,AB14=0),"",(IF((SUMIFS(LME_non_ferrous!$C:$C,LME_non_ferrous!$A:$A,Z5))=0,"-",(SUMIFS(LME_non_ferrous!$C:$C,LME_non_ferrous!$A:$A,Z5)))))</f>
        <v/>
      </c>
      <c r="AB5" s="165">
        <f>SUMIFS(LME_non_ferrous!$C:$C,LME_non_ferrous!$A:$A,Z5)</f>
        <v>0</v>
      </c>
      <c r="AC5" s="3" t="str">
        <f>Доллар!AC5</f>
        <v>02.10.2023</v>
      </c>
      <c r="AD5" s="157" t="str">
        <f>IF(AND(AE3=0,AE4=0,AE5=0,AE6=0,AE7=0,AE8=0,AE9=0,AE10=0,AE11=0,AE12=0,AE13=0,AE14=0),"",(IF((SUMIFS(LME_non_ferrous!$C:$C,LME_non_ferrous!$A:$A,AC5))=0,"-",(SUMIFS(LME_non_ferrous!$C:$C,LME_non_ferrous!$A:$A,AC5)))))</f>
        <v/>
      </c>
      <c r="AE5" s="165">
        <f>SUMIFS(LME_non_ferrous!$C:$C,LME_non_ferrous!$A:$A,AC5)</f>
        <v>0</v>
      </c>
      <c r="AF5" s="3" t="str">
        <f>Доллар!AF5</f>
        <v>02.11.2023</v>
      </c>
      <c r="AG5" s="157" t="str">
        <f>IF(AND(AH3=0,AH4=0,AH5=0,AH6=0,AH7=0,AH8=0,AH9=0,AH10=0,AH11=0,AH12=0,AH13=0,AH14=0),"",(IF((SUMIFS(LME_non_ferrous!$C:$C,LME_non_ferrous!$A:$A,AF5))=0,"-",(SUMIFS(LME_non_ferrous!$C:$C,LME_non_ferrous!$A:$A,AF5)))))</f>
        <v/>
      </c>
      <c r="AH5" s="165">
        <f>SUMIFS(LME_non_ferrous!$C:$C,LME_non_ferrous!$A:$A,AF5)</f>
        <v>0</v>
      </c>
      <c r="AI5" s="3" t="str">
        <f>Доллар!AI5</f>
        <v>02.12.2023</v>
      </c>
      <c r="AJ5" s="157" t="str">
        <f>IF(AND(AK3=0,AK4=0,AK5=0,AK6=0,AK7=0,AK8=0,AK9=0,AK10=0,AK11=0,AK12=0,AK13=0,AK14=0),"",(IF((SUMIFS(LME_non_ferrous!$C:$C,LME_non_ferrous!$A:$A,AI5))=0,"-",(SUMIFS(LME_non_ferrous!$C:$C,LME_non_ferrous!$A:$A,AI5)))))</f>
        <v/>
      </c>
      <c r="AK5" s="165">
        <f>SUMIFS(LME_non_ferrous!$C:$C,LME_non_ferrous!$A:$A,AI5)</f>
        <v>0</v>
      </c>
      <c r="AQ5" s="153" t="str">
        <f t="shared" ref="AQ5:AQ34" si="1">Q5</f>
        <v>02.06.2023</v>
      </c>
      <c r="AR5" s="161">
        <f t="shared" si="0"/>
        <v>0</v>
      </c>
      <c r="AT5" s="3" t="str">
        <f t="shared" ref="AT5:AT34" si="2">AC5</f>
        <v>02.10.2023</v>
      </c>
      <c r="AU5" s="161">
        <f t="shared" ref="AU5:AU26" si="3">$AJ$40</f>
        <v>0</v>
      </c>
      <c r="AW5" s="3" t="str">
        <f t="shared" ref="AW5:AW34" si="4">AF5</f>
        <v>02.11.2023</v>
      </c>
      <c r="AX5" s="161">
        <f t="shared" ref="AX5:AX25" si="5">$AJ$40</f>
        <v>0</v>
      </c>
      <c r="AZ5" s="3" t="str">
        <f t="shared" ref="AZ5:AZ34" si="6">AI5</f>
        <v>02.12.2023</v>
      </c>
      <c r="BA5" s="161">
        <f t="shared" ref="BA5:BA26" si="7">$AJ$40</f>
        <v>0</v>
      </c>
    </row>
    <row r="6" spans="2:53" x14ac:dyDescent="0.25">
      <c r="B6" s="3" t="str">
        <f>Доллар!B6</f>
        <v>03.01.2023</v>
      </c>
      <c r="C6" s="157">
        <f>IF(AND(D4=0,D5=0,D6=0,D7=0,D8=0,D9=0,D10=0,D11=0,D12=0,D13=0,D14=0,D15=0),"",(IF((SUMIFS(LME_non_ferrous!$C:$C,LME_non_ferrous!$A:$A,B6))=0,"-",(SUMIFS(LME_non_ferrous!$C:$C,LME_non_ferrous!$A:$A,B6)))))</f>
        <v>8390</v>
      </c>
      <c r="D6" s="165">
        <f>SUMIFS(LME_non_ferrous!$C:$C,LME_non_ferrous!$A:$A,B6)</f>
        <v>8390</v>
      </c>
      <c r="E6" s="3" t="str">
        <f>Доллар!E6</f>
        <v>03.02.2023</v>
      </c>
      <c r="F6" s="157" t="str">
        <f>IF(AND(G4=0,G5=0,G6=0,G7=0,G8=0,G9=0,G10=0,G11=0,G12=0,G13=0,G14=0,G15=0),"",(IF((SUMIFS(LME_non_ferrous!$C:$C,LME_non_ferrous!$A:$A,E6))=0,"-",(SUMIFS(LME_non_ferrous!$C:$C,LME_non_ferrous!$A:$A,E6)))))</f>
        <v/>
      </c>
      <c r="G6" s="165">
        <f>SUMIFS(LME_non_ferrous!$C:$C,LME_non_ferrous!$A:$A,E6)</f>
        <v>0</v>
      </c>
      <c r="H6" s="3" t="str">
        <f>Доллар!H6</f>
        <v>03.03.2023</v>
      </c>
      <c r="I6" s="157" t="str">
        <f>IF(AND(J4=0,J5=0,J6=0,J7=0,J8=0,J9=0,J10=0,J11=0,J12=0,J13=0,J14=0,J15=0),"",(IF((SUMIFS(LME_non_ferrous!$C:$C,LME_non_ferrous!$A:$A,H6))=0,"-",(SUMIFS(LME_non_ferrous!$C:$C,LME_non_ferrous!$A:$A,H6)))))</f>
        <v/>
      </c>
      <c r="J6" s="165">
        <f>SUMIFS(LME_non_ferrous!$C:$C,LME_non_ferrous!$A:$A,H6)</f>
        <v>0</v>
      </c>
      <c r="K6" s="3" t="str">
        <f>Доллар!K6</f>
        <v>03.04.2023</v>
      </c>
      <c r="L6" s="157" t="str">
        <f>IF(AND(M4=0,M5=0,M6=0,M7=0,M8=0,M9=0,M10=0,M11=0,M12=0,M13=0,M14=0,M15=0),"",(IF((SUMIFS(LME_non_ferrous!$C:$C,LME_non_ferrous!$A:$A,K6))=0,"-",(SUMIFS(LME_non_ferrous!$C:$C,LME_non_ferrous!$A:$A,K6)))))</f>
        <v/>
      </c>
      <c r="M6" s="165">
        <f>SUMIFS(LME_non_ferrous!$C:$C,LME_non_ferrous!$A:$A,K6)</f>
        <v>0</v>
      </c>
      <c r="N6" s="3" t="str">
        <f>Доллар!N6</f>
        <v>03.05.2023</v>
      </c>
      <c r="O6" s="157" t="str">
        <f>IF(AND(P4=0,P5=0,P6=0,P7=0,P8=0,P9=0,P10=0,P11=0,P12=0,P13=0,P14=0,P15=0),"",(IF((SUMIFS(LME_non_ferrous!$C:$C,LME_non_ferrous!$A:$A,N6))=0,"-",(SUMIFS(LME_non_ferrous!$C:$C,LME_non_ferrous!$A:$A,N6)))))</f>
        <v/>
      </c>
      <c r="P6" s="165">
        <f>SUMIFS(LME_non_ferrous!$C:$C,LME_non_ferrous!$A:$A,N6)</f>
        <v>0</v>
      </c>
      <c r="Q6" s="3" t="str">
        <f>Доллар!Q6</f>
        <v>03.06.2023</v>
      </c>
      <c r="R6" s="157" t="str">
        <f>IF(AND(S4=0,S5=0,S6=0,S7=0,S8=0,S9=0,S10=0,S11=0,S12=0,S13=0,S14=0,S15=0),"",(IF((SUMIFS(LME_non_ferrous!$C:$C,LME_non_ferrous!$A:$A,Q6))=0,"-",(SUMIFS(LME_non_ferrous!$C:$C,LME_non_ferrous!$A:$A,Q6)))))</f>
        <v/>
      </c>
      <c r="S6" s="165">
        <f>SUMIFS(LME_non_ferrous!$C:$C,LME_non_ferrous!$A:$A,Q6)</f>
        <v>0</v>
      </c>
      <c r="T6" s="3" t="str">
        <f>Доллар!T6</f>
        <v>03.07.2023</v>
      </c>
      <c r="U6" s="157" t="str">
        <f>IF(AND(V4=0,V5=0,V6=0,V7=0,V8=0,V9=0,V10=0,V11=0,V12=0,V13=0,V14=0,V15=0),"",(IF((SUMIFS(LME_non_ferrous!$C:$C,LME_non_ferrous!$A:$A,T6))=0,"-",(SUMIFS(LME_non_ferrous!$C:$C,LME_non_ferrous!$A:$A,T6)))))</f>
        <v/>
      </c>
      <c r="V6" s="165">
        <f>SUMIFS(LME_non_ferrous!$C:$C,LME_non_ferrous!$A:$A,T6)</f>
        <v>0</v>
      </c>
      <c r="W6" s="3" t="str">
        <f>Доллар!W6</f>
        <v>03.08.2023</v>
      </c>
      <c r="X6" s="157" t="str">
        <f>IF(AND(Y4=0,Y5=0,Y6=0,Y7=0,Y8=0,Y9=0,Y10=0,Y11=0,Y12=0,Y13=0,Y14=0,Y15=0),"",(IF((SUMIFS(LME_non_ferrous!$C:$C,LME_non_ferrous!$A:$A,W6))=0,"-",(SUMIFS(LME_non_ferrous!$C:$C,LME_non_ferrous!$A:$A,W6)))))</f>
        <v/>
      </c>
      <c r="Y6" s="165">
        <f>SUMIFS(LME_non_ferrous!$C:$C,LME_non_ferrous!$A:$A,W6)</f>
        <v>0</v>
      </c>
      <c r="Z6" s="3" t="str">
        <f>Доллар!Z6</f>
        <v>03.09.2023</v>
      </c>
      <c r="AA6" s="157" t="str">
        <f>IF(AND(AB4=0,AB5=0,AB6=0,AB7=0,AB8=0,AB9=0,AB10=0,AB11=0,AB12=0,AB13=0,AB14=0,AB15=0),"",(IF((SUMIFS(LME_non_ferrous!$C:$C,LME_non_ferrous!$A:$A,Z6))=0,"-",(SUMIFS(LME_non_ferrous!$C:$C,LME_non_ferrous!$A:$A,Z6)))))</f>
        <v/>
      </c>
      <c r="AB6" s="165">
        <f>SUMIFS(LME_non_ferrous!$C:$C,LME_non_ferrous!$A:$A,Z6)</f>
        <v>0</v>
      </c>
      <c r="AC6" s="3" t="str">
        <f>Доллар!AC6</f>
        <v>03.10.2023</v>
      </c>
      <c r="AD6" s="157" t="str">
        <f>IF(AND(AE4=0,AE5=0,AE6=0,AE7=0,AE8=0,AE9=0,AE10=0,AE11=0,AE12=0,AE13=0,AE14=0,AE15=0),"",(IF((SUMIFS(LME_non_ferrous!$C:$C,LME_non_ferrous!$A:$A,AC6))=0,"-",(SUMIFS(LME_non_ferrous!$C:$C,LME_non_ferrous!$A:$A,AC6)))))</f>
        <v/>
      </c>
      <c r="AE6" s="165">
        <f>SUMIFS(LME_non_ferrous!$C:$C,LME_non_ferrous!$A:$A,AC6)</f>
        <v>0</v>
      </c>
      <c r="AF6" s="3" t="str">
        <f>Доллар!AF6</f>
        <v>03.11.2023</v>
      </c>
      <c r="AG6" s="157" t="str">
        <f>IF(AND(AH4=0,AH5=0,AH6=0,AH7=0,AH8=0,AH9=0,AH10=0,AH11=0,AH12=0,AH13=0,AH14=0,AH15=0),"",(IF((SUMIFS(LME_non_ferrous!$C:$C,LME_non_ferrous!$A:$A,AF6))=0,"-",(SUMIFS(LME_non_ferrous!$C:$C,LME_non_ferrous!$A:$A,AF6)))))</f>
        <v/>
      </c>
      <c r="AH6" s="165">
        <f>SUMIFS(LME_non_ferrous!$C:$C,LME_non_ferrous!$A:$A,AF6)</f>
        <v>0</v>
      </c>
      <c r="AI6" s="3" t="str">
        <f>Доллар!AI6</f>
        <v>03.12.2023</v>
      </c>
      <c r="AJ6" s="157" t="str">
        <f>IF(AND(AK4=0,AK5=0,AK6=0,AK7=0,AK8=0,AK9=0,AK10=0,AK11=0,AK12=0,AK13=0,AK14=0,AK15=0),"",(IF((SUMIFS(LME_non_ferrous!$C:$C,LME_non_ferrous!$A:$A,AI6))=0,"-",(SUMIFS(LME_non_ferrous!$C:$C,LME_non_ferrous!$A:$A,AI6)))))</f>
        <v/>
      </c>
      <c r="AK6" s="165">
        <f>SUMIFS(LME_non_ferrous!$C:$C,LME_non_ferrous!$A:$A,AI6)</f>
        <v>0</v>
      </c>
      <c r="AQ6" s="153" t="str">
        <f t="shared" si="1"/>
        <v>03.06.2023</v>
      </c>
      <c r="AR6" s="161">
        <f t="shared" si="0"/>
        <v>0</v>
      </c>
      <c r="AT6" s="3" t="str">
        <f t="shared" si="2"/>
        <v>03.10.2023</v>
      </c>
      <c r="AU6" s="161">
        <f t="shared" si="3"/>
        <v>0</v>
      </c>
      <c r="AW6" s="3" t="str">
        <f t="shared" si="4"/>
        <v>03.11.2023</v>
      </c>
      <c r="AX6" s="161">
        <f t="shared" si="5"/>
        <v>0</v>
      </c>
      <c r="AZ6" s="3" t="str">
        <f t="shared" si="6"/>
        <v>03.12.2023</v>
      </c>
      <c r="BA6" s="161">
        <f t="shared" si="7"/>
        <v>0</v>
      </c>
    </row>
    <row r="7" spans="2:53" x14ac:dyDescent="0.25">
      <c r="B7" s="3" t="str">
        <f>Доллар!B7</f>
        <v>04.01.2023</v>
      </c>
      <c r="C7" s="157">
        <f>IF(AND(D5=0,D6=0,D7=0,D8=0,D9=0,D10=0,D11=0,D12=0,D13=0,D14=0,D15=0,D16=0),"",(IF((SUMIFS(LME_non_ferrous!$C:$C,LME_non_ferrous!$A:$A,B7))=0,"-",(SUMIFS(LME_non_ferrous!$C:$C,LME_non_ferrous!$A:$A,B7)))))</f>
        <v>8209</v>
      </c>
      <c r="D7" s="165">
        <f>SUMIFS(LME_non_ferrous!$C:$C,LME_non_ferrous!$A:$A,B7)</f>
        <v>8209</v>
      </c>
      <c r="E7" s="3" t="str">
        <f>Доллар!E7</f>
        <v>04.02.2023</v>
      </c>
      <c r="F7" s="157" t="str">
        <f>IF(AND(G5=0,G6=0,G7=0,G8=0,G9=0,G10=0,G11=0,G12=0,G13=0,G14=0,G15=0,G16=0),"",(IF((SUMIFS(LME_non_ferrous!$C:$C,LME_non_ferrous!$A:$A,E7))=0,"-",(SUMIFS(LME_non_ferrous!$C:$C,LME_non_ferrous!$A:$A,E7)))))</f>
        <v/>
      </c>
      <c r="G7" s="165">
        <f>SUMIFS(LME_non_ferrous!$C:$C,LME_non_ferrous!$A:$A,E7)</f>
        <v>0</v>
      </c>
      <c r="H7" s="3" t="str">
        <f>Доллар!H7</f>
        <v>04.03.2023</v>
      </c>
      <c r="I7" s="157" t="str">
        <f>IF(AND(J5=0,J6=0,J7=0,J8=0,J9=0,J10=0,J11=0,J12=0,J13=0,J14=0,J15=0,J16=0),"",(IF((SUMIFS(LME_non_ferrous!$C:$C,LME_non_ferrous!$A:$A,H7))=0,"-",(SUMIFS(LME_non_ferrous!$C:$C,LME_non_ferrous!$A:$A,H7)))))</f>
        <v/>
      </c>
      <c r="J7" s="165">
        <f>SUMIFS(LME_non_ferrous!$C:$C,LME_non_ferrous!$A:$A,H7)</f>
        <v>0</v>
      </c>
      <c r="K7" s="3" t="str">
        <f>Доллар!K7</f>
        <v>04.04.2023</v>
      </c>
      <c r="L7" s="157" t="str">
        <f>IF(AND(M5=0,M6=0,M7=0,M8=0,M9=0,M10=0,M11=0,M12=0,M13=0,M14=0,M15=0,M16=0),"",(IF((SUMIFS(LME_non_ferrous!$C:$C,LME_non_ferrous!$A:$A,K7))=0,"-",(SUMIFS(LME_non_ferrous!$C:$C,LME_non_ferrous!$A:$A,K7)))))</f>
        <v/>
      </c>
      <c r="M7" s="165">
        <f>SUMIFS(LME_non_ferrous!$C:$C,LME_non_ferrous!$A:$A,K7)</f>
        <v>0</v>
      </c>
      <c r="N7" s="3" t="str">
        <f>Доллар!N7</f>
        <v>04.05.2023</v>
      </c>
      <c r="O7" s="157" t="str">
        <f>IF(AND(P5=0,P6=0,P7=0,P8=0,P9=0,P10=0,P11=0,P12=0,P13=0,P14=0,P15=0,P16=0),"",(IF((SUMIFS(LME_non_ferrous!$C:$C,LME_non_ferrous!$A:$A,N7))=0,"-",(SUMIFS(LME_non_ferrous!$C:$C,LME_non_ferrous!$A:$A,N7)))))</f>
        <v/>
      </c>
      <c r="P7" s="165">
        <f>SUMIFS(LME_non_ferrous!$C:$C,LME_non_ferrous!$A:$A,N7)</f>
        <v>0</v>
      </c>
      <c r="Q7" s="3" t="str">
        <f>Доллар!Q7</f>
        <v>04.06.2023</v>
      </c>
      <c r="R7" s="157" t="str">
        <f>IF(AND(S5=0,S6=0,S7=0,S8=0,S9=0,S10=0,S11=0,S12=0,S13=0,S14=0,S15=0,S16=0),"",(IF((SUMIFS(LME_non_ferrous!$C:$C,LME_non_ferrous!$A:$A,Q7))=0,"-",(SUMIFS(LME_non_ferrous!$C:$C,LME_non_ferrous!$A:$A,Q7)))))</f>
        <v/>
      </c>
      <c r="S7" s="165">
        <f>SUMIFS(LME_non_ferrous!$C:$C,LME_non_ferrous!$A:$A,Q7)</f>
        <v>0</v>
      </c>
      <c r="T7" s="3" t="str">
        <f>Доллар!T7</f>
        <v>04.07.2023</v>
      </c>
      <c r="U7" s="157" t="str">
        <f>IF(AND(V5=0,V6=0,V7=0,V8=0,V9=0,V10=0,V11=0,V12=0,V13=0,V14=0,V15=0,V16=0),"",(IF((SUMIFS(LME_non_ferrous!$C:$C,LME_non_ferrous!$A:$A,T7))=0,"-",(SUMIFS(LME_non_ferrous!$C:$C,LME_non_ferrous!$A:$A,T7)))))</f>
        <v/>
      </c>
      <c r="V7" s="165">
        <f>SUMIFS(LME_non_ferrous!$C:$C,LME_non_ferrous!$A:$A,T7)</f>
        <v>0</v>
      </c>
      <c r="W7" s="3" t="str">
        <f>Доллар!W7</f>
        <v>04.08.2023</v>
      </c>
      <c r="X7" s="157" t="str">
        <f>IF(AND(Y5=0,Y6=0,Y7=0,Y8=0,Y9=0,Y10=0,Y11=0,Y12=0,Y13=0,Y14=0,Y15=0,Y16=0),"",(IF((SUMIFS(LME_non_ferrous!$C:$C,LME_non_ferrous!$A:$A,W7))=0,"-",(SUMIFS(LME_non_ferrous!$C:$C,LME_non_ferrous!$A:$A,W7)))))</f>
        <v/>
      </c>
      <c r="Y7" s="165">
        <f>SUMIFS(LME_non_ferrous!$C:$C,LME_non_ferrous!$A:$A,W7)</f>
        <v>0</v>
      </c>
      <c r="Z7" s="3" t="str">
        <f>Доллар!Z7</f>
        <v>04.09.2023</v>
      </c>
      <c r="AA7" s="157" t="str">
        <f>IF(AND(AB5=0,AB6=0,AB7=0,AB8=0,AB9=0,AB10=0,AB11=0,AB12=0,AB13=0,AB14=0,AB15=0,AB16=0),"",(IF((SUMIFS(LME_non_ferrous!$C:$C,LME_non_ferrous!$A:$A,Z7))=0,"-",(SUMIFS(LME_non_ferrous!$C:$C,LME_non_ferrous!$A:$A,Z7)))))</f>
        <v/>
      </c>
      <c r="AB7" s="165">
        <f>SUMIFS(LME_non_ferrous!$C:$C,LME_non_ferrous!$A:$A,Z7)</f>
        <v>0</v>
      </c>
      <c r="AC7" s="3" t="str">
        <f>Доллар!AC7</f>
        <v>04.10.2023</v>
      </c>
      <c r="AD7" s="157" t="str">
        <f>IF(AND(AE5=0,AE6=0,AE7=0,AE8=0,AE9=0,AE10=0,AE11=0,AE12=0,AE13=0,AE14=0,AE15=0,AE16=0),"",(IF((SUMIFS(LME_non_ferrous!$C:$C,LME_non_ferrous!$A:$A,AC7))=0,"-",(SUMIFS(LME_non_ferrous!$C:$C,LME_non_ferrous!$A:$A,AC7)))))</f>
        <v/>
      </c>
      <c r="AE7" s="165">
        <f>SUMIFS(LME_non_ferrous!$C:$C,LME_non_ferrous!$A:$A,AC7)</f>
        <v>0</v>
      </c>
      <c r="AF7" s="3" t="str">
        <f>Доллар!AF7</f>
        <v>04.11.2023</v>
      </c>
      <c r="AG7" s="157" t="str">
        <f>IF(AND(AH5=0,AH6=0,AH7=0,AH8=0,AH9=0,AH10=0,AH11=0,AH12=0,AH13=0,AH14=0,AH15=0,AH16=0),"",(IF((SUMIFS(LME_non_ferrous!$C:$C,LME_non_ferrous!$A:$A,AF7))=0,"-",(SUMIFS(LME_non_ferrous!$C:$C,LME_non_ferrous!$A:$A,AF7)))))</f>
        <v/>
      </c>
      <c r="AH7" s="165">
        <f>SUMIFS(LME_non_ferrous!$C:$C,LME_non_ferrous!$A:$A,AF7)</f>
        <v>0</v>
      </c>
      <c r="AI7" s="3" t="str">
        <f>Доллар!AI7</f>
        <v>04.12.2023</v>
      </c>
      <c r="AJ7" s="157" t="str">
        <f>IF(AND(AK5=0,AK6=0,AK7=0,AK8=0,AK9=0,AK10=0,AK11=0,AK12=0,AK13=0,AK14=0,AK15=0,AK16=0),"",(IF((SUMIFS(LME_non_ferrous!$C:$C,LME_non_ferrous!$A:$A,AI7))=0,"-",(SUMIFS(LME_non_ferrous!$C:$C,LME_non_ferrous!$A:$A,AI7)))))</f>
        <v/>
      </c>
      <c r="AK7" s="165">
        <f>SUMIFS(LME_non_ferrous!$C:$C,LME_non_ferrous!$A:$A,AI7)</f>
        <v>0</v>
      </c>
      <c r="AQ7" s="153" t="str">
        <f t="shared" si="1"/>
        <v>04.06.2023</v>
      </c>
      <c r="AR7" s="161">
        <f t="shared" si="0"/>
        <v>0</v>
      </c>
      <c r="AT7" s="3" t="str">
        <f t="shared" si="2"/>
        <v>04.10.2023</v>
      </c>
      <c r="AU7" s="161">
        <f t="shared" si="3"/>
        <v>0</v>
      </c>
      <c r="AW7" s="3" t="str">
        <f t="shared" si="4"/>
        <v>04.11.2023</v>
      </c>
      <c r="AX7" s="161">
        <f t="shared" si="5"/>
        <v>0</v>
      </c>
      <c r="AZ7" s="3" t="str">
        <f t="shared" si="6"/>
        <v>04.12.2023</v>
      </c>
      <c r="BA7" s="161">
        <f t="shared" si="7"/>
        <v>0</v>
      </c>
    </row>
    <row r="8" spans="2:53" x14ac:dyDescent="0.25">
      <c r="B8" s="3" t="str">
        <f>Доллар!B8</f>
        <v>05.01.2023</v>
      </c>
      <c r="C8" s="157">
        <f>IF(AND(D6=0,D7=0,D8=0,D9=0,D10=0,D11=0,D12=0,D13=0,D14=0,D15=0,D16=0,D17=0),"",(IF((SUMIFS(LME_non_ferrous!$C:$C,LME_non_ferrous!$A:$A,B8))=0,"-",(SUMIFS(LME_non_ferrous!$C:$C,LME_non_ferrous!$A:$A,B8)))))</f>
        <v>8420</v>
      </c>
      <c r="D8" s="165">
        <f>SUMIFS(LME_non_ferrous!$C:$C,LME_non_ferrous!$A:$A,B8)</f>
        <v>8420</v>
      </c>
      <c r="E8" s="3" t="str">
        <f>Доллар!E8</f>
        <v>05.02.2023</v>
      </c>
      <c r="F8" s="157" t="str">
        <f>IF(AND(G6=0,G7=0,G8=0,G9=0,G10=0,G11=0,G12=0,G13=0,G14=0,G15=0,G16=0,G17=0),"",(IF((SUMIFS(LME_non_ferrous!$C:$C,LME_non_ferrous!$A:$A,E8))=0,"-",(SUMIFS(LME_non_ferrous!$C:$C,LME_non_ferrous!$A:$A,E8)))))</f>
        <v/>
      </c>
      <c r="G8" s="165">
        <f>SUMIFS(LME_non_ferrous!$C:$C,LME_non_ferrous!$A:$A,E8)</f>
        <v>0</v>
      </c>
      <c r="H8" s="3" t="str">
        <f>Доллар!H8</f>
        <v>05.03.2023</v>
      </c>
      <c r="I8" s="157" t="str">
        <f>IF(AND(J6=0,J7=0,J8=0,J9=0,J10=0,J11=0,J12=0,J13=0,J14=0,J15=0,J16=0,J17=0),"",(IF((SUMIFS(LME_non_ferrous!$C:$C,LME_non_ferrous!$A:$A,H8))=0,"-",(SUMIFS(LME_non_ferrous!$C:$C,LME_non_ferrous!$A:$A,H8)))))</f>
        <v/>
      </c>
      <c r="J8" s="165">
        <f>SUMIFS(LME_non_ferrous!$C:$C,LME_non_ferrous!$A:$A,H8)</f>
        <v>0</v>
      </c>
      <c r="K8" s="3" t="str">
        <f>Доллар!K8</f>
        <v>05.04.2023</v>
      </c>
      <c r="L8" s="157" t="str">
        <f>IF(AND(M6=0,M7=0,M8=0,M9=0,M10=0,M11=0,M12=0,M13=0,M14=0,M15=0,M16=0,M17=0),"",(IF((SUMIFS(LME_non_ferrous!$C:$C,LME_non_ferrous!$A:$A,K8))=0,"-",(SUMIFS(LME_non_ferrous!$C:$C,LME_non_ferrous!$A:$A,K8)))))</f>
        <v/>
      </c>
      <c r="M8" s="165">
        <f>SUMIFS(LME_non_ferrous!$C:$C,LME_non_ferrous!$A:$A,K8)</f>
        <v>0</v>
      </c>
      <c r="N8" s="3" t="str">
        <f>Доллар!N8</f>
        <v>05.05.2023</v>
      </c>
      <c r="O8" s="157" t="str">
        <f>IF(AND(P6=0,P7=0,P8=0,P9=0,P10=0,P11=0,P12=0,P13=0,P14=0,P15=0,P16=0,P17=0),"",(IF((SUMIFS(LME_non_ferrous!$C:$C,LME_non_ferrous!$A:$A,N8))=0,"-",(SUMIFS(LME_non_ferrous!$C:$C,LME_non_ferrous!$A:$A,N8)))))</f>
        <v/>
      </c>
      <c r="P8" s="165">
        <f>SUMIFS(LME_non_ferrous!$C:$C,LME_non_ferrous!$A:$A,N8)</f>
        <v>0</v>
      </c>
      <c r="Q8" s="3" t="str">
        <f>Доллар!Q8</f>
        <v>05.06.2023</v>
      </c>
      <c r="R8" s="157" t="str">
        <f>IF(AND(S6=0,S7=0,S8=0,S9=0,S10=0,S11=0,S12=0,S13=0,S14=0,S15=0,S16=0,S17=0),"",(IF((SUMIFS(LME_non_ferrous!$C:$C,LME_non_ferrous!$A:$A,Q8))=0,"-",(SUMIFS(LME_non_ferrous!$C:$C,LME_non_ferrous!$A:$A,Q8)))))</f>
        <v/>
      </c>
      <c r="S8" s="165">
        <f>SUMIFS(LME_non_ferrous!$C:$C,LME_non_ferrous!$A:$A,Q8)</f>
        <v>0</v>
      </c>
      <c r="T8" s="3" t="str">
        <f>Доллар!T8</f>
        <v>05.07.2023</v>
      </c>
      <c r="U8" s="157" t="str">
        <f>IF(AND(V6=0,V7=0,V8=0,V9=0,V10=0,V11=0,V12=0,V13=0,V14=0,V15=0,V16=0,V17=0),"",(IF((SUMIFS(LME_non_ferrous!$C:$C,LME_non_ferrous!$A:$A,T8))=0,"-",(SUMIFS(LME_non_ferrous!$C:$C,LME_non_ferrous!$A:$A,T8)))))</f>
        <v/>
      </c>
      <c r="V8" s="165">
        <f>SUMIFS(LME_non_ferrous!$C:$C,LME_non_ferrous!$A:$A,T8)</f>
        <v>0</v>
      </c>
      <c r="W8" s="3" t="str">
        <f>Доллар!W8</f>
        <v>05.08.2023</v>
      </c>
      <c r="X8" s="157" t="str">
        <f>IF(AND(Y6=0,Y7=0,Y8=0,Y9=0,Y10=0,Y11=0,Y12=0,Y13=0,Y14=0,Y15=0,Y16=0,Y17=0),"",(IF((SUMIFS(LME_non_ferrous!$C:$C,LME_non_ferrous!$A:$A,W8))=0,"-",(SUMIFS(LME_non_ferrous!$C:$C,LME_non_ferrous!$A:$A,W8)))))</f>
        <v/>
      </c>
      <c r="Y8" s="165">
        <f>SUMIFS(LME_non_ferrous!$C:$C,LME_non_ferrous!$A:$A,W8)</f>
        <v>0</v>
      </c>
      <c r="Z8" s="3" t="str">
        <f>Доллар!Z8</f>
        <v>05.09.2023</v>
      </c>
      <c r="AA8" s="157" t="str">
        <f>IF(AND(AB6=0,AB7=0,AB8=0,AB9=0,AB10=0,AB11=0,AB12=0,AB13=0,AB14=0,AB15=0,AB16=0,AB17=0),"",(IF((SUMIFS(LME_non_ferrous!$C:$C,LME_non_ferrous!$A:$A,Z8))=0,"-",(SUMIFS(LME_non_ferrous!$C:$C,LME_non_ferrous!$A:$A,Z8)))))</f>
        <v/>
      </c>
      <c r="AB8" s="165">
        <f>SUMIFS(LME_non_ferrous!$C:$C,LME_non_ferrous!$A:$A,Z8)</f>
        <v>0</v>
      </c>
      <c r="AC8" s="3" t="str">
        <f>Доллар!AC8</f>
        <v>05.10.2023</v>
      </c>
      <c r="AD8" s="157" t="str">
        <f>IF(AND(AE6=0,AE7=0,AE8=0,AE9=0,AE10=0,AE11=0,AE12=0,AE13=0,AE14=0,AE15=0,AE16=0,AE17=0),"",(IF((SUMIFS(LME_non_ferrous!$C:$C,LME_non_ferrous!$A:$A,AC8))=0,"-",(SUMIFS(LME_non_ferrous!$C:$C,LME_non_ferrous!$A:$A,AC8)))))</f>
        <v/>
      </c>
      <c r="AE8" s="165">
        <f>SUMIFS(LME_non_ferrous!$C:$C,LME_non_ferrous!$A:$A,AC8)</f>
        <v>0</v>
      </c>
      <c r="AF8" s="3" t="str">
        <f>Доллар!AF8</f>
        <v>05.11.2023</v>
      </c>
      <c r="AG8" s="157" t="str">
        <f>IF(AND(AH6=0,AH7=0,AH8=0,AH9=0,AH10=0,AH11=0,AH12=0,AH13=0,AH14=0,AH15=0,AH16=0,AH17=0),"",(IF((SUMIFS(LME_non_ferrous!$C:$C,LME_non_ferrous!$A:$A,AF8))=0,"-",(SUMIFS(LME_non_ferrous!$C:$C,LME_non_ferrous!$A:$A,AF8)))))</f>
        <v/>
      </c>
      <c r="AH8" s="165">
        <f>SUMIFS(LME_non_ferrous!$C:$C,LME_non_ferrous!$A:$A,AF8)</f>
        <v>0</v>
      </c>
      <c r="AI8" s="3" t="str">
        <f>Доллар!AI8</f>
        <v>05.12.2023</v>
      </c>
      <c r="AJ8" s="157" t="str">
        <f>IF(AND(AK6=0,AK7=0,AK8=0,AK9=0,AK10=0,AK11=0,AK12=0,AK13=0,AK14=0,AK15=0,AK16=0,AK17=0),"",(IF((SUMIFS(LME_non_ferrous!$C:$C,LME_non_ferrous!$A:$A,AI8))=0,"-",(SUMIFS(LME_non_ferrous!$C:$C,LME_non_ferrous!$A:$A,AI8)))))</f>
        <v/>
      </c>
      <c r="AK8" s="165">
        <f>SUMIFS(LME_non_ferrous!$C:$C,LME_non_ferrous!$A:$A,AI8)</f>
        <v>0</v>
      </c>
      <c r="AQ8" s="153" t="str">
        <f t="shared" si="1"/>
        <v>05.06.2023</v>
      </c>
      <c r="AR8" s="161">
        <f t="shared" si="0"/>
        <v>0</v>
      </c>
      <c r="AT8" s="3" t="str">
        <f t="shared" si="2"/>
        <v>05.10.2023</v>
      </c>
      <c r="AU8" s="161">
        <f t="shared" si="3"/>
        <v>0</v>
      </c>
      <c r="AW8" s="3" t="str">
        <f t="shared" si="4"/>
        <v>05.11.2023</v>
      </c>
      <c r="AX8" s="161">
        <f t="shared" si="5"/>
        <v>0</v>
      </c>
      <c r="AZ8" s="3" t="str">
        <f t="shared" si="6"/>
        <v>05.12.2023</v>
      </c>
      <c r="BA8" s="161">
        <f t="shared" si="7"/>
        <v>0</v>
      </c>
    </row>
    <row r="9" spans="2:53" x14ac:dyDescent="0.25">
      <c r="B9" s="3" t="str">
        <f>Доллар!B9</f>
        <v>06.01.2023</v>
      </c>
      <c r="C9" s="157">
        <f>IF(AND(D7=0,D8=0,D9=0,D10=0,D11=0,D12=0,D13=0,D14=0,D15=0,D16=0,D17=0,D18=0),"",(IF((SUMIFS(LME_non_ferrous!$C:$C,LME_non_ferrous!$A:$A,B9))=0,"-",(SUMIFS(LME_non_ferrous!$C:$C,LME_non_ferrous!$A:$A,B9)))))</f>
        <v>8362.5</v>
      </c>
      <c r="D9" s="165">
        <f>SUMIFS(LME_non_ferrous!$C:$C,LME_non_ferrous!$A:$A,B9)</f>
        <v>8362.5</v>
      </c>
      <c r="E9" s="3" t="str">
        <f>Доллар!E9</f>
        <v>06.02.2023</v>
      </c>
      <c r="F9" s="157" t="str">
        <f>IF(AND(G7=0,G8=0,G9=0,G10=0,G11=0,G12=0,G13=0,G14=0,G15=0,G16=0,G17=0,G18=0),"",(IF((SUMIFS(LME_non_ferrous!$C:$C,LME_non_ferrous!$A:$A,E9))=0,"-",(SUMIFS(LME_non_ferrous!$C:$C,LME_non_ferrous!$A:$A,E9)))))</f>
        <v/>
      </c>
      <c r="G9" s="165">
        <f>SUMIFS(LME_non_ferrous!$C:$C,LME_non_ferrous!$A:$A,E9)</f>
        <v>0</v>
      </c>
      <c r="H9" s="3" t="str">
        <f>Доллар!H9</f>
        <v>06.03.2023</v>
      </c>
      <c r="I9" s="157" t="str">
        <f>IF(AND(J7=0,J8=0,J9=0,J10=0,J11=0,J12=0,J13=0,J14=0,J15=0,J16=0,J17=0,J18=0),"",(IF((SUMIFS(LME_non_ferrous!$C:$C,LME_non_ferrous!$A:$A,H9))=0,"-",(SUMIFS(LME_non_ferrous!$C:$C,LME_non_ferrous!$A:$A,H9)))))</f>
        <v/>
      </c>
      <c r="J9" s="165">
        <f>SUMIFS(LME_non_ferrous!$C:$C,LME_non_ferrous!$A:$A,H9)</f>
        <v>0</v>
      </c>
      <c r="K9" s="3" t="str">
        <f>Доллар!K9</f>
        <v>06.04.2023</v>
      </c>
      <c r="L9" s="157" t="str">
        <f>IF(AND(M7=0,M8=0,M9=0,M10=0,M11=0,M12=0,M13=0,M14=0,M15=0,M16=0,M17=0,M18=0),"",(IF((SUMIFS(LME_non_ferrous!$C:$C,LME_non_ferrous!$A:$A,K9))=0,"-",(SUMIFS(LME_non_ferrous!$C:$C,LME_non_ferrous!$A:$A,K9)))))</f>
        <v/>
      </c>
      <c r="M9" s="165">
        <f>SUMIFS(LME_non_ferrous!$C:$C,LME_non_ferrous!$A:$A,K9)</f>
        <v>0</v>
      </c>
      <c r="N9" s="3" t="str">
        <f>Доллар!N9</f>
        <v>06.05.2023</v>
      </c>
      <c r="O9" s="157" t="str">
        <f>IF(AND(P7=0,P8=0,P9=0,P10=0,P11=0,P12=0,P13=0,P14=0,P15=0,P16=0,P17=0,P18=0),"",(IF((SUMIFS(LME_non_ferrous!$C:$C,LME_non_ferrous!$A:$A,N9))=0,"-",(SUMIFS(LME_non_ferrous!$C:$C,LME_non_ferrous!$A:$A,N9)))))</f>
        <v/>
      </c>
      <c r="P9" s="165">
        <f>SUMIFS(LME_non_ferrous!$C:$C,LME_non_ferrous!$A:$A,N9)</f>
        <v>0</v>
      </c>
      <c r="Q9" s="3" t="str">
        <f>Доллар!Q9</f>
        <v>06.06.2023</v>
      </c>
      <c r="R9" s="157" t="str">
        <f>IF(AND(S7=0,S8=0,S9=0,S10=0,S11=0,S12=0,S13=0,S14=0,S15=0,S16=0,S17=0,S18=0),"",(IF((SUMIFS(LME_non_ferrous!$C:$C,LME_non_ferrous!$A:$A,Q9))=0,"-",(SUMIFS(LME_non_ferrous!$C:$C,LME_non_ferrous!$A:$A,Q9)))))</f>
        <v/>
      </c>
      <c r="S9" s="165">
        <f>SUMIFS(LME_non_ferrous!$C:$C,LME_non_ferrous!$A:$A,Q9)</f>
        <v>0</v>
      </c>
      <c r="T9" s="3" t="str">
        <f>Доллар!T9</f>
        <v>06.07.2023</v>
      </c>
      <c r="U9" s="157" t="str">
        <f>IF(AND(V7=0,V8=0,V9=0,V10=0,V11=0,V12=0,V13=0,V14=0,V15=0,V16=0,V17=0,V18=0),"",(IF((SUMIFS(LME_non_ferrous!$C:$C,LME_non_ferrous!$A:$A,T9))=0,"-",(SUMIFS(LME_non_ferrous!$C:$C,LME_non_ferrous!$A:$A,T9)))))</f>
        <v/>
      </c>
      <c r="V9" s="165">
        <f>SUMIFS(LME_non_ferrous!$C:$C,LME_non_ferrous!$A:$A,T9)</f>
        <v>0</v>
      </c>
      <c r="W9" s="3" t="str">
        <f>Доллар!W9</f>
        <v>06.08.2023</v>
      </c>
      <c r="X9" s="157" t="str">
        <f>IF(AND(Y7=0,Y8=0,Y9=0,Y10=0,Y11=0,Y12=0,Y13=0,Y14=0,Y15=0,Y16=0,Y17=0,Y18=0),"",(IF((SUMIFS(LME_non_ferrous!$C:$C,LME_non_ferrous!$A:$A,W9))=0,"-",(SUMIFS(LME_non_ferrous!$C:$C,LME_non_ferrous!$A:$A,W9)))))</f>
        <v/>
      </c>
      <c r="Y9" s="165">
        <f>SUMIFS(LME_non_ferrous!$C:$C,LME_non_ferrous!$A:$A,W9)</f>
        <v>0</v>
      </c>
      <c r="Z9" s="3" t="str">
        <f>Доллар!Z9</f>
        <v>06.09.2023</v>
      </c>
      <c r="AA9" s="157" t="str">
        <f>IF(AND(AB7=0,AB8=0,AB9=0,AB10=0,AB11=0,AB12=0,AB13=0,AB14=0,AB15=0,AB16=0,AB17=0,AB18=0),"",(IF((SUMIFS(LME_non_ferrous!$C:$C,LME_non_ferrous!$A:$A,Z9))=0,"-",(SUMIFS(LME_non_ferrous!$C:$C,LME_non_ferrous!$A:$A,Z9)))))</f>
        <v/>
      </c>
      <c r="AB9" s="165">
        <f>SUMIFS(LME_non_ferrous!$C:$C,LME_non_ferrous!$A:$A,Z9)</f>
        <v>0</v>
      </c>
      <c r="AC9" s="3" t="str">
        <f>Доллар!AC9</f>
        <v>06.10.2023</v>
      </c>
      <c r="AD9" s="157" t="str">
        <f>IF(AND(AE7=0,AE8=0,AE9=0,AE10=0,AE11=0,AE12=0,AE13=0,AE14=0,AE15=0,AE16=0,AE17=0,AE18=0),"",(IF((SUMIFS(LME_non_ferrous!$C:$C,LME_non_ferrous!$A:$A,AC9))=0,"-",(SUMIFS(LME_non_ferrous!$C:$C,LME_non_ferrous!$A:$A,AC9)))))</f>
        <v/>
      </c>
      <c r="AE9" s="165">
        <f>SUMIFS(LME_non_ferrous!$C:$C,LME_non_ferrous!$A:$A,AC9)</f>
        <v>0</v>
      </c>
      <c r="AF9" s="3" t="str">
        <f>Доллар!AF9</f>
        <v>06.11.2023</v>
      </c>
      <c r="AG9" s="157" t="str">
        <f>IF(AND(AH7=0,AH8=0,AH9=0,AH10=0,AH11=0,AH12=0,AH13=0,AH14=0,AH15=0,AH16=0,AH17=0,AH18=0),"",(IF((SUMIFS(LME_non_ferrous!$C:$C,LME_non_ferrous!$A:$A,AF9))=0,"-",(SUMIFS(LME_non_ferrous!$C:$C,LME_non_ferrous!$A:$A,AF9)))))</f>
        <v/>
      </c>
      <c r="AH9" s="165">
        <f>SUMIFS(LME_non_ferrous!$C:$C,LME_non_ferrous!$A:$A,AF9)</f>
        <v>0</v>
      </c>
      <c r="AI9" s="3" t="str">
        <f>Доллар!AI9</f>
        <v>06.12.2023</v>
      </c>
      <c r="AJ9" s="157" t="str">
        <f>IF(AND(AK7=0,AK8=0,AK9=0,AK10=0,AK11=0,AK12=0,AK13=0,AK14=0,AK15=0,AK16=0,AK17=0,AK18=0),"",(IF((SUMIFS(LME_non_ferrous!$C:$C,LME_non_ferrous!$A:$A,AI9))=0,"-",(SUMIFS(LME_non_ferrous!$C:$C,LME_non_ferrous!$A:$A,AI9)))))</f>
        <v/>
      </c>
      <c r="AK9" s="165">
        <f>SUMIFS(LME_non_ferrous!$C:$C,LME_non_ferrous!$A:$A,AI9)</f>
        <v>0</v>
      </c>
      <c r="AQ9" s="153" t="str">
        <f t="shared" si="1"/>
        <v>06.06.2023</v>
      </c>
      <c r="AR9" s="161">
        <f t="shared" si="0"/>
        <v>0</v>
      </c>
      <c r="AT9" s="3" t="str">
        <f t="shared" si="2"/>
        <v>06.10.2023</v>
      </c>
      <c r="AU9" s="161">
        <f t="shared" si="3"/>
        <v>0</v>
      </c>
      <c r="AW9" s="3" t="str">
        <f t="shared" si="4"/>
        <v>06.11.2023</v>
      </c>
      <c r="AX9" s="161">
        <f t="shared" si="5"/>
        <v>0</v>
      </c>
      <c r="AZ9" s="3" t="str">
        <f t="shared" si="6"/>
        <v>06.12.2023</v>
      </c>
      <c r="BA9" s="161">
        <f t="shared" si="7"/>
        <v>0</v>
      </c>
    </row>
    <row r="10" spans="2:53" x14ac:dyDescent="0.25">
      <c r="B10" s="3" t="str">
        <f>Доллар!B10</f>
        <v>07.01.2023</v>
      </c>
      <c r="C10" s="157" t="str">
        <f>IF(AND(D8=0,D9=0,D10=0,D11=0,D12=0,D13=0,D14=0,D15=0,D16=0,D17=0,D18=0,D19=0),"",(IF((SUMIFS(LME_non_ferrous!$C:$C,LME_non_ferrous!$A:$A,B10))=0,"-",(SUMIFS(LME_non_ferrous!$C:$C,LME_non_ferrous!$A:$A,B10)))))</f>
        <v>-</v>
      </c>
      <c r="D10" s="165">
        <f>SUMIFS(LME_non_ferrous!$C:$C,LME_non_ferrous!$A:$A,B10)</f>
        <v>0</v>
      </c>
      <c r="E10" s="3" t="str">
        <f>Доллар!E10</f>
        <v>07.02.2023</v>
      </c>
      <c r="F10" s="157" t="str">
        <f>IF(AND(G8=0,G9=0,G10=0,G11=0,G12=0,G13=0,G14=0,G15=0,G16=0,G17=0,G18=0,G19=0),"",(IF((SUMIFS(LME_non_ferrous!$C:$C,LME_non_ferrous!$A:$A,E10))=0,"-",(SUMIFS(LME_non_ferrous!$C:$C,LME_non_ferrous!$A:$A,E10)))))</f>
        <v/>
      </c>
      <c r="G10" s="165">
        <f>SUMIFS(LME_non_ferrous!$C:$C,LME_non_ferrous!$A:$A,E10)</f>
        <v>0</v>
      </c>
      <c r="H10" s="3" t="str">
        <f>Доллар!H10</f>
        <v>07.03.2023</v>
      </c>
      <c r="I10" s="157" t="str">
        <f>IF(AND(J8=0,J9=0,J10=0,J11=0,J12=0,J13=0,J14=0,J15=0,J16=0,J17=0,J18=0,J19=0),"",(IF((SUMIFS(LME_non_ferrous!$C:$C,LME_non_ferrous!$A:$A,H10))=0,"-",(SUMIFS(LME_non_ferrous!$C:$C,LME_non_ferrous!$A:$A,H10)))))</f>
        <v/>
      </c>
      <c r="J10" s="165">
        <f>SUMIFS(LME_non_ferrous!$C:$C,LME_non_ferrous!$A:$A,H10)</f>
        <v>0</v>
      </c>
      <c r="K10" s="3" t="str">
        <f>Доллар!K10</f>
        <v>07.04.2023</v>
      </c>
      <c r="L10" s="157" t="str">
        <f>IF(AND(M8=0,M9=0,M10=0,M11=0,M12=0,M13=0,M14=0,M15=0,M16=0,M17=0,M18=0,M19=0),"",(IF((SUMIFS(LME_non_ferrous!$C:$C,LME_non_ferrous!$A:$A,K10))=0,"-",(SUMIFS(LME_non_ferrous!$C:$C,LME_non_ferrous!$A:$A,K10)))))</f>
        <v/>
      </c>
      <c r="M10" s="165">
        <f>SUMIFS(LME_non_ferrous!$C:$C,LME_non_ferrous!$A:$A,K10)</f>
        <v>0</v>
      </c>
      <c r="N10" s="3" t="str">
        <f>Доллар!N10</f>
        <v>07.05.2023</v>
      </c>
      <c r="O10" s="157" t="str">
        <f>IF(AND(P8=0,P9=0,P10=0,P11=0,P12=0,P13=0,P14=0,P15=0,P16=0,P17=0,P18=0,P19=0),"",(IF((SUMIFS(LME_non_ferrous!$C:$C,LME_non_ferrous!$A:$A,N10))=0,"-",(SUMIFS(LME_non_ferrous!$C:$C,LME_non_ferrous!$A:$A,N10)))))</f>
        <v/>
      </c>
      <c r="P10" s="165">
        <f>SUMIFS(LME_non_ferrous!$C:$C,LME_non_ferrous!$A:$A,N10)</f>
        <v>0</v>
      </c>
      <c r="Q10" s="3" t="str">
        <f>Доллар!Q10</f>
        <v>07.06.2023</v>
      </c>
      <c r="R10" s="157" t="str">
        <f>IF(AND(S8=0,S9=0,S10=0,S11=0,S12=0,S13=0,S14=0,S15=0,S16=0,S17=0,S18=0,S19=0),"",(IF((SUMIFS(LME_non_ferrous!$C:$C,LME_non_ferrous!$A:$A,Q10))=0,"-",(SUMIFS(LME_non_ferrous!$C:$C,LME_non_ferrous!$A:$A,Q10)))))</f>
        <v/>
      </c>
      <c r="S10" s="165">
        <f>SUMIFS(LME_non_ferrous!$C:$C,LME_non_ferrous!$A:$A,Q10)</f>
        <v>0</v>
      </c>
      <c r="T10" s="3" t="str">
        <f>Доллар!T10</f>
        <v>07.07.2023</v>
      </c>
      <c r="U10" s="157" t="str">
        <f>IF(AND(V8=0,V9=0,V10=0,V11=0,V12=0,V13=0,V14=0,V15=0,V16=0,V17=0,V18=0,V19=0),"",(IF((SUMIFS(LME_non_ferrous!$C:$C,LME_non_ferrous!$A:$A,T10))=0,"-",(SUMIFS(LME_non_ferrous!$C:$C,LME_non_ferrous!$A:$A,T10)))))</f>
        <v/>
      </c>
      <c r="V10" s="165">
        <f>SUMIFS(LME_non_ferrous!$C:$C,LME_non_ferrous!$A:$A,T10)</f>
        <v>0</v>
      </c>
      <c r="W10" s="3" t="str">
        <f>Доллар!W10</f>
        <v>07.08.2023</v>
      </c>
      <c r="X10" s="157" t="str">
        <f>IF(AND(Y8=0,Y9=0,Y10=0,Y11=0,Y12=0,Y13=0,Y14=0,Y15=0,Y16=0,Y17=0,Y18=0,Y19=0),"",(IF((SUMIFS(LME_non_ferrous!$C:$C,LME_non_ferrous!$A:$A,W10))=0,"-",(SUMIFS(LME_non_ferrous!$C:$C,LME_non_ferrous!$A:$A,W10)))))</f>
        <v/>
      </c>
      <c r="Y10" s="165">
        <f>SUMIFS(LME_non_ferrous!$C:$C,LME_non_ferrous!$A:$A,W10)</f>
        <v>0</v>
      </c>
      <c r="Z10" s="3" t="str">
        <f>Доллар!Z10</f>
        <v>07.09.2023</v>
      </c>
      <c r="AA10" s="157" t="str">
        <f>IF(AND(AB8=0,AB9=0,AB10=0,AB11=0,AB12=0,AB13=0,AB14=0,AB15=0,AB16=0,AB17=0,AB18=0,AB19=0),"",(IF((SUMIFS(LME_non_ferrous!$C:$C,LME_non_ferrous!$A:$A,Z10))=0,"-",(SUMIFS(LME_non_ferrous!$C:$C,LME_non_ferrous!$A:$A,Z10)))))</f>
        <v/>
      </c>
      <c r="AB10" s="165">
        <f>SUMIFS(LME_non_ferrous!$C:$C,LME_non_ferrous!$A:$A,Z10)</f>
        <v>0</v>
      </c>
      <c r="AC10" s="3" t="str">
        <f>Доллар!AC10</f>
        <v>07.10.2023</v>
      </c>
      <c r="AD10" s="157" t="str">
        <f>IF(AND(AE8=0,AE9=0,AE10=0,AE11=0,AE12=0,AE13=0,AE14=0,AE15=0,AE16=0,AE17=0,AE18=0,AE19=0),"",(IF((SUMIFS(LME_non_ferrous!$C:$C,LME_non_ferrous!$A:$A,AC10))=0,"-",(SUMIFS(LME_non_ferrous!$C:$C,LME_non_ferrous!$A:$A,AC10)))))</f>
        <v/>
      </c>
      <c r="AE10" s="165">
        <f>SUMIFS(LME_non_ferrous!$C:$C,LME_non_ferrous!$A:$A,AC10)</f>
        <v>0</v>
      </c>
      <c r="AF10" s="3" t="str">
        <f>Доллар!AF10</f>
        <v>07.11.2023</v>
      </c>
      <c r="AG10" s="157" t="str">
        <f>IF(AND(AH8=0,AH9=0,AH10=0,AH11=0,AH12=0,AH13=0,AH14=0,AH15=0,AH16=0,AH17=0,AH18=0,AH19=0),"",(IF((SUMIFS(LME_non_ferrous!$C:$C,LME_non_ferrous!$A:$A,AF10))=0,"-",(SUMIFS(LME_non_ferrous!$C:$C,LME_non_ferrous!$A:$A,AF10)))))</f>
        <v/>
      </c>
      <c r="AH10" s="165">
        <f>SUMIFS(LME_non_ferrous!$C:$C,LME_non_ferrous!$A:$A,AF10)</f>
        <v>0</v>
      </c>
      <c r="AI10" s="3" t="str">
        <f>Доллар!AI10</f>
        <v>07.12.2023</v>
      </c>
      <c r="AJ10" s="157" t="str">
        <f>IF(AND(AK8=0,AK9=0,AK10=0,AK11=0,AK12=0,AK13=0,AK14=0,AK15=0,AK16=0,AK17=0,AK18=0,AK19=0),"",(IF((SUMIFS(LME_non_ferrous!$C:$C,LME_non_ferrous!$A:$A,AI10))=0,"-",(SUMIFS(LME_non_ferrous!$C:$C,LME_non_ferrous!$A:$A,AI10)))))</f>
        <v/>
      </c>
      <c r="AK10" s="165">
        <f>SUMIFS(LME_non_ferrous!$C:$C,LME_non_ferrous!$A:$A,AI10)</f>
        <v>0</v>
      </c>
      <c r="AQ10" s="153" t="str">
        <f t="shared" si="1"/>
        <v>07.06.2023</v>
      </c>
      <c r="AR10" s="161">
        <f t="shared" si="0"/>
        <v>0</v>
      </c>
      <c r="AT10" s="3" t="str">
        <f t="shared" si="2"/>
        <v>07.10.2023</v>
      </c>
      <c r="AU10" s="161">
        <f t="shared" si="3"/>
        <v>0</v>
      </c>
      <c r="AW10" s="3" t="str">
        <f t="shared" si="4"/>
        <v>07.11.2023</v>
      </c>
      <c r="AX10" s="161">
        <f t="shared" si="5"/>
        <v>0</v>
      </c>
      <c r="AZ10" s="3" t="str">
        <f t="shared" si="6"/>
        <v>07.12.2023</v>
      </c>
      <c r="BA10" s="161">
        <f t="shared" si="7"/>
        <v>0</v>
      </c>
    </row>
    <row r="11" spans="2:53" x14ac:dyDescent="0.25">
      <c r="B11" s="3" t="str">
        <f>Доллар!B11</f>
        <v>08.01.2023</v>
      </c>
      <c r="C11" s="157" t="str">
        <f>IF(AND(D9=0,D10=0,D11=0,D12=0,D13=0,D14=0,D15=0,D16=0,D17=0,D18=0,D19=0,D20=0),"",(IF((SUMIFS(LME_non_ferrous!$C:$C,LME_non_ferrous!$A:$A,B11))=0,"-",(SUMIFS(LME_non_ferrous!$C:$C,LME_non_ferrous!$A:$A,B11)))))</f>
        <v>-</v>
      </c>
      <c r="D11" s="165">
        <f>SUMIFS(LME_non_ferrous!$C:$C,LME_non_ferrous!$A:$A,B11)</f>
        <v>0</v>
      </c>
      <c r="E11" s="3" t="str">
        <f>Доллар!E11</f>
        <v>08.02.2023</v>
      </c>
      <c r="F11" s="157" t="str">
        <f>IF(AND(G9=0,G10=0,G11=0,G12=0,G13=0,G14=0,G15=0,G16=0,G17=0,G18=0,G19=0,G20=0),"",(IF((SUMIFS(LME_non_ferrous!$C:$C,LME_non_ferrous!$A:$A,E11))=0,"-",(SUMIFS(LME_non_ferrous!$C:$C,LME_non_ferrous!$A:$A,E11)))))</f>
        <v/>
      </c>
      <c r="G11" s="165">
        <f>SUMIFS(LME_non_ferrous!$C:$C,LME_non_ferrous!$A:$A,E11)</f>
        <v>0</v>
      </c>
      <c r="H11" s="3" t="str">
        <f>Доллар!H11</f>
        <v>08.03.2023</v>
      </c>
      <c r="I11" s="157" t="str">
        <f>IF(AND(J9=0,J10=0,J11=0,J12=0,J13=0,J14=0,J15=0,J16=0,J17=0,J18=0,J19=0,J20=0),"",(IF((SUMIFS(LME_non_ferrous!$C:$C,LME_non_ferrous!$A:$A,H11))=0,"-",(SUMIFS(LME_non_ferrous!$C:$C,LME_non_ferrous!$A:$A,H11)))))</f>
        <v/>
      </c>
      <c r="J11" s="165">
        <f>SUMIFS(LME_non_ferrous!$C:$C,LME_non_ferrous!$A:$A,H11)</f>
        <v>0</v>
      </c>
      <c r="K11" s="3" t="str">
        <f>Доллар!K11</f>
        <v>08.04.2023</v>
      </c>
      <c r="L11" s="157" t="str">
        <f>IF(AND(M9=0,M10=0,M11=0,M12=0,M13=0,M14=0,M15=0,M16=0,M17=0,M18=0,M19=0,M20=0),"",(IF((SUMIFS(LME_non_ferrous!$C:$C,LME_non_ferrous!$A:$A,K11))=0,"-",(SUMIFS(LME_non_ferrous!$C:$C,LME_non_ferrous!$A:$A,K11)))))</f>
        <v/>
      </c>
      <c r="M11" s="165">
        <f>SUMIFS(LME_non_ferrous!$C:$C,LME_non_ferrous!$A:$A,K11)</f>
        <v>0</v>
      </c>
      <c r="N11" s="3" t="str">
        <f>Доллар!N11</f>
        <v>08.05.2023</v>
      </c>
      <c r="O11" s="157" t="str">
        <f>IF(AND(P9=0,P10=0,P11=0,P12=0,P13=0,P14=0,P15=0,P16=0,P17=0,P18=0,P19=0,P20=0),"",(IF((SUMIFS(LME_non_ferrous!$C:$C,LME_non_ferrous!$A:$A,N11))=0,"-",(SUMIFS(LME_non_ferrous!$C:$C,LME_non_ferrous!$A:$A,N11)))))</f>
        <v/>
      </c>
      <c r="P11" s="165">
        <f>SUMIFS(LME_non_ferrous!$C:$C,LME_non_ferrous!$A:$A,N11)</f>
        <v>0</v>
      </c>
      <c r="Q11" s="3" t="str">
        <f>Доллар!Q11</f>
        <v>08.06.2023</v>
      </c>
      <c r="R11" s="157" t="str">
        <f>IF(AND(S9=0,S10=0,S11=0,S12=0,S13=0,S14=0,S15=0,S16=0,S17=0,S18=0,S19=0,S20=0),"",(IF((SUMIFS(LME_non_ferrous!$C:$C,LME_non_ferrous!$A:$A,Q11))=0,"-",(SUMIFS(LME_non_ferrous!$C:$C,LME_non_ferrous!$A:$A,Q11)))))</f>
        <v/>
      </c>
      <c r="S11" s="165">
        <f>SUMIFS(LME_non_ferrous!$C:$C,LME_non_ferrous!$A:$A,Q11)</f>
        <v>0</v>
      </c>
      <c r="T11" s="3" t="str">
        <f>Доллар!T11</f>
        <v>08.07.2023</v>
      </c>
      <c r="U11" s="157" t="str">
        <f>IF(AND(V9=0,V10=0,V11=0,V12=0,V13=0,V14=0,V15=0,V16=0,V17=0,V18=0,V19=0,V20=0),"",(IF((SUMIFS(LME_non_ferrous!$C:$C,LME_non_ferrous!$A:$A,T11))=0,"-",(SUMIFS(LME_non_ferrous!$C:$C,LME_non_ferrous!$A:$A,T11)))))</f>
        <v/>
      </c>
      <c r="V11" s="165">
        <f>SUMIFS(LME_non_ferrous!$C:$C,LME_non_ferrous!$A:$A,T11)</f>
        <v>0</v>
      </c>
      <c r="W11" s="3" t="str">
        <f>Доллар!W11</f>
        <v>08.08.2023</v>
      </c>
      <c r="X11" s="157" t="str">
        <f>IF(AND(Y9=0,Y10=0,Y11=0,Y12=0,Y13=0,Y14=0,Y15=0,Y16=0,Y17=0,Y18=0,Y19=0,Y20=0),"",(IF((SUMIFS(LME_non_ferrous!$C:$C,LME_non_ferrous!$A:$A,W11))=0,"-",(SUMIFS(LME_non_ferrous!$C:$C,LME_non_ferrous!$A:$A,W11)))))</f>
        <v/>
      </c>
      <c r="Y11" s="165">
        <f>SUMIFS(LME_non_ferrous!$C:$C,LME_non_ferrous!$A:$A,W11)</f>
        <v>0</v>
      </c>
      <c r="Z11" s="3" t="str">
        <f>Доллар!Z11</f>
        <v>08.09.2023</v>
      </c>
      <c r="AA11" s="157" t="str">
        <f>IF(AND(AB9=0,AB10=0,AB11=0,AB12=0,AB13=0,AB14=0,AB15=0,AB16=0,AB17=0,AB18=0,AB19=0,AB20=0),"",(IF((SUMIFS(LME_non_ferrous!$C:$C,LME_non_ferrous!$A:$A,Z11))=0,"-",(SUMIFS(LME_non_ferrous!$C:$C,LME_non_ferrous!$A:$A,Z11)))))</f>
        <v/>
      </c>
      <c r="AB11" s="165">
        <f>SUMIFS(LME_non_ferrous!$C:$C,LME_non_ferrous!$A:$A,Z11)</f>
        <v>0</v>
      </c>
      <c r="AC11" s="3" t="str">
        <f>Доллар!AC11</f>
        <v>08.10.2023</v>
      </c>
      <c r="AD11" s="157" t="str">
        <f>IF(AND(AE9=0,AE10=0,AE11=0,AE12=0,AE13=0,AE14=0,AE15=0,AE16=0,AE17=0,AE18=0,AE19=0,AE20=0),"",(IF((SUMIFS(LME_non_ferrous!$C:$C,LME_non_ferrous!$A:$A,AC11))=0,"-",(SUMIFS(LME_non_ferrous!$C:$C,LME_non_ferrous!$A:$A,AC11)))))</f>
        <v/>
      </c>
      <c r="AE11" s="165">
        <f>SUMIFS(LME_non_ferrous!$C:$C,LME_non_ferrous!$A:$A,AC11)</f>
        <v>0</v>
      </c>
      <c r="AF11" s="3" t="str">
        <f>Доллар!AF11</f>
        <v>08.11.2023</v>
      </c>
      <c r="AG11" s="157" t="str">
        <f>IF(AND(AH9=0,AH10=0,AH11=0,AH12=0,AH13=0,AH14=0,AH15=0,AH16=0,AH17=0,AH18=0,AH19=0,AH20=0),"",(IF((SUMIFS(LME_non_ferrous!$C:$C,LME_non_ferrous!$A:$A,AF11))=0,"-",(SUMIFS(LME_non_ferrous!$C:$C,LME_non_ferrous!$A:$A,AF11)))))</f>
        <v/>
      </c>
      <c r="AH11" s="165">
        <f>SUMIFS(LME_non_ferrous!$C:$C,LME_non_ferrous!$A:$A,AF11)</f>
        <v>0</v>
      </c>
      <c r="AI11" s="3" t="str">
        <f>Доллар!AI11</f>
        <v>08.12.2023</v>
      </c>
      <c r="AJ11" s="157" t="str">
        <f>IF(AND(AK9=0,AK10=0,AK11=0,AK12=0,AK13=0,AK14=0,AK15=0,AK16=0,AK17=0,AK18=0,AK19=0,AK20=0),"",(IF((SUMIFS(LME_non_ferrous!$C:$C,LME_non_ferrous!$A:$A,AI11))=0,"-",(SUMIFS(LME_non_ferrous!$C:$C,LME_non_ferrous!$A:$A,AI11)))))</f>
        <v/>
      </c>
      <c r="AK11" s="165">
        <f>SUMIFS(LME_non_ferrous!$C:$C,LME_non_ferrous!$A:$A,AI11)</f>
        <v>0</v>
      </c>
      <c r="AQ11" s="153" t="str">
        <f t="shared" si="1"/>
        <v>08.06.2023</v>
      </c>
      <c r="AR11" s="161">
        <f t="shared" si="0"/>
        <v>0</v>
      </c>
      <c r="AT11" s="3" t="str">
        <f t="shared" si="2"/>
        <v>08.10.2023</v>
      </c>
      <c r="AU11" s="161">
        <f t="shared" si="3"/>
        <v>0</v>
      </c>
      <c r="AW11" s="3" t="str">
        <f t="shared" si="4"/>
        <v>08.11.2023</v>
      </c>
      <c r="AX11" s="161">
        <f t="shared" si="5"/>
        <v>0</v>
      </c>
      <c r="AZ11" s="3" t="str">
        <f t="shared" si="6"/>
        <v>08.12.2023</v>
      </c>
      <c r="BA11" s="161">
        <f t="shared" si="7"/>
        <v>0</v>
      </c>
    </row>
    <row r="12" spans="2:53" x14ac:dyDescent="0.25">
      <c r="B12" s="3" t="str">
        <f>Доллар!B12</f>
        <v>09.01.2023</v>
      </c>
      <c r="C12" s="157" t="str">
        <f>IF(AND(D10=0,D11=0,D12=0,D13=0,D14=0,D15=0,D16=0,D17=0,D18=0,D19=0,D20=0,D21=0),"",(IF((SUMIFS(LME_non_ferrous!$C:$C,LME_non_ferrous!$A:$A,B12))=0,"-",(SUMIFS(LME_non_ferrous!$C:$C,LME_non_ferrous!$A:$A,B12)))))</f>
        <v/>
      </c>
      <c r="D12" s="165">
        <f>SUMIFS(LME_non_ferrous!$C:$C,LME_non_ferrous!$A:$A,B12)</f>
        <v>0</v>
      </c>
      <c r="E12" s="3" t="str">
        <f>Доллар!E12</f>
        <v>09.02.2023</v>
      </c>
      <c r="F12" s="157" t="str">
        <f>IF(AND(G10=0,G11=0,G12=0,G13=0,G14=0,G15=0,G16=0,G17=0,G18=0,G19=0,G20=0,G21=0),"",(IF((SUMIFS(LME_non_ferrous!$C:$C,LME_non_ferrous!$A:$A,E12))=0,"-",(SUMIFS(LME_non_ferrous!$C:$C,LME_non_ferrous!$A:$A,E12)))))</f>
        <v/>
      </c>
      <c r="G12" s="165">
        <f>SUMIFS(LME_non_ferrous!$C:$C,LME_non_ferrous!$A:$A,E12)</f>
        <v>0</v>
      </c>
      <c r="H12" s="3" t="str">
        <f>Доллар!H12</f>
        <v>09.03.2023</v>
      </c>
      <c r="I12" s="157" t="str">
        <f>IF(AND(J10=0,J11=0,J12=0,J13=0,J14=0,J15=0,J16=0,J17=0,J18=0,J19=0,J20=0,J21=0),"",(IF((SUMIFS(LME_non_ferrous!$C:$C,LME_non_ferrous!$A:$A,H12))=0,"-",(SUMIFS(LME_non_ferrous!$C:$C,LME_non_ferrous!$A:$A,H12)))))</f>
        <v/>
      </c>
      <c r="J12" s="165">
        <f>SUMIFS(LME_non_ferrous!$C:$C,LME_non_ferrous!$A:$A,H12)</f>
        <v>0</v>
      </c>
      <c r="K12" s="3" t="str">
        <f>Доллар!K12</f>
        <v>09.04.2023</v>
      </c>
      <c r="L12" s="157" t="str">
        <f>IF(AND(M10=0,M11=0,M12=0,M13=0,M14=0,M15=0,M16=0,M17=0,M18=0,M19=0,M20=0,M21=0),"",(IF((SUMIFS(LME_non_ferrous!$C:$C,LME_non_ferrous!$A:$A,K12))=0,"-",(SUMIFS(LME_non_ferrous!$C:$C,LME_non_ferrous!$A:$A,K12)))))</f>
        <v/>
      </c>
      <c r="M12" s="165">
        <f>SUMIFS(LME_non_ferrous!$C:$C,LME_non_ferrous!$A:$A,K12)</f>
        <v>0</v>
      </c>
      <c r="N12" s="3" t="str">
        <f>Доллар!N12</f>
        <v>09.05.2023</v>
      </c>
      <c r="O12" s="157" t="str">
        <f>IF(AND(P10=0,P11=0,P12=0,P13=0,P14=0,P15=0,P16=0,P17=0,P18=0,P19=0,P20=0,P21=0),"",(IF((SUMIFS(LME_non_ferrous!$C:$C,LME_non_ferrous!$A:$A,N12))=0,"-",(SUMIFS(LME_non_ferrous!$C:$C,LME_non_ferrous!$A:$A,N12)))))</f>
        <v/>
      </c>
      <c r="P12" s="165">
        <f>SUMIFS(LME_non_ferrous!$C:$C,LME_non_ferrous!$A:$A,N12)</f>
        <v>0</v>
      </c>
      <c r="Q12" s="3" t="str">
        <f>Доллар!Q12</f>
        <v>09.06.2023</v>
      </c>
      <c r="R12" s="157" t="str">
        <f>IF(AND(S10=0,S11=0,S12=0,S13=0,S14=0,S15=0,S16=0,S17=0,S18=0,S19=0,S20=0,S21=0),"",(IF((SUMIFS(LME_non_ferrous!$C:$C,LME_non_ferrous!$A:$A,Q12))=0,"-",(SUMIFS(LME_non_ferrous!$C:$C,LME_non_ferrous!$A:$A,Q12)))))</f>
        <v/>
      </c>
      <c r="S12" s="165">
        <f>SUMIFS(LME_non_ferrous!$C:$C,LME_non_ferrous!$A:$A,Q12)</f>
        <v>0</v>
      </c>
      <c r="T12" s="3" t="str">
        <f>Доллар!T12</f>
        <v>09.07.2023</v>
      </c>
      <c r="U12" s="157" t="str">
        <f>IF(AND(V10=0,V11=0,V12=0,V13=0,V14=0,V15=0,V16=0,V17=0,V18=0,V19=0,V20=0,V21=0),"",(IF((SUMIFS(LME_non_ferrous!$C:$C,LME_non_ferrous!$A:$A,T12))=0,"-",(SUMIFS(LME_non_ferrous!$C:$C,LME_non_ferrous!$A:$A,T12)))))</f>
        <v/>
      </c>
      <c r="V12" s="165">
        <f>SUMIFS(LME_non_ferrous!$C:$C,LME_non_ferrous!$A:$A,T12)</f>
        <v>0</v>
      </c>
      <c r="W12" s="3" t="str">
        <f>Доллар!W12</f>
        <v>09.08.2023</v>
      </c>
      <c r="X12" s="157" t="str">
        <f>IF(AND(Y10=0,Y11=0,Y12=0,Y13=0,Y14=0,Y15=0,Y16=0,Y17=0,Y18=0,Y19=0,Y20=0,Y21=0),"",(IF((SUMIFS(LME_non_ferrous!$C:$C,LME_non_ferrous!$A:$A,W12))=0,"-",(SUMIFS(LME_non_ferrous!$C:$C,LME_non_ferrous!$A:$A,W12)))))</f>
        <v/>
      </c>
      <c r="Y12" s="165">
        <f>SUMIFS(LME_non_ferrous!$C:$C,LME_non_ferrous!$A:$A,W12)</f>
        <v>0</v>
      </c>
      <c r="Z12" s="3" t="str">
        <f>Доллар!Z12</f>
        <v>09.09.2023</v>
      </c>
      <c r="AA12" s="157" t="str">
        <f>IF(AND(AB10=0,AB11=0,AB12=0,AB13=0,AB14=0,AB15=0,AB16=0,AB17=0,AB18=0,AB19=0,AB20=0,AB21=0),"",(IF((SUMIFS(LME_non_ferrous!$C:$C,LME_non_ferrous!$A:$A,Z12))=0,"-",(SUMIFS(LME_non_ferrous!$C:$C,LME_non_ferrous!$A:$A,Z12)))))</f>
        <v/>
      </c>
      <c r="AB12" s="165">
        <f>SUMIFS(LME_non_ferrous!$C:$C,LME_non_ferrous!$A:$A,Z12)</f>
        <v>0</v>
      </c>
      <c r="AC12" s="3" t="str">
        <f>Доллар!AC12</f>
        <v>09.10.2023</v>
      </c>
      <c r="AD12" s="157" t="str">
        <f>IF(AND(AE10=0,AE11=0,AE12=0,AE13=0,AE14=0,AE15=0,AE16=0,AE17=0,AE18=0,AE19=0,AE20=0,AE21=0),"",(IF((SUMIFS(LME_non_ferrous!$C:$C,LME_non_ferrous!$A:$A,AC12))=0,"-",(SUMIFS(LME_non_ferrous!$C:$C,LME_non_ferrous!$A:$A,AC12)))))</f>
        <v/>
      </c>
      <c r="AE12" s="165">
        <f>SUMIFS(LME_non_ferrous!$C:$C,LME_non_ferrous!$A:$A,AC12)</f>
        <v>0</v>
      </c>
      <c r="AF12" s="3" t="str">
        <f>Доллар!AF12</f>
        <v>09.11.2023</v>
      </c>
      <c r="AG12" s="157" t="str">
        <f>IF(AND(AH10=0,AH11=0,AH12=0,AH13=0,AH14=0,AH15=0,AH16=0,AH17=0,AH18=0,AH19=0,AH20=0,AH21=0),"",(IF((SUMIFS(LME_non_ferrous!$C:$C,LME_non_ferrous!$A:$A,AF12))=0,"-",(SUMIFS(LME_non_ferrous!$C:$C,LME_non_ferrous!$A:$A,AF12)))))</f>
        <v/>
      </c>
      <c r="AH12" s="165">
        <f>SUMIFS(LME_non_ferrous!$C:$C,LME_non_ferrous!$A:$A,AF12)</f>
        <v>0</v>
      </c>
      <c r="AI12" s="3" t="str">
        <f>Доллар!AI12</f>
        <v>09.12.2023</v>
      </c>
      <c r="AJ12" s="157" t="str">
        <f>IF(AND(AK10=0,AK11=0,AK12=0,AK13=0,AK14=0,AK15=0,AK16=0,AK17=0,AK18=0,AK19=0,AK20=0,AK21=0),"",(IF((SUMIFS(LME_non_ferrous!$C:$C,LME_non_ferrous!$A:$A,AI12))=0,"-",(SUMIFS(LME_non_ferrous!$C:$C,LME_non_ferrous!$A:$A,AI12)))))</f>
        <v/>
      </c>
      <c r="AK12" s="165">
        <f>SUMIFS(LME_non_ferrous!$C:$C,LME_non_ferrous!$A:$A,AI12)</f>
        <v>0</v>
      </c>
      <c r="AQ12" s="153" t="str">
        <f t="shared" si="1"/>
        <v>09.06.2023</v>
      </c>
      <c r="AR12" s="161">
        <f t="shared" si="0"/>
        <v>0</v>
      </c>
      <c r="AT12" s="3" t="str">
        <f t="shared" si="2"/>
        <v>09.10.2023</v>
      </c>
      <c r="AU12" s="161">
        <f t="shared" si="3"/>
        <v>0</v>
      </c>
      <c r="AW12" s="3" t="str">
        <f t="shared" si="4"/>
        <v>09.11.2023</v>
      </c>
      <c r="AX12" s="161">
        <f t="shared" si="5"/>
        <v>0</v>
      </c>
      <c r="AZ12" s="3" t="str">
        <f t="shared" si="6"/>
        <v>09.12.2023</v>
      </c>
      <c r="BA12" s="161">
        <f t="shared" si="7"/>
        <v>0</v>
      </c>
    </row>
    <row r="13" spans="2:53" x14ac:dyDescent="0.25">
      <c r="B13" s="3" t="str">
        <f>Доллар!B13</f>
        <v>10.01.2023</v>
      </c>
      <c r="C13" s="157" t="str">
        <f>IF(AND(D11=0,D12=0,D13=0,D14=0,D15=0,D16=0,D17=0,D18=0,D19=0,D20=0,D21=0,D22=0),"",(IF((SUMIFS(LME_non_ferrous!$C:$C,LME_non_ferrous!$A:$A,B13))=0,"-",(SUMIFS(LME_non_ferrous!$C:$C,LME_non_ferrous!$A:$A,B13)))))</f>
        <v/>
      </c>
      <c r="D13" s="165">
        <f>SUMIFS(LME_non_ferrous!$C:$C,LME_non_ferrous!$A:$A,B13)</f>
        <v>0</v>
      </c>
      <c r="E13" s="3" t="str">
        <f>Доллар!E13</f>
        <v>10.02.2023</v>
      </c>
      <c r="F13" s="157" t="str">
        <f>IF(AND(G11=0,G12=0,G13=0,G14=0,G15=0,G16=0,G17=0,G18=0,G19=0,G20=0,G21=0,G22=0),"",(IF((SUMIFS(LME_non_ferrous!$C:$C,LME_non_ferrous!$A:$A,E13))=0,"-",(SUMIFS(LME_non_ferrous!$C:$C,LME_non_ferrous!$A:$A,E13)))))</f>
        <v/>
      </c>
      <c r="G13" s="165">
        <f>SUMIFS(LME_non_ferrous!$C:$C,LME_non_ferrous!$A:$A,E13)</f>
        <v>0</v>
      </c>
      <c r="H13" s="3" t="str">
        <f>Доллар!H13</f>
        <v>10.03.2023</v>
      </c>
      <c r="I13" s="157" t="str">
        <f>IF(AND(J11=0,J12=0,J13=0,J14=0,J15=0,J16=0,J17=0,J18=0,J19=0,J20=0,J21=0,J22=0),"",(IF((SUMIFS(LME_non_ferrous!$C:$C,LME_non_ferrous!$A:$A,H13))=0,"-",(SUMIFS(LME_non_ferrous!$C:$C,LME_non_ferrous!$A:$A,H13)))))</f>
        <v/>
      </c>
      <c r="J13" s="165">
        <f>SUMIFS(LME_non_ferrous!$C:$C,LME_non_ferrous!$A:$A,H13)</f>
        <v>0</v>
      </c>
      <c r="K13" s="3" t="str">
        <f>Доллар!K13</f>
        <v>10.04.2023</v>
      </c>
      <c r="L13" s="157" t="str">
        <f>IF(AND(M11=0,M12=0,M13=0,M14=0,M15=0,M16=0,M17=0,M18=0,M19=0,M20=0,M21=0,M22=0),"",(IF((SUMIFS(LME_non_ferrous!$C:$C,LME_non_ferrous!$A:$A,K13))=0,"-",(SUMIFS(LME_non_ferrous!$C:$C,LME_non_ferrous!$A:$A,K13)))))</f>
        <v/>
      </c>
      <c r="M13" s="165">
        <f>SUMIFS(LME_non_ferrous!$C:$C,LME_non_ferrous!$A:$A,K13)</f>
        <v>0</v>
      </c>
      <c r="N13" s="3" t="str">
        <f>Доллар!N13</f>
        <v>10.05.2023</v>
      </c>
      <c r="O13" s="157" t="str">
        <f>IF(AND(P11=0,P12=0,P13=0,P14=0,P15=0,P16=0,P17=0,P18=0,P19=0,P20=0,P21=0,P22=0),"",(IF((SUMIFS(LME_non_ferrous!$C:$C,LME_non_ferrous!$A:$A,N13))=0,"-",(SUMIFS(LME_non_ferrous!$C:$C,LME_non_ferrous!$A:$A,N13)))))</f>
        <v/>
      </c>
      <c r="P13" s="165">
        <f>SUMIFS(LME_non_ferrous!$C:$C,LME_non_ferrous!$A:$A,N13)</f>
        <v>0</v>
      </c>
      <c r="Q13" s="3" t="str">
        <f>Доллар!Q13</f>
        <v>10.06.2023</v>
      </c>
      <c r="R13" s="157" t="str">
        <f>IF(AND(S11=0,S12=0,S13=0,S14=0,S15=0,S16=0,S17=0,S18=0,S19=0,S20=0,S21=0,S22=0),"",(IF((SUMIFS(LME_non_ferrous!$C:$C,LME_non_ferrous!$A:$A,Q13))=0,"-",(SUMIFS(LME_non_ferrous!$C:$C,LME_non_ferrous!$A:$A,Q13)))))</f>
        <v/>
      </c>
      <c r="S13" s="165">
        <f>SUMIFS(LME_non_ferrous!$C:$C,LME_non_ferrous!$A:$A,Q13)</f>
        <v>0</v>
      </c>
      <c r="T13" s="3" t="str">
        <f>Доллар!T13</f>
        <v>10.07.2023</v>
      </c>
      <c r="U13" s="157" t="str">
        <f>IF(AND(V11=0,V12=0,V13=0,V14=0,V15=0,V16=0,V17=0,V18=0,V19=0,V20=0,V21=0,V22=0),"",(IF((SUMIFS(LME_non_ferrous!$C:$C,LME_non_ferrous!$A:$A,T13))=0,"-",(SUMIFS(LME_non_ferrous!$C:$C,LME_non_ferrous!$A:$A,T13)))))</f>
        <v/>
      </c>
      <c r="V13" s="165">
        <f>SUMIFS(LME_non_ferrous!$C:$C,LME_non_ferrous!$A:$A,T13)</f>
        <v>0</v>
      </c>
      <c r="W13" s="3" t="str">
        <f>Доллар!W13</f>
        <v>10.08.2023</v>
      </c>
      <c r="X13" s="157" t="str">
        <f>IF(AND(Y11=0,Y12=0,Y13=0,Y14=0,Y15=0,Y16=0,Y17=0,Y18=0,Y19=0,Y20=0,Y21=0,Y22=0),"",(IF((SUMIFS(LME_non_ferrous!$C:$C,LME_non_ferrous!$A:$A,W13))=0,"-",(SUMIFS(LME_non_ferrous!$C:$C,LME_non_ferrous!$A:$A,W13)))))</f>
        <v/>
      </c>
      <c r="Y13" s="165">
        <f>SUMIFS(LME_non_ferrous!$C:$C,LME_non_ferrous!$A:$A,W13)</f>
        <v>0</v>
      </c>
      <c r="Z13" s="3" t="str">
        <f>Доллар!Z13</f>
        <v>10.09.2023</v>
      </c>
      <c r="AA13" s="157" t="str">
        <f>IF(AND(AB11=0,AB12=0,AB13=0,AB14=0,AB15=0,AB16=0,AB17=0,AB18=0,AB19=0,AB20=0,AB21=0,AB22=0),"",(IF((SUMIFS(LME_non_ferrous!$C:$C,LME_non_ferrous!$A:$A,Z13))=0,"-",(SUMIFS(LME_non_ferrous!$C:$C,LME_non_ferrous!$A:$A,Z13)))))</f>
        <v/>
      </c>
      <c r="AB13" s="165">
        <f>SUMIFS(LME_non_ferrous!$C:$C,LME_non_ferrous!$A:$A,Z13)</f>
        <v>0</v>
      </c>
      <c r="AC13" s="3" t="str">
        <f>Доллар!AC13</f>
        <v>10.10.2023</v>
      </c>
      <c r="AD13" s="157" t="str">
        <f>IF(AND(AE11=0,AE12=0,AE13=0,AE14=0,AE15=0,AE16=0,AE17=0,AE18=0,AE19=0,AE20=0,AE21=0,AE22=0),"",(IF((SUMIFS(LME_non_ferrous!$C:$C,LME_non_ferrous!$A:$A,AC13))=0,"-",(SUMIFS(LME_non_ferrous!$C:$C,LME_non_ferrous!$A:$A,AC13)))))</f>
        <v/>
      </c>
      <c r="AE13" s="165">
        <f>SUMIFS(LME_non_ferrous!$C:$C,LME_non_ferrous!$A:$A,AC13)</f>
        <v>0</v>
      </c>
      <c r="AF13" s="3" t="str">
        <f>Доллар!AF13</f>
        <v>10.11.2023</v>
      </c>
      <c r="AG13" s="157" t="str">
        <f>IF(AND(AH11=0,AH12=0,AH13=0,AH14=0,AH15=0,AH16=0,AH17=0,AH18=0,AH19=0,AH20=0,AH21=0,AH22=0),"",(IF((SUMIFS(LME_non_ferrous!$C:$C,LME_non_ferrous!$A:$A,AF13))=0,"-",(SUMIFS(LME_non_ferrous!$C:$C,LME_non_ferrous!$A:$A,AF13)))))</f>
        <v/>
      </c>
      <c r="AH13" s="165">
        <f>SUMIFS(LME_non_ferrous!$C:$C,LME_non_ferrous!$A:$A,AF13)</f>
        <v>0</v>
      </c>
      <c r="AI13" s="3" t="str">
        <f>Доллар!AI13</f>
        <v>10.12.2023</v>
      </c>
      <c r="AJ13" s="157" t="str">
        <f>IF(AND(AK11=0,AK12=0,AK13=0,AK14=0,AK15=0,AK16=0,AK17=0,AK18=0,AK19=0,AK20=0,AK21=0,AK22=0),"",(IF((SUMIFS(LME_non_ferrous!$C:$C,LME_non_ferrous!$A:$A,AI13))=0,"-",(SUMIFS(LME_non_ferrous!$C:$C,LME_non_ferrous!$A:$A,AI13)))))</f>
        <v/>
      </c>
      <c r="AK13" s="165">
        <f>SUMIFS(LME_non_ferrous!$C:$C,LME_non_ferrous!$A:$A,AI13)</f>
        <v>0</v>
      </c>
      <c r="AQ13" s="153" t="str">
        <f t="shared" si="1"/>
        <v>10.06.2023</v>
      </c>
      <c r="AR13" s="161">
        <f t="shared" si="0"/>
        <v>0</v>
      </c>
      <c r="AT13" s="3" t="str">
        <f t="shared" si="2"/>
        <v>10.10.2023</v>
      </c>
      <c r="AU13" s="161">
        <f t="shared" si="3"/>
        <v>0</v>
      </c>
      <c r="AW13" s="3" t="str">
        <f t="shared" si="4"/>
        <v>10.11.2023</v>
      </c>
      <c r="AX13" s="161">
        <f t="shared" si="5"/>
        <v>0</v>
      </c>
      <c r="AZ13" s="3" t="str">
        <f t="shared" si="6"/>
        <v>10.12.2023</v>
      </c>
      <c r="BA13" s="161">
        <f t="shared" si="7"/>
        <v>0</v>
      </c>
    </row>
    <row r="14" spans="2:53" x14ac:dyDescent="0.25">
      <c r="B14" s="3" t="str">
        <f>Доллар!B14</f>
        <v>11.01.2023</v>
      </c>
      <c r="C14" s="157" t="str">
        <f>IF(AND(D12=0,D13=0,D14=0,D15=0,D16=0,D17=0,D18=0,D19=0,D20=0,D21=0,D22=0,D23=0),"",(IF((SUMIFS(LME_non_ferrous!$C:$C,LME_non_ferrous!$A:$A,B14))=0,"-",(SUMIFS(LME_non_ferrous!$C:$C,LME_non_ferrous!$A:$A,B14)))))</f>
        <v/>
      </c>
      <c r="D14" s="165">
        <f>SUMIFS(LME_non_ferrous!$C:$C,LME_non_ferrous!$A:$A,B14)</f>
        <v>0</v>
      </c>
      <c r="E14" s="3" t="str">
        <f>Доллар!E14</f>
        <v>11.02.2023</v>
      </c>
      <c r="F14" s="157" t="str">
        <f>IF(AND(G12=0,G13=0,G14=0,G15=0,G16=0,G17=0,G18=0,G19=0,G20=0,G21=0,G22=0,G23=0),"",(IF((SUMIFS(LME_non_ferrous!$C:$C,LME_non_ferrous!$A:$A,E14))=0,"-",(SUMIFS(LME_non_ferrous!$C:$C,LME_non_ferrous!$A:$A,E14)))))</f>
        <v/>
      </c>
      <c r="G14" s="165">
        <f>SUMIFS(LME_non_ferrous!$C:$C,LME_non_ferrous!$A:$A,E14)</f>
        <v>0</v>
      </c>
      <c r="H14" s="3" t="str">
        <f>Доллар!H14</f>
        <v>11.03.2023</v>
      </c>
      <c r="I14" s="157" t="str">
        <f>IF(AND(J12=0,J13=0,J14=0,J15=0,J16=0,J17=0,J18=0,J19=0,J20=0,J21=0,J22=0,J23=0),"",(IF((SUMIFS(LME_non_ferrous!$C:$C,LME_non_ferrous!$A:$A,H14))=0,"-",(SUMIFS(LME_non_ferrous!$C:$C,LME_non_ferrous!$A:$A,H14)))))</f>
        <v/>
      </c>
      <c r="J14" s="165">
        <f>SUMIFS(LME_non_ferrous!$C:$C,LME_non_ferrous!$A:$A,H14)</f>
        <v>0</v>
      </c>
      <c r="K14" s="3" t="str">
        <f>Доллар!K14</f>
        <v>11.04.2023</v>
      </c>
      <c r="L14" s="157" t="str">
        <f>IF(AND(M12=0,M13=0,M14=0,M15=0,M16=0,M17=0,M18=0,M19=0,M20=0,M21=0,M22=0,M23=0),"",(IF((SUMIFS(LME_non_ferrous!$C:$C,LME_non_ferrous!$A:$A,K14))=0,"-",(SUMIFS(LME_non_ferrous!$C:$C,LME_non_ferrous!$A:$A,K14)))))</f>
        <v/>
      </c>
      <c r="M14" s="165">
        <f>SUMIFS(LME_non_ferrous!$C:$C,LME_non_ferrous!$A:$A,K14)</f>
        <v>0</v>
      </c>
      <c r="N14" s="3" t="str">
        <f>Доллар!N14</f>
        <v>11.05.2023</v>
      </c>
      <c r="O14" s="157" t="str">
        <f>IF(AND(P12=0,P13=0,P14=0,P15=0,P16=0,P17=0,P18=0,P19=0,P20=0,P21=0,P22=0,P23=0),"",(IF((SUMIFS(LME_non_ferrous!$C:$C,LME_non_ferrous!$A:$A,N14))=0,"-",(SUMIFS(LME_non_ferrous!$C:$C,LME_non_ferrous!$A:$A,N14)))))</f>
        <v/>
      </c>
      <c r="P14" s="165">
        <f>SUMIFS(LME_non_ferrous!$C:$C,LME_non_ferrous!$A:$A,N14)</f>
        <v>0</v>
      </c>
      <c r="Q14" s="3" t="str">
        <f>Доллар!Q14</f>
        <v>11.06.2023</v>
      </c>
      <c r="R14" s="157" t="str">
        <f>IF(AND(S12=0,S13=0,S14=0,S15=0,S16=0,S17=0,S18=0,S19=0,S20=0,S21=0,S22=0,S23=0),"",(IF((SUMIFS(LME_non_ferrous!$C:$C,LME_non_ferrous!$A:$A,Q14))=0,"-",(SUMIFS(LME_non_ferrous!$C:$C,LME_non_ferrous!$A:$A,Q14)))))</f>
        <v/>
      </c>
      <c r="S14" s="165">
        <f>SUMIFS(LME_non_ferrous!$C:$C,LME_non_ferrous!$A:$A,Q14)</f>
        <v>0</v>
      </c>
      <c r="T14" s="3" t="str">
        <f>Доллар!T14</f>
        <v>11.07.2023</v>
      </c>
      <c r="U14" s="157" t="str">
        <f>IF(AND(V12=0,V13=0,V14=0,V15=0,V16=0,V17=0,V18=0,V19=0,V20=0,V21=0,V22=0,V23=0),"",(IF((SUMIFS(LME_non_ferrous!$C:$C,LME_non_ferrous!$A:$A,T14))=0,"-",(SUMIFS(LME_non_ferrous!$C:$C,LME_non_ferrous!$A:$A,T14)))))</f>
        <v/>
      </c>
      <c r="V14" s="165">
        <f>SUMIFS(LME_non_ferrous!$C:$C,LME_non_ferrous!$A:$A,T14)</f>
        <v>0</v>
      </c>
      <c r="W14" s="3" t="str">
        <f>Доллар!W14</f>
        <v>11.08.2023</v>
      </c>
      <c r="X14" s="157" t="str">
        <f>IF(AND(Y12=0,Y13=0,Y14=0,Y15=0,Y16=0,Y17=0,Y18=0,Y19=0,Y20=0,Y21=0,Y22=0,Y23=0),"",(IF((SUMIFS(LME_non_ferrous!$C:$C,LME_non_ferrous!$A:$A,W14))=0,"-",(SUMIFS(LME_non_ferrous!$C:$C,LME_non_ferrous!$A:$A,W14)))))</f>
        <v/>
      </c>
      <c r="Y14" s="165">
        <f>SUMIFS(LME_non_ferrous!$C:$C,LME_non_ferrous!$A:$A,W14)</f>
        <v>0</v>
      </c>
      <c r="Z14" s="3" t="str">
        <f>Доллар!Z14</f>
        <v>11.09.2023</v>
      </c>
      <c r="AA14" s="157" t="str">
        <f>IF(AND(AB12=0,AB13=0,AB14=0,AB15=0,AB16=0,AB17=0,AB18=0,AB19=0,AB20=0,AB21=0,AB22=0,AB23=0),"",(IF((SUMIFS(LME_non_ferrous!$C:$C,LME_non_ferrous!$A:$A,Z14))=0,"-",(SUMIFS(LME_non_ferrous!$C:$C,LME_non_ferrous!$A:$A,Z14)))))</f>
        <v/>
      </c>
      <c r="AB14" s="165">
        <f>SUMIFS(LME_non_ferrous!$C:$C,LME_non_ferrous!$A:$A,Z14)</f>
        <v>0</v>
      </c>
      <c r="AC14" s="3" t="str">
        <f>Доллар!AC14</f>
        <v>11.10.2023</v>
      </c>
      <c r="AD14" s="157" t="str">
        <f>IF(AND(AE12=0,AE13=0,AE14=0,AE15=0,AE16=0,AE17=0,AE18=0,AE19=0,AE20=0,AE21=0,AE22=0,AE23=0),"",(IF((SUMIFS(LME_non_ferrous!$C:$C,LME_non_ferrous!$A:$A,AC14))=0,"-",(SUMIFS(LME_non_ferrous!$C:$C,LME_non_ferrous!$A:$A,AC14)))))</f>
        <v/>
      </c>
      <c r="AE14" s="165">
        <f>SUMIFS(LME_non_ferrous!$C:$C,LME_non_ferrous!$A:$A,AC14)</f>
        <v>0</v>
      </c>
      <c r="AF14" s="3" t="str">
        <f>Доллар!AF14</f>
        <v>11.11.2023</v>
      </c>
      <c r="AG14" s="157" t="str">
        <f>IF(AND(AH12=0,AH13=0,AH14=0,AH15=0,AH16=0,AH17=0,AH18=0,AH19=0,AH20=0,AH21=0,AH22=0,AH23=0),"",(IF((SUMIFS(LME_non_ferrous!$C:$C,LME_non_ferrous!$A:$A,AF14))=0,"-",(SUMIFS(LME_non_ferrous!$C:$C,LME_non_ferrous!$A:$A,AF14)))))</f>
        <v/>
      </c>
      <c r="AH14" s="165">
        <f>SUMIFS(LME_non_ferrous!$C:$C,LME_non_ferrous!$A:$A,AF14)</f>
        <v>0</v>
      </c>
      <c r="AI14" s="3" t="str">
        <f>Доллар!AI14</f>
        <v>11.12.2023</v>
      </c>
      <c r="AJ14" s="157" t="str">
        <f>IF(AND(AK12=0,AK13=0,AK14=0,AK15=0,AK16=0,AK17=0,AK18=0,AK19=0,AK20=0,AK21=0,AK22=0,AK23=0),"",(IF((SUMIFS(LME_non_ferrous!$C:$C,LME_non_ferrous!$A:$A,AI14))=0,"-",(SUMIFS(LME_non_ferrous!$C:$C,LME_non_ferrous!$A:$A,AI14)))))</f>
        <v/>
      </c>
      <c r="AK14" s="165">
        <f>SUMIFS(LME_non_ferrous!$C:$C,LME_non_ferrous!$A:$A,AI14)</f>
        <v>0</v>
      </c>
      <c r="AQ14" s="153" t="str">
        <f t="shared" si="1"/>
        <v>11.06.2023</v>
      </c>
      <c r="AR14" s="161">
        <f t="shared" si="0"/>
        <v>0</v>
      </c>
      <c r="AT14" s="3" t="str">
        <f t="shared" si="2"/>
        <v>11.10.2023</v>
      </c>
      <c r="AU14" s="161">
        <f t="shared" si="3"/>
        <v>0</v>
      </c>
      <c r="AW14" s="3" t="str">
        <f t="shared" si="4"/>
        <v>11.11.2023</v>
      </c>
      <c r="AX14" s="161">
        <f t="shared" si="5"/>
        <v>0</v>
      </c>
      <c r="AZ14" s="3" t="str">
        <f t="shared" si="6"/>
        <v>11.12.2023</v>
      </c>
      <c r="BA14" s="161">
        <f t="shared" si="7"/>
        <v>0</v>
      </c>
    </row>
    <row r="15" spans="2:53" x14ac:dyDescent="0.25">
      <c r="B15" s="3" t="str">
        <f>Доллар!B15</f>
        <v>12.01.2023</v>
      </c>
      <c r="C15" s="157" t="str">
        <f>IF(AND(D13=0,D14=0,D15=0,D16=0,D17=0,D18=0,D19=0,D20=0,D21=0,D22=0,D23=0,D24=0),"",(IF((SUMIFS(LME_non_ferrous!$C:$C,LME_non_ferrous!$A:$A,B15))=0,"-",(SUMIFS(LME_non_ferrous!$C:$C,LME_non_ferrous!$A:$A,B15)))))</f>
        <v/>
      </c>
      <c r="D15" s="165">
        <f>SUMIFS(LME_non_ferrous!$C:$C,LME_non_ferrous!$A:$A,B15)</f>
        <v>0</v>
      </c>
      <c r="E15" s="3" t="str">
        <f>Доллар!E15</f>
        <v>12.02.2023</v>
      </c>
      <c r="F15" s="157" t="str">
        <f>IF(AND(G13=0,G14=0,G15=0,G16=0,G17=0,G18=0,G19=0,G20=0,G21=0,G22=0,G23=0,G24=0),"",(IF((SUMIFS(LME_non_ferrous!$C:$C,LME_non_ferrous!$A:$A,E15))=0,"-",(SUMIFS(LME_non_ferrous!$C:$C,LME_non_ferrous!$A:$A,E15)))))</f>
        <v/>
      </c>
      <c r="G15" s="165">
        <f>SUMIFS(LME_non_ferrous!$C:$C,LME_non_ferrous!$A:$A,E15)</f>
        <v>0</v>
      </c>
      <c r="H15" s="3" t="str">
        <f>Доллар!H15</f>
        <v>12.03.2023</v>
      </c>
      <c r="I15" s="157" t="str">
        <f>IF(AND(J13=0,J14=0,J15=0,J16=0,J17=0,J18=0,J19=0,J20=0,J21=0,J22=0,J23=0,J24=0),"",(IF((SUMIFS(LME_non_ferrous!$C:$C,LME_non_ferrous!$A:$A,H15))=0,"-",(SUMIFS(LME_non_ferrous!$C:$C,LME_non_ferrous!$A:$A,H15)))))</f>
        <v/>
      </c>
      <c r="J15" s="165">
        <f>SUMIFS(LME_non_ferrous!$C:$C,LME_non_ferrous!$A:$A,H15)</f>
        <v>0</v>
      </c>
      <c r="K15" s="3" t="str">
        <f>Доллар!K15</f>
        <v>12.04.2023</v>
      </c>
      <c r="L15" s="157" t="str">
        <f>IF(AND(M13=0,M14=0,M15=0,M16=0,M17=0,M18=0,M19=0,M20=0,M21=0,M22=0,M23=0,M24=0),"",(IF((SUMIFS(LME_non_ferrous!$C:$C,LME_non_ferrous!$A:$A,K15))=0,"-",(SUMIFS(LME_non_ferrous!$C:$C,LME_non_ferrous!$A:$A,K15)))))</f>
        <v/>
      </c>
      <c r="M15" s="165">
        <f>SUMIFS(LME_non_ferrous!$C:$C,LME_non_ferrous!$A:$A,K15)</f>
        <v>0</v>
      </c>
      <c r="N15" s="3" t="str">
        <f>Доллар!N15</f>
        <v>12.05.2023</v>
      </c>
      <c r="O15" s="157" t="str">
        <f>IF(AND(P13=0,P14=0,P15=0,P16=0,P17=0,P18=0,P19=0,P20=0,P21=0,P22=0,P23=0,P24=0),"",(IF((SUMIFS(LME_non_ferrous!$C:$C,LME_non_ferrous!$A:$A,N15))=0,"-",(SUMIFS(LME_non_ferrous!$C:$C,LME_non_ferrous!$A:$A,N15)))))</f>
        <v/>
      </c>
      <c r="P15" s="165">
        <f>SUMIFS(LME_non_ferrous!$C:$C,LME_non_ferrous!$A:$A,N15)</f>
        <v>0</v>
      </c>
      <c r="Q15" s="3" t="str">
        <f>Доллар!Q15</f>
        <v>12.06.2023</v>
      </c>
      <c r="R15" s="157" t="str">
        <f>IF(AND(S13=0,S14=0,S15=0,S16=0,S17=0,S18=0,S19=0,S20=0,S21=0,S22=0,S23=0,S24=0),"",(IF((SUMIFS(LME_non_ferrous!$C:$C,LME_non_ferrous!$A:$A,Q15))=0,"-",(SUMIFS(LME_non_ferrous!$C:$C,LME_non_ferrous!$A:$A,Q15)))))</f>
        <v/>
      </c>
      <c r="S15" s="165">
        <f>SUMIFS(LME_non_ferrous!$C:$C,LME_non_ferrous!$A:$A,Q15)</f>
        <v>0</v>
      </c>
      <c r="T15" s="3" t="str">
        <f>Доллар!T15</f>
        <v>12.07.2023</v>
      </c>
      <c r="U15" s="157" t="str">
        <f>IF(AND(V13=0,V14=0,V15=0,V16=0,V17=0,V18=0,V19=0,V20=0,V21=0,V22=0,V23=0,V24=0),"",(IF((SUMIFS(LME_non_ferrous!$C:$C,LME_non_ferrous!$A:$A,T15))=0,"-",(SUMIFS(LME_non_ferrous!$C:$C,LME_non_ferrous!$A:$A,T15)))))</f>
        <v/>
      </c>
      <c r="V15" s="165">
        <f>SUMIFS(LME_non_ferrous!$C:$C,LME_non_ferrous!$A:$A,T15)</f>
        <v>0</v>
      </c>
      <c r="W15" s="3" t="str">
        <f>Доллар!W15</f>
        <v>12.08.2023</v>
      </c>
      <c r="X15" s="157" t="str">
        <f>IF(AND(Y13=0,Y14=0,Y15=0,Y16=0,Y17=0,Y18=0,Y19=0,Y20=0,Y21=0,Y22=0,Y23=0,Y24=0),"",(IF((SUMIFS(LME_non_ferrous!$C:$C,LME_non_ferrous!$A:$A,W15))=0,"-",(SUMIFS(LME_non_ferrous!$C:$C,LME_non_ferrous!$A:$A,W15)))))</f>
        <v/>
      </c>
      <c r="Y15" s="165">
        <f>SUMIFS(LME_non_ferrous!$C:$C,LME_non_ferrous!$A:$A,W15)</f>
        <v>0</v>
      </c>
      <c r="Z15" s="3" t="str">
        <f>Доллар!Z15</f>
        <v>12.09.2023</v>
      </c>
      <c r="AA15" s="157" t="str">
        <f>IF(AND(AB13=0,AB14=0,AB15=0,AB16=0,AB17=0,AB18=0,AB19=0,AB20=0,AB21=0,AB22=0,AB23=0,AB24=0),"",(IF((SUMIFS(LME_non_ferrous!$C:$C,LME_non_ferrous!$A:$A,Z15))=0,"-",(SUMIFS(LME_non_ferrous!$C:$C,LME_non_ferrous!$A:$A,Z15)))))</f>
        <v/>
      </c>
      <c r="AB15" s="165">
        <f>SUMIFS(LME_non_ferrous!$C:$C,LME_non_ferrous!$A:$A,Z15)</f>
        <v>0</v>
      </c>
      <c r="AC15" s="3" t="str">
        <f>Доллар!AC15</f>
        <v>12.10.2023</v>
      </c>
      <c r="AD15" s="157" t="str">
        <f>IF(AND(AE13=0,AE14=0,AE15=0,AE16=0,AE17=0,AE18=0,AE19=0,AE20=0,AE21=0,AE22=0,AE23=0,AE24=0),"",(IF((SUMIFS(LME_non_ferrous!$C:$C,LME_non_ferrous!$A:$A,AC15))=0,"-",(SUMIFS(LME_non_ferrous!$C:$C,LME_non_ferrous!$A:$A,AC15)))))</f>
        <v/>
      </c>
      <c r="AE15" s="165">
        <f>SUMIFS(LME_non_ferrous!$C:$C,LME_non_ferrous!$A:$A,AC15)</f>
        <v>0</v>
      </c>
      <c r="AF15" s="3" t="str">
        <f>Доллар!AF15</f>
        <v>12.11.2023</v>
      </c>
      <c r="AG15" s="157" t="str">
        <f>IF(AND(AH13=0,AH14=0,AH15=0,AH16=0,AH17=0,AH18=0,AH19=0,AH20=0,AH21=0,AH22=0,AH23=0,AH24=0),"",(IF((SUMIFS(LME_non_ferrous!$C:$C,LME_non_ferrous!$A:$A,AF15))=0,"-",(SUMIFS(LME_non_ferrous!$C:$C,LME_non_ferrous!$A:$A,AF15)))))</f>
        <v/>
      </c>
      <c r="AH15" s="165">
        <f>SUMIFS(LME_non_ferrous!$C:$C,LME_non_ferrous!$A:$A,AF15)</f>
        <v>0</v>
      </c>
      <c r="AI15" s="3" t="str">
        <f>Доллар!AI15</f>
        <v>12.12.2023</v>
      </c>
      <c r="AJ15" s="157" t="str">
        <f>IF(AND(AK13=0,AK14=0,AK15=0,AK16=0,AK17=0,AK18=0,AK19=0,AK20=0,AK21=0,AK22=0,AK23=0,AK24=0),"",(IF((SUMIFS(LME_non_ferrous!$C:$C,LME_non_ferrous!$A:$A,AI15))=0,"-",(SUMIFS(LME_non_ferrous!$C:$C,LME_non_ferrous!$A:$A,AI15)))))</f>
        <v/>
      </c>
      <c r="AK15" s="165">
        <f>SUMIFS(LME_non_ferrous!$C:$C,LME_non_ferrous!$A:$A,AI15)</f>
        <v>0</v>
      </c>
      <c r="AQ15" s="153" t="str">
        <f t="shared" si="1"/>
        <v>12.06.2023</v>
      </c>
      <c r="AR15" s="161">
        <f t="shared" si="0"/>
        <v>0</v>
      </c>
      <c r="AT15" s="3" t="str">
        <f t="shared" si="2"/>
        <v>12.10.2023</v>
      </c>
      <c r="AU15" s="161">
        <f t="shared" si="3"/>
        <v>0</v>
      </c>
      <c r="AW15" s="3" t="str">
        <f t="shared" si="4"/>
        <v>12.11.2023</v>
      </c>
      <c r="AX15" s="161">
        <f t="shared" si="5"/>
        <v>0</v>
      </c>
      <c r="AZ15" s="3" t="str">
        <f t="shared" si="6"/>
        <v>12.12.2023</v>
      </c>
      <c r="BA15" s="161">
        <f t="shared" si="7"/>
        <v>0</v>
      </c>
    </row>
    <row r="16" spans="2:53" x14ac:dyDescent="0.25">
      <c r="B16" s="3" t="str">
        <f>Доллар!B16</f>
        <v>13.01.2023</v>
      </c>
      <c r="C16" s="157" t="str">
        <f>IF(AND(D14=0,D15=0,D16=0,D17=0,D18=0,D19=0,D20=0,D21=0,D22=0,D23=0,D24=0,D25=0),"",(IF((SUMIFS(LME_non_ferrous!$C:$C,LME_non_ferrous!$A:$A,B16))=0,"-",(SUMIFS(LME_non_ferrous!$C:$C,LME_non_ferrous!$A:$A,B16)))))</f>
        <v/>
      </c>
      <c r="D16" s="165">
        <f>SUMIFS(LME_non_ferrous!$C:$C,LME_non_ferrous!$A:$A,B16)</f>
        <v>0</v>
      </c>
      <c r="E16" s="3" t="str">
        <f>Доллар!E16</f>
        <v>13.02.2023</v>
      </c>
      <c r="F16" s="157" t="str">
        <f>IF(AND(G14=0,G15=0,G16=0,G17=0,G18=0,G19=0,G20=0,G21=0,G22=0,G23=0,G24=0,G25=0),"",(IF((SUMIFS(LME_non_ferrous!$C:$C,LME_non_ferrous!$A:$A,E16))=0,"-",(SUMIFS(LME_non_ferrous!$C:$C,LME_non_ferrous!$A:$A,E16)))))</f>
        <v/>
      </c>
      <c r="G16" s="165">
        <f>SUMIFS(LME_non_ferrous!$C:$C,LME_non_ferrous!$A:$A,E16)</f>
        <v>0</v>
      </c>
      <c r="H16" s="3" t="str">
        <f>Доллар!H16</f>
        <v>13.03.2023</v>
      </c>
      <c r="I16" s="157" t="str">
        <f>IF(AND(J14=0,J15=0,J16=0,J17=0,J18=0,J19=0,J20=0,J21=0,J22=0,J23=0,J24=0,J25=0),"",(IF((SUMIFS(LME_non_ferrous!$C:$C,LME_non_ferrous!$A:$A,H16))=0,"-",(SUMIFS(LME_non_ferrous!$C:$C,LME_non_ferrous!$A:$A,H16)))))</f>
        <v/>
      </c>
      <c r="J16" s="165">
        <f>SUMIFS(LME_non_ferrous!$C:$C,LME_non_ferrous!$A:$A,H16)</f>
        <v>0</v>
      </c>
      <c r="K16" s="3" t="str">
        <f>Доллар!K16</f>
        <v>13.04.2023</v>
      </c>
      <c r="L16" s="157" t="str">
        <f>IF(AND(M14=0,M15=0,M16=0,M17=0,M18=0,M19=0,M20=0,M21=0,M22=0,M23=0,M24=0,M25=0),"",(IF((SUMIFS(LME_non_ferrous!$C:$C,LME_non_ferrous!$A:$A,K16))=0,"-",(SUMIFS(LME_non_ferrous!$C:$C,LME_non_ferrous!$A:$A,K16)))))</f>
        <v/>
      </c>
      <c r="M16" s="165">
        <f>SUMIFS(LME_non_ferrous!$C:$C,LME_non_ferrous!$A:$A,K16)</f>
        <v>0</v>
      </c>
      <c r="N16" s="3" t="str">
        <f>Доллар!N16</f>
        <v>13.05.2023</v>
      </c>
      <c r="O16" s="157" t="str">
        <f>IF(AND(P14=0,P15=0,P16=0,P17=0,P18=0,P19=0,P20=0,P21=0,P22=0,P23=0,P24=0,P25=0),"",(IF((SUMIFS(LME_non_ferrous!$C:$C,LME_non_ferrous!$A:$A,N16))=0,"-",(SUMIFS(LME_non_ferrous!$C:$C,LME_non_ferrous!$A:$A,N16)))))</f>
        <v/>
      </c>
      <c r="P16" s="165">
        <f>SUMIFS(LME_non_ferrous!$C:$C,LME_non_ferrous!$A:$A,N16)</f>
        <v>0</v>
      </c>
      <c r="Q16" s="3" t="str">
        <f>Доллар!Q16</f>
        <v>13.06.2023</v>
      </c>
      <c r="R16" s="157" t="str">
        <f>IF(AND(S14=0,S15=0,S16=0,S17=0,S18=0,S19=0,S20=0,S21=0,S22=0,S23=0,S24=0,S25=0),"",(IF((SUMIFS(LME_non_ferrous!$C:$C,LME_non_ferrous!$A:$A,Q16))=0,"-",(SUMIFS(LME_non_ferrous!$C:$C,LME_non_ferrous!$A:$A,Q16)))))</f>
        <v/>
      </c>
      <c r="S16" s="165">
        <f>SUMIFS(LME_non_ferrous!$C:$C,LME_non_ferrous!$A:$A,Q16)</f>
        <v>0</v>
      </c>
      <c r="T16" s="3" t="str">
        <f>Доллар!T16</f>
        <v>13.07.2023</v>
      </c>
      <c r="U16" s="157" t="str">
        <f>IF(AND(V14=0,V15=0,V16=0,V17=0,V18=0,V19=0,V20=0,V21=0,V22=0,V23=0,V24=0,V25=0),"",(IF((SUMIFS(LME_non_ferrous!$C:$C,LME_non_ferrous!$A:$A,T16))=0,"-",(SUMIFS(LME_non_ferrous!$C:$C,LME_non_ferrous!$A:$A,T16)))))</f>
        <v/>
      </c>
      <c r="V16" s="165">
        <f>SUMIFS(LME_non_ferrous!$C:$C,LME_non_ferrous!$A:$A,T16)</f>
        <v>0</v>
      </c>
      <c r="W16" s="3" t="str">
        <f>Доллар!W16</f>
        <v>13.08.2023</v>
      </c>
      <c r="X16" s="157" t="str">
        <f>IF(AND(Y14=0,Y15=0,Y16=0,Y17=0,Y18=0,Y19=0,Y20=0,Y21=0,Y22=0,Y23=0,Y24=0,Y25=0),"",(IF((SUMIFS(LME_non_ferrous!$C:$C,LME_non_ferrous!$A:$A,W16))=0,"-",(SUMIFS(LME_non_ferrous!$C:$C,LME_non_ferrous!$A:$A,W16)))))</f>
        <v/>
      </c>
      <c r="Y16" s="165">
        <f>SUMIFS(LME_non_ferrous!$C:$C,LME_non_ferrous!$A:$A,W16)</f>
        <v>0</v>
      </c>
      <c r="Z16" s="3" t="str">
        <f>Доллар!Z16</f>
        <v>13.09.2023</v>
      </c>
      <c r="AA16" s="157" t="str">
        <f>IF(AND(AB14=0,AB15=0,AB16=0,AB17=0,AB18=0,AB19=0,AB20=0,AB21=0,AB22=0,AB23=0,AB24=0,AB25=0),"",(IF((SUMIFS(LME_non_ferrous!$C:$C,LME_non_ferrous!$A:$A,Z16))=0,"-",(SUMIFS(LME_non_ferrous!$C:$C,LME_non_ferrous!$A:$A,Z16)))))</f>
        <v/>
      </c>
      <c r="AB16" s="165">
        <f>SUMIFS(LME_non_ferrous!$C:$C,LME_non_ferrous!$A:$A,Z16)</f>
        <v>0</v>
      </c>
      <c r="AC16" s="3" t="str">
        <f>Доллар!AC16</f>
        <v>13.10.2023</v>
      </c>
      <c r="AD16" s="157" t="str">
        <f>IF(AND(AE14=0,AE15=0,AE16=0,AE17=0,AE18=0,AE19=0,AE20=0,AE21=0,AE22=0,AE23=0,AE24=0,AE25=0),"",(IF((SUMIFS(LME_non_ferrous!$C:$C,LME_non_ferrous!$A:$A,AC16))=0,"-",(SUMIFS(LME_non_ferrous!$C:$C,LME_non_ferrous!$A:$A,AC16)))))</f>
        <v/>
      </c>
      <c r="AE16" s="165">
        <f>SUMIFS(LME_non_ferrous!$C:$C,LME_non_ferrous!$A:$A,AC16)</f>
        <v>0</v>
      </c>
      <c r="AF16" s="3" t="str">
        <f>Доллар!AF16</f>
        <v>13.11.2023</v>
      </c>
      <c r="AG16" s="157" t="str">
        <f>IF(AND(AH14=0,AH15=0,AH16=0,AH17=0,AH18=0,AH19=0,AH20=0,AH21=0,AH22=0,AH23=0,AH24=0,AH25=0),"",(IF((SUMIFS(LME_non_ferrous!$C:$C,LME_non_ferrous!$A:$A,AF16))=0,"-",(SUMIFS(LME_non_ferrous!$C:$C,LME_non_ferrous!$A:$A,AF16)))))</f>
        <v/>
      </c>
      <c r="AH16" s="165">
        <f>SUMIFS(LME_non_ferrous!$C:$C,LME_non_ferrous!$A:$A,AF16)</f>
        <v>0</v>
      </c>
      <c r="AI16" s="3" t="str">
        <f>Доллар!AI16</f>
        <v>13.12.2023</v>
      </c>
      <c r="AJ16" s="157" t="str">
        <f>IF(AND(AK14=0,AK15=0,AK16=0,AK17=0,AK18=0,AK19=0,AK20=0,AK21=0,AK22=0,AK23=0,AK24=0,AK25=0),"",(IF((SUMIFS(LME_non_ferrous!$C:$C,LME_non_ferrous!$A:$A,AI16))=0,"-",(SUMIFS(LME_non_ferrous!$C:$C,LME_non_ferrous!$A:$A,AI16)))))</f>
        <v/>
      </c>
      <c r="AK16" s="165">
        <f>SUMIFS(LME_non_ferrous!$C:$C,LME_non_ferrous!$A:$A,AI16)</f>
        <v>0</v>
      </c>
      <c r="AQ16" s="153" t="str">
        <f t="shared" si="1"/>
        <v>13.06.2023</v>
      </c>
      <c r="AR16" s="161">
        <f t="shared" si="0"/>
        <v>0</v>
      </c>
      <c r="AT16" s="3" t="str">
        <f t="shared" si="2"/>
        <v>13.10.2023</v>
      </c>
      <c r="AU16" s="161">
        <f t="shared" si="3"/>
        <v>0</v>
      </c>
      <c r="AW16" s="3" t="str">
        <f t="shared" si="4"/>
        <v>13.11.2023</v>
      </c>
      <c r="AX16" s="161">
        <f t="shared" si="5"/>
        <v>0</v>
      </c>
      <c r="AZ16" s="3" t="str">
        <f t="shared" si="6"/>
        <v>13.12.2023</v>
      </c>
      <c r="BA16" s="161">
        <f t="shared" si="7"/>
        <v>0</v>
      </c>
    </row>
    <row r="17" spans="2:53" x14ac:dyDescent="0.25">
      <c r="B17" s="3" t="str">
        <f>Доллар!B17</f>
        <v>14.01.2023</v>
      </c>
      <c r="C17" s="157" t="str">
        <f>IF(AND(D15=0,D16=0,D17=0,D18=0,D19=0,D20=0,D21=0,D22=0,D23=0,D24=0,D25=0,D26=0),"",(IF((SUMIFS(LME_non_ferrous!$C:$C,LME_non_ferrous!$A:$A,B17))=0,"-",(SUMIFS(LME_non_ferrous!$C:$C,LME_non_ferrous!$A:$A,B17)))))</f>
        <v/>
      </c>
      <c r="D17" s="165">
        <f>SUMIFS(LME_non_ferrous!$C:$C,LME_non_ferrous!$A:$A,B17)</f>
        <v>0</v>
      </c>
      <c r="E17" s="3" t="str">
        <f>Доллар!E17</f>
        <v>14.02.2023</v>
      </c>
      <c r="F17" s="157" t="str">
        <f>IF(AND(G15=0,G16=0,G17=0,G18=0,G19=0,G20=0,G21=0,G22=0,G23=0,G24=0,G25=0,G26=0),"",(IF((SUMIFS(LME_non_ferrous!$C:$C,LME_non_ferrous!$A:$A,E17))=0,"-",(SUMIFS(LME_non_ferrous!$C:$C,LME_non_ferrous!$A:$A,E17)))))</f>
        <v/>
      </c>
      <c r="G17" s="165">
        <f>SUMIFS(LME_non_ferrous!$C:$C,LME_non_ferrous!$A:$A,E17)</f>
        <v>0</v>
      </c>
      <c r="H17" s="3" t="str">
        <f>Доллар!H17</f>
        <v>14.03.2023</v>
      </c>
      <c r="I17" s="157" t="str">
        <f>IF(AND(J15=0,J16=0,J17=0,J18=0,J19=0,J20=0,J21=0,J22=0,J23=0,J24=0,J25=0,J26=0),"",(IF((SUMIFS(LME_non_ferrous!$C:$C,LME_non_ferrous!$A:$A,H17))=0,"-",(SUMIFS(LME_non_ferrous!$C:$C,LME_non_ferrous!$A:$A,H17)))))</f>
        <v/>
      </c>
      <c r="J17" s="165">
        <f>SUMIFS(LME_non_ferrous!$C:$C,LME_non_ferrous!$A:$A,H17)</f>
        <v>0</v>
      </c>
      <c r="K17" s="3" t="str">
        <f>Доллар!K17</f>
        <v>14.04.2023</v>
      </c>
      <c r="L17" s="157" t="str">
        <f>IF(AND(M15=0,M16=0,M17=0,M18=0,M19=0,M20=0,M21=0,M22=0,M23=0,M24=0,M25=0,M26=0),"",(IF((SUMIFS(LME_non_ferrous!$C:$C,LME_non_ferrous!$A:$A,K17))=0,"-",(SUMIFS(LME_non_ferrous!$C:$C,LME_non_ferrous!$A:$A,K17)))))</f>
        <v/>
      </c>
      <c r="M17" s="165">
        <f>SUMIFS(LME_non_ferrous!$C:$C,LME_non_ferrous!$A:$A,K17)</f>
        <v>0</v>
      </c>
      <c r="N17" s="3" t="str">
        <f>Доллар!N17</f>
        <v>14.05.2023</v>
      </c>
      <c r="O17" s="157" t="str">
        <f>IF(AND(P15=0,P16=0,P17=0,P18=0,P19=0,P20=0,P21=0,P22=0,P23=0,P24=0,P25=0,P26=0),"",(IF((SUMIFS(LME_non_ferrous!$C:$C,LME_non_ferrous!$A:$A,N17))=0,"-",(SUMIFS(LME_non_ferrous!$C:$C,LME_non_ferrous!$A:$A,N17)))))</f>
        <v/>
      </c>
      <c r="P17" s="165">
        <f>SUMIFS(LME_non_ferrous!$C:$C,LME_non_ferrous!$A:$A,N17)</f>
        <v>0</v>
      </c>
      <c r="Q17" s="3" t="str">
        <f>Доллар!Q17</f>
        <v>14.06.2023</v>
      </c>
      <c r="R17" s="157" t="str">
        <f>IF(AND(S15=0,S16=0,S17=0,S18=0,S19=0,S20=0,S21=0,S22=0,S23=0,S24=0,S25=0,S26=0),"",(IF((SUMIFS(LME_non_ferrous!$C:$C,LME_non_ferrous!$A:$A,Q17))=0,"-",(SUMIFS(LME_non_ferrous!$C:$C,LME_non_ferrous!$A:$A,Q17)))))</f>
        <v/>
      </c>
      <c r="S17" s="165">
        <f>SUMIFS(LME_non_ferrous!$C:$C,LME_non_ferrous!$A:$A,Q17)</f>
        <v>0</v>
      </c>
      <c r="T17" s="3" t="str">
        <f>Доллар!T17</f>
        <v>14.07.2023</v>
      </c>
      <c r="U17" s="157" t="str">
        <f>IF(AND(V15=0,V16=0,V17=0,V18=0,V19=0,V20=0,V21=0,V22=0,V23=0,V24=0,V25=0,V26=0),"",(IF((SUMIFS(LME_non_ferrous!$C:$C,LME_non_ferrous!$A:$A,T17))=0,"-",(SUMIFS(LME_non_ferrous!$C:$C,LME_non_ferrous!$A:$A,T17)))))</f>
        <v/>
      </c>
      <c r="V17" s="165">
        <f>SUMIFS(LME_non_ferrous!$C:$C,LME_non_ferrous!$A:$A,T17)</f>
        <v>0</v>
      </c>
      <c r="W17" s="3" t="str">
        <f>Доллар!W17</f>
        <v>14.08.2023</v>
      </c>
      <c r="X17" s="157" t="str">
        <f>IF(AND(Y15=0,Y16=0,Y17=0,Y18=0,Y19=0,Y20=0,Y21=0,Y22=0,Y23=0,Y24=0,Y25=0,Y26=0),"",(IF((SUMIFS(LME_non_ferrous!$C:$C,LME_non_ferrous!$A:$A,W17))=0,"-",(SUMIFS(LME_non_ferrous!$C:$C,LME_non_ferrous!$A:$A,W17)))))</f>
        <v/>
      </c>
      <c r="Y17" s="165">
        <f>SUMIFS(LME_non_ferrous!$C:$C,LME_non_ferrous!$A:$A,W17)</f>
        <v>0</v>
      </c>
      <c r="Z17" s="3" t="str">
        <f>Доллар!Z17</f>
        <v>14.09.2023</v>
      </c>
      <c r="AA17" s="157" t="str">
        <f>IF(AND(AB15=0,AB16=0,AB17=0,AB18=0,AB19=0,AB20=0,AB21=0,AB22=0,AB23=0,AB24=0,AB25=0,AB26=0),"",(IF((SUMIFS(LME_non_ferrous!$C:$C,LME_non_ferrous!$A:$A,Z17))=0,"-",(SUMIFS(LME_non_ferrous!$C:$C,LME_non_ferrous!$A:$A,Z17)))))</f>
        <v/>
      </c>
      <c r="AB17" s="165">
        <f>SUMIFS(LME_non_ferrous!$C:$C,LME_non_ferrous!$A:$A,Z17)</f>
        <v>0</v>
      </c>
      <c r="AC17" s="3" t="str">
        <f>Доллар!AC17</f>
        <v>14.10.2023</v>
      </c>
      <c r="AD17" s="157" t="str">
        <f>IF(AND(AE15=0,AE16=0,AE17=0,AE18=0,AE19=0,AE20=0,AE21=0,AE22=0,AE23=0,AE24=0,AE25=0,AE26=0),"",(IF((SUMIFS(LME_non_ferrous!$C:$C,LME_non_ferrous!$A:$A,AC17))=0,"-",(SUMIFS(LME_non_ferrous!$C:$C,LME_non_ferrous!$A:$A,AC17)))))</f>
        <v/>
      </c>
      <c r="AE17" s="165">
        <f>SUMIFS(LME_non_ferrous!$C:$C,LME_non_ferrous!$A:$A,AC17)</f>
        <v>0</v>
      </c>
      <c r="AF17" s="3" t="str">
        <f>Доллар!AF17</f>
        <v>14.11.2023</v>
      </c>
      <c r="AG17" s="157" t="str">
        <f>IF(AND(AH15=0,AH16=0,AH17=0,AH18=0,AH19=0,AH20=0,AH21=0,AH22=0,AH23=0,AH24=0,AH25=0,AH26=0),"",(IF((SUMIFS(LME_non_ferrous!$C:$C,LME_non_ferrous!$A:$A,AF17))=0,"-",(SUMIFS(LME_non_ferrous!$C:$C,LME_non_ferrous!$A:$A,AF17)))))</f>
        <v/>
      </c>
      <c r="AH17" s="165">
        <f>SUMIFS(LME_non_ferrous!$C:$C,LME_non_ferrous!$A:$A,AF17)</f>
        <v>0</v>
      </c>
      <c r="AI17" s="3" t="str">
        <f>Доллар!AI17</f>
        <v>14.12.2023</v>
      </c>
      <c r="AJ17" s="157" t="str">
        <f>IF(AND(AK15=0,AK16=0,AK17=0,AK18=0,AK19=0,AK20=0,AK21=0,AK22=0,AK23=0,AK24=0,AK25=0,AK26=0),"",(IF((SUMIFS(LME_non_ferrous!$C:$C,LME_non_ferrous!$A:$A,AI17))=0,"-",(SUMIFS(LME_non_ferrous!$C:$C,LME_non_ferrous!$A:$A,AI17)))))</f>
        <v/>
      </c>
      <c r="AK17" s="165">
        <f>SUMIFS(LME_non_ferrous!$C:$C,LME_non_ferrous!$A:$A,AI17)</f>
        <v>0</v>
      </c>
      <c r="AQ17" s="153" t="str">
        <f t="shared" si="1"/>
        <v>14.06.2023</v>
      </c>
      <c r="AR17" s="161">
        <f t="shared" si="0"/>
        <v>0</v>
      </c>
      <c r="AT17" s="3" t="str">
        <f t="shared" si="2"/>
        <v>14.10.2023</v>
      </c>
      <c r="AU17" s="161">
        <f t="shared" si="3"/>
        <v>0</v>
      </c>
      <c r="AW17" s="3" t="str">
        <f t="shared" si="4"/>
        <v>14.11.2023</v>
      </c>
      <c r="AX17" s="161">
        <f t="shared" si="5"/>
        <v>0</v>
      </c>
      <c r="AZ17" s="3" t="str">
        <f t="shared" si="6"/>
        <v>14.12.2023</v>
      </c>
      <c r="BA17" s="161">
        <f t="shared" si="7"/>
        <v>0</v>
      </c>
    </row>
    <row r="18" spans="2:53" x14ac:dyDescent="0.25">
      <c r="B18" s="3" t="str">
        <f>Доллар!B18</f>
        <v>15.01.2023</v>
      </c>
      <c r="C18" s="157" t="str">
        <f>IF(AND(D16=0,D17=0,D18=0,D19=0,D20=0,D21=0,D22=0,D23=0,D24=0,D25=0,D26=0,D27=0),"",(IF((SUMIFS(LME_non_ferrous!$C:$C,LME_non_ferrous!$A:$A,B18))=0,"-",(SUMIFS(LME_non_ferrous!$C:$C,LME_non_ferrous!$A:$A,B18)))))</f>
        <v/>
      </c>
      <c r="D18" s="165">
        <f>SUMIFS(LME_non_ferrous!$C:$C,LME_non_ferrous!$A:$A,B18)</f>
        <v>0</v>
      </c>
      <c r="E18" s="3" t="str">
        <f>Доллар!E18</f>
        <v>15.02.2023</v>
      </c>
      <c r="F18" s="157" t="str">
        <f>IF(AND(G16=0,G17=0,G18=0,G19=0,G20=0,G21=0,G22=0,G23=0,G24=0,G25=0,G26=0,G27=0),"",(IF((SUMIFS(LME_non_ferrous!$C:$C,LME_non_ferrous!$A:$A,E18))=0,"-",(SUMIFS(LME_non_ferrous!$C:$C,LME_non_ferrous!$A:$A,E18)))))</f>
        <v/>
      </c>
      <c r="G18" s="165">
        <f>SUMIFS(LME_non_ferrous!$C:$C,LME_non_ferrous!$A:$A,E18)</f>
        <v>0</v>
      </c>
      <c r="H18" s="3" t="str">
        <f>Доллар!H18</f>
        <v>15.03.2023</v>
      </c>
      <c r="I18" s="157" t="str">
        <f>IF(AND(J16=0,J17=0,J18=0,J19=0,J20=0,J21=0,J22=0,J23=0,J24=0,J25=0,J26=0,J27=0),"",(IF((SUMIFS(LME_non_ferrous!$C:$C,LME_non_ferrous!$A:$A,H18))=0,"-",(SUMIFS(LME_non_ferrous!$C:$C,LME_non_ferrous!$A:$A,H18)))))</f>
        <v/>
      </c>
      <c r="J18" s="165">
        <f>SUMIFS(LME_non_ferrous!$C:$C,LME_non_ferrous!$A:$A,H18)</f>
        <v>0</v>
      </c>
      <c r="K18" s="3" t="str">
        <f>Доллар!K18</f>
        <v>15.04.2023</v>
      </c>
      <c r="L18" s="157" t="str">
        <f>IF(AND(M16=0,M17=0,M18=0,M19=0,M20=0,M21=0,M22=0,M23=0,M24=0,M25=0,M26=0,M27=0),"",(IF((SUMIFS(LME_non_ferrous!$C:$C,LME_non_ferrous!$A:$A,K18))=0,"-",(SUMIFS(LME_non_ferrous!$C:$C,LME_non_ferrous!$A:$A,K18)))))</f>
        <v/>
      </c>
      <c r="M18" s="165">
        <f>SUMIFS(LME_non_ferrous!$C:$C,LME_non_ferrous!$A:$A,K18)</f>
        <v>0</v>
      </c>
      <c r="N18" s="3" t="str">
        <f>Доллар!N18</f>
        <v>15.05.2023</v>
      </c>
      <c r="O18" s="157" t="str">
        <f>IF(AND(P16=0,P17=0,P18=0,P19=0,P20=0,P21=0,P22=0,P23=0,P24=0,P25=0,P26=0,P27=0),"",(IF((SUMIFS(LME_non_ferrous!$C:$C,LME_non_ferrous!$A:$A,N18))=0,"-",(SUMIFS(LME_non_ferrous!$C:$C,LME_non_ferrous!$A:$A,N18)))))</f>
        <v/>
      </c>
      <c r="P18" s="165">
        <f>SUMIFS(LME_non_ferrous!$C:$C,LME_non_ferrous!$A:$A,N18)</f>
        <v>0</v>
      </c>
      <c r="Q18" s="3" t="str">
        <f>Доллар!Q18</f>
        <v>15.06.2023</v>
      </c>
      <c r="R18" s="157" t="str">
        <f>IF(AND(S16=0,S17=0,S18=0,S19=0,S20=0,S21=0,S22=0,S23=0,S24=0,S25=0,S26=0,S27=0),"",(IF((SUMIFS(LME_non_ferrous!$C:$C,LME_non_ferrous!$A:$A,Q18))=0,"-",(SUMIFS(LME_non_ferrous!$C:$C,LME_non_ferrous!$A:$A,Q18)))))</f>
        <v/>
      </c>
      <c r="S18" s="165">
        <f>SUMIFS(LME_non_ferrous!$C:$C,LME_non_ferrous!$A:$A,Q18)</f>
        <v>0</v>
      </c>
      <c r="T18" s="3" t="str">
        <f>Доллар!T18</f>
        <v>15.07.2023</v>
      </c>
      <c r="U18" s="157" t="str">
        <f>IF(AND(V16=0,V17=0,V18=0,V19=0,V20=0,V21=0,V22=0,V23=0,V24=0,V25=0,V26=0,V27=0),"",(IF((SUMIFS(LME_non_ferrous!$C:$C,LME_non_ferrous!$A:$A,T18))=0,"-",(SUMIFS(LME_non_ferrous!$C:$C,LME_non_ferrous!$A:$A,T18)))))</f>
        <v/>
      </c>
      <c r="V18" s="165">
        <f>SUMIFS(LME_non_ferrous!$C:$C,LME_non_ferrous!$A:$A,T18)</f>
        <v>0</v>
      </c>
      <c r="W18" s="3" t="str">
        <f>Доллар!W18</f>
        <v>15.08.2023</v>
      </c>
      <c r="X18" s="157" t="str">
        <f>IF(AND(Y16=0,Y17=0,Y18=0,Y19=0,Y20=0,Y21=0,Y22=0,Y23=0,Y24=0,Y25=0,Y26=0,Y27=0),"",(IF((SUMIFS(LME_non_ferrous!$C:$C,LME_non_ferrous!$A:$A,W18))=0,"-",(SUMIFS(LME_non_ferrous!$C:$C,LME_non_ferrous!$A:$A,W18)))))</f>
        <v/>
      </c>
      <c r="Y18" s="165">
        <f>SUMIFS(LME_non_ferrous!$C:$C,LME_non_ferrous!$A:$A,W18)</f>
        <v>0</v>
      </c>
      <c r="Z18" s="3" t="str">
        <f>Доллар!Z18</f>
        <v>15.09.2023</v>
      </c>
      <c r="AA18" s="157" t="str">
        <f>IF(AND(AB16=0,AB17=0,AB18=0,AB19=0,AB20=0,AB21=0,AB22=0,AB23=0,AB24=0,AB25=0,AB26=0,AB27=0),"",(IF((SUMIFS(LME_non_ferrous!$C:$C,LME_non_ferrous!$A:$A,Z18))=0,"-",(SUMIFS(LME_non_ferrous!$C:$C,LME_non_ferrous!$A:$A,Z18)))))</f>
        <v/>
      </c>
      <c r="AB18" s="165">
        <f>SUMIFS(LME_non_ferrous!$C:$C,LME_non_ferrous!$A:$A,Z18)</f>
        <v>0</v>
      </c>
      <c r="AC18" s="3" t="str">
        <f>Доллар!AC18</f>
        <v>15.10.2023</v>
      </c>
      <c r="AD18" s="157" t="str">
        <f>IF(AND(AE16=0,AE17=0,AE18=0,AE19=0,AE20=0,AE21=0,AE22=0,AE23=0,AE24=0,AE25=0,AE26=0,AE27=0),"",(IF((SUMIFS(LME_non_ferrous!$C:$C,LME_non_ferrous!$A:$A,AC18))=0,"-",(SUMIFS(LME_non_ferrous!$C:$C,LME_non_ferrous!$A:$A,AC18)))))</f>
        <v/>
      </c>
      <c r="AE18" s="165">
        <f>SUMIFS(LME_non_ferrous!$C:$C,LME_non_ferrous!$A:$A,AC18)</f>
        <v>0</v>
      </c>
      <c r="AF18" s="3" t="str">
        <f>Доллар!AF18</f>
        <v>15.11.2023</v>
      </c>
      <c r="AG18" s="157" t="str">
        <f>IF(AND(AH16=0,AH17=0,AH18=0,AH19=0,AH20=0,AH21=0,AH22=0,AH23=0,AH24=0,AH25=0,AH26=0,AH27=0),"",(IF((SUMIFS(LME_non_ferrous!$C:$C,LME_non_ferrous!$A:$A,AF18))=0,"-",(SUMIFS(LME_non_ferrous!$C:$C,LME_non_ferrous!$A:$A,AF18)))))</f>
        <v/>
      </c>
      <c r="AH18" s="165">
        <f>SUMIFS(LME_non_ferrous!$C:$C,LME_non_ferrous!$A:$A,AF18)</f>
        <v>0</v>
      </c>
      <c r="AI18" s="3" t="str">
        <f>Доллар!AI18</f>
        <v>15.12.2023</v>
      </c>
      <c r="AJ18" s="157" t="str">
        <f>IF(AND(AK16=0,AK17=0,AK18=0,AK19=0,AK20=0,AK21=0,AK22=0,AK23=0,AK24=0,AK25=0,AK26=0,AK27=0),"",(IF((SUMIFS(LME_non_ferrous!$C:$C,LME_non_ferrous!$A:$A,AI18))=0,"-",(SUMIFS(LME_non_ferrous!$C:$C,LME_non_ferrous!$A:$A,AI18)))))</f>
        <v/>
      </c>
      <c r="AK18" s="165">
        <f>SUMIFS(LME_non_ferrous!$C:$C,LME_non_ferrous!$A:$A,AI18)</f>
        <v>0</v>
      </c>
      <c r="AQ18" s="153" t="str">
        <f t="shared" si="1"/>
        <v>15.06.2023</v>
      </c>
      <c r="AR18" s="161">
        <f t="shared" si="0"/>
        <v>0</v>
      </c>
      <c r="AT18" s="3" t="str">
        <f t="shared" si="2"/>
        <v>15.10.2023</v>
      </c>
      <c r="AU18" s="161">
        <f t="shared" si="3"/>
        <v>0</v>
      </c>
      <c r="AW18" s="3" t="str">
        <f t="shared" si="4"/>
        <v>15.11.2023</v>
      </c>
      <c r="AX18" s="161">
        <f t="shared" si="5"/>
        <v>0</v>
      </c>
      <c r="AZ18" s="3" t="str">
        <f t="shared" si="6"/>
        <v>15.12.2023</v>
      </c>
      <c r="BA18" s="161">
        <f t="shared" si="7"/>
        <v>0</v>
      </c>
    </row>
    <row r="19" spans="2:53" x14ac:dyDescent="0.25">
      <c r="B19" s="3" t="str">
        <f>Доллар!B19</f>
        <v>16.01.2023</v>
      </c>
      <c r="C19" s="157" t="str">
        <f>IF(AND(D17=0,D18=0,D19=0,D20=0,D21=0,D22=0,D23=0,D24=0,D25=0,D26=0,D27=0,D28=0),"",(IF((SUMIFS(LME_non_ferrous!$C:$C,LME_non_ferrous!$A:$A,B19))=0,"-",(SUMIFS(LME_non_ferrous!$C:$C,LME_non_ferrous!$A:$A,B19)))))</f>
        <v/>
      </c>
      <c r="D19" s="165">
        <f>SUMIFS(LME_non_ferrous!$C:$C,LME_non_ferrous!$A:$A,B19)</f>
        <v>0</v>
      </c>
      <c r="E19" s="3" t="str">
        <f>Доллар!E19</f>
        <v>16.02.2023</v>
      </c>
      <c r="F19" s="157" t="str">
        <f>IF(AND(G17=0,G18=0,G19=0,G20=0,G21=0,G22=0,G23=0,G24=0,G25=0,G26=0,G27=0,G28=0),"",(IF((SUMIFS(LME_non_ferrous!$C:$C,LME_non_ferrous!$A:$A,E19))=0,"-",(SUMIFS(LME_non_ferrous!$C:$C,LME_non_ferrous!$A:$A,E19)))))</f>
        <v/>
      </c>
      <c r="G19" s="165">
        <f>SUMIFS(LME_non_ferrous!$C:$C,LME_non_ferrous!$A:$A,E19)</f>
        <v>0</v>
      </c>
      <c r="H19" s="3" t="str">
        <f>Доллар!H19</f>
        <v>16.03.2023</v>
      </c>
      <c r="I19" s="157" t="str">
        <f>IF(AND(J17=0,J18=0,J19=0,J20=0,J21=0,J22=0,J23=0,J24=0,J25=0,J26=0,J27=0,J28=0),"",(IF((SUMIFS(LME_non_ferrous!$C:$C,LME_non_ferrous!$A:$A,H19))=0,"-",(SUMIFS(LME_non_ferrous!$C:$C,LME_non_ferrous!$A:$A,H19)))))</f>
        <v/>
      </c>
      <c r="J19" s="165">
        <f>SUMIFS(LME_non_ferrous!$C:$C,LME_non_ferrous!$A:$A,H19)</f>
        <v>0</v>
      </c>
      <c r="K19" s="3" t="str">
        <f>Доллар!K19</f>
        <v>16.04.2023</v>
      </c>
      <c r="L19" s="157" t="str">
        <f>IF(AND(M17=0,M18=0,M19=0,M20=0,M21=0,M22=0,M23=0,M24=0,M25=0,M26=0,M27=0,M28=0),"",(IF((SUMIFS(LME_non_ferrous!$C:$C,LME_non_ferrous!$A:$A,K19))=0,"-",(SUMIFS(LME_non_ferrous!$C:$C,LME_non_ferrous!$A:$A,K19)))))</f>
        <v/>
      </c>
      <c r="M19" s="165">
        <f>SUMIFS(LME_non_ferrous!$C:$C,LME_non_ferrous!$A:$A,K19)</f>
        <v>0</v>
      </c>
      <c r="N19" s="3" t="str">
        <f>Доллар!N19</f>
        <v>16.05.2023</v>
      </c>
      <c r="O19" s="157" t="str">
        <f>IF(AND(P17=0,P18=0,P19=0,P20=0,P21=0,P22=0,P23=0,P24=0,P25=0,P26=0,P27=0,P28=0),"",(IF((SUMIFS(LME_non_ferrous!$C:$C,LME_non_ferrous!$A:$A,N19))=0,"-",(SUMIFS(LME_non_ferrous!$C:$C,LME_non_ferrous!$A:$A,N19)))))</f>
        <v/>
      </c>
      <c r="P19" s="165">
        <f>SUMIFS(LME_non_ferrous!$C:$C,LME_non_ferrous!$A:$A,N19)</f>
        <v>0</v>
      </c>
      <c r="Q19" s="3" t="str">
        <f>Доллар!Q19</f>
        <v>16.06.2023</v>
      </c>
      <c r="R19" s="157" t="str">
        <f>IF(AND(S17=0,S18=0,S19=0,S20=0,S21=0,S22=0,S23=0,S24=0,S25=0,S26=0,S27=0,S28=0),"",(IF((SUMIFS(LME_non_ferrous!$C:$C,LME_non_ferrous!$A:$A,Q19))=0,"-",(SUMIFS(LME_non_ferrous!$C:$C,LME_non_ferrous!$A:$A,Q19)))))</f>
        <v/>
      </c>
      <c r="S19" s="165">
        <f>SUMIFS(LME_non_ferrous!$C:$C,LME_non_ferrous!$A:$A,Q19)</f>
        <v>0</v>
      </c>
      <c r="T19" s="3" t="str">
        <f>Доллар!T19</f>
        <v>16.07.2023</v>
      </c>
      <c r="U19" s="157" t="str">
        <f>IF(AND(V17=0,V18=0,V19=0,V20=0,V21=0,V22=0,V23=0,V24=0,V25=0,V26=0,V27=0,V28=0),"",(IF((SUMIFS(LME_non_ferrous!$C:$C,LME_non_ferrous!$A:$A,T19))=0,"-",(SUMIFS(LME_non_ferrous!$C:$C,LME_non_ferrous!$A:$A,T19)))))</f>
        <v/>
      </c>
      <c r="V19" s="165">
        <f>SUMIFS(LME_non_ferrous!$C:$C,LME_non_ferrous!$A:$A,T19)</f>
        <v>0</v>
      </c>
      <c r="W19" s="3" t="str">
        <f>Доллар!W19</f>
        <v>16.08.2023</v>
      </c>
      <c r="X19" s="157" t="str">
        <f>IF(AND(Y17=0,Y18=0,Y19=0,Y20=0,Y21=0,Y22=0,Y23=0,Y24=0,Y25=0,Y26=0,Y27=0,Y28=0),"",(IF((SUMIFS(LME_non_ferrous!$C:$C,LME_non_ferrous!$A:$A,W19))=0,"-",(SUMIFS(LME_non_ferrous!$C:$C,LME_non_ferrous!$A:$A,W19)))))</f>
        <v/>
      </c>
      <c r="Y19" s="165">
        <f>SUMIFS(LME_non_ferrous!$C:$C,LME_non_ferrous!$A:$A,W19)</f>
        <v>0</v>
      </c>
      <c r="Z19" s="3" t="str">
        <f>Доллар!Z19</f>
        <v>16.09.2023</v>
      </c>
      <c r="AA19" s="157" t="str">
        <f>IF(AND(AB17=0,AB18=0,AB19=0,AB20=0,AB21=0,AB22=0,AB23=0,AB24=0,AB25=0,AB26=0,AB27=0,AB28=0),"",(IF((SUMIFS(LME_non_ferrous!$C:$C,LME_non_ferrous!$A:$A,Z19))=0,"-",(SUMIFS(LME_non_ferrous!$C:$C,LME_non_ferrous!$A:$A,Z19)))))</f>
        <v/>
      </c>
      <c r="AB19" s="165">
        <f>SUMIFS(LME_non_ferrous!$C:$C,LME_non_ferrous!$A:$A,Z19)</f>
        <v>0</v>
      </c>
      <c r="AC19" s="3" t="str">
        <f>Доллар!AC19</f>
        <v>16.10.2023</v>
      </c>
      <c r="AD19" s="157" t="str">
        <f>IF(AND(AE17=0,AE18=0,AE19=0,AE20=0,AE21=0,AE22=0,AE23=0,AE24=0,AE25=0,AE26=0,AE27=0,AE28=0),"",(IF((SUMIFS(LME_non_ferrous!$C:$C,LME_non_ferrous!$A:$A,AC19))=0,"-",(SUMIFS(LME_non_ferrous!$C:$C,LME_non_ferrous!$A:$A,AC19)))))</f>
        <v/>
      </c>
      <c r="AE19" s="165">
        <f>SUMIFS(LME_non_ferrous!$C:$C,LME_non_ferrous!$A:$A,AC19)</f>
        <v>0</v>
      </c>
      <c r="AF19" s="3" t="str">
        <f>Доллар!AF19</f>
        <v>16.11.2023</v>
      </c>
      <c r="AG19" s="157" t="str">
        <f>IF(AND(AH17=0,AH18=0,AH19=0,AH20=0,AH21=0,AH22=0,AH23=0,AH24=0,AH25=0,AH26=0,AH27=0,AH28=0),"",(IF((SUMIFS(LME_non_ferrous!$C:$C,LME_non_ferrous!$A:$A,AF19))=0,"-",(SUMIFS(LME_non_ferrous!$C:$C,LME_non_ferrous!$A:$A,AF19)))))</f>
        <v/>
      </c>
      <c r="AH19" s="165">
        <f>SUMIFS(LME_non_ferrous!$C:$C,LME_non_ferrous!$A:$A,AF19)</f>
        <v>0</v>
      </c>
      <c r="AI19" s="3" t="str">
        <f>Доллар!AI19</f>
        <v>16.12.2023</v>
      </c>
      <c r="AJ19" s="157" t="str">
        <f>IF(AND(AK17=0,AK18=0,AK19=0,AK20=0,AK21=0,AK22=0,AK23=0,AK24=0,AK25=0,AK26=0,AK27=0,AK28=0),"",(IF((SUMIFS(LME_non_ferrous!$C:$C,LME_non_ferrous!$A:$A,AI19))=0,"-",(SUMIFS(LME_non_ferrous!$C:$C,LME_non_ferrous!$A:$A,AI19)))))</f>
        <v/>
      </c>
      <c r="AK19" s="165">
        <f>SUMIFS(LME_non_ferrous!$C:$C,LME_non_ferrous!$A:$A,AI19)</f>
        <v>0</v>
      </c>
      <c r="AQ19" s="153" t="str">
        <f t="shared" si="1"/>
        <v>16.06.2023</v>
      </c>
      <c r="AR19" s="161">
        <f t="shared" si="0"/>
        <v>0</v>
      </c>
      <c r="AT19" s="3" t="str">
        <f t="shared" si="2"/>
        <v>16.10.2023</v>
      </c>
      <c r="AU19" s="161">
        <f t="shared" si="3"/>
        <v>0</v>
      </c>
      <c r="AW19" s="3" t="str">
        <f t="shared" si="4"/>
        <v>16.11.2023</v>
      </c>
      <c r="AX19" s="161">
        <f t="shared" si="5"/>
        <v>0</v>
      </c>
      <c r="AZ19" s="3" t="str">
        <f t="shared" si="6"/>
        <v>16.12.2023</v>
      </c>
      <c r="BA19" s="161">
        <f t="shared" si="7"/>
        <v>0</v>
      </c>
    </row>
    <row r="20" spans="2:53" x14ac:dyDescent="0.25">
      <c r="B20" s="3" t="str">
        <f>Доллар!B20</f>
        <v>17.01.2023</v>
      </c>
      <c r="C20" s="157" t="str">
        <f>IF(AND(D18=0,D19=0,D20=0,D21=0,D22=0,D23=0,D24=0,D25=0,D26=0,D27=0,D28=0,D29=0),"",(IF((SUMIFS(LME_non_ferrous!$C:$C,LME_non_ferrous!$A:$A,B20))=0,"-",(SUMIFS(LME_non_ferrous!$C:$C,LME_non_ferrous!$A:$A,B20)))))</f>
        <v/>
      </c>
      <c r="D20" s="165">
        <f>SUMIFS(LME_non_ferrous!$C:$C,LME_non_ferrous!$A:$A,B20)</f>
        <v>0</v>
      </c>
      <c r="E20" s="3" t="str">
        <f>Доллар!E20</f>
        <v>17.02.2023</v>
      </c>
      <c r="F20" s="157" t="str">
        <f>IF(AND(G18=0,G19=0,G20=0,G21=0,G22=0,G23=0,G24=0,G25=0,G26=0,G27=0,G28=0,G29=0),"",(IF((SUMIFS(LME_non_ferrous!$C:$C,LME_non_ferrous!$A:$A,E20))=0,"-",(SUMIFS(LME_non_ferrous!$C:$C,LME_non_ferrous!$A:$A,E20)))))</f>
        <v/>
      </c>
      <c r="G20" s="165">
        <f>SUMIFS(LME_non_ferrous!$C:$C,LME_non_ferrous!$A:$A,E20)</f>
        <v>0</v>
      </c>
      <c r="H20" s="3" t="str">
        <f>Доллар!H20</f>
        <v>17.03.2023</v>
      </c>
      <c r="I20" s="157" t="str">
        <f>IF(AND(J18=0,J19=0,J20=0,J21=0,J22=0,J23=0,J24=0,J25=0,J26=0,J27=0,J28=0,J29=0),"",(IF((SUMIFS(LME_non_ferrous!$C:$C,LME_non_ferrous!$A:$A,H20))=0,"-",(SUMIFS(LME_non_ferrous!$C:$C,LME_non_ferrous!$A:$A,H20)))))</f>
        <v/>
      </c>
      <c r="J20" s="165">
        <f>SUMIFS(LME_non_ferrous!$C:$C,LME_non_ferrous!$A:$A,H20)</f>
        <v>0</v>
      </c>
      <c r="K20" s="3" t="str">
        <f>Доллар!K20</f>
        <v>17.04.2023</v>
      </c>
      <c r="L20" s="157" t="str">
        <f>IF(AND(M18=0,M19=0,M20=0,M21=0,M22=0,M23=0,M24=0,M25=0,M26=0,M27=0,M28=0,M29=0),"",(IF((SUMIFS(LME_non_ferrous!$C:$C,LME_non_ferrous!$A:$A,K20))=0,"-",(SUMIFS(LME_non_ferrous!$C:$C,LME_non_ferrous!$A:$A,K20)))))</f>
        <v/>
      </c>
      <c r="M20" s="165">
        <f>SUMIFS(LME_non_ferrous!$C:$C,LME_non_ferrous!$A:$A,K20)</f>
        <v>0</v>
      </c>
      <c r="N20" s="3" t="str">
        <f>Доллар!N20</f>
        <v>17.05.2023</v>
      </c>
      <c r="O20" s="157" t="str">
        <f>IF(AND(P18=0,P19=0,P20=0,P21=0,P22=0,P23=0,P24=0,P25=0,P26=0,P27=0,P28=0,P29=0),"",(IF((SUMIFS(LME_non_ferrous!$C:$C,LME_non_ferrous!$A:$A,N20))=0,"-",(SUMIFS(LME_non_ferrous!$C:$C,LME_non_ferrous!$A:$A,N20)))))</f>
        <v/>
      </c>
      <c r="P20" s="165">
        <f>SUMIFS(LME_non_ferrous!$C:$C,LME_non_ferrous!$A:$A,N20)</f>
        <v>0</v>
      </c>
      <c r="Q20" s="3" t="str">
        <f>Доллар!Q20</f>
        <v>17.06.2023</v>
      </c>
      <c r="R20" s="157" t="str">
        <f>IF(AND(S18=0,S19=0,S20=0,S21=0,S22=0,S23=0,S24=0,S25=0,S26=0,S27=0,S28=0,S29=0),"",(IF((SUMIFS(LME_non_ferrous!$C:$C,LME_non_ferrous!$A:$A,Q20))=0,"-",(SUMIFS(LME_non_ferrous!$C:$C,LME_non_ferrous!$A:$A,Q20)))))</f>
        <v/>
      </c>
      <c r="S20" s="165">
        <f>SUMIFS(LME_non_ferrous!$C:$C,LME_non_ferrous!$A:$A,Q20)</f>
        <v>0</v>
      </c>
      <c r="T20" s="3" t="str">
        <f>Доллар!T20</f>
        <v>17.07.2023</v>
      </c>
      <c r="U20" s="157" t="str">
        <f>IF(AND(V18=0,V19=0,V20=0,V21=0,V22=0,V23=0,V24=0,V25=0,V26=0,V27=0,V28=0,V29=0),"",(IF((SUMIFS(LME_non_ferrous!$C:$C,LME_non_ferrous!$A:$A,T20))=0,"-",(SUMIFS(LME_non_ferrous!$C:$C,LME_non_ferrous!$A:$A,T20)))))</f>
        <v/>
      </c>
      <c r="V20" s="165">
        <f>SUMIFS(LME_non_ferrous!$C:$C,LME_non_ferrous!$A:$A,T20)</f>
        <v>0</v>
      </c>
      <c r="W20" s="3" t="str">
        <f>Доллар!W20</f>
        <v>17.08.2023</v>
      </c>
      <c r="X20" s="157" t="str">
        <f>IF(AND(Y18=0,Y19=0,Y20=0,Y21=0,Y22=0,Y23=0,Y24=0,Y25=0,Y26=0,Y27=0,Y28=0,Y29=0),"",(IF((SUMIFS(LME_non_ferrous!$C:$C,LME_non_ferrous!$A:$A,W20))=0,"-",(SUMIFS(LME_non_ferrous!$C:$C,LME_non_ferrous!$A:$A,W20)))))</f>
        <v/>
      </c>
      <c r="Y20" s="165">
        <f>SUMIFS(LME_non_ferrous!$C:$C,LME_non_ferrous!$A:$A,W20)</f>
        <v>0</v>
      </c>
      <c r="Z20" s="3" t="str">
        <f>Доллар!Z20</f>
        <v>17.09.2023</v>
      </c>
      <c r="AA20" s="157" t="str">
        <f>IF(AND(AB18=0,AB19=0,AB20=0,AB21=0,AB22=0,AB23=0,AB24=0,AB25=0,AB26=0,AB27=0,AB28=0,AB29=0),"",(IF((SUMIFS(LME_non_ferrous!$C:$C,LME_non_ferrous!$A:$A,Z20))=0,"-",(SUMIFS(LME_non_ferrous!$C:$C,LME_non_ferrous!$A:$A,Z20)))))</f>
        <v/>
      </c>
      <c r="AB20" s="165">
        <f>SUMIFS(LME_non_ferrous!$C:$C,LME_non_ferrous!$A:$A,Z20)</f>
        <v>0</v>
      </c>
      <c r="AC20" s="3" t="str">
        <f>Доллар!AC20</f>
        <v>17.10.2023</v>
      </c>
      <c r="AD20" s="157" t="str">
        <f>IF(AND(AE18=0,AE19=0,AE20=0,AE21=0,AE22=0,AE23=0,AE24=0,AE25=0,AE26=0,AE27=0,AE28=0,AE29=0),"",(IF((SUMIFS(LME_non_ferrous!$C:$C,LME_non_ferrous!$A:$A,AC20))=0,"-",(SUMIFS(LME_non_ferrous!$C:$C,LME_non_ferrous!$A:$A,AC20)))))</f>
        <v/>
      </c>
      <c r="AE20" s="165">
        <f>SUMIFS(LME_non_ferrous!$C:$C,LME_non_ferrous!$A:$A,AC20)</f>
        <v>0</v>
      </c>
      <c r="AF20" s="3" t="str">
        <f>Доллар!AF20</f>
        <v>17.11.2023</v>
      </c>
      <c r="AG20" s="157" t="str">
        <f>IF(AND(AH18=0,AH19=0,AH20=0,AH21=0,AH22=0,AH23=0,AH24=0,AH25=0,AH26=0,AH27=0,AH28=0,AH29=0),"",(IF((SUMIFS(LME_non_ferrous!$C:$C,LME_non_ferrous!$A:$A,AF20))=0,"-",(SUMIFS(LME_non_ferrous!$C:$C,LME_non_ferrous!$A:$A,AF20)))))</f>
        <v/>
      </c>
      <c r="AH20" s="165">
        <f>SUMIFS(LME_non_ferrous!$C:$C,LME_non_ferrous!$A:$A,AF20)</f>
        <v>0</v>
      </c>
      <c r="AI20" s="3" t="str">
        <f>Доллар!AI20</f>
        <v>17.12.2023</v>
      </c>
      <c r="AJ20" s="157" t="str">
        <f>IF(AND(AK18=0,AK19=0,AK20=0,AK21=0,AK22=0,AK23=0,AK24=0,AK25=0,AK26=0,AK27=0,AK28=0,AK29=0),"",(IF((SUMIFS(LME_non_ferrous!$C:$C,LME_non_ferrous!$A:$A,AI20))=0,"-",(SUMIFS(LME_non_ferrous!$C:$C,LME_non_ferrous!$A:$A,AI20)))))</f>
        <v/>
      </c>
      <c r="AK20" s="165">
        <f>SUMIFS(LME_non_ferrous!$C:$C,LME_non_ferrous!$A:$A,AI20)</f>
        <v>0</v>
      </c>
      <c r="AQ20" s="153" t="str">
        <f t="shared" si="1"/>
        <v>17.06.2023</v>
      </c>
      <c r="AR20" s="161">
        <f t="shared" si="0"/>
        <v>0</v>
      </c>
      <c r="AT20" s="3" t="str">
        <f t="shared" si="2"/>
        <v>17.10.2023</v>
      </c>
      <c r="AU20" s="161">
        <f t="shared" si="3"/>
        <v>0</v>
      </c>
      <c r="AW20" s="3" t="str">
        <f t="shared" si="4"/>
        <v>17.11.2023</v>
      </c>
      <c r="AX20" s="161">
        <f t="shared" si="5"/>
        <v>0</v>
      </c>
      <c r="AZ20" s="3" t="str">
        <f t="shared" si="6"/>
        <v>17.12.2023</v>
      </c>
      <c r="BA20" s="161">
        <f t="shared" si="7"/>
        <v>0</v>
      </c>
    </row>
    <row r="21" spans="2:53" x14ac:dyDescent="0.25">
      <c r="B21" s="3" t="str">
        <f>Доллар!B21</f>
        <v>18.01.2023</v>
      </c>
      <c r="C21" s="157" t="str">
        <f>IF(AND(D19=0,D20=0,D21=0,D22=0,D23=0,D24=0,D25=0,D26=0,D27=0,D28=0,D29=0,D30=0),"",(IF((SUMIFS(LME_non_ferrous!$C:$C,LME_non_ferrous!$A:$A,B21))=0,"-",(SUMIFS(LME_non_ferrous!$C:$C,LME_non_ferrous!$A:$A,B21)))))</f>
        <v/>
      </c>
      <c r="D21" s="165">
        <f>SUMIFS(LME_non_ferrous!$C:$C,LME_non_ferrous!$A:$A,B21)</f>
        <v>0</v>
      </c>
      <c r="E21" s="3" t="str">
        <f>Доллар!E21</f>
        <v>18.02.2023</v>
      </c>
      <c r="F21" s="157" t="str">
        <f>IF(AND(G19=0,G20=0,G21=0,G22=0,G23=0,G24=0,G25=0,G26=0,G27=0,G28=0,G29=0,G30=0),"",(IF((SUMIFS(LME_non_ferrous!$C:$C,LME_non_ferrous!$A:$A,E21))=0,"-",(SUMIFS(LME_non_ferrous!$C:$C,LME_non_ferrous!$A:$A,E21)))))</f>
        <v/>
      </c>
      <c r="G21" s="165">
        <f>SUMIFS(LME_non_ferrous!$C:$C,LME_non_ferrous!$A:$A,E21)</f>
        <v>0</v>
      </c>
      <c r="H21" s="3" t="str">
        <f>Доллар!H21</f>
        <v>18.03.2023</v>
      </c>
      <c r="I21" s="157" t="str">
        <f>IF(AND(J19=0,J20=0,J21=0,J22=0,J23=0,J24=0,J25=0,J26=0,J27=0,J28=0,J29=0,J30=0),"",(IF((SUMIFS(LME_non_ferrous!$C:$C,LME_non_ferrous!$A:$A,H21))=0,"-",(SUMIFS(LME_non_ferrous!$C:$C,LME_non_ferrous!$A:$A,H21)))))</f>
        <v/>
      </c>
      <c r="J21" s="165">
        <f>SUMIFS(LME_non_ferrous!$C:$C,LME_non_ferrous!$A:$A,H21)</f>
        <v>0</v>
      </c>
      <c r="K21" s="3" t="str">
        <f>Доллар!K21</f>
        <v>18.04.2023</v>
      </c>
      <c r="L21" s="157" t="str">
        <f>IF(AND(M19=0,M20=0,M21=0,M22=0,M23=0,M24=0,M25=0,M26=0,M27=0,M28=0,M29=0,M30=0),"",(IF((SUMIFS(LME_non_ferrous!$C:$C,LME_non_ferrous!$A:$A,K21))=0,"-",(SUMIFS(LME_non_ferrous!$C:$C,LME_non_ferrous!$A:$A,K21)))))</f>
        <v/>
      </c>
      <c r="M21" s="165">
        <f>SUMIFS(LME_non_ferrous!$C:$C,LME_non_ferrous!$A:$A,K21)</f>
        <v>0</v>
      </c>
      <c r="N21" s="3" t="str">
        <f>Доллар!N21</f>
        <v>18.05.2023</v>
      </c>
      <c r="O21" s="157" t="str">
        <f>IF(AND(P19=0,P20=0,P21=0,P22=0,P23=0,P24=0,P25=0,P26=0,P27=0,P28=0,P29=0,P30=0),"",(IF((SUMIFS(LME_non_ferrous!$C:$C,LME_non_ferrous!$A:$A,N21))=0,"-",(SUMIFS(LME_non_ferrous!$C:$C,LME_non_ferrous!$A:$A,N21)))))</f>
        <v/>
      </c>
      <c r="P21" s="165">
        <f>SUMIFS(LME_non_ferrous!$C:$C,LME_non_ferrous!$A:$A,N21)</f>
        <v>0</v>
      </c>
      <c r="Q21" s="3" t="str">
        <f>Доллар!Q21</f>
        <v>18.06.2023</v>
      </c>
      <c r="R21" s="157" t="str">
        <f>IF(AND(S19=0,S20=0,S21=0,S22=0,S23=0,S24=0,S25=0,S26=0,S27=0,S28=0,S29=0,S30=0),"",(IF((SUMIFS(LME_non_ferrous!$C:$C,LME_non_ferrous!$A:$A,Q21))=0,"-",(SUMIFS(LME_non_ferrous!$C:$C,LME_non_ferrous!$A:$A,Q21)))))</f>
        <v/>
      </c>
      <c r="S21" s="165">
        <f>SUMIFS(LME_non_ferrous!$C:$C,LME_non_ferrous!$A:$A,Q21)</f>
        <v>0</v>
      </c>
      <c r="T21" s="3" t="str">
        <f>Доллар!T21</f>
        <v>18.07.2023</v>
      </c>
      <c r="U21" s="157" t="str">
        <f>IF(AND(V19=0,V20=0,V21=0,V22=0,V23=0,V24=0,V25=0,V26=0,V27=0,V28=0,V29=0,V30=0),"",(IF((SUMIFS(LME_non_ferrous!$C:$C,LME_non_ferrous!$A:$A,T21))=0,"-",(SUMIFS(LME_non_ferrous!$C:$C,LME_non_ferrous!$A:$A,T21)))))</f>
        <v/>
      </c>
      <c r="V21" s="165">
        <f>SUMIFS(LME_non_ferrous!$C:$C,LME_non_ferrous!$A:$A,T21)</f>
        <v>0</v>
      </c>
      <c r="W21" s="3" t="str">
        <f>Доллар!W21</f>
        <v>18.08.2023</v>
      </c>
      <c r="X21" s="157" t="str">
        <f>IF(AND(Y19=0,Y20=0,Y21=0,Y22=0,Y23=0,Y24=0,Y25=0,Y26=0,Y27=0,Y28=0,Y29=0,Y30=0),"",(IF((SUMIFS(LME_non_ferrous!$C:$C,LME_non_ferrous!$A:$A,W21))=0,"-",(SUMIFS(LME_non_ferrous!$C:$C,LME_non_ferrous!$A:$A,W21)))))</f>
        <v/>
      </c>
      <c r="Y21" s="165">
        <f>SUMIFS(LME_non_ferrous!$C:$C,LME_non_ferrous!$A:$A,W21)</f>
        <v>0</v>
      </c>
      <c r="Z21" s="3" t="str">
        <f>Доллар!Z21</f>
        <v>18.09.2023</v>
      </c>
      <c r="AA21" s="157" t="str">
        <f>IF(AND(AB19=0,AB20=0,AB21=0,AB22=0,AB23=0,AB24=0,AB25=0,AB26=0,AB27=0,AB28=0,AB29=0,AB30=0),"",(IF((SUMIFS(LME_non_ferrous!$C:$C,LME_non_ferrous!$A:$A,Z21))=0,"-",(SUMIFS(LME_non_ferrous!$C:$C,LME_non_ferrous!$A:$A,Z21)))))</f>
        <v/>
      </c>
      <c r="AB21" s="165">
        <f>SUMIFS(LME_non_ferrous!$C:$C,LME_non_ferrous!$A:$A,Z21)</f>
        <v>0</v>
      </c>
      <c r="AC21" s="3" t="str">
        <f>Доллар!AC21</f>
        <v>18.10.2023</v>
      </c>
      <c r="AD21" s="157" t="str">
        <f>IF(AND(AE19=0,AE20=0,AE21=0,AE22=0,AE23=0,AE24=0,AE25=0,AE26=0,AE27=0,AE28=0,AE29=0,AE30=0),"",(IF((SUMIFS(LME_non_ferrous!$C:$C,LME_non_ferrous!$A:$A,AC21))=0,"-",(SUMIFS(LME_non_ferrous!$C:$C,LME_non_ferrous!$A:$A,AC21)))))</f>
        <v/>
      </c>
      <c r="AE21" s="165">
        <f>SUMIFS(LME_non_ferrous!$C:$C,LME_non_ferrous!$A:$A,AC21)</f>
        <v>0</v>
      </c>
      <c r="AF21" s="3" t="str">
        <f>Доллар!AF21</f>
        <v>18.11.2023</v>
      </c>
      <c r="AG21" s="157" t="str">
        <f>IF(AND(AH19=0,AH20=0,AH21=0,AH22=0,AH23=0,AH24=0,AH25=0,AH26=0,AH27=0,AH28=0,AH29=0,AH30=0),"",(IF((SUMIFS(LME_non_ferrous!$C:$C,LME_non_ferrous!$A:$A,AF21))=0,"-",(SUMIFS(LME_non_ferrous!$C:$C,LME_non_ferrous!$A:$A,AF21)))))</f>
        <v/>
      </c>
      <c r="AH21" s="165">
        <f>SUMIFS(LME_non_ferrous!$C:$C,LME_non_ferrous!$A:$A,AF21)</f>
        <v>0</v>
      </c>
      <c r="AI21" s="3" t="str">
        <f>Доллар!AI21</f>
        <v>18.12.2023</v>
      </c>
      <c r="AJ21" s="157" t="str">
        <f>IF(AND(AK19=0,AK20=0,AK21=0,AK22=0,AK23=0,AK24=0,AK25=0,AK26=0,AK27=0,AK28=0,AK29=0,AK30=0),"",(IF((SUMIFS(LME_non_ferrous!$C:$C,LME_non_ferrous!$A:$A,AI21))=0,"-",(SUMIFS(LME_non_ferrous!$C:$C,LME_non_ferrous!$A:$A,AI21)))))</f>
        <v/>
      </c>
      <c r="AK21" s="165">
        <f>SUMIFS(LME_non_ferrous!$C:$C,LME_non_ferrous!$A:$A,AI21)</f>
        <v>0</v>
      </c>
      <c r="AQ21" s="153" t="str">
        <f t="shared" si="1"/>
        <v>18.06.2023</v>
      </c>
      <c r="AR21" s="161">
        <f t="shared" si="0"/>
        <v>0</v>
      </c>
      <c r="AT21" s="3" t="str">
        <f t="shared" si="2"/>
        <v>18.10.2023</v>
      </c>
      <c r="AU21" s="161">
        <f t="shared" si="3"/>
        <v>0</v>
      </c>
      <c r="AW21" s="3" t="str">
        <f t="shared" si="4"/>
        <v>18.11.2023</v>
      </c>
      <c r="AX21" s="161">
        <f t="shared" si="5"/>
        <v>0</v>
      </c>
      <c r="AZ21" s="3" t="str">
        <f t="shared" si="6"/>
        <v>18.12.2023</v>
      </c>
      <c r="BA21" s="161">
        <f t="shared" si="7"/>
        <v>0</v>
      </c>
    </row>
    <row r="22" spans="2:53" x14ac:dyDescent="0.25">
      <c r="B22" s="3" t="str">
        <f>Доллар!B22</f>
        <v>19.01.2023</v>
      </c>
      <c r="C22" s="157" t="str">
        <f>IF(AND(D20=0,D21=0,D22=0,D23=0,D24=0,D25=0,D26=0,D27=0,D28=0,D29=0,D30=0,D31=0),"",(IF((SUMIFS(LME_non_ferrous!$C:$C,LME_non_ferrous!$A:$A,B22))=0,"-",(SUMIFS(LME_non_ferrous!$C:$C,LME_non_ferrous!$A:$A,B22)))))</f>
        <v/>
      </c>
      <c r="D22" s="165">
        <f>SUMIFS(LME_non_ferrous!$C:$C,LME_non_ferrous!$A:$A,B22)</f>
        <v>0</v>
      </c>
      <c r="E22" s="3" t="str">
        <f>Доллар!E22</f>
        <v>19.02.2023</v>
      </c>
      <c r="F22" s="157" t="str">
        <f>IF(AND(G20=0,G21=0,G22=0,G23=0,G24=0,G25=0,G26=0,G27=0,G28=0,G29=0,G30=0,G31=0),"",(IF((SUMIFS(LME_non_ferrous!$C:$C,LME_non_ferrous!$A:$A,E22))=0,"-",(SUMIFS(LME_non_ferrous!$C:$C,LME_non_ferrous!$A:$A,E22)))))</f>
        <v/>
      </c>
      <c r="G22" s="165">
        <f>SUMIFS(LME_non_ferrous!$C:$C,LME_non_ferrous!$A:$A,E22)</f>
        <v>0</v>
      </c>
      <c r="H22" s="3" t="str">
        <f>Доллар!H22</f>
        <v>19.03.2023</v>
      </c>
      <c r="I22" s="157" t="str">
        <f>IF(AND(J20=0,J21=0,J22=0,J23=0,J24=0,J25=0,J26=0,J27=0,J28=0,J29=0,J30=0,J31=0),"",(IF((SUMIFS(LME_non_ferrous!$C:$C,LME_non_ferrous!$A:$A,H22))=0,"-",(SUMIFS(LME_non_ferrous!$C:$C,LME_non_ferrous!$A:$A,H22)))))</f>
        <v/>
      </c>
      <c r="J22" s="165">
        <f>SUMIFS(LME_non_ferrous!$C:$C,LME_non_ferrous!$A:$A,H22)</f>
        <v>0</v>
      </c>
      <c r="K22" s="3" t="str">
        <f>Доллар!K22</f>
        <v>19.04.2023</v>
      </c>
      <c r="L22" s="157" t="str">
        <f>IF(AND(M20=0,M21=0,M22=0,M23=0,M24=0,M25=0,M26=0,M27=0,M28=0,M29=0,M30=0,M31=0),"",(IF((SUMIFS(LME_non_ferrous!$C:$C,LME_non_ferrous!$A:$A,K22))=0,"-",(SUMIFS(LME_non_ferrous!$C:$C,LME_non_ferrous!$A:$A,K22)))))</f>
        <v/>
      </c>
      <c r="M22" s="165">
        <f>SUMIFS(LME_non_ferrous!$C:$C,LME_non_ferrous!$A:$A,K22)</f>
        <v>0</v>
      </c>
      <c r="N22" s="3" t="str">
        <f>Доллар!N22</f>
        <v>19.05.2023</v>
      </c>
      <c r="O22" s="157" t="str">
        <f>IF(AND(P20=0,P21=0,P22=0,P23=0,P24=0,P25=0,P26=0,P27=0,P28=0,P29=0,P30=0,P31=0),"",(IF((SUMIFS(LME_non_ferrous!$C:$C,LME_non_ferrous!$A:$A,N22))=0,"-",(SUMIFS(LME_non_ferrous!$C:$C,LME_non_ferrous!$A:$A,N22)))))</f>
        <v/>
      </c>
      <c r="P22" s="165">
        <f>SUMIFS(LME_non_ferrous!$C:$C,LME_non_ferrous!$A:$A,N22)</f>
        <v>0</v>
      </c>
      <c r="Q22" s="3" t="str">
        <f>Доллар!Q22</f>
        <v>19.06.2023</v>
      </c>
      <c r="R22" s="157" t="str">
        <f>IF(AND(S20=0,S21=0,S22=0,S23=0,S24=0,S25=0,S26=0,S27=0,S28=0,S29=0,S30=0,S31=0),"",(IF((SUMIFS(LME_non_ferrous!$C:$C,LME_non_ferrous!$A:$A,Q22))=0,"-",(SUMIFS(LME_non_ferrous!$C:$C,LME_non_ferrous!$A:$A,Q22)))))</f>
        <v/>
      </c>
      <c r="S22" s="165">
        <f>SUMIFS(LME_non_ferrous!$C:$C,LME_non_ferrous!$A:$A,Q22)</f>
        <v>0</v>
      </c>
      <c r="T22" s="3" t="str">
        <f>Доллар!T22</f>
        <v>19.07.2023</v>
      </c>
      <c r="U22" s="157" t="str">
        <f>IF(AND(V20=0,V21=0,V22=0,V23=0,V24=0,V25=0,V26=0,V27=0,V28=0,V29=0,V30=0,V31=0),"",(IF((SUMIFS(LME_non_ferrous!$C:$C,LME_non_ferrous!$A:$A,T22))=0,"-",(SUMIFS(LME_non_ferrous!$C:$C,LME_non_ferrous!$A:$A,T22)))))</f>
        <v/>
      </c>
      <c r="V22" s="165">
        <f>SUMIFS(LME_non_ferrous!$C:$C,LME_non_ferrous!$A:$A,T22)</f>
        <v>0</v>
      </c>
      <c r="W22" s="3" t="str">
        <f>Доллар!W22</f>
        <v>19.08.2023</v>
      </c>
      <c r="X22" s="157" t="str">
        <f>IF(AND(Y20=0,Y21=0,Y22=0,Y23=0,Y24=0,Y25=0,Y26=0,Y27=0,Y28=0,Y29=0,Y30=0,Y31=0),"",(IF((SUMIFS(LME_non_ferrous!$C:$C,LME_non_ferrous!$A:$A,W22))=0,"-",(SUMIFS(LME_non_ferrous!$C:$C,LME_non_ferrous!$A:$A,W22)))))</f>
        <v/>
      </c>
      <c r="Y22" s="165">
        <f>SUMIFS(LME_non_ferrous!$C:$C,LME_non_ferrous!$A:$A,W22)</f>
        <v>0</v>
      </c>
      <c r="Z22" s="3" t="str">
        <f>Доллар!Z22</f>
        <v>19.09.2023</v>
      </c>
      <c r="AA22" s="157" t="str">
        <f>IF(AND(AB20=0,AB21=0,AB22=0,AB23=0,AB24=0,AB25=0,AB26=0,AB27=0,AB28=0,AB29=0,AB30=0,AB31=0),"",(IF((SUMIFS(LME_non_ferrous!$C:$C,LME_non_ferrous!$A:$A,Z22))=0,"-",(SUMIFS(LME_non_ferrous!$C:$C,LME_non_ferrous!$A:$A,Z22)))))</f>
        <v/>
      </c>
      <c r="AB22" s="165">
        <f>SUMIFS(LME_non_ferrous!$C:$C,LME_non_ferrous!$A:$A,Z22)</f>
        <v>0</v>
      </c>
      <c r="AC22" s="3" t="str">
        <f>Доллар!AC22</f>
        <v>19.10.2023</v>
      </c>
      <c r="AD22" s="157" t="str">
        <f>IF(AND(AE20=0,AE21=0,AE22=0,AE23=0,AE24=0,AE25=0,AE26=0,AE27=0,AE28=0,AE29=0,AE30=0,AE31=0),"",(IF((SUMIFS(LME_non_ferrous!$C:$C,LME_non_ferrous!$A:$A,AC22))=0,"-",(SUMIFS(LME_non_ferrous!$C:$C,LME_non_ferrous!$A:$A,AC22)))))</f>
        <v/>
      </c>
      <c r="AE22" s="165">
        <f>SUMIFS(LME_non_ferrous!$C:$C,LME_non_ferrous!$A:$A,AC22)</f>
        <v>0</v>
      </c>
      <c r="AF22" s="3" t="str">
        <f>Доллар!AF22</f>
        <v>19.11.2023</v>
      </c>
      <c r="AG22" s="157" t="str">
        <f>IF(AND(AH20=0,AH21=0,AH22=0,AH23=0,AH24=0,AH25=0,AH26=0,AH27=0,AH28=0,AH29=0,AH30=0,AH31=0),"",(IF((SUMIFS(LME_non_ferrous!$C:$C,LME_non_ferrous!$A:$A,AF22))=0,"-",(SUMIFS(LME_non_ferrous!$C:$C,LME_non_ferrous!$A:$A,AF22)))))</f>
        <v/>
      </c>
      <c r="AH22" s="165">
        <f>SUMIFS(LME_non_ferrous!$C:$C,LME_non_ferrous!$A:$A,AF22)</f>
        <v>0</v>
      </c>
      <c r="AI22" s="3" t="str">
        <f>Доллар!AI22</f>
        <v>19.12.2023</v>
      </c>
      <c r="AJ22" s="157" t="str">
        <f>IF(AND(AK20=0,AK21=0,AK22=0,AK23=0,AK24=0,AK25=0,AK26=0,AK27=0,AK28=0,AK29=0,AK30=0,AK31=0),"",(IF((SUMIFS(LME_non_ferrous!$C:$C,LME_non_ferrous!$A:$A,AI22))=0,"-",(SUMIFS(LME_non_ferrous!$C:$C,LME_non_ferrous!$A:$A,AI22)))))</f>
        <v/>
      </c>
      <c r="AK22" s="165">
        <f>SUMIFS(LME_non_ferrous!$C:$C,LME_non_ferrous!$A:$A,AI22)</f>
        <v>0</v>
      </c>
      <c r="AQ22" s="153" t="str">
        <f t="shared" si="1"/>
        <v>19.06.2023</v>
      </c>
      <c r="AR22" s="161">
        <f t="shared" si="0"/>
        <v>0</v>
      </c>
      <c r="AT22" s="3" t="str">
        <f t="shared" si="2"/>
        <v>19.10.2023</v>
      </c>
      <c r="AU22" s="161">
        <f t="shared" si="3"/>
        <v>0</v>
      </c>
      <c r="AW22" s="3" t="str">
        <f t="shared" si="4"/>
        <v>19.11.2023</v>
      </c>
      <c r="AX22" s="161">
        <f t="shared" si="5"/>
        <v>0</v>
      </c>
      <c r="AZ22" s="3" t="str">
        <f t="shared" si="6"/>
        <v>19.12.2023</v>
      </c>
      <c r="BA22" s="161">
        <f t="shared" si="7"/>
        <v>0</v>
      </c>
    </row>
    <row r="23" spans="2:53" x14ac:dyDescent="0.25">
      <c r="B23" s="3" t="str">
        <f>Доллар!B23</f>
        <v>20.01.2023</v>
      </c>
      <c r="C23" s="157" t="str">
        <f>IF(AND(D21=0,D22=0,D23=0,D24=0,D25=0,D26=0,D27=0,D28=0,D29=0,D30=0,D31=0,D32=0),"",(IF((SUMIFS(LME_non_ferrous!$C:$C,LME_non_ferrous!$A:$A,B23))=0,"-",(SUMIFS(LME_non_ferrous!$C:$C,LME_non_ferrous!$A:$A,B23)))))</f>
        <v/>
      </c>
      <c r="D23" s="165">
        <f>SUMIFS(LME_non_ferrous!$C:$C,LME_non_ferrous!$A:$A,B23)</f>
        <v>0</v>
      </c>
      <c r="E23" s="3" t="str">
        <f>Доллар!E23</f>
        <v>20.02.2023</v>
      </c>
      <c r="F23" s="157" t="str">
        <f>IF(AND(G21=0,G22=0,G23=0,G24=0,G25=0,G26=0,G27=0,G28=0,G29=0,G30=0,G31=0,G32=0),"",(IF((SUMIFS(LME_non_ferrous!$C:$C,LME_non_ferrous!$A:$A,E23))=0,"-",(SUMIFS(LME_non_ferrous!$C:$C,LME_non_ferrous!$A:$A,E23)))))</f>
        <v/>
      </c>
      <c r="G23" s="165">
        <f>SUMIFS(LME_non_ferrous!$C:$C,LME_non_ferrous!$A:$A,E23)</f>
        <v>0</v>
      </c>
      <c r="H23" s="3" t="str">
        <f>Доллар!H23</f>
        <v>20.03.2023</v>
      </c>
      <c r="I23" s="157" t="str">
        <f>IF(AND(J21=0,J22=0,J23=0,J24=0,J25=0,J26=0,J27=0,J28=0,J29=0,J30=0,J31=0,J32=0),"",(IF((SUMIFS(LME_non_ferrous!$C:$C,LME_non_ferrous!$A:$A,H23))=0,"-",(SUMIFS(LME_non_ferrous!$C:$C,LME_non_ferrous!$A:$A,H23)))))</f>
        <v/>
      </c>
      <c r="J23" s="165">
        <f>SUMIFS(LME_non_ferrous!$C:$C,LME_non_ferrous!$A:$A,H23)</f>
        <v>0</v>
      </c>
      <c r="K23" s="3" t="str">
        <f>Доллар!K23</f>
        <v>20.04.2023</v>
      </c>
      <c r="L23" s="157" t="str">
        <f>IF(AND(M21=0,M22=0,M23=0,M24=0,M25=0,M26=0,M27=0,M28=0,M29=0,M30=0,M31=0,M32=0),"",(IF((SUMIFS(LME_non_ferrous!$C:$C,LME_non_ferrous!$A:$A,K23))=0,"-",(SUMIFS(LME_non_ferrous!$C:$C,LME_non_ferrous!$A:$A,K23)))))</f>
        <v/>
      </c>
      <c r="M23" s="165">
        <f>SUMIFS(LME_non_ferrous!$C:$C,LME_non_ferrous!$A:$A,K23)</f>
        <v>0</v>
      </c>
      <c r="N23" s="3" t="str">
        <f>Доллар!N23</f>
        <v>20.05.2023</v>
      </c>
      <c r="O23" s="157" t="str">
        <f>IF(AND(P21=0,P22=0,P23=0,P24=0,P25=0,P26=0,P27=0,P28=0,P29=0,P30=0,P31=0,P32=0),"",(IF((SUMIFS(LME_non_ferrous!$C:$C,LME_non_ferrous!$A:$A,N23))=0,"-",(SUMIFS(LME_non_ferrous!$C:$C,LME_non_ferrous!$A:$A,N23)))))</f>
        <v/>
      </c>
      <c r="P23" s="165">
        <f>SUMIFS(LME_non_ferrous!$C:$C,LME_non_ferrous!$A:$A,N23)</f>
        <v>0</v>
      </c>
      <c r="Q23" s="3" t="str">
        <f>Доллар!Q23</f>
        <v>20.06.2023</v>
      </c>
      <c r="R23" s="157" t="str">
        <f>IF(AND(S21=0,S22=0,S23=0,S24=0,S25=0,S26=0,S27=0,S28=0,S29=0,S30=0,S31=0,S32=0),"",(IF((SUMIFS(LME_non_ferrous!$C:$C,LME_non_ferrous!$A:$A,Q23))=0,"-",(SUMIFS(LME_non_ferrous!$C:$C,LME_non_ferrous!$A:$A,Q23)))))</f>
        <v/>
      </c>
      <c r="S23" s="165">
        <f>SUMIFS(LME_non_ferrous!$C:$C,LME_non_ferrous!$A:$A,Q23)</f>
        <v>0</v>
      </c>
      <c r="T23" s="3" t="str">
        <f>Доллар!T23</f>
        <v>20.07.2023</v>
      </c>
      <c r="U23" s="157" t="str">
        <f>IF(AND(V21=0,V22=0,V23=0,V24=0,V25=0,V26=0,V27=0,V28=0,V29=0,V30=0,V31=0,V32=0),"",(IF((SUMIFS(LME_non_ferrous!$C:$C,LME_non_ferrous!$A:$A,T23))=0,"-",(SUMIFS(LME_non_ferrous!$C:$C,LME_non_ferrous!$A:$A,T23)))))</f>
        <v/>
      </c>
      <c r="V23" s="165">
        <f>SUMIFS(LME_non_ferrous!$C:$C,LME_non_ferrous!$A:$A,T23)</f>
        <v>0</v>
      </c>
      <c r="W23" s="3" t="str">
        <f>Доллар!W23</f>
        <v>20.08.2023</v>
      </c>
      <c r="X23" s="157" t="str">
        <f>IF(AND(Y21=0,Y22=0,Y23=0,Y24=0,Y25=0,Y26=0,Y27=0,Y28=0,Y29=0,Y30=0,Y31=0,Y32=0),"",(IF((SUMIFS(LME_non_ferrous!$C:$C,LME_non_ferrous!$A:$A,W23))=0,"-",(SUMIFS(LME_non_ferrous!$C:$C,LME_non_ferrous!$A:$A,W23)))))</f>
        <v/>
      </c>
      <c r="Y23" s="165">
        <f>SUMIFS(LME_non_ferrous!$C:$C,LME_non_ferrous!$A:$A,W23)</f>
        <v>0</v>
      </c>
      <c r="Z23" s="3" t="str">
        <f>Доллар!Z23</f>
        <v>20.09.2023</v>
      </c>
      <c r="AA23" s="157" t="str">
        <f>IF(AND(AB21=0,AB22=0,AB23=0,AB24=0,AB25=0,AB26=0,AB27=0,AB28=0,AB29=0,AB30=0,AB31=0,AB32=0),"",(IF((SUMIFS(LME_non_ferrous!$C:$C,LME_non_ferrous!$A:$A,Z23))=0,"-",(SUMIFS(LME_non_ferrous!$C:$C,LME_non_ferrous!$A:$A,Z23)))))</f>
        <v/>
      </c>
      <c r="AB23" s="165">
        <f>SUMIFS(LME_non_ferrous!$C:$C,LME_non_ferrous!$A:$A,Z23)</f>
        <v>0</v>
      </c>
      <c r="AC23" s="3" t="str">
        <f>Доллар!AC23</f>
        <v>20.10.2023</v>
      </c>
      <c r="AD23" s="157" t="str">
        <f>IF(AND(AE21=0,AE22=0,AE23=0,AE24=0,AE25=0,AE26=0,AE27=0,AE28=0,AE29=0,AE30=0,AE31=0,AE32=0),"",(IF((SUMIFS(LME_non_ferrous!$C:$C,LME_non_ferrous!$A:$A,AC23))=0,"-",(SUMIFS(LME_non_ferrous!$C:$C,LME_non_ferrous!$A:$A,AC23)))))</f>
        <v/>
      </c>
      <c r="AE23" s="165">
        <f>SUMIFS(LME_non_ferrous!$C:$C,LME_non_ferrous!$A:$A,AC23)</f>
        <v>0</v>
      </c>
      <c r="AF23" s="3" t="str">
        <f>Доллар!AF23</f>
        <v>20.11.2023</v>
      </c>
      <c r="AG23" s="157" t="str">
        <f>IF(AND(AH21=0,AH22=0,AH23=0,AH24=0,AH25=0,AH26=0,AH27=0,AH28=0,AH29=0,AH30=0,AH31=0,AH32=0),"",(IF((SUMIFS(LME_non_ferrous!$C:$C,LME_non_ferrous!$A:$A,AF23))=0,"-",(SUMIFS(LME_non_ferrous!$C:$C,LME_non_ferrous!$A:$A,AF23)))))</f>
        <v/>
      </c>
      <c r="AH23" s="165">
        <f>SUMIFS(LME_non_ferrous!$C:$C,LME_non_ferrous!$A:$A,AF23)</f>
        <v>0</v>
      </c>
      <c r="AI23" s="3" t="str">
        <f>Доллар!AI23</f>
        <v>20.12.2023</v>
      </c>
      <c r="AJ23" s="157" t="str">
        <f>IF(AND(AK21=0,AK22=0,AK23=0,AK24=0,AK25=0,AK26=0,AK27=0,AK28=0,AK29=0,AK30=0,AK31=0,AK32=0),"",(IF((SUMIFS(LME_non_ferrous!$C:$C,LME_non_ferrous!$A:$A,AI23))=0,"-",(SUMIFS(LME_non_ferrous!$C:$C,LME_non_ferrous!$A:$A,AI23)))))</f>
        <v/>
      </c>
      <c r="AK23" s="165">
        <f>SUMIFS(LME_non_ferrous!$C:$C,LME_non_ferrous!$A:$A,AI23)</f>
        <v>0</v>
      </c>
      <c r="AQ23" s="153" t="str">
        <f t="shared" si="1"/>
        <v>20.06.2023</v>
      </c>
      <c r="AR23" s="161">
        <f t="shared" si="0"/>
        <v>0</v>
      </c>
      <c r="AT23" s="3" t="str">
        <f t="shared" si="2"/>
        <v>20.10.2023</v>
      </c>
      <c r="AU23" s="161">
        <f t="shared" si="3"/>
        <v>0</v>
      </c>
      <c r="AW23" s="3" t="str">
        <f t="shared" si="4"/>
        <v>20.11.2023</v>
      </c>
      <c r="AX23" s="161">
        <f t="shared" si="5"/>
        <v>0</v>
      </c>
      <c r="AZ23" s="3" t="str">
        <f t="shared" si="6"/>
        <v>20.12.2023</v>
      </c>
      <c r="BA23" s="161">
        <f t="shared" si="7"/>
        <v>0</v>
      </c>
    </row>
    <row r="24" spans="2:53" x14ac:dyDescent="0.25">
      <c r="B24" s="3" t="str">
        <f>Доллар!B24</f>
        <v>21.01.2023</v>
      </c>
      <c r="C24" s="157" t="str">
        <f>IF(AND(D22=0,D23=0,D24=0,D25=0,D26=0,D27=0,D28=0,D29=0,D30=0,D31=0,D32=0,D33=0),"",(IF((SUMIFS(LME_non_ferrous!$C:$C,LME_non_ferrous!$A:$A,B24))=0,"-",(SUMIFS(LME_non_ferrous!$C:$C,LME_non_ferrous!$A:$A,B24)))))</f>
        <v/>
      </c>
      <c r="D24" s="165">
        <f>SUMIFS(LME_non_ferrous!$C:$C,LME_non_ferrous!$A:$A,B24)</f>
        <v>0</v>
      </c>
      <c r="E24" s="3" t="str">
        <f>Доллар!E24</f>
        <v>21.02.2023</v>
      </c>
      <c r="F24" s="157" t="str">
        <f>IF(AND(G22=0,G23=0,G24=0,G25=0,G26=0,G27=0,G28=0,G29=0,G30=0,G31=0,G32=0,G33=0),"",(IF((SUMIFS(LME_non_ferrous!$C:$C,LME_non_ferrous!$A:$A,E24))=0,"-",(SUMIFS(LME_non_ferrous!$C:$C,LME_non_ferrous!$A:$A,E24)))))</f>
        <v/>
      </c>
      <c r="G24" s="165">
        <f>SUMIFS(LME_non_ferrous!$C:$C,LME_non_ferrous!$A:$A,E24)</f>
        <v>0</v>
      </c>
      <c r="H24" s="3" t="str">
        <f>Доллар!H24</f>
        <v>21.03.2023</v>
      </c>
      <c r="I24" s="157" t="str">
        <f>IF(AND(J22=0,J23=0,J24=0,J25=0,J26=0,J27=0,J28=0,J29=0,J30=0,J31=0,J32=0,J33=0),"",(IF((SUMIFS(LME_non_ferrous!$C:$C,LME_non_ferrous!$A:$A,H24))=0,"-",(SUMIFS(LME_non_ferrous!$C:$C,LME_non_ferrous!$A:$A,H24)))))</f>
        <v/>
      </c>
      <c r="J24" s="165">
        <f>SUMIFS(LME_non_ferrous!$C:$C,LME_non_ferrous!$A:$A,H24)</f>
        <v>0</v>
      </c>
      <c r="K24" s="3" t="str">
        <f>Доллар!K24</f>
        <v>21.04.2023</v>
      </c>
      <c r="L24" s="157" t="str">
        <f>IF(AND(M22=0,M23=0,M24=0,M25=0,M26=0,M27=0,M28=0,M29=0,M30=0,M31=0,M32=0,M33=0),"",(IF((SUMIFS(LME_non_ferrous!$C:$C,LME_non_ferrous!$A:$A,K24))=0,"-",(SUMIFS(LME_non_ferrous!$C:$C,LME_non_ferrous!$A:$A,K24)))))</f>
        <v/>
      </c>
      <c r="M24" s="165">
        <f>SUMIFS(LME_non_ferrous!$C:$C,LME_non_ferrous!$A:$A,K24)</f>
        <v>0</v>
      </c>
      <c r="N24" s="3" t="str">
        <f>Доллар!N24</f>
        <v>21.05.2023</v>
      </c>
      <c r="O24" s="157" t="str">
        <f>IF(AND(P22=0,P23=0,P24=0,P25=0,P26=0,P27=0,P28=0,P29=0,P30=0,P31=0,P32=0,P33=0),"",(IF((SUMIFS(LME_non_ferrous!$C:$C,LME_non_ferrous!$A:$A,N24))=0,"-",(SUMIFS(LME_non_ferrous!$C:$C,LME_non_ferrous!$A:$A,N24)))))</f>
        <v/>
      </c>
      <c r="P24" s="165">
        <f>SUMIFS(LME_non_ferrous!$C:$C,LME_non_ferrous!$A:$A,N24)</f>
        <v>0</v>
      </c>
      <c r="Q24" s="3" t="str">
        <f>Доллар!Q24</f>
        <v>21.06.2023</v>
      </c>
      <c r="R24" s="157" t="str">
        <f>IF(AND(S22=0,S23=0,S24=0,S25=0,S26=0,S27=0,S28=0,S29=0,S30=0,S31=0,S32=0,S33=0),"",(IF((SUMIFS(LME_non_ferrous!$C:$C,LME_non_ferrous!$A:$A,Q24))=0,"-",(SUMIFS(LME_non_ferrous!$C:$C,LME_non_ferrous!$A:$A,Q24)))))</f>
        <v/>
      </c>
      <c r="S24" s="165">
        <f>SUMIFS(LME_non_ferrous!$C:$C,LME_non_ferrous!$A:$A,Q24)</f>
        <v>0</v>
      </c>
      <c r="T24" s="3" t="str">
        <f>Доллар!T24</f>
        <v>21.07.2023</v>
      </c>
      <c r="U24" s="157" t="str">
        <f>IF(AND(V22=0,V23=0,V24=0,V25=0,V26=0,V27=0,V28=0,V29=0,V30=0,V31=0,V32=0,V33=0),"",(IF((SUMIFS(LME_non_ferrous!$C:$C,LME_non_ferrous!$A:$A,T24))=0,"-",(SUMIFS(LME_non_ferrous!$C:$C,LME_non_ferrous!$A:$A,T24)))))</f>
        <v/>
      </c>
      <c r="V24" s="165">
        <f>SUMIFS(LME_non_ferrous!$C:$C,LME_non_ferrous!$A:$A,T24)</f>
        <v>0</v>
      </c>
      <c r="W24" s="3" t="str">
        <f>Доллар!W24</f>
        <v>21.08.2023</v>
      </c>
      <c r="X24" s="157" t="str">
        <f>IF(AND(Y22=0,Y23=0,Y24=0,Y25=0,Y26=0,Y27=0,Y28=0,Y29=0,Y30=0,Y31=0,Y32=0,Y33=0),"",(IF((SUMIFS(LME_non_ferrous!$C:$C,LME_non_ferrous!$A:$A,W24))=0,"-",(SUMIFS(LME_non_ferrous!$C:$C,LME_non_ferrous!$A:$A,W24)))))</f>
        <v/>
      </c>
      <c r="Y24" s="165">
        <f>SUMIFS(LME_non_ferrous!$C:$C,LME_non_ferrous!$A:$A,W24)</f>
        <v>0</v>
      </c>
      <c r="Z24" s="3" t="str">
        <f>Доллар!Z24</f>
        <v>21.09.2023</v>
      </c>
      <c r="AA24" s="157" t="str">
        <f>IF(AND(AB22=0,AB23=0,AB24=0,AB25=0,AB26=0,AB27=0,AB28=0,AB29=0,AB30=0,AB31=0,AB32=0,AB33=0),"",(IF((SUMIFS(LME_non_ferrous!$C:$C,LME_non_ferrous!$A:$A,Z24))=0,"-",(SUMIFS(LME_non_ferrous!$C:$C,LME_non_ferrous!$A:$A,Z24)))))</f>
        <v/>
      </c>
      <c r="AB24" s="165">
        <f>SUMIFS(LME_non_ferrous!$C:$C,LME_non_ferrous!$A:$A,Z24)</f>
        <v>0</v>
      </c>
      <c r="AC24" s="3" t="str">
        <f>Доллар!AC24</f>
        <v>21.10.2023</v>
      </c>
      <c r="AD24" s="157" t="str">
        <f>IF(AND(AE22=0,AE23=0,AE24=0,AE25=0,AE26=0,AE27=0,AE28=0,AE29=0,AE30=0,AE31=0,AE32=0,AE33=0),"",(IF((SUMIFS(LME_non_ferrous!$C:$C,LME_non_ferrous!$A:$A,AC24))=0,"-",(SUMIFS(LME_non_ferrous!$C:$C,LME_non_ferrous!$A:$A,AC24)))))</f>
        <v/>
      </c>
      <c r="AE24" s="165">
        <f>SUMIFS(LME_non_ferrous!$C:$C,LME_non_ferrous!$A:$A,AC24)</f>
        <v>0</v>
      </c>
      <c r="AF24" s="3" t="str">
        <f>Доллар!AF24</f>
        <v>21.11.2023</v>
      </c>
      <c r="AG24" s="157" t="str">
        <f>IF(AND(AH22=0,AH23=0,AH24=0,AH25=0,AH26=0,AH27=0,AH28=0,AH29=0,AH30=0,AH31=0,AH32=0,AH33=0),"",(IF((SUMIFS(LME_non_ferrous!$C:$C,LME_non_ferrous!$A:$A,AF24))=0,"-",(SUMIFS(LME_non_ferrous!$C:$C,LME_non_ferrous!$A:$A,AF24)))))</f>
        <v/>
      </c>
      <c r="AH24" s="165">
        <f>SUMIFS(LME_non_ferrous!$C:$C,LME_non_ferrous!$A:$A,AF24)</f>
        <v>0</v>
      </c>
      <c r="AI24" s="3" t="str">
        <f>Доллар!AI24</f>
        <v>21.12.2023</v>
      </c>
      <c r="AJ24" s="157" t="str">
        <f>IF(AND(AK22=0,AK23=0,AK24=0,AK25=0,AK26=0,AK27=0,AK28=0,AK29=0,AK30=0,AK31=0,AK32=0,AK33=0),"",(IF((SUMIFS(LME_non_ferrous!$C:$C,LME_non_ferrous!$A:$A,AI24))=0,"-",(SUMIFS(LME_non_ferrous!$C:$C,LME_non_ferrous!$A:$A,AI24)))))</f>
        <v/>
      </c>
      <c r="AK24" s="165">
        <f>SUMIFS(LME_non_ferrous!$C:$C,LME_non_ferrous!$A:$A,AI24)</f>
        <v>0</v>
      </c>
      <c r="AQ24" s="153" t="str">
        <f t="shared" si="1"/>
        <v>21.06.2023</v>
      </c>
      <c r="AR24" s="161">
        <f t="shared" si="0"/>
        <v>0</v>
      </c>
      <c r="AT24" s="3" t="str">
        <f t="shared" si="2"/>
        <v>21.10.2023</v>
      </c>
      <c r="AU24" s="161">
        <f t="shared" si="3"/>
        <v>0</v>
      </c>
      <c r="AW24" s="3" t="str">
        <f t="shared" si="4"/>
        <v>21.11.2023</v>
      </c>
      <c r="AX24" s="161">
        <f t="shared" si="5"/>
        <v>0</v>
      </c>
      <c r="AZ24" s="3" t="str">
        <f t="shared" si="6"/>
        <v>21.12.2023</v>
      </c>
      <c r="BA24" s="161">
        <f t="shared" si="7"/>
        <v>0</v>
      </c>
    </row>
    <row r="25" spans="2:53" x14ac:dyDescent="0.25">
      <c r="B25" s="3" t="str">
        <f>Доллар!B25</f>
        <v>22.01.2023</v>
      </c>
      <c r="C25" s="157" t="str">
        <f>IF(AND(D23=0,D24=0,D25=0,D26=0,D27=0,D28=0,D29=0,D30=0,D31=0,D32=0,D33=0,D34=0),"",(IF((SUMIFS(LME_non_ferrous!$C:$C,LME_non_ferrous!$A:$A,B25))=0,"-",(SUMIFS(LME_non_ferrous!$C:$C,LME_non_ferrous!$A:$A,B25)))))</f>
        <v/>
      </c>
      <c r="D25" s="165">
        <f>SUMIFS(LME_non_ferrous!$C:$C,LME_non_ferrous!$A:$A,B25)</f>
        <v>0</v>
      </c>
      <c r="E25" s="3" t="str">
        <f>Доллар!E25</f>
        <v>22.02.2023</v>
      </c>
      <c r="F25" s="157" t="str">
        <f>IF(AND(G23=0,G24=0,G25=0,G26=0,G27=0,G28=0,G29=0,G30=0,G31=0,G32=0,G33=0,G34=0),"",(IF((SUMIFS(LME_non_ferrous!$C:$C,LME_non_ferrous!$A:$A,E25))=0,"-",(SUMIFS(LME_non_ferrous!$C:$C,LME_non_ferrous!$A:$A,E25)))))</f>
        <v/>
      </c>
      <c r="G25" s="165">
        <f>SUMIFS(LME_non_ferrous!$C:$C,LME_non_ferrous!$A:$A,E25)</f>
        <v>0</v>
      </c>
      <c r="H25" s="3" t="str">
        <f>Доллар!H25</f>
        <v>22.03.2023</v>
      </c>
      <c r="I25" s="157" t="str">
        <f>IF(AND(J23=0,J24=0,J25=0,J26=0,J27=0,J28=0,J29=0,J30=0,J31=0,J32=0,J33=0,J34=0),"",(IF((SUMIFS(LME_non_ferrous!$C:$C,LME_non_ferrous!$A:$A,H25))=0,"-",(SUMIFS(LME_non_ferrous!$C:$C,LME_non_ferrous!$A:$A,H25)))))</f>
        <v/>
      </c>
      <c r="J25" s="165">
        <f>SUMIFS(LME_non_ferrous!$C:$C,LME_non_ferrous!$A:$A,H25)</f>
        <v>0</v>
      </c>
      <c r="K25" s="3" t="str">
        <f>Доллар!K25</f>
        <v>22.04.2023</v>
      </c>
      <c r="L25" s="157" t="str">
        <f>IF(AND(M23=0,M24=0,M25=0,M26=0,M27=0,M28=0,M29=0,M30=0,M31=0,M32=0,M33=0,M34=0),"",(IF((SUMIFS(LME_non_ferrous!$C:$C,LME_non_ferrous!$A:$A,K25))=0,"-",(SUMIFS(LME_non_ferrous!$C:$C,LME_non_ferrous!$A:$A,K25)))))</f>
        <v/>
      </c>
      <c r="M25" s="165">
        <f>SUMIFS(LME_non_ferrous!$C:$C,LME_non_ferrous!$A:$A,K25)</f>
        <v>0</v>
      </c>
      <c r="N25" s="3" t="str">
        <f>Доллар!N25</f>
        <v>22.05.2023</v>
      </c>
      <c r="O25" s="157" t="str">
        <f>IF(AND(P23=0,P24=0,P25=0,P26=0,P27=0,P28=0,P29=0,P30=0,P31=0,P32=0,P33=0,P34=0),"",(IF((SUMIFS(LME_non_ferrous!$C:$C,LME_non_ferrous!$A:$A,N25))=0,"-",(SUMIFS(LME_non_ferrous!$C:$C,LME_non_ferrous!$A:$A,N25)))))</f>
        <v/>
      </c>
      <c r="P25" s="165">
        <f>SUMIFS(LME_non_ferrous!$C:$C,LME_non_ferrous!$A:$A,N25)</f>
        <v>0</v>
      </c>
      <c r="Q25" s="3" t="str">
        <f>Доллар!Q25</f>
        <v>22.06.2023</v>
      </c>
      <c r="R25" s="157" t="str">
        <f>IF(AND(S23=0,S24=0,S25=0,S26=0,S27=0,S28=0,S29=0,S30=0,S31=0,S32=0,S33=0,S34=0),"",(IF((SUMIFS(LME_non_ferrous!$C:$C,LME_non_ferrous!$A:$A,Q25))=0,"-",(SUMIFS(LME_non_ferrous!$C:$C,LME_non_ferrous!$A:$A,Q25)))))</f>
        <v/>
      </c>
      <c r="S25" s="165">
        <f>SUMIFS(LME_non_ferrous!$C:$C,LME_non_ferrous!$A:$A,Q25)</f>
        <v>0</v>
      </c>
      <c r="T25" s="3" t="str">
        <f>Доллар!T25</f>
        <v>22.07.2023</v>
      </c>
      <c r="U25" s="157" t="str">
        <f>IF(AND(V23=0,V24=0,V25=0,V26=0,V27=0,V28=0,V29=0,V30=0,V31=0,V32=0,V33=0,V34=0),"",(IF((SUMIFS(LME_non_ferrous!$C:$C,LME_non_ferrous!$A:$A,T25))=0,"-",(SUMIFS(LME_non_ferrous!$C:$C,LME_non_ferrous!$A:$A,T25)))))</f>
        <v/>
      </c>
      <c r="V25" s="165">
        <f>SUMIFS(LME_non_ferrous!$C:$C,LME_non_ferrous!$A:$A,T25)</f>
        <v>0</v>
      </c>
      <c r="W25" s="3" t="str">
        <f>Доллар!W25</f>
        <v>22.08.2023</v>
      </c>
      <c r="X25" s="157" t="str">
        <f>IF(AND(Y23=0,Y24=0,Y25=0,Y26=0,Y27=0,Y28=0,Y29=0,Y30=0,Y31=0,Y32=0,Y33=0,Y34=0),"",(IF((SUMIFS(LME_non_ferrous!$C:$C,LME_non_ferrous!$A:$A,W25))=0,"-",(SUMIFS(LME_non_ferrous!$C:$C,LME_non_ferrous!$A:$A,W25)))))</f>
        <v/>
      </c>
      <c r="Y25" s="165">
        <f>SUMIFS(LME_non_ferrous!$C:$C,LME_non_ferrous!$A:$A,W25)</f>
        <v>0</v>
      </c>
      <c r="Z25" s="3" t="str">
        <f>Доллар!Z25</f>
        <v>22.09.2023</v>
      </c>
      <c r="AA25" s="157" t="str">
        <f>IF(AND(AB23=0,AB24=0,AB25=0,AB26=0,AB27=0,AB28=0,AB29=0,AB30=0,AB31=0,AB32=0,AB33=0,AB34=0),"",(IF((SUMIFS(LME_non_ferrous!$C:$C,LME_non_ferrous!$A:$A,Z25))=0,"-",(SUMIFS(LME_non_ferrous!$C:$C,LME_non_ferrous!$A:$A,Z25)))))</f>
        <v/>
      </c>
      <c r="AB25" s="165">
        <f>SUMIFS(LME_non_ferrous!$C:$C,LME_non_ferrous!$A:$A,Z25)</f>
        <v>0</v>
      </c>
      <c r="AC25" s="3" t="str">
        <f>Доллар!AC25</f>
        <v>22.10.2023</v>
      </c>
      <c r="AD25" s="157" t="str">
        <f>IF(AND(AE23=0,AE24=0,AE25=0,AE26=0,AE27=0,AE28=0,AE29=0,AE30=0,AE31=0,AE32=0,AE33=0,AE34=0),"",(IF((SUMIFS(LME_non_ferrous!$C:$C,LME_non_ferrous!$A:$A,AC25))=0,"-",(SUMIFS(LME_non_ferrous!$C:$C,LME_non_ferrous!$A:$A,AC25)))))</f>
        <v/>
      </c>
      <c r="AE25" s="165">
        <f>SUMIFS(LME_non_ferrous!$C:$C,LME_non_ferrous!$A:$A,AC25)</f>
        <v>0</v>
      </c>
      <c r="AF25" s="3" t="str">
        <f>Доллар!AF25</f>
        <v>22.11.2023</v>
      </c>
      <c r="AG25" s="157" t="str">
        <f>IF(AND(AH23=0,AH24=0,AH25=0,AH26=0,AH27=0,AH28=0,AH29=0,AH30=0,AH31=0,AH32=0,AH33=0,AH34=0),"",(IF((SUMIFS(LME_non_ferrous!$C:$C,LME_non_ferrous!$A:$A,AF25))=0,"-",(SUMIFS(LME_non_ferrous!$C:$C,LME_non_ferrous!$A:$A,AF25)))))</f>
        <v/>
      </c>
      <c r="AH25" s="165">
        <f>SUMIFS(LME_non_ferrous!$C:$C,LME_non_ferrous!$A:$A,AF25)</f>
        <v>0</v>
      </c>
      <c r="AI25" s="3" t="str">
        <f>Доллар!AI25</f>
        <v>22.12.2023</v>
      </c>
      <c r="AJ25" s="157" t="str">
        <f>IF(AND(AK23=0,AK24=0,AK25=0,AK26=0,AK27=0,AK28=0,AK29=0,AK30=0,AK31=0,AK32=0,AK33=0,AK34=0),"",(IF((SUMIFS(LME_non_ferrous!$C:$C,LME_non_ferrous!$A:$A,AI25))=0,"-",(SUMIFS(LME_non_ferrous!$C:$C,LME_non_ferrous!$A:$A,AI25)))))</f>
        <v/>
      </c>
      <c r="AK25" s="165">
        <f>SUMIFS(LME_non_ferrous!$C:$C,LME_non_ferrous!$A:$A,AI25)</f>
        <v>0</v>
      </c>
      <c r="AQ25" s="153" t="str">
        <f t="shared" si="1"/>
        <v>22.06.2023</v>
      </c>
      <c r="AR25" s="161">
        <f t="shared" si="0"/>
        <v>0</v>
      </c>
      <c r="AT25" s="3" t="str">
        <f t="shared" si="2"/>
        <v>22.10.2023</v>
      </c>
      <c r="AU25" s="161">
        <f t="shared" si="3"/>
        <v>0</v>
      </c>
      <c r="AW25" s="3" t="str">
        <f t="shared" si="4"/>
        <v>22.11.2023</v>
      </c>
      <c r="AX25" s="161">
        <f t="shared" si="5"/>
        <v>0</v>
      </c>
      <c r="AZ25" s="3" t="str">
        <f t="shared" si="6"/>
        <v>22.12.2023</v>
      </c>
      <c r="BA25" s="161">
        <f t="shared" si="7"/>
        <v>0</v>
      </c>
    </row>
    <row r="26" spans="2:53" x14ac:dyDescent="0.25">
      <c r="B26" s="3" t="str">
        <f>Доллар!B26</f>
        <v>23.01.2023</v>
      </c>
      <c r="C26" s="157" t="str">
        <f>IF(AND(D24=0,D25=0,D26=0,D27=0,D28=0,D29=0,D30=0,D31=0,D32=0,D33=0,D34=0,D35=0),"",(IF((SUMIFS(LME_non_ferrous!$C:$C,LME_non_ferrous!$A:$A,B26))=0,"-",(SUMIFS(LME_non_ferrous!$C:$C,LME_non_ferrous!$A:$A,B26)))))</f>
        <v/>
      </c>
      <c r="D26" s="165">
        <f>SUMIFS(LME_non_ferrous!$C:$C,LME_non_ferrous!$A:$A,B26)</f>
        <v>0</v>
      </c>
      <c r="E26" s="3" t="str">
        <f>Доллар!E26</f>
        <v>23.02.2023</v>
      </c>
      <c r="F26" s="157" t="str">
        <f>IF(AND(G24=0,G25=0,G26=0,G27=0,G28=0,G29=0,G30=0,G31=0,G32=0,G33=0,G34=0,G35=0),"",(IF((SUMIFS(LME_non_ferrous!$C:$C,LME_non_ferrous!$A:$A,E26))=0,"-",(SUMIFS(LME_non_ferrous!$C:$C,LME_non_ferrous!$A:$A,E26)))))</f>
        <v/>
      </c>
      <c r="G26" s="165">
        <f>SUMIFS(LME_non_ferrous!$C:$C,LME_non_ferrous!$A:$A,E26)</f>
        <v>0</v>
      </c>
      <c r="H26" s="3" t="str">
        <f>Доллар!H26</f>
        <v>23.03.2023</v>
      </c>
      <c r="I26" s="157" t="str">
        <f>IF(AND(J24=0,J25=0,J26=0,J27=0,J28=0,J29=0,J30=0,J31=0,J32=0,J33=0,J34=0,J35=0),"",(IF((SUMIFS(LME_non_ferrous!$C:$C,LME_non_ferrous!$A:$A,H26))=0,"-",(SUMIFS(LME_non_ferrous!$C:$C,LME_non_ferrous!$A:$A,H26)))))</f>
        <v/>
      </c>
      <c r="J26" s="165">
        <f>SUMIFS(LME_non_ferrous!$C:$C,LME_non_ferrous!$A:$A,H26)</f>
        <v>0</v>
      </c>
      <c r="K26" s="3" t="str">
        <f>Доллар!K26</f>
        <v>23.04.2023</v>
      </c>
      <c r="L26" s="157" t="str">
        <f>IF(AND(M24=0,M25=0,M26=0,M27=0,M28=0,M29=0,M30=0,M31=0,M32=0,M33=0,M34=0,M35=0),"",(IF((SUMIFS(LME_non_ferrous!$C:$C,LME_non_ferrous!$A:$A,K26))=0,"-",(SUMIFS(LME_non_ferrous!$C:$C,LME_non_ferrous!$A:$A,K26)))))</f>
        <v/>
      </c>
      <c r="M26" s="165">
        <f>SUMIFS(LME_non_ferrous!$C:$C,LME_non_ferrous!$A:$A,K26)</f>
        <v>0</v>
      </c>
      <c r="N26" s="3" t="str">
        <f>Доллар!N26</f>
        <v>23.05.2023</v>
      </c>
      <c r="O26" s="157" t="str">
        <f>IF(AND(P24=0,P25=0,P26=0,P27=0,P28=0,P29=0,P30=0,P31=0,P32=0,P33=0,P34=0,P35=0),"",(IF((SUMIFS(LME_non_ferrous!$C:$C,LME_non_ferrous!$A:$A,N26))=0,"-",(SUMIFS(LME_non_ferrous!$C:$C,LME_non_ferrous!$A:$A,N26)))))</f>
        <v/>
      </c>
      <c r="P26" s="165">
        <f>SUMIFS(LME_non_ferrous!$C:$C,LME_non_ferrous!$A:$A,N26)</f>
        <v>0</v>
      </c>
      <c r="Q26" s="3" t="str">
        <f>Доллар!Q26</f>
        <v>23.06.2023</v>
      </c>
      <c r="R26" s="157" t="str">
        <f>IF(AND(S24=0,S25=0,S26=0,S27=0,S28=0,S29=0,S30=0,S31=0,S32=0,S33=0,S34=0,S35=0),"",(IF((SUMIFS(LME_non_ferrous!$C:$C,LME_non_ferrous!$A:$A,Q26))=0,"-",(SUMIFS(LME_non_ferrous!$C:$C,LME_non_ferrous!$A:$A,Q26)))))</f>
        <v/>
      </c>
      <c r="S26" s="165">
        <f>SUMIFS(LME_non_ferrous!$C:$C,LME_non_ferrous!$A:$A,Q26)</f>
        <v>0</v>
      </c>
      <c r="T26" s="3" t="str">
        <f>Доллар!T26</f>
        <v>23.07.2023</v>
      </c>
      <c r="U26" s="157" t="str">
        <f>IF(AND(V24=0,V25=0,V26=0,V27=0,V28=0,V29=0,V30=0,V31=0,V32=0,V33=0,V34=0,V35=0),"",(IF((SUMIFS(LME_non_ferrous!$C:$C,LME_non_ferrous!$A:$A,T26))=0,"-",(SUMIFS(LME_non_ferrous!$C:$C,LME_non_ferrous!$A:$A,T26)))))</f>
        <v/>
      </c>
      <c r="V26" s="165">
        <f>SUMIFS(LME_non_ferrous!$C:$C,LME_non_ferrous!$A:$A,T26)</f>
        <v>0</v>
      </c>
      <c r="W26" s="3" t="str">
        <f>Доллар!W26</f>
        <v>23.08.2023</v>
      </c>
      <c r="X26" s="157" t="str">
        <f>IF(AND(Y24=0,Y25=0,Y26=0,Y27=0,Y28=0,Y29=0,Y30=0,Y31=0,Y32=0,Y33=0,Y34=0,Y35=0),"",(IF((SUMIFS(LME_non_ferrous!$C:$C,LME_non_ferrous!$A:$A,W26))=0,"-",(SUMIFS(LME_non_ferrous!$C:$C,LME_non_ferrous!$A:$A,W26)))))</f>
        <v/>
      </c>
      <c r="Y26" s="165">
        <f>SUMIFS(LME_non_ferrous!$C:$C,LME_non_ferrous!$A:$A,W26)</f>
        <v>0</v>
      </c>
      <c r="Z26" s="3" t="str">
        <f>Доллар!Z26</f>
        <v>23.09.2023</v>
      </c>
      <c r="AA26" s="157" t="str">
        <f>IF(AND(AB24=0,AB25=0,AB26=0,AB27=0,AB28=0,AB29=0,AB30=0,AB31=0,AB32=0,AB33=0,AB34=0,AB35=0),"",(IF((SUMIFS(LME_non_ferrous!$C:$C,LME_non_ferrous!$A:$A,Z26))=0,"-",(SUMIFS(LME_non_ferrous!$C:$C,LME_non_ferrous!$A:$A,Z26)))))</f>
        <v/>
      </c>
      <c r="AB26" s="165">
        <f>SUMIFS(LME_non_ferrous!$C:$C,LME_non_ferrous!$A:$A,Z26)</f>
        <v>0</v>
      </c>
      <c r="AC26" s="3" t="str">
        <f>Доллар!AC26</f>
        <v>23.10.2023</v>
      </c>
      <c r="AD26" s="157" t="str">
        <f>IF(AND(AE24=0,AE25=0,AE26=0,AE27=0,AE28=0,AE29=0,AE30=0,AE31=0,AE32=0,AE33=0,AE34=0,AE35=0),"",(IF((SUMIFS(LME_non_ferrous!$C:$C,LME_non_ferrous!$A:$A,AC26))=0,"-",(SUMIFS(LME_non_ferrous!$C:$C,LME_non_ferrous!$A:$A,AC26)))))</f>
        <v/>
      </c>
      <c r="AE26" s="165">
        <f>SUMIFS(LME_non_ferrous!$C:$C,LME_non_ferrous!$A:$A,AC26)</f>
        <v>0</v>
      </c>
      <c r="AF26" s="3" t="str">
        <f>Доллар!AF26</f>
        <v>23.11.2023</v>
      </c>
      <c r="AG26" s="157" t="str">
        <f>IF(AND(AH24=0,AH25=0,AH26=0,AH27=0,AH28=0,AH29=0,AH30=0,AH31=0,AH32=0,AH33=0,AH34=0,AH35=0),"",(IF((SUMIFS(LME_non_ferrous!$C:$C,LME_non_ferrous!$A:$A,AF26))=0,"-",(SUMIFS(LME_non_ferrous!$C:$C,LME_non_ferrous!$A:$A,AF26)))))</f>
        <v/>
      </c>
      <c r="AH26" s="165">
        <f>SUMIFS(LME_non_ferrous!$C:$C,LME_non_ferrous!$A:$A,AF26)</f>
        <v>0</v>
      </c>
      <c r="AI26" s="3" t="str">
        <f>Доллар!AI26</f>
        <v>23.12.2023</v>
      </c>
      <c r="AJ26" s="157" t="str">
        <f>IF(AND(AK24=0,AK25=0,AK26=0,AK27=0,AK28=0,AK29=0,AK30=0,AK31=0,AK32=0,AK33=0,AK34=0,AK35=0),"",(IF((SUMIFS(LME_non_ferrous!$C:$C,LME_non_ferrous!$A:$A,AI26))=0,"-",(SUMIFS(LME_non_ferrous!$C:$C,LME_non_ferrous!$A:$A,AI26)))))</f>
        <v/>
      </c>
      <c r="AK26" s="165">
        <f>SUMIFS(LME_non_ferrous!$C:$C,LME_non_ferrous!$A:$A,AI26)</f>
        <v>0</v>
      </c>
      <c r="AQ26" s="153" t="str">
        <f t="shared" si="1"/>
        <v>23.06.2023</v>
      </c>
      <c r="AR26" s="161">
        <f t="shared" si="0"/>
        <v>0</v>
      </c>
      <c r="AT26" s="3" t="str">
        <f t="shared" si="2"/>
        <v>23.10.2023</v>
      </c>
      <c r="AU26" s="161">
        <f t="shared" si="3"/>
        <v>0</v>
      </c>
      <c r="AW26" s="3" t="str">
        <f t="shared" si="4"/>
        <v>23.11.2023</v>
      </c>
      <c r="AX26" s="162" t="s">
        <v>52</v>
      </c>
      <c r="AZ26" s="3" t="str">
        <f t="shared" si="6"/>
        <v>23.12.2023</v>
      </c>
      <c r="BA26" s="161">
        <f t="shared" si="7"/>
        <v>0</v>
      </c>
    </row>
    <row r="27" spans="2:53" x14ac:dyDescent="0.25">
      <c r="B27" s="3" t="str">
        <f>Доллар!B27</f>
        <v>24.01.2023</v>
      </c>
      <c r="C27" s="157" t="str">
        <f>IF(AND(D25=0,D26=0,D27=0,D28=0,D29=0,D30=0,D31=0,D32=0,D33=0,D34=0,D35=0,D36=0),"",(IF((SUMIFS(LME_non_ferrous!$C:$C,LME_non_ferrous!$A:$A,B27))=0,"-",(SUMIFS(LME_non_ferrous!$C:$C,LME_non_ferrous!$A:$A,B27)))))</f>
        <v/>
      </c>
      <c r="D27" s="165">
        <f>SUMIFS(LME_non_ferrous!$C:$C,LME_non_ferrous!$A:$A,B27)</f>
        <v>0</v>
      </c>
      <c r="E27" s="3" t="str">
        <f>Доллар!E27</f>
        <v>24.02.2023</v>
      </c>
      <c r="F27" s="157" t="str">
        <f>IF(AND(G25=0,G26=0,G27=0,G28=0,G29=0,G30=0,G31=0,G32=0,G33=0,G34=0,G35=0,G36=0),"",(IF((SUMIFS(LME_non_ferrous!$C:$C,LME_non_ferrous!$A:$A,E27))=0,"-",(SUMIFS(LME_non_ferrous!$C:$C,LME_non_ferrous!$A:$A,E27)))))</f>
        <v/>
      </c>
      <c r="G27" s="165">
        <f>SUMIFS(LME_non_ferrous!$C:$C,LME_non_ferrous!$A:$A,E27)</f>
        <v>0</v>
      </c>
      <c r="H27" s="3" t="str">
        <f>Доллар!H27</f>
        <v>24.03.2023</v>
      </c>
      <c r="I27" s="157" t="str">
        <f>IF(AND(J25=0,J26=0,J27=0,J28=0,J29=0,J30=0,J31=0,J32=0,J33=0,J34=0,J35=0,J36=0),"",(IF((SUMIFS(LME_non_ferrous!$C:$C,LME_non_ferrous!$A:$A,H27))=0,"-",(SUMIFS(LME_non_ferrous!$C:$C,LME_non_ferrous!$A:$A,H27)))))</f>
        <v/>
      </c>
      <c r="J27" s="165">
        <f>SUMIFS(LME_non_ferrous!$C:$C,LME_non_ferrous!$A:$A,H27)</f>
        <v>0</v>
      </c>
      <c r="K27" s="3" t="str">
        <f>Доллар!K27</f>
        <v>24.04.2023</v>
      </c>
      <c r="L27" s="157" t="str">
        <f>IF(AND(M25=0,M26=0,M27=0,M28=0,M29=0,M30=0,M31=0,M32=0,M33=0,M34=0,M35=0,M36=0),"",(IF((SUMIFS(LME_non_ferrous!$C:$C,LME_non_ferrous!$A:$A,K27))=0,"-",(SUMIFS(LME_non_ferrous!$C:$C,LME_non_ferrous!$A:$A,K27)))))</f>
        <v/>
      </c>
      <c r="M27" s="165">
        <f>SUMIFS(LME_non_ferrous!$C:$C,LME_non_ferrous!$A:$A,K27)</f>
        <v>0</v>
      </c>
      <c r="N27" s="3" t="str">
        <f>Доллар!N27</f>
        <v>24.05.2023</v>
      </c>
      <c r="O27" s="157" t="str">
        <f>IF(AND(P25=0,P26=0,P27=0,P28=0,P29=0,P30=0,P31=0,P32=0,P33=0,P34=0,P35=0,P36=0),"",(IF((SUMIFS(LME_non_ferrous!$C:$C,LME_non_ferrous!$A:$A,N27))=0,"-",(SUMIFS(LME_non_ferrous!$C:$C,LME_non_ferrous!$A:$A,N27)))))</f>
        <v/>
      </c>
      <c r="P27" s="165">
        <f>SUMIFS(LME_non_ferrous!$C:$C,LME_non_ferrous!$A:$A,N27)</f>
        <v>0</v>
      </c>
      <c r="Q27" s="3" t="str">
        <f>Доллар!Q27</f>
        <v>24.06.2023</v>
      </c>
      <c r="R27" s="157" t="str">
        <f>IF(AND(S25=0,S26=0,S27=0,S28=0,S29=0,S30=0,S31=0,S32=0,S33=0,S34=0,S35=0,S36=0),"",(IF((SUMIFS(LME_non_ferrous!$C:$C,LME_non_ferrous!$A:$A,Q27))=0,"-",(SUMIFS(LME_non_ferrous!$C:$C,LME_non_ferrous!$A:$A,Q27)))))</f>
        <v/>
      </c>
      <c r="S27" s="165">
        <f>SUMIFS(LME_non_ferrous!$C:$C,LME_non_ferrous!$A:$A,Q27)</f>
        <v>0</v>
      </c>
      <c r="T27" s="3" t="str">
        <f>Доллар!T27</f>
        <v>24.07.2023</v>
      </c>
      <c r="U27" s="157" t="str">
        <f>IF(AND(V25=0,V26=0,V27=0,V28=0,V29=0,V30=0,V31=0,V32=0,V33=0,V34=0,V35=0,V36=0),"",(IF((SUMIFS(LME_non_ferrous!$C:$C,LME_non_ferrous!$A:$A,T27))=0,"-",(SUMIFS(LME_non_ferrous!$C:$C,LME_non_ferrous!$A:$A,T27)))))</f>
        <v/>
      </c>
      <c r="V27" s="165">
        <f>SUMIFS(LME_non_ferrous!$C:$C,LME_non_ferrous!$A:$A,T27)</f>
        <v>0</v>
      </c>
      <c r="W27" s="3" t="str">
        <f>Доллар!W27</f>
        <v>24.08.2023</v>
      </c>
      <c r="X27" s="157" t="str">
        <f>IF(AND(Y25=0,Y26=0,Y27=0,Y28=0,Y29=0,Y30=0,Y31=0,Y32=0,Y33=0,Y34=0,Y35=0,Y36=0),"",(IF((SUMIFS(LME_non_ferrous!$C:$C,LME_non_ferrous!$A:$A,W27))=0,"-",(SUMIFS(LME_non_ferrous!$C:$C,LME_non_ferrous!$A:$A,W27)))))</f>
        <v/>
      </c>
      <c r="Y27" s="165">
        <f>SUMIFS(LME_non_ferrous!$C:$C,LME_non_ferrous!$A:$A,W27)</f>
        <v>0</v>
      </c>
      <c r="Z27" s="3" t="str">
        <f>Доллар!Z27</f>
        <v>24.09.2023</v>
      </c>
      <c r="AA27" s="157" t="str">
        <f>IF(AND(AB25=0,AB26=0,AB27=0,AB28=0,AB29=0,AB30=0,AB31=0,AB32=0,AB33=0,AB34=0,AB35=0,AB36=0),"",(IF((SUMIFS(LME_non_ferrous!$C:$C,LME_non_ferrous!$A:$A,Z27))=0,"-",(SUMIFS(LME_non_ferrous!$C:$C,LME_non_ferrous!$A:$A,Z27)))))</f>
        <v/>
      </c>
      <c r="AB27" s="165">
        <f>SUMIFS(LME_non_ferrous!$C:$C,LME_non_ferrous!$A:$A,Z27)</f>
        <v>0</v>
      </c>
      <c r="AC27" s="3" t="str">
        <f>Доллар!AC27</f>
        <v>24.10.2023</v>
      </c>
      <c r="AD27" s="157" t="str">
        <f>IF(AND(AE25=0,AE26=0,AE27=0,AE28=0,AE29=0,AE30=0,AE31=0,AE32=0,AE33=0,AE34=0,AE35=0,AE36=0),"",(IF((SUMIFS(LME_non_ferrous!$C:$C,LME_non_ferrous!$A:$A,AC27))=0,"-",(SUMIFS(LME_non_ferrous!$C:$C,LME_non_ferrous!$A:$A,AC27)))))</f>
        <v/>
      </c>
      <c r="AE27" s="165">
        <f>SUMIFS(LME_non_ferrous!$C:$C,LME_non_ferrous!$A:$A,AC27)</f>
        <v>0</v>
      </c>
      <c r="AF27" s="3" t="str">
        <f>Доллар!AF27</f>
        <v>24.11.2023</v>
      </c>
      <c r="AG27" s="157" t="str">
        <f>IF(AND(AH25=0,AH26=0,AH27=0,AH28=0,AH29=0,AH30=0,AH31=0,AH32=0,AH33=0,AH34=0,AH35=0,AH36=0),"",(IF((SUMIFS(LME_non_ferrous!$C:$C,LME_non_ferrous!$A:$A,AF27))=0,"-",(SUMIFS(LME_non_ferrous!$C:$C,LME_non_ferrous!$A:$A,AF27)))))</f>
        <v/>
      </c>
      <c r="AH27" s="165">
        <f>SUMIFS(LME_non_ferrous!$C:$C,LME_non_ferrous!$A:$A,AF27)</f>
        <v>0</v>
      </c>
      <c r="AI27" s="3" t="str">
        <f>Доллар!AI27</f>
        <v>24.12.2023</v>
      </c>
      <c r="AJ27" s="157" t="str">
        <f>IF(AND(AK25=0,AK26=0,AK27=0,AK28=0,AK29=0,AK30=0,AK31=0,AK32=0,AK33=0,AK34=0,AK35=0,AK36=0),"",(IF((SUMIFS(LME_non_ferrous!$C:$C,LME_non_ferrous!$A:$A,AI27))=0,"-",(SUMIFS(LME_non_ferrous!$C:$C,LME_non_ferrous!$A:$A,AI27)))))</f>
        <v/>
      </c>
      <c r="AK27" s="165">
        <f>SUMIFS(LME_non_ferrous!$C:$C,LME_non_ferrous!$A:$A,AI27)</f>
        <v>0</v>
      </c>
      <c r="AQ27" s="153" t="str">
        <f t="shared" si="1"/>
        <v>24.06.2023</v>
      </c>
      <c r="AR27" s="162" t="s">
        <v>52</v>
      </c>
      <c r="AT27" s="3" t="str">
        <f t="shared" si="2"/>
        <v>24.10.2023</v>
      </c>
      <c r="AU27" s="162" t="s">
        <v>52</v>
      </c>
      <c r="AW27" s="3" t="str">
        <f t="shared" si="4"/>
        <v>24.11.2023</v>
      </c>
      <c r="AX27" s="162" t="s">
        <v>52</v>
      </c>
      <c r="AZ27" s="3" t="str">
        <f t="shared" si="6"/>
        <v>24.12.2023</v>
      </c>
      <c r="BA27" s="162" t="s">
        <v>52</v>
      </c>
    </row>
    <row r="28" spans="2:53" x14ac:dyDescent="0.25">
      <c r="B28" s="3" t="str">
        <f>Доллар!B28</f>
        <v>25.01.2023</v>
      </c>
      <c r="C28" s="157" t="str">
        <f>IF(AND(D26=0,D27=0,D28=0,D29=0,D30=0,D31=0,D32=0,D33=0,D34=0,D35=0,D36=0,D37=0),"",(IF((SUMIFS(LME_non_ferrous!$C:$C,LME_non_ferrous!$A:$A,B28))=0,"-",(SUMIFS(LME_non_ferrous!$C:$C,LME_non_ferrous!$A:$A,B28)))))</f>
        <v/>
      </c>
      <c r="D28" s="165">
        <f>SUMIFS(LME_non_ferrous!$C:$C,LME_non_ferrous!$A:$A,B28)</f>
        <v>0</v>
      </c>
      <c r="E28" s="3" t="str">
        <f>Доллар!E28</f>
        <v>25.02.2023</v>
      </c>
      <c r="F28" s="157" t="str">
        <f>IF(AND(G26=0,G27=0,G28=0,G29=0,G30=0,G31=0,G32=0,G33=0,G34=0,G35=0,G36=0,G37=0),"",(IF((SUMIFS(LME_non_ferrous!$C:$C,LME_non_ferrous!$A:$A,E28))=0,"-",(SUMIFS(LME_non_ferrous!$C:$C,LME_non_ferrous!$A:$A,E28)))))</f>
        <v/>
      </c>
      <c r="G28" s="165">
        <f>SUMIFS(LME_non_ferrous!$C:$C,LME_non_ferrous!$A:$A,E28)</f>
        <v>0</v>
      </c>
      <c r="H28" s="3" t="str">
        <f>Доллар!H28</f>
        <v>25.03.2023</v>
      </c>
      <c r="I28" s="157" t="str">
        <f>IF(AND(J26=0,J27=0,J28=0,J29=0,J30=0,J31=0,J32=0,J33=0,J34=0,J35=0,J36=0,J37=0),"",(IF((SUMIFS(LME_non_ferrous!$C:$C,LME_non_ferrous!$A:$A,H28))=0,"-",(SUMIFS(LME_non_ferrous!$C:$C,LME_non_ferrous!$A:$A,H28)))))</f>
        <v/>
      </c>
      <c r="J28" s="165">
        <f>SUMIFS(LME_non_ferrous!$C:$C,LME_non_ferrous!$A:$A,H28)</f>
        <v>0</v>
      </c>
      <c r="K28" s="3" t="str">
        <f>Доллар!K28</f>
        <v>25.04.2023</v>
      </c>
      <c r="L28" s="157" t="str">
        <f>IF(AND(M26=0,M27=0,M28=0,M29=0,M30=0,M31=0,M32=0,M33=0,M34=0,M35=0,M36=0,M37=0),"",(IF((SUMIFS(LME_non_ferrous!$C:$C,LME_non_ferrous!$A:$A,K28))=0,"-",(SUMIFS(LME_non_ferrous!$C:$C,LME_non_ferrous!$A:$A,K28)))))</f>
        <v/>
      </c>
      <c r="M28" s="165">
        <f>SUMIFS(LME_non_ferrous!$C:$C,LME_non_ferrous!$A:$A,K28)</f>
        <v>0</v>
      </c>
      <c r="N28" s="3" t="str">
        <f>Доллар!N28</f>
        <v>25.05.2023</v>
      </c>
      <c r="O28" s="157" t="str">
        <f>IF(AND(P26=0,P27=0,P28=0,P29=0,P30=0,P31=0,P32=0,P33=0,P34=0,P35=0,P36=0,P37=0),"",(IF((SUMIFS(LME_non_ferrous!$C:$C,LME_non_ferrous!$A:$A,N28))=0,"-",(SUMIFS(LME_non_ferrous!$C:$C,LME_non_ferrous!$A:$A,N28)))))</f>
        <v/>
      </c>
      <c r="P28" s="165">
        <f>SUMIFS(LME_non_ferrous!$C:$C,LME_non_ferrous!$A:$A,N28)</f>
        <v>0</v>
      </c>
      <c r="Q28" s="3" t="str">
        <f>Доллар!Q28</f>
        <v>25.06.2023</v>
      </c>
      <c r="R28" s="157" t="str">
        <f>IF(AND(S26=0,S27=0,S28=0,S29=0,S30=0,S31=0,S32=0,S33=0,S34=0,S35=0,S36=0,S37=0),"",(IF((SUMIFS(LME_non_ferrous!$C:$C,LME_non_ferrous!$A:$A,Q28))=0,"-",(SUMIFS(LME_non_ferrous!$C:$C,LME_non_ferrous!$A:$A,Q28)))))</f>
        <v/>
      </c>
      <c r="S28" s="165">
        <f>SUMIFS(LME_non_ferrous!$C:$C,LME_non_ferrous!$A:$A,Q28)</f>
        <v>0</v>
      </c>
      <c r="T28" s="3" t="str">
        <f>Доллар!T28</f>
        <v>25.07.2023</v>
      </c>
      <c r="U28" s="157" t="str">
        <f>IF(AND(V26=0,V27=0,V28=0,V29=0,V30=0,V31=0,V32=0,V33=0,V34=0,V35=0,V36=0,V37=0),"",(IF((SUMIFS(LME_non_ferrous!$C:$C,LME_non_ferrous!$A:$A,T28))=0,"-",(SUMIFS(LME_non_ferrous!$C:$C,LME_non_ferrous!$A:$A,T28)))))</f>
        <v/>
      </c>
      <c r="V28" s="165">
        <f>SUMIFS(LME_non_ferrous!$C:$C,LME_non_ferrous!$A:$A,T28)</f>
        <v>0</v>
      </c>
      <c r="W28" s="3" t="str">
        <f>Доллар!W28</f>
        <v>25.08.2023</v>
      </c>
      <c r="X28" s="157" t="str">
        <f>IF(AND(Y26=0,Y27=0,Y28=0,Y29=0,Y30=0,Y31=0,Y32=0,Y33=0,Y34=0,Y35=0,Y36=0,Y37=0),"",(IF((SUMIFS(LME_non_ferrous!$C:$C,LME_non_ferrous!$A:$A,W28))=0,"-",(SUMIFS(LME_non_ferrous!$C:$C,LME_non_ferrous!$A:$A,W28)))))</f>
        <v/>
      </c>
      <c r="Y28" s="165">
        <f>SUMIFS(LME_non_ferrous!$C:$C,LME_non_ferrous!$A:$A,W28)</f>
        <v>0</v>
      </c>
      <c r="Z28" s="3" t="str">
        <f>Доллар!Z28</f>
        <v>25.09.2023</v>
      </c>
      <c r="AA28" s="157" t="str">
        <f>IF(AND(AB26=0,AB27=0,AB28=0,AB29=0,AB30=0,AB31=0,AB32=0,AB33=0,AB34=0,AB35=0,AB36=0,AB37=0),"",(IF((SUMIFS(LME_non_ferrous!$C:$C,LME_non_ferrous!$A:$A,Z28))=0,"-",(SUMIFS(LME_non_ferrous!$C:$C,LME_non_ferrous!$A:$A,Z28)))))</f>
        <v/>
      </c>
      <c r="AB28" s="165">
        <f>SUMIFS(LME_non_ferrous!$C:$C,LME_non_ferrous!$A:$A,Z28)</f>
        <v>0</v>
      </c>
      <c r="AC28" s="3" t="str">
        <f>Доллар!AC28</f>
        <v>25.10.2023</v>
      </c>
      <c r="AD28" s="157" t="str">
        <f>IF(AND(AE26=0,AE27=0,AE28=0,AE29=0,AE30=0,AE31=0,AE32=0,AE33=0,AE34=0,AE35=0,AE36=0,AE37=0),"",(IF((SUMIFS(LME_non_ferrous!$C:$C,LME_non_ferrous!$A:$A,AC28))=0,"-",(SUMIFS(LME_non_ferrous!$C:$C,LME_non_ferrous!$A:$A,AC28)))))</f>
        <v/>
      </c>
      <c r="AE28" s="165">
        <f>SUMIFS(LME_non_ferrous!$C:$C,LME_non_ferrous!$A:$A,AC28)</f>
        <v>0</v>
      </c>
      <c r="AF28" s="3" t="str">
        <f>Доллар!AF28</f>
        <v>25.11.2023</v>
      </c>
      <c r="AG28" s="157" t="str">
        <f>IF(AND(AH26=0,AH27=0,AH28=0,AH29=0,AH30=0,AH31=0,AH32=0,AH33=0,AH34=0,AH35=0,AH36=0,AH37=0),"",(IF((SUMIFS(LME_non_ferrous!$C:$C,LME_non_ferrous!$A:$A,AF28))=0,"-",(SUMIFS(LME_non_ferrous!$C:$C,LME_non_ferrous!$A:$A,AF28)))))</f>
        <v/>
      </c>
      <c r="AH28" s="165">
        <f>SUMIFS(LME_non_ferrous!$C:$C,LME_non_ferrous!$A:$A,AF28)</f>
        <v>0</v>
      </c>
      <c r="AI28" s="3" t="str">
        <f>Доллар!AI28</f>
        <v>25.12.2023</v>
      </c>
      <c r="AJ28" s="157" t="str">
        <f>IF(AND(AK26=0,AK27=0,AK28=0,AK29=0,AK30=0,AK31=0,AK32=0,AK33=0,AK34=0,AK35=0,AK36=0,AK37=0),"",(IF((SUMIFS(LME_non_ferrous!$C:$C,LME_non_ferrous!$A:$A,AI28))=0,"-",(SUMIFS(LME_non_ferrous!$C:$C,LME_non_ferrous!$A:$A,AI28)))))</f>
        <v/>
      </c>
      <c r="AK28" s="165">
        <f>SUMIFS(LME_non_ferrous!$C:$C,LME_non_ferrous!$A:$A,AI28)</f>
        <v>0</v>
      </c>
      <c r="AQ28" s="153" t="str">
        <f t="shared" si="1"/>
        <v>25.06.2023</v>
      </c>
      <c r="AR28" s="162" t="s">
        <v>52</v>
      </c>
      <c r="AT28" s="3" t="str">
        <f t="shared" si="2"/>
        <v>25.10.2023</v>
      </c>
      <c r="AU28" s="162" t="s">
        <v>52</v>
      </c>
      <c r="AW28" s="3" t="str">
        <f t="shared" si="4"/>
        <v>25.11.2023</v>
      </c>
      <c r="AX28" s="162" t="s">
        <v>52</v>
      </c>
      <c r="AZ28" s="3" t="str">
        <f t="shared" si="6"/>
        <v>25.12.2023</v>
      </c>
      <c r="BA28" s="162" t="s">
        <v>52</v>
      </c>
    </row>
    <row r="29" spans="2:53" x14ac:dyDescent="0.25">
      <c r="B29" s="3" t="str">
        <f>Доллар!B29</f>
        <v>26.01.2023</v>
      </c>
      <c r="C29" s="157" t="str">
        <f>IF(AND(D27=0,D28=0,D29=0,D30=0,D31=0,D32=0,D33=0,D34=0,D35=0,D36=0,D37=0,D38=0),"",(IF((SUMIFS(LME_non_ferrous!$C:$C,LME_non_ferrous!$A:$A,B29))=0,"-",(SUMIFS(LME_non_ferrous!$C:$C,LME_non_ferrous!$A:$A,B29)))))</f>
        <v/>
      </c>
      <c r="D29" s="165">
        <f>SUMIFS(LME_non_ferrous!$C:$C,LME_non_ferrous!$A:$A,B29)</f>
        <v>0</v>
      </c>
      <c r="E29" s="3" t="str">
        <f>Доллар!E29</f>
        <v>26.02.2023</v>
      </c>
      <c r="F29" s="157" t="str">
        <f>IF(AND(G27=0,G28=0,G29=0,G30=0,G31=0,G32=0,G33=0,G34=0,G35=0,G36=0,G37=0,G38=0),"",(IF((SUMIFS(LME_non_ferrous!$C:$C,LME_non_ferrous!$A:$A,E29))=0,"-",(SUMIFS(LME_non_ferrous!$C:$C,LME_non_ferrous!$A:$A,E29)))))</f>
        <v/>
      </c>
      <c r="G29" s="165">
        <f>SUMIFS(LME_non_ferrous!$C:$C,LME_non_ferrous!$A:$A,E29)</f>
        <v>0</v>
      </c>
      <c r="H29" s="3" t="str">
        <f>Доллар!H29</f>
        <v>26.03.2023</v>
      </c>
      <c r="I29" s="157" t="str">
        <f>IF(AND(J27=0,J28=0,J29=0,J30=0,J31=0,J32=0,J33=0,J34=0,J35=0,J36=0,J37=0,J38=0),"",(IF((SUMIFS(LME_non_ferrous!$C:$C,LME_non_ferrous!$A:$A,H29))=0,"-",(SUMIFS(LME_non_ferrous!$C:$C,LME_non_ferrous!$A:$A,H29)))))</f>
        <v/>
      </c>
      <c r="J29" s="165">
        <f>SUMIFS(LME_non_ferrous!$C:$C,LME_non_ferrous!$A:$A,H29)</f>
        <v>0</v>
      </c>
      <c r="K29" s="3" t="str">
        <f>Доллар!K29</f>
        <v>26.04.2023</v>
      </c>
      <c r="L29" s="157" t="str">
        <f>IF(AND(M27=0,M28=0,M29=0,M30=0,M31=0,M32=0,M33=0,M34=0,M35=0,M36=0,M37=0,M38=0),"",(IF((SUMIFS(LME_non_ferrous!$C:$C,LME_non_ferrous!$A:$A,K29))=0,"-",(SUMIFS(LME_non_ferrous!$C:$C,LME_non_ferrous!$A:$A,K29)))))</f>
        <v/>
      </c>
      <c r="M29" s="165">
        <f>SUMIFS(LME_non_ferrous!$C:$C,LME_non_ferrous!$A:$A,K29)</f>
        <v>0</v>
      </c>
      <c r="N29" s="3" t="str">
        <f>Доллар!N29</f>
        <v>26.05.2023</v>
      </c>
      <c r="O29" s="157" t="str">
        <f>IF(AND(P27=0,P28=0,P29=0,P30=0,P31=0,P32=0,P33=0,P34=0,P35=0,P36=0,P37=0,P38=0),"",(IF((SUMIFS(LME_non_ferrous!$C:$C,LME_non_ferrous!$A:$A,N29))=0,"-",(SUMIFS(LME_non_ferrous!$C:$C,LME_non_ferrous!$A:$A,N29)))))</f>
        <v/>
      </c>
      <c r="P29" s="165">
        <f>SUMIFS(LME_non_ferrous!$C:$C,LME_non_ferrous!$A:$A,N29)</f>
        <v>0</v>
      </c>
      <c r="Q29" s="3" t="str">
        <f>Доллар!Q29</f>
        <v>26.06.2023</v>
      </c>
      <c r="R29" s="157" t="str">
        <f>IF(AND(S27=0,S28=0,S29=0,S30=0,S31=0,S32=0,S33=0,S34=0,S35=0,S36=0,S37=0,S38=0),"",(IF((SUMIFS(LME_non_ferrous!$C:$C,LME_non_ferrous!$A:$A,Q29))=0,"-",(SUMIFS(LME_non_ferrous!$C:$C,LME_non_ferrous!$A:$A,Q29)))))</f>
        <v/>
      </c>
      <c r="S29" s="165">
        <f>SUMIFS(LME_non_ferrous!$C:$C,LME_non_ferrous!$A:$A,Q29)</f>
        <v>0</v>
      </c>
      <c r="T29" s="3" t="str">
        <f>Доллар!T29</f>
        <v>26.07.2023</v>
      </c>
      <c r="U29" s="157" t="str">
        <f>IF(AND(V27=0,V28=0,V29=0,V30=0,V31=0,V32=0,V33=0,V34=0,V35=0,V36=0,V37=0,V38=0),"",(IF((SUMIFS(LME_non_ferrous!$C:$C,LME_non_ferrous!$A:$A,T29))=0,"-",(SUMIFS(LME_non_ferrous!$C:$C,LME_non_ferrous!$A:$A,T29)))))</f>
        <v/>
      </c>
      <c r="V29" s="165">
        <f>SUMIFS(LME_non_ferrous!$C:$C,LME_non_ferrous!$A:$A,T29)</f>
        <v>0</v>
      </c>
      <c r="W29" s="3" t="str">
        <f>Доллар!W29</f>
        <v>26.08.2023</v>
      </c>
      <c r="X29" s="157" t="str">
        <f>IF(AND(Y27=0,Y28=0,Y29=0,Y30=0,Y31=0,Y32=0,Y33=0,Y34=0,Y35=0,Y36=0,Y37=0,Y38=0),"",(IF((SUMIFS(LME_non_ferrous!$C:$C,LME_non_ferrous!$A:$A,W29))=0,"-",(SUMIFS(LME_non_ferrous!$C:$C,LME_non_ferrous!$A:$A,W29)))))</f>
        <v/>
      </c>
      <c r="Y29" s="165">
        <f>SUMIFS(LME_non_ferrous!$C:$C,LME_non_ferrous!$A:$A,W29)</f>
        <v>0</v>
      </c>
      <c r="Z29" s="3" t="str">
        <f>Доллар!Z29</f>
        <v>26.09.2023</v>
      </c>
      <c r="AA29" s="157" t="str">
        <f>IF(AND(AB27=0,AB28=0,AB29=0,AB30=0,AB31=0,AB32=0,AB33=0,AB34=0,AB35=0,AB36=0,AB37=0,AB38=0),"",(IF((SUMIFS(LME_non_ferrous!$C:$C,LME_non_ferrous!$A:$A,Z29))=0,"-",(SUMIFS(LME_non_ferrous!$C:$C,LME_non_ferrous!$A:$A,Z29)))))</f>
        <v/>
      </c>
      <c r="AB29" s="165">
        <f>SUMIFS(LME_non_ferrous!$C:$C,LME_non_ferrous!$A:$A,Z29)</f>
        <v>0</v>
      </c>
      <c r="AC29" s="3" t="str">
        <f>Доллар!AC29</f>
        <v>26.10.2023</v>
      </c>
      <c r="AD29" s="157" t="str">
        <f>IF(AND(AE27=0,AE28=0,AE29=0,AE30=0,AE31=0,AE32=0,AE33=0,AE34=0,AE35=0,AE36=0,AE37=0,AE38=0),"",(IF((SUMIFS(LME_non_ferrous!$C:$C,LME_non_ferrous!$A:$A,AC29))=0,"-",(SUMIFS(LME_non_ferrous!$C:$C,LME_non_ferrous!$A:$A,AC29)))))</f>
        <v/>
      </c>
      <c r="AE29" s="165">
        <f>SUMIFS(LME_non_ferrous!$C:$C,LME_non_ferrous!$A:$A,AC29)</f>
        <v>0</v>
      </c>
      <c r="AF29" s="3" t="str">
        <f>Доллар!AF29</f>
        <v>26.11.2023</v>
      </c>
      <c r="AG29" s="157" t="str">
        <f>IF(AND(AH27=0,AH28=0,AH29=0,AH30=0,AH31=0,AH32=0,AH33=0,AH34=0,AH35=0,AH36=0,AH37=0,AH38=0),"",(IF((SUMIFS(LME_non_ferrous!$C:$C,LME_non_ferrous!$A:$A,AF29))=0,"-",(SUMIFS(LME_non_ferrous!$C:$C,LME_non_ferrous!$A:$A,AF29)))))</f>
        <v/>
      </c>
      <c r="AH29" s="165">
        <f>SUMIFS(LME_non_ferrous!$C:$C,LME_non_ferrous!$A:$A,AF29)</f>
        <v>0</v>
      </c>
      <c r="AI29" s="3" t="str">
        <f>Доллар!AI29</f>
        <v>26.12.2023</v>
      </c>
      <c r="AJ29" s="157" t="str">
        <f>IF(AND(AK27=0,AK28=0,AK29=0,AK30=0,AK31=0,AK32=0,AK33=0,AK34=0,AK35=0,AK36=0,AK37=0,AK38=0),"",(IF((SUMIFS(LME_non_ferrous!$C:$C,LME_non_ferrous!$A:$A,AI29))=0,"-",(SUMIFS(LME_non_ferrous!$C:$C,LME_non_ferrous!$A:$A,AI29)))))</f>
        <v/>
      </c>
      <c r="AK29" s="165">
        <f>SUMIFS(LME_non_ferrous!$C:$C,LME_non_ferrous!$A:$A,AI29)</f>
        <v>0</v>
      </c>
      <c r="AQ29" s="153" t="str">
        <f t="shared" si="1"/>
        <v>26.06.2023</v>
      </c>
      <c r="AR29" s="162" t="s">
        <v>52</v>
      </c>
      <c r="AT29" s="3" t="str">
        <f t="shared" si="2"/>
        <v>26.10.2023</v>
      </c>
      <c r="AU29" s="162" t="s">
        <v>52</v>
      </c>
      <c r="AW29" s="3" t="str">
        <f t="shared" si="4"/>
        <v>26.11.2023</v>
      </c>
      <c r="AX29" s="162" t="s">
        <v>52</v>
      </c>
      <c r="AZ29" s="3" t="str">
        <f t="shared" si="6"/>
        <v>26.12.2023</v>
      </c>
      <c r="BA29" s="162" t="s">
        <v>52</v>
      </c>
    </row>
    <row r="30" spans="2:53" x14ac:dyDescent="0.25">
      <c r="B30" s="3" t="str">
        <f>Доллар!B30</f>
        <v>27.01.2023</v>
      </c>
      <c r="C30" s="157" t="str">
        <f>IF(AND(D28=0,D29=0,D30=0,D31=0,D32=0,D33=0,D34=0,D35=0,D36=0,D37=0,D38=0,D39=0),"",(IF((SUMIFS(LME_non_ferrous!$C:$C,LME_non_ferrous!$A:$A,B30))=0,"-",(SUMIFS(LME_non_ferrous!$C:$C,LME_non_ferrous!$A:$A,B30)))))</f>
        <v/>
      </c>
      <c r="D30" s="165">
        <f>SUMIFS(LME_non_ferrous!$C:$C,LME_non_ferrous!$A:$A,B30)</f>
        <v>0</v>
      </c>
      <c r="E30" s="3" t="str">
        <f>Доллар!E30</f>
        <v>27.02.2023</v>
      </c>
      <c r="F30" s="157" t="str">
        <f>IF(AND(G28=0,G29=0,G30=0,G31=0,G32=0,G33=0,G34=0,G35=0,G36=0,G37=0,G38=0,G39=0),"",(IF((SUMIFS(LME_non_ferrous!$C:$C,LME_non_ferrous!$A:$A,E30))=0,"-",(SUMIFS(LME_non_ferrous!$C:$C,LME_non_ferrous!$A:$A,E30)))))</f>
        <v/>
      </c>
      <c r="G30" s="165">
        <f>SUMIFS(LME_non_ferrous!$C:$C,LME_non_ferrous!$A:$A,E30)</f>
        <v>0</v>
      </c>
      <c r="H30" s="3" t="str">
        <f>Доллар!H30</f>
        <v>27.03.2023</v>
      </c>
      <c r="I30" s="157" t="str">
        <f>IF(AND(J28=0,J29=0,J30=0,J31=0,J32=0,J33=0,J34=0,J35=0,J36=0,J37=0,J38=0,J39=0),"",(IF((SUMIFS(LME_non_ferrous!$C:$C,LME_non_ferrous!$A:$A,H30))=0,"-",(SUMIFS(LME_non_ferrous!$C:$C,LME_non_ferrous!$A:$A,H30)))))</f>
        <v/>
      </c>
      <c r="J30" s="165">
        <f>SUMIFS(LME_non_ferrous!$C:$C,LME_non_ferrous!$A:$A,H30)</f>
        <v>0</v>
      </c>
      <c r="K30" s="3" t="str">
        <f>Доллар!K30</f>
        <v>27.04.2023</v>
      </c>
      <c r="L30" s="157" t="str">
        <f>IF(AND(M28=0,M29=0,M30=0,M31=0,M32=0,M33=0,M34=0,M35=0,M36=0,M37=0,M38=0,M39=0),"",(IF((SUMIFS(LME_non_ferrous!$C:$C,LME_non_ferrous!$A:$A,K30))=0,"-",(SUMIFS(LME_non_ferrous!$C:$C,LME_non_ferrous!$A:$A,K30)))))</f>
        <v/>
      </c>
      <c r="M30" s="165">
        <f>SUMIFS(LME_non_ferrous!$C:$C,LME_non_ferrous!$A:$A,K30)</f>
        <v>0</v>
      </c>
      <c r="N30" s="3" t="str">
        <f>Доллар!N30</f>
        <v>27.05.2023</v>
      </c>
      <c r="O30" s="157" t="str">
        <f>IF(AND(P28=0,P29=0,P30=0,P31=0,P32=0,P33=0,P34=0,P35=0,P36=0,P37=0,P38=0,P39=0),"",(IF((SUMIFS(LME_non_ferrous!$C:$C,LME_non_ferrous!$A:$A,N30))=0,"-",(SUMIFS(LME_non_ferrous!$C:$C,LME_non_ferrous!$A:$A,N30)))))</f>
        <v/>
      </c>
      <c r="P30" s="165">
        <f>SUMIFS(LME_non_ferrous!$C:$C,LME_non_ferrous!$A:$A,N30)</f>
        <v>0</v>
      </c>
      <c r="Q30" s="3" t="str">
        <f>Доллар!Q30</f>
        <v>27.06.2023</v>
      </c>
      <c r="R30" s="157" t="str">
        <f>IF(AND(S28=0,S29=0,S30=0,S31=0,S32=0,S33=0,S34=0,S35=0,S36=0,S37=0,S38=0,S39=0),"",(IF((SUMIFS(LME_non_ferrous!$C:$C,LME_non_ferrous!$A:$A,Q30))=0,"-",(SUMIFS(LME_non_ferrous!$C:$C,LME_non_ferrous!$A:$A,Q30)))))</f>
        <v/>
      </c>
      <c r="S30" s="165">
        <f>SUMIFS(LME_non_ferrous!$C:$C,LME_non_ferrous!$A:$A,Q30)</f>
        <v>0</v>
      </c>
      <c r="T30" s="3" t="str">
        <f>Доллар!T30</f>
        <v>27.07.2023</v>
      </c>
      <c r="U30" s="157" t="str">
        <f>IF(AND(V28=0,V29=0,V30=0,V31=0,V32=0,V33=0,V34=0,V35=0,V36=0,V37=0,V38=0,V39=0),"",(IF((SUMIFS(LME_non_ferrous!$C:$C,LME_non_ferrous!$A:$A,T30))=0,"-",(SUMIFS(LME_non_ferrous!$C:$C,LME_non_ferrous!$A:$A,T30)))))</f>
        <v/>
      </c>
      <c r="V30" s="165">
        <f>SUMIFS(LME_non_ferrous!$C:$C,LME_non_ferrous!$A:$A,T30)</f>
        <v>0</v>
      </c>
      <c r="W30" s="3" t="str">
        <f>Доллар!W30</f>
        <v>27.08.2023</v>
      </c>
      <c r="X30" s="157" t="str">
        <f>IF(AND(Y28=0,Y29=0,Y30=0,Y31=0,Y32=0,Y33=0,Y34=0,Y35=0,Y36=0,Y37=0,Y38=0,Y39=0),"",(IF((SUMIFS(LME_non_ferrous!$C:$C,LME_non_ferrous!$A:$A,W30))=0,"-",(SUMIFS(LME_non_ferrous!$C:$C,LME_non_ferrous!$A:$A,W30)))))</f>
        <v/>
      </c>
      <c r="Y30" s="165">
        <f>SUMIFS(LME_non_ferrous!$C:$C,LME_non_ferrous!$A:$A,W30)</f>
        <v>0</v>
      </c>
      <c r="Z30" s="3" t="str">
        <f>Доллар!Z30</f>
        <v>27.09.2023</v>
      </c>
      <c r="AA30" s="157" t="str">
        <f>IF(AND(AB28=0,AB29=0,AB30=0,AB31=0,AB32=0,AB33=0,AB34=0,AB35=0,AB36=0,AB37=0,AB38=0,AB39=0),"",(IF((SUMIFS(LME_non_ferrous!$C:$C,LME_non_ferrous!$A:$A,Z30))=0,"-",(SUMIFS(LME_non_ferrous!$C:$C,LME_non_ferrous!$A:$A,Z30)))))</f>
        <v/>
      </c>
      <c r="AB30" s="165">
        <f>SUMIFS(LME_non_ferrous!$C:$C,LME_non_ferrous!$A:$A,Z30)</f>
        <v>0</v>
      </c>
      <c r="AC30" s="3" t="str">
        <f>Доллар!AC30</f>
        <v>27.10.2023</v>
      </c>
      <c r="AD30" s="157" t="str">
        <f>IF(AND(AE28=0,AE29=0,AE30=0,AE31=0,AE32=0,AE33=0,AE34=0,AE35=0,AE36=0,AE37=0,AE38=0,AE39=0),"",(IF((SUMIFS(LME_non_ferrous!$C:$C,LME_non_ferrous!$A:$A,AC30))=0,"-",(SUMIFS(LME_non_ferrous!$C:$C,LME_non_ferrous!$A:$A,AC30)))))</f>
        <v/>
      </c>
      <c r="AE30" s="165">
        <f>SUMIFS(LME_non_ferrous!$C:$C,LME_non_ferrous!$A:$A,AC30)</f>
        <v>0</v>
      </c>
      <c r="AF30" s="3" t="str">
        <f>Доллар!AF30</f>
        <v>27.11.2023</v>
      </c>
      <c r="AG30" s="157" t="str">
        <f>IF(AND(AH28=0,AH29=0,AH30=0,AH31=0,AH32=0,AH33=0,AH34=0,AH35=0,AH36=0,AH37=0,AH38=0,AH39=0),"",(IF((SUMIFS(LME_non_ferrous!$C:$C,LME_non_ferrous!$A:$A,AF30))=0,"-",(SUMIFS(LME_non_ferrous!$C:$C,LME_non_ferrous!$A:$A,AF30)))))</f>
        <v/>
      </c>
      <c r="AH30" s="165">
        <f>SUMIFS(LME_non_ferrous!$C:$C,LME_non_ferrous!$A:$A,AF30)</f>
        <v>0</v>
      </c>
      <c r="AI30" s="3" t="str">
        <f>Доллар!AI30</f>
        <v>27.12.2023</v>
      </c>
      <c r="AJ30" s="157" t="str">
        <f>IF(AND(AK28=0,AK29=0,AK30=0,AK31=0,AK32=0,AK33=0,AK34=0,AK35=0,AK36=0,AK37=0,AK38=0,AK39=0),"",(IF((SUMIFS(LME_non_ferrous!$C:$C,LME_non_ferrous!$A:$A,AI30))=0,"-",(SUMIFS(LME_non_ferrous!$C:$C,LME_non_ferrous!$A:$A,AI30)))))</f>
        <v/>
      </c>
      <c r="AK30" s="165">
        <f>SUMIFS(LME_non_ferrous!$C:$C,LME_non_ferrous!$A:$A,AI30)</f>
        <v>0</v>
      </c>
      <c r="AQ30" s="153" t="str">
        <f t="shared" si="1"/>
        <v>27.06.2023</v>
      </c>
      <c r="AR30" s="162" t="s">
        <v>52</v>
      </c>
      <c r="AT30" s="3" t="str">
        <f t="shared" si="2"/>
        <v>27.10.2023</v>
      </c>
      <c r="AU30" s="162" t="s">
        <v>52</v>
      </c>
      <c r="AW30" s="3" t="str">
        <f t="shared" si="4"/>
        <v>27.11.2023</v>
      </c>
      <c r="AX30" s="162" t="s">
        <v>52</v>
      </c>
      <c r="AZ30" s="3" t="str">
        <f t="shared" si="6"/>
        <v>27.12.2023</v>
      </c>
      <c r="BA30" s="162" t="s">
        <v>52</v>
      </c>
    </row>
    <row r="31" spans="2:53" x14ac:dyDescent="0.25">
      <c r="B31" s="3" t="str">
        <f>Доллар!B31</f>
        <v>28.01.2023</v>
      </c>
      <c r="C31" s="157" t="str">
        <f>IF(AND(D29=0,D30=0,D31=0,D32=0,D33=0,D34=0,D35=0,D36=0,D37=0,D38=0,D39=0,D40=0),"",(IF((SUMIFS(LME_non_ferrous!$C:$C,LME_non_ferrous!$A:$A,B31))=0,"-",(SUMIFS(LME_non_ferrous!$C:$C,LME_non_ferrous!$A:$A,B31)))))</f>
        <v/>
      </c>
      <c r="D31" s="165">
        <f>SUMIFS(LME_non_ferrous!$C:$C,LME_non_ferrous!$A:$A,B31)</f>
        <v>0</v>
      </c>
      <c r="E31" s="3" t="str">
        <f>Доллар!E31</f>
        <v>28.02.2023</v>
      </c>
      <c r="F31" s="157" t="str">
        <f>IF(AND(G29=0,G30=0,G31=0,G32=0,G33=0,G34=0,G35=0,G36=0,G37=0,G38=0,G39=0,G40=0),"",(IF((SUMIFS(LME_non_ferrous!$C:$C,LME_non_ferrous!$A:$A,E31))=0,"-",(SUMIFS(LME_non_ferrous!$C:$C,LME_non_ferrous!$A:$A,E31)))))</f>
        <v/>
      </c>
      <c r="G31" s="165">
        <f>SUMIFS(LME_non_ferrous!$C:$C,LME_non_ferrous!$A:$A,E31)</f>
        <v>0</v>
      </c>
      <c r="H31" s="3" t="str">
        <f>Доллар!H31</f>
        <v>28.03.2023</v>
      </c>
      <c r="I31" s="157" t="str">
        <f>IF(AND(J29=0,J30=0,J31=0,J32=0,J33=0,J34=0,J35=0,J36=0,J37=0,J38=0,J39=0,J40=0),"",(IF((SUMIFS(LME_non_ferrous!$C:$C,LME_non_ferrous!$A:$A,H31))=0,"-",(SUMIFS(LME_non_ferrous!$C:$C,LME_non_ferrous!$A:$A,H31)))))</f>
        <v/>
      </c>
      <c r="J31" s="165">
        <f>SUMIFS(LME_non_ferrous!$C:$C,LME_non_ferrous!$A:$A,H31)</f>
        <v>0</v>
      </c>
      <c r="K31" s="3" t="str">
        <f>Доллар!K31</f>
        <v>28.04.2023</v>
      </c>
      <c r="L31" s="157" t="str">
        <f>IF(AND(M29=0,M30=0,M31=0,M32=0,M33=0,M34=0,M35=0,M36=0,M37=0,M38=0,M39=0,M40=0),"",(IF((SUMIFS(LME_non_ferrous!$C:$C,LME_non_ferrous!$A:$A,K31))=0,"-",(SUMIFS(LME_non_ferrous!$C:$C,LME_non_ferrous!$A:$A,K31)))))</f>
        <v/>
      </c>
      <c r="M31" s="165">
        <f>SUMIFS(LME_non_ferrous!$C:$C,LME_non_ferrous!$A:$A,K31)</f>
        <v>0</v>
      </c>
      <c r="N31" s="3" t="str">
        <f>Доллар!N31</f>
        <v>28.05.2023</v>
      </c>
      <c r="O31" s="157" t="str">
        <f>IF(AND(P29=0,P30=0,P31=0,P32=0,P33=0,P34=0,P35=0,P36=0,P37=0,P38=0,P39=0,P40=0),"",(IF((SUMIFS(LME_non_ferrous!$C:$C,LME_non_ferrous!$A:$A,N31))=0,"-",(SUMIFS(LME_non_ferrous!$C:$C,LME_non_ferrous!$A:$A,N31)))))</f>
        <v/>
      </c>
      <c r="P31" s="165">
        <f>SUMIFS(LME_non_ferrous!$C:$C,LME_non_ferrous!$A:$A,N31)</f>
        <v>0</v>
      </c>
      <c r="Q31" s="3" t="str">
        <f>Доллар!Q31</f>
        <v>28.06.2023</v>
      </c>
      <c r="R31" s="157" t="str">
        <f>IF(AND(S29=0,S30=0,S31=0,S32=0,S33=0,S34=0,S35=0,S36=0,S37=0,S38=0,S39=0,S40=0),"",(IF((SUMIFS(LME_non_ferrous!$C:$C,LME_non_ferrous!$A:$A,Q31))=0,"-",(SUMIFS(LME_non_ferrous!$C:$C,LME_non_ferrous!$A:$A,Q31)))))</f>
        <v/>
      </c>
      <c r="S31" s="165">
        <f>SUMIFS(LME_non_ferrous!$C:$C,LME_non_ferrous!$A:$A,Q31)</f>
        <v>0</v>
      </c>
      <c r="T31" s="3" t="str">
        <f>Доллар!T31</f>
        <v>28.07.2023</v>
      </c>
      <c r="U31" s="157" t="str">
        <f>IF(AND(V29=0,V30=0,V31=0,V32=0,V33=0,V34=0,V35=0,V36=0,V37=0,V38=0,V39=0,V40=0),"",(IF((SUMIFS(LME_non_ferrous!$C:$C,LME_non_ferrous!$A:$A,T31))=0,"-",(SUMIFS(LME_non_ferrous!$C:$C,LME_non_ferrous!$A:$A,T31)))))</f>
        <v/>
      </c>
      <c r="V31" s="165">
        <f>SUMIFS(LME_non_ferrous!$C:$C,LME_non_ferrous!$A:$A,T31)</f>
        <v>0</v>
      </c>
      <c r="W31" s="3" t="str">
        <f>Доллар!W31</f>
        <v>28.08.2023</v>
      </c>
      <c r="X31" s="157" t="str">
        <f>IF(AND(Y29=0,Y30=0,Y31=0,Y32=0,Y33=0,Y34=0,Y35=0,Y36=0,Y37=0,Y38=0,Y39=0,Y40=0),"",(IF((SUMIFS(LME_non_ferrous!$C:$C,LME_non_ferrous!$A:$A,W31))=0,"-",(SUMIFS(LME_non_ferrous!$C:$C,LME_non_ferrous!$A:$A,W31)))))</f>
        <v/>
      </c>
      <c r="Y31" s="165">
        <f>SUMIFS(LME_non_ferrous!$C:$C,LME_non_ferrous!$A:$A,W31)</f>
        <v>0</v>
      </c>
      <c r="Z31" s="3" t="str">
        <f>Доллар!Z31</f>
        <v>28.09.2023</v>
      </c>
      <c r="AA31" s="157" t="str">
        <f>IF(AND(AB29=0,AB30=0,AB31=0,AB32=0,AB33=0,AB34=0,AB35=0,AB36=0,AB37=0,AB38=0,AB39=0,AB40=0),"",(IF((SUMIFS(LME_non_ferrous!$C:$C,LME_non_ferrous!$A:$A,Z31))=0,"-",(SUMIFS(LME_non_ferrous!$C:$C,LME_non_ferrous!$A:$A,Z31)))))</f>
        <v/>
      </c>
      <c r="AB31" s="165">
        <f>SUMIFS(LME_non_ferrous!$C:$C,LME_non_ferrous!$A:$A,Z31)</f>
        <v>0</v>
      </c>
      <c r="AC31" s="3" t="str">
        <f>Доллар!AC31</f>
        <v>28.10.2023</v>
      </c>
      <c r="AD31" s="157" t="str">
        <f>IF(AND(AE29=0,AE30=0,AE31=0,AE32=0,AE33=0,AE34=0,AE35=0,AE36=0,AE37=0,AE38=0,AE39=0,AE40=0),"",(IF((SUMIFS(LME_non_ferrous!$C:$C,LME_non_ferrous!$A:$A,AC31))=0,"-",(SUMIFS(LME_non_ferrous!$C:$C,LME_non_ferrous!$A:$A,AC31)))))</f>
        <v/>
      </c>
      <c r="AE31" s="165">
        <f>SUMIFS(LME_non_ferrous!$C:$C,LME_non_ferrous!$A:$A,AC31)</f>
        <v>0</v>
      </c>
      <c r="AF31" s="3" t="str">
        <f>Доллар!AF31</f>
        <v>28.11.2023</v>
      </c>
      <c r="AG31" s="157" t="str">
        <f>IF(AND(AH29=0,AH30=0,AH31=0,AH32=0,AH33=0,AH34=0,AH35=0,AH36=0,AH37=0,AH38=0,AH39=0,AH40=0),"",(IF((SUMIFS(LME_non_ferrous!$C:$C,LME_non_ferrous!$A:$A,AF31))=0,"-",(SUMIFS(LME_non_ferrous!$C:$C,LME_non_ferrous!$A:$A,AF31)))))</f>
        <v/>
      </c>
      <c r="AH31" s="165">
        <f>SUMIFS(LME_non_ferrous!$C:$C,LME_non_ferrous!$A:$A,AF31)</f>
        <v>0</v>
      </c>
      <c r="AI31" s="3" t="str">
        <f>Доллар!AI31</f>
        <v>28.12.2023</v>
      </c>
      <c r="AJ31" s="157" t="str">
        <f>IF(AND(AK29=0,AK30=0,AK31=0,AK32=0,AK33=0,AK34=0,AK35=0,AK36=0,AK37=0,AK38=0,AK39=0,AK40=0),"",(IF((SUMIFS(LME_non_ferrous!$C:$C,LME_non_ferrous!$A:$A,AI31))=0,"-",(SUMIFS(LME_non_ferrous!$C:$C,LME_non_ferrous!$A:$A,AI31)))))</f>
        <v/>
      </c>
      <c r="AK31" s="165">
        <f>SUMIFS(LME_non_ferrous!$C:$C,LME_non_ferrous!$A:$A,AI31)</f>
        <v>0</v>
      </c>
      <c r="AQ31" s="153" t="str">
        <f t="shared" si="1"/>
        <v>28.06.2023</v>
      </c>
      <c r="AR31" s="162" t="s">
        <v>52</v>
      </c>
      <c r="AT31" s="3" t="str">
        <f t="shared" si="2"/>
        <v>28.10.2023</v>
      </c>
      <c r="AU31" s="162" t="s">
        <v>52</v>
      </c>
      <c r="AW31" s="3" t="str">
        <f t="shared" si="4"/>
        <v>28.11.2023</v>
      </c>
      <c r="AX31" s="162" t="s">
        <v>52</v>
      </c>
      <c r="AZ31" s="3" t="str">
        <f t="shared" si="6"/>
        <v>28.12.2023</v>
      </c>
      <c r="BA31" s="162" t="s">
        <v>52</v>
      </c>
    </row>
    <row r="32" spans="2:53" x14ac:dyDescent="0.25">
      <c r="B32" s="3" t="str">
        <f>Доллар!B32</f>
        <v>29.01.2023</v>
      </c>
      <c r="C32" s="157" t="str">
        <f>IF(AND(D30=0,D31=0,D32=0,D33=0,D34=0,D35=0,D36=0,D37=0,D38=0,D39=0,D40=0,D41=0),"",(IF((SUMIFS(LME_non_ferrous!$C:$C,LME_non_ferrous!$A:$A,B32))=0,"-",(SUMIFS(LME_non_ferrous!$C:$C,LME_non_ferrous!$A:$A,B32)))))</f>
        <v/>
      </c>
      <c r="D32" s="165">
        <f>SUMIFS(LME_non_ferrous!$C:$C,LME_non_ferrous!$A:$A,B32)</f>
        <v>0</v>
      </c>
      <c r="E32" s="4" t="str">
        <f>Доллар!E32</f>
        <v>29.02.2023</v>
      </c>
      <c r="F32" s="160"/>
      <c r="G32" s="165">
        <f>SUMIFS(LME_non_ferrous!$C:$C,LME_non_ferrous!$A:$A,E32)</f>
        <v>0</v>
      </c>
      <c r="H32" s="3" t="str">
        <f>Доллар!H32</f>
        <v>29.03.2023</v>
      </c>
      <c r="I32" s="157" t="str">
        <f>IF(AND(J30=0,J31=0,J32=0,J33=0,J34=0,J35=0,J36=0,J37=0,J38=0,J39=0,J40=0,J41=0),"",(IF((SUMIFS(LME_non_ferrous!$C:$C,LME_non_ferrous!$A:$A,H32))=0,"-",(SUMIFS(LME_non_ferrous!$C:$C,LME_non_ferrous!$A:$A,H32)))))</f>
        <v/>
      </c>
      <c r="J32" s="165">
        <f>SUMIFS(LME_non_ferrous!$C:$C,LME_non_ferrous!$A:$A,H32)</f>
        <v>0</v>
      </c>
      <c r="K32" s="3" t="str">
        <f>Доллар!K32</f>
        <v>29.04.2023</v>
      </c>
      <c r="L32" s="157" t="str">
        <f>IF(AND(M30=0,M31=0,M32=0,M33=0,M34=0,M35=0,M36=0,M37=0,M38=0,M39=0,M40=0,M41=0),"",(IF((SUMIFS(LME_non_ferrous!$C:$C,LME_non_ferrous!$A:$A,K32))=0,"-",(SUMIFS(LME_non_ferrous!$C:$C,LME_non_ferrous!$A:$A,K32)))))</f>
        <v/>
      </c>
      <c r="M32" s="165">
        <f>SUMIFS(LME_non_ferrous!$C:$C,LME_non_ferrous!$A:$A,K32)</f>
        <v>0</v>
      </c>
      <c r="N32" s="3" t="str">
        <f>Доллар!N32</f>
        <v>29.05.2023</v>
      </c>
      <c r="O32" s="157" t="str">
        <f>IF(AND(P30=0,P31=0,P32=0,P33=0,P34=0,P35=0,P36=0,P37=0,P38=0,P39=0,P40=0,P41=0),"",(IF((SUMIFS(LME_non_ferrous!$C:$C,LME_non_ferrous!$A:$A,N32))=0,"-",(SUMIFS(LME_non_ferrous!$C:$C,LME_non_ferrous!$A:$A,N32)))))</f>
        <v/>
      </c>
      <c r="P32" s="165">
        <f>SUMIFS(LME_non_ferrous!$C:$C,LME_non_ferrous!$A:$A,N32)</f>
        <v>0</v>
      </c>
      <c r="Q32" s="3" t="str">
        <f>Доллар!Q32</f>
        <v>29.06.2023</v>
      </c>
      <c r="R32" s="157" t="str">
        <f>IF(AND(S30=0,S31=0,S32=0,S33=0,S34=0,S35=0,S36=0,S37=0,S38=0,S39=0,S40=0,S41=0),"",(IF((SUMIFS(LME_non_ferrous!$C:$C,LME_non_ferrous!$A:$A,Q32))=0,"-",(SUMIFS(LME_non_ferrous!$C:$C,LME_non_ferrous!$A:$A,Q32)))))</f>
        <v/>
      </c>
      <c r="S32" s="165">
        <f>SUMIFS(LME_non_ferrous!$C:$C,LME_non_ferrous!$A:$A,Q32)</f>
        <v>0</v>
      </c>
      <c r="T32" s="3" t="str">
        <f>Доллар!T32</f>
        <v>29.07.2023</v>
      </c>
      <c r="U32" s="157" t="str">
        <f>IF(AND(V30=0,V31=0,V32=0,V33=0,V34=0,V35=0,V36=0,V37=0,V38=0,V39=0,V40=0,V41=0),"",(IF((SUMIFS(LME_non_ferrous!$C:$C,LME_non_ferrous!$A:$A,T32))=0,"-",(SUMIFS(LME_non_ferrous!$C:$C,LME_non_ferrous!$A:$A,T32)))))</f>
        <v/>
      </c>
      <c r="V32" s="165">
        <f>SUMIFS(LME_non_ferrous!$C:$C,LME_non_ferrous!$A:$A,T32)</f>
        <v>0</v>
      </c>
      <c r="W32" s="3" t="str">
        <f>Доллар!W32</f>
        <v>29.08.2023</v>
      </c>
      <c r="X32" s="157" t="str">
        <f>IF(AND(Y30=0,Y31=0,Y32=0,Y33=0,Y34=0,Y35=0,Y36=0,Y37=0,Y38=0,Y39=0,Y40=0,Y41=0),"",(IF((SUMIFS(LME_non_ferrous!$C:$C,LME_non_ferrous!$A:$A,W32))=0,"-",(SUMIFS(LME_non_ferrous!$C:$C,LME_non_ferrous!$A:$A,W32)))))</f>
        <v/>
      </c>
      <c r="Y32" s="165">
        <f>SUMIFS(LME_non_ferrous!$C:$C,LME_non_ferrous!$A:$A,W32)</f>
        <v>0</v>
      </c>
      <c r="Z32" s="3" t="str">
        <f>Доллар!Z32</f>
        <v>29.09.2023</v>
      </c>
      <c r="AA32" s="157" t="str">
        <f>IF(AND(AB30=0,AB31=0,AB32=0,AB33=0,AB34=0,AB35=0,AB36=0,AB37=0,AB38=0,AB39=0,AB40=0,AB41=0),"",(IF((SUMIFS(LME_non_ferrous!$C:$C,LME_non_ferrous!$A:$A,Z32))=0,"-",(SUMIFS(LME_non_ferrous!$C:$C,LME_non_ferrous!$A:$A,Z32)))))</f>
        <v/>
      </c>
      <c r="AB32" s="165">
        <f>SUMIFS(LME_non_ferrous!$C:$C,LME_non_ferrous!$A:$A,Z32)</f>
        <v>0</v>
      </c>
      <c r="AC32" s="3" t="str">
        <f>Доллар!AC32</f>
        <v>29.10.2023</v>
      </c>
      <c r="AD32" s="157" t="str">
        <f>IF(AND(AE30=0,AE31=0,AE32=0,AE33=0,AE34=0,AE35=0,AE36=0,AE37=0,AE38=0,AE39=0,AE40=0,AE41=0),"",(IF((SUMIFS(LME_non_ferrous!$C:$C,LME_non_ferrous!$A:$A,AC32))=0,"-",(SUMIFS(LME_non_ferrous!$C:$C,LME_non_ferrous!$A:$A,AC32)))))</f>
        <v/>
      </c>
      <c r="AE32" s="165">
        <f>SUMIFS(LME_non_ferrous!$C:$C,LME_non_ferrous!$A:$A,AC32)</f>
        <v>0</v>
      </c>
      <c r="AF32" s="3" t="str">
        <f>Доллар!AF32</f>
        <v>29.11.2023</v>
      </c>
      <c r="AG32" s="157" t="str">
        <f>IF(AND(AH30=0,AH31=0,AH32=0,AH33=0,AH34=0,AH35=0,AH36=0,AH37=0,AH38=0,AH39=0,AH40=0,AH41=0),"",(IF((SUMIFS(LME_non_ferrous!$C:$C,LME_non_ferrous!$A:$A,AF32))=0,"-",(SUMIFS(LME_non_ferrous!$C:$C,LME_non_ferrous!$A:$A,AF32)))))</f>
        <v/>
      </c>
      <c r="AH32" s="165">
        <f>SUMIFS(LME_non_ferrous!$C:$C,LME_non_ferrous!$A:$A,AF32)</f>
        <v>0</v>
      </c>
      <c r="AI32" s="3" t="str">
        <f>Доллар!AI32</f>
        <v>29.12.2023</v>
      </c>
      <c r="AJ32" s="157" t="str">
        <f>IF(AND(AK30=0,AK31=0,AK32=0,AK33=0,AK34=0,AK35=0,AK36=0,AK37=0,AK38=0,AK39=0,AK40=0,AK41=0),"",(IF((SUMIFS(LME_non_ferrous!$C:$C,LME_non_ferrous!$A:$A,AI32))=0,"-",(SUMIFS(LME_non_ferrous!$C:$C,LME_non_ferrous!$A:$A,AI32)))))</f>
        <v/>
      </c>
      <c r="AK32" s="165">
        <f>SUMIFS(LME_non_ferrous!$C:$C,LME_non_ferrous!$A:$A,AI32)</f>
        <v>0</v>
      </c>
      <c r="AQ32" s="153" t="str">
        <f t="shared" si="1"/>
        <v>29.06.2023</v>
      </c>
      <c r="AR32" s="162" t="s">
        <v>52</v>
      </c>
      <c r="AT32" s="3" t="str">
        <f t="shared" si="2"/>
        <v>29.10.2023</v>
      </c>
      <c r="AU32" s="162" t="s">
        <v>52</v>
      </c>
      <c r="AW32" s="3" t="str">
        <f t="shared" si="4"/>
        <v>29.11.2023</v>
      </c>
      <c r="AX32" s="162" t="s">
        <v>52</v>
      </c>
      <c r="AZ32" s="3" t="str">
        <f t="shared" si="6"/>
        <v>29.12.2023</v>
      </c>
      <c r="BA32" s="162" t="s">
        <v>52</v>
      </c>
    </row>
    <row r="33" spans="1:53" x14ac:dyDescent="0.25">
      <c r="B33" s="3" t="str">
        <f>Доллар!B33</f>
        <v>30.01.2023</v>
      </c>
      <c r="C33" s="157" t="str">
        <f>IF(AND(D31=0,D32=0,D33=0,D34=0,D35=0,D36=0,D37=0,D38=0,D39=0,D40=0,D41=0,D42=0),"",(IF((SUMIFS(LME_non_ferrous!$C:$C,LME_non_ferrous!$A:$A,B33))=0,"-",(SUMIFS(LME_non_ferrous!$C:$C,LME_non_ferrous!$A:$A,B33)))))</f>
        <v/>
      </c>
      <c r="D33" s="165">
        <f>SUMIFS(LME_non_ferrous!$C:$C,LME_non_ferrous!$A:$A,B33)</f>
        <v>0</v>
      </c>
      <c r="E33" s="4" t="str">
        <f>Доллар!E33</f>
        <v>30.02.2023</v>
      </c>
      <c r="F33" s="160"/>
      <c r="G33" s="178">
        <f t="shared" ref="G33:G38" si="8">J4</f>
        <v>0</v>
      </c>
      <c r="H33" s="3" t="str">
        <f>Доллар!H33</f>
        <v>30.03.2023</v>
      </c>
      <c r="I33" s="157" t="str">
        <f>IF(AND(J31=0,J32=0,J33=0,J34=0,J35=0,J36=0,J37=0,J38=0,J39=0,J40=0,J41=0,J42=0),"",(IF((SUMIFS(LME_non_ferrous!$C:$C,LME_non_ferrous!$A:$A,H33))=0,"-",(SUMIFS(LME_non_ferrous!$C:$C,LME_non_ferrous!$A:$A,H33)))))</f>
        <v/>
      </c>
      <c r="J33" s="165">
        <f>SUMIFS(LME_non_ferrous!$C:$C,LME_non_ferrous!$A:$A,H33)</f>
        <v>0</v>
      </c>
      <c r="K33" s="3" t="str">
        <f>Доллар!K33</f>
        <v>30.04.2023</v>
      </c>
      <c r="L33" s="157" t="str">
        <f>IF(AND(M31=0,M32=0,M33=0,M34=0,M35=0,M36=0,M37=0,M38=0,M39=0,M40=0,M41=0,M42=0),"",(IF((SUMIFS(LME_non_ferrous!$C:$C,LME_non_ferrous!$A:$A,K33))=0,"-",(SUMIFS(LME_non_ferrous!$C:$C,LME_non_ferrous!$A:$A,K33)))))</f>
        <v/>
      </c>
      <c r="M33" s="165">
        <f>SUMIFS(LME_non_ferrous!$C:$C,LME_non_ferrous!$A:$A,K33)</f>
        <v>0</v>
      </c>
      <c r="N33" s="3" t="str">
        <f>Доллар!N33</f>
        <v>30.05.2023</v>
      </c>
      <c r="O33" s="157" t="str">
        <f>IF(AND(P31=0,P32=0,P33=0,P34=0,P35=0,P36=0,P37=0,P38=0,P39=0,P40=0,P41=0,P42=0),"",(IF((SUMIFS(LME_non_ferrous!$C:$C,LME_non_ferrous!$A:$A,N33))=0,"-",(SUMIFS(LME_non_ferrous!$C:$C,LME_non_ferrous!$A:$A,N33)))))</f>
        <v/>
      </c>
      <c r="P33" s="165">
        <f>SUMIFS(LME_non_ferrous!$C:$C,LME_non_ferrous!$A:$A,N33)</f>
        <v>0</v>
      </c>
      <c r="Q33" s="3" t="str">
        <f>Доллар!Q33</f>
        <v>30.06.2023</v>
      </c>
      <c r="R33" s="157" t="str">
        <f>IF(AND(S31=0,S32=0,S33=0,S34=0,S35=0,S36=0,S37=0,S38=0,S39=0,S40=0,S41=0,S42=0),"",(IF((SUMIFS(LME_non_ferrous!$C:$C,LME_non_ferrous!$A:$A,Q33))=0,"-",(SUMIFS(LME_non_ferrous!$C:$C,LME_non_ferrous!$A:$A,Q33)))))</f>
        <v/>
      </c>
      <c r="S33" s="165">
        <f>SUMIFS(LME_non_ferrous!$C:$C,LME_non_ferrous!$A:$A,Q33)</f>
        <v>0</v>
      </c>
      <c r="T33" s="3" t="str">
        <f>Доллар!T33</f>
        <v>30.07.2023</v>
      </c>
      <c r="U33" s="157" t="str">
        <f>IF(AND(V31=0,V32=0,V33=0,V34=0,V35=0,V36=0,V37=0,V38=0,V39=0,V40=0,V41=0,V42=0),"",(IF((SUMIFS(LME_non_ferrous!$C:$C,LME_non_ferrous!$A:$A,T33))=0,"-",(SUMIFS(LME_non_ferrous!$C:$C,LME_non_ferrous!$A:$A,T33)))))</f>
        <v/>
      </c>
      <c r="V33" s="165">
        <f>SUMIFS(LME_non_ferrous!$C:$C,LME_non_ferrous!$A:$A,T33)</f>
        <v>0</v>
      </c>
      <c r="W33" s="3" t="str">
        <f>Доллар!W33</f>
        <v>30.08.2023</v>
      </c>
      <c r="X33" s="157" t="str">
        <f>IF(AND(Y31=0,Y32=0,Y33=0,Y34=0,Y35=0,Y36=0,Y37=0,Y38=0,Y39=0,Y40=0,Y41=0,Y42=0),"",(IF((SUMIFS(LME_non_ferrous!$C:$C,LME_non_ferrous!$A:$A,W33))=0,"-",(SUMIFS(LME_non_ferrous!$C:$C,LME_non_ferrous!$A:$A,W33)))))</f>
        <v/>
      </c>
      <c r="Y33" s="165">
        <f>SUMIFS(LME_non_ferrous!$C:$C,LME_non_ferrous!$A:$A,W33)</f>
        <v>0</v>
      </c>
      <c r="Z33" s="3" t="str">
        <f>Доллар!Z33</f>
        <v>30.09.2023</v>
      </c>
      <c r="AA33" s="157" t="str">
        <f>IF(AND(AB31=0,AB32=0,AB33=0,AB34=0,AB35=0,AB36=0,AB37=0,AB38=0,AB39=0,AB40=0,AB41=0,AB42=0),"",(IF((SUMIFS(LME_non_ferrous!$C:$C,LME_non_ferrous!$A:$A,Z33))=0,"-",(SUMIFS(LME_non_ferrous!$C:$C,LME_non_ferrous!$A:$A,Z33)))))</f>
        <v/>
      </c>
      <c r="AB33" s="165">
        <f>SUMIFS(LME_non_ferrous!$C:$C,LME_non_ferrous!$A:$A,Z33)</f>
        <v>0</v>
      </c>
      <c r="AC33" s="3" t="str">
        <f>Доллар!AC33</f>
        <v>30.10.2023</v>
      </c>
      <c r="AD33" s="157" t="str">
        <f>IF(AND(AE31=0,AE32=0,AE33=0,AE34=0,AE35=0,AE36=0,AE37=0,AE38=0,AE39=0,AE40=0,AE41=0,AE42=0),"",(IF((SUMIFS(LME_non_ferrous!$C:$C,LME_non_ferrous!$A:$A,AC33))=0,"-",(SUMIFS(LME_non_ferrous!$C:$C,LME_non_ferrous!$A:$A,AC33)))))</f>
        <v/>
      </c>
      <c r="AE33" s="165">
        <f>SUMIFS(LME_non_ferrous!$C:$C,LME_non_ferrous!$A:$A,AC33)</f>
        <v>0</v>
      </c>
      <c r="AF33" s="3" t="str">
        <f>Доллар!AF33</f>
        <v>30.11.2023</v>
      </c>
      <c r="AG33" s="157" t="str">
        <f>IF(AND(AH31=0,AH32=0,AH33=0,AH34=0,AH35=0,AH36=0,AH37=0,AH38=0,AH39=0,AH40=0,AH41=0,AH42=0),"",(IF((SUMIFS(LME_non_ferrous!$C:$C,LME_non_ferrous!$A:$A,AF33))=0,"-",(SUMIFS(LME_non_ferrous!$C:$C,LME_non_ferrous!$A:$A,AF33)))))</f>
        <v/>
      </c>
      <c r="AH33" s="165">
        <f>SUMIFS(LME_non_ferrous!$C:$C,LME_non_ferrous!$A:$A,AF33)</f>
        <v>0</v>
      </c>
      <c r="AI33" s="3" t="str">
        <f>Доллар!AI33</f>
        <v>30.12.2023</v>
      </c>
      <c r="AJ33" s="157" t="str">
        <f>IF(AND(AK31=0,AK32=0,AK33=0,AK34=0,AK35=0,AK36=0,AK37=0,AK38=0,AK39=0,AK40=0,AK41=0,AK42=0),"",(IF((SUMIFS(LME_non_ferrous!$C:$C,LME_non_ferrous!$A:$A,AI33))=0,"-",(SUMIFS(LME_non_ferrous!$C:$C,LME_non_ferrous!$A:$A,AI33)))))</f>
        <v/>
      </c>
      <c r="AK33" s="165">
        <f>SUMIFS(LME_non_ferrous!$C:$C,LME_non_ferrous!$A:$A,AI33)</f>
        <v>0</v>
      </c>
      <c r="AQ33" s="153" t="str">
        <f t="shared" si="1"/>
        <v>30.06.2023</v>
      </c>
      <c r="AR33" s="162" t="s">
        <v>52</v>
      </c>
      <c r="AT33" s="3" t="str">
        <f t="shared" si="2"/>
        <v>30.10.2023</v>
      </c>
      <c r="AU33" s="162" t="s">
        <v>52</v>
      </c>
      <c r="AW33" s="3" t="str">
        <f t="shared" si="4"/>
        <v>30.11.2023</v>
      </c>
      <c r="AX33" s="162" t="s">
        <v>52</v>
      </c>
      <c r="AZ33" s="3" t="str">
        <f t="shared" si="6"/>
        <v>30.12.2023</v>
      </c>
      <c r="BA33" s="162" t="s">
        <v>52</v>
      </c>
    </row>
    <row r="34" spans="1:53" x14ac:dyDescent="0.25">
      <c r="B34" s="3" t="str">
        <f>Доллар!B34</f>
        <v>31.01.2023</v>
      </c>
      <c r="C34" s="157" t="str">
        <f>IF(AND(D32=0,D33=0,D34=0,D35=0,D36=0,D37=0,D38=0,D39=0,D40=0,D41=0,D42=0,D43=0),"",(IF((SUMIFS(LME_non_ferrous!$C:$C,LME_non_ferrous!$A:$A,B34))=0,"-",(SUMIFS(LME_non_ferrous!$C:$C,LME_non_ferrous!$A:$A,B34)))))</f>
        <v/>
      </c>
      <c r="D34" s="165">
        <f>SUMIFS(LME_non_ferrous!$C:$C,LME_non_ferrous!$A:$A,B34)</f>
        <v>0</v>
      </c>
      <c r="E34" s="4" t="str">
        <f>Доллар!E34</f>
        <v>31.02.2023</v>
      </c>
      <c r="F34" s="160"/>
      <c r="G34" s="178">
        <f t="shared" si="8"/>
        <v>0</v>
      </c>
      <c r="H34" s="3" t="str">
        <f>Доллар!H34</f>
        <v>31.03.2023</v>
      </c>
      <c r="I34" s="157" t="str">
        <f>IF(AND(J32=0,J33=0,J34=0,J35=0,J36=0,J37=0,J38=0,J39=0,J40=0,J41=0,J42=0,J43=0),"",(IF((SUMIFS(LME_non_ferrous!$C:$C,LME_non_ferrous!$A:$A,H34))=0,"-",(SUMIFS(LME_non_ferrous!$C:$C,LME_non_ferrous!$A:$A,H34)))))</f>
        <v/>
      </c>
      <c r="J34" s="165">
        <f>SUMIFS(LME_non_ferrous!$C:$C,LME_non_ferrous!$A:$A,H34)</f>
        <v>0</v>
      </c>
      <c r="K34" s="4" t="str">
        <f>Доллар!K34</f>
        <v>31.04.2023</v>
      </c>
      <c r="L34" s="160"/>
      <c r="M34" s="165">
        <f>P4</f>
        <v>0</v>
      </c>
      <c r="N34" s="3" t="str">
        <f>Доллар!N34</f>
        <v>31.05.2023</v>
      </c>
      <c r="O34" s="157" t="str">
        <f>IF(AND(P32=0,P33=0,P34=0,P35=0,P36=0,P37=0,P38=0,P39=0,P40=0,P41=0,P42=0,P43=0),"",(IF((SUMIFS(LME_non_ferrous!$C:$C,LME_non_ferrous!$A:$A,N34))=0,"-",(SUMIFS(LME_non_ferrous!$C:$C,LME_non_ferrous!$A:$A,N34)))))</f>
        <v/>
      </c>
      <c r="P34" s="165">
        <f>SUMIFS(LME_non_ferrous!$C:$C,LME_non_ferrous!$A:$A,N34)</f>
        <v>0</v>
      </c>
      <c r="Q34" s="4" t="str">
        <f>Доллар!Q34</f>
        <v>31.06.2023</v>
      </c>
      <c r="R34" s="160"/>
      <c r="S34" s="165">
        <f>V4</f>
        <v>0</v>
      </c>
      <c r="T34" s="3" t="str">
        <f>Доллар!T34</f>
        <v>31.07.2023</v>
      </c>
      <c r="U34" s="157" t="str">
        <f>IF(AND(V32=0,V33=0,V34=0,V35=0,V36=0,V37=0,V38=0,V39=0,V40=0,V41=0,V42=0,V43=0),"",(IF((SUMIFS(LME_non_ferrous!$C:$C,LME_non_ferrous!$A:$A,T34))=0,"-",(SUMIFS(LME_non_ferrous!$C:$C,LME_non_ferrous!$A:$A,T34)))))</f>
        <v/>
      </c>
      <c r="V34" s="165">
        <f>SUMIFS(LME_non_ferrous!$C:$C,LME_non_ferrous!$A:$A,T34)</f>
        <v>0</v>
      </c>
      <c r="W34" s="3" t="str">
        <f>Доллар!W34</f>
        <v>31.08.2023</v>
      </c>
      <c r="X34" s="157" t="str">
        <f>IF(AND(Y32=0,Y33=0,Y34=0,Y35=0,Y36=0,Y37=0,Y38=0,Y39=0,Y40=0,Y41=0,Y42=0,Y43=0),"",(IF((SUMIFS(LME_non_ferrous!$C:$C,LME_non_ferrous!$A:$A,W34))=0,"-",(SUMIFS(LME_non_ferrous!$C:$C,LME_non_ferrous!$A:$A,W34)))))</f>
        <v/>
      </c>
      <c r="Y34" s="165">
        <f>SUMIFS(LME_non_ferrous!$C:$C,LME_non_ferrous!$A:$A,W34)</f>
        <v>0</v>
      </c>
      <c r="Z34" s="4" t="str">
        <f>Доллар!Z34</f>
        <v>31.09.2023</v>
      </c>
      <c r="AA34" s="160"/>
      <c r="AB34" s="165">
        <f>AE4</f>
        <v>0</v>
      </c>
      <c r="AC34" s="3" t="str">
        <f>Доллар!AC34</f>
        <v>31.10.2023</v>
      </c>
      <c r="AD34" s="157" t="str">
        <f>IF(AND(AE32=0,AE33=0,AE34=0,AE35=0,AE36=0,AE37=0,AE38=0,AE39=0,AE40=0,AE41=0,AE42=0,AE43=0),"",(IF((SUMIFS(LME_non_ferrous!$C:$C,LME_non_ferrous!$A:$A,AC34))=0,"-",(SUMIFS(LME_non_ferrous!$C:$C,LME_non_ferrous!$A:$A,AC34)))))</f>
        <v/>
      </c>
      <c r="AE34" s="165">
        <f>SUMIFS(LME_non_ferrous!$C:$C,LME_non_ferrous!$A:$A,AC34)</f>
        <v>0</v>
      </c>
      <c r="AF34" s="4" t="str">
        <f>Доллар!AF34</f>
        <v>31.11.2023</v>
      </c>
      <c r="AG34" s="160"/>
      <c r="AH34" s="165">
        <f>AK4</f>
        <v>0</v>
      </c>
      <c r="AI34" s="3" t="str">
        <f>Доллар!AI34</f>
        <v>31.12.2023</v>
      </c>
      <c r="AJ34" s="157" t="str">
        <f>IF(AND(AK32=0,AK33=0,AK34=0,AK35=0,AK36=0,AK37=0,AK38=0,AK39=0,AK40=0,AK41=0,AK42=0,AK43=0),"",(IF((SUMIFS(LME_non_ferrous!$C:$C,LME_non_ferrous!$A:$A,AI34))=0,"-",(SUMIFS(LME_non_ferrous!$C:$C,LME_non_ferrous!$A:$A,AI34)))))</f>
        <v/>
      </c>
      <c r="AK34" s="165">
        <f>SUMIFS(LME_non_ferrous!$C:$C,LME_non_ferrous!$A:$A,AI34)</f>
        <v>0</v>
      </c>
      <c r="AQ34" s="153" t="str">
        <f t="shared" si="1"/>
        <v>31.06.2023</v>
      </c>
      <c r="AR34" s="162" t="s">
        <v>52</v>
      </c>
      <c r="AT34" s="3" t="str">
        <f t="shared" si="2"/>
        <v>31.10.2023</v>
      </c>
      <c r="AU34" s="162" t="s">
        <v>52</v>
      </c>
      <c r="AW34" s="3" t="str">
        <f t="shared" si="4"/>
        <v>31.11.2023</v>
      </c>
      <c r="AX34" s="162" t="s">
        <v>52</v>
      </c>
      <c r="AY34" t="s">
        <v>163</v>
      </c>
      <c r="AZ34" s="3" t="str">
        <f t="shared" si="6"/>
        <v>31.12.2023</v>
      </c>
      <c r="BA34" s="162" t="s">
        <v>52</v>
      </c>
    </row>
    <row r="35" spans="1:53" x14ac:dyDescent="0.25">
      <c r="B35" s="9" t="s">
        <v>2</v>
      </c>
      <c r="C35" s="158">
        <f>AVERAGE(C4:C34)</f>
        <v>8345.375</v>
      </c>
      <c r="D35" s="165">
        <f>G4</f>
        <v>0</v>
      </c>
      <c r="E35" s="9" t="s">
        <v>2</v>
      </c>
      <c r="F35" s="158" t="e">
        <f>AVERAGE(F4:F34)</f>
        <v>#DIV/0!</v>
      </c>
      <c r="G35" s="178">
        <f t="shared" si="8"/>
        <v>0</v>
      </c>
      <c r="H35" s="9" t="s">
        <v>2</v>
      </c>
      <c r="I35" s="158" t="e">
        <f>AVERAGE(I4:I34)</f>
        <v>#DIV/0!</v>
      </c>
      <c r="J35" s="165">
        <f>M4</f>
        <v>0</v>
      </c>
      <c r="K35" s="9" t="s">
        <v>2</v>
      </c>
      <c r="L35" s="158" t="e">
        <f>AVERAGE(L4:L34)</f>
        <v>#DIV/0!</v>
      </c>
      <c r="M35" s="165">
        <f t="shared" ref="M35:M38" si="9">P5</f>
        <v>0</v>
      </c>
      <c r="N35" s="9" t="s">
        <v>2</v>
      </c>
      <c r="O35" s="158" t="e">
        <f>AVERAGE(O4:O34)</f>
        <v>#DIV/0!</v>
      </c>
      <c r="P35" s="165">
        <f>S4</f>
        <v>0</v>
      </c>
      <c r="Q35" s="9" t="s">
        <v>2</v>
      </c>
      <c r="R35" s="158" t="e">
        <f>AVERAGE(R4:R34)</f>
        <v>#DIV/0!</v>
      </c>
      <c r="S35" s="165">
        <f t="shared" ref="S35:S38" si="10">V5</f>
        <v>0</v>
      </c>
      <c r="T35" s="9" t="s">
        <v>2</v>
      </c>
      <c r="U35" s="158" t="e">
        <f>AVERAGE(U4:U34)</f>
        <v>#DIV/0!</v>
      </c>
      <c r="V35" s="165">
        <f>Y4</f>
        <v>0</v>
      </c>
      <c r="W35" s="9" t="s">
        <v>2</v>
      </c>
      <c r="X35" s="158" t="e">
        <f>AVERAGE(X4:X34)</f>
        <v>#DIV/0!</v>
      </c>
      <c r="Y35" s="165">
        <f>AB4</f>
        <v>0</v>
      </c>
      <c r="Z35" s="9" t="s">
        <v>2</v>
      </c>
      <c r="AA35" s="158" t="e">
        <f>AVERAGE(AA4:AA34)</f>
        <v>#DIV/0!</v>
      </c>
      <c r="AB35" s="165">
        <f t="shared" ref="AB35:AB38" si="11">AE5</f>
        <v>0</v>
      </c>
      <c r="AC35" s="9" t="s">
        <v>2</v>
      </c>
      <c r="AD35" s="158" t="e">
        <f>AVERAGE(AD4:AD34)</f>
        <v>#DIV/0!</v>
      </c>
      <c r="AE35" s="165">
        <f>AH4</f>
        <v>0</v>
      </c>
      <c r="AF35" s="9" t="s">
        <v>2</v>
      </c>
      <c r="AG35" s="158" t="e">
        <f>AVERAGE(AG4:AG34)</f>
        <v>#DIV/0!</v>
      </c>
      <c r="AH35" s="165">
        <f t="shared" ref="AH35:AH38" si="12">AK5</f>
        <v>0</v>
      </c>
      <c r="AI35" s="9" t="s">
        <v>2</v>
      </c>
      <c r="AJ35" s="158" t="e">
        <f>AVERAGE(AJ4:AJ34)</f>
        <v>#DIV/0!</v>
      </c>
      <c r="AQ35" s="9" t="s">
        <v>2</v>
      </c>
      <c r="AR35" s="158"/>
      <c r="AT35" s="9" t="s">
        <v>2</v>
      </c>
      <c r="AU35" s="158">
        <f>AVERAGE(AU4:AU34)</f>
        <v>0</v>
      </c>
      <c r="AW35" s="9" t="s">
        <v>2</v>
      </c>
      <c r="AX35" s="158">
        <f>AVERAGE(AX4:AX34)</f>
        <v>0</v>
      </c>
      <c r="AZ35" s="9" t="s">
        <v>2</v>
      </c>
      <c r="BA35" s="158">
        <f>AVERAGE(BA4:BA34)</f>
        <v>0</v>
      </c>
    </row>
    <row r="36" spans="1:53" ht="15" hidden="1" customHeight="1" outlineLevel="1" x14ac:dyDescent="0.25">
      <c r="B36" s="9" t="s">
        <v>188</v>
      </c>
      <c r="C36" s="158">
        <f>IFERROR((MEDIAN(C4:C34)),0)</f>
        <v>8376.25</v>
      </c>
      <c r="D36" s="165">
        <f t="shared" ref="D36:D38" si="13">G5</f>
        <v>0</v>
      </c>
      <c r="E36" s="9" t="s">
        <v>188</v>
      </c>
      <c r="F36" s="158">
        <f>IFERROR((MEDIAN(F4:F34)),0)</f>
        <v>0</v>
      </c>
      <c r="G36" s="178">
        <f t="shared" si="8"/>
        <v>0</v>
      </c>
      <c r="H36" s="9" t="s">
        <v>188</v>
      </c>
      <c r="I36" s="158">
        <f>IFERROR((MEDIAN(I4:I34)),0)</f>
        <v>0</v>
      </c>
      <c r="J36" s="165">
        <f t="shared" ref="J36:J38" si="14">M5</f>
        <v>0</v>
      </c>
      <c r="K36" s="9" t="s">
        <v>188</v>
      </c>
      <c r="L36" s="158">
        <f>IFERROR((MEDIAN(L4:L34)),0)</f>
        <v>0</v>
      </c>
      <c r="M36" s="165">
        <f t="shared" si="9"/>
        <v>0</v>
      </c>
      <c r="N36" s="9" t="s">
        <v>188</v>
      </c>
      <c r="O36" s="158">
        <f>IFERROR((MEDIAN(O4:O34)),0)</f>
        <v>0</v>
      </c>
      <c r="P36" s="165">
        <f t="shared" ref="P36:P38" si="15">S5</f>
        <v>0</v>
      </c>
      <c r="Q36" s="9" t="s">
        <v>188</v>
      </c>
      <c r="R36" s="158">
        <f>IFERROR((MEDIAN(R4:R34)),0)</f>
        <v>0</v>
      </c>
      <c r="S36" s="165">
        <f t="shared" si="10"/>
        <v>0</v>
      </c>
      <c r="T36" s="9" t="s">
        <v>188</v>
      </c>
      <c r="U36" s="158">
        <f>IFERROR((MEDIAN(U4:U34)),0)</f>
        <v>0</v>
      </c>
      <c r="V36" s="165">
        <f t="shared" ref="V36:V38" si="16">Y5</f>
        <v>0</v>
      </c>
      <c r="W36" s="9" t="s">
        <v>188</v>
      </c>
      <c r="X36" s="158">
        <f>IFERROR((MEDIAN(X4:X34)),0)</f>
        <v>0</v>
      </c>
      <c r="Y36" s="165">
        <f t="shared" ref="Y36:Y38" si="17">AB5</f>
        <v>0</v>
      </c>
      <c r="Z36" s="9" t="s">
        <v>188</v>
      </c>
      <c r="AA36" s="158">
        <f>IFERROR((MEDIAN(AA4:AA34)),0)</f>
        <v>0</v>
      </c>
      <c r="AB36" s="165">
        <f t="shared" si="11"/>
        <v>0</v>
      </c>
      <c r="AC36" s="9" t="s">
        <v>188</v>
      </c>
      <c r="AD36" s="158">
        <f>IFERROR((MEDIAN(AD4:AD34)),0)</f>
        <v>0</v>
      </c>
      <c r="AE36" s="165">
        <f t="shared" ref="AE36:AE38" si="18">AH5</f>
        <v>0</v>
      </c>
      <c r="AF36" s="9" t="s">
        <v>188</v>
      </c>
      <c r="AG36" s="158">
        <f>IFERROR((MEDIAN(AG4:AG34)),0)</f>
        <v>0</v>
      </c>
      <c r="AH36" s="165">
        <f t="shared" si="12"/>
        <v>0</v>
      </c>
      <c r="AI36" s="9" t="s">
        <v>188</v>
      </c>
      <c r="AJ36" s="158">
        <f>IFERROR((MEDIAN(AJ4:AJ34)),0)</f>
        <v>0</v>
      </c>
      <c r="AQ36" s="9" t="s">
        <v>188</v>
      </c>
      <c r="AR36" s="158"/>
      <c r="AT36" s="9" t="s">
        <v>188</v>
      </c>
      <c r="AU36" s="158"/>
      <c r="AV36" t="s">
        <v>163</v>
      </c>
      <c r="AW36" s="9" t="s">
        <v>188</v>
      </c>
      <c r="AX36" s="158"/>
      <c r="AY36" t="s">
        <v>163</v>
      </c>
      <c r="AZ36" s="9" t="s">
        <v>188</v>
      </c>
      <c r="BA36" s="158"/>
    </row>
    <row r="37" spans="1:53" ht="15" hidden="1" customHeight="1" outlineLevel="1" x14ac:dyDescent="0.25">
      <c r="B37" s="9" t="s">
        <v>189</v>
      </c>
      <c r="C37" s="158">
        <f>IFERROR(MEDIAN(C4:C34),0)</f>
        <v>8376.25</v>
      </c>
      <c r="D37" s="165">
        <f t="shared" si="13"/>
        <v>0</v>
      </c>
      <c r="E37" s="9" t="s">
        <v>189</v>
      </c>
      <c r="F37" s="158">
        <f>IFERROR(MEDIAN(C4:C34,F4:F34),0)</f>
        <v>8376.25</v>
      </c>
      <c r="G37" s="178">
        <f t="shared" si="8"/>
        <v>0</v>
      </c>
      <c r="H37" s="9" t="s">
        <v>189</v>
      </c>
      <c r="I37" s="158">
        <f>IFERROR(MEDIAN(F4:F34,I4:I34,C4:C34),0)</f>
        <v>8376.25</v>
      </c>
      <c r="J37" s="165">
        <f t="shared" si="14"/>
        <v>0</v>
      </c>
      <c r="K37" s="9" t="s">
        <v>189</v>
      </c>
      <c r="L37" s="158">
        <f>IFERROR(MEDIAN(I4:I34,L4:L34,F4:F34,C4:C34),0)</f>
        <v>8376.25</v>
      </c>
      <c r="M37" s="165">
        <f t="shared" si="9"/>
        <v>0</v>
      </c>
      <c r="N37" s="9" t="s">
        <v>189</v>
      </c>
      <c r="O37" s="158">
        <f>IFERROR(MEDIAN(L4:L34,O4:O34,I4:I34,F4:F34,C4:C34),0)</f>
        <v>8376.25</v>
      </c>
      <c r="P37" s="165">
        <f t="shared" si="15"/>
        <v>0</v>
      </c>
      <c r="Q37" s="9" t="s">
        <v>189</v>
      </c>
      <c r="R37" s="158">
        <f>IFERROR(MEDIAN(O4:O34,R4:R34,L4:L34,I4:I34,F4:F34,C4:C34),0)</f>
        <v>8376.25</v>
      </c>
      <c r="S37" s="165">
        <f t="shared" si="10"/>
        <v>0</v>
      </c>
      <c r="T37" s="9" t="s">
        <v>189</v>
      </c>
      <c r="U37" s="158">
        <f>IFERROR(MEDIAN(R4:R34,U4:U34,O4:O34,L4:L34,I4:I34,F4:F34,C4:C34),0)</f>
        <v>8376.25</v>
      </c>
      <c r="V37" s="165">
        <f t="shared" si="16"/>
        <v>0</v>
      </c>
      <c r="W37" s="9" t="s">
        <v>189</v>
      </c>
      <c r="X37" s="158">
        <f>IFERROR(MEDIAN(U4:U34,X4:X34,R4:R34,O4:O34,L4:L34,I4:I34,F4:F34,C4:C34),0)</f>
        <v>8376.25</v>
      </c>
      <c r="Y37" s="165">
        <f t="shared" si="17"/>
        <v>0</v>
      </c>
      <c r="Z37" s="9" t="s">
        <v>189</v>
      </c>
      <c r="AA37" s="158">
        <f>IFERROR(MEDIAN(X4:X34,AA4:AA34,U4:U34,R4:R34,O4:O34,L4:L34,I4:I34,F4:F34,C4:C34),0)</f>
        <v>8376.25</v>
      </c>
      <c r="AB37" s="165">
        <f t="shared" si="11"/>
        <v>0</v>
      </c>
      <c r="AC37" s="9" t="s">
        <v>189</v>
      </c>
      <c r="AD37" s="158">
        <f>IFERROR(MEDIAN(AA4:AA34,AD4:AD34,X4:X34,U4:U34,R4:R34,O4:O34,L4:L34,I4:I34,F4:F34,C4:C34),0)</f>
        <v>8376.25</v>
      </c>
      <c r="AE37" s="165">
        <f t="shared" si="18"/>
        <v>0</v>
      </c>
      <c r="AF37" s="9" t="s">
        <v>189</v>
      </c>
      <c r="AG37" s="158">
        <f>IFERROR(MEDIAN(AD4:AD34,AG4:AG34,AA4:AA34,X4:X34,U4:U34,R4:R34,O4:O34,L4:L34,I4:I34,F4:F34,C4:C34),0)</f>
        <v>8376.25</v>
      </c>
      <c r="AH37" s="165">
        <f t="shared" si="12"/>
        <v>0</v>
      </c>
      <c r="AI37" s="9" t="s">
        <v>189</v>
      </c>
      <c r="AJ37" s="158">
        <f>IFERROR(MEDIAN(AG4:AG34,AJ4:AJ34,AD4:AD34,AA4:AA34,X4:X34,U4:U34,R4:R34,O4:O34,L4:L34,I4:I34,F4:F34,C4:C34),0)</f>
        <v>8376.25</v>
      </c>
      <c r="AQ37" s="9" t="s">
        <v>189</v>
      </c>
      <c r="AR37" s="158"/>
      <c r="AT37" s="9" t="s">
        <v>189</v>
      </c>
      <c r="AU37" s="158"/>
      <c r="AV37" t="s">
        <v>163</v>
      </c>
      <c r="AW37" s="9" t="s">
        <v>189</v>
      </c>
      <c r="AX37" s="158"/>
      <c r="AY37" t="s">
        <v>163</v>
      </c>
      <c r="AZ37" s="9" t="s">
        <v>189</v>
      </c>
      <c r="BA37" s="158"/>
    </row>
    <row r="38" spans="1:53" collapsed="1" x14ac:dyDescent="0.25">
      <c r="B38" s="13" t="s">
        <v>3</v>
      </c>
      <c r="C38" s="159">
        <f>C35</f>
        <v>8345.375</v>
      </c>
      <c r="D38" s="165">
        <f t="shared" si="13"/>
        <v>0</v>
      </c>
      <c r="E38" s="11" t="s">
        <v>3</v>
      </c>
      <c r="F38" s="159">
        <f>AVERAGE(C4:C34,F4:F34)</f>
        <v>8345.375</v>
      </c>
      <c r="G38" s="178">
        <f t="shared" si="8"/>
        <v>0</v>
      </c>
      <c r="H38" s="11" t="s">
        <v>3</v>
      </c>
      <c r="I38" s="159">
        <f>AVERAGE((C4:C34,F4:F34,I4:I34))</f>
        <v>8345.375</v>
      </c>
      <c r="J38" s="165">
        <f t="shared" si="14"/>
        <v>0</v>
      </c>
      <c r="K38" s="11" t="s">
        <v>3</v>
      </c>
      <c r="L38" s="159">
        <f>AVERAGE(C4:C34,F4:F34,I4:I34,L4:L34)</f>
        <v>8345.375</v>
      </c>
      <c r="M38" s="165">
        <f t="shared" si="9"/>
        <v>0</v>
      </c>
      <c r="N38" s="11" t="s">
        <v>3</v>
      </c>
      <c r="O38" s="159">
        <f>AVERAGE($C$4:$C$34,$F$4:$F$34,$I$4:$I$34,$L$4:$L$34,$O$4:$O$34)</f>
        <v>8345.375</v>
      </c>
      <c r="P38" s="165">
        <f t="shared" si="15"/>
        <v>0</v>
      </c>
      <c r="Q38" s="11" t="s">
        <v>3</v>
      </c>
      <c r="R38" s="159">
        <f>AVERAGE($C$4:$C$34,$F$4:$F$34,$I$4:$I$34,$L$4:$L$34,$O$4:$O$34,$R$4:$R$34)</f>
        <v>8345.375</v>
      </c>
      <c r="S38" s="165">
        <f t="shared" si="10"/>
        <v>0</v>
      </c>
      <c r="T38" s="11" t="s">
        <v>3</v>
      </c>
      <c r="U38" s="159">
        <f>AVERAGE($C$4:$C$34,$F$4:$F$34,$I$4:$I$34,$L$4:$L$34,$O$4:$O$34,$R$4:$R$34,$U$4:$U$34)</f>
        <v>8345.375</v>
      </c>
      <c r="V38" s="165">
        <f t="shared" si="16"/>
        <v>0</v>
      </c>
      <c r="W38" s="11" t="s">
        <v>3</v>
      </c>
      <c r="X38" s="159">
        <f>AVERAGE($C$4:$C$34,$F$4:$F$34,$I$4:$I$34,$L$4:$L$34,$O$4:$O$34,$R$4:$R$34,$U$4:$U$34,$X$4:$X$34)</f>
        <v>8345.375</v>
      </c>
      <c r="Y38" s="165">
        <f t="shared" si="17"/>
        <v>0</v>
      </c>
      <c r="Z38" s="11" t="s">
        <v>3</v>
      </c>
      <c r="AA38" s="159">
        <f>AVERAGE($C$4:$C$34,$F$4:$F$34,$I$4:$I$34,$L$4:$L$34,$O$4:$O$34,$R$4:$R$34,$U$4:$U$34,$X$4:$X$34,$AA$4:$AA$34)</f>
        <v>8345.375</v>
      </c>
      <c r="AB38" s="165">
        <f t="shared" si="11"/>
        <v>0</v>
      </c>
      <c r="AC38" s="11" t="s">
        <v>3</v>
      </c>
      <c r="AD38" s="159">
        <f>AVERAGE($C$4:$C$34,$F$4:$F$34,$I$4:$I$34,$L$4:$L$34,$O$4:$O$34,$R$4:$R$34,$U$4:$U$34,$X$4:$X$34,$AA$4:$AA$34,$AD$4:$AD$34)</f>
        <v>8345.375</v>
      </c>
      <c r="AE38" s="165">
        <f t="shared" si="18"/>
        <v>0</v>
      </c>
      <c r="AF38" s="11" t="s">
        <v>3</v>
      </c>
      <c r="AG38" s="159">
        <f>AVERAGE($C$4:$C$34,$F$4:$F$34,$I$4:$I$34,$L$4:$L$34,$O$4:$O$34,$R$4:$R$34,$U$4:$U$34,$X$4:$X$34,$AA$4:$AA$34,$AD$4:$AD$34,$AG$4:$AG$34)</f>
        <v>8345.375</v>
      </c>
      <c r="AH38" s="165">
        <f t="shared" si="12"/>
        <v>0</v>
      </c>
      <c r="AI38" s="11" t="s">
        <v>3</v>
      </c>
      <c r="AJ38" s="159">
        <f>AVERAGE($C$4:$C$34,$F$4:$F$34,$I$4:$I$34,$L$4:$L$34,$O$4:$O$34,$R$4:$R$34,$U$4:$U$34,$X$4:$X$34,$AA$4:$AA$34,$AD$4:$AD$34,$AG$4:$AG$34,$AJ$4:$AJ$34)</f>
        <v>8345.375</v>
      </c>
      <c r="AQ38" s="11" t="s">
        <v>3</v>
      </c>
      <c r="AR38" s="159"/>
      <c r="AT38" s="11" t="s">
        <v>3</v>
      </c>
      <c r="AU38" s="159">
        <f>AVERAGE($C$4:$C$34,$F$4:$F$34,$I$4:$I$34,$L$4:$L$34,$O$4:$O$34,$R$4:$R$34,$U$4:$U$34,$X$4:$X$34,$AA$4:$AA$34,$AU$4:$AU$34)</f>
        <v>1236.351851851852</v>
      </c>
      <c r="AW38" s="11" t="s">
        <v>3</v>
      </c>
      <c r="AX38" s="159">
        <f>AVERAGE($C$4:$C$34,$F$4:$F$34,$I$4:$I$34,$L$4:$L$34,$O$4:$O$34,$R$4:$R$34,$U$4:$U$34,$X$4:$X$34,$AA$4:$AA$34,$AX$4:$AX$34,$AU$4:$AU$34)</f>
        <v>681.25510204081638</v>
      </c>
      <c r="AZ38" s="11" t="s">
        <v>3</v>
      </c>
      <c r="BA38" s="159">
        <f>AVERAGE($C$4:$C$34,$F$4:$F$34,$I$4:$I$34,$L$4:$L$34,$O$4:$O$34,$R$4:$R$34,$U$4:$U$34,$X$4:$X$34,$AA$4:$AA$34,$AU$4:$AU$34,$AX$4:$AX$34,$BA$4:$BA$34)</f>
        <v>463.63194444444446</v>
      </c>
    </row>
    <row r="39" spans="1:53" x14ac:dyDescent="0.25">
      <c r="D39" s="165">
        <f t="shared" ref="D36:D43" si="19">G8</f>
        <v>0</v>
      </c>
      <c r="G39" s="178">
        <f t="shared" ref="G33:G40" si="20">J10</f>
        <v>0</v>
      </c>
      <c r="J39" s="165">
        <f t="shared" ref="J36:J41" si="21">M8</f>
        <v>0</v>
      </c>
      <c r="M39" s="165">
        <f t="shared" ref="M35:M42" si="22">P9</f>
        <v>0</v>
      </c>
      <c r="P39" s="165">
        <f t="shared" ref="P36:P43" si="23">S8</f>
        <v>0</v>
      </c>
      <c r="S39" s="165">
        <f t="shared" ref="S35:S42" si="24">V9</f>
        <v>0</v>
      </c>
      <c r="V39" s="165">
        <f t="shared" ref="V36:V43" si="25">Y8</f>
        <v>0</v>
      </c>
      <c r="Y39" s="165">
        <f t="shared" ref="Y36:Y43" si="26">AB8</f>
        <v>0</v>
      </c>
      <c r="AB39" s="165">
        <f t="shared" ref="AB35:AB42" si="27">AE9</f>
        <v>0</v>
      </c>
      <c r="AE39" s="165">
        <f t="shared" ref="AE36:AE43" si="28">AH8</f>
        <v>0</v>
      </c>
      <c r="AH39" s="165">
        <f t="shared" ref="AH35:AH42" si="29">AK9</f>
        <v>0</v>
      </c>
      <c r="AR39" s="163"/>
    </row>
    <row r="40" spans="1:53" x14ac:dyDescent="0.25">
      <c r="D40" s="165">
        <f t="shared" si="19"/>
        <v>0</v>
      </c>
      <c r="G40" s="178">
        <f t="shared" si="20"/>
        <v>0</v>
      </c>
      <c r="J40" s="165">
        <f t="shared" si="21"/>
        <v>0</v>
      </c>
      <c r="M40" s="165">
        <f t="shared" si="22"/>
        <v>0</v>
      </c>
      <c r="P40" s="165">
        <f t="shared" si="23"/>
        <v>0</v>
      </c>
      <c r="Q40" s="11" t="s">
        <v>225</v>
      </c>
      <c r="R40" s="159"/>
      <c r="S40" s="165">
        <f t="shared" si="24"/>
        <v>0</v>
      </c>
      <c r="V40" s="165">
        <f t="shared" si="25"/>
        <v>0</v>
      </c>
      <c r="Y40" s="165">
        <f t="shared" si="26"/>
        <v>0</v>
      </c>
      <c r="AB40" s="165">
        <f t="shared" si="27"/>
        <v>0</v>
      </c>
      <c r="AE40" s="165">
        <f t="shared" si="28"/>
        <v>0</v>
      </c>
      <c r="AH40" s="165">
        <f t="shared" si="29"/>
        <v>0</v>
      </c>
      <c r="AI40" s="11" t="s">
        <v>229</v>
      </c>
      <c r="AJ40" s="159"/>
      <c r="AQ40" s="11" t="s">
        <v>238</v>
      </c>
      <c r="AR40" s="159">
        <f>AVERAGE(L4:L33,O4:O34,AR4:AR34)</f>
        <v>0</v>
      </c>
    </row>
    <row r="41" spans="1:53" x14ac:dyDescent="0.25">
      <c r="D41" s="165">
        <f t="shared" si="19"/>
        <v>0</v>
      </c>
      <c r="G41" s="165"/>
      <c r="J41" s="165">
        <f t="shared" si="21"/>
        <v>0</v>
      </c>
      <c r="M41" s="165">
        <f t="shared" si="22"/>
        <v>0</v>
      </c>
      <c r="P41" s="165">
        <f t="shared" si="23"/>
        <v>0</v>
      </c>
      <c r="S41" s="165">
        <f t="shared" si="24"/>
        <v>0</v>
      </c>
      <c r="V41" s="165">
        <f t="shared" si="25"/>
        <v>0</v>
      </c>
      <c r="Y41" s="165">
        <f t="shared" si="26"/>
        <v>0</v>
      </c>
      <c r="AB41" s="165">
        <f t="shared" si="27"/>
        <v>0</v>
      </c>
      <c r="AE41" s="165">
        <f t="shared" si="28"/>
        <v>0</v>
      </c>
      <c r="AH41" s="165">
        <f t="shared" si="29"/>
        <v>0</v>
      </c>
      <c r="AI41" s="11" t="s">
        <v>232</v>
      </c>
      <c r="AJ41" s="159">
        <f>IF(AJ40&gt;0,(AVERAGE(C4:C34,F4:F34,I4:I34,L4:L34,O4:O34,R4:R34,U4:U34,X4:X34,AA4:AA34,AU4:AU34,AX4:AX34,BA4:BA34)),(AVERAGE(C4:C34,F4:F34,I4:I34,L4:L34,O4:O34,R4:R34,U4:U34,X4:X34,AA4:AA34,AD4:AD34,AG4:AG34,AJ4:AJ34)))</f>
        <v>8345.375</v>
      </c>
      <c r="AQ41" s="11" t="s">
        <v>239</v>
      </c>
      <c r="AR41" s="159">
        <f>AVERAGE(C4:C34,F4:F34,I4:I34,L4:L34,O4:O34,AR4:AR34)</f>
        <v>1236.351851851852</v>
      </c>
    </row>
    <row r="42" spans="1:53" hidden="1" outlineLevel="1" x14ac:dyDescent="0.25">
      <c r="B42" s="192" t="s">
        <v>16</v>
      </c>
      <c r="D42" s="165">
        <f t="shared" si="19"/>
        <v>0</v>
      </c>
      <c r="G42" s="165"/>
      <c r="J42" s="165">
        <f>M11</f>
        <v>0</v>
      </c>
      <c r="M42" s="165">
        <f t="shared" si="22"/>
        <v>0</v>
      </c>
      <c r="P42" s="165">
        <f t="shared" si="23"/>
        <v>0</v>
      </c>
      <c r="S42" s="165">
        <f t="shared" si="24"/>
        <v>0</v>
      </c>
      <c r="V42" s="165">
        <f t="shared" si="25"/>
        <v>0</v>
      </c>
      <c r="Y42" s="165">
        <f t="shared" si="26"/>
        <v>0</v>
      </c>
      <c r="AB42" s="165">
        <f t="shared" si="27"/>
        <v>0</v>
      </c>
      <c r="AE42" s="165">
        <f t="shared" si="28"/>
        <v>0</v>
      </c>
      <c r="AH42" s="165">
        <f t="shared" si="29"/>
        <v>0</v>
      </c>
    </row>
    <row r="43" spans="1:53" hidden="1" outlineLevel="1" x14ac:dyDescent="0.25">
      <c r="B43" s="193">
        <f>AVERAGE(C4:C34,F4:F34,I4:I34)</f>
        <v>8345.375</v>
      </c>
      <c r="D43" s="165">
        <f t="shared" si="19"/>
        <v>0</v>
      </c>
      <c r="J43" s="165">
        <f>M12</f>
        <v>0</v>
      </c>
      <c r="P43" s="165">
        <f t="shared" si="23"/>
        <v>0</v>
      </c>
      <c r="V43" s="165">
        <f t="shared" si="25"/>
        <v>0</v>
      </c>
      <c r="Y43" s="165">
        <f t="shared" si="26"/>
        <v>0</v>
      </c>
      <c r="AE43" s="165">
        <f t="shared" si="28"/>
        <v>0</v>
      </c>
    </row>
    <row r="44" spans="1:53" ht="15.75" hidden="1" outlineLevel="1" thickBot="1" x14ac:dyDescent="0.3"/>
    <row r="45" spans="1:53" hidden="1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53" hidden="1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53" ht="15.75" hidden="1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53" hidden="1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hidden="1" outlineLevel="1" x14ac:dyDescent="0.25">
      <c r="B49" s="424">
        <f>AVERAGE(C4:C34,F4:F34,I4:I34,L4:L34,O4:O34,R4:R33)</f>
        <v>8345.375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t="15.75" hidden="1" outlineLevel="1" thickBot="1" x14ac:dyDescent="0.3"/>
    <row r="51" spans="1:36" hidden="1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hidden="1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hidden="1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hidden="1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</row>
    <row r="55" spans="1:36" hidden="1" outlineLevel="1" x14ac:dyDescent="0.25">
      <c r="B55" s="427">
        <f>AVERAGE(C4:C34,F4:F34,I4:I34,L4:L34,O4:O34,R4:R34,U4:U34,X4:X34,AA4:AA34)</f>
        <v>8345.375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</row>
    <row r="56" spans="1:36" ht="15.75" hidden="1" outlineLevel="1" thickBot="1" x14ac:dyDescent="0.3"/>
    <row r="57" spans="1:36" hidden="1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hidden="1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hidden="1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t="15.75" hidden="1" outlineLevel="1" thickBot="1" x14ac:dyDescent="0.3"/>
    <row r="61" spans="1:36" hidden="1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hidden="1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hidden="1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hidden="1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</row>
    <row r="65" spans="2:36" hidden="1" outlineLevel="1" x14ac:dyDescent="0.25">
      <c r="B65" s="424">
        <f>AVERAGE($C$4:$C$34,$F$4:$F$34,$I$4:$I$34,$L$4:$L$34,$O$4:$O$34,$R$4:$R$34,$U$4:$U$34,$X$4:$X$34,$AA$4:$AA$34,$AD$4:$AD$34,$AG$4:$AG$34,$AJ$4:$AJ$34)</f>
        <v>8345.375</v>
      </c>
      <c r="C65" s="425">
        <f t="shared" ref="C65:AJ65" si="30">AVERAGE($C$4:$C$34,$F$4:$F$34,$I$4:$I$34,$L$4:$L$34,$O$4:$O$34,$R$4:$R$34,$U$4:$U$34,$X$4:$X$34,$AA$4:$AA$34,$AD$4:$AD$34,$AG$4:$AG$34,$AJ$4:$AJ$34)</f>
        <v>8345.375</v>
      </c>
      <c r="D65" s="425">
        <f t="shared" si="30"/>
        <v>8345.375</v>
      </c>
      <c r="E65" s="425">
        <f t="shared" si="30"/>
        <v>8345.375</v>
      </c>
      <c r="F65" s="425">
        <f t="shared" si="30"/>
        <v>8345.375</v>
      </c>
      <c r="G65" s="425">
        <f t="shared" si="30"/>
        <v>8345.375</v>
      </c>
      <c r="H65" s="425">
        <f t="shared" si="30"/>
        <v>8345.375</v>
      </c>
      <c r="I65" s="425">
        <f t="shared" si="30"/>
        <v>8345.375</v>
      </c>
      <c r="J65" s="425">
        <f t="shared" si="30"/>
        <v>8345.375</v>
      </c>
      <c r="K65" s="425">
        <f t="shared" si="30"/>
        <v>8345.375</v>
      </c>
      <c r="L65" s="425">
        <f t="shared" si="30"/>
        <v>8345.375</v>
      </c>
      <c r="M65" s="425">
        <f t="shared" si="30"/>
        <v>8345.375</v>
      </c>
      <c r="N65" s="425">
        <f t="shared" si="30"/>
        <v>8345.375</v>
      </c>
      <c r="O65" s="425">
        <f t="shared" si="30"/>
        <v>8345.375</v>
      </c>
      <c r="P65" s="425">
        <f t="shared" si="30"/>
        <v>8345.375</v>
      </c>
      <c r="Q65" s="425">
        <f t="shared" si="30"/>
        <v>8345.375</v>
      </c>
      <c r="R65" s="425">
        <f t="shared" si="30"/>
        <v>8345.375</v>
      </c>
      <c r="S65" s="425">
        <f t="shared" si="30"/>
        <v>8345.375</v>
      </c>
      <c r="T65" s="425">
        <f t="shared" si="30"/>
        <v>8345.375</v>
      </c>
      <c r="U65" s="425">
        <f t="shared" si="30"/>
        <v>8345.375</v>
      </c>
      <c r="V65" s="425">
        <f t="shared" si="30"/>
        <v>8345.375</v>
      </c>
      <c r="W65" s="425">
        <f t="shared" si="30"/>
        <v>8345.375</v>
      </c>
      <c r="X65" s="425">
        <f t="shared" si="30"/>
        <v>8345.375</v>
      </c>
      <c r="Y65" s="425">
        <f t="shared" si="30"/>
        <v>8345.375</v>
      </c>
      <c r="Z65" s="425">
        <f t="shared" si="30"/>
        <v>8345.375</v>
      </c>
      <c r="AA65" s="425">
        <f t="shared" si="30"/>
        <v>8345.375</v>
      </c>
      <c r="AB65" s="425">
        <f t="shared" si="30"/>
        <v>8345.375</v>
      </c>
      <c r="AC65" s="425">
        <f t="shared" si="30"/>
        <v>8345.375</v>
      </c>
      <c r="AD65" s="425">
        <f t="shared" si="30"/>
        <v>8345.375</v>
      </c>
      <c r="AE65" s="425">
        <f t="shared" si="30"/>
        <v>8345.375</v>
      </c>
      <c r="AF65" s="425">
        <f t="shared" si="30"/>
        <v>8345.375</v>
      </c>
      <c r="AG65" s="425">
        <f t="shared" si="30"/>
        <v>8345.375</v>
      </c>
      <c r="AH65" s="425">
        <f t="shared" si="30"/>
        <v>8345.375</v>
      </c>
      <c r="AI65" s="425">
        <f t="shared" si="30"/>
        <v>8345.375</v>
      </c>
      <c r="AJ65" s="425">
        <f t="shared" si="30"/>
        <v>8345.375</v>
      </c>
    </row>
    <row r="66" spans="2:36" collapsed="1" x14ac:dyDescent="0.25"/>
  </sheetData>
  <autoFilter ref="B31:AK38"/>
  <mergeCells count="34">
    <mergeCell ref="B64:AJ64"/>
    <mergeCell ref="B65:AJ65"/>
    <mergeCell ref="B51:I51"/>
    <mergeCell ref="B52:I52"/>
    <mergeCell ref="B54:AA54"/>
    <mergeCell ref="B55:AA55"/>
    <mergeCell ref="B57:I57"/>
    <mergeCell ref="B58:I58"/>
    <mergeCell ref="B61:I61"/>
    <mergeCell ref="B62:I62"/>
    <mergeCell ref="B53:I53"/>
    <mergeCell ref="B59:I59"/>
    <mergeCell ref="B63:I63"/>
    <mergeCell ref="AC2:AD2"/>
    <mergeCell ref="B45:I45"/>
    <mergeCell ref="B46:I46"/>
    <mergeCell ref="Q2:R2"/>
    <mergeCell ref="B49:R49"/>
    <mergeCell ref="T2:U2"/>
    <mergeCell ref="W2:X2"/>
    <mergeCell ref="Z2:AA2"/>
    <mergeCell ref="B48:R48"/>
    <mergeCell ref="B47:I47"/>
    <mergeCell ref="B2:C2"/>
    <mergeCell ref="E2:F2"/>
    <mergeCell ref="H2:I2"/>
    <mergeCell ref="K2:L2"/>
    <mergeCell ref="N2:O2"/>
    <mergeCell ref="AT2:AU2"/>
    <mergeCell ref="AW2:AX2"/>
    <mergeCell ref="AZ2:BA2"/>
    <mergeCell ref="AF2:AG2"/>
    <mergeCell ref="AI2:AJ2"/>
    <mergeCell ref="AQ2:AR2"/>
  </mergeCells>
  <printOptions horizontalCentered="1"/>
  <pageMargins left="0.70866141732283472" right="0.70866141732283472" top="0.74803149606299213" bottom="3.2677165354330708" header="0.39370078740157483" footer="2.3622047244094491"/>
  <pageSetup paperSize="9" orientation="portrait" r:id="rId1"/>
  <headerFooter>
    <oddHeader>&amp;C&amp;14Котировки LME 2023: медь, $/м.т.</oddHeader>
    <oddFooter>&amp;L&amp;14
Начальник 
Управления Бюджетирования
ОАО "УГМК"&amp;R&amp;14Киташева А.Л.</oddFooter>
  </headerFooter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">
    <tabColor rgb="FFC4D79B"/>
  </sheetPr>
  <dimension ref="A2:BC66"/>
  <sheetViews>
    <sheetView topLeftCell="AA1" zoomScale="85" zoomScaleNormal="85" workbookViewId="0">
      <selection activeCell="AK4" sqref="AK4:AK34"/>
    </sheetView>
  </sheetViews>
  <sheetFormatPr defaultRowHeight="15" outlineLevelRow="1" outlineLevelCol="1" x14ac:dyDescent="0.25"/>
  <cols>
    <col min="1" max="1" width="4.7109375" bestFit="1" customWidth="1"/>
    <col min="2" max="2" width="18.28515625" customWidth="1"/>
    <col min="3" max="3" width="17.7109375" customWidth="1"/>
    <col min="4" max="4" width="5" customWidth="1"/>
    <col min="5" max="5" width="18.28515625" customWidth="1"/>
    <col min="6" max="6" width="17.7109375" customWidth="1"/>
    <col min="7" max="7" width="7" bestFit="1" customWidth="1"/>
    <col min="8" max="8" width="18.28515625" customWidth="1"/>
    <col min="9" max="9" width="17.7109375" customWidth="1"/>
    <col min="10" max="10" width="9.140625" style="165" customWidth="1"/>
    <col min="11" max="12" width="17.7109375" customWidth="1"/>
    <col min="13" max="13" width="9.140625" style="165" customWidth="1"/>
    <col min="14" max="15" width="17.7109375" customWidth="1"/>
    <col min="16" max="16" width="9.140625" style="165" customWidth="1"/>
    <col min="17" max="18" width="17.7109375" customWidth="1"/>
    <col min="19" max="19" width="9.140625" style="165" customWidth="1"/>
    <col min="20" max="21" width="17.7109375" customWidth="1"/>
    <col min="22" max="22" width="9.140625" style="165" customWidth="1"/>
    <col min="23" max="24" width="17.7109375" customWidth="1"/>
    <col min="25" max="25" width="9.140625" style="165" customWidth="1"/>
    <col min="26" max="27" width="17.7109375" customWidth="1"/>
    <col min="28" max="28" width="9.140625" style="165" customWidth="1"/>
    <col min="29" max="30" width="17.7109375" customWidth="1"/>
    <col min="31" max="31" width="9.140625" style="165" customWidth="1"/>
    <col min="32" max="33" width="17.7109375" customWidth="1"/>
    <col min="34" max="34" width="9.140625" style="165" customWidth="1"/>
    <col min="35" max="36" width="17.7109375" customWidth="1"/>
    <col min="37" max="41" width="9.140625" style="165" customWidth="1"/>
    <col min="42" max="42" width="9.140625" hidden="1" customWidth="1" outlineLevel="1"/>
    <col min="43" max="43" width="22.5703125" hidden="1" customWidth="1" outlineLevel="1" collapsed="1"/>
    <col min="44" max="44" width="10" hidden="1" customWidth="1" outlineLevel="1"/>
    <col min="45" max="45" width="9.140625" hidden="1" customWidth="1" outlineLevel="1"/>
    <col min="46" max="46" width="18.28515625" hidden="1" customWidth="1" outlineLevel="1"/>
    <col min="47" max="47" width="10.85546875" hidden="1" customWidth="1" outlineLevel="1"/>
    <col min="48" max="48" width="9.140625" hidden="1" customWidth="1" outlineLevel="1"/>
    <col min="49" max="49" width="18.28515625" hidden="1" customWidth="1" outlineLevel="1"/>
    <col min="50" max="50" width="10.85546875" hidden="1" customWidth="1" outlineLevel="1"/>
    <col min="51" max="51" width="9.140625" hidden="1" customWidth="1" outlineLevel="1"/>
    <col min="52" max="52" width="18.28515625" hidden="1" customWidth="1" outlineLevel="1"/>
    <col min="53" max="53" width="10.85546875" hidden="1" customWidth="1" outlineLevel="1"/>
    <col min="54" max="54" width="9.140625" hidden="1" customWidth="1" outlineLevel="1"/>
    <col min="55" max="55" width="9.140625" collapsed="1"/>
  </cols>
  <sheetData>
    <row r="2" spans="2:53" x14ac:dyDescent="0.25">
      <c r="B2" s="428" t="s">
        <v>4</v>
      </c>
      <c r="C2" s="429"/>
      <c r="D2" s="165"/>
      <c r="E2" s="428" t="s">
        <v>5</v>
      </c>
      <c r="F2" s="429"/>
      <c r="G2" s="165">
        <f>D33</f>
        <v>0</v>
      </c>
      <c r="H2" s="428" t="s">
        <v>6</v>
      </c>
      <c r="I2" s="429"/>
      <c r="J2" s="165">
        <f>G30</f>
        <v>0</v>
      </c>
      <c r="K2" s="428" t="s">
        <v>7</v>
      </c>
      <c r="L2" s="429"/>
      <c r="M2" s="165">
        <f>J33</f>
        <v>0</v>
      </c>
      <c r="N2" s="428" t="s">
        <v>8</v>
      </c>
      <c r="O2" s="429"/>
      <c r="P2" s="165">
        <f>M32</f>
        <v>0</v>
      </c>
      <c r="Q2" s="428" t="s">
        <v>9</v>
      </c>
      <c r="R2" s="429"/>
      <c r="S2" s="165">
        <f>P33</f>
        <v>0</v>
      </c>
      <c r="T2" s="428" t="s">
        <v>10</v>
      </c>
      <c r="U2" s="429"/>
      <c r="V2" s="165">
        <f>S32</f>
        <v>0</v>
      </c>
      <c r="W2" s="428" t="s">
        <v>11</v>
      </c>
      <c r="X2" s="429"/>
      <c r="Y2" s="165">
        <f>V33</f>
        <v>0</v>
      </c>
      <c r="Z2" s="428" t="s">
        <v>12</v>
      </c>
      <c r="AA2" s="429"/>
      <c r="AB2" s="165">
        <f>Y33</f>
        <v>0</v>
      </c>
      <c r="AC2" s="428" t="s">
        <v>13</v>
      </c>
      <c r="AD2" s="429"/>
      <c r="AE2" s="165">
        <f>AB32</f>
        <v>0</v>
      </c>
      <c r="AF2" s="428" t="s">
        <v>14</v>
      </c>
      <c r="AG2" s="429"/>
      <c r="AH2" s="165">
        <f>AE33</f>
        <v>0</v>
      </c>
      <c r="AI2" s="428" t="s">
        <v>15</v>
      </c>
      <c r="AJ2" s="429"/>
      <c r="AK2" s="165">
        <f>AH32</f>
        <v>0</v>
      </c>
      <c r="AQ2" s="414" t="s">
        <v>237</v>
      </c>
      <c r="AR2" s="414"/>
      <c r="AT2" s="414" t="s">
        <v>234</v>
      </c>
      <c r="AU2" s="414"/>
      <c r="AW2" s="414" t="s">
        <v>235</v>
      </c>
      <c r="AX2" s="414"/>
      <c r="AZ2" s="414" t="s">
        <v>236</v>
      </c>
      <c r="BA2" s="414"/>
    </row>
    <row r="3" spans="2:53" x14ac:dyDescent="0.25">
      <c r="B3" s="182" t="s">
        <v>0</v>
      </c>
      <c r="C3" s="2" t="s">
        <v>1</v>
      </c>
      <c r="D3" s="165"/>
      <c r="E3" s="182" t="s">
        <v>0</v>
      </c>
      <c r="F3" s="2" t="s">
        <v>1</v>
      </c>
      <c r="G3" s="165">
        <f>D34</f>
        <v>0</v>
      </c>
      <c r="H3" s="182" t="s">
        <v>0</v>
      </c>
      <c r="I3" s="2" t="s">
        <v>1</v>
      </c>
      <c r="J3" s="165">
        <f>G31</f>
        <v>0</v>
      </c>
      <c r="K3" s="182" t="s">
        <v>0</v>
      </c>
      <c r="L3" s="2" t="s">
        <v>1</v>
      </c>
      <c r="M3" s="165">
        <f>J34</f>
        <v>0</v>
      </c>
      <c r="N3" s="182" t="s">
        <v>0</v>
      </c>
      <c r="O3" s="2" t="s">
        <v>1</v>
      </c>
      <c r="P3" s="165">
        <f>M33</f>
        <v>0</v>
      </c>
      <c r="Q3" s="182" t="s">
        <v>0</v>
      </c>
      <c r="R3" s="2" t="s">
        <v>1</v>
      </c>
      <c r="S3" s="165">
        <f>P34</f>
        <v>0</v>
      </c>
      <c r="T3" s="182" t="s">
        <v>0</v>
      </c>
      <c r="U3" s="2" t="s">
        <v>1</v>
      </c>
      <c r="V3" s="165">
        <f>S33</f>
        <v>0</v>
      </c>
      <c r="W3" s="182" t="s">
        <v>0</v>
      </c>
      <c r="X3" s="2" t="s">
        <v>1</v>
      </c>
      <c r="Y3" s="165">
        <f>V34</f>
        <v>0</v>
      </c>
      <c r="Z3" s="182" t="s">
        <v>0</v>
      </c>
      <c r="AA3" s="2" t="s">
        <v>1</v>
      </c>
      <c r="AB3" s="165">
        <f>Y34</f>
        <v>0</v>
      </c>
      <c r="AC3" s="182" t="s">
        <v>0</v>
      </c>
      <c r="AD3" s="2" t="s">
        <v>1</v>
      </c>
      <c r="AE3" s="165">
        <f>AB33</f>
        <v>0</v>
      </c>
      <c r="AF3" s="182" t="s">
        <v>0</v>
      </c>
      <c r="AG3" s="2" t="s">
        <v>1</v>
      </c>
      <c r="AH3" s="165">
        <f>AE34</f>
        <v>0</v>
      </c>
      <c r="AI3" s="182" t="s">
        <v>0</v>
      </c>
      <c r="AJ3" s="2" t="s">
        <v>1</v>
      </c>
      <c r="AK3" s="165">
        <f>AH33</f>
        <v>0</v>
      </c>
      <c r="AQ3" s="1" t="s">
        <v>0</v>
      </c>
      <c r="AR3" s="2" t="s">
        <v>1</v>
      </c>
      <c r="AT3" s="1" t="s">
        <v>0</v>
      </c>
      <c r="AU3" s="2" t="s">
        <v>1</v>
      </c>
      <c r="AW3" s="1" t="s">
        <v>0</v>
      </c>
      <c r="AX3" s="2" t="s">
        <v>1</v>
      </c>
      <c r="AZ3" s="1" t="s">
        <v>0</v>
      </c>
      <c r="BA3" s="2" t="s">
        <v>1</v>
      </c>
    </row>
    <row r="4" spans="2:53" x14ac:dyDescent="0.25">
      <c r="B4" s="3" t="str">
        <f>Доллар!B4</f>
        <v>01.01.2023</v>
      </c>
      <c r="C4" s="157" t="str">
        <f>IF(AND(D2=0,D3=0,D4=0,D5=0,D6=0,D7=0,D8=0,D9=0,D10=0,D11=0,D12=0,D13=0),"",(IF((SUMIFS(LME_non_ferrous!$F:$F,LME_non_ferrous!$A:$A,B4))=0,"-",(SUMIFS(LME_non_ferrous!$F:$F,LME_non_ferrous!$A:$A,B4)))))</f>
        <v>-</v>
      </c>
      <c r="D4" s="165">
        <f>SUMIFS(LME_non_ferrous!$F:$F,LME_non_ferrous!$A:$A,B4)</f>
        <v>0</v>
      </c>
      <c r="E4" s="3" t="str">
        <f>Доллар!E4</f>
        <v>01.02.2023</v>
      </c>
      <c r="F4" s="157" t="str">
        <f>IF(AND(G2=0,G3=0,G4=0,G5=0,G6=0,G7=0,G8=0,G9=0,G10=0,G11=0,G12=0,G13=0),"",(IF((SUMIFS(LME_non_ferrous!$F:$F,LME_non_ferrous!$A:$A,E4))=0,"-",(SUMIFS(LME_non_ferrous!$F:$F,LME_non_ferrous!$A:$A,E4)))))</f>
        <v/>
      </c>
      <c r="G4" s="165">
        <f>SUMIFS(LME_non_ferrous!$F:$F,LME_non_ferrous!$A:$A,E4)</f>
        <v>0</v>
      </c>
      <c r="H4" s="3" t="str">
        <f>Доллар!H4</f>
        <v>01.03.2023</v>
      </c>
      <c r="I4" s="157" t="str">
        <f>IF(AND(J2=0,J3=0,J4=0,J5=0,J6=0,J7=0,J8=0,J9=0,J10=0,J11=0,J12=0,J13=0),"",(IF((SUMIFS(LME_non_ferrous!$F:$F,LME_non_ferrous!$A:$A,H4))=0,"-",(SUMIFS(LME_non_ferrous!$F:$F,LME_non_ferrous!$A:$A,H4)))))</f>
        <v/>
      </c>
      <c r="J4" s="165">
        <f>SUMIFS(LME_non_ferrous!$F:$F,LME_non_ferrous!$A:$A,H4)</f>
        <v>0</v>
      </c>
      <c r="K4" s="3" t="str">
        <f>Доллар!K4</f>
        <v>01.04.2023</v>
      </c>
      <c r="L4" s="157" t="str">
        <f>IF(AND(M2=0,M3=0,M4=0,M5=0,M6=0,M7=0,M8=0,M9=0,M10=0,M11=0,M12=0,M13=0),"",(IF((SUMIFS(LME_non_ferrous!$F:$F,LME_non_ferrous!$A:$A,K4))=0,"-",(SUMIFS(LME_non_ferrous!$F:$F,LME_non_ferrous!$A:$A,K4)))))</f>
        <v/>
      </c>
      <c r="M4" s="165">
        <f>SUMIFS(LME_non_ferrous!$F:$F,LME_non_ferrous!$A:$A,K4)</f>
        <v>0</v>
      </c>
      <c r="N4" s="3" t="str">
        <f>Доллар!N4</f>
        <v>01.05.2023</v>
      </c>
      <c r="O4" s="157" t="str">
        <f>IF(AND(P2=0,P3=0,P4=0,P5=0,P6=0,P7=0,P8=0,P9=0,P10=0,P11=0,P12=0,P13=0),"",(IF((SUMIFS(LME_non_ferrous!$F:$F,LME_non_ferrous!$A:$A,N4))=0,"-",(SUMIFS(LME_non_ferrous!$F:$F,LME_non_ferrous!$A:$A,N4)))))</f>
        <v/>
      </c>
      <c r="P4" s="165">
        <f>SUMIFS(LME_non_ferrous!$F:$F,LME_non_ferrous!$A:$A,N4)</f>
        <v>0</v>
      </c>
      <c r="Q4" s="3" t="str">
        <f>Доллар!Q4</f>
        <v>01.06.2023</v>
      </c>
      <c r="R4" s="157" t="str">
        <f>IF(AND(S2=0,S3=0,S4=0,S5=0,S6=0,S7=0,S8=0,S9=0,S10=0,S11=0,S12=0,S13=0),"",(IF((SUMIFS(LME_non_ferrous!$F:$F,LME_non_ferrous!$A:$A,Q4))=0,"-",(SUMIFS(LME_non_ferrous!$F:$F,LME_non_ferrous!$A:$A,Q4)))))</f>
        <v/>
      </c>
      <c r="S4" s="165">
        <f>SUMIFS(LME_non_ferrous!$F:$F,LME_non_ferrous!$A:$A,Q4)</f>
        <v>0</v>
      </c>
      <c r="T4" s="3" t="str">
        <f>Доллар!T4</f>
        <v>01.07.2023</v>
      </c>
      <c r="U4" s="157" t="str">
        <f>IF(AND(V2=0,V3=0,V4=0,V5=0,V6=0,V7=0,V8=0,V9=0,V10=0,V11=0,V12=0,V13=0),"",(IF((SUMIFS(LME_non_ferrous!$F:$F,LME_non_ferrous!$A:$A,T4))=0,"-",(SUMIFS(LME_non_ferrous!$F:$F,LME_non_ferrous!$A:$A,T4)))))</f>
        <v/>
      </c>
      <c r="V4" s="165">
        <f>SUMIFS(LME_non_ferrous!$F:$F,LME_non_ferrous!$A:$A,T4)</f>
        <v>0</v>
      </c>
      <c r="W4" s="3" t="str">
        <f>Доллар!W4</f>
        <v>01.08.2023</v>
      </c>
      <c r="X4" s="157" t="str">
        <f>IF(AND(Y2=0,Y3=0,Y4=0,Y5=0,Y6=0,Y7=0,Y8=0,Y9=0,Y10=0,Y11=0,Y12=0,Y13=0),"",(IF((SUMIFS(LME_non_ferrous!$F:$F,LME_non_ferrous!$A:$A,W4))=0,"-",(SUMIFS(LME_non_ferrous!$F:$F,LME_non_ferrous!$A:$A,W4)))))</f>
        <v/>
      </c>
      <c r="Y4" s="165">
        <f>SUMIFS(LME_non_ferrous!$F:$F,LME_non_ferrous!$A:$A,W4)</f>
        <v>0</v>
      </c>
      <c r="Z4" s="3" t="str">
        <f>Доллар!Z4</f>
        <v>01.09.2023</v>
      </c>
      <c r="AA4" s="157" t="str">
        <f>IF(AND(AB2=0,AB3=0,AB4=0,AB5=0,AB6=0,AB7=0,AB8=0,AB9=0,AB10=0,AB11=0,AB12=0,AB13=0),"",(IF((SUMIFS(LME_non_ferrous!$F:$F,LME_non_ferrous!$A:$A,Z4))=0,"-",(SUMIFS(LME_non_ferrous!$F:$F,LME_non_ferrous!$A:$A,Z4)))))</f>
        <v/>
      </c>
      <c r="AB4" s="165">
        <f>SUMIFS(LME_non_ferrous!$F:$F,LME_non_ferrous!$A:$A,Z4)</f>
        <v>0</v>
      </c>
      <c r="AC4" s="3" t="str">
        <f>Доллар!AC4</f>
        <v>01.10.2023</v>
      </c>
      <c r="AD4" s="157" t="str">
        <f>IF(AND(AE2=0,AE3=0,AE4=0,AE5=0,AE6=0,AE7=0,AE8=0,AE9=0,AE10=0,AE11=0,AE12=0,AE13=0),"",(IF((SUMIFS(LME_non_ferrous!$F:$F,LME_non_ferrous!$A:$A,AC4))=0,"-",(SUMIFS(LME_non_ferrous!$F:$F,LME_non_ferrous!$A:$A,AC4)))))</f>
        <v/>
      </c>
      <c r="AE4" s="165">
        <f>SUMIFS(LME_non_ferrous!$F:$F,LME_non_ferrous!$A:$A,AC4)</f>
        <v>0</v>
      </c>
      <c r="AF4" s="3" t="str">
        <f>Доллар!AF4</f>
        <v>01.11.2023</v>
      </c>
      <c r="AG4" s="157" t="str">
        <f>IF(AND(AH2=0,AH3=0,AH4=0,AH5=0,AH6=0,AH7=0,AH8=0,AH9=0,AH10=0,AH11=0,AH12=0,AH13=0),"",(IF((SUMIFS(LME_non_ferrous!$F:$F,LME_non_ferrous!$A:$A,AF4))=0,"-",(SUMIFS(LME_non_ferrous!$F:$F,LME_non_ferrous!$A:$A,AF4)))))</f>
        <v/>
      </c>
      <c r="AH4" s="165">
        <f>SUMIFS(LME_non_ferrous!$F:$F,LME_non_ferrous!$A:$A,AF4)</f>
        <v>0</v>
      </c>
      <c r="AI4" s="3" t="str">
        <f>Доллар!AI4</f>
        <v>01.12.2023</v>
      </c>
      <c r="AJ4" s="157" t="str">
        <f>IF(AND(AK2=0,AK3=0,AK4=0,AK5=0,AK6=0,AK7=0,AK8=0,AK9=0,AK10=0,AK11=0,AK12=0,AK13=0),"",(IF((SUMIFS(LME_non_ferrous!$F:$F,LME_non_ferrous!$A:$A,AI4))=0,"-",(SUMIFS(LME_non_ferrous!$F:$F,LME_non_ferrous!$A:$A,AI4)))))</f>
        <v/>
      </c>
      <c r="AK4" s="165">
        <f>SUMIFS(LME_non_ferrous!$F:$F,LME_non_ferrous!$A:$A,AI4)</f>
        <v>0</v>
      </c>
      <c r="AQ4" s="153" t="str">
        <f>Q4</f>
        <v>01.06.2023</v>
      </c>
      <c r="AR4" s="161">
        <f t="shared" ref="AR4:AR26" si="0">$R$40</f>
        <v>0</v>
      </c>
      <c r="AT4" s="3" t="str">
        <f>AC4</f>
        <v>01.10.2023</v>
      </c>
      <c r="AU4" s="161">
        <f>$AJ$40</f>
        <v>0</v>
      </c>
      <c r="AW4" s="3" t="str">
        <f>AF4</f>
        <v>01.11.2023</v>
      </c>
      <c r="AX4" s="161">
        <f>$AJ$40</f>
        <v>0</v>
      </c>
      <c r="AZ4" s="3" t="str">
        <f>AI4</f>
        <v>01.12.2023</v>
      </c>
      <c r="BA4" s="161">
        <f>$AJ$40</f>
        <v>0</v>
      </c>
    </row>
    <row r="5" spans="2:53" x14ac:dyDescent="0.25">
      <c r="B5" s="3" t="str">
        <f>Доллар!B5</f>
        <v>02.01.2023</v>
      </c>
      <c r="C5" s="157" t="str">
        <f>IF(AND(D3=0,D4=0,D5=0,D6=0,D7=0,D8=0,D9=0,D10=0,D11=0,D12=0,D13=0,D14=0),"",(IF((SUMIFS(LME_non_ferrous!$F:$F,LME_non_ferrous!$A:$A,B5))=0,"-",(SUMIFS(LME_non_ferrous!$F:$F,LME_non_ferrous!$A:$A,B5)))))</f>
        <v>-</v>
      </c>
      <c r="D5" s="165">
        <f>SUMIFS(LME_non_ferrous!$F:$F,LME_non_ferrous!$A:$A,B5)</f>
        <v>0</v>
      </c>
      <c r="E5" s="3" t="str">
        <f>Доллар!E5</f>
        <v>02.02.2023</v>
      </c>
      <c r="F5" s="157" t="str">
        <f>IF(AND(G3=0,G4=0,G5=0,G6=0,G7=0,G8=0,G9=0,G10=0,G11=0,G12=0,G13=0,G14=0),"",(IF((SUMIFS(LME_non_ferrous!$F:$F,LME_non_ferrous!$A:$A,E5))=0,"-",(SUMIFS(LME_non_ferrous!$F:$F,LME_non_ferrous!$A:$A,E5)))))</f>
        <v/>
      </c>
      <c r="G5" s="165">
        <f>SUMIFS(LME_non_ferrous!$F:$F,LME_non_ferrous!$A:$A,E5)</f>
        <v>0</v>
      </c>
      <c r="H5" s="3" t="str">
        <f>Доллар!H5</f>
        <v>02.03.2023</v>
      </c>
      <c r="I5" s="157" t="str">
        <f>IF(AND(J3=0,J4=0,J5=0,J6=0,J7=0,J8=0,J9=0,J10=0,J11=0,J12=0,J13=0,J14=0),"",(IF((SUMIFS(LME_non_ferrous!$F:$F,LME_non_ferrous!$A:$A,H5))=0,"-",(SUMIFS(LME_non_ferrous!$F:$F,LME_non_ferrous!$A:$A,H5)))))</f>
        <v/>
      </c>
      <c r="J5" s="165">
        <f>SUMIFS(LME_non_ferrous!$F:$F,LME_non_ferrous!$A:$A,H5)</f>
        <v>0</v>
      </c>
      <c r="K5" s="3" t="str">
        <f>Доллар!K5</f>
        <v>02.04.2023</v>
      </c>
      <c r="L5" s="157" t="str">
        <f>IF(AND(M3=0,M4=0,M5=0,M6=0,M7=0,M8=0,M9=0,M10=0,M11=0,M12=0,M13=0,M14=0),"",(IF((SUMIFS(LME_non_ferrous!$F:$F,LME_non_ferrous!$A:$A,K5))=0,"-",(SUMIFS(LME_non_ferrous!$F:$F,LME_non_ferrous!$A:$A,K5)))))</f>
        <v/>
      </c>
      <c r="M5" s="165">
        <f>SUMIFS(LME_non_ferrous!$F:$F,LME_non_ferrous!$A:$A,K5)</f>
        <v>0</v>
      </c>
      <c r="N5" s="3" t="str">
        <f>Доллар!N5</f>
        <v>02.05.2023</v>
      </c>
      <c r="O5" s="157" t="str">
        <f>IF(AND(P3=0,P4=0,P5=0,P6=0,P7=0,P8=0,P9=0,P10=0,P11=0,P12=0,P13=0,P14=0),"",(IF((SUMIFS(LME_non_ferrous!$F:$F,LME_non_ferrous!$A:$A,N5))=0,"-",(SUMIFS(LME_non_ferrous!$F:$F,LME_non_ferrous!$A:$A,N5)))))</f>
        <v/>
      </c>
      <c r="P5" s="165">
        <f>SUMIFS(LME_non_ferrous!$F:$F,LME_non_ferrous!$A:$A,N5)</f>
        <v>0</v>
      </c>
      <c r="Q5" s="3" t="str">
        <f>Доллар!Q5</f>
        <v>02.06.2023</v>
      </c>
      <c r="R5" s="157" t="str">
        <f>IF(AND(S3=0,S4=0,S5=0,S6=0,S7=0,S8=0,S9=0,S10=0,S11=0,S12=0,S13=0,S14=0),"",(IF((SUMIFS(LME_non_ferrous!$F:$F,LME_non_ferrous!$A:$A,Q5))=0,"-",(SUMIFS(LME_non_ferrous!$F:$F,LME_non_ferrous!$A:$A,Q5)))))</f>
        <v/>
      </c>
      <c r="S5" s="165">
        <f>SUMIFS(LME_non_ferrous!$F:$F,LME_non_ferrous!$A:$A,Q5)</f>
        <v>0</v>
      </c>
      <c r="T5" s="3" t="str">
        <f>Доллар!T5</f>
        <v>02.07.2023</v>
      </c>
      <c r="U5" s="157" t="str">
        <f>IF(AND(V3=0,V4=0,V5=0,V6=0,V7=0,V8=0,V9=0,V10=0,V11=0,V12=0,V13=0,V14=0),"",(IF((SUMIFS(LME_non_ferrous!$F:$F,LME_non_ferrous!$A:$A,T5))=0,"-",(SUMIFS(LME_non_ferrous!$F:$F,LME_non_ferrous!$A:$A,T5)))))</f>
        <v/>
      </c>
      <c r="V5" s="165">
        <f>SUMIFS(LME_non_ferrous!$F:$F,LME_non_ferrous!$A:$A,T5)</f>
        <v>0</v>
      </c>
      <c r="W5" s="3" t="str">
        <f>Доллар!W5</f>
        <v>02.08.2023</v>
      </c>
      <c r="X5" s="157" t="str">
        <f>IF(AND(Y3=0,Y4=0,Y5=0,Y6=0,Y7=0,Y8=0,Y9=0,Y10=0,Y11=0,Y12=0,Y13=0,Y14=0),"",(IF((SUMIFS(LME_non_ferrous!$F:$F,LME_non_ferrous!$A:$A,W5))=0,"-",(SUMIFS(LME_non_ferrous!$F:$F,LME_non_ferrous!$A:$A,W5)))))</f>
        <v/>
      </c>
      <c r="Y5" s="165">
        <f>SUMIFS(LME_non_ferrous!$F:$F,LME_non_ferrous!$A:$A,W5)</f>
        <v>0</v>
      </c>
      <c r="Z5" s="3" t="str">
        <f>Доллар!Z5</f>
        <v>02.09.2023</v>
      </c>
      <c r="AA5" s="157" t="str">
        <f>IF(AND(AB3=0,AB4=0,AB5=0,AB6=0,AB7=0,AB8=0,AB9=0,AB10=0,AB11=0,AB12=0,AB13=0,AB14=0),"",(IF((SUMIFS(LME_non_ferrous!$F:$F,LME_non_ferrous!$A:$A,Z5))=0,"-",(SUMIFS(LME_non_ferrous!$F:$F,LME_non_ferrous!$A:$A,Z5)))))</f>
        <v/>
      </c>
      <c r="AB5" s="165">
        <f>SUMIFS(LME_non_ferrous!$F:$F,LME_non_ferrous!$A:$A,Z5)</f>
        <v>0</v>
      </c>
      <c r="AC5" s="3" t="str">
        <f>Доллар!AC5</f>
        <v>02.10.2023</v>
      </c>
      <c r="AD5" s="157" t="str">
        <f>IF(AND(AE3=0,AE4=0,AE5=0,AE6=0,AE7=0,AE8=0,AE9=0,AE10=0,AE11=0,AE12=0,AE13=0,AE14=0),"",(IF((SUMIFS(LME_non_ferrous!$F:$F,LME_non_ferrous!$A:$A,AC5))=0,"-",(SUMIFS(LME_non_ferrous!$F:$F,LME_non_ferrous!$A:$A,AC5)))))</f>
        <v/>
      </c>
      <c r="AE5" s="165">
        <f>SUMIFS(LME_non_ferrous!$F:$F,LME_non_ferrous!$A:$A,AC5)</f>
        <v>0</v>
      </c>
      <c r="AF5" s="3" t="str">
        <f>Доллар!AF5</f>
        <v>02.11.2023</v>
      </c>
      <c r="AG5" s="157" t="str">
        <f>IF(AND(AH3=0,AH4=0,AH5=0,AH6=0,AH7=0,AH8=0,AH9=0,AH10=0,AH11=0,AH12=0,AH13=0,AH14=0),"",(IF((SUMIFS(LME_non_ferrous!$F:$F,LME_non_ferrous!$A:$A,AF5))=0,"-",(SUMIFS(LME_non_ferrous!$F:$F,LME_non_ferrous!$A:$A,AF5)))))</f>
        <v/>
      </c>
      <c r="AH5" s="165">
        <f>SUMIFS(LME_non_ferrous!$F:$F,LME_non_ferrous!$A:$A,AF5)</f>
        <v>0</v>
      </c>
      <c r="AI5" s="3" t="str">
        <f>Доллар!AI5</f>
        <v>02.12.2023</v>
      </c>
      <c r="AJ5" s="157" t="str">
        <f>IF(AND(AK3=0,AK4=0,AK5=0,AK6=0,AK7=0,AK8=0,AK9=0,AK10=0,AK11=0,AK12=0,AK13=0,AK14=0),"",(IF((SUMIFS(LME_non_ferrous!$F:$F,LME_non_ferrous!$A:$A,AI5))=0,"-",(SUMIFS(LME_non_ferrous!$F:$F,LME_non_ferrous!$A:$A,AI5)))))</f>
        <v/>
      </c>
      <c r="AK5" s="165">
        <f>SUMIFS(LME_non_ferrous!$F:$F,LME_non_ferrous!$A:$A,AI5)</f>
        <v>0</v>
      </c>
      <c r="AQ5" s="153" t="str">
        <f t="shared" ref="AQ5:AQ34" si="1">Q5</f>
        <v>02.06.2023</v>
      </c>
      <c r="AR5" s="161">
        <f t="shared" si="0"/>
        <v>0</v>
      </c>
      <c r="AT5" s="3" t="str">
        <f t="shared" ref="AT5:AT34" si="2">AC5</f>
        <v>02.10.2023</v>
      </c>
      <c r="AU5" s="161">
        <f t="shared" ref="AU5:AU26" si="3">$AJ$40</f>
        <v>0</v>
      </c>
      <c r="AW5" s="3" t="str">
        <f t="shared" ref="AW5:AW34" si="4">AF5</f>
        <v>02.11.2023</v>
      </c>
      <c r="AX5" s="161">
        <f t="shared" ref="AX5:AX25" si="5">$AJ$40</f>
        <v>0</v>
      </c>
      <c r="AZ5" s="3" t="str">
        <f t="shared" ref="AZ5:AZ34" si="6">AI5</f>
        <v>02.12.2023</v>
      </c>
      <c r="BA5" s="161">
        <f t="shared" ref="BA5:BA26" si="7">$AJ$40</f>
        <v>0</v>
      </c>
    </row>
    <row r="6" spans="2:53" x14ac:dyDescent="0.25">
      <c r="B6" s="3" t="str">
        <f>Доллар!B6</f>
        <v>03.01.2023</v>
      </c>
      <c r="C6" s="157">
        <f>IF(AND(D4=0,D5=0,D6=0,D7=0,D8=0,D9=0,D10=0,D11=0,D12=0,D13=0,D14=0,D15=0),"",(IF((SUMIFS(LME_non_ferrous!$F:$F,LME_non_ferrous!$A:$A,B6))=0,"-",(SUMIFS(LME_non_ferrous!$F:$F,LME_non_ferrous!$A:$A,B6)))))</f>
        <v>3004</v>
      </c>
      <c r="D6" s="165">
        <f>SUMIFS(LME_non_ferrous!$F:$F,LME_non_ferrous!$A:$A,B6)</f>
        <v>3004</v>
      </c>
      <c r="E6" s="3" t="str">
        <f>Доллар!E6</f>
        <v>03.02.2023</v>
      </c>
      <c r="F6" s="157" t="str">
        <f>IF(AND(G4=0,G5=0,G6=0,G7=0,G8=0,G9=0,G10=0,G11=0,G12=0,G13=0,G14=0,G15=0),"",(IF((SUMIFS(LME_non_ferrous!$F:$F,LME_non_ferrous!$A:$A,E6))=0,"-",(SUMIFS(LME_non_ferrous!$F:$F,LME_non_ferrous!$A:$A,E6)))))</f>
        <v/>
      </c>
      <c r="G6" s="165">
        <f>SUMIFS(LME_non_ferrous!$F:$F,LME_non_ferrous!$A:$A,E6)</f>
        <v>0</v>
      </c>
      <c r="H6" s="3" t="str">
        <f>Доллар!H6</f>
        <v>03.03.2023</v>
      </c>
      <c r="I6" s="157" t="str">
        <f>IF(AND(J4=0,J5=0,J6=0,J7=0,J8=0,J9=0,J10=0,J11=0,J12=0,J13=0,J14=0,J15=0),"",(IF((SUMIFS(LME_non_ferrous!$F:$F,LME_non_ferrous!$A:$A,H6))=0,"-",(SUMIFS(LME_non_ferrous!$F:$F,LME_non_ferrous!$A:$A,H6)))))</f>
        <v/>
      </c>
      <c r="J6" s="165">
        <f>SUMIFS(LME_non_ferrous!$F:$F,LME_non_ferrous!$A:$A,H6)</f>
        <v>0</v>
      </c>
      <c r="K6" s="3" t="str">
        <f>Доллар!K6</f>
        <v>03.04.2023</v>
      </c>
      <c r="L6" s="157" t="str">
        <f>IF(AND(M4=0,M5=0,M6=0,M7=0,M8=0,M9=0,M10=0,M11=0,M12=0,M13=0,M14=0,M15=0),"",(IF((SUMIFS(LME_non_ferrous!$F:$F,LME_non_ferrous!$A:$A,K6))=0,"-",(SUMIFS(LME_non_ferrous!$F:$F,LME_non_ferrous!$A:$A,K6)))))</f>
        <v/>
      </c>
      <c r="M6" s="165">
        <f>SUMIFS(LME_non_ferrous!$F:$F,LME_non_ferrous!$A:$A,K6)</f>
        <v>0</v>
      </c>
      <c r="N6" s="3" t="str">
        <f>Доллар!N6</f>
        <v>03.05.2023</v>
      </c>
      <c r="O6" s="157" t="str">
        <f>IF(AND(P4=0,P5=0,P6=0,P7=0,P8=0,P9=0,P10=0,P11=0,P12=0,P13=0,P14=0,P15=0),"",(IF((SUMIFS(LME_non_ferrous!$F:$F,LME_non_ferrous!$A:$A,N6))=0,"-",(SUMIFS(LME_non_ferrous!$F:$F,LME_non_ferrous!$A:$A,N6)))))</f>
        <v/>
      </c>
      <c r="P6" s="165">
        <f>SUMIFS(LME_non_ferrous!$F:$F,LME_non_ferrous!$A:$A,N6)</f>
        <v>0</v>
      </c>
      <c r="Q6" s="3" t="str">
        <f>Доллар!Q6</f>
        <v>03.06.2023</v>
      </c>
      <c r="R6" s="157" t="str">
        <f>IF(AND(S4=0,S5=0,S6=0,S7=0,S8=0,S9=0,S10=0,S11=0,S12=0,S13=0,S14=0,S15=0),"",(IF((SUMIFS(LME_non_ferrous!$F:$F,LME_non_ferrous!$A:$A,Q6))=0,"-",(SUMIFS(LME_non_ferrous!$F:$F,LME_non_ferrous!$A:$A,Q6)))))</f>
        <v/>
      </c>
      <c r="S6" s="165">
        <f>SUMIFS(LME_non_ferrous!$F:$F,LME_non_ferrous!$A:$A,Q6)</f>
        <v>0</v>
      </c>
      <c r="T6" s="3" t="str">
        <f>Доллар!T6</f>
        <v>03.07.2023</v>
      </c>
      <c r="U6" s="157" t="str">
        <f>IF(AND(V4=0,V5=0,V6=0,V7=0,V8=0,V9=0,V10=0,V11=0,V12=0,V13=0,V14=0,V15=0),"",(IF((SUMIFS(LME_non_ferrous!$F:$F,LME_non_ferrous!$A:$A,T6))=0,"-",(SUMIFS(LME_non_ferrous!$F:$F,LME_non_ferrous!$A:$A,T6)))))</f>
        <v/>
      </c>
      <c r="V6" s="165">
        <f>SUMIFS(LME_non_ferrous!$F:$F,LME_non_ferrous!$A:$A,T6)</f>
        <v>0</v>
      </c>
      <c r="W6" s="3" t="str">
        <f>Доллар!W6</f>
        <v>03.08.2023</v>
      </c>
      <c r="X6" s="157" t="str">
        <f>IF(AND(Y4=0,Y5=0,Y6=0,Y7=0,Y8=0,Y9=0,Y10=0,Y11=0,Y12=0,Y13=0,Y14=0,Y15=0),"",(IF((SUMIFS(LME_non_ferrous!$F:$F,LME_non_ferrous!$A:$A,W6))=0,"-",(SUMIFS(LME_non_ferrous!$F:$F,LME_non_ferrous!$A:$A,W6)))))</f>
        <v/>
      </c>
      <c r="Y6" s="165">
        <f>SUMIFS(LME_non_ferrous!$F:$F,LME_non_ferrous!$A:$A,W6)</f>
        <v>0</v>
      </c>
      <c r="Z6" s="3" t="str">
        <f>Доллар!Z6</f>
        <v>03.09.2023</v>
      </c>
      <c r="AA6" s="157" t="str">
        <f>IF(AND(AB4=0,AB5=0,AB6=0,AB7=0,AB8=0,AB9=0,AB10=0,AB11=0,AB12=0,AB13=0,AB14=0,AB15=0),"",(IF((SUMIFS(LME_non_ferrous!$F:$F,LME_non_ferrous!$A:$A,Z6))=0,"-",(SUMIFS(LME_non_ferrous!$F:$F,LME_non_ferrous!$A:$A,Z6)))))</f>
        <v/>
      </c>
      <c r="AB6" s="165">
        <f>SUMIFS(LME_non_ferrous!$F:$F,LME_non_ferrous!$A:$A,Z6)</f>
        <v>0</v>
      </c>
      <c r="AC6" s="3" t="str">
        <f>Доллар!AC6</f>
        <v>03.10.2023</v>
      </c>
      <c r="AD6" s="157" t="str">
        <f>IF(AND(AE4=0,AE5=0,AE6=0,AE7=0,AE8=0,AE9=0,AE10=0,AE11=0,AE12=0,AE13=0,AE14=0,AE15=0),"",(IF((SUMIFS(LME_non_ferrous!$F:$F,LME_non_ferrous!$A:$A,AC6))=0,"-",(SUMIFS(LME_non_ferrous!$F:$F,LME_non_ferrous!$A:$A,AC6)))))</f>
        <v/>
      </c>
      <c r="AE6" s="165">
        <f>SUMIFS(LME_non_ferrous!$F:$F,LME_non_ferrous!$A:$A,AC6)</f>
        <v>0</v>
      </c>
      <c r="AF6" s="3" t="str">
        <f>Доллар!AF6</f>
        <v>03.11.2023</v>
      </c>
      <c r="AG6" s="157" t="str">
        <f>IF(AND(AH4=0,AH5=0,AH6=0,AH7=0,AH8=0,AH9=0,AH10=0,AH11=0,AH12=0,AH13=0,AH14=0,AH15=0),"",(IF((SUMIFS(LME_non_ferrous!$F:$F,LME_non_ferrous!$A:$A,AF6))=0,"-",(SUMIFS(LME_non_ferrous!$F:$F,LME_non_ferrous!$A:$A,AF6)))))</f>
        <v/>
      </c>
      <c r="AH6" s="165">
        <f>SUMIFS(LME_non_ferrous!$F:$F,LME_non_ferrous!$A:$A,AF6)</f>
        <v>0</v>
      </c>
      <c r="AI6" s="3" t="str">
        <f>Доллар!AI6</f>
        <v>03.12.2023</v>
      </c>
      <c r="AJ6" s="157" t="str">
        <f>IF(AND(AK4=0,AK5=0,AK6=0,AK7=0,AK8=0,AK9=0,AK10=0,AK11=0,AK12=0,AK13=0,AK14=0,AK15=0),"",(IF((SUMIFS(LME_non_ferrous!$F:$F,LME_non_ferrous!$A:$A,AI6))=0,"-",(SUMIFS(LME_non_ferrous!$F:$F,LME_non_ferrous!$A:$A,AI6)))))</f>
        <v/>
      </c>
      <c r="AK6" s="165">
        <f>SUMIFS(LME_non_ferrous!$F:$F,LME_non_ferrous!$A:$A,AI6)</f>
        <v>0</v>
      </c>
      <c r="AQ6" s="153" t="str">
        <f t="shared" si="1"/>
        <v>03.06.2023</v>
      </c>
      <c r="AR6" s="161">
        <f t="shared" si="0"/>
        <v>0</v>
      </c>
      <c r="AT6" s="3" t="str">
        <f t="shared" si="2"/>
        <v>03.10.2023</v>
      </c>
      <c r="AU6" s="161">
        <f t="shared" si="3"/>
        <v>0</v>
      </c>
      <c r="AW6" s="3" t="str">
        <f t="shared" si="4"/>
        <v>03.11.2023</v>
      </c>
      <c r="AX6" s="161">
        <f t="shared" si="5"/>
        <v>0</v>
      </c>
      <c r="AZ6" s="3" t="str">
        <f t="shared" si="6"/>
        <v>03.12.2023</v>
      </c>
      <c r="BA6" s="161">
        <f t="shared" si="7"/>
        <v>0</v>
      </c>
    </row>
    <row r="7" spans="2:53" x14ac:dyDescent="0.25">
      <c r="B7" s="3" t="str">
        <f>Доллар!B7</f>
        <v>04.01.2023</v>
      </c>
      <c r="C7" s="157">
        <f>IF(AND(D5=0,D6=0,D7=0,D8=0,D9=0,D10=0,D11=0,D12=0,D13=0,D14=0,D15=0,D16=0),"",(IF((SUMIFS(LME_non_ferrous!$F:$F,LME_non_ferrous!$A:$A,B7))=0,"-",(SUMIFS(LME_non_ferrous!$F:$F,LME_non_ferrous!$A:$A,B7)))))</f>
        <v>2977</v>
      </c>
      <c r="D7" s="165">
        <f>SUMIFS(LME_non_ferrous!$F:$F,LME_non_ferrous!$A:$A,B7)</f>
        <v>2977</v>
      </c>
      <c r="E7" s="3" t="str">
        <f>Доллар!E7</f>
        <v>04.02.2023</v>
      </c>
      <c r="F7" s="157" t="str">
        <f>IF(AND(G5=0,G6=0,G7=0,G8=0,G9=0,G10=0,G11=0,G12=0,G13=0,G14=0,G15=0,G16=0),"",(IF((SUMIFS(LME_non_ferrous!$F:$F,LME_non_ferrous!$A:$A,E7))=0,"-",(SUMIFS(LME_non_ferrous!$F:$F,LME_non_ferrous!$A:$A,E7)))))</f>
        <v/>
      </c>
      <c r="G7" s="165">
        <f>SUMIFS(LME_non_ferrous!$F:$F,LME_non_ferrous!$A:$A,E7)</f>
        <v>0</v>
      </c>
      <c r="H7" s="3" t="str">
        <f>Доллар!H7</f>
        <v>04.03.2023</v>
      </c>
      <c r="I7" s="157" t="str">
        <f>IF(AND(J5=0,J6=0,J7=0,J8=0,J9=0,J10=0,J11=0,J12=0,J13=0,J14=0,J15=0,J16=0),"",(IF((SUMIFS(LME_non_ferrous!$F:$F,LME_non_ferrous!$A:$A,H7))=0,"-",(SUMIFS(LME_non_ferrous!$F:$F,LME_non_ferrous!$A:$A,H7)))))</f>
        <v/>
      </c>
      <c r="J7" s="165">
        <f>SUMIFS(LME_non_ferrous!$F:$F,LME_non_ferrous!$A:$A,H7)</f>
        <v>0</v>
      </c>
      <c r="K7" s="3" t="str">
        <f>Доллар!K7</f>
        <v>04.04.2023</v>
      </c>
      <c r="L7" s="157" t="str">
        <f>IF(AND(M5=0,M6=0,M7=0,M8=0,M9=0,M10=0,M11=0,M12=0,M13=0,M14=0,M15=0,M16=0),"",(IF((SUMIFS(LME_non_ferrous!$F:$F,LME_non_ferrous!$A:$A,K7))=0,"-",(SUMIFS(LME_non_ferrous!$F:$F,LME_non_ferrous!$A:$A,K7)))))</f>
        <v/>
      </c>
      <c r="M7" s="165">
        <f>SUMIFS(LME_non_ferrous!$F:$F,LME_non_ferrous!$A:$A,K7)</f>
        <v>0</v>
      </c>
      <c r="N7" s="3" t="str">
        <f>Доллар!N7</f>
        <v>04.05.2023</v>
      </c>
      <c r="O7" s="157" t="str">
        <f>IF(AND(P5=0,P6=0,P7=0,P8=0,P9=0,P10=0,P11=0,P12=0,P13=0,P14=0,P15=0,P16=0),"",(IF((SUMIFS(LME_non_ferrous!$F:$F,LME_non_ferrous!$A:$A,N7))=0,"-",(SUMIFS(LME_non_ferrous!$F:$F,LME_non_ferrous!$A:$A,N7)))))</f>
        <v/>
      </c>
      <c r="P7" s="165">
        <f>SUMIFS(LME_non_ferrous!$F:$F,LME_non_ferrous!$A:$A,N7)</f>
        <v>0</v>
      </c>
      <c r="Q7" s="3" t="str">
        <f>Доллар!Q7</f>
        <v>04.06.2023</v>
      </c>
      <c r="R7" s="157" t="str">
        <f>IF(AND(S5=0,S6=0,S7=0,S8=0,S9=0,S10=0,S11=0,S12=0,S13=0,S14=0,S15=0,S16=0),"",(IF((SUMIFS(LME_non_ferrous!$F:$F,LME_non_ferrous!$A:$A,Q7))=0,"-",(SUMIFS(LME_non_ferrous!$F:$F,LME_non_ferrous!$A:$A,Q7)))))</f>
        <v/>
      </c>
      <c r="S7" s="165">
        <f>SUMIFS(LME_non_ferrous!$F:$F,LME_non_ferrous!$A:$A,Q7)</f>
        <v>0</v>
      </c>
      <c r="T7" s="3" t="str">
        <f>Доллар!T7</f>
        <v>04.07.2023</v>
      </c>
      <c r="U7" s="157" t="str">
        <f>IF(AND(V5=0,V6=0,V7=0,V8=0,V9=0,V10=0,V11=0,V12=0,V13=0,V14=0,V15=0,V16=0),"",(IF((SUMIFS(LME_non_ferrous!$F:$F,LME_non_ferrous!$A:$A,T7))=0,"-",(SUMIFS(LME_non_ferrous!$F:$F,LME_non_ferrous!$A:$A,T7)))))</f>
        <v/>
      </c>
      <c r="V7" s="165">
        <f>SUMIFS(LME_non_ferrous!$F:$F,LME_non_ferrous!$A:$A,T7)</f>
        <v>0</v>
      </c>
      <c r="W7" s="3" t="str">
        <f>Доллар!W7</f>
        <v>04.08.2023</v>
      </c>
      <c r="X7" s="157" t="str">
        <f>IF(AND(Y5=0,Y6=0,Y7=0,Y8=0,Y9=0,Y10=0,Y11=0,Y12=0,Y13=0,Y14=0,Y15=0,Y16=0),"",(IF((SUMIFS(LME_non_ferrous!$F:$F,LME_non_ferrous!$A:$A,W7))=0,"-",(SUMIFS(LME_non_ferrous!$F:$F,LME_non_ferrous!$A:$A,W7)))))</f>
        <v/>
      </c>
      <c r="Y7" s="165">
        <f>SUMIFS(LME_non_ferrous!$F:$F,LME_non_ferrous!$A:$A,W7)</f>
        <v>0</v>
      </c>
      <c r="Z7" s="3" t="str">
        <f>Доллар!Z7</f>
        <v>04.09.2023</v>
      </c>
      <c r="AA7" s="157" t="str">
        <f>IF(AND(AB5=0,AB6=0,AB7=0,AB8=0,AB9=0,AB10=0,AB11=0,AB12=0,AB13=0,AB14=0,AB15=0,AB16=0),"",(IF((SUMIFS(LME_non_ferrous!$F:$F,LME_non_ferrous!$A:$A,Z7))=0,"-",(SUMIFS(LME_non_ferrous!$F:$F,LME_non_ferrous!$A:$A,Z7)))))</f>
        <v/>
      </c>
      <c r="AB7" s="165">
        <f>SUMIFS(LME_non_ferrous!$F:$F,LME_non_ferrous!$A:$A,Z7)</f>
        <v>0</v>
      </c>
      <c r="AC7" s="3" t="str">
        <f>Доллар!AC7</f>
        <v>04.10.2023</v>
      </c>
      <c r="AD7" s="157" t="str">
        <f>IF(AND(AE5=0,AE6=0,AE7=0,AE8=0,AE9=0,AE10=0,AE11=0,AE12=0,AE13=0,AE14=0,AE15=0,AE16=0),"",(IF((SUMIFS(LME_non_ferrous!$F:$F,LME_non_ferrous!$A:$A,AC7))=0,"-",(SUMIFS(LME_non_ferrous!$F:$F,LME_non_ferrous!$A:$A,AC7)))))</f>
        <v/>
      </c>
      <c r="AE7" s="165">
        <f>SUMIFS(LME_non_ferrous!$F:$F,LME_non_ferrous!$A:$A,AC7)</f>
        <v>0</v>
      </c>
      <c r="AF7" s="3" t="str">
        <f>Доллар!AF7</f>
        <v>04.11.2023</v>
      </c>
      <c r="AG7" s="157" t="str">
        <f>IF(AND(AH5=0,AH6=0,AH7=0,AH8=0,AH9=0,AH10=0,AH11=0,AH12=0,AH13=0,AH14=0,AH15=0,AH16=0),"",(IF((SUMIFS(LME_non_ferrous!$F:$F,LME_non_ferrous!$A:$A,AF7))=0,"-",(SUMIFS(LME_non_ferrous!$F:$F,LME_non_ferrous!$A:$A,AF7)))))</f>
        <v/>
      </c>
      <c r="AH7" s="165">
        <f>SUMIFS(LME_non_ferrous!$F:$F,LME_non_ferrous!$A:$A,AF7)</f>
        <v>0</v>
      </c>
      <c r="AI7" s="3" t="str">
        <f>Доллар!AI7</f>
        <v>04.12.2023</v>
      </c>
      <c r="AJ7" s="157" t="str">
        <f>IF(AND(AK5=0,AK6=0,AK7=0,AK8=0,AK9=0,AK10=0,AK11=0,AK12=0,AK13=0,AK14=0,AK15=0,AK16=0),"",(IF((SUMIFS(LME_non_ferrous!$F:$F,LME_non_ferrous!$A:$A,AI7))=0,"-",(SUMIFS(LME_non_ferrous!$F:$F,LME_non_ferrous!$A:$A,AI7)))))</f>
        <v/>
      </c>
      <c r="AK7" s="165">
        <f>SUMIFS(LME_non_ferrous!$F:$F,LME_non_ferrous!$A:$A,AI7)</f>
        <v>0</v>
      </c>
      <c r="AQ7" s="153" t="str">
        <f t="shared" si="1"/>
        <v>04.06.2023</v>
      </c>
      <c r="AR7" s="161">
        <f t="shared" si="0"/>
        <v>0</v>
      </c>
      <c r="AT7" s="3" t="str">
        <f t="shared" si="2"/>
        <v>04.10.2023</v>
      </c>
      <c r="AU7" s="161">
        <f t="shared" si="3"/>
        <v>0</v>
      </c>
      <c r="AW7" s="3" t="str">
        <f t="shared" si="4"/>
        <v>04.11.2023</v>
      </c>
      <c r="AX7" s="161">
        <f t="shared" si="5"/>
        <v>0</v>
      </c>
      <c r="AZ7" s="3" t="str">
        <f t="shared" si="6"/>
        <v>04.12.2023</v>
      </c>
      <c r="BA7" s="161">
        <f t="shared" si="7"/>
        <v>0</v>
      </c>
    </row>
    <row r="8" spans="2:53" x14ac:dyDescent="0.25">
      <c r="B8" s="3" t="str">
        <f>Доллар!B8</f>
        <v>05.01.2023</v>
      </c>
      <c r="C8" s="157">
        <f>IF(AND(D6=0,D7=0,D8=0,D9=0,D10=0,D11=0,D12=0,D13=0,D14=0,D15=0,D16=0,D17=0),"",(IF((SUMIFS(LME_non_ferrous!$F:$F,LME_non_ferrous!$A:$A,B8))=0,"-",(SUMIFS(LME_non_ferrous!$F:$F,LME_non_ferrous!$A:$A,B8)))))</f>
        <v>3040</v>
      </c>
      <c r="D8" s="165">
        <f>SUMIFS(LME_non_ferrous!$F:$F,LME_non_ferrous!$A:$A,B8)</f>
        <v>3040</v>
      </c>
      <c r="E8" s="3" t="str">
        <f>Доллар!E8</f>
        <v>05.02.2023</v>
      </c>
      <c r="F8" s="157" t="str">
        <f>IF(AND(G6=0,G7=0,G8=0,G9=0,G10=0,G11=0,G12=0,G13=0,G14=0,G15=0,G16=0,G17=0),"",(IF((SUMIFS(LME_non_ferrous!$F:$F,LME_non_ferrous!$A:$A,E8))=0,"-",(SUMIFS(LME_non_ferrous!$F:$F,LME_non_ferrous!$A:$A,E8)))))</f>
        <v/>
      </c>
      <c r="G8" s="165">
        <f>SUMIFS(LME_non_ferrous!$F:$F,LME_non_ferrous!$A:$A,E8)</f>
        <v>0</v>
      </c>
      <c r="H8" s="3" t="str">
        <f>Доллар!H8</f>
        <v>05.03.2023</v>
      </c>
      <c r="I8" s="157" t="str">
        <f>IF(AND(J6=0,J7=0,J8=0,J9=0,J10=0,J11=0,J12=0,J13=0,J14=0,J15=0,J16=0,J17=0),"",(IF((SUMIFS(LME_non_ferrous!$F:$F,LME_non_ferrous!$A:$A,H8))=0,"-",(SUMIFS(LME_non_ferrous!$F:$F,LME_non_ferrous!$A:$A,H8)))))</f>
        <v/>
      </c>
      <c r="J8" s="165">
        <f>SUMIFS(LME_non_ferrous!$F:$F,LME_non_ferrous!$A:$A,H8)</f>
        <v>0</v>
      </c>
      <c r="K8" s="3" t="str">
        <f>Доллар!K8</f>
        <v>05.04.2023</v>
      </c>
      <c r="L8" s="157" t="str">
        <f>IF(AND(M6=0,M7=0,M8=0,M9=0,M10=0,M11=0,M12=0,M13=0,M14=0,M15=0,M16=0,M17=0),"",(IF((SUMIFS(LME_non_ferrous!$F:$F,LME_non_ferrous!$A:$A,K8))=0,"-",(SUMIFS(LME_non_ferrous!$F:$F,LME_non_ferrous!$A:$A,K8)))))</f>
        <v/>
      </c>
      <c r="M8" s="165">
        <f>SUMIFS(LME_non_ferrous!$F:$F,LME_non_ferrous!$A:$A,K8)</f>
        <v>0</v>
      </c>
      <c r="N8" s="3" t="str">
        <f>Доллар!N8</f>
        <v>05.05.2023</v>
      </c>
      <c r="O8" s="157" t="str">
        <f>IF(AND(P6=0,P7=0,P8=0,P9=0,P10=0,P11=0,P12=0,P13=0,P14=0,P15=0,P16=0,P17=0),"",(IF((SUMIFS(LME_non_ferrous!$F:$F,LME_non_ferrous!$A:$A,N8))=0,"-",(SUMIFS(LME_non_ferrous!$F:$F,LME_non_ferrous!$A:$A,N8)))))</f>
        <v/>
      </c>
      <c r="P8" s="165">
        <f>SUMIFS(LME_non_ferrous!$F:$F,LME_non_ferrous!$A:$A,N8)</f>
        <v>0</v>
      </c>
      <c r="Q8" s="3" t="str">
        <f>Доллар!Q8</f>
        <v>05.06.2023</v>
      </c>
      <c r="R8" s="157" t="str">
        <f>IF(AND(S6=0,S7=0,S8=0,S9=0,S10=0,S11=0,S12=0,S13=0,S14=0,S15=0,S16=0,S17=0),"",(IF((SUMIFS(LME_non_ferrous!$F:$F,LME_non_ferrous!$A:$A,Q8))=0,"-",(SUMIFS(LME_non_ferrous!$F:$F,LME_non_ferrous!$A:$A,Q8)))))</f>
        <v/>
      </c>
      <c r="S8" s="165">
        <f>SUMIFS(LME_non_ferrous!$F:$F,LME_non_ferrous!$A:$A,Q8)</f>
        <v>0</v>
      </c>
      <c r="T8" s="3" t="str">
        <f>Доллар!T8</f>
        <v>05.07.2023</v>
      </c>
      <c r="U8" s="157" t="str">
        <f>IF(AND(V6=0,V7=0,V8=0,V9=0,V10=0,V11=0,V12=0,V13=0,V14=0,V15=0,V16=0,V17=0),"",(IF((SUMIFS(LME_non_ferrous!$F:$F,LME_non_ferrous!$A:$A,T8))=0,"-",(SUMIFS(LME_non_ferrous!$F:$F,LME_non_ferrous!$A:$A,T8)))))</f>
        <v/>
      </c>
      <c r="V8" s="165">
        <f>SUMIFS(LME_non_ferrous!$F:$F,LME_non_ferrous!$A:$A,T8)</f>
        <v>0</v>
      </c>
      <c r="W8" s="3" t="str">
        <f>Доллар!W8</f>
        <v>05.08.2023</v>
      </c>
      <c r="X8" s="157" t="str">
        <f>IF(AND(Y6=0,Y7=0,Y8=0,Y9=0,Y10=0,Y11=0,Y12=0,Y13=0,Y14=0,Y15=0,Y16=0,Y17=0),"",(IF((SUMIFS(LME_non_ferrous!$F:$F,LME_non_ferrous!$A:$A,W8))=0,"-",(SUMIFS(LME_non_ferrous!$F:$F,LME_non_ferrous!$A:$A,W8)))))</f>
        <v/>
      </c>
      <c r="Y8" s="165">
        <f>SUMIFS(LME_non_ferrous!$F:$F,LME_non_ferrous!$A:$A,W8)</f>
        <v>0</v>
      </c>
      <c r="Z8" s="3" t="str">
        <f>Доллар!Z8</f>
        <v>05.09.2023</v>
      </c>
      <c r="AA8" s="157" t="str">
        <f>IF(AND(AB6=0,AB7=0,AB8=0,AB9=0,AB10=0,AB11=0,AB12=0,AB13=0,AB14=0,AB15=0,AB16=0,AB17=0),"",(IF((SUMIFS(LME_non_ferrous!$F:$F,LME_non_ferrous!$A:$A,Z8))=0,"-",(SUMIFS(LME_non_ferrous!$F:$F,LME_non_ferrous!$A:$A,Z8)))))</f>
        <v/>
      </c>
      <c r="AB8" s="165">
        <f>SUMIFS(LME_non_ferrous!$F:$F,LME_non_ferrous!$A:$A,Z8)</f>
        <v>0</v>
      </c>
      <c r="AC8" s="3" t="str">
        <f>Доллар!AC8</f>
        <v>05.10.2023</v>
      </c>
      <c r="AD8" s="157" t="str">
        <f>IF(AND(AE6=0,AE7=0,AE8=0,AE9=0,AE10=0,AE11=0,AE12=0,AE13=0,AE14=0,AE15=0,AE16=0,AE17=0),"",(IF((SUMIFS(LME_non_ferrous!$F:$F,LME_non_ferrous!$A:$A,AC8))=0,"-",(SUMIFS(LME_non_ferrous!$F:$F,LME_non_ferrous!$A:$A,AC8)))))</f>
        <v/>
      </c>
      <c r="AE8" s="165">
        <f>SUMIFS(LME_non_ferrous!$F:$F,LME_non_ferrous!$A:$A,AC8)</f>
        <v>0</v>
      </c>
      <c r="AF8" s="3" t="str">
        <f>Доллар!AF8</f>
        <v>05.11.2023</v>
      </c>
      <c r="AG8" s="157" t="str">
        <f>IF(AND(AH6=0,AH7=0,AH8=0,AH9=0,AH10=0,AH11=0,AH12=0,AH13=0,AH14=0,AH15=0,AH16=0,AH17=0),"",(IF((SUMIFS(LME_non_ferrous!$F:$F,LME_non_ferrous!$A:$A,AF8))=0,"-",(SUMIFS(LME_non_ferrous!$F:$F,LME_non_ferrous!$A:$A,AF8)))))</f>
        <v/>
      </c>
      <c r="AH8" s="165">
        <f>SUMIFS(LME_non_ferrous!$F:$F,LME_non_ferrous!$A:$A,AF8)</f>
        <v>0</v>
      </c>
      <c r="AI8" s="3" t="str">
        <f>Доллар!AI8</f>
        <v>05.12.2023</v>
      </c>
      <c r="AJ8" s="157" t="str">
        <f>IF(AND(AK6=0,AK7=0,AK8=0,AK9=0,AK10=0,AK11=0,AK12=0,AK13=0,AK14=0,AK15=0,AK16=0,AK17=0),"",(IF((SUMIFS(LME_non_ferrous!$F:$F,LME_non_ferrous!$A:$A,AI8))=0,"-",(SUMIFS(LME_non_ferrous!$F:$F,LME_non_ferrous!$A:$A,AI8)))))</f>
        <v/>
      </c>
      <c r="AK8" s="165">
        <f>SUMIFS(LME_non_ferrous!$F:$F,LME_non_ferrous!$A:$A,AI8)</f>
        <v>0</v>
      </c>
      <c r="AQ8" s="153" t="str">
        <f t="shared" si="1"/>
        <v>05.06.2023</v>
      </c>
      <c r="AR8" s="161">
        <f t="shared" si="0"/>
        <v>0</v>
      </c>
      <c r="AT8" s="3" t="str">
        <f t="shared" si="2"/>
        <v>05.10.2023</v>
      </c>
      <c r="AU8" s="161">
        <f t="shared" si="3"/>
        <v>0</v>
      </c>
      <c r="AW8" s="3" t="str">
        <f t="shared" si="4"/>
        <v>05.11.2023</v>
      </c>
      <c r="AX8" s="161">
        <f t="shared" si="5"/>
        <v>0</v>
      </c>
      <c r="AZ8" s="3" t="str">
        <f t="shared" si="6"/>
        <v>05.12.2023</v>
      </c>
      <c r="BA8" s="161">
        <f t="shared" si="7"/>
        <v>0</v>
      </c>
    </row>
    <row r="9" spans="2:53" x14ac:dyDescent="0.25">
      <c r="B9" s="3" t="str">
        <f>Доллар!B9</f>
        <v>06.01.2023</v>
      </c>
      <c r="C9" s="157">
        <f>IF(AND(D7=0,D8=0,D9=0,D10=0,D11=0,D12=0,D13=0,D14=0,D15=0,D16=0,D17=0,D18=0),"",(IF((SUMIFS(LME_non_ferrous!$F:$F,LME_non_ferrous!$A:$A,B9))=0,"-",(SUMIFS(LME_non_ferrous!$F:$F,LME_non_ferrous!$A:$A,B9)))))</f>
        <v>2994</v>
      </c>
      <c r="D9" s="165">
        <f>SUMIFS(LME_non_ferrous!$F:$F,LME_non_ferrous!$A:$A,B9)</f>
        <v>2994</v>
      </c>
      <c r="E9" s="3" t="str">
        <f>Доллар!E9</f>
        <v>06.02.2023</v>
      </c>
      <c r="F9" s="157" t="str">
        <f>IF(AND(G7=0,G8=0,G9=0,G10=0,G11=0,G12=0,G13=0,G14=0,G15=0,G16=0,G17=0,G18=0),"",(IF((SUMIFS(LME_non_ferrous!$F:$F,LME_non_ferrous!$A:$A,E9))=0,"-",(SUMIFS(LME_non_ferrous!$F:$F,LME_non_ferrous!$A:$A,E9)))))</f>
        <v/>
      </c>
      <c r="G9" s="165">
        <f>SUMIFS(LME_non_ferrous!$F:$F,LME_non_ferrous!$A:$A,E9)</f>
        <v>0</v>
      </c>
      <c r="H9" s="3" t="str">
        <f>Доллар!H9</f>
        <v>06.03.2023</v>
      </c>
      <c r="I9" s="157" t="str">
        <f>IF(AND(J7=0,J8=0,J9=0,J10=0,J11=0,J12=0,J13=0,J14=0,J15=0,J16=0,J17=0,J18=0),"",(IF((SUMIFS(LME_non_ferrous!$F:$F,LME_non_ferrous!$A:$A,H9))=0,"-",(SUMIFS(LME_non_ferrous!$F:$F,LME_non_ferrous!$A:$A,H9)))))</f>
        <v/>
      </c>
      <c r="J9" s="165">
        <f>SUMIFS(LME_non_ferrous!$F:$F,LME_non_ferrous!$A:$A,H9)</f>
        <v>0</v>
      </c>
      <c r="K9" s="3" t="str">
        <f>Доллар!K9</f>
        <v>06.04.2023</v>
      </c>
      <c r="L9" s="157" t="str">
        <f>IF(AND(M7=0,M8=0,M9=0,M10=0,M11=0,M12=0,M13=0,M14=0,M15=0,M16=0,M17=0,M18=0),"",(IF((SUMIFS(LME_non_ferrous!$F:$F,LME_non_ferrous!$A:$A,K9))=0,"-",(SUMIFS(LME_non_ferrous!$F:$F,LME_non_ferrous!$A:$A,K9)))))</f>
        <v/>
      </c>
      <c r="M9" s="165">
        <f>SUMIFS(LME_non_ferrous!$F:$F,LME_non_ferrous!$A:$A,K9)</f>
        <v>0</v>
      </c>
      <c r="N9" s="3" t="str">
        <f>Доллар!N9</f>
        <v>06.05.2023</v>
      </c>
      <c r="O9" s="157" t="str">
        <f>IF(AND(P7=0,P8=0,P9=0,P10=0,P11=0,P12=0,P13=0,P14=0,P15=0,P16=0,P17=0,P18=0),"",(IF((SUMIFS(LME_non_ferrous!$F:$F,LME_non_ferrous!$A:$A,N9))=0,"-",(SUMIFS(LME_non_ferrous!$F:$F,LME_non_ferrous!$A:$A,N9)))))</f>
        <v/>
      </c>
      <c r="P9" s="165">
        <f>SUMIFS(LME_non_ferrous!$F:$F,LME_non_ferrous!$A:$A,N9)</f>
        <v>0</v>
      </c>
      <c r="Q9" s="3" t="str">
        <f>Доллар!Q9</f>
        <v>06.06.2023</v>
      </c>
      <c r="R9" s="157" t="str">
        <f>IF(AND(S7=0,S8=0,S9=0,S10=0,S11=0,S12=0,S13=0,S14=0,S15=0,S16=0,S17=0,S18=0),"",(IF((SUMIFS(LME_non_ferrous!$F:$F,LME_non_ferrous!$A:$A,Q9))=0,"-",(SUMIFS(LME_non_ferrous!$F:$F,LME_non_ferrous!$A:$A,Q9)))))</f>
        <v/>
      </c>
      <c r="S9" s="165">
        <f>SUMIFS(LME_non_ferrous!$F:$F,LME_non_ferrous!$A:$A,Q9)</f>
        <v>0</v>
      </c>
      <c r="T9" s="3" t="str">
        <f>Доллар!T9</f>
        <v>06.07.2023</v>
      </c>
      <c r="U9" s="157" t="str">
        <f>IF(AND(V7=0,V8=0,V9=0,V10=0,V11=0,V12=0,V13=0,V14=0,V15=0,V16=0,V17=0,V18=0),"",(IF((SUMIFS(LME_non_ferrous!$F:$F,LME_non_ferrous!$A:$A,T9))=0,"-",(SUMIFS(LME_non_ferrous!$F:$F,LME_non_ferrous!$A:$A,T9)))))</f>
        <v/>
      </c>
      <c r="V9" s="165">
        <f>SUMIFS(LME_non_ferrous!$F:$F,LME_non_ferrous!$A:$A,T9)</f>
        <v>0</v>
      </c>
      <c r="W9" s="3" t="str">
        <f>Доллар!W9</f>
        <v>06.08.2023</v>
      </c>
      <c r="X9" s="157" t="str">
        <f>IF(AND(Y7=0,Y8=0,Y9=0,Y10=0,Y11=0,Y12=0,Y13=0,Y14=0,Y15=0,Y16=0,Y17=0,Y18=0),"",(IF((SUMIFS(LME_non_ferrous!$F:$F,LME_non_ferrous!$A:$A,W9))=0,"-",(SUMIFS(LME_non_ferrous!$F:$F,LME_non_ferrous!$A:$A,W9)))))</f>
        <v/>
      </c>
      <c r="Y9" s="165">
        <f>SUMIFS(LME_non_ferrous!$F:$F,LME_non_ferrous!$A:$A,W9)</f>
        <v>0</v>
      </c>
      <c r="Z9" s="3" t="str">
        <f>Доллар!Z9</f>
        <v>06.09.2023</v>
      </c>
      <c r="AA9" s="157" t="str">
        <f>IF(AND(AB7=0,AB8=0,AB9=0,AB10=0,AB11=0,AB12=0,AB13=0,AB14=0,AB15=0,AB16=0,AB17=0,AB18=0),"",(IF((SUMIFS(LME_non_ferrous!$F:$F,LME_non_ferrous!$A:$A,Z9))=0,"-",(SUMIFS(LME_non_ferrous!$F:$F,LME_non_ferrous!$A:$A,Z9)))))</f>
        <v/>
      </c>
      <c r="AB9" s="165">
        <f>SUMIFS(LME_non_ferrous!$F:$F,LME_non_ferrous!$A:$A,Z9)</f>
        <v>0</v>
      </c>
      <c r="AC9" s="3" t="str">
        <f>Доллар!AC9</f>
        <v>06.10.2023</v>
      </c>
      <c r="AD9" s="157" t="str">
        <f>IF(AND(AE7=0,AE8=0,AE9=0,AE10=0,AE11=0,AE12=0,AE13=0,AE14=0,AE15=0,AE16=0,AE17=0,AE18=0),"",(IF((SUMIFS(LME_non_ferrous!$F:$F,LME_non_ferrous!$A:$A,AC9))=0,"-",(SUMIFS(LME_non_ferrous!$F:$F,LME_non_ferrous!$A:$A,AC9)))))</f>
        <v/>
      </c>
      <c r="AE9" s="165">
        <f>SUMIFS(LME_non_ferrous!$F:$F,LME_non_ferrous!$A:$A,AC9)</f>
        <v>0</v>
      </c>
      <c r="AF9" s="3" t="str">
        <f>Доллар!AF9</f>
        <v>06.11.2023</v>
      </c>
      <c r="AG9" s="157" t="str">
        <f>IF(AND(AH7=0,AH8=0,AH9=0,AH10=0,AH11=0,AH12=0,AH13=0,AH14=0,AH15=0,AH16=0,AH17=0,AH18=0),"",(IF((SUMIFS(LME_non_ferrous!$F:$F,LME_non_ferrous!$A:$A,AF9))=0,"-",(SUMIFS(LME_non_ferrous!$F:$F,LME_non_ferrous!$A:$A,AF9)))))</f>
        <v/>
      </c>
      <c r="AH9" s="165">
        <f>SUMIFS(LME_non_ferrous!$F:$F,LME_non_ferrous!$A:$A,AF9)</f>
        <v>0</v>
      </c>
      <c r="AI9" s="3" t="str">
        <f>Доллар!AI9</f>
        <v>06.12.2023</v>
      </c>
      <c r="AJ9" s="157" t="str">
        <f>IF(AND(AK7=0,AK8=0,AK9=0,AK10=0,AK11=0,AK12=0,AK13=0,AK14=0,AK15=0,AK16=0,AK17=0,AK18=0),"",(IF((SUMIFS(LME_non_ferrous!$F:$F,LME_non_ferrous!$A:$A,AI9))=0,"-",(SUMIFS(LME_non_ferrous!$F:$F,LME_non_ferrous!$A:$A,AI9)))))</f>
        <v/>
      </c>
      <c r="AK9" s="165">
        <f>SUMIFS(LME_non_ferrous!$F:$F,LME_non_ferrous!$A:$A,AI9)</f>
        <v>0</v>
      </c>
      <c r="AQ9" s="153" t="str">
        <f t="shared" si="1"/>
        <v>06.06.2023</v>
      </c>
      <c r="AR9" s="161">
        <f t="shared" si="0"/>
        <v>0</v>
      </c>
      <c r="AT9" s="3" t="str">
        <f t="shared" si="2"/>
        <v>06.10.2023</v>
      </c>
      <c r="AU9" s="161">
        <f t="shared" si="3"/>
        <v>0</v>
      </c>
      <c r="AW9" s="3" t="str">
        <f t="shared" si="4"/>
        <v>06.11.2023</v>
      </c>
      <c r="AX9" s="161">
        <f t="shared" si="5"/>
        <v>0</v>
      </c>
      <c r="AZ9" s="3" t="str">
        <f t="shared" si="6"/>
        <v>06.12.2023</v>
      </c>
      <c r="BA9" s="161">
        <f t="shared" si="7"/>
        <v>0</v>
      </c>
    </row>
    <row r="10" spans="2:53" x14ac:dyDescent="0.25">
      <c r="B10" s="3" t="str">
        <f>Доллар!B10</f>
        <v>07.01.2023</v>
      </c>
      <c r="C10" s="157" t="str">
        <f>IF(AND(D8=0,D9=0,D10=0,D11=0,D12=0,D13=0,D14=0,D15=0,D16=0,D17=0,D18=0,D19=0),"",(IF((SUMIFS(LME_non_ferrous!$F:$F,LME_non_ferrous!$A:$A,B10))=0,"-",(SUMIFS(LME_non_ferrous!$F:$F,LME_non_ferrous!$A:$A,B10)))))</f>
        <v>-</v>
      </c>
      <c r="D10" s="165">
        <f>SUMIFS(LME_non_ferrous!$F:$F,LME_non_ferrous!$A:$A,B10)</f>
        <v>0</v>
      </c>
      <c r="E10" s="3" t="str">
        <f>Доллар!E10</f>
        <v>07.02.2023</v>
      </c>
      <c r="F10" s="157" t="str">
        <f>IF(AND(G8=0,G9=0,G10=0,G11=0,G12=0,G13=0,G14=0,G15=0,G16=0,G17=0,G18=0,G19=0),"",(IF((SUMIFS(LME_non_ferrous!$F:$F,LME_non_ferrous!$A:$A,E10))=0,"-",(SUMIFS(LME_non_ferrous!$F:$F,LME_non_ferrous!$A:$A,E10)))))</f>
        <v/>
      </c>
      <c r="G10" s="165">
        <f>SUMIFS(LME_non_ferrous!$F:$F,LME_non_ferrous!$A:$A,E10)</f>
        <v>0</v>
      </c>
      <c r="H10" s="3" t="str">
        <f>Доллар!H10</f>
        <v>07.03.2023</v>
      </c>
      <c r="I10" s="157" t="str">
        <f>IF(AND(J8=0,J9=0,J10=0,J11=0,J12=0,J13=0,J14=0,J15=0,J16=0,J17=0,J18=0,J19=0),"",(IF((SUMIFS(LME_non_ferrous!$F:$F,LME_non_ferrous!$A:$A,H10))=0,"-",(SUMIFS(LME_non_ferrous!$F:$F,LME_non_ferrous!$A:$A,H10)))))</f>
        <v/>
      </c>
      <c r="J10" s="165">
        <f>SUMIFS(LME_non_ferrous!$F:$F,LME_non_ferrous!$A:$A,H10)</f>
        <v>0</v>
      </c>
      <c r="K10" s="3" t="str">
        <f>Доллар!K10</f>
        <v>07.04.2023</v>
      </c>
      <c r="L10" s="157" t="str">
        <f>IF(AND(M8=0,M9=0,M10=0,M11=0,M12=0,M13=0,M14=0,M15=0,M16=0,M17=0,M18=0,M19=0),"",(IF((SUMIFS(LME_non_ferrous!$F:$F,LME_non_ferrous!$A:$A,K10))=0,"-",(SUMIFS(LME_non_ferrous!$F:$F,LME_non_ferrous!$A:$A,K10)))))</f>
        <v/>
      </c>
      <c r="M10" s="165">
        <f>SUMIFS(LME_non_ferrous!$F:$F,LME_non_ferrous!$A:$A,K10)</f>
        <v>0</v>
      </c>
      <c r="N10" s="3" t="str">
        <f>Доллар!N10</f>
        <v>07.05.2023</v>
      </c>
      <c r="O10" s="157" t="str">
        <f>IF(AND(P8=0,P9=0,P10=0,P11=0,P12=0,P13=0,P14=0,P15=0,P16=0,P17=0,P18=0,P19=0),"",(IF((SUMIFS(LME_non_ferrous!$F:$F,LME_non_ferrous!$A:$A,N10))=0,"-",(SUMIFS(LME_non_ferrous!$F:$F,LME_non_ferrous!$A:$A,N10)))))</f>
        <v/>
      </c>
      <c r="P10" s="165">
        <f>SUMIFS(LME_non_ferrous!$F:$F,LME_non_ferrous!$A:$A,N10)</f>
        <v>0</v>
      </c>
      <c r="Q10" s="3" t="str">
        <f>Доллар!Q10</f>
        <v>07.06.2023</v>
      </c>
      <c r="R10" s="157" t="str">
        <f>IF(AND(S8=0,S9=0,S10=0,S11=0,S12=0,S13=0,S14=0,S15=0,S16=0,S17=0,S18=0,S19=0),"",(IF((SUMIFS(LME_non_ferrous!$F:$F,LME_non_ferrous!$A:$A,Q10))=0,"-",(SUMIFS(LME_non_ferrous!$F:$F,LME_non_ferrous!$A:$A,Q10)))))</f>
        <v/>
      </c>
      <c r="S10" s="165">
        <f>SUMIFS(LME_non_ferrous!$F:$F,LME_non_ferrous!$A:$A,Q10)</f>
        <v>0</v>
      </c>
      <c r="T10" s="3" t="str">
        <f>Доллар!T10</f>
        <v>07.07.2023</v>
      </c>
      <c r="U10" s="157" t="str">
        <f>IF(AND(V8=0,V9=0,V10=0,V11=0,V12=0,V13=0,V14=0,V15=0,V16=0,V17=0,V18=0,V19=0),"",(IF((SUMIFS(LME_non_ferrous!$F:$F,LME_non_ferrous!$A:$A,T10))=0,"-",(SUMIFS(LME_non_ferrous!$F:$F,LME_non_ferrous!$A:$A,T10)))))</f>
        <v/>
      </c>
      <c r="V10" s="165">
        <f>SUMIFS(LME_non_ferrous!$F:$F,LME_non_ferrous!$A:$A,T10)</f>
        <v>0</v>
      </c>
      <c r="W10" s="3" t="str">
        <f>Доллар!W10</f>
        <v>07.08.2023</v>
      </c>
      <c r="X10" s="157" t="str">
        <f>IF(AND(Y8=0,Y9=0,Y10=0,Y11=0,Y12=0,Y13=0,Y14=0,Y15=0,Y16=0,Y17=0,Y18=0,Y19=0),"",(IF((SUMIFS(LME_non_ferrous!$F:$F,LME_non_ferrous!$A:$A,W10))=0,"-",(SUMIFS(LME_non_ferrous!$F:$F,LME_non_ferrous!$A:$A,W10)))))</f>
        <v/>
      </c>
      <c r="Y10" s="165">
        <f>SUMIFS(LME_non_ferrous!$F:$F,LME_non_ferrous!$A:$A,W10)</f>
        <v>0</v>
      </c>
      <c r="Z10" s="3" t="str">
        <f>Доллар!Z10</f>
        <v>07.09.2023</v>
      </c>
      <c r="AA10" s="157" t="str">
        <f>IF(AND(AB8=0,AB9=0,AB10=0,AB11=0,AB12=0,AB13=0,AB14=0,AB15=0,AB16=0,AB17=0,AB18=0,AB19=0),"",(IF((SUMIFS(LME_non_ferrous!$F:$F,LME_non_ferrous!$A:$A,Z10))=0,"-",(SUMIFS(LME_non_ferrous!$F:$F,LME_non_ferrous!$A:$A,Z10)))))</f>
        <v/>
      </c>
      <c r="AB10" s="165">
        <f>SUMIFS(LME_non_ferrous!$F:$F,LME_non_ferrous!$A:$A,Z10)</f>
        <v>0</v>
      </c>
      <c r="AC10" s="3" t="str">
        <f>Доллар!AC10</f>
        <v>07.10.2023</v>
      </c>
      <c r="AD10" s="157" t="str">
        <f>IF(AND(AE8=0,AE9=0,AE10=0,AE11=0,AE12=0,AE13=0,AE14=0,AE15=0,AE16=0,AE17=0,AE18=0,AE19=0),"",(IF((SUMIFS(LME_non_ferrous!$F:$F,LME_non_ferrous!$A:$A,AC10))=0,"-",(SUMIFS(LME_non_ferrous!$F:$F,LME_non_ferrous!$A:$A,AC10)))))</f>
        <v/>
      </c>
      <c r="AE10" s="165">
        <f>SUMIFS(LME_non_ferrous!$F:$F,LME_non_ferrous!$A:$A,AC10)</f>
        <v>0</v>
      </c>
      <c r="AF10" s="3" t="str">
        <f>Доллар!AF10</f>
        <v>07.11.2023</v>
      </c>
      <c r="AG10" s="157" t="str">
        <f>IF(AND(AH8=0,AH9=0,AH10=0,AH11=0,AH12=0,AH13=0,AH14=0,AH15=0,AH16=0,AH17=0,AH18=0,AH19=0),"",(IF((SUMIFS(LME_non_ferrous!$F:$F,LME_non_ferrous!$A:$A,AF10))=0,"-",(SUMIFS(LME_non_ferrous!$F:$F,LME_non_ferrous!$A:$A,AF10)))))</f>
        <v/>
      </c>
      <c r="AH10" s="165">
        <f>SUMIFS(LME_non_ferrous!$F:$F,LME_non_ferrous!$A:$A,AF10)</f>
        <v>0</v>
      </c>
      <c r="AI10" s="3" t="str">
        <f>Доллар!AI10</f>
        <v>07.12.2023</v>
      </c>
      <c r="AJ10" s="157" t="str">
        <f>IF(AND(AK8=0,AK9=0,AK10=0,AK11=0,AK12=0,AK13=0,AK14=0,AK15=0,AK16=0,AK17=0,AK18=0,AK19=0),"",(IF((SUMIFS(LME_non_ferrous!$F:$F,LME_non_ferrous!$A:$A,AI10))=0,"-",(SUMIFS(LME_non_ferrous!$F:$F,LME_non_ferrous!$A:$A,AI10)))))</f>
        <v/>
      </c>
      <c r="AK10" s="165">
        <f>SUMIFS(LME_non_ferrous!$F:$F,LME_non_ferrous!$A:$A,AI10)</f>
        <v>0</v>
      </c>
      <c r="AQ10" s="153" t="str">
        <f t="shared" si="1"/>
        <v>07.06.2023</v>
      </c>
      <c r="AR10" s="161">
        <f t="shared" si="0"/>
        <v>0</v>
      </c>
      <c r="AT10" s="3" t="str">
        <f t="shared" si="2"/>
        <v>07.10.2023</v>
      </c>
      <c r="AU10" s="161">
        <f t="shared" si="3"/>
        <v>0</v>
      </c>
      <c r="AW10" s="3" t="str">
        <f t="shared" si="4"/>
        <v>07.11.2023</v>
      </c>
      <c r="AX10" s="161">
        <f t="shared" si="5"/>
        <v>0</v>
      </c>
      <c r="AZ10" s="3" t="str">
        <f t="shared" si="6"/>
        <v>07.12.2023</v>
      </c>
      <c r="BA10" s="161">
        <f t="shared" si="7"/>
        <v>0</v>
      </c>
    </row>
    <row r="11" spans="2:53" x14ac:dyDescent="0.25">
      <c r="B11" s="3" t="str">
        <f>Доллар!B11</f>
        <v>08.01.2023</v>
      </c>
      <c r="C11" s="157" t="str">
        <f>IF(AND(D9=0,D10=0,D11=0,D12=0,D13=0,D14=0,D15=0,D16=0,D17=0,D18=0,D19=0,D20=0),"",(IF((SUMIFS(LME_non_ferrous!$F:$F,LME_non_ferrous!$A:$A,B11))=0,"-",(SUMIFS(LME_non_ferrous!$F:$F,LME_non_ferrous!$A:$A,B11)))))</f>
        <v>-</v>
      </c>
      <c r="D11" s="165">
        <f>SUMIFS(LME_non_ferrous!$F:$F,LME_non_ferrous!$A:$A,B11)</f>
        <v>0</v>
      </c>
      <c r="E11" s="3" t="str">
        <f>Доллар!E11</f>
        <v>08.02.2023</v>
      </c>
      <c r="F11" s="157" t="str">
        <f>IF(AND(G9=0,G10=0,G11=0,G12=0,G13=0,G14=0,G15=0,G16=0,G17=0,G18=0,G19=0,G20=0),"",(IF((SUMIFS(LME_non_ferrous!$F:$F,LME_non_ferrous!$A:$A,E11))=0,"-",(SUMIFS(LME_non_ferrous!$F:$F,LME_non_ferrous!$A:$A,E11)))))</f>
        <v/>
      </c>
      <c r="G11" s="165">
        <f>SUMIFS(LME_non_ferrous!$F:$F,LME_non_ferrous!$A:$A,E11)</f>
        <v>0</v>
      </c>
      <c r="H11" s="3" t="str">
        <f>Доллар!H11</f>
        <v>08.03.2023</v>
      </c>
      <c r="I11" s="157" t="str">
        <f>IF(AND(J9=0,J10=0,J11=0,J12=0,J13=0,J14=0,J15=0,J16=0,J17=0,J18=0,J19=0,J20=0),"",(IF((SUMIFS(LME_non_ferrous!$F:$F,LME_non_ferrous!$A:$A,H11))=0,"-",(SUMIFS(LME_non_ferrous!$F:$F,LME_non_ferrous!$A:$A,H11)))))</f>
        <v/>
      </c>
      <c r="J11" s="165">
        <f>SUMIFS(LME_non_ferrous!$F:$F,LME_non_ferrous!$A:$A,H11)</f>
        <v>0</v>
      </c>
      <c r="K11" s="3" t="str">
        <f>Доллар!K11</f>
        <v>08.04.2023</v>
      </c>
      <c r="L11" s="157" t="str">
        <f>IF(AND(M9=0,M10=0,M11=0,M12=0,M13=0,M14=0,M15=0,M16=0,M17=0,M18=0,M19=0,M20=0),"",(IF((SUMIFS(LME_non_ferrous!$F:$F,LME_non_ferrous!$A:$A,K11))=0,"-",(SUMIFS(LME_non_ferrous!$F:$F,LME_non_ferrous!$A:$A,K11)))))</f>
        <v/>
      </c>
      <c r="M11" s="165">
        <f>SUMIFS(LME_non_ferrous!$F:$F,LME_non_ferrous!$A:$A,K11)</f>
        <v>0</v>
      </c>
      <c r="N11" s="3" t="str">
        <f>Доллар!N11</f>
        <v>08.05.2023</v>
      </c>
      <c r="O11" s="157" t="str">
        <f>IF(AND(P9=0,P10=0,P11=0,P12=0,P13=0,P14=0,P15=0,P16=0,P17=0,P18=0,P19=0,P20=0),"",(IF((SUMIFS(LME_non_ferrous!$F:$F,LME_non_ferrous!$A:$A,N11))=0,"-",(SUMIFS(LME_non_ferrous!$F:$F,LME_non_ferrous!$A:$A,N11)))))</f>
        <v/>
      </c>
      <c r="P11" s="165">
        <f>SUMIFS(LME_non_ferrous!$F:$F,LME_non_ferrous!$A:$A,N11)</f>
        <v>0</v>
      </c>
      <c r="Q11" s="3" t="str">
        <f>Доллар!Q11</f>
        <v>08.06.2023</v>
      </c>
      <c r="R11" s="157" t="str">
        <f>IF(AND(S9=0,S10=0,S11=0,S12=0,S13=0,S14=0,S15=0,S16=0,S17=0,S18=0,S19=0,S20=0),"",(IF((SUMIFS(LME_non_ferrous!$F:$F,LME_non_ferrous!$A:$A,Q11))=0,"-",(SUMIFS(LME_non_ferrous!$F:$F,LME_non_ferrous!$A:$A,Q11)))))</f>
        <v/>
      </c>
      <c r="S11" s="165">
        <f>SUMIFS(LME_non_ferrous!$F:$F,LME_non_ferrous!$A:$A,Q11)</f>
        <v>0</v>
      </c>
      <c r="T11" s="3" t="str">
        <f>Доллар!T11</f>
        <v>08.07.2023</v>
      </c>
      <c r="U11" s="157" t="str">
        <f>IF(AND(V9=0,V10=0,V11=0,V12=0,V13=0,V14=0,V15=0,V16=0,V17=0,V18=0,V19=0,V20=0),"",(IF((SUMIFS(LME_non_ferrous!$F:$F,LME_non_ferrous!$A:$A,T11))=0,"-",(SUMIFS(LME_non_ferrous!$F:$F,LME_non_ferrous!$A:$A,T11)))))</f>
        <v/>
      </c>
      <c r="V11" s="165">
        <f>SUMIFS(LME_non_ferrous!$F:$F,LME_non_ferrous!$A:$A,T11)</f>
        <v>0</v>
      </c>
      <c r="W11" s="3" t="str">
        <f>Доллар!W11</f>
        <v>08.08.2023</v>
      </c>
      <c r="X11" s="157" t="str">
        <f>IF(AND(Y9=0,Y10=0,Y11=0,Y12=0,Y13=0,Y14=0,Y15=0,Y16=0,Y17=0,Y18=0,Y19=0,Y20=0),"",(IF((SUMIFS(LME_non_ferrous!$F:$F,LME_non_ferrous!$A:$A,W11))=0,"-",(SUMIFS(LME_non_ferrous!$F:$F,LME_non_ferrous!$A:$A,W11)))))</f>
        <v/>
      </c>
      <c r="Y11" s="165">
        <f>SUMIFS(LME_non_ferrous!$F:$F,LME_non_ferrous!$A:$A,W11)</f>
        <v>0</v>
      </c>
      <c r="Z11" s="3" t="str">
        <f>Доллар!Z11</f>
        <v>08.09.2023</v>
      </c>
      <c r="AA11" s="157" t="str">
        <f>IF(AND(AB9=0,AB10=0,AB11=0,AB12=0,AB13=0,AB14=0,AB15=0,AB16=0,AB17=0,AB18=0,AB19=0,AB20=0),"",(IF((SUMIFS(LME_non_ferrous!$F:$F,LME_non_ferrous!$A:$A,Z11))=0,"-",(SUMIFS(LME_non_ferrous!$F:$F,LME_non_ferrous!$A:$A,Z11)))))</f>
        <v/>
      </c>
      <c r="AB11" s="165">
        <f>SUMIFS(LME_non_ferrous!$F:$F,LME_non_ferrous!$A:$A,Z11)</f>
        <v>0</v>
      </c>
      <c r="AC11" s="3" t="str">
        <f>Доллар!AC11</f>
        <v>08.10.2023</v>
      </c>
      <c r="AD11" s="157" t="str">
        <f>IF(AND(AE9=0,AE10=0,AE11=0,AE12=0,AE13=0,AE14=0,AE15=0,AE16=0,AE17=0,AE18=0,AE19=0,AE20=0),"",(IF((SUMIFS(LME_non_ferrous!$F:$F,LME_non_ferrous!$A:$A,AC11))=0,"-",(SUMIFS(LME_non_ferrous!$F:$F,LME_non_ferrous!$A:$A,AC11)))))</f>
        <v/>
      </c>
      <c r="AE11" s="165">
        <f>SUMIFS(LME_non_ferrous!$F:$F,LME_non_ferrous!$A:$A,AC11)</f>
        <v>0</v>
      </c>
      <c r="AF11" s="3" t="str">
        <f>Доллар!AF11</f>
        <v>08.11.2023</v>
      </c>
      <c r="AG11" s="157" t="str">
        <f>IF(AND(AH9=0,AH10=0,AH11=0,AH12=0,AH13=0,AH14=0,AH15=0,AH16=0,AH17=0,AH18=0,AH19=0,AH20=0),"",(IF((SUMIFS(LME_non_ferrous!$F:$F,LME_non_ferrous!$A:$A,AF11))=0,"-",(SUMIFS(LME_non_ferrous!$F:$F,LME_non_ferrous!$A:$A,AF11)))))</f>
        <v/>
      </c>
      <c r="AH11" s="165">
        <f>SUMIFS(LME_non_ferrous!$F:$F,LME_non_ferrous!$A:$A,AF11)</f>
        <v>0</v>
      </c>
      <c r="AI11" s="3" t="str">
        <f>Доллар!AI11</f>
        <v>08.12.2023</v>
      </c>
      <c r="AJ11" s="157" t="str">
        <f>IF(AND(AK9=0,AK10=0,AK11=0,AK12=0,AK13=0,AK14=0,AK15=0,AK16=0,AK17=0,AK18=0,AK19=0,AK20=0),"",(IF((SUMIFS(LME_non_ferrous!$F:$F,LME_non_ferrous!$A:$A,AI11))=0,"-",(SUMIFS(LME_non_ferrous!$F:$F,LME_non_ferrous!$A:$A,AI11)))))</f>
        <v/>
      </c>
      <c r="AK11" s="165">
        <f>SUMIFS(LME_non_ferrous!$F:$F,LME_non_ferrous!$A:$A,AI11)</f>
        <v>0</v>
      </c>
      <c r="AQ11" s="153" t="str">
        <f t="shared" si="1"/>
        <v>08.06.2023</v>
      </c>
      <c r="AR11" s="161">
        <f t="shared" si="0"/>
        <v>0</v>
      </c>
      <c r="AT11" s="3" t="str">
        <f t="shared" si="2"/>
        <v>08.10.2023</v>
      </c>
      <c r="AU11" s="161">
        <f t="shared" si="3"/>
        <v>0</v>
      </c>
      <c r="AW11" s="3" t="str">
        <f t="shared" si="4"/>
        <v>08.11.2023</v>
      </c>
      <c r="AX11" s="161">
        <f t="shared" si="5"/>
        <v>0</v>
      </c>
      <c r="AZ11" s="3" t="str">
        <f t="shared" si="6"/>
        <v>08.12.2023</v>
      </c>
      <c r="BA11" s="161">
        <f t="shared" si="7"/>
        <v>0</v>
      </c>
    </row>
    <row r="12" spans="2:53" x14ac:dyDescent="0.25">
      <c r="B12" s="3" t="str">
        <f>Доллар!B12</f>
        <v>09.01.2023</v>
      </c>
      <c r="C12" s="157" t="str">
        <f>IF(AND(D10=0,D11=0,D12=0,D13=0,D14=0,D15=0,D16=0,D17=0,D18=0,D19=0,D20=0,D21=0),"",(IF((SUMIFS(LME_non_ferrous!$F:$F,LME_non_ferrous!$A:$A,B12))=0,"-",(SUMIFS(LME_non_ferrous!$F:$F,LME_non_ferrous!$A:$A,B12)))))</f>
        <v/>
      </c>
      <c r="D12" s="165">
        <f>SUMIFS(LME_non_ferrous!$F:$F,LME_non_ferrous!$A:$A,B12)</f>
        <v>0</v>
      </c>
      <c r="E12" s="3" t="str">
        <f>Доллар!E12</f>
        <v>09.02.2023</v>
      </c>
      <c r="F12" s="157" t="str">
        <f>IF(AND(G10=0,G11=0,G12=0,G13=0,G14=0,G15=0,G16=0,G17=0,G18=0,G19=0,G20=0,G21=0),"",(IF((SUMIFS(LME_non_ferrous!$F:$F,LME_non_ferrous!$A:$A,E12))=0,"-",(SUMIFS(LME_non_ferrous!$F:$F,LME_non_ferrous!$A:$A,E12)))))</f>
        <v/>
      </c>
      <c r="G12" s="165">
        <f>SUMIFS(LME_non_ferrous!$F:$F,LME_non_ferrous!$A:$A,E12)</f>
        <v>0</v>
      </c>
      <c r="H12" s="3" t="str">
        <f>Доллар!H12</f>
        <v>09.03.2023</v>
      </c>
      <c r="I12" s="157" t="str">
        <f>IF(AND(J10=0,J11=0,J12=0,J13=0,J14=0,J15=0,J16=0,J17=0,J18=0,J19=0,J20=0,J21=0),"",(IF((SUMIFS(LME_non_ferrous!$F:$F,LME_non_ferrous!$A:$A,H12))=0,"-",(SUMIFS(LME_non_ferrous!$F:$F,LME_non_ferrous!$A:$A,H12)))))</f>
        <v/>
      </c>
      <c r="J12" s="165">
        <f>SUMIFS(LME_non_ferrous!$F:$F,LME_non_ferrous!$A:$A,H12)</f>
        <v>0</v>
      </c>
      <c r="K12" s="3" t="str">
        <f>Доллар!K12</f>
        <v>09.04.2023</v>
      </c>
      <c r="L12" s="157" t="str">
        <f>IF(AND(M10=0,M11=0,M12=0,M13=0,M14=0,M15=0,M16=0,M17=0,M18=0,M19=0,M20=0,M21=0),"",(IF((SUMIFS(LME_non_ferrous!$F:$F,LME_non_ferrous!$A:$A,K12))=0,"-",(SUMIFS(LME_non_ferrous!$F:$F,LME_non_ferrous!$A:$A,K12)))))</f>
        <v/>
      </c>
      <c r="M12" s="165">
        <f>SUMIFS(LME_non_ferrous!$F:$F,LME_non_ferrous!$A:$A,K12)</f>
        <v>0</v>
      </c>
      <c r="N12" s="3" t="str">
        <f>Доллар!N12</f>
        <v>09.05.2023</v>
      </c>
      <c r="O12" s="157" t="str">
        <f>IF(AND(P10=0,P11=0,P12=0,P13=0,P14=0,P15=0,P16=0,P17=0,P18=0,P19=0,P20=0,P21=0),"",(IF((SUMIFS(LME_non_ferrous!$F:$F,LME_non_ferrous!$A:$A,N12))=0,"-",(SUMIFS(LME_non_ferrous!$F:$F,LME_non_ferrous!$A:$A,N12)))))</f>
        <v/>
      </c>
      <c r="P12" s="165">
        <f>SUMIFS(LME_non_ferrous!$F:$F,LME_non_ferrous!$A:$A,N12)</f>
        <v>0</v>
      </c>
      <c r="Q12" s="3" t="str">
        <f>Доллар!Q12</f>
        <v>09.06.2023</v>
      </c>
      <c r="R12" s="157" t="str">
        <f>IF(AND(S10=0,S11=0,S12=0,S13=0,S14=0,S15=0,S16=0,S17=0,S18=0,S19=0,S20=0,S21=0),"",(IF((SUMIFS(LME_non_ferrous!$F:$F,LME_non_ferrous!$A:$A,Q12))=0,"-",(SUMIFS(LME_non_ferrous!$F:$F,LME_non_ferrous!$A:$A,Q12)))))</f>
        <v/>
      </c>
      <c r="S12" s="165">
        <f>SUMIFS(LME_non_ferrous!$F:$F,LME_non_ferrous!$A:$A,Q12)</f>
        <v>0</v>
      </c>
      <c r="T12" s="3" t="str">
        <f>Доллар!T12</f>
        <v>09.07.2023</v>
      </c>
      <c r="U12" s="157" t="str">
        <f>IF(AND(V10=0,V11=0,V12=0,V13=0,V14=0,V15=0,V16=0,V17=0,V18=0,V19=0,V20=0,V21=0),"",(IF((SUMIFS(LME_non_ferrous!$F:$F,LME_non_ferrous!$A:$A,T12))=0,"-",(SUMIFS(LME_non_ferrous!$F:$F,LME_non_ferrous!$A:$A,T12)))))</f>
        <v/>
      </c>
      <c r="V12" s="165">
        <f>SUMIFS(LME_non_ferrous!$F:$F,LME_non_ferrous!$A:$A,T12)</f>
        <v>0</v>
      </c>
      <c r="W12" s="3" t="str">
        <f>Доллар!W12</f>
        <v>09.08.2023</v>
      </c>
      <c r="X12" s="157" t="str">
        <f>IF(AND(Y10=0,Y11=0,Y12=0,Y13=0,Y14=0,Y15=0,Y16=0,Y17=0,Y18=0,Y19=0,Y20=0,Y21=0),"",(IF((SUMIFS(LME_non_ferrous!$F:$F,LME_non_ferrous!$A:$A,W12))=0,"-",(SUMIFS(LME_non_ferrous!$F:$F,LME_non_ferrous!$A:$A,W12)))))</f>
        <v/>
      </c>
      <c r="Y12" s="165">
        <f>SUMIFS(LME_non_ferrous!$F:$F,LME_non_ferrous!$A:$A,W12)</f>
        <v>0</v>
      </c>
      <c r="Z12" s="3" t="str">
        <f>Доллар!Z12</f>
        <v>09.09.2023</v>
      </c>
      <c r="AA12" s="157" t="str">
        <f>IF(AND(AB10=0,AB11=0,AB12=0,AB13=0,AB14=0,AB15=0,AB16=0,AB17=0,AB18=0,AB19=0,AB20=0,AB21=0),"",(IF((SUMIFS(LME_non_ferrous!$F:$F,LME_non_ferrous!$A:$A,Z12))=0,"-",(SUMIFS(LME_non_ferrous!$F:$F,LME_non_ferrous!$A:$A,Z12)))))</f>
        <v/>
      </c>
      <c r="AB12" s="165">
        <f>SUMIFS(LME_non_ferrous!$F:$F,LME_non_ferrous!$A:$A,Z12)</f>
        <v>0</v>
      </c>
      <c r="AC12" s="3" t="str">
        <f>Доллар!AC12</f>
        <v>09.10.2023</v>
      </c>
      <c r="AD12" s="157" t="str">
        <f>IF(AND(AE10=0,AE11=0,AE12=0,AE13=0,AE14=0,AE15=0,AE16=0,AE17=0,AE18=0,AE19=0,AE20=0,AE21=0),"",(IF((SUMIFS(LME_non_ferrous!$F:$F,LME_non_ferrous!$A:$A,AC12))=0,"-",(SUMIFS(LME_non_ferrous!$F:$F,LME_non_ferrous!$A:$A,AC12)))))</f>
        <v/>
      </c>
      <c r="AE12" s="165">
        <f>SUMIFS(LME_non_ferrous!$F:$F,LME_non_ferrous!$A:$A,AC12)</f>
        <v>0</v>
      </c>
      <c r="AF12" s="3" t="str">
        <f>Доллар!AF12</f>
        <v>09.11.2023</v>
      </c>
      <c r="AG12" s="157" t="str">
        <f>IF(AND(AH10=0,AH11=0,AH12=0,AH13=0,AH14=0,AH15=0,AH16=0,AH17=0,AH18=0,AH19=0,AH20=0,AH21=0),"",(IF((SUMIFS(LME_non_ferrous!$F:$F,LME_non_ferrous!$A:$A,AF12))=0,"-",(SUMIFS(LME_non_ferrous!$F:$F,LME_non_ferrous!$A:$A,AF12)))))</f>
        <v/>
      </c>
      <c r="AH12" s="165">
        <f>SUMIFS(LME_non_ferrous!$F:$F,LME_non_ferrous!$A:$A,AF12)</f>
        <v>0</v>
      </c>
      <c r="AI12" s="3" t="str">
        <f>Доллар!AI12</f>
        <v>09.12.2023</v>
      </c>
      <c r="AJ12" s="157" t="str">
        <f>IF(AND(AK10=0,AK11=0,AK12=0,AK13=0,AK14=0,AK15=0,AK16=0,AK17=0,AK18=0,AK19=0,AK20=0,AK21=0),"",(IF((SUMIFS(LME_non_ferrous!$F:$F,LME_non_ferrous!$A:$A,AI12))=0,"-",(SUMIFS(LME_non_ferrous!$F:$F,LME_non_ferrous!$A:$A,AI12)))))</f>
        <v/>
      </c>
      <c r="AK12" s="165">
        <f>SUMIFS(LME_non_ferrous!$F:$F,LME_non_ferrous!$A:$A,AI12)</f>
        <v>0</v>
      </c>
      <c r="AQ12" s="153" t="str">
        <f t="shared" si="1"/>
        <v>09.06.2023</v>
      </c>
      <c r="AR12" s="161">
        <f t="shared" si="0"/>
        <v>0</v>
      </c>
      <c r="AT12" s="3" t="str">
        <f t="shared" si="2"/>
        <v>09.10.2023</v>
      </c>
      <c r="AU12" s="161">
        <f t="shared" si="3"/>
        <v>0</v>
      </c>
      <c r="AW12" s="3" t="str">
        <f t="shared" si="4"/>
        <v>09.11.2023</v>
      </c>
      <c r="AX12" s="161">
        <f t="shared" si="5"/>
        <v>0</v>
      </c>
      <c r="AZ12" s="3" t="str">
        <f t="shared" si="6"/>
        <v>09.12.2023</v>
      </c>
      <c r="BA12" s="161">
        <f t="shared" si="7"/>
        <v>0</v>
      </c>
    </row>
    <row r="13" spans="2:53" x14ac:dyDescent="0.25">
      <c r="B13" s="3" t="str">
        <f>Доллар!B13</f>
        <v>10.01.2023</v>
      </c>
      <c r="C13" s="157" t="str">
        <f>IF(AND(D11=0,D12=0,D13=0,D14=0,D15=0,D16=0,D17=0,D18=0,D19=0,D20=0,D21=0,D22=0),"",(IF((SUMIFS(LME_non_ferrous!$F:$F,LME_non_ferrous!$A:$A,B13))=0,"-",(SUMIFS(LME_non_ferrous!$F:$F,LME_non_ferrous!$A:$A,B13)))))</f>
        <v/>
      </c>
      <c r="D13" s="165">
        <f>SUMIFS(LME_non_ferrous!$F:$F,LME_non_ferrous!$A:$A,B13)</f>
        <v>0</v>
      </c>
      <c r="E13" s="3" t="str">
        <f>Доллар!E13</f>
        <v>10.02.2023</v>
      </c>
      <c r="F13" s="157" t="str">
        <f>IF(AND(G11=0,G12=0,G13=0,G14=0,G15=0,G16=0,G17=0,G18=0,G19=0,G20=0,G21=0,G22=0),"",(IF((SUMIFS(LME_non_ferrous!$F:$F,LME_non_ferrous!$A:$A,E13))=0,"-",(SUMIFS(LME_non_ferrous!$F:$F,LME_non_ferrous!$A:$A,E13)))))</f>
        <v/>
      </c>
      <c r="G13" s="165">
        <f>SUMIFS(LME_non_ferrous!$F:$F,LME_non_ferrous!$A:$A,E13)</f>
        <v>0</v>
      </c>
      <c r="H13" s="3" t="str">
        <f>Доллар!H13</f>
        <v>10.03.2023</v>
      </c>
      <c r="I13" s="157" t="str">
        <f>IF(AND(J11=0,J12=0,J13=0,J14=0,J15=0,J16=0,J17=0,J18=0,J19=0,J20=0,J21=0,J22=0),"",(IF((SUMIFS(LME_non_ferrous!$F:$F,LME_non_ferrous!$A:$A,H13))=0,"-",(SUMIFS(LME_non_ferrous!$F:$F,LME_non_ferrous!$A:$A,H13)))))</f>
        <v/>
      </c>
      <c r="J13" s="165">
        <f>SUMIFS(LME_non_ferrous!$F:$F,LME_non_ferrous!$A:$A,H13)</f>
        <v>0</v>
      </c>
      <c r="K13" s="3" t="str">
        <f>Доллар!K13</f>
        <v>10.04.2023</v>
      </c>
      <c r="L13" s="157" t="str">
        <f>IF(AND(M11=0,M12=0,M13=0,M14=0,M15=0,M16=0,M17=0,M18=0,M19=0,M20=0,M21=0,M22=0),"",(IF((SUMIFS(LME_non_ferrous!$F:$F,LME_non_ferrous!$A:$A,K13))=0,"-",(SUMIFS(LME_non_ferrous!$F:$F,LME_non_ferrous!$A:$A,K13)))))</f>
        <v/>
      </c>
      <c r="M13" s="165">
        <f>SUMIFS(LME_non_ferrous!$F:$F,LME_non_ferrous!$A:$A,K13)</f>
        <v>0</v>
      </c>
      <c r="N13" s="3" t="str">
        <f>Доллар!N13</f>
        <v>10.05.2023</v>
      </c>
      <c r="O13" s="157" t="str">
        <f>IF(AND(P11=0,P12=0,P13=0,P14=0,P15=0,P16=0,P17=0,P18=0,P19=0,P20=0,P21=0,P22=0),"",(IF((SUMIFS(LME_non_ferrous!$F:$F,LME_non_ferrous!$A:$A,N13))=0,"-",(SUMIFS(LME_non_ferrous!$F:$F,LME_non_ferrous!$A:$A,N13)))))</f>
        <v/>
      </c>
      <c r="P13" s="165">
        <f>SUMIFS(LME_non_ferrous!$F:$F,LME_non_ferrous!$A:$A,N13)</f>
        <v>0</v>
      </c>
      <c r="Q13" s="3" t="str">
        <f>Доллар!Q13</f>
        <v>10.06.2023</v>
      </c>
      <c r="R13" s="157" t="str">
        <f>IF(AND(S11=0,S12=0,S13=0,S14=0,S15=0,S16=0,S17=0,S18=0,S19=0,S20=0,S21=0,S22=0),"",(IF((SUMIFS(LME_non_ferrous!$F:$F,LME_non_ferrous!$A:$A,Q13))=0,"-",(SUMIFS(LME_non_ferrous!$F:$F,LME_non_ferrous!$A:$A,Q13)))))</f>
        <v/>
      </c>
      <c r="S13" s="165">
        <f>SUMIFS(LME_non_ferrous!$F:$F,LME_non_ferrous!$A:$A,Q13)</f>
        <v>0</v>
      </c>
      <c r="T13" s="3" t="str">
        <f>Доллар!T13</f>
        <v>10.07.2023</v>
      </c>
      <c r="U13" s="157" t="str">
        <f>IF(AND(V11=0,V12=0,V13=0,V14=0,V15=0,V16=0,V17=0,V18=0,V19=0,V20=0,V21=0,V22=0),"",(IF((SUMIFS(LME_non_ferrous!$F:$F,LME_non_ferrous!$A:$A,T13))=0,"-",(SUMIFS(LME_non_ferrous!$F:$F,LME_non_ferrous!$A:$A,T13)))))</f>
        <v/>
      </c>
      <c r="V13" s="165">
        <f>SUMIFS(LME_non_ferrous!$F:$F,LME_non_ferrous!$A:$A,T13)</f>
        <v>0</v>
      </c>
      <c r="W13" s="3" t="str">
        <f>Доллар!W13</f>
        <v>10.08.2023</v>
      </c>
      <c r="X13" s="157" t="str">
        <f>IF(AND(Y11=0,Y12=0,Y13=0,Y14=0,Y15=0,Y16=0,Y17=0,Y18=0,Y19=0,Y20=0,Y21=0,Y22=0),"",(IF((SUMIFS(LME_non_ferrous!$F:$F,LME_non_ferrous!$A:$A,W13))=0,"-",(SUMIFS(LME_non_ferrous!$F:$F,LME_non_ferrous!$A:$A,W13)))))</f>
        <v/>
      </c>
      <c r="Y13" s="165">
        <f>SUMIFS(LME_non_ferrous!$F:$F,LME_non_ferrous!$A:$A,W13)</f>
        <v>0</v>
      </c>
      <c r="Z13" s="3" t="str">
        <f>Доллар!Z13</f>
        <v>10.09.2023</v>
      </c>
      <c r="AA13" s="157" t="str">
        <f>IF(AND(AB11=0,AB12=0,AB13=0,AB14=0,AB15=0,AB16=0,AB17=0,AB18=0,AB19=0,AB20=0,AB21=0,AB22=0),"",(IF((SUMIFS(LME_non_ferrous!$F:$F,LME_non_ferrous!$A:$A,Z13))=0,"-",(SUMIFS(LME_non_ferrous!$F:$F,LME_non_ferrous!$A:$A,Z13)))))</f>
        <v/>
      </c>
      <c r="AB13" s="165">
        <f>SUMIFS(LME_non_ferrous!$F:$F,LME_non_ferrous!$A:$A,Z13)</f>
        <v>0</v>
      </c>
      <c r="AC13" s="3" t="str">
        <f>Доллар!AC13</f>
        <v>10.10.2023</v>
      </c>
      <c r="AD13" s="157" t="str">
        <f>IF(AND(AE11=0,AE12=0,AE13=0,AE14=0,AE15=0,AE16=0,AE17=0,AE18=0,AE19=0,AE20=0,AE21=0,AE22=0),"",(IF((SUMIFS(LME_non_ferrous!$F:$F,LME_non_ferrous!$A:$A,AC13))=0,"-",(SUMIFS(LME_non_ferrous!$F:$F,LME_non_ferrous!$A:$A,AC13)))))</f>
        <v/>
      </c>
      <c r="AE13" s="165">
        <f>SUMIFS(LME_non_ferrous!$F:$F,LME_non_ferrous!$A:$A,AC13)</f>
        <v>0</v>
      </c>
      <c r="AF13" s="3" t="str">
        <f>Доллар!AF13</f>
        <v>10.11.2023</v>
      </c>
      <c r="AG13" s="157" t="str">
        <f>IF(AND(AH11=0,AH12=0,AH13=0,AH14=0,AH15=0,AH16=0,AH17=0,AH18=0,AH19=0,AH20=0,AH21=0,AH22=0),"",(IF((SUMIFS(LME_non_ferrous!$F:$F,LME_non_ferrous!$A:$A,AF13))=0,"-",(SUMIFS(LME_non_ferrous!$F:$F,LME_non_ferrous!$A:$A,AF13)))))</f>
        <v/>
      </c>
      <c r="AH13" s="165">
        <f>SUMIFS(LME_non_ferrous!$F:$F,LME_non_ferrous!$A:$A,AF13)</f>
        <v>0</v>
      </c>
      <c r="AI13" s="3" t="str">
        <f>Доллар!AI13</f>
        <v>10.12.2023</v>
      </c>
      <c r="AJ13" s="157" t="str">
        <f>IF(AND(AK11=0,AK12=0,AK13=0,AK14=0,AK15=0,AK16=0,AK17=0,AK18=0,AK19=0,AK20=0,AK21=0,AK22=0),"",(IF((SUMIFS(LME_non_ferrous!$F:$F,LME_non_ferrous!$A:$A,AI13))=0,"-",(SUMIFS(LME_non_ferrous!$F:$F,LME_non_ferrous!$A:$A,AI13)))))</f>
        <v/>
      </c>
      <c r="AK13" s="165">
        <f>SUMIFS(LME_non_ferrous!$F:$F,LME_non_ferrous!$A:$A,AI13)</f>
        <v>0</v>
      </c>
      <c r="AQ13" s="153" t="str">
        <f t="shared" si="1"/>
        <v>10.06.2023</v>
      </c>
      <c r="AR13" s="161">
        <f t="shared" si="0"/>
        <v>0</v>
      </c>
      <c r="AT13" s="3" t="str">
        <f t="shared" si="2"/>
        <v>10.10.2023</v>
      </c>
      <c r="AU13" s="161">
        <f t="shared" si="3"/>
        <v>0</v>
      </c>
      <c r="AW13" s="3" t="str">
        <f t="shared" si="4"/>
        <v>10.11.2023</v>
      </c>
      <c r="AX13" s="161">
        <f t="shared" si="5"/>
        <v>0</v>
      </c>
      <c r="AZ13" s="3" t="str">
        <f t="shared" si="6"/>
        <v>10.12.2023</v>
      </c>
      <c r="BA13" s="161">
        <f t="shared" si="7"/>
        <v>0</v>
      </c>
    </row>
    <row r="14" spans="2:53" x14ac:dyDescent="0.25">
      <c r="B14" s="3" t="str">
        <f>Доллар!B14</f>
        <v>11.01.2023</v>
      </c>
      <c r="C14" s="157" t="str">
        <f>IF(AND(D12=0,D13=0,D14=0,D15=0,D16=0,D17=0,D18=0,D19=0,D20=0,D21=0,D22=0,D23=0),"",(IF((SUMIFS(LME_non_ferrous!$F:$F,LME_non_ferrous!$A:$A,B14))=0,"-",(SUMIFS(LME_non_ferrous!$F:$F,LME_non_ferrous!$A:$A,B14)))))</f>
        <v/>
      </c>
      <c r="D14" s="165">
        <f>SUMIFS(LME_non_ferrous!$F:$F,LME_non_ferrous!$A:$A,B14)</f>
        <v>0</v>
      </c>
      <c r="E14" s="3" t="str">
        <f>Доллар!E14</f>
        <v>11.02.2023</v>
      </c>
      <c r="F14" s="157" t="str">
        <f>IF(AND(G12=0,G13=0,G14=0,G15=0,G16=0,G17=0,G18=0,G19=0,G20=0,G21=0,G22=0,G23=0),"",(IF((SUMIFS(LME_non_ferrous!$F:$F,LME_non_ferrous!$A:$A,E14))=0,"-",(SUMIFS(LME_non_ferrous!$F:$F,LME_non_ferrous!$A:$A,E14)))))</f>
        <v/>
      </c>
      <c r="G14" s="165">
        <f>SUMIFS(LME_non_ferrous!$F:$F,LME_non_ferrous!$A:$A,E14)</f>
        <v>0</v>
      </c>
      <c r="H14" s="3" t="str">
        <f>Доллар!H14</f>
        <v>11.03.2023</v>
      </c>
      <c r="I14" s="157" t="str">
        <f>IF(AND(J12=0,J13=0,J14=0,J15=0,J16=0,J17=0,J18=0,J19=0,J20=0,J21=0,J22=0,J23=0),"",(IF((SUMIFS(LME_non_ferrous!$F:$F,LME_non_ferrous!$A:$A,H14))=0,"-",(SUMIFS(LME_non_ferrous!$F:$F,LME_non_ferrous!$A:$A,H14)))))</f>
        <v/>
      </c>
      <c r="J14" s="165">
        <f>SUMIFS(LME_non_ferrous!$F:$F,LME_non_ferrous!$A:$A,H14)</f>
        <v>0</v>
      </c>
      <c r="K14" s="3" t="str">
        <f>Доллар!K14</f>
        <v>11.04.2023</v>
      </c>
      <c r="L14" s="157" t="str">
        <f>IF(AND(M12=0,M13=0,M14=0,M15=0,M16=0,M17=0,M18=0,M19=0,M20=0,M21=0,M22=0,M23=0),"",(IF((SUMIFS(LME_non_ferrous!$F:$F,LME_non_ferrous!$A:$A,K14))=0,"-",(SUMIFS(LME_non_ferrous!$F:$F,LME_non_ferrous!$A:$A,K14)))))</f>
        <v/>
      </c>
      <c r="M14" s="165">
        <f>SUMIFS(LME_non_ferrous!$F:$F,LME_non_ferrous!$A:$A,K14)</f>
        <v>0</v>
      </c>
      <c r="N14" s="3" t="str">
        <f>Доллар!N14</f>
        <v>11.05.2023</v>
      </c>
      <c r="O14" s="157" t="str">
        <f>IF(AND(P12=0,P13=0,P14=0,P15=0,P16=0,P17=0,P18=0,P19=0,P20=0,P21=0,P22=0,P23=0),"",(IF((SUMIFS(LME_non_ferrous!$F:$F,LME_non_ferrous!$A:$A,N14))=0,"-",(SUMIFS(LME_non_ferrous!$F:$F,LME_non_ferrous!$A:$A,N14)))))</f>
        <v/>
      </c>
      <c r="P14" s="165">
        <f>SUMIFS(LME_non_ferrous!$F:$F,LME_non_ferrous!$A:$A,N14)</f>
        <v>0</v>
      </c>
      <c r="Q14" s="3" t="str">
        <f>Доллар!Q14</f>
        <v>11.06.2023</v>
      </c>
      <c r="R14" s="157" t="str">
        <f>IF(AND(S12=0,S13=0,S14=0,S15=0,S16=0,S17=0,S18=0,S19=0,S20=0,S21=0,S22=0,S23=0),"",(IF((SUMIFS(LME_non_ferrous!$F:$F,LME_non_ferrous!$A:$A,Q14))=0,"-",(SUMIFS(LME_non_ferrous!$F:$F,LME_non_ferrous!$A:$A,Q14)))))</f>
        <v/>
      </c>
      <c r="S14" s="165">
        <f>SUMIFS(LME_non_ferrous!$F:$F,LME_non_ferrous!$A:$A,Q14)</f>
        <v>0</v>
      </c>
      <c r="T14" s="3" t="str">
        <f>Доллар!T14</f>
        <v>11.07.2023</v>
      </c>
      <c r="U14" s="157" t="str">
        <f>IF(AND(V12=0,V13=0,V14=0,V15=0,V16=0,V17=0,V18=0,V19=0,V20=0,V21=0,V22=0,V23=0),"",(IF((SUMIFS(LME_non_ferrous!$F:$F,LME_non_ferrous!$A:$A,T14))=0,"-",(SUMIFS(LME_non_ferrous!$F:$F,LME_non_ferrous!$A:$A,T14)))))</f>
        <v/>
      </c>
      <c r="V14" s="165">
        <f>SUMIFS(LME_non_ferrous!$F:$F,LME_non_ferrous!$A:$A,T14)</f>
        <v>0</v>
      </c>
      <c r="W14" s="3" t="str">
        <f>Доллар!W14</f>
        <v>11.08.2023</v>
      </c>
      <c r="X14" s="157" t="str">
        <f>IF(AND(Y12=0,Y13=0,Y14=0,Y15=0,Y16=0,Y17=0,Y18=0,Y19=0,Y20=0,Y21=0,Y22=0,Y23=0),"",(IF((SUMIFS(LME_non_ferrous!$F:$F,LME_non_ferrous!$A:$A,W14))=0,"-",(SUMIFS(LME_non_ferrous!$F:$F,LME_non_ferrous!$A:$A,W14)))))</f>
        <v/>
      </c>
      <c r="Y14" s="165">
        <f>SUMIFS(LME_non_ferrous!$F:$F,LME_non_ferrous!$A:$A,W14)</f>
        <v>0</v>
      </c>
      <c r="Z14" s="3" t="str">
        <f>Доллар!Z14</f>
        <v>11.09.2023</v>
      </c>
      <c r="AA14" s="157" t="str">
        <f>IF(AND(AB12=0,AB13=0,AB14=0,AB15=0,AB16=0,AB17=0,AB18=0,AB19=0,AB20=0,AB21=0,AB22=0,AB23=0),"",(IF((SUMIFS(LME_non_ferrous!$F:$F,LME_non_ferrous!$A:$A,Z14))=0,"-",(SUMIFS(LME_non_ferrous!$F:$F,LME_non_ferrous!$A:$A,Z14)))))</f>
        <v/>
      </c>
      <c r="AB14" s="165">
        <f>SUMIFS(LME_non_ferrous!$F:$F,LME_non_ferrous!$A:$A,Z14)</f>
        <v>0</v>
      </c>
      <c r="AC14" s="3" t="str">
        <f>Доллар!AC14</f>
        <v>11.10.2023</v>
      </c>
      <c r="AD14" s="157" t="str">
        <f>IF(AND(AE12=0,AE13=0,AE14=0,AE15=0,AE16=0,AE17=0,AE18=0,AE19=0,AE20=0,AE21=0,AE22=0,AE23=0),"",(IF((SUMIFS(LME_non_ferrous!$F:$F,LME_non_ferrous!$A:$A,AC14))=0,"-",(SUMIFS(LME_non_ferrous!$F:$F,LME_non_ferrous!$A:$A,AC14)))))</f>
        <v/>
      </c>
      <c r="AE14" s="165">
        <f>SUMIFS(LME_non_ferrous!$F:$F,LME_non_ferrous!$A:$A,AC14)</f>
        <v>0</v>
      </c>
      <c r="AF14" s="3" t="str">
        <f>Доллар!AF14</f>
        <v>11.11.2023</v>
      </c>
      <c r="AG14" s="157" t="str">
        <f>IF(AND(AH12=0,AH13=0,AH14=0,AH15=0,AH16=0,AH17=0,AH18=0,AH19=0,AH20=0,AH21=0,AH22=0,AH23=0),"",(IF((SUMIFS(LME_non_ferrous!$F:$F,LME_non_ferrous!$A:$A,AF14))=0,"-",(SUMIFS(LME_non_ferrous!$F:$F,LME_non_ferrous!$A:$A,AF14)))))</f>
        <v/>
      </c>
      <c r="AH14" s="165">
        <f>SUMIFS(LME_non_ferrous!$F:$F,LME_non_ferrous!$A:$A,AF14)</f>
        <v>0</v>
      </c>
      <c r="AI14" s="3" t="str">
        <f>Доллар!AI14</f>
        <v>11.12.2023</v>
      </c>
      <c r="AJ14" s="157" t="str">
        <f>IF(AND(AK12=0,AK13=0,AK14=0,AK15=0,AK16=0,AK17=0,AK18=0,AK19=0,AK20=0,AK21=0,AK22=0,AK23=0),"",(IF((SUMIFS(LME_non_ferrous!$F:$F,LME_non_ferrous!$A:$A,AI14))=0,"-",(SUMIFS(LME_non_ferrous!$F:$F,LME_non_ferrous!$A:$A,AI14)))))</f>
        <v/>
      </c>
      <c r="AK14" s="165">
        <f>SUMIFS(LME_non_ferrous!$F:$F,LME_non_ferrous!$A:$A,AI14)</f>
        <v>0</v>
      </c>
      <c r="AQ14" s="153" t="str">
        <f t="shared" si="1"/>
        <v>11.06.2023</v>
      </c>
      <c r="AR14" s="161">
        <f t="shared" si="0"/>
        <v>0</v>
      </c>
      <c r="AT14" s="3" t="str">
        <f t="shared" si="2"/>
        <v>11.10.2023</v>
      </c>
      <c r="AU14" s="161">
        <f t="shared" si="3"/>
        <v>0</v>
      </c>
      <c r="AW14" s="3" t="str">
        <f t="shared" si="4"/>
        <v>11.11.2023</v>
      </c>
      <c r="AX14" s="161">
        <f t="shared" si="5"/>
        <v>0</v>
      </c>
      <c r="AZ14" s="3" t="str">
        <f t="shared" si="6"/>
        <v>11.12.2023</v>
      </c>
      <c r="BA14" s="161">
        <f t="shared" si="7"/>
        <v>0</v>
      </c>
    </row>
    <row r="15" spans="2:53" x14ac:dyDescent="0.25">
      <c r="B15" s="3" t="str">
        <f>Доллар!B15</f>
        <v>12.01.2023</v>
      </c>
      <c r="C15" s="157" t="str">
        <f>IF(AND(D13=0,D14=0,D15=0,D16=0,D17=0,D18=0,D19=0,D20=0,D21=0,D22=0,D23=0,D24=0),"",(IF((SUMIFS(LME_non_ferrous!$F:$F,LME_non_ferrous!$A:$A,B15))=0,"-",(SUMIFS(LME_non_ferrous!$F:$F,LME_non_ferrous!$A:$A,B15)))))</f>
        <v/>
      </c>
      <c r="D15" s="165">
        <f>SUMIFS(LME_non_ferrous!$F:$F,LME_non_ferrous!$A:$A,B15)</f>
        <v>0</v>
      </c>
      <c r="E15" s="3" t="str">
        <f>Доллар!E15</f>
        <v>12.02.2023</v>
      </c>
      <c r="F15" s="157" t="str">
        <f>IF(AND(G13=0,G14=0,G15=0,G16=0,G17=0,G18=0,G19=0,G20=0,G21=0,G22=0,G23=0,G24=0),"",(IF((SUMIFS(LME_non_ferrous!$F:$F,LME_non_ferrous!$A:$A,E15))=0,"-",(SUMIFS(LME_non_ferrous!$F:$F,LME_non_ferrous!$A:$A,E15)))))</f>
        <v/>
      </c>
      <c r="G15" s="165">
        <f>SUMIFS(LME_non_ferrous!$F:$F,LME_non_ferrous!$A:$A,E15)</f>
        <v>0</v>
      </c>
      <c r="H15" s="3" t="str">
        <f>Доллар!H15</f>
        <v>12.03.2023</v>
      </c>
      <c r="I15" s="157" t="str">
        <f>IF(AND(J13=0,J14=0,J15=0,J16=0,J17=0,J18=0,J19=0,J20=0,J21=0,J22=0,J23=0,J24=0),"",(IF((SUMIFS(LME_non_ferrous!$F:$F,LME_non_ferrous!$A:$A,H15))=0,"-",(SUMIFS(LME_non_ferrous!$F:$F,LME_non_ferrous!$A:$A,H15)))))</f>
        <v/>
      </c>
      <c r="J15" s="165">
        <f>SUMIFS(LME_non_ferrous!$F:$F,LME_non_ferrous!$A:$A,H15)</f>
        <v>0</v>
      </c>
      <c r="K15" s="3" t="str">
        <f>Доллар!K15</f>
        <v>12.04.2023</v>
      </c>
      <c r="L15" s="157" t="str">
        <f>IF(AND(M13=0,M14=0,M15=0,M16=0,M17=0,M18=0,M19=0,M20=0,M21=0,M22=0,M23=0,M24=0),"",(IF((SUMIFS(LME_non_ferrous!$F:$F,LME_non_ferrous!$A:$A,K15))=0,"-",(SUMIFS(LME_non_ferrous!$F:$F,LME_non_ferrous!$A:$A,K15)))))</f>
        <v/>
      </c>
      <c r="M15" s="165">
        <f>SUMIFS(LME_non_ferrous!$F:$F,LME_non_ferrous!$A:$A,K15)</f>
        <v>0</v>
      </c>
      <c r="N15" s="3" t="str">
        <f>Доллар!N15</f>
        <v>12.05.2023</v>
      </c>
      <c r="O15" s="157" t="str">
        <f>IF(AND(P13=0,P14=0,P15=0,P16=0,P17=0,P18=0,P19=0,P20=0,P21=0,P22=0,P23=0,P24=0),"",(IF((SUMIFS(LME_non_ferrous!$F:$F,LME_non_ferrous!$A:$A,N15))=0,"-",(SUMIFS(LME_non_ferrous!$F:$F,LME_non_ferrous!$A:$A,N15)))))</f>
        <v/>
      </c>
      <c r="P15" s="165">
        <f>SUMIFS(LME_non_ferrous!$F:$F,LME_non_ferrous!$A:$A,N15)</f>
        <v>0</v>
      </c>
      <c r="Q15" s="3" t="str">
        <f>Доллар!Q15</f>
        <v>12.06.2023</v>
      </c>
      <c r="R15" s="157" t="str">
        <f>IF(AND(S13=0,S14=0,S15=0,S16=0,S17=0,S18=0,S19=0,S20=0,S21=0,S22=0,S23=0,S24=0),"",(IF((SUMIFS(LME_non_ferrous!$F:$F,LME_non_ferrous!$A:$A,Q15))=0,"-",(SUMIFS(LME_non_ferrous!$F:$F,LME_non_ferrous!$A:$A,Q15)))))</f>
        <v/>
      </c>
      <c r="S15" s="165">
        <f>SUMIFS(LME_non_ferrous!$F:$F,LME_non_ferrous!$A:$A,Q15)</f>
        <v>0</v>
      </c>
      <c r="T15" s="3" t="str">
        <f>Доллар!T15</f>
        <v>12.07.2023</v>
      </c>
      <c r="U15" s="157" t="str">
        <f>IF(AND(V13=0,V14=0,V15=0,V16=0,V17=0,V18=0,V19=0,V20=0,V21=0,V22=0,V23=0,V24=0),"",(IF((SUMIFS(LME_non_ferrous!$F:$F,LME_non_ferrous!$A:$A,T15))=0,"-",(SUMIFS(LME_non_ferrous!$F:$F,LME_non_ferrous!$A:$A,T15)))))</f>
        <v/>
      </c>
      <c r="V15" s="165">
        <f>SUMIFS(LME_non_ferrous!$F:$F,LME_non_ferrous!$A:$A,T15)</f>
        <v>0</v>
      </c>
      <c r="W15" s="3" t="str">
        <f>Доллар!W15</f>
        <v>12.08.2023</v>
      </c>
      <c r="X15" s="157" t="str">
        <f>IF(AND(Y13=0,Y14=0,Y15=0,Y16=0,Y17=0,Y18=0,Y19=0,Y20=0,Y21=0,Y22=0,Y23=0,Y24=0),"",(IF((SUMIFS(LME_non_ferrous!$F:$F,LME_non_ferrous!$A:$A,W15))=0,"-",(SUMIFS(LME_non_ferrous!$F:$F,LME_non_ferrous!$A:$A,W15)))))</f>
        <v/>
      </c>
      <c r="Y15" s="165">
        <f>SUMIFS(LME_non_ferrous!$F:$F,LME_non_ferrous!$A:$A,W15)</f>
        <v>0</v>
      </c>
      <c r="Z15" s="3" t="str">
        <f>Доллар!Z15</f>
        <v>12.09.2023</v>
      </c>
      <c r="AA15" s="157" t="str">
        <f>IF(AND(AB13=0,AB14=0,AB15=0,AB16=0,AB17=0,AB18=0,AB19=0,AB20=0,AB21=0,AB22=0,AB23=0,AB24=0),"",(IF((SUMIFS(LME_non_ferrous!$F:$F,LME_non_ferrous!$A:$A,Z15))=0,"-",(SUMIFS(LME_non_ferrous!$F:$F,LME_non_ferrous!$A:$A,Z15)))))</f>
        <v/>
      </c>
      <c r="AB15" s="165">
        <f>SUMIFS(LME_non_ferrous!$F:$F,LME_non_ferrous!$A:$A,Z15)</f>
        <v>0</v>
      </c>
      <c r="AC15" s="3" t="str">
        <f>Доллар!AC15</f>
        <v>12.10.2023</v>
      </c>
      <c r="AD15" s="157" t="str">
        <f>IF(AND(AE13=0,AE14=0,AE15=0,AE16=0,AE17=0,AE18=0,AE19=0,AE20=0,AE21=0,AE22=0,AE23=0,AE24=0),"",(IF((SUMIFS(LME_non_ferrous!$F:$F,LME_non_ferrous!$A:$A,AC15))=0,"-",(SUMIFS(LME_non_ferrous!$F:$F,LME_non_ferrous!$A:$A,AC15)))))</f>
        <v/>
      </c>
      <c r="AE15" s="165">
        <f>SUMIFS(LME_non_ferrous!$F:$F,LME_non_ferrous!$A:$A,AC15)</f>
        <v>0</v>
      </c>
      <c r="AF15" s="3" t="str">
        <f>Доллар!AF15</f>
        <v>12.11.2023</v>
      </c>
      <c r="AG15" s="157" t="str">
        <f>IF(AND(AH13=0,AH14=0,AH15=0,AH16=0,AH17=0,AH18=0,AH19=0,AH20=0,AH21=0,AH22=0,AH23=0,AH24=0),"",(IF((SUMIFS(LME_non_ferrous!$F:$F,LME_non_ferrous!$A:$A,AF15))=0,"-",(SUMIFS(LME_non_ferrous!$F:$F,LME_non_ferrous!$A:$A,AF15)))))</f>
        <v/>
      </c>
      <c r="AH15" s="165">
        <f>SUMIFS(LME_non_ferrous!$F:$F,LME_non_ferrous!$A:$A,AF15)</f>
        <v>0</v>
      </c>
      <c r="AI15" s="3" t="str">
        <f>Доллар!AI15</f>
        <v>12.12.2023</v>
      </c>
      <c r="AJ15" s="157" t="str">
        <f>IF(AND(AK13=0,AK14=0,AK15=0,AK16=0,AK17=0,AK18=0,AK19=0,AK20=0,AK21=0,AK22=0,AK23=0,AK24=0),"",(IF((SUMIFS(LME_non_ferrous!$F:$F,LME_non_ferrous!$A:$A,AI15))=0,"-",(SUMIFS(LME_non_ferrous!$F:$F,LME_non_ferrous!$A:$A,AI15)))))</f>
        <v/>
      </c>
      <c r="AK15" s="165">
        <f>SUMIFS(LME_non_ferrous!$F:$F,LME_non_ferrous!$A:$A,AI15)</f>
        <v>0</v>
      </c>
      <c r="AQ15" s="153" t="str">
        <f t="shared" si="1"/>
        <v>12.06.2023</v>
      </c>
      <c r="AR15" s="161">
        <f t="shared" si="0"/>
        <v>0</v>
      </c>
      <c r="AT15" s="3" t="str">
        <f t="shared" si="2"/>
        <v>12.10.2023</v>
      </c>
      <c r="AU15" s="161">
        <f t="shared" si="3"/>
        <v>0</v>
      </c>
      <c r="AW15" s="3" t="str">
        <f t="shared" si="4"/>
        <v>12.11.2023</v>
      </c>
      <c r="AX15" s="161">
        <f t="shared" si="5"/>
        <v>0</v>
      </c>
      <c r="AZ15" s="3" t="str">
        <f t="shared" si="6"/>
        <v>12.12.2023</v>
      </c>
      <c r="BA15" s="161">
        <f t="shared" si="7"/>
        <v>0</v>
      </c>
    </row>
    <row r="16" spans="2:53" x14ac:dyDescent="0.25">
      <c r="B16" s="3" t="str">
        <f>Доллар!B16</f>
        <v>13.01.2023</v>
      </c>
      <c r="C16" s="157" t="str">
        <f>IF(AND(D14=0,D15=0,D16=0,D17=0,D18=0,D19=0,D20=0,D21=0,D22=0,D23=0,D24=0,D25=0),"",(IF((SUMIFS(LME_non_ferrous!$F:$F,LME_non_ferrous!$A:$A,B16))=0,"-",(SUMIFS(LME_non_ferrous!$F:$F,LME_non_ferrous!$A:$A,B16)))))</f>
        <v/>
      </c>
      <c r="D16" s="165">
        <f>SUMIFS(LME_non_ferrous!$F:$F,LME_non_ferrous!$A:$A,B16)</f>
        <v>0</v>
      </c>
      <c r="E16" s="3" t="str">
        <f>Доллар!E16</f>
        <v>13.02.2023</v>
      </c>
      <c r="F16" s="157" t="str">
        <f>IF(AND(G14=0,G15=0,G16=0,G17=0,G18=0,G19=0,G20=0,G21=0,G22=0,G23=0,G24=0,G25=0),"",(IF((SUMIFS(LME_non_ferrous!$F:$F,LME_non_ferrous!$A:$A,E16))=0,"-",(SUMIFS(LME_non_ferrous!$F:$F,LME_non_ferrous!$A:$A,E16)))))</f>
        <v/>
      </c>
      <c r="G16" s="165">
        <f>SUMIFS(LME_non_ferrous!$F:$F,LME_non_ferrous!$A:$A,E16)</f>
        <v>0</v>
      </c>
      <c r="H16" s="3" t="str">
        <f>Доллар!H16</f>
        <v>13.03.2023</v>
      </c>
      <c r="I16" s="157" t="str">
        <f>IF(AND(J14=0,J15=0,J16=0,J17=0,J18=0,J19=0,J20=0,J21=0,J22=0,J23=0,J24=0,J25=0),"",(IF((SUMIFS(LME_non_ferrous!$F:$F,LME_non_ferrous!$A:$A,H16))=0,"-",(SUMIFS(LME_non_ferrous!$F:$F,LME_non_ferrous!$A:$A,H16)))))</f>
        <v/>
      </c>
      <c r="J16" s="165">
        <f>SUMIFS(LME_non_ferrous!$F:$F,LME_non_ferrous!$A:$A,H16)</f>
        <v>0</v>
      </c>
      <c r="K16" s="3" t="str">
        <f>Доллар!K16</f>
        <v>13.04.2023</v>
      </c>
      <c r="L16" s="157" t="str">
        <f>IF(AND(M14=0,M15=0,M16=0,M17=0,M18=0,M19=0,M20=0,M21=0,M22=0,M23=0,M24=0,M25=0),"",(IF((SUMIFS(LME_non_ferrous!$F:$F,LME_non_ferrous!$A:$A,K16))=0,"-",(SUMIFS(LME_non_ferrous!$F:$F,LME_non_ferrous!$A:$A,K16)))))</f>
        <v/>
      </c>
      <c r="M16" s="165">
        <f>SUMIFS(LME_non_ferrous!$F:$F,LME_non_ferrous!$A:$A,K16)</f>
        <v>0</v>
      </c>
      <c r="N16" s="3" t="str">
        <f>Доллар!N16</f>
        <v>13.05.2023</v>
      </c>
      <c r="O16" s="157" t="str">
        <f>IF(AND(P14=0,P15=0,P16=0,P17=0,P18=0,P19=0,P20=0,P21=0,P22=0,P23=0,P24=0,P25=0),"",(IF((SUMIFS(LME_non_ferrous!$F:$F,LME_non_ferrous!$A:$A,N16))=0,"-",(SUMIFS(LME_non_ferrous!$F:$F,LME_non_ferrous!$A:$A,N16)))))</f>
        <v/>
      </c>
      <c r="P16" s="165">
        <f>SUMIFS(LME_non_ferrous!$F:$F,LME_non_ferrous!$A:$A,N16)</f>
        <v>0</v>
      </c>
      <c r="Q16" s="3" t="str">
        <f>Доллар!Q16</f>
        <v>13.06.2023</v>
      </c>
      <c r="R16" s="157" t="str">
        <f>IF(AND(S14=0,S15=0,S16=0,S17=0,S18=0,S19=0,S20=0,S21=0,S22=0,S23=0,S24=0,S25=0),"",(IF((SUMIFS(LME_non_ferrous!$F:$F,LME_non_ferrous!$A:$A,Q16))=0,"-",(SUMIFS(LME_non_ferrous!$F:$F,LME_non_ferrous!$A:$A,Q16)))))</f>
        <v/>
      </c>
      <c r="S16" s="165">
        <f>SUMIFS(LME_non_ferrous!$F:$F,LME_non_ferrous!$A:$A,Q16)</f>
        <v>0</v>
      </c>
      <c r="T16" s="3" t="str">
        <f>Доллар!T16</f>
        <v>13.07.2023</v>
      </c>
      <c r="U16" s="157" t="str">
        <f>IF(AND(V14=0,V15=0,V16=0,V17=0,V18=0,V19=0,V20=0,V21=0,V22=0,V23=0,V24=0,V25=0),"",(IF((SUMIFS(LME_non_ferrous!$F:$F,LME_non_ferrous!$A:$A,T16))=0,"-",(SUMIFS(LME_non_ferrous!$F:$F,LME_non_ferrous!$A:$A,T16)))))</f>
        <v/>
      </c>
      <c r="V16" s="165">
        <f>SUMIFS(LME_non_ferrous!$F:$F,LME_non_ferrous!$A:$A,T16)</f>
        <v>0</v>
      </c>
      <c r="W16" s="3" t="str">
        <f>Доллар!W16</f>
        <v>13.08.2023</v>
      </c>
      <c r="X16" s="157" t="str">
        <f>IF(AND(Y14=0,Y15=0,Y16=0,Y17=0,Y18=0,Y19=0,Y20=0,Y21=0,Y22=0,Y23=0,Y24=0,Y25=0),"",(IF((SUMIFS(LME_non_ferrous!$F:$F,LME_non_ferrous!$A:$A,W16))=0,"-",(SUMIFS(LME_non_ferrous!$F:$F,LME_non_ferrous!$A:$A,W16)))))</f>
        <v/>
      </c>
      <c r="Y16" s="165">
        <f>SUMIFS(LME_non_ferrous!$F:$F,LME_non_ferrous!$A:$A,W16)</f>
        <v>0</v>
      </c>
      <c r="Z16" s="3" t="str">
        <f>Доллар!Z16</f>
        <v>13.09.2023</v>
      </c>
      <c r="AA16" s="157" t="str">
        <f>IF(AND(AB14=0,AB15=0,AB16=0,AB17=0,AB18=0,AB19=0,AB20=0,AB21=0,AB22=0,AB23=0,AB24=0,AB25=0),"",(IF((SUMIFS(LME_non_ferrous!$F:$F,LME_non_ferrous!$A:$A,Z16))=0,"-",(SUMIFS(LME_non_ferrous!$F:$F,LME_non_ferrous!$A:$A,Z16)))))</f>
        <v/>
      </c>
      <c r="AB16" s="165">
        <f>SUMIFS(LME_non_ferrous!$F:$F,LME_non_ferrous!$A:$A,Z16)</f>
        <v>0</v>
      </c>
      <c r="AC16" s="3" t="str">
        <f>Доллар!AC16</f>
        <v>13.10.2023</v>
      </c>
      <c r="AD16" s="157" t="str">
        <f>IF(AND(AE14=0,AE15=0,AE16=0,AE17=0,AE18=0,AE19=0,AE20=0,AE21=0,AE22=0,AE23=0,AE24=0,AE25=0),"",(IF((SUMIFS(LME_non_ferrous!$F:$F,LME_non_ferrous!$A:$A,AC16))=0,"-",(SUMIFS(LME_non_ferrous!$F:$F,LME_non_ferrous!$A:$A,AC16)))))</f>
        <v/>
      </c>
      <c r="AE16" s="165">
        <f>SUMIFS(LME_non_ferrous!$F:$F,LME_non_ferrous!$A:$A,AC16)</f>
        <v>0</v>
      </c>
      <c r="AF16" s="3" t="str">
        <f>Доллар!AF16</f>
        <v>13.11.2023</v>
      </c>
      <c r="AG16" s="157" t="str">
        <f>IF(AND(AH14=0,AH15=0,AH16=0,AH17=0,AH18=0,AH19=0,AH20=0,AH21=0,AH22=0,AH23=0,AH24=0,AH25=0),"",(IF((SUMIFS(LME_non_ferrous!$F:$F,LME_non_ferrous!$A:$A,AF16))=0,"-",(SUMIFS(LME_non_ferrous!$F:$F,LME_non_ferrous!$A:$A,AF16)))))</f>
        <v/>
      </c>
      <c r="AH16" s="165">
        <f>SUMIFS(LME_non_ferrous!$F:$F,LME_non_ferrous!$A:$A,AF16)</f>
        <v>0</v>
      </c>
      <c r="AI16" s="3" t="str">
        <f>Доллар!AI16</f>
        <v>13.12.2023</v>
      </c>
      <c r="AJ16" s="157" t="str">
        <f>IF(AND(AK14=0,AK15=0,AK16=0,AK17=0,AK18=0,AK19=0,AK20=0,AK21=0,AK22=0,AK23=0,AK24=0,AK25=0),"",(IF((SUMIFS(LME_non_ferrous!$F:$F,LME_non_ferrous!$A:$A,AI16))=0,"-",(SUMIFS(LME_non_ferrous!$F:$F,LME_non_ferrous!$A:$A,AI16)))))</f>
        <v/>
      </c>
      <c r="AK16" s="165">
        <f>SUMIFS(LME_non_ferrous!$F:$F,LME_non_ferrous!$A:$A,AI16)</f>
        <v>0</v>
      </c>
      <c r="AQ16" s="153" t="str">
        <f t="shared" si="1"/>
        <v>13.06.2023</v>
      </c>
      <c r="AR16" s="161">
        <f t="shared" si="0"/>
        <v>0</v>
      </c>
      <c r="AT16" s="3" t="str">
        <f t="shared" si="2"/>
        <v>13.10.2023</v>
      </c>
      <c r="AU16" s="161">
        <f t="shared" si="3"/>
        <v>0</v>
      </c>
      <c r="AW16" s="3" t="str">
        <f t="shared" si="4"/>
        <v>13.11.2023</v>
      </c>
      <c r="AX16" s="161">
        <f t="shared" si="5"/>
        <v>0</v>
      </c>
      <c r="AZ16" s="3" t="str">
        <f t="shared" si="6"/>
        <v>13.12.2023</v>
      </c>
      <c r="BA16" s="161">
        <f t="shared" si="7"/>
        <v>0</v>
      </c>
    </row>
    <row r="17" spans="2:53" x14ac:dyDescent="0.25">
      <c r="B17" s="3" t="str">
        <f>Доллар!B17</f>
        <v>14.01.2023</v>
      </c>
      <c r="C17" s="157" t="str">
        <f>IF(AND(D15=0,D16=0,D17=0,D18=0,D19=0,D20=0,D21=0,D22=0,D23=0,D24=0,D25=0,D26=0),"",(IF((SUMIFS(LME_non_ferrous!$F:$F,LME_non_ferrous!$A:$A,B17))=0,"-",(SUMIFS(LME_non_ferrous!$F:$F,LME_non_ferrous!$A:$A,B17)))))</f>
        <v/>
      </c>
      <c r="D17" s="165">
        <f>SUMIFS(LME_non_ferrous!$F:$F,LME_non_ferrous!$A:$A,B17)</f>
        <v>0</v>
      </c>
      <c r="E17" s="3" t="str">
        <f>Доллар!E17</f>
        <v>14.02.2023</v>
      </c>
      <c r="F17" s="157" t="str">
        <f>IF(AND(G15=0,G16=0,G17=0,G18=0,G19=0,G20=0,G21=0,G22=0,G23=0,G24=0,G25=0,G26=0),"",(IF((SUMIFS(LME_non_ferrous!$F:$F,LME_non_ferrous!$A:$A,E17))=0,"-",(SUMIFS(LME_non_ferrous!$F:$F,LME_non_ferrous!$A:$A,E17)))))</f>
        <v/>
      </c>
      <c r="G17" s="165">
        <f>SUMIFS(LME_non_ferrous!$F:$F,LME_non_ferrous!$A:$A,E17)</f>
        <v>0</v>
      </c>
      <c r="H17" s="3" t="str">
        <f>Доллар!H17</f>
        <v>14.03.2023</v>
      </c>
      <c r="I17" s="157" t="str">
        <f>IF(AND(J15=0,J16=0,J17=0,J18=0,J19=0,J20=0,J21=0,J22=0,J23=0,J24=0,J25=0,J26=0),"",(IF((SUMIFS(LME_non_ferrous!$F:$F,LME_non_ferrous!$A:$A,H17))=0,"-",(SUMIFS(LME_non_ferrous!$F:$F,LME_non_ferrous!$A:$A,H17)))))</f>
        <v/>
      </c>
      <c r="J17" s="165">
        <f>SUMIFS(LME_non_ferrous!$F:$F,LME_non_ferrous!$A:$A,H17)</f>
        <v>0</v>
      </c>
      <c r="K17" s="3" t="str">
        <f>Доллар!K17</f>
        <v>14.04.2023</v>
      </c>
      <c r="L17" s="157" t="str">
        <f>IF(AND(M15=0,M16=0,M17=0,M18=0,M19=0,M20=0,M21=0,M22=0,M23=0,M24=0,M25=0,M26=0),"",(IF((SUMIFS(LME_non_ferrous!$F:$F,LME_non_ferrous!$A:$A,K17))=0,"-",(SUMIFS(LME_non_ferrous!$F:$F,LME_non_ferrous!$A:$A,K17)))))</f>
        <v/>
      </c>
      <c r="M17" s="165">
        <f>SUMIFS(LME_non_ferrous!$F:$F,LME_non_ferrous!$A:$A,K17)</f>
        <v>0</v>
      </c>
      <c r="N17" s="3" t="str">
        <f>Доллар!N17</f>
        <v>14.05.2023</v>
      </c>
      <c r="O17" s="157" t="str">
        <f>IF(AND(P15=0,P16=0,P17=0,P18=0,P19=0,P20=0,P21=0,P22=0,P23=0,P24=0,P25=0,P26=0),"",(IF((SUMIFS(LME_non_ferrous!$F:$F,LME_non_ferrous!$A:$A,N17))=0,"-",(SUMIFS(LME_non_ferrous!$F:$F,LME_non_ferrous!$A:$A,N17)))))</f>
        <v/>
      </c>
      <c r="P17" s="165">
        <f>SUMIFS(LME_non_ferrous!$F:$F,LME_non_ferrous!$A:$A,N17)</f>
        <v>0</v>
      </c>
      <c r="Q17" s="3" t="str">
        <f>Доллар!Q17</f>
        <v>14.06.2023</v>
      </c>
      <c r="R17" s="157" t="str">
        <f>IF(AND(S15=0,S16=0,S17=0,S18=0,S19=0,S20=0,S21=0,S22=0,S23=0,S24=0,S25=0,S26=0),"",(IF((SUMIFS(LME_non_ferrous!$F:$F,LME_non_ferrous!$A:$A,Q17))=0,"-",(SUMIFS(LME_non_ferrous!$F:$F,LME_non_ferrous!$A:$A,Q17)))))</f>
        <v/>
      </c>
      <c r="S17" s="165">
        <f>SUMIFS(LME_non_ferrous!$F:$F,LME_non_ferrous!$A:$A,Q17)</f>
        <v>0</v>
      </c>
      <c r="T17" s="3" t="str">
        <f>Доллар!T17</f>
        <v>14.07.2023</v>
      </c>
      <c r="U17" s="157" t="str">
        <f>IF(AND(V15=0,V16=0,V17=0,V18=0,V19=0,V20=0,V21=0,V22=0,V23=0,V24=0,V25=0,V26=0),"",(IF((SUMIFS(LME_non_ferrous!$F:$F,LME_non_ferrous!$A:$A,T17))=0,"-",(SUMIFS(LME_non_ferrous!$F:$F,LME_non_ferrous!$A:$A,T17)))))</f>
        <v/>
      </c>
      <c r="V17" s="165">
        <f>SUMIFS(LME_non_ferrous!$F:$F,LME_non_ferrous!$A:$A,T17)</f>
        <v>0</v>
      </c>
      <c r="W17" s="3" t="str">
        <f>Доллар!W17</f>
        <v>14.08.2023</v>
      </c>
      <c r="X17" s="157" t="str">
        <f>IF(AND(Y15=0,Y16=0,Y17=0,Y18=0,Y19=0,Y20=0,Y21=0,Y22=0,Y23=0,Y24=0,Y25=0,Y26=0),"",(IF((SUMIFS(LME_non_ferrous!$F:$F,LME_non_ferrous!$A:$A,W17))=0,"-",(SUMIFS(LME_non_ferrous!$F:$F,LME_non_ferrous!$A:$A,W17)))))</f>
        <v/>
      </c>
      <c r="Y17" s="165">
        <f>SUMIFS(LME_non_ferrous!$F:$F,LME_non_ferrous!$A:$A,W17)</f>
        <v>0</v>
      </c>
      <c r="Z17" s="3" t="str">
        <f>Доллар!Z17</f>
        <v>14.09.2023</v>
      </c>
      <c r="AA17" s="157" t="str">
        <f>IF(AND(AB15=0,AB16=0,AB17=0,AB18=0,AB19=0,AB20=0,AB21=0,AB22=0,AB23=0,AB24=0,AB25=0,AB26=0),"",(IF((SUMIFS(LME_non_ferrous!$F:$F,LME_non_ferrous!$A:$A,Z17))=0,"-",(SUMIFS(LME_non_ferrous!$F:$F,LME_non_ferrous!$A:$A,Z17)))))</f>
        <v/>
      </c>
      <c r="AB17" s="165">
        <f>SUMIFS(LME_non_ferrous!$F:$F,LME_non_ferrous!$A:$A,Z17)</f>
        <v>0</v>
      </c>
      <c r="AC17" s="3" t="str">
        <f>Доллар!AC17</f>
        <v>14.10.2023</v>
      </c>
      <c r="AD17" s="157" t="str">
        <f>IF(AND(AE15=0,AE16=0,AE17=0,AE18=0,AE19=0,AE20=0,AE21=0,AE22=0,AE23=0,AE24=0,AE25=0,AE26=0),"",(IF((SUMIFS(LME_non_ferrous!$F:$F,LME_non_ferrous!$A:$A,AC17))=0,"-",(SUMIFS(LME_non_ferrous!$F:$F,LME_non_ferrous!$A:$A,AC17)))))</f>
        <v/>
      </c>
      <c r="AE17" s="165">
        <f>SUMIFS(LME_non_ferrous!$F:$F,LME_non_ferrous!$A:$A,AC17)</f>
        <v>0</v>
      </c>
      <c r="AF17" s="3" t="str">
        <f>Доллар!AF17</f>
        <v>14.11.2023</v>
      </c>
      <c r="AG17" s="157" t="str">
        <f>IF(AND(AH15=0,AH16=0,AH17=0,AH18=0,AH19=0,AH20=0,AH21=0,AH22=0,AH23=0,AH24=0,AH25=0,AH26=0),"",(IF((SUMIFS(LME_non_ferrous!$F:$F,LME_non_ferrous!$A:$A,AF17))=0,"-",(SUMIFS(LME_non_ferrous!$F:$F,LME_non_ferrous!$A:$A,AF17)))))</f>
        <v/>
      </c>
      <c r="AH17" s="165">
        <f>SUMIFS(LME_non_ferrous!$F:$F,LME_non_ferrous!$A:$A,AF17)</f>
        <v>0</v>
      </c>
      <c r="AI17" s="3" t="str">
        <f>Доллар!AI17</f>
        <v>14.12.2023</v>
      </c>
      <c r="AJ17" s="157" t="str">
        <f>IF(AND(AK15=0,AK16=0,AK17=0,AK18=0,AK19=0,AK20=0,AK21=0,AK22=0,AK23=0,AK24=0,AK25=0,AK26=0),"",(IF((SUMIFS(LME_non_ferrous!$F:$F,LME_non_ferrous!$A:$A,AI17))=0,"-",(SUMIFS(LME_non_ferrous!$F:$F,LME_non_ferrous!$A:$A,AI17)))))</f>
        <v/>
      </c>
      <c r="AK17" s="165">
        <f>SUMIFS(LME_non_ferrous!$F:$F,LME_non_ferrous!$A:$A,AI17)</f>
        <v>0</v>
      </c>
      <c r="AQ17" s="153" t="str">
        <f t="shared" si="1"/>
        <v>14.06.2023</v>
      </c>
      <c r="AR17" s="161">
        <f t="shared" si="0"/>
        <v>0</v>
      </c>
      <c r="AT17" s="3" t="str">
        <f t="shared" si="2"/>
        <v>14.10.2023</v>
      </c>
      <c r="AU17" s="161">
        <f t="shared" si="3"/>
        <v>0</v>
      </c>
      <c r="AW17" s="3" t="str">
        <f t="shared" si="4"/>
        <v>14.11.2023</v>
      </c>
      <c r="AX17" s="161">
        <f t="shared" si="5"/>
        <v>0</v>
      </c>
      <c r="AZ17" s="3" t="str">
        <f t="shared" si="6"/>
        <v>14.12.2023</v>
      </c>
      <c r="BA17" s="161">
        <f t="shared" si="7"/>
        <v>0</v>
      </c>
    </row>
    <row r="18" spans="2:53" x14ac:dyDescent="0.25">
      <c r="B18" s="3" t="str">
        <f>Доллар!B18</f>
        <v>15.01.2023</v>
      </c>
      <c r="C18" s="157" t="str">
        <f>IF(AND(D16=0,D17=0,D18=0,D19=0,D20=0,D21=0,D22=0,D23=0,D24=0,D25=0,D26=0,D27=0),"",(IF((SUMIFS(LME_non_ferrous!$F:$F,LME_non_ferrous!$A:$A,B18))=0,"-",(SUMIFS(LME_non_ferrous!$F:$F,LME_non_ferrous!$A:$A,B18)))))</f>
        <v/>
      </c>
      <c r="D18" s="165">
        <f>SUMIFS(LME_non_ferrous!$F:$F,LME_non_ferrous!$A:$A,B18)</f>
        <v>0</v>
      </c>
      <c r="E18" s="3" t="str">
        <f>Доллар!E18</f>
        <v>15.02.2023</v>
      </c>
      <c r="F18" s="157" t="str">
        <f>IF(AND(G16=0,G17=0,G18=0,G19=0,G20=0,G21=0,G22=0,G23=0,G24=0,G25=0,G26=0,G27=0),"",(IF((SUMIFS(LME_non_ferrous!$F:$F,LME_non_ferrous!$A:$A,E18))=0,"-",(SUMIFS(LME_non_ferrous!$F:$F,LME_non_ferrous!$A:$A,E18)))))</f>
        <v/>
      </c>
      <c r="G18" s="165">
        <f>SUMIFS(LME_non_ferrous!$F:$F,LME_non_ferrous!$A:$A,E18)</f>
        <v>0</v>
      </c>
      <c r="H18" s="3" t="str">
        <f>Доллар!H18</f>
        <v>15.03.2023</v>
      </c>
      <c r="I18" s="157" t="str">
        <f>IF(AND(J16=0,J17=0,J18=0,J19=0,J20=0,J21=0,J22=0,J23=0,J24=0,J25=0,J26=0,J27=0),"",(IF((SUMIFS(LME_non_ferrous!$F:$F,LME_non_ferrous!$A:$A,H18))=0,"-",(SUMIFS(LME_non_ferrous!$F:$F,LME_non_ferrous!$A:$A,H18)))))</f>
        <v/>
      </c>
      <c r="J18" s="165">
        <f>SUMIFS(LME_non_ferrous!$F:$F,LME_non_ferrous!$A:$A,H18)</f>
        <v>0</v>
      </c>
      <c r="K18" s="3" t="str">
        <f>Доллар!K18</f>
        <v>15.04.2023</v>
      </c>
      <c r="L18" s="157" t="str">
        <f>IF(AND(M16=0,M17=0,M18=0,M19=0,M20=0,M21=0,M22=0,M23=0,M24=0,M25=0,M26=0,M27=0),"",(IF((SUMIFS(LME_non_ferrous!$F:$F,LME_non_ferrous!$A:$A,K18))=0,"-",(SUMIFS(LME_non_ferrous!$F:$F,LME_non_ferrous!$A:$A,K18)))))</f>
        <v/>
      </c>
      <c r="M18" s="165">
        <f>SUMIFS(LME_non_ferrous!$F:$F,LME_non_ferrous!$A:$A,K18)</f>
        <v>0</v>
      </c>
      <c r="N18" s="3" t="str">
        <f>Доллар!N18</f>
        <v>15.05.2023</v>
      </c>
      <c r="O18" s="157" t="str">
        <f>IF(AND(P16=0,P17=0,P18=0,P19=0,P20=0,P21=0,P22=0,P23=0,P24=0,P25=0,P26=0,P27=0),"",(IF((SUMIFS(LME_non_ferrous!$F:$F,LME_non_ferrous!$A:$A,N18))=0,"-",(SUMIFS(LME_non_ferrous!$F:$F,LME_non_ferrous!$A:$A,N18)))))</f>
        <v/>
      </c>
      <c r="P18" s="165">
        <f>SUMIFS(LME_non_ferrous!$F:$F,LME_non_ferrous!$A:$A,N18)</f>
        <v>0</v>
      </c>
      <c r="Q18" s="3" t="str">
        <f>Доллар!Q18</f>
        <v>15.06.2023</v>
      </c>
      <c r="R18" s="157" t="str">
        <f>IF(AND(S16=0,S17=0,S18=0,S19=0,S20=0,S21=0,S22=0,S23=0,S24=0,S25=0,S26=0,S27=0),"",(IF((SUMIFS(LME_non_ferrous!$F:$F,LME_non_ferrous!$A:$A,Q18))=0,"-",(SUMIFS(LME_non_ferrous!$F:$F,LME_non_ferrous!$A:$A,Q18)))))</f>
        <v/>
      </c>
      <c r="S18" s="165">
        <f>SUMIFS(LME_non_ferrous!$F:$F,LME_non_ferrous!$A:$A,Q18)</f>
        <v>0</v>
      </c>
      <c r="T18" s="3" t="str">
        <f>Доллар!T18</f>
        <v>15.07.2023</v>
      </c>
      <c r="U18" s="157" t="str">
        <f>IF(AND(V16=0,V17=0,V18=0,V19=0,V20=0,V21=0,V22=0,V23=0,V24=0,V25=0,V26=0,V27=0),"",(IF((SUMIFS(LME_non_ferrous!$F:$F,LME_non_ferrous!$A:$A,T18))=0,"-",(SUMIFS(LME_non_ferrous!$F:$F,LME_non_ferrous!$A:$A,T18)))))</f>
        <v/>
      </c>
      <c r="V18" s="165">
        <f>SUMIFS(LME_non_ferrous!$F:$F,LME_non_ferrous!$A:$A,T18)</f>
        <v>0</v>
      </c>
      <c r="W18" s="3" t="str">
        <f>Доллар!W18</f>
        <v>15.08.2023</v>
      </c>
      <c r="X18" s="157" t="str">
        <f>IF(AND(Y16=0,Y17=0,Y18=0,Y19=0,Y20=0,Y21=0,Y22=0,Y23=0,Y24=0,Y25=0,Y26=0,Y27=0),"",(IF((SUMIFS(LME_non_ferrous!$F:$F,LME_non_ferrous!$A:$A,W18))=0,"-",(SUMIFS(LME_non_ferrous!$F:$F,LME_non_ferrous!$A:$A,W18)))))</f>
        <v/>
      </c>
      <c r="Y18" s="165">
        <f>SUMIFS(LME_non_ferrous!$F:$F,LME_non_ferrous!$A:$A,W18)</f>
        <v>0</v>
      </c>
      <c r="Z18" s="3" t="str">
        <f>Доллар!Z18</f>
        <v>15.09.2023</v>
      </c>
      <c r="AA18" s="157" t="str">
        <f>IF(AND(AB16=0,AB17=0,AB18=0,AB19=0,AB20=0,AB21=0,AB22=0,AB23=0,AB24=0,AB25=0,AB26=0,AB27=0),"",(IF((SUMIFS(LME_non_ferrous!$F:$F,LME_non_ferrous!$A:$A,Z18))=0,"-",(SUMIFS(LME_non_ferrous!$F:$F,LME_non_ferrous!$A:$A,Z18)))))</f>
        <v/>
      </c>
      <c r="AB18" s="165">
        <f>SUMIFS(LME_non_ferrous!$F:$F,LME_non_ferrous!$A:$A,Z18)</f>
        <v>0</v>
      </c>
      <c r="AC18" s="3" t="str">
        <f>Доллар!AC18</f>
        <v>15.10.2023</v>
      </c>
      <c r="AD18" s="157" t="str">
        <f>IF(AND(AE16=0,AE17=0,AE18=0,AE19=0,AE20=0,AE21=0,AE22=0,AE23=0,AE24=0,AE25=0,AE26=0,AE27=0),"",(IF((SUMIFS(LME_non_ferrous!$F:$F,LME_non_ferrous!$A:$A,AC18))=0,"-",(SUMIFS(LME_non_ferrous!$F:$F,LME_non_ferrous!$A:$A,AC18)))))</f>
        <v/>
      </c>
      <c r="AE18" s="165">
        <f>SUMIFS(LME_non_ferrous!$F:$F,LME_non_ferrous!$A:$A,AC18)</f>
        <v>0</v>
      </c>
      <c r="AF18" s="3" t="str">
        <f>Доллар!AF18</f>
        <v>15.11.2023</v>
      </c>
      <c r="AG18" s="157" t="str">
        <f>IF(AND(AH16=0,AH17=0,AH18=0,AH19=0,AH20=0,AH21=0,AH22=0,AH23=0,AH24=0,AH25=0,AH26=0,AH27=0),"",(IF((SUMIFS(LME_non_ferrous!$F:$F,LME_non_ferrous!$A:$A,AF18))=0,"-",(SUMIFS(LME_non_ferrous!$F:$F,LME_non_ferrous!$A:$A,AF18)))))</f>
        <v/>
      </c>
      <c r="AH18" s="165">
        <f>SUMIFS(LME_non_ferrous!$F:$F,LME_non_ferrous!$A:$A,AF18)</f>
        <v>0</v>
      </c>
      <c r="AI18" s="3" t="str">
        <f>Доллар!AI18</f>
        <v>15.12.2023</v>
      </c>
      <c r="AJ18" s="157" t="str">
        <f>IF(AND(AK16=0,AK17=0,AK18=0,AK19=0,AK20=0,AK21=0,AK22=0,AK23=0,AK24=0,AK25=0,AK26=0,AK27=0),"",(IF((SUMIFS(LME_non_ferrous!$F:$F,LME_non_ferrous!$A:$A,AI18))=0,"-",(SUMIFS(LME_non_ferrous!$F:$F,LME_non_ferrous!$A:$A,AI18)))))</f>
        <v/>
      </c>
      <c r="AK18" s="165">
        <f>SUMIFS(LME_non_ferrous!$F:$F,LME_non_ferrous!$A:$A,AI18)</f>
        <v>0</v>
      </c>
      <c r="AQ18" s="153" t="str">
        <f t="shared" si="1"/>
        <v>15.06.2023</v>
      </c>
      <c r="AR18" s="161">
        <f t="shared" si="0"/>
        <v>0</v>
      </c>
      <c r="AT18" s="3" t="str">
        <f t="shared" si="2"/>
        <v>15.10.2023</v>
      </c>
      <c r="AU18" s="161">
        <f t="shared" si="3"/>
        <v>0</v>
      </c>
      <c r="AW18" s="3" t="str">
        <f t="shared" si="4"/>
        <v>15.11.2023</v>
      </c>
      <c r="AX18" s="161">
        <f t="shared" si="5"/>
        <v>0</v>
      </c>
      <c r="AZ18" s="3" t="str">
        <f t="shared" si="6"/>
        <v>15.12.2023</v>
      </c>
      <c r="BA18" s="161">
        <f t="shared" si="7"/>
        <v>0</v>
      </c>
    </row>
    <row r="19" spans="2:53" x14ac:dyDescent="0.25">
      <c r="B19" s="3" t="str">
        <f>Доллар!B19</f>
        <v>16.01.2023</v>
      </c>
      <c r="C19" s="157" t="str">
        <f>IF(AND(D17=0,D18=0,D19=0,D20=0,D21=0,D22=0,D23=0,D24=0,D25=0,D26=0,D27=0,D28=0),"",(IF((SUMIFS(LME_non_ferrous!$F:$F,LME_non_ferrous!$A:$A,B19))=0,"-",(SUMIFS(LME_non_ferrous!$F:$F,LME_non_ferrous!$A:$A,B19)))))</f>
        <v/>
      </c>
      <c r="D19" s="165">
        <f>SUMIFS(LME_non_ferrous!$F:$F,LME_non_ferrous!$A:$A,B19)</f>
        <v>0</v>
      </c>
      <c r="E19" s="3" t="str">
        <f>Доллар!E19</f>
        <v>16.02.2023</v>
      </c>
      <c r="F19" s="157" t="str">
        <f>IF(AND(G17=0,G18=0,G19=0,G20=0,G21=0,G22=0,G23=0,G24=0,G25=0,G26=0,G27=0,G28=0),"",(IF((SUMIFS(LME_non_ferrous!$F:$F,LME_non_ferrous!$A:$A,E19))=0,"-",(SUMIFS(LME_non_ferrous!$F:$F,LME_non_ferrous!$A:$A,E19)))))</f>
        <v/>
      </c>
      <c r="G19" s="165">
        <f>SUMIFS(LME_non_ferrous!$F:$F,LME_non_ferrous!$A:$A,E19)</f>
        <v>0</v>
      </c>
      <c r="H19" s="3" t="str">
        <f>Доллар!H19</f>
        <v>16.03.2023</v>
      </c>
      <c r="I19" s="157" t="str">
        <f>IF(AND(J17=0,J18=0,J19=0,J20=0,J21=0,J22=0,J23=0,J24=0,J25=0,J26=0,J27=0,J28=0),"",(IF((SUMIFS(LME_non_ferrous!$F:$F,LME_non_ferrous!$A:$A,H19))=0,"-",(SUMIFS(LME_non_ferrous!$F:$F,LME_non_ferrous!$A:$A,H19)))))</f>
        <v/>
      </c>
      <c r="J19" s="165">
        <f>SUMIFS(LME_non_ferrous!$F:$F,LME_non_ferrous!$A:$A,H19)</f>
        <v>0</v>
      </c>
      <c r="K19" s="3" t="str">
        <f>Доллар!K19</f>
        <v>16.04.2023</v>
      </c>
      <c r="L19" s="157" t="str">
        <f>IF(AND(M17=0,M18=0,M19=0,M20=0,M21=0,M22=0,M23=0,M24=0,M25=0,M26=0,M27=0,M28=0),"",(IF((SUMIFS(LME_non_ferrous!$F:$F,LME_non_ferrous!$A:$A,K19))=0,"-",(SUMIFS(LME_non_ferrous!$F:$F,LME_non_ferrous!$A:$A,K19)))))</f>
        <v/>
      </c>
      <c r="M19" s="165">
        <f>SUMIFS(LME_non_ferrous!$F:$F,LME_non_ferrous!$A:$A,K19)</f>
        <v>0</v>
      </c>
      <c r="N19" s="3" t="str">
        <f>Доллар!N19</f>
        <v>16.05.2023</v>
      </c>
      <c r="O19" s="157" t="str">
        <f>IF(AND(P17=0,P18=0,P19=0,P20=0,P21=0,P22=0,P23=0,P24=0,P25=0,P26=0,P27=0,P28=0),"",(IF((SUMIFS(LME_non_ferrous!$F:$F,LME_non_ferrous!$A:$A,N19))=0,"-",(SUMIFS(LME_non_ferrous!$F:$F,LME_non_ferrous!$A:$A,N19)))))</f>
        <v/>
      </c>
      <c r="P19" s="165">
        <f>SUMIFS(LME_non_ferrous!$F:$F,LME_non_ferrous!$A:$A,N19)</f>
        <v>0</v>
      </c>
      <c r="Q19" s="3" t="str">
        <f>Доллар!Q19</f>
        <v>16.06.2023</v>
      </c>
      <c r="R19" s="157" t="str">
        <f>IF(AND(S17=0,S18=0,S19=0,S20=0,S21=0,S22=0,S23=0,S24=0,S25=0,S26=0,S27=0,S28=0),"",(IF((SUMIFS(LME_non_ferrous!$F:$F,LME_non_ferrous!$A:$A,Q19))=0,"-",(SUMIFS(LME_non_ferrous!$F:$F,LME_non_ferrous!$A:$A,Q19)))))</f>
        <v/>
      </c>
      <c r="S19" s="165">
        <f>SUMIFS(LME_non_ferrous!$F:$F,LME_non_ferrous!$A:$A,Q19)</f>
        <v>0</v>
      </c>
      <c r="T19" s="3" t="str">
        <f>Доллар!T19</f>
        <v>16.07.2023</v>
      </c>
      <c r="U19" s="157" t="str">
        <f>IF(AND(V17=0,V18=0,V19=0,V20=0,V21=0,V22=0,V23=0,V24=0,V25=0,V26=0,V27=0,V28=0),"",(IF((SUMIFS(LME_non_ferrous!$F:$F,LME_non_ferrous!$A:$A,T19))=0,"-",(SUMIFS(LME_non_ferrous!$F:$F,LME_non_ferrous!$A:$A,T19)))))</f>
        <v/>
      </c>
      <c r="V19" s="165">
        <f>SUMIFS(LME_non_ferrous!$F:$F,LME_non_ferrous!$A:$A,T19)</f>
        <v>0</v>
      </c>
      <c r="W19" s="3" t="str">
        <f>Доллар!W19</f>
        <v>16.08.2023</v>
      </c>
      <c r="X19" s="157" t="str">
        <f>IF(AND(Y17=0,Y18=0,Y19=0,Y20=0,Y21=0,Y22=0,Y23=0,Y24=0,Y25=0,Y26=0,Y27=0,Y28=0),"",(IF((SUMIFS(LME_non_ferrous!$F:$F,LME_non_ferrous!$A:$A,W19))=0,"-",(SUMIFS(LME_non_ferrous!$F:$F,LME_non_ferrous!$A:$A,W19)))))</f>
        <v/>
      </c>
      <c r="Y19" s="165">
        <f>SUMIFS(LME_non_ferrous!$F:$F,LME_non_ferrous!$A:$A,W19)</f>
        <v>0</v>
      </c>
      <c r="Z19" s="3" t="str">
        <f>Доллар!Z19</f>
        <v>16.09.2023</v>
      </c>
      <c r="AA19" s="157" t="str">
        <f>IF(AND(AB17=0,AB18=0,AB19=0,AB20=0,AB21=0,AB22=0,AB23=0,AB24=0,AB25=0,AB26=0,AB27=0,AB28=0),"",(IF((SUMIFS(LME_non_ferrous!$F:$F,LME_non_ferrous!$A:$A,Z19))=0,"-",(SUMIFS(LME_non_ferrous!$F:$F,LME_non_ferrous!$A:$A,Z19)))))</f>
        <v/>
      </c>
      <c r="AB19" s="165">
        <f>SUMIFS(LME_non_ferrous!$F:$F,LME_non_ferrous!$A:$A,Z19)</f>
        <v>0</v>
      </c>
      <c r="AC19" s="3" t="str">
        <f>Доллар!AC19</f>
        <v>16.10.2023</v>
      </c>
      <c r="AD19" s="157" t="str">
        <f>IF(AND(AE17=0,AE18=0,AE19=0,AE20=0,AE21=0,AE22=0,AE23=0,AE24=0,AE25=0,AE26=0,AE27=0,AE28=0),"",(IF((SUMIFS(LME_non_ferrous!$F:$F,LME_non_ferrous!$A:$A,AC19))=0,"-",(SUMIFS(LME_non_ferrous!$F:$F,LME_non_ferrous!$A:$A,AC19)))))</f>
        <v/>
      </c>
      <c r="AE19" s="165">
        <f>SUMIFS(LME_non_ferrous!$F:$F,LME_non_ferrous!$A:$A,AC19)</f>
        <v>0</v>
      </c>
      <c r="AF19" s="3" t="str">
        <f>Доллар!AF19</f>
        <v>16.11.2023</v>
      </c>
      <c r="AG19" s="157" t="str">
        <f>IF(AND(AH17=0,AH18=0,AH19=0,AH20=0,AH21=0,AH22=0,AH23=0,AH24=0,AH25=0,AH26=0,AH27=0,AH28=0),"",(IF((SUMIFS(LME_non_ferrous!$F:$F,LME_non_ferrous!$A:$A,AF19))=0,"-",(SUMIFS(LME_non_ferrous!$F:$F,LME_non_ferrous!$A:$A,AF19)))))</f>
        <v/>
      </c>
      <c r="AH19" s="165">
        <f>SUMIFS(LME_non_ferrous!$F:$F,LME_non_ferrous!$A:$A,AF19)</f>
        <v>0</v>
      </c>
      <c r="AI19" s="3" t="str">
        <f>Доллар!AI19</f>
        <v>16.12.2023</v>
      </c>
      <c r="AJ19" s="157" t="str">
        <f>IF(AND(AK17=0,AK18=0,AK19=0,AK20=0,AK21=0,AK22=0,AK23=0,AK24=0,AK25=0,AK26=0,AK27=0,AK28=0),"",(IF((SUMIFS(LME_non_ferrous!$F:$F,LME_non_ferrous!$A:$A,AI19))=0,"-",(SUMIFS(LME_non_ferrous!$F:$F,LME_non_ferrous!$A:$A,AI19)))))</f>
        <v/>
      </c>
      <c r="AK19" s="165">
        <f>SUMIFS(LME_non_ferrous!$F:$F,LME_non_ferrous!$A:$A,AI19)</f>
        <v>0</v>
      </c>
      <c r="AQ19" s="153" t="str">
        <f t="shared" si="1"/>
        <v>16.06.2023</v>
      </c>
      <c r="AR19" s="161">
        <f t="shared" si="0"/>
        <v>0</v>
      </c>
      <c r="AT19" s="3" t="str">
        <f t="shared" si="2"/>
        <v>16.10.2023</v>
      </c>
      <c r="AU19" s="161">
        <f t="shared" si="3"/>
        <v>0</v>
      </c>
      <c r="AW19" s="3" t="str">
        <f t="shared" si="4"/>
        <v>16.11.2023</v>
      </c>
      <c r="AX19" s="161">
        <f t="shared" si="5"/>
        <v>0</v>
      </c>
      <c r="AZ19" s="3" t="str">
        <f t="shared" si="6"/>
        <v>16.12.2023</v>
      </c>
      <c r="BA19" s="161">
        <f t="shared" si="7"/>
        <v>0</v>
      </c>
    </row>
    <row r="20" spans="2:53" x14ac:dyDescent="0.25">
      <c r="B20" s="3" t="str">
        <f>Доллар!B20</f>
        <v>17.01.2023</v>
      </c>
      <c r="C20" s="157" t="str">
        <f>IF(AND(D18=0,D19=0,D20=0,D21=0,D22=0,D23=0,D24=0,D25=0,D26=0,D27=0,D28=0,D29=0),"",(IF((SUMIFS(LME_non_ferrous!$F:$F,LME_non_ferrous!$A:$A,B20))=0,"-",(SUMIFS(LME_non_ferrous!$F:$F,LME_non_ferrous!$A:$A,B20)))))</f>
        <v/>
      </c>
      <c r="D20" s="165">
        <f>SUMIFS(LME_non_ferrous!$F:$F,LME_non_ferrous!$A:$A,B20)</f>
        <v>0</v>
      </c>
      <c r="E20" s="3" t="str">
        <f>Доллар!E20</f>
        <v>17.02.2023</v>
      </c>
      <c r="F20" s="157" t="str">
        <f>IF(AND(G18=0,G19=0,G20=0,G21=0,G22=0,G23=0,G24=0,G25=0,G26=0,G27=0,G28=0,G29=0),"",(IF((SUMIFS(LME_non_ferrous!$F:$F,LME_non_ferrous!$A:$A,E20))=0,"-",(SUMIFS(LME_non_ferrous!$F:$F,LME_non_ferrous!$A:$A,E20)))))</f>
        <v/>
      </c>
      <c r="G20" s="165">
        <f>SUMIFS(LME_non_ferrous!$F:$F,LME_non_ferrous!$A:$A,E20)</f>
        <v>0</v>
      </c>
      <c r="H20" s="3" t="str">
        <f>Доллар!H20</f>
        <v>17.03.2023</v>
      </c>
      <c r="I20" s="157" t="str">
        <f>IF(AND(J18=0,J19=0,J20=0,J21=0,J22=0,J23=0,J24=0,J25=0,J26=0,J27=0,J28=0,J29=0),"",(IF((SUMIFS(LME_non_ferrous!$F:$F,LME_non_ferrous!$A:$A,H20))=0,"-",(SUMIFS(LME_non_ferrous!$F:$F,LME_non_ferrous!$A:$A,H20)))))</f>
        <v/>
      </c>
      <c r="J20" s="165">
        <f>SUMIFS(LME_non_ferrous!$F:$F,LME_non_ferrous!$A:$A,H20)</f>
        <v>0</v>
      </c>
      <c r="K20" s="3" t="str">
        <f>Доллар!K20</f>
        <v>17.04.2023</v>
      </c>
      <c r="L20" s="157" t="str">
        <f>IF(AND(M18=0,M19=0,M20=0,M21=0,M22=0,M23=0,M24=0,M25=0,M26=0,M27=0,M28=0,M29=0),"",(IF((SUMIFS(LME_non_ferrous!$F:$F,LME_non_ferrous!$A:$A,K20))=0,"-",(SUMIFS(LME_non_ferrous!$F:$F,LME_non_ferrous!$A:$A,K20)))))</f>
        <v/>
      </c>
      <c r="M20" s="165">
        <f>SUMIFS(LME_non_ferrous!$F:$F,LME_non_ferrous!$A:$A,K20)</f>
        <v>0</v>
      </c>
      <c r="N20" s="3" t="str">
        <f>Доллар!N20</f>
        <v>17.05.2023</v>
      </c>
      <c r="O20" s="157" t="str">
        <f>IF(AND(P18=0,P19=0,P20=0,P21=0,P22=0,P23=0,P24=0,P25=0,P26=0,P27=0,P28=0,P29=0),"",(IF((SUMIFS(LME_non_ferrous!$F:$F,LME_non_ferrous!$A:$A,N20))=0,"-",(SUMIFS(LME_non_ferrous!$F:$F,LME_non_ferrous!$A:$A,N20)))))</f>
        <v/>
      </c>
      <c r="P20" s="165">
        <f>SUMIFS(LME_non_ferrous!$F:$F,LME_non_ferrous!$A:$A,N20)</f>
        <v>0</v>
      </c>
      <c r="Q20" s="3" t="str">
        <f>Доллар!Q20</f>
        <v>17.06.2023</v>
      </c>
      <c r="R20" s="157" t="str">
        <f>IF(AND(S18=0,S19=0,S20=0,S21=0,S22=0,S23=0,S24=0,S25=0,S26=0,S27=0,S28=0,S29=0),"",(IF((SUMIFS(LME_non_ferrous!$F:$F,LME_non_ferrous!$A:$A,Q20))=0,"-",(SUMIFS(LME_non_ferrous!$F:$F,LME_non_ferrous!$A:$A,Q20)))))</f>
        <v/>
      </c>
      <c r="S20" s="165">
        <f>SUMIFS(LME_non_ferrous!$F:$F,LME_non_ferrous!$A:$A,Q20)</f>
        <v>0</v>
      </c>
      <c r="T20" s="3" t="str">
        <f>Доллар!T20</f>
        <v>17.07.2023</v>
      </c>
      <c r="U20" s="157" t="str">
        <f>IF(AND(V18=0,V19=0,V20=0,V21=0,V22=0,V23=0,V24=0,V25=0,V26=0,V27=0,V28=0,V29=0),"",(IF((SUMIFS(LME_non_ferrous!$F:$F,LME_non_ferrous!$A:$A,T20))=0,"-",(SUMIFS(LME_non_ferrous!$F:$F,LME_non_ferrous!$A:$A,T20)))))</f>
        <v/>
      </c>
      <c r="V20" s="165">
        <f>SUMIFS(LME_non_ferrous!$F:$F,LME_non_ferrous!$A:$A,T20)</f>
        <v>0</v>
      </c>
      <c r="W20" s="3" t="str">
        <f>Доллар!W20</f>
        <v>17.08.2023</v>
      </c>
      <c r="X20" s="157" t="str">
        <f>IF(AND(Y18=0,Y19=0,Y20=0,Y21=0,Y22=0,Y23=0,Y24=0,Y25=0,Y26=0,Y27=0,Y28=0,Y29=0),"",(IF((SUMIFS(LME_non_ferrous!$F:$F,LME_non_ferrous!$A:$A,W20))=0,"-",(SUMIFS(LME_non_ferrous!$F:$F,LME_non_ferrous!$A:$A,W20)))))</f>
        <v/>
      </c>
      <c r="Y20" s="165">
        <f>SUMIFS(LME_non_ferrous!$F:$F,LME_non_ferrous!$A:$A,W20)</f>
        <v>0</v>
      </c>
      <c r="Z20" s="3" t="str">
        <f>Доллар!Z20</f>
        <v>17.09.2023</v>
      </c>
      <c r="AA20" s="157" t="str">
        <f>IF(AND(AB18=0,AB19=0,AB20=0,AB21=0,AB22=0,AB23=0,AB24=0,AB25=0,AB26=0,AB27=0,AB28=0,AB29=0),"",(IF((SUMIFS(LME_non_ferrous!$F:$F,LME_non_ferrous!$A:$A,Z20))=0,"-",(SUMIFS(LME_non_ferrous!$F:$F,LME_non_ferrous!$A:$A,Z20)))))</f>
        <v/>
      </c>
      <c r="AB20" s="165">
        <f>SUMIFS(LME_non_ferrous!$F:$F,LME_non_ferrous!$A:$A,Z20)</f>
        <v>0</v>
      </c>
      <c r="AC20" s="3" t="str">
        <f>Доллар!AC20</f>
        <v>17.10.2023</v>
      </c>
      <c r="AD20" s="157" t="str">
        <f>IF(AND(AE18=0,AE19=0,AE20=0,AE21=0,AE22=0,AE23=0,AE24=0,AE25=0,AE26=0,AE27=0,AE28=0,AE29=0),"",(IF((SUMIFS(LME_non_ferrous!$F:$F,LME_non_ferrous!$A:$A,AC20))=0,"-",(SUMIFS(LME_non_ferrous!$F:$F,LME_non_ferrous!$A:$A,AC20)))))</f>
        <v/>
      </c>
      <c r="AE20" s="165">
        <f>SUMIFS(LME_non_ferrous!$F:$F,LME_non_ferrous!$A:$A,AC20)</f>
        <v>0</v>
      </c>
      <c r="AF20" s="3" t="str">
        <f>Доллар!AF20</f>
        <v>17.11.2023</v>
      </c>
      <c r="AG20" s="157" t="str">
        <f>IF(AND(AH18=0,AH19=0,AH20=0,AH21=0,AH22=0,AH23=0,AH24=0,AH25=0,AH26=0,AH27=0,AH28=0,AH29=0),"",(IF((SUMIFS(LME_non_ferrous!$F:$F,LME_non_ferrous!$A:$A,AF20))=0,"-",(SUMIFS(LME_non_ferrous!$F:$F,LME_non_ferrous!$A:$A,AF20)))))</f>
        <v/>
      </c>
      <c r="AH20" s="165">
        <f>SUMIFS(LME_non_ferrous!$F:$F,LME_non_ferrous!$A:$A,AF20)</f>
        <v>0</v>
      </c>
      <c r="AI20" s="3" t="str">
        <f>Доллар!AI20</f>
        <v>17.12.2023</v>
      </c>
      <c r="AJ20" s="157" t="str">
        <f>IF(AND(AK18=0,AK19=0,AK20=0,AK21=0,AK22=0,AK23=0,AK24=0,AK25=0,AK26=0,AK27=0,AK28=0,AK29=0),"",(IF((SUMIFS(LME_non_ferrous!$F:$F,LME_non_ferrous!$A:$A,AI20))=0,"-",(SUMIFS(LME_non_ferrous!$F:$F,LME_non_ferrous!$A:$A,AI20)))))</f>
        <v/>
      </c>
      <c r="AK20" s="165">
        <f>SUMIFS(LME_non_ferrous!$F:$F,LME_non_ferrous!$A:$A,AI20)</f>
        <v>0</v>
      </c>
      <c r="AQ20" s="153" t="str">
        <f t="shared" si="1"/>
        <v>17.06.2023</v>
      </c>
      <c r="AR20" s="161">
        <f t="shared" si="0"/>
        <v>0</v>
      </c>
      <c r="AT20" s="3" t="str">
        <f t="shared" si="2"/>
        <v>17.10.2023</v>
      </c>
      <c r="AU20" s="161">
        <f t="shared" si="3"/>
        <v>0</v>
      </c>
      <c r="AW20" s="3" t="str">
        <f t="shared" si="4"/>
        <v>17.11.2023</v>
      </c>
      <c r="AX20" s="161">
        <f t="shared" si="5"/>
        <v>0</v>
      </c>
      <c r="AZ20" s="3" t="str">
        <f t="shared" si="6"/>
        <v>17.12.2023</v>
      </c>
      <c r="BA20" s="161">
        <f t="shared" si="7"/>
        <v>0</v>
      </c>
    </row>
    <row r="21" spans="2:53" x14ac:dyDescent="0.25">
      <c r="B21" s="3" t="str">
        <f>Доллар!B21</f>
        <v>18.01.2023</v>
      </c>
      <c r="C21" s="157" t="str">
        <f>IF(AND(D19=0,D20=0,D21=0,D22=0,D23=0,D24=0,D25=0,D26=0,D27=0,D28=0,D29=0,D30=0),"",(IF((SUMIFS(LME_non_ferrous!$F:$F,LME_non_ferrous!$A:$A,B21))=0,"-",(SUMIFS(LME_non_ferrous!$F:$F,LME_non_ferrous!$A:$A,B21)))))</f>
        <v/>
      </c>
      <c r="D21" s="165">
        <f>SUMIFS(LME_non_ferrous!$F:$F,LME_non_ferrous!$A:$A,B21)</f>
        <v>0</v>
      </c>
      <c r="E21" s="3" t="str">
        <f>Доллар!E21</f>
        <v>18.02.2023</v>
      </c>
      <c r="F21" s="157" t="str">
        <f>IF(AND(G19=0,G20=0,G21=0,G22=0,G23=0,G24=0,G25=0,G26=0,G27=0,G28=0,G29=0,G30=0),"",(IF((SUMIFS(LME_non_ferrous!$F:$F,LME_non_ferrous!$A:$A,E21))=0,"-",(SUMIFS(LME_non_ferrous!$F:$F,LME_non_ferrous!$A:$A,E21)))))</f>
        <v/>
      </c>
      <c r="G21" s="165">
        <f>SUMIFS(LME_non_ferrous!$F:$F,LME_non_ferrous!$A:$A,E21)</f>
        <v>0</v>
      </c>
      <c r="H21" s="3" t="str">
        <f>Доллар!H21</f>
        <v>18.03.2023</v>
      </c>
      <c r="I21" s="157" t="str">
        <f>IF(AND(J19=0,J20=0,J21=0,J22=0,J23=0,J24=0,J25=0,J26=0,J27=0,J28=0,J29=0,J30=0),"",(IF((SUMIFS(LME_non_ferrous!$F:$F,LME_non_ferrous!$A:$A,H21))=0,"-",(SUMIFS(LME_non_ferrous!$F:$F,LME_non_ferrous!$A:$A,H21)))))</f>
        <v/>
      </c>
      <c r="J21" s="165">
        <f>SUMIFS(LME_non_ferrous!$F:$F,LME_non_ferrous!$A:$A,H21)</f>
        <v>0</v>
      </c>
      <c r="K21" s="3" t="str">
        <f>Доллар!K21</f>
        <v>18.04.2023</v>
      </c>
      <c r="L21" s="157" t="str">
        <f>IF(AND(M19=0,M20=0,M21=0,M22=0,M23=0,M24=0,M25=0,M26=0,M27=0,M28=0,M29=0,M30=0),"",(IF((SUMIFS(LME_non_ferrous!$F:$F,LME_non_ferrous!$A:$A,K21))=0,"-",(SUMIFS(LME_non_ferrous!$F:$F,LME_non_ferrous!$A:$A,K21)))))</f>
        <v/>
      </c>
      <c r="M21" s="165">
        <f>SUMIFS(LME_non_ferrous!$F:$F,LME_non_ferrous!$A:$A,K21)</f>
        <v>0</v>
      </c>
      <c r="N21" s="3" t="str">
        <f>Доллар!N21</f>
        <v>18.05.2023</v>
      </c>
      <c r="O21" s="157" t="str">
        <f>IF(AND(P19=0,P20=0,P21=0,P22=0,P23=0,P24=0,P25=0,P26=0,P27=0,P28=0,P29=0,P30=0),"",(IF((SUMIFS(LME_non_ferrous!$F:$F,LME_non_ferrous!$A:$A,N21))=0,"-",(SUMIFS(LME_non_ferrous!$F:$F,LME_non_ferrous!$A:$A,N21)))))</f>
        <v/>
      </c>
      <c r="P21" s="165">
        <f>SUMIFS(LME_non_ferrous!$F:$F,LME_non_ferrous!$A:$A,N21)</f>
        <v>0</v>
      </c>
      <c r="Q21" s="3" t="str">
        <f>Доллар!Q21</f>
        <v>18.06.2023</v>
      </c>
      <c r="R21" s="157" t="str">
        <f>IF(AND(S19=0,S20=0,S21=0,S22=0,S23=0,S24=0,S25=0,S26=0,S27=0,S28=0,S29=0,S30=0),"",(IF((SUMIFS(LME_non_ferrous!$F:$F,LME_non_ferrous!$A:$A,Q21))=0,"-",(SUMIFS(LME_non_ferrous!$F:$F,LME_non_ferrous!$A:$A,Q21)))))</f>
        <v/>
      </c>
      <c r="S21" s="165">
        <f>SUMIFS(LME_non_ferrous!$F:$F,LME_non_ferrous!$A:$A,Q21)</f>
        <v>0</v>
      </c>
      <c r="T21" s="3" t="str">
        <f>Доллар!T21</f>
        <v>18.07.2023</v>
      </c>
      <c r="U21" s="157" t="str">
        <f>IF(AND(V19=0,V20=0,V21=0,V22=0,V23=0,V24=0,V25=0,V26=0,V27=0,V28=0,V29=0,V30=0),"",(IF((SUMIFS(LME_non_ferrous!$F:$F,LME_non_ferrous!$A:$A,T21))=0,"-",(SUMIFS(LME_non_ferrous!$F:$F,LME_non_ferrous!$A:$A,T21)))))</f>
        <v/>
      </c>
      <c r="V21" s="165">
        <f>SUMIFS(LME_non_ferrous!$F:$F,LME_non_ferrous!$A:$A,T21)</f>
        <v>0</v>
      </c>
      <c r="W21" s="3" t="str">
        <f>Доллар!W21</f>
        <v>18.08.2023</v>
      </c>
      <c r="X21" s="157" t="str">
        <f>IF(AND(Y19=0,Y20=0,Y21=0,Y22=0,Y23=0,Y24=0,Y25=0,Y26=0,Y27=0,Y28=0,Y29=0,Y30=0),"",(IF((SUMIFS(LME_non_ferrous!$F:$F,LME_non_ferrous!$A:$A,W21))=0,"-",(SUMIFS(LME_non_ferrous!$F:$F,LME_non_ferrous!$A:$A,W21)))))</f>
        <v/>
      </c>
      <c r="Y21" s="165">
        <f>SUMIFS(LME_non_ferrous!$F:$F,LME_non_ferrous!$A:$A,W21)</f>
        <v>0</v>
      </c>
      <c r="Z21" s="3" t="str">
        <f>Доллар!Z21</f>
        <v>18.09.2023</v>
      </c>
      <c r="AA21" s="157" t="str">
        <f>IF(AND(AB19=0,AB20=0,AB21=0,AB22=0,AB23=0,AB24=0,AB25=0,AB26=0,AB27=0,AB28=0,AB29=0,AB30=0),"",(IF((SUMIFS(LME_non_ferrous!$F:$F,LME_non_ferrous!$A:$A,Z21))=0,"-",(SUMIFS(LME_non_ferrous!$F:$F,LME_non_ferrous!$A:$A,Z21)))))</f>
        <v/>
      </c>
      <c r="AB21" s="165">
        <f>SUMIFS(LME_non_ferrous!$F:$F,LME_non_ferrous!$A:$A,Z21)</f>
        <v>0</v>
      </c>
      <c r="AC21" s="3" t="str">
        <f>Доллар!AC21</f>
        <v>18.10.2023</v>
      </c>
      <c r="AD21" s="157" t="str">
        <f>IF(AND(AE19=0,AE20=0,AE21=0,AE22=0,AE23=0,AE24=0,AE25=0,AE26=0,AE27=0,AE28=0,AE29=0,AE30=0),"",(IF((SUMIFS(LME_non_ferrous!$F:$F,LME_non_ferrous!$A:$A,AC21))=0,"-",(SUMIFS(LME_non_ferrous!$F:$F,LME_non_ferrous!$A:$A,AC21)))))</f>
        <v/>
      </c>
      <c r="AE21" s="165">
        <f>SUMIFS(LME_non_ferrous!$F:$F,LME_non_ferrous!$A:$A,AC21)</f>
        <v>0</v>
      </c>
      <c r="AF21" s="3" t="str">
        <f>Доллар!AF21</f>
        <v>18.11.2023</v>
      </c>
      <c r="AG21" s="157" t="str">
        <f>IF(AND(AH19=0,AH20=0,AH21=0,AH22=0,AH23=0,AH24=0,AH25=0,AH26=0,AH27=0,AH28=0,AH29=0,AH30=0),"",(IF((SUMIFS(LME_non_ferrous!$F:$F,LME_non_ferrous!$A:$A,AF21))=0,"-",(SUMIFS(LME_non_ferrous!$F:$F,LME_non_ferrous!$A:$A,AF21)))))</f>
        <v/>
      </c>
      <c r="AH21" s="165">
        <f>SUMIFS(LME_non_ferrous!$F:$F,LME_non_ferrous!$A:$A,AF21)</f>
        <v>0</v>
      </c>
      <c r="AI21" s="3" t="str">
        <f>Доллар!AI21</f>
        <v>18.12.2023</v>
      </c>
      <c r="AJ21" s="157" t="str">
        <f>IF(AND(AK19=0,AK20=0,AK21=0,AK22=0,AK23=0,AK24=0,AK25=0,AK26=0,AK27=0,AK28=0,AK29=0,AK30=0),"",(IF((SUMIFS(LME_non_ferrous!$F:$F,LME_non_ferrous!$A:$A,AI21))=0,"-",(SUMIFS(LME_non_ferrous!$F:$F,LME_non_ferrous!$A:$A,AI21)))))</f>
        <v/>
      </c>
      <c r="AK21" s="165">
        <f>SUMIFS(LME_non_ferrous!$F:$F,LME_non_ferrous!$A:$A,AI21)</f>
        <v>0</v>
      </c>
      <c r="AQ21" s="153" t="str">
        <f t="shared" si="1"/>
        <v>18.06.2023</v>
      </c>
      <c r="AR21" s="161">
        <f t="shared" si="0"/>
        <v>0</v>
      </c>
      <c r="AT21" s="3" t="str">
        <f t="shared" si="2"/>
        <v>18.10.2023</v>
      </c>
      <c r="AU21" s="161">
        <f t="shared" si="3"/>
        <v>0</v>
      </c>
      <c r="AW21" s="3" t="str">
        <f t="shared" si="4"/>
        <v>18.11.2023</v>
      </c>
      <c r="AX21" s="161">
        <f t="shared" si="5"/>
        <v>0</v>
      </c>
      <c r="AZ21" s="3" t="str">
        <f t="shared" si="6"/>
        <v>18.12.2023</v>
      </c>
      <c r="BA21" s="161">
        <f t="shared" si="7"/>
        <v>0</v>
      </c>
    </row>
    <row r="22" spans="2:53" x14ac:dyDescent="0.25">
      <c r="B22" s="3" t="str">
        <f>Доллар!B22</f>
        <v>19.01.2023</v>
      </c>
      <c r="C22" s="157" t="str">
        <f>IF(AND(D20=0,D21=0,D22=0,D23=0,D24=0,D25=0,D26=0,D27=0,D28=0,D29=0,D30=0,D31=0),"",(IF((SUMIFS(LME_non_ferrous!$F:$F,LME_non_ferrous!$A:$A,B22))=0,"-",(SUMIFS(LME_non_ferrous!$F:$F,LME_non_ferrous!$A:$A,B22)))))</f>
        <v/>
      </c>
      <c r="D22" s="165">
        <f>SUMIFS(LME_non_ferrous!$F:$F,LME_non_ferrous!$A:$A,B22)</f>
        <v>0</v>
      </c>
      <c r="E22" s="3" t="str">
        <f>Доллар!E22</f>
        <v>19.02.2023</v>
      </c>
      <c r="F22" s="157" t="str">
        <f>IF(AND(G20=0,G21=0,G22=0,G23=0,G24=0,G25=0,G26=0,G27=0,G28=0,G29=0,G30=0,G31=0),"",(IF((SUMIFS(LME_non_ferrous!$F:$F,LME_non_ferrous!$A:$A,E22))=0,"-",(SUMIFS(LME_non_ferrous!$F:$F,LME_non_ferrous!$A:$A,E22)))))</f>
        <v/>
      </c>
      <c r="G22" s="165">
        <f>SUMIFS(LME_non_ferrous!$F:$F,LME_non_ferrous!$A:$A,E22)</f>
        <v>0</v>
      </c>
      <c r="H22" s="3" t="str">
        <f>Доллар!H22</f>
        <v>19.03.2023</v>
      </c>
      <c r="I22" s="157" t="str">
        <f>IF(AND(J20=0,J21=0,J22=0,J23=0,J24=0,J25=0,J26=0,J27=0,J28=0,J29=0,J30=0,J31=0),"",(IF((SUMIFS(LME_non_ferrous!$F:$F,LME_non_ferrous!$A:$A,H22))=0,"-",(SUMIFS(LME_non_ferrous!$F:$F,LME_non_ferrous!$A:$A,H22)))))</f>
        <v/>
      </c>
      <c r="J22" s="165">
        <f>SUMIFS(LME_non_ferrous!$F:$F,LME_non_ferrous!$A:$A,H22)</f>
        <v>0</v>
      </c>
      <c r="K22" s="3" t="str">
        <f>Доллар!K22</f>
        <v>19.04.2023</v>
      </c>
      <c r="L22" s="157" t="str">
        <f>IF(AND(M20=0,M21=0,M22=0,M23=0,M24=0,M25=0,M26=0,M27=0,M28=0,M29=0,M30=0,M31=0),"",(IF((SUMIFS(LME_non_ferrous!$F:$F,LME_non_ferrous!$A:$A,K22))=0,"-",(SUMIFS(LME_non_ferrous!$F:$F,LME_non_ferrous!$A:$A,K22)))))</f>
        <v/>
      </c>
      <c r="M22" s="165">
        <f>SUMIFS(LME_non_ferrous!$F:$F,LME_non_ferrous!$A:$A,K22)</f>
        <v>0</v>
      </c>
      <c r="N22" s="3" t="str">
        <f>Доллар!N22</f>
        <v>19.05.2023</v>
      </c>
      <c r="O22" s="157" t="str">
        <f>IF(AND(P20=0,P21=0,P22=0,P23=0,P24=0,P25=0,P26=0,P27=0,P28=0,P29=0,P30=0,P31=0),"",(IF((SUMIFS(LME_non_ferrous!$F:$F,LME_non_ferrous!$A:$A,N22))=0,"-",(SUMIFS(LME_non_ferrous!$F:$F,LME_non_ferrous!$A:$A,N22)))))</f>
        <v/>
      </c>
      <c r="P22" s="165">
        <f>SUMIFS(LME_non_ferrous!$F:$F,LME_non_ferrous!$A:$A,N22)</f>
        <v>0</v>
      </c>
      <c r="Q22" s="3" t="str">
        <f>Доллар!Q22</f>
        <v>19.06.2023</v>
      </c>
      <c r="R22" s="157" t="str">
        <f>IF(AND(S20=0,S21=0,S22=0,S23=0,S24=0,S25=0,S26=0,S27=0,S28=0,S29=0,S30=0,S31=0),"",(IF((SUMIFS(LME_non_ferrous!$F:$F,LME_non_ferrous!$A:$A,Q22))=0,"-",(SUMIFS(LME_non_ferrous!$F:$F,LME_non_ferrous!$A:$A,Q22)))))</f>
        <v/>
      </c>
      <c r="S22" s="165">
        <f>SUMIFS(LME_non_ferrous!$F:$F,LME_non_ferrous!$A:$A,Q22)</f>
        <v>0</v>
      </c>
      <c r="T22" s="3" t="str">
        <f>Доллар!T22</f>
        <v>19.07.2023</v>
      </c>
      <c r="U22" s="157" t="str">
        <f>IF(AND(V20=0,V21=0,V22=0,V23=0,V24=0,V25=0,V26=0,V27=0,V28=0,V29=0,V30=0,V31=0),"",(IF((SUMIFS(LME_non_ferrous!$F:$F,LME_non_ferrous!$A:$A,T22))=0,"-",(SUMIFS(LME_non_ferrous!$F:$F,LME_non_ferrous!$A:$A,T22)))))</f>
        <v/>
      </c>
      <c r="V22" s="165">
        <f>SUMIFS(LME_non_ferrous!$F:$F,LME_non_ferrous!$A:$A,T22)</f>
        <v>0</v>
      </c>
      <c r="W22" s="3" t="str">
        <f>Доллар!W22</f>
        <v>19.08.2023</v>
      </c>
      <c r="X22" s="157" t="str">
        <f>IF(AND(Y20=0,Y21=0,Y22=0,Y23=0,Y24=0,Y25=0,Y26=0,Y27=0,Y28=0,Y29=0,Y30=0,Y31=0),"",(IF((SUMIFS(LME_non_ferrous!$F:$F,LME_non_ferrous!$A:$A,W22))=0,"-",(SUMIFS(LME_non_ferrous!$F:$F,LME_non_ferrous!$A:$A,W22)))))</f>
        <v/>
      </c>
      <c r="Y22" s="165">
        <f>SUMIFS(LME_non_ferrous!$F:$F,LME_non_ferrous!$A:$A,W22)</f>
        <v>0</v>
      </c>
      <c r="Z22" s="3" t="str">
        <f>Доллар!Z22</f>
        <v>19.09.2023</v>
      </c>
      <c r="AA22" s="157" t="str">
        <f>IF(AND(AB20=0,AB21=0,AB22=0,AB23=0,AB24=0,AB25=0,AB26=0,AB27=0,AB28=0,AB29=0,AB30=0,AB31=0),"",(IF((SUMIFS(LME_non_ferrous!$F:$F,LME_non_ferrous!$A:$A,Z22))=0,"-",(SUMIFS(LME_non_ferrous!$F:$F,LME_non_ferrous!$A:$A,Z22)))))</f>
        <v/>
      </c>
      <c r="AB22" s="165">
        <f>SUMIFS(LME_non_ferrous!$F:$F,LME_non_ferrous!$A:$A,Z22)</f>
        <v>0</v>
      </c>
      <c r="AC22" s="3" t="str">
        <f>Доллар!AC22</f>
        <v>19.10.2023</v>
      </c>
      <c r="AD22" s="157" t="str">
        <f>IF(AND(AE20=0,AE21=0,AE22=0,AE23=0,AE24=0,AE25=0,AE26=0,AE27=0,AE28=0,AE29=0,AE30=0,AE31=0),"",(IF((SUMIFS(LME_non_ferrous!$F:$F,LME_non_ferrous!$A:$A,AC22))=0,"-",(SUMIFS(LME_non_ferrous!$F:$F,LME_non_ferrous!$A:$A,AC22)))))</f>
        <v/>
      </c>
      <c r="AE22" s="165">
        <f>SUMIFS(LME_non_ferrous!$F:$F,LME_non_ferrous!$A:$A,AC22)</f>
        <v>0</v>
      </c>
      <c r="AF22" s="3" t="str">
        <f>Доллар!AF22</f>
        <v>19.11.2023</v>
      </c>
      <c r="AG22" s="157" t="str">
        <f>IF(AND(AH20=0,AH21=0,AH22=0,AH23=0,AH24=0,AH25=0,AH26=0,AH27=0,AH28=0,AH29=0,AH30=0,AH31=0),"",(IF((SUMIFS(LME_non_ferrous!$F:$F,LME_non_ferrous!$A:$A,AF22))=0,"-",(SUMIFS(LME_non_ferrous!$F:$F,LME_non_ferrous!$A:$A,AF22)))))</f>
        <v/>
      </c>
      <c r="AH22" s="165">
        <f>SUMIFS(LME_non_ferrous!$F:$F,LME_non_ferrous!$A:$A,AF22)</f>
        <v>0</v>
      </c>
      <c r="AI22" s="3" t="str">
        <f>Доллар!AI22</f>
        <v>19.12.2023</v>
      </c>
      <c r="AJ22" s="157" t="str">
        <f>IF(AND(AK20=0,AK21=0,AK22=0,AK23=0,AK24=0,AK25=0,AK26=0,AK27=0,AK28=0,AK29=0,AK30=0,AK31=0),"",(IF((SUMIFS(LME_non_ferrous!$F:$F,LME_non_ferrous!$A:$A,AI22))=0,"-",(SUMIFS(LME_non_ferrous!$F:$F,LME_non_ferrous!$A:$A,AI22)))))</f>
        <v/>
      </c>
      <c r="AK22" s="165">
        <f>SUMIFS(LME_non_ferrous!$F:$F,LME_non_ferrous!$A:$A,AI22)</f>
        <v>0</v>
      </c>
      <c r="AQ22" s="153" t="str">
        <f t="shared" si="1"/>
        <v>19.06.2023</v>
      </c>
      <c r="AR22" s="161">
        <f t="shared" si="0"/>
        <v>0</v>
      </c>
      <c r="AT22" s="3" t="str">
        <f t="shared" si="2"/>
        <v>19.10.2023</v>
      </c>
      <c r="AU22" s="161">
        <f t="shared" si="3"/>
        <v>0</v>
      </c>
      <c r="AW22" s="3" t="str">
        <f t="shared" si="4"/>
        <v>19.11.2023</v>
      </c>
      <c r="AX22" s="161">
        <f t="shared" si="5"/>
        <v>0</v>
      </c>
      <c r="AZ22" s="3" t="str">
        <f t="shared" si="6"/>
        <v>19.12.2023</v>
      </c>
      <c r="BA22" s="161">
        <f t="shared" si="7"/>
        <v>0</v>
      </c>
    </row>
    <row r="23" spans="2:53" x14ac:dyDescent="0.25">
      <c r="B23" s="3" t="str">
        <f>Доллар!B23</f>
        <v>20.01.2023</v>
      </c>
      <c r="C23" s="157" t="str">
        <f>IF(AND(D21=0,D22=0,D23=0,D24=0,D25=0,D26=0,D27=0,D28=0,D29=0,D30=0,D31=0,D32=0),"",(IF((SUMIFS(LME_non_ferrous!$F:$F,LME_non_ferrous!$A:$A,B23))=0,"-",(SUMIFS(LME_non_ferrous!$F:$F,LME_non_ferrous!$A:$A,B23)))))</f>
        <v/>
      </c>
      <c r="D23" s="165">
        <f>SUMIFS(LME_non_ferrous!$F:$F,LME_non_ferrous!$A:$A,B23)</f>
        <v>0</v>
      </c>
      <c r="E23" s="3" t="str">
        <f>Доллар!E23</f>
        <v>20.02.2023</v>
      </c>
      <c r="F23" s="157" t="str">
        <f>IF(AND(G21=0,G22=0,G23=0,G24=0,G25=0,G26=0,G27=0,G28=0,G29=0,G30=0,G31=0,G32=0),"",(IF((SUMIFS(LME_non_ferrous!$F:$F,LME_non_ferrous!$A:$A,E23))=0,"-",(SUMIFS(LME_non_ferrous!$F:$F,LME_non_ferrous!$A:$A,E23)))))</f>
        <v/>
      </c>
      <c r="G23" s="165">
        <f>SUMIFS(LME_non_ferrous!$F:$F,LME_non_ferrous!$A:$A,E23)</f>
        <v>0</v>
      </c>
      <c r="H23" s="3" t="str">
        <f>Доллар!H23</f>
        <v>20.03.2023</v>
      </c>
      <c r="I23" s="157" t="str">
        <f>IF(AND(J21=0,J22=0,J23=0,J24=0,J25=0,J26=0,J27=0,J28=0,J29=0,J30=0,J31=0,J32=0),"",(IF((SUMIFS(LME_non_ferrous!$F:$F,LME_non_ferrous!$A:$A,H23))=0,"-",(SUMIFS(LME_non_ferrous!$F:$F,LME_non_ferrous!$A:$A,H23)))))</f>
        <v/>
      </c>
      <c r="J23" s="165">
        <f>SUMIFS(LME_non_ferrous!$F:$F,LME_non_ferrous!$A:$A,H23)</f>
        <v>0</v>
      </c>
      <c r="K23" s="3" t="str">
        <f>Доллар!K23</f>
        <v>20.04.2023</v>
      </c>
      <c r="L23" s="157" t="str">
        <f>IF(AND(M21=0,M22=0,M23=0,M24=0,M25=0,M26=0,M27=0,M28=0,M29=0,M30=0,M31=0,M32=0),"",(IF((SUMIFS(LME_non_ferrous!$F:$F,LME_non_ferrous!$A:$A,K23))=0,"-",(SUMIFS(LME_non_ferrous!$F:$F,LME_non_ferrous!$A:$A,K23)))))</f>
        <v/>
      </c>
      <c r="M23" s="165">
        <f>SUMIFS(LME_non_ferrous!$F:$F,LME_non_ferrous!$A:$A,K23)</f>
        <v>0</v>
      </c>
      <c r="N23" s="3" t="str">
        <f>Доллар!N23</f>
        <v>20.05.2023</v>
      </c>
      <c r="O23" s="157" t="str">
        <f>IF(AND(P21=0,P22=0,P23=0,P24=0,P25=0,P26=0,P27=0,P28=0,P29=0,P30=0,P31=0,P32=0),"",(IF((SUMIFS(LME_non_ferrous!$F:$F,LME_non_ferrous!$A:$A,N23))=0,"-",(SUMIFS(LME_non_ferrous!$F:$F,LME_non_ferrous!$A:$A,N23)))))</f>
        <v/>
      </c>
      <c r="P23" s="165">
        <f>SUMIFS(LME_non_ferrous!$F:$F,LME_non_ferrous!$A:$A,N23)</f>
        <v>0</v>
      </c>
      <c r="Q23" s="3" t="str">
        <f>Доллар!Q23</f>
        <v>20.06.2023</v>
      </c>
      <c r="R23" s="157" t="str">
        <f>IF(AND(S21=0,S22=0,S23=0,S24=0,S25=0,S26=0,S27=0,S28=0,S29=0,S30=0,S31=0,S32=0),"",(IF((SUMIFS(LME_non_ferrous!$F:$F,LME_non_ferrous!$A:$A,Q23))=0,"-",(SUMIFS(LME_non_ferrous!$F:$F,LME_non_ferrous!$A:$A,Q23)))))</f>
        <v/>
      </c>
      <c r="S23" s="165">
        <f>SUMIFS(LME_non_ferrous!$F:$F,LME_non_ferrous!$A:$A,Q23)</f>
        <v>0</v>
      </c>
      <c r="T23" s="3" t="str">
        <f>Доллар!T23</f>
        <v>20.07.2023</v>
      </c>
      <c r="U23" s="157" t="str">
        <f>IF(AND(V21=0,V22=0,V23=0,V24=0,V25=0,V26=0,V27=0,V28=0,V29=0,V30=0,V31=0,V32=0),"",(IF((SUMIFS(LME_non_ferrous!$F:$F,LME_non_ferrous!$A:$A,T23))=0,"-",(SUMIFS(LME_non_ferrous!$F:$F,LME_non_ferrous!$A:$A,T23)))))</f>
        <v/>
      </c>
      <c r="V23" s="165">
        <f>SUMIFS(LME_non_ferrous!$F:$F,LME_non_ferrous!$A:$A,T23)</f>
        <v>0</v>
      </c>
      <c r="W23" s="3" t="str">
        <f>Доллар!W23</f>
        <v>20.08.2023</v>
      </c>
      <c r="X23" s="157" t="str">
        <f>IF(AND(Y21=0,Y22=0,Y23=0,Y24=0,Y25=0,Y26=0,Y27=0,Y28=0,Y29=0,Y30=0,Y31=0,Y32=0),"",(IF((SUMIFS(LME_non_ferrous!$F:$F,LME_non_ferrous!$A:$A,W23))=0,"-",(SUMIFS(LME_non_ferrous!$F:$F,LME_non_ferrous!$A:$A,W23)))))</f>
        <v/>
      </c>
      <c r="Y23" s="165">
        <f>SUMIFS(LME_non_ferrous!$F:$F,LME_non_ferrous!$A:$A,W23)</f>
        <v>0</v>
      </c>
      <c r="Z23" s="3" t="str">
        <f>Доллар!Z23</f>
        <v>20.09.2023</v>
      </c>
      <c r="AA23" s="157" t="str">
        <f>IF(AND(AB21=0,AB22=0,AB23=0,AB24=0,AB25=0,AB26=0,AB27=0,AB28=0,AB29=0,AB30=0,AB31=0,AB32=0),"",(IF((SUMIFS(LME_non_ferrous!$F:$F,LME_non_ferrous!$A:$A,Z23))=0,"-",(SUMIFS(LME_non_ferrous!$F:$F,LME_non_ferrous!$A:$A,Z23)))))</f>
        <v/>
      </c>
      <c r="AB23" s="165">
        <f>SUMIFS(LME_non_ferrous!$F:$F,LME_non_ferrous!$A:$A,Z23)</f>
        <v>0</v>
      </c>
      <c r="AC23" s="3" t="str">
        <f>Доллар!AC23</f>
        <v>20.10.2023</v>
      </c>
      <c r="AD23" s="157" t="str">
        <f>IF(AND(AE21=0,AE22=0,AE23=0,AE24=0,AE25=0,AE26=0,AE27=0,AE28=0,AE29=0,AE30=0,AE31=0,AE32=0),"",(IF((SUMIFS(LME_non_ferrous!$F:$F,LME_non_ferrous!$A:$A,AC23))=0,"-",(SUMIFS(LME_non_ferrous!$F:$F,LME_non_ferrous!$A:$A,AC23)))))</f>
        <v/>
      </c>
      <c r="AE23" s="165">
        <f>SUMIFS(LME_non_ferrous!$F:$F,LME_non_ferrous!$A:$A,AC23)</f>
        <v>0</v>
      </c>
      <c r="AF23" s="3" t="str">
        <f>Доллар!AF23</f>
        <v>20.11.2023</v>
      </c>
      <c r="AG23" s="157" t="str">
        <f>IF(AND(AH21=0,AH22=0,AH23=0,AH24=0,AH25=0,AH26=0,AH27=0,AH28=0,AH29=0,AH30=0,AH31=0,AH32=0),"",(IF((SUMIFS(LME_non_ferrous!$F:$F,LME_non_ferrous!$A:$A,AF23))=0,"-",(SUMIFS(LME_non_ferrous!$F:$F,LME_non_ferrous!$A:$A,AF23)))))</f>
        <v/>
      </c>
      <c r="AH23" s="165">
        <f>SUMIFS(LME_non_ferrous!$F:$F,LME_non_ferrous!$A:$A,AF23)</f>
        <v>0</v>
      </c>
      <c r="AI23" s="3" t="str">
        <f>Доллар!AI23</f>
        <v>20.12.2023</v>
      </c>
      <c r="AJ23" s="157" t="str">
        <f>IF(AND(AK21=0,AK22=0,AK23=0,AK24=0,AK25=0,AK26=0,AK27=0,AK28=0,AK29=0,AK30=0,AK31=0,AK32=0),"",(IF((SUMIFS(LME_non_ferrous!$F:$F,LME_non_ferrous!$A:$A,AI23))=0,"-",(SUMIFS(LME_non_ferrous!$F:$F,LME_non_ferrous!$A:$A,AI23)))))</f>
        <v/>
      </c>
      <c r="AK23" s="165">
        <f>SUMIFS(LME_non_ferrous!$F:$F,LME_non_ferrous!$A:$A,AI23)</f>
        <v>0</v>
      </c>
      <c r="AQ23" s="153" t="str">
        <f t="shared" si="1"/>
        <v>20.06.2023</v>
      </c>
      <c r="AR23" s="161">
        <f t="shared" si="0"/>
        <v>0</v>
      </c>
      <c r="AT23" s="3" t="str">
        <f t="shared" si="2"/>
        <v>20.10.2023</v>
      </c>
      <c r="AU23" s="161">
        <f t="shared" si="3"/>
        <v>0</v>
      </c>
      <c r="AW23" s="3" t="str">
        <f t="shared" si="4"/>
        <v>20.11.2023</v>
      </c>
      <c r="AX23" s="161">
        <f t="shared" si="5"/>
        <v>0</v>
      </c>
      <c r="AZ23" s="3" t="str">
        <f t="shared" si="6"/>
        <v>20.12.2023</v>
      </c>
      <c r="BA23" s="161">
        <f t="shared" si="7"/>
        <v>0</v>
      </c>
    </row>
    <row r="24" spans="2:53" x14ac:dyDescent="0.25">
      <c r="B24" s="3" t="str">
        <f>Доллар!B24</f>
        <v>21.01.2023</v>
      </c>
      <c r="C24" s="157" t="str">
        <f>IF(AND(D22=0,D23=0,D24=0,D25=0,D26=0,D27=0,D28=0,D29=0,D30=0,D31=0,D32=0,D33=0),"",(IF((SUMIFS(LME_non_ferrous!$F:$F,LME_non_ferrous!$A:$A,B24))=0,"-",(SUMIFS(LME_non_ferrous!$F:$F,LME_non_ferrous!$A:$A,B24)))))</f>
        <v/>
      </c>
      <c r="D24" s="165">
        <f>SUMIFS(LME_non_ferrous!$F:$F,LME_non_ferrous!$A:$A,B24)</f>
        <v>0</v>
      </c>
      <c r="E24" s="3" t="str">
        <f>Доллар!E24</f>
        <v>21.02.2023</v>
      </c>
      <c r="F24" s="157" t="str">
        <f>IF(AND(G22=0,G23=0,G24=0,G25=0,G26=0,G27=0,G28=0,G29=0,G30=0,G31=0,G32=0,G33=0),"",(IF((SUMIFS(LME_non_ferrous!$F:$F,LME_non_ferrous!$A:$A,E24))=0,"-",(SUMIFS(LME_non_ferrous!$F:$F,LME_non_ferrous!$A:$A,E24)))))</f>
        <v/>
      </c>
      <c r="G24" s="165">
        <f>SUMIFS(LME_non_ferrous!$F:$F,LME_non_ferrous!$A:$A,E24)</f>
        <v>0</v>
      </c>
      <c r="H24" s="3" t="str">
        <f>Доллар!H24</f>
        <v>21.03.2023</v>
      </c>
      <c r="I24" s="157" t="str">
        <f>IF(AND(J22=0,J23=0,J24=0,J25=0,J26=0,J27=0,J28=0,J29=0,J30=0,J31=0,J32=0,J33=0),"",(IF((SUMIFS(LME_non_ferrous!$F:$F,LME_non_ferrous!$A:$A,H24))=0,"-",(SUMIFS(LME_non_ferrous!$F:$F,LME_non_ferrous!$A:$A,H24)))))</f>
        <v/>
      </c>
      <c r="J24" s="165">
        <f>SUMIFS(LME_non_ferrous!$F:$F,LME_non_ferrous!$A:$A,H24)</f>
        <v>0</v>
      </c>
      <c r="K24" s="3" t="str">
        <f>Доллар!K24</f>
        <v>21.04.2023</v>
      </c>
      <c r="L24" s="157" t="str">
        <f>IF(AND(M22=0,M23=0,M24=0,M25=0,M26=0,M27=0,M28=0,M29=0,M30=0,M31=0,M32=0,M33=0),"",(IF((SUMIFS(LME_non_ferrous!$F:$F,LME_non_ferrous!$A:$A,K24))=0,"-",(SUMIFS(LME_non_ferrous!$F:$F,LME_non_ferrous!$A:$A,K24)))))</f>
        <v/>
      </c>
      <c r="M24" s="165">
        <f>SUMIFS(LME_non_ferrous!$F:$F,LME_non_ferrous!$A:$A,K24)</f>
        <v>0</v>
      </c>
      <c r="N24" s="3" t="str">
        <f>Доллар!N24</f>
        <v>21.05.2023</v>
      </c>
      <c r="O24" s="157" t="str">
        <f>IF(AND(P22=0,P23=0,P24=0,P25=0,P26=0,P27=0,P28=0,P29=0,P30=0,P31=0,P32=0,P33=0),"",(IF((SUMIFS(LME_non_ferrous!$F:$F,LME_non_ferrous!$A:$A,N24))=0,"-",(SUMIFS(LME_non_ferrous!$F:$F,LME_non_ferrous!$A:$A,N24)))))</f>
        <v/>
      </c>
      <c r="P24" s="165">
        <f>SUMIFS(LME_non_ferrous!$F:$F,LME_non_ferrous!$A:$A,N24)</f>
        <v>0</v>
      </c>
      <c r="Q24" s="3" t="str">
        <f>Доллар!Q24</f>
        <v>21.06.2023</v>
      </c>
      <c r="R24" s="157" t="str">
        <f>IF(AND(S22=0,S23=0,S24=0,S25=0,S26=0,S27=0,S28=0,S29=0,S30=0,S31=0,S32=0,S33=0),"",(IF((SUMIFS(LME_non_ferrous!$F:$F,LME_non_ferrous!$A:$A,Q24))=0,"-",(SUMIFS(LME_non_ferrous!$F:$F,LME_non_ferrous!$A:$A,Q24)))))</f>
        <v/>
      </c>
      <c r="S24" s="165">
        <f>SUMIFS(LME_non_ferrous!$F:$F,LME_non_ferrous!$A:$A,Q24)</f>
        <v>0</v>
      </c>
      <c r="T24" s="3" t="str">
        <f>Доллар!T24</f>
        <v>21.07.2023</v>
      </c>
      <c r="U24" s="157" t="str">
        <f>IF(AND(V22=0,V23=0,V24=0,V25=0,V26=0,V27=0,V28=0,V29=0,V30=0,V31=0,V32=0,V33=0),"",(IF((SUMIFS(LME_non_ferrous!$F:$F,LME_non_ferrous!$A:$A,T24))=0,"-",(SUMIFS(LME_non_ferrous!$F:$F,LME_non_ferrous!$A:$A,T24)))))</f>
        <v/>
      </c>
      <c r="V24" s="165">
        <f>SUMIFS(LME_non_ferrous!$F:$F,LME_non_ferrous!$A:$A,T24)</f>
        <v>0</v>
      </c>
      <c r="W24" s="3" t="str">
        <f>Доллар!W24</f>
        <v>21.08.2023</v>
      </c>
      <c r="X24" s="157" t="str">
        <f>IF(AND(Y22=0,Y23=0,Y24=0,Y25=0,Y26=0,Y27=0,Y28=0,Y29=0,Y30=0,Y31=0,Y32=0,Y33=0),"",(IF((SUMIFS(LME_non_ferrous!$F:$F,LME_non_ferrous!$A:$A,W24))=0,"-",(SUMIFS(LME_non_ferrous!$F:$F,LME_non_ferrous!$A:$A,W24)))))</f>
        <v/>
      </c>
      <c r="Y24" s="165">
        <f>SUMIFS(LME_non_ferrous!$F:$F,LME_non_ferrous!$A:$A,W24)</f>
        <v>0</v>
      </c>
      <c r="Z24" s="3" t="str">
        <f>Доллар!Z24</f>
        <v>21.09.2023</v>
      </c>
      <c r="AA24" s="157" t="str">
        <f>IF(AND(AB22=0,AB23=0,AB24=0,AB25=0,AB26=0,AB27=0,AB28=0,AB29=0,AB30=0,AB31=0,AB32=0,AB33=0),"",(IF((SUMIFS(LME_non_ferrous!$F:$F,LME_non_ferrous!$A:$A,Z24))=0,"-",(SUMIFS(LME_non_ferrous!$F:$F,LME_non_ferrous!$A:$A,Z24)))))</f>
        <v/>
      </c>
      <c r="AB24" s="165">
        <f>SUMIFS(LME_non_ferrous!$F:$F,LME_non_ferrous!$A:$A,Z24)</f>
        <v>0</v>
      </c>
      <c r="AC24" s="3" t="str">
        <f>Доллар!AC24</f>
        <v>21.10.2023</v>
      </c>
      <c r="AD24" s="157" t="str">
        <f>IF(AND(AE22=0,AE23=0,AE24=0,AE25=0,AE26=0,AE27=0,AE28=0,AE29=0,AE30=0,AE31=0,AE32=0,AE33=0),"",(IF((SUMIFS(LME_non_ferrous!$F:$F,LME_non_ferrous!$A:$A,AC24))=0,"-",(SUMIFS(LME_non_ferrous!$F:$F,LME_non_ferrous!$A:$A,AC24)))))</f>
        <v/>
      </c>
      <c r="AE24" s="165">
        <f>SUMIFS(LME_non_ferrous!$F:$F,LME_non_ferrous!$A:$A,AC24)</f>
        <v>0</v>
      </c>
      <c r="AF24" s="3" t="str">
        <f>Доллар!AF24</f>
        <v>21.11.2023</v>
      </c>
      <c r="AG24" s="157" t="str">
        <f>IF(AND(AH22=0,AH23=0,AH24=0,AH25=0,AH26=0,AH27=0,AH28=0,AH29=0,AH30=0,AH31=0,AH32=0,AH33=0),"",(IF((SUMIFS(LME_non_ferrous!$F:$F,LME_non_ferrous!$A:$A,AF24))=0,"-",(SUMIFS(LME_non_ferrous!$F:$F,LME_non_ferrous!$A:$A,AF24)))))</f>
        <v/>
      </c>
      <c r="AH24" s="165">
        <f>SUMIFS(LME_non_ferrous!$F:$F,LME_non_ferrous!$A:$A,AF24)</f>
        <v>0</v>
      </c>
      <c r="AI24" s="3" t="str">
        <f>Доллар!AI24</f>
        <v>21.12.2023</v>
      </c>
      <c r="AJ24" s="157" t="str">
        <f>IF(AND(AK22=0,AK23=0,AK24=0,AK25=0,AK26=0,AK27=0,AK28=0,AK29=0,AK30=0,AK31=0,AK32=0,AK33=0),"",(IF((SUMIFS(LME_non_ferrous!$F:$F,LME_non_ferrous!$A:$A,AI24))=0,"-",(SUMIFS(LME_non_ferrous!$F:$F,LME_non_ferrous!$A:$A,AI24)))))</f>
        <v/>
      </c>
      <c r="AK24" s="165">
        <f>SUMIFS(LME_non_ferrous!$F:$F,LME_non_ferrous!$A:$A,AI24)</f>
        <v>0</v>
      </c>
      <c r="AQ24" s="153" t="str">
        <f t="shared" si="1"/>
        <v>21.06.2023</v>
      </c>
      <c r="AR24" s="161">
        <f t="shared" si="0"/>
        <v>0</v>
      </c>
      <c r="AT24" s="3" t="str">
        <f t="shared" si="2"/>
        <v>21.10.2023</v>
      </c>
      <c r="AU24" s="161">
        <f t="shared" si="3"/>
        <v>0</v>
      </c>
      <c r="AW24" s="3" t="str">
        <f t="shared" si="4"/>
        <v>21.11.2023</v>
      </c>
      <c r="AX24" s="161">
        <f t="shared" si="5"/>
        <v>0</v>
      </c>
      <c r="AZ24" s="3" t="str">
        <f t="shared" si="6"/>
        <v>21.12.2023</v>
      </c>
      <c r="BA24" s="161">
        <f t="shared" si="7"/>
        <v>0</v>
      </c>
    </row>
    <row r="25" spans="2:53" x14ac:dyDescent="0.25">
      <c r="B25" s="3" t="str">
        <f>Доллар!B25</f>
        <v>22.01.2023</v>
      </c>
      <c r="C25" s="157" t="str">
        <f>IF(AND(D23=0,D24=0,D25=0,D26=0,D27=0,D28=0,D29=0,D30=0,D31=0,D32=0,D33=0,D34=0),"",(IF((SUMIFS(LME_non_ferrous!$F:$F,LME_non_ferrous!$A:$A,B25))=0,"-",(SUMIFS(LME_non_ferrous!$F:$F,LME_non_ferrous!$A:$A,B25)))))</f>
        <v/>
      </c>
      <c r="D25" s="165">
        <f>SUMIFS(LME_non_ferrous!$F:$F,LME_non_ferrous!$A:$A,B25)</f>
        <v>0</v>
      </c>
      <c r="E25" s="3" t="str">
        <f>Доллар!E25</f>
        <v>22.02.2023</v>
      </c>
      <c r="F25" s="157" t="str">
        <f>IF(AND(G23=0,G24=0,G25=0,G26=0,G27=0,G28=0,G29=0,G30=0,G31=0,G32=0,G33=0,G34=0),"",(IF((SUMIFS(LME_non_ferrous!$F:$F,LME_non_ferrous!$A:$A,E25))=0,"-",(SUMIFS(LME_non_ferrous!$F:$F,LME_non_ferrous!$A:$A,E25)))))</f>
        <v/>
      </c>
      <c r="G25" s="165">
        <f>SUMIFS(LME_non_ferrous!$F:$F,LME_non_ferrous!$A:$A,E25)</f>
        <v>0</v>
      </c>
      <c r="H25" s="3" t="str">
        <f>Доллар!H25</f>
        <v>22.03.2023</v>
      </c>
      <c r="I25" s="157" t="str">
        <f>IF(AND(J23=0,J24=0,J25=0,J26=0,J27=0,J28=0,J29=0,J30=0,J31=0,J32=0,J33=0,J34=0),"",(IF((SUMIFS(LME_non_ferrous!$F:$F,LME_non_ferrous!$A:$A,H25))=0,"-",(SUMIFS(LME_non_ferrous!$F:$F,LME_non_ferrous!$A:$A,H25)))))</f>
        <v/>
      </c>
      <c r="J25" s="165">
        <f>SUMIFS(LME_non_ferrous!$F:$F,LME_non_ferrous!$A:$A,H25)</f>
        <v>0</v>
      </c>
      <c r="K25" s="3" t="str">
        <f>Доллар!K25</f>
        <v>22.04.2023</v>
      </c>
      <c r="L25" s="157" t="str">
        <f>IF(AND(M23=0,M24=0,M25=0,M26=0,M27=0,M28=0,M29=0,M30=0,M31=0,M32=0,M33=0,M34=0),"",(IF((SUMIFS(LME_non_ferrous!$F:$F,LME_non_ferrous!$A:$A,K25))=0,"-",(SUMIFS(LME_non_ferrous!$F:$F,LME_non_ferrous!$A:$A,K25)))))</f>
        <v/>
      </c>
      <c r="M25" s="165">
        <f>SUMIFS(LME_non_ferrous!$F:$F,LME_non_ferrous!$A:$A,K25)</f>
        <v>0</v>
      </c>
      <c r="N25" s="3" t="str">
        <f>Доллар!N25</f>
        <v>22.05.2023</v>
      </c>
      <c r="O25" s="157" t="str">
        <f>IF(AND(P23=0,P24=0,P25=0,P26=0,P27=0,P28=0,P29=0,P30=0,P31=0,P32=0,P33=0,P34=0),"",(IF((SUMIFS(LME_non_ferrous!$F:$F,LME_non_ferrous!$A:$A,N25))=0,"-",(SUMIFS(LME_non_ferrous!$F:$F,LME_non_ferrous!$A:$A,N25)))))</f>
        <v/>
      </c>
      <c r="P25" s="165">
        <f>SUMIFS(LME_non_ferrous!$F:$F,LME_non_ferrous!$A:$A,N25)</f>
        <v>0</v>
      </c>
      <c r="Q25" s="3" t="str">
        <f>Доллар!Q25</f>
        <v>22.06.2023</v>
      </c>
      <c r="R25" s="157" t="str">
        <f>IF(AND(S23=0,S24=0,S25=0,S26=0,S27=0,S28=0,S29=0,S30=0,S31=0,S32=0,S33=0,S34=0),"",(IF((SUMIFS(LME_non_ferrous!$F:$F,LME_non_ferrous!$A:$A,Q25))=0,"-",(SUMIFS(LME_non_ferrous!$F:$F,LME_non_ferrous!$A:$A,Q25)))))</f>
        <v/>
      </c>
      <c r="S25" s="165">
        <f>SUMIFS(LME_non_ferrous!$F:$F,LME_non_ferrous!$A:$A,Q25)</f>
        <v>0</v>
      </c>
      <c r="T25" s="3" t="str">
        <f>Доллар!T25</f>
        <v>22.07.2023</v>
      </c>
      <c r="U25" s="157" t="str">
        <f>IF(AND(V23=0,V24=0,V25=0,V26=0,V27=0,V28=0,V29=0,V30=0,V31=0,V32=0,V33=0,V34=0),"",(IF((SUMIFS(LME_non_ferrous!$F:$F,LME_non_ferrous!$A:$A,T25))=0,"-",(SUMIFS(LME_non_ferrous!$F:$F,LME_non_ferrous!$A:$A,T25)))))</f>
        <v/>
      </c>
      <c r="V25" s="165">
        <f>SUMIFS(LME_non_ferrous!$F:$F,LME_non_ferrous!$A:$A,T25)</f>
        <v>0</v>
      </c>
      <c r="W25" s="3" t="str">
        <f>Доллар!W25</f>
        <v>22.08.2023</v>
      </c>
      <c r="X25" s="157" t="str">
        <f>IF(AND(Y23=0,Y24=0,Y25=0,Y26=0,Y27=0,Y28=0,Y29=0,Y30=0,Y31=0,Y32=0,Y33=0,Y34=0),"",(IF((SUMIFS(LME_non_ferrous!$F:$F,LME_non_ferrous!$A:$A,W25))=0,"-",(SUMIFS(LME_non_ferrous!$F:$F,LME_non_ferrous!$A:$A,W25)))))</f>
        <v/>
      </c>
      <c r="Y25" s="165">
        <f>SUMIFS(LME_non_ferrous!$F:$F,LME_non_ferrous!$A:$A,W25)</f>
        <v>0</v>
      </c>
      <c r="Z25" s="3" t="str">
        <f>Доллар!Z25</f>
        <v>22.09.2023</v>
      </c>
      <c r="AA25" s="157" t="str">
        <f>IF(AND(AB23=0,AB24=0,AB25=0,AB26=0,AB27=0,AB28=0,AB29=0,AB30=0,AB31=0,AB32=0,AB33=0,AB34=0),"",(IF((SUMIFS(LME_non_ferrous!$F:$F,LME_non_ferrous!$A:$A,Z25))=0,"-",(SUMIFS(LME_non_ferrous!$F:$F,LME_non_ferrous!$A:$A,Z25)))))</f>
        <v/>
      </c>
      <c r="AB25" s="165">
        <f>SUMIFS(LME_non_ferrous!$F:$F,LME_non_ferrous!$A:$A,Z25)</f>
        <v>0</v>
      </c>
      <c r="AC25" s="3" t="str">
        <f>Доллар!AC25</f>
        <v>22.10.2023</v>
      </c>
      <c r="AD25" s="157" t="str">
        <f>IF(AND(AE23=0,AE24=0,AE25=0,AE26=0,AE27=0,AE28=0,AE29=0,AE30=0,AE31=0,AE32=0,AE33=0,AE34=0),"",(IF((SUMIFS(LME_non_ferrous!$F:$F,LME_non_ferrous!$A:$A,AC25))=0,"-",(SUMIFS(LME_non_ferrous!$F:$F,LME_non_ferrous!$A:$A,AC25)))))</f>
        <v/>
      </c>
      <c r="AE25" s="165">
        <f>SUMIFS(LME_non_ferrous!$F:$F,LME_non_ferrous!$A:$A,AC25)</f>
        <v>0</v>
      </c>
      <c r="AF25" s="3" t="str">
        <f>Доллар!AF25</f>
        <v>22.11.2023</v>
      </c>
      <c r="AG25" s="157" t="str">
        <f>IF(AND(AH23=0,AH24=0,AH25=0,AH26=0,AH27=0,AH28=0,AH29=0,AH30=0,AH31=0,AH32=0,AH33=0,AH34=0),"",(IF((SUMIFS(LME_non_ferrous!$F:$F,LME_non_ferrous!$A:$A,AF25))=0,"-",(SUMIFS(LME_non_ferrous!$F:$F,LME_non_ferrous!$A:$A,AF25)))))</f>
        <v/>
      </c>
      <c r="AH25" s="165">
        <f>SUMIFS(LME_non_ferrous!$F:$F,LME_non_ferrous!$A:$A,AF25)</f>
        <v>0</v>
      </c>
      <c r="AI25" s="3" t="str">
        <f>Доллар!AI25</f>
        <v>22.12.2023</v>
      </c>
      <c r="AJ25" s="157" t="str">
        <f>IF(AND(AK23=0,AK24=0,AK25=0,AK26=0,AK27=0,AK28=0,AK29=0,AK30=0,AK31=0,AK32=0,AK33=0,AK34=0),"",(IF((SUMIFS(LME_non_ferrous!$F:$F,LME_non_ferrous!$A:$A,AI25))=0,"-",(SUMIFS(LME_non_ferrous!$F:$F,LME_non_ferrous!$A:$A,AI25)))))</f>
        <v/>
      </c>
      <c r="AK25" s="165">
        <f>SUMIFS(LME_non_ferrous!$F:$F,LME_non_ferrous!$A:$A,AI25)</f>
        <v>0</v>
      </c>
      <c r="AQ25" s="153" t="str">
        <f t="shared" si="1"/>
        <v>22.06.2023</v>
      </c>
      <c r="AR25" s="161">
        <f t="shared" si="0"/>
        <v>0</v>
      </c>
      <c r="AT25" s="3" t="str">
        <f t="shared" si="2"/>
        <v>22.10.2023</v>
      </c>
      <c r="AU25" s="161">
        <f t="shared" si="3"/>
        <v>0</v>
      </c>
      <c r="AW25" s="3" t="str">
        <f t="shared" si="4"/>
        <v>22.11.2023</v>
      </c>
      <c r="AX25" s="161">
        <f t="shared" si="5"/>
        <v>0</v>
      </c>
      <c r="AZ25" s="3" t="str">
        <f t="shared" si="6"/>
        <v>22.12.2023</v>
      </c>
      <c r="BA25" s="161">
        <f t="shared" si="7"/>
        <v>0</v>
      </c>
    </row>
    <row r="26" spans="2:53" x14ac:dyDescent="0.25">
      <c r="B26" s="3" t="str">
        <f>Доллар!B26</f>
        <v>23.01.2023</v>
      </c>
      <c r="C26" s="157" t="str">
        <f>IF(AND(D24=0,D25=0,D26=0,D27=0,D28=0,D29=0,D30=0,D31=0,D32=0,D33=0,D34=0,D35=0),"",(IF((SUMIFS(LME_non_ferrous!$F:$F,LME_non_ferrous!$A:$A,B26))=0,"-",(SUMIFS(LME_non_ferrous!$F:$F,LME_non_ferrous!$A:$A,B26)))))</f>
        <v/>
      </c>
      <c r="D26" s="165">
        <f>SUMIFS(LME_non_ferrous!$F:$F,LME_non_ferrous!$A:$A,B26)</f>
        <v>0</v>
      </c>
      <c r="E26" s="3" t="str">
        <f>Доллар!E26</f>
        <v>23.02.2023</v>
      </c>
      <c r="F26" s="157" t="str">
        <f>IF(AND(G24=0,G25=0,G26=0,G27=0,G28=0,G29=0,G30=0,G31=0,G32=0,G33=0,G34=0,G35=0),"",(IF((SUMIFS(LME_non_ferrous!$F:$F,LME_non_ferrous!$A:$A,E26))=0,"-",(SUMIFS(LME_non_ferrous!$F:$F,LME_non_ferrous!$A:$A,E26)))))</f>
        <v/>
      </c>
      <c r="G26" s="165">
        <f>SUMIFS(LME_non_ferrous!$F:$F,LME_non_ferrous!$A:$A,E26)</f>
        <v>0</v>
      </c>
      <c r="H26" s="3" t="str">
        <f>Доллар!H26</f>
        <v>23.03.2023</v>
      </c>
      <c r="I26" s="157" t="str">
        <f>IF(AND(J24=0,J25=0,J26=0,J27=0,J28=0,J29=0,J30=0,J31=0,J32=0,J33=0,J34=0,J35=0),"",(IF((SUMIFS(LME_non_ferrous!$F:$F,LME_non_ferrous!$A:$A,H26))=0,"-",(SUMIFS(LME_non_ferrous!$F:$F,LME_non_ferrous!$A:$A,H26)))))</f>
        <v/>
      </c>
      <c r="J26" s="165">
        <f>SUMIFS(LME_non_ferrous!$F:$F,LME_non_ferrous!$A:$A,H26)</f>
        <v>0</v>
      </c>
      <c r="K26" s="3" t="str">
        <f>Доллар!K26</f>
        <v>23.04.2023</v>
      </c>
      <c r="L26" s="157" t="str">
        <f>IF(AND(M24=0,M25=0,M26=0,M27=0,M28=0,M29=0,M30=0,M31=0,M32=0,M33=0,M34=0,M35=0),"",(IF((SUMIFS(LME_non_ferrous!$F:$F,LME_non_ferrous!$A:$A,K26))=0,"-",(SUMIFS(LME_non_ferrous!$F:$F,LME_non_ferrous!$A:$A,K26)))))</f>
        <v/>
      </c>
      <c r="M26" s="165">
        <f>SUMIFS(LME_non_ferrous!$F:$F,LME_non_ferrous!$A:$A,K26)</f>
        <v>0</v>
      </c>
      <c r="N26" s="3" t="str">
        <f>Доллар!N26</f>
        <v>23.05.2023</v>
      </c>
      <c r="O26" s="157" t="str">
        <f>IF(AND(P24=0,P25=0,P26=0,P27=0,P28=0,P29=0,P30=0,P31=0,P32=0,P33=0,P34=0,P35=0),"",(IF((SUMIFS(LME_non_ferrous!$F:$F,LME_non_ferrous!$A:$A,N26))=0,"-",(SUMIFS(LME_non_ferrous!$F:$F,LME_non_ferrous!$A:$A,N26)))))</f>
        <v/>
      </c>
      <c r="P26" s="165">
        <f>SUMIFS(LME_non_ferrous!$F:$F,LME_non_ferrous!$A:$A,N26)</f>
        <v>0</v>
      </c>
      <c r="Q26" s="3" t="str">
        <f>Доллар!Q26</f>
        <v>23.06.2023</v>
      </c>
      <c r="R26" s="157" t="str">
        <f>IF(AND(S24=0,S25=0,S26=0,S27=0,S28=0,S29=0,S30=0,S31=0,S32=0,S33=0,S34=0,S35=0),"",(IF((SUMIFS(LME_non_ferrous!$F:$F,LME_non_ferrous!$A:$A,Q26))=0,"-",(SUMIFS(LME_non_ferrous!$F:$F,LME_non_ferrous!$A:$A,Q26)))))</f>
        <v/>
      </c>
      <c r="S26" s="165">
        <f>SUMIFS(LME_non_ferrous!$F:$F,LME_non_ferrous!$A:$A,Q26)</f>
        <v>0</v>
      </c>
      <c r="T26" s="3" t="str">
        <f>Доллар!T26</f>
        <v>23.07.2023</v>
      </c>
      <c r="U26" s="157" t="str">
        <f>IF(AND(V24=0,V25=0,V26=0,V27=0,V28=0,V29=0,V30=0,V31=0,V32=0,V33=0,V34=0,V35=0),"",(IF((SUMIFS(LME_non_ferrous!$F:$F,LME_non_ferrous!$A:$A,T26))=0,"-",(SUMIFS(LME_non_ferrous!$F:$F,LME_non_ferrous!$A:$A,T26)))))</f>
        <v/>
      </c>
      <c r="V26" s="165">
        <f>SUMIFS(LME_non_ferrous!$F:$F,LME_non_ferrous!$A:$A,T26)</f>
        <v>0</v>
      </c>
      <c r="W26" s="3" t="str">
        <f>Доллар!W26</f>
        <v>23.08.2023</v>
      </c>
      <c r="X26" s="157" t="str">
        <f>IF(AND(Y24=0,Y25=0,Y26=0,Y27=0,Y28=0,Y29=0,Y30=0,Y31=0,Y32=0,Y33=0,Y34=0,Y35=0),"",(IF((SUMIFS(LME_non_ferrous!$F:$F,LME_non_ferrous!$A:$A,W26))=0,"-",(SUMIFS(LME_non_ferrous!$F:$F,LME_non_ferrous!$A:$A,W26)))))</f>
        <v/>
      </c>
      <c r="Y26" s="165">
        <f>SUMIFS(LME_non_ferrous!$F:$F,LME_non_ferrous!$A:$A,W26)</f>
        <v>0</v>
      </c>
      <c r="Z26" s="3" t="str">
        <f>Доллар!Z26</f>
        <v>23.09.2023</v>
      </c>
      <c r="AA26" s="157" t="str">
        <f>IF(AND(AB24=0,AB25=0,AB26=0,AB27=0,AB28=0,AB29=0,AB30=0,AB31=0,AB32=0,AB33=0,AB34=0,AB35=0),"",(IF((SUMIFS(LME_non_ferrous!$F:$F,LME_non_ferrous!$A:$A,Z26))=0,"-",(SUMIFS(LME_non_ferrous!$F:$F,LME_non_ferrous!$A:$A,Z26)))))</f>
        <v/>
      </c>
      <c r="AB26" s="165">
        <f>SUMIFS(LME_non_ferrous!$F:$F,LME_non_ferrous!$A:$A,Z26)</f>
        <v>0</v>
      </c>
      <c r="AC26" s="3" t="str">
        <f>Доллар!AC26</f>
        <v>23.10.2023</v>
      </c>
      <c r="AD26" s="157" t="str">
        <f>IF(AND(AE24=0,AE25=0,AE26=0,AE27=0,AE28=0,AE29=0,AE30=0,AE31=0,AE32=0,AE33=0,AE34=0,AE35=0),"",(IF((SUMIFS(LME_non_ferrous!$F:$F,LME_non_ferrous!$A:$A,AC26))=0,"-",(SUMIFS(LME_non_ferrous!$F:$F,LME_non_ferrous!$A:$A,AC26)))))</f>
        <v/>
      </c>
      <c r="AE26" s="165">
        <f>SUMIFS(LME_non_ferrous!$F:$F,LME_non_ferrous!$A:$A,AC26)</f>
        <v>0</v>
      </c>
      <c r="AF26" s="3" t="str">
        <f>Доллар!AF26</f>
        <v>23.11.2023</v>
      </c>
      <c r="AG26" s="157" t="str">
        <f>IF(AND(AH24=0,AH25=0,AH26=0,AH27=0,AH28=0,AH29=0,AH30=0,AH31=0,AH32=0,AH33=0,AH34=0,AH35=0),"",(IF((SUMIFS(LME_non_ferrous!$F:$F,LME_non_ferrous!$A:$A,AF26))=0,"-",(SUMIFS(LME_non_ferrous!$F:$F,LME_non_ferrous!$A:$A,AF26)))))</f>
        <v/>
      </c>
      <c r="AH26" s="165">
        <f>SUMIFS(LME_non_ferrous!$F:$F,LME_non_ferrous!$A:$A,AF26)</f>
        <v>0</v>
      </c>
      <c r="AI26" s="3" t="str">
        <f>Доллар!AI26</f>
        <v>23.12.2023</v>
      </c>
      <c r="AJ26" s="157" t="str">
        <f>IF(AND(AK24=0,AK25=0,AK26=0,AK27=0,AK28=0,AK29=0,AK30=0,AK31=0,AK32=0,AK33=0,AK34=0,AK35=0),"",(IF((SUMIFS(LME_non_ferrous!$F:$F,LME_non_ferrous!$A:$A,AI26))=0,"-",(SUMIFS(LME_non_ferrous!$F:$F,LME_non_ferrous!$A:$A,AI26)))))</f>
        <v/>
      </c>
      <c r="AK26" s="165">
        <f>SUMIFS(LME_non_ferrous!$F:$F,LME_non_ferrous!$A:$A,AI26)</f>
        <v>0</v>
      </c>
      <c r="AQ26" s="153" t="str">
        <f t="shared" si="1"/>
        <v>23.06.2023</v>
      </c>
      <c r="AR26" s="161">
        <f t="shared" si="0"/>
        <v>0</v>
      </c>
      <c r="AT26" s="3" t="str">
        <f t="shared" si="2"/>
        <v>23.10.2023</v>
      </c>
      <c r="AU26" s="161">
        <f t="shared" si="3"/>
        <v>0</v>
      </c>
      <c r="AW26" s="3" t="str">
        <f t="shared" si="4"/>
        <v>23.11.2023</v>
      </c>
      <c r="AX26" s="162" t="s">
        <v>52</v>
      </c>
      <c r="AZ26" s="3" t="str">
        <f t="shared" si="6"/>
        <v>23.12.2023</v>
      </c>
      <c r="BA26" s="161">
        <f t="shared" si="7"/>
        <v>0</v>
      </c>
    </row>
    <row r="27" spans="2:53" x14ac:dyDescent="0.25">
      <c r="B27" s="3" t="str">
        <f>Доллар!B27</f>
        <v>24.01.2023</v>
      </c>
      <c r="C27" s="157" t="str">
        <f>IF(AND(D25=0,D26=0,D27=0,D28=0,D29=0,D30=0,D31=0,D32=0,D33=0,D34=0,D35=0,D36=0),"",(IF((SUMIFS(LME_non_ferrous!$F:$F,LME_non_ferrous!$A:$A,B27))=0,"-",(SUMIFS(LME_non_ferrous!$F:$F,LME_non_ferrous!$A:$A,B27)))))</f>
        <v/>
      </c>
      <c r="D27" s="165">
        <f>SUMIFS(LME_non_ferrous!$F:$F,LME_non_ferrous!$A:$A,B27)</f>
        <v>0</v>
      </c>
      <c r="E27" s="3" t="str">
        <f>Доллар!E27</f>
        <v>24.02.2023</v>
      </c>
      <c r="F27" s="157" t="str">
        <f>IF(AND(G25=0,G26=0,G27=0,G28=0,G29=0,G30=0,G31=0,G32=0,G33=0,G34=0,G35=0,G36=0),"",(IF((SUMIFS(LME_non_ferrous!$F:$F,LME_non_ferrous!$A:$A,E27))=0,"-",(SUMIFS(LME_non_ferrous!$F:$F,LME_non_ferrous!$A:$A,E27)))))</f>
        <v/>
      </c>
      <c r="G27" s="165">
        <f>SUMIFS(LME_non_ferrous!$F:$F,LME_non_ferrous!$A:$A,E27)</f>
        <v>0</v>
      </c>
      <c r="H27" s="3" t="str">
        <f>Доллар!H27</f>
        <v>24.03.2023</v>
      </c>
      <c r="I27" s="157" t="str">
        <f>IF(AND(J25=0,J26=0,J27=0,J28=0,J29=0,J30=0,J31=0,J32=0,J33=0,J34=0,J35=0,J36=0),"",(IF((SUMIFS(LME_non_ferrous!$F:$F,LME_non_ferrous!$A:$A,H27))=0,"-",(SUMIFS(LME_non_ferrous!$F:$F,LME_non_ferrous!$A:$A,H27)))))</f>
        <v/>
      </c>
      <c r="J27" s="165">
        <f>SUMIFS(LME_non_ferrous!$F:$F,LME_non_ferrous!$A:$A,H27)</f>
        <v>0</v>
      </c>
      <c r="K27" s="3" t="str">
        <f>Доллар!K27</f>
        <v>24.04.2023</v>
      </c>
      <c r="L27" s="157" t="str">
        <f>IF(AND(M25=0,M26=0,M27=0,M28=0,M29=0,M30=0,M31=0,M32=0,M33=0,M34=0,M35=0,M36=0),"",(IF((SUMIFS(LME_non_ferrous!$F:$F,LME_non_ferrous!$A:$A,K27))=0,"-",(SUMIFS(LME_non_ferrous!$F:$F,LME_non_ferrous!$A:$A,K27)))))</f>
        <v/>
      </c>
      <c r="M27" s="165">
        <f>SUMIFS(LME_non_ferrous!$F:$F,LME_non_ferrous!$A:$A,K27)</f>
        <v>0</v>
      </c>
      <c r="N27" s="3" t="str">
        <f>Доллар!N27</f>
        <v>24.05.2023</v>
      </c>
      <c r="O27" s="157" t="str">
        <f>IF(AND(P25=0,P26=0,P27=0,P28=0,P29=0,P30=0,P31=0,P32=0,P33=0,P34=0,P35=0,P36=0),"",(IF((SUMIFS(LME_non_ferrous!$F:$F,LME_non_ferrous!$A:$A,N27))=0,"-",(SUMIFS(LME_non_ferrous!$F:$F,LME_non_ferrous!$A:$A,N27)))))</f>
        <v/>
      </c>
      <c r="P27" s="165">
        <f>SUMIFS(LME_non_ferrous!$F:$F,LME_non_ferrous!$A:$A,N27)</f>
        <v>0</v>
      </c>
      <c r="Q27" s="3" t="str">
        <f>Доллар!Q27</f>
        <v>24.06.2023</v>
      </c>
      <c r="R27" s="157" t="str">
        <f>IF(AND(S25=0,S26=0,S27=0,S28=0,S29=0,S30=0,S31=0,S32=0,S33=0,S34=0,S35=0,S36=0),"",(IF((SUMIFS(LME_non_ferrous!$F:$F,LME_non_ferrous!$A:$A,Q27))=0,"-",(SUMIFS(LME_non_ferrous!$F:$F,LME_non_ferrous!$A:$A,Q27)))))</f>
        <v/>
      </c>
      <c r="S27" s="165">
        <f>SUMIFS(LME_non_ferrous!$F:$F,LME_non_ferrous!$A:$A,Q27)</f>
        <v>0</v>
      </c>
      <c r="T27" s="3" t="str">
        <f>Доллар!T27</f>
        <v>24.07.2023</v>
      </c>
      <c r="U27" s="157" t="str">
        <f>IF(AND(V25=0,V26=0,V27=0,V28=0,V29=0,V30=0,V31=0,V32=0,V33=0,V34=0,V35=0,V36=0),"",(IF((SUMIFS(LME_non_ferrous!$F:$F,LME_non_ferrous!$A:$A,T27))=0,"-",(SUMIFS(LME_non_ferrous!$F:$F,LME_non_ferrous!$A:$A,T27)))))</f>
        <v/>
      </c>
      <c r="V27" s="165">
        <f>SUMIFS(LME_non_ferrous!$F:$F,LME_non_ferrous!$A:$A,T27)</f>
        <v>0</v>
      </c>
      <c r="W27" s="3" t="str">
        <f>Доллар!W27</f>
        <v>24.08.2023</v>
      </c>
      <c r="X27" s="157" t="str">
        <f>IF(AND(Y25=0,Y26=0,Y27=0,Y28=0,Y29=0,Y30=0,Y31=0,Y32=0,Y33=0,Y34=0,Y35=0,Y36=0),"",(IF((SUMIFS(LME_non_ferrous!$F:$F,LME_non_ferrous!$A:$A,W27))=0,"-",(SUMIFS(LME_non_ferrous!$F:$F,LME_non_ferrous!$A:$A,W27)))))</f>
        <v/>
      </c>
      <c r="Y27" s="165">
        <f>SUMIFS(LME_non_ferrous!$F:$F,LME_non_ferrous!$A:$A,W27)</f>
        <v>0</v>
      </c>
      <c r="Z27" s="3" t="str">
        <f>Доллар!Z27</f>
        <v>24.09.2023</v>
      </c>
      <c r="AA27" s="157" t="str">
        <f>IF(AND(AB25=0,AB26=0,AB27=0,AB28=0,AB29=0,AB30=0,AB31=0,AB32=0,AB33=0,AB34=0,AB35=0,AB36=0),"",(IF((SUMIFS(LME_non_ferrous!$F:$F,LME_non_ferrous!$A:$A,Z27))=0,"-",(SUMIFS(LME_non_ferrous!$F:$F,LME_non_ferrous!$A:$A,Z27)))))</f>
        <v/>
      </c>
      <c r="AB27" s="165">
        <f>SUMIFS(LME_non_ferrous!$F:$F,LME_non_ferrous!$A:$A,Z27)</f>
        <v>0</v>
      </c>
      <c r="AC27" s="3" t="str">
        <f>Доллар!AC27</f>
        <v>24.10.2023</v>
      </c>
      <c r="AD27" s="157" t="str">
        <f>IF(AND(AE25=0,AE26=0,AE27=0,AE28=0,AE29=0,AE30=0,AE31=0,AE32=0,AE33=0,AE34=0,AE35=0,AE36=0),"",(IF((SUMIFS(LME_non_ferrous!$F:$F,LME_non_ferrous!$A:$A,AC27))=0,"-",(SUMIFS(LME_non_ferrous!$F:$F,LME_non_ferrous!$A:$A,AC27)))))</f>
        <v/>
      </c>
      <c r="AE27" s="165">
        <f>SUMIFS(LME_non_ferrous!$F:$F,LME_non_ferrous!$A:$A,AC27)</f>
        <v>0</v>
      </c>
      <c r="AF27" s="3" t="str">
        <f>Доллар!AF27</f>
        <v>24.11.2023</v>
      </c>
      <c r="AG27" s="157" t="str">
        <f>IF(AND(AH25=0,AH26=0,AH27=0,AH28=0,AH29=0,AH30=0,AH31=0,AH32=0,AH33=0,AH34=0,AH35=0,AH36=0),"",(IF((SUMIFS(LME_non_ferrous!$F:$F,LME_non_ferrous!$A:$A,AF27))=0,"-",(SUMIFS(LME_non_ferrous!$F:$F,LME_non_ferrous!$A:$A,AF27)))))</f>
        <v/>
      </c>
      <c r="AH27" s="165">
        <f>SUMIFS(LME_non_ferrous!$F:$F,LME_non_ferrous!$A:$A,AF27)</f>
        <v>0</v>
      </c>
      <c r="AI27" s="3" t="str">
        <f>Доллар!AI27</f>
        <v>24.12.2023</v>
      </c>
      <c r="AJ27" s="157" t="str">
        <f>IF(AND(AK25=0,AK26=0,AK27=0,AK28=0,AK29=0,AK30=0,AK31=0,AK32=0,AK33=0,AK34=0,AK35=0,AK36=0),"",(IF((SUMIFS(LME_non_ferrous!$F:$F,LME_non_ferrous!$A:$A,AI27))=0,"-",(SUMIFS(LME_non_ferrous!$F:$F,LME_non_ferrous!$A:$A,AI27)))))</f>
        <v/>
      </c>
      <c r="AK27" s="165">
        <f>SUMIFS(LME_non_ferrous!$F:$F,LME_non_ferrous!$A:$A,AI27)</f>
        <v>0</v>
      </c>
      <c r="AQ27" s="153" t="str">
        <f t="shared" si="1"/>
        <v>24.06.2023</v>
      </c>
      <c r="AR27" s="162" t="s">
        <v>52</v>
      </c>
      <c r="AT27" s="3" t="str">
        <f t="shared" si="2"/>
        <v>24.10.2023</v>
      </c>
      <c r="AU27" s="162" t="s">
        <v>52</v>
      </c>
      <c r="AW27" s="3" t="str">
        <f t="shared" si="4"/>
        <v>24.11.2023</v>
      </c>
      <c r="AX27" s="162" t="s">
        <v>52</v>
      </c>
      <c r="AZ27" s="3" t="str">
        <f t="shared" si="6"/>
        <v>24.12.2023</v>
      </c>
      <c r="BA27" s="162" t="s">
        <v>52</v>
      </c>
    </row>
    <row r="28" spans="2:53" x14ac:dyDescent="0.25">
      <c r="B28" s="3" t="str">
        <f>Доллар!B28</f>
        <v>25.01.2023</v>
      </c>
      <c r="C28" s="157" t="str">
        <f>IF(AND(D26=0,D27=0,D28=0,D29=0,D30=0,D31=0,D32=0,D33=0,D34=0,D35=0,D36=0,D37=0),"",(IF((SUMIFS(LME_non_ferrous!$F:$F,LME_non_ferrous!$A:$A,B28))=0,"-",(SUMIFS(LME_non_ferrous!$F:$F,LME_non_ferrous!$A:$A,B28)))))</f>
        <v/>
      </c>
      <c r="D28" s="165">
        <f>SUMIFS(LME_non_ferrous!$F:$F,LME_non_ferrous!$A:$A,B28)</f>
        <v>0</v>
      </c>
      <c r="E28" s="3" t="str">
        <f>Доллар!E28</f>
        <v>25.02.2023</v>
      </c>
      <c r="F28" s="157" t="str">
        <f>IF(AND(G26=0,G27=0,G28=0,G29=0,G30=0,G31=0,G32=0,G33=0,G34=0,G35=0,G36=0,G37=0),"",(IF((SUMIFS(LME_non_ferrous!$F:$F,LME_non_ferrous!$A:$A,E28))=0,"-",(SUMIFS(LME_non_ferrous!$F:$F,LME_non_ferrous!$A:$A,E28)))))</f>
        <v/>
      </c>
      <c r="G28" s="165">
        <f>SUMIFS(LME_non_ferrous!$F:$F,LME_non_ferrous!$A:$A,E28)</f>
        <v>0</v>
      </c>
      <c r="H28" s="3" t="str">
        <f>Доллар!H28</f>
        <v>25.03.2023</v>
      </c>
      <c r="I28" s="157" t="str">
        <f>IF(AND(J26=0,J27=0,J28=0,J29=0,J30=0,J31=0,J32=0,J33=0,J34=0,J35=0,J36=0,J37=0),"",(IF((SUMIFS(LME_non_ferrous!$F:$F,LME_non_ferrous!$A:$A,H28))=0,"-",(SUMIFS(LME_non_ferrous!$F:$F,LME_non_ferrous!$A:$A,H28)))))</f>
        <v/>
      </c>
      <c r="J28" s="165">
        <f>SUMIFS(LME_non_ferrous!$F:$F,LME_non_ferrous!$A:$A,H28)</f>
        <v>0</v>
      </c>
      <c r="K28" s="3" t="str">
        <f>Доллар!K28</f>
        <v>25.04.2023</v>
      </c>
      <c r="L28" s="157" t="str">
        <f>IF(AND(M26=0,M27=0,M28=0,M29=0,M30=0,M31=0,M32=0,M33=0,M34=0,M35=0,M36=0,M37=0),"",(IF((SUMIFS(LME_non_ferrous!$F:$F,LME_non_ferrous!$A:$A,K28))=0,"-",(SUMIFS(LME_non_ferrous!$F:$F,LME_non_ferrous!$A:$A,K28)))))</f>
        <v/>
      </c>
      <c r="M28" s="165">
        <f>SUMIFS(LME_non_ferrous!$F:$F,LME_non_ferrous!$A:$A,K28)</f>
        <v>0</v>
      </c>
      <c r="N28" s="3" t="str">
        <f>Доллар!N28</f>
        <v>25.05.2023</v>
      </c>
      <c r="O28" s="157" t="str">
        <f>IF(AND(P26=0,P27=0,P28=0,P29=0,P30=0,P31=0,P32=0,P33=0,P34=0,P35=0,P36=0,P37=0),"",(IF((SUMIFS(LME_non_ferrous!$F:$F,LME_non_ferrous!$A:$A,N28))=0,"-",(SUMIFS(LME_non_ferrous!$F:$F,LME_non_ferrous!$A:$A,N28)))))</f>
        <v/>
      </c>
      <c r="P28" s="165">
        <f>SUMIFS(LME_non_ferrous!$F:$F,LME_non_ferrous!$A:$A,N28)</f>
        <v>0</v>
      </c>
      <c r="Q28" s="3" t="str">
        <f>Доллар!Q28</f>
        <v>25.06.2023</v>
      </c>
      <c r="R28" s="157" t="str">
        <f>IF(AND(S26=0,S27=0,S28=0,S29=0,S30=0,S31=0,S32=0,S33=0,S34=0,S35=0,S36=0,S37=0),"",(IF((SUMIFS(LME_non_ferrous!$F:$F,LME_non_ferrous!$A:$A,Q28))=0,"-",(SUMIFS(LME_non_ferrous!$F:$F,LME_non_ferrous!$A:$A,Q28)))))</f>
        <v/>
      </c>
      <c r="S28" s="165">
        <f>SUMIFS(LME_non_ferrous!$F:$F,LME_non_ferrous!$A:$A,Q28)</f>
        <v>0</v>
      </c>
      <c r="T28" s="3" t="str">
        <f>Доллар!T28</f>
        <v>25.07.2023</v>
      </c>
      <c r="U28" s="157" t="str">
        <f>IF(AND(V26=0,V27=0,V28=0,V29=0,V30=0,V31=0,V32=0,V33=0,V34=0,V35=0,V36=0,V37=0),"",(IF((SUMIFS(LME_non_ferrous!$F:$F,LME_non_ferrous!$A:$A,T28))=0,"-",(SUMIFS(LME_non_ferrous!$F:$F,LME_non_ferrous!$A:$A,T28)))))</f>
        <v/>
      </c>
      <c r="V28" s="165">
        <f>SUMIFS(LME_non_ferrous!$F:$F,LME_non_ferrous!$A:$A,T28)</f>
        <v>0</v>
      </c>
      <c r="W28" s="3" t="str">
        <f>Доллар!W28</f>
        <v>25.08.2023</v>
      </c>
      <c r="X28" s="157" t="str">
        <f>IF(AND(Y26=0,Y27=0,Y28=0,Y29=0,Y30=0,Y31=0,Y32=0,Y33=0,Y34=0,Y35=0,Y36=0,Y37=0),"",(IF((SUMIFS(LME_non_ferrous!$F:$F,LME_non_ferrous!$A:$A,W28))=0,"-",(SUMIFS(LME_non_ferrous!$F:$F,LME_non_ferrous!$A:$A,W28)))))</f>
        <v/>
      </c>
      <c r="Y28" s="165">
        <f>SUMIFS(LME_non_ferrous!$F:$F,LME_non_ferrous!$A:$A,W28)</f>
        <v>0</v>
      </c>
      <c r="Z28" s="3" t="str">
        <f>Доллар!Z28</f>
        <v>25.09.2023</v>
      </c>
      <c r="AA28" s="157" t="str">
        <f>IF(AND(AB26=0,AB27=0,AB28=0,AB29=0,AB30=0,AB31=0,AB32=0,AB33=0,AB34=0,AB35=0,AB36=0,AB37=0),"",(IF((SUMIFS(LME_non_ferrous!$F:$F,LME_non_ferrous!$A:$A,Z28))=0,"-",(SUMIFS(LME_non_ferrous!$F:$F,LME_non_ferrous!$A:$A,Z28)))))</f>
        <v/>
      </c>
      <c r="AB28" s="165">
        <f>SUMIFS(LME_non_ferrous!$F:$F,LME_non_ferrous!$A:$A,Z28)</f>
        <v>0</v>
      </c>
      <c r="AC28" s="3" t="str">
        <f>Доллар!AC28</f>
        <v>25.10.2023</v>
      </c>
      <c r="AD28" s="157" t="str">
        <f>IF(AND(AE26=0,AE27=0,AE28=0,AE29=0,AE30=0,AE31=0,AE32=0,AE33=0,AE34=0,AE35=0,AE36=0,AE37=0),"",(IF((SUMIFS(LME_non_ferrous!$F:$F,LME_non_ferrous!$A:$A,AC28))=0,"-",(SUMIFS(LME_non_ferrous!$F:$F,LME_non_ferrous!$A:$A,AC28)))))</f>
        <v/>
      </c>
      <c r="AE28" s="165">
        <f>SUMIFS(LME_non_ferrous!$F:$F,LME_non_ferrous!$A:$A,AC28)</f>
        <v>0</v>
      </c>
      <c r="AF28" s="3" t="str">
        <f>Доллар!AF28</f>
        <v>25.11.2023</v>
      </c>
      <c r="AG28" s="157" t="str">
        <f>IF(AND(AH26=0,AH27=0,AH28=0,AH29=0,AH30=0,AH31=0,AH32=0,AH33=0,AH34=0,AH35=0,AH36=0,AH37=0),"",(IF((SUMIFS(LME_non_ferrous!$F:$F,LME_non_ferrous!$A:$A,AF28))=0,"-",(SUMIFS(LME_non_ferrous!$F:$F,LME_non_ferrous!$A:$A,AF28)))))</f>
        <v/>
      </c>
      <c r="AH28" s="165">
        <f>SUMIFS(LME_non_ferrous!$F:$F,LME_non_ferrous!$A:$A,AF28)</f>
        <v>0</v>
      </c>
      <c r="AI28" s="3" t="str">
        <f>Доллар!AI28</f>
        <v>25.12.2023</v>
      </c>
      <c r="AJ28" s="157" t="str">
        <f>IF(AND(AK26=0,AK27=0,AK28=0,AK29=0,AK30=0,AK31=0,AK32=0,AK33=0,AK34=0,AK35=0,AK36=0,AK37=0),"",(IF((SUMIFS(LME_non_ferrous!$F:$F,LME_non_ferrous!$A:$A,AI28))=0,"-",(SUMIFS(LME_non_ferrous!$F:$F,LME_non_ferrous!$A:$A,AI28)))))</f>
        <v/>
      </c>
      <c r="AK28" s="165">
        <f>SUMIFS(LME_non_ferrous!$F:$F,LME_non_ferrous!$A:$A,AI28)</f>
        <v>0</v>
      </c>
      <c r="AQ28" s="153" t="str">
        <f t="shared" si="1"/>
        <v>25.06.2023</v>
      </c>
      <c r="AR28" s="162" t="s">
        <v>52</v>
      </c>
      <c r="AT28" s="3" t="str">
        <f t="shared" si="2"/>
        <v>25.10.2023</v>
      </c>
      <c r="AU28" s="162" t="s">
        <v>52</v>
      </c>
      <c r="AW28" s="3" t="str">
        <f t="shared" si="4"/>
        <v>25.11.2023</v>
      </c>
      <c r="AX28" s="162" t="s">
        <v>52</v>
      </c>
      <c r="AZ28" s="3" t="str">
        <f t="shared" si="6"/>
        <v>25.12.2023</v>
      </c>
      <c r="BA28" s="162" t="s">
        <v>52</v>
      </c>
    </row>
    <row r="29" spans="2:53" x14ac:dyDescent="0.25">
      <c r="B29" s="3" t="str">
        <f>Доллар!B29</f>
        <v>26.01.2023</v>
      </c>
      <c r="C29" s="157" t="str">
        <f>IF(AND(D27=0,D28=0,D29=0,D30=0,D31=0,D32=0,D33=0,D34=0,D35=0,D36=0,D37=0,D38=0),"",(IF((SUMIFS(LME_non_ferrous!$F:$F,LME_non_ferrous!$A:$A,B29))=0,"-",(SUMIFS(LME_non_ferrous!$F:$F,LME_non_ferrous!$A:$A,B29)))))</f>
        <v/>
      </c>
      <c r="D29" s="165">
        <f>SUMIFS(LME_non_ferrous!$F:$F,LME_non_ferrous!$A:$A,B29)</f>
        <v>0</v>
      </c>
      <c r="E29" s="3" t="str">
        <f>Доллар!E29</f>
        <v>26.02.2023</v>
      </c>
      <c r="F29" s="157" t="str">
        <f>IF(AND(G27=0,G28=0,G29=0,G30=0,G31=0,G32=0,G33=0,G34=0,G35=0,G36=0,G37=0,G38=0),"",(IF((SUMIFS(LME_non_ferrous!$F:$F,LME_non_ferrous!$A:$A,E29))=0,"-",(SUMIFS(LME_non_ferrous!$F:$F,LME_non_ferrous!$A:$A,E29)))))</f>
        <v/>
      </c>
      <c r="G29" s="165">
        <f>SUMIFS(LME_non_ferrous!$F:$F,LME_non_ferrous!$A:$A,E29)</f>
        <v>0</v>
      </c>
      <c r="H29" s="3" t="str">
        <f>Доллар!H29</f>
        <v>26.03.2023</v>
      </c>
      <c r="I29" s="157" t="str">
        <f>IF(AND(J27=0,J28=0,J29=0,J30=0,J31=0,J32=0,J33=0,J34=0,J35=0,J36=0,J37=0,J38=0),"",(IF((SUMIFS(LME_non_ferrous!$F:$F,LME_non_ferrous!$A:$A,H29))=0,"-",(SUMIFS(LME_non_ferrous!$F:$F,LME_non_ferrous!$A:$A,H29)))))</f>
        <v/>
      </c>
      <c r="J29" s="165">
        <f>SUMIFS(LME_non_ferrous!$F:$F,LME_non_ferrous!$A:$A,H29)</f>
        <v>0</v>
      </c>
      <c r="K29" s="3" t="str">
        <f>Доллар!K29</f>
        <v>26.04.2023</v>
      </c>
      <c r="L29" s="157" t="str">
        <f>IF(AND(M27=0,M28=0,M29=0,M30=0,M31=0,M32=0,M33=0,M34=0,M35=0,M36=0,M37=0,M38=0),"",(IF((SUMIFS(LME_non_ferrous!$F:$F,LME_non_ferrous!$A:$A,K29))=0,"-",(SUMIFS(LME_non_ferrous!$F:$F,LME_non_ferrous!$A:$A,K29)))))</f>
        <v/>
      </c>
      <c r="M29" s="165">
        <f>SUMIFS(LME_non_ferrous!$F:$F,LME_non_ferrous!$A:$A,K29)</f>
        <v>0</v>
      </c>
      <c r="N29" s="3" t="str">
        <f>Доллар!N29</f>
        <v>26.05.2023</v>
      </c>
      <c r="O29" s="157" t="str">
        <f>IF(AND(P27=0,P28=0,P29=0,P30=0,P31=0,P32=0,P33=0,P34=0,P35=0,P36=0,P37=0,P38=0),"",(IF((SUMIFS(LME_non_ferrous!$F:$F,LME_non_ferrous!$A:$A,N29))=0,"-",(SUMIFS(LME_non_ferrous!$F:$F,LME_non_ferrous!$A:$A,N29)))))</f>
        <v/>
      </c>
      <c r="P29" s="165">
        <f>SUMIFS(LME_non_ferrous!$F:$F,LME_non_ferrous!$A:$A,N29)</f>
        <v>0</v>
      </c>
      <c r="Q29" s="3" t="str">
        <f>Доллар!Q29</f>
        <v>26.06.2023</v>
      </c>
      <c r="R29" s="157" t="str">
        <f>IF(AND(S27=0,S28=0,S29=0,S30=0,S31=0,S32=0,S33=0,S34=0,S35=0,S36=0,S37=0,S38=0),"",(IF((SUMIFS(LME_non_ferrous!$F:$F,LME_non_ferrous!$A:$A,Q29))=0,"-",(SUMIFS(LME_non_ferrous!$F:$F,LME_non_ferrous!$A:$A,Q29)))))</f>
        <v/>
      </c>
      <c r="S29" s="165">
        <f>SUMIFS(LME_non_ferrous!$F:$F,LME_non_ferrous!$A:$A,Q29)</f>
        <v>0</v>
      </c>
      <c r="T29" s="3" t="str">
        <f>Доллар!T29</f>
        <v>26.07.2023</v>
      </c>
      <c r="U29" s="157" t="str">
        <f>IF(AND(V27=0,V28=0,V29=0,V30=0,V31=0,V32=0,V33=0,V34=0,V35=0,V36=0,V37=0,V38=0),"",(IF((SUMIFS(LME_non_ferrous!$F:$F,LME_non_ferrous!$A:$A,T29))=0,"-",(SUMIFS(LME_non_ferrous!$F:$F,LME_non_ferrous!$A:$A,T29)))))</f>
        <v/>
      </c>
      <c r="V29" s="165">
        <f>SUMIFS(LME_non_ferrous!$F:$F,LME_non_ferrous!$A:$A,T29)</f>
        <v>0</v>
      </c>
      <c r="W29" s="3" t="str">
        <f>Доллар!W29</f>
        <v>26.08.2023</v>
      </c>
      <c r="X29" s="157" t="str">
        <f>IF(AND(Y27=0,Y28=0,Y29=0,Y30=0,Y31=0,Y32=0,Y33=0,Y34=0,Y35=0,Y36=0,Y37=0,Y38=0),"",(IF((SUMIFS(LME_non_ferrous!$F:$F,LME_non_ferrous!$A:$A,W29))=0,"-",(SUMIFS(LME_non_ferrous!$F:$F,LME_non_ferrous!$A:$A,W29)))))</f>
        <v/>
      </c>
      <c r="Y29" s="165">
        <f>SUMIFS(LME_non_ferrous!$F:$F,LME_non_ferrous!$A:$A,W29)</f>
        <v>0</v>
      </c>
      <c r="Z29" s="3" t="str">
        <f>Доллар!Z29</f>
        <v>26.09.2023</v>
      </c>
      <c r="AA29" s="157" t="str">
        <f>IF(AND(AB27=0,AB28=0,AB29=0,AB30=0,AB31=0,AB32=0,AB33=0,AB34=0,AB35=0,AB36=0,AB37=0,AB38=0),"",(IF((SUMIFS(LME_non_ferrous!$F:$F,LME_non_ferrous!$A:$A,Z29))=0,"-",(SUMIFS(LME_non_ferrous!$F:$F,LME_non_ferrous!$A:$A,Z29)))))</f>
        <v/>
      </c>
      <c r="AB29" s="165">
        <f>SUMIFS(LME_non_ferrous!$F:$F,LME_non_ferrous!$A:$A,Z29)</f>
        <v>0</v>
      </c>
      <c r="AC29" s="3" t="str">
        <f>Доллар!AC29</f>
        <v>26.10.2023</v>
      </c>
      <c r="AD29" s="157" t="str">
        <f>IF(AND(AE27=0,AE28=0,AE29=0,AE30=0,AE31=0,AE32=0,AE33=0,AE34=0,AE35=0,AE36=0,AE37=0,AE38=0),"",(IF((SUMIFS(LME_non_ferrous!$F:$F,LME_non_ferrous!$A:$A,AC29))=0,"-",(SUMIFS(LME_non_ferrous!$F:$F,LME_non_ferrous!$A:$A,AC29)))))</f>
        <v/>
      </c>
      <c r="AE29" s="165">
        <f>SUMIFS(LME_non_ferrous!$F:$F,LME_non_ferrous!$A:$A,AC29)</f>
        <v>0</v>
      </c>
      <c r="AF29" s="3" t="str">
        <f>Доллар!AF29</f>
        <v>26.11.2023</v>
      </c>
      <c r="AG29" s="157" t="str">
        <f>IF(AND(AH27=0,AH28=0,AH29=0,AH30=0,AH31=0,AH32=0,AH33=0,AH34=0,AH35=0,AH36=0,AH37=0,AH38=0),"",(IF((SUMIFS(LME_non_ferrous!$F:$F,LME_non_ferrous!$A:$A,AF29))=0,"-",(SUMIFS(LME_non_ferrous!$F:$F,LME_non_ferrous!$A:$A,AF29)))))</f>
        <v/>
      </c>
      <c r="AH29" s="165">
        <f>SUMIFS(LME_non_ferrous!$F:$F,LME_non_ferrous!$A:$A,AF29)</f>
        <v>0</v>
      </c>
      <c r="AI29" s="3" t="str">
        <f>Доллар!AI29</f>
        <v>26.12.2023</v>
      </c>
      <c r="AJ29" s="157" t="str">
        <f>IF(AND(AK27=0,AK28=0,AK29=0,AK30=0,AK31=0,AK32=0,AK33=0,AK34=0,AK35=0,AK36=0,AK37=0,AK38=0),"",(IF((SUMIFS(LME_non_ferrous!$F:$F,LME_non_ferrous!$A:$A,AI29))=0,"-",(SUMIFS(LME_non_ferrous!$F:$F,LME_non_ferrous!$A:$A,AI29)))))</f>
        <v/>
      </c>
      <c r="AK29" s="165">
        <f>SUMIFS(LME_non_ferrous!$F:$F,LME_non_ferrous!$A:$A,AI29)</f>
        <v>0</v>
      </c>
      <c r="AQ29" s="153" t="str">
        <f t="shared" si="1"/>
        <v>26.06.2023</v>
      </c>
      <c r="AR29" s="162" t="s">
        <v>52</v>
      </c>
      <c r="AT29" s="3" t="str">
        <f t="shared" si="2"/>
        <v>26.10.2023</v>
      </c>
      <c r="AU29" s="162" t="s">
        <v>52</v>
      </c>
      <c r="AW29" s="3" t="str">
        <f t="shared" si="4"/>
        <v>26.11.2023</v>
      </c>
      <c r="AX29" s="162" t="s">
        <v>52</v>
      </c>
      <c r="AZ29" s="3" t="str">
        <f t="shared" si="6"/>
        <v>26.12.2023</v>
      </c>
      <c r="BA29" s="162" t="s">
        <v>52</v>
      </c>
    </row>
    <row r="30" spans="2:53" x14ac:dyDescent="0.25">
      <c r="B30" s="3" t="str">
        <f>Доллар!B30</f>
        <v>27.01.2023</v>
      </c>
      <c r="C30" s="157" t="str">
        <f>IF(AND(D28=0,D29=0,D30=0,D31=0,D32=0,D33=0,D34=0,D35=0,D36=0,D37=0,D38=0,D39=0),"",(IF((SUMIFS(LME_non_ferrous!$F:$F,LME_non_ferrous!$A:$A,B30))=0,"-",(SUMIFS(LME_non_ferrous!$F:$F,LME_non_ferrous!$A:$A,B30)))))</f>
        <v/>
      </c>
      <c r="D30" s="165">
        <f>SUMIFS(LME_non_ferrous!$F:$F,LME_non_ferrous!$A:$A,B30)</f>
        <v>0</v>
      </c>
      <c r="E30" s="3" t="str">
        <f>Доллар!E30</f>
        <v>27.02.2023</v>
      </c>
      <c r="F30" s="157" t="str">
        <f>IF(AND(G28=0,G29=0,G30=0,G31=0,G32=0,G33=0,G34=0,G35=0,G36=0,G37=0,G38=0,G39=0),"",(IF((SUMIFS(LME_non_ferrous!$F:$F,LME_non_ferrous!$A:$A,E30))=0,"-",(SUMIFS(LME_non_ferrous!$F:$F,LME_non_ferrous!$A:$A,E30)))))</f>
        <v/>
      </c>
      <c r="G30" s="165">
        <f>SUMIFS(LME_non_ferrous!$F:$F,LME_non_ferrous!$A:$A,E30)</f>
        <v>0</v>
      </c>
      <c r="H30" s="3" t="str">
        <f>Доллар!H30</f>
        <v>27.03.2023</v>
      </c>
      <c r="I30" s="157" t="str">
        <f>IF(AND(J28=0,J29=0,J30=0,J31=0,J32=0,J33=0,J34=0,J35=0,J36=0,J37=0,J38=0,J39=0),"",(IF((SUMIFS(LME_non_ferrous!$F:$F,LME_non_ferrous!$A:$A,H30))=0,"-",(SUMIFS(LME_non_ferrous!$F:$F,LME_non_ferrous!$A:$A,H30)))))</f>
        <v/>
      </c>
      <c r="J30" s="165">
        <f>SUMIFS(LME_non_ferrous!$F:$F,LME_non_ferrous!$A:$A,H30)</f>
        <v>0</v>
      </c>
      <c r="K30" s="3" t="str">
        <f>Доллар!K30</f>
        <v>27.04.2023</v>
      </c>
      <c r="L30" s="157" t="str">
        <f>IF(AND(M28=0,M29=0,M30=0,M31=0,M32=0,M33=0,M34=0,M35=0,M36=0,M37=0,M38=0,M39=0),"",(IF((SUMIFS(LME_non_ferrous!$F:$F,LME_non_ferrous!$A:$A,K30))=0,"-",(SUMIFS(LME_non_ferrous!$F:$F,LME_non_ferrous!$A:$A,K30)))))</f>
        <v/>
      </c>
      <c r="M30" s="165">
        <f>SUMIFS(LME_non_ferrous!$F:$F,LME_non_ferrous!$A:$A,K30)</f>
        <v>0</v>
      </c>
      <c r="N30" s="3" t="str">
        <f>Доллар!N30</f>
        <v>27.05.2023</v>
      </c>
      <c r="O30" s="157" t="str">
        <f>IF(AND(P28=0,P29=0,P30=0,P31=0,P32=0,P33=0,P34=0,P35=0,P36=0,P37=0,P38=0,P39=0),"",(IF((SUMIFS(LME_non_ferrous!$F:$F,LME_non_ferrous!$A:$A,N30))=0,"-",(SUMIFS(LME_non_ferrous!$F:$F,LME_non_ferrous!$A:$A,N30)))))</f>
        <v/>
      </c>
      <c r="P30" s="165">
        <f>SUMIFS(LME_non_ferrous!$F:$F,LME_non_ferrous!$A:$A,N30)</f>
        <v>0</v>
      </c>
      <c r="Q30" s="3" t="str">
        <f>Доллар!Q30</f>
        <v>27.06.2023</v>
      </c>
      <c r="R30" s="157" t="str">
        <f>IF(AND(S28=0,S29=0,S30=0,S31=0,S32=0,S33=0,S34=0,S35=0,S36=0,S37=0,S38=0,S39=0),"",(IF((SUMIFS(LME_non_ferrous!$F:$F,LME_non_ferrous!$A:$A,Q30))=0,"-",(SUMIFS(LME_non_ferrous!$F:$F,LME_non_ferrous!$A:$A,Q30)))))</f>
        <v/>
      </c>
      <c r="S30" s="165">
        <f>SUMIFS(LME_non_ferrous!$F:$F,LME_non_ferrous!$A:$A,Q30)</f>
        <v>0</v>
      </c>
      <c r="T30" s="3" t="str">
        <f>Доллар!T30</f>
        <v>27.07.2023</v>
      </c>
      <c r="U30" s="157" t="str">
        <f>IF(AND(V28=0,V29=0,V30=0,V31=0,V32=0,V33=0,V34=0,V35=0,V36=0,V37=0,V38=0,V39=0),"",(IF((SUMIFS(LME_non_ferrous!$F:$F,LME_non_ferrous!$A:$A,T30))=0,"-",(SUMIFS(LME_non_ferrous!$F:$F,LME_non_ferrous!$A:$A,T30)))))</f>
        <v/>
      </c>
      <c r="V30" s="165">
        <f>SUMIFS(LME_non_ferrous!$F:$F,LME_non_ferrous!$A:$A,T30)</f>
        <v>0</v>
      </c>
      <c r="W30" s="3" t="str">
        <f>Доллар!W30</f>
        <v>27.08.2023</v>
      </c>
      <c r="X30" s="157" t="str">
        <f>IF(AND(Y28=0,Y29=0,Y30=0,Y31=0,Y32=0,Y33=0,Y34=0,Y35=0,Y36=0,Y37=0,Y38=0,Y39=0),"",(IF((SUMIFS(LME_non_ferrous!$F:$F,LME_non_ferrous!$A:$A,W30))=0,"-",(SUMIFS(LME_non_ferrous!$F:$F,LME_non_ferrous!$A:$A,W30)))))</f>
        <v/>
      </c>
      <c r="Y30" s="165">
        <f>SUMIFS(LME_non_ferrous!$F:$F,LME_non_ferrous!$A:$A,W30)</f>
        <v>0</v>
      </c>
      <c r="Z30" s="3" t="str">
        <f>Доллар!Z30</f>
        <v>27.09.2023</v>
      </c>
      <c r="AA30" s="157" t="str">
        <f>IF(AND(AB28=0,AB29=0,AB30=0,AB31=0,AB32=0,AB33=0,AB34=0,AB35=0,AB36=0,AB37=0,AB38=0,AB39=0),"",(IF((SUMIFS(LME_non_ferrous!$F:$F,LME_non_ferrous!$A:$A,Z30))=0,"-",(SUMIFS(LME_non_ferrous!$F:$F,LME_non_ferrous!$A:$A,Z30)))))</f>
        <v/>
      </c>
      <c r="AB30" s="165">
        <f>SUMIFS(LME_non_ferrous!$F:$F,LME_non_ferrous!$A:$A,Z30)</f>
        <v>0</v>
      </c>
      <c r="AC30" s="3" t="str">
        <f>Доллар!AC30</f>
        <v>27.10.2023</v>
      </c>
      <c r="AD30" s="157" t="str">
        <f>IF(AND(AE28=0,AE29=0,AE30=0,AE31=0,AE32=0,AE33=0,AE34=0,AE35=0,AE36=0,AE37=0,AE38=0,AE39=0),"",(IF((SUMIFS(LME_non_ferrous!$F:$F,LME_non_ferrous!$A:$A,AC30))=0,"-",(SUMIFS(LME_non_ferrous!$F:$F,LME_non_ferrous!$A:$A,AC30)))))</f>
        <v/>
      </c>
      <c r="AE30" s="165">
        <f>SUMIFS(LME_non_ferrous!$F:$F,LME_non_ferrous!$A:$A,AC30)</f>
        <v>0</v>
      </c>
      <c r="AF30" s="3" t="str">
        <f>Доллар!AF30</f>
        <v>27.11.2023</v>
      </c>
      <c r="AG30" s="157" t="str">
        <f>IF(AND(AH28=0,AH29=0,AH30=0,AH31=0,AH32=0,AH33=0,AH34=0,AH35=0,AH36=0,AH37=0,AH38=0,AH39=0),"",(IF((SUMIFS(LME_non_ferrous!$F:$F,LME_non_ferrous!$A:$A,AF30))=0,"-",(SUMIFS(LME_non_ferrous!$F:$F,LME_non_ferrous!$A:$A,AF30)))))</f>
        <v/>
      </c>
      <c r="AH30" s="165">
        <f>SUMIFS(LME_non_ferrous!$F:$F,LME_non_ferrous!$A:$A,AF30)</f>
        <v>0</v>
      </c>
      <c r="AI30" s="3" t="str">
        <f>Доллар!AI30</f>
        <v>27.12.2023</v>
      </c>
      <c r="AJ30" s="157" t="str">
        <f>IF(AND(AK28=0,AK29=0,AK30=0,AK31=0,AK32=0,AK33=0,AK34=0,AK35=0,AK36=0,AK37=0,AK38=0,AK39=0),"",(IF((SUMIFS(LME_non_ferrous!$F:$F,LME_non_ferrous!$A:$A,AI30))=0,"-",(SUMIFS(LME_non_ferrous!$F:$F,LME_non_ferrous!$A:$A,AI30)))))</f>
        <v/>
      </c>
      <c r="AK30" s="165">
        <f>SUMIFS(LME_non_ferrous!$F:$F,LME_non_ferrous!$A:$A,AI30)</f>
        <v>0</v>
      </c>
      <c r="AQ30" s="153" t="str">
        <f t="shared" si="1"/>
        <v>27.06.2023</v>
      </c>
      <c r="AR30" s="162" t="s">
        <v>52</v>
      </c>
      <c r="AT30" s="3" t="str">
        <f t="shared" si="2"/>
        <v>27.10.2023</v>
      </c>
      <c r="AU30" s="162" t="s">
        <v>52</v>
      </c>
      <c r="AW30" s="3" t="str">
        <f t="shared" si="4"/>
        <v>27.11.2023</v>
      </c>
      <c r="AX30" s="162" t="s">
        <v>52</v>
      </c>
      <c r="AZ30" s="3" t="str">
        <f t="shared" si="6"/>
        <v>27.12.2023</v>
      </c>
      <c r="BA30" s="162" t="s">
        <v>52</v>
      </c>
    </row>
    <row r="31" spans="2:53" x14ac:dyDescent="0.25">
      <c r="B31" s="3" t="str">
        <f>Доллар!B31</f>
        <v>28.01.2023</v>
      </c>
      <c r="C31" s="157" t="str">
        <f>IF(AND(D29=0,D30=0,D31=0,D32=0,D33=0,D34=0,D35=0,D36=0,D37=0,D38=0,D39=0,D40=0),"",(IF((SUMIFS(LME_non_ferrous!$F:$F,LME_non_ferrous!$A:$A,B31))=0,"-",(SUMIFS(LME_non_ferrous!$F:$F,LME_non_ferrous!$A:$A,B31)))))</f>
        <v/>
      </c>
      <c r="D31" s="165">
        <f>SUMIFS(LME_non_ferrous!$F:$F,LME_non_ferrous!$A:$A,B31)</f>
        <v>0</v>
      </c>
      <c r="E31" s="3" t="str">
        <f>Доллар!E31</f>
        <v>28.02.2023</v>
      </c>
      <c r="F31" s="157" t="str">
        <f>IF(AND(G29=0,G30=0,G31=0,G32=0,G33=0,G34=0,G35=0,G36=0,G37=0,G38=0,G39=0,G40=0),"",(IF((SUMIFS(LME_non_ferrous!$F:$F,LME_non_ferrous!$A:$A,E31))=0,"-",(SUMIFS(LME_non_ferrous!$F:$F,LME_non_ferrous!$A:$A,E31)))))</f>
        <v/>
      </c>
      <c r="G31" s="165">
        <f>SUMIFS(LME_non_ferrous!$F:$F,LME_non_ferrous!$A:$A,E31)</f>
        <v>0</v>
      </c>
      <c r="H31" s="3" t="str">
        <f>Доллар!H31</f>
        <v>28.03.2023</v>
      </c>
      <c r="I31" s="157" t="str">
        <f>IF(AND(J29=0,J30=0,J31=0,J32=0,J33=0,J34=0,J35=0,J36=0,J37=0,J38=0,J39=0,J40=0),"",(IF((SUMIFS(LME_non_ferrous!$F:$F,LME_non_ferrous!$A:$A,H31))=0,"-",(SUMIFS(LME_non_ferrous!$F:$F,LME_non_ferrous!$A:$A,H31)))))</f>
        <v/>
      </c>
      <c r="J31" s="165">
        <f>SUMIFS(LME_non_ferrous!$F:$F,LME_non_ferrous!$A:$A,H31)</f>
        <v>0</v>
      </c>
      <c r="K31" s="3" t="str">
        <f>Доллар!K31</f>
        <v>28.04.2023</v>
      </c>
      <c r="L31" s="157" t="str">
        <f>IF(AND(M29=0,M30=0,M31=0,M32=0,M33=0,M34=0,M35=0,M36=0,M37=0,M38=0,M39=0,M40=0),"",(IF((SUMIFS(LME_non_ferrous!$F:$F,LME_non_ferrous!$A:$A,K31))=0,"-",(SUMIFS(LME_non_ferrous!$F:$F,LME_non_ferrous!$A:$A,K31)))))</f>
        <v/>
      </c>
      <c r="M31" s="165">
        <f>SUMIFS(LME_non_ferrous!$F:$F,LME_non_ferrous!$A:$A,K31)</f>
        <v>0</v>
      </c>
      <c r="N31" s="3" t="str">
        <f>Доллар!N31</f>
        <v>28.05.2023</v>
      </c>
      <c r="O31" s="157" t="str">
        <f>IF(AND(P29=0,P30=0,P31=0,P32=0,P33=0,P34=0,P35=0,P36=0,P37=0,P38=0,P39=0,P40=0),"",(IF((SUMIFS(LME_non_ferrous!$F:$F,LME_non_ferrous!$A:$A,N31))=0,"-",(SUMIFS(LME_non_ferrous!$F:$F,LME_non_ferrous!$A:$A,N31)))))</f>
        <v/>
      </c>
      <c r="P31" s="165">
        <f>SUMIFS(LME_non_ferrous!$F:$F,LME_non_ferrous!$A:$A,N31)</f>
        <v>0</v>
      </c>
      <c r="Q31" s="3" t="str">
        <f>Доллар!Q31</f>
        <v>28.06.2023</v>
      </c>
      <c r="R31" s="157" t="str">
        <f>IF(AND(S29=0,S30=0,S31=0,S32=0,S33=0,S34=0,S35=0,S36=0,S37=0,S38=0,S39=0,S40=0),"",(IF((SUMIFS(LME_non_ferrous!$F:$F,LME_non_ferrous!$A:$A,Q31))=0,"-",(SUMIFS(LME_non_ferrous!$F:$F,LME_non_ferrous!$A:$A,Q31)))))</f>
        <v/>
      </c>
      <c r="S31" s="165">
        <f>SUMIFS(LME_non_ferrous!$F:$F,LME_non_ferrous!$A:$A,Q31)</f>
        <v>0</v>
      </c>
      <c r="T31" s="3" t="str">
        <f>Доллар!T31</f>
        <v>28.07.2023</v>
      </c>
      <c r="U31" s="157" t="str">
        <f>IF(AND(V29=0,V30=0,V31=0,V32=0,V33=0,V34=0,V35=0,V36=0,V37=0,V38=0,V39=0,V40=0),"",(IF((SUMIFS(LME_non_ferrous!$F:$F,LME_non_ferrous!$A:$A,T31))=0,"-",(SUMIFS(LME_non_ferrous!$F:$F,LME_non_ferrous!$A:$A,T31)))))</f>
        <v/>
      </c>
      <c r="V31" s="165">
        <f>SUMIFS(LME_non_ferrous!$F:$F,LME_non_ferrous!$A:$A,T31)</f>
        <v>0</v>
      </c>
      <c r="W31" s="3" t="str">
        <f>Доллар!W31</f>
        <v>28.08.2023</v>
      </c>
      <c r="X31" s="157" t="str">
        <f>IF(AND(Y29=0,Y30=0,Y31=0,Y32=0,Y33=0,Y34=0,Y35=0,Y36=0,Y37=0,Y38=0,Y39=0,Y40=0),"",(IF((SUMIFS(LME_non_ferrous!$F:$F,LME_non_ferrous!$A:$A,W31))=0,"-",(SUMIFS(LME_non_ferrous!$F:$F,LME_non_ferrous!$A:$A,W31)))))</f>
        <v/>
      </c>
      <c r="Y31" s="165">
        <f>SUMIFS(LME_non_ferrous!$F:$F,LME_non_ferrous!$A:$A,W31)</f>
        <v>0</v>
      </c>
      <c r="Z31" s="3" t="str">
        <f>Доллар!Z31</f>
        <v>28.09.2023</v>
      </c>
      <c r="AA31" s="157" t="str">
        <f>IF(AND(AB29=0,AB30=0,AB31=0,AB32=0,AB33=0,AB34=0,AB35=0,AB36=0,AB37=0,AB38=0,AB39=0,AB40=0),"",(IF((SUMIFS(LME_non_ferrous!$F:$F,LME_non_ferrous!$A:$A,Z31))=0,"-",(SUMIFS(LME_non_ferrous!$F:$F,LME_non_ferrous!$A:$A,Z31)))))</f>
        <v/>
      </c>
      <c r="AB31" s="165">
        <f>SUMIFS(LME_non_ferrous!$F:$F,LME_non_ferrous!$A:$A,Z31)</f>
        <v>0</v>
      </c>
      <c r="AC31" s="3" t="str">
        <f>Доллар!AC31</f>
        <v>28.10.2023</v>
      </c>
      <c r="AD31" s="157" t="str">
        <f>IF(AND(AE29=0,AE30=0,AE31=0,AE32=0,AE33=0,AE34=0,AE35=0,AE36=0,AE37=0,AE38=0,AE39=0,AE40=0),"",(IF((SUMIFS(LME_non_ferrous!$F:$F,LME_non_ferrous!$A:$A,AC31))=0,"-",(SUMIFS(LME_non_ferrous!$F:$F,LME_non_ferrous!$A:$A,AC31)))))</f>
        <v/>
      </c>
      <c r="AE31" s="165">
        <f>SUMIFS(LME_non_ferrous!$F:$F,LME_non_ferrous!$A:$A,AC31)</f>
        <v>0</v>
      </c>
      <c r="AF31" s="3" t="str">
        <f>Доллар!AF31</f>
        <v>28.11.2023</v>
      </c>
      <c r="AG31" s="157" t="str">
        <f>IF(AND(AH29=0,AH30=0,AH31=0,AH32=0,AH33=0,AH34=0,AH35=0,AH36=0,AH37=0,AH38=0,AH39=0,AH40=0),"",(IF((SUMIFS(LME_non_ferrous!$F:$F,LME_non_ferrous!$A:$A,AF31))=0,"-",(SUMIFS(LME_non_ferrous!$F:$F,LME_non_ferrous!$A:$A,AF31)))))</f>
        <v/>
      </c>
      <c r="AH31" s="165">
        <f>SUMIFS(LME_non_ferrous!$F:$F,LME_non_ferrous!$A:$A,AF31)</f>
        <v>0</v>
      </c>
      <c r="AI31" s="3" t="str">
        <f>Доллар!AI31</f>
        <v>28.12.2023</v>
      </c>
      <c r="AJ31" s="157" t="str">
        <f>IF(AND(AK29=0,AK30=0,AK31=0,AK32=0,AK33=0,AK34=0,AK35=0,AK36=0,AK37=0,AK38=0,AK39=0,AK40=0),"",(IF((SUMIFS(LME_non_ferrous!$F:$F,LME_non_ferrous!$A:$A,AI31))=0,"-",(SUMIFS(LME_non_ferrous!$F:$F,LME_non_ferrous!$A:$A,AI31)))))</f>
        <v/>
      </c>
      <c r="AK31" s="165">
        <f>SUMIFS(LME_non_ferrous!$F:$F,LME_non_ferrous!$A:$A,AI31)</f>
        <v>0</v>
      </c>
      <c r="AQ31" s="153" t="str">
        <f t="shared" si="1"/>
        <v>28.06.2023</v>
      </c>
      <c r="AR31" s="162" t="s">
        <v>52</v>
      </c>
      <c r="AT31" s="3" t="str">
        <f t="shared" si="2"/>
        <v>28.10.2023</v>
      </c>
      <c r="AU31" s="162" t="s">
        <v>52</v>
      </c>
      <c r="AW31" s="3" t="str">
        <f t="shared" si="4"/>
        <v>28.11.2023</v>
      </c>
      <c r="AX31" s="162" t="s">
        <v>52</v>
      </c>
      <c r="AZ31" s="3" t="str">
        <f t="shared" si="6"/>
        <v>28.12.2023</v>
      </c>
      <c r="BA31" s="162" t="s">
        <v>52</v>
      </c>
    </row>
    <row r="32" spans="2:53" x14ac:dyDescent="0.25">
      <c r="B32" s="3" t="str">
        <f>Доллар!B32</f>
        <v>29.01.2023</v>
      </c>
      <c r="C32" s="157" t="str">
        <f>IF(AND(D30=0,D31=0,D32=0,D33=0,D34=0,D35=0,D36=0,D37=0,D38=0,D39=0,D40=0,D41=0),"",(IF((SUMIFS(LME_non_ferrous!$F:$F,LME_non_ferrous!$A:$A,B32))=0,"-",(SUMIFS(LME_non_ferrous!$F:$F,LME_non_ferrous!$A:$A,B32)))))</f>
        <v/>
      </c>
      <c r="D32" s="165">
        <f>SUMIFS(LME_non_ferrous!$F:$F,LME_non_ferrous!$A:$A,B32)</f>
        <v>0</v>
      </c>
      <c r="E32" s="4" t="str">
        <f>Доллар!E32</f>
        <v>29.02.2023</v>
      </c>
      <c r="F32" s="160"/>
      <c r="G32" s="165">
        <f>SUMIFS(LME_non_ferrous!$F:$F,LME_non_ferrous!$A:$A,E32)</f>
        <v>0</v>
      </c>
      <c r="H32" s="3" t="str">
        <f>Доллар!H32</f>
        <v>29.03.2023</v>
      </c>
      <c r="I32" s="157" t="str">
        <f>IF(AND(J30=0,J31=0,J32=0,J33=0,J34=0,J35=0,J36=0,J37=0,J38=0,J39=0,J40=0,J41=0),"",(IF((SUMIFS(LME_non_ferrous!$F:$F,LME_non_ferrous!$A:$A,H32))=0,"-",(SUMIFS(LME_non_ferrous!$F:$F,LME_non_ferrous!$A:$A,H32)))))</f>
        <v/>
      </c>
      <c r="J32" s="165">
        <f>SUMIFS(LME_non_ferrous!$F:$F,LME_non_ferrous!$A:$A,H32)</f>
        <v>0</v>
      </c>
      <c r="K32" s="3" t="str">
        <f>Доллар!K32</f>
        <v>29.04.2023</v>
      </c>
      <c r="L32" s="157" t="str">
        <f>IF(AND(M30=0,M31=0,M32=0,M33=0,M34=0,M35=0,M36=0,M37=0,M38=0,M39=0,M40=0,M41=0),"",(IF((SUMIFS(LME_non_ferrous!$F:$F,LME_non_ferrous!$A:$A,K32))=0,"-",(SUMIFS(LME_non_ferrous!$F:$F,LME_non_ferrous!$A:$A,K32)))))</f>
        <v/>
      </c>
      <c r="M32" s="165">
        <f>SUMIFS(LME_non_ferrous!$F:$F,LME_non_ferrous!$A:$A,K32)</f>
        <v>0</v>
      </c>
      <c r="N32" s="3" t="str">
        <f>Доллар!N32</f>
        <v>29.05.2023</v>
      </c>
      <c r="O32" s="157" t="str">
        <f>IF(AND(P30=0,P31=0,P32=0,P33=0,P34=0,P35=0,P36=0,P37=0,P38=0,P39=0,P40=0,P41=0),"",(IF((SUMIFS(LME_non_ferrous!$F:$F,LME_non_ferrous!$A:$A,N32))=0,"-",(SUMIFS(LME_non_ferrous!$F:$F,LME_non_ferrous!$A:$A,N32)))))</f>
        <v/>
      </c>
      <c r="P32" s="165">
        <f>SUMIFS(LME_non_ferrous!$F:$F,LME_non_ferrous!$A:$A,N32)</f>
        <v>0</v>
      </c>
      <c r="Q32" s="3" t="str">
        <f>Доллар!Q32</f>
        <v>29.06.2023</v>
      </c>
      <c r="R32" s="157" t="str">
        <f>IF(AND(S30=0,S31=0,S32=0,S33=0,S34=0,S35=0,S36=0,S37=0,S38=0,S39=0,S40=0,S41=0),"",(IF((SUMIFS(LME_non_ferrous!$F:$F,LME_non_ferrous!$A:$A,Q32))=0,"-",(SUMIFS(LME_non_ferrous!$F:$F,LME_non_ferrous!$A:$A,Q32)))))</f>
        <v/>
      </c>
      <c r="S32" s="165">
        <f>SUMIFS(LME_non_ferrous!$F:$F,LME_non_ferrous!$A:$A,Q32)</f>
        <v>0</v>
      </c>
      <c r="T32" s="3" t="str">
        <f>Доллар!T32</f>
        <v>29.07.2023</v>
      </c>
      <c r="U32" s="157" t="str">
        <f>IF(AND(V30=0,V31=0,V32=0,V33=0,V34=0,V35=0,V36=0,V37=0,V38=0,V39=0,V40=0,V41=0),"",(IF((SUMIFS(LME_non_ferrous!$F:$F,LME_non_ferrous!$A:$A,T32))=0,"-",(SUMIFS(LME_non_ferrous!$F:$F,LME_non_ferrous!$A:$A,T32)))))</f>
        <v/>
      </c>
      <c r="V32" s="165">
        <f>SUMIFS(LME_non_ferrous!$F:$F,LME_non_ferrous!$A:$A,T32)</f>
        <v>0</v>
      </c>
      <c r="W32" s="3" t="str">
        <f>Доллар!W32</f>
        <v>29.08.2023</v>
      </c>
      <c r="X32" s="157" t="str">
        <f>IF(AND(Y30=0,Y31=0,Y32=0,Y33=0,Y34=0,Y35=0,Y36=0,Y37=0,Y38=0,Y39=0,Y40=0,Y41=0),"",(IF((SUMIFS(LME_non_ferrous!$F:$F,LME_non_ferrous!$A:$A,W32))=0,"-",(SUMIFS(LME_non_ferrous!$F:$F,LME_non_ferrous!$A:$A,W32)))))</f>
        <v/>
      </c>
      <c r="Y32" s="165">
        <f>SUMIFS(LME_non_ferrous!$F:$F,LME_non_ferrous!$A:$A,W32)</f>
        <v>0</v>
      </c>
      <c r="Z32" s="3" t="str">
        <f>Доллар!Z32</f>
        <v>29.09.2023</v>
      </c>
      <c r="AA32" s="157" t="str">
        <f>IF(AND(AB30=0,AB31=0,AB32=0,AB33=0,AB34=0,AB35=0,AB36=0,AB37=0,AB38=0,AB39=0,AB40=0,AB41=0),"",(IF((SUMIFS(LME_non_ferrous!$F:$F,LME_non_ferrous!$A:$A,Z32))=0,"-",(SUMIFS(LME_non_ferrous!$F:$F,LME_non_ferrous!$A:$A,Z32)))))</f>
        <v/>
      </c>
      <c r="AB32" s="165">
        <f>SUMIFS(LME_non_ferrous!$F:$F,LME_non_ferrous!$A:$A,Z32)</f>
        <v>0</v>
      </c>
      <c r="AC32" s="3" t="str">
        <f>Доллар!AC32</f>
        <v>29.10.2023</v>
      </c>
      <c r="AD32" s="157" t="str">
        <f>IF(AND(AE30=0,AE31=0,AE32=0,AE33=0,AE34=0,AE35=0,AE36=0,AE37=0,AE38=0,AE39=0,AE40=0,AE41=0),"",(IF((SUMIFS(LME_non_ferrous!$F:$F,LME_non_ferrous!$A:$A,AC32))=0,"-",(SUMIFS(LME_non_ferrous!$F:$F,LME_non_ferrous!$A:$A,AC32)))))</f>
        <v/>
      </c>
      <c r="AE32" s="165">
        <f>SUMIFS(LME_non_ferrous!$F:$F,LME_non_ferrous!$A:$A,AC32)</f>
        <v>0</v>
      </c>
      <c r="AF32" s="3" t="str">
        <f>Доллар!AF32</f>
        <v>29.11.2023</v>
      </c>
      <c r="AG32" s="157" t="str">
        <f>IF(AND(AH30=0,AH31=0,AH32=0,AH33=0,AH34=0,AH35=0,AH36=0,AH37=0,AH38=0,AH39=0,AH40=0,AH41=0),"",(IF((SUMIFS(LME_non_ferrous!$F:$F,LME_non_ferrous!$A:$A,AF32))=0,"-",(SUMIFS(LME_non_ferrous!$F:$F,LME_non_ferrous!$A:$A,AF32)))))</f>
        <v/>
      </c>
      <c r="AH32" s="165">
        <f>SUMIFS(LME_non_ferrous!$F:$F,LME_non_ferrous!$A:$A,AF32)</f>
        <v>0</v>
      </c>
      <c r="AI32" s="3" t="str">
        <f>Доллар!AI32</f>
        <v>29.12.2023</v>
      </c>
      <c r="AJ32" s="157" t="str">
        <f>IF(AND(AK30=0,AK31=0,AK32=0,AK33=0,AK34=0,AK35=0,AK36=0,AK37=0,AK38=0,AK39=0,AK40=0,AK41=0),"",(IF((SUMIFS(LME_non_ferrous!$F:$F,LME_non_ferrous!$A:$A,AI32))=0,"-",(SUMIFS(LME_non_ferrous!$F:$F,LME_non_ferrous!$A:$A,AI32)))))</f>
        <v/>
      </c>
      <c r="AK32" s="165">
        <f>SUMIFS(LME_non_ferrous!$F:$F,LME_non_ferrous!$A:$A,AI32)</f>
        <v>0</v>
      </c>
      <c r="AQ32" s="153" t="str">
        <f t="shared" si="1"/>
        <v>29.06.2023</v>
      </c>
      <c r="AR32" s="162" t="s">
        <v>52</v>
      </c>
      <c r="AT32" s="3" t="str">
        <f t="shared" si="2"/>
        <v>29.10.2023</v>
      </c>
      <c r="AU32" s="162" t="s">
        <v>52</v>
      </c>
      <c r="AW32" s="3" t="str">
        <f t="shared" si="4"/>
        <v>29.11.2023</v>
      </c>
      <c r="AX32" s="162" t="s">
        <v>52</v>
      </c>
      <c r="AZ32" s="3" t="str">
        <f t="shared" si="6"/>
        <v>29.12.2023</v>
      </c>
      <c r="BA32" s="162" t="s">
        <v>52</v>
      </c>
    </row>
    <row r="33" spans="1:53" x14ac:dyDescent="0.25">
      <c r="B33" s="3" t="str">
        <f>Доллар!B33</f>
        <v>30.01.2023</v>
      </c>
      <c r="C33" s="157" t="str">
        <f>IF(AND(D31=0,D32=0,D33=0,D34=0,D35=0,D36=0,D37=0,D38=0,D39=0,D40=0,D41=0,D42=0),"",(IF((SUMIFS(LME_non_ferrous!$F:$F,LME_non_ferrous!$A:$A,B33))=0,"-",(SUMIFS(LME_non_ferrous!$F:$F,LME_non_ferrous!$A:$A,B33)))))</f>
        <v/>
      </c>
      <c r="D33" s="165">
        <f>SUMIFS(LME_non_ferrous!$F:$F,LME_non_ferrous!$A:$A,B33)</f>
        <v>0</v>
      </c>
      <c r="E33" s="4" t="str">
        <f>Доллар!E33</f>
        <v>30.02.2023</v>
      </c>
      <c r="F33" s="160"/>
      <c r="G33" s="178">
        <f t="shared" ref="G33:G38" si="8">J4</f>
        <v>0</v>
      </c>
      <c r="H33" s="3" t="str">
        <f>Доллар!H33</f>
        <v>30.03.2023</v>
      </c>
      <c r="I33" s="157" t="str">
        <f>IF(AND(J31=0,J32=0,J33=0,J34=0,J35=0,J36=0,J37=0,J38=0,J39=0,J40=0,J41=0,J42=0),"",(IF((SUMIFS(LME_non_ferrous!$F:$F,LME_non_ferrous!$A:$A,H33))=0,"-",(SUMIFS(LME_non_ferrous!$F:$F,LME_non_ferrous!$A:$A,H33)))))</f>
        <v/>
      </c>
      <c r="J33" s="165">
        <f>SUMIFS(LME_non_ferrous!$F:$F,LME_non_ferrous!$A:$A,H33)</f>
        <v>0</v>
      </c>
      <c r="K33" s="3" t="str">
        <f>Доллар!K33</f>
        <v>30.04.2023</v>
      </c>
      <c r="L33" s="157" t="str">
        <f>IF(AND(M31=0,M32=0,M33=0,M34=0,M35=0,M36=0,M37=0,M38=0,M39=0,M40=0,M41=0,M42=0),"",(IF((SUMIFS(LME_non_ferrous!$F:$F,LME_non_ferrous!$A:$A,K33))=0,"-",(SUMIFS(LME_non_ferrous!$F:$F,LME_non_ferrous!$A:$A,K33)))))</f>
        <v/>
      </c>
      <c r="M33" s="165">
        <f>SUMIFS(LME_non_ferrous!$F:$F,LME_non_ferrous!$A:$A,K33)</f>
        <v>0</v>
      </c>
      <c r="N33" s="3" t="str">
        <f>Доллар!N33</f>
        <v>30.05.2023</v>
      </c>
      <c r="O33" s="157" t="str">
        <f>IF(AND(P31=0,P32=0,P33=0,P34=0,P35=0,P36=0,P37=0,P38=0,P39=0,P40=0,P41=0,P42=0),"",(IF((SUMIFS(LME_non_ferrous!$F:$F,LME_non_ferrous!$A:$A,N33))=0,"-",(SUMIFS(LME_non_ferrous!$F:$F,LME_non_ferrous!$A:$A,N33)))))</f>
        <v/>
      </c>
      <c r="P33" s="165">
        <f>SUMIFS(LME_non_ferrous!$F:$F,LME_non_ferrous!$A:$A,N33)</f>
        <v>0</v>
      </c>
      <c r="Q33" s="3" t="str">
        <f>Доллар!Q33</f>
        <v>30.06.2023</v>
      </c>
      <c r="R33" s="157" t="str">
        <f>IF(AND(S31=0,S32=0,S33=0,S34=0,S35=0,S36=0,S37=0,S38=0,S39=0,S40=0,S41=0,S42=0),"",(IF((SUMIFS(LME_non_ferrous!$F:$F,LME_non_ferrous!$A:$A,Q33))=0,"-",(SUMIFS(LME_non_ferrous!$F:$F,LME_non_ferrous!$A:$A,Q33)))))</f>
        <v/>
      </c>
      <c r="S33" s="165">
        <f>SUMIFS(LME_non_ferrous!$F:$F,LME_non_ferrous!$A:$A,Q33)</f>
        <v>0</v>
      </c>
      <c r="T33" s="3" t="str">
        <f>Доллар!T33</f>
        <v>30.07.2023</v>
      </c>
      <c r="U33" s="157" t="str">
        <f>IF(AND(V31=0,V32=0,V33=0,V34=0,V35=0,V36=0,V37=0,V38=0,V39=0,V40=0,V41=0,V42=0),"",(IF((SUMIFS(LME_non_ferrous!$F:$F,LME_non_ferrous!$A:$A,T33))=0,"-",(SUMIFS(LME_non_ferrous!$F:$F,LME_non_ferrous!$A:$A,T33)))))</f>
        <v/>
      </c>
      <c r="V33" s="165">
        <f>SUMIFS(LME_non_ferrous!$F:$F,LME_non_ferrous!$A:$A,T33)</f>
        <v>0</v>
      </c>
      <c r="W33" s="3" t="str">
        <f>Доллар!W33</f>
        <v>30.08.2023</v>
      </c>
      <c r="X33" s="157" t="str">
        <f>IF(AND(Y31=0,Y32=0,Y33=0,Y34=0,Y35=0,Y36=0,Y37=0,Y38=0,Y39=0,Y40=0,Y41=0,Y42=0),"",(IF((SUMIFS(LME_non_ferrous!$F:$F,LME_non_ferrous!$A:$A,W33))=0,"-",(SUMIFS(LME_non_ferrous!$F:$F,LME_non_ferrous!$A:$A,W33)))))</f>
        <v/>
      </c>
      <c r="Y33" s="165">
        <f>SUMIFS(LME_non_ferrous!$F:$F,LME_non_ferrous!$A:$A,W33)</f>
        <v>0</v>
      </c>
      <c r="Z33" s="3" t="str">
        <f>Доллар!Z33</f>
        <v>30.09.2023</v>
      </c>
      <c r="AA33" s="157" t="str">
        <f>IF(AND(AB31=0,AB32=0,AB33=0,AB34=0,AB35=0,AB36=0,AB37=0,AB38=0,AB39=0,AB40=0,AB41=0,AB42=0),"",(IF((SUMIFS(LME_non_ferrous!$F:$F,LME_non_ferrous!$A:$A,Z33))=0,"-",(SUMIFS(LME_non_ferrous!$F:$F,LME_non_ferrous!$A:$A,Z33)))))</f>
        <v/>
      </c>
      <c r="AB33" s="165">
        <f>SUMIFS(LME_non_ferrous!$F:$F,LME_non_ferrous!$A:$A,Z33)</f>
        <v>0</v>
      </c>
      <c r="AC33" s="3" t="str">
        <f>Доллар!AC33</f>
        <v>30.10.2023</v>
      </c>
      <c r="AD33" s="157" t="str">
        <f>IF(AND(AE31=0,AE32=0,AE33=0,AE34=0,AE35=0,AE36=0,AE37=0,AE38=0,AE39=0,AE40=0,AE41=0,AE42=0),"",(IF((SUMIFS(LME_non_ferrous!$F:$F,LME_non_ferrous!$A:$A,AC33))=0,"-",(SUMIFS(LME_non_ferrous!$F:$F,LME_non_ferrous!$A:$A,AC33)))))</f>
        <v/>
      </c>
      <c r="AE33" s="165">
        <f>SUMIFS(LME_non_ferrous!$F:$F,LME_non_ferrous!$A:$A,AC33)</f>
        <v>0</v>
      </c>
      <c r="AF33" s="3" t="str">
        <f>Доллар!AF33</f>
        <v>30.11.2023</v>
      </c>
      <c r="AG33" s="157" t="str">
        <f>IF(AND(AH31=0,AH32=0,AH33=0,AH34=0,AH35=0,AH36=0,AH37=0,AH38=0,AH39=0,AH40=0,AH41=0,AH42=0),"",(IF((SUMIFS(LME_non_ferrous!$F:$F,LME_non_ferrous!$A:$A,AF33))=0,"-",(SUMIFS(LME_non_ferrous!$F:$F,LME_non_ferrous!$A:$A,AF33)))))</f>
        <v/>
      </c>
      <c r="AH33" s="165">
        <f>SUMIFS(LME_non_ferrous!$F:$F,LME_non_ferrous!$A:$A,AF33)</f>
        <v>0</v>
      </c>
      <c r="AI33" s="3" t="str">
        <f>Доллар!AI33</f>
        <v>30.12.2023</v>
      </c>
      <c r="AJ33" s="157" t="str">
        <f>IF(AND(AK31=0,AK32=0,AK33=0,AK34=0,AK35=0,AK36=0,AK37=0,AK38=0,AK39=0,AK40=0,AK41=0,AK42=0),"",(IF((SUMIFS(LME_non_ferrous!$F:$F,LME_non_ferrous!$A:$A,AI33))=0,"-",(SUMIFS(LME_non_ferrous!$F:$F,LME_non_ferrous!$A:$A,AI33)))))</f>
        <v/>
      </c>
      <c r="AK33" s="165">
        <f>SUMIFS(LME_non_ferrous!$F:$F,LME_non_ferrous!$A:$A,AI33)</f>
        <v>0</v>
      </c>
      <c r="AQ33" s="153" t="str">
        <f t="shared" si="1"/>
        <v>30.06.2023</v>
      </c>
      <c r="AR33" s="162" t="s">
        <v>52</v>
      </c>
      <c r="AT33" s="3" t="str">
        <f t="shared" si="2"/>
        <v>30.10.2023</v>
      </c>
      <c r="AU33" s="162" t="s">
        <v>52</v>
      </c>
      <c r="AW33" s="3" t="str">
        <f t="shared" si="4"/>
        <v>30.11.2023</v>
      </c>
      <c r="AX33" s="162" t="s">
        <v>52</v>
      </c>
      <c r="AZ33" s="3" t="str">
        <f t="shared" si="6"/>
        <v>30.12.2023</v>
      </c>
      <c r="BA33" s="162" t="s">
        <v>52</v>
      </c>
    </row>
    <row r="34" spans="1:53" x14ac:dyDescent="0.25">
      <c r="B34" s="3" t="str">
        <f>Доллар!B34</f>
        <v>31.01.2023</v>
      </c>
      <c r="C34" s="157" t="str">
        <f>IF(AND(D32=0,D33=0,D34=0,D35=0,D36=0,D37=0,D38=0,D39=0,D40=0,D41=0,D42=0,D43=0),"",(IF((SUMIFS(LME_non_ferrous!$F:$F,LME_non_ferrous!$A:$A,B34))=0,"-",(SUMIFS(LME_non_ferrous!$F:$F,LME_non_ferrous!$A:$A,B34)))))</f>
        <v/>
      </c>
      <c r="D34" s="165">
        <f>SUMIFS(LME_non_ferrous!$F:$F,LME_non_ferrous!$A:$A,B34)</f>
        <v>0</v>
      </c>
      <c r="E34" s="4" t="str">
        <f>Доллар!E34</f>
        <v>31.02.2023</v>
      </c>
      <c r="F34" s="160"/>
      <c r="G34" s="178">
        <f t="shared" si="8"/>
        <v>0</v>
      </c>
      <c r="H34" s="3" t="str">
        <f>Доллар!H34</f>
        <v>31.03.2023</v>
      </c>
      <c r="I34" s="157" t="str">
        <f>IF(AND(J32=0,J33=0,J34=0,J35=0,J36=0,J37=0,J38=0,J39=0,J40=0,J41=0,J42=0,J43=0),"",(IF((SUMIFS(LME_non_ferrous!$F:$F,LME_non_ferrous!$A:$A,H34))=0,"-",(SUMIFS(LME_non_ferrous!$F:$F,LME_non_ferrous!$A:$A,H34)))))</f>
        <v/>
      </c>
      <c r="J34" s="165">
        <f>SUMIFS(LME_non_ferrous!$F:$F,LME_non_ferrous!$A:$A,H34)</f>
        <v>0</v>
      </c>
      <c r="K34" s="4" t="str">
        <f>Доллар!K34</f>
        <v>31.04.2023</v>
      </c>
      <c r="L34" s="160"/>
      <c r="M34" s="165">
        <f>P4</f>
        <v>0</v>
      </c>
      <c r="N34" s="3" t="str">
        <f>Доллар!N34</f>
        <v>31.05.2023</v>
      </c>
      <c r="O34" s="157" t="str">
        <f>IF(AND(P32=0,P33=0,P34=0,P35=0,P36=0,P37=0,P38=0,P39=0,P40=0,P41=0,P42=0,P43=0),"",(IF((SUMIFS(LME_non_ferrous!$F:$F,LME_non_ferrous!$A:$A,N34))=0,"-",(SUMIFS(LME_non_ferrous!$F:$F,LME_non_ferrous!$A:$A,N34)))))</f>
        <v/>
      </c>
      <c r="P34" s="165">
        <f>SUMIFS(LME_non_ferrous!$F:$F,LME_non_ferrous!$A:$A,N34)</f>
        <v>0</v>
      </c>
      <c r="Q34" s="4" t="str">
        <f>Доллар!Q34</f>
        <v>31.06.2023</v>
      </c>
      <c r="R34" s="160"/>
      <c r="S34" s="165">
        <f>V4</f>
        <v>0</v>
      </c>
      <c r="T34" s="3" t="str">
        <f>Доллар!T34</f>
        <v>31.07.2023</v>
      </c>
      <c r="U34" s="157" t="str">
        <f>IF(AND(V32=0,V33=0,V34=0,V35=0,V36=0,V37=0,V38=0,V39=0,V40=0,V41=0,V42=0,V43=0),"",(IF((SUMIFS(LME_non_ferrous!$F:$F,LME_non_ferrous!$A:$A,T34))=0,"-",(SUMIFS(LME_non_ferrous!$F:$F,LME_non_ferrous!$A:$A,T34)))))</f>
        <v/>
      </c>
      <c r="V34" s="165">
        <f>SUMIFS(LME_non_ferrous!$F:$F,LME_non_ferrous!$A:$A,T34)</f>
        <v>0</v>
      </c>
      <c r="W34" s="3" t="str">
        <f>Доллар!W34</f>
        <v>31.08.2023</v>
      </c>
      <c r="X34" s="157" t="str">
        <f>IF(AND(Y32=0,Y33=0,Y34=0,Y35=0,Y36=0,Y37=0,Y38=0,Y39=0,Y40=0,Y41=0,Y42=0,Y43=0),"",(IF((SUMIFS(LME_non_ferrous!$F:$F,LME_non_ferrous!$A:$A,W34))=0,"-",(SUMIFS(LME_non_ferrous!$F:$F,LME_non_ferrous!$A:$A,W34)))))</f>
        <v/>
      </c>
      <c r="Y34" s="165">
        <f>SUMIFS(LME_non_ferrous!$F:$F,LME_non_ferrous!$A:$A,W34)</f>
        <v>0</v>
      </c>
      <c r="Z34" s="4" t="str">
        <f>Доллар!Z34</f>
        <v>31.09.2023</v>
      </c>
      <c r="AA34" s="160"/>
      <c r="AB34" s="165">
        <f>AE4</f>
        <v>0</v>
      </c>
      <c r="AC34" s="3" t="str">
        <f>Доллар!AC34</f>
        <v>31.10.2023</v>
      </c>
      <c r="AD34" s="157" t="str">
        <f>IF(AND(AE32=0,AE33=0,AE34=0,AE35=0,AE36=0,AE37=0,AE38=0,AE39=0,AE40=0,AE41=0,AE42=0,AE43=0),"",(IF((SUMIFS(LME_non_ferrous!$F:$F,LME_non_ferrous!$A:$A,AC34))=0,"-",(SUMIFS(LME_non_ferrous!$F:$F,LME_non_ferrous!$A:$A,AC34)))))</f>
        <v/>
      </c>
      <c r="AE34" s="165">
        <f>SUMIFS(LME_non_ferrous!$F:$F,LME_non_ferrous!$A:$A,AC34)</f>
        <v>0</v>
      </c>
      <c r="AF34" s="4" t="str">
        <f>Доллар!AF34</f>
        <v>31.11.2023</v>
      </c>
      <c r="AG34" s="160"/>
      <c r="AH34" s="165">
        <f>AK4</f>
        <v>0</v>
      </c>
      <c r="AI34" s="3" t="str">
        <f>Доллар!AI34</f>
        <v>31.12.2023</v>
      </c>
      <c r="AJ34" s="157" t="str">
        <f>IF(AND(AK32=0,AK33=0,AK34=0,AK35=0,AK36=0,AK37=0,AK38=0,AK39=0,AK40=0,AK41=0,AK42=0,AK43=0),"",(IF((SUMIFS(LME_non_ferrous!$F:$F,LME_non_ferrous!$A:$A,AI34))=0,"-",(SUMIFS(LME_non_ferrous!$F:$F,LME_non_ferrous!$A:$A,AI34)))))</f>
        <v/>
      </c>
      <c r="AK34" s="165">
        <f>SUMIFS(LME_non_ferrous!$F:$F,LME_non_ferrous!$A:$A,AI34)</f>
        <v>0</v>
      </c>
      <c r="AQ34" s="153" t="str">
        <f t="shared" si="1"/>
        <v>31.06.2023</v>
      </c>
      <c r="AR34" s="162" t="s">
        <v>52</v>
      </c>
      <c r="AT34" s="3" t="str">
        <f t="shared" si="2"/>
        <v>31.10.2023</v>
      </c>
      <c r="AU34" s="162" t="s">
        <v>52</v>
      </c>
      <c r="AW34" s="3" t="str">
        <f t="shared" si="4"/>
        <v>31.11.2023</v>
      </c>
      <c r="AX34" s="162" t="s">
        <v>52</v>
      </c>
      <c r="AY34" t="s">
        <v>163</v>
      </c>
      <c r="AZ34" s="3" t="str">
        <f t="shared" si="6"/>
        <v>31.12.2023</v>
      </c>
      <c r="BA34" s="162" t="s">
        <v>52</v>
      </c>
    </row>
    <row r="35" spans="1:53" x14ac:dyDescent="0.25">
      <c r="B35" s="9" t="s">
        <v>2</v>
      </c>
      <c r="C35" s="158">
        <f>AVERAGE(C4:C34)</f>
        <v>3003.75</v>
      </c>
      <c r="D35" s="165">
        <f>G4</f>
        <v>0</v>
      </c>
      <c r="E35" s="9" t="s">
        <v>2</v>
      </c>
      <c r="F35" s="158" t="e">
        <f>AVERAGE(F4:F34)</f>
        <v>#DIV/0!</v>
      </c>
      <c r="G35" s="178">
        <f t="shared" si="8"/>
        <v>0</v>
      </c>
      <c r="H35" s="9" t="s">
        <v>2</v>
      </c>
      <c r="I35" s="158" t="e">
        <f>AVERAGE(I4:I34)</f>
        <v>#DIV/0!</v>
      </c>
      <c r="J35" s="165">
        <f>M4</f>
        <v>0</v>
      </c>
      <c r="K35" s="9" t="s">
        <v>2</v>
      </c>
      <c r="L35" s="158" t="e">
        <f>AVERAGE(L4:L34)</f>
        <v>#DIV/0!</v>
      </c>
      <c r="M35" s="165">
        <f t="shared" ref="M35:M38" si="9">P5</f>
        <v>0</v>
      </c>
      <c r="N35" s="9" t="s">
        <v>2</v>
      </c>
      <c r="O35" s="158" t="e">
        <f>AVERAGE(O4:O34)</f>
        <v>#DIV/0!</v>
      </c>
      <c r="P35" s="165">
        <f>S4</f>
        <v>0</v>
      </c>
      <c r="Q35" s="9" t="s">
        <v>2</v>
      </c>
      <c r="R35" s="158" t="e">
        <f>AVERAGE(R4:R34)</f>
        <v>#DIV/0!</v>
      </c>
      <c r="S35" s="165">
        <f t="shared" ref="S35:S38" si="10">V5</f>
        <v>0</v>
      </c>
      <c r="T35" s="9" t="s">
        <v>2</v>
      </c>
      <c r="U35" s="158" t="e">
        <f>AVERAGE(U4:U34)</f>
        <v>#DIV/0!</v>
      </c>
      <c r="V35" s="165">
        <f>Y4</f>
        <v>0</v>
      </c>
      <c r="W35" s="9" t="s">
        <v>2</v>
      </c>
      <c r="X35" s="158" t="e">
        <f>AVERAGE(X4:X34)</f>
        <v>#DIV/0!</v>
      </c>
      <c r="Y35" s="165">
        <f>AB4</f>
        <v>0</v>
      </c>
      <c r="Z35" s="9" t="s">
        <v>2</v>
      </c>
      <c r="AA35" s="158" t="e">
        <f>AVERAGE(AA4:AA34)</f>
        <v>#DIV/0!</v>
      </c>
      <c r="AB35" s="165">
        <f t="shared" ref="AB35:AB38" si="11">AE5</f>
        <v>0</v>
      </c>
      <c r="AC35" s="9" t="s">
        <v>2</v>
      </c>
      <c r="AD35" s="158" t="e">
        <f>AVERAGE(AD4:AD34)</f>
        <v>#DIV/0!</v>
      </c>
      <c r="AE35" s="165">
        <f>AH4</f>
        <v>0</v>
      </c>
      <c r="AF35" s="9" t="s">
        <v>2</v>
      </c>
      <c r="AG35" s="158" t="e">
        <f>AVERAGE(AG4:AG34)</f>
        <v>#DIV/0!</v>
      </c>
      <c r="AH35" s="165">
        <f t="shared" ref="AH35:AH38" si="12">AK5</f>
        <v>0</v>
      </c>
      <c r="AI35" s="9" t="s">
        <v>2</v>
      </c>
      <c r="AJ35" s="158" t="e">
        <f>AVERAGE(AJ4:AJ34)</f>
        <v>#DIV/0!</v>
      </c>
      <c r="AQ35" s="9" t="s">
        <v>2</v>
      </c>
      <c r="AR35" s="158"/>
      <c r="AT35" s="9" t="s">
        <v>2</v>
      </c>
      <c r="AU35" s="158">
        <f>AVERAGE(AU4:AU34)</f>
        <v>0</v>
      </c>
      <c r="AW35" s="9" t="s">
        <v>2</v>
      </c>
      <c r="AX35" s="158">
        <f>AVERAGE(AX4:AX34)</f>
        <v>0</v>
      </c>
      <c r="AZ35" s="9" t="s">
        <v>2</v>
      </c>
      <c r="BA35" s="158">
        <f>AVERAGE(BA4:BA34)</f>
        <v>0</v>
      </c>
    </row>
    <row r="36" spans="1:53" ht="15" hidden="1" customHeight="1" outlineLevel="1" x14ac:dyDescent="0.25">
      <c r="B36" s="9" t="s">
        <v>188</v>
      </c>
      <c r="C36" s="158">
        <f>IFERROR((MEDIAN(C4:C34)),0)</f>
        <v>2999</v>
      </c>
      <c r="D36" s="165">
        <f t="shared" ref="D36:D38" si="13">G5</f>
        <v>0</v>
      </c>
      <c r="E36" s="9" t="s">
        <v>188</v>
      </c>
      <c r="F36" s="158">
        <f>IFERROR((MEDIAN(F4:F34)),0)</f>
        <v>0</v>
      </c>
      <c r="G36" s="178">
        <f t="shared" si="8"/>
        <v>0</v>
      </c>
      <c r="H36" s="9" t="s">
        <v>188</v>
      </c>
      <c r="I36" s="158">
        <f>IFERROR((MEDIAN(I4:I34)),0)</f>
        <v>0</v>
      </c>
      <c r="J36" s="165">
        <f t="shared" ref="J36:J38" si="14">M5</f>
        <v>0</v>
      </c>
      <c r="K36" s="9" t="s">
        <v>188</v>
      </c>
      <c r="L36" s="158">
        <f>IFERROR((MEDIAN(L4:L34)),0)</f>
        <v>0</v>
      </c>
      <c r="M36" s="165">
        <f t="shared" si="9"/>
        <v>0</v>
      </c>
      <c r="N36" s="9" t="s">
        <v>188</v>
      </c>
      <c r="O36" s="158">
        <f>IFERROR((MEDIAN(O4:O34)),0)</f>
        <v>0</v>
      </c>
      <c r="P36" s="165">
        <f t="shared" ref="P36:P38" si="15">S5</f>
        <v>0</v>
      </c>
      <c r="Q36" s="9" t="s">
        <v>188</v>
      </c>
      <c r="R36" s="158">
        <f>IFERROR((MEDIAN(R4:R34)),0)</f>
        <v>0</v>
      </c>
      <c r="S36" s="165">
        <f t="shared" si="10"/>
        <v>0</v>
      </c>
      <c r="T36" s="9" t="s">
        <v>188</v>
      </c>
      <c r="U36" s="158">
        <f>IFERROR((MEDIAN(U4:U34)),0)</f>
        <v>0</v>
      </c>
      <c r="V36" s="165">
        <f t="shared" ref="V36:V38" si="16">Y5</f>
        <v>0</v>
      </c>
      <c r="W36" s="9" t="s">
        <v>188</v>
      </c>
      <c r="X36" s="158">
        <f>IFERROR((MEDIAN(X4:X34)),0)</f>
        <v>0</v>
      </c>
      <c r="Y36" s="165">
        <f t="shared" ref="Y36:Y38" si="17">AB5</f>
        <v>0</v>
      </c>
      <c r="Z36" s="9" t="s">
        <v>188</v>
      </c>
      <c r="AA36" s="158">
        <f>IFERROR((MEDIAN(AA4:AA34)),0)</f>
        <v>0</v>
      </c>
      <c r="AB36" s="165">
        <f t="shared" si="11"/>
        <v>0</v>
      </c>
      <c r="AC36" s="9" t="s">
        <v>188</v>
      </c>
      <c r="AD36" s="158">
        <f>IFERROR((MEDIAN(AD4:AD34)),0)</f>
        <v>0</v>
      </c>
      <c r="AE36" s="165">
        <f t="shared" ref="AE36:AE38" si="18">AH5</f>
        <v>0</v>
      </c>
      <c r="AF36" s="9" t="s">
        <v>188</v>
      </c>
      <c r="AG36" s="158">
        <f>IFERROR((MEDIAN(AG4:AG34)),0)</f>
        <v>0</v>
      </c>
      <c r="AH36" s="165">
        <f t="shared" si="12"/>
        <v>0</v>
      </c>
      <c r="AI36" s="9" t="s">
        <v>188</v>
      </c>
      <c r="AJ36" s="158">
        <f>IFERROR((MEDIAN(AJ4:AJ34)),0)</f>
        <v>0</v>
      </c>
      <c r="AQ36" s="9" t="s">
        <v>188</v>
      </c>
      <c r="AR36" s="158"/>
      <c r="AT36" s="9" t="s">
        <v>188</v>
      </c>
      <c r="AU36" s="158"/>
      <c r="AV36" t="s">
        <v>163</v>
      </c>
      <c r="AW36" s="9" t="s">
        <v>188</v>
      </c>
      <c r="AX36" s="158"/>
      <c r="AY36" t="s">
        <v>163</v>
      </c>
      <c r="AZ36" s="9" t="s">
        <v>188</v>
      </c>
      <c r="BA36" s="158"/>
    </row>
    <row r="37" spans="1:53" ht="15" hidden="1" customHeight="1" outlineLevel="1" x14ac:dyDescent="0.25">
      <c r="B37" s="9" t="s">
        <v>189</v>
      </c>
      <c r="C37" s="158">
        <f>IFERROR(MEDIAN(C4:C34),0)</f>
        <v>2999</v>
      </c>
      <c r="D37" s="165">
        <f t="shared" si="13"/>
        <v>0</v>
      </c>
      <c r="E37" s="9" t="s">
        <v>189</v>
      </c>
      <c r="F37" s="158">
        <f>IFERROR(MEDIAN(C4:C34,F4:F34),0)</f>
        <v>2999</v>
      </c>
      <c r="G37" s="178">
        <f t="shared" si="8"/>
        <v>0</v>
      </c>
      <c r="H37" s="9" t="s">
        <v>189</v>
      </c>
      <c r="I37" s="158">
        <f>IFERROR(MEDIAN(F4:F34,I4:I34,C4:C34),0)</f>
        <v>2999</v>
      </c>
      <c r="J37" s="165">
        <f t="shared" si="14"/>
        <v>0</v>
      </c>
      <c r="K37" s="9" t="s">
        <v>189</v>
      </c>
      <c r="L37" s="158">
        <f>IFERROR(MEDIAN(I4:I34,L4:L34,F4:F34,C4:C34),0)</f>
        <v>2999</v>
      </c>
      <c r="M37" s="165">
        <f t="shared" si="9"/>
        <v>0</v>
      </c>
      <c r="N37" s="9" t="s">
        <v>189</v>
      </c>
      <c r="O37" s="158">
        <f>IFERROR(MEDIAN(L4:L34,O4:O34,I4:I34,F4:F34,C4:C34),0)</f>
        <v>2999</v>
      </c>
      <c r="P37" s="165">
        <f t="shared" si="15"/>
        <v>0</v>
      </c>
      <c r="Q37" s="9" t="s">
        <v>189</v>
      </c>
      <c r="R37" s="158">
        <f>IFERROR(MEDIAN(O4:O34,R4:R34,L4:L34,I4:I34,F4:F34,C4:C34),0)</f>
        <v>2999</v>
      </c>
      <c r="S37" s="165">
        <f t="shared" si="10"/>
        <v>0</v>
      </c>
      <c r="T37" s="9" t="s">
        <v>189</v>
      </c>
      <c r="U37" s="158">
        <f>IFERROR(MEDIAN(R4:R34,U4:U34,O4:O34,L4:L34,I4:I34,F4:F34,C4:C34),0)</f>
        <v>2999</v>
      </c>
      <c r="V37" s="165">
        <f t="shared" si="16"/>
        <v>0</v>
      </c>
      <c r="W37" s="9" t="s">
        <v>189</v>
      </c>
      <c r="X37" s="158">
        <f>IFERROR(MEDIAN(U4:U34,X4:X34,R4:R34,O4:O34,L4:L34,I4:I34,F4:F34,C4:C34),0)</f>
        <v>2999</v>
      </c>
      <c r="Y37" s="165">
        <f t="shared" si="17"/>
        <v>0</v>
      </c>
      <c r="Z37" s="9" t="s">
        <v>189</v>
      </c>
      <c r="AA37" s="158">
        <f>IFERROR(MEDIAN(X4:X34,AA4:AA34,U4:U34,R4:R34,O4:O34,L4:L34,I4:I34,F4:F34,C4:C34),0)</f>
        <v>2999</v>
      </c>
      <c r="AB37" s="165">
        <f t="shared" si="11"/>
        <v>0</v>
      </c>
      <c r="AC37" s="9" t="s">
        <v>189</v>
      </c>
      <c r="AD37" s="158">
        <f>IFERROR(MEDIAN(AA4:AA34,AD4:AD34,X4:X34,U4:U34,R4:R34,O4:O34,L4:L34,I4:I34,F4:F34,C4:C34),0)</f>
        <v>2999</v>
      </c>
      <c r="AE37" s="165">
        <f t="shared" si="18"/>
        <v>0</v>
      </c>
      <c r="AF37" s="9" t="s">
        <v>189</v>
      </c>
      <c r="AG37" s="158">
        <f>IFERROR(MEDIAN(AD4:AD34,AG4:AG34,AA4:AA34,X4:X34,U4:U34,R4:R34,O4:O34,L4:L34,I4:I34,F4:F34,C4:C34),0)</f>
        <v>2999</v>
      </c>
      <c r="AH37" s="165">
        <f t="shared" si="12"/>
        <v>0</v>
      </c>
      <c r="AI37" s="9" t="s">
        <v>189</v>
      </c>
      <c r="AJ37" s="158">
        <f>IFERROR(MEDIAN(AG4:AG34,AJ4:AJ34,AD4:AD34,AA4:AA34,X4:X34,U4:U34,R4:R34,O4:O34,L4:L34,I4:I34,F4:F34,C4:C34),0)</f>
        <v>2999</v>
      </c>
      <c r="AQ37" s="9" t="s">
        <v>189</v>
      </c>
      <c r="AR37" s="158"/>
      <c r="AT37" s="9" t="s">
        <v>189</v>
      </c>
      <c r="AU37" s="158"/>
      <c r="AV37" t="s">
        <v>163</v>
      </c>
      <c r="AW37" s="9" t="s">
        <v>189</v>
      </c>
      <c r="AX37" s="158"/>
      <c r="AY37" t="s">
        <v>163</v>
      </c>
      <c r="AZ37" s="9" t="s">
        <v>189</v>
      </c>
      <c r="BA37" s="158"/>
    </row>
    <row r="38" spans="1:53" collapsed="1" x14ac:dyDescent="0.25">
      <c r="B38" s="13" t="s">
        <v>3</v>
      </c>
      <c r="C38" s="159">
        <f>C35</f>
        <v>3003.75</v>
      </c>
      <c r="D38" s="165">
        <f t="shared" si="13"/>
        <v>0</v>
      </c>
      <c r="E38" s="11" t="s">
        <v>3</v>
      </c>
      <c r="F38" s="159">
        <f>AVERAGE(C4:C34,F4:F34)</f>
        <v>3003.75</v>
      </c>
      <c r="G38" s="178">
        <f t="shared" si="8"/>
        <v>0</v>
      </c>
      <c r="H38" s="11" t="s">
        <v>3</v>
      </c>
      <c r="I38" s="159">
        <f>AVERAGE((C4:C34,F4:F34,I4:I34))</f>
        <v>3003.75</v>
      </c>
      <c r="J38" s="165">
        <f t="shared" si="14"/>
        <v>0</v>
      </c>
      <c r="K38" s="11" t="s">
        <v>3</v>
      </c>
      <c r="L38" s="159">
        <f>AVERAGE(C4:C34,F4:F34,I4:I34,L4:L34)</f>
        <v>3003.75</v>
      </c>
      <c r="M38" s="165">
        <f t="shared" si="9"/>
        <v>0</v>
      </c>
      <c r="N38" s="11" t="s">
        <v>3</v>
      </c>
      <c r="O38" s="159">
        <f>AVERAGE($C$4:$C$34,$F$4:$F$34,$I$4:$I$34,$L$4:$L$34,$O$4:$O$34)</f>
        <v>3003.75</v>
      </c>
      <c r="P38" s="165">
        <f t="shared" si="15"/>
        <v>0</v>
      </c>
      <c r="Q38" s="11" t="s">
        <v>3</v>
      </c>
      <c r="R38" s="159">
        <f>AVERAGE($C$4:$C$34,$F$4:$F$34,$I$4:$I$34,$L$4:$L$34,$O$4:$O$34,$R$4:$R$34)</f>
        <v>3003.75</v>
      </c>
      <c r="S38" s="165">
        <f t="shared" si="10"/>
        <v>0</v>
      </c>
      <c r="T38" s="11" t="s">
        <v>3</v>
      </c>
      <c r="U38" s="159">
        <f>AVERAGE($C$4:$C$34,$F$4:$F$34,$I$4:$I$34,$L$4:$L$34,$O$4:$O$34,$R$4:$R$34,$U$4:$U$34)</f>
        <v>3003.75</v>
      </c>
      <c r="V38" s="165">
        <f t="shared" si="16"/>
        <v>0</v>
      </c>
      <c r="W38" s="11" t="s">
        <v>3</v>
      </c>
      <c r="X38" s="159">
        <f>AVERAGE($C$4:$C$34,$F$4:$F$34,$I$4:$I$34,$L$4:$L$34,$O$4:$O$34,$R$4:$R$34,$U$4:$U$34,$X$4:$X$34)</f>
        <v>3003.75</v>
      </c>
      <c r="Y38" s="165">
        <f t="shared" si="17"/>
        <v>0</v>
      </c>
      <c r="Z38" s="11" t="s">
        <v>3</v>
      </c>
      <c r="AA38" s="159">
        <f>AVERAGE($C$4:$C$34,$F$4:$F$34,$I$4:$I$34,$L$4:$L$34,$O$4:$O$34,$R$4:$R$34,$U$4:$U$34,$X$4:$X$34,$AA$4:$AA$34)</f>
        <v>3003.75</v>
      </c>
      <c r="AB38" s="165">
        <f t="shared" si="11"/>
        <v>0</v>
      </c>
      <c r="AC38" s="11" t="s">
        <v>3</v>
      </c>
      <c r="AD38" s="159">
        <f>AVERAGE($C$4:$C$34,$F$4:$F$34,$I$4:$I$34,$L$4:$L$34,$O$4:$O$34,$R$4:$R$34,$U$4:$U$34,$X$4:$X$34,$AA$4:$AA$34,$AD$4:$AD$34)</f>
        <v>3003.75</v>
      </c>
      <c r="AE38" s="165">
        <f t="shared" si="18"/>
        <v>0</v>
      </c>
      <c r="AF38" s="11" t="s">
        <v>3</v>
      </c>
      <c r="AG38" s="159">
        <f>AVERAGE($C$4:$C$34,$F$4:$F$34,$I$4:$I$34,$L$4:$L$34,$O$4:$O$34,$R$4:$R$34,$U$4:$U$34,$X$4:$X$34,$AA$4:$AA$34,$AD$4:$AD$34,$AG$4:$AG$34)</f>
        <v>3003.75</v>
      </c>
      <c r="AH38" s="165">
        <f t="shared" si="12"/>
        <v>0</v>
      </c>
      <c r="AI38" s="11" t="s">
        <v>3</v>
      </c>
      <c r="AJ38" s="159">
        <f>AVERAGE($C$4:$C$34,$F$4:$F$34,$I$4:$I$34,$L$4:$L$34,$O$4:$O$34,$R$4:$R$34,$U$4:$U$34,$X$4:$X$34,$AA$4:$AA$34,$AD$4:$AD$34,$AG$4:$AG$34,$AJ$4:$AJ$34)</f>
        <v>3003.75</v>
      </c>
      <c r="AQ38" s="11" t="s">
        <v>3</v>
      </c>
      <c r="AR38" s="159"/>
      <c r="AT38" s="11" t="s">
        <v>3</v>
      </c>
      <c r="AU38" s="159">
        <f>AVERAGE($C$4:$C$34,$F$4:$F$34,$I$4:$I$34,$L$4:$L$34,$O$4:$O$34,$R$4:$R$34,$U$4:$U$34,$X$4:$X$34,$AA$4:$AA$34,$AU$4:$AU$34)</f>
        <v>445</v>
      </c>
      <c r="AW38" s="11" t="s">
        <v>3</v>
      </c>
      <c r="AX38" s="159">
        <f>AVERAGE($C$4:$C$34,$F$4:$F$34,$I$4:$I$34,$L$4:$L$34,$O$4:$O$34,$R$4:$R$34,$U$4:$U$34,$X$4:$X$34,$AA$4:$AA$34,$AX$4:$AX$34,$AU$4:$AU$34)</f>
        <v>245.20408163265307</v>
      </c>
      <c r="AZ38" s="11" t="s">
        <v>3</v>
      </c>
      <c r="BA38" s="159">
        <f>AVERAGE($C$4:$C$34,$F$4:$F$34,$I$4:$I$34,$L$4:$L$34,$O$4:$O$34,$R$4:$R$34,$U$4:$U$34,$X$4:$X$34,$AA$4:$AA$34,$AU$4:$AU$34,$AX$4:$AX$34,$BA$4:$BA$34)</f>
        <v>166.875</v>
      </c>
    </row>
    <row r="39" spans="1:53" x14ac:dyDescent="0.25">
      <c r="D39" s="165">
        <f t="shared" ref="D36:D43" si="19">G8</f>
        <v>0</v>
      </c>
      <c r="G39" s="178">
        <f t="shared" ref="G33:G40" si="20">J10</f>
        <v>0</v>
      </c>
      <c r="J39" s="165">
        <f t="shared" ref="J36:J41" si="21">M8</f>
        <v>0</v>
      </c>
      <c r="M39" s="165">
        <f t="shared" ref="M35:M42" si="22">P9</f>
        <v>0</v>
      </c>
      <c r="P39" s="165">
        <f t="shared" ref="P36:P43" si="23">S8</f>
        <v>0</v>
      </c>
      <c r="S39" s="165">
        <f t="shared" ref="S35:S42" si="24">V9</f>
        <v>0</v>
      </c>
      <c r="V39" s="165">
        <f t="shared" ref="V36:V43" si="25">Y8</f>
        <v>0</v>
      </c>
      <c r="Y39" s="165">
        <f t="shared" ref="Y36:Y43" si="26">AB8</f>
        <v>0</v>
      </c>
      <c r="AB39" s="165">
        <f t="shared" ref="AB35:AB42" si="27">AE9</f>
        <v>0</v>
      </c>
      <c r="AE39" s="165">
        <f t="shared" ref="AE36:AE43" si="28">AH8</f>
        <v>0</v>
      </c>
      <c r="AH39" s="165">
        <f t="shared" ref="AH35:AH42" si="29">AK9</f>
        <v>0</v>
      </c>
      <c r="AR39" s="163"/>
    </row>
    <row r="40" spans="1:53" x14ac:dyDescent="0.25">
      <c r="D40" s="165">
        <f t="shared" si="19"/>
        <v>0</v>
      </c>
      <c r="G40" s="178">
        <f t="shared" si="20"/>
        <v>0</v>
      </c>
      <c r="J40" s="165">
        <f t="shared" si="21"/>
        <v>0</v>
      </c>
      <c r="M40" s="165">
        <f t="shared" si="22"/>
        <v>0</v>
      </c>
      <c r="P40" s="165">
        <f t="shared" si="23"/>
        <v>0</v>
      </c>
      <c r="Q40" s="11" t="s">
        <v>225</v>
      </c>
      <c r="R40" s="159"/>
      <c r="S40" s="165">
        <f t="shared" si="24"/>
        <v>0</v>
      </c>
      <c r="V40" s="165">
        <f t="shared" si="25"/>
        <v>0</v>
      </c>
      <c r="Y40" s="165">
        <f t="shared" si="26"/>
        <v>0</v>
      </c>
      <c r="AB40" s="165">
        <f t="shared" si="27"/>
        <v>0</v>
      </c>
      <c r="AE40" s="165">
        <f t="shared" si="28"/>
        <v>0</v>
      </c>
      <c r="AH40" s="165">
        <f t="shared" si="29"/>
        <v>0</v>
      </c>
      <c r="AI40" s="11" t="s">
        <v>229</v>
      </c>
      <c r="AJ40" s="159"/>
      <c r="AQ40" s="11" t="s">
        <v>238</v>
      </c>
      <c r="AR40" s="159">
        <f>AVERAGE(L4:L33,O4:O34,AR4:AR34)</f>
        <v>0</v>
      </c>
    </row>
    <row r="41" spans="1:53" x14ac:dyDescent="0.25">
      <c r="D41" s="165">
        <f t="shared" si="19"/>
        <v>0</v>
      </c>
      <c r="G41" s="165"/>
      <c r="J41" s="165">
        <f t="shared" si="21"/>
        <v>0</v>
      </c>
      <c r="M41" s="165">
        <f t="shared" si="22"/>
        <v>0</v>
      </c>
      <c r="P41" s="165">
        <f t="shared" si="23"/>
        <v>0</v>
      </c>
      <c r="S41" s="165">
        <f t="shared" si="24"/>
        <v>0</v>
      </c>
      <c r="V41" s="165">
        <f t="shared" si="25"/>
        <v>0</v>
      </c>
      <c r="Y41" s="165">
        <f t="shared" si="26"/>
        <v>0</v>
      </c>
      <c r="AB41" s="165">
        <f t="shared" si="27"/>
        <v>0</v>
      </c>
      <c r="AE41" s="165">
        <f t="shared" si="28"/>
        <v>0</v>
      </c>
      <c r="AH41" s="165">
        <f t="shared" si="29"/>
        <v>0</v>
      </c>
      <c r="AI41" s="11" t="s">
        <v>232</v>
      </c>
      <c r="AJ41" s="159">
        <f>IF(AJ40&gt;0,(AVERAGE(C4:C34,F4:F34,I4:I34,L4:L34,O4:O34,R4:R34,U4:U34,X4:X34,AA4:AA34,AU4:AU34,AX4:AX34,BA4:BA34)),(AVERAGE(C4:C34,F4:F34,I4:I34,L4:L34,O4:O34,R4:R34,U4:U34,X4:X34,AA4:AA34,AD4:AD34,AG4:AG34,AJ4:AJ34)))</f>
        <v>3003.75</v>
      </c>
      <c r="AQ41" s="11" t="s">
        <v>239</v>
      </c>
      <c r="AR41" s="159">
        <f>AVERAGE(C4:C34,F4:F34,I4:I34,L4:L34,O4:O34,AR4:AR34)</f>
        <v>445</v>
      </c>
    </row>
    <row r="42" spans="1:53" hidden="1" outlineLevel="1" x14ac:dyDescent="0.25">
      <c r="B42" s="192" t="s">
        <v>16</v>
      </c>
      <c r="D42" s="165">
        <f t="shared" si="19"/>
        <v>0</v>
      </c>
      <c r="G42" s="165"/>
      <c r="J42" s="165">
        <f>M11</f>
        <v>0</v>
      </c>
      <c r="M42" s="165">
        <f t="shared" si="22"/>
        <v>0</v>
      </c>
      <c r="P42" s="165">
        <f t="shared" si="23"/>
        <v>0</v>
      </c>
      <c r="S42" s="165">
        <f t="shared" si="24"/>
        <v>0</v>
      </c>
      <c r="V42" s="165">
        <f t="shared" si="25"/>
        <v>0</v>
      </c>
      <c r="Y42" s="165">
        <f t="shared" si="26"/>
        <v>0</v>
      </c>
      <c r="AB42" s="165">
        <f t="shared" si="27"/>
        <v>0</v>
      </c>
      <c r="AE42" s="165">
        <f t="shared" si="28"/>
        <v>0</v>
      </c>
      <c r="AH42" s="165">
        <f t="shared" si="29"/>
        <v>0</v>
      </c>
    </row>
    <row r="43" spans="1:53" hidden="1" outlineLevel="1" x14ac:dyDescent="0.25">
      <c r="B43" s="193">
        <f>AVERAGE(C4:C34,F4:F34,I4:I34)</f>
        <v>3003.75</v>
      </c>
      <c r="D43" s="165">
        <f t="shared" si="19"/>
        <v>0</v>
      </c>
      <c r="J43" s="165">
        <f>M12</f>
        <v>0</v>
      </c>
      <c r="P43" s="165">
        <f t="shared" si="23"/>
        <v>0</v>
      </c>
      <c r="V43" s="165">
        <f t="shared" si="25"/>
        <v>0</v>
      </c>
      <c r="Y43" s="165">
        <f t="shared" si="26"/>
        <v>0</v>
      </c>
      <c r="AE43" s="165">
        <f t="shared" si="28"/>
        <v>0</v>
      </c>
    </row>
    <row r="44" spans="1:53" ht="15.75" hidden="1" outlineLevel="1" thickBot="1" x14ac:dyDescent="0.3"/>
    <row r="45" spans="1:53" hidden="1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53" hidden="1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53" ht="15.75" hidden="1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53" hidden="1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hidden="1" outlineLevel="1" x14ac:dyDescent="0.25">
      <c r="B49" s="424">
        <f>AVERAGE(C4:C34,F4:F34,I4:I34,L4:L34,O4:O34,R4:R33)</f>
        <v>3003.75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t="15.75" hidden="1" outlineLevel="1" thickBot="1" x14ac:dyDescent="0.3"/>
    <row r="51" spans="1:36" hidden="1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hidden="1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hidden="1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hidden="1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</row>
    <row r="55" spans="1:36" hidden="1" outlineLevel="1" x14ac:dyDescent="0.25">
      <c r="B55" s="427">
        <f>AVERAGE(C4:C34,F4:F34,I4:I34,L4:L34,O4:O34,R4:R34,U4:U34,X4:X34,AA4:AA34)</f>
        <v>3003.75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</row>
    <row r="56" spans="1:36" ht="15.75" hidden="1" outlineLevel="1" thickBot="1" x14ac:dyDescent="0.3"/>
    <row r="57" spans="1:36" hidden="1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hidden="1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hidden="1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t="15.75" hidden="1" outlineLevel="1" thickBot="1" x14ac:dyDescent="0.3"/>
    <row r="61" spans="1:36" hidden="1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hidden="1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hidden="1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hidden="1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</row>
    <row r="65" spans="2:36" hidden="1" outlineLevel="1" x14ac:dyDescent="0.25">
      <c r="B65" s="424">
        <f>AVERAGE($C$4:$C$34,$F$4:$F$34,$I$4:$I$34,$L$4:$L$34,$O$4:$O$34,$R$4:$R$34,$U$4:$U$34,$X$4:$X$34,$AA$4:$AA$34,$AD$4:$AD$34,$AG$4:$AG$34,$AJ$4:$AJ$34)</f>
        <v>3003.75</v>
      </c>
      <c r="C65" s="425">
        <f t="shared" ref="C65:AJ65" si="30">AVERAGE($C$4:$C$34,$F$4:$F$34,$I$4:$I$34,$L$4:$L$34,$O$4:$O$34,$R$4:$R$34,$U$4:$U$34,$X$4:$X$34,$AA$4:$AA$34,$AD$4:$AD$34,$AG$4:$AG$34,$AJ$4:$AJ$34)</f>
        <v>3003.75</v>
      </c>
      <c r="D65" s="425">
        <f t="shared" si="30"/>
        <v>3003.75</v>
      </c>
      <c r="E65" s="425">
        <f t="shared" si="30"/>
        <v>3003.75</v>
      </c>
      <c r="F65" s="425">
        <f t="shared" si="30"/>
        <v>3003.75</v>
      </c>
      <c r="G65" s="425">
        <f t="shared" si="30"/>
        <v>3003.75</v>
      </c>
      <c r="H65" s="425">
        <f t="shared" si="30"/>
        <v>3003.75</v>
      </c>
      <c r="I65" s="425">
        <f t="shared" si="30"/>
        <v>3003.75</v>
      </c>
      <c r="J65" s="425">
        <f t="shared" si="30"/>
        <v>3003.75</v>
      </c>
      <c r="K65" s="425">
        <f t="shared" si="30"/>
        <v>3003.75</v>
      </c>
      <c r="L65" s="425">
        <f t="shared" si="30"/>
        <v>3003.75</v>
      </c>
      <c r="M65" s="425">
        <f t="shared" si="30"/>
        <v>3003.75</v>
      </c>
      <c r="N65" s="425">
        <f t="shared" si="30"/>
        <v>3003.75</v>
      </c>
      <c r="O65" s="425">
        <f t="shared" si="30"/>
        <v>3003.75</v>
      </c>
      <c r="P65" s="425">
        <f t="shared" si="30"/>
        <v>3003.75</v>
      </c>
      <c r="Q65" s="425">
        <f t="shared" si="30"/>
        <v>3003.75</v>
      </c>
      <c r="R65" s="425">
        <f t="shared" si="30"/>
        <v>3003.75</v>
      </c>
      <c r="S65" s="425">
        <f t="shared" si="30"/>
        <v>3003.75</v>
      </c>
      <c r="T65" s="425">
        <f t="shared" si="30"/>
        <v>3003.75</v>
      </c>
      <c r="U65" s="425">
        <f t="shared" si="30"/>
        <v>3003.75</v>
      </c>
      <c r="V65" s="425">
        <f t="shared" si="30"/>
        <v>3003.75</v>
      </c>
      <c r="W65" s="425">
        <f t="shared" si="30"/>
        <v>3003.75</v>
      </c>
      <c r="X65" s="425">
        <f t="shared" si="30"/>
        <v>3003.75</v>
      </c>
      <c r="Y65" s="425">
        <f t="shared" si="30"/>
        <v>3003.75</v>
      </c>
      <c r="Z65" s="425">
        <f t="shared" si="30"/>
        <v>3003.75</v>
      </c>
      <c r="AA65" s="425">
        <f t="shared" si="30"/>
        <v>3003.75</v>
      </c>
      <c r="AB65" s="425">
        <f t="shared" si="30"/>
        <v>3003.75</v>
      </c>
      <c r="AC65" s="425">
        <f t="shared" si="30"/>
        <v>3003.75</v>
      </c>
      <c r="AD65" s="425">
        <f t="shared" si="30"/>
        <v>3003.75</v>
      </c>
      <c r="AE65" s="425">
        <f t="shared" si="30"/>
        <v>3003.75</v>
      </c>
      <c r="AF65" s="425">
        <f t="shared" si="30"/>
        <v>3003.75</v>
      </c>
      <c r="AG65" s="425">
        <f t="shared" si="30"/>
        <v>3003.75</v>
      </c>
      <c r="AH65" s="425">
        <f t="shared" si="30"/>
        <v>3003.75</v>
      </c>
      <c r="AI65" s="425">
        <f t="shared" si="30"/>
        <v>3003.75</v>
      </c>
      <c r="AJ65" s="425">
        <f t="shared" si="30"/>
        <v>3003.75</v>
      </c>
    </row>
    <row r="66" spans="2:36" collapsed="1" x14ac:dyDescent="0.25"/>
  </sheetData>
  <autoFilter ref="B31:AK38"/>
  <mergeCells count="34">
    <mergeCell ref="B64:AJ64"/>
    <mergeCell ref="B65:AJ65"/>
    <mergeCell ref="B51:I51"/>
    <mergeCell ref="B52:I52"/>
    <mergeCell ref="B54:AA54"/>
    <mergeCell ref="B55:AA55"/>
    <mergeCell ref="B57:I57"/>
    <mergeCell ref="B58:I58"/>
    <mergeCell ref="B61:I61"/>
    <mergeCell ref="B62:I62"/>
    <mergeCell ref="B53:I53"/>
    <mergeCell ref="B59:I59"/>
    <mergeCell ref="B63:I63"/>
    <mergeCell ref="AC2:AD2"/>
    <mergeCell ref="B45:I45"/>
    <mergeCell ref="B46:I46"/>
    <mergeCell ref="Q2:R2"/>
    <mergeCell ref="B49:R49"/>
    <mergeCell ref="T2:U2"/>
    <mergeCell ref="W2:X2"/>
    <mergeCell ref="Z2:AA2"/>
    <mergeCell ref="B48:R48"/>
    <mergeCell ref="B47:I47"/>
    <mergeCell ref="B2:C2"/>
    <mergeCell ref="E2:F2"/>
    <mergeCell ref="H2:I2"/>
    <mergeCell ref="K2:L2"/>
    <mergeCell ref="N2:O2"/>
    <mergeCell ref="AT2:AU2"/>
    <mergeCell ref="AW2:AX2"/>
    <mergeCell ref="AZ2:BA2"/>
    <mergeCell ref="AF2:AG2"/>
    <mergeCell ref="AI2:AJ2"/>
    <mergeCell ref="AQ2:AR2"/>
  </mergeCells>
  <printOptions horizontalCentered="1"/>
  <pageMargins left="0.70866141732283472" right="0.70866141732283472" top="0.74803149606299213" bottom="3.188976377952756" header="0.39370078740157483" footer="2.3622047244094491"/>
  <pageSetup paperSize="9" orientation="portrait" r:id="rId1"/>
  <headerFooter>
    <oddHeader>&amp;C&amp;14Котировки LME 2023: цинк, $/м.т.</oddHeader>
    <oddFooter>&amp;L&amp;14Начальник 
Управления Бюджетирования
ОАО "УГМК"&amp;R&amp;14Киташева А.Л.</oddFooter>
  </headerFooter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1">
    <tabColor rgb="FF00B0F0"/>
  </sheetPr>
  <dimension ref="A2:AL66"/>
  <sheetViews>
    <sheetView workbookViewId="0"/>
  </sheetViews>
  <sheetFormatPr defaultRowHeight="15" outlineLevelRow="1" outlineLevelCol="1" x14ac:dyDescent="0.25"/>
  <cols>
    <col min="1" max="1" width="9.140625" customWidth="1"/>
    <col min="2" max="3" width="17.7109375" customWidth="1"/>
    <col min="4" max="4" width="9.140625" customWidth="1" collapsed="1"/>
    <col min="5" max="6" width="17.7109375" customWidth="1"/>
    <col min="7" max="7" width="9.140625" customWidth="1"/>
    <col min="8" max="9" width="17.7109375" customWidth="1"/>
    <col min="10" max="10" width="9.140625" customWidth="1"/>
    <col min="11" max="12" width="17.7109375" customWidth="1"/>
    <col min="13" max="13" width="9.140625" customWidth="1"/>
    <col min="14" max="15" width="17.7109375" customWidth="1"/>
    <col min="16" max="16" width="9.140625" customWidth="1"/>
    <col min="17" max="18" width="17.7109375" customWidth="1"/>
    <col min="19" max="19" width="9.140625" customWidth="1"/>
    <col min="20" max="21" width="17.7109375" customWidth="1"/>
    <col min="22" max="22" width="9.140625" customWidth="1"/>
    <col min="23" max="24" width="17.7109375" customWidth="1"/>
    <col min="25" max="25" width="9.140625" customWidth="1"/>
    <col min="26" max="27" width="17.7109375" customWidth="1"/>
    <col min="28" max="28" width="9.140625" customWidth="1"/>
    <col min="29" max="30" width="17.7109375" customWidth="1"/>
    <col min="31" max="31" width="9.140625" customWidth="1"/>
    <col min="32" max="33" width="17.7109375" hidden="1" customWidth="1" outlineLevel="1"/>
    <col min="34" max="34" width="9.140625" hidden="1" customWidth="1" outlineLevel="1"/>
    <col min="35" max="36" width="17.7109375" hidden="1" customWidth="1" outlineLevel="1"/>
    <col min="37" max="37" width="9.140625" hidden="1" customWidth="1" outlineLevel="1"/>
    <col min="38" max="38" width="9.140625" collapsed="1"/>
  </cols>
  <sheetData>
    <row r="2" spans="2:36" x14ac:dyDescent="0.25">
      <c r="B2" s="414" t="s">
        <v>4</v>
      </c>
      <c r="C2" s="414"/>
      <c r="E2" s="414" t="s">
        <v>5</v>
      </c>
      <c r="F2" s="414"/>
      <c r="H2" s="414" t="s">
        <v>6</v>
      </c>
      <c r="I2" s="414"/>
      <c r="K2" s="414" t="s">
        <v>7</v>
      </c>
      <c r="L2" s="414"/>
      <c r="N2" s="414" t="s">
        <v>8</v>
      </c>
      <c r="O2" s="414"/>
      <c r="Q2" s="414" t="s">
        <v>9</v>
      </c>
      <c r="R2" s="414"/>
      <c r="T2" s="414" t="s">
        <v>10</v>
      </c>
      <c r="U2" s="414"/>
      <c r="W2" s="414" t="s">
        <v>11</v>
      </c>
      <c r="X2" s="414"/>
      <c r="Z2" s="414" t="s">
        <v>12</v>
      </c>
      <c r="AA2" s="414"/>
      <c r="AC2" s="414" t="s">
        <v>13</v>
      </c>
      <c r="AD2" s="414"/>
      <c r="AF2" s="414" t="s">
        <v>14</v>
      </c>
      <c r="AG2" s="414"/>
      <c r="AI2" s="414" t="s">
        <v>15</v>
      </c>
      <c r="AJ2" s="414"/>
    </row>
    <row r="3" spans="2:36" x14ac:dyDescent="0.25">
      <c r="B3" s="1" t="s">
        <v>0</v>
      </c>
      <c r="C3" s="2" t="s">
        <v>1</v>
      </c>
      <c r="E3" s="1" t="s">
        <v>0</v>
      </c>
      <c r="F3" s="2" t="s">
        <v>1</v>
      </c>
      <c r="H3" s="1" t="s">
        <v>0</v>
      </c>
      <c r="I3" s="2" t="s">
        <v>1</v>
      </c>
      <c r="K3" s="1" t="s">
        <v>0</v>
      </c>
      <c r="L3" s="2" t="s">
        <v>1</v>
      </c>
      <c r="N3" s="1" t="s">
        <v>0</v>
      </c>
      <c r="O3" s="2" t="s">
        <v>1</v>
      </c>
      <c r="Q3" s="1" t="s">
        <v>0</v>
      </c>
      <c r="R3" s="2" t="s">
        <v>1</v>
      </c>
      <c r="T3" s="1" t="s">
        <v>0</v>
      </c>
      <c r="U3" s="2" t="s">
        <v>1</v>
      </c>
      <c r="W3" s="1" t="s">
        <v>0</v>
      </c>
      <c r="X3" s="2" t="s">
        <v>1</v>
      </c>
      <c r="Z3" s="1" t="s">
        <v>0</v>
      </c>
      <c r="AA3" s="2" t="s">
        <v>1</v>
      </c>
      <c r="AC3" s="1" t="s">
        <v>0</v>
      </c>
      <c r="AD3" s="2" t="s">
        <v>1</v>
      </c>
      <c r="AF3" s="1" t="s">
        <v>0</v>
      </c>
      <c r="AG3" s="2" t="s">
        <v>1</v>
      </c>
      <c r="AI3" s="1" t="s">
        <v>0</v>
      </c>
      <c r="AJ3" s="2" t="s">
        <v>1</v>
      </c>
    </row>
    <row r="4" spans="2:36" x14ac:dyDescent="0.25">
      <c r="B4" s="3" t="str">
        <f>фунт!B4</f>
        <v>01.01.2023</v>
      </c>
      <c r="C4" s="7"/>
      <c r="E4" s="3" t="str">
        <f>фунт!E4</f>
        <v>01.02.2023</v>
      </c>
      <c r="F4" s="7"/>
      <c r="H4" s="3" t="str">
        <f>фунт!H4</f>
        <v>01.03.2023</v>
      </c>
      <c r="I4" s="7"/>
      <c r="K4" s="3" t="str">
        <f>фунт!K4</f>
        <v>01.04.2023</v>
      </c>
      <c r="L4" s="7"/>
      <c r="N4" s="3" t="str">
        <f>фунт!N4</f>
        <v>01.05.2023</v>
      </c>
      <c r="O4" s="7"/>
      <c r="Q4" s="3" t="str">
        <f>фунт!Q4</f>
        <v>01.06.2023</v>
      </c>
      <c r="R4" s="7" t="s">
        <v>52</v>
      </c>
      <c r="T4" s="3" t="str">
        <f>фунт!T4</f>
        <v>01.07.2023</v>
      </c>
      <c r="U4" s="7"/>
      <c r="W4" s="3" t="str">
        <f>фунт!W4</f>
        <v>01.08.2023</v>
      </c>
      <c r="X4" s="7"/>
      <c r="Z4" s="3" t="str">
        <f>фунт!Z4</f>
        <v>01.09.2023</v>
      </c>
      <c r="AA4" s="7"/>
      <c r="AC4" s="3" t="str">
        <f>фунт!AC4</f>
        <v>01.10.2023</v>
      </c>
      <c r="AD4" s="7"/>
      <c r="AF4" s="3" t="str">
        <f>фунт!AF4</f>
        <v>01.11.2023</v>
      </c>
      <c r="AG4" s="7"/>
      <c r="AI4" s="3" t="str">
        <f>фунт!AI4</f>
        <v>01.12.2023</v>
      </c>
      <c r="AJ4" s="7"/>
    </row>
    <row r="5" spans="2:36" x14ac:dyDescent="0.25">
      <c r="B5" s="3" t="str">
        <f>фунт!B5</f>
        <v>02.01.2023</v>
      </c>
      <c r="C5" s="7"/>
      <c r="E5" s="3" t="str">
        <f>фунт!E5</f>
        <v>02.02.2023</v>
      </c>
      <c r="F5" s="7"/>
      <c r="H5" s="3" t="str">
        <f>фунт!H5</f>
        <v>02.03.2023</v>
      </c>
      <c r="I5" s="7"/>
      <c r="K5" s="3" t="str">
        <f>фунт!K5</f>
        <v>02.04.2023</v>
      </c>
      <c r="L5" s="7"/>
      <c r="N5" s="3" t="str">
        <f>фунт!N5</f>
        <v>02.05.2023</v>
      </c>
      <c r="O5" s="7"/>
      <c r="Q5" s="3" t="str">
        <f>фунт!Q5</f>
        <v>02.06.2023</v>
      </c>
      <c r="R5" s="7" t="s">
        <v>52</v>
      </c>
      <c r="T5" s="3" t="str">
        <f>фунт!T5</f>
        <v>02.07.2023</v>
      </c>
      <c r="U5" s="7"/>
      <c r="W5" s="3" t="str">
        <f>фунт!W5</f>
        <v>02.08.2023</v>
      </c>
      <c r="X5" s="7"/>
      <c r="Z5" s="3" t="str">
        <f>фунт!Z5</f>
        <v>02.09.2023</v>
      </c>
      <c r="AA5" s="7"/>
      <c r="AC5" s="3" t="str">
        <f>фунт!AC5</f>
        <v>02.10.2023</v>
      </c>
      <c r="AD5" s="7"/>
      <c r="AF5" s="3" t="str">
        <f>фунт!AF5</f>
        <v>02.11.2023</v>
      </c>
      <c r="AG5" s="7"/>
      <c r="AI5" s="3" t="str">
        <f>фунт!AI5</f>
        <v>02.12.2023</v>
      </c>
      <c r="AJ5" s="7"/>
    </row>
    <row r="6" spans="2:36" x14ac:dyDescent="0.25">
      <c r="B6" s="3" t="str">
        <f>фунт!B6</f>
        <v>03.01.2023</v>
      </c>
      <c r="C6" s="7"/>
      <c r="E6" s="3" t="str">
        <f>фунт!E6</f>
        <v>03.02.2023</v>
      </c>
      <c r="F6" s="7"/>
      <c r="H6" s="3" t="str">
        <f>фунт!H6</f>
        <v>03.03.2023</v>
      </c>
      <c r="I6" s="7"/>
      <c r="K6" s="3" t="str">
        <f>фунт!K6</f>
        <v>03.04.2023</v>
      </c>
      <c r="L6" s="7"/>
      <c r="N6" s="3" t="str">
        <f>фунт!N6</f>
        <v>03.05.2023</v>
      </c>
      <c r="O6" s="7"/>
      <c r="Q6" s="3" t="str">
        <f>фунт!Q6</f>
        <v>03.06.2023</v>
      </c>
      <c r="R6" s="7"/>
      <c r="T6" s="3" t="str">
        <f>фунт!T6</f>
        <v>03.07.2023</v>
      </c>
      <c r="U6" s="7"/>
      <c r="W6" s="3" t="str">
        <f>фунт!W6</f>
        <v>03.08.2023</v>
      </c>
      <c r="X6" s="7"/>
      <c r="Z6" s="3" t="str">
        <f>фунт!Z6</f>
        <v>03.09.2023</v>
      </c>
      <c r="AA6" s="7"/>
      <c r="AC6" s="3" t="str">
        <f>фунт!AC6</f>
        <v>03.10.2023</v>
      </c>
      <c r="AD6" s="7"/>
      <c r="AF6" s="3" t="str">
        <f>фунт!AF6</f>
        <v>03.11.2023</v>
      </c>
      <c r="AG6" s="7"/>
      <c r="AI6" s="3" t="str">
        <f>фунт!AI6</f>
        <v>03.12.2023</v>
      </c>
      <c r="AJ6" s="7"/>
    </row>
    <row r="7" spans="2:36" x14ac:dyDescent="0.25">
      <c r="B7" s="3" t="str">
        <f>фунт!B7</f>
        <v>04.01.2023</v>
      </c>
      <c r="C7" s="7"/>
      <c r="E7" s="3" t="str">
        <f>фунт!E7</f>
        <v>04.02.2023</v>
      </c>
      <c r="F7" s="7"/>
      <c r="H7" s="3" t="str">
        <f>фунт!H7</f>
        <v>04.03.2023</v>
      </c>
      <c r="I7" s="7"/>
      <c r="K7" s="3" t="str">
        <f>фунт!K7</f>
        <v>04.04.2023</v>
      </c>
      <c r="L7" s="7"/>
      <c r="N7" s="3" t="str">
        <f>фунт!N7</f>
        <v>04.05.2023</v>
      </c>
      <c r="O7" s="7" t="s">
        <v>52</v>
      </c>
      <c r="Q7" s="3" t="str">
        <f>фунт!Q7</f>
        <v>04.06.2023</v>
      </c>
      <c r="R7" s="7"/>
      <c r="T7" s="3" t="str">
        <f>фунт!T7</f>
        <v>04.07.2023</v>
      </c>
      <c r="U7" s="7"/>
      <c r="W7" s="3" t="str">
        <f>фунт!W7</f>
        <v>04.08.2023</v>
      </c>
      <c r="X7" s="7"/>
      <c r="Z7" s="3" t="str">
        <f>фунт!Z7</f>
        <v>04.09.2023</v>
      </c>
      <c r="AA7" s="7"/>
      <c r="AC7" s="3" t="str">
        <f>фунт!AC7</f>
        <v>04.10.2023</v>
      </c>
      <c r="AD7" s="7"/>
      <c r="AF7" s="3" t="str">
        <f>фунт!AF7</f>
        <v>04.11.2023</v>
      </c>
      <c r="AG7" s="7"/>
      <c r="AI7" s="3" t="str">
        <f>фунт!AI7</f>
        <v>04.12.2023</v>
      </c>
      <c r="AJ7" s="7"/>
    </row>
    <row r="8" spans="2:36" x14ac:dyDescent="0.25">
      <c r="B8" s="3" t="str">
        <f>фунт!B8</f>
        <v>05.01.2023</v>
      </c>
      <c r="C8" s="7"/>
      <c r="E8" s="3" t="str">
        <f>фунт!E8</f>
        <v>05.02.2023</v>
      </c>
      <c r="F8" s="7"/>
      <c r="H8" s="3" t="str">
        <f>фунт!H8</f>
        <v>05.03.2023</v>
      </c>
      <c r="I8" s="7"/>
      <c r="K8" s="3" t="str">
        <f>фунт!K8</f>
        <v>05.04.2023</v>
      </c>
      <c r="L8" s="7"/>
      <c r="N8" s="3" t="str">
        <f>фунт!N8</f>
        <v>05.05.2023</v>
      </c>
      <c r="O8" s="7" t="s">
        <v>52</v>
      </c>
      <c r="Q8" s="3" t="str">
        <f>фунт!Q8</f>
        <v>05.06.2023</v>
      </c>
      <c r="R8" s="7"/>
      <c r="T8" s="3" t="str">
        <f>фунт!T8</f>
        <v>05.07.2023</v>
      </c>
      <c r="U8" s="7"/>
      <c r="W8" s="3" t="str">
        <f>фунт!W8</f>
        <v>05.08.2023</v>
      </c>
      <c r="X8" s="7"/>
      <c r="Z8" s="3" t="str">
        <f>фунт!Z8</f>
        <v>05.09.2023</v>
      </c>
      <c r="AA8" s="7"/>
      <c r="AC8" s="3" t="str">
        <f>фунт!AC8</f>
        <v>05.10.2023</v>
      </c>
      <c r="AD8" s="7"/>
      <c r="AF8" s="3" t="str">
        <f>фунт!AF8</f>
        <v>05.11.2023</v>
      </c>
      <c r="AG8" s="7"/>
      <c r="AI8" s="3" t="str">
        <f>фунт!AI8</f>
        <v>05.12.2023</v>
      </c>
      <c r="AJ8" s="7"/>
    </row>
    <row r="9" spans="2:36" x14ac:dyDescent="0.25">
      <c r="B9" s="3" t="str">
        <f>фунт!B9</f>
        <v>06.01.2023</v>
      </c>
      <c r="C9" s="7"/>
      <c r="E9" s="3" t="str">
        <f>фунт!E9</f>
        <v>06.02.2023</v>
      </c>
      <c r="F9" s="7"/>
      <c r="H9" s="3" t="str">
        <f>фунт!H9</f>
        <v>06.03.2023</v>
      </c>
      <c r="I9" s="7"/>
      <c r="K9" s="3" t="str">
        <f>фунт!K9</f>
        <v>06.04.2023</v>
      </c>
      <c r="L9" s="7" t="s">
        <v>52</v>
      </c>
      <c r="N9" s="3" t="str">
        <f>фунт!N9</f>
        <v>06.05.2023</v>
      </c>
      <c r="O9" s="7"/>
      <c r="Q9" s="3" t="str">
        <f>фунт!Q9</f>
        <v>06.06.2023</v>
      </c>
      <c r="R9" s="7"/>
      <c r="T9" s="3" t="str">
        <f>фунт!T9</f>
        <v>06.07.2023</v>
      </c>
      <c r="U9" s="7"/>
      <c r="W9" s="3" t="str">
        <f>фунт!W9</f>
        <v>06.08.2023</v>
      </c>
      <c r="X9" s="7"/>
      <c r="Z9" s="3" t="str">
        <f>фунт!Z9</f>
        <v>06.09.2023</v>
      </c>
      <c r="AA9" s="7"/>
      <c r="AC9" s="3" t="str">
        <f>фунт!AC9</f>
        <v>06.10.2023</v>
      </c>
      <c r="AD9" s="7"/>
      <c r="AF9" s="3" t="str">
        <f>фунт!AF9</f>
        <v>06.11.2023</v>
      </c>
      <c r="AG9" s="7"/>
      <c r="AI9" s="3" t="str">
        <f>фунт!AI9</f>
        <v>06.12.2023</v>
      </c>
      <c r="AJ9" s="7"/>
    </row>
    <row r="10" spans="2:36" x14ac:dyDescent="0.25">
      <c r="B10" s="3" t="str">
        <f>фунт!B10</f>
        <v>07.01.2023</v>
      </c>
      <c r="C10" s="7"/>
      <c r="E10" s="3" t="str">
        <f>фунт!E10</f>
        <v>07.02.2023</v>
      </c>
      <c r="F10" s="7"/>
      <c r="H10" s="3" t="str">
        <f>фунт!H10</f>
        <v>07.03.2023</v>
      </c>
      <c r="I10" s="7"/>
      <c r="K10" s="3" t="str">
        <f>фунт!K10</f>
        <v>07.04.2023</v>
      </c>
      <c r="L10" s="7" t="s">
        <v>52</v>
      </c>
      <c r="N10" s="3" t="str">
        <f>фунт!N10</f>
        <v>07.05.2023</v>
      </c>
      <c r="O10" s="7"/>
      <c r="Q10" s="3" t="str">
        <f>фунт!Q10</f>
        <v>07.06.2023</v>
      </c>
      <c r="R10" s="7"/>
      <c r="T10" s="3" t="str">
        <f>фунт!T10</f>
        <v>07.07.2023</v>
      </c>
      <c r="U10" s="7"/>
      <c r="W10" s="3" t="str">
        <f>фунт!W10</f>
        <v>07.08.2023</v>
      </c>
      <c r="X10" s="7"/>
      <c r="Z10" s="3" t="str">
        <f>фунт!Z10</f>
        <v>07.09.2023</v>
      </c>
      <c r="AA10" s="7"/>
      <c r="AC10" s="3" t="str">
        <f>фунт!AC10</f>
        <v>07.10.2023</v>
      </c>
      <c r="AD10" s="7"/>
      <c r="AF10" s="3" t="str">
        <f>фунт!AF10</f>
        <v>07.11.2023</v>
      </c>
      <c r="AG10" s="7"/>
      <c r="AI10" s="3" t="str">
        <f>фунт!AI10</f>
        <v>07.12.2023</v>
      </c>
      <c r="AJ10" s="7"/>
    </row>
    <row r="11" spans="2:36" x14ac:dyDescent="0.25">
      <c r="B11" s="3" t="str">
        <f>фунт!B11</f>
        <v>08.01.2023</v>
      </c>
      <c r="C11" s="7"/>
      <c r="E11" s="3" t="str">
        <f>фунт!E11</f>
        <v>08.02.2023</v>
      </c>
      <c r="F11" s="7"/>
      <c r="H11" s="3" t="str">
        <f>фунт!H11</f>
        <v>08.03.2023</v>
      </c>
      <c r="I11" s="7"/>
      <c r="K11" s="3" t="str">
        <f>фунт!K11</f>
        <v>08.04.2023</v>
      </c>
      <c r="L11" s="7"/>
      <c r="N11" s="3" t="str">
        <f>фунт!N11</f>
        <v>08.05.2023</v>
      </c>
      <c r="O11" s="7"/>
      <c r="Q11" s="3" t="str">
        <f>фунт!Q11</f>
        <v>08.06.2023</v>
      </c>
      <c r="R11" s="7" t="s">
        <v>52</v>
      </c>
      <c r="T11" s="3" t="str">
        <f>фунт!T11</f>
        <v>08.07.2023</v>
      </c>
      <c r="U11" s="7"/>
      <c r="W11" s="3" t="str">
        <f>фунт!W11</f>
        <v>08.08.2023</v>
      </c>
      <c r="X11" s="7"/>
      <c r="Z11" s="3" t="str">
        <f>фунт!Z11</f>
        <v>08.09.2023</v>
      </c>
      <c r="AA11" s="7"/>
      <c r="AC11" s="3" t="str">
        <f>фунт!AC11</f>
        <v>08.10.2023</v>
      </c>
      <c r="AD11" s="7"/>
      <c r="AF11" s="3" t="str">
        <f>фунт!AF11</f>
        <v>08.11.2023</v>
      </c>
      <c r="AG11" s="7"/>
      <c r="AI11" s="3" t="str">
        <f>фунт!AI11</f>
        <v>08.12.2023</v>
      </c>
      <c r="AJ11" s="7"/>
    </row>
    <row r="12" spans="2:36" x14ac:dyDescent="0.25">
      <c r="B12" s="3" t="str">
        <f>фунт!B12</f>
        <v>09.01.2023</v>
      </c>
      <c r="C12" s="7"/>
      <c r="E12" s="3" t="str">
        <f>фунт!E12</f>
        <v>09.02.2023</v>
      </c>
      <c r="F12" s="7"/>
      <c r="H12" s="3" t="str">
        <f>фунт!H12</f>
        <v>09.03.2023</v>
      </c>
      <c r="I12" s="7"/>
      <c r="K12" s="3" t="str">
        <f>фунт!K12</f>
        <v>09.04.2023</v>
      </c>
      <c r="L12" s="7"/>
      <c r="N12" s="3" t="str">
        <f>фунт!N12</f>
        <v>09.05.2023</v>
      </c>
      <c r="O12" s="7"/>
      <c r="Q12" s="3" t="str">
        <f>фунт!Q12</f>
        <v>09.06.2023</v>
      </c>
      <c r="R12" s="7" t="s">
        <v>52</v>
      </c>
      <c r="T12" s="3" t="str">
        <f>фунт!T12</f>
        <v>09.07.2023</v>
      </c>
      <c r="U12" s="7"/>
      <c r="W12" s="3" t="str">
        <f>фунт!W12</f>
        <v>09.08.2023</v>
      </c>
      <c r="X12" s="7"/>
      <c r="Z12" s="3" t="str">
        <f>фунт!Z12</f>
        <v>09.09.2023</v>
      </c>
      <c r="AA12" s="7"/>
      <c r="AC12" s="3" t="str">
        <f>фунт!AC12</f>
        <v>09.10.2023</v>
      </c>
      <c r="AD12" s="7"/>
      <c r="AF12" s="3" t="str">
        <f>фунт!AF12</f>
        <v>09.11.2023</v>
      </c>
      <c r="AG12" s="7"/>
      <c r="AI12" s="3" t="str">
        <f>фунт!AI12</f>
        <v>09.12.2023</v>
      </c>
      <c r="AJ12" s="7"/>
    </row>
    <row r="13" spans="2:36" x14ac:dyDescent="0.25">
      <c r="B13" s="3" t="str">
        <f>фунт!B13</f>
        <v>10.01.2023</v>
      </c>
      <c r="C13" s="7"/>
      <c r="E13" s="3" t="str">
        <f>фунт!E13</f>
        <v>10.02.2023</v>
      </c>
      <c r="F13" s="7"/>
      <c r="H13" s="3" t="str">
        <f>фунт!H13</f>
        <v>10.03.2023</v>
      </c>
      <c r="I13" s="7"/>
      <c r="K13" s="3" t="str">
        <f>фунт!K13</f>
        <v>10.04.2023</v>
      </c>
      <c r="L13" s="7"/>
      <c r="N13" s="3" t="str">
        <f>фунт!N13</f>
        <v>10.05.2023</v>
      </c>
      <c r="O13" s="7"/>
      <c r="Q13" s="3" t="str">
        <f>фунт!Q13</f>
        <v>10.06.2023</v>
      </c>
      <c r="R13" s="7"/>
      <c r="T13" s="3" t="str">
        <f>фунт!T13</f>
        <v>10.07.2023</v>
      </c>
      <c r="U13" s="7"/>
      <c r="W13" s="3" t="str">
        <f>фунт!W13</f>
        <v>10.08.2023</v>
      </c>
      <c r="X13" s="7"/>
      <c r="Z13" s="3" t="str">
        <f>фунт!Z13</f>
        <v>10.09.2023</v>
      </c>
      <c r="AA13" s="7"/>
      <c r="AC13" s="3" t="str">
        <f>фунт!AC13</f>
        <v>10.10.2023</v>
      </c>
      <c r="AD13" s="7"/>
      <c r="AF13" s="3" t="str">
        <f>фунт!AF13</f>
        <v>10.11.2023</v>
      </c>
      <c r="AG13" s="7"/>
      <c r="AI13" s="3" t="str">
        <f>фунт!AI13</f>
        <v>10.12.2023</v>
      </c>
      <c r="AJ13" s="7"/>
    </row>
    <row r="14" spans="2:36" x14ac:dyDescent="0.25">
      <c r="B14" s="3" t="str">
        <f>фунт!B14</f>
        <v>11.01.2023</v>
      </c>
      <c r="C14" s="7"/>
      <c r="E14" s="3" t="str">
        <f>фунт!E14</f>
        <v>11.02.2023</v>
      </c>
      <c r="F14" s="7"/>
      <c r="H14" s="3" t="str">
        <f>фунт!H14</f>
        <v>11.03.2023</v>
      </c>
      <c r="I14" s="7"/>
      <c r="K14" s="3" t="str">
        <f>фунт!K14</f>
        <v>11.04.2023</v>
      </c>
      <c r="L14" s="7"/>
      <c r="N14" s="3" t="str">
        <f>фунт!N14</f>
        <v>11.05.2023</v>
      </c>
      <c r="O14" s="7" t="s">
        <v>52</v>
      </c>
      <c r="Q14" s="3" t="str">
        <f>фунт!Q14</f>
        <v>11.06.2023</v>
      </c>
      <c r="R14" s="7"/>
      <c r="T14" s="3" t="str">
        <f>фунт!T14</f>
        <v>11.07.2023</v>
      </c>
      <c r="U14" s="7"/>
      <c r="V14" s="30"/>
      <c r="W14" s="3" t="str">
        <f>фунт!W14</f>
        <v>11.08.2023</v>
      </c>
      <c r="X14" s="7"/>
      <c r="Z14" s="3" t="str">
        <f>фунт!Z14</f>
        <v>11.09.2023</v>
      </c>
      <c r="AA14" s="7"/>
      <c r="AC14" s="3" t="str">
        <f>фунт!AC14</f>
        <v>11.10.2023</v>
      </c>
      <c r="AD14" s="7"/>
      <c r="AF14" s="3" t="str">
        <f>фунт!AF14</f>
        <v>11.11.2023</v>
      </c>
      <c r="AG14" s="7"/>
      <c r="AI14" s="3" t="str">
        <f>фунт!AI14</f>
        <v>11.12.2023</v>
      </c>
      <c r="AJ14" s="7"/>
    </row>
    <row r="15" spans="2:36" x14ac:dyDescent="0.25">
      <c r="B15" s="3" t="str">
        <f>фунт!B15</f>
        <v>12.01.2023</v>
      </c>
      <c r="C15" s="7"/>
      <c r="E15" s="3" t="str">
        <f>фунт!E15</f>
        <v>12.02.2023</v>
      </c>
      <c r="F15" s="7"/>
      <c r="H15" s="3" t="str">
        <f>фунт!H15</f>
        <v>12.03.2023</v>
      </c>
      <c r="I15" s="7"/>
      <c r="K15" s="3" t="str">
        <f>фунт!K15</f>
        <v>12.04.2023</v>
      </c>
      <c r="L15" s="7"/>
      <c r="N15" s="3" t="str">
        <f>фунт!N15</f>
        <v>12.05.2023</v>
      </c>
      <c r="O15" s="7" t="s">
        <v>52</v>
      </c>
      <c r="Q15" s="3" t="str">
        <f>фунт!Q15</f>
        <v>12.06.2023</v>
      </c>
      <c r="R15" s="7"/>
      <c r="T15" s="3" t="str">
        <f>фунт!T15</f>
        <v>12.07.2023</v>
      </c>
      <c r="U15" s="7"/>
      <c r="W15" s="3" t="str">
        <f>фунт!W15</f>
        <v>12.08.2023</v>
      </c>
      <c r="X15" s="7"/>
      <c r="Z15" s="3" t="str">
        <f>фунт!Z15</f>
        <v>12.09.2023</v>
      </c>
      <c r="AA15" s="7"/>
      <c r="AC15" s="3" t="str">
        <f>фунт!AC15</f>
        <v>12.10.2023</v>
      </c>
      <c r="AD15" s="7"/>
      <c r="AF15" s="3" t="str">
        <f>фунт!AF15</f>
        <v>12.11.2023</v>
      </c>
      <c r="AG15" s="7"/>
      <c r="AI15" s="3" t="str">
        <f>фунт!AI15</f>
        <v>12.12.2023</v>
      </c>
      <c r="AJ15" s="7"/>
    </row>
    <row r="16" spans="2:36" x14ac:dyDescent="0.25">
      <c r="B16" s="3" t="str">
        <f>фунт!B16</f>
        <v>13.01.2023</v>
      </c>
      <c r="C16" s="7"/>
      <c r="E16" s="3" t="str">
        <f>фунт!E16</f>
        <v>13.02.2023</v>
      </c>
      <c r="F16" s="7"/>
      <c r="H16" s="3" t="str">
        <f>фунт!H16</f>
        <v>13.03.2023</v>
      </c>
      <c r="I16" s="7"/>
      <c r="K16" s="3" t="str">
        <f>фунт!K16</f>
        <v>13.04.2023</v>
      </c>
      <c r="L16" s="7" t="s">
        <v>52</v>
      </c>
      <c r="N16" s="3" t="str">
        <f>фунт!N16</f>
        <v>13.05.2023</v>
      </c>
      <c r="O16" s="7"/>
      <c r="Q16" s="3" t="str">
        <f>фунт!Q16</f>
        <v>13.06.2023</v>
      </c>
      <c r="R16" s="7"/>
      <c r="T16" s="3" t="str">
        <f>фунт!T16</f>
        <v>13.07.2023</v>
      </c>
      <c r="U16" s="7"/>
      <c r="W16" s="3" t="str">
        <f>фунт!W16</f>
        <v>13.08.2023</v>
      </c>
      <c r="X16" s="7"/>
      <c r="Z16" s="3" t="str">
        <f>фунт!Z16</f>
        <v>13.09.2023</v>
      </c>
      <c r="AA16" s="7"/>
      <c r="AC16" s="3" t="str">
        <f>фунт!AC16</f>
        <v>13.10.2023</v>
      </c>
      <c r="AD16" s="7"/>
      <c r="AF16" s="3" t="str">
        <f>фунт!AF16</f>
        <v>13.11.2023</v>
      </c>
      <c r="AG16" s="7"/>
      <c r="AI16" s="3" t="str">
        <f>фунт!AI16</f>
        <v>13.12.2023</v>
      </c>
      <c r="AJ16" s="7"/>
    </row>
    <row r="17" spans="2:37" x14ac:dyDescent="0.25">
      <c r="B17" s="3" t="str">
        <f>фунт!B17</f>
        <v>14.01.2023</v>
      </c>
      <c r="C17" s="7"/>
      <c r="E17" s="3" t="str">
        <f>фунт!E17</f>
        <v>14.02.2023</v>
      </c>
      <c r="F17" s="7"/>
      <c r="H17" s="3" t="str">
        <f>фунт!H17</f>
        <v>14.03.2023</v>
      </c>
      <c r="I17" s="7"/>
      <c r="K17" s="3" t="str">
        <f>фунт!K17</f>
        <v>14.04.2023</v>
      </c>
      <c r="L17" s="7" t="s">
        <v>52</v>
      </c>
      <c r="N17" s="3" t="str">
        <f>фунт!N17</f>
        <v>14.05.2023</v>
      </c>
      <c r="O17" s="7"/>
      <c r="Q17" s="3" t="str">
        <f>фунт!Q17</f>
        <v>14.06.2023</v>
      </c>
      <c r="R17" s="7"/>
      <c r="T17" s="3" t="str">
        <f>фунт!T17</f>
        <v>14.07.2023</v>
      </c>
      <c r="U17" s="7"/>
      <c r="W17" s="3" t="str">
        <f>фунт!W17</f>
        <v>14.08.2023</v>
      </c>
      <c r="X17" s="7"/>
      <c r="Z17" s="3" t="str">
        <f>фунт!Z17</f>
        <v>14.09.2023</v>
      </c>
      <c r="AA17" s="7"/>
      <c r="AC17" s="3" t="str">
        <f>фунт!AC17</f>
        <v>14.10.2023</v>
      </c>
      <c r="AD17" s="7"/>
      <c r="AF17" s="3" t="str">
        <f>фунт!AF17</f>
        <v>14.11.2023</v>
      </c>
      <c r="AG17" s="7"/>
      <c r="AI17" s="3" t="str">
        <f>фунт!AI17</f>
        <v>14.12.2023</v>
      </c>
      <c r="AJ17" s="7"/>
    </row>
    <row r="18" spans="2:37" x14ac:dyDescent="0.25">
      <c r="B18" s="3" t="str">
        <f>фунт!B18</f>
        <v>15.01.2023</v>
      </c>
      <c r="C18" s="7"/>
      <c r="E18" s="3" t="str">
        <f>фунт!E18</f>
        <v>15.02.2023</v>
      </c>
      <c r="F18" s="7"/>
      <c r="H18" s="3" t="str">
        <f>фунт!H18</f>
        <v>15.03.2023</v>
      </c>
      <c r="I18" s="7"/>
      <c r="K18" s="3" t="str">
        <f>фунт!K18</f>
        <v>15.04.2023</v>
      </c>
      <c r="L18" s="7"/>
      <c r="N18" s="3" t="str">
        <f>фунт!N18</f>
        <v>15.05.2023</v>
      </c>
      <c r="O18" s="7"/>
      <c r="Q18" s="3" t="str">
        <f>фунт!Q18</f>
        <v>15.06.2023</v>
      </c>
      <c r="R18" s="7" t="s">
        <v>52</v>
      </c>
      <c r="T18" s="3" t="str">
        <f>фунт!T18</f>
        <v>15.07.2023</v>
      </c>
      <c r="U18" s="7"/>
      <c r="W18" s="3" t="str">
        <f>фунт!W18</f>
        <v>15.08.2023</v>
      </c>
      <c r="X18" s="7"/>
      <c r="Z18" s="3" t="str">
        <f>фунт!Z18</f>
        <v>15.09.2023</v>
      </c>
      <c r="AA18" s="7"/>
      <c r="AC18" s="3" t="str">
        <f>фунт!AC18</f>
        <v>15.10.2023</v>
      </c>
      <c r="AD18" s="7"/>
      <c r="AF18" s="3" t="str">
        <f>фунт!AF18</f>
        <v>15.11.2023</v>
      </c>
      <c r="AG18" s="7"/>
      <c r="AI18" s="3" t="str">
        <f>фунт!AI18</f>
        <v>15.12.2023</v>
      </c>
      <c r="AJ18" s="7"/>
    </row>
    <row r="19" spans="2:37" x14ac:dyDescent="0.25">
      <c r="B19" s="3" t="str">
        <f>фунт!B19</f>
        <v>16.01.2023</v>
      </c>
      <c r="C19" s="7"/>
      <c r="E19" s="3" t="str">
        <f>фунт!E19</f>
        <v>16.02.2023</v>
      </c>
      <c r="F19" s="7"/>
      <c r="H19" s="3" t="str">
        <f>фунт!H19</f>
        <v>16.03.2023</v>
      </c>
      <c r="I19" s="7"/>
      <c r="K19" s="3" t="str">
        <f>фунт!K19</f>
        <v>16.04.2023</v>
      </c>
      <c r="L19" s="7"/>
      <c r="N19" s="3" t="str">
        <f>фунт!N19</f>
        <v>16.05.2023</v>
      </c>
      <c r="O19" s="7"/>
      <c r="Q19" s="3" t="str">
        <f>фунт!Q19</f>
        <v>16.06.2023</v>
      </c>
      <c r="R19" s="7" t="s">
        <v>52</v>
      </c>
      <c r="T19" s="3" t="str">
        <f>фунт!T19</f>
        <v>16.07.2023</v>
      </c>
      <c r="U19" s="7"/>
      <c r="W19" s="3" t="str">
        <f>фунт!W19</f>
        <v>16.08.2023</v>
      </c>
      <c r="X19" s="7"/>
      <c r="Z19" s="3" t="str">
        <f>фунт!Z19</f>
        <v>16.09.2023</v>
      </c>
      <c r="AA19" s="7"/>
      <c r="AC19" s="3" t="str">
        <f>фунт!AC19</f>
        <v>16.10.2023</v>
      </c>
      <c r="AD19" s="7"/>
      <c r="AF19" s="3" t="str">
        <f>фунт!AF19</f>
        <v>16.11.2023</v>
      </c>
      <c r="AG19" s="7"/>
      <c r="AI19" s="3" t="str">
        <f>фунт!AI19</f>
        <v>16.12.2023</v>
      </c>
      <c r="AJ19" s="7"/>
    </row>
    <row r="20" spans="2:37" x14ac:dyDescent="0.25">
      <c r="B20" s="3" t="str">
        <f>фунт!B20</f>
        <v>17.01.2023</v>
      </c>
      <c r="C20" s="7"/>
      <c r="E20" s="3" t="str">
        <f>фунт!E20</f>
        <v>17.02.2023</v>
      </c>
      <c r="F20" s="7"/>
      <c r="H20" s="3" t="str">
        <f>фунт!H20</f>
        <v>17.03.2023</v>
      </c>
      <c r="I20" s="7"/>
      <c r="K20" s="3" t="str">
        <f>фунт!K20</f>
        <v>17.04.2023</v>
      </c>
      <c r="L20" s="7"/>
      <c r="N20" s="3" t="str">
        <f>фунт!N20</f>
        <v>17.05.2023</v>
      </c>
      <c r="O20" s="7"/>
      <c r="Q20" s="3" t="str">
        <f>фунт!Q20</f>
        <v>17.06.2023</v>
      </c>
      <c r="R20" s="7"/>
      <c r="T20" s="3" t="str">
        <f>фунт!T20</f>
        <v>17.07.2023</v>
      </c>
      <c r="U20" s="7"/>
      <c r="W20" s="3" t="str">
        <f>фунт!W20</f>
        <v>17.08.2023</v>
      </c>
      <c r="X20" s="7"/>
      <c r="Z20" s="3" t="str">
        <f>фунт!Z20</f>
        <v>17.09.2023</v>
      </c>
      <c r="AA20" s="7"/>
      <c r="AC20" s="3" t="str">
        <f>фунт!AC20</f>
        <v>17.10.2023</v>
      </c>
      <c r="AD20" s="7"/>
      <c r="AF20" s="3" t="str">
        <f>фунт!AF20</f>
        <v>17.11.2023</v>
      </c>
      <c r="AG20" s="7"/>
      <c r="AI20" s="3" t="str">
        <f>фунт!AI20</f>
        <v>17.12.2023</v>
      </c>
      <c r="AJ20" s="7"/>
    </row>
    <row r="21" spans="2:37" x14ac:dyDescent="0.25">
      <c r="B21" s="3" t="str">
        <f>фунт!B21</f>
        <v>18.01.2023</v>
      </c>
      <c r="C21" s="7"/>
      <c r="E21" s="3" t="str">
        <f>фунт!E21</f>
        <v>18.02.2023</v>
      </c>
      <c r="F21" s="7"/>
      <c r="H21" s="3" t="str">
        <f>фунт!H21</f>
        <v>18.03.2023</v>
      </c>
      <c r="I21" s="7"/>
      <c r="K21" s="3" t="str">
        <f>фунт!K21</f>
        <v>18.04.2023</v>
      </c>
      <c r="L21" s="7"/>
      <c r="N21" s="3" t="str">
        <f>фунт!N21</f>
        <v>18.05.2023</v>
      </c>
      <c r="O21" s="7" t="s">
        <v>52</v>
      </c>
      <c r="Q21" s="3" t="str">
        <f>фунт!Q21</f>
        <v>18.06.2023</v>
      </c>
      <c r="R21" s="7"/>
      <c r="T21" s="3" t="str">
        <f>фунт!T21</f>
        <v>18.07.2023</v>
      </c>
      <c r="U21" s="7"/>
      <c r="W21" s="3" t="str">
        <f>фунт!W21</f>
        <v>18.08.2023</v>
      </c>
      <c r="X21" s="7"/>
      <c r="Z21" s="3" t="str">
        <f>фунт!Z21</f>
        <v>18.09.2023</v>
      </c>
      <c r="AA21" s="7"/>
      <c r="AC21" s="3" t="str">
        <f>фунт!AC21</f>
        <v>18.10.2023</v>
      </c>
      <c r="AD21" s="7"/>
      <c r="AF21" s="3" t="str">
        <f>фунт!AF21</f>
        <v>18.11.2023</v>
      </c>
      <c r="AG21" s="7"/>
      <c r="AI21" s="3" t="str">
        <f>фунт!AI21</f>
        <v>18.12.2023</v>
      </c>
      <c r="AJ21" s="7"/>
    </row>
    <row r="22" spans="2:37" x14ac:dyDescent="0.25">
      <c r="B22" s="3" t="str">
        <f>фунт!B22</f>
        <v>19.01.2023</v>
      </c>
      <c r="C22" s="7"/>
      <c r="E22" s="3" t="str">
        <f>фунт!E22</f>
        <v>19.02.2023</v>
      </c>
      <c r="F22" s="7"/>
      <c r="H22" s="3" t="str">
        <f>фунт!H22</f>
        <v>19.03.2023</v>
      </c>
      <c r="I22" s="7"/>
      <c r="K22" s="3" t="str">
        <f>фунт!K22</f>
        <v>19.04.2023</v>
      </c>
      <c r="L22" s="7" t="s">
        <v>52</v>
      </c>
      <c r="N22" s="3" t="str">
        <f>фунт!N22</f>
        <v>19.05.2023</v>
      </c>
      <c r="O22" s="7" t="s">
        <v>52</v>
      </c>
      <c r="Q22" s="3" t="str">
        <f>фунт!Q22</f>
        <v>19.06.2023</v>
      </c>
      <c r="R22" s="7"/>
      <c r="T22" s="3" t="str">
        <f>фунт!T22</f>
        <v>19.07.2023</v>
      </c>
      <c r="U22" s="7"/>
      <c r="W22" s="3" t="str">
        <f>фунт!W22</f>
        <v>19.08.2023</v>
      </c>
      <c r="X22" s="7"/>
      <c r="Z22" s="3" t="str">
        <f>фунт!Z22</f>
        <v>19.09.2023</v>
      </c>
      <c r="AA22" s="7"/>
      <c r="AC22" s="3" t="str">
        <f>фунт!AC22</f>
        <v>19.10.2023</v>
      </c>
      <c r="AD22" s="7"/>
      <c r="AF22" s="3" t="str">
        <f>фунт!AF22</f>
        <v>19.11.2023</v>
      </c>
      <c r="AG22" s="7"/>
      <c r="AI22" s="3" t="str">
        <f>фунт!AI22</f>
        <v>19.12.2023</v>
      </c>
      <c r="AJ22" s="7"/>
    </row>
    <row r="23" spans="2:37" x14ac:dyDescent="0.25">
      <c r="B23" s="3" t="str">
        <f>фунт!B23</f>
        <v>20.01.2023</v>
      </c>
      <c r="C23" s="7"/>
      <c r="E23" s="3" t="str">
        <f>фунт!E23</f>
        <v>20.02.2023</v>
      </c>
      <c r="F23" s="7"/>
      <c r="H23" s="3" t="str">
        <f>фунт!H23</f>
        <v>20.03.2023</v>
      </c>
      <c r="I23" s="7"/>
      <c r="K23" s="3" t="str">
        <f>фунт!K23</f>
        <v>20.04.2023</v>
      </c>
      <c r="L23" s="7" t="s">
        <v>52</v>
      </c>
      <c r="N23" s="3" t="str">
        <f>фунт!N23</f>
        <v>20.05.2023</v>
      </c>
      <c r="O23" s="7"/>
      <c r="Q23" s="3" t="str">
        <f>фунт!Q23</f>
        <v>20.06.2023</v>
      </c>
      <c r="R23" s="7"/>
      <c r="T23" s="3" t="str">
        <f>фунт!T23</f>
        <v>20.07.2023</v>
      </c>
      <c r="U23" s="7"/>
      <c r="W23" s="3" t="str">
        <f>фунт!W23</f>
        <v>20.08.2023</v>
      </c>
      <c r="X23" s="7"/>
      <c r="Z23" s="3" t="str">
        <f>фунт!Z23</f>
        <v>20.09.2023</v>
      </c>
      <c r="AA23" s="7"/>
      <c r="AC23" s="3" t="str">
        <f>фунт!AC23</f>
        <v>20.10.2023</v>
      </c>
      <c r="AD23" s="7"/>
      <c r="AF23" s="3" t="str">
        <f>фунт!AF23</f>
        <v>20.11.2023</v>
      </c>
      <c r="AG23" s="7"/>
      <c r="AI23" s="3" t="str">
        <f>фунт!AI23</f>
        <v>20.12.2023</v>
      </c>
      <c r="AJ23" s="7"/>
    </row>
    <row r="24" spans="2:37" x14ac:dyDescent="0.25">
      <c r="B24" s="3" t="str">
        <f>фунт!B24</f>
        <v>21.01.2023</v>
      </c>
      <c r="C24" s="7"/>
      <c r="E24" s="3" t="str">
        <f>фунт!E24</f>
        <v>21.02.2023</v>
      </c>
      <c r="F24" s="7"/>
      <c r="H24" s="3" t="str">
        <f>фунт!H24</f>
        <v>21.03.2023</v>
      </c>
      <c r="I24" s="7"/>
      <c r="K24" s="3" t="str">
        <f>фунт!K24</f>
        <v>21.04.2023</v>
      </c>
      <c r="L24" s="7" t="s">
        <v>52</v>
      </c>
      <c r="N24" s="3" t="str">
        <f>фунт!N24</f>
        <v>21.05.2023</v>
      </c>
      <c r="O24" s="7"/>
      <c r="Q24" s="3" t="str">
        <f>фунт!Q24</f>
        <v>21.06.2023</v>
      </c>
      <c r="R24" s="7"/>
      <c r="T24" s="3" t="str">
        <f>фунт!T24</f>
        <v>21.07.2023</v>
      </c>
      <c r="U24" s="7"/>
      <c r="W24" s="3" t="str">
        <f>фунт!W24</f>
        <v>21.08.2023</v>
      </c>
      <c r="X24" s="7"/>
      <c r="Z24" s="3" t="str">
        <f>фунт!Z24</f>
        <v>21.09.2023</v>
      </c>
      <c r="AA24" s="7"/>
      <c r="AC24" s="3" t="str">
        <f>фунт!AC24</f>
        <v>21.10.2023</v>
      </c>
      <c r="AD24" s="7"/>
      <c r="AF24" s="3" t="str">
        <f>фунт!AF24</f>
        <v>21.11.2023</v>
      </c>
      <c r="AG24" s="7"/>
      <c r="AI24" s="3" t="str">
        <f>фунт!AI24</f>
        <v>21.12.2023</v>
      </c>
      <c r="AJ24" s="7"/>
      <c r="AK24" s="31"/>
    </row>
    <row r="25" spans="2:37" x14ac:dyDescent="0.25">
      <c r="B25" s="3" t="str">
        <f>фунт!B25</f>
        <v>22.01.2023</v>
      </c>
      <c r="C25" s="7"/>
      <c r="E25" s="3" t="str">
        <f>фунт!E25</f>
        <v>22.02.2023</v>
      </c>
      <c r="F25" s="7"/>
      <c r="H25" s="3" t="str">
        <f>фунт!H25</f>
        <v>22.03.2023</v>
      </c>
      <c r="I25" s="7"/>
      <c r="K25" s="3" t="str">
        <f>фунт!K25</f>
        <v>22.04.2023</v>
      </c>
      <c r="L25" s="7"/>
      <c r="N25" s="3" t="str">
        <f>фунт!N25</f>
        <v>22.05.2023</v>
      </c>
      <c r="O25" s="7"/>
      <c r="Q25" s="3" t="str">
        <f>фунт!Q25</f>
        <v>22.06.2023</v>
      </c>
      <c r="R25" s="7" t="s">
        <v>52</v>
      </c>
      <c r="T25" s="3" t="str">
        <f>фунт!T25</f>
        <v>22.07.2023</v>
      </c>
      <c r="U25" s="7"/>
      <c r="W25" s="3" t="str">
        <f>фунт!W25</f>
        <v>22.08.2023</v>
      </c>
      <c r="X25" s="7"/>
      <c r="Z25" s="3" t="str">
        <f>фунт!Z25</f>
        <v>22.09.2023</v>
      </c>
      <c r="AA25" s="7"/>
      <c r="AC25" s="3" t="str">
        <f>фунт!AC25</f>
        <v>22.10.2023</v>
      </c>
      <c r="AD25" s="7"/>
      <c r="AF25" s="3" t="str">
        <f>фунт!AF25</f>
        <v>22.11.2023</v>
      </c>
      <c r="AG25" s="7"/>
      <c r="AI25" s="3" t="str">
        <f>фунт!AI25</f>
        <v>22.12.2023</v>
      </c>
      <c r="AJ25" s="7"/>
      <c r="AK25" s="31"/>
    </row>
    <row r="26" spans="2:37" x14ac:dyDescent="0.25">
      <c r="B26" s="3" t="str">
        <f>фунт!B26</f>
        <v>23.01.2023</v>
      </c>
      <c r="C26" s="7"/>
      <c r="E26" s="3" t="str">
        <f>фунт!E26</f>
        <v>23.02.2023</v>
      </c>
      <c r="F26" s="7"/>
      <c r="H26" s="3" t="str">
        <f>фунт!H26</f>
        <v>23.03.2023</v>
      </c>
      <c r="I26" s="7"/>
      <c r="K26" s="3" t="str">
        <f>фунт!K26</f>
        <v>23.04.2023</v>
      </c>
      <c r="L26" s="7"/>
      <c r="N26" s="3" t="str">
        <f>фунт!N26</f>
        <v>23.05.2023</v>
      </c>
      <c r="O26" s="7"/>
      <c r="Q26" s="3" t="str">
        <f>фунт!Q26</f>
        <v>23.06.2023</v>
      </c>
      <c r="R26" s="7" t="s">
        <v>52</v>
      </c>
      <c r="T26" s="3" t="str">
        <f>фунт!T26</f>
        <v>23.07.2023</v>
      </c>
      <c r="U26" s="7"/>
      <c r="W26" s="3" t="str">
        <f>фунт!W26</f>
        <v>23.08.2023</v>
      </c>
      <c r="X26" s="7"/>
      <c r="Z26" s="3" t="str">
        <f>фунт!Z26</f>
        <v>23.09.2023</v>
      </c>
      <c r="AA26" s="7"/>
      <c r="AC26" s="3" t="str">
        <f>фунт!AC26</f>
        <v>23.10.2023</v>
      </c>
      <c r="AD26" s="7"/>
      <c r="AF26" s="3" t="str">
        <f>фунт!AF26</f>
        <v>23.11.2023</v>
      </c>
      <c r="AG26" s="7"/>
      <c r="AI26" s="3" t="str">
        <f>фунт!AI26</f>
        <v>23.12.2023</v>
      </c>
      <c r="AJ26" s="7"/>
      <c r="AK26" s="31"/>
    </row>
    <row r="27" spans="2:37" x14ac:dyDescent="0.25">
      <c r="B27" s="3" t="str">
        <f>фунт!B27</f>
        <v>24.01.2023</v>
      </c>
      <c r="C27" s="7"/>
      <c r="E27" s="3" t="str">
        <f>фунт!E27</f>
        <v>24.02.2023</v>
      </c>
      <c r="F27" s="7"/>
      <c r="H27" s="3" t="str">
        <f>фунт!H27</f>
        <v>24.03.2023</v>
      </c>
      <c r="I27" s="7"/>
      <c r="K27" s="3" t="str">
        <f>фунт!K27</f>
        <v>24.04.2023</v>
      </c>
      <c r="L27" s="7"/>
      <c r="N27" s="3" t="str">
        <f>фунт!N27</f>
        <v>24.05.2023</v>
      </c>
      <c r="O27" s="7"/>
      <c r="Q27" s="3" t="str">
        <f>фунт!Q27</f>
        <v>24.06.2023</v>
      </c>
      <c r="R27" s="7"/>
      <c r="T27" s="3" t="str">
        <f>фунт!T27</f>
        <v>24.07.2023</v>
      </c>
      <c r="U27" s="7"/>
      <c r="W27" s="3" t="str">
        <f>фунт!W27</f>
        <v>24.08.2023</v>
      </c>
      <c r="X27" s="7"/>
      <c r="Z27" s="3" t="str">
        <f>фунт!Z27</f>
        <v>24.09.2023</v>
      </c>
      <c r="AA27" s="7"/>
      <c r="AC27" s="3" t="str">
        <f>фунт!AC27</f>
        <v>24.10.2023</v>
      </c>
      <c r="AD27" s="7"/>
      <c r="AF27" s="3" t="str">
        <f>фунт!AF27</f>
        <v>24.11.2023</v>
      </c>
      <c r="AG27" s="7"/>
      <c r="AI27" s="3" t="str">
        <f>фунт!AI27</f>
        <v>24.12.2023</v>
      </c>
      <c r="AJ27" s="7"/>
      <c r="AK27" s="31"/>
    </row>
    <row r="28" spans="2:37" x14ac:dyDescent="0.25">
      <c r="B28" s="3" t="str">
        <f>фунт!B28</f>
        <v>25.01.2023</v>
      </c>
      <c r="C28" s="7"/>
      <c r="E28" s="3" t="str">
        <f>фунт!E28</f>
        <v>25.02.2023</v>
      </c>
      <c r="F28" s="7"/>
      <c r="H28" s="3" t="str">
        <f>фунт!H28</f>
        <v>25.03.2023</v>
      </c>
      <c r="I28" s="7"/>
      <c r="K28" s="3" t="str">
        <f>фунт!K28</f>
        <v>25.04.2023</v>
      </c>
      <c r="L28" s="7"/>
      <c r="N28" s="3" t="str">
        <f>фунт!N28</f>
        <v>25.05.2023</v>
      </c>
      <c r="O28" s="7" t="s">
        <v>52</v>
      </c>
      <c r="Q28" s="3" t="str">
        <f>фунт!Q28</f>
        <v>25.06.2023</v>
      </c>
      <c r="R28" s="7"/>
      <c r="T28" s="3" t="str">
        <f>фунт!T28</f>
        <v>25.07.2023</v>
      </c>
      <c r="U28" s="7"/>
      <c r="W28" s="3" t="str">
        <f>фунт!W28</f>
        <v>25.08.2023</v>
      </c>
      <c r="X28" s="7"/>
      <c r="Z28" s="3" t="str">
        <f>фунт!Z28</f>
        <v>25.09.2023</v>
      </c>
      <c r="AA28" s="7"/>
      <c r="AC28" s="3" t="str">
        <f>фунт!AC28</f>
        <v>25.10.2023</v>
      </c>
      <c r="AD28" s="7"/>
      <c r="AF28" s="3" t="str">
        <f>фунт!AF28</f>
        <v>25.11.2023</v>
      </c>
      <c r="AG28" s="7"/>
      <c r="AI28" s="3" t="str">
        <f>фунт!AI28</f>
        <v>25.12.2023</v>
      </c>
      <c r="AJ28" s="7"/>
      <c r="AK28" s="31"/>
    </row>
    <row r="29" spans="2:37" x14ac:dyDescent="0.25">
      <c r="B29" s="3" t="str">
        <f>фунт!B29</f>
        <v>26.01.2023</v>
      </c>
      <c r="C29" s="7"/>
      <c r="E29" s="3" t="str">
        <f>фунт!E29</f>
        <v>26.02.2023</v>
      </c>
      <c r="F29" s="7"/>
      <c r="H29" s="3" t="str">
        <f>фунт!H29</f>
        <v>26.03.2023</v>
      </c>
      <c r="I29" s="7"/>
      <c r="K29" s="3" t="str">
        <f>фунт!K29</f>
        <v>26.04.2023</v>
      </c>
      <c r="L29" s="7"/>
      <c r="N29" s="3" t="str">
        <f>фунт!N29</f>
        <v>26.05.2023</v>
      </c>
      <c r="O29" s="7" t="s">
        <v>52</v>
      </c>
      <c r="Q29" s="3" t="str">
        <f>фунт!Q29</f>
        <v>26.06.2023</v>
      </c>
      <c r="R29" s="7"/>
      <c r="T29" s="3" t="str">
        <f>фунт!T29</f>
        <v>26.07.2023</v>
      </c>
      <c r="U29" s="7"/>
      <c r="W29" s="3" t="str">
        <f>фунт!W29</f>
        <v>26.08.2023</v>
      </c>
      <c r="X29" s="7"/>
      <c r="Z29" s="3" t="str">
        <f>фунт!Z29</f>
        <v>26.09.2023</v>
      </c>
      <c r="AA29" s="7"/>
      <c r="AC29" s="3" t="str">
        <f>фунт!AC29</f>
        <v>26.10.2023</v>
      </c>
      <c r="AD29" s="7"/>
      <c r="AF29" s="3" t="str">
        <f>фунт!AF29</f>
        <v>26.11.2023</v>
      </c>
      <c r="AG29" s="7"/>
      <c r="AI29" s="3" t="str">
        <f>фунт!AI29</f>
        <v>26.12.2023</v>
      </c>
      <c r="AJ29" s="7"/>
      <c r="AK29" s="31"/>
    </row>
    <row r="30" spans="2:37" x14ac:dyDescent="0.25">
      <c r="B30" s="3" t="str">
        <f>фунт!B30</f>
        <v>27.01.2023</v>
      </c>
      <c r="C30" s="7"/>
      <c r="E30" s="3" t="str">
        <f>фунт!E30</f>
        <v>27.02.2023</v>
      </c>
      <c r="F30" s="7"/>
      <c r="H30" s="3" t="str">
        <f>фунт!H30</f>
        <v>27.03.2023</v>
      </c>
      <c r="I30" s="7"/>
      <c r="K30" s="3" t="str">
        <f>фунт!K30</f>
        <v>27.04.2023</v>
      </c>
      <c r="L30" s="7" t="s">
        <v>52</v>
      </c>
      <c r="N30" s="3" t="str">
        <f>фунт!N30</f>
        <v>27.05.2023</v>
      </c>
      <c r="O30" s="7" t="s">
        <v>52</v>
      </c>
      <c r="Q30" s="3" t="str">
        <f>фунт!Q30</f>
        <v>27.06.2023</v>
      </c>
      <c r="R30" s="7"/>
      <c r="T30" s="3" t="str">
        <f>фунт!T30</f>
        <v>27.07.2023</v>
      </c>
      <c r="U30" s="7"/>
      <c r="W30" s="3" t="str">
        <f>фунт!W30</f>
        <v>27.08.2023</v>
      </c>
      <c r="X30" s="7"/>
      <c r="Z30" s="3" t="str">
        <f>фунт!Z30</f>
        <v>27.09.2023</v>
      </c>
      <c r="AA30" s="7"/>
      <c r="AC30" s="3" t="str">
        <f>фунт!AC30</f>
        <v>27.10.2023</v>
      </c>
      <c r="AD30" s="7"/>
      <c r="AF30" s="3" t="str">
        <f>фунт!AF30</f>
        <v>27.11.2023</v>
      </c>
      <c r="AG30" s="7"/>
      <c r="AI30" s="3" t="str">
        <f>фунт!AI30</f>
        <v>27.12.2023</v>
      </c>
      <c r="AJ30" s="7"/>
      <c r="AK30" s="31"/>
    </row>
    <row r="31" spans="2:37" x14ac:dyDescent="0.25">
      <c r="B31" s="3" t="str">
        <f>фунт!B31</f>
        <v>28.01.2023</v>
      </c>
      <c r="C31" s="7"/>
      <c r="E31" s="3" t="str">
        <f>фунт!E31</f>
        <v>28.02.2023</v>
      </c>
      <c r="F31" s="7"/>
      <c r="H31" s="3" t="str">
        <f>фунт!H31</f>
        <v>28.03.2023</v>
      </c>
      <c r="I31" s="7"/>
      <c r="K31" s="3" t="str">
        <f>фунт!K31</f>
        <v>28.04.2023</v>
      </c>
      <c r="L31" s="7" t="s">
        <v>52</v>
      </c>
      <c r="N31" s="3" t="str">
        <f>фунт!N31</f>
        <v>28.05.2023</v>
      </c>
      <c r="O31" s="7"/>
      <c r="Q31" s="3" t="str">
        <f>фунт!Q31</f>
        <v>28.06.2023</v>
      </c>
      <c r="R31" s="7"/>
      <c r="T31" s="3" t="str">
        <f>фунт!T31</f>
        <v>28.07.2023</v>
      </c>
      <c r="U31" s="7"/>
      <c r="W31" s="3" t="str">
        <f>фунт!W31</f>
        <v>28.08.2023</v>
      </c>
      <c r="X31" s="7"/>
      <c r="Z31" s="3" t="str">
        <f>фунт!Z31</f>
        <v>28.09.2023</v>
      </c>
      <c r="AA31" s="7"/>
      <c r="AC31" s="3" t="str">
        <f>фунт!AC31</f>
        <v>28.10.2023</v>
      </c>
      <c r="AD31" s="7"/>
      <c r="AF31" s="3" t="str">
        <f>фунт!AF31</f>
        <v>28.11.2023</v>
      </c>
      <c r="AG31" s="7"/>
      <c r="AI31" s="3" t="str">
        <f>фунт!AI31</f>
        <v>28.12.2023</v>
      </c>
      <c r="AJ31" s="7"/>
      <c r="AK31" s="31"/>
    </row>
    <row r="32" spans="2:37" x14ac:dyDescent="0.25">
      <c r="B32" s="3" t="str">
        <f>фунт!B32</f>
        <v>29.01.2023</v>
      </c>
      <c r="C32" s="7"/>
      <c r="E32" s="4" t="str">
        <f>фунт!E32</f>
        <v>29.02.2023</v>
      </c>
      <c r="F32" s="5"/>
      <c r="G32" t="s">
        <v>163</v>
      </c>
      <c r="H32" s="3" t="str">
        <f>фунт!H32</f>
        <v>29.03.2023</v>
      </c>
      <c r="I32" s="8"/>
      <c r="K32" s="3" t="str">
        <f>фунт!K32</f>
        <v>29.04.2023</v>
      </c>
      <c r="L32" s="8"/>
      <c r="N32" s="3" t="str">
        <f>фунт!N32</f>
        <v>29.05.2023</v>
      </c>
      <c r="O32" s="8"/>
      <c r="Q32" s="3" t="str">
        <f>фунт!Q32</f>
        <v>29.06.2023</v>
      </c>
      <c r="R32" s="8" t="s">
        <v>52</v>
      </c>
      <c r="T32" s="3" t="str">
        <f>фунт!T32</f>
        <v>29.07.2023</v>
      </c>
      <c r="U32" s="7"/>
      <c r="W32" s="3" t="str">
        <f>фунт!W32</f>
        <v>29.08.2023</v>
      </c>
      <c r="X32" s="7"/>
      <c r="Z32" s="3" t="str">
        <f>фунт!Z32</f>
        <v>29.09.2023</v>
      </c>
      <c r="AA32" s="7"/>
      <c r="AB32" s="31"/>
      <c r="AC32" s="3" t="str">
        <f>фунт!AC32</f>
        <v>29.10.2023</v>
      </c>
      <c r="AD32" s="7"/>
      <c r="AF32" s="3" t="str">
        <f>фунт!AF32</f>
        <v>29.11.2023</v>
      </c>
      <c r="AG32" s="7"/>
      <c r="AI32" s="3" t="str">
        <f>фунт!AI32</f>
        <v>29.12.2023</v>
      </c>
      <c r="AJ32" s="7"/>
      <c r="AK32" s="31"/>
    </row>
    <row r="33" spans="1:37" x14ac:dyDescent="0.25">
      <c r="B33" s="3" t="str">
        <f>фунт!B33</f>
        <v>30.01.2023</v>
      </c>
      <c r="C33" s="7"/>
      <c r="E33" s="4" t="str">
        <f>фунт!E33</f>
        <v>30.02.2023</v>
      </c>
      <c r="F33" s="6"/>
      <c r="G33" t="s">
        <v>163</v>
      </c>
      <c r="H33" s="3" t="str">
        <f>фунт!H33</f>
        <v>30.03.2023</v>
      </c>
      <c r="I33" s="8"/>
      <c r="K33" s="3" t="str">
        <f>фунт!K33</f>
        <v>30.04.2023</v>
      </c>
      <c r="L33" s="7"/>
      <c r="N33" s="3" t="str">
        <f>фунт!N33</f>
        <v>30.05.2023</v>
      </c>
      <c r="O33" s="7"/>
      <c r="Q33" s="3" t="str">
        <f>фунт!Q33</f>
        <v>30.06.2023</v>
      </c>
      <c r="R33" s="8" t="s">
        <v>52</v>
      </c>
      <c r="T33" s="3" t="str">
        <f>фунт!T33</f>
        <v>30.07.2023</v>
      </c>
      <c r="U33" s="7"/>
      <c r="W33" s="3" t="str">
        <f>фунт!W33</f>
        <v>30.08.2023</v>
      </c>
      <c r="X33" s="7"/>
      <c r="Z33" s="3" t="str">
        <f>фунт!Z33</f>
        <v>30.09.2023</v>
      </c>
      <c r="AA33" s="7"/>
      <c r="AC33" s="3" t="str">
        <f>фунт!AC33</f>
        <v>30.10.2023</v>
      </c>
      <c r="AD33" s="7"/>
      <c r="AF33" s="3" t="str">
        <f>фунт!AF33</f>
        <v>30.11.2023</v>
      </c>
      <c r="AG33" s="7"/>
      <c r="AI33" s="3" t="str">
        <f>фунт!AI33</f>
        <v>30.12.2023</v>
      </c>
      <c r="AJ33" s="7"/>
    </row>
    <row r="34" spans="1:37" x14ac:dyDescent="0.25">
      <c r="B34" s="3" t="str">
        <f>фунт!B34</f>
        <v>31.01.2023</v>
      </c>
      <c r="C34" s="7"/>
      <c r="E34" s="4" t="str">
        <f>фунт!E34</f>
        <v>31.02.2023</v>
      </c>
      <c r="F34" s="6"/>
      <c r="G34" t="s">
        <v>163</v>
      </c>
      <c r="H34" s="3" t="str">
        <f>фунт!H34</f>
        <v>31.03.2023</v>
      </c>
      <c r="I34" s="8"/>
      <c r="K34" s="4" t="str">
        <f>фунт!K34</f>
        <v>31.04.2023</v>
      </c>
      <c r="L34" s="6"/>
      <c r="M34" t="s">
        <v>163</v>
      </c>
      <c r="N34" s="3" t="str">
        <f>фунт!N34</f>
        <v>31.05.2023</v>
      </c>
      <c r="O34" s="7"/>
      <c r="Q34" s="4" t="str">
        <f>фунт!Q34</f>
        <v>31.06.2023</v>
      </c>
      <c r="R34" s="6"/>
      <c r="S34" t="s">
        <v>163</v>
      </c>
      <c r="T34" s="3" t="str">
        <f>фунт!T34</f>
        <v>31.07.2023</v>
      </c>
      <c r="U34" s="7"/>
      <c r="W34" s="3" t="str">
        <f>фунт!W34</f>
        <v>31.08.2023</v>
      </c>
      <c r="X34" s="7"/>
      <c r="Z34" s="4" t="str">
        <f>фунт!Z34</f>
        <v>31.09.2023</v>
      </c>
      <c r="AA34" s="6"/>
      <c r="AB34" t="s">
        <v>163</v>
      </c>
      <c r="AC34" s="3" t="str">
        <f>фунт!AC34</f>
        <v>31.10.2023</v>
      </c>
      <c r="AD34" s="7"/>
      <c r="AF34" s="4" t="str">
        <f>фунт!AF34</f>
        <v>31.11.2023</v>
      </c>
      <c r="AG34" s="6"/>
      <c r="AH34" t="s">
        <v>163</v>
      </c>
      <c r="AI34" s="3" t="str">
        <f>фунт!AI34</f>
        <v>31.12.2023</v>
      </c>
      <c r="AJ34" s="7"/>
    </row>
    <row r="35" spans="1:37" x14ac:dyDescent="0.25">
      <c r="B35" s="9" t="s">
        <v>2</v>
      </c>
      <c r="C35" s="10" t="e">
        <f>AVERAGE(C4:C34)</f>
        <v>#DIV/0!</v>
      </c>
      <c r="E35" s="9" t="s">
        <v>2</v>
      </c>
      <c r="F35" s="10" t="e">
        <f>AVERAGE(F4:F34)</f>
        <v>#DIV/0!</v>
      </c>
      <c r="H35" s="9" t="s">
        <v>2</v>
      </c>
      <c r="I35" s="10" t="e">
        <f>AVERAGE(I4:I34)</f>
        <v>#DIV/0!</v>
      </c>
      <c r="K35" s="9" t="s">
        <v>2</v>
      </c>
      <c r="L35" s="10" t="e">
        <f>AVERAGE(L4:L34)</f>
        <v>#DIV/0!</v>
      </c>
      <c r="N35" s="9" t="s">
        <v>2</v>
      </c>
      <c r="O35" s="10" t="e">
        <f>AVERAGE(O4:O34)</f>
        <v>#DIV/0!</v>
      </c>
      <c r="Q35" s="9" t="s">
        <v>2</v>
      </c>
      <c r="R35" s="10" t="e">
        <f>AVERAGE(R4:R34)</f>
        <v>#DIV/0!</v>
      </c>
      <c r="T35" s="9" t="s">
        <v>2</v>
      </c>
      <c r="U35" s="10" t="e">
        <f>AVERAGE(U4:U34)</f>
        <v>#DIV/0!</v>
      </c>
      <c r="W35" s="9" t="s">
        <v>2</v>
      </c>
      <c r="X35" s="10" t="e">
        <f>AVERAGE(X4:X34)</f>
        <v>#DIV/0!</v>
      </c>
      <c r="Z35" s="9" t="s">
        <v>2</v>
      </c>
      <c r="AA35" s="10" t="e">
        <f>AVERAGE(AA4:AA34)</f>
        <v>#DIV/0!</v>
      </c>
      <c r="AC35" s="9" t="s">
        <v>2</v>
      </c>
      <c r="AD35" s="10" t="e">
        <f>AVERAGE(AD4:AD34)</f>
        <v>#DIV/0!</v>
      </c>
      <c r="AF35" s="9" t="s">
        <v>2</v>
      </c>
      <c r="AG35" s="10" t="e">
        <f>AVERAGE(AG4:AG34)</f>
        <v>#DIV/0!</v>
      </c>
      <c r="AI35" s="9" t="s">
        <v>2</v>
      </c>
      <c r="AJ35" s="10" t="e">
        <f>AVERAGE(AJ4:AJ34)</f>
        <v>#DIV/0!</v>
      </c>
    </row>
    <row r="36" spans="1:37" hidden="1" outlineLevel="1" x14ac:dyDescent="0.25">
      <c r="B36" s="9" t="s">
        <v>188</v>
      </c>
      <c r="C36" s="10">
        <f>IFERROR((MEDIAN(C4:C34)),0)</f>
        <v>0</v>
      </c>
      <c r="D36" t="s">
        <v>163</v>
      </c>
      <c r="E36" s="9" t="s">
        <v>188</v>
      </c>
      <c r="F36" s="10">
        <f>IFERROR((MEDIAN(F4:F34)),0)</f>
        <v>0</v>
      </c>
      <c r="G36" t="s">
        <v>163</v>
      </c>
      <c r="H36" s="9" t="s">
        <v>188</v>
      </c>
      <c r="I36" s="10">
        <f>IFERROR((MEDIAN(I4:I34)),0)</f>
        <v>0</v>
      </c>
      <c r="J36" t="s">
        <v>163</v>
      </c>
      <c r="K36" s="9" t="s">
        <v>188</v>
      </c>
      <c r="L36" s="10">
        <f>IFERROR((MEDIAN(L4:L34)),0)</f>
        <v>0</v>
      </c>
      <c r="M36" t="s">
        <v>163</v>
      </c>
      <c r="N36" s="9" t="s">
        <v>188</v>
      </c>
      <c r="O36" s="10">
        <f>IFERROR((MEDIAN(O4:O34)),0)</f>
        <v>0</v>
      </c>
      <c r="P36" t="s">
        <v>163</v>
      </c>
      <c r="Q36" s="9" t="s">
        <v>188</v>
      </c>
      <c r="R36" s="10">
        <f>IFERROR((MEDIAN(R4:R34)),0)</f>
        <v>0</v>
      </c>
      <c r="S36" t="s">
        <v>163</v>
      </c>
      <c r="T36" s="9" t="s">
        <v>188</v>
      </c>
      <c r="U36" s="10">
        <f>IFERROR((MEDIAN(U4:U34)),0)</f>
        <v>0</v>
      </c>
      <c r="V36" t="s">
        <v>163</v>
      </c>
      <c r="W36" s="9" t="s">
        <v>188</v>
      </c>
      <c r="X36" s="10">
        <f>IFERROR((MEDIAN(X4:X34)),0)</f>
        <v>0</v>
      </c>
      <c r="Y36" t="s">
        <v>163</v>
      </c>
      <c r="Z36" s="9" t="s">
        <v>188</v>
      </c>
      <c r="AA36" s="10">
        <f>IFERROR((MEDIAN(AA4:AA34)),0)</f>
        <v>0</v>
      </c>
      <c r="AB36" t="s">
        <v>163</v>
      </c>
      <c r="AC36" s="9" t="s">
        <v>188</v>
      </c>
      <c r="AD36" s="10">
        <f>IFERROR((MEDIAN(AD4:AD34)),0)</f>
        <v>0</v>
      </c>
      <c r="AE36" t="s">
        <v>163</v>
      </c>
      <c r="AF36" s="9" t="s">
        <v>188</v>
      </c>
      <c r="AG36" s="10">
        <f>IFERROR((MEDIAN(AG4:AG34)),0)</f>
        <v>0</v>
      </c>
      <c r="AH36" t="s">
        <v>163</v>
      </c>
      <c r="AI36" s="9" t="s">
        <v>188</v>
      </c>
      <c r="AJ36" s="10">
        <f>IFERROR((MEDIAN(AJ4:AJ34)),0)</f>
        <v>0</v>
      </c>
      <c r="AK36" t="s">
        <v>163</v>
      </c>
    </row>
    <row r="37" spans="1:37" hidden="1" outlineLevel="1" x14ac:dyDescent="0.25">
      <c r="B37" s="9" t="s">
        <v>189</v>
      </c>
      <c r="C37" s="10">
        <f>IFERROR(MEDIAN(C4:C34),0)</f>
        <v>0</v>
      </c>
      <c r="D37" t="s">
        <v>163</v>
      </c>
      <c r="E37" s="9" t="s">
        <v>189</v>
      </c>
      <c r="F37" s="10">
        <f>IFERROR(MEDIAN(C4:C34,F4:F34),0)</f>
        <v>0</v>
      </c>
      <c r="G37" t="s">
        <v>163</v>
      </c>
      <c r="H37" s="9" t="s">
        <v>189</v>
      </c>
      <c r="I37" s="10">
        <f>IFERROR(MEDIAN(F4:F34,I4:I34,C4:C34),0)</f>
        <v>0</v>
      </c>
      <c r="J37" t="s">
        <v>163</v>
      </c>
      <c r="K37" s="9" t="s">
        <v>189</v>
      </c>
      <c r="L37" s="10">
        <f>IFERROR(MEDIAN(I4:I34,L4:L34,F4:F34,C4:C34),0)</f>
        <v>0</v>
      </c>
      <c r="M37" t="s">
        <v>163</v>
      </c>
      <c r="N37" s="9" t="s">
        <v>189</v>
      </c>
      <c r="O37" s="10">
        <f>IFERROR(MEDIAN(L4:L34,O4:O34,I4:I34,F4:F34,C4:C34),0)</f>
        <v>0</v>
      </c>
      <c r="P37" t="s">
        <v>163</v>
      </c>
      <c r="Q37" s="9" t="s">
        <v>189</v>
      </c>
      <c r="R37" s="10">
        <f>IFERROR(MEDIAN(O4:O34,R4:R34,L4:L34,I4:I34,F4:F34,C4:C34),0)</f>
        <v>0</v>
      </c>
      <c r="S37" t="s">
        <v>163</v>
      </c>
      <c r="T37" s="9" t="s">
        <v>189</v>
      </c>
      <c r="U37" s="10">
        <f>IFERROR(MEDIAN(R4:R34,U4:U34,O4:O34,L4:L34,I4:I34,F4:F34,C4:C34),0)</f>
        <v>0</v>
      </c>
      <c r="V37" t="s">
        <v>163</v>
      </c>
      <c r="W37" s="9" t="s">
        <v>189</v>
      </c>
      <c r="X37" s="10">
        <f>IFERROR(MEDIAN(U4:U34,X4:X34,R4:R34,O4:O34,L4:L34,I4:I34,F4:F34,C4:C34),0)</f>
        <v>0</v>
      </c>
      <c r="Y37" t="s">
        <v>163</v>
      </c>
      <c r="Z37" s="9" t="s">
        <v>189</v>
      </c>
      <c r="AA37" s="10">
        <f>IFERROR(MEDIAN(X4:X34,AA4:AA34,U4:U34,R4:R34,O4:O34,L4:L34,I4:I34,F4:F34,C4:C34),0)</f>
        <v>0</v>
      </c>
      <c r="AB37" t="s">
        <v>163</v>
      </c>
      <c r="AC37" s="9" t="s">
        <v>189</v>
      </c>
      <c r="AD37" s="10">
        <f>IFERROR(MEDIAN(AA4:AA34,AD4:AD34,X4:X34,U4:U34,R4:R34,O4:O34,L4:L34,I4:I34,F4:F34,C4:C34),0)</f>
        <v>0</v>
      </c>
      <c r="AE37" t="s">
        <v>163</v>
      </c>
      <c r="AF37" s="9" t="s">
        <v>189</v>
      </c>
      <c r="AG37" s="10">
        <f>IFERROR(MEDIAN(AD4:AD34,AG4:AG34,AA4:AA34,X4:X34,U4:U34,R4:R34,O4:O34,L4:L34,I4:I34,F4:F34,C4:C34),0)</f>
        <v>0</v>
      </c>
      <c r="AH37" t="s">
        <v>163</v>
      </c>
      <c r="AI37" s="9" t="s">
        <v>189</v>
      </c>
      <c r="AJ37" s="10">
        <f>IFERROR(MEDIAN(AG4:AG34,AJ4:AJ34,AD4:AD34,AA4:AA34,X4:X34,U4:U34,R4:R34,O4:O34,L4:L34,I4:I34,F4:F34,C4:C34),0)</f>
        <v>0</v>
      </c>
      <c r="AK37" t="s">
        <v>163</v>
      </c>
    </row>
    <row r="38" spans="1:37" collapsed="1" x14ac:dyDescent="0.25">
      <c r="B38" s="13" t="s">
        <v>3</v>
      </c>
      <c r="C38" s="12" t="e">
        <f>C35</f>
        <v>#DIV/0!</v>
      </c>
      <c r="E38" s="11" t="s">
        <v>3</v>
      </c>
      <c r="F38" s="12" t="e">
        <f>AVERAGE(C4:C34,F4:F34)</f>
        <v>#DIV/0!</v>
      </c>
      <c r="H38" s="11" t="s">
        <v>3</v>
      </c>
      <c r="I38" s="12" t="e">
        <f>AVERAGE((C4:C34,F4:F34,I4:I34))</f>
        <v>#DIV/0!</v>
      </c>
      <c r="K38" s="11" t="s">
        <v>3</v>
      </c>
      <c r="L38" s="12" t="e">
        <f>AVERAGE(C4:C34,F4:F34,I4:I34,L4:L34)</f>
        <v>#DIV/0!</v>
      </c>
      <c r="N38" s="11" t="s">
        <v>3</v>
      </c>
      <c r="O38" s="12" t="e">
        <f>AVERAGE($C$4:$C$34,$F$4:$F$34,$I$4:$I$34,$L$4:$L$34,$O$4:$O$34)</f>
        <v>#DIV/0!</v>
      </c>
      <c r="Q38" s="11" t="s">
        <v>3</v>
      </c>
      <c r="R38" s="12" t="e">
        <f>AVERAGE($C$4:$C$34,$F$4:$F$34,$I$4:$I$34,$L$4:$L$34,$O$4:$O$34,$R$4:$R$34)</f>
        <v>#DIV/0!</v>
      </c>
      <c r="T38" s="11" t="s">
        <v>3</v>
      </c>
      <c r="U38" s="12" t="e">
        <f>AVERAGE($C$4:$C$34,$F$4:$F$34,$I$4:$I$34,$L$4:$L$34,$O$4:$O$34,$R$4:$R$34,$U$4:$U$34)</f>
        <v>#DIV/0!</v>
      </c>
      <c r="W38" s="11" t="s">
        <v>3</v>
      </c>
      <c r="X38" s="12" t="e">
        <f>AVERAGE($C$4:$C$34,$F$4:$F$34,$I$4:$I$34,$L$4:$L$34,$O$4:$O$34,$R$4:$R$34,$U$4:$U$34,$X$4:$X$34)</f>
        <v>#DIV/0!</v>
      </c>
      <c r="Z38" s="11" t="s">
        <v>3</v>
      </c>
      <c r="AA38" s="12" t="e">
        <f>AVERAGE($C$4:$C$34,$F$4:$F$34,$I$4:$I$34,$L$4:$L$34,$O$4:$O$34,$R$4:$R$34,$U$4:$U$34,$X$4:$X$34,$AA$4:$AA$34)</f>
        <v>#DIV/0!</v>
      </c>
      <c r="AC38" s="11" t="s">
        <v>3</v>
      </c>
      <c r="AD38" s="12" t="e">
        <f>AVERAGE($C$4:$C$34,$F$4:$F$34,$I$4:$I$34,$L$4:$L$34,$O$4:$O$34,$R$4:$R$34,$U$4:$U$34,$X$4:$X$34,$AA$4:$AA$34,$AD$4:$AD$34)</f>
        <v>#DIV/0!</v>
      </c>
      <c r="AF38" s="11" t="s">
        <v>3</v>
      </c>
      <c r="AG38" s="12" t="e">
        <f>AVERAGE($C$4:$C$34,$F$4:$F$34,$I$4:$I$34,$L$4:$L$34,$O$4:$O$34,$R$4:$R$34,$U$4:$U$34,$X$4:$X$34,$AA$4:$AA$34,$AD$4:$AD$34,$AG$4:$AG$34)</f>
        <v>#DIV/0!</v>
      </c>
      <c r="AI38" s="11" t="s">
        <v>3</v>
      </c>
      <c r="AJ38" s="12" t="e">
        <f>AVERAGE($C$4:$C$34,$F$4:$F$34,$I$4:$I$34,$L$4:$L$34,$O$4:$O$34,$R$4:$R$34,$U$4:$U$34,$X$4:$X$34,$AA$4:$AA$34,$AD$4:$AD$34,$AG$4:$AG$34,$AJ$4:$AJ$34)</f>
        <v>#DIV/0!</v>
      </c>
    </row>
    <row r="42" spans="1:37" hidden="1" outlineLevel="1" x14ac:dyDescent="0.25">
      <c r="B42" s="419" t="s">
        <v>16</v>
      </c>
      <c r="C42" s="419"/>
      <c r="D42" s="419"/>
      <c r="E42" s="419"/>
      <c r="F42" s="419"/>
      <c r="G42" s="419"/>
      <c r="H42" s="419"/>
      <c r="I42" s="419"/>
    </row>
    <row r="43" spans="1:37" hidden="1" outlineLevel="1" x14ac:dyDescent="0.25">
      <c r="B43" s="427" t="e">
        <f>AVERAGE(C4:C34,F4:F34,I4:I34)</f>
        <v>#DIV/0!</v>
      </c>
      <c r="C43" s="419"/>
      <c r="D43" s="419"/>
      <c r="E43" s="419"/>
      <c r="F43" s="419"/>
      <c r="G43" s="419"/>
      <c r="H43" s="419"/>
      <c r="I43" s="419"/>
    </row>
    <row r="44" spans="1:37" ht="15.75" hidden="1" outlineLevel="1" thickBot="1" x14ac:dyDescent="0.3"/>
    <row r="45" spans="1:37" hidden="1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37" hidden="1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37" ht="15.75" hidden="1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37" hidden="1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hidden="1" outlineLevel="1" x14ac:dyDescent="0.25">
      <c r="B49" s="424" t="e">
        <f>AVERAGE(C4:C34,F4:F34,I4:I34,L4:L34,O4:O34,R4:R33)</f>
        <v>#DIV/0!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t="15.75" hidden="1" outlineLevel="1" thickBot="1" x14ac:dyDescent="0.3"/>
    <row r="51" spans="1:36" hidden="1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hidden="1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hidden="1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hidden="1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</row>
    <row r="55" spans="1:36" hidden="1" outlineLevel="1" x14ac:dyDescent="0.25">
      <c r="B55" s="427" t="e">
        <f>AVERAGE(C4:C34,F4:F34,I4:I34,L4:L34,O4:O34,R4:R34,U4:U34,X4:X34,AA4:AA34)</f>
        <v>#DIV/0!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</row>
    <row r="56" spans="1:36" ht="15.75" hidden="1" outlineLevel="1" thickBot="1" x14ac:dyDescent="0.3"/>
    <row r="57" spans="1:36" hidden="1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hidden="1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hidden="1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t="15.75" hidden="1" outlineLevel="1" thickBot="1" x14ac:dyDescent="0.3"/>
    <row r="61" spans="1:36" hidden="1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hidden="1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hidden="1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hidden="1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</row>
    <row r="65" spans="2:36" hidden="1" outlineLevel="1" x14ac:dyDescent="0.25">
      <c r="B65" s="424" t="e">
        <f>AVERAGE($C$4:$C$34,$F$4:$F$34,$I$4:$I$34,$L$4:$L$34,$O$4:$O$34,$R$4:$R$34,$U$4:$U$34,$X$4:$X$34,$AA$4:$AA$34,$AD$4:$AD$34,$AG$4:$AG$34,$AJ$4:$AJ$34)</f>
        <v>#DIV/0!</v>
      </c>
      <c r="C65" s="425" t="e">
        <f t="shared" ref="C65:AJ65" si="0">AVERAGE($C$4:$C$34,$F$4:$F$34,$I$4:$I$34,$L$4:$L$34,$O$4:$O$34,$R$4:$R$34,$U$4:$U$34,$X$4:$X$34,$AA$4:$AA$34,$AD$4:$AD$34,$AG$4:$AG$34,$AJ$4:$AJ$34)</f>
        <v>#DIV/0!</v>
      </c>
      <c r="D65" s="425" t="e">
        <f t="shared" si="0"/>
        <v>#DIV/0!</v>
      </c>
      <c r="E65" s="425" t="e">
        <f t="shared" si="0"/>
        <v>#DIV/0!</v>
      </c>
      <c r="F65" s="425" t="e">
        <f t="shared" si="0"/>
        <v>#DIV/0!</v>
      </c>
      <c r="G65" s="425" t="e">
        <f t="shared" si="0"/>
        <v>#DIV/0!</v>
      </c>
      <c r="H65" s="425" t="e">
        <f t="shared" si="0"/>
        <v>#DIV/0!</v>
      </c>
      <c r="I65" s="425" t="e">
        <f t="shared" si="0"/>
        <v>#DIV/0!</v>
      </c>
      <c r="J65" s="425" t="e">
        <f t="shared" si="0"/>
        <v>#DIV/0!</v>
      </c>
      <c r="K65" s="425" t="e">
        <f t="shared" si="0"/>
        <v>#DIV/0!</v>
      </c>
      <c r="L65" s="425" t="e">
        <f t="shared" si="0"/>
        <v>#DIV/0!</v>
      </c>
      <c r="M65" s="425" t="e">
        <f t="shared" si="0"/>
        <v>#DIV/0!</v>
      </c>
      <c r="N65" s="425" t="e">
        <f t="shared" si="0"/>
        <v>#DIV/0!</v>
      </c>
      <c r="O65" s="425" t="e">
        <f t="shared" si="0"/>
        <v>#DIV/0!</v>
      </c>
      <c r="P65" s="425" t="e">
        <f t="shared" si="0"/>
        <v>#DIV/0!</v>
      </c>
      <c r="Q65" s="425" t="e">
        <f t="shared" si="0"/>
        <v>#DIV/0!</v>
      </c>
      <c r="R65" s="425" t="e">
        <f t="shared" si="0"/>
        <v>#DIV/0!</v>
      </c>
      <c r="S65" s="425" t="e">
        <f t="shared" si="0"/>
        <v>#DIV/0!</v>
      </c>
      <c r="T65" s="425" t="e">
        <f t="shared" si="0"/>
        <v>#DIV/0!</v>
      </c>
      <c r="U65" s="425" t="e">
        <f t="shared" si="0"/>
        <v>#DIV/0!</v>
      </c>
      <c r="V65" s="425" t="e">
        <f t="shared" si="0"/>
        <v>#DIV/0!</v>
      </c>
      <c r="W65" s="425" t="e">
        <f t="shared" si="0"/>
        <v>#DIV/0!</v>
      </c>
      <c r="X65" s="425" t="e">
        <f t="shared" si="0"/>
        <v>#DIV/0!</v>
      </c>
      <c r="Y65" s="425" t="e">
        <f t="shared" si="0"/>
        <v>#DIV/0!</v>
      </c>
      <c r="Z65" s="425" t="e">
        <f t="shared" si="0"/>
        <v>#DIV/0!</v>
      </c>
      <c r="AA65" s="425" t="e">
        <f t="shared" si="0"/>
        <v>#DIV/0!</v>
      </c>
      <c r="AB65" s="425" t="e">
        <f t="shared" si="0"/>
        <v>#DIV/0!</v>
      </c>
      <c r="AC65" s="425" t="e">
        <f t="shared" si="0"/>
        <v>#DIV/0!</v>
      </c>
      <c r="AD65" s="425" t="e">
        <f t="shared" si="0"/>
        <v>#DIV/0!</v>
      </c>
      <c r="AE65" s="425" t="e">
        <f t="shared" si="0"/>
        <v>#DIV/0!</v>
      </c>
      <c r="AF65" s="425" t="e">
        <f t="shared" si="0"/>
        <v>#DIV/0!</v>
      </c>
      <c r="AG65" s="425" t="e">
        <f t="shared" si="0"/>
        <v>#DIV/0!</v>
      </c>
      <c r="AH65" s="425" t="e">
        <f t="shared" si="0"/>
        <v>#DIV/0!</v>
      </c>
      <c r="AI65" s="425" t="e">
        <f t="shared" si="0"/>
        <v>#DIV/0!</v>
      </c>
      <c r="AJ65" s="425" t="e">
        <f t="shared" si="0"/>
        <v>#DIV/0!</v>
      </c>
    </row>
    <row r="66" spans="2:36" collapsed="1" x14ac:dyDescent="0.25"/>
  </sheetData>
  <autoFilter ref="B31:AK38"/>
  <mergeCells count="32">
    <mergeCell ref="B64:AJ64"/>
    <mergeCell ref="B65:AJ65"/>
    <mergeCell ref="B57:I57"/>
    <mergeCell ref="B58:I58"/>
    <mergeCell ref="B59:I59"/>
    <mergeCell ref="B61:I61"/>
    <mergeCell ref="B62:I62"/>
    <mergeCell ref="B63:I63"/>
    <mergeCell ref="B55:AA55"/>
    <mergeCell ref="B42:I42"/>
    <mergeCell ref="B43:I43"/>
    <mergeCell ref="B45:I45"/>
    <mergeCell ref="B46:I46"/>
    <mergeCell ref="B47:I47"/>
    <mergeCell ref="B48:R48"/>
    <mergeCell ref="B49:R49"/>
    <mergeCell ref="B51:I51"/>
    <mergeCell ref="B52:I52"/>
    <mergeCell ref="B53:I53"/>
    <mergeCell ref="B54:AA54"/>
    <mergeCell ref="AI2:AJ2"/>
    <mergeCell ref="B2:C2"/>
    <mergeCell ref="E2:F2"/>
    <mergeCell ref="H2:I2"/>
    <mergeCell ref="K2:L2"/>
    <mergeCell ref="N2:O2"/>
    <mergeCell ref="Q2:R2"/>
    <mergeCell ref="T2:U2"/>
    <mergeCell ref="W2:X2"/>
    <mergeCell ref="Z2:AA2"/>
    <mergeCell ref="AC2:AD2"/>
    <mergeCell ref="AF2:AG2"/>
  </mergeCells>
  <printOptions horizontalCentered="1"/>
  <pageMargins left="0.70866141732283472" right="0.70866141732283472" top="0.74803149606299213" bottom="3.4251968503937009" header="0.39370078740157483" footer="2.3622047244094491"/>
  <pageSetup paperSize="9" orientation="portrait" r:id="rId1"/>
  <headerFooter>
    <oddHeader>&amp;C&amp;14Котировки нефти (WTI) 2019 год, $/барр.</oddHeader>
    <oddFooter>&amp;L&amp;14Начальник 
Управления Бюджетирования
ОАО "УГМК"&amp;R&amp;14Киташева А.Л.</oddFooter>
  </headerFooter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2">
    <tabColor rgb="FF00B0F0"/>
  </sheetPr>
  <dimension ref="A2:AL66"/>
  <sheetViews>
    <sheetView workbookViewId="0"/>
  </sheetViews>
  <sheetFormatPr defaultRowHeight="15" outlineLevelRow="1" outlineLevelCol="1" x14ac:dyDescent="0.25"/>
  <cols>
    <col min="1" max="1" width="9.140625" customWidth="1"/>
    <col min="2" max="3" width="17.7109375" customWidth="1"/>
    <col min="4" max="4" width="9.140625" customWidth="1"/>
    <col min="5" max="6" width="17.7109375" customWidth="1"/>
    <col min="7" max="7" width="9.140625" customWidth="1"/>
    <col min="8" max="9" width="17.7109375" customWidth="1"/>
    <col min="10" max="10" width="9.140625" customWidth="1"/>
    <col min="11" max="12" width="17.7109375" customWidth="1"/>
    <col min="13" max="13" width="9.140625" customWidth="1"/>
    <col min="14" max="15" width="17.7109375" customWidth="1"/>
    <col min="16" max="16" width="9.140625" customWidth="1"/>
    <col min="17" max="18" width="17.7109375" customWidth="1"/>
    <col min="19" max="19" width="9.140625" customWidth="1"/>
    <col min="20" max="21" width="17.7109375" customWidth="1"/>
    <col min="22" max="22" width="9.140625" customWidth="1"/>
    <col min="23" max="24" width="17.7109375" customWidth="1"/>
    <col min="25" max="25" width="9.140625" customWidth="1"/>
    <col min="26" max="27" width="17.7109375" customWidth="1"/>
    <col min="28" max="28" width="9.140625" customWidth="1"/>
    <col min="29" max="30" width="17.7109375" customWidth="1"/>
    <col min="31" max="31" width="9.140625" customWidth="1"/>
    <col min="32" max="33" width="17.7109375" hidden="1" customWidth="1" outlineLevel="1"/>
    <col min="34" max="34" width="9.140625" hidden="1" customWidth="1" outlineLevel="1"/>
    <col min="35" max="36" width="17.7109375" hidden="1" customWidth="1" outlineLevel="1"/>
    <col min="37" max="37" width="9.140625" hidden="1" customWidth="1" outlineLevel="1"/>
    <col min="38" max="38" width="9.140625" collapsed="1"/>
  </cols>
  <sheetData>
    <row r="2" spans="2:37" x14ac:dyDescent="0.25">
      <c r="B2" s="414" t="s">
        <v>4</v>
      </c>
      <c r="C2" s="414"/>
      <c r="E2" s="414" t="s">
        <v>5</v>
      </c>
      <c r="F2" s="414"/>
      <c r="H2" s="414" t="s">
        <v>6</v>
      </c>
      <c r="I2" s="414"/>
      <c r="K2" s="414" t="s">
        <v>7</v>
      </c>
      <c r="L2" s="414"/>
      <c r="N2" s="414" t="s">
        <v>8</v>
      </c>
      <c r="O2" s="414"/>
      <c r="Q2" s="414" t="s">
        <v>9</v>
      </c>
      <c r="R2" s="414"/>
      <c r="T2" s="414" t="s">
        <v>10</v>
      </c>
      <c r="U2" s="414"/>
      <c r="W2" s="414" t="s">
        <v>11</v>
      </c>
      <c r="X2" s="414"/>
      <c r="Z2" s="414" t="s">
        <v>12</v>
      </c>
      <c r="AA2" s="414"/>
      <c r="AC2" s="414" t="s">
        <v>13</v>
      </c>
      <c r="AD2" s="414"/>
      <c r="AF2" s="414" t="s">
        <v>14</v>
      </c>
      <c r="AG2" s="414"/>
      <c r="AI2" s="414" t="s">
        <v>15</v>
      </c>
      <c r="AJ2" s="414"/>
    </row>
    <row r="3" spans="2:37" x14ac:dyDescent="0.25">
      <c r="B3" s="1" t="s">
        <v>0</v>
      </c>
      <c r="C3" s="2" t="s">
        <v>1</v>
      </c>
      <c r="E3" s="1" t="s">
        <v>0</v>
      </c>
      <c r="F3" s="2" t="s">
        <v>1</v>
      </c>
      <c r="H3" s="1" t="s">
        <v>0</v>
      </c>
      <c r="I3" s="2" t="s">
        <v>1</v>
      </c>
      <c r="K3" s="1" t="s">
        <v>0</v>
      </c>
      <c r="L3" s="2" t="s">
        <v>1</v>
      </c>
      <c r="N3" s="1" t="s">
        <v>0</v>
      </c>
      <c r="O3" s="2" t="s">
        <v>1</v>
      </c>
      <c r="Q3" s="1" t="s">
        <v>0</v>
      </c>
      <c r="R3" s="2" t="s">
        <v>1</v>
      </c>
      <c r="T3" s="1" t="s">
        <v>0</v>
      </c>
      <c r="U3" s="2" t="s">
        <v>1</v>
      </c>
      <c r="W3" s="1" t="s">
        <v>0</v>
      </c>
      <c r="X3" s="2" t="s">
        <v>1</v>
      </c>
      <c r="Z3" s="1" t="s">
        <v>0</v>
      </c>
      <c r="AA3" s="2" t="s">
        <v>1</v>
      </c>
      <c r="AC3" s="1" t="s">
        <v>0</v>
      </c>
      <c r="AD3" s="2" t="s">
        <v>1</v>
      </c>
      <c r="AF3" s="1" t="s">
        <v>0</v>
      </c>
      <c r="AG3" s="2" t="s">
        <v>1</v>
      </c>
      <c r="AI3" s="1" t="s">
        <v>0</v>
      </c>
      <c r="AJ3" s="2" t="s">
        <v>1</v>
      </c>
    </row>
    <row r="4" spans="2:37" x14ac:dyDescent="0.25">
      <c r="B4" s="3" t="str">
        <f>фунт!B4</f>
        <v>01.01.2023</v>
      </c>
      <c r="C4" s="7" t="s">
        <v>52</v>
      </c>
      <c r="E4" s="3" t="str">
        <f>фунт!E4</f>
        <v>01.02.2023</v>
      </c>
      <c r="F4" s="7"/>
      <c r="H4" s="3" t="str">
        <f>фунт!H4</f>
        <v>01.03.2023</v>
      </c>
      <c r="I4" s="7"/>
      <c r="K4" s="3" t="str">
        <f>фунт!K4</f>
        <v>01.04.2023</v>
      </c>
      <c r="L4" s="7"/>
      <c r="N4" s="3" t="str">
        <f>фунт!N4</f>
        <v>01.05.2023</v>
      </c>
      <c r="O4" s="7"/>
      <c r="Q4" s="3" t="str">
        <f>фунт!Q4</f>
        <v>01.06.2023</v>
      </c>
      <c r="R4" s="7" t="s">
        <v>52</v>
      </c>
      <c r="T4" s="3" t="str">
        <f>фунт!T4</f>
        <v>01.07.2023</v>
      </c>
      <c r="U4" s="7"/>
      <c r="W4" s="3" t="str">
        <f>фунт!W4</f>
        <v>01.08.2023</v>
      </c>
      <c r="X4" s="7"/>
      <c r="Z4" s="3" t="str">
        <f>фунт!Z4</f>
        <v>01.09.2023</v>
      </c>
      <c r="AA4" s="7"/>
      <c r="AC4" s="3" t="str">
        <f>фунт!AC4</f>
        <v>01.10.2023</v>
      </c>
      <c r="AD4" s="7"/>
      <c r="AF4" s="3" t="str">
        <f>фунт!AF4</f>
        <v>01.11.2023</v>
      </c>
      <c r="AG4" s="7"/>
      <c r="AI4" s="3" t="str">
        <f>фунт!AI4</f>
        <v>01.12.2023</v>
      </c>
      <c r="AJ4" s="7"/>
    </row>
    <row r="5" spans="2:37" x14ac:dyDescent="0.25">
      <c r="B5" s="3" t="str">
        <f>фунт!B5</f>
        <v>02.01.2023</v>
      </c>
      <c r="C5" s="7"/>
      <c r="E5" s="3" t="str">
        <f>фунт!E5</f>
        <v>02.02.2023</v>
      </c>
      <c r="F5" s="7" t="s">
        <v>52</v>
      </c>
      <c r="H5" s="3" t="str">
        <f>фунт!H5</f>
        <v>02.03.2023</v>
      </c>
      <c r="I5" s="7" t="s">
        <v>52</v>
      </c>
      <c r="K5" s="3" t="str">
        <f>фунт!K5</f>
        <v>02.04.2023</v>
      </c>
      <c r="L5" s="7"/>
      <c r="N5" s="3" t="str">
        <f>фунт!N5</f>
        <v>02.05.2023</v>
      </c>
      <c r="O5" s="7"/>
      <c r="Q5" s="3" t="str">
        <f>фунт!Q5</f>
        <v>02.06.2023</v>
      </c>
      <c r="R5" s="7" t="s">
        <v>52</v>
      </c>
      <c r="T5" s="3" t="str">
        <f>фунт!T5</f>
        <v>02.07.2023</v>
      </c>
      <c r="U5" s="7"/>
      <c r="W5" s="3" t="str">
        <f>фунт!W5</f>
        <v>02.08.2023</v>
      </c>
      <c r="X5" s="7"/>
      <c r="Z5" s="3" t="str">
        <f>фунт!Z5</f>
        <v>02.09.2023</v>
      </c>
      <c r="AA5" s="7"/>
      <c r="AC5" s="3" t="str">
        <f>фунт!AC5</f>
        <v>02.10.2023</v>
      </c>
      <c r="AD5" s="7"/>
      <c r="AF5" s="3" t="str">
        <f>фунт!AF5</f>
        <v>02.11.2023</v>
      </c>
      <c r="AG5" s="7"/>
      <c r="AI5" s="3" t="str">
        <f>фунт!AI5</f>
        <v>02.12.2023</v>
      </c>
      <c r="AJ5" s="7"/>
    </row>
    <row r="6" spans="2:37" x14ac:dyDescent="0.25">
      <c r="B6" s="3" t="str">
        <f>фунт!B6</f>
        <v>03.01.2023</v>
      </c>
      <c r="C6" s="7"/>
      <c r="E6" s="3" t="str">
        <f>фунт!E6</f>
        <v>03.02.2023</v>
      </c>
      <c r="F6" s="7" t="s">
        <v>52</v>
      </c>
      <c r="H6" s="3" t="str">
        <f>фунт!H6</f>
        <v>03.03.2023</v>
      </c>
      <c r="I6" s="7" t="s">
        <v>52</v>
      </c>
      <c r="K6" s="3" t="str">
        <f>фунт!K6</f>
        <v>03.04.2023</v>
      </c>
      <c r="L6" s="7"/>
      <c r="N6" s="3" t="str">
        <f>фунт!N6</f>
        <v>03.05.2023</v>
      </c>
      <c r="O6" s="7"/>
      <c r="Q6" s="3" t="str">
        <f>фунт!Q6</f>
        <v>03.06.2023</v>
      </c>
      <c r="R6" s="7"/>
      <c r="T6" s="3" t="str">
        <f>фунт!T6</f>
        <v>03.07.2023</v>
      </c>
      <c r="U6" s="7"/>
      <c r="W6" s="3" t="str">
        <f>фунт!W6</f>
        <v>03.08.2023</v>
      </c>
      <c r="X6" s="7"/>
      <c r="Z6" s="3" t="str">
        <f>фунт!Z6</f>
        <v>03.09.2023</v>
      </c>
      <c r="AA6" s="7"/>
      <c r="AC6" s="3" t="str">
        <f>фунт!AC6</f>
        <v>03.10.2023</v>
      </c>
      <c r="AD6" s="7"/>
      <c r="AF6" s="3" t="str">
        <f>фунт!AF6</f>
        <v>03.11.2023</v>
      </c>
      <c r="AG6" s="7"/>
      <c r="AI6" s="3" t="str">
        <f>фунт!AI6</f>
        <v>03.12.2023</v>
      </c>
      <c r="AJ6" s="7"/>
    </row>
    <row r="7" spans="2:37" x14ac:dyDescent="0.25">
      <c r="B7" s="3" t="str">
        <f>фунт!B7</f>
        <v>04.01.2023</v>
      </c>
      <c r="C7" s="7"/>
      <c r="E7" s="3" t="str">
        <f>фунт!E7</f>
        <v>04.02.2023</v>
      </c>
      <c r="F7" s="7"/>
      <c r="H7" s="3" t="str">
        <f>фунт!H7</f>
        <v>04.03.2023</v>
      </c>
      <c r="I7" s="7"/>
      <c r="K7" s="3" t="str">
        <f>фунт!K7</f>
        <v>04.04.2023</v>
      </c>
      <c r="L7" s="7"/>
      <c r="N7" s="3" t="str">
        <f>фунт!N7</f>
        <v>04.05.2023</v>
      </c>
      <c r="O7" s="7" t="s">
        <v>52</v>
      </c>
      <c r="Q7" s="3" t="str">
        <f>фунт!Q7</f>
        <v>04.06.2023</v>
      </c>
      <c r="R7" s="7"/>
      <c r="T7" s="3" t="str">
        <f>фунт!T7</f>
        <v>04.07.2023</v>
      </c>
      <c r="U7" s="7"/>
      <c r="W7" s="3" t="str">
        <f>фунт!W7</f>
        <v>04.08.2023</v>
      </c>
      <c r="X7" s="7"/>
      <c r="Z7" s="3" t="str">
        <f>фунт!Z7</f>
        <v>04.09.2023</v>
      </c>
      <c r="AA7" s="7"/>
      <c r="AC7" s="3" t="str">
        <f>фунт!AC7</f>
        <v>04.10.2023</v>
      </c>
      <c r="AD7" s="7"/>
      <c r="AF7" s="3" t="str">
        <f>фунт!AF7</f>
        <v>04.11.2023</v>
      </c>
      <c r="AG7" s="7"/>
      <c r="AI7" s="3" t="str">
        <f>фунт!AI7</f>
        <v>04.12.2023</v>
      </c>
      <c r="AJ7" s="7"/>
    </row>
    <row r="8" spans="2:37" x14ac:dyDescent="0.25">
      <c r="B8" s="3" t="str">
        <f>фунт!B8</f>
        <v>05.01.2023</v>
      </c>
      <c r="C8" s="7" t="s">
        <v>52</v>
      </c>
      <c r="E8" s="3" t="str">
        <f>фунт!E8</f>
        <v>05.02.2023</v>
      </c>
      <c r="F8" s="7"/>
      <c r="H8" s="3" t="str">
        <f>фунт!H8</f>
        <v>05.03.2023</v>
      </c>
      <c r="I8" s="7"/>
      <c r="K8" s="3" t="str">
        <f>фунт!K8</f>
        <v>05.04.2023</v>
      </c>
      <c r="L8" s="7"/>
      <c r="N8" s="3" t="str">
        <f>фунт!N8</f>
        <v>05.05.2023</v>
      </c>
      <c r="O8" s="7" t="s">
        <v>52</v>
      </c>
      <c r="Q8" s="3" t="str">
        <f>фунт!Q8</f>
        <v>05.06.2023</v>
      </c>
      <c r="R8" s="7"/>
      <c r="T8" s="3" t="str">
        <f>фунт!T8</f>
        <v>05.07.2023</v>
      </c>
      <c r="U8" s="7"/>
      <c r="W8" s="3" t="str">
        <f>фунт!W8</f>
        <v>05.08.2023</v>
      </c>
      <c r="X8" s="7"/>
      <c r="Z8" s="3" t="str">
        <f>фунт!Z8</f>
        <v>05.09.2023</v>
      </c>
      <c r="AA8" s="7"/>
      <c r="AC8" s="3" t="str">
        <f>фунт!AC8</f>
        <v>05.10.2023</v>
      </c>
      <c r="AD8" s="7"/>
      <c r="AF8" s="3" t="str">
        <f>фунт!AF8</f>
        <v>05.11.2023</v>
      </c>
      <c r="AG8" s="7"/>
      <c r="AI8" s="3" t="str">
        <f>фунт!AI8</f>
        <v>05.12.2023</v>
      </c>
      <c r="AJ8" s="7"/>
    </row>
    <row r="9" spans="2:37" x14ac:dyDescent="0.25">
      <c r="B9" s="3" t="str">
        <f>фунт!B9</f>
        <v>06.01.2023</v>
      </c>
      <c r="C9" s="7" t="s">
        <v>52</v>
      </c>
      <c r="E9" s="3" t="str">
        <f>фунт!E9</f>
        <v>06.02.2023</v>
      </c>
      <c r="F9" s="7"/>
      <c r="H9" s="3" t="str">
        <f>фунт!H9</f>
        <v>06.03.2023</v>
      </c>
      <c r="I9" s="7"/>
      <c r="K9" s="3" t="str">
        <f>фунт!K9</f>
        <v>06.04.2023</v>
      </c>
      <c r="L9" s="7" t="s">
        <v>52</v>
      </c>
      <c r="N9" s="3" t="str">
        <f>фунт!N9</f>
        <v>06.05.2023</v>
      </c>
      <c r="O9" s="7"/>
      <c r="Q9" s="3" t="str">
        <f>фунт!Q9</f>
        <v>06.06.2023</v>
      </c>
      <c r="R9" s="7"/>
      <c r="T9" s="3" t="str">
        <f>фунт!T9</f>
        <v>06.07.2023</v>
      </c>
      <c r="U9" s="7"/>
      <c r="W9" s="3" t="str">
        <f>фунт!W9</f>
        <v>06.08.2023</v>
      </c>
      <c r="X9" s="7"/>
      <c r="Z9" s="3" t="str">
        <f>фунт!Z9</f>
        <v>06.09.2023</v>
      </c>
      <c r="AA9" s="7"/>
      <c r="AC9" s="3" t="str">
        <f>фунт!AC9</f>
        <v>06.10.2023</v>
      </c>
      <c r="AD9" s="7"/>
      <c r="AE9" s="31"/>
      <c r="AF9" s="3" t="str">
        <f>фунт!AF9</f>
        <v>06.11.2023</v>
      </c>
      <c r="AG9" s="7"/>
      <c r="AI9" s="3" t="str">
        <f>фунт!AI9</f>
        <v>06.12.2023</v>
      </c>
      <c r="AJ9" s="7"/>
    </row>
    <row r="10" spans="2:37" x14ac:dyDescent="0.25">
      <c r="B10" s="3" t="str">
        <f>фунт!B10</f>
        <v>07.01.2023</v>
      </c>
      <c r="C10" s="7"/>
      <c r="E10" s="3" t="str">
        <f>фунт!E10</f>
        <v>07.02.2023</v>
      </c>
      <c r="F10" s="7"/>
      <c r="H10" s="3" t="str">
        <f>фунт!H10</f>
        <v>07.03.2023</v>
      </c>
      <c r="I10" s="7"/>
      <c r="K10" s="3" t="str">
        <f>фунт!K10</f>
        <v>07.04.2023</v>
      </c>
      <c r="L10" s="7" t="s">
        <v>52</v>
      </c>
      <c r="N10" s="3" t="str">
        <f>фунт!N10</f>
        <v>07.05.2023</v>
      </c>
      <c r="O10" s="7"/>
      <c r="Q10" s="3" t="str">
        <f>фунт!Q10</f>
        <v>07.06.2023</v>
      </c>
      <c r="R10" s="7"/>
      <c r="T10" s="3" t="str">
        <f>фунт!T10</f>
        <v>07.07.2023</v>
      </c>
      <c r="U10" s="7"/>
      <c r="W10" s="3" t="str">
        <f>фунт!W10</f>
        <v>07.08.2023</v>
      </c>
      <c r="X10" s="7"/>
      <c r="Z10" s="3" t="str">
        <f>фунт!Z10</f>
        <v>07.09.2023</v>
      </c>
      <c r="AA10" s="7"/>
      <c r="AC10" s="3" t="str">
        <f>фунт!AC10</f>
        <v>07.10.2023</v>
      </c>
      <c r="AD10" s="7"/>
      <c r="AF10" s="3" t="str">
        <f>фунт!AF10</f>
        <v>07.11.2023</v>
      </c>
      <c r="AG10" s="7"/>
      <c r="AI10" s="3" t="str">
        <f>фунт!AI10</f>
        <v>07.12.2023</v>
      </c>
      <c r="AJ10" s="7"/>
    </row>
    <row r="11" spans="2:37" x14ac:dyDescent="0.25">
      <c r="B11" s="3" t="str">
        <f>фунт!B11</f>
        <v>08.01.2023</v>
      </c>
      <c r="C11" s="7"/>
      <c r="E11" s="3" t="str">
        <f>фунт!E11</f>
        <v>08.02.2023</v>
      </c>
      <c r="F11" s="7"/>
      <c r="H11" s="3" t="str">
        <f>фунт!H11</f>
        <v>08.03.2023</v>
      </c>
      <c r="I11" s="7"/>
      <c r="K11" s="3" t="str">
        <f>фунт!K11</f>
        <v>08.04.2023</v>
      </c>
      <c r="L11" s="7"/>
      <c r="N11" s="3" t="str">
        <f>фунт!N11</f>
        <v>08.05.2023</v>
      </c>
      <c r="O11" s="7"/>
      <c r="Q11" s="3" t="str">
        <f>фунт!Q11</f>
        <v>08.06.2023</v>
      </c>
      <c r="R11" s="7" t="s">
        <v>52</v>
      </c>
      <c r="T11" s="3" t="str">
        <f>фунт!T11</f>
        <v>08.07.2023</v>
      </c>
      <c r="U11" s="7"/>
      <c r="W11" s="3" t="str">
        <f>фунт!W11</f>
        <v>08.08.2023</v>
      </c>
      <c r="X11" s="7"/>
      <c r="Z11" s="3" t="str">
        <f>фунт!Z11</f>
        <v>08.09.2023</v>
      </c>
      <c r="AA11" s="7"/>
      <c r="AC11" s="3" t="str">
        <f>фунт!AC11</f>
        <v>08.10.2023</v>
      </c>
      <c r="AD11" s="7"/>
      <c r="AF11" s="3" t="str">
        <f>фунт!AF11</f>
        <v>08.11.2023</v>
      </c>
      <c r="AG11" s="7"/>
      <c r="AI11" s="3" t="str">
        <f>фунт!AI11</f>
        <v>08.12.2023</v>
      </c>
      <c r="AJ11" s="7"/>
    </row>
    <row r="12" spans="2:37" x14ac:dyDescent="0.25">
      <c r="B12" s="3" t="str">
        <f>фунт!B12</f>
        <v>09.01.2023</v>
      </c>
      <c r="C12" s="7"/>
      <c r="E12" s="3" t="str">
        <f>фунт!E12</f>
        <v>09.02.2023</v>
      </c>
      <c r="F12" s="7" t="s">
        <v>52</v>
      </c>
      <c r="G12" s="31"/>
      <c r="H12" s="3" t="str">
        <f>фунт!H12</f>
        <v>09.03.2023</v>
      </c>
      <c r="I12" s="7" t="s">
        <v>52</v>
      </c>
      <c r="K12" s="3" t="str">
        <f>фунт!K12</f>
        <v>09.04.2023</v>
      </c>
      <c r="L12" s="7"/>
      <c r="N12" s="3" t="str">
        <f>фунт!N12</f>
        <v>09.05.2023</v>
      </c>
      <c r="O12" s="7"/>
      <c r="Q12" s="3" t="str">
        <f>фунт!Q12</f>
        <v>09.06.2023</v>
      </c>
      <c r="R12" s="7" t="s">
        <v>52</v>
      </c>
      <c r="T12" s="3" t="str">
        <f>фунт!T12</f>
        <v>09.07.2023</v>
      </c>
      <c r="U12" s="7"/>
      <c r="W12" s="3" t="str">
        <f>фунт!W12</f>
        <v>09.08.2023</v>
      </c>
      <c r="X12" s="7"/>
      <c r="Z12" s="3" t="str">
        <f>фунт!Z12</f>
        <v>09.09.2023</v>
      </c>
      <c r="AA12" s="7"/>
      <c r="AC12" s="3" t="str">
        <f>фунт!AC12</f>
        <v>09.10.2023</v>
      </c>
      <c r="AD12" s="7"/>
      <c r="AF12" s="3" t="str">
        <f>фунт!AF12</f>
        <v>09.11.2023</v>
      </c>
      <c r="AG12" s="7"/>
      <c r="AI12" s="3" t="str">
        <f>фунт!AI12</f>
        <v>09.12.2023</v>
      </c>
      <c r="AJ12" s="7"/>
    </row>
    <row r="13" spans="2:37" x14ac:dyDescent="0.25">
      <c r="B13" s="3" t="str">
        <f>фунт!B13</f>
        <v>10.01.2023</v>
      </c>
      <c r="C13" s="7"/>
      <c r="E13" s="3" t="str">
        <f>фунт!E13</f>
        <v>10.02.2023</v>
      </c>
      <c r="F13" s="7" t="s">
        <v>52</v>
      </c>
      <c r="H13" s="3" t="str">
        <f>фунт!H13</f>
        <v>10.03.2023</v>
      </c>
      <c r="I13" s="7" t="s">
        <v>52</v>
      </c>
      <c r="K13" s="3" t="str">
        <f>фунт!K13</f>
        <v>10.04.2023</v>
      </c>
      <c r="L13" s="7"/>
      <c r="N13" s="3" t="str">
        <f>фунт!N13</f>
        <v>10.05.2023</v>
      </c>
      <c r="O13" s="7"/>
      <c r="Q13" s="3" t="str">
        <f>фунт!Q13</f>
        <v>10.06.2023</v>
      </c>
      <c r="R13" s="7"/>
      <c r="T13" s="3" t="str">
        <f>фунт!T13</f>
        <v>10.07.2023</v>
      </c>
      <c r="U13" s="7"/>
      <c r="W13" s="3" t="str">
        <f>фунт!W13</f>
        <v>10.08.2023</v>
      </c>
      <c r="X13" s="7"/>
      <c r="Z13" s="3" t="str">
        <f>фунт!Z13</f>
        <v>10.09.2023</v>
      </c>
      <c r="AA13" s="7"/>
      <c r="AC13" s="3" t="str">
        <f>фунт!AC13</f>
        <v>10.10.2023</v>
      </c>
      <c r="AD13" s="7"/>
      <c r="AF13" s="3" t="str">
        <f>фунт!AF13</f>
        <v>10.11.2023</v>
      </c>
      <c r="AG13" s="7"/>
      <c r="AI13" s="3" t="str">
        <f>фунт!AI13</f>
        <v>10.12.2023</v>
      </c>
      <c r="AJ13" s="7"/>
    </row>
    <row r="14" spans="2:37" x14ac:dyDescent="0.25">
      <c r="B14" s="3" t="str">
        <f>фунт!B14</f>
        <v>11.01.2023</v>
      </c>
      <c r="C14" s="7"/>
      <c r="E14" s="3" t="str">
        <f>фунт!E14</f>
        <v>11.02.2023</v>
      </c>
      <c r="F14" s="7"/>
      <c r="H14" s="3" t="str">
        <f>фунт!H14</f>
        <v>11.03.2023</v>
      </c>
      <c r="I14" s="7"/>
      <c r="K14" s="3" t="str">
        <f>фунт!K14</f>
        <v>11.04.2023</v>
      </c>
      <c r="L14" s="7"/>
      <c r="N14" s="3" t="str">
        <f>фунт!N14</f>
        <v>11.05.2023</v>
      </c>
      <c r="O14" s="7" t="s">
        <v>52</v>
      </c>
      <c r="Q14" s="3" t="str">
        <f>фунт!Q14</f>
        <v>11.06.2023</v>
      </c>
      <c r="R14" s="7"/>
      <c r="T14" s="3" t="str">
        <f>фунт!T14</f>
        <v>11.07.2023</v>
      </c>
      <c r="U14" s="7"/>
      <c r="W14" s="3" t="str">
        <f>фунт!W14</f>
        <v>11.08.2023</v>
      </c>
      <c r="X14" s="7"/>
      <c r="Z14" s="3" t="str">
        <f>фунт!Z14</f>
        <v>11.09.2023</v>
      </c>
      <c r="AA14" s="7"/>
      <c r="AC14" s="3" t="str">
        <f>фунт!AC14</f>
        <v>11.10.2023</v>
      </c>
      <c r="AD14" s="7"/>
      <c r="AF14" s="3" t="str">
        <f>фунт!AF14</f>
        <v>11.11.2023</v>
      </c>
      <c r="AG14" s="7"/>
      <c r="AI14" s="3" t="str">
        <f>фунт!AI14</f>
        <v>11.12.2023</v>
      </c>
      <c r="AJ14" s="7"/>
    </row>
    <row r="15" spans="2:37" x14ac:dyDescent="0.25">
      <c r="B15" s="3" t="str">
        <f>фунт!B15</f>
        <v>12.01.2023</v>
      </c>
      <c r="C15" s="7" t="s">
        <v>52</v>
      </c>
      <c r="D15" s="31"/>
      <c r="E15" s="3" t="str">
        <f>фунт!E15</f>
        <v>12.02.2023</v>
      </c>
      <c r="F15" s="7"/>
      <c r="H15" s="3" t="str">
        <f>фунт!H15</f>
        <v>12.03.2023</v>
      </c>
      <c r="I15" s="7"/>
      <c r="K15" s="3" t="str">
        <f>фунт!K15</f>
        <v>12.04.2023</v>
      </c>
      <c r="L15" s="7"/>
      <c r="N15" s="3" t="str">
        <f>фунт!N15</f>
        <v>12.05.2023</v>
      </c>
      <c r="O15" s="7" t="s">
        <v>52</v>
      </c>
      <c r="Q15" s="3" t="str">
        <f>фунт!Q15</f>
        <v>12.06.2023</v>
      </c>
      <c r="R15" s="7"/>
      <c r="T15" s="3" t="str">
        <f>фунт!T15</f>
        <v>12.07.2023</v>
      </c>
      <c r="U15" s="7"/>
      <c r="W15" s="3" t="str">
        <f>фунт!W15</f>
        <v>12.08.2023</v>
      </c>
      <c r="X15" s="7"/>
      <c r="Z15" s="3" t="str">
        <f>фунт!Z15</f>
        <v>12.09.2023</v>
      </c>
      <c r="AA15" s="7"/>
      <c r="AC15" s="3" t="str">
        <f>фунт!AC15</f>
        <v>12.10.2023</v>
      </c>
      <c r="AD15" s="7"/>
      <c r="AF15" s="3" t="str">
        <f>фунт!AF15</f>
        <v>12.11.2023</v>
      </c>
      <c r="AG15" s="7"/>
      <c r="AI15" s="3" t="str">
        <f>фунт!AI15</f>
        <v>12.12.2023</v>
      </c>
      <c r="AJ15" s="7"/>
      <c r="AK15" s="31"/>
    </row>
    <row r="16" spans="2:37" x14ac:dyDescent="0.25">
      <c r="B16" s="3" t="str">
        <f>фунт!B16</f>
        <v>13.01.2023</v>
      </c>
      <c r="C16" s="7" t="s">
        <v>52</v>
      </c>
      <c r="E16" s="3" t="str">
        <f>фунт!E16</f>
        <v>13.02.2023</v>
      </c>
      <c r="F16" s="7"/>
      <c r="H16" s="3" t="str">
        <f>фунт!H16</f>
        <v>13.03.2023</v>
      </c>
      <c r="I16" s="7"/>
      <c r="K16" s="3" t="str">
        <f>фунт!K16</f>
        <v>13.04.2023</v>
      </c>
      <c r="L16" s="7" t="s">
        <v>52</v>
      </c>
      <c r="N16" s="3" t="str">
        <f>фунт!N16</f>
        <v>13.05.2023</v>
      </c>
      <c r="O16" s="7"/>
      <c r="Q16" s="3" t="str">
        <f>фунт!Q16</f>
        <v>13.06.2023</v>
      </c>
      <c r="R16" s="7"/>
      <c r="T16" s="3" t="str">
        <f>фунт!T16</f>
        <v>13.07.2023</v>
      </c>
      <c r="U16" s="7"/>
      <c r="W16" s="3" t="str">
        <f>фунт!W16</f>
        <v>13.08.2023</v>
      </c>
      <c r="X16" s="7"/>
      <c r="Z16" s="3" t="str">
        <f>фунт!Z16</f>
        <v>13.09.2023</v>
      </c>
      <c r="AA16" s="7"/>
      <c r="AC16" s="3" t="str">
        <f>фунт!AC16</f>
        <v>13.10.2023</v>
      </c>
      <c r="AD16" s="7"/>
      <c r="AF16" s="3" t="str">
        <f>фунт!AF16</f>
        <v>13.11.2023</v>
      </c>
      <c r="AG16" s="7"/>
      <c r="AI16" s="3" t="str">
        <f>фунт!AI16</f>
        <v>13.12.2023</v>
      </c>
      <c r="AJ16" s="7"/>
    </row>
    <row r="17" spans="2:37" x14ac:dyDescent="0.25">
      <c r="B17" s="3" t="str">
        <f>фунт!B17</f>
        <v>14.01.2023</v>
      </c>
      <c r="C17" s="7"/>
      <c r="E17" s="3" t="str">
        <f>фунт!E17</f>
        <v>14.02.2023</v>
      </c>
      <c r="F17" s="7"/>
      <c r="H17" s="3" t="str">
        <f>фунт!H17</f>
        <v>14.03.2023</v>
      </c>
      <c r="I17" s="7"/>
      <c r="K17" s="3" t="str">
        <f>фунт!K17</f>
        <v>14.04.2023</v>
      </c>
      <c r="L17" s="7" t="s">
        <v>52</v>
      </c>
      <c r="N17" s="3" t="str">
        <f>фунт!N17</f>
        <v>14.05.2023</v>
      </c>
      <c r="O17" s="7"/>
      <c r="Q17" s="3" t="str">
        <f>фунт!Q17</f>
        <v>14.06.2023</v>
      </c>
      <c r="R17" s="7"/>
      <c r="T17" s="3" t="str">
        <f>фунт!T17</f>
        <v>14.07.2023</v>
      </c>
      <c r="U17" s="7"/>
      <c r="V17" s="30"/>
      <c r="W17" s="3" t="str">
        <f>фунт!W17</f>
        <v>14.08.2023</v>
      </c>
      <c r="X17" s="7"/>
      <c r="Z17" s="3" t="str">
        <f>фунт!Z17</f>
        <v>14.09.2023</v>
      </c>
      <c r="AA17" s="7"/>
      <c r="AC17" s="3" t="str">
        <f>фунт!AC17</f>
        <v>14.10.2023</v>
      </c>
      <c r="AD17" s="7"/>
      <c r="AF17" s="3" t="str">
        <f>фунт!AF17</f>
        <v>14.11.2023</v>
      </c>
      <c r="AG17" s="7"/>
      <c r="AI17" s="3" t="str">
        <f>фунт!AI17</f>
        <v>14.12.2023</v>
      </c>
      <c r="AJ17" s="7"/>
      <c r="AK17" s="31"/>
    </row>
    <row r="18" spans="2:37" x14ac:dyDescent="0.25">
      <c r="B18" s="3" t="str">
        <f>фунт!B18</f>
        <v>15.01.2023</v>
      </c>
      <c r="C18" s="7"/>
      <c r="D18" s="31"/>
      <c r="E18" s="3" t="str">
        <f>фунт!E18</f>
        <v>15.02.2023</v>
      </c>
      <c r="F18" s="7"/>
      <c r="H18" s="3" t="str">
        <f>фунт!H18</f>
        <v>15.03.2023</v>
      </c>
      <c r="I18" s="7"/>
      <c r="K18" s="3" t="str">
        <f>фунт!K18</f>
        <v>15.04.2023</v>
      </c>
      <c r="L18" s="7"/>
      <c r="N18" s="3" t="str">
        <f>фунт!N18</f>
        <v>15.05.2023</v>
      </c>
      <c r="O18" s="7"/>
      <c r="Q18" s="3" t="str">
        <f>фунт!Q18</f>
        <v>15.06.2023</v>
      </c>
      <c r="R18" s="7" t="s">
        <v>52</v>
      </c>
      <c r="T18" s="3" t="str">
        <f>фунт!T18</f>
        <v>15.07.2023</v>
      </c>
      <c r="U18" s="7"/>
      <c r="W18" s="3" t="str">
        <f>фунт!W18</f>
        <v>15.08.2023</v>
      </c>
      <c r="X18" s="7"/>
      <c r="Z18" s="3" t="str">
        <f>фунт!Z18</f>
        <v>15.09.2023</v>
      </c>
      <c r="AA18" s="7"/>
      <c r="AC18" s="3" t="str">
        <f>фунт!AC18</f>
        <v>15.10.2023</v>
      </c>
      <c r="AD18" s="7"/>
      <c r="AF18" s="3" t="str">
        <f>фунт!AF18</f>
        <v>15.11.2023</v>
      </c>
      <c r="AG18" s="7"/>
      <c r="AI18" s="3" t="str">
        <f>фунт!AI18</f>
        <v>15.12.2023</v>
      </c>
      <c r="AJ18" s="7"/>
    </row>
    <row r="19" spans="2:37" x14ac:dyDescent="0.25">
      <c r="B19" s="3" t="str">
        <f>фунт!B19</f>
        <v>16.01.2023</v>
      </c>
      <c r="C19" s="7"/>
      <c r="E19" s="3" t="str">
        <f>фунт!E19</f>
        <v>16.02.2023</v>
      </c>
      <c r="F19" s="7" t="s">
        <v>52</v>
      </c>
      <c r="H19" s="3" t="str">
        <f>фунт!H19</f>
        <v>16.03.2023</v>
      </c>
      <c r="I19" s="7" t="s">
        <v>52</v>
      </c>
      <c r="K19" s="3" t="str">
        <f>фунт!K19</f>
        <v>16.04.2023</v>
      </c>
      <c r="L19" s="7"/>
      <c r="N19" s="3" t="str">
        <f>фунт!N19</f>
        <v>16.05.2023</v>
      </c>
      <c r="O19" s="7"/>
      <c r="Q19" s="3" t="str">
        <f>фунт!Q19</f>
        <v>16.06.2023</v>
      </c>
      <c r="R19" s="7" t="s">
        <v>52</v>
      </c>
      <c r="T19" s="3" t="str">
        <f>фунт!T19</f>
        <v>16.07.2023</v>
      </c>
      <c r="U19" s="7"/>
      <c r="W19" s="3" t="str">
        <f>фунт!W19</f>
        <v>16.08.2023</v>
      </c>
      <c r="X19" s="7"/>
      <c r="Z19" s="3" t="str">
        <f>фунт!Z19</f>
        <v>16.09.2023</v>
      </c>
      <c r="AA19" s="7"/>
      <c r="AC19" s="3" t="str">
        <f>фунт!AC19</f>
        <v>16.10.2023</v>
      </c>
      <c r="AD19" s="7"/>
      <c r="AF19" s="3" t="str">
        <f>фунт!AF19</f>
        <v>16.11.2023</v>
      </c>
      <c r="AG19" s="7"/>
      <c r="AI19" s="3" t="str">
        <f>фунт!AI19</f>
        <v>16.12.2023</v>
      </c>
      <c r="AJ19" s="7"/>
    </row>
    <row r="20" spans="2:37" x14ac:dyDescent="0.25">
      <c r="B20" s="3" t="str">
        <f>фунт!B20</f>
        <v>17.01.2023</v>
      </c>
      <c r="C20" s="7"/>
      <c r="E20" s="3" t="str">
        <f>фунт!E20</f>
        <v>17.02.2023</v>
      </c>
      <c r="F20" s="7" t="s">
        <v>52</v>
      </c>
      <c r="H20" s="3" t="str">
        <f>фунт!H20</f>
        <v>17.03.2023</v>
      </c>
      <c r="I20" s="7" t="s">
        <v>52</v>
      </c>
      <c r="K20" s="3" t="str">
        <f>фунт!K20</f>
        <v>17.04.2023</v>
      </c>
      <c r="L20" s="7"/>
      <c r="N20" s="3" t="str">
        <f>фунт!N20</f>
        <v>17.05.2023</v>
      </c>
      <c r="O20" s="7"/>
      <c r="Q20" s="3" t="str">
        <f>фунт!Q20</f>
        <v>17.06.2023</v>
      </c>
      <c r="R20" s="7"/>
      <c r="T20" s="3" t="str">
        <f>фунт!T20</f>
        <v>17.07.2023</v>
      </c>
      <c r="U20" s="7"/>
      <c r="W20" s="3" t="str">
        <f>фунт!W20</f>
        <v>17.08.2023</v>
      </c>
      <c r="X20" s="7"/>
      <c r="Z20" s="3" t="str">
        <f>фунт!Z20</f>
        <v>17.09.2023</v>
      </c>
      <c r="AA20" s="7"/>
      <c r="AC20" s="3" t="str">
        <f>фунт!AC20</f>
        <v>17.10.2023</v>
      </c>
      <c r="AD20" s="7"/>
      <c r="AF20" s="3" t="str">
        <f>фунт!AF20</f>
        <v>17.11.2023</v>
      </c>
      <c r="AG20" s="7"/>
      <c r="AH20" s="31"/>
      <c r="AI20" s="3" t="str">
        <f>фунт!AI20</f>
        <v>17.12.2023</v>
      </c>
      <c r="AJ20" s="7"/>
    </row>
    <row r="21" spans="2:37" x14ac:dyDescent="0.25">
      <c r="B21" s="3" t="str">
        <f>фунт!B21</f>
        <v>18.01.2023</v>
      </c>
      <c r="C21" s="7"/>
      <c r="E21" s="3" t="str">
        <f>фунт!E21</f>
        <v>18.02.2023</v>
      </c>
      <c r="F21" s="7"/>
      <c r="H21" s="3" t="str">
        <f>фунт!H21</f>
        <v>18.03.2023</v>
      </c>
      <c r="I21" s="7"/>
      <c r="K21" s="3" t="str">
        <f>фунт!K21</f>
        <v>18.04.2023</v>
      </c>
      <c r="L21" s="7"/>
      <c r="N21" s="3" t="str">
        <f>фунт!N21</f>
        <v>18.05.2023</v>
      </c>
      <c r="O21" s="7" t="s">
        <v>52</v>
      </c>
      <c r="Q21" s="3" t="str">
        <f>фунт!Q21</f>
        <v>18.06.2023</v>
      </c>
      <c r="R21" s="7"/>
      <c r="T21" s="3" t="str">
        <f>фунт!T21</f>
        <v>18.07.2023</v>
      </c>
      <c r="U21" s="7"/>
      <c r="W21" s="3" t="str">
        <f>фунт!W21</f>
        <v>18.08.2023</v>
      </c>
      <c r="X21" s="7"/>
      <c r="Z21" s="3" t="str">
        <f>фунт!Z21</f>
        <v>18.09.2023</v>
      </c>
      <c r="AA21" s="7"/>
      <c r="AC21" s="3" t="str">
        <f>фунт!AC21</f>
        <v>18.10.2023</v>
      </c>
      <c r="AD21" s="7"/>
      <c r="AF21" s="3" t="str">
        <f>фунт!AF21</f>
        <v>18.11.2023</v>
      </c>
      <c r="AG21" s="7"/>
      <c r="AI21" s="3" t="str">
        <f>фунт!AI21</f>
        <v>18.12.2023</v>
      </c>
      <c r="AJ21" s="7"/>
    </row>
    <row r="22" spans="2:37" x14ac:dyDescent="0.25">
      <c r="B22" s="3" t="str">
        <f>фунт!B22</f>
        <v>19.01.2023</v>
      </c>
      <c r="C22" s="7" t="s">
        <v>52</v>
      </c>
      <c r="D22" s="31"/>
      <c r="E22" s="3" t="str">
        <f>фунт!E22</f>
        <v>19.02.2023</v>
      </c>
      <c r="F22" s="7"/>
      <c r="H22" s="3" t="str">
        <f>фунт!H22</f>
        <v>19.03.2023</v>
      </c>
      <c r="I22" s="7"/>
      <c r="K22" s="3" t="str">
        <f>фунт!K22</f>
        <v>19.04.2023</v>
      </c>
      <c r="L22" s="7" t="s">
        <v>52</v>
      </c>
      <c r="N22" s="3" t="str">
        <f>фунт!N22</f>
        <v>19.05.2023</v>
      </c>
      <c r="O22" s="7" t="s">
        <v>52</v>
      </c>
      <c r="Q22" s="3" t="str">
        <f>фунт!Q22</f>
        <v>19.06.2023</v>
      </c>
      <c r="R22" s="7"/>
      <c r="T22" s="3" t="str">
        <f>фунт!T22</f>
        <v>19.07.2023</v>
      </c>
      <c r="U22" s="7"/>
      <c r="W22" s="3" t="str">
        <f>фунт!W22</f>
        <v>19.08.2023</v>
      </c>
      <c r="X22" s="7"/>
      <c r="Z22" s="3" t="str">
        <f>фунт!Z22</f>
        <v>19.09.2023</v>
      </c>
      <c r="AA22" s="7"/>
      <c r="AC22" s="3" t="str">
        <f>фунт!AC22</f>
        <v>19.10.2023</v>
      </c>
      <c r="AD22" s="7"/>
      <c r="AF22" s="3" t="str">
        <f>фунт!AF22</f>
        <v>19.11.2023</v>
      </c>
      <c r="AG22" s="7"/>
      <c r="AI22" s="3" t="str">
        <f>фунт!AI22</f>
        <v>19.12.2023</v>
      </c>
      <c r="AJ22" s="7"/>
      <c r="AK22" s="31"/>
    </row>
    <row r="23" spans="2:37" x14ac:dyDescent="0.25">
      <c r="B23" s="3" t="str">
        <f>фунт!B23</f>
        <v>20.01.2023</v>
      </c>
      <c r="C23" s="7" t="s">
        <v>52</v>
      </c>
      <c r="E23" s="3" t="str">
        <f>фунт!E23</f>
        <v>20.02.2023</v>
      </c>
      <c r="F23" s="7"/>
      <c r="H23" s="3" t="str">
        <f>фунт!H23</f>
        <v>20.03.2023</v>
      </c>
      <c r="I23" s="7"/>
      <c r="K23" s="3" t="str">
        <f>фунт!K23</f>
        <v>20.04.2023</v>
      </c>
      <c r="L23" s="7" t="s">
        <v>52</v>
      </c>
      <c r="N23" s="3" t="str">
        <f>фунт!N23</f>
        <v>20.05.2023</v>
      </c>
      <c r="O23" s="7"/>
      <c r="Q23" s="3" t="str">
        <f>фунт!Q23</f>
        <v>20.06.2023</v>
      </c>
      <c r="R23" s="7"/>
      <c r="T23" s="3" t="str">
        <f>фунт!T23</f>
        <v>20.07.2023</v>
      </c>
      <c r="U23" s="7"/>
      <c r="W23" s="3" t="str">
        <f>фунт!W23</f>
        <v>20.08.2023</v>
      </c>
      <c r="X23" s="7"/>
      <c r="Z23" s="3" t="str">
        <f>фунт!Z23</f>
        <v>20.09.2023</v>
      </c>
      <c r="AA23" s="7"/>
      <c r="AC23" s="3" t="str">
        <f>фунт!AC23</f>
        <v>20.10.2023</v>
      </c>
      <c r="AD23" s="7"/>
      <c r="AF23" s="3" t="str">
        <f>фунт!AF23</f>
        <v>20.11.2023</v>
      </c>
      <c r="AG23" s="7"/>
      <c r="AH23" s="31"/>
      <c r="AI23" s="3" t="str">
        <f>фунт!AI23</f>
        <v>20.12.2023</v>
      </c>
      <c r="AJ23" s="7"/>
    </row>
    <row r="24" spans="2:37" x14ac:dyDescent="0.25">
      <c r="B24" s="3" t="str">
        <f>фунт!B24</f>
        <v>21.01.2023</v>
      </c>
      <c r="C24" s="7"/>
      <c r="E24" s="3" t="str">
        <f>фунт!E24</f>
        <v>21.02.2023</v>
      </c>
      <c r="F24" s="7"/>
      <c r="H24" s="3" t="str">
        <f>фунт!H24</f>
        <v>21.03.2023</v>
      </c>
      <c r="I24" s="7"/>
      <c r="K24" s="3" t="str">
        <f>фунт!K24</f>
        <v>21.04.2023</v>
      </c>
      <c r="L24" s="103" t="s">
        <v>52</v>
      </c>
      <c r="N24" s="3" t="str">
        <f>фунт!N24</f>
        <v>21.05.2023</v>
      </c>
      <c r="O24" s="7"/>
      <c r="Q24" s="3" t="str">
        <f>фунт!Q24</f>
        <v>21.06.2023</v>
      </c>
      <c r="R24" s="7"/>
      <c r="T24" s="3" t="str">
        <f>фунт!T24</f>
        <v>21.07.2023</v>
      </c>
      <c r="U24" s="7"/>
      <c r="W24" s="3" t="str">
        <f>фунт!W24</f>
        <v>21.08.2023</v>
      </c>
      <c r="X24" s="7"/>
      <c r="Z24" s="3" t="str">
        <f>фунт!Z24</f>
        <v>21.09.2023</v>
      </c>
      <c r="AA24" s="7"/>
      <c r="AC24" s="3" t="str">
        <f>фунт!AC24</f>
        <v>21.10.2023</v>
      </c>
      <c r="AD24" s="7"/>
      <c r="AF24" s="3" t="str">
        <f>фунт!AF24</f>
        <v>21.11.2023</v>
      </c>
      <c r="AG24" s="7"/>
      <c r="AI24" s="3" t="str">
        <f>фунт!AI24</f>
        <v>21.12.2023</v>
      </c>
      <c r="AJ24" s="7"/>
    </row>
    <row r="25" spans="2:37" x14ac:dyDescent="0.25">
      <c r="B25" s="3" t="str">
        <f>фунт!B25</f>
        <v>22.01.2023</v>
      </c>
      <c r="C25" s="7"/>
      <c r="E25" s="3" t="str">
        <f>фунт!E25</f>
        <v>22.02.2023</v>
      </c>
      <c r="F25" s="7"/>
      <c r="H25" s="3" t="str">
        <f>фунт!H25</f>
        <v>22.03.2023</v>
      </c>
      <c r="I25" s="7"/>
      <c r="K25" s="3" t="str">
        <f>фунт!K25</f>
        <v>22.04.2023</v>
      </c>
      <c r="L25" s="7"/>
      <c r="N25" s="3" t="str">
        <f>фунт!N25</f>
        <v>22.05.2023</v>
      </c>
      <c r="O25" s="7"/>
      <c r="Q25" s="3" t="str">
        <f>фунт!Q25</f>
        <v>22.06.2023</v>
      </c>
      <c r="R25" s="7" t="s">
        <v>52</v>
      </c>
      <c r="T25" s="3" t="str">
        <f>фунт!T25</f>
        <v>22.07.2023</v>
      </c>
      <c r="U25" s="7"/>
      <c r="W25" s="3" t="str">
        <f>фунт!W25</f>
        <v>22.08.2023</v>
      </c>
      <c r="X25" s="7"/>
      <c r="Z25" s="3" t="str">
        <f>фунт!Z25</f>
        <v>22.09.2023</v>
      </c>
      <c r="AA25" s="7"/>
      <c r="AC25" s="3" t="str">
        <f>фунт!AC25</f>
        <v>22.10.2023</v>
      </c>
      <c r="AD25" s="7"/>
      <c r="AF25" s="3" t="str">
        <f>фунт!AF25</f>
        <v>22.11.2023</v>
      </c>
      <c r="AG25" s="7"/>
      <c r="AI25" s="3" t="str">
        <f>фунт!AI25</f>
        <v>22.12.2023</v>
      </c>
      <c r="AJ25" s="7"/>
    </row>
    <row r="26" spans="2:37" x14ac:dyDescent="0.25">
      <c r="B26" s="3" t="str">
        <f>фунт!B26</f>
        <v>23.01.2023</v>
      </c>
      <c r="C26" s="7"/>
      <c r="E26" s="3" t="str">
        <f>фунт!E26</f>
        <v>23.02.2023</v>
      </c>
      <c r="F26" s="7" t="s">
        <v>52</v>
      </c>
      <c r="H26" s="3" t="str">
        <f>фунт!H26</f>
        <v>23.03.2023</v>
      </c>
      <c r="I26" s="7" t="s">
        <v>52</v>
      </c>
      <c r="K26" s="3" t="str">
        <f>фунт!K26</f>
        <v>23.04.2023</v>
      </c>
      <c r="L26" s="7"/>
      <c r="N26" s="3" t="str">
        <f>фунт!N26</f>
        <v>23.05.2023</v>
      </c>
      <c r="O26" s="7"/>
      <c r="Q26" s="3" t="str">
        <f>фунт!Q26</f>
        <v>23.06.2023</v>
      </c>
      <c r="R26" s="7" t="s">
        <v>52</v>
      </c>
      <c r="T26" s="3" t="str">
        <f>фунт!T26</f>
        <v>23.07.2023</v>
      </c>
      <c r="U26" s="7"/>
      <c r="W26" s="3" t="str">
        <f>фунт!W26</f>
        <v>23.08.2023</v>
      </c>
      <c r="X26" s="7"/>
      <c r="Z26" s="3" t="str">
        <f>фунт!Z26</f>
        <v>23.09.2023</v>
      </c>
      <c r="AA26" s="7"/>
      <c r="AC26" s="3" t="str">
        <f>фунт!AC26</f>
        <v>23.10.2023</v>
      </c>
      <c r="AD26" s="7"/>
      <c r="AF26" s="3" t="str">
        <f>фунт!AF26</f>
        <v>23.11.2023</v>
      </c>
      <c r="AG26" s="7"/>
      <c r="AH26" s="31"/>
      <c r="AI26" s="3" t="str">
        <f>фунт!AI26</f>
        <v>23.12.2023</v>
      </c>
      <c r="AJ26" s="7"/>
    </row>
    <row r="27" spans="2:37" x14ac:dyDescent="0.25">
      <c r="B27" s="3" t="str">
        <f>фунт!B27</f>
        <v>24.01.2023</v>
      </c>
      <c r="C27" s="7"/>
      <c r="E27" s="3" t="str">
        <f>фунт!E27</f>
        <v>24.02.2023</v>
      </c>
      <c r="F27" s="7" t="s">
        <v>52</v>
      </c>
      <c r="H27" s="3" t="str">
        <f>фунт!H27</f>
        <v>24.03.2023</v>
      </c>
      <c r="I27" s="7" t="s">
        <v>52</v>
      </c>
      <c r="K27" s="3" t="str">
        <f>фунт!K27</f>
        <v>24.04.2023</v>
      </c>
      <c r="L27" s="7"/>
      <c r="N27" s="3" t="str">
        <f>фунт!N27</f>
        <v>24.05.2023</v>
      </c>
      <c r="O27" s="7"/>
      <c r="Q27" s="3" t="str">
        <f>фунт!Q27</f>
        <v>24.06.2023</v>
      </c>
      <c r="R27" s="7"/>
      <c r="T27" s="3" t="str">
        <f>фунт!T27</f>
        <v>24.07.2023</v>
      </c>
      <c r="U27" s="7"/>
      <c r="W27" s="3" t="str">
        <f>фунт!W27</f>
        <v>24.08.2023</v>
      </c>
      <c r="X27" s="7"/>
      <c r="Z27" s="3" t="str">
        <f>фунт!Z27</f>
        <v>24.09.2023</v>
      </c>
      <c r="AA27" s="7"/>
      <c r="AC27" s="3" t="str">
        <f>фунт!AC27</f>
        <v>24.10.2023</v>
      </c>
      <c r="AD27" s="7"/>
      <c r="AF27" s="3" t="str">
        <f>фунт!AF27</f>
        <v>24.11.2023</v>
      </c>
      <c r="AG27" s="7"/>
      <c r="AH27" s="31"/>
      <c r="AI27" s="3" t="str">
        <f>фунт!AI27</f>
        <v>24.12.2023</v>
      </c>
      <c r="AJ27" s="7"/>
    </row>
    <row r="28" spans="2:37" x14ac:dyDescent="0.25">
      <c r="B28" s="3" t="str">
        <f>фунт!B28</f>
        <v>25.01.2023</v>
      </c>
      <c r="C28" s="7"/>
      <c r="E28" s="3" t="str">
        <f>фунт!E28</f>
        <v>25.02.2023</v>
      </c>
      <c r="F28" s="7"/>
      <c r="H28" s="3" t="str">
        <f>фунт!H28</f>
        <v>25.03.2023</v>
      </c>
      <c r="I28" s="7"/>
      <c r="K28" s="3" t="str">
        <f>фунт!K28</f>
        <v>25.04.2023</v>
      </c>
      <c r="L28" s="7"/>
      <c r="N28" s="3" t="str">
        <f>фунт!N28</f>
        <v>25.05.2023</v>
      </c>
      <c r="O28" s="7" t="s">
        <v>52</v>
      </c>
      <c r="Q28" s="3" t="str">
        <f>фунт!Q28</f>
        <v>25.06.2023</v>
      </c>
      <c r="R28" s="7"/>
      <c r="T28" s="3" t="str">
        <f>фунт!T28</f>
        <v>25.07.2023</v>
      </c>
      <c r="U28" s="7"/>
      <c r="W28" s="3" t="str">
        <f>фунт!W28</f>
        <v>25.08.2023</v>
      </c>
      <c r="X28" s="7"/>
      <c r="Z28" s="3" t="str">
        <f>фунт!Z28</f>
        <v>25.09.2023</v>
      </c>
      <c r="AA28" s="7"/>
      <c r="AC28" s="3" t="str">
        <f>фунт!AC28</f>
        <v>25.10.2023</v>
      </c>
      <c r="AD28" s="7"/>
      <c r="AF28" s="3" t="str">
        <f>фунт!AF28</f>
        <v>25.11.2023</v>
      </c>
      <c r="AG28" s="7"/>
      <c r="AI28" s="3" t="str">
        <f>фунт!AI28</f>
        <v>25.12.2023</v>
      </c>
      <c r="AJ28" s="7"/>
    </row>
    <row r="29" spans="2:37" x14ac:dyDescent="0.25">
      <c r="B29" s="3" t="str">
        <f>фунт!B29</f>
        <v>26.01.2023</v>
      </c>
      <c r="C29" s="7" t="s">
        <v>52</v>
      </c>
      <c r="E29" s="3" t="str">
        <f>фунт!E29</f>
        <v>26.02.2023</v>
      </c>
      <c r="F29" s="7"/>
      <c r="H29" s="3" t="str">
        <f>фунт!H29</f>
        <v>26.03.2023</v>
      </c>
      <c r="I29" s="7"/>
      <c r="K29" s="3" t="str">
        <f>фунт!K29</f>
        <v>26.04.2023</v>
      </c>
      <c r="L29" s="7"/>
      <c r="N29" s="3" t="str">
        <f>фунт!N29</f>
        <v>26.05.2023</v>
      </c>
      <c r="O29" s="7" t="s">
        <v>52</v>
      </c>
      <c r="Q29" s="3" t="str">
        <f>фунт!Q29</f>
        <v>26.06.2023</v>
      </c>
      <c r="R29" s="7"/>
      <c r="T29" s="3" t="str">
        <f>фунт!T29</f>
        <v>26.07.2023</v>
      </c>
      <c r="U29" s="7"/>
      <c r="W29" s="3" t="str">
        <f>фунт!W29</f>
        <v>26.08.2023</v>
      </c>
      <c r="X29" s="7"/>
      <c r="Z29" s="3" t="str">
        <f>фунт!Z29</f>
        <v>26.09.2023</v>
      </c>
      <c r="AA29" s="7"/>
      <c r="AC29" s="3" t="str">
        <f>фунт!AC29</f>
        <v>26.10.2023</v>
      </c>
      <c r="AD29" s="7"/>
      <c r="AE29" s="31"/>
      <c r="AF29" s="3" t="str">
        <f>фунт!AF29</f>
        <v>26.11.2023</v>
      </c>
      <c r="AG29" s="7"/>
      <c r="AI29" s="3" t="str">
        <f>фунт!AI29</f>
        <v>26.12.2023</v>
      </c>
      <c r="AJ29" s="7"/>
    </row>
    <row r="30" spans="2:37" x14ac:dyDescent="0.25">
      <c r="B30" s="3" t="str">
        <f>фунт!B30</f>
        <v>27.01.2023</v>
      </c>
      <c r="C30" s="7" t="s">
        <v>52</v>
      </c>
      <c r="E30" s="3" t="str">
        <f>фунт!E30</f>
        <v>27.02.2023</v>
      </c>
      <c r="F30" s="7"/>
      <c r="H30" s="3" t="str">
        <f>фунт!H30</f>
        <v>27.03.2023</v>
      </c>
      <c r="I30" s="7"/>
      <c r="K30" s="3" t="str">
        <f>фунт!K30</f>
        <v>27.04.2023</v>
      </c>
      <c r="L30" s="7" t="s">
        <v>52</v>
      </c>
      <c r="N30" s="3" t="str">
        <f>фунт!N30</f>
        <v>27.05.2023</v>
      </c>
      <c r="O30" s="7"/>
      <c r="Q30" s="3" t="str">
        <f>фунт!Q30</f>
        <v>27.06.2023</v>
      </c>
      <c r="R30" s="7"/>
      <c r="T30" s="3" t="str">
        <f>фунт!T30</f>
        <v>27.07.2023</v>
      </c>
      <c r="U30" s="7"/>
      <c r="W30" s="3" t="str">
        <f>фунт!W30</f>
        <v>27.08.2023</v>
      </c>
      <c r="X30" s="7"/>
      <c r="Z30" s="3" t="str">
        <f>фунт!Z30</f>
        <v>27.09.2023</v>
      </c>
      <c r="AA30" s="7"/>
      <c r="AC30" s="3" t="str">
        <f>фунт!AC30</f>
        <v>27.10.2023</v>
      </c>
      <c r="AD30" s="7"/>
      <c r="AF30" s="3" t="str">
        <f>фунт!AF30</f>
        <v>27.11.2023</v>
      </c>
      <c r="AG30" s="7"/>
      <c r="AI30" s="3" t="str">
        <f>фунт!AI30</f>
        <v>27.12.2023</v>
      </c>
      <c r="AJ30" s="7"/>
      <c r="AK30" s="31"/>
    </row>
    <row r="31" spans="2:37" x14ac:dyDescent="0.25">
      <c r="B31" s="3" t="str">
        <f>фунт!B31</f>
        <v>28.01.2023</v>
      </c>
      <c r="C31" s="7"/>
      <c r="E31" s="3" t="str">
        <f>фунт!E31</f>
        <v>28.02.2023</v>
      </c>
      <c r="F31" s="7"/>
      <c r="H31" s="3" t="str">
        <f>фунт!H31</f>
        <v>28.03.2023</v>
      </c>
      <c r="I31" s="7"/>
      <c r="K31" s="3" t="str">
        <f>фунт!K31</f>
        <v>28.04.2023</v>
      </c>
      <c r="L31" s="7" t="s">
        <v>52</v>
      </c>
      <c r="N31" s="3" t="str">
        <f>фунт!N31</f>
        <v>28.05.2023</v>
      </c>
      <c r="O31" s="7"/>
      <c r="Q31" s="3" t="str">
        <f>фунт!Q31</f>
        <v>28.06.2023</v>
      </c>
      <c r="R31" s="7"/>
      <c r="T31" s="3" t="str">
        <f>фунт!T31</f>
        <v>28.07.2023</v>
      </c>
      <c r="U31" s="7"/>
      <c r="W31" s="3" t="str">
        <f>фунт!W31</f>
        <v>28.08.2023</v>
      </c>
      <c r="X31" s="7"/>
      <c r="Z31" s="3" t="str">
        <f>фунт!Z31</f>
        <v>28.09.2023</v>
      </c>
      <c r="AA31" s="7"/>
      <c r="AC31" s="3" t="str">
        <f>фунт!AC31</f>
        <v>28.10.2023</v>
      </c>
      <c r="AD31" s="7"/>
      <c r="AF31" s="3" t="str">
        <f>фунт!AF31</f>
        <v>28.11.2023</v>
      </c>
      <c r="AG31" s="7"/>
      <c r="AH31" s="31"/>
      <c r="AI31" s="3" t="str">
        <f>фунт!AI31</f>
        <v>28.12.2023</v>
      </c>
      <c r="AJ31" s="7"/>
      <c r="AK31" s="31"/>
    </row>
    <row r="32" spans="2:37" x14ac:dyDescent="0.25">
      <c r="B32" s="3" t="str">
        <f>фунт!B32</f>
        <v>29.01.2023</v>
      </c>
      <c r="C32" s="7"/>
      <c r="E32" s="4" t="str">
        <f>фунт!E32</f>
        <v>29.02.2023</v>
      </c>
      <c r="F32" s="5"/>
      <c r="G32" t="s">
        <v>163</v>
      </c>
      <c r="H32" s="3" t="str">
        <f>фунт!H32</f>
        <v>29.03.2023</v>
      </c>
      <c r="I32" s="8"/>
      <c r="K32" s="3" t="str">
        <f>фунт!K32</f>
        <v>29.04.2023</v>
      </c>
      <c r="L32" s="8"/>
      <c r="N32" s="3" t="str">
        <f>фунт!N32</f>
        <v>29.05.2023</v>
      </c>
      <c r="O32" s="8"/>
      <c r="Q32" s="3" t="str">
        <f>фунт!Q32</f>
        <v>29.06.2023</v>
      </c>
      <c r="R32" s="8" t="s">
        <v>52</v>
      </c>
      <c r="T32" s="3" t="str">
        <f>фунт!T32</f>
        <v>29.07.2023</v>
      </c>
      <c r="U32" s="7"/>
      <c r="W32" s="3" t="str">
        <f>фунт!W32</f>
        <v>29.08.2023</v>
      </c>
      <c r="X32" s="7"/>
      <c r="Z32" s="3" t="str">
        <f>фунт!Z32</f>
        <v>29.09.2023</v>
      </c>
      <c r="AA32" s="7"/>
      <c r="AB32" s="31"/>
      <c r="AC32" s="3" t="str">
        <f>фунт!AC32</f>
        <v>29.10.2023</v>
      </c>
      <c r="AD32" s="7"/>
      <c r="AF32" s="3" t="str">
        <f>фунт!AF32</f>
        <v>29.11.2023</v>
      </c>
      <c r="AG32" s="7"/>
      <c r="AI32" s="3" t="str">
        <f>фунт!AI32</f>
        <v>29.12.2023</v>
      </c>
      <c r="AJ32" s="7"/>
    </row>
    <row r="33" spans="1:37" x14ac:dyDescent="0.25">
      <c r="B33" s="3" t="str">
        <f>фунт!B33</f>
        <v>30.01.2023</v>
      </c>
      <c r="C33" s="7"/>
      <c r="D33" s="31"/>
      <c r="E33" s="4" t="str">
        <f>фунт!E33</f>
        <v>30.02.2023</v>
      </c>
      <c r="F33" s="6"/>
      <c r="G33" t="s">
        <v>163</v>
      </c>
      <c r="H33" s="3" t="str">
        <f>фунт!H33</f>
        <v>30.03.2023</v>
      </c>
      <c r="I33" s="8" t="s">
        <v>52</v>
      </c>
      <c r="K33" s="3" t="str">
        <f>фунт!K33</f>
        <v>30.04.2023</v>
      </c>
      <c r="L33" s="7"/>
      <c r="N33" s="3" t="str">
        <f>фунт!N33</f>
        <v>30.05.2023</v>
      </c>
      <c r="O33" s="7"/>
      <c r="Q33" s="3" t="str">
        <f>фунт!Q33</f>
        <v>30.06.2023</v>
      </c>
      <c r="R33" s="8" t="s">
        <v>52</v>
      </c>
      <c r="T33" s="3" t="str">
        <f>фунт!T33</f>
        <v>30.07.2023</v>
      </c>
      <c r="U33" s="7"/>
      <c r="W33" s="3" t="str">
        <f>фунт!W33</f>
        <v>30.08.2023</v>
      </c>
      <c r="X33" s="7"/>
      <c r="Z33" s="3" t="str">
        <f>фунт!Z33</f>
        <v>30.09.2023</v>
      </c>
      <c r="AA33" s="7"/>
      <c r="AC33" s="3" t="str">
        <f>фунт!AC33</f>
        <v>30.10.2023</v>
      </c>
      <c r="AD33" s="7"/>
      <c r="AF33" s="3" t="str">
        <f>фунт!AF33</f>
        <v>30.11.2023</v>
      </c>
      <c r="AG33" s="7"/>
      <c r="AI33" s="3" t="str">
        <f>фунт!AI33</f>
        <v>30.12.2023</v>
      </c>
      <c r="AJ33" s="7"/>
    </row>
    <row r="34" spans="1:37" x14ac:dyDescent="0.25">
      <c r="B34" s="3" t="str">
        <f>фунт!B34</f>
        <v>31.01.2023</v>
      </c>
      <c r="C34" s="7"/>
      <c r="E34" s="4" t="str">
        <f>фунт!E34</f>
        <v>31.02.2023</v>
      </c>
      <c r="F34" s="6"/>
      <c r="G34" t="s">
        <v>163</v>
      </c>
      <c r="H34" s="3" t="str">
        <f>фунт!H34</f>
        <v>31.03.2023</v>
      </c>
      <c r="I34" s="8" t="s">
        <v>52</v>
      </c>
      <c r="K34" s="4" t="str">
        <f>фунт!K34</f>
        <v>31.04.2023</v>
      </c>
      <c r="L34" s="6"/>
      <c r="M34" t="s">
        <v>163</v>
      </c>
      <c r="N34" s="3" t="str">
        <f>фунт!N34</f>
        <v>31.05.2023</v>
      </c>
      <c r="O34" s="7"/>
      <c r="Q34" s="4" t="str">
        <f>фунт!Q34</f>
        <v>31.06.2023</v>
      </c>
      <c r="R34" s="6"/>
      <c r="S34" t="s">
        <v>163</v>
      </c>
      <c r="T34" s="3" t="str">
        <f>фунт!T34</f>
        <v>31.07.2023</v>
      </c>
      <c r="U34" s="7"/>
      <c r="W34" s="3" t="str">
        <f>фунт!W34</f>
        <v>31.08.2023</v>
      </c>
      <c r="X34" s="7"/>
      <c r="Z34" s="4" t="str">
        <f>фунт!Z34</f>
        <v>31.09.2023</v>
      </c>
      <c r="AA34" s="6"/>
      <c r="AB34" t="s">
        <v>163</v>
      </c>
      <c r="AC34" s="3" t="str">
        <f>фунт!AC34</f>
        <v>31.10.2023</v>
      </c>
      <c r="AD34" s="7"/>
      <c r="AF34" s="4" t="str">
        <f>фунт!AF34</f>
        <v>31.11.2023</v>
      </c>
      <c r="AG34" s="6"/>
      <c r="AH34" t="s">
        <v>163</v>
      </c>
      <c r="AI34" s="3" t="str">
        <f>фунт!AI34</f>
        <v>31.12.2023</v>
      </c>
      <c r="AJ34" s="7"/>
    </row>
    <row r="35" spans="1:37" x14ac:dyDescent="0.25">
      <c r="B35" s="9" t="s">
        <v>142</v>
      </c>
      <c r="C35" s="10" t="e">
        <f>AVERAGE(C4:C34)</f>
        <v>#DIV/0!</v>
      </c>
      <c r="E35" s="9" t="s">
        <v>142</v>
      </c>
      <c r="F35" s="10" t="e">
        <f>AVERAGE(F4:F34)</f>
        <v>#DIV/0!</v>
      </c>
      <c r="H35" s="9" t="s">
        <v>142</v>
      </c>
      <c r="I35" s="10" t="e">
        <f>AVERAGE(I4:I34)</f>
        <v>#DIV/0!</v>
      </c>
      <c r="K35" s="9" t="s">
        <v>142</v>
      </c>
      <c r="L35" s="10" t="e">
        <f>AVERAGE(L4:L34)</f>
        <v>#DIV/0!</v>
      </c>
      <c r="N35" s="9" t="s">
        <v>142</v>
      </c>
      <c r="O35" s="10" t="e">
        <f>AVERAGE(O4:O34)</f>
        <v>#DIV/0!</v>
      </c>
      <c r="Q35" s="9" t="s">
        <v>142</v>
      </c>
      <c r="R35" s="10" t="e">
        <f>AVERAGE(R4:R34)</f>
        <v>#DIV/0!</v>
      </c>
      <c r="T35" s="9" t="s">
        <v>142</v>
      </c>
      <c r="U35" s="10" t="e">
        <f>AVERAGE(U4:U34)</f>
        <v>#DIV/0!</v>
      </c>
      <c r="W35" s="9" t="s">
        <v>142</v>
      </c>
      <c r="X35" s="10" t="e">
        <f>AVERAGE(X4:X34)</f>
        <v>#DIV/0!</v>
      </c>
      <c r="Z35" s="9" t="s">
        <v>142</v>
      </c>
      <c r="AA35" s="10" t="e">
        <f>AVERAGE(AA4:AA34)</f>
        <v>#DIV/0!</v>
      </c>
      <c r="AC35" s="9" t="s">
        <v>142</v>
      </c>
      <c r="AD35" s="10" t="e">
        <f>AVERAGE(AD4:AD34)</f>
        <v>#DIV/0!</v>
      </c>
      <c r="AF35" s="9" t="s">
        <v>142</v>
      </c>
      <c r="AG35" s="10" t="e">
        <f>AVERAGE(AG4:AG34)</f>
        <v>#DIV/0!</v>
      </c>
      <c r="AI35" s="9" t="s">
        <v>142</v>
      </c>
      <c r="AJ35" s="10" t="e">
        <f>AVERAGE(AJ4:AJ34)</f>
        <v>#DIV/0!</v>
      </c>
    </row>
    <row r="36" spans="1:37" hidden="1" outlineLevel="1" x14ac:dyDescent="0.25">
      <c r="B36" s="9" t="s">
        <v>188</v>
      </c>
      <c r="C36" s="10">
        <f>IFERROR((MEDIAN(C4:C34)),0)</f>
        <v>0</v>
      </c>
      <c r="D36" t="s">
        <v>163</v>
      </c>
      <c r="E36" s="9" t="s">
        <v>188</v>
      </c>
      <c r="F36" s="10">
        <f>IFERROR((MEDIAN(F4:F34)),0)</f>
        <v>0</v>
      </c>
      <c r="G36" t="s">
        <v>163</v>
      </c>
      <c r="H36" s="9" t="s">
        <v>188</v>
      </c>
      <c r="I36" s="10">
        <f>IFERROR((MEDIAN(I4:I34)),0)</f>
        <v>0</v>
      </c>
      <c r="J36" t="s">
        <v>163</v>
      </c>
      <c r="K36" s="9" t="s">
        <v>188</v>
      </c>
      <c r="L36" s="10">
        <f>IFERROR((MEDIAN(L4:L34)),0)</f>
        <v>0</v>
      </c>
      <c r="M36" t="s">
        <v>163</v>
      </c>
      <c r="N36" s="9" t="s">
        <v>188</v>
      </c>
      <c r="O36" s="10">
        <f>IFERROR((MEDIAN(O4:O34)),0)</f>
        <v>0</v>
      </c>
      <c r="P36" t="s">
        <v>163</v>
      </c>
      <c r="Q36" s="9" t="s">
        <v>188</v>
      </c>
      <c r="R36" s="10">
        <f>IFERROR((MEDIAN(R4:R34)),0)</f>
        <v>0</v>
      </c>
      <c r="S36" t="s">
        <v>163</v>
      </c>
      <c r="T36" s="9" t="s">
        <v>188</v>
      </c>
      <c r="U36" s="10">
        <f>IFERROR((MEDIAN(U4:U34)),0)</f>
        <v>0</v>
      </c>
      <c r="V36" t="s">
        <v>163</v>
      </c>
      <c r="W36" s="9" t="s">
        <v>188</v>
      </c>
      <c r="X36" s="10">
        <f>IFERROR((MEDIAN(X4:X34)),0)</f>
        <v>0</v>
      </c>
      <c r="Y36" t="s">
        <v>163</v>
      </c>
      <c r="Z36" s="9" t="s">
        <v>188</v>
      </c>
      <c r="AA36" s="10">
        <f>IFERROR((MEDIAN(AA4:AA34)),0)</f>
        <v>0</v>
      </c>
      <c r="AB36" t="s">
        <v>163</v>
      </c>
      <c r="AC36" s="9" t="s">
        <v>188</v>
      </c>
      <c r="AD36" s="10">
        <f>IFERROR((MEDIAN(AD4:AD34)),0)</f>
        <v>0</v>
      </c>
      <c r="AE36" t="s">
        <v>163</v>
      </c>
      <c r="AF36" s="9" t="s">
        <v>188</v>
      </c>
      <c r="AG36" s="10">
        <f>IFERROR((MEDIAN(AG4:AG34)),0)</f>
        <v>0</v>
      </c>
      <c r="AH36" t="s">
        <v>163</v>
      </c>
      <c r="AI36" s="9" t="s">
        <v>188</v>
      </c>
      <c r="AJ36" s="10">
        <f>IFERROR((MEDIAN(AJ4:AJ34)),0)</f>
        <v>0</v>
      </c>
      <c r="AK36" t="s">
        <v>163</v>
      </c>
    </row>
    <row r="37" spans="1:37" hidden="1" outlineLevel="1" x14ac:dyDescent="0.25">
      <c r="B37" s="9" t="s">
        <v>189</v>
      </c>
      <c r="C37" s="10">
        <f>IFERROR(MEDIAN(C4:C34),0)</f>
        <v>0</v>
      </c>
      <c r="D37" t="s">
        <v>163</v>
      </c>
      <c r="E37" s="9" t="s">
        <v>189</v>
      </c>
      <c r="F37" s="10">
        <f>IFERROR(MEDIAN(C4:C34,F4:F34),0)</f>
        <v>0</v>
      </c>
      <c r="G37" t="s">
        <v>163</v>
      </c>
      <c r="H37" s="9" t="s">
        <v>189</v>
      </c>
      <c r="I37" s="10">
        <f>IFERROR(MEDIAN(F4:F34,I4:I34,C4:C34),0)</f>
        <v>0</v>
      </c>
      <c r="J37" t="s">
        <v>163</v>
      </c>
      <c r="K37" s="9" t="s">
        <v>189</v>
      </c>
      <c r="L37" s="10">
        <f>IFERROR(MEDIAN(I4:I34,L4:L34,F4:F34,C4:C34),0)</f>
        <v>0</v>
      </c>
      <c r="M37" t="s">
        <v>163</v>
      </c>
      <c r="N37" s="9" t="s">
        <v>189</v>
      </c>
      <c r="O37" s="10">
        <f>IFERROR(MEDIAN(L4:L34,O4:O34,I4:I34,F4:F34,C4:C34),0)</f>
        <v>0</v>
      </c>
      <c r="P37" t="s">
        <v>163</v>
      </c>
      <c r="Q37" s="9" t="s">
        <v>189</v>
      </c>
      <c r="R37" s="10">
        <f>IFERROR(MEDIAN(O4:O34,R4:R34,L4:L34,I4:I34,F4:F34,C4:C34),0)</f>
        <v>0</v>
      </c>
      <c r="S37" t="s">
        <v>163</v>
      </c>
      <c r="T37" s="9" t="s">
        <v>189</v>
      </c>
      <c r="U37" s="10">
        <f>IFERROR(MEDIAN(R4:R34,U4:U34,O4:O34,L4:L34,I4:I34,F4:F34,C4:C34),0)</f>
        <v>0</v>
      </c>
      <c r="V37" t="s">
        <v>163</v>
      </c>
      <c r="W37" s="9" t="s">
        <v>189</v>
      </c>
      <c r="X37" s="10">
        <f>IFERROR(MEDIAN(U4:U34,X4:X34,R4:R34,O4:O34,L4:L34,I4:I34,F4:F34,C4:C34),0)</f>
        <v>0</v>
      </c>
      <c r="Y37" t="s">
        <v>163</v>
      </c>
      <c r="Z37" s="9" t="s">
        <v>189</v>
      </c>
      <c r="AA37" s="10">
        <f>IFERROR(MEDIAN(X4:X34,AA4:AA34,U4:U34,R4:R34,O4:O34,L4:L34,I4:I34,F4:F34,C4:C34),0)</f>
        <v>0</v>
      </c>
      <c r="AB37" t="s">
        <v>163</v>
      </c>
      <c r="AC37" s="9" t="s">
        <v>189</v>
      </c>
      <c r="AD37" s="10">
        <f>IFERROR(MEDIAN(AA4:AA34,AD4:AD34,X4:X34,U4:U34,R4:R34,O4:O34,L4:L34,I4:I34,F4:F34,C4:C34),0)</f>
        <v>0</v>
      </c>
      <c r="AE37" t="s">
        <v>163</v>
      </c>
      <c r="AF37" s="9" t="s">
        <v>189</v>
      </c>
      <c r="AG37" s="10">
        <f>IFERROR(MEDIAN(AD4:AD34,AG4:AG34,AA4:AA34,X4:X34,U4:U34,R4:R34,O4:O34,L4:L34,I4:I34,F4:F34,C4:C34),0)</f>
        <v>0</v>
      </c>
      <c r="AH37" t="s">
        <v>163</v>
      </c>
      <c r="AI37" s="9" t="s">
        <v>189</v>
      </c>
      <c r="AJ37" s="10">
        <f>IFERROR(MEDIAN(AG4:AG34,AJ4:AJ34,AD4:AD34,AA4:AA34,X4:X34,U4:U34,R4:R34,O4:O34,L4:L34,I4:I34,F4:F34,C4:C34),0)</f>
        <v>0</v>
      </c>
      <c r="AK37" t="s">
        <v>163</v>
      </c>
    </row>
    <row r="38" spans="1:37" collapsed="1" x14ac:dyDescent="0.25">
      <c r="B38" s="13" t="s">
        <v>143</v>
      </c>
      <c r="C38" s="12" t="e">
        <f>C35</f>
        <v>#DIV/0!</v>
      </c>
      <c r="E38" s="11" t="s">
        <v>143</v>
      </c>
      <c r="F38" s="12" t="e">
        <f>AVERAGE(C4:C34,F4:F34)</f>
        <v>#DIV/0!</v>
      </c>
      <c r="H38" s="11" t="s">
        <v>143</v>
      </c>
      <c r="I38" s="12" t="e">
        <f>AVERAGE((C4:C34,F4:F34,I4:I34))</f>
        <v>#DIV/0!</v>
      </c>
      <c r="K38" s="11" t="s">
        <v>143</v>
      </c>
      <c r="L38" s="12" t="e">
        <f>AVERAGE(C4:C34,F4:F34,I4:I34,L4:L34)</f>
        <v>#DIV/0!</v>
      </c>
      <c r="N38" s="11" t="s">
        <v>143</v>
      </c>
      <c r="O38" s="12" t="e">
        <f>AVERAGE($C$4:$C$34,$F$4:$F$34,$I$4:$I$34,$L$4:$L$34,$O$4:$O$34)</f>
        <v>#DIV/0!</v>
      </c>
      <c r="Q38" s="11" t="s">
        <v>143</v>
      </c>
      <c r="R38" s="12" t="e">
        <f>AVERAGE($C$4:$C$34,$F$4:$F$34,$I$4:$I$34,$L$4:$L$34,$O$4:$O$34,$R$4:$R$34)</f>
        <v>#DIV/0!</v>
      </c>
      <c r="T38" s="11" t="s">
        <v>143</v>
      </c>
      <c r="U38" s="12" t="e">
        <f>AVERAGE($C$4:$C$34,$F$4:$F$34,$I$4:$I$34,$L$4:$L$34,$O$4:$O$34,$R$4:$R$34,$U$4:$U$34)</f>
        <v>#DIV/0!</v>
      </c>
      <c r="W38" s="11" t="s">
        <v>143</v>
      </c>
      <c r="X38" s="12" t="e">
        <f>AVERAGE($C$4:$C$34,$F$4:$F$34,$I$4:$I$34,$L$4:$L$34,$O$4:$O$34,$R$4:$R$34,$U$4:$U$34,$X$4:$X$34)</f>
        <v>#DIV/0!</v>
      </c>
      <c r="Z38" s="11" t="s">
        <v>143</v>
      </c>
      <c r="AA38" s="12" t="e">
        <f>AVERAGE($C$4:$C$34,$F$4:$F$34,$I$4:$I$34,$L$4:$L$34,$O$4:$O$34,$R$4:$R$34,$U$4:$U$34,$X$4:$X$34,$AA$4:$AA$34)</f>
        <v>#DIV/0!</v>
      </c>
      <c r="AC38" s="11" t="s">
        <v>143</v>
      </c>
      <c r="AD38" s="12" t="e">
        <f>AVERAGE($C$4:$C$34,$F$4:$F$34,$I$4:$I$34,$L$4:$L$34,$O$4:$O$34,$R$4:$R$34,$U$4:$U$34,$X$4:$X$34,$AA$4:$AA$34,$AD$4:$AD$34)</f>
        <v>#DIV/0!</v>
      </c>
      <c r="AF38" s="11" t="s">
        <v>143</v>
      </c>
      <c r="AG38" s="12" t="e">
        <f>AVERAGE($C$4:$C$34,$F$4:$F$34,$I$4:$I$34,$L$4:$L$34,$O$4:$O$34,$R$4:$R$34,$U$4:$U$34,$X$4:$X$34,$AA$4:$AA$34,$AD$4:$AD$34,$AG$4:$AG$34)</f>
        <v>#DIV/0!</v>
      </c>
      <c r="AI38" s="11" t="s">
        <v>143</v>
      </c>
      <c r="AJ38" s="12" t="e">
        <f>AVERAGE($C$4:$C$34,$F$4:$F$34,$I$4:$I$34,$L$4:$L$34,$O$4:$O$34,$R$4:$R$34,$U$4:$U$34,$X$4:$X$34,$AA$4:$AA$34,$AD$4:$AD$34,$AG$4:$AG$34,$AJ$4:$AJ$34)</f>
        <v>#DIV/0!</v>
      </c>
    </row>
    <row r="42" spans="1:37" hidden="1" outlineLevel="1" x14ac:dyDescent="0.25">
      <c r="B42" s="419" t="s">
        <v>16</v>
      </c>
      <c r="C42" s="419"/>
      <c r="D42" s="419"/>
      <c r="E42" s="419"/>
      <c r="F42" s="419"/>
      <c r="G42" s="419"/>
      <c r="H42" s="419"/>
      <c r="I42" s="419"/>
    </row>
    <row r="43" spans="1:37" hidden="1" outlineLevel="1" x14ac:dyDescent="0.25">
      <c r="B43" s="427" t="e">
        <f>AVERAGE(C4:C34,F4:F34,I4:I34)</f>
        <v>#DIV/0!</v>
      </c>
      <c r="C43" s="419"/>
      <c r="D43" s="419"/>
      <c r="E43" s="419"/>
      <c r="F43" s="419"/>
      <c r="G43" s="419"/>
      <c r="H43" s="419"/>
      <c r="I43" s="419"/>
    </row>
    <row r="44" spans="1:37" ht="15.75" hidden="1" outlineLevel="1" thickBot="1" x14ac:dyDescent="0.3"/>
    <row r="45" spans="1:37" hidden="1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37" hidden="1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37" ht="15.75" hidden="1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37" hidden="1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hidden="1" outlineLevel="1" x14ac:dyDescent="0.25">
      <c r="B49" s="424" t="e">
        <f>AVERAGE(C4:C34,F4:F34,I4:I34,L4:L34,O4:O34,R4:R33)</f>
        <v>#DIV/0!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t="15.75" hidden="1" outlineLevel="1" thickBot="1" x14ac:dyDescent="0.3"/>
    <row r="51" spans="1:36" hidden="1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hidden="1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hidden="1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hidden="1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</row>
    <row r="55" spans="1:36" hidden="1" outlineLevel="1" x14ac:dyDescent="0.25">
      <c r="B55" s="427" t="e">
        <f>AVERAGE(C4:C34,F4:F34,I4:I34,L4:L34,O4:O34,R4:R34,U4:U34,X4:X34,AA4:AA34)</f>
        <v>#DIV/0!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</row>
    <row r="56" spans="1:36" ht="15.75" hidden="1" outlineLevel="1" thickBot="1" x14ac:dyDescent="0.3"/>
    <row r="57" spans="1:36" hidden="1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hidden="1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hidden="1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t="15.75" hidden="1" outlineLevel="1" thickBot="1" x14ac:dyDescent="0.3"/>
    <row r="61" spans="1:36" hidden="1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hidden="1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hidden="1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hidden="1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</row>
    <row r="65" spans="2:36" hidden="1" outlineLevel="1" x14ac:dyDescent="0.25">
      <c r="B65" s="424" t="e">
        <f>AVERAGE($C$4:$C$34,$F$4:$F$34,$I$4:$I$34,$L$4:$L$34,$O$4:$O$34,$R$4:$R$34,$U$4:$U$34,$X$4:$X$34,$AA$4:$AA$34,$AD$4:$AD$34,$AG$4:$AG$34,$AJ$4:$AJ$34)</f>
        <v>#DIV/0!</v>
      </c>
      <c r="C65" s="425" t="e">
        <f t="shared" ref="C65:AJ65" si="0">AVERAGE($C$4:$C$34,$F$4:$F$34,$I$4:$I$34,$L$4:$L$34,$O$4:$O$34,$R$4:$R$34,$U$4:$U$34,$X$4:$X$34,$AA$4:$AA$34,$AD$4:$AD$34,$AG$4:$AG$34,$AJ$4:$AJ$34)</f>
        <v>#DIV/0!</v>
      </c>
      <c r="D65" s="425" t="e">
        <f t="shared" si="0"/>
        <v>#DIV/0!</v>
      </c>
      <c r="E65" s="425" t="e">
        <f t="shared" si="0"/>
        <v>#DIV/0!</v>
      </c>
      <c r="F65" s="425" t="e">
        <f t="shared" si="0"/>
        <v>#DIV/0!</v>
      </c>
      <c r="G65" s="425" t="e">
        <f t="shared" si="0"/>
        <v>#DIV/0!</v>
      </c>
      <c r="H65" s="425" t="e">
        <f t="shared" si="0"/>
        <v>#DIV/0!</v>
      </c>
      <c r="I65" s="425" t="e">
        <f t="shared" si="0"/>
        <v>#DIV/0!</v>
      </c>
      <c r="J65" s="425" t="e">
        <f t="shared" si="0"/>
        <v>#DIV/0!</v>
      </c>
      <c r="K65" s="425" t="e">
        <f t="shared" si="0"/>
        <v>#DIV/0!</v>
      </c>
      <c r="L65" s="425" t="e">
        <f t="shared" si="0"/>
        <v>#DIV/0!</v>
      </c>
      <c r="M65" s="425" t="e">
        <f t="shared" si="0"/>
        <v>#DIV/0!</v>
      </c>
      <c r="N65" s="425" t="e">
        <f t="shared" si="0"/>
        <v>#DIV/0!</v>
      </c>
      <c r="O65" s="425" t="e">
        <f t="shared" si="0"/>
        <v>#DIV/0!</v>
      </c>
      <c r="P65" s="425" t="e">
        <f t="shared" si="0"/>
        <v>#DIV/0!</v>
      </c>
      <c r="Q65" s="425" t="e">
        <f t="shared" si="0"/>
        <v>#DIV/0!</v>
      </c>
      <c r="R65" s="425" t="e">
        <f t="shared" si="0"/>
        <v>#DIV/0!</v>
      </c>
      <c r="S65" s="425" t="e">
        <f t="shared" si="0"/>
        <v>#DIV/0!</v>
      </c>
      <c r="T65" s="425" t="e">
        <f t="shared" si="0"/>
        <v>#DIV/0!</v>
      </c>
      <c r="U65" s="425" t="e">
        <f t="shared" si="0"/>
        <v>#DIV/0!</v>
      </c>
      <c r="V65" s="425" t="e">
        <f t="shared" si="0"/>
        <v>#DIV/0!</v>
      </c>
      <c r="W65" s="425" t="e">
        <f t="shared" si="0"/>
        <v>#DIV/0!</v>
      </c>
      <c r="X65" s="425" t="e">
        <f t="shared" si="0"/>
        <v>#DIV/0!</v>
      </c>
      <c r="Y65" s="425" t="e">
        <f t="shared" si="0"/>
        <v>#DIV/0!</v>
      </c>
      <c r="Z65" s="425" t="e">
        <f t="shared" si="0"/>
        <v>#DIV/0!</v>
      </c>
      <c r="AA65" s="425" t="e">
        <f t="shared" si="0"/>
        <v>#DIV/0!</v>
      </c>
      <c r="AB65" s="425" t="e">
        <f t="shared" si="0"/>
        <v>#DIV/0!</v>
      </c>
      <c r="AC65" s="425" t="e">
        <f t="shared" si="0"/>
        <v>#DIV/0!</v>
      </c>
      <c r="AD65" s="425" t="e">
        <f t="shared" si="0"/>
        <v>#DIV/0!</v>
      </c>
      <c r="AE65" s="425" t="e">
        <f t="shared" si="0"/>
        <v>#DIV/0!</v>
      </c>
      <c r="AF65" s="425" t="e">
        <f t="shared" si="0"/>
        <v>#DIV/0!</v>
      </c>
      <c r="AG65" s="425" t="e">
        <f t="shared" si="0"/>
        <v>#DIV/0!</v>
      </c>
      <c r="AH65" s="425" t="e">
        <f t="shared" si="0"/>
        <v>#DIV/0!</v>
      </c>
      <c r="AI65" s="425" t="e">
        <f t="shared" si="0"/>
        <v>#DIV/0!</v>
      </c>
      <c r="AJ65" s="425" t="e">
        <f t="shared" si="0"/>
        <v>#DIV/0!</v>
      </c>
    </row>
    <row r="66" spans="2:36" collapsed="1" x14ac:dyDescent="0.25"/>
  </sheetData>
  <autoFilter ref="B31:AK38"/>
  <mergeCells count="32">
    <mergeCell ref="B64:AJ64"/>
    <mergeCell ref="B65:AJ65"/>
    <mergeCell ref="B57:I57"/>
    <mergeCell ref="B58:I58"/>
    <mergeCell ref="B59:I59"/>
    <mergeCell ref="B61:I61"/>
    <mergeCell ref="B62:I62"/>
    <mergeCell ref="B63:I63"/>
    <mergeCell ref="B55:AA55"/>
    <mergeCell ref="B42:I42"/>
    <mergeCell ref="B43:I43"/>
    <mergeCell ref="B45:I45"/>
    <mergeCell ref="B46:I46"/>
    <mergeCell ref="B47:I47"/>
    <mergeCell ref="B48:R48"/>
    <mergeCell ref="B49:R49"/>
    <mergeCell ref="B51:I51"/>
    <mergeCell ref="B52:I52"/>
    <mergeCell ref="B53:I53"/>
    <mergeCell ref="B54:AA54"/>
    <mergeCell ref="AI2:AJ2"/>
    <mergeCell ref="B2:C2"/>
    <mergeCell ref="E2:F2"/>
    <mergeCell ref="H2:I2"/>
    <mergeCell ref="K2:L2"/>
    <mergeCell ref="N2:O2"/>
    <mergeCell ref="Q2:R2"/>
    <mergeCell ref="T2:U2"/>
    <mergeCell ref="W2:X2"/>
    <mergeCell ref="Z2:AA2"/>
    <mergeCell ref="AC2:AD2"/>
    <mergeCell ref="AF2:AG2"/>
  </mergeCells>
  <printOptions horizontalCentered="1"/>
  <pageMargins left="0.70866141732283472" right="0.70866141732283472" top="0.74803149606299213" bottom="3.5039370078740157" header="0.39370078740157483" footer="2.3622047244094491"/>
  <pageSetup paperSize="9" orientation="portrait" r:id="rId1"/>
  <headerFooter>
    <oddHeader>&amp;C&amp;14Котировки нефти (Brent) 2019 год, $/барр.</oddHeader>
    <oddFooter>&amp;L&amp;14Начальник 
Управления Бюджетирования
ОАО "УГМК"&amp;R&amp;14Киташева А.Л.</oddFooter>
  </headerFooter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3">
    <tabColor rgb="FF00B0F0"/>
  </sheetPr>
  <dimension ref="A2:AL66"/>
  <sheetViews>
    <sheetView workbookViewId="0"/>
  </sheetViews>
  <sheetFormatPr defaultRowHeight="15" outlineLevelRow="1" outlineLevelCol="1" x14ac:dyDescent="0.25"/>
  <cols>
    <col min="1" max="1" width="9.140625" customWidth="1"/>
    <col min="2" max="3" width="17.7109375" customWidth="1"/>
    <col min="4" max="4" width="9.140625" customWidth="1"/>
    <col min="5" max="6" width="17.7109375" customWidth="1"/>
    <col min="7" max="7" width="9.140625" customWidth="1"/>
    <col min="8" max="9" width="17.7109375" customWidth="1"/>
    <col min="10" max="10" width="9.140625" customWidth="1"/>
    <col min="11" max="12" width="17.7109375" customWidth="1"/>
    <col min="13" max="13" width="9.140625" customWidth="1"/>
    <col min="14" max="15" width="17.7109375" customWidth="1"/>
    <col min="16" max="16" width="9.140625" customWidth="1"/>
    <col min="17" max="18" width="17.7109375" customWidth="1"/>
    <col min="19" max="19" width="9.140625" customWidth="1"/>
    <col min="20" max="21" width="17.7109375" customWidth="1"/>
    <col min="22" max="22" width="9.140625" customWidth="1"/>
    <col min="23" max="24" width="17.7109375" customWidth="1"/>
    <col min="25" max="25" width="9.140625" customWidth="1"/>
    <col min="26" max="27" width="17.7109375" customWidth="1"/>
    <col min="28" max="28" width="9.140625" customWidth="1"/>
    <col min="29" max="30" width="17.7109375" customWidth="1"/>
    <col min="31" max="31" width="9.140625" customWidth="1"/>
    <col min="32" max="33" width="17.7109375" hidden="1" customWidth="1" outlineLevel="1"/>
    <col min="34" max="34" width="9.140625" hidden="1" customWidth="1" outlineLevel="1"/>
    <col min="35" max="36" width="17.7109375" hidden="1" customWidth="1" outlineLevel="1"/>
    <col min="37" max="37" width="9.140625" hidden="1" customWidth="1" outlineLevel="1"/>
    <col min="38" max="38" width="9.140625" collapsed="1"/>
  </cols>
  <sheetData>
    <row r="2" spans="2:36" x14ac:dyDescent="0.25">
      <c r="B2" s="414" t="s">
        <v>4</v>
      </c>
      <c r="C2" s="414"/>
      <c r="E2" s="414" t="s">
        <v>5</v>
      </c>
      <c r="F2" s="414"/>
      <c r="H2" s="414" t="s">
        <v>6</v>
      </c>
      <c r="I2" s="414"/>
      <c r="K2" s="414" t="s">
        <v>7</v>
      </c>
      <c r="L2" s="414"/>
      <c r="N2" s="414" t="s">
        <v>8</v>
      </c>
      <c r="O2" s="414"/>
      <c r="Q2" s="414" t="s">
        <v>9</v>
      </c>
      <c r="R2" s="414"/>
      <c r="T2" s="414" t="s">
        <v>10</v>
      </c>
      <c r="U2" s="414"/>
      <c r="W2" s="414" t="s">
        <v>11</v>
      </c>
      <c r="X2" s="414"/>
      <c r="Z2" s="414" t="s">
        <v>12</v>
      </c>
      <c r="AA2" s="414"/>
      <c r="AC2" s="414" t="s">
        <v>13</v>
      </c>
      <c r="AD2" s="414"/>
      <c r="AF2" s="414" t="s">
        <v>14</v>
      </c>
      <c r="AG2" s="414"/>
      <c r="AI2" s="414" t="s">
        <v>15</v>
      </c>
      <c r="AJ2" s="414"/>
    </row>
    <row r="3" spans="2:36" x14ac:dyDescent="0.25">
      <c r="B3" s="1" t="s">
        <v>0</v>
      </c>
      <c r="C3" s="2" t="s">
        <v>1</v>
      </c>
      <c r="E3" s="1" t="s">
        <v>0</v>
      </c>
      <c r="F3" s="2" t="s">
        <v>1</v>
      </c>
      <c r="H3" s="1" t="s">
        <v>0</v>
      </c>
      <c r="I3" s="2" t="s">
        <v>1</v>
      </c>
      <c r="K3" s="1" t="s">
        <v>0</v>
      </c>
      <c r="L3" s="2" t="s">
        <v>1</v>
      </c>
      <c r="N3" s="1" t="s">
        <v>0</v>
      </c>
      <c r="O3" s="2" t="s">
        <v>1</v>
      </c>
      <c r="Q3" s="1" t="s">
        <v>0</v>
      </c>
      <c r="R3" s="2" t="s">
        <v>1</v>
      </c>
      <c r="T3" s="1" t="s">
        <v>0</v>
      </c>
      <c r="U3" s="2" t="s">
        <v>1</v>
      </c>
      <c r="W3" s="1" t="s">
        <v>0</v>
      </c>
      <c r="X3" s="2" t="s">
        <v>1</v>
      </c>
      <c r="Z3" s="1" t="s">
        <v>0</v>
      </c>
      <c r="AA3" s="2" t="s">
        <v>1</v>
      </c>
      <c r="AC3" s="1" t="s">
        <v>0</v>
      </c>
      <c r="AD3" s="2" t="s">
        <v>1</v>
      </c>
      <c r="AF3" s="1" t="s">
        <v>0</v>
      </c>
      <c r="AG3" s="2" t="s">
        <v>1</v>
      </c>
      <c r="AI3" s="1" t="s">
        <v>0</v>
      </c>
      <c r="AJ3" s="2" t="s">
        <v>1</v>
      </c>
    </row>
    <row r="4" spans="2:36" x14ac:dyDescent="0.25">
      <c r="B4" s="3" t="str">
        <f>фунт!B4</f>
        <v>01.01.2023</v>
      </c>
      <c r="C4" s="7" t="s">
        <v>52</v>
      </c>
      <c r="E4" s="3" t="str">
        <f>фунт!E4</f>
        <v>01.02.2023</v>
      </c>
      <c r="F4" s="7"/>
      <c r="H4" s="3" t="str">
        <f>фунт!H4</f>
        <v>01.03.2023</v>
      </c>
      <c r="I4" s="7"/>
      <c r="K4" s="3" t="str">
        <f>фунт!K4</f>
        <v>01.04.2023</v>
      </c>
      <c r="L4" s="7"/>
      <c r="N4" s="3" t="str">
        <f>фунт!N4</f>
        <v>01.05.2023</v>
      </c>
      <c r="O4" s="7"/>
      <c r="Q4" s="3" t="str">
        <f>фунт!Q4</f>
        <v>01.06.2023</v>
      </c>
      <c r="R4" s="7" t="s">
        <v>52</v>
      </c>
      <c r="T4" s="3" t="str">
        <f>фунт!T4</f>
        <v>01.07.2023</v>
      </c>
      <c r="U4" s="7"/>
      <c r="W4" s="3" t="str">
        <f>фунт!W4</f>
        <v>01.08.2023</v>
      </c>
      <c r="X4" s="7"/>
      <c r="Z4" s="3" t="str">
        <f>фунт!Z4</f>
        <v>01.09.2023</v>
      </c>
      <c r="AA4" s="7"/>
      <c r="AC4" s="3" t="str">
        <f>фунт!AC4</f>
        <v>01.10.2023</v>
      </c>
      <c r="AD4" s="7"/>
      <c r="AF4" s="3" t="str">
        <f>фунт!AF4</f>
        <v>01.11.2023</v>
      </c>
      <c r="AG4" s="7"/>
      <c r="AI4" s="3" t="str">
        <f>фунт!AI4</f>
        <v>01.12.2023</v>
      </c>
      <c r="AJ4" s="7"/>
    </row>
    <row r="5" spans="2:36" x14ac:dyDescent="0.25">
      <c r="B5" s="3" t="str">
        <f>фунт!B5</f>
        <v>02.01.2023</v>
      </c>
      <c r="C5" s="7"/>
      <c r="E5" s="3" t="str">
        <f>фунт!E5</f>
        <v>02.02.2023</v>
      </c>
      <c r="F5" s="7" t="s">
        <v>52</v>
      </c>
      <c r="H5" s="3" t="str">
        <f>фунт!H5</f>
        <v>02.03.2023</v>
      </c>
      <c r="I5" s="7" t="s">
        <v>52</v>
      </c>
      <c r="K5" s="3" t="str">
        <f>фунт!K5</f>
        <v>02.04.2023</v>
      </c>
      <c r="L5" s="7"/>
      <c r="N5" s="3" t="str">
        <f>фунт!N5</f>
        <v>02.05.2023</v>
      </c>
      <c r="O5" s="7"/>
      <c r="Q5" s="3" t="str">
        <f>фунт!Q5</f>
        <v>02.06.2023</v>
      </c>
      <c r="R5" s="7" t="s">
        <v>52</v>
      </c>
      <c r="T5" s="3" t="str">
        <f>фунт!T5</f>
        <v>02.07.2023</v>
      </c>
      <c r="U5" s="7"/>
      <c r="W5" s="3" t="str">
        <f>фунт!W5</f>
        <v>02.08.2023</v>
      </c>
      <c r="X5" s="7"/>
      <c r="Z5" s="3" t="str">
        <f>фунт!Z5</f>
        <v>02.09.2023</v>
      </c>
      <c r="AA5" s="7"/>
      <c r="AC5" s="3" t="str">
        <f>фунт!AC5</f>
        <v>02.10.2023</v>
      </c>
      <c r="AD5" s="7"/>
      <c r="AF5" s="3" t="str">
        <f>фунт!AF5</f>
        <v>02.11.2023</v>
      </c>
      <c r="AG5" s="7"/>
      <c r="AI5" s="3" t="str">
        <f>фунт!AI5</f>
        <v>02.12.2023</v>
      </c>
      <c r="AJ5" s="7"/>
    </row>
    <row r="6" spans="2:36" x14ac:dyDescent="0.25">
      <c r="B6" s="3" t="str">
        <f>фунт!B6</f>
        <v>03.01.2023</v>
      </c>
      <c r="C6" s="7"/>
      <c r="E6" s="3" t="str">
        <f>фунт!E6</f>
        <v>03.02.2023</v>
      </c>
      <c r="F6" s="7" t="s">
        <v>52</v>
      </c>
      <c r="H6" s="3" t="str">
        <f>фунт!H6</f>
        <v>03.03.2023</v>
      </c>
      <c r="I6" s="7" t="s">
        <v>52</v>
      </c>
      <c r="K6" s="3" t="str">
        <f>фунт!K6</f>
        <v>03.04.2023</v>
      </c>
      <c r="L6" s="7"/>
      <c r="N6" s="3" t="str">
        <f>фунт!N6</f>
        <v>03.05.2023</v>
      </c>
      <c r="O6" s="7"/>
      <c r="Q6" s="3" t="str">
        <f>фунт!Q6</f>
        <v>03.06.2023</v>
      </c>
      <c r="R6" s="7"/>
      <c r="T6" s="3" t="str">
        <f>фунт!T6</f>
        <v>03.07.2023</v>
      </c>
      <c r="U6" s="7"/>
      <c r="W6" s="3" t="str">
        <f>фунт!W6</f>
        <v>03.08.2023</v>
      </c>
      <c r="X6" s="7"/>
      <c r="Z6" s="3" t="str">
        <f>фунт!Z6</f>
        <v>03.09.2023</v>
      </c>
      <c r="AA6" s="7"/>
      <c r="AC6" s="3" t="str">
        <f>фунт!AC6</f>
        <v>03.10.2023</v>
      </c>
      <c r="AD6" s="7"/>
      <c r="AF6" s="3" t="str">
        <f>фунт!AF6</f>
        <v>03.11.2023</v>
      </c>
      <c r="AG6" s="7"/>
      <c r="AI6" s="3" t="str">
        <f>фунт!AI6</f>
        <v>03.12.2023</v>
      </c>
      <c r="AJ6" s="7"/>
    </row>
    <row r="7" spans="2:36" x14ac:dyDescent="0.25">
      <c r="B7" s="3" t="str">
        <f>фунт!B7</f>
        <v>04.01.2023</v>
      </c>
      <c r="C7" s="7"/>
      <c r="E7" s="3" t="str">
        <f>фунт!E7</f>
        <v>04.02.2023</v>
      </c>
      <c r="F7" s="7"/>
      <c r="H7" s="3" t="str">
        <f>фунт!H7</f>
        <v>04.03.2023</v>
      </c>
      <c r="I7" s="7"/>
      <c r="K7" s="3" t="str">
        <f>фунт!K7</f>
        <v>04.04.2023</v>
      </c>
      <c r="L7" s="7"/>
      <c r="N7" s="3" t="str">
        <f>фунт!N7</f>
        <v>04.05.2023</v>
      </c>
      <c r="O7" s="7" t="s">
        <v>52</v>
      </c>
      <c r="Q7" s="3" t="str">
        <f>фунт!Q7</f>
        <v>04.06.2023</v>
      </c>
      <c r="R7" s="7"/>
      <c r="T7" s="3" t="str">
        <f>фунт!T7</f>
        <v>04.07.2023</v>
      </c>
      <c r="U7" s="7"/>
      <c r="W7" s="3" t="str">
        <f>фунт!W7</f>
        <v>04.08.2023</v>
      </c>
      <c r="X7" s="7"/>
      <c r="Z7" s="3" t="str">
        <f>фунт!Z7</f>
        <v>04.09.2023</v>
      </c>
      <c r="AA7" s="7"/>
      <c r="AC7" s="3" t="str">
        <f>фунт!AC7</f>
        <v>04.10.2023</v>
      </c>
      <c r="AD7" s="7"/>
      <c r="AF7" s="3" t="str">
        <f>фунт!AF7</f>
        <v>04.11.2023</v>
      </c>
      <c r="AG7" s="7"/>
      <c r="AI7" s="3" t="str">
        <f>фунт!AI7</f>
        <v>04.12.2023</v>
      </c>
      <c r="AJ7" s="7"/>
    </row>
    <row r="8" spans="2:36" x14ac:dyDescent="0.25">
      <c r="B8" s="3" t="str">
        <f>фунт!B8</f>
        <v>05.01.2023</v>
      </c>
      <c r="C8" s="7" t="s">
        <v>52</v>
      </c>
      <c r="E8" s="3" t="str">
        <f>фунт!E8</f>
        <v>05.02.2023</v>
      </c>
      <c r="F8" s="7"/>
      <c r="H8" s="3" t="str">
        <f>фунт!H8</f>
        <v>05.03.2023</v>
      </c>
      <c r="I8" s="7"/>
      <c r="K8" s="3" t="str">
        <f>фунт!K8</f>
        <v>05.04.2023</v>
      </c>
      <c r="L8" s="7"/>
      <c r="N8" s="3" t="str">
        <f>фунт!N8</f>
        <v>05.05.2023</v>
      </c>
      <c r="O8" s="7" t="s">
        <v>52</v>
      </c>
      <c r="Q8" s="3" t="str">
        <f>фунт!Q8</f>
        <v>05.06.2023</v>
      </c>
      <c r="R8" s="7"/>
      <c r="T8" s="3" t="str">
        <f>фунт!T8</f>
        <v>05.07.2023</v>
      </c>
      <c r="U8" s="7"/>
      <c r="W8" s="3" t="str">
        <f>фунт!W8</f>
        <v>05.08.2023</v>
      </c>
      <c r="X8" s="7"/>
      <c r="Z8" s="3" t="str">
        <f>фунт!Z8</f>
        <v>05.09.2023</v>
      </c>
      <c r="AA8" s="7"/>
      <c r="AC8" s="3" t="str">
        <f>фунт!AC8</f>
        <v>05.10.2023</v>
      </c>
      <c r="AD8" s="7"/>
      <c r="AF8" s="3" t="str">
        <f>фунт!AF8</f>
        <v>05.11.2023</v>
      </c>
      <c r="AG8" s="7"/>
      <c r="AI8" s="3" t="str">
        <f>фунт!AI8</f>
        <v>05.12.2023</v>
      </c>
      <c r="AJ8" s="7"/>
    </row>
    <row r="9" spans="2:36" x14ac:dyDescent="0.25">
      <c r="B9" s="3" t="str">
        <f>фунт!B9</f>
        <v>06.01.2023</v>
      </c>
      <c r="C9" s="7" t="s">
        <v>52</v>
      </c>
      <c r="E9" s="3" t="str">
        <f>фунт!E9</f>
        <v>06.02.2023</v>
      </c>
      <c r="F9" s="7"/>
      <c r="H9" s="3" t="str">
        <f>фунт!H9</f>
        <v>06.03.2023</v>
      </c>
      <c r="I9" s="7"/>
      <c r="K9" s="3" t="str">
        <f>фунт!K9</f>
        <v>06.04.2023</v>
      </c>
      <c r="L9" s="7" t="s">
        <v>52</v>
      </c>
      <c r="N9" s="3" t="str">
        <f>фунт!N9</f>
        <v>06.05.2023</v>
      </c>
      <c r="O9" s="7"/>
      <c r="Q9" s="3" t="str">
        <f>фунт!Q9</f>
        <v>06.06.2023</v>
      </c>
      <c r="R9" s="7"/>
      <c r="T9" s="3" t="str">
        <f>фунт!T9</f>
        <v>06.07.2023</v>
      </c>
      <c r="U9" s="7"/>
      <c r="W9" s="3" t="str">
        <f>фунт!W9</f>
        <v>06.08.2023</v>
      </c>
      <c r="X9" s="7"/>
      <c r="Z9" s="3" t="str">
        <f>фунт!Z9</f>
        <v>06.09.2023</v>
      </c>
      <c r="AA9" s="7"/>
      <c r="AC9" s="3" t="str">
        <f>фунт!AC9</f>
        <v>06.10.2023</v>
      </c>
      <c r="AD9" s="7"/>
      <c r="AF9" s="3" t="str">
        <f>фунт!AF9</f>
        <v>06.11.2023</v>
      </c>
      <c r="AG9" s="7"/>
      <c r="AI9" s="3" t="str">
        <f>фунт!AI9</f>
        <v>06.12.2023</v>
      </c>
      <c r="AJ9" s="7"/>
    </row>
    <row r="10" spans="2:36" x14ac:dyDescent="0.25">
      <c r="B10" s="3" t="str">
        <f>фунт!B10</f>
        <v>07.01.2023</v>
      </c>
      <c r="C10" s="7"/>
      <c r="E10" s="3" t="str">
        <f>фунт!E10</f>
        <v>07.02.2023</v>
      </c>
      <c r="F10" s="7"/>
      <c r="H10" s="3" t="str">
        <f>фунт!H10</f>
        <v>07.03.2023</v>
      </c>
      <c r="I10" s="7"/>
      <c r="K10" s="3" t="str">
        <f>фунт!K10</f>
        <v>07.04.2023</v>
      </c>
      <c r="L10" s="7" t="s">
        <v>52</v>
      </c>
      <c r="N10" s="3" t="str">
        <f>фунт!N10</f>
        <v>07.05.2023</v>
      </c>
      <c r="O10" s="7"/>
      <c r="Q10" s="3" t="str">
        <f>фунт!Q10</f>
        <v>07.06.2023</v>
      </c>
      <c r="R10" s="7"/>
      <c r="T10" s="3" t="str">
        <f>фунт!T10</f>
        <v>07.07.2023</v>
      </c>
      <c r="U10" s="7"/>
      <c r="W10" s="3" t="str">
        <f>фунт!W10</f>
        <v>07.08.2023</v>
      </c>
      <c r="X10" s="7"/>
      <c r="Z10" s="3" t="str">
        <f>фунт!Z10</f>
        <v>07.09.2023</v>
      </c>
      <c r="AA10" s="7"/>
      <c r="AC10" s="3" t="str">
        <f>фунт!AC10</f>
        <v>07.10.2023</v>
      </c>
      <c r="AD10" s="7"/>
      <c r="AF10" s="3" t="str">
        <f>фунт!AF10</f>
        <v>07.11.2023</v>
      </c>
      <c r="AG10" s="7"/>
      <c r="AI10" s="3" t="str">
        <f>фунт!AI10</f>
        <v>07.12.2023</v>
      </c>
      <c r="AJ10" s="7"/>
    </row>
    <row r="11" spans="2:36" x14ac:dyDescent="0.25">
      <c r="B11" s="3" t="str">
        <f>фунт!B11</f>
        <v>08.01.2023</v>
      </c>
      <c r="C11" s="7"/>
      <c r="E11" s="3" t="str">
        <f>фунт!E11</f>
        <v>08.02.2023</v>
      </c>
      <c r="F11" s="7"/>
      <c r="H11" s="3" t="str">
        <f>фунт!H11</f>
        <v>08.03.2023</v>
      </c>
      <c r="I11" s="7"/>
      <c r="K11" s="3" t="str">
        <f>фунт!K11</f>
        <v>08.04.2023</v>
      </c>
      <c r="L11" s="7"/>
      <c r="N11" s="3" t="str">
        <f>фунт!N11</f>
        <v>08.05.2023</v>
      </c>
      <c r="O11" s="7"/>
      <c r="Q11" s="3" t="str">
        <f>фунт!Q11</f>
        <v>08.06.2023</v>
      </c>
      <c r="R11" s="7" t="s">
        <v>52</v>
      </c>
      <c r="T11" s="3" t="str">
        <f>фунт!T11</f>
        <v>08.07.2023</v>
      </c>
      <c r="U11" s="7"/>
      <c r="W11" s="3" t="str">
        <f>фунт!W11</f>
        <v>08.08.2023</v>
      </c>
      <c r="X11" s="7"/>
      <c r="Z11" s="3" t="str">
        <f>фунт!Z11</f>
        <v>08.09.2023</v>
      </c>
      <c r="AA11" s="7"/>
      <c r="AC11" s="3" t="str">
        <f>фунт!AC11</f>
        <v>08.10.2023</v>
      </c>
      <c r="AD11" s="7"/>
      <c r="AF11" s="3" t="str">
        <f>фунт!AF11</f>
        <v>08.11.2023</v>
      </c>
      <c r="AG11" s="7"/>
      <c r="AI11" s="3" t="str">
        <f>фунт!AI11</f>
        <v>08.12.2023</v>
      </c>
      <c r="AJ11" s="7"/>
    </row>
    <row r="12" spans="2:36" x14ac:dyDescent="0.25">
      <c r="B12" s="3" t="str">
        <f>фунт!B12</f>
        <v>09.01.2023</v>
      </c>
      <c r="C12" s="7"/>
      <c r="E12" s="3" t="str">
        <f>фунт!E12</f>
        <v>09.02.2023</v>
      </c>
      <c r="F12" s="7" t="s">
        <v>52</v>
      </c>
      <c r="H12" s="3" t="str">
        <f>фунт!H12</f>
        <v>09.03.2023</v>
      </c>
      <c r="I12" s="7" t="s">
        <v>52</v>
      </c>
      <c r="K12" s="3" t="str">
        <f>фунт!K12</f>
        <v>09.04.2023</v>
      </c>
      <c r="L12" s="7"/>
      <c r="N12" s="3" t="str">
        <f>фунт!N12</f>
        <v>09.05.2023</v>
      </c>
      <c r="O12" s="7"/>
      <c r="Q12" s="3" t="str">
        <f>фунт!Q12</f>
        <v>09.06.2023</v>
      </c>
      <c r="R12" s="7" t="s">
        <v>52</v>
      </c>
      <c r="T12" s="3" t="str">
        <f>фунт!T12</f>
        <v>09.07.2023</v>
      </c>
      <c r="U12" s="7"/>
      <c r="W12" s="3" t="str">
        <f>фунт!W12</f>
        <v>09.08.2023</v>
      </c>
      <c r="X12" s="7"/>
      <c r="Z12" s="3" t="str">
        <f>фунт!Z12</f>
        <v>09.09.2023</v>
      </c>
      <c r="AA12" s="7"/>
      <c r="AC12" s="3" t="str">
        <f>фунт!AC12</f>
        <v>09.10.2023</v>
      </c>
      <c r="AD12" s="7"/>
      <c r="AF12" s="3" t="str">
        <f>фунт!AF12</f>
        <v>09.11.2023</v>
      </c>
      <c r="AG12" s="7"/>
      <c r="AI12" s="3" t="str">
        <f>фунт!AI12</f>
        <v>09.12.2023</v>
      </c>
      <c r="AJ12" s="7"/>
    </row>
    <row r="13" spans="2:36" x14ac:dyDescent="0.25">
      <c r="B13" s="3" t="str">
        <f>фунт!B13</f>
        <v>10.01.2023</v>
      </c>
      <c r="C13" s="7"/>
      <c r="E13" s="3" t="str">
        <f>фунт!E13</f>
        <v>10.02.2023</v>
      </c>
      <c r="F13" s="7" t="s">
        <v>52</v>
      </c>
      <c r="H13" s="3" t="str">
        <f>фунт!H13</f>
        <v>10.03.2023</v>
      </c>
      <c r="I13" s="7" t="s">
        <v>52</v>
      </c>
      <c r="K13" s="3" t="str">
        <f>фунт!K13</f>
        <v>10.04.2023</v>
      </c>
      <c r="L13" s="7"/>
      <c r="N13" s="3" t="str">
        <f>фунт!N13</f>
        <v>10.05.2023</v>
      </c>
      <c r="O13" s="7"/>
      <c r="Q13" s="3" t="str">
        <f>фунт!Q13</f>
        <v>10.06.2023</v>
      </c>
      <c r="R13" s="7"/>
      <c r="T13" s="3" t="str">
        <f>фунт!T13</f>
        <v>10.07.2023</v>
      </c>
      <c r="U13" s="7"/>
      <c r="W13" s="3" t="str">
        <f>фунт!W13</f>
        <v>10.08.2023</v>
      </c>
      <c r="X13" s="7"/>
      <c r="Z13" s="3" t="str">
        <f>фунт!Z13</f>
        <v>10.09.2023</v>
      </c>
      <c r="AA13" s="7"/>
      <c r="AC13" s="3" t="str">
        <f>фунт!AC13</f>
        <v>10.10.2023</v>
      </c>
      <c r="AD13" s="7"/>
      <c r="AF13" s="3" t="str">
        <f>фунт!AF13</f>
        <v>10.11.2023</v>
      </c>
      <c r="AG13" s="7"/>
      <c r="AI13" s="3" t="str">
        <f>фунт!AI13</f>
        <v>10.12.2023</v>
      </c>
      <c r="AJ13" s="7"/>
    </row>
    <row r="14" spans="2:36" x14ac:dyDescent="0.25">
      <c r="B14" s="3" t="str">
        <f>фунт!B14</f>
        <v>11.01.2023</v>
      </c>
      <c r="C14" s="7"/>
      <c r="E14" s="3" t="str">
        <f>фунт!E14</f>
        <v>11.02.2023</v>
      </c>
      <c r="F14" s="7"/>
      <c r="H14" s="3" t="str">
        <f>фунт!H14</f>
        <v>11.03.2023</v>
      </c>
      <c r="I14" s="7"/>
      <c r="K14" s="3" t="str">
        <f>фунт!K14</f>
        <v>11.04.2023</v>
      </c>
      <c r="L14" s="7"/>
      <c r="N14" s="3" t="str">
        <f>фунт!N14</f>
        <v>11.05.2023</v>
      </c>
      <c r="O14" s="7" t="s">
        <v>52</v>
      </c>
      <c r="Q14" s="3" t="str">
        <f>фунт!Q14</f>
        <v>11.06.2023</v>
      </c>
      <c r="R14" s="7"/>
      <c r="T14" s="3" t="str">
        <f>фунт!T14</f>
        <v>11.07.2023</v>
      </c>
      <c r="U14" s="7"/>
      <c r="W14" s="3" t="str">
        <f>фунт!W14</f>
        <v>11.08.2023</v>
      </c>
      <c r="X14" s="7"/>
      <c r="Z14" s="3" t="str">
        <f>фунт!Z14</f>
        <v>11.09.2023</v>
      </c>
      <c r="AA14" s="7"/>
      <c r="AC14" s="3" t="str">
        <f>фунт!AC14</f>
        <v>11.10.2023</v>
      </c>
      <c r="AD14" s="7"/>
      <c r="AF14" s="3" t="str">
        <f>фунт!AF14</f>
        <v>11.11.2023</v>
      </c>
      <c r="AG14" s="7"/>
      <c r="AI14" s="3" t="str">
        <f>фунт!AI14</f>
        <v>11.12.2023</v>
      </c>
      <c r="AJ14" s="7"/>
    </row>
    <row r="15" spans="2:36" x14ac:dyDescent="0.25">
      <c r="B15" s="3" t="str">
        <f>фунт!B15</f>
        <v>12.01.2023</v>
      </c>
      <c r="C15" s="7" t="s">
        <v>52</v>
      </c>
      <c r="E15" s="3" t="str">
        <f>фунт!E15</f>
        <v>12.02.2023</v>
      </c>
      <c r="F15" s="7"/>
      <c r="H15" s="3" t="str">
        <f>фунт!H15</f>
        <v>12.03.2023</v>
      </c>
      <c r="I15" s="7"/>
      <c r="K15" s="3" t="str">
        <f>фунт!K15</f>
        <v>12.04.2023</v>
      </c>
      <c r="L15" s="7"/>
      <c r="N15" s="3" t="s">
        <v>253</v>
      </c>
      <c r="O15" s="7" t="s">
        <v>52</v>
      </c>
      <c r="Q15" s="3" t="str">
        <f>фунт!Q15</f>
        <v>12.06.2023</v>
      </c>
      <c r="R15" s="7"/>
      <c r="T15" s="3" t="str">
        <f>фунт!T15</f>
        <v>12.07.2023</v>
      </c>
      <c r="U15" s="7"/>
      <c r="W15" s="3" t="str">
        <f>фунт!W15</f>
        <v>12.08.2023</v>
      </c>
      <c r="X15" s="7"/>
      <c r="Z15" s="3" t="str">
        <f>фунт!Z15</f>
        <v>12.09.2023</v>
      </c>
      <c r="AA15" s="7"/>
      <c r="AC15" s="3" t="str">
        <f>фунт!AC15</f>
        <v>12.10.2023</v>
      </c>
      <c r="AD15" s="7"/>
      <c r="AF15" s="3" t="str">
        <f>фунт!AF15</f>
        <v>12.11.2023</v>
      </c>
      <c r="AG15" s="7"/>
      <c r="AI15" s="3" t="str">
        <f>фунт!AI15</f>
        <v>12.12.2023</v>
      </c>
      <c r="AJ15" s="7"/>
    </row>
    <row r="16" spans="2:36" x14ac:dyDescent="0.25">
      <c r="B16" s="3" t="str">
        <f>фунт!B16</f>
        <v>13.01.2023</v>
      </c>
      <c r="C16" s="7" t="s">
        <v>52</v>
      </c>
      <c r="E16" s="3" t="str">
        <f>фунт!E16</f>
        <v>13.02.2023</v>
      </c>
      <c r="F16" s="7"/>
      <c r="H16" s="3" t="str">
        <f>фунт!H16</f>
        <v>13.03.2023</v>
      </c>
      <c r="I16" s="7"/>
      <c r="K16" s="3" t="str">
        <f>фунт!K16</f>
        <v>13.04.2023</v>
      </c>
      <c r="L16" s="7" t="s">
        <v>52</v>
      </c>
      <c r="N16" s="3" t="str">
        <f>фунт!N16</f>
        <v>13.05.2023</v>
      </c>
      <c r="O16" s="7"/>
      <c r="Q16" s="3" t="str">
        <f>фунт!Q16</f>
        <v>13.06.2023</v>
      </c>
      <c r="R16" s="7"/>
      <c r="T16" s="3" t="str">
        <f>фунт!T16</f>
        <v>13.07.2023</v>
      </c>
      <c r="U16" s="7"/>
      <c r="W16" s="3" t="str">
        <f>фунт!W16</f>
        <v>13.08.2023</v>
      </c>
      <c r="X16" s="7"/>
      <c r="Z16" s="3" t="str">
        <f>фунт!Z16</f>
        <v>13.09.2023</v>
      </c>
      <c r="AA16" s="7"/>
      <c r="AC16" s="3" t="str">
        <f>фунт!AC16</f>
        <v>13.10.2023</v>
      </c>
      <c r="AD16" s="7"/>
      <c r="AF16" s="3" t="str">
        <f>фунт!AF16</f>
        <v>13.11.2023</v>
      </c>
      <c r="AG16" s="7"/>
      <c r="AI16" s="3" t="str">
        <f>фунт!AI16</f>
        <v>13.12.2023</v>
      </c>
      <c r="AJ16" s="7"/>
    </row>
    <row r="17" spans="2:36" x14ac:dyDescent="0.25">
      <c r="B17" s="3" t="str">
        <f>фунт!B17</f>
        <v>14.01.2023</v>
      </c>
      <c r="C17" s="7"/>
      <c r="E17" s="3" t="str">
        <f>фунт!E17</f>
        <v>14.02.2023</v>
      </c>
      <c r="F17" s="7"/>
      <c r="H17" s="3" t="str">
        <f>фунт!H17</f>
        <v>14.03.2023</v>
      </c>
      <c r="I17" s="7"/>
      <c r="K17" s="3" t="str">
        <f>фунт!K17</f>
        <v>14.04.2023</v>
      </c>
      <c r="L17" s="7" t="s">
        <v>52</v>
      </c>
      <c r="N17" s="3" t="str">
        <f>фунт!N17</f>
        <v>14.05.2023</v>
      </c>
      <c r="O17" s="7"/>
      <c r="Q17" s="3" t="str">
        <f>фунт!Q17</f>
        <v>14.06.2023</v>
      </c>
      <c r="R17" s="7"/>
      <c r="T17" s="3" t="str">
        <f>фунт!T17</f>
        <v>14.07.2023</v>
      </c>
      <c r="U17" s="7"/>
      <c r="W17" s="3" t="str">
        <f>фунт!W17</f>
        <v>14.08.2023</v>
      </c>
      <c r="X17" s="7"/>
      <c r="Z17" s="3" t="str">
        <f>фунт!Z17</f>
        <v>14.09.2023</v>
      </c>
      <c r="AA17" s="7"/>
      <c r="AC17" s="3" t="str">
        <f>фунт!AC17</f>
        <v>14.10.2023</v>
      </c>
      <c r="AD17" s="7"/>
      <c r="AF17" s="3" t="str">
        <f>фунт!AF17</f>
        <v>14.11.2023</v>
      </c>
      <c r="AG17" s="7"/>
      <c r="AI17" s="3" t="str">
        <f>фунт!AI17</f>
        <v>14.12.2023</v>
      </c>
      <c r="AJ17" s="7"/>
    </row>
    <row r="18" spans="2:36" x14ac:dyDescent="0.25">
      <c r="B18" s="3" t="str">
        <f>фунт!B18</f>
        <v>15.01.2023</v>
      </c>
      <c r="C18" s="7"/>
      <c r="E18" s="3" t="str">
        <f>фунт!E18</f>
        <v>15.02.2023</v>
      </c>
      <c r="F18" s="7"/>
      <c r="H18" s="3" t="str">
        <f>фунт!H18</f>
        <v>15.03.2023</v>
      </c>
      <c r="I18" s="7"/>
      <c r="K18" s="3" t="str">
        <f>фунт!K18</f>
        <v>15.04.2023</v>
      </c>
      <c r="L18" s="7"/>
      <c r="N18" s="3" t="str">
        <f>фунт!N18</f>
        <v>15.05.2023</v>
      </c>
      <c r="O18" s="7"/>
      <c r="Q18" s="3" t="str">
        <f>фунт!Q18</f>
        <v>15.06.2023</v>
      </c>
      <c r="R18" s="7" t="s">
        <v>52</v>
      </c>
      <c r="T18" s="3" t="str">
        <f>фунт!T18</f>
        <v>15.07.2023</v>
      </c>
      <c r="U18" s="7"/>
      <c r="W18" s="3" t="str">
        <f>фунт!W18</f>
        <v>15.08.2023</v>
      </c>
      <c r="X18" s="7"/>
      <c r="Z18" s="3" t="str">
        <f>фунт!Z18</f>
        <v>15.09.2023</v>
      </c>
      <c r="AA18" s="7"/>
      <c r="AC18" s="3" t="str">
        <f>фунт!AC18</f>
        <v>15.10.2023</v>
      </c>
      <c r="AD18" s="7"/>
      <c r="AF18" s="3" t="str">
        <f>фунт!AF18</f>
        <v>15.11.2023</v>
      </c>
      <c r="AG18" s="7"/>
      <c r="AI18" s="3" t="str">
        <f>фунт!AI18</f>
        <v>15.12.2023</v>
      </c>
      <c r="AJ18" s="7"/>
    </row>
    <row r="19" spans="2:36" x14ac:dyDescent="0.25">
      <c r="B19" s="3" t="str">
        <f>фунт!B19</f>
        <v>16.01.2023</v>
      </c>
      <c r="C19" s="7"/>
      <c r="E19" s="3" t="str">
        <f>фунт!E19</f>
        <v>16.02.2023</v>
      </c>
      <c r="F19" s="7" t="s">
        <v>52</v>
      </c>
      <c r="H19" s="3" t="str">
        <f>фунт!H19</f>
        <v>16.03.2023</v>
      </c>
      <c r="I19" s="7" t="s">
        <v>52</v>
      </c>
      <c r="K19" s="3" t="str">
        <f>фунт!K19</f>
        <v>16.04.2023</v>
      </c>
      <c r="L19" s="7"/>
      <c r="N19" s="3" t="str">
        <f>фунт!N19</f>
        <v>16.05.2023</v>
      </c>
      <c r="O19" s="7"/>
      <c r="Q19" s="3" t="str">
        <f>фунт!Q19</f>
        <v>16.06.2023</v>
      </c>
      <c r="R19" s="7" t="s">
        <v>52</v>
      </c>
      <c r="T19" s="3" t="str">
        <f>фунт!T19</f>
        <v>16.07.2023</v>
      </c>
      <c r="U19" s="7"/>
      <c r="W19" s="3" t="str">
        <f>фунт!W19</f>
        <v>16.08.2023</v>
      </c>
      <c r="X19" s="7"/>
      <c r="Z19" s="3" t="str">
        <f>фунт!Z19</f>
        <v>16.09.2023</v>
      </c>
      <c r="AA19" s="7"/>
      <c r="AC19" s="3" t="str">
        <f>фунт!AC19</f>
        <v>16.10.2023</v>
      </c>
      <c r="AD19" s="7"/>
      <c r="AF19" s="3" t="str">
        <f>фунт!AF19</f>
        <v>16.11.2023</v>
      </c>
      <c r="AG19" s="7"/>
      <c r="AI19" s="3" t="str">
        <f>фунт!AI19</f>
        <v>16.12.2023</v>
      </c>
      <c r="AJ19" s="7"/>
    </row>
    <row r="20" spans="2:36" x14ac:dyDescent="0.25">
      <c r="B20" s="3" t="str">
        <f>фунт!B20</f>
        <v>17.01.2023</v>
      </c>
      <c r="C20" s="7"/>
      <c r="E20" s="3" t="str">
        <f>фунт!E20</f>
        <v>17.02.2023</v>
      </c>
      <c r="F20" s="7" t="s">
        <v>52</v>
      </c>
      <c r="H20" s="3" t="str">
        <f>фунт!H20</f>
        <v>17.03.2023</v>
      </c>
      <c r="I20" s="7" t="s">
        <v>52</v>
      </c>
      <c r="K20" s="3" t="str">
        <f>фунт!K20</f>
        <v>17.04.2023</v>
      </c>
      <c r="L20" s="7"/>
      <c r="N20" s="3" t="str">
        <f>фунт!N20</f>
        <v>17.05.2023</v>
      </c>
      <c r="O20" s="7"/>
      <c r="Q20" s="3" t="str">
        <f>фунт!Q20</f>
        <v>17.06.2023</v>
      </c>
      <c r="R20" s="7"/>
      <c r="T20" s="3" t="str">
        <f>фунт!T20</f>
        <v>17.07.2023</v>
      </c>
      <c r="U20" s="7"/>
      <c r="W20" s="3" t="str">
        <f>фунт!W20</f>
        <v>17.08.2023</v>
      </c>
      <c r="X20" s="7"/>
      <c r="Z20" s="3" t="str">
        <f>фунт!Z20</f>
        <v>17.09.2023</v>
      </c>
      <c r="AA20" s="7"/>
      <c r="AC20" s="3" t="str">
        <f>фунт!AC20</f>
        <v>17.10.2023</v>
      </c>
      <c r="AD20" s="7"/>
      <c r="AF20" s="3" t="str">
        <f>фунт!AF20</f>
        <v>17.11.2023</v>
      </c>
      <c r="AG20" s="7"/>
      <c r="AI20" s="3" t="str">
        <f>фунт!AI20</f>
        <v>17.12.2023</v>
      </c>
      <c r="AJ20" s="7"/>
    </row>
    <row r="21" spans="2:36" x14ac:dyDescent="0.25">
      <c r="B21" s="3" t="str">
        <f>фунт!B21</f>
        <v>18.01.2023</v>
      </c>
      <c r="C21" s="7"/>
      <c r="E21" s="3" t="str">
        <f>фунт!E21</f>
        <v>18.02.2023</v>
      </c>
      <c r="F21" s="7" t="s">
        <v>52</v>
      </c>
      <c r="H21" s="3" t="str">
        <f>фунт!H21</f>
        <v>18.03.2023</v>
      </c>
      <c r="I21" s="7"/>
      <c r="K21" s="3" t="str">
        <f>фунт!K21</f>
        <v>18.04.2023</v>
      </c>
      <c r="L21" s="7"/>
      <c r="N21" s="3" t="str">
        <f>фунт!N21</f>
        <v>18.05.2023</v>
      </c>
      <c r="O21" s="7" t="s">
        <v>52</v>
      </c>
      <c r="Q21" s="3" t="str">
        <f>фунт!Q21</f>
        <v>18.06.2023</v>
      </c>
      <c r="R21" s="7"/>
      <c r="T21" s="3" t="str">
        <f>фунт!T21</f>
        <v>18.07.2023</v>
      </c>
      <c r="U21" s="7"/>
      <c r="W21" s="3" t="str">
        <f>фунт!W21</f>
        <v>18.08.2023</v>
      </c>
      <c r="X21" s="7"/>
      <c r="Z21" s="3" t="str">
        <f>фунт!Z21</f>
        <v>18.09.2023</v>
      </c>
      <c r="AA21" s="7"/>
      <c r="AC21" s="3" t="str">
        <f>фунт!AC21</f>
        <v>18.10.2023</v>
      </c>
      <c r="AD21" s="7"/>
      <c r="AF21" s="3" t="str">
        <f>фунт!AF21</f>
        <v>18.11.2023</v>
      </c>
      <c r="AG21" s="7"/>
      <c r="AI21" s="3" t="str">
        <f>фунт!AI21</f>
        <v>18.12.2023</v>
      </c>
      <c r="AJ21" s="7"/>
    </row>
    <row r="22" spans="2:36" x14ac:dyDescent="0.25">
      <c r="B22" s="3" t="str">
        <f>фунт!B22</f>
        <v>19.01.2023</v>
      </c>
      <c r="C22" s="7" t="s">
        <v>52</v>
      </c>
      <c r="E22" s="3" t="str">
        <f>фунт!E22</f>
        <v>19.02.2023</v>
      </c>
      <c r="F22" s="7"/>
      <c r="H22" s="3" t="str">
        <f>фунт!H22</f>
        <v>19.03.2023</v>
      </c>
      <c r="I22" s="7"/>
      <c r="K22" s="3" t="str">
        <f>фунт!K22</f>
        <v>19.04.2023</v>
      </c>
      <c r="L22" s="7" t="s">
        <v>52</v>
      </c>
      <c r="N22" s="3" t="str">
        <f>фунт!N22</f>
        <v>19.05.2023</v>
      </c>
      <c r="O22" s="7" t="s">
        <v>52</v>
      </c>
      <c r="Q22" s="3" t="str">
        <f>фунт!Q22</f>
        <v>19.06.2023</v>
      </c>
      <c r="R22" s="7"/>
      <c r="T22" s="3" t="str">
        <f>фунт!T22</f>
        <v>19.07.2023</v>
      </c>
      <c r="U22" s="7"/>
      <c r="W22" s="3" t="str">
        <f>фунт!W22</f>
        <v>19.08.2023</v>
      </c>
      <c r="X22" s="7"/>
      <c r="Z22" s="3" t="str">
        <f>фунт!Z22</f>
        <v>19.09.2023</v>
      </c>
      <c r="AA22" s="7"/>
      <c r="AC22" s="3" t="str">
        <f>фунт!AC22</f>
        <v>19.10.2023</v>
      </c>
      <c r="AD22" s="7"/>
      <c r="AF22" s="3" t="str">
        <f>фунт!AF22</f>
        <v>19.11.2023</v>
      </c>
      <c r="AG22" s="7"/>
      <c r="AI22" s="3" t="str">
        <f>фунт!AI22</f>
        <v>19.12.2023</v>
      </c>
      <c r="AJ22" s="7"/>
    </row>
    <row r="23" spans="2:36" x14ac:dyDescent="0.25">
      <c r="B23" s="3" t="str">
        <f>фунт!B23</f>
        <v>20.01.2023</v>
      </c>
      <c r="C23" s="7" t="s">
        <v>52</v>
      </c>
      <c r="E23" s="3" t="str">
        <f>фунт!E23</f>
        <v>20.02.2023</v>
      </c>
      <c r="F23" s="7"/>
      <c r="H23" s="3" t="str">
        <f>фунт!H23</f>
        <v>20.03.2023</v>
      </c>
      <c r="I23" s="7"/>
      <c r="K23" s="3" t="str">
        <f>фунт!K23</f>
        <v>20.04.2023</v>
      </c>
      <c r="L23" s="7" t="s">
        <v>52</v>
      </c>
      <c r="N23" s="3" t="str">
        <f>фунт!N23</f>
        <v>20.05.2023</v>
      </c>
      <c r="O23" s="7"/>
      <c r="Q23" s="3" t="str">
        <f>фунт!Q23</f>
        <v>20.06.2023</v>
      </c>
      <c r="R23" s="7"/>
      <c r="T23" s="3" t="str">
        <f>фунт!T23</f>
        <v>20.07.2023</v>
      </c>
      <c r="U23" s="7"/>
      <c r="W23" s="3" t="str">
        <f>фунт!W23</f>
        <v>20.08.2023</v>
      </c>
      <c r="X23" s="7"/>
      <c r="Z23" s="3" t="str">
        <f>фунт!Z23</f>
        <v>20.09.2023</v>
      </c>
      <c r="AA23" s="7"/>
      <c r="AC23" s="3" t="str">
        <f>фунт!AC23</f>
        <v>20.10.2023</v>
      </c>
      <c r="AD23" s="7"/>
      <c r="AF23" s="3" t="str">
        <f>фунт!AF23</f>
        <v>20.11.2023</v>
      </c>
      <c r="AG23" s="7"/>
      <c r="AI23" s="3" t="str">
        <f>фунт!AI23</f>
        <v>20.12.2023</v>
      </c>
      <c r="AJ23" s="7"/>
    </row>
    <row r="24" spans="2:36" x14ac:dyDescent="0.25">
      <c r="B24" s="3" t="str">
        <f>фунт!B24</f>
        <v>21.01.2023</v>
      </c>
      <c r="C24" s="7" t="s">
        <v>52</v>
      </c>
      <c r="E24" s="3" t="str">
        <f>фунт!E24</f>
        <v>21.02.2023</v>
      </c>
      <c r="F24" s="7"/>
      <c r="H24" s="3" t="str">
        <f>фунт!H24</f>
        <v>21.03.2023</v>
      </c>
      <c r="I24" s="7"/>
      <c r="K24" s="3" t="str">
        <f>фунт!K24</f>
        <v>21.04.2023</v>
      </c>
      <c r="L24" s="7" t="s">
        <v>52</v>
      </c>
      <c r="N24" s="3" t="str">
        <f>фунт!N24</f>
        <v>21.05.2023</v>
      </c>
      <c r="O24" s="7"/>
      <c r="Q24" s="3" t="str">
        <f>фунт!Q24</f>
        <v>21.06.2023</v>
      </c>
      <c r="R24" s="7"/>
      <c r="T24" s="3" t="str">
        <f>фунт!T24</f>
        <v>21.07.2023</v>
      </c>
      <c r="U24" s="7"/>
      <c r="W24" s="3" t="str">
        <f>фунт!W24</f>
        <v>21.08.2023</v>
      </c>
      <c r="X24" s="7"/>
      <c r="Z24" s="3" t="str">
        <f>фунт!Z24</f>
        <v>21.09.2023</v>
      </c>
      <c r="AA24" s="7"/>
      <c r="AC24" s="3" t="str">
        <f>фунт!AC24</f>
        <v>21.10.2023</v>
      </c>
      <c r="AD24" s="7"/>
      <c r="AF24" s="3" t="str">
        <f>фунт!AF24</f>
        <v>21.11.2023</v>
      </c>
      <c r="AG24" s="7"/>
      <c r="AI24" s="3" t="str">
        <f>фунт!AI24</f>
        <v>21.12.2023</v>
      </c>
      <c r="AJ24" s="7"/>
    </row>
    <row r="25" spans="2:36" x14ac:dyDescent="0.25">
      <c r="B25" s="3" t="str">
        <f>фунт!B25</f>
        <v>22.01.2023</v>
      </c>
      <c r="C25" s="7"/>
      <c r="E25" s="3" t="str">
        <f>фунт!E25</f>
        <v>22.02.2023</v>
      </c>
      <c r="F25" s="7"/>
      <c r="H25" s="3" t="str">
        <f>фунт!H25</f>
        <v>22.03.2023</v>
      </c>
      <c r="I25" s="7"/>
      <c r="K25" s="3" t="str">
        <f>фунт!K25</f>
        <v>22.04.2023</v>
      </c>
      <c r="L25" s="7"/>
      <c r="N25" s="3" t="str">
        <f>фунт!N25</f>
        <v>22.05.2023</v>
      </c>
      <c r="O25" s="7"/>
      <c r="Q25" s="3" t="str">
        <f>фунт!Q25</f>
        <v>22.06.2023</v>
      </c>
      <c r="R25" s="7" t="s">
        <v>52</v>
      </c>
      <c r="T25" s="3" t="str">
        <f>фунт!T25</f>
        <v>22.07.2023</v>
      </c>
      <c r="U25" s="7"/>
      <c r="W25" s="3" t="str">
        <f>фунт!W25</f>
        <v>22.08.2023</v>
      </c>
      <c r="X25" s="7"/>
      <c r="Z25" s="3" t="str">
        <f>фунт!Z25</f>
        <v>22.09.2023</v>
      </c>
      <c r="AA25" s="7"/>
      <c r="AC25" s="3" t="str">
        <f>фунт!AC25</f>
        <v>22.10.2023</v>
      </c>
      <c r="AD25" s="7"/>
      <c r="AF25" s="3" t="str">
        <f>фунт!AF25</f>
        <v>22.11.2023</v>
      </c>
      <c r="AG25" s="7"/>
      <c r="AI25" s="3" t="str">
        <f>фунт!AI25</f>
        <v>22.12.2023</v>
      </c>
      <c r="AJ25" s="7"/>
    </row>
    <row r="26" spans="2:36" x14ac:dyDescent="0.25">
      <c r="B26" s="3" t="str">
        <f>фунт!B26</f>
        <v>23.01.2023</v>
      </c>
      <c r="C26" s="7"/>
      <c r="E26" s="3" t="str">
        <f>фунт!E26</f>
        <v>23.02.2023</v>
      </c>
      <c r="F26" s="7" t="s">
        <v>52</v>
      </c>
      <c r="H26" s="3" t="str">
        <f>фунт!H26</f>
        <v>23.03.2023</v>
      </c>
      <c r="I26" s="7" t="s">
        <v>52</v>
      </c>
      <c r="K26" s="3" t="str">
        <f>фунт!K26</f>
        <v>23.04.2023</v>
      </c>
      <c r="L26" s="7"/>
      <c r="N26" s="3" t="str">
        <f>фунт!N26</f>
        <v>23.05.2023</v>
      </c>
      <c r="O26" s="7"/>
      <c r="Q26" s="3" t="str">
        <f>фунт!Q26</f>
        <v>23.06.2023</v>
      </c>
      <c r="R26" s="7" t="s">
        <v>52</v>
      </c>
      <c r="T26" s="3" t="str">
        <f>фунт!T26</f>
        <v>23.07.2023</v>
      </c>
      <c r="U26" s="7"/>
      <c r="W26" s="3" t="str">
        <f>фунт!W26</f>
        <v>23.08.2023</v>
      </c>
      <c r="X26" s="7"/>
      <c r="Z26" s="3" t="str">
        <f>фунт!Z26</f>
        <v>23.09.2023</v>
      </c>
      <c r="AA26" s="7"/>
      <c r="AC26" s="3" t="str">
        <f>фунт!AC26</f>
        <v>23.10.2023</v>
      </c>
      <c r="AD26" s="7"/>
      <c r="AF26" s="3" t="str">
        <f>фунт!AF26</f>
        <v>23.11.2023</v>
      </c>
      <c r="AG26" s="7"/>
      <c r="AI26" s="3" t="str">
        <f>фунт!AI26</f>
        <v>23.12.2023</v>
      </c>
      <c r="AJ26" s="7"/>
    </row>
    <row r="27" spans="2:36" x14ac:dyDescent="0.25">
      <c r="B27" s="3" t="str">
        <f>фунт!B27</f>
        <v>24.01.2023</v>
      </c>
      <c r="C27" s="7"/>
      <c r="E27" s="3" t="str">
        <f>фунт!E27</f>
        <v>24.02.2023</v>
      </c>
      <c r="F27" s="7" t="s">
        <v>52</v>
      </c>
      <c r="H27" s="3" t="str">
        <f>фунт!H27</f>
        <v>24.03.2023</v>
      </c>
      <c r="I27" s="7" t="s">
        <v>52</v>
      </c>
      <c r="K27" s="3" t="str">
        <f>фунт!K27</f>
        <v>24.04.2023</v>
      </c>
      <c r="L27" s="7"/>
      <c r="N27" s="3" t="str">
        <f>фунт!N27</f>
        <v>24.05.2023</v>
      </c>
      <c r="O27" s="7"/>
      <c r="Q27" s="3" t="str">
        <f>фунт!Q27</f>
        <v>24.06.2023</v>
      </c>
      <c r="R27" s="7"/>
      <c r="T27" s="3" t="str">
        <f>фунт!T27</f>
        <v>24.07.2023</v>
      </c>
      <c r="U27" s="7"/>
      <c r="W27" s="3" t="str">
        <f>фунт!W27</f>
        <v>24.08.2023</v>
      </c>
      <c r="X27" s="7"/>
      <c r="Z27" s="3" t="str">
        <f>фунт!Z27</f>
        <v>24.09.2023</v>
      </c>
      <c r="AA27" s="7"/>
      <c r="AC27" s="3" t="str">
        <f>фунт!AC27</f>
        <v>24.10.2023</v>
      </c>
      <c r="AD27" s="7"/>
      <c r="AF27" s="3" t="str">
        <f>фунт!AF27</f>
        <v>24.11.2023</v>
      </c>
      <c r="AG27" s="7"/>
      <c r="AI27" s="3" t="str">
        <f>фунт!AI27</f>
        <v>24.12.2023</v>
      </c>
      <c r="AJ27" s="7"/>
    </row>
    <row r="28" spans="2:36" x14ac:dyDescent="0.25">
      <c r="B28" s="3" t="str">
        <f>фунт!B28</f>
        <v>25.01.2023</v>
      </c>
      <c r="C28" s="7"/>
      <c r="E28" s="3" t="str">
        <f>фунт!E28</f>
        <v>25.02.2023</v>
      </c>
      <c r="F28" s="7"/>
      <c r="H28" s="3" t="str">
        <f>фунт!H28</f>
        <v>25.03.2023</v>
      </c>
      <c r="I28" s="7"/>
      <c r="K28" s="3" t="str">
        <f>фунт!K28</f>
        <v>25.04.2023</v>
      </c>
      <c r="L28" s="7"/>
      <c r="N28" s="3" t="str">
        <f>фунт!N28</f>
        <v>25.05.2023</v>
      </c>
      <c r="O28" s="7" t="s">
        <v>52</v>
      </c>
      <c r="Q28" s="3" t="str">
        <f>фунт!Q28</f>
        <v>25.06.2023</v>
      </c>
      <c r="R28" s="7"/>
      <c r="T28" s="3" t="str">
        <f>фунт!T28</f>
        <v>25.07.2023</v>
      </c>
      <c r="U28" s="7"/>
      <c r="W28" s="3" t="str">
        <f>фунт!W28</f>
        <v>25.08.2023</v>
      </c>
      <c r="X28" s="7"/>
      <c r="Z28" s="3" t="str">
        <f>фунт!Z28</f>
        <v>25.09.2023</v>
      </c>
      <c r="AA28" s="7"/>
      <c r="AC28" s="3" t="str">
        <f>фунт!AC28</f>
        <v>25.10.2023</v>
      </c>
      <c r="AD28" s="7"/>
      <c r="AF28" s="3" t="str">
        <f>фунт!AF28</f>
        <v>25.11.2023</v>
      </c>
      <c r="AG28" s="7"/>
      <c r="AI28" s="3" t="str">
        <f>фунт!AI28</f>
        <v>25.12.2023</v>
      </c>
      <c r="AJ28" s="7"/>
    </row>
    <row r="29" spans="2:36" x14ac:dyDescent="0.25">
      <c r="B29" s="3" t="str">
        <f>фунт!B29</f>
        <v>26.01.2023</v>
      </c>
      <c r="C29" s="7" t="s">
        <v>52</v>
      </c>
      <c r="E29" s="3" t="str">
        <f>фунт!E29</f>
        <v>26.02.2023</v>
      </c>
      <c r="F29" s="7"/>
      <c r="H29" s="3" t="str">
        <f>фунт!H29</f>
        <v>26.03.2023</v>
      </c>
      <c r="I29" s="7"/>
      <c r="K29" s="3" t="str">
        <f>фунт!K29</f>
        <v>26.04.2023</v>
      </c>
      <c r="L29" s="7"/>
      <c r="N29" s="3" t="str">
        <f>фунт!N29</f>
        <v>26.05.2023</v>
      </c>
      <c r="O29" s="7" t="s">
        <v>52</v>
      </c>
      <c r="Q29" s="3" t="str">
        <f>фунт!Q29</f>
        <v>26.06.2023</v>
      </c>
      <c r="R29" s="7"/>
      <c r="T29" s="3" t="str">
        <f>фунт!T29</f>
        <v>26.07.2023</v>
      </c>
      <c r="U29" s="7"/>
      <c r="W29" s="3" t="str">
        <f>фунт!W29</f>
        <v>26.08.2023</v>
      </c>
      <c r="X29" s="7"/>
      <c r="Z29" s="3" t="str">
        <f>фунт!Z29</f>
        <v>26.09.2023</v>
      </c>
      <c r="AA29" s="7"/>
      <c r="AC29" s="3" t="str">
        <f>фунт!AC29</f>
        <v>26.10.2023</v>
      </c>
      <c r="AD29" s="7"/>
      <c r="AF29" s="3" t="str">
        <f>фунт!AF29</f>
        <v>26.11.2023</v>
      </c>
      <c r="AG29" s="7"/>
      <c r="AI29" s="3" t="str">
        <f>фунт!AI29</f>
        <v>26.12.2023</v>
      </c>
      <c r="AJ29" s="7"/>
    </row>
    <row r="30" spans="2:36" x14ac:dyDescent="0.25">
      <c r="B30" s="3" t="str">
        <f>фунт!B30</f>
        <v>27.01.2023</v>
      </c>
      <c r="C30" s="7" t="s">
        <v>52</v>
      </c>
      <c r="E30" s="3" t="str">
        <f>фунт!E30</f>
        <v>27.02.2023</v>
      </c>
      <c r="F30" s="7"/>
      <c r="H30" s="3" t="str">
        <f>фунт!H30</f>
        <v>27.03.2023</v>
      </c>
      <c r="I30" s="7"/>
      <c r="K30" s="3" t="str">
        <f>фунт!K30</f>
        <v>27.04.2023</v>
      </c>
      <c r="L30" s="7" t="s">
        <v>52</v>
      </c>
      <c r="N30" s="3" t="str">
        <f>фунт!N30</f>
        <v>27.05.2023</v>
      </c>
      <c r="O30" s="7" t="s">
        <v>52</v>
      </c>
      <c r="Q30" s="3" t="str">
        <f>фунт!Q30</f>
        <v>27.06.2023</v>
      </c>
      <c r="R30" s="7"/>
      <c r="T30" s="3" t="str">
        <f>фунт!T30</f>
        <v>27.07.2023</v>
      </c>
      <c r="U30" s="7"/>
      <c r="W30" s="3" t="str">
        <f>фунт!W30</f>
        <v>27.08.2023</v>
      </c>
      <c r="X30" s="7"/>
      <c r="Z30" s="3" t="str">
        <f>фунт!Z30</f>
        <v>27.09.2023</v>
      </c>
      <c r="AA30" s="7"/>
      <c r="AC30" s="3" t="str">
        <f>фунт!AC30</f>
        <v>27.10.2023</v>
      </c>
      <c r="AD30" s="7"/>
      <c r="AF30" s="3" t="str">
        <f>фунт!AF30</f>
        <v>27.11.2023</v>
      </c>
      <c r="AG30" s="7"/>
      <c r="AI30" s="3" t="str">
        <f>фунт!AI30</f>
        <v>27.12.2023</v>
      </c>
      <c r="AJ30" s="7"/>
    </row>
    <row r="31" spans="2:36" x14ac:dyDescent="0.25">
      <c r="B31" s="3" t="str">
        <f>фунт!B31</f>
        <v>28.01.2023</v>
      </c>
      <c r="C31" s="7"/>
      <c r="E31" s="3" t="str">
        <f>фунт!E31</f>
        <v>28.02.2023</v>
      </c>
      <c r="F31" s="7"/>
      <c r="H31" s="3" t="str">
        <f>фунт!H31</f>
        <v>28.03.2023</v>
      </c>
      <c r="I31" s="7"/>
      <c r="K31" s="3" t="str">
        <f>фунт!K31</f>
        <v>28.04.2023</v>
      </c>
      <c r="L31" s="7" t="s">
        <v>52</v>
      </c>
      <c r="N31" s="3" t="str">
        <f>фунт!N31</f>
        <v>28.05.2023</v>
      </c>
      <c r="O31" s="7"/>
      <c r="Q31" s="3" t="str">
        <f>фунт!Q31</f>
        <v>28.06.2023</v>
      </c>
      <c r="R31" s="7" t="s">
        <v>52</v>
      </c>
      <c r="T31" s="3" t="str">
        <f>фунт!T31</f>
        <v>28.07.2023</v>
      </c>
      <c r="U31" s="7"/>
      <c r="W31" s="3" t="str">
        <f>фунт!W31</f>
        <v>28.08.2023</v>
      </c>
      <c r="X31" s="7"/>
      <c r="Z31" s="3" t="str">
        <f>фунт!Z31</f>
        <v>28.09.2023</v>
      </c>
      <c r="AA31" s="7"/>
      <c r="AC31" s="3" t="str">
        <f>фунт!AC31</f>
        <v>28.10.2023</v>
      </c>
      <c r="AD31" s="7"/>
      <c r="AF31" s="3" t="str">
        <f>фунт!AF31</f>
        <v>28.11.2023</v>
      </c>
      <c r="AG31" s="7"/>
      <c r="AI31" s="3" t="str">
        <f>фунт!AI31</f>
        <v>28.12.2023</v>
      </c>
      <c r="AJ31" s="7"/>
    </row>
    <row r="32" spans="2:36" x14ac:dyDescent="0.25">
      <c r="B32" s="3" t="str">
        <f>фунт!B32</f>
        <v>29.01.2023</v>
      </c>
      <c r="C32" s="7"/>
      <c r="E32" s="4" t="str">
        <f>фунт!E32</f>
        <v>29.02.2023</v>
      </c>
      <c r="F32" s="5"/>
      <c r="G32" t="s">
        <v>163</v>
      </c>
      <c r="H32" s="3" t="str">
        <f>фунт!H32</f>
        <v>29.03.2023</v>
      </c>
      <c r="I32" s="7"/>
      <c r="K32" s="3" t="str">
        <f>фунт!K32</f>
        <v>29.04.2023</v>
      </c>
      <c r="L32" s="7"/>
      <c r="N32" s="3" t="str">
        <f>фунт!N32</f>
        <v>29.05.2023</v>
      </c>
      <c r="O32" s="7"/>
      <c r="Q32" s="3" t="str">
        <f>фунт!Q32</f>
        <v>29.06.2023</v>
      </c>
      <c r="R32" s="8" t="s">
        <v>52</v>
      </c>
      <c r="T32" s="3" t="str">
        <f>фунт!T32</f>
        <v>29.07.2023</v>
      </c>
      <c r="U32" s="7"/>
      <c r="W32" s="3" t="str">
        <f>фунт!W32</f>
        <v>29.08.2023</v>
      </c>
      <c r="X32" s="7"/>
      <c r="Z32" s="3" t="str">
        <f>фунт!Z32</f>
        <v>29.09.2023</v>
      </c>
      <c r="AA32" s="7"/>
      <c r="AB32" s="31"/>
      <c r="AC32" s="3" t="str">
        <f>фунт!AC32</f>
        <v>29.10.2023</v>
      </c>
      <c r="AD32" s="7"/>
      <c r="AF32" s="3" t="str">
        <f>фунт!AF32</f>
        <v>29.11.2023</v>
      </c>
      <c r="AG32" s="7"/>
      <c r="AI32" s="3" t="str">
        <f>фунт!AI32</f>
        <v>29.12.2023</v>
      </c>
      <c r="AJ32" s="7"/>
    </row>
    <row r="33" spans="1:37" x14ac:dyDescent="0.25">
      <c r="B33" s="3" t="str">
        <f>фунт!B33</f>
        <v>30.01.2023</v>
      </c>
      <c r="C33" s="7"/>
      <c r="E33" s="4" t="str">
        <f>фунт!E33</f>
        <v>30.02.2023</v>
      </c>
      <c r="F33" s="6"/>
      <c r="G33" t="s">
        <v>163</v>
      </c>
      <c r="H33" s="3" t="str">
        <f>фунт!H33</f>
        <v>30.03.2023</v>
      </c>
      <c r="I33" s="8" t="s">
        <v>52</v>
      </c>
      <c r="K33" s="3" t="str">
        <f>фунт!K33</f>
        <v>30.04.2023</v>
      </c>
      <c r="L33" s="7"/>
      <c r="N33" s="3" t="str">
        <f>фунт!N33</f>
        <v>30.05.2023</v>
      </c>
      <c r="O33" s="7"/>
      <c r="Q33" s="3" t="str">
        <f>фунт!Q33</f>
        <v>30.06.2023</v>
      </c>
      <c r="R33" s="8" t="s">
        <v>52</v>
      </c>
      <c r="T33" s="3" t="str">
        <f>фунт!T33</f>
        <v>30.07.2023</v>
      </c>
      <c r="U33" s="7"/>
      <c r="W33" s="3" t="str">
        <f>фунт!W33</f>
        <v>30.08.2023</v>
      </c>
      <c r="X33" s="7"/>
      <c r="Z33" s="3" t="str">
        <f>фунт!Z33</f>
        <v>30.09.2023</v>
      </c>
      <c r="AA33" s="7"/>
      <c r="AC33" s="3" t="str">
        <f>фунт!AC33</f>
        <v>30.10.2023</v>
      </c>
      <c r="AD33" s="7"/>
      <c r="AF33" s="3" t="str">
        <f>фунт!AF33</f>
        <v>30.11.2023</v>
      </c>
      <c r="AG33" s="7"/>
      <c r="AI33" s="3" t="str">
        <f>фунт!AI33</f>
        <v>30.12.2023</v>
      </c>
      <c r="AJ33" s="7"/>
    </row>
    <row r="34" spans="1:37" x14ac:dyDescent="0.25">
      <c r="B34" s="3" t="str">
        <f>фунт!B34</f>
        <v>31.01.2023</v>
      </c>
      <c r="C34" s="7"/>
      <c r="E34" s="4" t="str">
        <f>фунт!E34</f>
        <v>31.02.2023</v>
      </c>
      <c r="F34" s="6"/>
      <c r="G34" t="s">
        <v>163</v>
      </c>
      <c r="H34" s="3" t="str">
        <f>фунт!H34</f>
        <v>31.03.2023</v>
      </c>
      <c r="I34" s="8" t="s">
        <v>52</v>
      </c>
      <c r="K34" s="4" t="str">
        <f>фунт!K34</f>
        <v>31.04.2023</v>
      </c>
      <c r="L34" s="6"/>
      <c r="M34" t="s">
        <v>163</v>
      </c>
      <c r="N34" s="3" t="str">
        <f>фунт!N34</f>
        <v>31.05.2023</v>
      </c>
      <c r="O34" s="7"/>
      <c r="Q34" s="4" t="str">
        <f>фунт!Q34</f>
        <v>31.06.2023</v>
      </c>
      <c r="R34" s="6"/>
      <c r="S34" t="s">
        <v>163</v>
      </c>
      <c r="T34" s="3" t="str">
        <f>фунт!T34</f>
        <v>31.07.2023</v>
      </c>
      <c r="U34" s="7"/>
      <c r="W34" s="3" t="str">
        <f>фунт!W34</f>
        <v>31.08.2023</v>
      </c>
      <c r="X34" s="7"/>
      <c r="Z34" s="4" t="str">
        <f>фунт!Z34</f>
        <v>31.09.2023</v>
      </c>
      <c r="AA34" s="6"/>
      <c r="AB34" t="s">
        <v>163</v>
      </c>
      <c r="AC34" s="3" t="str">
        <f>фунт!AC34</f>
        <v>31.10.2023</v>
      </c>
      <c r="AD34" s="7"/>
      <c r="AF34" s="4" t="str">
        <f>фунт!AF34</f>
        <v>31.11.2023</v>
      </c>
      <c r="AG34" s="6"/>
      <c r="AH34" t="s">
        <v>163</v>
      </c>
      <c r="AI34" s="3" t="str">
        <f>фунт!AI34</f>
        <v>31.12.2023</v>
      </c>
      <c r="AJ34" s="7"/>
    </row>
    <row r="35" spans="1:37" x14ac:dyDescent="0.25">
      <c r="B35" s="9" t="s">
        <v>2</v>
      </c>
      <c r="C35" s="10" t="e">
        <f>AVERAGE(C4:C34)</f>
        <v>#DIV/0!</v>
      </c>
      <c r="E35" s="9" t="s">
        <v>2</v>
      </c>
      <c r="F35" s="10" t="e">
        <f>AVERAGE(F4:F34)</f>
        <v>#DIV/0!</v>
      </c>
      <c r="H35" s="9" t="s">
        <v>2</v>
      </c>
      <c r="I35" s="10" t="e">
        <f>AVERAGE(I4:I34)</f>
        <v>#DIV/0!</v>
      </c>
      <c r="K35" s="9" t="s">
        <v>2</v>
      </c>
      <c r="L35" s="10" t="e">
        <f>AVERAGE(L4:L34)</f>
        <v>#DIV/0!</v>
      </c>
      <c r="N35" s="9" t="s">
        <v>2</v>
      </c>
      <c r="O35" s="10" t="e">
        <f>AVERAGE(O4:O34)</f>
        <v>#DIV/0!</v>
      </c>
      <c r="Q35" s="9" t="s">
        <v>2</v>
      </c>
      <c r="R35" s="10" t="e">
        <f>AVERAGE(R4:R34)</f>
        <v>#DIV/0!</v>
      </c>
      <c r="T35" s="9" t="s">
        <v>2</v>
      </c>
      <c r="U35" s="10" t="e">
        <f>AVERAGE(U4:U34)</f>
        <v>#DIV/0!</v>
      </c>
      <c r="W35" s="9" t="s">
        <v>2</v>
      </c>
      <c r="X35" s="10" t="e">
        <f>AVERAGE(X4:X34)</f>
        <v>#DIV/0!</v>
      </c>
      <c r="Z35" s="9" t="s">
        <v>2</v>
      </c>
      <c r="AA35" s="10" t="e">
        <f>AVERAGE(AA4:AA34)</f>
        <v>#DIV/0!</v>
      </c>
      <c r="AC35" s="9" t="s">
        <v>2</v>
      </c>
      <c r="AD35" s="10" t="e">
        <f>AVERAGE(AD4:AD34)</f>
        <v>#DIV/0!</v>
      </c>
      <c r="AF35" s="9" t="s">
        <v>2</v>
      </c>
      <c r="AG35" s="10" t="e">
        <f>AVERAGE(AG4:AG34)</f>
        <v>#DIV/0!</v>
      </c>
      <c r="AI35" s="9" t="s">
        <v>2</v>
      </c>
      <c r="AJ35" s="10" t="e">
        <f>AVERAGE(AJ4:AJ34)</f>
        <v>#DIV/0!</v>
      </c>
    </row>
    <row r="36" spans="1:37" hidden="1" outlineLevel="1" x14ac:dyDescent="0.25">
      <c r="B36" s="9" t="s">
        <v>188</v>
      </c>
      <c r="C36" s="10">
        <f>IFERROR((MEDIAN(C4:C34)),0)</f>
        <v>0</v>
      </c>
      <c r="D36" t="s">
        <v>163</v>
      </c>
      <c r="E36" s="9" t="s">
        <v>188</v>
      </c>
      <c r="F36" s="10">
        <f>IFERROR((MEDIAN(F4:F34)),0)</f>
        <v>0</v>
      </c>
      <c r="G36" t="s">
        <v>163</v>
      </c>
      <c r="H36" s="9" t="s">
        <v>188</v>
      </c>
      <c r="I36" s="10">
        <f>IFERROR((MEDIAN(I4:I34)),0)</f>
        <v>0</v>
      </c>
      <c r="J36" t="s">
        <v>163</v>
      </c>
      <c r="K36" s="9" t="s">
        <v>188</v>
      </c>
      <c r="L36" s="10">
        <f>IFERROR((MEDIAN(L4:L34)),0)</f>
        <v>0</v>
      </c>
      <c r="M36" t="s">
        <v>163</v>
      </c>
      <c r="N36" s="9" t="s">
        <v>188</v>
      </c>
      <c r="O36" s="10">
        <f>IFERROR((MEDIAN(O4:O34)),0)</f>
        <v>0</v>
      </c>
      <c r="P36" t="s">
        <v>163</v>
      </c>
      <c r="Q36" s="9" t="s">
        <v>188</v>
      </c>
      <c r="R36" s="10">
        <f>IFERROR((MEDIAN(R4:R34)),0)</f>
        <v>0</v>
      </c>
      <c r="S36" t="s">
        <v>163</v>
      </c>
      <c r="T36" s="9" t="s">
        <v>188</v>
      </c>
      <c r="U36" s="10">
        <f>IFERROR((MEDIAN(U4:U34)),0)</f>
        <v>0</v>
      </c>
      <c r="V36" t="s">
        <v>163</v>
      </c>
      <c r="W36" s="9" t="s">
        <v>188</v>
      </c>
      <c r="X36" s="10">
        <f>IFERROR((MEDIAN(X4:X34)),0)</f>
        <v>0</v>
      </c>
      <c r="Y36" t="s">
        <v>163</v>
      </c>
      <c r="Z36" s="9" t="s">
        <v>188</v>
      </c>
      <c r="AA36" s="10">
        <f>IFERROR((MEDIAN(AA4:AA34)),0)</f>
        <v>0</v>
      </c>
      <c r="AB36" t="s">
        <v>163</v>
      </c>
      <c r="AC36" s="9" t="s">
        <v>188</v>
      </c>
      <c r="AD36" s="10">
        <f>IFERROR((MEDIAN(AD4:AD34)),0)</f>
        <v>0</v>
      </c>
      <c r="AE36" t="s">
        <v>163</v>
      </c>
      <c r="AF36" s="9" t="s">
        <v>188</v>
      </c>
      <c r="AG36" s="10">
        <f>IFERROR((MEDIAN(AG4:AG34)),0)</f>
        <v>0</v>
      </c>
      <c r="AH36" t="s">
        <v>163</v>
      </c>
      <c r="AI36" s="9" t="s">
        <v>188</v>
      </c>
      <c r="AJ36" s="10">
        <f>IFERROR((MEDIAN(AJ4:AJ34)),0)</f>
        <v>0</v>
      </c>
      <c r="AK36" t="s">
        <v>163</v>
      </c>
    </row>
    <row r="37" spans="1:37" hidden="1" outlineLevel="1" x14ac:dyDescent="0.25">
      <c r="B37" s="9" t="s">
        <v>189</v>
      </c>
      <c r="C37" s="10">
        <f>IFERROR(MEDIAN(C4:C34),0)</f>
        <v>0</v>
      </c>
      <c r="D37" t="s">
        <v>163</v>
      </c>
      <c r="E37" s="9" t="s">
        <v>189</v>
      </c>
      <c r="F37" s="10">
        <f>IFERROR(MEDIAN(C4:C34,F4:F34),0)</f>
        <v>0</v>
      </c>
      <c r="G37" t="s">
        <v>163</v>
      </c>
      <c r="H37" s="9" t="s">
        <v>189</v>
      </c>
      <c r="I37" s="10">
        <f>IFERROR(MEDIAN(F4:F34,I4:I34,C4:C34),0)</f>
        <v>0</v>
      </c>
      <c r="J37" t="s">
        <v>163</v>
      </c>
      <c r="K37" s="9" t="s">
        <v>189</v>
      </c>
      <c r="L37" s="10">
        <f>IFERROR(MEDIAN(I4:I34,L4:L34,F4:F34,C4:C34),0)</f>
        <v>0</v>
      </c>
      <c r="M37" t="s">
        <v>163</v>
      </c>
      <c r="N37" s="9" t="s">
        <v>189</v>
      </c>
      <c r="O37" s="10">
        <f>IFERROR(MEDIAN(L4:L34,O4:O34,I4:I34,F4:F34,C4:C34),0)</f>
        <v>0</v>
      </c>
      <c r="P37" t="s">
        <v>163</v>
      </c>
      <c r="Q37" s="9" t="s">
        <v>189</v>
      </c>
      <c r="R37" s="10">
        <f>IFERROR(MEDIAN(O4:O34,R4:R34,L4:L34,I4:I34,F4:F34,C4:C34),0)</f>
        <v>0</v>
      </c>
      <c r="S37" t="s">
        <v>163</v>
      </c>
      <c r="T37" s="9" t="s">
        <v>189</v>
      </c>
      <c r="U37" s="10">
        <f>IFERROR(MEDIAN(R4:R34,U4:U34,O4:O34,L4:L34,I4:I34,F4:F34,C4:C34),0)</f>
        <v>0</v>
      </c>
      <c r="V37" t="s">
        <v>163</v>
      </c>
      <c r="W37" s="9" t="s">
        <v>189</v>
      </c>
      <c r="X37" s="10">
        <f>IFERROR(MEDIAN(U4:U34,X4:X34,R4:R34,O4:O34,L4:L34,I4:I34,F4:F34,C4:C34),0)</f>
        <v>0</v>
      </c>
      <c r="Y37" t="s">
        <v>163</v>
      </c>
      <c r="Z37" s="9" t="s">
        <v>189</v>
      </c>
      <c r="AA37" s="10">
        <f>IFERROR(MEDIAN(X4:X34,AA4:AA34,U4:U34,R4:R34,O4:O34,L4:L34,I4:I34,F4:F34,C4:C34),0)</f>
        <v>0</v>
      </c>
      <c r="AB37" t="s">
        <v>163</v>
      </c>
      <c r="AC37" s="9" t="s">
        <v>189</v>
      </c>
      <c r="AD37" s="10">
        <f>IFERROR(MEDIAN(AA4:AA34,AD4:AD34,X4:X34,U4:U34,R4:R34,O4:O34,L4:L34,I4:I34,F4:F34,C4:C34),0)</f>
        <v>0</v>
      </c>
      <c r="AE37" t="s">
        <v>163</v>
      </c>
      <c r="AF37" s="9" t="s">
        <v>189</v>
      </c>
      <c r="AG37" s="10">
        <f>IFERROR(MEDIAN(AD4:AD34,AG4:AG34,AA4:AA34,X4:X34,U4:U34,R4:R34,O4:O34,L4:L34,I4:I34,F4:F34,C4:C34),0)</f>
        <v>0</v>
      </c>
      <c r="AH37" t="s">
        <v>163</v>
      </c>
      <c r="AI37" s="9" t="s">
        <v>189</v>
      </c>
      <c r="AJ37" s="10">
        <f>IFERROR(MEDIAN(AG4:AG34,AJ4:AJ34,AD4:AD34,AA4:AA34,X4:X34,U4:U34,R4:R34,O4:O34,L4:L34,I4:I34,F4:F34,C4:C34),0)</f>
        <v>0</v>
      </c>
      <c r="AK37" t="s">
        <v>163</v>
      </c>
    </row>
    <row r="38" spans="1:37" collapsed="1" x14ac:dyDescent="0.25">
      <c r="B38" s="13" t="s">
        <v>3</v>
      </c>
      <c r="C38" s="12" t="e">
        <f>C35</f>
        <v>#DIV/0!</v>
      </c>
      <c r="E38" s="11" t="s">
        <v>3</v>
      </c>
      <c r="F38" s="12" t="e">
        <f>AVERAGE(C4:C34,F4:F34)</f>
        <v>#DIV/0!</v>
      </c>
      <c r="H38" s="11" t="s">
        <v>3</v>
      </c>
      <c r="I38" s="12" t="e">
        <f>AVERAGE((C4:C34,F4:F34,I4:I34))</f>
        <v>#DIV/0!</v>
      </c>
      <c r="K38" s="11" t="s">
        <v>3</v>
      </c>
      <c r="L38" s="12" t="e">
        <f>AVERAGE(C4:C34,F4:F34,I4:I34,L4:L34)</f>
        <v>#DIV/0!</v>
      </c>
      <c r="N38" s="11" t="s">
        <v>3</v>
      </c>
      <c r="O38" s="12" t="e">
        <f>AVERAGE($C$4:$C$34,$F$4:$F$34,$I$4:$I$34,$L$4:$L$34,$O$4:$O$34)</f>
        <v>#DIV/0!</v>
      </c>
      <c r="Q38" s="11" t="s">
        <v>3</v>
      </c>
      <c r="R38" s="12" t="e">
        <f>AVERAGE($C$4:$C$34,$F$4:$F$34,$I$4:$I$34,$L$4:$L$34,$O$4:$O$34,$R$4:$R$34)</f>
        <v>#DIV/0!</v>
      </c>
      <c r="T38" s="11" t="s">
        <v>3</v>
      </c>
      <c r="U38" s="12" t="e">
        <f>AVERAGE($C$4:$C$34,$F$4:$F$34,$I$4:$I$34,$L$4:$L$34,$O$4:$O$34,$R$4:$R$34,$U$4:$U$34)</f>
        <v>#DIV/0!</v>
      </c>
      <c r="W38" s="11" t="s">
        <v>3</v>
      </c>
      <c r="X38" s="12" t="e">
        <f>AVERAGE($C$4:$C$34,$F$4:$F$34,$I$4:$I$34,$L$4:$L$34,$O$4:$O$34,$R$4:$R$34,$U$4:$U$34,$X$4:$X$34)</f>
        <v>#DIV/0!</v>
      </c>
      <c r="Z38" s="11" t="s">
        <v>3</v>
      </c>
      <c r="AA38" s="12" t="e">
        <f>AVERAGE($C$4:$C$34,$F$4:$F$34,$I$4:$I$34,$L$4:$L$34,$O$4:$O$34,$R$4:$R$34,$U$4:$U$34,$X$4:$X$34,$AA$4:$AA$34)</f>
        <v>#DIV/0!</v>
      </c>
      <c r="AC38" s="11" t="s">
        <v>3</v>
      </c>
      <c r="AD38" s="12" t="e">
        <f>AVERAGE($C$4:$C$34,$F$4:$F$34,$I$4:$I$34,$L$4:$L$34,$O$4:$O$34,$R$4:$R$34,$U$4:$U$34,$X$4:$X$34,$AA$4:$AA$34,$AD$4:$AD$34)</f>
        <v>#DIV/0!</v>
      </c>
      <c r="AF38" s="11" t="s">
        <v>3</v>
      </c>
      <c r="AG38" s="12" t="e">
        <f>AVERAGE($C$4:$C$34,$F$4:$F$34,$I$4:$I$34,$L$4:$L$34,$O$4:$O$34,$R$4:$R$34,$U$4:$U$34,$X$4:$X$34,$AA$4:$AA$34,$AD$4:$AD$34,$AG$4:$AG$34)</f>
        <v>#DIV/0!</v>
      </c>
      <c r="AI38" s="11" t="s">
        <v>3</v>
      </c>
      <c r="AJ38" s="12" t="e">
        <f>AVERAGE($C$4:$C$34,$F$4:$F$34,$I$4:$I$34,$L$4:$L$34,$O$4:$O$34,$R$4:$R$34,$U$4:$U$34,$X$4:$X$34,$AA$4:$AA$34,$AD$4:$AD$34,$AG$4:$AG$34,$AJ$4:$AJ$34)</f>
        <v>#DIV/0!</v>
      </c>
    </row>
    <row r="42" spans="1:37" hidden="1" outlineLevel="1" x14ac:dyDescent="0.25">
      <c r="B42" s="419" t="s">
        <v>16</v>
      </c>
      <c r="C42" s="419"/>
      <c r="D42" s="419"/>
      <c r="E42" s="419"/>
      <c r="F42" s="419"/>
      <c r="G42" s="419"/>
      <c r="H42" s="419"/>
      <c r="I42" s="419"/>
    </row>
    <row r="43" spans="1:37" hidden="1" outlineLevel="1" x14ac:dyDescent="0.25">
      <c r="B43" s="427" t="e">
        <f>AVERAGE(C4:C34,F4:F34,I4:I34)</f>
        <v>#DIV/0!</v>
      </c>
      <c r="C43" s="419"/>
      <c r="D43" s="419"/>
      <c r="E43" s="419"/>
      <c r="F43" s="419"/>
      <c r="G43" s="419"/>
      <c r="H43" s="419"/>
      <c r="I43" s="419"/>
    </row>
    <row r="44" spans="1:37" ht="15.75" hidden="1" outlineLevel="1" thickBot="1" x14ac:dyDescent="0.3"/>
    <row r="45" spans="1:37" hidden="1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37" hidden="1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37" ht="15.75" hidden="1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37" hidden="1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hidden="1" outlineLevel="1" x14ac:dyDescent="0.25">
      <c r="B49" s="424" t="e">
        <f>AVERAGE(C4:C34,F4:F34,I4:I34,L4:L34,O4:O34,R4:R33)</f>
        <v>#DIV/0!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t="15.75" hidden="1" outlineLevel="1" thickBot="1" x14ac:dyDescent="0.3"/>
    <row r="51" spans="1:36" hidden="1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hidden="1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hidden="1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hidden="1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</row>
    <row r="55" spans="1:36" hidden="1" outlineLevel="1" x14ac:dyDescent="0.25">
      <c r="B55" s="427" t="e">
        <f>AVERAGE(C4:C34,F4:F34,I4:I34,L4:L34,O4:O34,R4:R34,U4:U34,X4:X34,AA4:AA34)</f>
        <v>#DIV/0!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</row>
    <row r="56" spans="1:36" ht="15.75" hidden="1" outlineLevel="1" thickBot="1" x14ac:dyDescent="0.3"/>
    <row r="57" spans="1:36" hidden="1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hidden="1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hidden="1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t="15.75" hidden="1" outlineLevel="1" thickBot="1" x14ac:dyDescent="0.3"/>
    <row r="61" spans="1:36" hidden="1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hidden="1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hidden="1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hidden="1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</row>
    <row r="65" spans="2:36" hidden="1" outlineLevel="1" x14ac:dyDescent="0.25">
      <c r="B65" s="424" t="e">
        <f>AVERAGE($C$4:$C$34,$F$4:$F$34,$I$4:$I$34,$L$4:$L$34,$O$4:$O$34,$R$4:$R$34,$U$4:$U$34,$X$4:$X$34,$AA$4:$AA$34,$AD$4:$AD$34,$AG$4:$AG$34,$AJ$4:$AJ$34)</f>
        <v>#DIV/0!</v>
      </c>
      <c r="C65" s="425" t="e">
        <f t="shared" ref="C65:AJ65" si="0">AVERAGE($C$4:$C$34,$F$4:$F$34,$I$4:$I$34,$L$4:$L$34,$O$4:$O$34,$R$4:$R$34,$U$4:$U$34,$X$4:$X$34,$AA$4:$AA$34,$AD$4:$AD$34,$AG$4:$AG$34,$AJ$4:$AJ$34)</f>
        <v>#DIV/0!</v>
      </c>
      <c r="D65" s="425" t="e">
        <f t="shared" si="0"/>
        <v>#DIV/0!</v>
      </c>
      <c r="E65" s="425" t="e">
        <f t="shared" si="0"/>
        <v>#DIV/0!</v>
      </c>
      <c r="F65" s="425" t="e">
        <f t="shared" si="0"/>
        <v>#DIV/0!</v>
      </c>
      <c r="G65" s="425" t="e">
        <f t="shared" si="0"/>
        <v>#DIV/0!</v>
      </c>
      <c r="H65" s="425" t="e">
        <f t="shared" si="0"/>
        <v>#DIV/0!</v>
      </c>
      <c r="I65" s="425" t="e">
        <f t="shared" si="0"/>
        <v>#DIV/0!</v>
      </c>
      <c r="J65" s="425" t="e">
        <f t="shared" si="0"/>
        <v>#DIV/0!</v>
      </c>
      <c r="K65" s="425" t="e">
        <f t="shared" si="0"/>
        <v>#DIV/0!</v>
      </c>
      <c r="L65" s="425" t="e">
        <f t="shared" si="0"/>
        <v>#DIV/0!</v>
      </c>
      <c r="M65" s="425" t="e">
        <f t="shared" si="0"/>
        <v>#DIV/0!</v>
      </c>
      <c r="N65" s="425" t="e">
        <f t="shared" si="0"/>
        <v>#DIV/0!</v>
      </c>
      <c r="O65" s="425" t="e">
        <f t="shared" si="0"/>
        <v>#DIV/0!</v>
      </c>
      <c r="P65" s="425" t="e">
        <f t="shared" si="0"/>
        <v>#DIV/0!</v>
      </c>
      <c r="Q65" s="425" t="e">
        <f t="shared" si="0"/>
        <v>#DIV/0!</v>
      </c>
      <c r="R65" s="425" t="e">
        <f t="shared" si="0"/>
        <v>#DIV/0!</v>
      </c>
      <c r="S65" s="425" t="e">
        <f t="shared" si="0"/>
        <v>#DIV/0!</v>
      </c>
      <c r="T65" s="425" t="e">
        <f t="shared" si="0"/>
        <v>#DIV/0!</v>
      </c>
      <c r="U65" s="425" t="e">
        <f t="shared" si="0"/>
        <v>#DIV/0!</v>
      </c>
      <c r="V65" s="425" t="e">
        <f t="shared" si="0"/>
        <v>#DIV/0!</v>
      </c>
      <c r="W65" s="425" t="e">
        <f t="shared" si="0"/>
        <v>#DIV/0!</v>
      </c>
      <c r="X65" s="425" t="e">
        <f t="shared" si="0"/>
        <v>#DIV/0!</v>
      </c>
      <c r="Y65" s="425" t="e">
        <f t="shared" si="0"/>
        <v>#DIV/0!</v>
      </c>
      <c r="Z65" s="425" t="e">
        <f t="shared" si="0"/>
        <v>#DIV/0!</v>
      </c>
      <c r="AA65" s="425" t="e">
        <f t="shared" si="0"/>
        <v>#DIV/0!</v>
      </c>
      <c r="AB65" s="425" t="e">
        <f t="shared" si="0"/>
        <v>#DIV/0!</v>
      </c>
      <c r="AC65" s="425" t="e">
        <f t="shared" si="0"/>
        <v>#DIV/0!</v>
      </c>
      <c r="AD65" s="425" t="e">
        <f t="shared" si="0"/>
        <v>#DIV/0!</v>
      </c>
      <c r="AE65" s="425" t="e">
        <f t="shared" si="0"/>
        <v>#DIV/0!</v>
      </c>
      <c r="AF65" s="425" t="e">
        <f t="shared" si="0"/>
        <v>#DIV/0!</v>
      </c>
      <c r="AG65" s="425" t="e">
        <f t="shared" si="0"/>
        <v>#DIV/0!</v>
      </c>
      <c r="AH65" s="425" t="e">
        <f t="shared" si="0"/>
        <v>#DIV/0!</v>
      </c>
      <c r="AI65" s="425" t="e">
        <f t="shared" si="0"/>
        <v>#DIV/0!</v>
      </c>
      <c r="AJ65" s="425" t="e">
        <f t="shared" si="0"/>
        <v>#DIV/0!</v>
      </c>
    </row>
    <row r="66" spans="2:36" collapsed="1" x14ac:dyDescent="0.25"/>
  </sheetData>
  <autoFilter ref="B31:AK38"/>
  <mergeCells count="32">
    <mergeCell ref="B64:AJ64"/>
    <mergeCell ref="B65:AJ65"/>
    <mergeCell ref="B57:I57"/>
    <mergeCell ref="B58:I58"/>
    <mergeCell ref="B59:I59"/>
    <mergeCell ref="B61:I61"/>
    <mergeCell ref="B62:I62"/>
    <mergeCell ref="B63:I63"/>
    <mergeCell ref="B55:AA55"/>
    <mergeCell ref="B42:I42"/>
    <mergeCell ref="B43:I43"/>
    <mergeCell ref="B45:I45"/>
    <mergeCell ref="B46:I46"/>
    <mergeCell ref="B47:I47"/>
    <mergeCell ref="B48:R48"/>
    <mergeCell ref="B49:R49"/>
    <mergeCell ref="B51:I51"/>
    <mergeCell ref="B52:I52"/>
    <mergeCell ref="B53:I53"/>
    <mergeCell ref="B54:AA54"/>
    <mergeCell ref="AI2:AJ2"/>
    <mergeCell ref="B2:C2"/>
    <mergeCell ref="E2:F2"/>
    <mergeCell ref="H2:I2"/>
    <mergeCell ref="K2:L2"/>
    <mergeCell ref="N2:O2"/>
    <mergeCell ref="Q2:R2"/>
    <mergeCell ref="T2:U2"/>
    <mergeCell ref="W2:X2"/>
    <mergeCell ref="Z2:AA2"/>
    <mergeCell ref="AC2:AD2"/>
    <mergeCell ref="AF2:AG2"/>
  </mergeCells>
  <printOptions horizontalCentered="1"/>
  <pageMargins left="0.70866141732283472" right="0.70866141732283472" top="0.74803149606299213" bottom="3.3858267716535435" header="0.39370078740157483" footer="2.3622047244094491"/>
  <pageSetup paperSize="9" orientation="portrait" r:id="rId1"/>
  <headerFooter>
    <oddHeader>&amp;C&amp;14Котировки угля 2019 год</oddHeader>
    <oddFooter>&amp;L&amp;14Начальник 
Управления Бюджетирования
ОАО "УГМК"&amp;R&amp;14Киташева А.Л.</oddFooter>
  </headerFooter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4">
    <tabColor rgb="FF00B0F0"/>
  </sheetPr>
  <dimension ref="A2:AL66"/>
  <sheetViews>
    <sheetView workbookViewId="0"/>
  </sheetViews>
  <sheetFormatPr defaultRowHeight="15" outlineLevelRow="1" outlineLevelCol="1" x14ac:dyDescent="0.25"/>
  <cols>
    <col min="1" max="1" width="9.140625" customWidth="1"/>
    <col min="2" max="3" width="17.7109375" customWidth="1"/>
    <col min="4" max="4" width="9.140625" customWidth="1"/>
    <col min="5" max="6" width="17.7109375" customWidth="1"/>
    <col min="7" max="7" width="9.140625" customWidth="1"/>
    <col min="8" max="9" width="17.7109375" customWidth="1"/>
    <col min="10" max="10" width="9.140625" customWidth="1"/>
    <col min="11" max="12" width="17.7109375" customWidth="1"/>
    <col min="13" max="13" width="9.140625" customWidth="1"/>
    <col min="14" max="15" width="17.7109375" customWidth="1"/>
    <col min="16" max="16" width="9.140625" customWidth="1"/>
    <col min="17" max="18" width="17.7109375" customWidth="1"/>
    <col min="19" max="19" width="9.140625" customWidth="1"/>
    <col min="20" max="21" width="17.7109375" customWidth="1"/>
    <col min="22" max="22" width="9.140625" customWidth="1"/>
    <col min="23" max="24" width="17.7109375" customWidth="1"/>
    <col min="25" max="25" width="9.140625" customWidth="1"/>
    <col min="26" max="27" width="17.7109375" customWidth="1"/>
    <col min="28" max="28" width="9.140625" customWidth="1"/>
    <col min="29" max="30" width="17.7109375" customWidth="1"/>
    <col min="31" max="31" width="9.140625" customWidth="1"/>
    <col min="32" max="33" width="17.7109375" hidden="1" customWidth="1" outlineLevel="1"/>
    <col min="34" max="34" width="9.140625" hidden="1" customWidth="1" outlineLevel="1"/>
    <col min="35" max="36" width="17.7109375" hidden="1" customWidth="1" outlineLevel="1"/>
    <col min="37" max="37" width="9.140625" hidden="1" customWidth="1" outlineLevel="1"/>
    <col min="38" max="38" width="9.140625" collapsed="1"/>
  </cols>
  <sheetData>
    <row r="2" spans="2:36" x14ac:dyDescent="0.25">
      <c r="B2" s="414" t="s">
        <v>4</v>
      </c>
      <c r="C2" s="414"/>
      <c r="E2" s="414" t="s">
        <v>5</v>
      </c>
      <c r="F2" s="414"/>
      <c r="H2" s="414" t="s">
        <v>6</v>
      </c>
      <c r="I2" s="414"/>
      <c r="K2" s="414" t="s">
        <v>7</v>
      </c>
      <c r="L2" s="414"/>
      <c r="N2" s="414" t="s">
        <v>8</v>
      </c>
      <c r="O2" s="414"/>
      <c r="Q2" s="414" t="s">
        <v>9</v>
      </c>
      <c r="R2" s="414"/>
      <c r="T2" s="414" t="s">
        <v>10</v>
      </c>
      <c r="U2" s="414"/>
      <c r="W2" s="414" t="s">
        <v>11</v>
      </c>
      <c r="X2" s="414"/>
      <c r="Z2" s="414" t="s">
        <v>12</v>
      </c>
      <c r="AA2" s="414"/>
      <c r="AC2" s="414" t="s">
        <v>13</v>
      </c>
      <c r="AD2" s="414"/>
      <c r="AF2" s="414" t="s">
        <v>14</v>
      </c>
      <c r="AG2" s="414"/>
      <c r="AI2" s="414" t="s">
        <v>15</v>
      </c>
      <c r="AJ2" s="414"/>
    </row>
    <row r="3" spans="2:36" x14ac:dyDescent="0.25">
      <c r="B3" s="1" t="s">
        <v>0</v>
      </c>
      <c r="C3" s="2" t="s">
        <v>1</v>
      </c>
      <c r="E3" s="1" t="s">
        <v>0</v>
      </c>
      <c r="F3" s="2" t="s">
        <v>1</v>
      </c>
      <c r="H3" s="1" t="s">
        <v>0</v>
      </c>
      <c r="I3" s="2" t="s">
        <v>1</v>
      </c>
      <c r="K3" s="1" t="s">
        <v>0</v>
      </c>
      <c r="L3" s="2" t="s">
        <v>1</v>
      </c>
      <c r="N3" s="1" t="s">
        <v>0</v>
      </c>
      <c r="O3" s="2" t="s">
        <v>1</v>
      </c>
      <c r="Q3" s="1" t="s">
        <v>0</v>
      </c>
      <c r="R3" s="2" t="s">
        <v>1</v>
      </c>
      <c r="T3" s="1" t="s">
        <v>0</v>
      </c>
      <c r="U3" s="2" t="s">
        <v>1</v>
      </c>
      <c r="W3" s="1" t="s">
        <v>0</v>
      </c>
      <c r="X3" s="2" t="s">
        <v>1</v>
      </c>
      <c r="Z3" s="1" t="s">
        <v>0</v>
      </c>
      <c r="AA3" s="2" t="s">
        <v>1</v>
      </c>
      <c r="AC3" s="1" t="s">
        <v>0</v>
      </c>
      <c r="AD3" s="2" t="s">
        <v>1</v>
      </c>
      <c r="AF3" s="1" t="s">
        <v>0</v>
      </c>
      <c r="AG3" s="2" t="s">
        <v>1</v>
      </c>
      <c r="AI3" s="1" t="s">
        <v>0</v>
      </c>
      <c r="AJ3" s="2" t="s">
        <v>1</v>
      </c>
    </row>
    <row r="4" spans="2:36" x14ac:dyDescent="0.25">
      <c r="B4" s="3" t="str">
        <f>фунт!B4</f>
        <v>01.01.2023</v>
      </c>
      <c r="C4" s="7" t="s">
        <v>52</v>
      </c>
      <c r="E4" s="3" t="str">
        <f>фунт!E4</f>
        <v>01.02.2023</v>
      </c>
      <c r="F4" s="7"/>
      <c r="H4" s="3" t="str">
        <f>фунт!H4</f>
        <v>01.03.2023</v>
      </c>
      <c r="I4" s="7"/>
      <c r="K4" s="3" t="str">
        <f>фунт!K4</f>
        <v>01.04.2023</v>
      </c>
      <c r="L4" s="7"/>
      <c r="N4" s="3" t="str">
        <f>фунт!N4</f>
        <v>01.05.2023</v>
      </c>
      <c r="O4" s="7"/>
      <c r="Q4" s="3" t="str">
        <f>фунт!Q4</f>
        <v>01.06.2023</v>
      </c>
      <c r="R4" s="7" t="s">
        <v>52</v>
      </c>
      <c r="T4" s="3" t="str">
        <f>фунт!T4</f>
        <v>01.07.2023</v>
      </c>
      <c r="U4" s="7"/>
      <c r="W4" s="3" t="str">
        <f>фунт!W4</f>
        <v>01.08.2023</v>
      </c>
      <c r="X4" s="7"/>
      <c r="Z4" s="3" t="str">
        <f>фунт!Z4</f>
        <v>01.09.2023</v>
      </c>
      <c r="AA4" s="7"/>
      <c r="AC4" s="3" t="str">
        <f>фунт!AC4</f>
        <v>01.10.2023</v>
      </c>
      <c r="AD4" s="7"/>
      <c r="AF4" s="3" t="str">
        <f>фунт!AF4</f>
        <v>01.11.2023</v>
      </c>
      <c r="AG4" s="7"/>
      <c r="AI4" s="3" t="str">
        <f>фунт!AI4</f>
        <v>01.12.2023</v>
      </c>
      <c r="AJ4" s="7"/>
    </row>
    <row r="5" spans="2:36" x14ac:dyDescent="0.25">
      <c r="B5" s="3" t="str">
        <f>фунт!B5</f>
        <v>02.01.2023</v>
      </c>
      <c r="C5" s="7"/>
      <c r="E5" s="3" t="str">
        <f>фунт!E5</f>
        <v>02.02.2023</v>
      </c>
      <c r="F5" s="7" t="s">
        <v>52</v>
      </c>
      <c r="H5" s="3" t="str">
        <f>фунт!H5</f>
        <v>02.03.2023</v>
      </c>
      <c r="I5" s="7" t="s">
        <v>52</v>
      </c>
      <c r="K5" s="3" t="str">
        <f>фунт!K5</f>
        <v>02.04.2023</v>
      </c>
      <c r="L5" s="7"/>
      <c r="N5" s="3" t="str">
        <f>фунт!N5</f>
        <v>02.05.2023</v>
      </c>
      <c r="O5" s="7"/>
      <c r="Q5" s="3" t="str">
        <f>фунт!Q5</f>
        <v>02.06.2023</v>
      </c>
      <c r="R5" s="7" t="s">
        <v>52</v>
      </c>
      <c r="T5" s="3" t="str">
        <f>фунт!T5</f>
        <v>02.07.2023</v>
      </c>
      <c r="U5" s="7"/>
      <c r="W5" s="3" t="str">
        <f>фунт!W5</f>
        <v>02.08.2023</v>
      </c>
      <c r="X5" s="7"/>
      <c r="Z5" s="3" t="str">
        <f>фунт!Z5</f>
        <v>02.09.2023</v>
      </c>
      <c r="AA5" s="7"/>
      <c r="AC5" s="3" t="str">
        <f>фунт!AC5</f>
        <v>02.10.2023</v>
      </c>
      <c r="AD5" s="7"/>
      <c r="AF5" s="3" t="str">
        <f>фунт!AF5</f>
        <v>02.11.2023</v>
      </c>
      <c r="AG5" s="7"/>
      <c r="AI5" s="3" t="str">
        <f>фунт!AI5</f>
        <v>02.12.2023</v>
      </c>
      <c r="AJ5" s="7"/>
    </row>
    <row r="6" spans="2:36" x14ac:dyDescent="0.25">
      <c r="B6" s="3" t="str">
        <f>фунт!B6</f>
        <v>03.01.2023</v>
      </c>
      <c r="C6" s="7"/>
      <c r="E6" s="3" t="str">
        <f>фунт!E6</f>
        <v>03.02.2023</v>
      </c>
      <c r="F6" s="7" t="s">
        <v>52</v>
      </c>
      <c r="H6" s="3" t="str">
        <f>фунт!H6</f>
        <v>03.03.2023</v>
      </c>
      <c r="I6" s="7" t="s">
        <v>52</v>
      </c>
      <c r="K6" s="3" t="str">
        <f>фунт!K6</f>
        <v>03.04.2023</v>
      </c>
      <c r="L6" s="7"/>
      <c r="N6" s="3" t="str">
        <f>фунт!N6</f>
        <v>03.05.2023</v>
      </c>
      <c r="O6" s="7"/>
      <c r="Q6" s="3" t="str">
        <f>фунт!Q6</f>
        <v>03.06.2023</v>
      </c>
      <c r="R6" s="7"/>
      <c r="T6" s="3" t="str">
        <f>фунт!T6</f>
        <v>03.07.2023</v>
      </c>
      <c r="U6" s="7"/>
      <c r="W6" s="3" t="str">
        <f>фунт!W6</f>
        <v>03.08.2023</v>
      </c>
      <c r="X6" s="7"/>
      <c r="Z6" s="3" t="str">
        <f>фунт!Z6</f>
        <v>03.09.2023</v>
      </c>
      <c r="AA6" s="7"/>
      <c r="AC6" s="3" t="str">
        <f>фунт!AC6</f>
        <v>03.10.2023</v>
      </c>
      <c r="AD6" s="7"/>
      <c r="AF6" s="3" t="str">
        <f>фунт!AF6</f>
        <v>03.11.2023</v>
      </c>
      <c r="AG6" s="7"/>
      <c r="AI6" s="3" t="str">
        <f>фунт!AI6</f>
        <v>03.12.2023</v>
      </c>
      <c r="AJ6" s="7"/>
    </row>
    <row r="7" spans="2:36" x14ac:dyDescent="0.25">
      <c r="B7" s="3" t="str">
        <f>фунт!B7</f>
        <v>04.01.2023</v>
      </c>
      <c r="C7" s="7"/>
      <c r="E7" s="3" t="str">
        <f>фунт!E7</f>
        <v>04.02.2023</v>
      </c>
      <c r="F7" s="7"/>
      <c r="H7" s="3" t="str">
        <f>фунт!H7</f>
        <v>04.03.2023</v>
      </c>
      <c r="I7" s="7"/>
      <c r="K7" s="3" t="str">
        <f>фунт!K7</f>
        <v>04.04.2023</v>
      </c>
      <c r="L7" s="7"/>
      <c r="N7" s="3" t="str">
        <f>фунт!N7</f>
        <v>04.05.2023</v>
      </c>
      <c r="O7" s="7" t="s">
        <v>52</v>
      </c>
      <c r="Q7" s="3" t="str">
        <f>фунт!Q7</f>
        <v>04.06.2023</v>
      </c>
      <c r="R7" s="7"/>
      <c r="T7" s="3" t="str">
        <f>фунт!T7</f>
        <v>04.07.2023</v>
      </c>
      <c r="U7" s="7"/>
      <c r="W7" s="3" t="str">
        <f>фунт!W7</f>
        <v>04.08.2023</v>
      </c>
      <c r="X7" s="103" t="s">
        <v>240</v>
      </c>
      <c r="Z7" s="3" t="str">
        <f>фунт!Z7</f>
        <v>04.09.2023</v>
      </c>
      <c r="AA7" s="7"/>
      <c r="AC7" s="3" t="str">
        <f>фунт!AC7</f>
        <v>04.10.2023</v>
      </c>
      <c r="AD7" s="7"/>
      <c r="AF7" s="3" t="str">
        <f>фунт!AF7</f>
        <v>04.11.2023</v>
      </c>
      <c r="AG7" s="7"/>
      <c r="AI7" s="3" t="str">
        <f>фунт!AI7</f>
        <v>04.12.2023</v>
      </c>
      <c r="AJ7" s="7"/>
    </row>
    <row r="8" spans="2:36" x14ac:dyDescent="0.25">
      <c r="B8" s="3" t="str">
        <f>фунт!B8</f>
        <v>05.01.2023</v>
      </c>
      <c r="C8" s="7" t="s">
        <v>52</v>
      </c>
      <c r="E8" s="3" t="str">
        <f>фунт!E8</f>
        <v>05.02.2023</v>
      </c>
      <c r="F8" s="7"/>
      <c r="H8" s="3" t="str">
        <f>фунт!H8</f>
        <v>05.03.2023</v>
      </c>
      <c r="I8" s="7"/>
      <c r="K8" s="3" t="str">
        <f>фунт!K8</f>
        <v>05.04.2023</v>
      </c>
      <c r="L8" s="7"/>
      <c r="N8" s="3" t="str">
        <f>фунт!N8</f>
        <v>05.05.2023</v>
      </c>
      <c r="O8" s="7" t="s">
        <v>52</v>
      </c>
      <c r="Q8" s="3" t="str">
        <f>фунт!Q8</f>
        <v>05.06.2023</v>
      </c>
      <c r="R8" s="7"/>
      <c r="T8" s="3" t="str">
        <f>фунт!T8</f>
        <v>05.07.2023</v>
      </c>
      <c r="U8" s="7"/>
      <c r="W8" s="3" t="str">
        <f>фунт!W8</f>
        <v>05.08.2023</v>
      </c>
      <c r="X8" s="7"/>
      <c r="Z8" s="3" t="str">
        <f>фунт!Z8</f>
        <v>05.09.2023</v>
      </c>
      <c r="AA8" s="7"/>
      <c r="AC8" s="3" t="str">
        <f>фунт!AC8</f>
        <v>05.10.2023</v>
      </c>
      <c r="AD8" s="7"/>
      <c r="AF8" s="3" t="str">
        <f>фунт!AF8</f>
        <v>05.11.2023</v>
      </c>
      <c r="AG8" s="7"/>
      <c r="AI8" s="3" t="str">
        <f>фунт!AI8</f>
        <v>05.12.2023</v>
      </c>
      <c r="AJ8" s="7"/>
    </row>
    <row r="9" spans="2:36" x14ac:dyDescent="0.25">
      <c r="B9" s="3" t="str">
        <f>фунт!B9</f>
        <v>06.01.2023</v>
      </c>
      <c r="C9" s="7" t="s">
        <v>52</v>
      </c>
      <c r="E9" s="3" t="str">
        <f>фунт!E9</f>
        <v>06.02.2023</v>
      </c>
      <c r="F9" s="7"/>
      <c r="H9" s="3" t="str">
        <f>фунт!H9</f>
        <v>06.03.2023</v>
      </c>
      <c r="I9" s="7"/>
      <c r="K9" s="3" t="str">
        <f>фунт!K9</f>
        <v>06.04.2023</v>
      </c>
      <c r="L9" s="7" t="s">
        <v>52</v>
      </c>
      <c r="N9" s="3" t="str">
        <f>фунт!N9</f>
        <v>06.05.2023</v>
      </c>
      <c r="O9" s="7" t="s">
        <v>52</v>
      </c>
      <c r="Q9" s="3" t="str">
        <f>фунт!Q9</f>
        <v>06.06.2023</v>
      </c>
      <c r="R9" s="7"/>
      <c r="T9" s="3" t="str">
        <f>фунт!T9</f>
        <v>06.07.2023</v>
      </c>
      <c r="U9" s="7"/>
      <c r="W9" s="3" t="str">
        <f>фунт!W9</f>
        <v>06.08.2023</v>
      </c>
      <c r="X9" s="7"/>
      <c r="Z9" s="3" t="str">
        <f>фунт!Z9</f>
        <v>06.09.2023</v>
      </c>
      <c r="AA9" s="7"/>
      <c r="AC9" s="3" t="str">
        <f>фунт!AC9</f>
        <v>06.10.2023</v>
      </c>
      <c r="AD9" s="7"/>
      <c r="AF9" s="3" t="str">
        <f>фунт!AF9</f>
        <v>06.11.2023</v>
      </c>
      <c r="AG9" s="7"/>
      <c r="AI9" s="3" t="str">
        <f>фунт!AI9</f>
        <v>06.12.2023</v>
      </c>
      <c r="AJ9" s="7"/>
    </row>
    <row r="10" spans="2:36" x14ac:dyDescent="0.25">
      <c r="B10" s="3" t="str">
        <f>фунт!B10</f>
        <v>07.01.2023</v>
      </c>
      <c r="C10" s="7"/>
      <c r="E10" s="3" t="str">
        <f>фунт!E10</f>
        <v>07.02.2023</v>
      </c>
      <c r="F10" s="7"/>
      <c r="H10" s="3" t="str">
        <f>фунт!H10</f>
        <v>07.03.2023</v>
      </c>
      <c r="I10" s="7"/>
      <c r="K10" s="3" t="str">
        <f>фунт!K10</f>
        <v>07.04.2023</v>
      </c>
      <c r="L10" s="7" t="s">
        <v>52</v>
      </c>
      <c r="N10" s="3" t="str">
        <f>фунт!N10</f>
        <v>07.05.2023</v>
      </c>
      <c r="O10" s="7"/>
      <c r="Q10" s="3" t="str">
        <f>фунт!Q10</f>
        <v>07.06.2023</v>
      </c>
      <c r="R10" s="7"/>
      <c r="T10" s="3" t="str">
        <f>фунт!T10</f>
        <v>07.07.2023</v>
      </c>
      <c r="U10" s="7"/>
      <c r="W10" s="3" t="str">
        <f>фунт!W10</f>
        <v>07.08.2023</v>
      </c>
      <c r="X10" s="7"/>
      <c r="Z10" s="3" t="str">
        <f>фунт!Z10</f>
        <v>07.09.2023</v>
      </c>
      <c r="AA10" s="7"/>
      <c r="AC10" s="3" t="str">
        <f>фунт!AC10</f>
        <v>07.10.2023</v>
      </c>
      <c r="AD10" s="7"/>
      <c r="AF10" s="3" t="str">
        <f>фунт!AF10</f>
        <v>07.11.2023</v>
      </c>
      <c r="AG10" s="7"/>
      <c r="AI10" s="3" t="str">
        <f>фунт!AI10</f>
        <v>07.12.2023</v>
      </c>
      <c r="AJ10" s="7"/>
    </row>
    <row r="11" spans="2:36" x14ac:dyDescent="0.25">
      <c r="B11" s="3" t="str">
        <f>фунт!B11</f>
        <v>08.01.2023</v>
      </c>
      <c r="C11" s="7"/>
      <c r="E11" s="3" t="str">
        <f>фунт!E11</f>
        <v>08.02.2023</v>
      </c>
      <c r="F11" s="7"/>
      <c r="H11" s="3" t="str">
        <f>фунт!H11</f>
        <v>08.03.2023</v>
      </c>
      <c r="I11" s="7"/>
      <c r="K11" s="3" t="str">
        <f>фунт!K11</f>
        <v>08.04.2023</v>
      </c>
      <c r="L11" s="7"/>
      <c r="N11" s="3" t="str">
        <f>фунт!N11</f>
        <v>08.05.2023</v>
      </c>
      <c r="O11" s="7"/>
      <c r="Q11" s="3" t="str">
        <f>фунт!Q11</f>
        <v>08.06.2023</v>
      </c>
      <c r="R11" s="7" t="s">
        <v>52</v>
      </c>
      <c r="T11" s="3" t="str">
        <f>фунт!T11</f>
        <v>08.07.2023</v>
      </c>
      <c r="U11" s="7"/>
      <c r="W11" s="3" t="str">
        <f>фунт!W11</f>
        <v>08.08.2023</v>
      </c>
      <c r="X11" s="7"/>
      <c r="Z11" s="3" t="str">
        <f>фунт!Z11</f>
        <v>08.09.2023</v>
      </c>
      <c r="AA11" s="7"/>
      <c r="AC11" s="3" t="str">
        <f>фунт!AC11</f>
        <v>08.10.2023</v>
      </c>
      <c r="AD11" s="7"/>
      <c r="AF11" s="3" t="str">
        <f>фунт!AF11</f>
        <v>08.11.2023</v>
      </c>
      <c r="AG11" s="7"/>
      <c r="AI11" s="3" t="str">
        <f>фунт!AI11</f>
        <v>08.12.2023</v>
      </c>
      <c r="AJ11" s="7"/>
    </row>
    <row r="12" spans="2:36" x14ac:dyDescent="0.25">
      <c r="B12" s="3" t="str">
        <f>фунт!B12</f>
        <v>09.01.2023</v>
      </c>
      <c r="C12" s="7"/>
      <c r="E12" s="3" t="str">
        <f>фунт!E12</f>
        <v>09.02.2023</v>
      </c>
      <c r="F12" s="7" t="s">
        <v>52</v>
      </c>
      <c r="H12" s="3" t="str">
        <f>фунт!H12</f>
        <v>09.03.2023</v>
      </c>
      <c r="I12" s="7" t="s">
        <v>52</v>
      </c>
      <c r="K12" s="3" t="str">
        <f>фунт!K12</f>
        <v>09.04.2023</v>
      </c>
      <c r="L12" s="7"/>
      <c r="N12" s="3" t="str">
        <f>фунт!N12</f>
        <v>09.05.2023</v>
      </c>
      <c r="O12" s="7"/>
      <c r="Q12" s="3" t="str">
        <f>фунт!Q12</f>
        <v>09.06.2023</v>
      </c>
      <c r="R12" s="7" t="s">
        <v>52</v>
      </c>
      <c r="T12" s="3" t="str">
        <f>фунт!T12</f>
        <v>09.07.2023</v>
      </c>
      <c r="U12" s="7"/>
      <c r="W12" s="3" t="str">
        <f>фунт!W12</f>
        <v>09.08.2023</v>
      </c>
      <c r="X12" s="7"/>
      <c r="Z12" s="3" t="str">
        <f>фунт!Z12</f>
        <v>09.09.2023</v>
      </c>
      <c r="AA12" s="7"/>
      <c r="AC12" s="3" t="str">
        <f>фунт!AC12</f>
        <v>09.10.2023</v>
      </c>
      <c r="AD12" s="7"/>
      <c r="AF12" s="3" t="str">
        <f>фунт!AF12</f>
        <v>09.11.2023</v>
      </c>
      <c r="AG12" s="7"/>
      <c r="AI12" s="3" t="str">
        <f>фунт!AI12</f>
        <v>09.12.2023</v>
      </c>
      <c r="AJ12" s="7"/>
    </row>
    <row r="13" spans="2:36" x14ac:dyDescent="0.25">
      <c r="B13" s="3" t="str">
        <f>фунт!B13</f>
        <v>10.01.2023</v>
      </c>
      <c r="C13" s="7"/>
      <c r="E13" s="3" t="str">
        <f>фунт!E13</f>
        <v>10.02.2023</v>
      </c>
      <c r="F13" s="7" t="s">
        <v>52</v>
      </c>
      <c r="H13" s="3" t="str">
        <f>фунт!H13</f>
        <v>10.03.2023</v>
      </c>
      <c r="I13" s="7" t="s">
        <v>52</v>
      </c>
      <c r="K13" s="3" t="str">
        <f>фунт!K13</f>
        <v>10.04.2023</v>
      </c>
      <c r="L13" s="7"/>
      <c r="N13" s="3" t="str">
        <f>фунт!N13</f>
        <v>10.05.2023</v>
      </c>
      <c r="O13" s="7"/>
      <c r="Q13" s="3" t="str">
        <f>фунт!Q13</f>
        <v>10.06.2023</v>
      </c>
      <c r="R13" s="7"/>
      <c r="T13" s="3" t="str">
        <f>фунт!T13</f>
        <v>10.07.2023</v>
      </c>
      <c r="U13" s="7"/>
      <c r="W13" s="3" t="str">
        <f>фунт!W13</f>
        <v>10.08.2023</v>
      </c>
      <c r="X13" s="7"/>
      <c r="Z13" s="3" t="str">
        <f>фунт!Z13</f>
        <v>10.09.2023</v>
      </c>
      <c r="AA13" s="7"/>
      <c r="AC13" s="3" t="str">
        <f>фунт!AC13</f>
        <v>10.10.2023</v>
      </c>
      <c r="AD13" s="7"/>
      <c r="AF13" s="3" t="str">
        <f>фунт!AF13</f>
        <v>10.11.2023</v>
      </c>
      <c r="AG13" s="7"/>
      <c r="AI13" s="3" t="str">
        <f>фунт!AI13</f>
        <v>10.12.2023</v>
      </c>
      <c r="AJ13" s="7"/>
    </row>
    <row r="14" spans="2:36" x14ac:dyDescent="0.25">
      <c r="B14" s="3" t="str">
        <f>фунт!B14</f>
        <v>11.01.2023</v>
      </c>
      <c r="C14" s="7"/>
      <c r="E14" s="3" t="str">
        <f>фунт!E14</f>
        <v>11.02.2023</v>
      </c>
      <c r="F14" s="7"/>
      <c r="H14" s="3" t="str">
        <f>фунт!H14</f>
        <v>11.03.2023</v>
      </c>
      <c r="I14" s="7"/>
      <c r="K14" s="3" t="str">
        <f>фунт!K14</f>
        <v>11.04.2023</v>
      </c>
      <c r="L14" s="7"/>
      <c r="N14" s="3" t="str">
        <f>фунт!N14</f>
        <v>11.05.2023</v>
      </c>
      <c r="O14" s="7" t="s">
        <v>52</v>
      </c>
      <c r="Q14" s="3" t="str">
        <f>фунт!Q14</f>
        <v>11.06.2023</v>
      </c>
      <c r="R14" s="7"/>
      <c r="T14" s="3" t="str">
        <f>фунт!T14</f>
        <v>11.07.2023</v>
      </c>
      <c r="U14" s="7"/>
      <c r="W14" s="3" t="str">
        <f>фунт!W14</f>
        <v>11.08.2023</v>
      </c>
      <c r="X14" s="7"/>
      <c r="Z14" s="3" t="str">
        <f>фунт!Z14</f>
        <v>11.09.2023</v>
      </c>
      <c r="AA14" s="7"/>
      <c r="AC14" s="3" t="str">
        <f>фунт!AC14</f>
        <v>11.10.2023</v>
      </c>
      <c r="AD14" s="7"/>
      <c r="AF14" s="3" t="str">
        <f>фунт!AF14</f>
        <v>11.11.2023</v>
      </c>
      <c r="AG14" s="7"/>
      <c r="AI14" s="3" t="str">
        <f>фунт!AI14</f>
        <v>11.12.2023</v>
      </c>
      <c r="AJ14" s="7"/>
    </row>
    <row r="15" spans="2:36" x14ac:dyDescent="0.25">
      <c r="B15" s="3" t="str">
        <f>фунт!B15</f>
        <v>12.01.2023</v>
      </c>
      <c r="C15" s="7" t="s">
        <v>52</v>
      </c>
      <c r="E15" s="3" t="str">
        <f>фунт!E15</f>
        <v>12.02.2023</v>
      </c>
      <c r="F15" s="7"/>
      <c r="H15" s="3" t="str">
        <f>фунт!H15</f>
        <v>12.03.2023</v>
      </c>
      <c r="I15" s="7"/>
      <c r="K15" s="3" t="str">
        <f>фунт!K15</f>
        <v>12.04.2023</v>
      </c>
      <c r="L15" s="7"/>
      <c r="N15" s="3" t="str">
        <f>фунт!N15</f>
        <v>12.05.2023</v>
      </c>
      <c r="O15" s="7" t="s">
        <v>52</v>
      </c>
      <c r="Q15" s="3" t="str">
        <f>фунт!Q15</f>
        <v>12.06.2023</v>
      </c>
      <c r="R15" s="7"/>
      <c r="T15" s="3" t="str">
        <f>фунт!T15</f>
        <v>12.07.2023</v>
      </c>
      <c r="U15" s="7"/>
      <c r="W15" s="3" t="str">
        <f>фунт!W15</f>
        <v>12.08.2023</v>
      </c>
      <c r="X15" s="7"/>
      <c r="Z15" s="3" t="str">
        <f>фунт!Z15</f>
        <v>12.09.2023</v>
      </c>
      <c r="AA15" s="7"/>
      <c r="AC15" s="3" t="str">
        <f>фунт!AC15</f>
        <v>12.10.2023</v>
      </c>
      <c r="AD15" s="7"/>
      <c r="AF15" s="3" t="str">
        <f>фунт!AF15</f>
        <v>12.11.2023</v>
      </c>
      <c r="AG15" s="7"/>
      <c r="AI15" s="3" t="str">
        <f>фунт!AI15</f>
        <v>12.12.2023</v>
      </c>
      <c r="AJ15" s="7"/>
    </row>
    <row r="16" spans="2:36" x14ac:dyDescent="0.25">
      <c r="B16" s="3" t="str">
        <f>фунт!B16</f>
        <v>13.01.2023</v>
      </c>
      <c r="C16" s="7" t="s">
        <v>52</v>
      </c>
      <c r="E16" s="3" t="str">
        <f>фунт!E16</f>
        <v>13.02.2023</v>
      </c>
      <c r="F16" s="7"/>
      <c r="H16" s="3" t="str">
        <f>фунт!H16</f>
        <v>13.03.2023</v>
      </c>
      <c r="I16" s="7"/>
      <c r="K16" s="3" t="str">
        <f>фунт!K16</f>
        <v>13.04.2023</v>
      </c>
      <c r="L16" s="103" t="s">
        <v>52</v>
      </c>
      <c r="N16" s="3" t="str">
        <f>фунт!N16</f>
        <v>13.05.2023</v>
      </c>
      <c r="O16" s="7"/>
      <c r="Q16" s="3" t="str">
        <f>фунт!Q16</f>
        <v>13.06.2023</v>
      </c>
      <c r="R16" s="7"/>
      <c r="T16" s="3" t="str">
        <f>фунт!T16</f>
        <v>13.07.2023</v>
      </c>
      <c r="U16" s="7"/>
      <c r="W16" s="3" t="str">
        <f>фунт!W16</f>
        <v>13.08.2023</v>
      </c>
      <c r="X16" s="7"/>
      <c r="Z16" s="3" t="str">
        <f>фунт!Z16</f>
        <v>13.09.2023</v>
      </c>
      <c r="AA16" s="7"/>
      <c r="AC16" s="3" t="str">
        <f>фунт!AC16</f>
        <v>13.10.2023</v>
      </c>
      <c r="AD16" s="7"/>
      <c r="AF16" s="3" t="str">
        <f>фунт!AF16</f>
        <v>13.11.2023</v>
      </c>
      <c r="AG16" s="7"/>
      <c r="AI16" s="3" t="str">
        <f>фунт!AI16</f>
        <v>13.12.2023</v>
      </c>
      <c r="AJ16" s="7"/>
    </row>
    <row r="17" spans="2:36" x14ac:dyDescent="0.25">
      <c r="B17" s="3" t="str">
        <f>фунт!B17</f>
        <v>14.01.2023</v>
      </c>
      <c r="C17" s="7"/>
      <c r="E17" s="3" t="str">
        <f>фунт!E17</f>
        <v>14.02.2023</v>
      </c>
      <c r="F17" s="7"/>
      <c r="H17" s="3" t="str">
        <f>фунт!H17</f>
        <v>14.03.2023</v>
      </c>
      <c r="I17" s="7"/>
      <c r="K17" s="3" t="str">
        <f>фунт!K17</f>
        <v>14.04.2023</v>
      </c>
      <c r="L17" s="7" t="s">
        <v>52</v>
      </c>
      <c r="N17" s="3" t="str">
        <f>фунт!N17</f>
        <v>14.05.2023</v>
      </c>
      <c r="O17" s="7"/>
      <c r="Q17" s="3" t="str">
        <f>фунт!Q17</f>
        <v>14.06.2023</v>
      </c>
      <c r="R17" s="7"/>
      <c r="T17" s="3" t="str">
        <f>фунт!T17</f>
        <v>14.07.2023</v>
      </c>
      <c r="U17" s="7"/>
      <c r="W17" s="3" t="str">
        <f>фунт!W17</f>
        <v>14.08.2023</v>
      </c>
      <c r="X17" s="7"/>
      <c r="Z17" s="3" t="str">
        <f>фунт!Z17</f>
        <v>14.09.2023</v>
      </c>
      <c r="AA17" s="7"/>
      <c r="AC17" s="3" t="str">
        <f>фунт!AC17</f>
        <v>14.10.2023</v>
      </c>
      <c r="AD17" s="7"/>
      <c r="AF17" s="3" t="str">
        <f>фунт!AF17</f>
        <v>14.11.2023</v>
      </c>
      <c r="AG17" s="7"/>
      <c r="AI17" s="3" t="str">
        <f>фунт!AI17</f>
        <v>14.12.2023</v>
      </c>
      <c r="AJ17" s="7"/>
    </row>
    <row r="18" spans="2:36" x14ac:dyDescent="0.25">
      <c r="B18" s="3" t="str">
        <f>фунт!B18</f>
        <v>15.01.2023</v>
      </c>
      <c r="C18" s="7"/>
      <c r="E18" s="3" t="str">
        <f>фунт!E18</f>
        <v>15.02.2023</v>
      </c>
      <c r="F18" s="7"/>
      <c r="H18" s="3" t="str">
        <f>фунт!H18</f>
        <v>15.03.2023</v>
      </c>
      <c r="I18" s="7"/>
      <c r="K18" s="3" t="str">
        <f>фунт!K18</f>
        <v>15.04.2023</v>
      </c>
      <c r="L18" s="7"/>
      <c r="N18" s="3" t="str">
        <f>фунт!N18</f>
        <v>15.05.2023</v>
      </c>
      <c r="O18" s="7"/>
      <c r="Q18" s="3" t="str">
        <f>фунт!Q18</f>
        <v>15.06.2023</v>
      </c>
      <c r="R18" s="7" t="s">
        <v>52</v>
      </c>
      <c r="T18" s="3" t="str">
        <f>фунт!T18</f>
        <v>15.07.2023</v>
      </c>
      <c r="U18" s="7"/>
      <c r="W18" s="3" t="str">
        <f>фунт!W18</f>
        <v>15.08.2023</v>
      </c>
      <c r="X18" s="7"/>
      <c r="Z18" s="3" t="str">
        <f>фунт!Z18</f>
        <v>15.09.2023</v>
      </c>
      <c r="AA18" s="7"/>
      <c r="AC18" s="3" t="str">
        <f>фунт!AC18</f>
        <v>15.10.2023</v>
      </c>
      <c r="AD18" s="7"/>
      <c r="AF18" s="3" t="str">
        <f>фунт!AF18</f>
        <v>15.11.2023</v>
      </c>
      <c r="AG18" s="7"/>
      <c r="AI18" s="3" t="str">
        <f>фунт!AI18</f>
        <v>15.12.2023</v>
      </c>
      <c r="AJ18" s="7"/>
    </row>
    <row r="19" spans="2:36" x14ac:dyDescent="0.25">
      <c r="B19" s="3" t="str">
        <f>фунт!B19</f>
        <v>16.01.2023</v>
      </c>
      <c r="C19" s="7"/>
      <c r="E19" s="3" t="str">
        <f>фунт!E19</f>
        <v>16.02.2023</v>
      </c>
      <c r="F19" s="7" t="s">
        <v>52</v>
      </c>
      <c r="H19" s="3" t="str">
        <f>фунт!H19</f>
        <v>16.03.2023</v>
      </c>
      <c r="I19" s="7" t="s">
        <v>52</v>
      </c>
      <c r="K19" s="3" t="str">
        <f>фунт!K19</f>
        <v>16.04.2023</v>
      </c>
      <c r="L19" s="7"/>
      <c r="N19" s="3" t="str">
        <f>фунт!N19</f>
        <v>16.05.2023</v>
      </c>
      <c r="O19" s="7"/>
      <c r="Q19" s="3" t="str">
        <f>фунт!Q19</f>
        <v>16.06.2023</v>
      </c>
      <c r="R19" s="7" t="s">
        <v>52</v>
      </c>
      <c r="T19" s="3" t="str">
        <f>фунт!T19</f>
        <v>16.07.2023</v>
      </c>
      <c r="U19" s="7"/>
      <c r="W19" s="3" t="str">
        <f>фунт!W19</f>
        <v>16.08.2023</v>
      </c>
      <c r="X19" s="7"/>
      <c r="Z19" s="3" t="str">
        <f>фунт!Z19</f>
        <v>16.09.2023</v>
      </c>
      <c r="AA19" s="7"/>
      <c r="AC19" s="3" t="str">
        <f>фунт!AC19</f>
        <v>16.10.2023</v>
      </c>
      <c r="AD19" s="7"/>
      <c r="AF19" s="3" t="str">
        <f>фунт!AF19</f>
        <v>16.11.2023</v>
      </c>
      <c r="AG19" s="7"/>
      <c r="AI19" s="3" t="str">
        <f>фунт!AI19</f>
        <v>16.12.2023</v>
      </c>
      <c r="AJ19" s="7"/>
    </row>
    <row r="20" spans="2:36" x14ac:dyDescent="0.25">
      <c r="B20" s="3" t="str">
        <f>фунт!B20</f>
        <v>17.01.2023</v>
      </c>
      <c r="C20" s="7"/>
      <c r="E20" s="3" t="str">
        <f>фунт!E20</f>
        <v>17.02.2023</v>
      </c>
      <c r="F20" s="7" t="s">
        <v>52</v>
      </c>
      <c r="H20" s="3" t="str">
        <f>фунт!H20</f>
        <v>17.03.2023</v>
      </c>
      <c r="I20" s="7" t="s">
        <v>52</v>
      </c>
      <c r="K20" s="3" t="str">
        <f>фунт!K20</f>
        <v>17.04.2023</v>
      </c>
      <c r="L20" s="7"/>
      <c r="N20" s="3" t="str">
        <f>фунт!N20</f>
        <v>17.05.2023</v>
      </c>
      <c r="O20" s="7"/>
      <c r="Q20" s="3" t="str">
        <f>фунт!Q20</f>
        <v>17.06.2023</v>
      </c>
      <c r="R20" s="7"/>
      <c r="T20" s="3" t="str">
        <f>фунт!T20</f>
        <v>17.07.2023</v>
      </c>
      <c r="U20" s="7"/>
      <c r="W20" s="3" t="str">
        <f>фунт!W20</f>
        <v>17.08.2023</v>
      </c>
      <c r="X20" s="7"/>
      <c r="Z20" s="3" t="str">
        <f>фунт!Z20</f>
        <v>17.09.2023</v>
      </c>
      <c r="AA20" s="7"/>
      <c r="AC20" s="3" t="str">
        <f>фунт!AC20</f>
        <v>17.10.2023</v>
      </c>
      <c r="AD20" s="7"/>
      <c r="AF20" s="3" t="str">
        <f>фунт!AF20</f>
        <v>17.11.2023</v>
      </c>
      <c r="AG20" s="7"/>
      <c r="AI20" s="3" t="str">
        <f>фунт!AI20</f>
        <v>17.12.2023</v>
      </c>
      <c r="AJ20" s="7"/>
    </row>
    <row r="21" spans="2:36" x14ac:dyDescent="0.25">
      <c r="B21" s="3" t="str">
        <f>фунт!B21</f>
        <v>18.01.2023</v>
      </c>
      <c r="C21" s="7"/>
      <c r="E21" s="3" t="str">
        <f>фунт!E21</f>
        <v>18.02.2023</v>
      </c>
      <c r="F21" s="7"/>
      <c r="H21" s="3" t="str">
        <f>фунт!H21</f>
        <v>18.03.2023</v>
      </c>
      <c r="I21" s="7"/>
      <c r="K21" s="3" t="str">
        <f>фунт!K21</f>
        <v>18.04.2023</v>
      </c>
      <c r="L21" s="7"/>
      <c r="N21" s="3" t="str">
        <f>фунт!N21</f>
        <v>18.05.2023</v>
      </c>
      <c r="O21" s="7" t="s">
        <v>52</v>
      </c>
      <c r="Q21" s="3" t="str">
        <f>фунт!Q21</f>
        <v>18.06.2023</v>
      </c>
      <c r="R21" s="7"/>
      <c r="T21" s="3" t="str">
        <f>фунт!T21</f>
        <v>18.07.2023</v>
      </c>
      <c r="U21" s="7"/>
      <c r="W21" s="3" t="str">
        <f>фунт!W21</f>
        <v>18.08.2023</v>
      </c>
      <c r="X21" s="7"/>
      <c r="Z21" s="3" t="str">
        <f>фунт!Z21</f>
        <v>18.09.2023</v>
      </c>
      <c r="AA21" s="7"/>
      <c r="AC21" s="3" t="str">
        <f>фунт!AC21</f>
        <v>18.10.2023</v>
      </c>
      <c r="AD21" s="7"/>
      <c r="AF21" s="3" t="str">
        <f>фунт!AF21</f>
        <v>18.11.2023</v>
      </c>
      <c r="AG21" s="7"/>
      <c r="AI21" s="3" t="str">
        <f>фунт!AI21</f>
        <v>18.12.2023</v>
      </c>
      <c r="AJ21" s="7"/>
    </row>
    <row r="22" spans="2:36" x14ac:dyDescent="0.25">
      <c r="B22" s="3" t="str">
        <f>фунт!B22</f>
        <v>19.01.2023</v>
      </c>
      <c r="C22" s="7" t="s">
        <v>52</v>
      </c>
      <c r="E22" s="3" t="str">
        <f>фунт!E22</f>
        <v>19.02.2023</v>
      </c>
      <c r="F22" s="7"/>
      <c r="H22" s="3" t="str">
        <f>фунт!H22</f>
        <v>19.03.2023</v>
      </c>
      <c r="I22" s="7"/>
      <c r="K22" s="3" t="str">
        <f>фунт!K22</f>
        <v>19.04.2023</v>
      </c>
      <c r="L22" s="7" t="s">
        <v>52</v>
      </c>
      <c r="N22" s="3" t="str">
        <f>фунт!N22</f>
        <v>19.05.2023</v>
      </c>
      <c r="O22" s="7" t="s">
        <v>52</v>
      </c>
      <c r="Q22" s="3" t="str">
        <f>фунт!Q22</f>
        <v>19.06.2023</v>
      </c>
      <c r="R22" s="7"/>
      <c r="T22" s="3" t="str">
        <f>фунт!T22</f>
        <v>19.07.2023</v>
      </c>
      <c r="U22" s="7"/>
      <c r="W22" s="3" t="str">
        <f>фунт!W22</f>
        <v>19.08.2023</v>
      </c>
      <c r="X22" s="7"/>
      <c r="Z22" s="3" t="str">
        <f>фунт!Z22</f>
        <v>19.09.2023</v>
      </c>
      <c r="AA22" s="7"/>
      <c r="AC22" s="3" t="str">
        <f>фунт!AC22</f>
        <v>19.10.2023</v>
      </c>
      <c r="AD22" s="7"/>
      <c r="AF22" s="3" t="str">
        <f>фунт!AF22</f>
        <v>19.11.2023</v>
      </c>
      <c r="AG22" s="7"/>
      <c r="AI22" s="3" t="str">
        <f>фунт!AI22</f>
        <v>19.12.2023</v>
      </c>
      <c r="AJ22" s="7"/>
    </row>
    <row r="23" spans="2:36" x14ac:dyDescent="0.25">
      <c r="B23" s="3" t="str">
        <f>фунт!B23</f>
        <v>20.01.2023</v>
      </c>
      <c r="C23" s="7" t="s">
        <v>52</v>
      </c>
      <c r="E23" s="3" t="str">
        <f>фунт!E23</f>
        <v>20.02.2023</v>
      </c>
      <c r="F23" s="7"/>
      <c r="H23" s="3" t="str">
        <f>фунт!H23</f>
        <v>20.03.2023</v>
      </c>
      <c r="I23" s="7"/>
      <c r="K23" s="3" t="str">
        <f>фунт!K23</f>
        <v>20.04.2023</v>
      </c>
      <c r="L23" s="7" t="s">
        <v>52</v>
      </c>
      <c r="N23" s="3" t="str">
        <f>фунт!N23</f>
        <v>20.05.2023</v>
      </c>
      <c r="O23" s="7"/>
      <c r="Q23" s="3" t="str">
        <f>фунт!Q23</f>
        <v>20.06.2023</v>
      </c>
      <c r="R23" s="7"/>
      <c r="T23" s="3" t="str">
        <f>фунт!T23</f>
        <v>20.07.2023</v>
      </c>
      <c r="U23" s="7"/>
      <c r="W23" s="3" t="str">
        <f>фунт!W23</f>
        <v>20.08.2023</v>
      </c>
      <c r="X23" s="7"/>
      <c r="Z23" s="3" t="str">
        <f>фунт!Z23</f>
        <v>20.09.2023</v>
      </c>
      <c r="AA23" s="7"/>
      <c r="AC23" s="3" t="str">
        <f>фунт!AC23</f>
        <v>20.10.2023</v>
      </c>
      <c r="AD23" s="7"/>
      <c r="AF23" s="3" t="str">
        <f>фунт!AF23</f>
        <v>20.11.2023</v>
      </c>
      <c r="AG23" s="7"/>
      <c r="AI23" s="3" t="str">
        <f>фунт!AI23</f>
        <v>20.12.2023</v>
      </c>
      <c r="AJ23" s="7"/>
    </row>
    <row r="24" spans="2:36" x14ac:dyDescent="0.25">
      <c r="B24" s="3" t="str">
        <f>фунт!B24</f>
        <v>21.01.2023</v>
      </c>
      <c r="C24" s="7"/>
      <c r="E24" s="3" t="str">
        <f>фунт!E24</f>
        <v>21.02.2023</v>
      </c>
      <c r="F24" s="7"/>
      <c r="H24" s="3" t="str">
        <f>фунт!H24</f>
        <v>21.03.2023</v>
      </c>
      <c r="I24" s="7"/>
      <c r="K24" s="3" t="str">
        <f>фунт!K24</f>
        <v>21.04.2023</v>
      </c>
      <c r="L24" s="7" t="s">
        <v>52</v>
      </c>
      <c r="N24" s="3" t="str">
        <f>фунт!N24</f>
        <v>21.05.2023</v>
      </c>
      <c r="O24" s="7"/>
      <c r="Q24" s="3" t="str">
        <f>фунт!Q24</f>
        <v>21.06.2023</v>
      </c>
      <c r="R24" s="7"/>
      <c r="T24" s="3" t="str">
        <f>фунт!T24</f>
        <v>21.07.2023</v>
      </c>
      <c r="U24" s="7"/>
      <c r="W24" s="3" t="str">
        <f>фунт!W24</f>
        <v>21.08.2023</v>
      </c>
      <c r="X24" s="7"/>
      <c r="Z24" s="3" t="str">
        <f>фунт!Z24</f>
        <v>21.09.2023</v>
      </c>
      <c r="AA24" s="7"/>
      <c r="AC24" s="3" t="str">
        <f>фунт!AC24</f>
        <v>21.10.2023</v>
      </c>
      <c r="AD24" s="7"/>
      <c r="AF24" s="3" t="str">
        <f>фунт!AF24</f>
        <v>21.11.2023</v>
      </c>
      <c r="AG24" s="7"/>
      <c r="AI24" s="3" t="str">
        <f>фунт!AI24</f>
        <v>21.12.2023</v>
      </c>
      <c r="AJ24" s="7"/>
    </row>
    <row r="25" spans="2:36" x14ac:dyDescent="0.25">
      <c r="B25" s="3" t="str">
        <f>фунт!B25</f>
        <v>22.01.2023</v>
      </c>
      <c r="C25" s="7"/>
      <c r="E25" s="3" t="str">
        <f>фунт!E25</f>
        <v>22.02.2023</v>
      </c>
      <c r="F25" s="7"/>
      <c r="H25" s="3" t="str">
        <f>фунт!H25</f>
        <v>22.03.2023</v>
      </c>
      <c r="I25" s="7"/>
      <c r="K25" s="3" t="str">
        <f>фунт!K25</f>
        <v>22.04.2023</v>
      </c>
      <c r="L25" s="7" t="s">
        <v>52</v>
      </c>
      <c r="N25" s="3" t="str">
        <f>фунт!N25</f>
        <v>22.05.2023</v>
      </c>
      <c r="O25" s="7"/>
      <c r="Q25" s="3" t="str">
        <f>фунт!Q25</f>
        <v>22.06.2023</v>
      </c>
      <c r="R25" s="7" t="s">
        <v>52</v>
      </c>
      <c r="T25" s="3" t="str">
        <f>фунт!T25</f>
        <v>22.07.2023</v>
      </c>
      <c r="U25" s="7"/>
      <c r="W25" s="3" t="str">
        <f>фунт!W25</f>
        <v>22.08.2023</v>
      </c>
      <c r="X25" s="7"/>
      <c r="Z25" s="3" t="str">
        <f>фунт!Z25</f>
        <v>22.09.2023</v>
      </c>
      <c r="AA25" s="7"/>
      <c r="AC25" s="3" t="str">
        <f>фунт!AC25</f>
        <v>22.10.2023</v>
      </c>
      <c r="AD25" s="7"/>
      <c r="AF25" s="3" t="str">
        <f>фунт!AF25</f>
        <v>22.11.2023</v>
      </c>
      <c r="AG25" s="7"/>
      <c r="AI25" s="3" t="str">
        <f>фунт!AI25</f>
        <v>22.12.2023</v>
      </c>
      <c r="AJ25" s="7"/>
    </row>
    <row r="26" spans="2:36" x14ac:dyDescent="0.25">
      <c r="B26" s="3" t="str">
        <f>фунт!B26</f>
        <v>23.01.2023</v>
      </c>
      <c r="C26" s="7"/>
      <c r="E26" s="3" t="str">
        <f>фунт!E26</f>
        <v>23.02.2023</v>
      </c>
      <c r="F26" s="7" t="s">
        <v>52</v>
      </c>
      <c r="H26" s="3" t="str">
        <f>фунт!H26</f>
        <v>23.03.2023</v>
      </c>
      <c r="I26" s="7" t="s">
        <v>52</v>
      </c>
      <c r="K26" s="3" t="str">
        <f>фунт!K26</f>
        <v>23.04.2023</v>
      </c>
      <c r="L26" s="7"/>
      <c r="N26" s="3" t="str">
        <f>фунт!N26</f>
        <v>23.05.2023</v>
      </c>
      <c r="O26" s="7"/>
      <c r="Q26" s="3" t="str">
        <f>фунт!Q26</f>
        <v>23.06.2023</v>
      </c>
      <c r="R26" s="7" t="s">
        <v>52</v>
      </c>
      <c r="T26" s="3" t="str">
        <f>фунт!T26</f>
        <v>23.07.2023</v>
      </c>
      <c r="U26" s="7"/>
      <c r="W26" s="3" t="str">
        <f>фунт!W26</f>
        <v>23.08.2023</v>
      </c>
      <c r="X26" s="7"/>
      <c r="Z26" s="3" t="str">
        <f>фунт!Z26</f>
        <v>23.09.2023</v>
      </c>
      <c r="AA26" s="7"/>
      <c r="AC26" s="3" t="str">
        <f>фунт!AC26</f>
        <v>23.10.2023</v>
      </c>
      <c r="AD26" s="7"/>
      <c r="AF26" s="3" t="str">
        <f>фунт!AF26</f>
        <v>23.11.2023</v>
      </c>
      <c r="AG26" s="7"/>
      <c r="AI26" s="3" t="str">
        <f>фунт!AI26</f>
        <v>23.12.2023</v>
      </c>
      <c r="AJ26" s="7"/>
    </row>
    <row r="27" spans="2:36" x14ac:dyDescent="0.25">
      <c r="B27" s="3" t="str">
        <f>фунт!B27</f>
        <v>24.01.2023</v>
      </c>
      <c r="C27" s="7"/>
      <c r="E27" s="3" t="str">
        <f>фунт!E27</f>
        <v>24.02.2023</v>
      </c>
      <c r="F27" s="7" t="s">
        <v>52</v>
      </c>
      <c r="H27" s="3" t="str">
        <f>фунт!H27</f>
        <v>24.03.2023</v>
      </c>
      <c r="I27" s="7" t="s">
        <v>52</v>
      </c>
      <c r="K27" s="3" t="str">
        <f>фунт!K27</f>
        <v>24.04.2023</v>
      </c>
      <c r="L27" s="7"/>
      <c r="N27" s="3" t="str">
        <f>фунт!N27</f>
        <v>24.05.2023</v>
      </c>
      <c r="O27" s="7"/>
      <c r="Q27" s="3" t="str">
        <f>фунт!Q27</f>
        <v>24.06.2023</v>
      </c>
      <c r="R27" s="7"/>
      <c r="T27" s="3" t="str">
        <f>фунт!T27</f>
        <v>24.07.2023</v>
      </c>
      <c r="U27" s="7"/>
      <c r="W27" s="3" t="str">
        <f>фунт!W27</f>
        <v>24.08.2023</v>
      </c>
      <c r="X27" s="7"/>
      <c r="Z27" s="3" t="str">
        <f>фунт!Z27</f>
        <v>24.09.2023</v>
      </c>
      <c r="AA27" s="7"/>
      <c r="AC27" s="3" t="str">
        <f>фунт!AC27</f>
        <v>24.10.2023</v>
      </c>
      <c r="AD27" s="7"/>
      <c r="AF27" s="3" t="str">
        <f>фунт!AF27</f>
        <v>24.11.2023</v>
      </c>
      <c r="AG27" s="7"/>
      <c r="AI27" s="3" t="str">
        <f>фунт!AI27</f>
        <v>24.12.2023</v>
      </c>
      <c r="AJ27" s="7"/>
    </row>
    <row r="28" spans="2:36" x14ac:dyDescent="0.25">
      <c r="B28" s="3" t="str">
        <f>фунт!B28</f>
        <v>25.01.2023</v>
      </c>
      <c r="C28" s="7"/>
      <c r="E28" s="3" t="str">
        <f>фунт!E28</f>
        <v>25.02.2023</v>
      </c>
      <c r="F28" s="7"/>
      <c r="H28" s="3" t="str">
        <f>фунт!H28</f>
        <v>25.03.2023</v>
      </c>
      <c r="I28" s="7"/>
      <c r="K28" s="3" t="str">
        <f>фунт!K28</f>
        <v>25.04.2023</v>
      </c>
      <c r="L28" s="7"/>
      <c r="N28" s="3" t="str">
        <f>фунт!N28</f>
        <v>25.05.2023</v>
      </c>
      <c r="O28" s="7" t="s">
        <v>52</v>
      </c>
      <c r="Q28" s="3" t="str">
        <f>фунт!Q28</f>
        <v>25.06.2023</v>
      </c>
      <c r="R28" s="7"/>
      <c r="T28" s="3" t="str">
        <f>фунт!T28</f>
        <v>25.07.2023</v>
      </c>
      <c r="U28" s="7"/>
      <c r="W28" s="3" t="str">
        <f>фунт!W28</f>
        <v>25.08.2023</v>
      </c>
      <c r="X28" s="7"/>
      <c r="Z28" s="3" t="str">
        <f>фунт!Z28</f>
        <v>25.09.2023</v>
      </c>
      <c r="AA28" s="7"/>
      <c r="AC28" s="3" t="str">
        <f>фунт!AC28</f>
        <v>25.10.2023</v>
      </c>
      <c r="AD28" s="7"/>
      <c r="AF28" s="3" t="str">
        <f>фунт!AF28</f>
        <v>25.11.2023</v>
      </c>
      <c r="AG28" s="7"/>
      <c r="AI28" s="3" t="str">
        <f>фунт!AI28</f>
        <v>25.12.2023</v>
      </c>
      <c r="AJ28" s="7"/>
    </row>
    <row r="29" spans="2:36" x14ac:dyDescent="0.25">
      <c r="B29" s="3" t="str">
        <f>фунт!B29</f>
        <v>26.01.2023</v>
      </c>
      <c r="C29" s="7" t="s">
        <v>52</v>
      </c>
      <c r="E29" s="3" t="str">
        <f>фунт!E29</f>
        <v>26.02.2023</v>
      </c>
      <c r="F29" s="7"/>
      <c r="H29" s="3" t="str">
        <f>фунт!H29</f>
        <v>26.03.2023</v>
      </c>
      <c r="I29" s="7"/>
      <c r="K29" s="3" t="str">
        <f>фунт!K29</f>
        <v>26.04.2023</v>
      </c>
      <c r="L29" s="7"/>
      <c r="N29" s="3" t="str">
        <f>фунт!N29</f>
        <v>26.05.2023</v>
      </c>
      <c r="O29" s="7" t="s">
        <v>52</v>
      </c>
      <c r="Q29" s="3" t="str">
        <f>фунт!Q29</f>
        <v>26.06.2023</v>
      </c>
      <c r="R29" s="7"/>
      <c r="T29" s="3" t="str">
        <f>фунт!T29</f>
        <v>26.07.2023</v>
      </c>
      <c r="U29" s="7"/>
      <c r="W29" s="3" t="str">
        <f>фунт!W29</f>
        <v>26.08.2023</v>
      </c>
      <c r="X29" s="7"/>
      <c r="Z29" s="3" t="str">
        <f>фунт!Z29</f>
        <v>26.09.2023</v>
      </c>
      <c r="AA29" s="7"/>
      <c r="AC29" s="3" t="str">
        <f>фунт!AC29</f>
        <v>26.10.2023</v>
      </c>
      <c r="AD29" s="7"/>
      <c r="AF29" s="3" t="str">
        <f>фунт!AF29</f>
        <v>26.11.2023</v>
      </c>
      <c r="AG29" s="7"/>
      <c r="AI29" s="3" t="str">
        <f>фунт!AI29</f>
        <v>26.12.2023</v>
      </c>
      <c r="AJ29" s="7"/>
    </row>
    <row r="30" spans="2:36" x14ac:dyDescent="0.25">
      <c r="B30" s="3" t="str">
        <f>фунт!B30</f>
        <v>27.01.2023</v>
      </c>
      <c r="C30" s="7" t="s">
        <v>52</v>
      </c>
      <c r="E30" s="3" t="str">
        <f>фунт!E30</f>
        <v>27.02.2023</v>
      </c>
      <c r="F30" s="7"/>
      <c r="H30" s="3" t="str">
        <f>фунт!H30</f>
        <v>27.03.2023</v>
      </c>
      <c r="I30" s="7"/>
      <c r="K30" s="3" t="str">
        <f>фунт!K30</f>
        <v>27.04.2023</v>
      </c>
      <c r="L30" s="7" t="s">
        <v>52</v>
      </c>
      <c r="N30" s="3" t="str">
        <f>фунт!N30</f>
        <v>27.05.2023</v>
      </c>
      <c r="O30" s="7" t="s">
        <v>52</v>
      </c>
      <c r="Q30" s="3" t="str">
        <f>фунт!Q30</f>
        <v>27.06.2023</v>
      </c>
      <c r="R30" s="7"/>
      <c r="T30" s="3" t="str">
        <f>фунт!T30</f>
        <v>27.07.2023</v>
      </c>
      <c r="U30" s="7"/>
      <c r="W30" s="3" t="str">
        <f>фунт!W30</f>
        <v>27.08.2023</v>
      </c>
      <c r="X30" s="7"/>
      <c r="Z30" s="3" t="str">
        <f>фунт!Z30</f>
        <v>27.09.2023</v>
      </c>
      <c r="AA30" s="7"/>
      <c r="AC30" s="3" t="str">
        <f>фунт!AC30</f>
        <v>27.10.2023</v>
      </c>
      <c r="AD30" s="7"/>
      <c r="AF30" s="3" t="str">
        <f>фунт!AF30</f>
        <v>27.11.2023</v>
      </c>
      <c r="AG30" s="7"/>
      <c r="AI30" s="3" t="str">
        <f>фунт!AI30</f>
        <v>27.12.2023</v>
      </c>
      <c r="AJ30" s="7"/>
    </row>
    <row r="31" spans="2:36" x14ac:dyDescent="0.25">
      <c r="B31" s="3" t="str">
        <f>фунт!B31</f>
        <v>28.01.2023</v>
      </c>
      <c r="C31" s="7"/>
      <c r="E31" s="3" t="str">
        <f>фунт!E31</f>
        <v>28.02.2023</v>
      </c>
      <c r="F31" s="7"/>
      <c r="H31" s="3" t="str">
        <f>фунт!H31</f>
        <v>28.03.2023</v>
      </c>
      <c r="I31" s="7"/>
      <c r="K31" s="3" t="str">
        <f>фунт!K31</f>
        <v>28.04.2023</v>
      </c>
      <c r="L31" s="7" t="s">
        <v>52</v>
      </c>
      <c r="N31" s="3" t="str">
        <f>фунт!N31</f>
        <v>28.05.2023</v>
      </c>
      <c r="O31" s="7"/>
      <c r="Q31" s="3" t="str">
        <f>фунт!Q31</f>
        <v>28.06.2023</v>
      </c>
      <c r="R31" s="7" t="s">
        <v>52</v>
      </c>
      <c r="T31" s="3" t="str">
        <f>фунт!T31</f>
        <v>28.07.2023</v>
      </c>
      <c r="U31" s="7"/>
      <c r="W31" s="3" t="str">
        <f>фунт!W31</f>
        <v>28.08.2023</v>
      </c>
      <c r="X31" s="7"/>
      <c r="Z31" s="3" t="str">
        <f>фунт!Z31</f>
        <v>28.09.2023</v>
      </c>
      <c r="AA31" s="7"/>
      <c r="AC31" s="3" t="str">
        <f>фунт!AC31</f>
        <v>28.10.2023</v>
      </c>
      <c r="AD31" s="7"/>
      <c r="AF31" s="3" t="str">
        <f>фунт!AF31</f>
        <v>28.11.2023</v>
      </c>
      <c r="AG31" s="7"/>
      <c r="AI31" s="3" t="str">
        <f>фунт!AI31</f>
        <v>28.12.2023</v>
      </c>
      <c r="AJ31" s="7"/>
    </row>
    <row r="32" spans="2:36" x14ac:dyDescent="0.25">
      <c r="B32" s="3" t="str">
        <f>фунт!B32</f>
        <v>29.01.2023</v>
      </c>
      <c r="C32" s="7"/>
      <c r="E32" s="4" t="str">
        <f>фунт!E32</f>
        <v>29.02.2023</v>
      </c>
      <c r="F32" s="5"/>
      <c r="G32" t="s">
        <v>163</v>
      </c>
      <c r="H32" s="3" t="str">
        <f>фунт!H32</f>
        <v>29.03.2023</v>
      </c>
      <c r="I32" s="8"/>
      <c r="K32" s="3" t="str">
        <f>фунт!K32</f>
        <v>29.04.2023</v>
      </c>
      <c r="L32" s="8"/>
      <c r="N32" s="3" t="str">
        <f>фунт!N32</f>
        <v>29.05.2023</v>
      </c>
      <c r="O32" s="8"/>
      <c r="Q32" s="3" t="str">
        <f>фунт!Q32</f>
        <v>29.06.2023</v>
      </c>
      <c r="R32" s="8" t="s">
        <v>52</v>
      </c>
      <c r="T32" s="3" t="str">
        <f>фунт!T32</f>
        <v>29.07.2023</v>
      </c>
      <c r="U32" s="7"/>
      <c r="W32" s="3" t="str">
        <f>фунт!W32</f>
        <v>29.08.2023</v>
      </c>
      <c r="X32" s="7"/>
      <c r="Z32" s="3" t="str">
        <f>фунт!Z32</f>
        <v>29.09.2023</v>
      </c>
      <c r="AA32" s="7"/>
      <c r="AC32" s="3" t="str">
        <f>фунт!AC32</f>
        <v>29.10.2023</v>
      </c>
      <c r="AD32" s="7"/>
      <c r="AF32" s="3" t="str">
        <f>фунт!AF32</f>
        <v>29.11.2023</v>
      </c>
      <c r="AG32" s="7"/>
      <c r="AI32" s="3" t="str">
        <f>фунт!AI32</f>
        <v>29.12.2023</v>
      </c>
      <c r="AJ32" s="7"/>
    </row>
    <row r="33" spans="1:37" x14ac:dyDescent="0.25">
      <c r="B33" s="3" t="str">
        <f>фунт!B33</f>
        <v>30.01.2023</v>
      </c>
      <c r="C33" s="7"/>
      <c r="E33" s="4" t="str">
        <f>фунт!E33</f>
        <v>30.02.2023</v>
      </c>
      <c r="F33" s="6"/>
      <c r="G33" t="s">
        <v>163</v>
      </c>
      <c r="H33" s="3" t="str">
        <f>фунт!H33</f>
        <v>30.03.2023</v>
      </c>
      <c r="I33" s="8" t="s">
        <v>52</v>
      </c>
      <c r="K33" s="3" t="str">
        <f>фунт!K33</f>
        <v>30.04.2023</v>
      </c>
      <c r="L33" s="7"/>
      <c r="N33" s="3" t="str">
        <f>фунт!N33</f>
        <v>30.05.2023</v>
      </c>
      <c r="O33" s="7"/>
      <c r="Q33" s="3" t="str">
        <f>фунт!Q33</f>
        <v>30.06.2023</v>
      </c>
      <c r="R33" s="8" t="s">
        <v>52</v>
      </c>
      <c r="T33" s="3" t="str">
        <f>фунт!T33</f>
        <v>30.07.2023</v>
      </c>
      <c r="U33" s="7"/>
      <c r="W33" s="3" t="str">
        <f>фунт!W33</f>
        <v>30.08.2023</v>
      </c>
      <c r="X33" s="7"/>
      <c r="Z33" s="3" t="str">
        <f>фунт!Z33</f>
        <v>30.09.2023</v>
      </c>
      <c r="AA33" s="7"/>
      <c r="AC33" s="3" t="str">
        <f>фунт!AC33</f>
        <v>30.10.2023</v>
      </c>
      <c r="AD33" s="7"/>
      <c r="AF33" s="3" t="str">
        <f>фунт!AF33</f>
        <v>30.11.2023</v>
      </c>
      <c r="AG33" s="7"/>
      <c r="AI33" s="3" t="str">
        <f>фунт!AI33</f>
        <v>30.12.2023</v>
      </c>
      <c r="AJ33" s="7"/>
    </row>
    <row r="34" spans="1:37" x14ac:dyDescent="0.25">
      <c r="B34" s="3" t="str">
        <f>фунт!B34</f>
        <v>31.01.2023</v>
      </c>
      <c r="C34" s="7"/>
      <c r="E34" s="4" t="str">
        <f>фунт!E34</f>
        <v>31.02.2023</v>
      </c>
      <c r="F34" s="6"/>
      <c r="G34" t="s">
        <v>163</v>
      </c>
      <c r="H34" s="3" t="str">
        <f>фунт!H34</f>
        <v>31.03.2023</v>
      </c>
      <c r="I34" s="8" t="s">
        <v>52</v>
      </c>
      <c r="K34" s="4" t="str">
        <f>фунт!K34</f>
        <v>31.04.2023</v>
      </c>
      <c r="L34" s="6"/>
      <c r="M34" t="s">
        <v>163</v>
      </c>
      <c r="N34" s="3" t="str">
        <f>фунт!N34</f>
        <v>31.05.2023</v>
      </c>
      <c r="O34" s="7"/>
      <c r="Q34" s="4" t="str">
        <f>фунт!Q34</f>
        <v>31.06.2023</v>
      </c>
      <c r="R34" s="6"/>
      <c r="S34" t="s">
        <v>163</v>
      </c>
      <c r="T34" s="3" t="str">
        <f>фунт!T34</f>
        <v>31.07.2023</v>
      </c>
      <c r="U34" s="7"/>
      <c r="W34" s="3" t="str">
        <f>фунт!W34</f>
        <v>31.08.2023</v>
      </c>
      <c r="X34" s="7"/>
      <c r="Z34" s="4" t="str">
        <f>фунт!Z34</f>
        <v>31.09.2023</v>
      </c>
      <c r="AA34" s="6"/>
      <c r="AB34" t="s">
        <v>163</v>
      </c>
      <c r="AC34" s="3" t="str">
        <f>фунт!AC34</f>
        <v>31.10.2023</v>
      </c>
      <c r="AD34" s="7"/>
      <c r="AF34" s="4" t="str">
        <f>фунт!AF34</f>
        <v>31.11.2023</v>
      </c>
      <c r="AG34" s="6"/>
      <c r="AH34" t="s">
        <v>163</v>
      </c>
      <c r="AI34" s="3" t="str">
        <f>фунт!AI34</f>
        <v>31.12.2023</v>
      </c>
      <c r="AJ34" s="7"/>
    </row>
    <row r="35" spans="1:37" x14ac:dyDescent="0.25">
      <c r="B35" s="9" t="s">
        <v>2</v>
      </c>
      <c r="C35" s="10" t="e">
        <f>AVERAGE(C4:C34)</f>
        <v>#DIV/0!</v>
      </c>
      <c r="E35" s="9" t="s">
        <v>2</v>
      </c>
      <c r="F35" s="10" t="e">
        <f>AVERAGE(F4:F34)</f>
        <v>#DIV/0!</v>
      </c>
      <c r="H35" s="9" t="s">
        <v>2</v>
      </c>
      <c r="I35" s="10" t="e">
        <f>AVERAGE(I4:I34)</f>
        <v>#DIV/0!</v>
      </c>
      <c r="K35" s="9" t="s">
        <v>2</v>
      </c>
      <c r="L35" s="10" t="e">
        <f>AVERAGE(L4:L34)</f>
        <v>#DIV/0!</v>
      </c>
      <c r="N35" s="9" t="s">
        <v>2</v>
      </c>
      <c r="O35" s="10" t="e">
        <f>AVERAGE(O4:O34)</f>
        <v>#DIV/0!</v>
      </c>
      <c r="Q35" s="9" t="s">
        <v>2</v>
      </c>
      <c r="R35" s="10" t="e">
        <f>AVERAGE(R4:R34)</f>
        <v>#DIV/0!</v>
      </c>
      <c r="T35" s="9" t="s">
        <v>2</v>
      </c>
      <c r="U35" s="10" t="e">
        <f>AVERAGE(U4:U34)</f>
        <v>#DIV/0!</v>
      </c>
      <c r="W35" s="9" t="s">
        <v>2</v>
      </c>
      <c r="X35" s="10" t="e">
        <f>AVERAGE(X4:X34)</f>
        <v>#DIV/0!</v>
      </c>
      <c r="Z35" s="9" t="s">
        <v>2</v>
      </c>
      <c r="AA35" s="10" t="e">
        <f>AVERAGE(AA4:AA34)</f>
        <v>#DIV/0!</v>
      </c>
      <c r="AC35" s="9" t="s">
        <v>2</v>
      </c>
      <c r="AD35" s="10" t="e">
        <f>AVERAGE(AD4:AD34)</f>
        <v>#DIV/0!</v>
      </c>
      <c r="AF35" s="9" t="s">
        <v>2</v>
      </c>
      <c r="AG35" s="10" t="e">
        <f>AVERAGE(AG4:AG34)</f>
        <v>#DIV/0!</v>
      </c>
      <c r="AI35" s="9" t="s">
        <v>2</v>
      </c>
      <c r="AJ35" s="10" t="e">
        <f>AVERAGE(AJ4:AJ34)</f>
        <v>#DIV/0!</v>
      </c>
    </row>
    <row r="36" spans="1:37" hidden="1" outlineLevel="1" x14ac:dyDescent="0.25">
      <c r="B36" s="9" t="s">
        <v>188</v>
      </c>
      <c r="C36" s="10">
        <f>IFERROR((MEDIAN(C4:C34)),0)</f>
        <v>0</v>
      </c>
      <c r="D36" t="s">
        <v>163</v>
      </c>
      <c r="E36" s="9" t="s">
        <v>188</v>
      </c>
      <c r="F36" s="10">
        <f>IFERROR((MEDIAN(F4:F34)),0)</f>
        <v>0</v>
      </c>
      <c r="G36" t="s">
        <v>163</v>
      </c>
      <c r="H36" s="9" t="s">
        <v>188</v>
      </c>
      <c r="I36" s="10">
        <f>IFERROR((MEDIAN(I4:I34)),0)</f>
        <v>0</v>
      </c>
      <c r="J36" t="s">
        <v>163</v>
      </c>
      <c r="K36" s="9" t="s">
        <v>188</v>
      </c>
      <c r="L36" s="10">
        <f>IFERROR((MEDIAN(L4:L34)),0)</f>
        <v>0</v>
      </c>
      <c r="M36" t="s">
        <v>163</v>
      </c>
      <c r="N36" s="9" t="s">
        <v>188</v>
      </c>
      <c r="O36" s="10">
        <f>IFERROR((MEDIAN(O4:O34)),0)</f>
        <v>0</v>
      </c>
      <c r="P36" t="s">
        <v>163</v>
      </c>
      <c r="Q36" s="9" t="s">
        <v>188</v>
      </c>
      <c r="R36" s="10">
        <f>IFERROR((MEDIAN(R4:R34)),0)</f>
        <v>0</v>
      </c>
      <c r="S36" t="s">
        <v>163</v>
      </c>
      <c r="T36" s="9" t="s">
        <v>188</v>
      </c>
      <c r="U36" s="10">
        <f>IFERROR((MEDIAN(U4:U34)),0)</f>
        <v>0</v>
      </c>
      <c r="V36" t="s">
        <v>163</v>
      </c>
      <c r="W36" s="9" t="s">
        <v>188</v>
      </c>
      <c r="X36" s="10">
        <f>IFERROR((MEDIAN(X4:X34)),0)</f>
        <v>0</v>
      </c>
      <c r="Y36" t="s">
        <v>163</v>
      </c>
      <c r="Z36" s="9" t="s">
        <v>188</v>
      </c>
      <c r="AA36" s="10">
        <f>IFERROR((MEDIAN(AA4:AA34)),0)</f>
        <v>0</v>
      </c>
      <c r="AB36" t="s">
        <v>163</v>
      </c>
      <c r="AC36" s="9" t="s">
        <v>188</v>
      </c>
      <c r="AD36" s="10">
        <f>IFERROR((MEDIAN(AD4:AD34)),0)</f>
        <v>0</v>
      </c>
      <c r="AE36" t="s">
        <v>163</v>
      </c>
      <c r="AF36" s="9" t="s">
        <v>188</v>
      </c>
      <c r="AG36" s="10">
        <f>IFERROR((MEDIAN(AG4:AG34)),0)</f>
        <v>0</v>
      </c>
      <c r="AH36" t="s">
        <v>163</v>
      </c>
      <c r="AI36" s="9" t="s">
        <v>188</v>
      </c>
      <c r="AJ36" s="10">
        <f>IFERROR((MEDIAN(AJ4:AJ34)),0)</f>
        <v>0</v>
      </c>
      <c r="AK36" t="s">
        <v>163</v>
      </c>
    </row>
    <row r="37" spans="1:37" hidden="1" outlineLevel="1" x14ac:dyDescent="0.25">
      <c r="B37" s="9" t="s">
        <v>189</v>
      </c>
      <c r="C37" s="10">
        <f>IFERROR(MEDIAN(C4:C34),0)</f>
        <v>0</v>
      </c>
      <c r="D37" t="s">
        <v>163</v>
      </c>
      <c r="E37" s="9" t="s">
        <v>189</v>
      </c>
      <c r="F37" s="10">
        <f>IFERROR(MEDIAN(C4:C34,F4:F34),0)</f>
        <v>0</v>
      </c>
      <c r="G37" t="s">
        <v>163</v>
      </c>
      <c r="H37" s="9" t="s">
        <v>189</v>
      </c>
      <c r="I37" s="10">
        <f>IFERROR(MEDIAN(F4:F34,I4:I34,C4:C34),0)</f>
        <v>0</v>
      </c>
      <c r="J37" t="s">
        <v>163</v>
      </c>
      <c r="K37" s="9" t="s">
        <v>189</v>
      </c>
      <c r="L37" s="10">
        <f>IFERROR(MEDIAN(I4:I34,L4:L34,F4:F34,C4:C34),0)</f>
        <v>0</v>
      </c>
      <c r="M37" t="s">
        <v>163</v>
      </c>
      <c r="N37" s="9" t="s">
        <v>189</v>
      </c>
      <c r="O37" s="10">
        <f>IFERROR(MEDIAN(L4:L34,O4:O34,I4:I34,F4:F34,C4:C34),0)</f>
        <v>0</v>
      </c>
      <c r="P37" t="s">
        <v>163</v>
      </c>
      <c r="Q37" s="9" t="s">
        <v>189</v>
      </c>
      <c r="R37" s="10">
        <f>IFERROR(MEDIAN(O4:O34,R4:R34,L4:L34,I4:I34,F4:F34,C4:C34),0)</f>
        <v>0</v>
      </c>
      <c r="S37" t="s">
        <v>163</v>
      </c>
      <c r="T37" s="9" t="s">
        <v>189</v>
      </c>
      <c r="U37" s="10">
        <f>IFERROR(MEDIAN(R4:R34,U4:U34,O4:O34,L4:L34,I4:I34,F4:F34,C4:C34),0)</f>
        <v>0</v>
      </c>
      <c r="V37" t="s">
        <v>163</v>
      </c>
      <c r="W37" s="9" t="s">
        <v>189</v>
      </c>
      <c r="X37" s="10">
        <f>IFERROR(MEDIAN(U4:U34,X4:X34,R4:R34,O4:O34,L4:L34,I4:I34,F4:F34,C4:C34),0)</f>
        <v>0</v>
      </c>
      <c r="Y37" t="s">
        <v>163</v>
      </c>
      <c r="Z37" s="9" t="s">
        <v>189</v>
      </c>
      <c r="AA37" s="10">
        <f>IFERROR(MEDIAN(X4:X34,AA4:AA34,U4:U34,R4:R34,O4:O34,L4:L34,I4:I34,F4:F34,C4:C34),0)</f>
        <v>0</v>
      </c>
      <c r="AB37" t="s">
        <v>163</v>
      </c>
      <c r="AC37" s="9" t="s">
        <v>189</v>
      </c>
      <c r="AD37" s="10">
        <f>IFERROR(MEDIAN(AA4:AA34,AD4:AD34,X4:X34,U4:U34,R4:R34,O4:O34,L4:L34,I4:I34,F4:F34,C4:C34),0)</f>
        <v>0</v>
      </c>
      <c r="AE37" t="s">
        <v>163</v>
      </c>
      <c r="AF37" s="9" t="s">
        <v>189</v>
      </c>
      <c r="AG37" s="10">
        <f>IFERROR(MEDIAN(AD4:AD34,AG4:AG34,AA4:AA34,X4:X34,U4:U34,R4:R34,O4:O34,L4:L34,I4:I34,F4:F34,C4:C34),0)</f>
        <v>0</v>
      </c>
      <c r="AH37" t="s">
        <v>163</v>
      </c>
      <c r="AI37" s="9" t="s">
        <v>189</v>
      </c>
      <c r="AJ37" s="10">
        <f>IFERROR(MEDIAN(AG4:AG34,AJ4:AJ34,AD4:AD34,AA4:AA34,X4:X34,U4:U34,R4:R34,O4:O34,L4:L34,I4:I34,F4:F34,C4:C34),0)</f>
        <v>0</v>
      </c>
      <c r="AK37" t="s">
        <v>163</v>
      </c>
    </row>
    <row r="38" spans="1:37" collapsed="1" x14ac:dyDescent="0.25">
      <c r="B38" s="13" t="s">
        <v>3</v>
      </c>
      <c r="C38" s="12" t="e">
        <f>C35</f>
        <v>#DIV/0!</v>
      </c>
      <c r="E38" s="11" t="s">
        <v>3</v>
      </c>
      <c r="F38" s="12" t="e">
        <f>AVERAGE(C4:C34,F4:F34)</f>
        <v>#DIV/0!</v>
      </c>
      <c r="H38" s="11" t="s">
        <v>3</v>
      </c>
      <c r="I38" s="12" t="e">
        <f>AVERAGE((C4:C34,F4:F34,I4:I34))</f>
        <v>#DIV/0!</v>
      </c>
      <c r="K38" s="11" t="s">
        <v>3</v>
      </c>
      <c r="L38" s="12" t="e">
        <f>AVERAGE(C4:C34,F4:F34,I4:I34,L4:L34)</f>
        <v>#DIV/0!</v>
      </c>
      <c r="N38" s="11" t="s">
        <v>3</v>
      </c>
      <c r="O38" s="12" t="e">
        <f>AVERAGE($C$4:$C$34,$F$4:$F$34,$I$4:$I$34,$L$4:$L$34,$O$4:$O$34)</f>
        <v>#DIV/0!</v>
      </c>
      <c r="Q38" s="11" t="s">
        <v>3</v>
      </c>
      <c r="R38" s="12" t="e">
        <f>AVERAGE($C$4:$C$34,$F$4:$F$34,$I$4:$I$34,$L$4:$L$34,$O$4:$O$34,$R$4:$R$34)</f>
        <v>#DIV/0!</v>
      </c>
      <c r="T38" s="11" t="s">
        <v>3</v>
      </c>
      <c r="U38" s="12" t="e">
        <f>AVERAGE($C$4:$C$34,$F$4:$F$34,$I$4:$I$34,$L$4:$L$34,$O$4:$O$34,$R$4:$R$34,$U$4:$U$34)</f>
        <v>#DIV/0!</v>
      </c>
      <c r="W38" s="11" t="s">
        <v>3</v>
      </c>
      <c r="X38" s="12" t="e">
        <f>AVERAGE($C$4:$C$34,$F$4:$F$34,$I$4:$I$34,$L$4:$L$34,$O$4:$O$34,$R$4:$R$34,$U$4:$U$34,$X$4:$X$34)</f>
        <v>#DIV/0!</v>
      </c>
      <c r="Z38" s="11" t="s">
        <v>3</v>
      </c>
      <c r="AA38" s="12" t="e">
        <f>AVERAGE($C$4:$C$34,$F$4:$F$34,$I$4:$I$34,$L$4:$L$34,$O$4:$O$34,$R$4:$R$34,$U$4:$U$34,$X$4:$X$34,$AA$4:$AA$34)</f>
        <v>#DIV/0!</v>
      </c>
      <c r="AC38" s="11" t="s">
        <v>3</v>
      </c>
      <c r="AD38" s="12" t="e">
        <f>AVERAGE($C$4:$C$34,$F$4:$F$34,$I$4:$I$34,$L$4:$L$34,$O$4:$O$34,$R$4:$R$34,$U$4:$U$34,$X$4:$X$34,$AA$4:$AA$34,$AD$4:$AD$34)</f>
        <v>#DIV/0!</v>
      </c>
      <c r="AF38" s="11" t="s">
        <v>3</v>
      </c>
      <c r="AG38" s="12" t="e">
        <f>AVERAGE($C$4:$C$34,$F$4:$F$34,$I$4:$I$34,$L$4:$L$34,$O$4:$O$34,$R$4:$R$34,$U$4:$U$34,$X$4:$X$34,$AA$4:$AA$34,$AD$4:$AD$34,$AG$4:$AG$34)</f>
        <v>#DIV/0!</v>
      </c>
      <c r="AI38" s="11" t="s">
        <v>3</v>
      </c>
      <c r="AJ38" s="12" t="e">
        <f>AVERAGE($C$4:$C$34,$F$4:$F$34,$I$4:$I$34,$L$4:$L$34,$O$4:$O$34,$R$4:$R$34,$U$4:$U$34,$X$4:$X$34,$AA$4:$AA$34,$AD$4:$AD$34,$AG$4:$AG$34,$AJ$4:$AJ$34)</f>
        <v>#DIV/0!</v>
      </c>
    </row>
    <row r="42" spans="1:37" hidden="1" outlineLevel="1" x14ac:dyDescent="0.25">
      <c r="B42" s="419" t="s">
        <v>16</v>
      </c>
      <c r="C42" s="419"/>
      <c r="D42" s="419"/>
      <c r="E42" s="419"/>
      <c r="F42" s="419"/>
      <c r="G42" s="419"/>
      <c r="H42" s="419"/>
      <c r="I42" s="419"/>
    </row>
    <row r="43" spans="1:37" hidden="1" outlineLevel="1" x14ac:dyDescent="0.25">
      <c r="B43" s="427" t="e">
        <f>AVERAGE(C4:C34,F4:F34,I4:I34)</f>
        <v>#DIV/0!</v>
      </c>
      <c r="C43" s="419"/>
      <c r="D43" s="419"/>
      <c r="E43" s="419"/>
      <c r="F43" s="419"/>
      <c r="G43" s="419"/>
      <c r="H43" s="419"/>
      <c r="I43" s="419"/>
    </row>
    <row r="44" spans="1:37" ht="15.75" hidden="1" outlineLevel="1" thickBot="1" x14ac:dyDescent="0.3"/>
    <row r="45" spans="1:37" hidden="1" outlineLevel="1" x14ac:dyDescent="0.25">
      <c r="B45" s="415" t="s">
        <v>17</v>
      </c>
      <c r="C45" s="416"/>
      <c r="D45" s="416"/>
      <c r="E45" s="416"/>
      <c r="F45" s="416"/>
      <c r="G45" s="416"/>
      <c r="H45" s="416"/>
      <c r="I45" s="417"/>
    </row>
    <row r="46" spans="1:37" hidden="1" outlineLevel="1" x14ac:dyDescent="0.25">
      <c r="A46" t="s">
        <v>190</v>
      </c>
      <c r="B46" s="418" t="e">
        <f>AVERAGE(L4:L34,O4:O34,R4:R34)</f>
        <v>#DIV/0!</v>
      </c>
      <c r="C46" s="419"/>
      <c r="D46" s="419"/>
      <c r="E46" s="419"/>
      <c r="F46" s="419"/>
      <c r="G46" s="419"/>
      <c r="H46" s="419"/>
      <c r="I46" s="420"/>
    </row>
    <row r="47" spans="1:37" ht="15.75" hidden="1" outlineLevel="1" thickBot="1" x14ac:dyDescent="0.3">
      <c r="A47" t="s">
        <v>191</v>
      </c>
      <c r="B47" s="421">
        <f>IFERROR(MEDIAN(L4:L34,O4:O34,R4:R34),0)</f>
        <v>0</v>
      </c>
      <c r="C47" s="422"/>
      <c r="D47" s="422"/>
      <c r="E47" s="422"/>
      <c r="F47" s="422"/>
      <c r="G47" s="422"/>
      <c r="H47" s="422"/>
      <c r="I47" s="423"/>
    </row>
    <row r="48" spans="1:37" hidden="1" outlineLevel="1" x14ac:dyDescent="0.25">
      <c r="B48" s="426" t="s">
        <v>20</v>
      </c>
      <c r="C48" s="426"/>
      <c r="D48" s="426"/>
      <c r="E48" s="426"/>
      <c r="F48" s="426"/>
      <c r="G48" s="426"/>
      <c r="H48" s="426"/>
      <c r="I48" s="426"/>
      <c r="J48" s="419"/>
      <c r="K48" s="419"/>
      <c r="L48" s="419"/>
      <c r="M48" s="419"/>
      <c r="N48" s="419"/>
      <c r="O48" s="419"/>
      <c r="P48" s="419"/>
      <c r="Q48" s="419"/>
      <c r="R48" s="419"/>
    </row>
    <row r="49" spans="1:36" hidden="1" outlineLevel="1" x14ac:dyDescent="0.25">
      <c r="B49" s="424" t="e">
        <f>AVERAGE(C4:C34,F4:F34,I4:I34,L4:L34,O4:O34,R4:R33)</f>
        <v>#DIV/0!</v>
      </c>
      <c r="C49" s="425"/>
      <c r="D49" s="425"/>
      <c r="E49" s="425"/>
      <c r="F49" s="425"/>
      <c r="G49" s="425"/>
      <c r="H49" s="425"/>
      <c r="I49" s="425"/>
      <c r="J49" s="425"/>
      <c r="K49" s="425"/>
      <c r="L49" s="425"/>
      <c r="M49" s="425"/>
      <c r="N49" s="425"/>
      <c r="O49" s="425"/>
      <c r="P49" s="425"/>
      <c r="Q49" s="425"/>
      <c r="R49" s="425"/>
    </row>
    <row r="50" spans="1:36" ht="15.75" hidden="1" outlineLevel="1" thickBot="1" x14ac:dyDescent="0.3"/>
    <row r="51" spans="1:36" hidden="1" outlineLevel="1" x14ac:dyDescent="0.25">
      <c r="B51" s="415" t="s">
        <v>18</v>
      </c>
      <c r="C51" s="416"/>
      <c r="D51" s="416"/>
      <c r="E51" s="416"/>
      <c r="F51" s="416"/>
      <c r="G51" s="416"/>
      <c r="H51" s="416"/>
      <c r="I51" s="417"/>
    </row>
    <row r="52" spans="1:36" hidden="1" outlineLevel="1" x14ac:dyDescent="0.25">
      <c r="A52" t="s">
        <v>190</v>
      </c>
      <c r="B52" s="418" t="e">
        <f>AVERAGE(U4:U34,X4:X34,AA4:AA34)</f>
        <v>#DIV/0!</v>
      </c>
      <c r="C52" s="419"/>
      <c r="D52" s="419"/>
      <c r="E52" s="419"/>
      <c r="F52" s="419"/>
      <c r="G52" s="419"/>
      <c r="H52" s="419"/>
      <c r="I52" s="420"/>
    </row>
    <row r="53" spans="1:36" ht="15.75" hidden="1" outlineLevel="1" thickBot="1" x14ac:dyDescent="0.3">
      <c r="A53" t="s">
        <v>191</v>
      </c>
      <c r="B53" s="421">
        <f>IFERROR(MEDIAN(U4:U34,X4:X34,AA4:AA34),0)</f>
        <v>0</v>
      </c>
      <c r="C53" s="422"/>
      <c r="D53" s="422"/>
      <c r="E53" s="422"/>
      <c r="F53" s="422"/>
      <c r="G53" s="422"/>
      <c r="H53" s="422"/>
      <c r="I53" s="423"/>
    </row>
    <row r="54" spans="1:36" hidden="1" outlineLevel="1" x14ac:dyDescent="0.25">
      <c r="B54" s="426" t="s">
        <v>21</v>
      </c>
      <c r="C54" s="426"/>
      <c r="D54" s="426"/>
      <c r="E54" s="426"/>
      <c r="F54" s="426"/>
      <c r="G54" s="426"/>
      <c r="H54" s="426"/>
      <c r="I54" s="426"/>
      <c r="J54" s="419"/>
      <c r="K54" s="419"/>
      <c r="L54" s="419"/>
      <c r="M54" s="419"/>
      <c r="N54" s="419"/>
      <c r="O54" s="419"/>
      <c r="P54" s="419"/>
      <c r="Q54" s="419"/>
      <c r="R54" s="419"/>
      <c r="S54" s="419"/>
      <c r="T54" s="419"/>
      <c r="U54" s="419"/>
      <c r="V54" s="419"/>
      <c r="W54" s="419"/>
      <c r="X54" s="419"/>
      <c r="Y54" s="419"/>
      <c r="Z54" s="419"/>
      <c r="AA54" s="419"/>
    </row>
    <row r="55" spans="1:36" hidden="1" outlineLevel="1" x14ac:dyDescent="0.25">
      <c r="B55" s="427" t="e">
        <f>AVERAGE(C4:C34,F4:F34,I4:I34,L4:L34,O4:O34,R4:R34,U4:U34,X4:X34,AA4:AA34)</f>
        <v>#DIV/0!</v>
      </c>
      <c r="C55" s="419"/>
      <c r="D55" s="419"/>
      <c r="E55" s="419"/>
      <c r="F55" s="419"/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</row>
    <row r="56" spans="1:36" ht="15.75" hidden="1" outlineLevel="1" thickBot="1" x14ac:dyDescent="0.3"/>
    <row r="57" spans="1:36" hidden="1" outlineLevel="1" x14ac:dyDescent="0.25">
      <c r="B57" s="415" t="s">
        <v>19</v>
      </c>
      <c r="C57" s="416"/>
      <c r="D57" s="416"/>
      <c r="E57" s="416"/>
      <c r="F57" s="416"/>
      <c r="G57" s="416"/>
      <c r="H57" s="416"/>
      <c r="I57" s="417"/>
    </row>
    <row r="58" spans="1:36" hidden="1" outlineLevel="1" x14ac:dyDescent="0.25">
      <c r="A58" t="s">
        <v>190</v>
      </c>
      <c r="B58" s="418" t="e">
        <f>AVERAGE(AD4:AD34,AG4:AG34,AJ4:AJ34)</f>
        <v>#DIV/0!</v>
      </c>
      <c r="C58" s="419"/>
      <c r="D58" s="419"/>
      <c r="E58" s="419"/>
      <c r="F58" s="419"/>
      <c r="G58" s="419"/>
      <c r="H58" s="419"/>
      <c r="I58" s="420"/>
    </row>
    <row r="59" spans="1:36" ht="15.75" hidden="1" outlineLevel="1" thickBot="1" x14ac:dyDescent="0.3">
      <c r="A59" t="s">
        <v>191</v>
      </c>
      <c r="B59" s="421">
        <f>IFERROR(MEDIAN(AD4:AD34,AG4:AG34,AJ4:AJ34),0)</f>
        <v>0</v>
      </c>
      <c r="C59" s="422"/>
      <c r="D59" s="422"/>
      <c r="E59" s="422"/>
      <c r="F59" s="422"/>
      <c r="G59" s="422"/>
      <c r="H59" s="422"/>
      <c r="I59" s="423"/>
    </row>
    <row r="60" spans="1:36" ht="15.75" hidden="1" outlineLevel="1" thickBot="1" x14ac:dyDescent="0.3"/>
    <row r="61" spans="1:36" hidden="1" outlineLevel="1" x14ac:dyDescent="0.25">
      <c r="B61" s="415" t="s">
        <v>53</v>
      </c>
      <c r="C61" s="416"/>
      <c r="D61" s="416"/>
      <c r="E61" s="416"/>
      <c r="F61" s="416"/>
      <c r="G61" s="416"/>
      <c r="H61" s="416"/>
      <c r="I61" s="417"/>
    </row>
    <row r="62" spans="1:36" hidden="1" outlineLevel="1" x14ac:dyDescent="0.25">
      <c r="A62" t="s">
        <v>190</v>
      </c>
      <c r="B62" s="418" t="e">
        <f>AVERAGE(AD4:AD34,AG4:AG34,AJ4:AJ34,AA4:AA34,X4:X34,U4:U34)</f>
        <v>#DIV/0!</v>
      </c>
      <c r="C62" s="419"/>
      <c r="D62" s="419"/>
      <c r="E62" s="419"/>
      <c r="F62" s="419"/>
      <c r="G62" s="419"/>
      <c r="H62" s="419"/>
      <c r="I62" s="420"/>
    </row>
    <row r="63" spans="1:36" ht="15.75" hidden="1" outlineLevel="1" thickBot="1" x14ac:dyDescent="0.3">
      <c r="A63" t="s">
        <v>191</v>
      </c>
      <c r="B63" s="421">
        <f>IFERROR(MEDIAN(U4:U34,X4:X34,AA4:AA34,AD4:AD34,AG4:AG34,AJ4:AJ34),0)</f>
        <v>0</v>
      </c>
      <c r="C63" s="422"/>
      <c r="D63" s="422"/>
      <c r="E63" s="422"/>
      <c r="F63" s="422"/>
      <c r="G63" s="422"/>
      <c r="H63" s="422"/>
      <c r="I63" s="423"/>
    </row>
    <row r="64" spans="1:36" hidden="1" outlineLevel="1" x14ac:dyDescent="0.25">
      <c r="B64" s="426" t="s">
        <v>22</v>
      </c>
      <c r="C64" s="426"/>
      <c r="D64" s="426"/>
      <c r="E64" s="426"/>
      <c r="F64" s="426"/>
      <c r="G64" s="426"/>
      <c r="H64" s="426"/>
      <c r="I64" s="426"/>
      <c r="J64" s="419"/>
      <c r="K64" s="419"/>
      <c r="L64" s="419"/>
      <c r="M64" s="419"/>
      <c r="N64" s="419"/>
      <c r="O64" s="419"/>
      <c r="P64" s="419"/>
      <c r="Q64" s="419"/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</row>
    <row r="65" spans="2:36" hidden="1" outlineLevel="1" x14ac:dyDescent="0.25">
      <c r="B65" s="424" t="e">
        <f>AVERAGE($C$4:$C$34,$F$4:$F$34,$I$4:$I$34,$L$4:$L$34,$O$4:$O$34,$R$4:$R$34,$U$4:$U$34,$X$4:$X$34,$AA$4:$AA$34,$AD$4:$AD$34,$AG$4:$AG$34,$AJ$4:$AJ$34)</f>
        <v>#DIV/0!</v>
      </c>
      <c r="C65" s="425" t="e">
        <f t="shared" ref="C65:AJ65" si="0">AVERAGE($C$4:$C$34,$F$4:$F$34,$I$4:$I$34,$L$4:$L$34,$O$4:$O$34,$R$4:$R$34,$U$4:$U$34,$X$4:$X$34,$AA$4:$AA$34,$AD$4:$AD$34,$AG$4:$AG$34,$AJ$4:$AJ$34)</f>
        <v>#DIV/0!</v>
      </c>
      <c r="D65" s="425" t="e">
        <f t="shared" si="0"/>
        <v>#DIV/0!</v>
      </c>
      <c r="E65" s="425" t="e">
        <f t="shared" si="0"/>
        <v>#DIV/0!</v>
      </c>
      <c r="F65" s="425" t="e">
        <f t="shared" si="0"/>
        <v>#DIV/0!</v>
      </c>
      <c r="G65" s="425" t="e">
        <f t="shared" si="0"/>
        <v>#DIV/0!</v>
      </c>
      <c r="H65" s="425" t="e">
        <f t="shared" si="0"/>
        <v>#DIV/0!</v>
      </c>
      <c r="I65" s="425" t="e">
        <f t="shared" si="0"/>
        <v>#DIV/0!</v>
      </c>
      <c r="J65" s="425" t="e">
        <f t="shared" si="0"/>
        <v>#DIV/0!</v>
      </c>
      <c r="K65" s="425" t="e">
        <f t="shared" si="0"/>
        <v>#DIV/0!</v>
      </c>
      <c r="L65" s="425" t="e">
        <f t="shared" si="0"/>
        <v>#DIV/0!</v>
      </c>
      <c r="M65" s="425" t="e">
        <f t="shared" si="0"/>
        <v>#DIV/0!</v>
      </c>
      <c r="N65" s="425" t="e">
        <f t="shared" si="0"/>
        <v>#DIV/0!</v>
      </c>
      <c r="O65" s="425" t="e">
        <f t="shared" si="0"/>
        <v>#DIV/0!</v>
      </c>
      <c r="P65" s="425" t="e">
        <f t="shared" si="0"/>
        <v>#DIV/0!</v>
      </c>
      <c r="Q65" s="425" t="e">
        <f t="shared" si="0"/>
        <v>#DIV/0!</v>
      </c>
      <c r="R65" s="425" t="e">
        <f t="shared" si="0"/>
        <v>#DIV/0!</v>
      </c>
      <c r="S65" s="425" t="e">
        <f t="shared" si="0"/>
        <v>#DIV/0!</v>
      </c>
      <c r="T65" s="425" t="e">
        <f t="shared" si="0"/>
        <v>#DIV/0!</v>
      </c>
      <c r="U65" s="425" t="e">
        <f t="shared" si="0"/>
        <v>#DIV/0!</v>
      </c>
      <c r="V65" s="425" t="e">
        <f t="shared" si="0"/>
        <v>#DIV/0!</v>
      </c>
      <c r="W65" s="425" t="e">
        <f t="shared" si="0"/>
        <v>#DIV/0!</v>
      </c>
      <c r="X65" s="425" t="e">
        <f t="shared" si="0"/>
        <v>#DIV/0!</v>
      </c>
      <c r="Y65" s="425" t="e">
        <f t="shared" si="0"/>
        <v>#DIV/0!</v>
      </c>
      <c r="Z65" s="425" t="e">
        <f t="shared" si="0"/>
        <v>#DIV/0!</v>
      </c>
      <c r="AA65" s="425" t="e">
        <f t="shared" si="0"/>
        <v>#DIV/0!</v>
      </c>
      <c r="AB65" s="425" t="e">
        <f t="shared" si="0"/>
        <v>#DIV/0!</v>
      </c>
      <c r="AC65" s="425" t="e">
        <f t="shared" si="0"/>
        <v>#DIV/0!</v>
      </c>
      <c r="AD65" s="425" t="e">
        <f t="shared" si="0"/>
        <v>#DIV/0!</v>
      </c>
      <c r="AE65" s="425" t="e">
        <f t="shared" si="0"/>
        <v>#DIV/0!</v>
      </c>
      <c r="AF65" s="425" t="e">
        <f t="shared" si="0"/>
        <v>#DIV/0!</v>
      </c>
      <c r="AG65" s="425" t="e">
        <f t="shared" si="0"/>
        <v>#DIV/0!</v>
      </c>
      <c r="AH65" s="425" t="e">
        <f t="shared" si="0"/>
        <v>#DIV/0!</v>
      </c>
      <c r="AI65" s="425" t="e">
        <f t="shared" si="0"/>
        <v>#DIV/0!</v>
      </c>
      <c r="AJ65" s="425" t="e">
        <f t="shared" si="0"/>
        <v>#DIV/0!</v>
      </c>
    </row>
    <row r="66" spans="2:36" collapsed="1" x14ac:dyDescent="0.25"/>
  </sheetData>
  <autoFilter ref="B31:AK38"/>
  <mergeCells count="32">
    <mergeCell ref="B64:AJ64"/>
    <mergeCell ref="B65:AJ65"/>
    <mergeCell ref="B57:I57"/>
    <mergeCell ref="B58:I58"/>
    <mergeCell ref="B59:I59"/>
    <mergeCell ref="B61:I61"/>
    <mergeCell ref="B62:I62"/>
    <mergeCell ref="B63:I63"/>
    <mergeCell ref="B55:AA55"/>
    <mergeCell ref="B42:I42"/>
    <mergeCell ref="B43:I43"/>
    <mergeCell ref="B45:I45"/>
    <mergeCell ref="B46:I46"/>
    <mergeCell ref="B47:I47"/>
    <mergeCell ref="B48:R48"/>
    <mergeCell ref="B49:R49"/>
    <mergeCell ref="B51:I51"/>
    <mergeCell ref="B52:I52"/>
    <mergeCell ref="B53:I53"/>
    <mergeCell ref="B54:AA54"/>
    <mergeCell ref="AI2:AJ2"/>
    <mergeCell ref="B2:C2"/>
    <mergeCell ref="E2:F2"/>
    <mergeCell ref="H2:I2"/>
    <mergeCell ref="K2:L2"/>
    <mergeCell ref="N2:O2"/>
    <mergeCell ref="Q2:R2"/>
    <mergeCell ref="T2:U2"/>
    <mergeCell ref="W2:X2"/>
    <mergeCell ref="Z2:AA2"/>
    <mergeCell ref="AC2:AD2"/>
    <mergeCell ref="AF2:AG2"/>
  </mergeCells>
  <printOptions horizontalCentered="1"/>
  <pageMargins left="0.70866141732283472" right="0.70866141732283472" top="0.74803149606299213" bottom="3.5433070866141736" header="0.39370078740157483" footer="2.3622047244094491"/>
  <pageSetup paperSize="9" orientation="portrait" r:id="rId1"/>
  <headerFooter>
    <oddHeader>&amp;C&amp;14Котировки природного газа 2019 год</oddHeader>
    <oddFooter>&amp;L&amp;14Начальник 
Управления Бюджетирования
ОАО "УГМК"&amp;R&amp;14Киташева А.Л.</oddFooter>
  </headerFooter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5">
    <tabColor rgb="FF92D050"/>
    <pageSetUpPr fitToPage="1"/>
  </sheetPr>
  <dimension ref="A1:BP365"/>
  <sheetViews>
    <sheetView tabSelected="1" topLeftCell="A25" zoomScale="70" zoomScaleNormal="70" workbookViewId="0">
      <selection activeCell="Q344" sqref="Q344"/>
    </sheetView>
  </sheetViews>
  <sheetFormatPr defaultRowHeight="15" outlineLevelRow="1" outlineLevelCol="2" x14ac:dyDescent="0.25"/>
  <cols>
    <col min="1" max="1" width="35" customWidth="1"/>
    <col min="2" max="3" width="10.85546875" customWidth="1"/>
    <col min="4" max="4" width="12.140625" customWidth="1"/>
    <col min="5" max="5" width="12.5703125" customWidth="1"/>
    <col min="6" max="6" width="10.85546875" customWidth="1" outlineLevel="1"/>
    <col min="7" max="7" width="10.85546875" hidden="1" customWidth="1" outlineLevel="1"/>
    <col min="8" max="8" width="10.5703125" hidden="1" customWidth="1" outlineLevel="2"/>
    <col min="9" max="9" width="10.85546875" hidden="1" customWidth="1" outlineLevel="2"/>
    <col min="10" max="10" width="9" hidden="1" customWidth="1" outlineLevel="2"/>
    <col min="11" max="11" width="14.85546875" customWidth="1" collapsed="1"/>
    <col min="12" max="12" width="12.28515625" customWidth="1"/>
    <col min="13" max="13" width="10.28515625" hidden="1" customWidth="1" outlineLevel="1"/>
    <col min="14" max="14" width="10.7109375" hidden="1" customWidth="1" outlineLevel="1" collapsed="1"/>
    <col min="15" max="15" width="13.28515625" hidden="1" customWidth="1" outlineLevel="1"/>
    <col min="16" max="16" width="19.7109375" customWidth="1" collapsed="1"/>
    <col min="17" max="17" width="17.140625" customWidth="1"/>
    <col min="18" max="18" width="19.42578125" customWidth="1"/>
    <col min="19" max="19" width="18.140625" customWidth="1"/>
    <col min="20" max="20" width="18" customWidth="1"/>
    <col min="21" max="21" width="14.140625" customWidth="1"/>
    <col min="22" max="22" width="12.140625" customWidth="1"/>
    <col min="23" max="23" width="14.28515625" customWidth="1"/>
    <col min="24" max="24" width="15.140625" customWidth="1"/>
    <col min="25" max="25" width="17.28515625" customWidth="1"/>
    <col min="26" max="26" width="15.140625" customWidth="1"/>
    <col min="27" max="27" width="16.85546875" customWidth="1"/>
    <col min="28" max="28" width="16.140625" customWidth="1"/>
    <col min="29" max="29" width="8.85546875" hidden="1" customWidth="1" outlineLevel="2"/>
    <col min="30" max="30" width="8.42578125" hidden="1" customWidth="1" outlineLevel="2"/>
    <col min="31" max="31" width="12" customWidth="1" collapsed="1"/>
    <col min="32" max="32" width="12.28515625" customWidth="1"/>
    <col min="33" max="33" width="11.7109375" hidden="1" customWidth="1" outlineLevel="1"/>
    <col min="34" max="35" width="11.28515625" hidden="1" customWidth="1" outlineLevel="1"/>
    <col min="36" max="36" width="13.7109375" hidden="1" customWidth="1" outlineLevel="1" collapsed="1"/>
    <col min="37" max="37" width="11.7109375" hidden="1" customWidth="1" outlineLevel="1"/>
    <col min="38" max="38" width="12.28515625" hidden="1" customWidth="1" outlineLevel="1"/>
    <col min="39" max="39" width="13.28515625" hidden="1" customWidth="1" outlineLevel="1"/>
    <col min="40" max="40" width="13.5703125" hidden="1" customWidth="1" outlineLevel="1"/>
    <col min="41" max="41" width="12.7109375" hidden="1" customWidth="1" outlineLevel="1"/>
    <col min="42" max="42" width="12.42578125" hidden="1" customWidth="1" outlineLevel="1"/>
    <col min="43" max="43" width="12.7109375" hidden="1" customWidth="1" outlineLevel="1"/>
    <col min="44" max="44" width="12" hidden="1" customWidth="1" outlineLevel="1"/>
    <col min="45" max="45" width="12.42578125" hidden="1" customWidth="1" outlineLevel="1"/>
    <col min="46" max="46" width="11.42578125" hidden="1" customWidth="1" outlineLevel="1"/>
    <col min="47" max="47" width="11.5703125" hidden="1" customWidth="1" outlineLevel="1"/>
    <col min="48" max="48" width="13.140625" hidden="1" customWidth="1" outlineLevel="1"/>
    <col min="49" max="49" width="11.7109375" hidden="1" customWidth="1" outlineLevel="1" collapsed="1"/>
    <col min="50" max="50" width="11.28515625" hidden="1" customWidth="1" outlineLevel="1"/>
    <col min="51" max="51" width="12.140625" hidden="1" customWidth="1" outlineLevel="1"/>
    <col min="52" max="52" width="11.140625" hidden="1" customWidth="1" outlineLevel="1"/>
    <col min="53" max="53" width="9.140625" collapsed="1"/>
  </cols>
  <sheetData>
    <row r="1" spans="1:52" x14ac:dyDescent="0.25">
      <c r="A1" s="444" t="s">
        <v>23</v>
      </c>
      <c r="B1" s="460" t="s">
        <v>343</v>
      </c>
      <c r="C1" s="461"/>
      <c r="D1" s="461"/>
      <c r="E1" s="461"/>
      <c r="F1" s="461"/>
      <c r="G1" s="461"/>
      <c r="H1" s="461"/>
      <c r="I1" s="461"/>
      <c r="J1" s="461"/>
      <c r="K1" s="461"/>
      <c r="L1" s="461"/>
      <c r="M1" s="461"/>
      <c r="N1" s="461"/>
      <c r="O1" s="461"/>
      <c r="P1" s="461"/>
      <c r="Q1" s="461"/>
      <c r="R1" s="461"/>
      <c r="S1" s="461"/>
      <c r="T1" s="461"/>
      <c r="U1" s="461"/>
      <c r="V1" s="461"/>
      <c r="W1" s="461"/>
      <c r="X1" s="461"/>
      <c r="Y1" s="461"/>
      <c r="Z1" s="461"/>
      <c r="AA1" s="461"/>
      <c r="AB1" s="461"/>
      <c r="AC1" s="461"/>
      <c r="AD1" s="461"/>
      <c r="AE1" s="461"/>
      <c r="AF1" s="462"/>
      <c r="AG1" s="156"/>
      <c r="AH1" s="221"/>
      <c r="AI1" s="221"/>
      <c r="AJ1" s="221"/>
      <c r="AK1" s="154"/>
      <c r="AL1" s="456" t="s">
        <v>85</v>
      </c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8"/>
      <c r="AX1" s="458"/>
      <c r="AY1" s="458"/>
      <c r="AZ1" s="459"/>
    </row>
    <row r="2" spans="1:52" ht="51" x14ac:dyDescent="0.25">
      <c r="A2" s="445"/>
      <c r="B2" s="28" t="s">
        <v>63</v>
      </c>
      <c r="C2" s="28" t="s">
        <v>62</v>
      </c>
      <c r="D2" s="29" t="s">
        <v>513</v>
      </c>
      <c r="E2" s="29" t="s">
        <v>514</v>
      </c>
      <c r="F2" s="28" t="s">
        <v>212</v>
      </c>
      <c r="G2" s="29" t="s">
        <v>233</v>
      </c>
      <c r="H2" s="28" t="s">
        <v>203</v>
      </c>
      <c r="I2" s="28" t="s">
        <v>204</v>
      </c>
      <c r="J2" s="28" t="s">
        <v>205</v>
      </c>
      <c r="K2" s="29" t="s">
        <v>337</v>
      </c>
      <c r="L2" s="29" t="s">
        <v>334</v>
      </c>
      <c r="M2" s="29" t="s">
        <v>330</v>
      </c>
      <c r="N2" s="29" t="s">
        <v>331</v>
      </c>
      <c r="O2" s="29" t="s">
        <v>333</v>
      </c>
      <c r="P2" s="28" t="s">
        <v>27</v>
      </c>
      <c r="Q2" s="28" t="s">
        <v>28</v>
      </c>
      <c r="R2" s="28" t="s">
        <v>29</v>
      </c>
      <c r="S2" s="28" t="s">
        <v>30</v>
      </c>
      <c r="T2" s="28" t="s">
        <v>31</v>
      </c>
      <c r="U2" s="28" t="s">
        <v>32</v>
      </c>
      <c r="V2" s="28" t="s">
        <v>33</v>
      </c>
      <c r="W2" s="28" t="s">
        <v>34</v>
      </c>
      <c r="X2" s="28" t="s">
        <v>35</v>
      </c>
      <c r="Y2" s="28" t="s">
        <v>36</v>
      </c>
      <c r="Z2" s="28" t="s">
        <v>37</v>
      </c>
      <c r="AA2" s="28" t="s">
        <v>419</v>
      </c>
      <c r="AB2" s="28" t="s">
        <v>420</v>
      </c>
      <c r="AC2" s="28" t="s">
        <v>246</v>
      </c>
      <c r="AD2" s="28" t="s">
        <v>207</v>
      </c>
      <c r="AE2" s="29" t="s">
        <v>64</v>
      </c>
      <c r="AF2" s="29" t="s">
        <v>65</v>
      </c>
      <c r="AG2" s="29" t="s">
        <v>336</v>
      </c>
      <c r="AH2" s="29" t="s">
        <v>335</v>
      </c>
      <c r="AI2" s="29" t="s">
        <v>332</v>
      </c>
      <c r="AJ2" s="29" t="s">
        <v>339</v>
      </c>
      <c r="AK2" s="29" t="s">
        <v>340</v>
      </c>
      <c r="AL2" s="29" t="s">
        <v>74</v>
      </c>
      <c r="AM2" s="29" t="s">
        <v>75</v>
      </c>
      <c r="AN2" s="29" t="s">
        <v>76</v>
      </c>
      <c r="AO2" s="29" t="s">
        <v>77</v>
      </c>
      <c r="AP2" s="29" t="s">
        <v>78</v>
      </c>
      <c r="AQ2" s="29" t="s">
        <v>79</v>
      </c>
      <c r="AR2" s="29" t="s">
        <v>80</v>
      </c>
      <c r="AS2" s="29" t="s">
        <v>81</v>
      </c>
      <c r="AT2" s="29" t="s">
        <v>82</v>
      </c>
      <c r="AU2" s="29" t="s">
        <v>83</v>
      </c>
      <c r="AV2" s="29" t="s">
        <v>84</v>
      </c>
      <c r="AW2" s="29" t="s">
        <v>498</v>
      </c>
      <c r="AX2" s="29" t="s">
        <v>499</v>
      </c>
      <c r="AY2" s="29" t="s">
        <v>259</v>
      </c>
      <c r="AZ2" s="29" t="s">
        <v>260</v>
      </c>
    </row>
    <row r="3" spans="1:52" ht="15.75" x14ac:dyDescent="0.25">
      <c r="A3" s="360" t="s">
        <v>399</v>
      </c>
      <c r="B3" s="354">
        <v>70</v>
      </c>
      <c r="C3" s="354">
        <v>82</v>
      </c>
      <c r="D3" s="354">
        <v>70</v>
      </c>
      <c r="E3" s="354">
        <v>82</v>
      </c>
      <c r="F3" s="354" t="s">
        <v>52</v>
      </c>
      <c r="G3" s="354" t="s">
        <v>52</v>
      </c>
      <c r="H3" s="354" t="s">
        <v>52</v>
      </c>
      <c r="I3" s="354" t="s">
        <v>52</v>
      </c>
      <c r="J3" s="354" t="s">
        <v>52</v>
      </c>
      <c r="K3" s="355">
        <v>0.2</v>
      </c>
      <c r="L3" s="355">
        <v>450</v>
      </c>
      <c r="M3" s="355">
        <v>100</v>
      </c>
      <c r="N3" s="355">
        <v>0.8</v>
      </c>
      <c r="O3" s="355">
        <v>0.6</v>
      </c>
      <c r="P3" s="356">
        <v>8300</v>
      </c>
      <c r="Q3" s="356">
        <v>2700</v>
      </c>
      <c r="R3" s="356">
        <v>18000</v>
      </c>
      <c r="S3" s="356">
        <v>2000</v>
      </c>
      <c r="T3" s="356">
        <v>2300</v>
      </c>
      <c r="U3" s="356">
        <v>4000</v>
      </c>
      <c r="V3" s="356">
        <v>50</v>
      </c>
      <c r="W3" s="356">
        <v>2200</v>
      </c>
      <c r="X3" s="356">
        <v>4000</v>
      </c>
      <c r="Y3" s="357">
        <v>1777</v>
      </c>
      <c r="Z3" s="357">
        <v>22</v>
      </c>
      <c r="AA3" s="357">
        <v>977</v>
      </c>
      <c r="AB3" s="357">
        <v>1777</v>
      </c>
      <c r="AC3" s="357" t="s">
        <v>52</v>
      </c>
      <c r="AD3" s="357" t="s">
        <v>52</v>
      </c>
      <c r="AE3" s="361">
        <v>70</v>
      </c>
      <c r="AF3" s="361">
        <v>82</v>
      </c>
      <c r="AG3" s="362">
        <v>0.2</v>
      </c>
      <c r="AH3" s="362">
        <v>450</v>
      </c>
      <c r="AI3" s="362">
        <v>100</v>
      </c>
      <c r="AJ3" s="362">
        <v>0.8</v>
      </c>
      <c r="AK3" s="362">
        <v>0.6</v>
      </c>
      <c r="AL3" s="362">
        <v>8300</v>
      </c>
      <c r="AM3" s="362">
        <v>2700</v>
      </c>
      <c r="AN3" s="362">
        <v>18000</v>
      </c>
      <c r="AO3" s="362">
        <v>2000</v>
      </c>
      <c r="AP3" s="362">
        <v>2300</v>
      </c>
      <c r="AQ3" s="362">
        <v>4000</v>
      </c>
      <c r="AR3" s="362">
        <v>50</v>
      </c>
      <c r="AS3" s="362">
        <v>2200</v>
      </c>
      <c r="AT3" s="362">
        <v>4000</v>
      </c>
      <c r="AU3" s="362" t="s">
        <v>52</v>
      </c>
      <c r="AV3" s="362" t="s">
        <v>52</v>
      </c>
      <c r="AW3" s="362" t="s">
        <v>52</v>
      </c>
      <c r="AX3" s="362" t="s">
        <v>52</v>
      </c>
      <c r="AY3" s="362" t="s">
        <v>52</v>
      </c>
      <c r="AZ3" s="362" t="s">
        <v>52</v>
      </c>
    </row>
    <row r="4" spans="1:52" ht="15.75" x14ac:dyDescent="0.25">
      <c r="A4" s="270" t="s">
        <v>39</v>
      </c>
      <c r="B4" s="271">
        <v>75.883748387096773</v>
      </c>
      <c r="C4" s="271">
        <v>85.939274193548428</v>
      </c>
      <c r="D4" s="408">
        <v>76.594746666666651</v>
      </c>
      <c r="E4" s="408">
        <v>86.836606666666682</v>
      </c>
      <c r="F4" s="271">
        <v>102.74989354838709</v>
      </c>
      <c r="G4" s="271">
        <v>0.6614944516129031</v>
      </c>
      <c r="H4" s="271">
        <v>54.653412903225814</v>
      </c>
      <c r="I4" s="271">
        <v>82.646683870967735</v>
      </c>
      <c r="J4" s="271">
        <v>11.934577419354834</v>
      </c>
      <c r="K4" s="271">
        <v>0.17365858064516129</v>
      </c>
      <c r="L4" s="271">
        <v>433.42193548387104</v>
      </c>
      <c r="M4" s="271">
        <v>103.8608516129032</v>
      </c>
      <c r="N4" s="271">
        <v>0.73093752137269863</v>
      </c>
      <c r="O4" s="271">
        <v>0.73087477709805515</v>
      </c>
      <c r="P4" s="271">
        <v>9775.9249999999993</v>
      </c>
      <c r="Q4" s="271">
        <v>3609.95</v>
      </c>
      <c r="R4" s="271">
        <v>22326</v>
      </c>
      <c r="S4" s="271">
        <v>2342.6999999999998</v>
      </c>
      <c r="T4" s="271">
        <v>3003.0749999999998</v>
      </c>
      <c r="U4" s="271">
        <v>4483.9226666666673</v>
      </c>
      <c r="V4" s="271">
        <v>57.38</v>
      </c>
      <c r="W4" s="271">
        <v>2462.8226666666669</v>
      </c>
      <c r="X4" s="271">
        <v>5009.9066666666658</v>
      </c>
      <c r="Y4" s="271">
        <v>1816.7649999999999</v>
      </c>
      <c r="Z4" s="271">
        <v>23.128500000000003</v>
      </c>
      <c r="AA4" s="271">
        <v>995.5</v>
      </c>
      <c r="AB4" s="271">
        <v>2033.75</v>
      </c>
      <c r="AC4" s="271"/>
      <c r="AD4" s="271"/>
      <c r="AE4" s="271">
        <v>77.817400000000006</v>
      </c>
      <c r="AF4" s="271">
        <v>86.641900000000007</v>
      </c>
      <c r="AG4" s="271">
        <v>0.17880799999999999</v>
      </c>
      <c r="AH4" s="271">
        <v>433.83</v>
      </c>
      <c r="AI4" s="271">
        <v>105.28749999999999</v>
      </c>
      <c r="AJ4" s="271">
        <v>0.73842880784647158</v>
      </c>
      <c r="AK4" s="271">
        <v>0</v>
      </c>
      <c r="AL4" s="271">
        <v>9620</v>
      </c>
      <c r="AM4" s="271">
        <v>3675</v>
      </c>
      <c r="AN4" s="271">
        <v>22800</v>
      </c>
      <c r="AO4" s="271">
        <v>2289</v>
      </c>
      <c r="AP4" s="271">
        <v>3076</v>
      </c>
      <c r="AQ4" s="271">
        <v>4478.88</v>
      </c>
      <c r="AR4" s="271">
        <v>57.97</v>
      </c>
      <c r="AS4" s="271">
        <v>2516.9</v>
      </c>
      <c r="AT4" s="271">
        <v>5694.29</v>
      </c>
      <c r="AU4" s="271">
        <v>1795.25</v>
      </c>
      <c r="AV4" s="271">
        <v>22.495000000000001</v>
      </c>
      <c r="AW4" s="271">
        <v>1022</v>
      </c>
      <c r="AX4" s="271">
        <v>2445</v>
      </c>
      <c r="AY4" s="271">
        <v>0</v>
      </c>
      <c r="AZ4" s="271">
        <v>0</v>
      </c>
    </row>
    <row r="5" spans="1:52" ht="15.75" x14ac:dyDescent="0.25">
      <c r="A5" s="270" t="s">
        <v>40</v>
      </c>
      <c r="B5" s="272">
        <v>77.404767857142858</v>
      </c>
      <c r="C5" s="272">
        <v>87.76379285714286</v>
      </c>
      <c r="D5" s="409">
        <v>77.169373684210541</v>
      </c>
      <c r="E5" s="409">
        <v>87.47685263157895</v>
      </c>
      <c r="F5" s="272">
        <v>104.78945714285716</v>
      </c>
      <c r="G5" s="272">
        <v>0.6717329285714283</v>
      </c>
      <c r="H5" s="272">
        <v>55.399203571428551</v>
      </c>
      <c r="I5" s="272">
        <v>83.862849999999995</v>
      </c>
      <c r="J5" s="272">
        <v>12.198832142857141</v>
      </c>
      <c r="K5" s="272">
        <v>0.17766457142857145</v>
      </c>
      <c r="L5" s="272">
        <v>435.84428571428572</v>
      </c>
      <c r="M5" s="272">
        <v>103.667</v>
      </c>
      <c r="N5" s="272">
        <v>0.74657130702006136</v>
      </c>
      <c r="O5" s="272">
        <v>0.74636776367097768</v>
      </c>
      <c r="P5" s="272">
        <v>9941.35</v>
      </c>
      <c r="Q5" s="272">
        <v>3644.2249999999999</v>
      </c>
      <c r="R5" s="272">
        <v>24178</v>
      </c>
      <c r="S5" s="272">
        <v>2299.9</v>
      </c>
      <c r="T5" s="272">
        <v>3260.8249999999998</v>
      </c>
      <c r="U5" s="272">
        <v>4592.6236842105263</v>
      </c>
      <c r="V5" s="272">
        <v>57.725263157894744</v>
      </c>
      <c r="W5" s="272">
        <v>2595.2836842105257</v>
      </c>
      <c r="X5" s="272">
        <v>5816.1805263157885</v>
      </c>
      <c r="Y5" s="272">
        <v>1856.2950000000001</v>
      </c>
      <c r="Z5" s="272">
        <v>23.465</v>
      </c>
      <c r="AA5" s="272">
        <v>1049.4000000000001</v>
      </c>
      <c r="AB5" s="272">
        <v>2350.1</v>
      </c>
      <c r="AC5" s="272"/>
      <c r="AD5" s="272"/>
      <c r="AE5" s="272">
        <v>83.548500000000004</v>
      </c>
      <c r="AF5" s="272">
        <v>93.599400000000003</v>
      </c>
      <c r="AG5" s="272">
        <v>0.18001899999999998</v>
      </c>
      <c r="AH5" s="272">
        <v>467.09</v>
      </c>
      <c r="AI5" s="272">
        <v>105.354</v>
      </c>
      <c r="AJ5" s="272">
        <v>0.79707172247858937</v>
      </c>
      <c r="AK5" s="272">
        <v>0</v>
      </c>
      <c r="AL5" s="271">
        <v>9974</v>
      </c>
      <c r="AM5" s="271">
        <v>3705</v>
      </c>
      <c r="AN5" s="271">
        <v>25240</v>
      </c>
      <c r="AO5" s="271">
        <v>2402</v>
      </c>
      <c r="AP5" s="271">
        <v>3450</v>
      </c>
      <c r="AQ5" s="271">
        <v>5136.3100000000004</v>
      </c>
      <c r="AR5" s="271">
        <v>68</v>
      </c>
      <c r="AS5" s="271">
        <v>2833.88</v>
      </c>
      <c r="AT5" s="271">
        <v>6634.78</v>
      </c>
      <c r="AU5" s="271">
        <v>1909.85</v>
      </c>
      <c r="AV5" s="271">
        <v>24.35</v>
      </c>
      <c r="AW5" s="271">
        <v>1063</v>
      </c>
      <c r="AX5" s="271">
        <v>2509</v>
      </c>
      <c r="AY5" s="271">
        <v>0</v>
      </c>
      <c r="AZ5" s="271">
        <v>0</v>
      </c>
    </row>
    <row r="6" spans="1:52" ht="15.75" x14ac:dyDescent="0.25">
      <c r="A6" s="273" t="s">
        <v>55</v>
      </c>
      <c r="B6" s="274">
        <v>76.605588135593223</v>
      </c>
      <c r="C6" s="274">
        <v>86.805147457627143</v>
      </c>
      <c r="D6" s="410">
        <v>76.915861764705866</v>
      </c>
      <c r="E6" s="410">
        <v>87.194391176470603</v>
      </c>
      <c r="F6" s="274">
        <v>103.71782203389826</v>
      </c>
      <c r="G6" s="274">
        <v>0.66635338983050818</v>
      </c>
      <c r="H6" s="274">
        <v>55.007347457627112</v>
      </c>
      <c r="I6" s="274">
        <v>83.22384745762713</v>
      </c>
      <c r="J6" s="274">
        <v>12.059986440677964</v>
      </c>
      <c r="K6" s="274">
        <v>0.17555972881355925</v>
      </c>
      <c r="L6" s="274">
        <v>434.57152542372881</v>
      </c>
      <c r="M6" s="274">
        <v>103.76885423728814</v>
      </c>
      <c r="N6" s="274">
        <v>0.73835694506975214</v>
      </c>
      <c r="O6" s="274">
        <v>0.73822738089537421</v>
      </c>
      <c r="P6" s="274">
        <v>9858.6375000000007</v>
      </c>
      <c r="Q6" s="274">
        <v>3627.0875000000001</v>
      </c>
      <c r="R6" s="274">
        <v>23252</v>
      </c>
      <c r="S6" s="274">
        <v>2321.3000000000002</v>
      </c>
      <c r="T6" s="274">
        <v>3131.95</v>
      </c>
      <c r="U6" s="274">
        <v>4544.6673529411773</v>
      </c>
      <c r="V6" s="274">
        <v>57.572941176470586</v>
      </c>
      <c r="W6" s="274">
        <v>2536.8450000000003</v>
      </c>
      <c r="X6" s="274">
        <v>5460.4714705882352</v>
      </c>
      <c r="Y6" s="274">
        <v>1836.53</v>
      </c>
      <c r="Z6" s="274">
        <v>23.296750000000007</v>
      </c>
      <c r="AA6" s="274">
        <v>1022.45</v>
      </c>
      <c r="AB6" s="274">
        <v>2191.9250000000002</v>
      </c>
      <c r="AC6" s="274"/>
      <c r="AD6" s="274"/>
      <c r="AE6" s="274">
        <v>83.548500000000004</v>
      </c>
      <c r="AF6" s="274">
        <v>93.599400000000003</v>
      </c>
      <c r="AG6" s="274">
        <v>0.18001899999999998</v>
      </c>
      <c r="AH6" s="274">
        <v>467.09</v>
      </c>
      <c r="AI6" s="274">
        <v>105.354</v>
      </c>
      <c r="AJ6" s="274">
        <v>0.79707172247858937</v>
      </c>
      <c r="AK6" s="274">
        <v>0</v>
      </c>
      <c r="AL6" s="274">
        <v>9974</v>
      </c>
      <c r="AM6" s="274">
        <v>3705</v>
      </c>
      <c r="AN6" s="274">
        <v>25240</v>
      </c>
      <c r="AO6" s="274">
        <v>2402</v>
      </c>
      <c r="AP6" s="274">
        <v>3450</v>
      </c>
      <c r="AQ6" s="274">
        <v>5136.3100000000004</v>
      </c>
      <c r="AR6" s="274">
        <v>68</v>
      </c>
      <c r="AS6" s="274">
        <v>2833.88</v>
      </c>
      <c r="AT6" s="274">
        <v>6634.78</v>
      </c>
      <c r="AU6" s="274">
        <v>1909.85</v>
      </c>
      <c r="AV6" s="274">
        <v>24.35</v>
      </c>
      <c r="AW6" s="274">
        <v>1063</v>
      </c>
      <c r="AX6" s="274">
        <v>2509</v>
      </c>
      <c r="AY6" s="274">
        <v>0</v>
      </c>
      <c r="AZ6" s="274">
        <v>0</v>
      </c>
    </row>
    <row r="7" spans="1:52" ht="15.75" x14ac:dyDescent="0.25">
      <c r="A7" s="270" t="s">
        <v>41</v>
      </c>
      <c r="B7" s="272">
        <v>104.08096774193547</v>
      </c>
      <c r="C7" s="272">
        <v>114.71268064516131</v>
      </c>
      <c r="D7" s="409">
        <v>103.47004545454543</v>
      </c>
      <c r="E7" s="409">
        <v>114.18151363636365</v>
      </c>
      <c r="F7" s="272">
        <v>137.29669354838711</v>
      </c>
      <c r="G7" s="272">
        <v>0.88295383870967792</v>
      </c>
      <c r="H7" s="272">
        <v>76.679632258064501</v>
      </c>
      <c r="I7" s="272">
        <v>112.15633870967741</v>
      </c>
      <c r="J7" s="272">
        <v>16.414358064516129</v>
      </c>
      <c r="K7" s="272">
        <v>0.20721506451612906</v>
      </c>
      <c r="L7" s="272">
        <v>499.74935483870956</v>
      </c>
      <c r="M7" s="272">
        <v>106.75205806451613</v>
      </c>
      <c r="N7" s="272">
        <v>0.97489764698884385</v>
      </c>
      <c r="O7" s="272">
        <v>0.97776633971344817</v>
      </c>
      <c r="P7" s="272">
        <v>10237.58695652174</v>
      </c>
      <c r="Q7" s="272">
        <v>3974.304347826087</v>
      </c>
      <c r="R7" s="272">
        <v>37790.260869565216</v>
      </c>
      <c r="S7" s="272">
        <v>2359.478260869565</v>
      </c>
      <c r="T7" s="272">
        <v>3537.8478260869565</v>
      </c>
      <c r="U7" s="272">
        <v>6467.7945454545461</v>
      </c>
      <c r="V7" s="272">
        <v>83.725909090909084</v>
      </c>
      <c r="W7" s="272">
        <v>3480.8590909090908</v>
      </c>
      <c r="X7" s="272">
        <v>8667.0577272727278</v>
      </c>
      <c r="Y7" s="272">
        <v>1947.8282608695654</v>
      </c>
      <c r="Z7" s="272">
        <v>25.240217391304348</v>
      </c>
      <c r="AA7" s="272">
        <v>1043.2608695652175</v>
      </c>
      <c r="AB7" s="272">
        <v>2582.782608695652</v>
      </c>
      <c r="AC7" s="272"/>
      <c r="AD7" s="272"/>
      <c r="AE7" s="272">
        <v>84.085099999999997</v>
      </c>
      <c r="AF7" s="272">
        <v>93.695999999999998</v>
      </c>
      <c r="AG7" s="272">
        <v>0.180649</v>
      </c>
      <c r="AH7" s="272">
        <v>458.2</v>
      </c>
      <c r="AI7" s="272">
        <v>105.502</v>
      </c>
      <c r="AJ7" s="272">
        <v>0.79345552134358377</v>
      </c>
      <c r="AK7" s="272">
        <v>0</v>
      </c>
      <c r="AL7" s="272">
        <v>10337</v>
      </c>
      <c r="AM7" s="272">
        <v>4260</v>
      </c>
      <c r="AN7" s="272">
        <v>33400</v>
      </c>
      <c r="AO7" s="272">
        <v>2433</v>
      </c>
      <c r="AP7" s="272">
        <v>3503</v>
      </c>
      <c r="AQ7" s="272">
        <v>5184.57</v>
      </c>
      <c r="AR7" s="272">
        <v>66.92</v>
      </c>
      <c r="AS7" s="272">
        <v>2660.14</v>
      </c>
      <c r="AT7" s="272">
        <v>5839.34</v>
      </c>
      <c r="AU7" s="272">
        <v>1942.15</v>
      </c>
      <c r="AV7" s="272">
        <v>24.815000000000001</v>
      </c>
      <c r="AW7" s="272">
        <v>983</v>
      </c>
      <c r="AX7" s="272">
        <v>2259</v>
      </c>
      <c r="AY7" s="272">
        <v>0</v>
      </c>
      <c r="AZ7" s="272">
        <v>0</v>
      </c>
    </row>
    <row r="8" spans="1:52" ht="15.75" x14ac:dyDescent="0.25">
      <c r="A8" s="273" t="s">
        <v>16</v>
      </c>
      <c r="B8" s="274">
        <v>86.069329999999965</v>
      </c>
      <c r="C8" s="274">
        <v>96.417742222222188</v>
      </c>
      <c r="D8" s="410">
        <v>87.347862499999948</v>
      </c>
      <c r="E8" s="410">
        <v>97.796474999999987</v>
      </c>
      <c r="F8" s="274">
        <v>115.28387777777783</v>
      </c>
      <c r="G8" s="274">
        <v>0.74096021111111099</v>
      </c>
      <c r="H8" s="274">
        <v>62.472245555555553</v>
      </c>
      <c r="I8" s="274">
        <v>93.189483333333328</v>
      </c>
      <c r="J8" s="274">
        <v>13.559825555555552</v>
      </c>
      <c r="K8" s="274">
        <v>0.18646323333333331</v>
      </c>
      <c r="L8" s="274">
        <v>457.02166666666687</v>
      </c>
      <c r="M8" s="274">
        <v>104.79640222222228</v>
      </c>
      <c r="N8" s="274">
        <v>0.81983207573077266</v>
      </c>
      <c r="O8" s="274">
        <v>0.81897085015989379</v>
      </c>
      <c r="P8" s="274">
        <v>9996.9841269841272</v>
      </c>
      <c r="Q8" s="274">
        <v>3753.8492063492063</v>
      </c>
      <c r="R8" s="274">
        <v>28559.619047619046</v>
      </c>
      <c r="S8" s="274">
        <v>2335.2380952380954</v>
      </c>
      <c r="T8" s="274">
        <v>3280.1349206349205</v>
      </c>
      <c r="U8" s="274">
        <v>5300.1816071428575</v>
      </c>
      <c r="V8" s="274">
        <v>67.847321428571405</v>
      </c>
      <c r="W8" s="274">
        <v>2907.7076785714285</v>
      </c>
      <c r="X8" s="274">
        <v>6720.2017857142855</v>
      </c>
      <c r="Y8" s="274">
        <v>1877.1626984126983</v>
      </c>
      <c r="Z8" s="274">
        <v>24.006269841269845</v>
      </c>
      <c r="AA8" s="274">
        <v>1030.047619047619</v>
      </c>
      <c r="AB8" s="274">
        <v>2334.6190476190477</v>
      </c>
      <c r="AC8" s="274"/>
      <c r="AD8" s="274"/>
      <c r="AE8" s="274">
        <v>84.085099999999997</v>
      </c>
      <c r="AF8" s="274">
        <v>93.695999999999998</v>
      </c>
      <c r="AG8" s="274">
        <v>0.180649</v>
      </c>
      <c r="AH8" s="274">
        <v>458.2</v>
      </c>
      <c r="AI8" s="274">
        <v>105.502</v>
      </c>
      <c r="AJ8" s="274">
        <v>0.79345552134358377</v>
      </c>
      <c r="AK8" s="274">
        <v>0</v>
      </c>
      <c r="AL8" s="274">
        <v>10337</v>
      </c>
      <c r="AM8" s="274">
        <v>4260</v>
      </c>
      <c r="AN8" s="274">
        <v>33400</v>
      </c>
      <c r="AO8" s="274">
        <v>2433</v>
      </c>
      <c r="AP8" s="274">
        <v>3503</v>
      </c>
      <c r="AQ8" s="274">
        <v>5184.57</v>
      </c>
      <c r="AR8" s="274">
        <v>66.92</v>
      </c>
      <c r="AS8" s="274">
        <v>2660.14</v>
      </c>
      <c r="AT8" s="274">
        <v>5839.34</v>
      </c>
      <c r="AU8" s="274">
        <v>1942.15</v>
      </c>
      <c r="AV8" s="274">
        <v>24.815000000000001</v>
      </c>
      <c r="AW8" s="274">
        <v>983</v>
      </c>
      <c r="AX8" s="274">
        <v>2259</v>
      </c>
      <c r="AY8" s="274">
        <v>0</v>
      </c>
      <c r="AZ8" s="274">
        <v>0</v>
      </c>
    </row>
    <row r="9" spans="1:52" ht="15.75" x14ac:dyDescent="0.25">
      <c r="A9" s="270" t="s">
        <v>42</v>
      </c>
      <c r="B9" s="272">
        <v>77.914556666666684</v>
      </c>
      <c r="C9" s="272">
        <v>84.588663333333315</v>
      </c>
      <c r="D9" s="409">
        <v>77.899186363636375</v>
      </c>
      <c r="E9" s="409">
        <v>84.352759090909075</v>
      </c>
      <c r="F9" s="272">
        <v>101.24207000000003</v>
      </c>
      <c r="G9" s="272">
        <v>0.6195292</v>
      </c>
      <c r="H9" s="272">
        <v>57.820916666666676</v>
      </c>
      <c r="I9" s="272">
        <v>82.84881</v>
      </c>
      <c r="J9" s="272">
        <v>12.153849999999998</v>
      </c>
      <c r="K9" s="272">
        <v>0.17116623333333336</v>
      </c>
      <c r="L9" s="272">
        <v>453.38433333333336</v>
      </c>
      <c r="M9" s="272">
        <v>108.65746666666664</v>
      </c>
      <c r="N9" s="272">
        <v>0.71893443193700068</v>
      </c>
      <c r="O9" s="272">
        <v>0.71851194934485862</v>
      </c>
      <c r="P9" s="272">
        <v>10183.131578947368</v>
      </c>
      <c r="Q9" s="272">
        <v>4371.0263157894733</v>
      </c>
      <c r="R9" s="272">
        <v>33298.42105263158</v>
      </c>
      <c r="S9" s="272">
        <v>2396.7368421052633</v>
      </c>
      <c r="T9" s="272">
        <v>3256.5789473684213</v>
      </c>
      <c r="U9" s="272">
        <v>4853.1927272727271</v>
      </c>
      <c r="V9" s="272">
        <v>61.945000000000022</v>
      </c>
      <c r="W9" s="272">
        <v>2425.0304545454546</v>
      </c>
      <c r="X9" s="272">
        <v>5821.0045454545461</v>
      </c>
      <c r="Y9" s="272">
        <v>1933.8999999999999</v>
      </c>
      <c r="Z9" s="272">
        <v>24.541052631578946</v>
      </c>
      <c r="AA9" s="272">
        <v>962.31578947368416</v>
      </c>
      <c r="AB9" s="272">
        <v>2325.3684210526317</v>
      </c>
      <c r="AC9" s="272"/>
      <c r="AD9" s="272"/>
      <c r="AE9" s="272">
        <v>71.023700000000005</v>
      </c>
      <c r="AF9" s="272">
        <v>74.558899999999994</v>
      </c>
      <c r="AG9" s="272">
        <v>0.158362</v>
      </c>
      <c r="AH9" s="272">
        <v>446.38</v>
      </c>
      <c r="AI9" s="272">
        <v>111.8176</v>
      </c>
      <c r="AJ9" s="272">
        <v>0.6351746057865667</v>
      </c>
      <c r="AK9" s="272">
        <v>0</v>
      </c>
      <c r="AL9" s="272">
        <v>9820.5</v>
      </c>
      <c r="AM9" s="272">
        <v>4212</v>
      </c>
      <c r="AN9" s="272">
        <v>32430</v>
      </c>
      <c r="AO9" s="272">
        <v>2279</v>
      </c>
      <c r="AP9" s="272">
        <v>3039</v>
      </c>
      <c r="AQ9" s="272">
        <v>4312.32</v>
      </c>
      <c r="AR9" s="272">
        <v>52.89</v>
      </c>
      <c r="AS9" s="272">
        <v>2089.37</v>
      </c>
      <c r="AT9" s="272">
        <v>5135.51</v>
      </c>
      <c r="AU9" s="272">
        <v>1911.3</v>
      </c>
      <c r="AV9" s="272">
        <v>23.445</v>
      </c>
      <c r="AW9" s="272">
        <v>932</v>
      </c>
      <c r="AX9" s="272">
        <v>2312</v>
      </c>
      <c r="AY9" s="272">
        <v>0</v>
      </c>
      <c r="AZ9" s="272">
        <v>0</v>
      </c>
    </row>
    <row r="10" spans="1:52" ht="15.75" x14ac:dyDescent="0.25">
      <c r="A10" s="273" t="s">
        <v>56</v>
      </c>
      <c r="B10" s="274">
        <v>84.030636666666638</v>
      </c>
      <c r="C10" s="274">
        <v>93.46047249999998</v>
      </c>
      <c r="D10" s="410">
        <v>84.682851282051246</v>
      </c>
      <c r="E10" s="410">
        <v>94.004657692307688</v>
      </c>
      <c r="F10" s="274">
        <v>111.77342583333342</v>
      </c>
      <c r="G10" s="274">
        <v>0.71060245833333302</v>
      </c>
      <c r="H10" s="274">
        <v>61.309413333333332</v>
      </c>
      <c r="I10" s="274">
        <v>90.604315000000014</v>
      </c>
      <c r="J10" s="274">
        <v>13.208331666666663</v>
      </c>
      <c r="K10" s="274">
        <v>0.18263898333333337</v>
      </c>
      <c r="L10" s="274">
        <v>456.11233333333331</v>
      </c>
      <c r="M10" s="274">
        <v>105.76166833333336</v>
      </c>
      <c r="N10" s="274">
        <v>0.79460766478232936</v>
      </c>
      <c r="O10" s="274">
        <v>0.79364507684517893</v>
      </c>
      <c r="P10" s="274">
        <v>10040.115853658537</v>
      </c>
      <c r="Q10" s="274">
        <v>3896.8536585365855</v>
      </c>
      <c r="R10" s="274">
        <v>29657.634146341465</v>
      </c>
      <c r="S10" s="274">
        <v>2349.4878048780488</v>
      </c>
      <c r="T10" s="274">
        <v>3274.6768292682927</v>
      </c>
      <c r="U10" s="274">
        <v>5174.1078205128206</v>
      </c>
      <c r="V10" s="274">
        <v>66.1825641025641</v>
      </c>
      <c r="W10" s="274">
        <v>2771.5679487179491</v>
      </c>
      <c r="X10" s="274">
        <v>6466.5820512820519</v>
      </c>
      <c r="Y10" s="274">
        <v>1890.3091463414628</v>
      </c>
      <c r="Z10" s="274">
        <v>24.130182926829278</v>
      </c>
      <c r="AA10" s="274">
        <v>1014.3536585365854</v>
      </c>
      <c r="AB10" s="274">
        <v>2332.4756097560976</v>
      </c>
      <c r="AC10" s="274"/>
      <c r="AD10" s="274"/>
      <c r="AE10" s="274">
        <v>71.023700000000005</v>
      </c>
      <c r="AF10" s="274">
        <v>74.558899999999994</v>
      </c>
      <c r="AG10" s="274">
        <v>0.158362</v>
      </c>
      <c r="AH10" s="274">
        <v>446.38</v>
      </c>
      <c r="AI10" s="274">
        <v>111.8176</v>
      </c>
      <c r="AJ10" s="274">
        <v>0.6351746057865667</v>
      </c>
      <c r="AK10" s="274">
        <v>0</v>
      </c>
      <c r="AL10" s="274">
        <v>9820.5</v>
      </c>
      <c r="AM10" s="274">
        <v>4212</v>
      </c>
      <c r="AN10" s="274">
        <v>32430</v>
      </c>
      <c r="AO10" s="274">
        <v>2279</v>
      </c>
      <c r="AP10" s="274">
        <v>3039</v>
      </c>
      <c r="AQ10" s="274">
        <v>4312.32</v>
      </c>
      <c r="AR10" s="274">
        <v>52.89</v>
      </c>
      <c r="AS10" s="274">
        <v>2089.37</v>
      </c>
      <c r="AT10" s="274">
        <v>5135.51</v>
      </c>
      <c r="AU10" s="274">
        <v>1911.3</v>
      </c>
      <c r="AV10" s="274">
        <v>23.445</v>
      </c>
      <c r="AW10" s="274">
        <v>932</v>
      </c>
      <c r="AX10" s="274">
        <v>2312</v>
      </c>
      <c r="AY10" s="274">
        <v>0</v>
      </c>
      <c r="AZ10" s="274">
        <v>0</v>
      </c>
    </row>
    <row r="11" spans="1:52" ht="15.75" x14ac:dyDescent="0.25">
      <c r="A11" s="270" t="s">
        <v>43</v>
      </c>
      <c r="B11" s="272">
        <v>64.776987096774192</v>
      </c>
      <c r="C11" s="272">
        <v>67.626332258064508</v>
      </c>
      <c r="D11" s="409">
        <v>63.312741176470595</v>
      </c>
      <c r="E11" s="409">
        <v>65.973323529411772</v>
      </c>
      <c r="F11" s="272">
        <v>80.489993548387133</v>
      </c>
      <c r="G11" s="272">
        <v>0.50229767741935483</v>
      </c>
      <c r="H11" s="272">
        <v>45.760432258064505</v>
      </c>
      <c r="I11" s="272">
        <v>66.221409677419345</v>
      </c>
      <c r="J11" s="272">
        <v>9.7265480645161304</v>
      </c>
      <c r="K11" s="272">
        <v>0.14990451612903224</v>
      </c>
      <c r="L11" s="272">
        <v>431.81806451612903</v>
      </c>
      <c r="M11" s="272">
        <v>111.23515806451613</v>
      </c>
      <c r="N11" s="272">
        <v>0.58188782960824803</v>
      </c>
      <c r="O11" s="272">
        <v>0.57515579595547184</v>
      </c>
      <c r="P11" s="272">
        <v>9362.8095238095229</v>
      </c>
      <c r="Q11" s="272">
        <v>3759.4523809523807</v>
      </c>
      <c r="R11" s="272">
        <v>27950</v>
      </c>
      <c r="S11" s="272">
        <v>2145.1666666666665</v>
      </c>
      <c r="T11" s="272">
        <v>2826.3571428571427</v>
      </c>
      <c r="U11" s="272">
        <v>3757.7111764705883</v>
      </c>
      <c r="V11" s="272">
        <v>44.538823529411772</v>
      </c>
      <c r="W11" s="272">
        <v>1954.6817647058817</v>
      </c>
      <c r="X11" s="272">
        <v>4171.0005882352934</v>
      </c>
      <c r="Y11" s="272">
        <v>1848.3023809523809</v>
      </c>
      <c r="Z11" s="272">
        <v>21.903571428571425</v>
      </c>
      <c r="AA11" s="272">
        <v>959.52380952380952</v>
      </c>
      <c r="AB11" s="272">
        <v>2050.8000000000002</v>
      </c>
      <c r="AC11" s="272"/>
      <c r="AD11" s="272"/>
      <c r="AE11" s="272">
        <v>63.097499999999997</v>
      </c>
      <c r="AF11" s="272">
        <v>64.716999999999999</v>
      </c>
      <c r="AG11" s="272">
        <v>0.145621</v>
      </c>
      <c r="AH11" s="272">
        <v>427.39</v>
      </c>
      <c r="AI11" s="272">
        <v>109.3173</v>
      </c>
      <c r="AJ11" s="272">
        <v>0.57775879308639799</v>
      </c>
      <c r="AK11" s="272">
        <v>0</v>
      </c>
      <c r="AL11" s="272">
        <v>9500.5</v>
      </c>
      <c r="AM11" s="272">
        <v>3978</v>
      </c>
      <c r="AN11" s="272">
        <v>28700</v>
      </c>
      <c r="AO11" s="272">
        <v>2176</v>
      </c>
      <c r="AP11" s="272">
        <v>2816.5</v>
      </c>
      <c r="AQ11" s="272">
        <v>3756.62</v>
      </c>
      <c r="AR11" s="272">
        <v>45.19</v>
      </c>
      <c r="AS11" s="272">
        <v>1937.34</v>
      </c>
      <c r="AT11" s="272">
        <v>4146.5200000000004</v>
      </c>
      <c r="AU11" s="272">
        <v>1838.7</v>
      </c>
      <c r="AV11" s="272">
        <v>21.77</v>
      </c>
      <c r="AW11" s="272">
        <v>963</v>
      </c>
      <c r="AX11" s="272">
        <v>2032</v>
      </c>
      <c r="AY11" s="272">
        <v>0</v>
      </c>
      <c r="AZ11" s="272">
        <v>0</v>
      </c>
    </row>
    <row r="12" spans="1:52" ht="15.75" x14ac:dyDescent="0.25">
      <c r="A12" s="273" t="s">
        <v>57</v>
      </c>
      <c r="B12" s="274">
        <v>80.077900662251594</v>
      </c>
      <c r="C12" s="274">
        <v>88.156774834437044</v>
      </c>
      <c r="D12" s="411">
        <v>80.85872631578944</v>
      </c>
      <c r="E12" s="410">
        <v>88.98852421052635</v>
      </c>
      <c r="F12" s="274">
        <v>105.35099933774841</v>
      </c>
      <c r="G12" s="274">
        <v>0.66783790066225157</v>
      </c>
      <c r="H12" s="274">
        <v>58.117238410596045</v>
      </c>
      <c r="I12" s="274">
        <v>85.598552980132439</v>
      </c>
      <c r="J12" s="274">
        <v>12.493528410596024</v>
      </c>
      <c r="K12" s="274">
        <v>0.17591866225165559</v>
      </c>
      <c r="L12" s="274">
        <v>451.12476821192041</v>
      </c>
      <c r="M12" s="274">
        <v>106.8853649006623</v>
      </c>
      <c r="N12" s="274">
        <v>0.75093670524327938</v>
      </c>
      <c r="O12" s="274">
        <v>0.74849062546130618</v>
      </c>
      <c r="P12" s="274">
        <v>9902.0242718446607</v>
      </c>
      <c r="Q12" s="274">
        <v>3868.8398058252428</v>
      </c>
      <c r="R12" s="274">
        <v>29309.475728155339</v>
      </c>
      <c r="S12" s="274">
        <v>2307.8300970873788</v>
      </c>
      <c r="T12" s="274">
        <v>3183.2718446601943</v>
      </c>
      <c r="U12" s="274">
        <v>4920.6473684210532</v>
      </c>
      <c r="V12" s="274">
        <v>62.309473684210523</v>
      </c>
      <c r="W12" s="274">
        <v>2625.3883157894738</v>
      </c>
      <c r="X12" s="274">
        <v>6055.7937894736833</v>
      </c>
      <c r="Y12" s="274">
        <v>1881.7446601941747</v>
      </c>
      <c r="Z12" s="274">
        <v>23.676213592233019</v>
      </c>
      <c r="AA12" s="274">
        <v>1003.1747572815534</v>
      </c>
      <c r="AB12" s="274">
        <v>2277.2450980392155</v>
      </c>
      <c r="AC12" s="274"/>
      <c r="AD12" s="274"/>
      <c r="AE12" s="274">
        <v>63.097499999999997</v>
      </c>
      <c r="AF12" s="274">
        <v>64.716999999999999</v>
      </c>
      <c r="AG12" s="274">
        <v>0.145621</v>
      </c>
      <c r="AH12" s="274">
        <v>427.39</v>
      </c>
      <c r="AI12" s="274">
        <v>109.3173</v>
      </c>
      <c r="AJ12" s="274">
        <v>0.57775879308639799</v>
      </c>
      <c r="AK12" s="274">
        <v>0</v>
      </c>
      <c r="AL12" s="274">
        <v>9500.5</v>
      </c>
      <c r="AM12" s="274">
        <v>3978</v>
      </c>
      <c r="AN12" s="274">
        <v>28700</v>
      </c>
      <c r="AO12" s="274">
        <v>2176</v>
      </c>
      <c r="AP12" s="274">
        <v>2816.5</v>
      </c>
      <c r="AQ12" s="274">
        <v>3756.62</v>
      </c>
      <c r="AR12" s="274">
        <v>45.19</v>
      </c>
      <c r="AS12" s="274">
        <v>1937.34</v>
      </c>
      <c r="AT12" s="274">
        <v>4146.5200000000004</v>
      </c>
      <c r="AU12" s="274">
        <v>1838.7</v>
      </c>
      <c r="AV12" s="274">
        <v>21.77</v>
      </c>
      <c r="AW12" s="274">
        <v>963</v>
      </c>
      <c r="AX12" s="274">
        <v>2032</v>
      </c>
      <c r="AY12" s="274">
        <v>0</v>
      </c>
      <c r="AZ12" s="274">
        <v>0</v>
      </c>
    </row>
    <row r="13" spans="1:52" ht="15.75" hidden="1" outlineLevel="1" x14ac:dyDescent="0.25">
      <c r="A13" s="275" t="s">
        <v>226</v>
      </c>
      <c r="B13" s="276">
        <v>55</v>
      </c>
      <c r="C13" s="276">
        <v>57</v>
      </c>
      <c r="D13" s="412">
        <v>55</v>
      </c>
      <c r="E13" s="412">
        <v>55</v>
      </c>
      <c r="F13" s="276">
        <v>70.965699999999998</v>
      </c>
      <c r="G13" s="276">
        <v>0.42996303333333319</v>
      </c>
      <c r="H13" s="276">
        <v>40.44224333333333</v>
      </c>
      <c r="I13" s="276">
        <v>59.16943666666667</v>
      </c>
      <c r="J13" s="276">
        <v>8.6952496666666654</v>
      </c>
      <c r="K13" s="276">
        <v>0.12820000000000001</v>
      </c>
      <c r="L13" s="276">
        <v>443.42166666666674</v>
      </c>
      <c r="M13" s="276">
        <v>110.93076333333332</v>
      </c>
      <c r="N13" s="276">
        <v>0.51697375199726103</v>
      </c>
      <c r="O13" s="276">
        <v>0.51247661066490413</v>
      </c>
      <c r="P13" s="276">
        <v>9300</v>
      </c>
      <c r="Q13" s="276">
        <v>3700</v>
      </c>
      <c r="R13" s="276">
        <v>25837.5</v>
      </c>
      <c r="S13" s="276">
        <v>2100</v>
      </c>
      <c r="T13" s="276">
        <v>2562.9250000000002</v>
      </c>
      <c r="U13" s="276">
        <v>3300</v>
      </c>
      <c r="V13" s="276">
        <v>40</v>
      </c>
      <c r="W13" s="277">
        <v>0</v>
      </c>
      <c r="X13" s="277">
        <v>0</v>
      </c>
      <c r="Y13" s="277">
        <v>1833.825</v>
      </c>
      <c r="Z13" s="277">
        <v>21.490250000000007</v>
      </c>
      <c r="AA13" s="276">
        <v>950.5</v>
      </c>
      <c r="AB13" s="276">
        <v>1900.4736842105262</v>
      </c>
      <c r="AC13" s="276"/>
      <c r="AD13" s="276"/>
      <c r="AE13" s="276">
        <v>55</v>
      </c>
      <c r="AF13" s="276">
        <v>57</v>
      </c>
      <c r="AG13" s="276">
        <v>0.112176</v>
      </c>
      <c r="AH13" s="276">
        <v>465.08</v>
      </c>
      <c r="AI13" s="276">
        <v>112.2638</v>
      </c>
      <c r="AJ13" s="276">
        <v>0.45800159895002879</v>
      </c>
      <c r="AK13" s="276">
        <v>0</v>
      </c>
      <c r="AL13" s="276">
        <v>9300</v>
      </c>
      <c r="AM13" s="276">
        <v>3700</v>
      </c>
      <c r="AN13" s="276">
        <v>23100</v>
      </c>
      <c r="AO13" s="276">
        <v>2100</v>
      </c>
      <c r="AP13" s="277">
        <v>2397</v>
      </c>
      <c r="AQ13" s="276">
        <v>3300</v>
      </c>
      <c r="AR13" s="276">
        <v>40</v>
      </c>
      <c r="AS13" s="277">
        <v>0</v>
      </c>
      <c r="AT13" s="277">
        <v>0</v>
      </c>
      <c r="AU13" s="277">
        <v>1817</v>
      </c>
      <c r="AV13" s="277">
        <v>20.414999999999999</v>
      </c>
      <c r="AW13" s="277">
        <v>0</v>
      </c>
      <c r="AX13" s="277">
        <v>0</v>
      </c>
      <c r="AY13" s="277">
        <v>0</v>
      </c>
      <c r="AZ13" s="277">
        <v>0</v>
      </c>
    </row>
    <row r="14" spans="1:52" ht="15.75" hidden="1" outlineLevel="1" x14ac:dyDescent="0.25">
      <c r="A14" s="275" t="s">
        <v>227</v>
      </c>
      <c r="B14" s="276">
        <v>65.766557608695678</v>
      </c>
      <c r="C14" s="276">
        <v>69.576915217391331</v>
      </c>
      <c r="D14" s="412">
        <v>64.215695714285715</v>
      </c>
      <c r="E14" s="412">
        <v>66.890102857142864</v>
      </c>
      <c r="F14" s="276">
        <v>84.19146043956043</v>
      </c>
      <c r="G14" s="276">
        <v>0.51709884615384649</v>
      </c>
      <c r="H14" s="276">
        <v>47.983167032967039</v>
      </c>
      <c r="I14" s="276">
        <v>69.378143956043942</v>
      </c>
      <c r="J14" s="276">
        <v>10.186769010989011</v>
      </c>
      <c r="K14" s="276">
        <v>0.14952420652173906</v>
      </c>
      <c r="L14" s="276">
        <v>442.7531868131868</v>
      </c>
      <c r="M14" s="276">
        <v>110.2850197802198</v>
      </c>
      <c r="N14" s="276">
        <v>0.60566778281190725</v>
      </c>
      <c r="O14" s="276">
        <v>0.60175259862541242</v>
      </c>
      <c r="P14" s="276">
        <v>9587.2777777777774</v>
      </c>
      <c r="Q14" s="276">
        <v>3922.1904761904761</v>
      </c>
      <c r="R14" s="276">
        <v>28939.5</v>
      </c>
      <c r="S14" s="276">
        <v>2204.5476190476193</v>
      </c>
      <c r="T14" s="276">
        <v>2874.7833333333333</v>
      </c>
      <c r="U14" s="276">
        <v>3976.634354838709</v>
      </c>
      <c r="V14" s="276">
        <v>49.031451612903233</v>
      </c>
      <c r="W14" s="277">
        <v>1396.4558064516129</v>
      </c>
      <c r="X14" s="277">
        <v>3209.1791935483866</v>
      </c>
      <c r="Y14" s="277">
        <v>1870.5825000000002</v>
      </c>
      <c r="Z14" s="277">
        <v>22.600999999999988</v>
      </c>
      <c r="AA14" s="276">
        <v>957.4</v>
      </c>
      <c r="AB14" s="276">
        <v>2091.5</v>
      </c>
      <c r="AC14" s="276"/>
      <c r="AD14" s="276"/>
      <c r="AE14" s="276">
        <v>55</v>
      </c>
      <c r="AF14" s="276">
        <v>57</v>
      </c>
      <c r="AG14" s="276">
        <v>0.112176</v>
      </c>
      <c r="AH14" s="276">
        <v>465.08</v>
      </c>
      <c r="AI14" s="276">
        <v>112.2638</v>
      </c>
      <c r="AJ14" s="276">
        <v>0.45800159895002879</v>
      </c>
      <c r="AK14" s="276">
        <v>0</v>
      </c>
      <c r="AL14" s="276">
        <v>9300</v>
      </c>
      <c r="AM14" s="276">
        <v>3700</v>
      </c>
      <c r="AN14" s="276">
        <v>23100</v>
      </c>
      <c r="AO14" s="276">
        <v>2100</v>
      </c>
      <c r="AP14" s="277">
        <v>2397</v>
      </c>
      <c r="AQ14" s="276">
        <v>3300</v>
      </c>
      <c r="AR14" s="276">
        <v>40</v>
      </c>
      <c r="AS14" s="277">
        <v>0</v>
      </c>
      <c r="AT14" s="277">
        <v>0</v>
      </c>
      <c r="AU14" s="277">
        <v>1817</v>
      </c>
      <c r="AV14" s="277">
        <v>20.414999999999999</v>
      </c>
      <c r="AW14" s="277">
        <v>0</v>
      </c>
      <c r="AX14" s="277">
        <v>0</v>
      </c>
      <c r="AY14" s="277">
        <v>0</v>
      </c>
      <c r="AZ14" s="277">
        <v>0</v>
      </c>
    </row>
    <row r="15" spans="1:52" ht="15.75" hidden="1" outlineLevel="1" x14ac:dyDescent="0.25">
      <c r="A15" s="275" t="s">
        <v>228</v>
      </c>
      <c r="B15" s="276">
        <v>74.141079120879098</v>
      </c>
      <c r="C15" s="276">
        <v>82.849851648351617</v>
      </c>
      <c r="D15" s="412">
        <v>71.537588571428543</v>
      </c>
      <c r="E15" s="412">
        <v>80.626268253968277</v>
      </c>
      <c r="F15" s="276">
        <v>99.651778453038716</v>
      </c>
      <c r="G15" s="276">
        <v>0.62841112707182323</v>
      </c>
      <c r="H15" s="276">
        <v>55.187681215469659</v>
      </c>
      <c r="I15" s="276">
        <v>81.218036464088371</v>
      </c>
      <c r="J15" s="276">
        <v>11.863979447513811</v>
      </c>
      <c r="K15" s="276">
        <v>0.16779075824175815</v>
      </c>
      <c r="L15" s="276">
        <v>449.84801104972314</v>
      </c>
      <c r="M15" s="276">
        <v>107.5558729281769</v>
      </c>
      <c r="N15" s="276">
        <v>0.71215831520250272</v>
      </c>
      <c r="O15" s="276">
        <v>0.70915495632857273</v>
      </c>
      <c r="P15" s="276">
        <v>9792.1309523809523</v>
      </c>
      <c r="Q15" s="276">
        <v>3838.0198412698414</v>
      </c>
      <c r="R15" s="276">
        <v>28744.926829268294</v>
      </c>
      <c r="S15" s="276">
        <v>2269.8928571428573</v>
      </c>
      <c r="T15" s="276">
        <v>3082.4024390243903</v>
      </c>
      <c r="U15" s="276">
        <v>4604.7584745762715</v>
      </c>
      <c r="V15" s="276">
        <v>57.961016949152537</v>
      </c>
      <c r="W15" s="277">
        <v>2113.660084745763</v>
      </c>
      <c r="X15" s="277">
        <v>4875.4272033898296</v>
      </c>
      <c r="Y15" s="277">
        <v>1873.9528455284551</v>
      </c>
      <c r="Z15" s="277">
        <v>23.320772357723591</v>
      </c>
      <c r="AA15" s="276">
        <v>994.60975609756099</v>
      </c>
      <c r="AB15" s="276">
        <v>2218.0826446280994</v>
      </c>
      <c r="AC15" s="276"/>
      <c r="AD15" s="276"/>
      <c r="AE15" s="276">
        <v>55</v>
      </c>
      <c r="AF15" s="276">
        <v>57</v>
      </c>
      <c r="AG15" s="276">
        <v>0.112176</v>
      </c>
      <c r="AH15" s="276">
        <v>465.08</v>
      </c>
      <c r="AI15" s="276">
        <v>112.2638</v>
      </c>
      <c r="AJ15" s="276">
        <v>0.45800159895002879</v>
      </c>
      <c r="AK15" s="276">
        <v>0</v>
      </c>
      <c r="AL15" s="276">
        <v>9300</v>
      </c>
      <c r="AM15" s="276">
        <v>3700</v>
      </c>
      <c r="AN15" s="276">
        <v>23100</v>
      </c>
      <c r="AO15" s="276">
        <v>2100</v>
      </c>
      <c r="AP15" s="277">
        <v>2397</v>
      </c>
      <c r="AQ15" s="276">
        <v>3300</v>
      </c>
      <c r="AR15" s="276">
        <v>40</v>
      </c>
      <c r="AS15" s="277">
        <v>0</v>
      </c>
      <c r="AT15" s="277">
        <v>0</v>
      </c>
      <c r="AU15" s="277">
        <v>1817</v>
      </c>
      <c r="AV15" s="277">
        <v>20.414999999999999</v>
      </c>
      <c r="AW15" s="277">
        <v>0</v>
      </c>
      <c r="AX15" s="277">
        <v>0</v>
      </c>
      <c r="AY15" s="277">
        <v>0</v>
      </c>
      <c r="AZ15" s="277">
        <v>0</v>
      </c>
    </row>
    <row r="16" spans="1:52" ht="15.75" collapsed="1" x14ac:dyDescent="0.25">
      <c r="A16" s="270" t="s">
        <v>44</v>
      </c>
      <c r="B16" s="272">
        <v>57.269416666666672</v>
      </c>
      <c r="C16" s="272">
        <v>60.182636666666653</v>
      </c>
      <c r="D16" s="409">
        <v>57.178557142857144</v>
      </c>
      <c r="E16" s="409">
        <v>60.007442857142848</v>
      </c>
      <c r="F16" s="272">
        <v>70.965699999999998</v>
      </c>
      <c r="G16" s="272">
        <v>0.42996303333333319</v>
      </c>
      <c r="H16" s="272">
        <v>40.44224333333333</v>
      </c>
      <c r="I16" s="272">
        <v>59.16943666666667</v>
      </c>
      <c r="J16" s="272">
        <v>8.6952496666666654</v>
      </c>
      <c r="K16" s="272">
        <v>0.13006390000000001</v>
      </c>
      <c r="L16" s="272">
        <v>443.42166666666674</v>
      </c>
      <c r="M16" s="272">
        <v>110.93076333333332</v>
      </c>
      <c r="N16" s="272">
        <v>0.51697375199726103</v>
      </c>
      <c r="O16" s="272">
        <v>0.51247661066490413</v>
      </c>
      <c r="P16" s="272">
        <v>9033.125</v>
      </c>
      <c r="Q16" s="272">
        <v>3643.95</v>
      </c>
      <c r="R16" s="272">
        <v>25837.5</v>
      </c>
      <c r="S16" s="272">
        <v>2067.375</v>
      </c>
      <c r="T16" s="272">
        <v>2562.9250000000002</v>
      </c>
      <c r="U16" s="272">
        <v>3379.3042857142864</v>
      </c>
      <c r="V16" s="272">
        <v>39.752857142857138</v>
      </c>
      <c r="W16" s="272">
        <v>1762.3014285714289</v>
      </c>
      <c r="X16" s="272">
        <v>3539.9285714285716</v>
      </c>
      <c r="Y16" s="272">
        <v>1833.825</v>
      </c>
      <c r="Z16" s="272">
        <v>21.490250000000007</v>
      </c>
      <c r="AA16" s="272">
        <v>950.5</v>
      </c>
      <c r="AB16" s="272">
        <v>1900.4736842105262</v>
      </c>
      <c r="AC16" s="272"/>
      <c r="AD16" s="272"/>
      <c r="AE16" s="272">
        <v>51.158000000000001</v>
      </c>
      <c r="AF16" s="272">
        <v>53.857999999999997</v>
      </c>
      <c r="AG16" s="272">
        <v>0.112176</v>
      </c>
      <c r="AH16" s="272">
        <v>465.08</v>
      </c>
      <c r="AI16" s="272">
        <v>112.2638</v>
      </c>
      <c r="AJ16" s="272">
        <v>0.45800159895002879</v>
      </c>
      <c r="AK16" s="272">
        <v>0</v>
      </c>
      <c r="AL16" s="272">
        <v>8245</v>
      </c>
      <c r="AM16" s="272">
        <v>3251.5</v>
      </c>
      <c r="AN16" s="272">
        <v>23100</v>
      </c>
      <c r="AO16" s="272">
        <v>1907</v>
      </c>
      <c r="AP16" s="272">
        <v>2397</v>
      </c>
      <c r="AQ16" s="272">
        <v>2991.91</v>
      </c>
      <c r="AR16" s="272">
        <v>34.93</v>
      </c>
      <c r="AS16" s="272">
        <v>1519.76</v>
      </c>
      <c r="AT16" s="272">
        <v>3085.58</v>
      </c>
      <c r="AU16" s="272">
        <v>1817</v>
      </c>
      <c r="AV16" s="272">
        <v>20.414999999999999</v>
      </c>
      <c r="AW16" s="272">
        <v>907</v>
      </c>
      <c r="AX16" s="272">
        <v>1888</v>
      </c>
      <c r="AY16" s="272">
        <v>0</v>
      </c>
      <c r="AZ16" s="272">
        <v>0</v>
      </c>
    </row>
    <row r="17" spans="1:52" ht="15.75" x14ac:dyDescent="0.25">
      <c r="A17" s="273" t="s">
        <v>17</v>
      </c>
      <c r="B17" s="274">
        <v>66.633030769230828</v>
      </c>
      <c r="C17" s="274">
        <v>70.764343956044002</v>
      </c>
      <c r="D17" s="410">
        <v>66.514139999999983</v>
      </c>
      <c r="E17" s="410">
        <v>70.624391666666682</v>
      </c>
      <c r="F17" s="274">
        <v>84.19146043956043</v>
      </c>
      <c r="G17" s="274">
        <v>0.51709884615384649</v>
      </c>
      <c r="H17" s="274">
        <v>47.983167032967039</v>
      </c>
      <c r="I17" s="274">
        <v>69.378143956043942</v>
      </c>
      <c r="J17" s="274">
        <v>10.186769010989011</v>
      </c>
      <c r="K17" s="274">
        <v>0.15037301098901101</v>
      </c>
      <c r="L17" s="274">
        <v>442.7531868131868</v>
      </c>
      <c r="M17" s="274">
        <v>110.2850197802198</v>
      </c>
      <c r="N17" s="274">
        <v>0.60566778281190725</v>
      </c>
      <c r="O17" s="274">
        <v>0.60175259862541242</v>
      </c>
      <c r="P17" s="274">
        <v>9512.6833333333325</v>
      </c>
      <c r="Q17" s="274">
        <v>3914.6166666666668</v>
      </c>
      <c r="R17" s="274">
        <v>28939.5</v>
      </c>
      <c r="S17" s="274">
        <v>2198.9</v>
      </c>
      <c r="T17" s="274">
        <v>2874.7833333333333</v>
      </c>
      <c r="U17" s="274">
        <v>4026.9453333333336</v>
      </c>
      <c r="V17" s="274">
        <v>49.246000000000002</v>
      </c>
      <c r="W17" s="274">
        <v>2059.8098333333337</v>
      </c>
      <c r="X17" s="274">
        <v>4555.1268333333319</v>
      </c>
      <c r="Y17" s="274">
        <v>1870.5825000000002</v>
      </c>
      <c r="Z17" s="274">
        <v>22.600999999999988</v>
      </c>
      <c r="AA17" s="274">
        <v>957.4</v>
      </c>
      <c r="AB17" s="274">
        <v>2091.5</v>
      </c>
      <c r="AC17" s="274"/>
      <c r="AD17" s="274"/>
      <c r="AE17" s="274">
        <v>51.158000000000001</v>
      </c>
      <c r="AF17" s="274">
        <v>53.857999999999997</v>
      </c>
      <c r="AG17" s="274">
        <v>0.112176</v>
      </c>
      <c r="AH17" s="274">
        <v>465.08</v>
      </c>
      <c r="AI17" s="274">
        <v>112.2638</v>
      </c>
      <c r="AJ17" s="274">
        <v>0.45800159895002879</v>
      </c>
      <c r="AK17" s="274">
        <v>0</v>
      </c>
      <c r="AL17" s="274">
        <v>8245</v>
      </c>
      <c r="AM17" s="274">
        <v>3251.5</v>
      </c>
      <c r="AN17" s="274">
        <v>23100</v>
      </c>
      <c r="AO17" s="274">
        <v>1907</v>
      </c>
      <c r="AP17" s="274">
        <v>2397</v>
      </c>
      <c r="AQ17" s="274">
        <v>2991.91</v>
      </c>
      <c r="AR17" s="274">
        <v>34.93</v>
      </c>
      <c r="AS17" s="274">
        <v>1519.76</v>
      </c>
      <c r="AT17" s="274">
        <v>3085.58</v>
      </c>
      <c r="AU17" s="274">
        <v>1817</v>
      </c>
      <c r="AV17" s="274">
        <v>20.414999999999999</v>
      </c>
      <c r="AW17" s="274">
        <v>907</v>
      </c>
      <c r="AX17" s="274">
        <v>1888</v>
      </c>
      <c r="AY17" s="274">
        <v>0</v>
      </c>
      <c r="AZ17" s="274">
        <v>0</v>
      </c>
    </row>
    <row r="18" spans="1:52" ht="15.75" x14ac:dyDescent="0.25">
      <c r="A18" s="273" t="s">
        <v>20</v>
      </c>
      <c r="B18" s="274">
        <v>76.297488950276161</v>
      </c>
      <c r="C18" s="274">
        <v>83.520177348066269</v>
      </c>
      <c r="D18" s="410">
        <v>76.571799137930981</v>
      </c>
      <c r="E18" s="410">
        <v>83.741949137931087</v>
      </c>
      <c r="F18" s="274">
        <v>99.651778453038716</v>
      </c>
      <c r="G18" s="274">
        <v>0.62841112707182323</v>
      </c>
      <c r="H18" s="274">
        <v>55.187681215469659</v>
      </c>
      <c r="I18" s="274">
        <v>81.218036464088371</v>
      </c>
      <c r="J18" s="274">
        <v>11.863979447513811</v>
      </c>
      <c r="K18" s="274">
        <v>0.16831842541436456</v>
      </c>
      <c r="L18" s="274">
        <v>449.84801104972314</v>
      </c>
      <c r="M18" s="274">
        <v>107.5558729281769</v>
      </c>
      <c r="N18" s="274">
        <v>0.71215831520250272</v>
      </c>
      <c r="O18" s="274">
        <v>0.70915495632857273</v>
      </c>
      <c r="P18" s="274">
        <v>9760.7398373983742</v>
      </c>
      <c r="Q18" s="274">
        <v>3832.2723577235774</v>
      </c>
      <c r="R18" s="274">
        <v>28744.926829268294</v>
      </c>
      <c r="S18" s="274">
        <v>2268.731707317073</v>
      </c>
      <c r="T18" s="274">
        <v>3082.4024390243903</v>
      </c>
      <c r="U18" s="274">
        <v>4641.6111206896576</v>
      </c>
      <c r="V18" s="274">
        <v>58.225948275862059</v>
      </c>
      <c r="W18" s="274">
        <v>2469.139827586207</v>
      </c>
      <c r="X18" s="274">
        <v>5600.3354310344821</v>
      </c>
      <c r="Y18" s="274">
        <v>1873.9528455284551</v>
      </c>
      <c r="Z18" s="274">
        <v>23.320772357723591</v>
      </c>
      <c r="AA18" s="274">
        <v>994.60975609756099</v>
      </c>
      <c r="AB18" s="274">
        <v>2218.0826446280994</v>
      </c>
      <c r="AC18" s="274"/>
      <c r="AD18" s="274"/>
      <c r="AE18" s="274">
        <v>51.158000000000001</v>
      </c>
      <c r="AF18" s="274">
        <v>53.857999999999997</v>
      </c>
      <c r="AG18" s="274">
        <v>0.112176</v>
      </c>
      <c r="AH18" s="274">
        <v>465.08</v>
      </c>
      <c r="AI18" s="274">
        <v>112.2638</v>
      </c>
      <c r="AJ18" s="274">
        <v>0.45800159895002879</v>
      </c>
      <c r="AK18" s="274">
        <v>0</v>
      </c>
      <c r="AL18" s="274">
        <v>8245</v>
      </c>
      <c r="AM18" s="274">
        <v>3251.5</v>
      </c>
      <c r="AN18" s="274">
        <v>23100</v>
      </c>
      <c r="AO18" s="274">
        <v>1907</v>
      </c>
      <c r="AP18" s="274">
        <v>2397</v>
      </c>
      <c r="AQ18" s="274">
        <v>2991.91</v>
      </c>
      <c r="AR18" s="274">
        <v>34.93</v>
      </c>
      <c r="AS18" s="274">
        <v>1519.76</v>
      </c>
      <c r="AT18" s="274">
        <v>3085.58</v>
      </c>
      <c r="AU18" s="274">
        <v>1817</v>
      </c>
      <c r="AV18" s="274">
        <v>20.414999999999999</v>
      </c>
      <c r="AW18" s="274">
        <v>907</v>
      </c>
      <c r="AX18" s="274">
        <v>1888</v>
      </c>
      <c r="AY18" s="274">
        <v>0</v>
      </c>
      <c r="AZ18" s="274">
        <v>0</v>
      </c>
    </row>
    <row r="19" spans="1:52" ht="15.75" x14ac:dyDescent="0.25">
      <c r="A19" s="270" t="s">
        <v>45</v>
      </c>
      <c r="B19" s="272">
        <v>58.151512903225779</v>
      </c>
      <c r="C19" s="272">
        <v>59.109712903225812</v>
      </c>
      <c r="D19" s="409">
        <v>58.221399999999996</v>
      </c>
      <c r="E19" s="409">
        <v>59.169236363636379</v>
      </c>
      <c r="F19" s="272">
        <v>69.751635483870984</v>
      </c>
      <c r="G19" s="272">
        <v>0.42554341935483886</v>
      </c>
      <c r="H19" s="272">
        <v>39.849787096774193</v>
      </c>
      <c r="I19" s="272">
        <v>60.016419354838725</v>
      </c>
      <c r="J19" s="272">
        <v>8.7982677419354829</v>
      </c>
      <c r="K19" s="272">
        <v>0.12222012903225808</v>
      </c>
      <c r="L19" s="272">
        <v>476.0087096774194</v>
      </c>
      <c r="M19" s="272">
        <v>115.11843870967739</v>
      </c>
      <c r="N19" s="272">
        <v>0.50545954363890522</v>
      </c>
      <c r="O19" s="272">
        <v>0.50351665542742641</v>
      </c>
      <c r="P19" s="272">
        <v>7529.7857142857147</v>
      </c>
      <c r="Q19" s="272">
        <v>3097.2142857142858</v>
      </c>
      <c r="R19" s="272">
        <v>21483.333333333332</v>
      </c>
      <c r="S19" s="272">
        <v>1976.2619047619048</v>
      </c>
      <c r="T19" s="272">
        <v>2401.5714285714284</v>
      </c>
      <c r="U19" s="272">
        <v>3261.9</v>
      </c>
      <c r="V19" s="272">
        <v>35.883181818181818</v>
      </c>
      <c r="W19" s="272">
        <v>1634.8395454545455</v>
      </c>
      <c r="X19" s="272">
        <v>3680.2440909090901</v>
      </c>
      <c r="Y19" s="272">
        <v>1736.3714285714286</v>
      </c>
      <c r="Z19" s="272">
        <v>19.076190476190476</v>
      </c>
      <c r="AA19" s="272">
        <v>870</v>
      </c>
      <c r="AB19" s="272">
        <v>1978.05</v>
      </c>
      <c r="AC19" s="272"/>
      <c r="AD19" s="272"/>
      <c r="AE19" s="272">
        <v>61.310099999999998</v>
      </c>
      <c r="AF19" s="272">
        <v>62.569499999999998</v>
      </c>
      <c r="AG19" s="272">
        <v>0.128055</v>
      </c>
      <c r="AH19" s="272">
        <v>477.09</v>
      </c>
      <c r="AI19" s="272">
        <v>114.91719999999999</v>
      </c>
      <c r="AJ19" s="272">
        <v>0.53351543546135827</v>
      </c>
      <c r="AK19" s="272">
        <v>0</v>
      </c>
      <c r="AL19" s="272">
        <v>7800.5</v>
      </c>
      <c r="AM19" s="272">
        <v>3351</v>
      </c>
      <c r="AN19" s="272">
        <v>22050</v>
      </c>
      <c r="AO19" s="272">
        <v>2023</v>
      </c>
      <c r="AP19" s="272">
        <v>2452</v>
      </c>
      <c r="AQ19" s="272">
        <v>3456.44</v>
      </c>
      <c r="AR19" s="272">
        <v>38.090000000000003</v>
      </c>
      <c r="AS19" s="272">
        <v>1754.34</v>
      </c>
      <c r="AT19" s="272">
        <v>4078.34</v>
      </c>
      <c r="AU19" s="272">
        <v>1753.4</v>
      </c>
      <c r="AV19" s="272">
        <v>20.065000000000001</v>
      </c>
      <c r="AW19" s="272">
        <v>889</v>
      </c>
      <c r="AX19" s="272">
        <v>2093</v>
      </c>
      <c r="AY19" s="272">
        <v>0</v>
      </c>
      <c r="AZ19" s="272">
        <v>0</v>
      </c>
    </row>
    <row r="20" spans="1:52" ht="15.75" x14ac:dyDescent="0.25">
      <c r="A20" s="273" t="s">
        <v>58</v>
      </c>
      <c r="B20" s="274">
        <v>73.644067924528258</v>
      </c>
      <c r="C20" s="274">
        <v>79.950722641509387</v>
      </c>
      <c r="D20" s="410">
        <v>73.646373188405789</v>
      </c>
      <c r="E20" s="410">
        <v>79.824560144927545</v>
      </c>
      <c r="F20" s="274">
        <v>95.279587735849148</v>
      </c>
      <c r="G20" s="274">
        <v>0.59874650943396235</v>
      </c>
      <c r="H20" s="274">
        <v>52.944875943396248</v>
      </c>
      <c r="I20" s="274">
        <v>78.117799999999974</v>
      </c>
      <c r="J20" s="274">
        <v>11.415691415094338</v>
      </c>
      <c r="K20" s="274">
        <v>0.16157763679245263</v>
      </c>
      <c r="L20" s="274">
        <v>453.67339622641452</v>
      </c>
      <c r="M20" s="274">
        <v>108.66171981132082</v>
      </c>
      <c r="N20" s="274">
        <v>0.68193349483235421</v>
      </c>
      <c r="O20" s="274">
        <v>0.67894269411086849</v>
      </c>
      <c r="P20" s="274">
        <v>9435.3923611111113</v>
      </c>
      <c r="Q20" s="274">
        <v>3725.0763888888887</v>
      </c>
      <c r="R20" s="274">
        <v>27685.944444444445</v>
      </c>
      <c r="S20" s="274">
        <v>2226.0798611111113</v>
      </c>
      <c r="T20" s="274">
        <v>2983.1145833333335</v>
      </c>
      <c r="U20" s="274">
        <v>4421.6571739130468</v>
      </c>
      <c r="V20" s="274">
        <v>54.664057971014486</v>
      </c>
      <c r="W20" s="274">
        <v>2336.1354347826095</v>
      </c>
      <c r="X20" s="274">
        <v>5294.2339130434775</v>
      </c>
      <c r="Y20" s="274">
        <v>1853.8888888888889</v>
      </c>
      <c r="Z20" s="274">
        <v>22.701770833333345</v>
      </c>
      <c r="AA20" s="274">
        <v>976.4375</v>
      </c>
      <c r="AB20" s="274">
        <v>2184.0354609929077</v>
      </c>
      <c r="AC20" s="274"/>
      <c r="AD20" s="274"/>
      <c r="AE20" s="274">
        <v>61.310099999999998</v>
      </c>
      <c r="AF20" s="274">
        <v>62.569499999999998</v>
      </c>
      <c r="AG20" s="274">
        <v>0.128055</v>
      </c>
      <c r="AH20" s="274">
        <v>477.09</v>
      </c>
      <c r="AI20" s="274">
        <v>114.91719999999999</v>
      </c>
      <c r="AJ20" s="274">
        <v>0.53351543546135827</v>
      </c>
      <c r="AK20" s="274">
        <v>0</v>
      </c>
      <c r="AL20" s="274">
        <v>7800.5</v>
      </c>
      <c r="AM20" s="274">
        <v>3351</v>
      </c>
      <c r="AN20" s="274">
        <v>22050</v>
      </c>
      <c r="AO20" s="274">
        <v>2023</v>
      </c>
      <c r="AP20" s="274">
        <v>2452</v>
      </c>
      <c r="AQ20" s="274">
        <v>3456.44</v>
      </c>
      <c r="AR20" s="274">
        <v>38.090000000000003</v>
      </c>
      <c r="AS20" s="274">
        <v>1754.34</v>
      </c>
      <c r="AT20" s="274">
        <v>4078.34</v>
      </c>
      <c r="AU20" s="274">
        <v>1753.4</v>
      </c>
      <c r="AV20" s="274">
        <v>20.065000000000001</v>
      </c>
      <c r="AW20" s="274">
        <v>889</v>
      </c>
      <c r="AX20" s="274">
        <v>2093</v>
      </c>
      <c r="AY20" s="274">
        <v>0</v>
      </c>
      <c r="AZ20" s="274">
        <v>0</v>
      </c>
    </row>
    <row r="21" spans="1:52" ht="15.75" x14ac:dyDescent="0.25">
      <c r="A21" s="270" t="s">
        <v>46</v>
      </c>
      <c r="B21" s="272">
        <v>60.352229032258066</v>
      </c>
      <c r="C21" s="272">
        <v>61.02675806451613</v>
      </c>
      <c r="D21" s="409">
        <v>60.391918181818184</v>
      </c>
      <c r="E21" s="409">
        <v>61.041972727272736</v>
      </c>
      <c r="F21" s="272">
        <v>72.648003225806448</v>
      </c>
      <c r="G21" s="272">
        <v>0.447332064516129</v>
      </c>
      <c r="H21" s="272">
        <v>42.085099999999997</v>
      </c>
      <c r="I21" s="272">
        <v>63.163035483870978</v>
      </c>
      <c r="J21" s="272">
        <v>8.8909816129032251</v>
      </c>
      <c r="K21" s="272">
        <v>0.12722170967741936</v>
      </c>
      <c r="L21" s="272">
        <v>474.44387096774204</v>
      </c>
      <c r="M21" s="272">
        <v>115.81411935483874</v>
      </c>
      <c r="N21" s="272">
        <v>0.52151080873593203</v>
      </c>
      <c r="O21" s="272">
        <v>0.52002275031227219</v>
      </c>
      <c r="P21" s="272">
        <v>7960.977272727273</v>
      </c>
      <c r="Q21" s="272">
        <v>3572.909090909091</v>
      </c>
      <c r="R21" s="272">
        <v>21997.727272727272</v>
      </c>
      <c r="S21" s="272">
        <v>2077.909090909091</v>
      </c>
      <c r="T21" s="272">
        <v>2431.318181818182</v>
      </c>
      <c r="U21" s="272">
        <v>3433.562727272727</v>
      </c>
      <c r="V21" s="272">
        <v>38.585909090909091</v>
      </c>
      <c r="W21" s="272">
        <v>1773.4381818181814</v>
      </c>
      <c r="X21" s="272">
        <v>4150.3986363636368</v>
      </c>
      <c r="Y21" s="272">
        <v>1765.6545454545455</v>
      </c>
      <c r="Z21" s="272">
        <v>19.749999999999996</v>
      </c>
      <c r="AA21" s="272">
        <v>910.40909090909088</v>
      </c>
      <c r="AB21" s="272">
        <v>2134.7272727272725</v>
      </c>
      <c r="AC21" s="272"/>
      <c r="AD21" s="272"/>
      <c r="AE21" s="272">
        <v>60.367699999999999</v>
      </c>
      <c r="AF21" s="272">
        <v>60.575200000000002</v>
      </c>
      <c r="AG21" s="272">
        <v>0.12896299999999999</v>
      </c>
      <c r="AH21" s="272">
        <v>468.1</v>
      </c>
      <c r="AI21" s="272">
        <v>116.8661</v>
      </c>
      <c r="AJ21" s="272">
        <v>0.51442261807373479</v>
      </c>
      <c r="AK21" s="272">
        <v>0</v>
      </c>
      <c r="AL21" s="272">
        <v>7721</v>
      </c>
      <c r="AM21" s="272">
        <v>3540</v>
      </c>
      <c r="AN21" s="272">
        <v>21255</v>
      </c>
      <c r="AO21" s="272">
        <v>1950</v>
      </c>
      <c r="AP21" s="272">
        <v>2368.5</v>
      </c>
      <c r="AQ21" s="272">
        <v>3398.94</v>
      </c>
      <c r="AR21" s="272">
        <v>37.29</v>
      </c>
      <c r="AS21" s="272">
        <v>1702.14</v>
      </c>
      <c r="AT21" s="272">
        <v>4178.68</v>
      </c>
      <c r="AU21" s="272">
        <v>1715.9</v>
      </c>
      <c r="AV21" s="272">
        <v>17.945</v>
      </c>
      <c r="AW21" s="272">
        <v>845</v>
      </c>
      <c r="AX21" s="272">
        <v>2080</v>
      </c>
      <c r="AY21" s="272">
        <v>0</v>
      </c>
      <c r="AZ21" s="272">
        <v>0</v>
      </c>
    </row>
    <row r="22" spans="1:52" ht="15.75" x14ac:dyDescent="0.25">
      <c r="A22" s="273" t="s">
        <v>59</v>
      </c>
      <c r="B22" s="274">
        <v>71.948401234567868</v>
      </c>
      <c r="C22" s="274">
        <v>77.53655432098769</v>
      </c>
      <c r="D22" s="410">
        <v>71.823885625000003</v>
      </c>
      <c r="E22" s="410">
        <v>77.241954375000034</v>
      </c>
      <c r="F22" s="274">
        <v>92.392430864197578</v>
      </c>
      <c r="G22" s="274">
        <v>0.57943026337448555</v>
      </c>
      <c r="H22" s="274">
        <v>51.559472427983557</v>
      </c>
      <c r="I22" s="274">
        <v>76.209990534979383</v>
      </c>
      <c r="J22" s="274">
        <v>11.093609094650207</v>
      </c>
      <c r="K22" s="274">
        <v>0.15719478189300382</v>
      </c>
      <c r="L22" s="274">
        <v>456.32312757201572</v>
      </c>
      <c r="M22" s="274">
        <v>109.57416584362144</v>
      </c>
      <c r="N22" s="274">
        <v>0.66146804928095915</v>
      </c>
      <c r="O22" s="274">
        <v>0.65858518064906502</v>
      </c>
      <c r="P22" s="274">
        <v>9239.9879518072285</v>
      </c>
      <c r="Q22" s="274">
        <v>3704.9096385542171</v>
      </c>
      <c r="R22" s="274">
        <v>26932.084337349399</v>
      </c>
      <c r="S22" s="274">
        <v>2206.4427710843374</v>
      </c>
      <c r="T22" s="274">
        <v>2909.984939759036</v>
      </c>
      <c r="U22" s="274">
        <v>4285.7941875000033</v>
      </c>
      <c r="V22" s="274">
        <v>52.453312499999996</v>
      </c>
      <c r="W22" s="274">
        <v>2258.7645625000014</v>
      </c>
      <c r="X22" s="274">
        <v>5136.9565624999987</v>
      </c>
      <c r="Y22" s="274">
        <v>1842.1951807228913</v>
      </c>
      <c r="Z22" s="274">
        <v>22.310572289156635</v>
      </c>
      <c r="AA22" s="274">
        <v>967.68674698795178</v>
      </c>
      <c r="AB22" s="274">
        <v>2177.3803680981596</v>
      </c>
      <c r="AC22" s="274"/>
      <c r="AD22" s="274"/>
      <c r="AE22" s="274">
        <v>60.367699999999999</v>
      </c>
      <c r="AF22" s="274">
        <v>60.575200000000002</v>
      </c>
      <c r="AG22" s="274">
        <v>0.12896299999999999</v>
      </c>
      <c r="AH22" s="274">
        <v>468.1</v>
      </c>
      <c r="AI22" s="274">
        <v>116.8661</v>
      </c>
      <c r="AJ22" s="274">
        <v>0.51442261807373479</v>
      </c>
      <c r="AK22" s="274">
        <v>0</v>
      </c>
      <c r="AL22" s="274">
        <v>7721</v>
      </c>
      <c r="AM22" s="274">
        <v>3540</v>
      </c>
      <c r="AN22" s="274">
        <v>21255</v>
      </c>
      <c r="AO22" s="274">
        <v>1950</v>
      </c>
      <c r="AP22" s="274">
        <v>2368.5</v>
      </c>
      <c r="AQ22" s="274">
        <v>3398.94</v>
      </c>
      <c r="AR22" s="274">
        <v>37.29</v>
      </c>
      <c r="AS22" s="274">
        <v>1702.14</v>
      </c>
      <c r="AT22" s="274">
        <v>4178.68</v>
      </c>
      <c r="AU22" s="274">
        <v>1715.9</v>
      </c>
      <c r="AV22" s="274">
        <v>17.945</v>
      </c>
      <c r="AW22" s="274">
        <v>845</v>
      </c>
      <c r="AX22" s="274">
        <v>2080</v>
      </c>
      <c r="AY22" s="274">
        <v>0</v>
      </c>
      <c r="AZ22" s="274">
        <v>0</v>
      </c>
    </row>
    <row r="23" spans="1:52" ht="15.75" x14ac:dyDescent="0.25">
      <c r="A23" s="270" t="s">
        <v>47</v>
      </c>
      <c r="B23" s="272">
        <v>59.800640000000001</v>
      </c>
      <c r="C23" s="272">
        <v>59.288300000000007</v>
      </c>
      <c r="D23" s="409">
        <v>59.821500000000007</v>
      </c>
      <c r="E23" s="409">
        <v>59.263600000000004</v>
      </c>
      <c r="F23" s="272">
        <v>68.172899999999984</v>
      </c>
      <c r="G23" s="272">
        <v>0.41861336666666671</v>
      </c>
      <c r="H23" s="272">
        <v>40.15448</v>
      </c>
      <c r="I23" s="272">
        <v>61.503453333333319</v>
      </c>
      <c r="J23" s="272">
        <v>8.5300366666666658</v>
      </c>
      <c r="K23" s="272">
        <v>0.12580283333333334</v>
      </c>
      <c r="L23" s="272">
        <v>475.57633333333342</v>
      </c>
      <c r="M23" s="272">
        <v>118.26948666666668</v>
      </c>
      <c r="N23" s="272">
        <v>0.50621048386114931</v>
      </c>
      <c r="O23" s="272">
        <v>0.50505633736061673</v>
      </c>
      <c r="P23" s="272">
        <v>7734.704545454545</v>
      </c>
      <c r="Q23" s="272">
        <v>3136.431818181818</v>
      </c>
      <c r="R23" s="272">
        <v>22682.272727272728</v>
      </c>
      <c r="S23" s="272">
        <v>1874.4545454545455</v>
      </c>
      <c r="T23" s="272">
        <v>2229.909090909091</v>
      </c>
      <c r="U23" s="272">
        <v>3246.3859090909095</v>
      </c>
      <c r="V23" s="272">
        <v>36.144090909090913</v>
      </c>
      <c r="W23" s="272">
        <v>1688.1763636363635</v>
      </c>
      <c r="X23" s="272">
        <v>4045.153636363636</v>
      </c>
      <c r="Y23" s="272">
        <v>1682.9666666666667</v>
      </c>
      <c r="Z23" s="272">
        <v>18.835714285714285</v>
      </c>
      <c r="AA23" s="272">
        <v>878.33333333333337</v>
      </c>
      <c r="AB23" s="272">
        <v>2115.1428571428573</v>
      </c>
      <c r="AC23" s="272"/>
      <c r="AD23" s="272"/>
      <c r="AE23" s="272">
        <v>57.412999999999997</v>
      </c>
      <c r="AF23" s="272">
        <v>55.406399999999998</v>
      </c>
      <c r="AG23" s="272">
        <v>0.11976300000000001</v>
      </c>
      <c r="AH23" s="272">
        <v>476.89</v>
      </c>
      <c r="AI23" s="272">
        <v>119.5536</v>
      </c>
      <c r="AJ23" s="272">
        <v>0.4741885901700002</v>
      </c>
      <c r="AK23" s="272">
        <v>0</v>
      </c>
      <c r="AL23" s="272">
        <v>7647</v>
      </c>
      <c r="AM23" s="272">
        <v>2986</v>
      </c>
      <c r="AN23" s="272">
        <v>22290</v>
      </c>
      <c r="AO23" s="272">
        <v>1889</v>
      </c>
      <c r="AP23" s="272">
        <v>2180</v>
      </c>
      <c r="AQ23" s="272">
        <v>3049.65</v>
      </c>
      <c r="AR23" s="272">
        <v>33.700000000000003</v>
      </c>
      <c r="AS23" s="272">
        <v>1567.14</v>
      </c>
      <c r="AT23" s="272">
        <v>3863.4</v>
      </c>
      <c r="AU23" s="272">
        <v>1671.75</v>
      </c>
      <c r="AV23" s="272">
        <v>19.02</v>
      </c>
      <c r="AW23" s="272">
        <v>864</v>
      </c>
      <c r="AX23" s="272">
        <v>2214</v>
      </c>
      <c r="AY23" s="272">
        <v>0</v>
      </c>
      <c r="AZ23" s="272">
        <v>0</v>
      </c>
    </row>
    <row r="24" spans="1:52" ht="15.75" x14ac:dyDescent="0.25">
      <c r="A24" s="273" t="s">
        <v>18</v>
      </c>
      <c r="B24" s="274">
        <v>59.430817391304338</v>
      </c>
      <c r="C24" s="274">
        <v>59.813908695652167</v>
      </c>
      <c r="D24" s="410">
        <v>59.47827272727271</v>
      </c>
      <c r="E24" s="410">
        <v>59.824936363636361</v>
      </c>
      <c r="F24" s="274">
        <v>70.21278043478263</v>
      </c>
      <c r="G24" s="274">
        <v>0.43062544565217392</v>
      </c>
      <c r="H24" s="274">
        <v>40.702346739130434</v>
      </c>
      <c r="I24" s="274">
        <v>61.561594565217362</v>
      </c>
      <c r="J24" s="274">
        <v>8.7420416304347821</v>
      </c>
      <c r="K24" s="274">
        <v>0.12507371739130432</v>
      </c>
      <c r="L24" s="274">
        <v>475.34043478260867</v>
      </c>
      <c r="M24" s="274">
        <v>116.38036847826085</v>
      </c>
      <c r="N24" s="274">
        <v>0.51111299390711329</v>
      </c>
      <c r="O24" s="274">
        <v>0.50963027869657751</v>
      </c>
      <c r="P24" s="274">
        <v>7745.0846153846151</v>
      </c>
      <c r="Q24" s="274">
        <v>3271.4923076923078</v>
      </c>
      <c r="R24" s="274">
        <v>22063.23076923077</v>
      </c>
      <c r="S24" s="274">
        <v>1976.2076923076922</v>
      </c>
      <c r="T24" s="274">
        <v>2353.5384615384614</v>
      </c>
      <c r="U24" s="274">
        <v>3313.9495454545449</v>
      </c>
      <c r="V24" s="274">
        <v>36.871060606060603</v>
      </c>
      <c r="W24" s="274">
        <v>1698.8180303030299</v>
      </c>
      <c r="X24" s="274">
        <v>3958.5987878787873</v>
      </c>
      <c r="Y24" s="274">
        <v>1728.9140625</v>
      </c>
      <c r="Z24" s="274">
        <v>19.228906250000001</v>
      </c>
      <c r="AA24" s="274">
        <v>886.625</v>
      </c>
      <c r="AB24" s="274">
        <v>2078.4603174603176</v>
      </c>
      <c r="AC24" s="274"/>
      <c r="AD24" s="274"/>
      <c r="AE24" s="274">
        <v>57.412999999999997</v>
      </c>
      <c r="AF24" s="274">
        <v>55.406399999999998</v>
      </c>
      <c r="AG24" s="274">
        <v>0.11976300000000001</v>
      </c>
      <c r="AH24" s="274">
        <v>476.89</v>
      </c>
      <c r="AI24" s="274">
        <v>119.5536</v>
      </c>
      <c r="AJ24" s="274">
        <v>0.4741885901700002</v>
      </c>
      <c r="AK24" s="274">
        <v>0</v>
      </c>
      <c r="AL24" s="274">
        <v>7647</v>
      </c>
      <c r="AM24" s="274">
        <v>2986</v>
      </c>
      <c r="AN24" s="274">
        <v>22290</v>
      </c>
      <c r="AO24" s="274">
        <v>1889</v>
      </c>
      <c r="AP24" s="274">
        <v>2180</v>
      </c>
      <c r="AQ24" s="274">
        <v>3049.65</v>
      </c>
      <c r="AR24" s="274">
        <v>33.700000000000003</v>
      </c>
      <c r="AS24" s="274">
        <v>1567.14</v>
      </c>
      <c r="AT24" s="274">
        <v>3863.4</v>
      </c>
      <c r="AU24" s="274">
        <v>1671.75</v>
      </c>
      <c r="AV24" s="274">
        <v>19.02</v>
      </c>
      <c r="AW24" s="274">
        <v>864</v>
      </c>
      <c r="AX24" s="274">
        <v>2214</v>
      </c>
      <c r="AY24" s="274">
        <v>0</v>
      </c>
      <c r="AZ24" s="274">
        <v>0</v>
      </c>
    </row>
    <row r="25" spans="1:52" ht="15.75" x14ac:dyDescent="0.25">
      <c r="A25" s="273" t="s">
        <v>21</v>
      </c>
      <c r="B25" s="274">
        <v>70.613482417582375</v>
      </c>
      <c r="C25" s="274">
        <v>75.531251648351699</v>
      </c>
      <c r="D25" s="410">
        <v>70.373047802197817</v>
      </c>
      <c r="E25" s="410">
        <v>75.068746703296711</v>
      </c>
      <c r="F25" s="274">
        <v>89.730943956043987</v>
      </c>
      <c r="G25" s="274">
        <v>0.56175807692307711</v>
      </c>
      <c r="H25" s="274">
        <v>50.30617655677657</v>
      </c>
      <c r="I25" s="274">
        <v>74.593887545787467</v>
      </c>
      <c r="J25" s="274">
        <v>10.811897838827843</v>
      </c>
      <c r="K25" s="274">
        <v>0.15374511721611694</v>
      </c>
      <c r="L25" s="274">
        <v>458.43886446886376</v>
      </c>
      <c r="M25" s="274">
        <v>110.52969560439567</v>
      </c>
      <c r="N25" s="274">
        <v>0.64440677835570548</v>
      </c>
      <c r="O25" s="274">
        <v>0.64215589483591007</v>
      </c>
      <c r="P25" s="274">
        <v>9063.8377659574471</v>
      </c>
      <c r="Q25" s="274">
        <v>3638.3856382978724</v>
      </c>
      <c r="R25" s="274">
        <v>26434.765957446809</v>
      </c>
      <c r="S25" s="274">
        <v>2167.5930851063831</v>
      </c>
      <c r="T25" s="274">
        <v>2830.4015957446809</v>
      </c>
      <c r="U25" s="274">
        <v>4160.1514285714311</v>
      </c>
      <c r="V25" s="274">
        <v>50.481868131868126</v>
      </c>
      <c r="W25" s="274">
        <v>2189.7923626373636</v>
      </c>
      <c r="X25" s="274">
        <v>5004.9803846153836</v>
      </c>
      <c r="Y25" s="274">
        <v>1824.3139037433152</v>
      </c>
      <c r="Z25" s="274">
        <v>21.9203475935829</v>
      </c>
      <c r="AA25" s="274">
        <v>957.65240641711227</v>
      </c>
      <c r="AB25" s="274">
        <v>2170.2771739130435</v>
      </c>
      <c r="AC25" s="274"/>
      <c r="AD25" s="274"/>
      <c r="AE25" s="274">
        <v>57.412999999999997</v>
      </c>
      <c r="AF25" s="274">
        <v>55.406399999999998</v>
      </c>
      <c r="AG25" s="274">
        <v>0.11976300000000001</v>
      </c>
      <c r="AH25" s="274">
        <v>476.89</v>
      </c>
      <c r="AI25" s="274">
        <v>119.5536</v>
      </c>
      <c r="AJ25" s="274">
        <v>0.4741885901700002</v>
      </c>
      <c r="AK25" s="274">
        <v>0</v>
      </c>
      <c r="AL25" s="274">
        <v>7647</v>
      </c>
      <c r="AM25" s="274">
        <v>2986</v>
      </c>
      <c r="AN25" s="274">
        <v>22290</v>
      </c>
      <c r="AO25" s="274">
        <v>1889</v>
      </c>
      <c r="AP25" s="274">
        <v>2180</v>
      </c>
      <c r="AQ25" s="274">
        <v>3049.65</v>
      </c>
      <c r="AR25" s="274">
        <v>33.700000000000003</v>
      </c>
      <c r="AS25" s="274">
        <v>1567.14</v>
      </c>
      <c r="AT25" s="274">
        <v>3863.4</v>
      </c>
      <c r="AU25" s="274">
        <v>1671.75</v>
      </c>
      <c r="AV25" s="274">
        <v>19.02</v>
      </c>
      <c r="AW25" s="274">
        <v>864</v>
      </c>
      <c r="AX25" s="274">
        <v>2214</v>
      </c>
      <c r="AY25" s="274">
        <v>0</v>
      </c>
      <c r="AZ25" s="274">
        <v>0</v>
      </c>
    </row>
    <row r="26" spans="1:52" ht="15.75" x14ac:dyDescent="0.25">
      <c r="A26" s="270" t="s">
        <v>48</v>
      </c>
      <c r="B26" s="271">
        <v>60.906351612903215</v>
      </c>
      <c r="C26" s="271">
        <v>59.646912903225818</v>
      </c>
      <c r="D26" s="408">
        <v>61.115842857142852</v>
      </c>
      <c r="E26" s="408">
        <v>59.845099999999988</v>
      </c>
      <c r="F26" s="271">
        <v>68.636006451612914</v>
      </c>
      <c r="G26" s="271">
        <v>0.41495135483870971</v>
      </c>
      <c r="H26" s="271">
        <v>38.835690322580639</v>
      </c>
      <c r="I26" s="271">
        <v>61.23104193548388</v>
      </c>
      <c r="J26" s="271">
        <v>8.4598019354838723</v>
      </c>
      <c r="K26" s="271">
        <v>0.1288799677419355</v>
      </c>
      <c r="L26" s="271">
        <v>472.6987096774194</v>
      </c>
      <c r="M26" s="271">
        <v>119.25738064516129</v>
      </c>
      <c r="N26" s="271">
        <v>0.51049894393205741</v>
      </c>
      <c r="O26" s="271">
        <v>0.50843919349087385</v>
      </c>
      <c r="P26" s="271">
        <v>7621.2142857142853</v>
      </c>
      <c r="Q26" s="271">
        <v>2959.7619047619046</v>
      </c>
      <c r="R26" s="271">
        <v>21935.714285714286</v>
      </c>
      <c r="S26" s="271">
        <v>1988.0952380952381</v>
      </c>
      <c r="T26" s="271">
        <v>2243.2857142857142</v>
      </c>
      <c r="U26" s="271">
        <v>3272.6223809523813</v>
      </c>
      <c r="V26" s="271">
        <v>38.000476190476192</v>
      </c>
      <c r="W26" s="271">
        <v>1783.2080952380954</v>
      </c>
      <c r="X26" s="271">
        <v>4145.776190476191</v>
      </c>
      <c r="Y26" s="271">
        <v>1664.4452380952384</v>
      </c>
      <c r="Z26" s="271">
        <v>19.363095238095237</v>
      </c>
      <c r="AA26" s="271">
        <v>914.66666666666663</v>
      </c>
      <c r="AB26" s="271">
        <v>2078.8571428571427</v>
      </c>
      <c r="AC26" s="271"/>
      <c r="AD26" s="271"/>
      <c r="AE26" s="272">
        <v>61.534300000000002</v>
      </c>
      <c r="AF26" s="271">
        <v>61.132800000000003</v>
      </c>
      <c r="AG26" s="271">
        <v>0.13222899999999999</v>
      </c>
      <c r="AH26" s="271">
        <v>467</v>
      </c>
      <c r="AI26" s="271">
        <v>117.86279999999999</v>
      </c>
      <c r="AJ26" s="271">
        <v>0.52384685977753598</v>
      </c>
      <c r="AK26" s="271">
        <v>0</v>
      </c>
      <c r="AL26" s="271">
        <v>7525</v>
      </c>
      <c r="AM26" s="271">
        <v>2755</v>
      </c>
      <c r="AN26" s="271">
        <v>21750</v>
      </c>
      <c r="AO26" s="271">
        <v>1966</v>
      </c>
      <c r="AP26" s="271">
        <v>2197</v>
      </c>
      <c r="AQ26" s="271">
        <v>3283.6</v>
      </c>
      <c r="AR26" s="271">
        <v>38.32</v>
      </c>
      <c r="AS26" s="271">
        <v>1883.41</v>
      </c>
      <c r="AT26" s="271">
        <v>3845.96</v>
      </c>
      <c r="AU26" s="271">
        <v>1639</v>
      </c>
      <c r="AV26" s="271">
        <v>19.164999999999999</v>
      </c>
      <c r="AW26" s="271">
        <v>935</v>
      </c>
      <c r="AX26" s="271">
        <v>1839</v>
      </c>
      <c r="AY26" s="271">
        <v>0</v>
      </c>
      <c r="AZ26" s="271">
        <v>0</v>
      </c>
    </row>
    <row r="27" spans="1:52" ht="15.75" x14ac:dyDescent="0.25">
      <c r="A27" s="273" t="s">
        <v>60</v>
      </c>
      <c r="B27" s="274">
        <v>69.623610526315744</v>
      </c>
      <c r="C27" s="274">
        <v>73.911467105263227</v>
      </c>
      <c r="D27" s="410">
        <v>69.415405911330041</v>
      </c>
      <c r="E27" s="410">
        <v>73.493886699507371</v>
      </c>
      <c r="F27" s="274">
        <v>87.579815460526405</v>
      </c>
      <c r="G27" s="274">
        <v>0.54678765460526346</v>
      </c>
      <c r="H27" s="274">
        <v>49.136488815789498</v>
      </c>
      <c r="I27" s="274">
        <v>73.231228947368322</v>
      </c>
      <c r="J27" s="274">
        <v>10.572045953947372</v>
      </c>
      <c r="K27" s="274">
        <v>0.15120952631578929</v>
      </c>
      <c r="L27" s="274">
        <v>459.89299342105204</v>
      </c>
      <c r="M27" s="274">
        <v>111.41968980263164</v>
      </c>
      <c r="N27" s="274">
        <v>0.63075170313487283</v>
      </c>
      <c r="O27" s="274">
        <v>0.62843000827400208</v>
      </c>
      <c r="P27" s="274">
        <v>8918.8851674641155</v>
      </c>
      <c r="Q27" s="274">
        <v>3570.1985645933014</v>
      </c>
      <c r="R27" s="274">
        <v>25982.708133971293</v>
      </c>
      <c r="S27" s="274">
        <v>2149.5574162679427</v>
      </c>
      <c r="T27" s="274">
        <v>2771.409090909091</v>
      </c>
      <c r="U27" s="274">
        <v>4068.3380788177365</v>
      </c>
      <c r="V27" s="274">
        <v>49.19068965517242</v>
      </c>
      <c r="W27" s="274">
        <v>2147.731921182266</v>
      </c>
      <c r="X27" s="274">
        <v>4916.0971921182263</v>
      </c>
      <c r="Y27" s="274">
        <v>1808.1733173076923</v>
      </c>
      <c r="Z27" s="274">
        <v>21.662163461538487</v>
      </c>
      <c r="AA27" s="274">
        <v>953.3125</v>
      </c>
      <c r="AB27" s="274">
        <v>2160.9121951219513</v>
      </c>
      <c r="AC27" s="274"/>
      <c r="AD27" s="274"/>
      <c r="AE27" s="274">
        <v>61.534300000000002</v>
      </c>
      <c r="AF27" s="274">
        <v>61.132800000000003</v>
      </c>
      <c r="AG27" s="274">
        <v>0.13222899999999999</v>
      </c>
      <c r="AH27" s="274">
        <v>467</v>
      </c>
      <c r="AI27" s="274">
        <v>117.86279999999999</v>
      </c>
      <c r="AJ27" s="274">
        <v>0.52384685977753598</v>
      </c>
      <c r="AK27" s="274">
        <v>0</v>
      </c>
      <c r="AL27" s="274">
        <v>7525</v>
      </c>
      <c r="AM27" s="274">
        <v>2755</v>
      </c>
      <c r="AN27" s="274">
        <v>21750</v>
      </c>
      <c r="AO27" s="274">
        <v>1966</v>
      </c>
      <c r="AP27" s="274">
        <v>2197</v>
      </c>
      <c r="AQ27" s="274">
        <v>3283.6</v>
      </c>
      <c r="AR27" s="274">
        <v>38.32</v>
      </c>
      <c r="AS27" s="274">
        <v>1883.41</v>
      </c>
      <c r="AT27" s="274">
        <v>3845.96</v>
      </c>
      <c r="AU27" s="274">
        <v>1639</v>
      </c>
      <c r="AV27" s="274">
        <v>19.164999999999999</v>
      </c>
      <c r="AW27" s="274">
        <v>935</v>
      </c>
      <c r="AX27" s="274">
        <v>1839</v>
      </c>
      <c r="AY27" s="274">
        <v>0</v>
      </c>
      <c r="AZ27" s="274">
        <v>0</v>
      </c>
    </row>
    <row r="28" spans="1:52" ht="15.75" x14ac:dyDescent="0.25">
      <c r="A28" s="270" t="s">
        <v>49</v>
      </c>
      <c r="B28" s="271">
        <v>60.878093333333346</v>
      </c>
      <c r="C28" s="271">
        <v>61.869623333333337</v>
      </c>
      <c r="D28" s="408">
        <v>60.852995238095239</v>
      </c>
      <c r="E28" s="408">
        <v>61.930238095238096</v>
      </c>
      <c r="F28" s="271">
        <v>71.41494666666668</v>
      </c>
      <c r="G28" s="271">
        <v>0.42633873333333333</v>
      </c>
      <c r="H28" s="271">
        <v>40.120453333333323</v>
      </c>
      <c r="I28" s="271">
        <v>62.922709999999988</v>
      </c>
      <c r="J28" s="271">
        <v>8.4443646666666652</v>
      </c>
      <c r="K28" s="271">
        <v>0.13131483333333338</v>
      </c>
      <c r="L28" s="271">
        <v>463.50766666666664</v>
      </c>
      <c r="M28" s="271">
        <v>115.33753333333331</v>
      </c>
      <c r="N28" s="271">
        <v>0.52730476613568511</v>
      </c>
      <c r="O28" s="271">
        <v>0.5274107262705986</v>
      </c>
      <c r="P28" s="271">
        <v>8029.954545454545</v>
      </c>
      <c r="Q28" s="271">
        <v>2923.681818181818</v>
      </c>
      <c r="R28" s="271">
        <v>25257.045454545456</v>
      </c>
      <c r="S28" s="271">
        <v>2099.3863636363635</v>
      </c>
      <c r="T28" s="271">
        <v>2335.2727272727275</v>
      </c>
      <c r="U28" s="271">
        <v>3365.7452380952386</v>
      </c>
      <c r="V28" s="271">
        <v>40.844761904761896</v>
      </c>
      <c r="W28" s="271">
        <v>1928.9104761904759</v>
      </c>
      <c r="X28" s="271">
        <v>3751.7052380952387</v>
      </c>
      <c r="Y28" s="271">
        <v>1726.4477272727272</v>
      </c>
      <c r="Z28" s="271">
        <v>20.998863636363634</v>
      </c>
      <c r="AA28" s="271">
        <v>989</v>
      </c>
      <c r="AB28" s="271">
        <v>1911.5454545454545</v>
      </c>
      <c r="AC28" s="271"/>
      <c r="AD28" s="271"/>
      <c r="AE28" s="271">
        <v>61.074199999999998</v>
      </c>
      <c r="AF28" s="271">
        <v>63.388199999999998</v>
      </c>
      <c r="AG28" s="271">
        <v>0.13050300000000001</v>
      </c>
      <c r="AH28" s="271">
        <v>468.43</v>
      </c>
      <c r="AI28" s="271">
        <v>113.3486</v>
      </c>
      <c r="AJ28" s="271">
        <v>0.54050978063378752</v>
      </c>
      <c r="AK28" s="271">
        <v>0</v>
      </c>
      <c r="AL28" s="271">
        <v>8198</v>
      </c>
      <c r="AM28" s="271">
        <v>2974</v>
      </c>
      <c r="AN28" s="271">
        <v>26500</v>
      </c>
      <c r="AO28" s="271">
        <v>2164</v>
      </c>
      <c r="AP28" s="271">
        <v>2387</v>
      </c>
      <c r="AQ28" s="272">
        <v>3429.49</v>
      </c>
      <c r="AR28" s="272">
        <v>42.17</v>
      </c>
      <c r="AS28" s="272">
        <v>1963.58</v>
      </c>
      <c r="AT28" s="272">
        <v>3642.44</v>
      </c>
      <c r="AU28" s="271">
        <v>1753.5</v>
      </c>
      <c r="AV28" s="271">
        <v>21.56</v>
      </c>
      <c r="AW28" s="272">
        <v>1025</v>
      </c>
      <c r="AX28" s="272">
        <v>1908</v>
      </c>
      <c r="AY28" s="271">
        <v>0</v>
      </c>
      <c r="AZ28" s="271">
        <v>0</v>
      </c>
    </row>
    <row r="29" spans="1:52" ht="15.75" x14ac:dyDescent="0.25">
      <c r="A29" s="273" t="s">
        <v>61</v>
      </c>
      <c r="B29" s="274">
        <v>68.838085029940075</v>
      </c>
      <c r="C29" s="274">
        <v>72.829864371257599</v>
      </c>
      <c r="D29" s="410">
        <v>68.612679910714277</v>
      </c>
      <c r="E29" s="410">
        <v>72.409794642857122</v>
      </c>
      <c r="F29" s="274">
        <v>86.127881137724629</v>
      </c>
      <c r="G29" s="274">
        <v>0.53596888922155717</v>
      </c>
      <c r="H29" s="274">
        <v>48.32666526946111</v>
      </c>
      <c r="I29" s="274">
        <v>72.30531407185623</v>
      </c>
      <c r="J29" s="274">
        <v>10.38093685628743</v>
      </c>
      <c r="K29" s="274">
        <v>0.14942257784431121</v>
      </c>
      <c r="L29" s="274">
        <v>460.21766467065839</v>
      </c>
      <c r="M29" s="274">
        <v>111.77159191616774</v>
      </c>
      <c r="N29" s="274">
        <v>0.62146006208704163</v>
      </c>
      <c r="O29" s="274">
        <v>0.61930175990020053</v>
      </c>
      <c r="P29" s="274">
        <v>8834.2251082251078</v>
      </c>
      <c r="Q29" s="274">
        <v>3508.6255411255411</v>
      </c>
      <c r="R29" s="274">
        <v>25913.597402597403</v>
      </c>
      <c r="S29" s="274">
        <v>2144.7792207792209</v>
      </c>
      <c r="T29" s="274">
        <v>2729.8722943722942</v>
      </c>
      <c r="U29" s="274">
        <v>4002.4700000000012</v>
      </c>
      <c r="V29" s="274">
        <v>48.408258928571435</v>
      </c>
      <c r="W29" s="274">
        <v>2127.2174107142864</v>
      </c>
      <c r="X29" s="274">
        <v>4806.9354464285698</v>
      </c>
      <c r="Y29" s="274">
        <v>1800.3560869565219</v>
      </c>
      <c r="Z29" s="274">
        <v>21.598717391304376</v>
      </c>
      <c r="AA29" s="274">
        <v>956.72608695652173</v>
      </c>
      <c r="AB29" s="274">
        <v>2136.7444933920706</v>
      </c>
      <c r="AC29" s="274"/>
      <c r="AD29" s="274"/>
      <c r="AE29" s="274">
        <v>61.074199999999998</v>
      </c>
      <c r="AF29" s="274">
        <v>63.388199999999998</v>
      </c>
      <c r="AG29" s="274">
        <v>0.13050300000000001</v>
      </c>
      <c r="AH29" s="274">
        <v>468.43</v>
      </c>
      <c r="AI29" s="274">
        <v>113.3486</v>
      </c>
      <c r="AJ29" s="274">
        <v>0.54050978063378752</v>
      </c>
      <c r="AK29" s="274">
        <v>0</v>
      </c>
      <c r="AL29" s="274">
        <v>8198</v>
      </c>
      <c r="AM29" s="274">
        <v>2974</v>
      </c>
      <c r="AN29" s="274">
        <v>26500</v>
      </c>
      <c r="AO29" s="274">
        <v>2164</v>
      </c>
      <c r="AP29" s="274">
        <v>2387</v>
      </c>
      <c r="AQ29" s="274">
        <v>3429.49</v>
      </c>
      <c r="AR29" s="274">
        <v>42.17</v>
      </c>
      <c r="AS29" s="274">
        <v>1963.58</v>
      </c>
      <c r="AT29" s="274">
        <v>3642.44</v>
      </c>
      <c r="AU29" s="274">
        <v>1753.5</v>
      </c>
      <c r="AV29" s="274">
        <v>21.56</v>
      </c>
      <c r="AW29" s="274">
        <v>1025</v>
      </c>
      <c r="AX29" s="274">
        <v>1908</v>
      </c>
      <c r="AY29" s="274">
        <v>0</v>
      </c>
      <c r="AZ29" s="274">
        <v>0</v>
      </c>
    </row>
    <row r="30" spans="1:52" ht="15.75" hidden="1" outlineLevel="1" x14ac:dyDescent="0.25">
      <c r="A30" s="275" t="s">
        <v>230</v>
      </c>
      <c r="B30" s="276">
        <v>68.544526373626354</v>
      </c>
      <c r="C30" s="276">
        <v>72.517313186813311</v>
      </c>
      <c r="D30" s="412">
        <v>68.344095528455284</v>
      </c>
      <c r="E30" s="412">
        <v>72.136688211382108</v>
      </c>
      <c r="F30" s="276">
        <v>85.572918406593473</v>
      </c>
      <c r="G30" s="276">
        <v>0.53158417032967042</v>
      </c>
      <c r="H30" s="276">
        <v>47.970702472527513</v>
      </c>
      <c r="I30" s="276">
        <v>72.113350824175754</v>
      </c>
      <c r="J30" s="276">
        <v>10.292680329670336</v>
      </c>
      <c r="K30" s="276">
        <v>0.14859749999999985</v>
      </c>
      <c r="L30" s="276">
        <v>460.84390109890109</v>
      </c>
      <c r="M30" s="276">
        <v>111.6963925619835</v>
      </c>
      <c r="N30" s="276">
        <v>0.61875960414190634</v>
      </c>
      <c r="O30" s="276">
        <v>0.61674946069381376</v>
      </c>
      <c r="P30" s="276">
        <v>8798.6540000000005</v>
      </c>
      <c r="Q30" s="276">
        <v>3480.13</v>
      </c>
      <c r="R30" s="276">
        <v>26130.763999999999</v>
      </c>
      <c r="S30" s="276">
        <v>2149.4340000000002</v>
      </c>
      <c r="T30" s="276">
        <v>2704.55</v>
      </c>
      <c r="U30" s="276">
        <v>3982.7917886178875</v>
      </c>
      <c r="V30" s="276">
        <v>48.43642276422765</v>
      </c>
      <c r="W30" s="277">
        <v>2126.6733333333341</v>
      </c>
      <c r="X30" s="277">
        <v>4718.0154471544674</v>
      </c>
      <c r="Y30" s="277">
        <v>1800.09375</v>
      </c>
      <c r="Z30" s="277">
        <v>21.704493927125526</v>
      </c>
      <c r="AA30" s="276">
        <v>960.50806451612902</v>
      </c>
      <c r="AB30" s="276">
        <v>2114.1795918367347</v>
      </c>
      <c r="AC30" s="276"/>
      <c r="AD30" s="276"/>
      <c r="AE30" s="276">
        <v>61.534300000000002</v>
      </c>
      <c r="AF30" s="276">
        <v>61.132800000000003</v>
      </c>
      <c r="AG30" s="276">
        <v>0.13222899999999999</v>
      </c>
      <c r="AH30" s="276">
        <v>467</v>
      </c>
      <c r="AI30" s="276">
        <v>117.86279999999999</v>
      </c>
      <c r="AJ30" s="276">
        <v>0.52384685977753598</v>
      </c>
      <c r="AK30" s="276">
        <v>0</v>
      </c>
      <c r="AL30" s="276">
        <v>7525</v>
      </c>
      <c r="AM30" s="276">
        <v>2755</v>
      </c>
      <c r="AN30" s="276">
        <v>21750</v>
      </c>
      <c r="AO30" s="276">
        <v>1966</v>
      </c>
      <c r="AP30" s="277">
        <v>2197</v>
      </c>
      <c r="AQ30" s="276">
        <v>3283.6</v>
      </c>
      <c r="AR30" s="276">
        <v>38.32</v>
      </c>
      <c r="AS30" s="277">
        <v>1883.41</v>
      </c>
      <c r="AT30" s="277">
        <v>3845.96</v>
      </c>
      <c r="AU30" s="278">
        <v>1639</v>
      </c>
      <c r="AV30" s="277">
        <v>19.164999999999999</v>
      </c>
      <c r="AW30" s="277">
        <v>935</v>
      </c>
      <c r="AX30" s="277">
        <v>1839</v>
      </c>
      <c r="AY30" s="278">
        <v>0</v>
      </c>
      <c r="AZ30" s="277">
        <v>0</v>
      </c>
    </row>
    <row r="31" spans="1:52" ht="15.75" hidden="1" outlineLevel="1" x14ac:dyDescent="0.25">
      <c r="A31" s="275" t="s">
        <v>231</v>
      </c>
      <c r="B31" s="276">
        <v>60</v>
      </c>
      <c r="C31" s="276">
        <v>58</v>
      </c>
      <c r="D31" s="412">
        <v>60</v>
      </c>
      <c r="E31" s="412">
        <v>60</v>
      </c>
      <c r="F31" s="276">
        <v>0</v>
      </c>
      <c r="G31" s="276">
        <v>0</v>
      </c>
      <c r="H31" s="276">
        <v>0</v>
      </c>
      <c r="I31" s="276">
        <v>0</v>
      </c>
      <c r="J31" s="276">
        <v>0</v>
      </c>
      <c r="K31" s="276">
        <v>0</v>
      </c>
      <c r="L31" s="276">
        <v>0</v>
      </c>
      <c r="M31" s="276">
        <v>0</v>
      </c>
      <c r="N31" s="276">
        <v>0</v>
      </c>
      <c r="O31" s="276">
        <v>0</v>
      </c>
      <c r="P31" s="276">
        <v>7500</v>
      </c>
      <c r="Q31" s="276">
        <v>3000</v>
      </c>
      <c r="R31" s="276">
        <v>22000</v>
      </c>
      <c r="S31" s="276">
        <v>2000</v>
      </c>
      <c r="T31" s="276">
        <v>2200</v>
      </c>
      <c r="U31" s="276">
        <v>3200</v>
      </c>
      <c r="V31" s="276">
        <v>38</v>
      </c>
      <c r="W31" s="277">
        <v>1750</v>
      </c>
      <c r="X31" s="277">
        <v>4300</v>
      </c>
      <c r="Y31" s="277">
        <v>0</v>
      </c>
      <c r="Z31" s="277">
        <v>0</v>
      </c>
      <c r="AA31" s="276">
        <v>0</v>
      </c>
      <c r="AB31" s="276">
        <v>0</v>
      </c>
      <c r="AC31" s="276"/>
      <c r="AD31" s="276"/>
      <c r="AE31" s="276">
        <v>60</v>
      </c>
      <c r="AF31" s="276">
        <v>58</v>
      </c>
      <c r="AG31" s="276">
        <v>0.13222899999999999</v>
      </c>
      <c r="AH31" s="276">
        <v>467</v>
      </c>
      <c r="AI31" s="276">
        <v>117.86279999999999</v>
      </c>
      <c r="AJ31" s="276">
        <v>0.52384685977753598</v>
      </c>
      <c r="AK31" s="276">
        <v>0</v>
      </c>
      <c r="AL31" s="276">
        <v>7500</v>
      </c>
      <c r="AM31" s="276">
        <v>3000</v>
      </c>
      <c r="AN31" s="276">
        <v>22000</v>
      </c>
      <c r="AO31" s="276">
        <v>2000</v>
      </c>
      <c r="AP31" s="277">
        <v>2200</v>
      </c>
      <c r="AQ31" s="276">
        <v>3200</v>
      </c>
      <c r="AR31" s="276">
        <v>38</v>
      </c>
      <c r="AS31" s="277">
        <v>1750</v>
      </c>
      <c r="AT31" s="277">
        <v>4300</v>
      </c>
      <c r="AU31" s="277">
        <v>0</v>
      </c>
      <c r="AV31" s="277">
        <v>0</v>
      </c>
      <c r="AW31" s="277">
        <v>58</v>
      </c>
      <c r="AX31" s="277">
        <v>58</v>
      </c>
      <c r="AY31" s="277">
        <v>58</v>
      </c>
      <c r="AZ31" s="277">
        <v>58</v>
      </c>
    </row>
    <row r="32" spans="1:52" ht="15.75" collapsed="1" x14ac:dyDescent="0.25">
      <c r="A32" s="270" t="s">
        <v>50</v>
      </c>
      <c r="B32" s="271">
        <v>67.938303287671204</v>
      </c>
      <c r="C32" s="271">
        <v>71.112415616438398</v>
      </c>
      <c r="D32" s="408">
        <v>66.890126642335787</v>
      </c>
      <c r="E32" s="408">
        <v>70.009167518248177</v>
      </c>
      <c r="F32" s="271">
        <v>85.572918406593473</v>
      </c>
      <c r="G32" s="271">
        <v>0.53158417032967042</v>
      </c>
      <c r="H32" s="271">
        <v>47.970702472527513</v>
      </c>
      <c r="I32" s="271">
        <v>72.113350824175754</v>
      </c>
      <c r="J32" s="271">
        <v>10.292680329670336</v>
      </c>
      <c r="K32" s="271">
        <v>0.14859749999999985</v>
      </c>
      <c r="L32" s="271">
        <v>460.84390109890109</v>
      </c>
      <c r="M32" s="271">
        <v>0</v>
      </c>
      <c r="N32" s="271">
        <v>0.61875960414190634</v>
      </c>
      <c r="O32" s="271">
        <v>0</v>
      </c>
      <c r="P32" s="271">
        <v>8648.443359375</v>
      </c>
      <c r="Q32" s="271">
        <v>3468.814453125</v>
      </c>
      <c r="R32" s="271">
        <v>25256.78125</v>
      </c>
      <c r="S32" s="271">
        <v>2123.076171875</v>
      </c>
      <c r="T32" s="271">
        <v>2662.951171875</v>
      </c>
      <c r="U32" s="271">
        <v>3898.9902400000014</v>
      </c>
      <c r="V32" s="271">
        <v>47.086799999999997</v>
      </c>
      <c r="W32" s="271">
        <v>2070.1688400000007</v>
      </c>
      <c r="X32" s="271">
        <v>4813.2257199999985</v>
      </c>
      <c r="Y32" s="271">
        <v>1800.09375</v>
      </c>
      <c r="Z32" s="271">
        <v>21.704493927125526</v>
      </c>
      <c r="AA32" s="271">
        <v>960.50806451612902</v>
      </c>
      <c r="AB32" s="271">
        <v>2114.1795918367347</v>
      </c>
      <c r="AC32" s="271"/>
      <c r="AD32" s="271"/>
      <c r="AE32" s="271">
        <v>60</v>
      </c>
      <c r="AF32" s="271">
        <v>58</v>
      </c>
      <c r="AG32" s="271">
        <v>0.13222899999999999</v>
      </c>
      <c r="AH32" s="271">
        <v>467</v>
      </c>
      <c r="AI32" s="271">
        <v>117.86279999999999</v>
      </c>
      <c r="AJ32" s="271">
        <v>0.52384685977753598</v>
      </c>
      <c r="AK32" s="271">
        <v>0</v>
      </c>
      <c r="AL32" s="271">
        <v>7500</v>
      </c>
      <c r="AM32" s="271">
        <v>3000</v>
      </c>
      <c r="AN32" s="271">
        <v>22000</v>
      </c>
      <c r="AO32" s="271">
        <v>2000</v>
      </c>
      <c r="AP32" s="271">
        <v>2200</v>
      </c>
      <c r="AQ32" s="272">
        <v>3200</v>
      </c>
      <c r="AR32" s="272">
        <v>38</v>
      </c>
      <c r="AS32" s="272">
        <v>1750</v>
      </c>
      <c r="AT32" s="272">
        <v>4300</v>
      </c>
      <c r="AU32" s="279">
        <v>0</v>
      </c>
      <c r="AV32" s="271">
        <v>0</v>
      </c>
      <c r="AW32" s="272">
        <v>58</v>
      </c>
      <c r="AX32" s="272">
        <v>58</v>
      </c>
      <c r="AY32" s="279">
        <v>58</v>
      </c>
      <c r="AZ32" s="271">
        <v>58</v>
      </c>
    </row>
    <row r="33" spans="1:54" ht="15.75" x14ac:dyDescent="0.25">
      <c r="A33" s="273" t="s">
        <v>19</v>
      </c>
      <c r="B33" s="274">
        <v>65.276239999999987</v>
      </c>
      <c r="C33" s="274">
        <v>69.037576666666666</v>
      </c>
      <c r="D33" s="410">
        <v>65.609418181818185</v>
      </c>
      <c r="E33" s="410">
        <v>69.35596818181817</v>
      </c>
      <c r="F33" s="274">
        <v>79.39433333333335</v>
      </c>
      <c r="G33" s="274">
        <v>0.48276763333333328</v>
      </c>
      <c r="H33" s="274">
        <v>44.007650000000005</v>
      </c>
      <c r="I33" s="274">
        <v>69.976159999999979</v>
      </c>
      <c r="J33" s="274">
        <v>9.3100909999999999</v>
      </c>
      <c r="K33" s="274">
        <v>0.13941163333333331</v>
      </c>
      <c r="L33" s="274">
        <v>467.81599999999997</v>
      </c>
      <c r="M33" s="274">
        <v>110.83030344827583</v>
      </c>
      <c r="N33" s="274">
        <v>0.58869450568606685</v>
      </c>
      <c r="O33" s="274">
        <v>0.58850401614313397</v>
      </c>
      <c r="P33" s="274">
        <v>8366.1842105263149</v>
      </c>
      <c r="Q33" s="274">
        <v>3133.6842105263158</v>
      </c>
      <c r="R33" s="274">
        <v>28771.052631578947</v>
      </c>
      <c r="S33" s="274">
        <v>2206.0263157894738</v>
      </c>
      <c r="T33" s="274">
        <v>2396.6842105263158</v>
      </c>
      <c r="U33" s="274">
        <v>3782.4318181818176</v>
      </c>
      <c r="V33" s="274">
        <v>48.723181818181821</v>
      </c>
      <c r="W33" s="274">
        <v>2121.1336363636365</v>
      </c>
      <c r="X33" s="274">
        <v>3812.6481818181824</v>
      </c>
      <c r="Y33" s="274">
        <v>1796.7416666666666</v>
      </c>
      <c r="Z33" s="274">
        <v>23.135588235294119</v>
      </c>
      <c r="AA33" s="274">
        <v>1008.8333333333334</v>
      </c>
      <c r="AB33" s="274">
        <v>1829.6111111111111</v>
      </c>
      <c r="AC33" s="274"/>
      <c r="AD33" s="274"/>
      <c r="AE33" s="274">
        <v>71.977800000000002</v>
      </c>
      <c r="AF33" s="274">
        <v>76.076499999999996</v>
      </c>
      <c r="AG33" s="274">
        <v>0.156056</v>
      </c>
      <c r="AH33" s="274">
        <v>460.98</v>
      </c>
      <c r="AI33" s="274">
        <v>110.42149999999999</v>
      </c>
      <c r="AJ33" s="274">
        <v>0.65184588146330202</v>
      </c>
      <c r="AK33" s="274">
        <v>0</v>
      </c>
      <c r="AL33" s="274">
        <v>8395</v>
      </c>
      <c r="AM33" s="274">
        <v>3019</v>
      </c>
      <c r="AN33" s="274">
        <v>30000</v>
      </c>
      <c r="AO33" s="274">
        <v>2314</v>
      </c>
      <c r="AP33" s="274">
        <v>2371.5</v>
      </c>
      <c r="AQ33" s="274">
        <v>4173.2</v>
      </c>
      <c r="AR33" s="274">
        <v>55.2</v>
      </c>
      <c r="AS33" s="274">
        <v>2353.48</v>
      </c>
      <c r="AT33" s="274">
        <v>4153.88</v>
      </c>
      <c r="AU33" s="280">
        <v>1813.75</v>
      </c>
      <c r="AV33" s="274">
        <v>23.855</v>
      </c>
      <c r="AW33" s="274">
        <v>1031</v>
      </c>
      <c r="AX33" s="274">
        <v>1775</v>
      </c>
      <c r="AY33" s="274">
        <v>0</v>
      </c>
      <c r="AZ33" s="274">
        <v>0</v>
      </c>
    </row>
    <row r="34" spans="1:54" ht="15.75" x14ac:dyDescent="0.25">
      <c r="A34" s="273" t="s">
        <v>53</v>
      </c>
      <c r="B34" s="274">
        <v>62.337658241758227</v>
      </c>
      <c r="C34" s="274">
        <v>63.475497802197793</v>
      </c>
      <c r="D34" s="410">
        <v>62.574262499999996</v>
      </c>
      <c r="E34" s="410">
        <v>63.798646874999996</v>
      </c>
      <c r="F34" s="274">
        <v>73.098841758241761</v>
      </c>
      <c r="G34" s="274">
        <v>0.44106245054945037</v>
      </c>
      <c r="H34" s="274">
        <v>40.964280219780221</v>
      </c>
      <c r="I34" s="274">
        <v>64.671740659340671</v>
      </c>
      <c r="J34" s="274">
        <v>8.7350278021978003</v>
      </c>
      <c r="K34" s="274">
        <v>0.13315464835164839</v>
      </c>
      <c r="L34" s="274">
        <v>468.05901098901103</v>
      </c>
      <c r="M34" s="274">
        <v>115.23537333333337</v>
      </c>
      <c r="N34" s="274">
        <v>0.54181808150050903</v>
      </c>
      <c r="O34" s="274">
        <v>0.54108854143548424</v>
      </c>
      <c r="P34" s="274">
        <v>7994.5483870967746</v>
      </c>
      <c r="Q34" s="274">
        <v>3000.2580645161293</v>
      </c>
      <c r="R34" s="274">
        <v>25208.951612903227</v>
      </c>
      <c r="S34" s="274">
        <v>2094.3709677419356</v>
      </c>
      <c r="T34" s="274">
        <v>2322.9354838709678</v>
      </c>
      <c r="U34" s="274">
        <v>3478.4253125000009</v>
      </c>
      <c r="V34" s="274">
        <v>42.619687499999991</v>
      </c>
      <c r="W34" s="274">
        <v>1947.1785937499997</v>
      </c>
      <c r="X34" s="274">
        <v>3901.9589062500013</v>
      </c>
      <c r="Y34" s="274">
        <v>1725.8450819672134</v>
      </c>
      <c r="Z34" s="274">
        <v>21.031750000000002</v>
      </c>
      <c r="AA34" s="274">
        <v>969.26229508196718</v>
      </c>
      <c r="AB34" s="274">
        <v>1944.967213114754</v>
      </c>
      <c r="AC34" s="274"/>
      <c r="AD34" s="274"/>
      <c r="AE34" s="274">
        <v>71.977800000000002</v>
      </c>
      <c r="AF34" s="274">
        <v>76.076499999999996</v>
      </c>
      <c r="AG34" s="274">
        <v>0.156056</v>
      </c>
      <c r="AH34" s="274">
        <v>460.98</v>
      </c>
      <c r="AI34" s="274">
        <v>110.42149999999999</v>
      </c>
      <c r="AJ34" s="274">
        <v>0.65184588146330202</v>
      </c>
      <c r="AK34" s="274">
        <v>0</v>
      </c>
      <c r="AL34" s="274">
        <v>8395</v>
      </c>
      <c r="AM34" s="274">
        <v>3019</v>
      </c>
      <c r="AN34" s="274">
        <v>30000</v>
      </c>
      <c r="AO34" s="274">
        <v>2314</v>
      </c>
      <c r="AP34" s="274">
        <v>2371.5</v>
      </c>
      <c r="AQ34" s="274">
        <v>4173.2</v>
      </c>
      <c r="AR34" s="274">
        <v>55.2</v>
      </c>
      <c r="AS34" s="274">
        <v>2353.48</v>
      </c>
      <c r="AT34" s="274">
        <v>4153.88</v>
      </c>
      <c r="AU34" s="274">
        <v>1813.75</v>
      </c>
      <c r="AV34" s="274">
        <v>23.855</v>
      </c>
      <c r="AW34" s="274">
        <v>1031</v>
      </c>
      <c r="AX34" s="274">
        <v>1775</v>
      </c>
      <c r="AY34" s="274">
        <v>0</v>
      </c>
      <c r="AZ34" s="274">
        <v>0</v>
      </c>
    </row>
    <row r="35" spans="1:54" ht="15.75" x14ac:dyDescent="0.25">
      <c r="A35" s="332" t="s">
        <v>51</v>
      </c>
      <c r="B35" s="333">
        <v>60.876295628415299</v>
      </c>
      <c r="C35" s="333">
        <v>61.634698907103797</v>
      </c>
      <c r="D35" s="413">
        <v>61.002452307692302</v>
      </c>
      <c r="E35" s="413">
        <v>61.781224615384602</v>
      </c>
      <c r="F35" s="333">
        <v>71.647925683060109</v>
      </c>
      <c r="G35" s="333">
        <v>0.43581543169398873</v>
      </c>
      <c r="H35" s="333">
        <v>40.832597814207638</v>
      </c>
      <c r="I35" s="333">
        <v>63.108169945355201</v>
      </c>
      <c r="J35" s="333">
        <v>8.7385538797814206</v>
      </c>
      <c r="K35" s="333">
        <v>0.12909210382513656</v>
      </c>
      <c r="L35" s="333">
        <v>471.7196174863389</v>
      </c>
      <c r="M35" s="333">
        <v>115.81416208791204</v>
      </c>
      <c r="N35" s="333">
        <v>0.52638164402186183</v>
      </c>
      <c r="O35" s="333">
        <v>0.52535941006603104</v>
      </c>
      <c r="P35" s="333">
        <v>7866.8700787401576</v>
      </c>
      <c r="Q35" s="333">
        <v>3139.0787401574803</v>
      </c>
      <c r="R35" s="333">
        <v>23598.937007874014</v>
      </c>
      <c r="S35" s="333">
        <v>2033.8937007874015</v>
      </c>
      <c r="T35" s="333">
        <v>2338.5984251968503</v>
      </c>
      <c r="U35" s="333">
        <v>3394.9222307692316</v>
      </c>
      <c r="V35" s="333">
        <v>39.701153846153836</v>
      </c>
      <c r="W35" s="333">
        <v>1821.0878461538455</v>
      </c>
      <c r="X35" s="333">
        <v>3930.7145384615392</v>
      </c>
      <c r="Y35" s="333">
        <v>1727.4163999999994</v>
      </c>
      <c r="Z35" s="333">
        <v>20.101250000000007</v>
      </c>
      <c r="AA35" s="333">
        <v>926.952</v>
      </c>
      <c r="AB35" s="333">
        <v>2012.7903225806451</v>
      </c>
      <c r="AC35" s="333"/>
      <c r="AD35" s="333"/>
      <c r="AE35" s="333">
        <v>71.977800000000002</v>
      </c>
      <c r="AF35" s="333">
        <v>76.076499999999996</v>
      </c>
      <c r="AG35" s="333">
        <v>0.156056</v>
      </c>
      <c r="AH35" s="333">
        <v>460.98</v>
      </c>
      <c r="AI35" s="333">
        <v>110.42149999999999</v>
      </c>
      <c r="AJ35" s="333">
        <v>0.65184588146330202</v>
      </c>
      <c r="AK35" s="333">
        <v>0</v>
      </c>
      <c r="AL35" s="333">
        <v>8395</v>
      </c>
      <c r="AM35" s="333">
        <v>3019</v>
      </c>
      <c r="AN35" s="333">
        <v>30000</v>
      </c>
      <c r="AO35" s="333">
        <v>2314</v>
      </c>
      <c r="AP35" s="333">
        <v>2371.5</v>
      </c>
      <c r="AQ35" s="333">
        <v>4173.2</v>
      </c>
      <c r="AR35" s="333">
        <v>55.2</v>
      </c>
      <c r="AS35" s="333">
        <v>2353.48</v>
      </c>
      <c r="AT35" s="333">
        <v>4153.88</v>
      </c>
      <c r="AU35" s="333">
        <v>1813.75</v>
      </c>
      <c r="AV35" s="333">
        <v>23.855</v>
      </c>
      <c r="AW35" s="333">
        <v>1031</v>
      </c>
      <c r="AX35" s="333">
        <v>1775</v>
      </c>
      <c r="AY35" s="333">
        <v>0</v>
      </c>
      <c r="AZ35" s="333">
        <v>0</v>
      </c>
    </row>
    <row r="37" spans="1:54" x14ac:dyDescent="0.25">
      <c r="A37" s="444" t="s">
        <v>23</v>
      </c>
      <c r="B37" s="460" t="s">
        <v>509</v>
      </c>
      <c r="C37" s="461"/>
      <c r="D37" s="461"/>
      <c r="E37" s="461"/>
      <c r="F37" s="461"/>
      <c r="G37" s="461"/>
      <c r="H37" s="461"/>
      <c r="I37" s="461"/>
      <c r="J37" s="461"/>
      <c r="K37" s="461"/>
      <c r="L37" s="461"/>
      <c r="M37" s="461"/>
      <c r="N37" s="461"/>
      <c r="O37" s="461"/>
      <c r="P37" s="461"/>
      <c r="Q37" s="461"/>
      <c r="R37" s="461"/>
      <c r="S37" s="461"/>
      <c r="T37" s="461"/>
      <c r="U37" s="461"/>
      <c r="V37" s="461"/>
      <c r="W37" s="461"/>
      <c r="X37" s="461"/>
      <c r="Y37" s="461"/>
      <c r="Z37" s="461"/>
      <c r="AA37" s="461"/>
      <c r="AB37" s="461"/>
      <c r="AC37" s="461"/>
      <c r="AD37" s="461"/>
      <c r="AE37" s="461"/>
      <c r="AF37" s="462"/>
      <c r="AG37" s="256"/>
      <c r="AH37" s="256"/>
      <c r="AI37" s="256"/>
      <c r="AJ37" s="256"/>
      <c r="AK37" s="256"/>
      <c r="AL37" s="456" t="s">
        <v>85</v>
      </c>
      <c r="AM37" s="457"/>
      <c r="AN37" s="457"/>
      <c r="AO37" s="457"/>
      <c r="AP37" s="457"/>
      <c r="AQ37" s="457"/>
      <c r="AR37" s="457"/>
      <c r="AS37" s="457"/>
      <c r="AT37" s="457"/>
      <c r="AU37" s="457"/>
      <c r="AV37" s="457"/>
      <c r="AW37" s="458"/>
      <c r="AX37" s="458"/>
      <c r="AY37" s="458"/>
      <c r="AZ37" s="459"/>
    </row>
    <row r="38" spans="1:54" ht="54.75" customHeight="1" x14ac:dyDescent="0.25">
      <c r="A38" s="445"/>
      <c r="B38" s="28" t="s">
        <v>63</v>
      </c>
      <c r="C38" s="28" t="s">
        <v>62</v>
      </c>
      <c r="D38" s="29" t="s">
        <v>513</v>
      </c>
      <c r="E38" s="29" t="s">
        <v>514</v>
      </c>
      <c r="F38" s="28" t="s">
        <v>212</v>
      </c>
      <c r="G38" s="29" t="s">
        <v>233</v>
      </c>
      <c r="H38" s="28" t="s">
        <v>203</v>
      </c>
      <c r="I38" s="28" t="s">
        <v>204</v>
      </c>
      <c r="J38" s="28" t="s">
        <v>205</v>
      </c>
      <c r="K38" s="29" t="s">
        <v>337</v>
      </c>
      <c r="L38" s="29" t="s">
        <v>334</v>
      </c>
      <c r="M38" s="29" t="s">
        <v>330</v>
      </c>
      <c r="N38" s="29" t="s">
        <v>331</v>
      </c>
      <c r="O38" s="29" t="s">
        <v>333</v>
      </c>
      <c r="P38" s="28" t="s">
        <v>27</v>
      </c>
      <c r="Q38" s="28" t="s">
        <v>28</v>
      </c>
      <c r="R38" s="28" t="s">
        <v>29</v>
      </c>
      <c r="S38" s="28" t="s">
        <v>30</v>
      </c>
      <c r="T38" s="28" t="s">
        <v>31</v>
      </c>
      <c r="U38" s="28" t="s">
        <v>32</v>
      </c>
      <c r="V38" s="28" t="s">
        <v>33</v>
      </c>
      <c r="W38" s="28" t="s">
        <v>34</v>
      </c>
      <c r="X38" s="28" t="s">
        <v>35</v>
      </c>
      <c r="Y38" s="28" t="s">
        <v>36</v>
      </c>
      <c r="Z38" s="28" t="s">
        <v>37</v>
      </c>
      <c r="AA38" s="28" t="s">
        <v>419</v>
      </c>
      <c r="AB38" s="28" t="s">
        <v>420</v>
      </c>
      <c r="AC38" s="28" t="s">
        <v>246</v>
      </c>
      <c r="AD38" s="28" t="s">
        <v>207</v>
      </c>
      <c r="AE38" s="29" t="s">
        <v>64</v>
      </c>
      <c r="AF38" s="29" t="s">
        <v>65</v>
      </c>
      <c r="AG38" s="29" t="s">
        <v>336</v>
      </c>
      <c r="AH38" s="29" t="s">
        <v>335</v>
      </c>
      <c r="AI38" s="29" t="s">
        <v>332</v>
      </c>
      <c r="AJ38" s="29" t="s">
        <v>339</v>
      </c>
      <c r="AK38" s="29" t="s">
        <v>340</v>
      </c>
      <c r="AL38" s="29" t="s">
        <v>74</v>
      </c>
      <c r="AM38" s="29" t="s">
        <v>75</v>
      </c>
      <c r="AN38" s="29" t="s">
        <v>76</v>
      </c>
      <c r="AO38" s="29" t="s">
        <v>77</v>
      </c>
      <c r="AP38" s="29" t="s">
        <v>78</v>
      </c>
      <c r="AQ38" s="29" t="s">
        <v>79</v>
      </c>
      <c r="AR38" s="29" t="s">
        <v>80</v>
      </c>
      <c r="AS38" s="29" t="s">
        <v>81</v>
      </c>
      <c r="AT38" s="29" t="s">
        <v>82</v>
      </c>
      <c r="AU38" s="29" t="s">
        <v>83</v>
      </c>
      <c r="AV38" s="29" t="s">
        <v>84</v>
      </c>
      <c r="AW38" s="29" t="s">
        <v>498</v>
      </c>
      <c r="AX38" s="29" t="s">
        <v>499</v>
      </c>
      <c r="AY38" s="29" t="s">
        <v>259</v>
      </c>
      <c r="AZ38" s="29" t="s">
        <v>260</v>
      </c>
    </row>
    <row r="39" spans="1:54" ht="15.75" x14ac:dyDescent="0.25">
      <c r="A39" s="360" t="s">
        <v>414</v>
      </c>
      <c r="B39" s="354">
        <f>Техничка!$C$101</f>
        <v>63</v>
      </c>
      <c r="C39" s="354">
        <f>Техничка!$C$102</f>
        <v>60</v>
      </c>
      <c r="D39" s="354">
        <f>B39</f>
        <v>63</v>
      </c>
      <c r="E39" s="354">
        <f>C39</f>
        <v>60</v>
      </c>
      <c r="F39" s="354" t="s">
        <v>52</v>
      </c>
      <c r="G39" s="354" t="s">
        <v>52</v>
      </c>
      <c r="H39" s="354" t="s">
        <v>52</v>
      </c>
      <c r="I39" s="354" t="s">
        <v>52</v>
      </c>
      <c r="J39" s="354" t="s">
        <v>52</v>
      </c>
      <c r="K39" s="355">
        <f>Техничка!$C$116</f>
        <v>0.12759999999999999</v>
      </c>
      <c r="L39" s="355">
        <f>Техничка!C117</f>
        <v>470</v>
      </c>
      <c r="M39" s="355">
        <v>100</v>
      </c>
      <c r="N39" s="355">
        <v>0.8</v>
      </c>
      <c r="O39" s="355">
        <v>0.6</v>
      </c>
      <c r="P39" s="356">
        <f>Техничка!$C$112</f>
        <v>8000</v>
      </c>
      <c r="Q39" s="356">
        <f>Техничка!$C$113</f>
        <v>3000</v>
      </c>
      <c r="R39" s="356">
        <f>Техничка!$C$110</f>
        <v>22000</v>
      </c>
      <c r="S39" s="356">
        <f>Техничка!$C$111</f>
        <v>2000</v>
      </c>
      <c r="T39" s="356">
        <f>Техничка!$C$109</f>
        <v>2200</v>
      </c>
      <c r="U39" s="356">
        <f>Техничка!$C$103</f>
        <v>3200</v>
      </c>
      <c r="V39" s="356">
        <f>Техничка!$C$104</f>
        <v>37</v>
      </c>
      <c r="W39" s="356">
        <f>Техничка!$C$105</f>
        <v>1750</v>
      </c>
      <c r="X39" s="356">
        <f>Техничка!$C$106</f>
        <v>4000</v>
      </c>
      <c r="Y39" s="357">
        <f>Техничка!$C$107</f>
        <v>0</v>
      </c>
      <c r="Z39" s="357">
        <f>Техничка!$C$108</f>
        <v>0</v>
      </c>
      <c r="AA39" s="357">
        <f>Техничка!C114</f>
        <v>0</v>
      </c>
      <c r="AB39" s="357">
        <f>Техничка!C115</f>
        <v>0</v>
      </c>
      <c r="AC39" s="357" t="s">
        <v>52</v>
      </c>
      <c r="AD39" s="357" t="s">
        <v>52</v>
      </c>
      <c r="AE39" s="356">
        <f>B39</f>
        <v>63</v>
      </c>
      <c r="AF39" s="356">
        <f>C39</f>
        <v>60</v>
      </c>
      <c r="AG39" s="358">
        <f t="shared" ref="AG39:AT39" si="0">K39</f>
        <v>0.12759999999999999</v>
      </c>
      <c r="AH39" s="358">
        <f t="shared" si="0"/>
        <v>470</v>
      </c>
      <c r="AI39" s="358">
        <f t="shared" si="0"/>
        <v>100</v>
      </c>
      <c r="AJ39" s="358">
        <f t="shared" si="0"/>
        <v>0.8</v>
      </c>
      <c r="AK39" s="358">
        <f t="shared" si="0"/>
        <v>0.6</v>
      </c>
      <c r="AL39" s="359">
        <f t="shared" si="0"/>
        <v>8000</v>
      </c>
      <c r="AM39" s="359">
        <f t="shared" si="0"/>
        <v>3000</v>
      </c>
      <c r="AN39" s="359">
        <f t="shared" si="0"/>
        <v>22000</v>
      </c>
      <c r="AO39" s="359">
        <f t="shared" si="0"/>
        <v>2000</v>
      </c>
      <c r="AP39" s="359">
        <f t="shared" si="0"/>
        <v>2200</v>
      </c>
      <c r="AQ39" s="359">
        <f t="shared" si="0"/>
        <v>3200</v>
      </c>
      <c r="AR39" s="359">
        <f t="shared" si="0"/>
        <v>37</v>
      </c>
      <c r="AS39" s="359">
        <f t="shared" si="0"/>
        <v>1750</v>
      </c>
      <c r="AT39" s="359">
        <f t="shared" si="0"/>
        <v>4000</v>
      </c>
      <c r="AU39" s="359" t="s">
        <v>52</v>
      </c>
      <c r="AV39" s="359" t="s">
        <v>52</v>
      </c>
      <c r="AW39" s="359" t="s">
        <v>52</v>
      </c>
      <c r="AX39" s="359" t="s">
        <v>52</v>
      </c>
      <c r="AY39" s="359" t="s">
        <v>52</v>
      </c>
      <c r="AZ39" s="359" t="s">
        <v>52</v>
      </c>
    </row>
    <row r="40" spans="1:54" ht="15.75" x14ac:dyDescent="0.25">
      <c r="A40" s="270" t="s">
        <v>39</v>
      </c>
      <c r="B40" s="271">
        <f>IFERROR(Доллар!$C$35,"")</f>
        <v>70.337500000000006</v>
      </c>
      <c r="C40" s="271">
        <f>IFERROR(Евро!$C$35,"")</f>
        <v>75.655299999999997</v>
      </c>
      <c r="D40" s="271" t="str">
        <f>IFERROR('Доллар (бв)'!$C$35,"")</f>
        <v/>
      </c>
      <c r="E40" s="271" t="str">
        <f>IFERROR('Евро (бв)'!$C$35,"")</f>
        <v/>
      </c>
      <c r="F40" s="271">
        <f>IFERROR(фунт!$C$35,"")</f>
        <v>84.791899999999998</v>
      </c>
      <c r="G40" s="271">
        <f>IFERROR('иена, ¥'!$C$35,"")</f>
        <v>0.530609</v>
      </c>
      <c r="H40" s="271">
        <f>IFERROR('австр долл.'!$C$35,"")</f>
        <v>47.653700000000001</v>
      </c>
      <c r="I40" s="271">
        <f>IFERROR(шв.фр.!$C$35,"")</f>
        <v>76.180499999999995</v>
      </c>
      <c r="J40" s="271">
        <f>IFERROR(юань!$C$35,"")</f>
        <v>9.8949200000000008</v>
      </c>
      <c r="K40" s="271">
        <f>IFERROR(тенге!$C$35,"")</f>
        <v>0.152583</v>
      </c>
      <c r="L40" s="271">
        <f>IFERROR('тенге (курс $)'!$C$35,"")</f>
        <v>463.53888888888883</v>
      </c>
      <c r="M40" s="271" t="str">
        <f>IFERROR('динар (курс $)'!$C$35,"")</f>
        <v/>
      </c>
      <c r="N40" s="271" t="str">
        <f>IFERROR('динар (крос-курс $)'!$C$35,"")</f>
        <v/>
      </c>
      <c r="O40" s="271" t="str">
        <f>IFERROR('динар (крос-курс €)'!$C$35,"")</f>
        <v/>
      </c>
      <c r="P40" s="271">
        <f>IFERROR('Медь (LME)'!$C$35,"")</f>
        <v>8345.375</v>
      </c>
      <c r="Q40" s="271">
        <f>IFERROR('Цинк (LME)'!$C$35,"")</f>
        <v>3003.75</v>
      </c>
      <c r="R40" s="271">
        <f>IFERROR('Никель (LME)'!$C$35,"")</f>
        <v>29297.5</v>
      </c>
      <c r="S40" s="271">
        <f>IFERROR('Свинец (LME)'!$C$35,"")</f>
        <v>2296.625</v>
      </c>
      <c r="T40" s="271">
        <f>IFERROR('Алюминий (LME)'!$C$35,"")</f>
        <v>2275</v>
      </c>
      <c r="U40" s="271" t="str">
        <f>IFERROR('Золото (ЦБ)'!$C$35,"")</f>
        <v/>
      </c>
      <c r="V40" s="271" t="str">
        <f>IFERROR('Серебро (ЦБ)'!$C$35,"")</f>
        <v/>
      </c>
      <c r="W40" s="271" t="str">
        <f>IFERROR('Платина (ЦБ)'!$C$35,"")</f>
        <v/>
      </c>
      <c r="X40" s="271" t="str">
        <f>IFERROR('Палладий (ЦБ)'!$C$35,"")</f>
        <v/>
      </c>
      <c r="Y40" s="271">
        <f>IFERROR('Золото (KITCO-LME)'!$C$35,"")</f>
        <v>1846.6875</v>
      </c>
      <c r="Z40" s="271">
        <f>IFERROR('Серебро (KITCO-LME)'!$C$35,"")</f>
        <v>23.862500000000001</v>
      </c>
      <c r="AA40" s="271">
        <f>IFERROR('Платина (KITCO-LME)'!$C$35,"")</f>
        <v>1074.25</v>
      </c>
      <c r="AB40" s="271">
        <f>IFERROR('Палладий (KITCO-LME)'!$C$35,"")</f>
        <v>1774.5</v>
      </c>
      <c r="AC40" s="271"/>
      <c r="AD40" s="271"/>
      <c r="AE40" s="271">
        <f>Техничка!B130</f>
        <v>0</v>
      </c>
      <c r="AF40" s="271">
        <f>Техничка!C130</f>
        <v>0</v>
      </c>
      <c r="AG40" s="271">
        <f>Техничка!M130</f>
        <v>0</v>
      </c>
      <c r="AH40" s="271">
        <f>Техничка!K130</f>
        <v>0</v>
      </c>
      <c r="AI40" s="271">
        <f>Техничка!L130</f>
        <v>0</v>
      </c>
      <c r="AJ40" s="271">
        <f>Техничка!N130</f>
        <v>0</v>
      </c>
      <c r="AK40" s="271"/>
      <c r="AL40" s="271">
        <f>Техничка!D130</f>
        <v>0</v>
      </c>
      <c r="AM40" s="271">
        <f>Техничка!E130</f>
        <v>0</v>
      </c>
      <c r="AN40" s="271">
        <f>Техничка!F130</f>
        <v>0</v>
      </c>
      <c r="AO40" s="271">
        <f>Техничка!G130</f>
        <v>0</v>
      </c>
      <c r="AP40" s="271">
        <f>Техничка!H130</f>
        <v>0</v>
      </c>
      <c r="AQ40" s="271">
        <f>Техничка!I130</f>
        <v>0</v>
      </c>
      <c r="AR40" s="271">
        <f>Техничка!J130</f>
        <v>0</v>
      </c>
      <c r="AS40" s="271">
        <f>Техничка!O130</f>
        <v>0</v>
      </c>
      <c r="AT40" s="271">
        <f>Техничка!P130</f>
        <v>0</v>
      </c>
      <c r="AU40" s="271">
        <f>Техничка!Q130</f>
        <v>0</v>
      </c>
      <c r="AV40" s="271">
        <f>Техничка!R130</f>
        <v>0</v>
      </c>
      <c r="AW40" s="271">
        <f>Техничка!S130</f>
        <v>0</v>
      </c>
      <c r="AX40" s="271">
        <f>Техничка!T130</f>
        <v>0</v>
      </c>
      <c r="AY40" s="271">
        <f>Техничка!U130</f>
        <v>0</v>
      </c>
      <c r="AZ40" s="271">
        <f>Техничка!V130</f>
        <v>0</v>
      </c>
    </row>
    <row r="41" spans="1:54" ht="15.75" hidden="1" outlineLevel="1" x14ac:dyDescent="0.25">
      <c r="A41" s="270" t="s">
        <v>40</v>
      </c>
      <c r="B41" s="272" t="str">
        <f>IFERROR(Доллар!$F$35,"")</f>
        <v/>
      </c>
      <c r="C41" s="272" t="str">
        <f>IFERROR(Евро!$F$35,"")</f>
        <v/>
      </c>
      <c r="D41" s="272" t="str">
        <f>IFERROR('Доллар (бв)'!$F$35,"")</f>
        <v/>
      </c>
      <c r="E41" s="272" t="str">
        <f>IFERROR('Евро (бв)'!$F$35,"")</f>
        <v/>
      </c>
      <c r="F41" s="272" t="str">
        <f>IFERROR(фунт!$F$35,"")</f>
        <v/>
      </c>
      <c r="G41" s="272" t="str">
        <f>IFERROR('иена, ¥'!$F$35,"")</f>
        <v/>
      </c>
      <c r="H41" s="272" t="str">
        <f>IFERROR('австр долл.'!$F$35,"")</f>
        <v/>
      </c>
      <c r="I41" s="272" t="str">
        <f>IFERROR(шв.фр.!$F$35,"")</f>
        <v/>
      </c>
      <c r="J41" s="272" t="str">
        <f>IFERROR(юань!$F$35,"")</f>
        <v/>
      </c>
      <c r="K41" s="272" t="str">
        <f>IFERROR(тенге!$F$35,"")</f>
        <v/>
      </c>
      <c r="L41" s="272" t="str">
        <f>IFERROR('тенге (курс $)'!$F$35,"")</f>
        <v/>
      </c>
      <c r="M41" s="272" t="str">
        <f>IFERROR('динар (курс $)'!$F$35,"")</f>
        <v/>
      </c>
      <c r="N41" s="272" t="str">
        <f>IFERROR('динар (крос-курс $)'!$F$35,"")</f>
        <v/>
      </c>
      <c r="O41" s="272" t="str">
        <f>IFERROR('динар (крос-курс €)'!$F$35,"")</f>
        <v/>
      </c>
      <c r="P41" s="272" t="str">
        <f>IFERROR('Медь (LME)'!$F$35,"")</f>
        <v/>
      </c>
      <c r="Q41" s="272" t="str">
        <f>IFERROR('Цинк (LME)'!$F$35,"")</f>
        <v/>
      </c>
      <c r="R41" s="272" t="str">
        <f>IFERROR('Никель (LME)'!$F$35,"")</f>
        <v/>
      </c>
      <c r="S41" s="272" t="str">
        <f>IFERROR('Свинец (LME)'!$F$35,"")</f>
        <v/>
      </c>
      <c r="T41" s="272" t="str">
        <f>IFERROR('Алюминий (LME)'!$F$35,"")</f>
        <v/>
      </c>
      <c r="U41" s="272" t="str">
        <f>IFERROR('Золото (ЦБ)'!$F$35,"")</f>
        <v/>
      </c>
      <c r="V41" s="272" t="str">
        <f>IFERROR('Серебро (ЦБ)'!$F$35,"")</f>
        <v/>
      </c>
      <c r="W41" s="272" t="str">
        <f>IFERROR('Платина (ЦБ)'!$F$35,"")</f>
        <v/>
      </c>
      <c r="X41" s="272" t="str">
        <f>IFERROR('Палладий (ЦБ)'!$F$35,"")</f>
        <v/>
      </c>
      <c r="Y41" s="272" t="str">
        <f>IFERROR('Золото (KITCO-LME)'!$F$35,"")</f>
        <v/>
      </c>
      <c r="Z41" s="272" t="str">
        <f>IFERROR('Серебро (KITCO-LME)'!$F$35,"")</f>
        <v/>
      </c>
      <c r="AA41" s="272" t="str">
        <f>IFERROR('Платина (KITCO-LME)'!$F$35,"")</f>
        <v/>
      </c>
      <c r="AB41" s="272" t="str">
        <f>IFERROR('Палладий (KITCO-LME)'!$F$35,"")</f>
        <v/>
      </c>
      <c r="AC41" s="272"/>
      <c r="AD41" s="272"/>
      <c r="AE41" s="272">
        <f>Техничка!B135</f>
        <v>0</v>
      </c>
      <c r="AF41" s="272">
        <f>Техничка!C135</f>
        <v>0</v>
      </c>
      <c r="AG41" s="272">
        <f>Техничка!M135</f>
        <v>0</v>
      </c>
      <c r="AH41" s="272">
        <f>Техничка!K135</f>
        <v>0</v>
      </c>
      <c r="AI41" s="272">
        <f>Техничка!L135</f>
        <v>0</v>
      </c>
      <c r="AJ41" s="272">
        <f>Техничка!N135</f>
        <v>0</v>
      </c>
      <c r="AK41" s="272"/>
      <c r="AL41" s="271">
        <f>Техничка!D135</f>
        <v>0</v>
      </c>
      <c r="AM41" s="271">
        <f>Техничка!E135</f>
        <v>0</v>
      </c>
      <c r="AN41" s="271">
        <f>Техничка!F135</f>
        <v>0</v>
      </c>
      <c r="AO41" s="271">
        <f>Техничка!G135</f>
        <v>0</v>
      </c>
      <c r="AP41" s="271">
        <f>Техничка!H135</f>
        <v>0</v>
      </c>
      <c r="AQ41" s="271">
        <f>Техничка!I135</f>
        <v>0</v>
      </c>
      <c r="AR41" s="271">
        <f>Техничка!J135</f>
        <v>0</v>
      </c>
      <c r="AS41" s="271">
        <f>Техничка!O135</f>
        <v>0</v>
      </c>
      <c r="AT41" s="271">
        <f>Техничка!P135</f>
        <v>0</v>
      </c>
      <c r="AU41" s="271">
        <f>Техничка!Q135</f>
        <v>0</v>
      </c>
      <c r="AV41" s="271">
        <f>Техничка!R135</f>
        <v>0</v>
      </c>
      <c r="AW41" s="272">
        <f>Техничка!S135</f>
        <v>0</v>
      </c>
      <c r="AX41" s="272">
        <f>Техничка!T135</f>
        <v>0</v>
      </c>
      <c r="AY41" s="272">
        <f>Техничка!U135</f>
        <v>0</v>
      </c>
      <c r="AZ41" s="272">
        <f>Техничка!V135</f>
        <v>0</v>
      </c>
      <c r="BA41" s="55"/>
      <c r="BB41">
        <f>'Доллар (бв)'!U40</f>
        <v>0</v>
      </c>
    </row>
    <row r="42" spans="1:54" ht="15.75" hidden="1" outlineLevel="1" x14ac:dyDescent="0.25">
      <c r="A42" s="273" t="s">
        <v>55</v>
      </c>
      <c r="B42" s="274">
        <f>IFERROR(Доллар!$F$38,"")</f>
        <v>70.337500000000006</v>
      </c>
      <c r="C42" s="274">
        <f>IFERROR(Евро!$F$38,"")</f>
        <v>75.655299999999997</v>
      </c>
      <c r="D42" s="274" t="str">
        <f>IFERROR('Доллар (бв)'!$F$38,"")</f>
        <v/>
      </c>
      <c r="E42" s="274" t="str">
        <f>IFERROR('Евро (бв)'!$F$38,"")</f>
        <v/>
      </c>
      <c r="F42" s="274">
        <f>IFERROR(фунт!$F$38,"")</f>
        <v>84.791899999999998</v>
      </c>
      <c r="G42" s="274">
        <f>IFERROR('иена, ¥'!$F$38,"")</f>
        <v>0.530609</v>
      </c>
      <c r="H42" s="274">
        <f>IFERROR('австр долл.'!$F$38,"")</f>
        <v>47.653700000000001</v>
      </c>
      <c r="I42" s="274">
        <f>IFERROR(шв.фр.!$F$38,"")</f>
        <v>76.180499999999995</v>
      </c>
      <c r="J42" s="274">
        <f>IFERROR(юань!$F$38,"")</f>
        <v>9.8949200000000008</v>
      </c>
      <c r="K42" s="274">
        <f>IFERROR(тенге!$F$38,"")</f>
        <v>0.152583</v>
      </c>
      <c r="L42" s="274">
        <f>IFERROR('тенге (курс $)'!$F$38,"")</f>
        <v>463.53888888888883</v>
      </c>
      <c r="M42" s="274" t="str">
        <f>IFERROR('динар (курс $)'!$F$38,"")</f>
        <v/>
      </c>
      <c r="N42" s="274" t="str">
        <f>IFERROR('динар (крос-курс $)'!$F$38,"")</f>
        <v/>
      </c>
      <c r="O42" s="274" t="str">
        <f>IFERROR('динар (крос-курс €)'!$F$38,"")</f>
        <v/>
      </c>
      <c r="P42" s="274">
        <f>IFERROR('Медь (LME)'!$F$38,"")</f>
        <v>8345.375</v>
      </c>
      <c r="Q42" s="274">
        <f>IFERROR('Цинк (LME)'!$F$38,"")</f>
        <v>3003.75</v>
      </c>
      <c r="R42" s="274">
        <f>IFERROR('Никель (LME)'!$F$38,"")</f>
        <v>29297.5</v>
      </c>
      <c r="S42" s="274">
        <f>IFERROR('Свинец (LME)'!$F$38,"")</f>
        <v>2296.625</v>
      </c>
      <c r="T42" s="274">
        <f>IFERROR('Алюминий (LME)'!$F$38,"")</f>
        <v>2275</v>
      </c>
      <c r="U42" s="274" t="str">
        <f>IFERROR('Золото (ЦБ)'!$F$38,"")</f>
        <v/>
      </c>
      <c r="V42" s="274" t="str">
        <f>IFERROR('Серебро (ЦБ)'!$F$38,"")</f>
        <v/>
      </c>
      <c r="W42" s="274" t="str">
        <f>IFERROR('Платина (ЦБ)'!$F$38,"")</f>
        <v/>
      </c>
      <c r="X42" s="274" t="str">
        <f>IFERROR('Палладий (ЦБ)'!$F$38,"")</f>
        <v/>
      </c>
      <c r="Y42" s="274">
        <f>IFERROR('Золото (KITCO-LME)'!$F$38,"")</f>
        <v>1846.6875</v>
      </c>
      <c r="Z42" s="274">
        <f>IFERROR('Серебро (KITCO-LME)'!$F$38,"")</f>
        <v>23.862500000000001</v>
      </c>
      <c r="AA42" s="274">
        <f>IFERROR('Платина (KITCO-LME)'!$F$38,"")</f>
        <v>1074.25</v>
      </c>
      <c r="AB42" s="274">
        <f>IFERROR('Палладий (KITCO-LME)'!$F$38,"")</f>
        <v>1774.5</v>
      </c>
      <c r="AC42" s="274"/>
      <c r="AD42" s="274"/>
      <c r="AE42" s="274">
        <f t="shared" ref="AE42:AL42" si="1">AE41</f>
        <v>0</v>
      </c>
      <c r="AF42" s="274">
        <f t="shared" si="1"/>
        <v>0</v>
      </c>
      <c r="AG42" s="274">
        <f t="shared" si="1"/>
        <v>0</v>
      </c>
      <c r="AH42" s="274">
        <f t="shared" si="1"/>
        <v>0</v>
      </c>
      <c r="AI42" s="274">
        <f t="shared" si="1"/>
        <v>0</v>
      </c>
      <c r="AJ42" s="274">
        <f t="shared" si="1"/>
        <v>0</v>
      </c>
      <c r="AK42" s="274"/>
      <c r="AL42" s="274">
        <f t="shared" si="1"/>
        <v>0</v>
      </c>
      <c r="AM42" s="274">
        <f t="shared" ref="AM42:AV42" si="2">AM41</f>
        <v>0</v>
      </c>
      <c r="AN42" s="274">
        <f t="shared" si="2"/>
        <v>0</v>
      </c>
      <c r="AO42" s="274">
        <f t="shared" si="2"/>
        <v>0</v>
      </c>
      <c r="AP42" s="274">
        <f t="shared" si="2"/>
        <v>0</v>
      </c>
      <c r="AQ42" s="274">
        <f t="shared" si="2"/>
        <v>0</v>
      </c>
      <c r="AR42" s="274">
        <f t="shared" si="2"/>
        <v>0</v>
      </c>
      <c r="AS42" s="274">
        <f t="shared" si="2"/>
        <v>0</v>
      </c>
      <c r="AT42" s="274">
        <f t="shared" si="2"/>
        <v>0</v>
      </c>
      <c r="AU42" s="274">
        <f t="shared" si="2"/>
        <v>0</v>
      </c>
      <c r="AV42" s="274">
        <f t="shared" si="2"/>
        <v>0</v>
      </c>
      <c r="AW42" s="274">
        <f>AW41</f>
        <v>0</v>
      </c>
      <c r="AX42" s="274">
        <f>AX41</f>
        <v>0</v>
      </c>
      <c r="AY42" s="274">
        <f>AY41</f>
        <v>0</v>
      </c>
      <c r="AZ42" s="274">
        <f>AZ41</f>
        <v>0</v>
      </c>
    </row>
    <row r="43" spans="1:54" ht="15.75" hidden="1" outlineLevel="1" x14ac:dyDescent="0.25">
      <c r="A43" s="270" t="s">
        <v>41</v>
      </c>
      <c r="B43" s="272" t="str">
        <f>IFERROR(Доллар!$I$35,"")</f>
        <v/>
      </c>
      <c r="C43" s="272" t="str">
        <f>IFERROR(Евро!$I$35,"")</f>
        <v/>
      </c>
      <c r="D43" s="272" t="str">
        <f>IFERROR('Доллар (бв)'!$I$35,"")</f>
        <v/>
      </c>
      <c r="E43" s="272" t="str">
        <f>IFERROR('Евро (бв)'!$I$35,"")</f>
        <v/>
      </c>
      <c r="F43" s="272" t="str">
        <f>IFERROR(фунт!$I$35,"")</f>
        <v/>
      </c>
      <c r="G43" s="272" t="str">
        <f>IFERROR('иена, ¥'!$I$35,"")</f>
        <v/>
      </c>
      <c r="H43" s="272" t="str">
        <f>IFERROR('австр долл.'!$I$35,"")</f>
        <v/>
      </c>
      <c r="I43" s="272" t="str">
        <f>IFERROR(шв.фр.!$I$35,"")</f>
        <v/>
      </c>
      <c r="J43" s="272" t="str">
        <f>IFERROR(юань!$I$35,"")</f>
        <v/>
      </c>
      <c r="K43" s="272" t="str">
        <f>IFERROR(тенге!$I$35,"")</f>
        <v/>
      </c>
      <c r="L43" s="272" t="str">
        <f>IFERROR('тенге (курс $)'!$I$35,"")</f>
        <v/>
      </c>
      <c r="M43" s="272" t="str">
        <f>IFERROR('динар (курс $)'!$I$35,"")</f>
        <v/>
      </c>
      <c r="N43" s="272" t="str">
        <f>IFERROR('динар (крос-курс $)'!$I$35,"")</f>
        <v/>
      </c>
      <c r="O43" s="272" t="str">
        <f>IFERROR('динар (крос-курс €)'!$I$35,"")</f>
        <v/>
      </c>
      <c r="P43" s="272" t="str">
        <f>IFERROR('Медь (LME)'!$I$35,"")</f>
        <v/>
      </c>
      <c r="Q43" s="272" t="str">
        <f>IFERROR('Цинк (LME)'!$I$35,"")</f>
        <v/>
      </c>
      <c r="R43" s="272" t="str">
        <f>IFERROR('Никель (LME)'!$I$35,"")</f>
        <v/>
      </c>
      <c r="S43" s="272" t="str">
        <f>IFERROR('Свинец (LME)'!$I$35,"")</f>
        <v/>
      </c>
      <c r="T43" s="272" t="str">
        <f>IFERROR('Алюминий (LME)'!$I$35,"")</f>
        <v/>
      </c>
      <c r="U43" s="272" t="str">
        <f>IFERROR('Золото (ЦБ)'!$I$35,"")</f>
        <v/>
      </c>
      <c r="V43" s="272" t="str">
        <f>IFERROR('Серебро (ЦБ)'!$I$35,"")</f>
        <v/>
      </c>
      <c r="W43" s="272" t="str">
        <f>IFERROR('Платина (ЦБ)'!$I$35,"")</f>
        <v/>
      </c>
      <c r="X43" s="272" t="str">
        <f>IFERROR('Палладий (ЦБ)'!$I$35,"")</f>
        <v/>
      </c>
      <c r="Y43" s="272" t="str">
        <f>IFERROR('Золото (KITCO-LME)'!$I$35,"")</f>
        <v/>
      </c>
      <c r="Z43" s="272" t="str">
        <f>IFERROR('Серебро (KITCO-LME)'!$I$35,"")</f>
        <v/>
      </c>
      <c r="AA43" s="272" t="str">
        <f>IFERROR('Платина (KITCO-LME)'!$I$35,"")</f>
        <v/>
      </c>
      <c r="AB43" s="272" t="str">
        <f>IFERROR('Палладий (KITCO-LME)'!$I$35,"")</f>
        <v/>
      </c>
      <c r="AC43" s="272"/>
      <c r="AD43" s="272"/>
      <c r="AE43" s="272">
        <f>Техничка!B142</f>
        <v>0</v>
      </c>
      <c r="AF43" s="272">
        <f>Техничка!C142</f>
        <v>0</v>
      </c>
      <c r="AG43" s="272">
        <f>Техничка!M142</f>
        <v>0</v>
      </c>
      <c r="AH43" s="272">
        <f>Техничка!K142</f>
        <v>0</v>
      </c>
      <c r="AI43" s="272">
        <f>Техничка!L142</f>
        <v>0</v>
      </c>
      <c r="AJ43" s="272">
        <f>Техничка!N142</f>
        <v>0</v>
      </c>
      <c r="AK43" s="272"/>
      <c r="AL43" s="272">
        <f>Техничка!D142</f>
        <v>0</v>
      </c>
      <c r="AM43" s="272">
        <f>Техничка!E142</f>
        <v>0</v>
      </c>
      <c r="AN43" s="272">
        <f>Техничка!F142</f>
        <v>0</v>
      </c>
      <c r="AO43" s="272">
        <f>Техничка!G142</f>
        <v>0</v>
      </c>
      <c r="AP43" s="272">
        <f>Техничка!H142</f>
        <v>0</v>
      </c>
      <c r="AQ43" s="272">
        <f>Техничка!I142</f>
        <v>0</v>
      </c>
      <c r="AR43" s="272">
        <f>Техничка!J142</f>
        <v>0</v>
      </c>
      <c r="AS43" s="272">
        <f>Техничка!O142</f>
        <v>0</v>
      </c>
      <c r="AT43" s="272">
        <f>Техничка!P142</f>
        <v>0</v>
      </c>
      <c r="AU43" s="272">
        <f>Техничка!Q142</f>
        <v>0</v>
      </c>
      <c r="AV43" s="272">
        <f>Техничка!R142</f>
        <v>0</v>
      </c>
      <c r="AW43" s="272">
        <f>Техничка!S142</f>
        <v>0</v>
      </c>
      <c r="AX43" s="272">
        <f>Техничка!T142</f>
        <v>0</v>
      </c>
      <c r="AY43" s="272">
        <f>Техничка!U142</f>
        <v>0</v>
      </c>
      <c r="AZ43" s="272">
        <f>Техничка!V142</f>
        <v>0</v>
      </c>
      <c r="BA43" s="55"/>
    </row>
    <row r="44" spans="1:54" ht="15.75" hidden="1" outlineLevel="1" x14ac:dyDescent="0.25">
      <c r="A44" s="397" t="s">
        <v>16</v>
      </c>
      <c r="B44" s="398">
        <f>IFERROR(Доллар!$B$43,"")</f>
        <v>70.337500000000006</v>
      </c>
      <c r="C44" s="398">
        <f>IFERROR(Евро!$B$43,"")</f>
        <v>75.655299999999997</v>
      </c>
      <c r="D44" s="398" t="str">
        <f>IFERROR('Доллар (бв)'!$B$43,"")</f>
        <v/>
      </c>
      <c r="E44" s="398" t="str">
        <f>IFERROR('Евро (бв)'!$B$43,"")</f>
        <v/>
      </c>
      <c r="F44" s="398">
        <f>IFERROR(фунт!$B$43,"")</f>
        <v>84.791899999999998</v>
      </c>
      <c r="G44" s="398">
        <f>IFERROR('иена, ¥'!$B$43,"")</f>
        <v>0.530609</v>
      </c>
      <c r="H44" s="398">
        <f>IFERROR('австр долл.'!$B$43,"")</f>
        <v>47.653700000000001</v>
      </c>
      <c r="I44" s="398">
        <f>IFERROR(шв.фр.!$B$43,"")</f>
        <v>76.180499999999995</v>
      </c>
      <c r="J44" s="398">
        <f>IFERROR(юань!$B$43,"")</f>
        <v>9.8949200000000008</v>
      </c>
      <c r="K44" s="398">
        <f>IFERROR(тенге!$B$43,"")</f>
        <v>0.152583</v>
      </c>
      <c r="L44" s="398">
        <f>IFERROR('тенге (курс $)'!$B$43,"")</f>
        <v>463.53888888888883</v>
      </c>
      <c r="M44" s="398" t="str">
        <f>IFERROR('динар (курс $)'!$B$43,"")</f>
        <v/>
      </c>
      <c r="N44" s="398" t="str">
        <f>IFERROR('динар (крос-курс $)'!$B$43,"")</f>
        <v/>
      </c>
      <c r="O44" s="398" t="str">
        <f>IFERROR('динар (крос-курс €)'!$B$43,"")</f>
        <v/>
      </c>
      <c r="P44" s="398">
        <f>IFERROR('Медь (LME)'!$B$43,"")</f>
        <v>8345.375</v>
      </c>
      <c r="Q44" s="398">
        <f>IFERROR('Цинк (LME)'!$B$43,"")</f>
        <v>3003.75</v>
      </c>
      <c r="R44" s="398">
        <f>IFERROR('Никель (LME)'!$B$43,"")</f>
        <v>29297.5</v>
      </c>
      <c r="S44" s="398">
        <f>IFERROR('Свинец (LME)'!$B$43,"")</f>
        <v>2296.625</v>
      </c>
      <c r="T44" s="398">
        <f>IFERROR('Алюминий (LME)'!$B$43,"")</f>
        <v>2275</v>
      </c>
      <c r="U44" s="398" t="str">
        <f>IFERROR('Золото (ЦБ)'!$B$43,"")</f>
        <v/>
      </c>
      <c r="V44" s="398" t="str">
        <f>IFERROR('Серебро (ЦБ)'!$B$43,"")</f>
        <v/>
      </c>
      <c r="W44" s="398" t="str">
        <f>IFERROR('Платина (ЦБ)'!$B$43,"")</f>
        <v/>
      </c>
      <c r="X44" s="398" t="str">
        <f>IFERROR('Палладий (ЦБ)'!$B$43,"")</f>
        <v/>
      </c>
      <c r="Y44" s="398">
        <f>IFERROR('Золото (KITCO-LME)'!$B$43,"")</f>
        <v>1846.6875</v>
      </c>
      <c r="Z44" s="398">
        <f>IFERROR('Серебро (KITCO-LME)'!$B$43,"")</f>
        <v>23.862500000000001</v>
      </c>
      <c r="AA44" s="398">
        <f>IFERROR('Платина (KITCO-LME)'!$B$43,"")</f>
        <v>1074.25</v>
      </c>
      <c r="AB44" s="398">
        <f>IFERROR('Палладий (KITCO-LME)'!$B$43,"")</f>
        <v>1774.5</v>
      </c>
      <c r="AC44" s="398"/>
      <c r="AD44" s="398"/>
      <c r="AE44" s="398">
        <f>AE43</f>
        <v>0</v>
      </c>
      <c r="AF44" s="398">
        <f t="shared" ref="AF44:AV44" si="3">AF43</f>
        <v>0</v>
      </c>
      <c r="AG44" s="398">
        <f>AG43</f>
        <v>0</v>
      </c>
      <c r="AH44" s="398">
        <f>AH43</f>
        <v>0</v>
      </c>
      <c r="AI44" s="398">
        <f>AI43</f>
        <v>0</v>
      </c>
      <c r="AJ44" s="398">
        <f>AJ43</f>
        <v>0</v>
      </c>
      <c r="AK44" s="398"/>
      <c r="AL44" s="398">
        <f t="shared" si="3"/>
        <v>0</v>
      </c>
      <c r="AM44" s="398">
        <f t="shared" si="3"/>
        <v>0</v>
      </c>
      <c r="AN44" s="398">
        <f t="shared" si="3"/>
        <v>0</v>
      </c>
      <c r="AO44" s="398">
        <f t="shared" si="3"/>
        <v>0</v>
      </c>
      <c r="AP44" s="398">
        <f t="shared" si="3"/>
        <v>0</v>
      </c>
      <c r="AQ44" s="398">
        <f t="shared" si="3"/>
        <v>0</v>
      </c>
      <c r="AR44" s="398">
        <f t="shared" si="3"/>
        <v>0</v>
      </c>
      <c r="AS44" s="398">
        <f t="shared" si="3"/>
        <v>0</v>
      </c>
      <c r="AT44" s="398">
        <f t="shared" si="3"/>
        <v>0</v>
      </c>
      <c r="AU44" s="398">
        <f t="shared" si="3"/>
        <v>0</v>
      </c>
      <c r="AV44" s="398">
        <f t="shared" si="3"/>
        <v>0</v>
      </c>
      <c r="AW44" s="398">
        <f t="shared" ref="AW44:AX44" si="4">AW43</f>
        <v>0</v>
      </c>
      <c r="AX44" s="398">
        <f t="shared" si="4"/>
        <v>0</v>
      </c>
      <c r="AY44" s="398">
        <f t="shared" ref="AY44:AZ44" si="5">AY43</f>
        <v>0</v>
      </c>
      <c r="AZ44" s="398">
        <f t="shared" si="5"/>
        <v>0</v>
      </c>
    </row>
    <row r="45" spans="1:54" ht="15.75" hidden="1" outlineLevel="1" x14ac:dyDescent="0.25">
      <c r="A45" s="270" t="s">
        <v>42</v>
      </c>
      <c r="B45" s="272" t="str">
        <f>IFERROR(Доллар!$L$35,"")</f>
        <v/>
      </c>
      <c r="C45" s="272" t="str">
        <f>IFERROR(Евро!$L$35,"")</f>
        <v/>
      </c>
      <c r="D45" s="272" t="str">
        <f>IFERROR('Доллар (бв)'!$L$35,"")</f>
        <v/>
      </c>
      <c r="E45" s="272" t="str">
        <f>IFERROR('Евро (бв)'!$L$35,"")</f>
        <v/>
      </c>
      <c r="F45" s="272" t="str">
        <f>IFERROR(фунт!$L$35,"")</f>
        <v/>
      </c>
      <c r="G45" s="272" t="str">
        <f>IFERROR('иена, ¥'!$L$35,"")</f>
        <v/>
      </c>
      <c r="H45" s="272" t="str">
        <f>IFERROR('австр долл.'!$L$35,"")</f>
        <v/>
      </c>
      <c r="I45" s="272" t="str">
        <f>IFERROR(шв.фр.!$L$35,"")</f>
        <v/>
      </c>
      <c r="J45" s="272" t="str">
        <f>IFERROR(юань!$L$35,"")</f>
        <v/>
      </c>
      <c r="K45" s="272" t="str">
        <f>IFERROR(тенге!$L$35,"")</f>
        <v/>
      </c>
      <c r="L45" s="272" t="str">
        <f>IFERROR('тенге (курс $)'!$L$35,"")</f>
        <v/>
      </c>
      <c r="M45" s="272" t="str">
        <f>IFERROR('динар (курс $)'!$L$35,"")</f>
        <v/>
      </c>
      <c r="N45" s="272" t="str">
        <f>IFERROR('динар (крос-курс $)'!$L$35,"")</f>
        <v/>
      </c>
      <c r="O45" s="272" t="str">
        <f>IFERROR('динар (крос-курс €)'!$L$35,"")</f>
        <v/>
      </c>
      <c r="P45" s="272" t="str">
        <f>IFERROR('Медь (LME)'!$L$35,"")</f>
        <v/>
      </c>
      <c r="Q45" s="272" t="str">
        <f>IFERROR('Цинк (LME)'!$L$35,"")</f>
        <v/>
      </c>
      <c r="R45" s="272" t="str">
        <f>IFERROR('Никель (LME)'!$L$35,"")</f>
        <v/>
      </c>
      <c r="S45" s="272" t="str">
        <f>IFERROR('Свинец (LME)'!$L$35,"")</f>
        <v/>
      </c>
      <c r="T45" s="272" t="str">
        <f>IFERROR('Алюминий (LME)'!$L$35,"")</f>
        <v/>
      </c>
      <c r="U45" s="272" t="str">
        <f>IFERROR('Золото (ЦБ)'!$L$35,"")</f>
        <v/>
      </c>
      <c r="V45" s="272" t="str">
        <f>IFERROR('Серебро (ЦБ)'!$L$35,"")</f>
        <v/>
      </c>
      <c r="W45" s="272" t="str">
        <f>IFERROR('Платина (ЦБ)'!$L$35,"")</f>
        <v/>
      </c>
      <c r="X45" s="272" t="str">
        <f>IFERROR('Палладий (ЦБ)'!$L$35,"")</f>
        <v/>
      </c>
      <c r="Y45" s="272" t="str">
        <f>IFERROR('Золото (KITCO-LME)'!$L$35,"")</f>
        <v/>
      </c>
      <c r="Z45" s="272" t="str">
        <f>IFERROR('Серебро (KITCO-LME)'!$L$35,"")</f>
        <v/>
      </c>
      <c r="AA45" s="272" t="str">
        <f>IFERROR('Платина (KITCO-LME)'!$L$35,"")</f>
        <v/>
      </c>
      <c r="AB45" s="272" t="str">
        <f>IFERROR('Палладий (KITCO-LME)'!$L$35,"")</f>
        <v/>
      </c>
      <c r="AC45" s="272"/>
      <c r="AD45" s="272"/>
      <c r="AE45" s="272">
        <f>Техничка!B147</f>
        <v>0</v>
      </c>
      <c r="AF45" s="272">
        <f>Техничка!C147</f>
        <v>0</v>
      </c>
      <c r="AG45" s="272">
        <f>Техничка!M147</f>
        <v>0</v>
      </c>
      <c r="AH45" s="272">
        <f>Техничка!K147</f>
        <v>0</v>
      </c>
      <c r="AI45" s="272">
        <f>Техничка!L147</f>
        <v>0</v>
      </c>
      <c r="AJ45" s="272">
        <f>Техничка!N147</f>
        <v>0</v>
      </c>
      <c r="AK45" s="272"/>
      <c r="AL45" s="272">
        <f>Техничка!D147</f>
        <v>0</v>
      </c>
      <c r="AM45" s="272">
        <f>Техничка!E147</f>
        <v>0</v>
      </c>
      <c r="AN45" s="272">
        <f>Техничка!F147</f>
        <v>0</v>
      </c>
      <c r="AO45" s="272">
        <f>Техничка!G147</f>
        <v>0</v>
      </c>
      <c r="AP45" s="272">
        <f>Техничка!H147</f>
        <v>0</v>
      </c>
      <c r="AQ45" s="272">
        <f>Техничка!I147</f>
        <v>0</v>
      </c>
      <c r="AR45" s="272">
        <f>Техничка!J147</f>
        <v>0</v>
      </c>
      <c r="AS45" s="272">
        <f>Техничка!O147</f>
        <v>0</v>
      </c>
      <c r="AT45" s="272">
        <f>Техничка!P147</f>
        <v>0</v>
      </c>
      <c r="AU45" s="272">
        <f>Техничка!Q147</f>
        <v>0</v>
      </c>
      <c r="AV45" s="272">
        <f>Техничка!R147</f>
        <v>0</v>
      </c>
      <c r="AW45" s="272">
        <f>Техничка!S147</f>
        <v>0</v>
      </c>
      <c r="AX45" s="272">
        <f>Техничка!T147</f>
        <v>0</v>
      </c>
      <c r="AY45" s="272">
        <f>Техничка!U147</f>
        <v>0</v>
      </c>
      <c r="AZ45" s="272">
        <f>Техничка!V147</f>
        <v>0</v>
      </c>
    </row>
    <row r="46" spans="1:54" ht="15.75" hidden="1" outlineLevel="1" x14ac:dyDescent="0.25">
      <c r="A46" s="273" t="s">
        <v>56</v>
      </c>
      <c r="B46" s="274">
        <f>IFERROR(Доллар!$L$38,"")</f>
        <v>70.337500000000006</v>
      </c>
      <c r="C46" s="274">
        <f>IFERROR(Евро!$L$38,"")</f>
        <v>75.655299999999997</v>
      </c>
      <c r="D46" s="274" t="str">
        <f>IFERROR('Доллар (бв)'!$L$38,"")</f>
        <v/>
      </c>
      <c r="E46" s="274" t="str">
        <f>IFERROR('Евро (бв)'!$L$38,"")</f>
        <v/>
      </c>
      <c r="F46" s="274">
        <f>IFERROR(фунт!$L$38,"")</f>
        <v>84.791899999999998</v>
      </c>
      <c r="G46" s="274">
        <f>IFERROR('иена, ¥'!$L$38,"")</f>
        <v>0.530609</v>
      </c>
      <c r="H46" s="274">
        <f>IFERROR('австр долл.'!$L$38,"")</f>
        <v>47.653700000000001</v>
      </c>
      <c r="I46" s="274">
        <f>IFERROR(шв.фр.!$L$38,"")</f>
        <v>76.180499999999995</v>
      </c>
      <c r="J46" s="274">
        <f>IFERROR(юань!$L$38,"")</f>
        <v>9.8949200000000008</v>
      </c>
      <c r="K46" s="274">
        <f>IFERROR(тенге!$L$38,"")</f>
        <v>0.152583</v>
      </c>
      <c r="L46" s="274">
        <f>IFERROR('тенге (курс $)'!$L$38,"")</f>
        <v>463.53888888888883</v>
      </c>
      <c r="M46" s="274" t="str">
        <f>IFERROR('динар (курс $)'!$L$38,"")</f>
        <v/>
      </c>
      <c r="N46" s="274" t="str">
        <f>IFERROR('динар (крос-курс $)'!$L$38,"")</f>
        <v/>
      </c>
      <c r="O46" s="274" t="str">
        <f>IFERROR('динар (крос-курс €)'!$L$38,"")</f>
        <v/>
      </c>
      <c r="P46" s="274">
        <f>IFERROR('Медь (LME)'!$L$38,"")</f>
        <v>8345.375</v>
      </c>
      <c r="Q46" s="274">
        <f>IFERROR('Цинк (LME)'!$L$38,"")</f>
        <v>3003.75</v>
      </c>
      <c r="R46" s="274">
        <f>IFERROR('Никель (LME)'!$L$38,"")</f>
        <v>29297.5</v>
      </c>
      <c r="S46" s="274">
        <f>IFERROR('Свинец (LME)'!$L$38,"")</f>
        <v>2296.625</v>
      </c>
      <c r="T46" s="274">
        <f>IFERROR('Алюминий (LME)'!$L$38,"")</f>
        <v>2275</v>
      </c>
      <c r="U46" s="274" t="str">
        <f>IFERROR('Золото (ЦБ)'!$L$38,"")</f>
        <v/>
      </c>
      <c r="V46" s="274" t="str">
        <f>IFERROR('Серебро (ЦБ)'!$L$38,"")</f>
        <v/>
      </c>
      <c r="W46" s="274" t="str">
        <f>IFERROR('Платина (ЦБ)'!$L$38,"")</f>
        <v/>
      </c>
      <c r="X46" s="274" t="str">
        <f>IFERROR('Палладий (ЦБ)'!$L$38,"")</f>
        <v/>
      </c>
      <c r="Y46" s="274">
        <f>IFERROR('Золото (KITCO-LME)'!$L$38,"")</f>
        <v>1846.6875</v>
      </c>
      <c r="Z46" s="274">
        <f>IFERROR('Серебро (KITCO-LME)'!$L$38,"")</f>
        <v>23.862500000000001</v>
      </c>
      <c r="AA46" s="274">
        <f>IFERROR('Платина (KITCO-LME)'!$L$38,"")</f>
        <v>1074.25</v>
      </c>
      <c r="AB46" s="274">
        <f>IFERROR('Палладий (KITCO-LME)'!$L$38,"")</f>
        <v>1774.5</v>
      </c>
      <c r="AC46" s="274"/>
      <c r="AD46" s="274"/>
      <c r="AE46" s="274">
        <f>AE45</f>
        <v>0</v>
      </c>
      <c r="AF46" s="274">
        <f t="shared" ref="AF46:AV46" si="6">AF45</f>
        <v>0</v>
      </c>
      <c r="AG46" s="274">
        <f>AG45</f>
        <v>0</v>
      </c>
      <c r="AH46" s="274">
        <f>AH45</f>
        <v>0</v>
      </c>
      <c r="AI46" s="274">
        <f>AI45</f>
        <v>0</v>
      </c>
      <c r="AJ46" s="274">
        <f>AJ45</f>
        <v>0</v>
      </c>
      <c r="AK46" s="274"/>
      <c r="AL46" s="274">
        <f t="shared" si="6"/>
        <v>0</v>
      </c>
      <c r="AM46" s="274">
        <f t="shared" si="6"/>
        <v>0</v>
      </c>
      <c r="AN46" s="274">
        <f t="shared" si="6"/>
        <v>0</v>
      </c>
      <c r="AO46" s="274">
        <f t="shared" si="6"/>
        <v>0</v>
      </c>
      <c r="AP46" s="274">
        <f t="shared" si="6"/>
        <v>0</v>
      </c>
      <c r="AQ46" s="274">
        <f t="shared" si="6"/>
        <v>0</v>
      </c>
      <c r="AR46" s="274">
        <f t="shared" si="6"/>
        <v>0</v>
      </c>
      <c r="AS46" s="274">
        <f t="shared" si="6"/>
        <v>0</v>
      </c>
      <c r="AT46" s="274">
        <f t="shared" si="6"/>
        <v>0</v>
      </c>
      <c r="AU46" s="274">
        <f t="shared" si="6"/>
        <v>0</v>
      </c>
      <c r="AV46" s="274">
        <f t="shared" si="6"/>
        <v>0</v>
      </c>
      <c r="AW46" s="274">
        <f t="shared" ref="AW46:AX46" si="7">AW45</f>
        <v>0</v>
      </c>
      <c r="AX46" s="274">
        <f t="shared" si="7"/>
        <v>0</v>
      </c>
      <c r="AY46" s="274">
        <f t="shared" ref="AY46:AZ46" si="8">AY45</f>
        <v>0</v>
      </c>
      <c r="AZ46" s="274">
        <f t="shared" si="8"/>
        <v>0</v>
      </c>
    </row>
    <row r="47" spans="1:54" ht="15" hidden="1" customHeight="1" outlineLevel="1" x14ac:dyDescent="0.25">
      <c r="A47" s="270" t="s">
        <v>43</v>
      </c>
      <c r="B47" s="272" t="str">
        <f>IFERROR(Доллар!$O$35,"")</f>
        <v/>
      </c>
      <c r="C47" s="272" t="str">
        <f>IFERROR(Евро!$O$35,"")</f>
        <v/>
      </c>
      <c r="D47" s="272" t="str">
        <f>IFERROR('Доллар (бв)'!$O$35,"")</f>
        <v/>
      </c>
      <c r="E47" s="272" t="str">
        <f>IFERROR('Евро (бв)'!$O$35,"")</f>
        <v/>
      </c>
      <c r="F47" s="272" t="str">
        <f>IFERROR(фунт!$O$35,"")</f>
        <v/>
      </c>
      <c r="G47" s="272" t="str">
        <f>IFERROR('иена, ¥'!$O$35,"")</f>
        <v/>
      </c>
      <c r="H47" s="272" t="str">
        <f>IFERROR('австр долл.'!$O$35,"")</f>
        <v/>
      </c>
      <c r="I47" s="272" t="str">
        <f>IFERROR(шв.фр.!$O$35,"")</f>
        <v/>
      </c>
      <c r="J47" s="272" t="str">
        <f>IFERROR(юань!$O$35,"")</f>
        <v/>
      </c>
      <c r="K47" s="272" t="str">
        <f>IFERROR(тенге!$O$35,"")</f>
        <v/>
      </c>
      <c r="L47" s="272" t="str">
        <f>IFERROR('тенге (курс $)'!$O$35,"")</f>
        <v/>
      </c>
      <c r="M47" s="272" t="str">
        <f>IFERROR('динар (курс $)'!$O$35,"")</f>
        <v/>
      </c>
      <c r="N47" s="272" t="str">
        <f>IFERROR('динар (крос-курс $)'!$O$35,"")</f>
        <v/>
      </c>
      <c r="O47" s="272" t="str">
        <f>IFERROR('динар (крос-курс €)'!$O$35,"")</f>
        <v/>
      </c>
      <c r="P47" s="272" t="str">
        <f>IFERROR('Медь (LME)'!$O$35,"")</f>
        <v/>
      </c>
      <c r="Q47" s="272" t="str">
        <f>IFERROR('Цинк (LME)'!$O$35,"")</f>
        <v/>
      </c>
      <c r="R47" s="272" t="str">
        <f>IFERROR('Никель (LME)'!$O$35,"")</f>
        <v/>
      </c>
      <c r="S47" s="272" t="str">
        <f>IFERROR('Свинец (LME)'!$O$35,"")</f>
        <v/>
      </c>
      <c r="T47" s="272" t="str">
        <f>IFERROR('Алюминий (LME)'!$O$35,"")</f>
        <v/>
      </c>
      <c r="U47" s="272" t="str">
        <f>IFERROR('Золото (ЦБ)'!$O$35,"")</f>
        <v/>
      </c>
      <c r="V47" s="272" t="str">
        <f>IFERROR('Серебро (ЦБ)'!$O$35,"")</f>
        <v/>
      </c>
      <c r="W47" s="272" t="str">
        <f>IFERROR('Платина (ЦБ)'!$O$35,"")</f>
        <v/>
      </c>
      <c r="X47" s="272" t="str">
        <f>IFERROR('Палладий (ЦБ)'!$O$35,"")</f>
        <v/>
      </c>
      <c r="Y47" s="272" t="str">
        <f>IFERROR('Золото (KITCO-LME)'!$O$35,"")</f>
        <v/>
      </c>
      <c r="Z47" s="272" t="str">
        <f>IFERROR('Серебро (KITCO-LME)'!$O$35,"")</f>
        <v/>
      </c>
      <c r="AA47" s="272" t="str">
        <f>IFERROR('Платина (KITCO-LME)'!$O$35,"")</f>
        <v/>
      </c>
      <c r="AB47" s="272" t="str">
        <f>IFERROR('Палладий (KITCO-LME)'!$O$35,"")</f>
        <v/>
      </c>
      <c r="AC47" s="272"/>
      <c r="AD47" s="272"/>
      <c r="AE47" s="272">
        <f>Техничка!B152</f>
        <v>0</v>
      </c>
      <c r="AF47" s="272">
        <f>Техничка!C152</f>
        <v>0</v>
      </c>
      <c r="AG47" s="272">
        <f>Техничка!M152</f>
        <v>0</v>
      </c>
      <c r="AH47" s="272">
        <f>Техничка!K152</f>
        <v>0</v>
      </c>
      <c r="AI47" s="272">
        <f>Техничка!L152</f>
        <v>0</v>
      </c>
      <c r="AJ47" s="272">
        <f>Техничка!N152</f>
        <v>0</v>
      </c>
      <c r="AK47" s="272"/>
      <c r="AL47" s="272">
        <f>Техничка!D152</f>
        <v>0</v>
      </c>
      <c r="AM47" s="272">
        <f>Техничка!E152</f>
        <v>0</v>
      </c>
      <c r="AN47" s="272">
        <f>Техничка!F152</f>
        <v>0</v>
      </c>
      <c r="AO47" s="272">
        <f>Техничка!G152</f>
        <v>0</v>
      </c>
      <c r="AP47" s="272">
        <f>Техничка!H152</f>
        <v>0</v>
      </c>
      <c r="AQ47" s="272">
        <f>Техничка!I152</f>
        <v>0</v>
      </c>
      <c r="AR47" s="272">
        <f>Техничка!J152</f>
        <v>0</v>
      </c>
      <c r="AS47" s="272">
        <f>Техничка!O152</f>
        <v>0</v>
      </c>
      <c r="AT47" s="272">
        <f>Техничка!P152</f>
        <v>0</v>
      </c>
      <c r="AU47" s="272">
        <f>Техничка!Q152</f>
        <v>0</v>
      </c>
      <c r="AV47" s="272">
        <f>Техничка!R152</f>
        <v>0</v>
      </c>
      <c r="AW47" s="272">
        <f>Техничка!S152</f>
        <v>0</v>
      </c>
      <c r="AX47" s="272">
        <f>Техничка!T152</f>
        <v>0</v>
      </c>
      <c r="AY47" s="272">
        <f>Техничка!U152</f>
        <v>0</v>
      </c>
      <c r="AZ47" s="272">
        <f>Техничка!V152</f>
        <v>0</v>
      </c>
    </row>
    <row r="48" spans="1:54" ht="15" hidden="1" customHeight="1" outlineLevel="1" x14ac:dyDescent="0.25">
      <c r="A48" s="273" t="s">
        <v>57</v>
      </c>
      <c r="B48" s="274">
        <f>IFERROR(Доллар!$O$38,"")</f>
        <v>70.337500000000006</v>
      </c>
      <c r="C48" s="274">
        <f>IFERROR(Евро!$O$38,"")</f>
        <v>75.655299999999997</v>
      </c>
      <c r="D48" s="274" t="str">
        <f>IFERROR('Доллар (бв)'!$O$38,"")</f>
        <v/>
      </c>
      <c r="E48" s="274" t="str">
        <f>IFERROR('Евро (бв)'!$O$38,"")</f>
        <v/>
      </c>
      <c r="F48" s="274">
        <f>IFERROR(фунт!$O$38,"")</f>
        <v>84.791899999999998</v>
      </c>
      <c r="G48" s="274">
        <f>IFERROR('иена, ¥'!$O$38,"")</f>
        <v>0.530609</v>
      </c>
      <c r="H48" s="274">
        <f>IFERROR('австр долл.'!$O$38,"")</f>
        <v>47.653700000000001</v>
      </c>
      <c r="I48" s="274">
        <f>IFERROR(шв.фр.!$O$38,"")</f>
        <v>76.180499999999995</v>
      </c>
      <c r="J48" s="274">
        <f>IFERROR(юань!$O$38,"")</f>
        <v>9.8949200000000008</v>
      </c>
      <c r="K48" s="274">
        <f>IFERROR(тенге!$O$38,"")</f>
        <v>0.152583</v>
      </c>
      <c r="L48" s="274">
        <f>IFERROR('тенге (курс $)'!$O$38,"")</f>
        <v>463.53888888888883</v>
      </c>
      <c r="M48" s="274" t="str">
        <f>IFERROR('динар (курс $)'!$O$38,"")</f>
        <v/>
      </c>
      <c r="N48" s="274" t="str">
        <f>IFERROR('динар (крос-курс $)'!$O$38,"")</f>
        <v/>
      </c>
      <c r="O48" s="274" t="str">
        <f>IFERROR('динар (крос-курс €)'!$O$38,"")</f>
        <v/>
      </c>
      <c r="P48" s="274">
        <f>IFERROR('Медь (LME)'!$O$38,"")</f>
        <v>8345.375</v>
      </c>
      <c r="Q48" s="274">
        <f>IFERROR('Цинк (LME)'!$O$38,"")</f>
        <v>3003.75</v>
      </c>
      <c r="R48" s="274">
        <f>IFERROR('Никель (LME)'!$O$38,"")</f>
        <v>29297.5</v>
      </c>
      <c r="S48" s="274">
        <f>IFERROR('Свинец (LME)'!$O$38,"")</f>
        <v>2296.625</v>
      </c>
      <c r="T48" s="274">
        <f>IFERROR('Алюминий (LME)'!$O$38,"")</f>
        <v>2275</v>
      </c>
      <c r="U48" s="274" t="str">
        <f>IFERROR('Золото (ЦБ)'!$O$38,"")</f>
        <v/>
      </c>
      <c r="V48" s="274" t="str">
        <f>IFERROR('Серебро (ЦБ)'!$O$38,"")</f>
        <v/>
      </c>
      <c r="W48" s="274" t="str">
        <f>IFERROR('Платина (ЦБ)'!$O$38,"")</f>
        <v/>
      </c>
      <c r="X48" s="274" t="str">
        <f>IFERROR('Палладий (ЦБ)'!$O$38,"")</f>
        <v/>
      </c>
      <c r="Y48" s="274">
        <f>IFERROR('Золото (KITCO-LME)'!$O$38,"")</f>
        <v>1846.6875</v>
      </c>
      <c r="Z48" s="274">
        <f>IFERROR('Серебро (KITCO-LME)'!$O$38,"")</f>
        <v>23.862500000000001</v>
      </c>
      <c r="AA48" s="274">
        <f>IFERROR('Платина (KITCO-LME)'!$O$38,"")</f>
        <v>1074.25</v>
      </c>
      <c r="AB48" s="274">
        <f>IFERROR('Палладий (KITCO-LME)'!$O$38,"")</f>
        <v>1774.5</v>
      </c>
      <c r="AC48" s="274"/>
      <c r="AD48" s="274"/>
      <c r="AE48" s="274">
        <f>AE47</f>
        <v>0</v>
      </c>
      <c r="AF48" s="274">
        <f t="shared" ref="AF48:AV48" si="9">AF47</f>
        <v>0</v>
      </c>
      <c r="AG48" s="274">
        <f>AG47</f>
        <v>0</v>
      </c>
      <c r="AH48" s="274">
        <f>AH47</f>
        <v>0</v>
      </c>
      <c r="AI48" s="274">
        <f>AI47</f>
        <v>0</v>
      </c>
      <c r="AJ48" s="274">
        <f>AJ47</f>
        <v>0</v>
      </c>
      <c r="AK48" s="274"/>
      <c r="AL48" s="274">
        <f t="shared" si="9"/>
        <v>0</v>
      </c>
      <c r="AM48" s="274">
        <f t="shared" si="9"/>
        <v>0</v>
      </c>
      <c r="AN48" s="274">
        <f t="shared" si="9"/>
        <v>0</v>
      </c>
      <c r="AO48" s="274">
        <f t="shared" si="9"/>
        <v>0</v>
      </c>
      <c r="AP48" s="274">
        <f t="shared" si="9"/>
        <v>0</v>
      </c>
      <c r="AQ48" s="274">
        <f t="shared" si="9"/>
        <v>0</v>
      </c>
      <c r="AR48" s="274">
        <f t="shared" si="9"/>
        <v>0</v>
      </c>
      <c r="AS48" s="274">
        <f t="shared" si="9"/>
        <v>0</v>
      </c>
      <c r="AT48" s="274">
        <f t="shared" si="9"/>
        <v>0</v>
      </c>
      <c r="AU48" s="274">
        <f t="shared" si="9"/>
        <v>0</v>
      </c>
      <c r="AV48" s="274">
        <f t="shared" si="9"/>
        <v>0</v>
      </c>
      <c r="AW48" s="274">
        <f t="shared" ref="AW48:AX48" si="10">AW47</f>
        <v>0</v>
      </c>
      <c r="AX48" s="274">
        <f t="shared" si="10"/>
        <v>0</v>
      </c>
      <c r="AY48" s="274">
        <f t="shared" ref="AY48:AZ48" si="11">AY47</f>
        <v>0</v>
      </c>
      <c r="AZ48" s="274">
        <f t="shared" si="11"/>
        <v>0</v>
      </c>
    </row>
    <row r="49" spans="1:52" ht="15" hidden="1" customHeight="1" outlineLevel="1" x14ac:dyDescent="0.25">
      <c r="A49" s="275" t="s">
        <v>226</v>
      </c>
      <c r="B49" s="276">
        <f>Доллар!$R$40</f>
        <v>0</v>
      </c>
      <c r="C49" s="276">
        <f>Евро!$R$40</f>
        <v>0</v>
      </c>
      <c r="D49" s="276">
        <f>'Доллар (бв)'!$R$40</f>
        <v>0</v>
      </c>
      <c r="E49" s="276">
        <f>'Евро (бв)'!$R$40</f>
        <v>0</v>
      </c>
      <c r="F49" s="276" t="str">
        <f t="shared" ref="F49:G51" si="12">F52</f>
        <v/>
      </c>
      <c r="G49" s="276" t="str">
        <f t="shared" si="12"/>
        <v/>
      </c>
      <c r="H49" s="276" t="str">
        <f t="shared" ref="H49:I49" si="13">H52</f>
        <v/>
      </c>
      <c r="I49" s="276" t="str">
        <f t="shared" si="13"/>
        <v/>
      </c>
      <c r="J49" s="276" t="str">
        <f t="shared" ref="J49" si="14">J52</f>
        <v/>
      </c>
      <c r="K49" s="276">
        <f>IFERROR(тенге!$R$40,"")</f>
        <v>0</v>
      </c>
      <c r="L49" s="276" t="str">
        <f t="shared" ref="L49:Z49" si="15">L52</f>
        <v/>
      </c>
      <c r="M49" s="276" t="str">
        <f t="shared" si="15"/>
        <v/>
      </c>
      <c r="N49" s="276" t="str">
        <f t="shared" si="15"/>
        <v/>
      </c>
      <c r="O49" s="276" t="str">
        <f t="shared" si="15"/>
        <v/>
      </c>
      <c r="P49" s="276">
        <f>'Медь (LME)'!$R$40</f>
        <v>0</v>
      </c>
      <c r="Q49" s="276">
        <f>'Цинк (LME)'!$R$40</f>
        <v>0</v>
      </c>
      <c r="R49" s="276" t="str">
        <f t="shared" si="15"/>
        <v/>
      </c>
      <c r="S49" s="276">
        <f>'Свинец (LME)'!$R$40</f>
        <v>0</v>
      </c>
      <c r="T49" s="276" t="str">
        <f t="shared" si="15"/>
        <v/>
      </c>
      <c r="U49" s="276">
        <f>'Золото (ЦБ)'!$R$40</f>
        <v>0</v>
      </c>
      <c r="V49" s="276">
        <f>'Серебро (ЦБ)'!$R$40</f>
        <v>0</v>
      </c>
      <c r="W49" s="276">
        <f>'Платина (ЦБ)'!$R$40</f>
        <v>0</v>
      </c>
      <c r="X49" s="276">
        <f>'Палладий (ЦБ)'!$R$40</f>
        <v>0</v>
      </c>
      <c r="Y49" s="276" t="str">
        <f t="shared" si="15"/>
        <v/>
      </c>
      <c r="Z49" s="276" t="str">
        <f t="shared" si="15"/>
        <v/>
      </c>
      <c r="AA49" s="276" t="str">
        <f t="shared" ref="AA49:AB49" si="16">AA52</f>
        <v/>
      </c>
      <c r="AB49" s="276" t="str">
        <f t="shared" si="16"/>
        <v/>
      </c>
      <c r="AC49" s="276"/>
      <c r="AD49" s="276"/>
      <c r="AE49" s="276">
        <f>B49</f>
        <v>0</v>
      </c>
      <c r="AF49" s="276">
        <f>C49</f>
        <v>0</v>
      </c>
      <c r="AG49" s="276">
        <f t="shared" ref="AG49:AJ49" si="17">AG52</f>
        <v>0</v>
      </c>
      <c r="AH49" s="276">
        <f t="shared" si="17"/>
        <v>0</v>
      </c>
      <c r="AI49" s="276">
        <f t="shared" si="17"/>
        <v>0</v>
      </c>
      <c r="AJ49" s="276">
        <f t="shared" si="17"/>
        <v>0</v>
      </c>
      <c r="AK49" s="276"/>
      <c r="AL49" s="276">
        <f>P49</f>
        <v>0</v>
      </c>
      <c r="AM49" s="276">
        <f>Q49</f>
        <v>0</v>
      </c>
      <c r="AN49" s="276">
        <f t="shared" ref="AN49" si="18">AN52</f>
        <v>0</v>
      </c>
      <c r="AO49" s="276">
        <f>S49</f>
        <v>0</v>
      </c>
      <c r="AP49" s="277">
        <f t="shared" ref="AP49:AV49" si="19">AP52</f>
        <v>0</v>
      </c>
      <c r="AQ49" s="276">
        <f>U49</f>
        <v>0</v>
      </c>
      <c r="AR49" s="276">
        <f>V49</f>
        <v>0</v>
      </c>
      <c r="AS49" s="276">
        <f>W49</f>
        <v>0</v>
      </c>
      <c r="AT49" s="276">
        <f>X49</f>
        <v>0</v>
      </c>
      <c r="AU49" s="277">
        <f t="shared" si="19"/>
        <v>0</v>
      </c>
      <c r="AV49" s="277">
        <f t="shared" si="19"/>
        <v>0</v>
      </c>
      <c r="AW49" s="276"/>
      <c r="AX49" s="276"/>
      <c r="AY49" s="276"/>
      <c r="AZ49" s="276"/>
    </row>
    <row r="50" spans="1:52" ht="15" hidden="1" customHeight="1" outlineLevel="1" x14ac:dyDescent="0.25">
      <c r="A50" s="275" t="s">
        <v>227</v>
      </c>
      <c r="B50" s="276">
        <f>Доллар!$AR$40</f>
        <v>0</v>
      </c>
      <c r="C50" s="276">
        <f>Евро!$AR$40</f>
        <v>0</v>
      </c>
      <c r="D50" s="276">
        <f>'Доллар (бв)'!$AR$40</f>
        <v>0</v>
      </c>
      <c r="E50" s="276">
        <f>'Евро (бв)'!$AR$40</f>
        <v>0</v>
      </c>
      <c r="F50" s="276" t="str">
        <f t="shared" si="12"/>
        <v/>
      </c>
      <c r="G50" s="276" t="str">
        <f t="shared" si="12"/>
        <v/>
      </c>
      <c r="H50" s="276" t="str">
        <f t="shared" ref="H50:I50" si="20">H53</f>
        <v/>
      </c>
      <c r="I50" s="276" t="str">
        <f t="shared" si="20"/>
        <v/>
      </c>
      <c r="J50" s="276" t="str">
        <f t="shared" ref="J50" si="21">J53</f>
        <v/>
      </c>
      <c r="K50" s="276">
        <f>IFERROR(тенге!AR40,"")</f>
        <v>0</v>
      </c>
      <c r="L50" s="276" t="str">
        <f t="shared" ref="L50:Z50" si="22">L53</f>
        <v/>
      </c>
      <c r="M50" s="276" t="str">
        <f t="shared" si="22"/>
        <v/>
      </c>
      <c r="N50" s="276" t="str">
        <f t="shared" si="22"/>
        <v/>
      </c>
      <c r="O50" s="276" t="str">
        <f t="shared" si="22"/>
        <v/>
      </c>
      <c r="P50" s="276">
        <f>'Медь (LME)'!$AR$40</f>
        <v>0</v>
      </c>
      <c r="Q50" s="276">
        <f>'Цинк (LME)'!$AR$40</f>
        <v>0</v>
      </c>
      <c r="R50" s="276" t="str">
        <f t="shared" si="22"/>
        <v/>
      </c>
      <c r="S50" s="276">
        <f>'Свинец (LME)'!$AR$40</f>
        <v>0</v>
      </c>
      <c r="T50" s="276" t="str">
        <f t="shared" si="22"/>
        <v/>
      </c>
      <c r="U50" s="276">
        <f>'Золото (ЦБ)'!$AR$40</f>
        <v>0</v>
      </c>
      <c r="V50" s="276">
        <f>'Серебро (ЦБ)'!$AR$40</f>
        <v>0</v>
      </c>
      <c r="W50" s="276">
        <f>'Платина (ЦБ)'!$AR$40</f>
        <v>0</v>
      </c>
      <c r="X50" s="276">
        <f>'Палладий (ЦБ)'!$AR$40</f>
        <v>0</v>
      </c>
      <c r="Y50" s="276" t="str">
        <f t="shared" si="22"/>
        <v/>
      </c>
      <c r="Z50" s="276" t="str">
        <f t="shared" si="22"/>
        <v/>
      </c>
      <c r="AA50" s="276" t="str">
        <f t="shared" ref="AA50:AB50" si="23">AA53</f>
        <v/>
      </c>
      <c r="AB50" s="276" t="str">
        <f t="shared" si="23"/>
        <v/>
      </c>
      <c r="AC50" s="276"/>
      <c r="AD50" s="276"/>
      <c r="AE50" s="276">
        <f>AE49</f>
        <v>0</v>
      </c>
      <c r="AF50" s="276">
        <f>AF49</f>
        <v>0</v>
      </c>
      <c r="AG50" s="276">
        <f t="shared" ref="AG50:AJ50" si="24">AG53</f>
        <v>0</v>
      </c>
      <c r="AH50" s="276">
        <f t="shared" si="24"/>
        <v>0</v>
      </c>
      <c r="AI50" s="276">
        <f t="shared" si="24"/>
        <v>0</v>
      </c>
      <c r="AJ50" s="276">
        <f t="shared" si="24"/>
        <v>0</v>
      </c>
      <c r="AK50" s="276"/>
      <c r="AL50" s="276">
        <f>AL49</f>
        <v>0</v>
      </c>
      <c r="AM50" s="276">
        <f>AM49</f>
        <v>0</v>
      </c>
      <c r="AN50" s="276">
        <f t="shared" ref="AN50" si="25">AN53</f>
        <v>0</v>
      </c>
      <c r="AO50" s="276">
        <f>AO49</f>
        <v>0</v>
      </c>
      <c r="AP50" s="277">
        <f t="shared" ref="AP50:AV50" si="26">AP53</f>
        <v>0</v>
      </c>
      <c r="AQ50" s="276">
        <f>AQ49</f>
        <v>0</v>
      </c>
      <c r="AR50" s="276">
        <f>AR49</f>
        <v>0</v>
      </c>
      <c r="AS50" s="276">
        <f>AS49</f>
        <v>0</v>
      </c>
      <c r="AT50" s="276">
        <f>AT49</f>
        <v>0</v>
      </c>
      <c r="AU50" s="277">
        <f t="shared" si="26"/>
        <v>0</v>
      </c>
      <c r="AV50" s="277">
        <f t="shared" si="26"/>
        <v>0</v>
      </c>
      <c r="AW50" s="276"/>
      <c r="AX50" s="276"/>
      <c r="AY50" s="276"/>
      <c r="AZ50" s="276"/>
    </row>
    <row r="51" spans="1:52" ht="15" hidden="1" customHeight="1" outlineLevel="1" x14ac:dyDescent="0.25">
      <c r="A51" s="275" t="s">
        <v>228</v>
      </c>
      <c r="B51" s="276">
        <f>Доллар!$AR$41</f>
        <v>2.1980468750000002</v>
      </c>
      <c r="C51" s="276">
        <f>Евро!$AR$41</f>
        <v>4.5851696969696967</v>
      </c>
      <c r="D51" s="276">
        <f>'Доллар (бв)'!$AR$41</f>
        <v>0</v>
      </c>
      <c r="E51" s="276">
        <f>'Евро (бв)'!$AR$41</f>
        <v>0</v>
      </c>
      <c r="F51" s="276">
        <f t="shared" si="12"/>
        <v>84.791899999999998</v>
      </c>
      <c r="G51" s="276">
        <f t="shared" si="12"/>
        <v>0.530609</v>
      </c>
      <c r="H51" s="276">
        <f t="shared" ref="H51:I51" si="27">H54</f>
        <v>47.653700000000001</v>
      </c>
      <c r="I51" s="276">
        <f t="shared" si="27"/>
        <v>76.180499999999995</v>
      </c>
      <c r="J51" s="276">
        <f t="shared" ref="J51" si="28">J54</f>
        <v>9.8949200000000008</v>
      </c>
      <c r="K51" s="276">
        <f>IFERROR(тенге!AR41,"")</f>
        <v>9.2474545454545448E-3</v>
      </c>
      <c r="L51" s="276">
        <f t="shared" ref="L51:Z51" si="29">L54</f>
        <v>463.53888888888883</v>
      </c>
      <c r="M51" s="276" t="str">
        <f t="shared" si="29"/>
        <v/>
      </c>
      <c r="N51" s="276" t="str">
        <f t="shared" si="29"/>
        <v/>
      </c>
      <c r="O51" s="276" t="str">
        <f t="shared" si="29"/>
        <v/>
      </c>
      <c r="P51" s="276">
        <f>'Медь (LME)'!$AR$41</f>
        <v>1236.351851851852</v>
      </c>
      <c r="Q51" s="276">
        <f>'Цинк (LME)'!$AR$41</f>
        <v>445</v>
      </c>
      <c r="R51" s="276">
        <f t="shared" si="29"/>
        <v>29297.5</v>
      </c>
      <c r="S51" s="276">
        <f>'Свинец (LME)'!$AR$41</f>
        <v>340.24074074074076</v>
      </c>
      <c r="T51" s="276">
        <f t="shared" si="29"/>
        <v>2275</v>
      </c>
      <c r="U51" s="276">
        <f>'Золото (ЦБ)'!$AR$41</f>
        <v>0</v>
      </c>
      <c r="V51" s="276">
        <f>'Серебро (ЦБ)'!$AR$41</f>
        <v>0</v>
      </c>
      <c r="W51" s="276">
        <f>'Платина (ЦБ)'!$AR$41</f>
        <v>0</v>
      </c>
      <c r="X51" s="276">
        <f>'Палладий (ЦБ)'!$AR$41</f>
        <v>0</v>
      </c>
      <c r="Y51" s="276">
        <f t="shared" si="29"/>
        <v>1846.6875</v>
      </c>
      <c r="Z51" s="276">
        <f t="shared" si="29"/>
        <v>23.862500000000001</v>
      </c>
      <c r="AA51" s="276">
        <f t="shared" ref="AA51:AB51" si="30">AA54</f>
        <v>1074.25</v>
      </c>
      <c r="AB51" s="276">
        <f t="shared" si="30"/>
        <v>1774.5</v>
      </c>
      <c r="AC51" s="276"/>
      <c r="AD51" s="276"/>
      <c r="AE51" s="276">
        <f>AE49</f>
        <v>0</v>
      </c>
      <c r="AF51" s="276">
        <f>AF49</f>
        <v>0</v>
      </c>
      <c r="AG51" s="276">
        <f t="shared" ref="AG51:AJ51" si="31">AG54</f>
        <v>0</v>
      </c>
      <c r="AH51" s="276">
        <f t="shared" si="31"/>
        <v>0</v>
      </c>
      <c r="AI51" s="276">
        <f t="shared" si="31"/>
        <v>0</v>
      </c>
      <c r="AJ51" s="276">
        <f t="shared" si="31"/>
        <v>0</v>
      </c>
      <c r="AK51" s="276"/>
      <c r="AL51" s="276">
        <f>AL49</f>
        <v>0</v>
      </c>
      <c r="AM51" s="276">
        <f>AM49</f>
        <v>0</v>
      </c>
      <c r="AN51" s="276">
        <f t="shared" ref="AN51" si="32">AN54</f>
        <v>0</v>
      </c>
      <c r="AO51" s="276">
        <f>AO49</f>
        <v>0</v>
      </c>
      <c r="AP51" s="277">
        <f t="shared" ref="AP51:AV51" si="33">AP54</f>
        <v>0</v>
      </c>
      <c r="AQ51" s="276">
        <f>AQ49</f>
        <v>0</v>
      </c>
      <c r="AR51" s="276">
        <f>AR49</f>
        <v>0</v>
      </c>
      <c r="AS51" s="276">
        <f>AS49</f>
        <v>0</v>
      </c>
      <c r="AT51" s="276">
        <f>AT49</f>
        <v>0</v>
      </c>
      <c r="AU51" s="277">
        <f t="shared" si="33"/>
        <v>0</v>
      </c>
      <c r="AV51" s="277">
        <f t="shared" si="33"/>
        <v>0</v>
      </c>
      <c r="AW51" s="276"/>
      <c r="AX51" s="276"/>
      <c r="AY51" s="276"/>
      <c r="AZ51" s="276"/>
    </row>
    <row r="52" spans="1:52" ht="15" hidden="1" customHeight="1" outlineLevel="1" collapsed="1" x14ac:dyDescent="0.25">
      <c r="A52" s="270" t="s">
        <v>44</v>
      </c>
      <c r="B52" s="272" t="str">
        <f>IFERROR(Доллар!$R$35,"")</f>
        <v/>
      </c>
      <c r="C52" s="272" t="str">
        <f>IFERROR(Евро!$R$35,"")</f>
        <v/>
      </c>
      <c r="D52" s="272" t="str">
        <f>IFERROR('Доллар (бв)'!$R$35,"")</f>
        <v/>
      </c>
      <c r="E52" s="272" t="str">
        <f>IFERROR('Евро (бв)'!$R$35,"")</f>
        <v/>
      </c>
      <c r="F52" s="272" t="str">
        <f>IFERROR(фунт!$R$35,"")</f>
        <v/>
      </c>
      <c r="G52" s="272" t="str">
        <f>IFERROR('иена, ¥'!$R$35,"")</f>
        <v/>
      </c>
      <c r="H52" s="272" t="str">
        <f>IFERROR('австр долл.'!$R$35,"")</f>
        <v/>
      </c>
      <c r="I52" s="272" t="str">
        <f>IFERROR(шв.фр.!$R$35,"")</f>
        <v/>
      </c>
      <c r="J52" s="272" t="str">
        <f>IFERROR(юань!$R$35,"")</f>
        <v/>
      </c>
      <c r="K52" s="272" t="str">
        <f>IFERROR(тенге!$R$35,"")</f>
        <v/>
      </c>
      <c r="L52" s="272" t="str">
        <f>IFERROR('тенге (курс $)'!$R$35,"")</f>
        <v/>
      </c>
      <c r="M52" s="272" t="str">
        <f>IFERROR('динар (курс $)'!$R$35,"")</f>
        <v/>
      </c>
      <c r="N52" s="272" t="str">
        <f>IFERROR('динар (крос-курс $)'!$R$35,"")</f>
        <v/>
      </c>
      <c r="O52" s="272" t="str">
        <f>IFERROR('динар (крос-курс €)'!$R$35,"")</f>
        <v/>
      </c>
      <c r="P52" s="272" t="str">
        <f>IFERROR('Медь (LME)'!$R$35,"")</f>
        <v/>
      </c>
      <c r="Q52" s="272" t="str">
        <f>IFERROR('Цинк (LME)'!$R$35,"")</f>
        <v/>
      </c>
      <c r="R52" s="272" t="str">
        <f>IFERROR('Никель (LME)'!$R$35,"")</f>
        <v/>
      </c>
      <c r="S52" s="272" t="str">
        <f>IFERROR('Свинец (LME)'!$R$35,"")</f>
        <v/>
      </c>
      <c r="T52" s="272" t="str">
        <f>IFERROR('Алюминий (LME)'!$R$35,"")</f>
        <v/>
      </c>
      <c r="U52" s="272" t="str">
        <f>IFERROR('Золото (ЦБ)'!$R$35,"")</f>
        <v/>
      </c>
      <c r="V52" s="272" t="str">
        <f>IFERROR('Серебро (ЦБ)'!$R$35,"")</f>
        <v/>
      </c>
      <c r="W52" s="272" t="str">
        <f>IFERROR('Платина (ЦБ)'!$R$35,"")</f>
        <v/>
      </c>
      <c r="X52" s="272" t="str">
        <f>IFERROR('Палладий (ЦБ)'!$R$35,"")</f>
        <v/>
      </c>
      <c r="Y52" s="272" t="str">
        <f>IFERROR('Золото (KITCO-LME)'!$R$35,"")</f>
        <v/>
      </c>
      <c r="Z52" s="272" t="str">
        <f>IFERROR('Серебро (KITCO-LME)'!$R$35,"")</f>
        <v/>
      </c>
      <c r="AA52" s="272" t="str">
        <f>IFERROR('Платина (KITCO-LME)'!$R$35,"")</f>
        <v/>
      </c>
      <c r="AB52" s="272" t="str">
        <f>IFERROR('Палладий (KITCO-LME)'!$R$35,"")</f>
        <v/>
      </c>
      <c r="AC52" s="272"/>
      <c r="AD52" s="272"/>
      <c r="AE52" s="272">
        <f>Техничка!B157</f>
        <v>0</v>
      </c>
      <c r="AF52" s="272">
        <f>Техничка!C157</f>
        <v>0</v>
      </c>
      <c r="AG52" s="272">
        <f>Техничка!M157</f>
        <v>0</v>
      </c>
      <c r="AH52" s="272">
        <f>Техничка!K157</f>
        <v>0</v>
      </c>
      <c r="AI52" s="272">
        <f>Техничка!L157</f>
        <v>0</v>
      </c>
      <c r="AJ52" s="272">
        <f>Техничка!N157</f>
        <v>0</v>
      </c>
      <c r="AK52" s="272"/>
      <c r="AL52" s="272">
        <f>Техничка!D157</f>
        <v>0</v>
      </c>
      <c r="AM52" s="272">
        <f>Техничка!E157</f>
        <v>0</v>
      </c>
      <c r="AN52" s="272">
        <f>Техничка!F157</f>
        <v>0</v>
      </c>
      <c r="AO52" s="272">
        <f>Техничка!G157</f>
        <v>0</v>
      </c>
      <c r="AP52" s="272">
        <f>Техничка!H157</f>
        <v>0</v>
      </c>
      <c r="AQ52" s="272">
        <f>Техничка!I157</f>
        <v>0</v>
      </c>
      <c r="AR52" s="272">
        <f>Техничка!J157</f>
        <v>0</v>
      </c>
      <c r="AS52" s="272">
        <f>Техничка!O157</f>
        <v>0</v>
      </c>
      <c r="AT52" s="272">
        <f>Техничка!P157</f>
        <v>0</v>
      </c>
      <c r="AU52" s="272">
        <f>Техничка!Q157</f>
        <v>0</v>
      </c>
      <c r="AV52" s="272">
        <f>Техничка!R157</f>
        <v>0</v>
      </c>
      <c r="AW52" s="272">
        <f>Техничка!S157</f>
        <v>0</v>
      </c>
      <c r="AX52" s="272">
        <f>Техничка!T157</f>
        <v>0</v>
      </c>
      <c r="AY52" s="272">
        <f>Техничка!U157</f>
        <v>0</v>
      </c>
      <c r="AZ52" s="272">
        <f>Техничка!V157</f>
        <v>0</v>
      </c>
    </row>
    <row r="53" spans="1:52" ht="15" hidden="1" customHeight="1" outlineLevel="1" x14ac:dyDescent="0.25">
      <c r="A53" s="273" t="s">
        <v>17</v>
      </c>
      <c r="B53" s="274" t="str">
        <f>IFERROR(Доллар!$B$46,"")</f>
        <v/>
      </c>
      <c r="C53" s="274" t="str">
        <f>IFERROR(Евро!$B$46,"")</f>
        <v/>
      </c>
      <c r="D53" s="274" t="str">
        <f>IFERROR('Доллар (бв)'!$B$46,"")</f>
        <v/>
      </c>
      <c r="E53" s="274" t="str">
        <f>IFERROR('Евро (бв)'!$B$46,"")</f>
        <v/>
      </c>
      <c r="F53" s="274" t="str">
        <f>IFERROR(фунт!$B$46,"")</f>
        <v/>
      </c>
      <c r="G53" s="274" t="str">
        <f>IFERROR('иена, ¥'!$B$46,"")</f>
        <v/>
      </c>
      <c r="H53" s="274" t="str">
        <f>IFERROR('австр долл.'!$B$46,"")</f>
        <v/>
      </c>
      <c r="I53" s="274" t="str">
        <f>IFERROR(шв.фр.!$B$46,"")</f>
        <v/>
      </c>
      <c r="J53" s="274" t="str">
        <f>IFERROR(юань!$B$46,"")</f>
        <v/>
      </c>
      <c r="K53" s="274" t="str">
        <f>IFERROR(тенге!$B$46,"")</f>
        <v/>
      </c>
      <c r="L53" s="274" t="str">
        <f>IFERROR('тенге (курс $)'!$B$46,"")</f>
        <v/>
      </c>
      <c r="M53" s="274" t="str">
        <f>IFERROR('динар (курс $)'!$B$46,"")</f>
        <v/>
      </c>
      <c r="N53" s="274" t="str">
        <f>IFERROR('динар (крос-курс $)'!$B$46,"")</f>
        <v/>
      </c>
      <c r="O53" s="274" t="str">
        <f>IFERROR('динар (крос-курс €)'!$B$46,"")</f>
        <v/>
      </c>
      <c r="P53" s="274" t="str">
        <f>IFERROR('Медь (LME)'!$B$46,"")</f>
        <v/>
      </c>
      <c r="Q53" s="274" t="str">
        <f>IFERROR('Цинк (LME)'!$B$46,"")</f>
        <v/>
      </c>
      <c r="R53" s="274" t="str">
        <f>IFERROR('Никель (LME)'!$B$46,"")</f>
        <v/>
      </c>
      <c r="S53" s="274" t="str">
        <f>IFERROR('Свинец (LME)'!$B$46,"")</f>
        <v/>
      </c>
      <c r="T53" s="274" t="str">
        <f>IFERROR('Алюминий (LME)'!$B$46,"")</f>
        <v/>
      </c>
      <c r="U53" s="274" t="str">
        <f>IFERROR('Золото (ЦБ)'!$B$46,"")</f>
        <v/>
      </c>
      <c r="V53" s="274" t="str">
        <f>IFERROR('Серебро (ЦБ)'!$B$46,"")</f>
        <v/>
      </c>
      <c r="W53" s="274" t="str">
        <f>IFERROR('Платина (ЦБ)'!$B$46,"")</f>
        <v/>
      </c>
      <c r="X53" s="274" t="str">
        <f>IFERROR('Палладий (ЦБ)'!$B$46,"")</f>
        <v/>
      </c>
      <c r="Y53" s="274" t="str">
        <f>IFERROR('Золото (KITCO-LME)'!$B$46,"")</f>
        <v/>
      </c>
      <c r="Z53" s="274" t="str">
        <f>IFERROR('Серебро (KITCO-LME)'!$B$46,"")</f>
        <v/>
      </c>
      <c r="AA53" s="274" t="str">
        <f>IFERROR('Платина (KITCO-LME)'!$B$46,"")</f>
        <v/>
      </c>
      <c r="AB53" s="274" t="str">
        <f>IFERROR('Палладий (KITCO-LME)'!$B$46,"")</f>
        <v/>
      </c>
      <c r="AC53" s="274"/>
      <c r="AD53" s="274"/>
      <c r="AE53" s="274">
        <f>AE52</f>
        <v>0</v>
      </c>
      <c r="AF53" s="274">
        <f t="shared" ref="AF53:AV53" si="34">AF52</f>
        <v>0</v>
      </c>
      <c r="AG53" s="274">
        <f>AG52</f>
        <v>0</v>
      </c>
      <c r="AH53" s="274">
        <f>AH52</f>
        <v>0</v>
      </c>
      <c r="AI53" s="274">
        <f>AI52</f>
        <v>0</v>
      </c>
      <c r="AJ53" s="274">
        <f>AJ52</f>
        <v>0</v>
      </c>
      <c r="AK53" s="274"/>
      <c r="AL53" s="274">
        <f t="shared" si="34"/>
        <v>0</v>
      </c>
      <c r="AM53" s="274">
        <f t="shared" si="34"/>
        <v>0</v>
      </c>
      <c r="AN53" s="274">
        <f t="shared" si="34"/>
        <v>0</v>
      </c>
      <c r="AO53" s="274">
        <f t="shared" si="34"/>
        <v>0</v>
      </c>
      <c r="AP53" s="274">
        <f t="shared" si="34"/>
        <v>0</v>
      </c>
      <c r="AQ53" s="274">
        <f t="shared" si="34"/>
        <v>0</v>
      </c>
      <c r="AR53" s="274">
        <f t="shared" si="34"/>
        <v>0</v>
      </c>
      <c r="AS53" s="274">
        <f t="shared" si="34"/>
        <v>0</v>
      </c>
      <c r="AT53" s="274">
        <f t="shared" si="34"/>
        <v>0</v>
      </c>
      <c r="AU53" s="274">
        <f t="shared" si="34"/>
        <v>0</v>
      </c>
      <c r="AV53" s="274">
        <f t="shared" si="34"/>
        <v>0</v>
      </c>
      <c r="AW53" s="274">
        <f t="shared" ref="AW53:AX53" si="35">AW52</f>
        <v>0</v>
      </c>
      <c r="AX53" s="274">
        <f t="shared" si="35"/>
        <v>0</v>
      </c>
      <c r="AY53" s="274">
        <f t="shared" ref="AY53:AZ53" si="36">AY52</f>
        <v>0</v>
      </c>
      <c r="AZ53" s="274">
        <f t="shared" si="36"/>
        <v>0</v>
      </c>
    </row>
    <row r="54" spans="1:52" ht="15" hidden="1" customHeight="1" outlineLevel="1" x14ac:dyDescent="0.25">
      <c r="A54" s="397" t="s">
        <v>20</v>
      </c>
      <c r="B54" s="398">
        <f>IFERROR(Доллар!$B$49,"")</f>
        <v>70.337500000000006</v>
      </c>
      <c r="C54" s="398">
        <f>IFERROR(Евро!$B$49,"")</f>
        <v>75.655299999999997</v>
      </c>
      <c r="D54" s="398" t="str">
        <f>IFERROR('Доллар (бв)'!$B$49,"")</f>
        <v/>
      </c>
      <c r="E54" s="398" t="str">
        <f>IFERROR('Евро (бв)'!$B$49,"")</f>
        <v/>
      </c>
      <c r="F54" s="398">
        <f>IFERROR(фунт!$B$49,"")</f>
        <v>84.791899999999998</v>
      </c>
      <c r="G54" s="398">
        <f>IFERROR('иена, ¥'!$B$49,"")</f>
        <v>0.530609</v>
      </c>
      <c r="H54" s="398">
        <f>IFERROR('австр долл.'!$B$49,"")</f>
        <v>47.653700000000001</v>
      </c>
      <c r="I54" s="398">
        <f>IFERROR(шв.фр.!$B$49,"")</f>
        <v>76.180499999999995</v>
      </c>
      <c r="J54" s="398">
        <f>IFERROR(юань!$B$49,"")</f>
        <v>9.8949200000000008</v>
      </c>
      <c r="K54" s="398">
        <f>IFERROR(тенге!$B$49,"")</f>
        <v>0.152583</v>
      </c>
      <c r="L54" s="398">
        <f>IFERROR('тенге (курс $)'!$B$49,"")</f>
        <v>463.53888888888883</v>
      </c>
      <c r="M54" s="398" t="str">
        <f>IFERROR('динар (курс $)'!$B$49,"")</f>
        <v/>
      </c>
      <c r="N54" s="398" t="str">
        <f>IFERROR('динар (крос-курс $)'!$B$49,"")</f>
        <v/>
      </c>
      <c r="O54" s="398" t="str">
        <f>IFERROR('динар (крос-курс €)'!$B$49,"")</f>
        <v/>
      </c>
      <c r="P54" s="398">
        <f>IFERROR('Медь (LME)'!$B$49,"")</f>
        <v>8345.375</v>
      </c>
      <c r="Q54" s="398">
        <f>IFERROR('Цинк (LME)'!$B$49,"")</f>
        <v>3003.75</v>
      </c>
      <c r="R54" s="398">
        <f>IFERROR('Никель (LME)'!$B$49,"")</f>
        <v>29297.5</v>
      </c>
      <c r="S54" s="398">
        <f>IFERROR('Свинец (LME)'!$B$49,"")</f>
        <v>2296.625</v>
      </c>
      <c r="T54" s="398">
        <f>IFERROR('Алюминий (LME)'!$B$49,"")</f>
        <v>2275</v>
      </c>
      <c r="U54" s="398" t="str">
        <f>IFERROR('Золото (ЦБ)'!$B$49,"")</f>
        <v/>
      </c>
      <c r="V54" s="398" t="str">
        <f>IFERROR('Серебро (ЦБ)'!$B$49,"")</f>
        <v/>
      </c>
      <c r="W54" s="398" t="str">
        <f>IFERROR('Платина (ЦБ)'!$B$49,"")</f>
        <v/>
      </c>
      <c r="X54" s="398" t="str">
        <f>IFERROR('Палладий (ЦБ)'!$B$49,"")</f>
        <v/>
      </c>
      <c r="Y54" s="398">
        <f>IFERROR('Золото (KITCO-LME)'!$B$49,"")</f>
        <v>1846.6875</v>
      </c>
      <c r="Z54" s="398">
        <f>IFERROR('Серебро (KITCO-LME)'!$B$49,"")</f>
        <v>23.862500000000001</v>
      </c>
      <c r="AA54" s="398">
        <f>IFERROR('Платина (KITCO-LME)'!$B$49,"")</f>
        <v>1074.25</v>
      </c>
      <c r="AB54" s="398">
        <f>IFERROR('Палладий (KITCO-LME)'!$B$49,"")</f>
        <v>1774.5</v>
      </c>
      <c r="AC54" s="398"/>
      <c r="AD54" s="398"/>
      <c r="AE54" s="398">
        <f>AE52</f>
        <v>0</v>
      </c>
      <c r="AF54" s="398">
        <f t="shared" ref="AF54:AV54" si="37">AF52</f>
        <v>0</v>
      </c>
      <c r="AG54" s="398">
        <f>AG52</f>
        <v>0</v>
      </c>
      <c r="AH54" s="398">
        <f>AH52</f>
        <v>0</v>
      </c>
      <c r="AI54" s="398">
        <f>AI52</f>
        <v>0</v>
      </c>
      <c r="AJ54" s="398">
        <f>AJ52</f>
        <v>0</v>
      </c>
      <c r="AK54" s="398"/>
      <c r="AL54" s="398">
        <f t="shared" si="37"/>
        <v>0</v>
      </c>
      <c r="AM54" s="398">
        <f t="shared" si="37"/>
        <v>0</v>
      </c>
      <c r="AN54" s="398">
        <f t="shared" si="37"/>
        <v>0</v>
      </c>
      <c r="AO54" s="398">
        <f t="shared" si="37"/>
        <v>0</v>
      </c>
      <c r="AP54" s="398">
        <f t="shared" si="37"/>
        <v>0</v>
      </c>
      <c r="AQ54" s="398">
        <f t="shared" si="37"/>
        <v>0</v>
      </c>
      <c r="AR54" s="398">
        <f t="shared" si="37"/>
        <v>0</v>
      </c>
      <c r="AS54" s="398">
        <f t="shared" si="37"/>
        <v>0</v>
      </c>
      <c r="AT54" s="398">
        <f t="shared" si="37"/>
        <v>0</v>
      </c>
      <c r="AU54" s="398">
        <f t="shared" si="37"/>
        <v>0</v>
      </c>
      <c r="AV54" s="398">
        <f t="shared" si="37"/>
        <v>0</v>
      </c>
      <c r="AW54" s="398">
        <f t="shared" ref="AW54:AX54" si="38">AW52</f>
        <v>0</v>
      </c>
      <c r="AX54" s="398">
        <f t="shared" si="38"/>
        <v>0</v>
      </c>
      <c r="AY54" s="398">
        <f t="shared" ref="AY54:AZ54" si="39">AY52</f>
        <v>0</v>
      </c>
      <c r="AZ54" s="398">
        <f t="shared" si="39"/>
        <v>0</v>
      </c>
    </row>
    <row r="55" spans="1:52" ht="15" hidden="1" customHeight="1" outlineLevel="1" x14ac:dyDescent="0.25">
      <c r="A55" s="270" t="s">
        <v>45</v>
      </c>
      <c r="B55" s="272" t="str">
        <f>IFERROR(Доллар!$U$35,"")</f>
        <v/>
      </c>
      <c r="C55" s="272" t="str">
        <f>IFERROR(Евро!$U$35,"")</f>
        <v/>
      </c>
      <c r="D55" s="272" t="str">
        <f>IFERROR('Доллар (бв)'!$U$35,"")</f>
        <v/>
      </c>
      <c r="E55" s="272" t="str">
        <f>IFERROR('Евро (бв)'!$U$35,"")</f>
        <v/>
      </c>
      <c r="F55" s="272" t="str">
        <f>IFERROR(фунт!$U$35,"")</f>
        <v/>
      </c>
      <c r="G55" s="272" t="str">
        <f>IFERROR('иена, ¥'!$U$35,"")</f>
        <v/>
      </c>
      <c r="H55" s="272" t="str">
        <f>IFERROR('австр долл.'!$U$35,"")</f>
        <v/>
      </c>
      <c r="I55" s="272" t="str">
        <f>IFERROR(шв.фр.!$U$35,"")</f>
        <v/>
      </c>
      <c r="J55" s="272" t="str">
        <f>IFERROR(юань!$U$35,"")</f>
        <v/>
      </c>
      <c r="K55" s="272" t="str">
        <f>IFERROR(тенге!$U$35,"")</f>
        <v/>
      </c>
      <c r="L55" s="272" t="str">
        <f>IFERROR('тенге (курс $)'!$U$35,"")</f>
        <v/>
      </c>
      <c r="M55" s="272" t="str">
        <f>IFERROR('динар (курс $)'!$U$35,"")</f>
        <v/>
      </c>
      <c r="N55" s="272" t="str">
        <f>IFERROR('динар (крос-курс $)'!$U$35,"")</f>
        <v/>
      </c>
      <c r="O55" s="272" t="str">
        <f>IFERROR('динар (крос-курс €)'!$U$35,"")</f>
        <v/>
      </c>
      <c r="P55" s="272" t="str">
        <f>IFERROR('Медь (LME)'!$U$35,"")</f>
        <v/>
      </c>
      <c r="Q55" s="272" t="str">
        <f>IFERROR('Цинк (LME)'!$U$35,"")</f>
        <v/>
      </c>
      <c r="R55" s="272" t="str">
        <f>IFERROR('Никель (LME)'!$U$35,"")</f>
        <v/>
      </c>
      <c r="S55" s="272" t="str">
        <f>IFERROR('Свинец (LME)'!$U$35,"")</f>
        <v/>
      </c>
      <c r="T55" s="272" t="str">
        <f>IFERROR('Алюминий (LME)'!$U$35,"")</f>
        <v/>
      </c>
      <c r="U55" s="272" t="str">
        <f>IFERROR('Золото (ЦБ)'!$U$35,"")</f>
        <v/>
      </c>
      <c r="V55" s="272" t="str">
        <f>IFERROR('Серебро (ЦБ)'!$U$35,"")</f>
        <v/>
      </c>
      <c r="W55" s="272" t="str">
        <f>IFERROR('Платина (ЦБ)'!$U$35,"")</f>
        <v/>
      </c>
      <c r="X55" s="272" t="str">
        <f>IFERROR('Палладий (ЦБ)'!$U$35,"")</f>
        <v/>
      </c>
      <c r="Y55" s="272" t="str">
        <f>IFERROR('Золото (KITCO-LME)'!$U$35,"")</f>
        <v/>
      </c>
      <c r="Z55" s="272" t="str">
        <f>IFERROR('Серебро (KITCO-LME)'!$U$35,"")</f>
        <v/>
      </c>
      <c r="AA55" s="272" t="str">
        <f>IFERROR('Платина (KITCO-LME)'!$U$35,"")</f>
        <v/>
      </c>
      <c r="AB55" s="272" t="str">
        <f>IFERROR('Палладий (KITCO-LME)'!$U$35,"")</f>
        <v/>
      </c>
      <c r="AC55" s="272"/>
      <c r="AD55" s="272"/>
      <c r="AE55" s="272">
        <f>Техничка!B162</f>
        <v>0</v>
      </c>
      <c r="AF55" s="272">
        <f>Техничка!C162</f>
        <v>0</v>
      </c>
      <c r="AG55" s="272">
        <f>Техничка!M162</f>
        <v>0</v>
      </c>
      <c r="AH55" s="272">
        <f>Техничка!K162</f>
        <v>0</v>
      </c>
      <c r="AI55" s="272">
        <f>Техничка!L162</f>
        <v>0</v>
      </c>
      <c r="AJ55" s="272">
        <f>Техничка!N162</f>
        <v>0</v>
      </c>
      <c r="AK55" s="272"/>
      <c r="AL55" s="272">
        <f>Техничка!D162</f>
        <v>0</v>
      </c>
      <c r="AM55" s="272">
        <f>Техничка!E162</f>
        <v>0</v>
      </c>
      <c r="AN55" s="272">
        <f>Техничка!F162</f>
        <v>0</v>
      </c>
      <c r="AO55" s="272">
        <f>Техничка!G162</f>
        <v>0</v>
      </c>
      <c r="AP55" s="272">
        <f>Техничка!H162</f>
        <v>0</v>
      </c>
      <c r="AQ55" s="272">
        <f>Техничка!I162</f>
        <v>0</v>
      </c>
      <c r="AR55" s="272">
        <f>Техничка!J162</f>
        <v>0</v>
      </c>
      <c r="AS55" s="272">
        <f>Техничка!O162</f>
        <v>0</v>
      </c>
      <c r="AT55" s="272">
        <f>Техничка!P162</f>
        <v>0</v>
      </c>
      <c r="AU55" s="272">
        <f>Техничка!Q162</f>
        <v>0</v>
      </c>
      <c r="AV55" s="272">
        <f>Техничка!R162</f>
        <v>0</v>
      </c>
      <c r="AW55" s="272">
        <f>Техничка!S162</f>
        <v>0</v>
      </c>
      <c r="AX55" s="272">
        <f>Техничка!T162</f>
        <v>0</v>
      </c>
      <c r="AY55" s="272">
        <f>Техничка!U162</f>
        <v>0</v>
      </c>
      <c r="AZ55" s="272">
        <f>Техничка!V162</f>
        <v>0</v>
      </c>
    </row>
    <row r="56" spans="1:52" ht="15" hidden="1" customHeight="1" outlineLevel="1" x14ac:dyDescent="0.25">
      <c r="A56" s="273" t="s">
        <v>58</v>
      </c>
      <c r="B56" s="274">
        <f>IFERROR(Доллар!$U$38,"")</f>
        <v>70.337500000000006</v>
      </c>
      <c r="C56" s="274">
        <f>IFERROR(Евро!$U$38,"")</f>
        <v>75.655299999999997</v>
      </c>
      <c r="D56" s="274" t="str">
        <f>IFERROR('Доллар (бв)'!$U$38,"")</f>
        <v/>
      </c>
      <c r="E56" s="274" t="str">
        <f>IFERROR('Евро (бв)'!$U$38,"")</f>
        <v/>
      </c>
      <c r="F56" s="274">
        <f>IFERROR(фунт!$U$38,"")</f>
        <v>84.791899999999998</v>
      </c>
      <c r="G56" s="274">
        <f>IFERROR('иена, ¥'!$U$38,"")</f>
        <v>0.530609</v>
      </c>
      <c r="H56" s="274">
        <f>IFERROR('австр долл.'!$U$38,"")</f>
        <v>47.653700000000001</v>
      </c>
      <c r="I56" s="274">
        <f>IFERROR(шв.фр.!$U$38,"")</f>
        <v>76.180499999999995</v>
      </c>
      <c r="J56" s="274">
        <f>IFERROR(юань!$U$38,"")</f>
        <v>9.8949200000000008</v>
      </c>
      <c r="K56" s="274">
        <f>IFERROR(тенге!$U$38,"")</f>
        <v>0.152583</v>
      </c>
      <c r="L56" s="274">
        <f>IFERROR('тенге (курс $)'!$U$38,"")</f>
        <v>463.53888888888883</v>
      </c>
      <c r="M56" s="274" t="str">
        <f>IFERROR('динар (курс $)'!$U$38,"")</f>
        <v/>
      </c>
      <c r="N56" s="274" t="str">
        <f>IFERROR('динар (крос-курс $)'!$U$38,"")</f>
        <v/>
      </c>
      <c r="O56" s="274" t="str">
        <f>IFERROR('динар (крос-курс €)'!$U$38,"")</f>
        <v/>
      </c>
      <c r="P56" s="274">
        <f>IFERROR('Медь (LME)'!$U$38,"")</f>
        <v>8345.375</v>
      </c>
      <c r="Q56" s="274">
        <f>IFERROR('Цинк (LME)'!$U$38,"")</f>
        <v>3003.75</v>
      </c>
      <c r="R56" s="274">
        <f>IFERROR('Никель (LME)'!$U$38,"")</f>
        <v>29297.5</v>
      </c>
      <c r="S56" s="274">
        <f>IFERROR('Свинец (LME)'!$U$38,"")</f>
        <v>2296.625</v>
      </c>
      <c r="T56" s="274">
        <f>IFERROR('Алюминий (LME)'!$U$38,"")</f>
        <v>2275</v>
      </c>
      <c r="U56" s="274" t="str">
        <f>IFERROR('Золото (ЦБ)'!$U$38,"")</f>
        <v/>
      </c>
      <c r="V56" s="274" t="str">
        <f>IFERROR('Серебро (ЦБ)'!$U$38,"")</f>
        <v/>
      </c>
      <c r="W56" s="274" t="str">
        <f>IFERROR('Платина (ЦБ)'!$U$38,"")</f>
        <v/>
      </c>
      <c r="X56" s="274" t="str">
        <f>IFERROR('Палладий (ЦБ)'!$U$38,"")</f>
        <v/>
      </c>
      <c r="Y56" s="274">
        <f>IFERROR('Золото (KITCO-LME)'!$U$38,"")</f>
        <v>1846.6875</v>
      </c>
      <c r="Z56" s="274">
        <f>IFERROR('Серебро (KITCO-LME)'!$U$38,"")</f>
        <v>23.862500000000001</v>
      </c>
      <c r="AA56" s="274">
        <f>IFERROR('Платина (KITCO-LME)'!$U$38,"")</f>
        <v>1074.25</v>
      </c>
      <c r="AB56" s="274">
        <f>IFERROR('Палладий (KITCO-LME)'!$U$38,"")</f>
        <v>1774.5</v>
      </c>
      <c r="AC56" s="274"/>
      <c r="AD56" s="274"/>
      <c r="AE56" s="274">
        <f>AE55</f>
        <v>0</v>
      </c>
      <c r="AF56" s="274">
        <f t="shared" ref="AF56:AV56" si="40">AF55</f>
        <v>0</v>
      </c>
      <c r="AG56" s="274">
        <f>AG55</f>
        <v>0</v>
      </c>
      <c r="AH56" s="274">
        <f>AH55</f>
        <v>0</v>
      </c>
      <c r="AI56" s="274">
        <f>AI55</f>
        <v>0</v>
      </c>
      <c r="AJ56" s="274">
        <f>AJ55</f>
        <v>0</v>
      </c>
      <c r="AK56" s="274"/>
      <c r="AL56" s="274">
        <f t="shared" si="40"/>
        <v>0</v>
      </c>
      <c r="AM56" s="274">
        <f t="shared" si="40"/>
        <v>0</v>
      </c>
      <c r="AN56" s="274">
        <f t="shared" si="40"/>
        <v>0</v>
      </c>
      <c r="AO56" s="274">
        <f t="shared" si="40"/>
        <v>0</v>
      </c>
      <c r="AP56" s="274">
        <f t="shared" si="40"/>
        <v>0</v>
      </c>
      <c r="AQ56" s="274">
        <f t="shared" si="40"/>
        <v>0</v>
      </c>
      <c r="AR56" s="274">
        <f t="shared" si="40"/>
        <v>0</v>
      </c>
      <c r="AS56" s="274">
        <f t="shared" si="40"/>
        <v>0</v>
      </c>
      <c r="AT56" s="274">
        <f t="shared" si="40"/>
        <v>0</v>
      </c>
      <c r="AU56" s="274">
        <f t="shared" si="40"/>
        <v>0</v>
      </c>
      <c r="AV56" s="274">
        <f t="shared" si="40"/>
        <v>0</v>
      </c>
      <c r="AW56" s="274">
        <f t="shared" ref="AW56:AX56" si="41">AW55</f>
        <v>0</v>
      </c>
      <c r="AX56" s="274">
        <f t="shared" si="41"/>
        <v>0</v>
      </c>
      <c r="AY56" s="274">
        <f t="shared" ref="AY56:AZ56" si="42">AY55</f>
        <v>0</v>
      </c>
      <c r="AZ56" s="274">
        <f t="shared" si="42"/>
        <v>0</v>
      </c>
    </row>
    <row r="57" spans="1:52" ht="15" hidden="1" customHeight="1" outlineLevel="1" x14ac:dyDescent="0.25">
      <c r="A57" s="270" t="s">
        <v>46</v>
      </c>
      <c r="B57" s="272" t="str">
        <f>IFERROR(Доллар!$X$35,"")</f>
        <v/>
      </c>
      <c r="C57" s="272" t="str">
        <f>IFERROR(Евро!$X$35,"")</f>
        <v/>
      </c>
      <c r="D57" s="272" t="str">
        <f>IFERROR('Доллар (бв)'!$X$35,"")</f>
        <v/>
      </c>
      <c r="E57" s="272" t="str">
        <f>IFERROR('Евро (бв)'!$X$35,"")</f>
        <v/>
      </c>
      <c r="F57" s="272" t="str">
        <f>IFERROR(фунт!$X$35,"")</f>
        <v/>
      </c>
      <c r="G57" s="272" t="str">
        <f>IFERROR('иена, ¥'!$X$35,"")</f>
        <v/>
      </c>
      <c r="H57" s="272" t="str">
        <f>IFERROR('австр долл.'!$X$35,"")</f>
        <v/>
      </c>
      <c r="I57" s="272" t="str">
        <f>IFERROR(шв.фр.!$X$35,"")</f>
        <v/>
      </c>
      <c r="J57" s="272" t="str">
        <f>IFERROR(юань!$X$35,"")</f>
        <v/>
      </c>
      <c r="K57" s="272" t="str">
        <f>IFERROR(тенге!$X$35,"")</f>
        <v/>
      </c>
      <c r="L57" s="272" t="str">
        <f>IFERROR('тенге (курс $)'!$X$35,"")</f>
        <v/>
      </c>
      <c r="M57" s="272" t="str">
        <f>IFERROR('динар (курс $)'!$X$35,"")</f>
        <v/>
      </c>
      <c r="N57" s="272" t="str">
        <f>IFERROR('динар (крос-курс $)'!$X$35,"")</f>
        <v/>
      </c>
      <c r="O57" s="272" t="str">
        <f>IFERROR('динар (крос-курс €)'!$X$35,"")</f>
        <v/>
      </c>
      <c r="P57" s="272" t="str">
        <f>IFERROR('Медь (LME)'!$X$35,"")</f>
        <v/>
      </c>
      <c r="Q57" s="272" t="str">
        <f>IFERROR('Цинк (LME)'!$X$35,"")</f>
        <v/>
      </c>
      <c r="R57" s="272" t="str">
        <f>IFERROR('Никель (LME)'!$X$35,"")</f>
        <v/>
      </c>
      <c r="S57" s="272" t="str">
        <f>IFERROR('Свинец (LME)'!$X$35,"")</f>
        <v/>
      </c>
      <c r="T57" s="272" t="str">
        <f>IFERROR('Алюминий (LME)'!$X$35,"")</f>
        <v/>
      </c>
      <c r="U57" s="272" t="str">
        <f>IFERROR('Золото (ЦБ)'!$X$35,"")</f>
        <v/>
      </c>
      <c r="V57" s="272" t="str">
        <f>IFERROR('Серебро (ЦБ)'!$X$35,"")</f>
        <v/>
      </c>
      <c r="W57" s="272" t="str">
        <f>IFERROR('Платина (ЦБ)'!$X$35,"")</f>
        <v/>
      </c>
      <c r="X57" s="272" t="str">
        <f>IFERROR('Палладий (ЦБ)'!$X$35,"")</f>
        <v/>
      </c>
      <c r="Y57" s="272" t="str">
        <f>IFERROR('Золото (KITCO-LME)'!$X$35,"")</f>
        <v/>
      </c>
      <c r="Z57" s="272" t="str">
        <f>IFERROR('Серебро (KITCO-LME)'!$X$35,"")</f>
        <v/>
      </c>
      <c r="AA57" s="272" t="str">
        <f>IFERROR('Платина (KITCO-LME)'!$X$35,"")</f>
        <v/>
      </c>
      <c r="AB57" s="272" t="str">
        <f>IFERROR('Палладий (KITCO-LME)'!$X$35,"")</f>
        <v/>
      </c>
      <c r="AC57" s="272"/>
      <c r="AD57" s="272"/>
      <c r="AE57" s="272">
        <f>Техничка!B167</f>
        <v>0</v>
      </c>
      <c r="AF57" s="272">
        <f>Техничка!C167</f>
        <v>0</v>
      </c>
      <c r="AG57" s="272">
        <f>Техничка!M167</f>
        <v>0</v>
      </c>
      <c r="AH57" s="272">
        <f>Техничка!K167</f>
        <v>0</v>
      </c>
      <c r="AI57" s="272">
        <f>Техничка!L167</f>
        <v>0</v>
      </c>
      <c r="AJ57" s="272">
        <f>Техничка!N167</f>
        <v>0</v>
      </c>
      <c r="AK57" s="272"/>
      <c r="AL57" s="272">
        <f>Техничка!D167</f>
        <v>0</v>
      </c>
      <c r="AM57" s="272">
        <f>Техничка!E167</f>
        <v>0</v>
      </c>
      <c r="AN57" s="272">
        <f>Техничка!F167</f>
        <v>0</v>
      </c>
      <c r="AO57" s="272">
        <f>Техничка!G167</f>
        <v>0</v>
      </c>
      <c r="AP57" s="272">
        <f>Техничка!H167</f>
        <v>0</v>
      </c>
      <c r="AQ57" s="272">
        <f>Техничка!I167</f>
        <v>0</v>
      </c>
      <c r="AR57" s="272">
        <f>Техничка!J167</f>
        <v>0</v>
      </c>
      <c r="AS57" s="272">
        <f>Техничка!O167</f>
        <v>0</v>
      </c>
      <c r="AT57" s="272">
        <f>Техничка!P167</f>
        <v>0</v>
      </c>
      <c r="AU57" s="272">
        <f>Техничка!Q167</f>
        <v>0</v>
      </c>
      <c r="AV57" s="272">
        <f>Техничка!R167</f>
        <v>0</v>
      </c>
      <c r="AW57" s="272">
        <f>Техничка!S167</f>
        <v>0</v>
      </c>
      <c r="AX57" s="272">
        <f>Техничка!T167</f>
        <v>0</v>
      </c>
      <c r="AY57" s="272">
        <f>Техничка!U167</f>
        <v>0</v>
      </c>
      <c r="AZ57" s="272">
        <f>Техничка!V167</f>
        <v>0</v>
      </c>
    </row>
    <row r="58" spans="1:52" ht="15" hidden="1" customHeight="1" outlineLevel="1" x14ac:dyDescent="0.25">
      <c r="A58" s="273" t="s">
        <v>59</v>
      </c>
      <c r="B58" s="274">
        <f>IFERROR(Доллар!$X$38,"")</f>
        <v>70.337500000000006</v>
      </c>
      <c r="C58" s="274">
        <f>IFERROR(Евро!$X$38,"")</f>
        <v>75.655299999999997</v>
      </c>
      <c r="D58" s="274" t="str">
        <f>IFERROR('Доллар (бв)'!$X$38,"")</f>
        <v/>
      </c>
      <c r="E58" s="274" t="str">
        <f>IFERROR('Евро (бв)'!$X$38,"")</f>
        <v/>
      </c>
      <c r="F58" s="274">
        <f>IFERROR(фунт!$X$38,"")</f>
        <v>84.791899999999998</v>
      </c>
      <c r="G58" s="274">
        <f>IFERROR('иена, ¥'!$X$38,"")</f>
        <v>0.530609</v>
      </c>
      <c r="H58" s="274">
        <f>IFERROR('австр долл.'!$X$38,"")</f>
        <v>47.653700000000001</v>
      </c>
      <c r="I58" s="274">
        <f>IFERROR(шв.фр.!$X$38,"")</f>
        <v>76.180499999999995</v>
      </c>
      <c r="J58" s="274">
        <f>IFERROR(юань!$X$38,"")</f>
        <v>9.8949200000000008</v>
      </c>
      <c r="K58" s="274">
        <f>IFERROR(тенге!$X$38,"")</f>
        <v>0.152583</v>
      </c>
      <c r="L58" s="274">
        <f>IFERROR('тенге (курс $)'!$X$38,"")</f>
        <v>463.53888888888883</v>
      </c>
      <c r="M58" s="274" t="str">
        <f>IFERROR('динар (курс $)'!$X$38,"")</f>
        <v/>
      </c>
      <c r="N58" s="274" t="str">
        <f>IFERROR('динар (крос-курс $)'!$X$38,"")</f>
        <v/>
      </c>
      <c r="O58" s="274" t="str">
        <f>IFERROR('динар (крос-курс €)'!$X$38,"")</f>
        <v/>
      </c>
      <c r="P58" s="274">
        <f>IFERROR('Медь (LME)'!$X$38,"")</f>
        <v>8345.375</v>
      </c>
      <c r="Q58" s="274">
        <f>IFERROR('Цинк (LME)'!$X$38,"")</f>
        <v>3003.75</v>
      </c>
      <c r="R58" s="274">
        <f>IFERROR('Никель (LME)'!$X$38,"")</f>
        <v>29297.5</v>
      </c>
      <c r="S58" s="274">
        <f>IFERROR('Свинец (LME)'!$X$38,"")</f>
        <v>2296.625</v>
      </c>
      <c r="T58" s="274">
        <f>IFERROR('Алюминий (LME)'!$X$38,"")</f>
        <v>2275</v>
      </c>
      <c r="U58" s="274" t="str">
        <f>IFERROR('Золото (ЦБ)'!$X$38,"")</f>
        <v/>
      </c>
      <c r="V58" s="274" t="str">
        <f>IFERROR('Серебро (ЦБ)'!$X$38,"")</f>
        <v/>
      </c>
      <c r="W58" s="274" t="str">
        <f>IFERROR('Платина (ЦБ)'!$X$38,"")</f>
        <v/>
      </c>
      <c r="X58" s="274" t="str">
        <f>IFERROR('Палладий (ЦБ)'!$X$38,"")</f>
        <v/>
      </c>
      <c r="Y58" s="274">
        <f>IFERROR('Золото (KITCO-LME)'!$X$38,"")</f>
        <v>1846.6875</v>
      </c>
      <c r="Z58" s="274">
        <f>IFERROR('Серебро (KITCO-LME)'!$X$38,"")</f>
        <v>23.862500000000001</v>
      </c>
      <c r="AA58" s="274">
        <f>IFERROR('Платина (KITCO-LME)'!$X$38,"")</f>
        <v>1074.25</v>
      </c>
      <c r="AB58" s="274">
        <f>IFERROR('Палладий (KITCO-LME)'!$X$38,"")</f>
        <v>1774.5</v>
      </c>
      <c r="AC58" s="274"/>
      <c r="AD58" s="274"/>
      <c r="AE58" s="274">
        <f>AE57</f>
        <v>0</v>
      </c>
      <c r="AF58" s="274">
        <f t="shared" ref="AF58:AV58" si="43">AF57</f>
        <v>0</v>
      </c>
      <c r="AG58" s="274">
        <f>AG57</f>
        <v>0</v>
      </c>
      <c r="AH58" s="274">
        <f>AH57</f>
        <v>0</v>
      </c>
      <c r="AI58" s="274">
        <f>AI57</f>
        <v>0</v>
      </c>
      <c r="AJ58" s="274">
        <f>AJ57</f>
        <v>0</v>
      </c>
      <c r="AK58" s="274"/>
      <c r="AL58" s="274">
        <f t="shared" si="43"/>
        <v>0</v>
      </c>
      <c r="AM58" s="274">
        <f t="shared" si="43"/>
        <v>0</v>
      </c>
      <c r="AN58" s="274">
        <f t="shared" si="43"/>
        <v>0</v>
      </c>
      <c r="AO58" s="274">
        <f t="shared" si="43"/>
        <v>0</v>
      </c>
      <c r="AP58" s="274">
        <f t="shared" si="43"/>
        <v>0</v>
      </c>
      <c r="AQ58" s="274">
        <f t="shared" si="43"/>
        <v>0</v>
      </c>
      <c r="AR58" s="274">
        <f t="shared" si="43"/>
        <v>0</v>
      </c>
      <c r="AS58" s="274">
        <f t="shared" si="43"/>
        <v>0</v>
      </c>
      <c r="AT58" s="274">
        <f t="shared" si="43"/>
        <v>0</v>
      </c>
      <c r="AU58" s="274">
        <f t="shared" si="43"/>
        <v>0</v>
      </c>
      <c r="AV58" s="274">
        <f t="shared" si="43"/>
        <v>0</v>
      </c>
      <c r="AW58" s="274">
        <f t="shared" ref="AW58:AX58" si="44">AW57</f>
        <v>0</v>
      </c>
      <c r="AX58" s="274">
        <f t="shared" si="44"/>
        <v>0</v>
      </c>
      <c r="AY58" s="274">
        <f t="shared" ref="AY58:AZ58" si="45">AY57</f>
        <v>0</v>
      </c>
      <c r="AZ58" s="274">
        <f t="shared" si="45"/>
        <v>0</v>
      </c>
    </row>
    <row r="59" spans="1:52" ht="15" hidden="1" customHeight="1" outlineLevel="1" x14ac:dyDescent="0.25">
      <c r="A59" s="270" t="s">
        <v>47</v>
      </c>
      <c r="B59" s="272" t="str">
        <f>IFERROR(Доллар!$AA$35,"")</f>
        <v/>
      </c>
      <c r="C59" s="272" t="str">
        <f>IFERROR(Евро!$AA$35,"")</f>
        <v/>
      </c>
      <c r="D59" s="272" t="str">
        <f>IFERROR('Доллар (бв)'!$AA$35,"")</f>
        <v/>
      </c>
      <c r="E59" s="272" t="str">
        <f>IFERROR('Евро (бв)'!$AA$35,"")</f>
        <v/>
      </c>
      <c r="F59" s="272" t="str">
        <f>IFERROR(фунт!$AA$35,"")</f>
        <v/>
      </c>
      <c r="G59" s="272" t="str">
        <f>IFERROR('иена, ¥'!$AA$35,"")</f>
        <v/>
      </c>
      <c r="H59" s="272" t="str">
        <f>IFERROR('австр долл.'!$AA$35,"")</f>
        <v/>
      </c>
      <c r="I59" s="272" t="str">
        <f>IFERROR(шв.фр.!$AA$35,"")</f>
        <v/>
      </c>
      <c r="J59" s="272" t="str">
        <f>IFERROR(юань!$AA$35,"")</f>
        <v/>
      </c>
      <c r="K59" s="272" t="str">
        <f>IFERROR(тенге!$AA$35,"")</f>
        <v/>
      </c>
      <c r="L59" s="272" t="str">
        <f>IFERROR('тенге (курс $)'!$AA$35,"")</f>
        <v/>
      </c>
      <c r="M59" s="272" t="str">
        <f>IFERROR('динар (курс $)'!$AA$35,"")</f>
        <v/>
      </c>
      <c r="N59" s="272" t="str">
        <f>IFERROR('динар (крос-курс $)'!$AA$35,"")</f>
        <v/>
      </c>
      <c r="O59" s="272" t="str">
        <f>IFERROR('динар (крос-курс €)'!$AA$35,"")</f>
        <v/>
      </c>
      <c r="P59" s="272" t="str">
        <f>IFERROR('Медь (LME)'!$AA$35,"")</f>
        <v/>
      </c>
      <c r="Q59" s="272" t="str">
        <f>IFERROR('Цинк (LME)'!$AA$35,"")</f>
        <v/>
      </c>
      <c r="R59" s="272" t="str">
        <f>IFERROR('Никель (LME)'!$AA$35,"")</f>
        <v/>
      </c>
      <c r="S59" s="272" t="str">
        <f>IFERROR('Свинец (LME)'!$AA$35,"")</f>
        <v/>
      </c>
      <c r="T59" s="272" t="str">
        <f>IFERROR('Алюминий (LME)'!$AA$35,"")</f>
        <v/>
      </c>
      <c r="U59" s="272" t="str">
        <f>IFERROR('Золото (ЦБ)'!$AA$35,"")</f>
        <v/>
      </c>
      <c r="V59" s="272" t="str">
        <f>IFERROR('Серебро (ЦБ)'!$AA$35,"")</f>
        <v/>
      </c>
      <c r="W59" s="272" t="str">
        <f>IFERROR('Платина (ЦБ)'!$AA$35,"")</f>
        <v/>
      </c>
      <c r="X59" s="272" t="str">
        <f>IFERROR('Палладий (ЦБ)'!$AA$35,"")</f>
        <v/>
      </c>
      <c r="Y59" s="272" t="str">
        <f>IFERROR('Золото (KITCO-LME)'!$AA$35,"")</f>
        <v/>
      </c>
      <c r="Z59" s="272" t="str">
        <f>IFERROR('Серебро (KITCO-LME)'!$AA$35,"")</f>
        <v/>
      </c>
      <c r="AA59" s="272" t="str">
        <f>IFERROR('Платина (KITCO-LME)'!$AA$35,"")</f>
        <v/>
      </c>
      <c r="AB59" s="272" t="str">
        <f>IFERROR('Палладий (KITCO-LME)'!$AA$35,"")</f>
        <v/>
      </c>
      <c r="AC59" s="272"/>
      <c r="AD59" s="272"/>
      <c r="AE59" s="272">
        <f>Техничка!B172</f>
        <v>0</v>
      </c>
      <c r="AF59" s="272">
        <f>Техничка!C172</f>
        <v>0</v>
      </c>
      <c r="AG59" s="272">
        <f>Техничка!M172</f>
        <v>0</v>
      </c>
      <c r="AH59" s="272">
        <f>Техничка!K172</f>
        <v>0</v>
      </c>
      <c r="AI59" s="272">
        <f>Техничка!L172</f>
        <v>0</v>
      </c>
      <c r="AJ59" s="272">
        <f>Техничка!N172</f>
        <v>0</v>
      </c>
      <c r="AK59" s="272"/>
      <c r="AL59" s="272">
        <f>Техничка!D172</f>
        <v>0</v>
      </c>
      <c r="AM59" s="272">
        <f>Техничка!E172</f>
        <v>0</v>
      </c>
      <c r="AN59" s="272">
        <f>Техничка!F172</f>
        <v>0</v>
      </c>
      <c r="AO59" s="272">
        <f>Техничка!G172</f>
        <v>0</v>
      </c>
      <c r="AP59" s="272">
        <f>Техничка!H172</f>
        <v>0</v>
      </c>
      <c r="AQ59" s="272">
        <f>Техничка!I172</f>
        <v>0</v>
      </c>
      <c r="AR59" s="272">
        <f>Техничка!J172</f>
        <v>0</v>
      </c>
      <c r="AS59" s="272">
        <f>Техничка!O172</f>
        <v>0</v>
      </c>
      <c r="AT59" s="272">
        <f>Техничка!P172</f>
        <v>0</v>
      </c>
      <c r="AU59" s="272">
        <f>Техничка!Q172</f>
        <v>0</v>
      </c>
      <c r="AV59" s="272">
        <f>Техничка!R172</f>
        <v>0</v>
      </c>
      <c r="AW59" s="272">
        <f>Техничка!S172</f>
        <v>0</v>
      </c>
      <c r="AX59" s="272">
        <f>Техничка!T172</f>
        <v>0</v>
      </c>
      <c r="AY59" s="272">
        <f>Техничка!U172</f>
        <v>0</v>
      </c>
      <c r="AZ59" s="272">
        <f>Техничка!V172</f>
        <v>0</v>
      </c>
    </row>
    <row r="60" spans="1:52" ht="15" hidden="1" customHeight="1" outlineLevel="1" x14ac:dyDescent="0.25">
      <c r="A60" s="273" t="s">
        <v>18</v>
      </c>
      <c r="B60" s="274" t="str">
        <f>IFERROR(Доллар!$B$52,"")</f>
        <v/>
      </c>
      <c r="C60" s="274" t="str">
        <f>IFERROR(Евро!$B$52,"")</f>
        <v/>
      </c>
      <c r="D60" s="274" t="str">
        <f>IFERROR('Доллар (бв)'!$B$52,"")</f>
        <v/>
      </c>
      <c r="E60" s="274" t="str">
        <f>IFERROR('Евро (бв)'!$B$52,"")</f>
        <v/>
      </c>
      <c r="F60" s="274" t="str">
        <f>IFERROR(фунт!$B$52,"")</f>
        <v/>
      </c>
      <c r="G60" s="274" t="str">
        <f>IFERROR('иена, ¥'!$B$52,"")</f>
        <v/>
      </c>
      <c r="H60" s="274" t="str">
        <f>IFERROR('австр долл.'!$B$52,"")</f>
        <v/>
      </c>
      <c r="I60" s="274" t="str">
        <f>IFERROR(шв.фр.!$B$52,"")</f>
        <v/>
      </c>
      <c r="J60" s="274" t="str">
        <f>IFERROR(юань!$B$52,"")</f>
        <v/>
      </c>
      <c r="K60" s="274" t="str">
        <f>IFERROR(тенге!$B$52,"")</f>
        <v/>
      </c>
      <c r="L60" s="274" t="str">
        <f>IFERROR('тенге (курс $)'!$B$52,"")</f>
        <v/>
      </c>
      <c r="M60" s="274" t="str">
        <f>IFERROR('динар (курс $)'!$B$52,"")</f>
        <v/>
      </c>
      <c r="N60" s="274" t="str">
        <f>IFERROR('динар (крос-курс $)'!$B$52,"")</f>
        <v/>
      </c>
      <c r="O60" s="274" t="str">
        <f>IFERROR('динар (крос-курс €)'!$B$52,"")</f>
        <v/>
      </c>
      <c r="P60" s="274" t="str">
        <f>IFERROR('Медь (LME)'!$B$52,"")</f>
        <v/>
      </c>
      <c r="Q60" s="274" t="str">
        <f>IFERROR('Цинк (LME)'!$B$52,"")</f>
        <v/>
      </c>
      <c r="R60" s="274" t="str">
        <f>IFERROR('Никель (LME)'!$B$52,"")</f>
        <v/>
      </c>
      <c r="S60" s="274" t="str">
        <f>IFERROR('Свинец (LME)'!$B$52,"")</f>
        <v/>
      </c>
      <c r="T60" s="274" t="str">
        <f>IFERROR('Алюминий (LME)'!$B$52,"")</f>
        <v/>
      </c>
      <c r="U60" s="274" t="str">
        <f>IFERROR('Золото (ЦБ)'!$B$52,"")</f>
        <v/>
      </c>
      <c r="V60" s="274" t="str">
        <f>IFERROR('Серебро (ЦБ)'!$B$52,"")</f>
        <v/>
      </c>
      <c r="W60" s="274" t="str">
        <f>IFERROR('Платина (ЦБ)'!$B$52,"")</f>
        <v/>
      </c>
      <c r="X60" s="274" t="str">
        <f>IFERROR('Палладий (ЦБ)'!$B$52,"")</f>
        <v/>
      </c>
      <c r="Y60" s="274" t="str">
        <f>IFERROR('Золото (KITCO-LME)'!$B$52,"")</f>
        <v/>
      </c>
      <c r="Z60" s="274" t="str">
        <f>IFERROR('Серебро (KITCO-LME)'!$B$52,"")</f>
        <v/>
      </c>
      <c r="AA60" s="274" t="str">
        <f>IFERROR('Платина (KITCO-LME)'!$B$52,"")</f>
        <v/>
      </c>
      <c r="AB60" s="274" t="str">
        <f>IFERROR('Палладий (KITCO-LME)'!$B$52,"")</f>
        <v/>
      </c>
      <c r="AC60" s="274"/>
      <c r="AD60" s="274"/>
      <c r="AE60" s="274">
        <f>AE59</f>
        <v>0</v>
      </c>
      <c r="AF60" s="274">
        <f t="shared" ref="AF60:AV60" si="46">AF59</f>
        <v>0</v>
      </c>
      <c r="AG60" s="274">
        <f>AG59</f>
        <v>0</v>
      </c>
      <c r="AH60" s="274">
        <f>AH59</f>
        <v>0</v>
      </c>
      <c r="AI60" s="274">
        <f>AI59</f>
        <v>0</v>
      </c>
      <c r="AJ60" s="274">
        <f>AJ59</f>
        <v>0</v>
      </c>
      <c r="AK60" s="274"/>
      <c r="AL60" s="274">
        <f t="shared" si="46"/>
        <v>0</v>
      </c>
      <c r="AM60" s="274">
        <f t="shared" si="46"/>
        <v>0</v>
      </c>
      <c r="AN60" s="274">
        <f t="shared" si="46"/>
        <v>0</v>
      </c>
      <c r="AO60" s="274">
        <f t="shared" si="46"/>
        <v>0</v>
      </c>
      <c r="AP60" s="274">
        <f t="shared" si="46"/>
        <v>0</v>
      </c>
      <c r="AQ60" s="274">
        <f t="shared" si="46"/>
        <v>0</v>
      </c>
      <c r="AR60" s="274">
        <f t="shared" si="46"/>
        <v>0</v>
      </c>
      <c r="AS60" s="274">
        <f t="shared" si="46"/>
        <v>0</v>
      </c>
      <c r="AT60" s="274">
        <f t="shared" si="46"/>
        <v>0</v>
      </c>
      <c r="AU60" s="274">
        <f t="shared" si="46"/>
        <v>0</v>
      </c>
      <c r="AV60" s="274">
        <f t="shared" si="46"/>
        <v>0</v>
      </c>
      <c r="AW60" s="274">
        <f t="shared" ref="AW60:AX60" si="47">AW59</f>
        <v>0</v>
      </c>
      <c r="AX60" s="274">
        <f t="shared" si="47"/>
        <v>0</v>
      </c>
      <c r="AY60" s="274">
        <f t="shared" ref="AY60:AZ60" si="48">AY59</f>
        <v>0</v>
      </c>
      <c r="AZ60" s="274">
        <f t="shared" si="48"/>
        <v>0</v>
      </c>
    </row>
    <row r="61" spans="1:52" ht="15" hidden="1" customHeight="1" outlineLevel="1" x14ac:dyDescent="0.25">
      <c r="A61" s="397" t="s">
        <v>21</v>
      </c>
      <c r="B61" s="398">
        <f>IFERROR(Доллар!$B$55,"")</f>
        <v>70.337500000000006</v>
      </c>
      <c r="C61" s="398">
        <f>IFERROR(Евро!$B$55,"")</f>
        <v>75.655299999999997</v>
      </c>
      <c r="D61" s="398" t="str">
        <f>IFERROR('Доллар (бв)'!$B$55,"")</f>
        <v/>
      </c>
      <c r="E61" s="398" t="str">
        <f>IFERROR('Евро (бв)'!$B$55,"")</f>
        <v/>
      </c>
      <c r="F61" s="398">
        <f>IFERROR(фунт!$B$55,"")</f>
        <v>84.791899999999998</v>
      </c>
      <c r="G61" s="398">
        <f>IFERROR('иена, ¥'!$B$55,"")</f>
        <v>0.530609</v>
      </c>
      <c r="H61" s="398">
        <f>IFERROR('австр долл.'!$B$55,"")</f>
        <v>47.653700000000001</v>
      </c>
      <c r="I61" s="398">
        <f>IFERROR(шв.фр.!$B$55,"")</f>
        <v>76.180499999999995</v>
      </c>
      <c r="J61" s="398">
        <f>IFERROR(юань!$B$55,"")</f>
        <v>9.8949200000000008</v>
      </c>
      <c r="K61" s="398">
        <f>IFERROR(тенге!$B$55,"")</f>
        <v>0.152583</v>
      </c>
      <c r="L61" s="398">
        <f>IFERROR('тенге (курс $)'!$B$55,"")</f>
        <v>463.53888888888883</v>
      </c>
      <c r="M61" s="398" t="str">
        <f>IFERROR('динар (курс $)'!$B$55,"")</f>
        <v/>
      </c>
      <c r="N61" s="398" t="str">
        <f>IFERROR('динар (крос-курс $)'!$B$55,"")</f>
        <v/>
      </c>
      <c r="O61" s="398" t="str">
        <f>IFERROR('динар (крос-курс €)'!$B$55,"")</f>
        <v/>
      </c>
      <c r="P61" s="398">
        <f>IFERROR('Медь (LME)'!$B$55,"")</f>
        <v>8345.375</v>
      </c>
      <c r="Q61" s="398">
        <f>IFERROR('Цинк (LME)'!$B$55,"")</f>
        <v>3003.75</v>
      </c>
      <c r="R61" s="398">
        <f>IFERROR('Никель (LME)'!$B$55,"")</f>
        <v>29297.5</v>
      </c>
      <c r="S61" s="398">
        <f>IFERROR('Свинец (LME)'!$B$55,"")</f>
        <v>2296.625</v>
      </c>
      <c r="T61" s="398">
        <f>IFERROR('Алюминий (LME)'!$B$55,"")</f>
        <v>2275</v>
      </c>
      <c r="U61" s="398" t="str">
        <f>IFERROR('Золото (ЦБ)'!$B$55,"")</f>
        <v/>
      </c>
      <c r="V61" s="398" t="str">
        <f>IFERROR('Серебро (ЦБ)'!$B$55,"")</f>
        <v/>
      </c>
      <c r="W61" s="398" t="str">
        <f>IFERROR('Платина (ЦБ)'!$B$55,"")</f>
        <v/>
      </c>
      <c r="X61" s="398" t="str">
        <f>IFERROR('Палладий (ЦБ)'!$B$55,"")</f>
        <v/>
      </c>
      <c r="Y61" s="398">
        <f>IFERROR('Золото (KITCO-LME)'!$B$55,"")</f>
        <v>1846.6875</v>
      </c>
      <c r="Z61" s="398">
        <f>IFERROR('Серебро (KITCO-LME)'!$B$55,"")</f>
        <v>23.862500000000001</v>
      </c>
      <c r="AA61" s="398">
        <f>IFERROR('Платина (KITCO-LME)'!$B$55,"")</f>
        <v>1074.25</v>
      </c>
      <c r="AB61" s="398">
        <f>IFERROR('Палладий (KITCO-LME)'!$B$55,"")</f>
        <v>1774.5</v>
      </c>
      <c r="AC61" s="398"/>
      <c r="AD61" s="398"/>
      <c r="AE61" s="398">
        <f>AE59</f>
        <v>0</v>
      </c>
      <c r="AF61" s="398">
        <f t="shared" ref="AF61:AV61" si="49">AF59</f>
        <v>0</v>
      </c>
      <c r="AG61" s="398">
        <f>AG59</f>
        <v>0</v>
      </c>
      <c r="AH61" s="398">
        <f>AH59</f>
        <v>0</v>
      </c>
      <c r="AI61" s="398">
        <f>AI59</f>
        <v>0</v>
      </c>
      <c r="AJ61" s="398">
        <f>AJ59</f>
        <v>0</v>
      </c>
      <c r="AK61" s="398"/>
      <c r="AL61" s="398">
        <f t="shared" si="49"/>
        <v>0</v>
      </c>
      <c r="AM61" s="398">
        <f t="shared" si="49"/>
        <v>0</v>
      </c>
      <c r="AN61" s="398">
        <f t="shared" si="49"/>
        <v>0</v>
      </c>
      <c r="AO61" s="398">
        <f t="shared" si="49"/>
        <v>0</v>
      </c>
      <c r="AP61" s="398">
        <f t="shared" si="49"/>
        <v>0</v>
      </c>
      <c r="AQ61" s="398">
        <f t="shared" si="49"/>
        <v>0</v>
      </c>
      <c r="AR61" s="398">
        <f t="shared" si="49"/>
        <v>0</v>
      </c>
      <c r="AS61" s="398">
        <f t="shared" si="49"/>
        <v>0</v>
      </c>
      <c r="AT61" s="398">
        <f t="shared" si="49"/>
        <v>0</v>
      </c>
      <c r="AU61" s="398">
        <f t="shared" si="49"/>
        <v>0</v>
      </c>
      <c r="AV61" s="398">
        <f t="shared" si="49"/>
        <v>0</v>
      </c>
      <c r="AW61" s="398">
        <f t="shared" ref="AW61:AX61" si="50">AW59</f>
        <v>0</v>
      </c>
      <c r="AX61" s="398">
        <f t="shared" si="50"/>
        <v>0</v>
      </c>
      <c r="AY61" s="398">
        <f t="shared" ref="AY61:AZ61" si="51">AY59</f>
        <v>0</v>
      </c>
      <c r="AZ61" s="398">
        <f t="shared" si="51"/>
        <v>0</v>
      </c>
    </row>
    <row r="62" spans="1:52" ht="15.75" hidden="1" outlineLevel="1" x14ac:dyDescent="0.25">
      <c r="A62" s="270" t="s">
        <v>48</v>
      </c>
      <c r="B62" s="271" t="str">
        <f>IFERROR(Доллар!$AD$35,"")</f>
        <v/>
      </c>
      <c r="C62" s="271" t="str">
        <f>IFERROR(Евро!$AD$35,"")</f>
        <v/>
      </c>
      <c r="D62" s="271" t="str">
        <f>IFERROR('Доллар (бв)'!$AD$35,"")</f>
        <v/>
      </c>
      <c r="E62" s="271" t="str">
        <f>IFERROR('Евро (бв)'!$AD$35,"")</f>
        <v/>
      </c>
      <c r="F62" s="271" t="str">
        <f>IFERROR(фунт!$AD$35,"")</f>
        <v/>
      </c>
      <c r="G62" s="271" t="str">
        <f>IFERROR('иена, ¥'!$AD$35,"")</f>
        <v/>
      </c>
      <c r="H62" s="271" t="str">
        <f>IFERROR('австр долл.'!$AD$35,"")</f>
        <v/>
      </c>
      <c r="I62" s="271" t="str">
        <f>IFERROR(шв.фр.!$AD$35,"")</f>
        <v/>
      </c>
      <c r="J62" s="271" t="str">
        <f>IFERROR(юань!$AD$35,"")</f>
        <v/>
      </c>
      <c r="K62" s="271" t="str">
        <f>IFERROR(тенге!$AD$35,"")</f>
        <v/>
      </c>
      <c r="L62" s="271" t="str">
        <f>IFERROR('тенге (курс $)'!$AD$35,"")</f>
        <v/>
      </c>
      <c r="M62" s="271" t="str">
        <f>IFERROR('динар (курс $)'!$AD$35,"")</f>
        <v/>
      </c>
      <c r="N62" s="271" t="str">
        <f>IFERROR('динар (крос-курс $)'!$AD$35,"")</f>
        <v/>
      </c>
      <c r="O62" s="271" t="str">
        <f>IFERROR('динар (крос-курс €)'!$AD$35,"")</f>
        <v/>
      </c>
      <c r="P62" s="271" t="str">
        <f>IFERROR('Медь (LME)'!$AD$35,"")</f>
        <v/>
      </c>
      <c r="Q62" s="271" t="str">
        <f>IFERROR('Цинк (LME)'!$AD$35,"")</f>
        <v/>
      </c>
      <c r="R62" s="271" t="str">
        <f>IFERROR('Никель (LME)'!$AD$35,"")</f>
        <v/>
      </c>
      <c r="S62" s="271" t="str">
        <f>IFERROR('Свинец (LME)'!$AD$35,"")</f>
        <v/>
      </c>
      <c r="T62" s="271" t="str">
        <f>IFERROR('Алюминий (LME)'!$AD$35,"")</f>
        <v/>
      </c>
      <c r="U62" s="271" t="str">
        <f>IFERROR('Золото (ЦБ)'!$AD$35,"")</f>
        <v/>
      </c>
      <c r="V62" s="271" t="str">
        <f>IFERROR('Серебро (ЦБ)'!$AD$35,"")</f>
        <v/>
      </c>
      <c r="W62" s="271" t="str">
        <f>IFERROR('Платина (ЦБ)'!$AD$35,"")</f>
        <v/>
      </c>
      <c r="X62" s="271" t="str">
        <f>IFERROR('Палладий (ЦБ)'!$AD$35,"")</f>
        <v/>
      </c>
      <c r="Y62" s="271" t="str">
        <f>IFERROR('Золото (KITCO-LME)'!$AD$35,"")</f>
        <v/>
      </c>
      <c r="Z62" s="271" t="str">
        <f>IFERROR('Серебро (KITCO-LME)'!$AD$35,"")</f>
        <v/>
      </c>
      <c r="AA62" s="271" t="str">
        <f>IFERROR('Платина (KITCO-LME)'!$AD$35,"")</f>
        <v/>
      </c>
      <c r="AB62" s="271" t="str">
        <f>IFERROR('Палладий (KITCO-LME)'!$AD$35,"")</f>
        <v/>
      </c>
      <c r="AC62" s="271"/>
      <c r="AD62" s="271"/>
      <c r="AE62" s="272">
        <f>Техничка!B177</f>
        <v>0</v>
      </c>
      <c r="AF62" s="271">
        <f>Техничка!C177</f>
        <v>0</v>
      </c>
      <c r="AG62" s="271">
        <f>Техничка!M177</f>
        <v>0</v>
      </c>
      <c r="AH62" s="271">
        <f>Техничка!K177</f>
        <v>0</v>
      </c>
      <c r="AI62" s="271">
        <f>Техничка!L177</f>
        <v>0</v>
      </c>
      <c r="AJ62" s="271">
        <f>Техничка!N177</f>
        <v>0</v>
      </c>
      <c r="AK62" s="271"/>
      <c r="AL62" s="271">
        <f>Техничка!D177</f>
        <v>0</v>
      </c>
      <c r="AM62" s="271">
        <f>Техничка!E177</f>
        <v>0</v>
      </c>
      <c r="AN62" s="271">
        <f>Техничка!F177</f>
        <v>0</v>
      </c>
      <c r="AO62" s="271">
        <f>Техничка!G177</f>
        <v>0</v>
      </c>
      <c r="AP62" s="271">
        <f>Техничка!H177</f>
        <v>0</v>
      </c>
      <c r="AQ62" s="271">
        <f>Техничка!I177</f>
        <v>0</v>
      </c>
      <c r="AR62" s="271">
        <f>Техничка!J177</f>
        <v>0</v>
      </c>
      <c r="AS62" s="271">
        <f>Техничка!O177</f>
        <v>0</v>
      </c>
      <c r="AT62" s="271">
        <f>Техничка!P177</f>
        <v>0</v>
      </c>
      <c r="AU62" s="271">
        <f>Техничка!Q177</f>
        <v>0</v>
      </c>
      <c r="AV62" s="271">
        <f>Техничка!R177</f>
        <v>0</v>
      </c>
      <c r="AW62" s="271">
        <f>Техничка!S177</f>
        <v>0</v>
      </c>
      <c r="AX62" s="271">
        <f>Техничка!T177</f>
        <v>0</v>
      </c>
      <c r="AY62" s="271">
        <f>Техничка!U177</f>
        <v>0</v>
      </c>
      <c r="AZ62" s="271">
        <f>Техничка!V177</f>
        <v>0</v>
      </c>
    </row>
    <row r="63" spans="1:52" ht="15.75" hidden="1" outlineLevel="1" x14ac:dyDescent="0.25">
      <c r="A63" s="273" t="s">
        <v>60</v>
      </c>
      <c r="B63" s="274">
        <f>IFERROR(Доллар!$AD$38,"")</f>
        <v>70.337500000000006</v>
      </c>
      <c r="C63" s="274">
        <f>IFERROR(Евро!$AD$38,"")</f>
        <v>75.655299999999997</v>
      </c>
      <c r="D63" s="274" t="str">
        <f>IFERROR('Доллар (бв)'!$AD$38,"")</f>
        <v/>
      </c>
      <c r="E63" s="274" t="str">
        <f>IFERROR('Евро (бв)'!$AD$38,"")</f>
        <v/>
      </c>
      <c r="F63" s="274">
        <f>IFERROR(фунт!$AD$38,"")</f>
        <v>84.791899999999998</v>
      </c>
      <c r="G63" s="274">
        <f>IFERROR('иена, ¥'!$AD$38,"")</f>
        <v>0.530609</v>
      </c>
      <c r="H63" s="274">
        <f>IFERROR('австр долл.'!$AD$38,"")</f>
        <v>47.653700000000001</v>
      </c>
      <c r="I63" s="274">
        <f>IFERROR(шв.фр.!$AD$38,"")</f>
        <v>76.180499999999995</v>
      </c>
      <c r="J63" s="274">
        <f>IFERROR(юань!$AD$38,"")</f>
        <v>9.8949200000000008</v>
      </c>
      <c r="K63" s="274">
        <f>IFERROR(тенге!$AD$38,"")</f>
        <v>0.152583</v>
      </c>
      <c r="L63" s="274">
        <f>IFERROR('тенге (курс $)'!$AD$38,"")</f>
        <v>463.53888888888883</v>
      </c>
      <c r="M63" s="274" t="str">
        <f>IFERROR('динар (курс $)'!$AD$38,"")</f>
        <v/>
      </c>
      <c r="N63" s="274" t="str">
        <f>IFERROR('динар (крос-курс $)'!$AD$38,"")</f>
        <v/>
      </c>
      <c r="O63" s="274" t="str">
        <f>IFERROR('динар (крос-курс €)'!$AD$38,"")</f>
        <v/>
      </c>
      <c r="P63" s="274">
        <f>IFERROR('Медь (LME)'!$AD$38,"")</f>
        <v>8345.375</v>
      </c>
      <c r="Q63" s="274">
        <f>IFERROR('Цинк (LME)'!$AD$38,"")</f>
        <v>3003.75</v>
      </c>
      <c r="R63" s="274">
        <f>IFERROR('Никель (LME)'!$AD$38,"")</f>
        <v>29297.5</v>
      </c>
      <c r="S63" s="274">
        <f>IFERROR('Свинец (LME)'!$AD$38,"")</f>
        <v>2296.625</v>
      </c>
      <c r="T63" s="274">
        <f>IFERROR('Алюминий (LME)'!$AD$38,"")</f>
        <v>2275</v>
      </c>
      <c r="U63" s="274" t="str">
        <f>IFERROR('Золото (ЦБ)'!$AD$38,"")</f>
        <v/>
      </c>
      <c r="V63" s="274" t="str">
        <f>IFERROR('Серебро (ЦБ)'!$AD$38,"")</f>
        <v/>
      </c>
      <c r="W63" s="274" t="str">
        <f>IFERROR('Платина (ЦБ)'!$AD$38,"")</f>
        <v/>
      </c>
      <c r="X63" s="274" t="str">
        <f>IFERROR('Палладий (ЦБ)'!$AD$38,"")</f>
        <v/>
      </c>
      <c r="Y63" s="274">
        <f>IFERROR('Золото (KITCO-LME)'!$AD$38,"")</f>
        <v>1846.6875</v>
      </c>
      <c r="Z63" s="274">
        <f>IFERROR('Серебро (KITCO-LME)'!$AD$38,"")</f>
        <v>23.862500000000001</v>
      </c>
      <c r="AA63" s="274">
        <f>IFERROR('Платина (KITCO-LME)'!$AD$38,"")</f>
        <v>1074.25</v>
      </c>
      <c r="AB63" s="274">
        <f>IFERROR('Палладий (KITCO-LME)'!$AD$38,"")</f>
        <v>1774.5</v>
      </c>
      <c r="AC63" s="274"/>
      <c r="AD63" s="274"/>
      <c r="AE63" s="274">
        <f>AE62</f>
        <v>0</v>
      </c>
      <c r="AF63" s="274">
        <f t="shared" ref="AF63:AV63" si="52">AF62</f>
        <v>0</v>
      </c>
      <c r="AG63" s="274">
        <f>AG62</f>
        <v>0</v>
      </c>
      <c r="AH63" s="274">
        <f>AH62</f>
        <v>0</v>
      </c>
      <c r="AI63" s="274">
        <f>AI62</f>
        <v>0</v>
      </c>
      <c r="AJ63" s="274">
        <f>AJ62</f>
        <v>0</v>
      </c>
      <c r="AK63" s="274"/>
      <c r="AL63" s="274">
        <f t="shared" si="52"/>
        <v>0</v>
      </c>
      <c r="AM63" s="274">
        <f t="shared" si="52"/>
        <v>0</v>
      </c>
      <c r="AN63" s="274">
        <f t="shared" si="52"/>
        <v>0</v>
      </c>
      <c r="AO63" s="274">
        <f t="shared" si="52"/>
        <v>0</v>
      </c>
      <c r="AP63" s="274">
        <f t="shared" si="52"/>
        <v>0</v>
      </c>
      <c r="AQ63" s="274">
        <f t="shared" si="52"/>
        <v>0</v>
      </c>
      <c r="AR63" s="274">
        <f t="shared" si="52"/>
        <v>0</v>
      </c>
      <c r="AS63" s="274">
        <f t="shared" si="52"/>
        <v>0</v>
      </c>
      <c r="AT63" s="274">
        <f t="shared" si="52"/>
        <v>0</v>
      </c>
      <c r="AU63" s="274">
        <f t="shared" si="52"/>
        <v>0</v>
      </c>
      <c r="AV63" s="274">
        <f t="shared" si="52"/>
        <v>0</v>
      </c>
      <c r="AW63" s="274">
        <f t="shared" ref="AW63:AX63" si="53">AW62</f>
        <v>0</v>
      </c>
      <c r="AX63" s="274">
        <f t="shared" si="53"/>
        <v>0</v>
      </c>
      <c r="AY63" s="274">
        <f t="shared" ref="AY63:AZ63" si="54">AY62</f>
        <v>0</v>
      </c>
      <c r="AZ63" s="274">
        <f t="shared" si="54"/>
        <v>0</v>
      </c>
    </row>
    <row r="64" spans="1:52" ht="15.75" hidden="1" outlineLevel="1" x14ac:dyDescent="0.25">
      <c r="A64" s="270" t="s">
        <v>49</v>
      </c>
      <c r="B64" s="271" t="str">
        <f>IFERROR(Доллар!$AG$35,"")</f>
        <v/>
      </c>
      <c r="C64" s="271" t="str">
        <f>IFERROR(Евро!$AG$35,"")</f>
        <v/>
      </c>
      <c r="D64" s="271" t="str">
        <f>IFERROR('Доллар (бв)'!$AG$35,"")</f>
        <v/>
      </c>
      <c r="E64" s="271" t="str">
        <f>IFERROR('Евро (бв)'!$AG$35,"")</f>
        <v/>
      </c>
      <c r="F64" s="271" t="str">
        <f>IFERROR(фунт!$AG$35,"")</f>
        <v/>
      </c>
      <c r="G64" s="271" t="str">
        <f>IFERROR('иена, ¥'!$AG$35,"")</f>
        <v/>
      </c>
      <c r="H64" s="271" t="str">
        <f>IFERROR('австр долл.'!$AG$35,"")</f>
        <v/>
      </c>
      <c r="I64" s="271" t="str">
        <f>IFERROR(шв.фр.!$AG$35,"")</f>
        <v/>
      </c>
      <c r="J64" s="271" t="str">
        <f>IFERROR(юань!$AG$35,"")</f>
        <v/>
      </c>
      <c r="K64" s="271" t="str">
        <f>IFERROR(тенге!$AG$35,"")</f>
        <v/>
      </c>
      <c r="L64" s="271" t="str">
        <f>IFERROR('тенге (курс $)'!$AG$35,"")</f>
        <v/>
      </c>
      <c r="M64" s="271" t="str">
        <f>IFERROR('динар (курс $)'!$AG$35,"")</f>
        <v/>
      </c>
      <c r="N64" s="271" t="str">
        <f>IFERROR('динар (крос-курс $)'!$AG$35,"")</f>
        <v/>
      </c>
      <c r="O64" s="271" t="str">
        <f>IFERROR('динар (крос-курс €)'!$AG$35,"")</f>
        <v/>
      </c>
      <c r="P64" s="271" t="str">
        <f>IFERROR('Медь (LME)'!$AG$35,"")</f>
        <v/>
      </c>
      <c r="Q64" s="271" t="str">
        <f>IFERROR('Цинк (LME)'!$AG$35,"")</f>
        <v/>
      </c>
      <c r="R64" s="271" t="str">
        <f>IFERROR('Никель (LME)'!$AG$35,"")</f>
        <v/>
      </c>
      <c r="S64" s="271" t="str">
        <f>IFERROR('Свинец (LME)'!$AG$35,"")</f>
        <v/>
      </c>
      <c r="T64" s="271" t="str">
        <f>IFERROR('Алюминий (LME)'!$AG$35,"")</f>
        <v/>
      </c>
      <c r="U64" s="271" t="str">
        <f>IFERROR('Золото (ЦБ)'!$AG$35,"")</f>
        <v/>
      </c>
      <c r="V64" s="271" t="str">
        <f>IFERROR('Серебро (ЦБ)'!$AG$35,"")</f>
        <v/>
      </c>
      <c r="W64" s="271" t="str">
        <f>IFERROR('Платина (ЦБ)'!$AG$35,"")</f>
        <v/>
      </c>
      <c r="X64" s="271" t="str">
        <f>IFERROR('Палладий (ЦБ)'!$AG$35,"")</f>
        <v/>
      </c>
      <c r="Y64" s="271" t="str">
        <f>IFERROR('Золото (KITCO-LME)'!$AG$35,"")</f>
        <v/>
      </c>
      <c r="Z64" s="271" t="str">
        <f>IFERROR('Серебро (KITCO-LME)'!$AG$35,"")</f>
        <v/>
      </c>
      <c r="AA64" s="271" t="str">
        <f>IFERROR('Платина (KITCO-LME)'!$AG$35,"")</f>
        <v/>
      </c>
      <c r="AB64" s="271" t="str">
        <f>IFERROR('Палладий (KITCO-LME)'!$AG$35,"")</f>
        <v/>
      </c>
      <c r="AC64" s="271"/>
      <c r="AD64" s="271"/>
      <c r="AE64" s="271">
        <f>Техничка!B182</f>
        <v>0</v>
      </c>
      <c r="AF64" s="271">
        <f>Техничка!C182</f>
        <v>0</v>
      </c>
      <c r="AG64" s="271">
        <f>Техничка!M182</f>
        <v>0</v>
      </c>
      <c r="AH64" s="271">
        <f>Техничка!K182</f>
        <v>0</v>
      </c>
      <c r="AI64" s="271">
        <f>Техничка!L182</f>
        <v>0</v>
      </c>
      <c r="AJ64" s="271">
        <f>Техничка!N182</f>
        <v>0</v>
      </c>
      <c r="AK64" s="271"/>
      <c r="AL64" s="271">
        <f>Техничка!D182</f>
        <v>0</v>
      </c>
      <c r="AM64" s="271">
        <f>Техничка!E182</f>
        <v>0</v>
      </c>
      <c r="AN64" s="271">
        <f>Техничка!F182</f>
        <v>0</v>
      </c>
      <c r="AO64" s="271">
        <f>Техничка!G182</f>
        <v>0</v>
      </c>
      <c r="AP64" s="271">
        <f>Техничка!H182</f>
        <v>0</v>
      </c>
      <c r="AQ64" s="272">
        <f>Техничка!I182</f>
        <v>0</v>
      </c>
      <c r="AR64" s="272">
        <f>Техничка!J182</f>
        <v>0</v>
      </c>
      <c r="AS64" s="272">
        <f>Техничка!O182</f>
        <v>0</v>
      </c>
      <c r="AT64" s="272">
        <f>Техничка!P182</f>
        <v>0</v>
      </c>
      <c r="AU64" s="271">
        <f>Техничка!Q182</f>
        <v>0</v>
      </c>
      <c r="AV64" s="271">
        <f>Техничка!R182</f>
        <v>0</v>
      </c>
      <c r="AW64" s="271">
        <f>Техничка!S182</f>
        <v>0</v>
      </c>
      <c r="AX64" s="271">
        <f>Техничка!T182</f>
        <v>0</v>
      </c>
      <c r="AY64" s="271">
        <f>Техничка!U182</f>
        <v>0</v>
      </c>
      <c r="AZ64" s="271">
        <f>Техничка!V182</f>
        <v>0</v>
      </c>
    </row>
    <row r="65" spans="1:52" ht="15.75" hidden="1" outlineLevel="1" x14ac:dyDescent="0.25">
      <c r="A65" s="273" t="s">
        <v>61</v>
      </c>
      <c r="B65" s="274">
        <f>IFERROR(Доллар!$AG$38,"")</f>
        <v>70.337500000000006</v>
      </c>
      <c r="C65" s="274">
        <f>IFERROR(Евро!$AG$38,"")</f>
        <v>75.655299999999997</v>
      </c>
      <c r="D65" s="274" t="str">
        <f>IFERROR('Доллар (бв)'!$AG$38,"")</f>
        <v/>
      </c>
      <c r="E65" s="274" t="str">
        <f>IFERROR('Евро (бв)'!$AG$38,"")</f>
        <v/>
      </c>
      <c r="F65" s="274">
        <f>IFERROR(фунт!$AG$38,"")</f>
        <v>84.791899999999998</v>
      </c>
      <c r="G65" s="274">
        <f>IFERROR('иена, ¥'!$AG$38,"")</f>
        <v>0.530609</v>
      </c>
      <c r="H65" s="274">
        <f>IFERROR('австр долл.'!$AG$38,"")</f>
        <v>47.653700000000001</v>
      </c>
      <c r="I65" s="274">
        <f>IFERROR(шв.фр.!$AG$38,"")</f>
        <v>76.180499999999995</v>
      </c>
      <c r="J65" s="274">
        <f>IFERROR(юань!$AG$38,"")</f>
        <v>9.8949200000000008</v>
      </c>
      <c r="K65" s="274">
        <f>IFERROR(тенге!$AG$38,"")</f>
        <v>0.152583</v>
      </c>
      <c r="L65" s="274">
        <f>IFERROR('тенге (курс $)'!$AG$38,"")</f>
        <v>463.53888888888883</v>
      </c>
      <c r="M65" s="274" t="str">
        <f>IFERROR('динар (курс $)'!$AG$38,"")</f>
        <v/>
      </c>
      <c r="N65" s="274" t="str">
        <f>IFERROR('динар (крос-курс $)'!$AG$38,"")</f>
        <v/>
      </c>
      <c r="O65" s="274" t="str">
        <f>IFERROR('динар (крос-курс €)'!$AG$38,"")</f>
        <v/>
      </c>
      <c r="P65" s="274">
        <f>IFERROR('Медь (LME)'!$AG$38,"")</f>
        <v>8345.375</v>
      </c>
      <c r="Q65" s="274">
        <f>IFERROR('Цинк (LME)'!$AG$38,"")</f>
        <v>3003.75</v>
      </c>
      <c r="R65" s="274">
        <f>IFERROR('Никель (LME)'!$AG$38,"")</f>
        <v>29297.5</v>
      </c>
      <c r="S65" s="274">
        <f>IFERROR('Свинец (LME)'!$AG$38,"")</f>
        <v>2296.625</v>
      </c>
      <c r="T65" s="274">
        <f>IFERROR('Алюминий (LME)'!$AG$38,"")</f>
        <v>2275</v>
      </c>
      <c r="U65" s="274" t="str">
        <f>IFERROR('Золото (ЦБ)'!$AG$38,"")</f>
        <v/>
      </c>
      <c r="V65" s="274" t="str">
        <f>IFERROR('Серебро (ЦБ)'!$AG$38,"")</f>
        <v/>
      </c>
      <c r="W65" s="274" t="str">
        <f>IFERROR('Платина (ЦБ)'!$AG$38,"")</f>
        <v/>
      </c>
      <c r="X65" s="274" t="str">
        <f>IFERROR('Палладий (ЦБ)'!$AG$38,"")</f>
        <v/>
      </c>
      <c r="Y65" s="274">
        <f>IFERROR('Золото (KITCO-LME)'!$AG$38,"")</f>
        <v>1846.6875</v>
      </c>
      <c r="Z65" s="274">
        <f>IFERROR('Серебро (KITCO-LME)'!$AG$38,"")</f>
        <v>23.862500000000001</v>
      </c>
      <c r="AA65" s="274">
        <f>IFERROR('Платина (KITCO-LME)'!$AG$38,"")</f>
        <v>1074.25</v>
      </c>
      <c r="AB65" s="274">
        <f>IFERROR('Палладий (KITCO-LME)'!$AG$38,"")</f>
        <v>1774.5</v>
      </c>
      <c r="AC65" s="274"/>
      <c r="AD65" s="274"/>
      <c r="AE65" s="274">
        <f t="shared" ref="AE65:AL65" si="55">AE64</f>
        <v>0</v>
      </c>
      <c r="AF65" s="274">
        <f t="shared" si="55"/>
        <v>0</v>
      </c>
      <c r="AG65" s="274">
        <f t="shared" si="55"/>
        <v>0</v>
      </c>
      <c r="AH65" s="274">
        <f t="shared" si="55"/>
        <v>0</v>
      </c>
      <c r="AI65" s="274">
        <f t="shared" si="55"/>
        <v>0</v>
      </c>
      <c r="AJ65" s="274">
        <f t="shared" si="55"/>
        <v>0</v>
      </c>
      <c r="AK65" s="274"/>
      <c r="AL65" s="274">
        <f t="shared" si="55"/>
        <v>0</v>
      </c>
      <c r="AM65" s="274">
        <f t="shared" ref="AM65:AV65" si="56">AM64</f>
        <v>0</v>
      </c>
      <c r="AN65" s="274">
        <f t="shared" si="56"/>
        <v>0</v>
      </c>
      <c r="AO65" s="274">
        <f t="shared" si="56"/>
        <v>0</v>
      </c>
      <c r="AP65" s="274">
        <f t="shared" si="56"/>
        <v>0</v>
      </c>
      <c r="AQ65" s="274">
        <f t="shared" si="56"/>
        <v>0</v>
      </c>
      <c r="AR65" s="274">
        <f t="shared" si="56"/>
        <v>0</v>
      </c>
      <c r="AS65" s="274">
        <f t="shared" si="56"/>
        <v>0</v>
      </c>
      <c r="AT65" s="274">
        <f t="shared" si="56"/>
        <v>0</v>
      </c>
      <c r="AU65" s="274">
        <f t="shared" si="56"/>
        <v>0</v>
      </c>
      <c r="AV65" s="274">
        <f t="shared" si="56"/>
        <v>0</v>
      </c>
      <c r="AW65" s="274">
        <f>AW64</f>
        <v>0</v>
      </c>
      <c r="AX65" s="274">
        <f>AX64</f>
        <v>0</v>
      </c>
      <c r="AY65" s="274">
        <f>AY64</f>
        <v>0</v>
      </c>
      <c r="AZ65" s="274">
        <f>AZ64</f>
        <v>0</v>
      </c>
    </row>
    <row r="66" spans="1:52" ht="15.75" hidden="1" outlineLevel="1" x14ac:dyDescent="0.25">
      <c r="A66" s="332" t="s">
        <v>51</v>
      </c>
      <c r="B66" s="333">
        <f>Доллар!$B$65</f>
        <v>70.337500000000006</v>
      </c>
      <c r="C66" s="333">
        <f>Евро!$B$65</f>
        <v>75.655299999999997</v>
      </c>
      <c r="D66" s="333" t="e">
        <f>'Доллар (бв)'!$B$65</f>
        <v>#DIV/0!</v>
      </c>
      <c r="E66" s="333" t="e">
        <f>'Евро (бв)'!$B$65</f>
        <v>#DIV/0!</v>
      </c>
      <c r="F66" s="333">
        <f>фунт!$B$65</f>
        <v>84.791899999999998</v>
      </c>
      <c r="G66" s="333">
        <f>'иена, ¥'!$B$65</f>
        <v>0.530609</v>
      </c>
      <c r="H66" s="333">
        <f>'австр долл.'!$B$65</f>
        <v>47.653700000000001</v>
      </c>
      <c r="I66" s="333">
        <f>шв.фр.!$B$65</f>
        <v>76.180499999999995</v>
      </c>
      <c r="J66" s="333">
        <f>юань!$B$65</f>
        <v>9.8949200000000008</v>
      </c>
      <c r="K66" s="333">
        <f>тенге!$B$65</f>
        <v>0.152583</v>
      </c>
      <c r="L66" s="333">
        <f>'тенге (курс $)'!$B$65</f>
        <v>463.53888888888883</v>
      </c>
      <c r="M66" s="333" t="e">
        <f>'динар (курс $)'!$B$65</f>
        <v>#DIV/0!</v>
      </c>
      <c r="N66" s="333" t="e">
        <f>'динар (крос-курс $)'!$B$65</f>
        <v>#DIV/0!</v>
      </c>
      <c r="O66" s="333" t="e">
        <f>'динар (крос-курс €)'!$B$65</f>
        <v>#DIV/0!</v>
      </c>
      <c r="P66" s="333">
        <f>'Медь (LME)'!$B$65</f>
        <v>8345.375</v>
      </c>
      <c r="Q66" s="333">
        <f>'Цинк (LME)'!$B$65</f>
        <v>3003.75</v>
      </c>
      <c r="R66" s="333">
        <f>'Никель (LME)'!$B$65</f>
        <v>29297.5</v>
      </c>
      <c r="S66" s="333">
        <f>'Свинец (LME)'!$B$65</f>
        <v>2296.625</v>
      </c>
      <c r="T66" s="333">
        <f>'Алюминий (LME)'!$B$65</f>
        <v>2275</v>
      </c>
      <c r="U66" s="333" t="e">
        <f>'Золото (ЦБ)'!$B$65</f>
        <v>#DIV/0!</v>
      </c>
      <c r="V66" s="333" t="e">
        <f>'Серебро (ЦБ)'!$B$65</f>
        <v>#DIV/0!</v>
      </c>
      <c r="W66" s="333" t="e">
        <f>'Платина (ЦБ)'!$B$65</f>
        <v>#DIV/0!</v>
      </c>
      <c r="X66" s="333" t="e">
        <f>'Палладий (ЦБ)'!$B$65</f>
        <v>#DIV/0!</v>
      </c>
      <c r="Y66" s="333">
        <f>'Золото (KITCO-LME)'!$B$65</f>
        <v>1846.6875</v>
      </c>
      <c r="Z66" s="333">
        <f>'Серебро (KITCO-LME)'!$B$65</f>
        <v>23.862500000000001</v>
      </c>
      <c r="AA66" s="333">
        <f>'Платина (KITCO-LME)'!$B$65</f>
        <v>1074.25</v>
      </c>
      <c r="AB66" s="333">
        <f>'Палладий (KITCO-LME)'!$B$65</f>
        <v>1774.5</v>
      </c>
      <c r="AC66" s="333"/>
      <c r="AD66" s="333"/>
      <c r="AE66" s="333">
        <f>AE63</f>
        <v>0</v>
      </c>
      <c r="AF66" s="333">
        <f t="shared" ref="AF66:AZ66" si="57">AF63</f>
        <v>0</v>
      </c>
      <c r="AG66" s="333">
        <f>AG63</f>
        <v>0</v>
      </c>
      <c r="AH66" s="333">
        <f>AH63</f>
        <v>0</v>
      </c>
      <c r="AI66" s="333">
        <f>AI63</f>
        <v>0</v>
      </c>
      <c r="AJ66" s="333">
        <f>AJ63</f>
        <v>0</v>
      </c>
      <c r="AK66" s="333"/>
      <c r="AL66" s="333">
        <f t="shared" si="57"/>
        <v>0</v>
      </c>
      <c r="AM66" s="333">
        <f t="shared" si="57"/>
        <v>0</v>
      </c>
      <c r="AN66" s="333">
        <f t="shared" si="57"/>
        <v>0</v>
      </c>
      <c r="AO66" s="333">
        <f t="shared" si="57"/>
        <v>0</v>
      </c>
      <c r="AP66" s="333">
        <f t="shared" si="57"/>
        <v>0</v>
      </c>
      <c r="AQ66" s="333">
        <f t="shared" si="57"/>
        <v>0</v>
      </c>
      <c r="AR66" s="333">
        <f t="shared" si="57"/>
        <v>0</v>
      </c>
      <c r="AS66" s="333">
        <f t="shared" si="57"/>
        <v>0</v>
      </c>
      <c r="AT66" s="333">
        <f t="shared" si="57"/>
        <v>0</v>
      </c>
      <c r="AU66" s="333">
        <f t="shared" si="57"/>
        <v>0</v>
      </c>
      <c r="AV66" s="333">
        <f t="shared" si="57"/>
        <v>0</v>
      </c>
      <c r="AW66" s="333">
        <f t="shared" si="57"/>
        <v>0</v>
      </c>
      <c r="AX66" s="333">
        <f t="shared" si="57"/>
        <v>0</v>
      </c>
      <c r="AY66" s="333">
        <f t="shared" si="57"/>
        <v>0</v>
      </c>
      <c r="AZ66" s="333">
        <f t="shared" si="57"/>
        <v>0</v>
      </c>
    </row>
    <row r="67" spans="1:52" ht="15.75" hidden="1" outlineLevel="1" collapsed="1" x14ac:dyDescent="0.25">
      <c r="A67" s="275" t="s">
        <v>230</v>
      </c>
      <c r="B67" s="276">
        <f>IFERROR(Доллар!AJ40,"")</f>
        <v>0</v>
      </c>
      <c r="C67" s="276">
        <f>IFERROR(Евро!AJ40,"")</f>
        <v>0</v>
      </c>
      <c r="D67" s="276">
        <f>IFERROR('Доллар (бв)'!AJ40,"")</f>
        <v>0</v>
      </c>
      <c r="E67" s="276">
        <f>IFERROR('Евро (бв)'!AJ40,"")</f>
        <v>0</v>
      </c>
      <c r="F67" s="276">
        <f>IFERROR(фунт!AJ40,"")</f>
        <v>0</v>
      </c>
      <c r="G67" s="276">
        <f>IFERROR('иена, ¥'!AJ40,"")</f>
        <v>0</v>
      </c>
      <c r="H67" s="276">
        <f>IFERROR('австр долл.'!AJ40,"")</f>
        <v>0</v>
      </c>
      <c r="I67" s="276">
        <f>IFERROR(шв.фр.!AJ40,"")</f>
        <v>0</v>
      </c>
      <c r="J67" s="276">
        <f>IFERROR(юань!AJ40,"")</f>
        <v>0</v>
      </c>
      <c r="K67" s="276">
        <f>IFERROR(тенге!AJ40,"")</f>
        <v>0</v>
      </c>
      <c r="L67" s="276">
        <f>IFERROR('тенге (курс $)'!AJ40,"")</f>
        <v>0</v>
      </c>
      <c r="M67" s="276">
        <f>IFERROR('динар (курс $)'!AJ40,"")</f>
        <v>0</v>
      </c>
      <c r="N67" s="276">
        <f>IFERROR('динар (крос-курс $)'!AJ40,"")</f>
        <v>0</v>
      </c>
      <c r="O67" s="276">
        <f>IFERROR('динар (крос-курс €)'!AJ40,"")</f>
        <v>0</v>
      </c>
      <c r="P67" s="276">
        <f>IFERROR('Медь (LME)'!AJ40,"")</f>
        <v>0</v>
      </c>
      <c r="Q67" s="276">
        <f>IFERROR('Цинк (LME)'!AJ40,"")</f>
        <v>0</v>
      </c>
      <c r="R67" s="276">
        <f>IFERROR('Никель (LME)'!AJ40,"")</f>
        <v>0</v>
      </c>
      <c r="S67" s="276">
        <f>IFERROR('Свинец (LME)'!AJ40,"")</f>
        <v>0</v>
      </c>
      <c r="T67" s="276">
        <f>IFERROR('Алюминий (LME)'!AJ40,"")</f>
        <v>0</v>
      </c>
      <c r="U67" s="276">
        <f>IFERROR('Золото (ЦБ)'!AJ40,"")</f>
        <v>0</v>
      </c>
      <c r="V67" s="276">
        <f>IFERROR('Серебро (ЦБ)'!AJ40,"")</f>
        <v>0</v>
      </c>
      <c r="W67" s="276">
        <f>IFERROR('Платина (ЦБ)'!AJ40,"")</f>
        <v>0</v>
      </c>
      <c r="X67" s="276">
        <f>IFERROR('Палладий (ЦБ)'!AJ40,"")</f>
        <v>0</v>
      </c>
      <c r="Y67" s="276">
        <f>IFERROR('Золото (KITCO-LME)'!AJ40,"")</f>
        <v>0</v>
      </c>
      <c r="Z67" s="276">
        <f>IFERROR('Серебро (KITCO-LME)'!AJ40,"")</f>
        <v>0</v>
      </c>
      <c r="AA67" s="276">
        <f>IFERROR('Платина (KITCO-LME)'!AK40,"")</f>
        <v>0</v>
      </c>
      <c r="AB67" s="276">
        <f>IFERROR('Палладий (KITCO-LME)'!AP40,"")</f>
        <v>0</v>
      </c>
      <c r="AC67" s="276"/>
      <c r="AD67" s="276"/>
      <c r="AE67" s="276">
        <f>Доллар!$AJ$40</f>
        <v>0</v>
      </c>
      <c r="AF67" s="276">
        <f>Евро!$AJ$40</f>
        <v>0</v>
      </c>
      <c r="AG67" s="276">
        <f>AG63</f>
        <v>0</v>
      </c>
      <c r="AH67" s="276">
        <f>AH63</f>
        <v>0</v>
      </c>
      <c r="AI67" s="276">
        <f>AI63</f>
        <v>0</v>
      </c>
      <c r="AJ67" s="276">
        <f>AJ63</f>
        <v>0</v>
      </c>
      <c r="AK67" s="276"/>
      <c r="AL67" s="276">
        <f>'Медь (LME)'!$AJ$40</f>
        <v>0</v>
      </c>
      <c r="AM67" s="276">
        <f>'Цинк (LME)'!$AJ$40</f>
        <v>0</v>
      </c>
      <c r="AN67" s="276">
        <f>'Никель (LME)'!$AJ$40</f>
        <v>0</v>
      </c>
      <c r="AO67" s="276">
        <f>'Свинец (LME)'!$AJ$40</f>
        <v>0</v>
      </c>
      <c r="AP67" s="277">
        <f>'Алюминий (LME)'!$AJ$40</f>
        <v>0</v>
      </c>
      <c r="AQ67" s="276">
        <f>'Золото (ЦБ)'!$AJ$40</f>
        <v>0</v>
      </c>
      <c r="AR67" s="276">
        <f>'Серебро (ЦБ)'!$AJ$40</f>
        <v>0</v>
      </c>
      <c r="AS67" s="277">
        <f>'Платина (ЦБ)'!$AJ$40</f>
        <v>0</v>
      </c>
      <c r="AT67" s="277">
        <f>'Палладий (ЦБ)'!$AJ$40</f>
        <v>0</v>
      </c>
      <c r="AU67" s="278">
        <f>'Золото (KITCO-LME)'!$AJ$40</f>
        <v>0</v>
      </c>
      <c r="AV67" s="277">
        <f>'Серебро (KITCO-LME)'!$AJ$40</f>
        <v>0</v>
      </c>
      <c r="AW67" s="276">
        <f>Евро!$AJ$40</f>
        <v>0</v>
      </c>
      <c r="AX67" s="276">
        <f>Евро!$AJ$40</f>
        <v>0</v>
      </c>
      <c r="AY67" s="276">
        <f>Евро!$AJ$40</f>
        <v>0</v>
      </c>
      <c r="AZ67" s="276">
        <f>Евро!$AJ$40</f>
        <v>0</v>
      </c>
    </row>
    <row r="68" spans="1:52" ht="15.75" hidden="1" outlineLevel="1" x14ac:dyDescent="0.25">
      <c r="A68" s="275" t="s">
        <v>231</v>
      </c>
      <c r="B68" s="276">
        <f>IFERROR(Доллар!AJ41,"")</f>
        <v>70.337500000000006</v>
      </c>
      <c r="C68" s="276">
        <f>IFERROR(Евро!AJ41,"")</f>
        <v>75.655299999999997</v>
      </c>
      <c r="D68" s="276" t="str">
        <f>IFERROR('Доллар (бв)'!AJ41,"")</f>
        <v/>
      </c>
      <c r="E68" s="276" t="str">
        <f>IFERROR('Евро (бв)'!AJ41,"")</f>
        <v/>
      </c>
      <c r="F68" s="276">
        <f>IFERROR(фунт!AJ41,"")</f>
        <v>84.791899999999998</v>
      </c>
      <c r="G68" s="276">
        <f>IFERROR('иена, ¥'!AJ41,"")</f>
        <v>0.530609</v>
      </c>
      <c r="H68" s="276">
        <f>IFERROR('австр долл.'!AJ41,"")</f>
        <v>47.653700000000001</v>
      </c>
      <c r="I68" s="276">
        <f>IFERROR(шв.фр.!AJ41,"")</f>
        <v>76.180499999999995</v>
      </c>
      <c r="J68" s="276">
        <f>IFERROR(юань!AJ41,"")</f>
        <v>9.8949200000000008</v>
      </c>
      <c r="K68" s="276">
        <f>IFERROR(тенге!AJ41,"")</f>
        <v>0.152583</v>
      </c>
      <c r="L68" s="276">
        <f>IFERROR('тенге (курс $)'!AJ41,"")</f>
        <v>463.53888888888883</v>
      </c>
      <c r="M68" s="276">
        <f>IFERROR('динар (курс $)'!AJ41,"")</f>
        <v>0</v>
      </c>
      <c r="N68" s="276" t="str">
        <f>IFERROR('динар (крос-курс $)'!AJ41,"")</f>
        <v/>
      </c>
      <c r="O68" s="276">
        <f>IFERROR('динар (крос-курс €)'!AJ41,"")</f>
        <v>0</v>
      </c>
      <c r="P68" s="276">
        <f>IFERROR('Медь (LME)'!AJ41,"")</f>
        <v>8345.375</v>
      </c>
      <c r="Q68" s="276">
        <f>IFERROR('Цинк (LME)'!AJ41,"")</f>
        <v>3003.75</v>
      </c>
      <c r="R68" s="276">
        <f>IFERROR('Никель (LME)'!AJ41,"")</f>
        <v>29297.5</v>
      </c>
      <c r="S68" s="276">
        <f>IFERROR('Свинец (LME)'!AJ41,"")</f>
        <v>2296.625</v>
      </c>
      <c r="T68" s="276">
        <f>IFERROR('Алюминий (LME)'!AJ41,"")</f>
        <v>2275</v>
      </c>
      <c r="U68" s="276" t="str">
        <f>IFERROR('Золото (ЦБ)'!AJ41,"")</f>
        <v/>
      </c>
      <c r="V68" s="276" t="str">
        <f>IFERROR('Серебро (ЦБ)'!AJ41,"")</f>
        <v/>
      </c>
      <c r="W68" s="276" t="str">
        <f>IFERROR('Платина (ЦБ)'!AJ41,"")</f>
        <v/>
      </c>
      <c r="X68" s="276" t="str">
        <f>IFERROR('Палладий (ЦБ)'!AJ41,"")</f>
        <v/>
      </c>
      <c r="Y68" s="276">
        <f>IFERROR('Золото (KITCO-LME)'!AJ41,"")</f>
        <v>1846.6875</v>
      </c>
      <c r="Z68" s="276">
        <f>IFERROR('Серебро (KITCO-LME)'!AJ41,"")</f>
        <v>23.862500000000001</v>
      </c>
      <c r="AA68" s="276">
        <f>IFERROR('Платина (KITCO-LME)'!AJ41,"")</f>
        <v>1074.25</v>
      </c>
      <c r="AB68" s="276">
        <f>IFERROR('Палладий (KITCO-LME)'!AJ41,"")</f>
        <v>1774.5</v>
      </c>
      <c r="AC68" s="276"/>
      <c r="AD68" s="276"/>
      <c r="AE68" s="276">
        <f>Доллар!$AJ$40</f>
        <v>0</v>
      </c>
      <c r="AF68" s="276">
        <f>Евро!$AJ$40</f>
        <v>0</v>
      </c>
      <c r="AG68" s="276">
        <f>AG63</f>
        <v>0</v>
      </c>
      <c r="AH68" s="276">
        <f>AH63</f>
        <v>0</v>
      </c>
      <c r="AI68" s="276">
        <f>AI63</f>
        <v>0</v>
      </c>
      <c r="AJ68" s="276">
        <f>AJ63</f>
        <v>0</v>
      </c>
      <c r="AK68" s="276"/>
      <c r="AL68" s="276">
        <f>'Медь (LME)'!$AJ$40</f>
        <v>0</v>
      </c>
      <c r="AM68" s="276">
        <f>'Цинк (LME)'!$AJ$40</f>
        <v>0</v>
      </c>
      <c r="AN68" s="276">
        <f>'Никель (LME)'!$AJ$40</f>
        <v>0</v>
      </c>
      <c r="AO68" s="276">
        <f>'Свинец (LME)'!$AJ$40</f>
        <v>0</v>
      </c>
      <c r="AP68" s="277">
        <f>'Алюминий (LME)'!$AJ$40</f>
        <v>0</v>
      </c>
      <c r="AQ68" s="276">
        <f>'Золото (ЦБ)'!$AJ$40</f>
        <v>0</v>
      </c>
      <c r="AR68" s="276">
        <f>'Серебро (ЦБ)'!$AJ$40</f>
        <v>0</v>
      </c>
      <c r="AS68" s="277">
        <f>'Платина (ЦБ)'!$AJ$40</f>
        <v>0</v>
      </c>
      <c r="AT68" s="277">
        <f>'Палладий (ЦБ)'!$AJ$40</f>
        <v>0</v>
      </c>
      <c r="AU68" s="277">
        <f>'Золото (KITCO-LME)'!$AJ$40</f>
        <v>0</v>
      </c>
      <c r="AV68" s="277">
        <f>'Серебро (KITCO-LME)'!$AJ$40</f>
        <v>0</v>
      </c>
      <c r="AW68" s="276">
        <f>Евро!$AJ$40</f>
        <v>0</v>
      </c>
      <c r="AX68" s="276">
        <f>Евро!$AJ$40</f>
        <v>0</v>
      </c>
      <c r="AY68" s="276">
        <f>Евро!$AJ$40</f>
        <v>0</v>
      </c>
      <c r="AZ68" s="276">
        <f>Евро!$AJ$40</f>
        <v>0</v>
      </c>
    </row>
    <row r="69" spans="1:52" ht="15.75" hidden="1" outlineLevel="1" x14ac:dyDescent="0.25">
      <c r="A69" s="270" t="s">
        <v>50</v>
      </c>
      <c r="B69" s="271" t="str">
        <f>IFERROR(Доллар!$AJ$35,"")</f>
        <v/>
      </c>
      <c r="C69" s="271" t="str">
        <f>IFERROR(Евро!$AJ$35,"")</f>
        <v/>
      </c>
      <c r="D69" s="271" t="str">
        <f>IFERROR('Доллар (бв)'!$AJ$35,"")</f>
        <v/>
      </c>
      <c r="E69" s="271" t="str">
        <f>IFERROR('Евро (бв)'!$AJ$35,"")</f>
        <v/>
      </c>
      <c r="F69" s="271" t="str">
        <f>IFERROR(фунт!$AJ$35,"")</f>
        <v/>
      </c>
      <c r="G69" s="271" t="str">
        <f>IFERROR('иена, ¥'!$AJ$35,"")</f>
        <v/>
      </c>
      <c r="H69" s="271" t="str">
        <f>IFERROR('австр долл.'!$AJ$35,"")</f>
        <v/>
      </c>
      <c r="I69" s="271" t="str">
        <f>IFERROR(шв.фр.!$AJ$35,"")</f>
        <v/>
      </c>
      <c r="J69" s="271" t="str">
        <f>IFERROR(юань!$AJ$35,"")</f>
        <v/>
      </c>
      <c r="K69" s="271" t="str">
        <f>IFERROR(тенге!$AJ$35,"")</f>
        <v/>
      </c>
      <c r="L69" s="271" t="str">
        <f>IFERROR('тенге (курс $)'!$AJ$35,"")</f>
        <v/>
      </c>
      <c r="M69" s="271" t="str">
        <f>IFERROR('динар (курс $)'!$AJ$35,"")</f>
        <v/>
      </c>
      <c r="N69" s="271" t="str">
        <f>IFERROR('динар (крос-курс $)'!$AJ$35,"")</f>
        <v/>
      </c>
      <c r="O69" s="271" t="str">
        <f>IFERROR('динар (крос-курс €)'!$AJ$35,"")</f>
        <v/>
      </c>
      <c r="P69" s="271" t="str">
        <f>IFERROR('Медь (LME)'!$AJ$35,"")</f>
        <v/>
      </c>
      <c r="Q69" s="271" t="str">
        <f>IFERROR('Цинк (LME)'!$AJ$35,"")</f>
        <v/>
      </c>
      <c r="R69" s="271" t="str">
        <f>IFERROR('Никель (LME)'!$AJ$35,"")</f>
        <v/>
      </c>
      <c r="S69" s="271" t="str">
        <f>IFERROR('Свинец (LME)'!$AJ$35,"")</f>
        <v/>
      </c>
      <c r="T69" s="271" t="str">
        <f>IFERROR('Алюминий (LME)'!$AJ$35,"")</f>
        <v/>
      </c>
      <c r="U69" s="271" t="str">
        <f>IFERROR('Золото (ЦБ)'!$AJ$35,"")</f>
        <v/>
      </c>
      <c r="V69" s="271" t="str">
        <f>IFERROR('Серебро (ЦБ)'!$AJ$35,"")</f>
        <v/>
      </c>
      <c r="W69" s="271" t="str">
        <f>IFERROR('Платина (ЦБ)'!$AJ$35,"")</f>
        <v/>
      </c>
      <c r="X69" s="271" t="str">
        <f>IFERROR('Палладий (ЦБ)'!$AJ$35,"")</f>
        <v/>
      </c>
      <c r="Y69" s="271" t="str">
        <f>IFERROR('Золото (KITCO-LME)'!$AJ$35,"")</f>
        <v/>
      </c>
      <c r="Z69" s="271" t="str">
        <f>IFERROR('Серебро (KITCO-LME)'!$AJ$35,"")</f>
        <v/>
      </c>
      <c r="AA69" s="271" t="str">
        <f>IFERROR('Платина (KITCO-LME)'!$AJ$35,"")</f>
        <v/>
      </c>
      <c r="AB69" s="271" t="str">
        <f>IFERROR('Палладий (KITCO-LME)'!$AJ$35,"")</f>
        <v/>
      </c>
      <c r="AC69" s="271"/>
      <c r="AD69" s="271"/>
      <c r="AE69" s="271">
        <f>Техничка!B187</f>
        <v>0</v>
      </c>
      <c r="AF69" s="271">
        <f>Техничка!C187</f>
        <v>0</v>
      </c>
      <c r="AG69" s="271">
        <f>Техничка!M187</f>
        <v>0</v>
      </c>
      <c r="AH69" s="271">
        <f>Техничка!K187</f>
        <v>0</v>
      </c>
      <c r="AI69" s="271">
        <f>Техничка!L187</f>
        <v>0</v>
      </c>
      <c r="AJ69" s="271">
        <f>Техничка!N187</f>
        <v>0</v>
      </c>
      <c r="AK69" s="271"/>
      <c r="AL69" s="271">
        <f>Техничка!D187</f>
        <v>0</v>
      </c>
      <c r="AM69" s="271">
        <f>Техничка!E187</f>
        <v>0</v>
      </c>
      <c r="AN69" s="271">
        <f>Техничка!F187</f>
        <v>0</v>
      </c>
      <c r="AO69" s="271">
        <f>Техничка!G187</f>
        <v>0</v>
      </c>
      <c r="AP69" s="271">
        <f>Техничка!H187</f>
        <v>0</v>
      </c>
      <c r="AQ69" s="272">
        <f>Техничка!I187</f>
        <v>0</v>
      </c>
      <c r="AR69" s="272">
        <f>Техничка!J187</f>
        <v>0</v>
      </c>
      <c r="AS69" s="272">
        <f>Техничка!O187</f>
        <v>0</v>
      </c>
      <c r="AT69" s="272">
        <f>Техничка!P187</f>
        <v>0</v>
      </c>
      <c r="AU69" s="279">
        <f>Техничка!Q187</f>
        <v>0</v>
      </c>
      <c r="AV69" s="271">
        <f>Техничка!R187</f>
        <v>0</v>
      </c>
      <c r="AW69" s="271">
        <f>Техничка!S187</f>
        <v>0</v>
      </c>
      <c r="AX69" s="271">
        <f>Техничка!T187</f>
        <v>0</v>
      </c>
      <c r="AY69" s="271">
        <f>Техничка!U187</f>
        <v>0</v>
      </c>
      <c r="AZ69" s="271">
        <f>Техничка!V187</f>
        <v>0</v>
      </c>
    </row>
    <row r="70" spans="1:52" ht="15.75" hidden="1" outlineLevel="1" x14ac:dyDescent="0.25">
      <c r="A70" s="273" t="s">
        <v>19</v>
      </c>
      <c r="B70" s="274" t="str">
        <f>IFERROR(Доллар!$B$58,"")</f>
        <v/>
      </c>
      <c r="C70" s="274" t="str">
        <f>IFERROR(Евро!$B$58,"")</f>
        <v/>
      </c>
      <c r="D70" s="274" t="str">
        <f>IFERROR('Доллар (бв)'!$B$58,"")</f>
        <v/>
      </c>
      <c r="E70" s="274" t="str">
        <f>IFERROR('Евро (бв)'!$B$58,"")</f>
        <v/>
      </c>
      <c r="F70" s="274" t="str">
        <f>IFERROR(фунт!$B$58,"")</f>
        <v/>
      </c>
      <c r="G70" s="274" t="str">
        <f>IFERROR('иена, ¥'!$B$58,"")</f>
        <v/>
      </c>
      <c r="H70" s="274" t="str">
        <f>IFERROR('австр долл.'!$B$58,"")</f>
        <v/>
      </c>
      <c r="I70" s="274" t="str">
        <f>IFERROR(шв.фр.!$B$58,"")</f>
        <v/>
      </c>
      <c r="J70" s="274" t="str">
        <f>IFERROR(юань!$B$58,"")</f>
        <v/>
      </c>
      <c r="K70" s="274" t="str">
        <f>IFERROR(тенге!$B$58,"")</f>
        <v/>
      </c>
      <c r="L70" s="274" t="str">
        <f>IFERROR('тенге (курс $)'!$B$58,"")</f>
        <v/>
      </c>
      <c r="M70" s="274" t="str">
        <f>IFERROR('динар (курс $)'!$B$58,"")</f>
        <v/>
      </c>
      <c r="N70" s="274" t="str">
        <f>IFERROR('динар (крос-курс $)'!$B$58,"")</f>
        <v/>
      </c>
      <c r="O70" s="274" t="str">
        <f>IFERROR('динар (крос-курс €)'!$B$58,"")</f>
        <v/>
      </c>
      <c r="P70" s="274" t="str">
        <f>IFERROR('Медь (LME)'!$B$58,"")</f>
        <v/>
      </c>
      <c r="Q70" s="274" t="str">
        <f>IFERROR('Цинк (LME)'!$B$58,"")</f>
        <v/>
      </c>
      <c r="R70" s="274" t="str">
        <f>IFERROR('Никель (LME)'!$B$58,"")</f>
        <v/>
      </c>
      <c r="S70" s="274" t="str">
        <f>IFERROR('Свинец (LME)'!$B$58,"")</f>
        <v/>
      </c>
      <c r="T70" s="274" t="str">
        <f>IFERROR('Алюминий (LME)'!$B$58,"")</f>
        <v/>
      </c>
      <c r="U70" s="274" t="str">
        <f>IFERROR('Золото (ЦБ)'!$B$58,"")</f>
        <v/>
      </c>
      <c r="V70" s="274" t="str">
        <f>IFERROR('Серебро (ЦБ)'!$B$58,"")</f>
        <v/>
      </c>
      <c r="W70" s="274" t="str">
        <f>IFERROR('Платина (ЦБ)'!$B$58,"")</f>
        <v/>
      </c>
      <c r="X70" s="274" t="str">
        <f>IFERROR('Палладий (ЦБ)'!$B$58,"")</f>
        <v/>
      </c>
      <c r="Y70" s="274" t="str">
        <f>IFERROR('Золото (KITCO-LME)'!$B$58,"")</f>
        <v/>
      </c>
      <c r="Z70" s="274" t="str">
        <f>IFERROR('Серебро (KITCO-LME)'!$B$58,"")</f>
        <v/>
      </c>
      <c r="AA70" s="274" t="str">
        <f>IFERROR('Платина (KITCO-LME)'!$B$58,"")</f>
        <v/>
      </c>
      <c r="AB70" s="274" t="str">
        <f>IFERROR('Палладий (KITCO-LME)'!$B$58,"")</f>
        <v/>
      </c>
      <c r="AC70" s="274"/>
      <c r="AD70" s="274"/>
      <c r="AE70" s="274">
        <f>AE69</f>
        <v>0</v>
      </c>
      <c r="AF70" s="274">
        <f t="shared" ref="AF70:AV70" si="58">AF69</f>
        <v>0</v>
      </c>
      <c r="AG70" s="274">
        <f>AG69</f>
        <v>0</v>
      </c>
      <c r="AH70" s="274">
        <f>AH69</f>
        <v>0</v>
      </c>
      <c r="AI70" s="274">
        <f>AI69</f>
        <v>0</v>
      </c>
      <c r="AJ70" s="274">
        <f>AJ69</f>
        <v>0</v>
      </c>
      <c r="AK70" s="274"/>
      <c r="AL70" s="274">
        <f t="shared" si="58"/>
        <v>0</v>
      </c>
      <c r="AM70" s="274">
        <f t="shared" si="58"/>
        <v>0</v>
      </c>
      <c r="AN70" s="274">
        <f t="shared" si="58"/>
        <v>0</v>
      </c>
      <c r="AO70" s="274">
        <f t="shared" si="58"/>
        <v>0</v>
      </c>
      <c r="AP70" s="274">
        <f t="shared" si="58"/>
        <v>0</v>
      </c>
      <c r="AQ70" s="274">
        <f t="shared" si="58"/>
        <v>0</v>
      </c>
      <c r="AR70" s="274">
        <f t="shared" si="58"/>
        <v>0</v>
      </c>
      <c r="AS70" s="274">
        <f t="shared" si="58"/>
        <v>0</v>
      </c>
      <c r="AT70" s="274">
        <f t="shared" si="58"/>
        <v>0</v>
      </c>
      <c r="AU70" s="280">
        <f t="shared" si="58"/>
        <v>0</v>
      </c>
      <c r="AV70" s="274">
        <f t="shared" si="58"/>
        <v>0</v>
      </c>
      <c r="AW70" s="274">
        <f t="shared" ref="AW70:AX70" si="59">AW69</f>
        <v>0</v>
      </c>
      <c r="AX70" s="274">
        <f t="shared" si="59"/>
        <v>0</v>
      </c>
      <c r="AY70" s="274">
        <f t="shared" ref="AY70:AZ70" si="60">AY69</f>
        <v>0</v>
      </c>
      <c r="AZ70" s="274">
        <f t="shared" si="60"/>
        <v>0</v>
      </c>
    </row>
    <row r="71" spans="1:52" ht="15.75" hidden="1" outlineLevel="1" x14ac:dyDescent="0.25">
      <c r="A71" s="273" t="s">
        <v>53</v>
      </c>
      <c r="B71" s="274" t="str">
        <f>IFERROR(Доллар!$B$62,"")</f>
        <v/>
      </c>
      <c r="C71" s="274" t="str">
        <f>IFERROR(Евро!$B$62,"")</f>
        <v/>
      </c>
      <c r="D71" s="274" t="str">
        <f>IFERROR('Доллар (бв)'!$B$62,"")</f>
        <v/>
      </c>
      <c r="E71" s="274" t="str">
        <f>IFERROR('Евро (бв)'!$B$62,"")</f>
        <v/>
      </c>
      <c r="F71" s="274" t="str">
        <f>IFERROR(фунт!$B$62,"")</f>
        <v/>
      </c>
      <c r="G71" s="274" t="str">
        <f>IFERROR('иена, ¥'!$B$62,"")</f>
        <v/>
      </c>
      <c r="H71" s="274" t="str">
        <f>IFERROR('австр долл.'!$B$62,"")</f>
        <v/>
      </c>
      <c r="I71" s="274" t="str">
        <f>IFERROR(шв.фр.!$B$62,"")</f>
        <v/>
      </c>
      <c r="J71" s="274" t="str">
        <f>IFERROR(юань!$B$62,"")</f>
        <v/>
      </c>
      <c r="K71" s="274" t="str">
        <f>IFERROR(тенге!$B$62,"")</f>
        <v/>
      </c>
      <c r="L71" s="274" t="str">
        <f>IFERROR('тенге (курс $)'!$B$62,"")</f>
        <v/>
      </c>
      <c r="M71" s="274" t="str">
        <f>IFERROR('динар (курс $)'!$B$62,"")</f>
        <v/>
      </c>
      <c r="N71" s="274" t="str">
        <f>IFERROR('динар (крос-курс $)'!$B$62,"")</f>
        <v/>
      </c>
      <c r="O71" s="274" t="str">
        <f>IFERROR('динар (крос-курс €)'!$B$62,"")</f>
        <v/>
      </c>
      <c r="P71" s="274" t="str">
        <f>IFERROR('Медь (LME)'!$B$62,"")</f>
        <v/>
      </c>
      <c r="Q71" s="274" t="str">
        <f>IFERROR('Цинк (LME)'!$B$62,"")</f>
        <v/>
      </c>
      <c r="R71" s="274" t="str">
        <f>IFERROR('Никель (LME)'!$B$62,"")</f>
        <v/>
      </c>
      <c r="S71" s="274" t="str">
        <f>IFERROR('Свинец (LME)'!$B$62,"")</f>
        <v/>
      </c>
      <c r="T71" s="274" t="str">
        <f>IFERROR('Алюминий (LME)'!$B$62,"")</f>
        <v/>
      </c>
      <c r="U71" s="274" t="str">
        <f>IFERROR('Золото (ЦБ)'!$B$62,"")</f>
        <v/>
      </c>
      <c r="V71" s="274" t="str">
        <f>IFERROR('Серебро (ЦБ)'!$B$62,"")</f>
        <v/>
      </c>
      <c r="W71" s="274" t="str">
        <f>IFERROR('Платина (ЦБ)'!$B$62,"")</f>
        <v/>
      </c>
      <c r="X71" s="274" t="str">
        <f>IFERROR('Палладий (ЦБ)'!$B$62,"")</f>
        <v/>
      </c>
      <c r="Y71" s="274" t="str">
        <f>IFERROR('Золото (KITCO-LME)'!$B$62,"")</f>
        <v/>
      </c>
      <c r="Z71" s="274" t="str">
        <f>IFERROR('Серебро (KITCO-LME)'!$B$62,"")</f>
        <v/>
      </c>
      <c r="AA71" s="274" t="str">
        <f>IFERROR('Платина (KITCO-LME)'!$B$62,"")</f>
        <v/>
      </c>
      <c r="AB71" s="274" t="str">
        <f>IFERROR('Палладий (KITCO-LME)'!$B$62,"")</f>
        <v/>
      </c>
      <c r="AC71" s="274"/>
      <c r="AD71" s="274"/>
      <c r="AE71" s="274">
        <f>AE69</f>
        <v>0</v>
      </c>
      <c r="AF71" s="274">
        <f t="shared" ref="AF71:AV71" si="61">AF69</f>
        <v>0</v>
      </c>
      <c r="AG71" s="274">
        <f>AG69</f>
        <v>0</v>
      </c>
      <c r="AH71" s="274">
        <f>AH69</f>
        <v>0</v>
      </c>
      <c r="AI71" s="274">
        <f>AI69</f>
        <v>0</v>
      </c>
      <c r="AJ71" s="274">
        <f>AJ69</f>
        <v>0</v>
      </c>
      <c r="AK71" s="274"/>
      <c r="AL71" s="274">
        <f t="shared" si="61"/>
        <v>0</v>
      </c>
      <c r="AM71" s="274">
        <f t="shared" si="61"/>
        <v>0</v>
      </c>
      <c r="AN71" s="274">
        <f t="shared" si="61"/>
        <v>0</v>
      </c>
      <c r="AO71" s="274">
        <f t="shared" si="61"/>
        <v>0</v>
      </c>
      <c r="AP71" s="274">
        <f t="shared" si="61"/>
        <v>0</v>
      </c>
      <c r="AQ71" s="274">
        <f t="shared" si="61"/>
        <v>0</v>
      </c>
      <c r="AR71" s="274">
        <f t="shared" si="61"/>
        <v>0</v>
      </c>
      <c r="AS71" s="274">
        <f t="shared" si="61"/>
        <v>0</v>
      </c>
      <c r="AT71" s="274">
        <f t="shared" si="61"/>
        <v>0</v>
      </c>
      <c r="AU71" s="274">
        <f t="shared" si="61"/>
        <v>0</v>
      </c>
      <c r="AV71" s="274">
        <f t="shared" si="61"/>
        <v>0</v>
      </c>
      <c r="AW71" s="274">
        <f t="shared" ref="AW71:AX71" si="62">AW69</f>
        <v>0</v>
      </c>
      <c r="AX71" s="274">
        <f t="shared" si="62"/>
        <v>0</v>
      </c>
      <c r="AY71" s="274">
        <f t="shared" ref="AY71:AZ71" si="63">AY69</f>
        <v>0</v>
      </c>
      <c r="AZ71" s="274">
        <f t="shared" si="63"/>
        <v>0</v>
      </c>
    </row>
    <row r="72" spans="1:52" ht="15.75" collapsed="1" x14ac:dyDescent="0.25">
      <c r="A72" s="332" t="s">
        <v>51</v>
      </c>
      <c r="B72" s="333">
        <f>Доллар!$B$65</f>
        <v>70.337500000000006</v>
      </c>
      <c r="C72" s="333">
        <f>Евро!$B$65</f>
        <v>75.655299999999997</v>
      </c>
      <c r="D72" s="333" t="e">
        <f>'Доллар (бв)'!$B$65</f>
        <v>#DIV/0!</v>
      </c>
      <c r="E72" s="333" t="e">
        <f>'Евро (бв)'!$B$65</f>
        <v>#DIV/0!</v>
      </c>
      <c r="F72" s="333">
        <f>фунт!$B$65</f>
        <v>84.791899999999998</v>
      </c>
      <c r="G72" s="333">
        <f>'иена, ¥'!$B$65</f>
        <v>0.530609</v>
      </c>
      <c r="H72" s="333">
        <f>'австр долл.'!$B$65</f>
        <v>47.653700000000001</v>
      </c>
      <c r="I72" s="333">
        <f>шв.фр.!$B$65</f>
        <v>76.180499999999995</v>
      </c>
      <c r="J72" s="333">
        <f>юань!$B$65</f>
        <v>9.8949200000000008</v>
      </c>
      <c r="K72" s="333">
        <f>тенге!$B$65</f>
        <v>0.152583</v>
      </c>
      <c r="L72" s="333">
        <f>'тенге (курс $)'!$B$65</f>
        <v>463.53888888888883</v>
      </c>
      <c r="M72" s="333" t="e">
        <f>'динар (курс $)'!$B$65</f>
        <v>#DIV/0!</v>
      </c>
      <c r="N72" s="333" t="e">
        <f>'динар (крос-курс $)'!$B$65</f>
        <v>#DIV/0!</v>
      </c>
      <c r="O72" s="333" t="e">
        <f>'динар (крос-курс €)'!$B$65</f>
        <v>#DIV/0!</v>
      </c>
      <c r="P72" s="333">
        <f>'Медь (LME)'!$B$65</f>
        <v>8345.375</v>
      </c>
      <c r="Q72" s="333">
        <f>'Цинк (LME)'!$B$65</f>
        <v>3003.75</v>
      </c>
      <c r="R72" s="333">
        <f>'Никель (LME)'!$B$65</f>
        <v>29297.5</v>
      </c>
      <c r="S72" s="333">
        <f>'Свинец (LME)'!$B$65</f>
        <v>2296.625</v>
      </c>
      <c r="T72" s="333">
        <f>'Алюминий (LME)'!$B$65</f>
        <v>2275</v>
      </c>
      <c r="U72" s="333" t="e">
        <f>'Золото (ЦБ)'!$B$65</f>
        <v>#DIV/0!</v>
      </c>
      <c r="V72" s="333" t="e">
        <f>'Серебро (ЦБ)'!$B$65</f>
        <v>#DIV/0!</v>
      </c>
      <c r="W72" s="333" t="e">
        <f>'Платина (ЦБ)'!$B$65</f>
        <v>#DIV/0!</v>
      </c>
      <c r="X72" s="333" t="e">
        <f>'Палладий (ЦБ)'!$B$65</f>
        <v>#DIV/0!</v>
      </c>
      <c r="Y72" s="333">
        <f>'Золото (KITCO-LME)'!$B$65</f>
        <v>1846.6875</v>
      </c>
      <c r="Z72" s="333">
        <f>'Серебро (KITCO-LME)'!$B$65</f>
        <v>23.862500000000001</v>
      </c>
      <c r="AA72" s="333">
        <f>'Платина (KITCO-LME)'!$B$65</f>
        <v>1074.25</v>
      </c>
      <c r="AB72" s="333">
        <f>'Палладий (KITCO-LME)'!$B$65</f>
        <v>1774.5</v>
      </c>
      <c r="AC72" s="333"/>
      <c r="AD72" s="333"/>
      <c r="AE72" s="333">
        <f>AE69</f>
        <v>0</v>
      </c>
      <c r="AF72" s="333">
        <f t="shared" ref="AF72:AV72" si="64">AF69</f>
        <v>0</v>
      </c>
      <c r="AG72" s="333">
        <f>AG69</f>
        <v>0</v>
      </c>
      <c r="AH72" s="333">
        <f>AH69</f>
        <v>0</v>
      </c>
      <c r="AI72" s="333">
        <f>AI69</f>
        <v>0</v>
      </c>
      <c r="AJ72" s="333">
        <f>AJ69</f>
        <v>0</v>
      </c>
      <c r="AK72" s="333"/>
      <c r="AL72" s="333">
        <f t="shared" si="64"/>
        <v>0</v>
      </c>
      <c r="AM72" s="333">
        <f t="shared" si="64"/>
        <v>0</v>
      </c>
      <c r="AN72" s="333">
        <f t="shared" si="64"/>
        <v>0</v>
      </c>
      <c r="AO72" s="333">
        <f t="shared" si="64"/>
        <v>0</v>
      </c>
      <c r="AP72" s="333">
        <f t="shared" si="64"/>
        <v>0</v>
      </c>
      <c r="AQ72" s="333">
        <f t="shared" si="64"/>
        <v>0</v>
      </c>
      <c r="AR72" s="333">
        <f t="shared" si="64"/>
        <v>0</v>
      </c>
      <c r="AS72" s="333">
        <f t="shared" si="64"/>
        <v>0</v>
      </c>
      <c r="AT72" s="333">
        <f t="shared" si="64"/>
        <v>0</v>
      </c>
      <c r="AU72" s="333">
        <f t="shared" si="64"/>
        <v>0</v>
      </c>
      <c r="AV72" s="333">
        <f t="shared" si="64"/>
        <v>0</v>
      </c>
      <c r="AW72" s="333">
        <f t="shared" ref="AW72:AX72" si="65">AW69</f>
        <v>0</v>
      </c>
      <c r="AX72" s="333">
        <f t="shared" si="65"/>
        <v>0</v>
      </c>
      <c r="AY72" s="333">
        <f t="shared" ref="AY72:AZ72" si="66">AY69</f>
        <v>0</v>
      </c>
      <c r="AZ72" s="333">
        <f t="shared" si="66"/>
        <v>0</v>
      </c>
    </row>
    <row r="73" spans="1:52" ht="15.75" hidden="1" outlineLevel="1" x14ac:dyDescent="0.25">
      <c r="A73" s="353" t="s">
        <v>512</v>
      </c>
      <c r="B73" s="354">
        <f>Техничка!$F$101</f>
        <v>0</v>
      </c>
      <c r="C73" s="354">
        <f>Техничка!$F$102</f>
        <v>0</v>
      </c>
      <c r="D73" s="354">
        <f>Техничка!$F$101</f>
        <v>0</v>
      </c>
      <c r="E73" s="354">
        <f>Техничка!$F$102</f>
        <v>0</v>
      </c>
      <c r="F73" s="354" t="s">
        <v>52</v>
      </c>
      <c r="G73" s="354" t="s">
        <v>52</v>
      </c>
      <c r="H73" s="354" t="s">
        <v>52</v>
      </c>
      <c r="I73" s="354" t="s">
        <v>52</v>
      </c>
      <c r="J73" s="354" t="s">
        <v>52</v>
      </c>
      <c r="K73" s="355">
        <f>Техничка!$F$116</f>
        <v>0</v>
      </c>
      <c r="L73" s="355">
        <f>Техничка!F117</f>
        <v>0</v>
      </c>
      <c r="M73" s="355">
        <v>100</v>
      </c>
      <c r="N73" s="355" t="s">
        <v>52</v>
      </c>
      <c r="O73" s="355">
        <v>0.6</v>
      </c>
      <c r="P73" s="356">
        <f>Техничка!$F$112</f>
        <v>0</v>
      </c>
      <c r="Q73" s="356">
        <f>Техничка!$F$113</f>
        <v>0</v>
      </c>
      <c r="R73" s="356">
        <f>Техничка!$F$110</f>
        <v>0</v>
      </c>
      <c r="S73" s="356">
        <f>Техничка!$F$111</f>
        <v>0</v>
      </c>
      <c r="T73" s="356">
        <f>Техничка!$F$109</f>
        <v>0</v>
      </c>
      <c r="U73" s="356">
        <f>Техничка!$F$103</f>
        <v>0</v>
      </c>
      <c r="V73" s="356">
        <f>Техничка!$F$104</f>
        <v>0</v>
      </c>
      <c r="W73" s="356">
        <f>Техничка!$F$105</f>
        <v>0</v>
      </c>
      <c r="X73" s="356">
        <f>Техничка!$F$106</f>
        <v>0</v>
      </c>
      <c r="Y73" s="357">
        <f>Техничка!$F$107</f>
        <v>0</v>
      </c>
      <c r="Z73" s="357">
        <f>Техничка!$F$108</f>
        <v>0</v>
      </c>
      <c r="AA73" s="357">
        <f>Техничка!$F$114</f>
        <v>0</v>
      </c>
      <c r="AB73" s="357">
        <f>Техничка!$F$115</f>
        <v>0</v>
      </c>
      <c r="AC73" s="357" t="s">
        <v>52</v>
      </c>
      <c r="AD73" s="357" t="s">
        <v>52</v>
      </c>
      <c r="AE73" s="356">
        <f>B73</f>
        <v>0</v>
      </c>
      <c r="AF73" s="356">
        <f>C73</f>
        <v>0</v>
      </c>
      <c r="AG73" s="358">
        <f t="shared" ref="AG73" si="67">K73</f>
        <v>0</v>
      </c>
      <c r="AH73" s="358">
        <f t="shared" ref="AH73" si="68">L73</f>
        <v>0</v>
      </c>
      <c r="AI73" s="358">
        <f t="shared" ref="AI73" si="69">M73</f>
        <v>100</v>
      </c>
      <c r="AJ73" s="358" t="str">
        <f t="shared" ref="AJ73" si="70">N73</f>
        <v>-</v>
      </c>
      <c r="AK73" s="358">
        <f t="shared" ref="AK73" si="71">O73</f>
        <v>0.6</v>
      </c>
      <c r="AL73" s="359">
        <f t="shared" ref="AL73" si="72">P73</f>
        <v>0</v>
      </c>
      <c r="AM73" s="359">
        <f t="shared" ref="AM73" si="73">Q73</f>
        <v>0</v>
      </c>
      <c r="AN73" s="359">
        <f t="shared" ref="AN73" si="74">R73</f>
        <v>0</v>
      </c>
      <c r="AO73" s="359">
        <f t="shared" ref="AO73" si="75">S73</f>
        <v>0</v>
      </c>
      <c r="AP73" s="359">
        <f t="shared" ref="AP73" si="76">T73</f>
        <v>0</v>
      </c>
      <c r="AQ73" s="359">
        <f t="shared" ref="AQ73" si="77">U73</f>
        <v>0</v>
      </c>
      <c r="AR73" s="359">
        <f t="shared" ref="AR73" si="78">V73</f>
        <v>0</v>
      </c>
      <c r="AS73" s="359">
        <f t="shared" ref="AS73" si="79">W73</f>
        <v>0</v>
      </c>
      <c r="AT73" s="359">
        <f t="shared" ref="AT73" si="80">X73</f>
        <v>0</v>
      </c>
      <c r="AU73" s="359">
        <f>Y73</f>
        <v>0</v>
      </c>
      <c r="AV73" s="359">
        <f>Z73</f>
        <v>0</v>
      </c>
      <c r="AW73" s="359">
        <f>AA73</f>
        <v>0</v>
      </c>
      <c r="AX73" s="359">
        <f>AB73</f>
        <v>0</v>
      </c>
      <c r="AY73" s="359" t="s">
        <v>52</v>
      </c>
      <c r="AZ73" s="359" t="s">
        <v>52</v>
      </c>
    </row>
    <row r="74" spans="1:52" ht="15.75" collapsed="1" thickBot="1" x14ac:dyDescent="0.3"/>
    <row r="75" spans="1:52" ht="18.75" x14ac:dyDescent="0.3">
      <c r="A75" s="334" t="s">
        <v>137</v>
      </c>
      <c r="B75" s="335"/>
      <c r="C75" s="335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5"/>
      <c r="T75" s="335"/>
      <c r="U75" s="335"/>
      <c r="V75" s="335"/>
      <c r="W75" s="335"/>
      <c r="X75" s="335"/>
      <c r="Y75" s="335"/>
      <c r="Z75" s="336"/>
      <c r="AA75" s="335"/>
      <c r="AB75" s="335"/>
      <c r="AC75" s="335"/>
      <c r="AD75" s="337"/>
      <c r="AE75" s="115"/>
    </row>
    <row r="76" spans="1:52" ht="18.75" x14ac:dyDescent="0.25">
      <c r="A76" s="338" t="s">
        <v>138</v>
      </c>
      <c r="B76" s="339">
        <f>IF(Техничка!C84=0,"-",Техничка!C84)</f>
        <v>70.337500000000006</v>
      </c>
      <c r="C76" s="339">
        <f>IF(Техничка!D84=0,"-",Техничка!D84)</f>
        <v>75.655299999999997</v>
      </c>
      <c r="D76" s="339">
        <f>B76</f>
        <v>70.337500000000006</v>
      </c>
      <c r="E76" s="339">
        <f>C76</f>
        <v>75.655299999999997</v>
      </c>
      <c r="F76" s="339">
        <f>IF(Техничка!E84=0,"-",Техничка!E84)</f>
        <v>84.791899999999998</v>
      </c>
      <c r="G76" s="339">
        <f>IF(Техничка!F84=0,"-",Техничка!F84)</f>
        <v>0.530609</v>
      </c>
      <c r="H76" s="339">
        <f>IF(Техничка!G84=0,"-",Техничка!G84)</f>
        <v>47.653700000000001</v>
      </c>
      <c r="I76" s="339">
        <f>IF(Техничка!H84=0,"-",Техничка!H84)</f>
        <v>76.180499999999995</v>
      </c>
      <c r="J76" s="339">
        <f>IF(Техничка!I84=0,"-",Техничка!I84)</f>
        <v>9.8949200000000008</v>
      </c>
      <c r="K76" s="339">
        <f>IF(Техничка!J84=0,"-",Техничка!J84)</f>
        <v>0.152583</v>
      </c>
      <c r="L76" s="339">
        <f>IF(Техничка!K84=0,"-",Техничка!K84)</f>
        <v>462.65</v>
      </c>
      <c r="M76" s="339" t="str">
        <f>IF(Техничка!L84=0,"-",Техничка!L84)</f>
        <v>-</v>
      </c>
      <c r="N76" s="339" t="str">
        <f>IF(Техничка!M84=0,"-",Техничка!M84)</f>
        <v>-</v>
      </c>
      <c r="O76" s="339" t="str">
        <f>IF(Техничка!N84=0,"-",Техничка!N84)</f>
        <v>-</v>
      </c>
      <c r="P76" s="339" t="str">
        <f>IF(Техничка!O84=0,"-",Техничка!O84)</f>
        <v>-</v>
      </c>
      <c r="Q76" s="339" t="str">
        <f>IF(Техничка!P84=0,"-",Техничка!P84)</f>
        <v>-</v>
      </c>
      <c r="R76" s="339" t="str">
        <f>IF(Техничка!Q84=0,"-",Техничка!Q84)</f>
        <v>-</v>
      </c>
      <c r="S76" s="339" t="str">
        <f>IF(Техничка!R84=0,"-",Техничка!R84)</f>
        <v>-</v>
      </c>
      <c r="T76" s="339" t="str">
        <f>IF(Техничка!S84=0,"-",Техничка!S84)</f>
        <v>-</v>
      </c>
      <c r="U76" s="339" t="str">
        <f>IF(Техничка!T84=0,"-",Техничка!T84)</f>
        <v>-</v>
      </c>
      <c r="V76" s="339" t="str">
        <f>IF(Техничка!U84=0,"-",Техничка!U84)</f>
        <v>-</v>
      </c>
      <c r="W76" s="339" t="str">
        <f>IF(Техничка!V84=0,"-",Техничка!V84)</f>
        <v>-</v>
      </c>
      <c r="X76" s="339" t="str">
        <f>IF(Техничка!W84=0,"-",Техничка!W84)</f>
        <v>-</v>
      </c>
      <c r="Y76" s="339" t="str">
        <f>IF(Техничка!X84=0,"-",Техничка!X84)</f>
        <v>-</v>
      </c>
      <c r="Z76" s="340" t="str">
        <f>IF(Техничка!Y84=0,"-",Техничка!Y84)</f>
        <v>-</v>
      </c>
      <c r="AA76" s="341" t="str">
        <f>IF(Техничка!Z84=0,"-",Техничка!Z84)</f>
        <v>-</v>
      </c>
      <c r="AB76" s="341" t="str">
        <f>IF(Техничка!AA84=0,"-",Техничка!AA84)</f>
        <v>-</v>
      </c>
      <c r="AC76" s="341" t="str">
        <f>IF(Техничка!AB84=0,"-",Техничка!AB84)</f>
        <v>-</v>
      </c>
      <c r="AD76" s="342" t="str">
        <f>IF(Техничка!AC84=0,"-",Техничка!AC84)</f>
        <v>-</v>
      </c>
      <c r="AE76" s="115"/>
    </row>
    <row r="77" spans="1:52" ht="18.75" x14ac:dyDescent="0.25">
      <c r="A77" s="343" t="str">
        <f>Техничка!B85</f>
        <v>01.01.2023</v>
      </c>
      <c r="B77" s="344"/>
      <c r="C77" s="344"/>
      <c r="D77" s="344"/>
      <c r="E77" s="344"/>
      <c r="F77" s="344"/>
      <c r="G77" s="344"/>
      <c r="H77" s="344"/>
      <c r="I77" s="344"/>
      <c r="J77" s="344"/>
      <c r="K77" s="344"/>
      <c r="L77" s="344"/>
      <c r="M77" s="344"/>
      <c r="N77" s="344"/>
      <c r="O77" s="344"/>
      <c r="P77" s="344"/>
      <c r="Q77" s="344"/>
      <c r="R77" s="344"/>
      <c r="S77" s="344"/>
      <c r="T77" s="344"/>
      <c r="U77" s="344"/>
      <c r="V77" s="344"/>
      <c r="W77" s="344"/>
      <c r="X77" s="344"/>
      <c r="Y77" s="344"/>
      <c r="Z77" s="345"/>
      <c r="AA77" s="346"/>
      <c r="AB77" s="346"/>
      <c r="AC77" s="346"/>
      <c r="AD77" s="347"/>
      <c r="AE77" s="115"/>
    </row>
    <row r="78" spans="1:52" ht="18.75" x14ac:dyDescent="0.25">
      <c r="A78" s="348" t="s">
        <v>137</v>
      </c>
      <c r="B78" s="349"/>
      <c r="C78" s="349"/>
      <c r="D78" s="349"/>
      <c r="E78" s="349"/>
      <c r="F78" s="349"/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9"/>
      <c r="R78" s="349"/>
      <c r="S78" s="349"/>
      <c r="T78" s="349"/>
      <c r="U78" s="349"/>
      <c r="V78" s="349"/>
      <c r="W78" s="349"/>
      <c r="X78" s="349"/>
      <c r="Y78" s="349"/>
      <c r="Z78" s="350"/>
      <c r="AA78" s="351"/>
      <c r="AB78" s="351"/>
      <c r="AC78" s="351"/>
      <c r="AD78" s="352"/>
      <c r="AE78" s="115"/>
    </row>
    <row r="79" spans="1:52" ht="18.75" x14ac:dyDescent="0.25">
      <c r="A79" s="338" t="s">
        <v>138</v>
      </c>
      <c r="B79" s="339">
        <f>IF(Техничка!C86=0,"-",Техничка!C86)</f>
        <v>70.337500000000006</v>
      </c>
      <c r="C79" s="339">
        <f>IF(Техничка!D86=0,"-",Техничка!D86)</f>
        <v>75.655299999999997</v>
      </c>
      <c r="D79" s="339">
        <f>B79</f>
        <v>70.337500000000006</v>
      </c>
      <c r="E79" s="339">
        <f>C79</f>
        <v>75.655299999999997</v>
      </c>
      <c r="F79" s="339">
        <f>IF(Техничка!E86=0,"-",Техничка!E86)</f>
        <v>84.791899999999998</v>
      </c>
      <c r="G79" s="339">
        <f>IF(Техничка!F86=0,"-",Техничка!F86)</f>
        <v>0.530609</v>
      </c>
      <c r="H79" s="339">
        <f>IF(Техничка!G86=0,"-",Техничка!G86)</f>
        <v>47.653700000000001</v>
      </c>
      <c r="I79" s="339">
        <f>IF(Техничка!H86=0,"-",Техничка!H86)</f>
        <v>76.180499999999995</v>
      </c>
      <c r="J79" s="339">
        <f>IF(Техничка!I86=0,"-",Техничка!I86)</f>
        <v>9.8949200000000008</v>
      </c>
      <c r="K79" s="339">
        <f>IF(Техничка!J86=0,"-",Техничка!J86)</f>
        <v>0.152583</v>
      </c>
      <c r="L79" s="339">
        <f>IF(Техничка!K86=0,"-",Техничка!K86)</f>
        <v>462.65</v>
      </c>
      <c r="M79" s="339" t="str">
        <f>IF(Техничка!L86=0,"-",Техничка!L86)</f>
        <v>-</v>
      </c>
      <c r="N79" s="339" t="str">
        <f>IF(Техничка!M86=0,"-",Техничка!M86)</f>
        <v>-</v>
      </c>
      <c r="O79" s="339" t="str">
        <f>IF(Техничка!N86=0,"-",Техничка!N86)</f>
        <v>-</v>
      </c>
      <c r="P79" s="339" t="str">
        <f>IF(Техничка!O86=0,"-",Техничка!O86)</f>
        <v>-</v>
      </c>
      <c r="Q79" s="339" t="str">
        <f>IF(Техничка!P86=0,"-",Техничка!P86)</f>
        <v>-</v>
      </c>
      <c r="R79" s="339" t="str">
        <f>IF(Техничка!Q86=0,"-",Техничка!Q86)</f>
        <v>-</v>
      </c>
      <c r="S79" s="339" t="str">
        <f>IF(Техничка!R86=0,"-",Техничка!R86)</f>
        <v>-</v>
      </c>
      <c r="T79" s="339" t="str">
        <f>IF(Техничка!S86=0,"-",Техничка!S86)</f>
        <v>-</v>
      </c>
      <c r="U79" s="339" t="str">
        <f>IF(Техничка!T86=0,"-",Техничка!T86)</f>
        <v>-</v>
      </c>
      <c r="V79" s="339" t="str">
        <f>IF(Техничка!U86=0,"-",Техничка!U86)</f>
        <v>-</v>
      </c>
      <c r="W79" s="339" t="str">
        <f>IF(Техничка!V86=0,"-",Техничка!V86)</f>
        <v>-</v>
      </c>
      <c r="X79" s="339" t="str">
        <f>IF(Техничка!W86=0,"-",Техничка!W86)</f>
        <v>-</v>
      </c>
      <c r="Y79" s="339" t="str">
        <f>IF(Техничка!X86=0,"-",Техничка!X86)</f>
        <v>-</v>
      </c>
      <c r="Z79" s="340" t="str">
        <f>IF(Техничка!Y86=0,"-",Техничка!Y86)</f>
        <v>-</v>
      </c>
      <c r="AA79" s="341" t="str">
        <f>IF(Техничка!Z86=0,"-",Техничка!Z86)</f>
        <v>-</v>
      </c>
      <c r="AB79" s="341" t="str">
        <f>IF(Техничка!AA86=0,"-",Техничка!AA86)</f>
        <v>-</v>
      </c>
      <c r="AC79" s="341" t="str">
        <f>IF(Техничка!AB86=0,"-",Техничка!AB86)</f>
        <v>-</v>
      </c>
      <c r="AD79" s="342" t="str">
        <f>IF(Техничка!AC86=0,"-",Техничка!AC86)</f>
        <v>-</v>
      </c>
      <c r="AE79" s="115"/>
    </row>
    <row r="80" spans="1:52" ht="18.75" x14ac:dyDescent="0.25">
      <c r="A80" s="343" t="str">
        <f>Техничка!B87</f>
        <v>02.01.2023</v>
      </c>
      <c r="B80" s="344"/>
      <c r="C80" s="344"/>
      <c r="D80" s="344"/>
      <c r="E80" s="344"/>
      <c r="F80" s="344"/>
      <c r="G80" s="344"/>
      <c r="H80" s="344"/>
      <c r="I80" s="344"/>
      <c r="J80" s="344"/>
      <c r="K80" s="344"/>
      <c r="L80" s="344"/>
      <c r="M80" s="344"/>
      <c r="N80" s="344"/>
      <c r="O80" s="344"/>
      <c r="P80" s="344"/>
      <c r="Q80" s="344"/>
      <c r="R80" s="344"/>
      <c r="S80" s="344"/>
      <c r="T80" s="344"/>
      <c r="U80" s="344"/>
      <c r="V80" s="344"/>
      <c r="W80" s="344"/>
      <c r="X80" s="344"/>
      <c r="Y80" s="344"/>
      <c r="Z80" s="345"/>
      <c r="AA80" s="346"/>
      <c r="AB80" s="346"/>
      <c r="AC80" s="346"/>
      <c r="AD80" s="347"/>
      <c r="AE80" s="115"/>
    </row>
    <row r="81" spans="1:31" ht="18.75" x14ac:dyDescent="0.25">
      <c r="A81" s="281" t="s">
        <v>141</v>
      </c>
      <c r="B81" s="282"/>
      <c r="C81" s="282"/>
      <c r="D81" s="282"/>
      <c r="E81" s="282"/>
      <c r="F81" s="282"/>
      <c r="G81" s="282"/>
      <c r="H81" s="282"/>
      <c r="I81" s="282"/>
      <c r="J81" s="282"/>
      <c r="K81" s="282"/>
      <c r="L81" s="282"/>
      <c r="M81" s="282"/>
      <c r="N81" s="282"/>
      <c r="O81" s="283"/>
      <c r="P81" s="284"/>
      <c r="Q81" s="284"/>
      <c r="R81" s="284"/>
      <c r="S81" s="284"/>
      <c r="T81" s="284"/>
      <c r="U81" s="285"/>
      <c r="V81" s="285"/>
      <c r="W81" s="285"/>
      <c r="X81" s="285"/>
      <c r="Y81" s="284"/>
      <c r="Z81" s="286"/>
      <c r="AA81" s="284"/>
      <c r="AB81" s="284"/>
      <c r="AC81" s="284"/>
      <c r="AD81" s="287"/>
      <c r="AE81" s="115"/>
    </row>
    <row r="82" spans="1:31" ht="18.75" x14ac:dyDescent="0.25">
      <c r="A82" s="288" t="s">
        <v>140</v>
      </c>
      <c r="B82" s="453"/>
      <c r="C82" s="453"/>
      <c r="D82" s="401"/>
      <c r="E82" s="401"/>
      <c r="F82" s="289"/>
      <c r="G82" s="289"/>
      <c r="H82" s="289"/>
      <c r="I82" s="289"/>
      <c r="J82" s="289"/>
      <c r="K82" s="289"/>
      <c r="L82" s="289"/>
      <c r="M82" s="289"/>
      <c r="N82" s="289"/>
      <c r="O82" s="290"/>
      <c r="P82" s="291" t="str">
        <f>IF(IFERROR(B76*P76,0)=0,"-",IFERROR(B76*P76,0))</f>
        <v>-</v>
      </c>
      <c r="Q82" s="291" t="str">
        <f>IF(IFERROR(B76*Q76,0)=0,"-",IFERROR(B76*Q76,0))</f>
        <v>-</v>
      </c>
      <c r="R82" s="291" t="str">
        <f>IF(IFERROR(B76*R76,0)=0,"-",IFERROR(B76*R76,0))</f>
        <v>-</v>
      </c>
      <c r="S82" s="291" t="str">
        <f>IF(IFERROR(B76*S76,0)=0,"-",IFERROR(B76*S76,0))</f>
        <v>-</v>
      </c>
      <c r="T82" s="291" t="str">
        <f>IF(IFERROR(B76*T76,0)=0,"-",IFERROR(B76*T76,0))</f>
        <v>-</v>
      </c>
      <c r="U82" s="292" t="str">
        <f>IF(IFERROR(B76*U76,0)=0,"-",IFERROR(B76*U76,0))</f>
        <v>-</v>
      </c>
      <c r="V82" s="292" t="str">
        <f>IF(IFERROR(B76*V76,0)=0,"-",IFERROR(B76*V76,0))</f>
        <v>-</v>
      </c>
      <c r="W82" s="292" t="str">
        <f>IF(IFERROR(B76*W76,0)=0,"-",IFERROR(B76*W76,0))</f>
        <v>-</v>
      </c>
      <c r="X82" s="292" t="str">
        <f>IF(IFERROR(B76*X76,0)=0,"-",IFERROR(B76*X76,0))</f>
        <v>-</v>
      </c>
      <c r="Y82" s="291" t="str">
        <f>IF(IFERROR(B76*Y76,0)=0,"-",IFERROR(B76*Y76,0))</f>
        <v>-</v>
      </c>
      <c r="Z82" s="293" t="str">
        <f>IF(IFERROR(B76*Z76,0)=0,"-",IFERROR(B76*Z76,0))</f>
        <v>-</v>
      </c>
      <c r="AA82" s="294" t="str">
        <f>IF(IFERROR(C76*AA76,0)=0,"-",IFERROR(C76*AA76,0))</f>
        <v>-</v>
      </c>
      <c r="AB82" s="294" t="str">
        <f>IF(IFERROR(F76*AB76,0)=0,"-",IFERROR(F76*AB76,0))</f>
        <v>-</v>
      </c>
      <c r="AC82" s="294" t="str">
        <f>IF(IFERROR(G76*AC76,0)=0,"-",IFERROR(G76*AC76,0))</f>
        <v>-</v>
      </c>
      <c r="AD82" s="295" t="str">
        <f>IF(IFERROR(H76*AD76,0)=0,"-",IFERROR(H76*AD76,0))</f>
        <v>-</v>
      </c>
      <c r="AE82" s="115"/>
    </row>
    <row r="83" spans="1:31" ht="18.75" x14ac:dyDescent="0.25">
      <c r="A83" s="296" t="str">
        <f>Техничка!$B$89</f>
        <v>01.01.2023</v>
      </c>
      <c r="B83" s="454"/>
      <c r="C83" s="454"/>
      <c r="D83" s="402"/>
      <c r="E83" s="402"/>
      <c r="F83" s="297"/>
      <c r="G83" s="297"/>
      <c r="H83" s="297"/>
      <c r="I83" s="297"/>
      <c r="J83" s="297"/>
      <c r="K83" s="297"/>
      <c r="L83" s="297"/>
      <c r="M83" s="297"/>
      <c r="N83" s="297"/>
      <c r="O83" s="298"/>
      <c r="P83" s="299"/>
      <c r="Q83" s="299"/>
      <c r="R83" s="299"/>
      <c r="S83" s="299"/>
      <c r="T83" s="299"/>
      <c r="U83" s="300"/>
      <c r="V83" s="300"/>
      <c r="W83" s="300"/>
      <c r="X83" s="300"/>
      <c r="Y83" s="299"/>
      <c r="Z83" s="301"/>
      <c r="AA83" s="299"/>
      <c r="AB83" s="299"/>
      <c r="AC83" s="299"/>
      <c r="AD83" s="302"/>
      <c r="AE83" s="115"/>
    </row>
    <row r="84" spans="1:31" ht="18.75" x14ac:dyDescent="0.25">
      <c r="A84" s="303" t="s">
        <v>139</v>
      </c>
      <c r="B84" s="282"/>
      <c r="C84" s="282"/>
      <c r="D84" s="282"/>
      <c r="E84" s="282"/>
      <c r="F84" s="282"/>
      <c r="G84" s="282"/>
      <c r="H84" s="282"/>
      <c r="I84" s="282"/>
      <c r="J84" s="282"/>
      <c r="K84" s="282"/>
      <c r="L84" s="282"/>
      <c r="M84" s="282"/>
      <c r="N84" s="282"/>
      <c r="O84" s="283"/>
      <c r="P84" s="304"/>
      <c r="Q84" s="304"/>
      <c r="R84" s="304"/>
      <c r="S84" s="304"/>
      <c r="T84" s="304"/>
      <c r="U84" s="285"/>
      <c r="V84" s="285"/>
      <c r="W84" s="285"/>
      <c r="X84" s="285"/>
      <c r="Y84" s="304"/>
      <c r="Z84" s="305"/>
      <c r="AA84" s="304"/>
      <c r="AB84" s="304"/>
      <c r="AC84" s="304"/>
      <c r="AD84" s="306"/>
      <c r="AE84" s="115"/>
    </row>
    <row r="85" spans="1:31" ht="18.75" x14ac:dyDescent="0.25">
      <c r="A85" s="288" t="s">
        <v>140</v>
      </c>
      <c r="B85" s="453"/>
      <c r="C85" s="453"/>
      <c r="D85" s="401"/>
      <c r="E85" s="401"/>
      <c r="F85" s="289"/>
      <c r="G85" s="289"/>
      <c r="H85" s="289"/>
      <c r="I85" s="289"/>
      <c r="J85" s="289"/>
      <c r="K85" s="289"/>
      <c r="L85" s="289"/>
      <c r="M85" s="289"/>
      <c r="N85" s="289"/>
      <c r="O85" s="290"/>
      <c r="P85" s="294" t="str">
        <f>IF(IFERROR($B$79*$P$79,0)=0,"-",IFERROR($B$79*$P$79,0))</f>
        <v>-</v>
      </c>
      <c r="Q85" s="294" t="str">
        <f>IF(IFERROR($B$79*$Q$79,0)=0,"-",IFERROR($B$79*$Q$79,0))</f>
        <v>-</v>
      </c>
      <c r="R85" s="294" t="str">
        <f>IF(IFERROR($B$79*$R$79,0)=0,"-",IFERROR($B$79*$R$79,0))</f>
        <v>-</v>
      </c>
      <c r="S85" s="294" t="str">
        <f>IF(IFERROR($B$79*$S$79,0)=0,"-",IFERROR($B$79*$S$79,0))</f>
        <v>-</v>
      </c>
      <c r="T85" s="294" t="str">
        <f>IF(IFERROR($B$79*$T$79,0)=0,"-",IFERROR($B$79*$T$79,0))</f>
        <v>-</v>
      </c>
      <c r="U85" s="307" t="str">
        <f>IF(IFERROR($B$79*$U$79,0)=0,"-",IFERROR($B$79*$U$79,0))</f>
        <v>-</v>
      </c>
      <c r="V85" s="307" t="str">
        <f>IF(IFERROR($B$79*$V$79,0)=0,"-",IFERROR($B$79*$V$79,0))</f>
        <v>-</v>
      </c>
      <c r="W85" s="307" t="str">
        <f>IF(IFERROR($B$79*$W$79,0)=0,"-",IFERROR($B$79*$W$79,0))</f>
        <v>-</v>
      </c>
      <c r="X85" s="307" t="str">
        <f>IF(IFERROR($B$79*$X$79,0)=0,"-",IFERROR($B$79*$X$79,0))</f>
        <v>-</v>
      </c>
      <c r="Y85" s="294" t="str">
        <f>IF(IFERROR($B$79*$Y$79,0)=0,"-",IFERROR($B$79*$Y$79,0))</f>
        <v>-</v>
      </c>
      <c r="Z85" s="308" t="str">
        <f>IF(IFERROR($B$79*$Z$79,0)=0,"-",IFERROR($B$79*$Z$79,0))</f>
        <v>-</v>
      </c>
      <c r="AA85" s="294" t="str">
        <f>IF(IFERROR(C79*AA79,0)=0,"-",IFERROR(C79*AA79,0))</f>
        <v>-</v>
      </c>
      <c r="AB85" s="294" t="str">
        <f>IF(IFERROR(F79*AB79,0)=0,"-",IFERROR(F79*AB79,0))</f>
        <v>-</v>
      </c>
      <c r="AC85" s="294" t="str">
        <f>IF(IFERROR(G79*AC79,0)=0,"-",IFERROR(G79*AC79,0))</f>
        <v>-</v>
      </c>
      <c r="AD85" s="295" t="str">
        <f>IF(IFERROR(H79*AD79,0)=0,"-",IFERROR(H79*AD79,0))</f>
        <v>-</v>
      </c>
      <c r="AE85" s="115"/>
    </row>
    <row r="86" spans="1:31" ht="19.5" thickBot="1" x14ac:dyDescent="0.3">
      <c r="A86" s="309" t="str">
        <f>Техничка!B91</f>
        <v>02.01.2023</v>
      </c>
      <c r="B86" s="455"/>
      <c r="C86" s="455"/>
      <c r="D86" s="403"/>
      <c r="E86" s="403"/>
      <c r="F86" s="310"/>
      <c r="G86" s="310"/>
      <c r="H86" s="310"/>
      <c r="I86" s="310"/>
      <c r="J86" s="310"/>
      <c r="K86" s="310"/>
      <c r="L86" s="310"/>
      <c r="M86" s="310"/>
      <c r="N86" s="310"/>
      <c r="O86" s="311"/>
      <c r="P86" s="312"/>
      <c r="Q86" s="312"/>
      <c r="R86" s="312"/>
      <c r="S86" s="312"/>
      <c r="T86" s="312"/>
      <c r="U86" s="313"/>
      <c r="V86" s="313"/>
      <c r="W86" s="313"/>
      <c r="X86" s="313"/>
      <c r="Y86" s="312"/>
      <c r="Z86" s="314"/>
      <c r="AA86" s="312"/>
      <c r="AB86" s="312"/>
      <c r="AC86" s="312"/>
      <c r="AD86" s="315"/>
      <c r="AE86" s="115"/>
    </row>
    <row r="87" spans="1:31" ht="18.75" x14ac:dyDescent="0.3">
      <c r="A87" s="363" t="s">
        <v>220</v>
      </c>
      <c r="B87" s="364"/>
      <c r="C87" s="364"/>
      <c r="D87" s="364"/>
      <c r="E87" s="364"/>
      <c r="F87" s="364"/>
      <c r="G87" s="364"/>
      <c r="H87" s="364"/>
      <c r="I87" s="364"/>
      <c r="J87" s="364"/>
      <c r="K87" s="364"/>
      <c r="L87" s="364"/>
      <c r="M87" s="364"/>
      <c r="N87" s="364"/>
      <c r="O87" s="364"/>
      <c r="P87" s="365"/>
      <c r="Q87" s="365"/>
      <c r="R87" s="365"/>
      <c r="S87" s="365"/>
      <c r="T87" s="365"/>
      <c r="U87" s="365"/>
      <c r="V87" s="365"/>
      <c r="W87" s="365"/>
      <c r="X87" s="365"/>
      <c r="Y87" s="365"/>
      <c r="Z87" s="366"/>
      <c r="AA87" s="367"/>
      <c r="AB87" s="367"/>
      <c r="AC87" s="316"/>
      <c r="AD87" s="317"/>
      <c r="AE87" s="115"/>
    </row>
    <row r="88" spans="1:31" ht="18.75" x14ac:dyDescent="0.25">
      <c r="A88" s="368" t="s">
        <v>140</v>
      </c>
      <c r="B88" s="369"/>
      <c r="C88" s="369"/>
      <c r="D88" s="369"/>
      <c r="E88" s="369"/>
      <c r="F88" s="369"/>
      <c r="G88" s="369"/>
      <c r="H88" s="369"/>
      <c r="I88" s="369"/>
      <c r="J88" s="369"/>
      <c r="K88" s="369"/>
      <c r="L88" s="369"/>
      <c r="M88" s="369"/>
      <c r="N88" s="369"/>
      <c r="O88" s="369"/>
      <c r="P88" s="370" t="str">
        <f>IF((IF(IFERROR($B$79*$P$79,0)=0,"-",IFERROR($B$79*$P$79,0)))="-",(IF(IFERROR($B$79*$P$76,0)=0,"-",IFERROR($B$79*$P$76,0))),(IF(IFERROR($B$79*$P$79,0)=0,"-",IFERROR($B$79*$P$79,0))))</f>
        <v>-</v>
      </c>
      <c r="Q88" s="370" t="str">
        <f>IF((IF(IFERROR($B$79*$Q$79,0)=0,"-",IFERROR($B$79*$Q$79,0)))="-",(IF(IFERROR($B$79*$Q$76,0)=0,"-",IFERROR($B$79*$Q$76,0))),(IF(IFERROR($B$79*$Q$79,0)=0,"-",IFERROR($B$79*$Q$79,0))))</f>
        <v>-</v>
      </c>
      <c r="R88" s="370" t="str">
        <f>IF((IF(IFERROR($B$79*$R$79,0)=0,"-",IFERROR($B$79*$R$79,0)))="-",(IF(IFERROR($B$79*$R$76,0)=0,"-",IFERROR($B$79*$R$76,0))),(IF(IFERROR($B$79*$R$79,0)=0,"-",IFERROR($B$79*$R$79,0))))</f>
        <v>-</v>
      </c>
      <c r="S88" s="370" t="str">
        <f>IF((IF(IFERROR($B$79*$S$79,0)=0,"-",IFERROR($B$79*$S$79,0)))="-",(IF(IFERROR($B$79*$S$76,0)=0,"-",IFERROR($B$79*$S$76,0))),(IF(IFERROR($B$79*$S$79,0)=0,"-",IFERROR($B$79*$S$79,0))))</f>
        <v>-</v>
      </c>
      <c r="T88" s="370" t="str">
        <f>IF((IF(IFERROR($B$79*$T$79,0)=0,"-",IFERROR($B$79*$T$79,0)))="-",(IF(IFERROR($B$79*$T$76,0)=0,"-",IFERROR($B$79*$T$76,0))),(IF(IFERROR($B$79*$T$79,0)=0,"-",IFERROR($B$79*$T$79,0))))</f>
        <v>-</v>
      </c>
      <c r="U88" s="371" t="str">
        <f>(IF(IFERROR($B$79*$U$79,0)=0,"-",IFERROR($B$79*$U$79,0)))</f>
        <v>-</v>
      </c>
      <c r="V88" s="371" t="str">
        <f>(IF(IFERROR($B$79*$V$79,0)=0,"-",IFERROR($B$79*$V$79,0)))</f>
        <v>-</v>
      </c>
      <c r="W88" s="371" t="str">
        <f>(IF(IFERROR($B$79*$W$79,0)=0,"-",IFERROR($B$79*$W$79,0)))</f>
        <v>-</v>
      </c>
      <c r="X88" s="371" t="str">
        <f>(IF(IFERROR($B$79*$X$79,0)=0,"-",IFERROR($B$79*$X$79,0)))</f>
        <v>-</v>
      </c>
      <c r="Y88" s="370" t="str">
        <f>IF((IF(IFERROR($B$79*$Y$79,0)=0,"-",IFERROR($B$79*$Y$79,0)))="-",(IF(IFERROR($B$79*$Y$76,0)=0,"-",IFERROR($B$79*$Y$76,0))),(IF(IFERROR($B$79*$Y$79,0)=0,"-",IFERROR($B$79*$Y$79,0))))</f>
        <v>-</v>
      </c>
      <c r="Z88" s="372" t="str">
        <f>IF((IF(IFERROR($B$79*$Z$79,0)=0,"-",IFERROR($B$79*$Z$79,0)))="-",(IF(IFERROR($B$79*$Z$76,0)=0,"-",IFERROR($B$79*$Z$76,0))),(IF(IFERROR($B$79*$Z$79,0)=0,"-",IFERROR($B$79*$Z$79,0))))</f>
        <v>-</v>
      </c>
      <c r="AA88" s="373" t="str">
        <f>IF((IF(IFERROR($B$79*AA79,0)=0,"-",IFERROR($B$79*AA79,0)))="-",(IF(IFERROR($B$79*AA76,0)=0,"-",IFERROR($B$79*AA76,0))),(IF(IFERROR($B$79*AA79,0)=0,"-",IFERROR($B$79*AA79,0))))</f>
        <v>-</v>
      </c>
      <c r="AB88" s="373" t="str">
        <f>IF((IF(IFERROR($B$79*AB79,0)=0,"-",IFERROR($B$79*AB79,0)))="-",(IF(IFERROR($B$79*AB76,0)=0,"-",IFERROR($B$79*AB76,0))),(IF(IFERROR($B$79*AB79,0)=0,"-",IFERROR($B$79*AB79,0))))</f>
        <v>-</v>
      </c>
      <c r="AC88" s="318" t="str">
        <f>IF((IF(IFERROR($B$79*AC79,0)=0,"-",IFERROR($B$79*AC79,0)))="-",(IF(IFERROR($B$79*AC76,0)=0,"-",IFERROR($B$79*AC76,0))),(IF(IFERROR($B$79*AC79,0)=0,"-",IFERROR($B$79*AC79,0))))</f>
        <v>-</v>
      </c>
      <c r="AD88" s="319" t="str">
        <f>IF((IF(IFERROR($B$79*AD79,0)=0,"-",IFERROR($B$79*AD79,0)))="-",(IF(IFERROR($B$79*AD76,0)=0,"-",IFERROR($B$79*AD76,0))),(IF(IFERROR($B$79*AD79,0)=0,"-",IFERROR($B$79*AD79,0))))</f>
        <v>-</v>
      </c>
      <c r="AE88" s="115"/>
    </row>
    <row r="89" spans="1:31" ht="19.5" thickBot="1" x14ac:dyDescent="0.3">
      <c r="A89" s="374" t="str">
        <f>Техничка!$B$91</f>
        <v>02.01.2023</v>
      </c>
      <c r="B89" s="375"/>
      <c r="C89" s="375"/>
      <c r="D89" s="375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6"/>
      <c r="Q89" s="376"/>
      <c r="R89" s="376"/>
      <c r="S89" s="376"/>
      <c r="T89" s="376"/>
      <c r="U89" s="376"/>
      <c r="V89" s="376"/>
      <c r="W89" s="376"/>
      <c r="X89" s="376"/>
      <c r="Y89" s="376"/>
      <c r="Z89" s="377"/>
      <c r="AA89" s="376"/>
      <c r="AB89" s="376"/>
      <c r="AC89" s="320"/>
      <c r="AD89" s="321"/>
      <c r="AE89" s="115"/>
    </row>
    <row r="90" spans="1:31" ht="18.75" x14ac:dyDescent="0.25">
      <c r="A90" s="368" t="s">
        <v>182</v>
      </c>
      <c r="B90" s="369"/>
      <c r="C90" s="369"/>
      <c r="D90" s="369"/>
      <c r="E90" s="369"/>
      <c r="F90" s="369"/>
      <c r="G90" s="369"/>
      <c r="H90" s="369"/>
      <c r="I90" s="369"/>
      <c r="J90" s="369"/>
      <c r="K90" s="369"/>
      <c r="L90" s="369"/>
      <c r="M90" s="369"/>
      <c r="N90" s="369"/>
      <c r="O90" s="369"/>
      <c r="P90" s="378"/>
      <c r="Q90" s="378"/>
      <c r="R90" s="378"/>
      <c r="S90" s="378"/>
      <c r="T90" s="378"/>
      <c r="U90" s="378"/>
      <c r="V90" s="378"/>
      <c r="W90" s="378"/>
      <c r="X90" s="378"/>
      <c r="Y90" s="378"/>
      <c r="Z90" s="379"/>
      <c r="AA90" s="367"/>
      <c r="AB90" s="367"/>
      <c r="AC90" s="316"/>
      <c r="AD90" s="317"/>
      <c r="AE90" s="115"/>
    </row>
    <row r="91" spans="1:31" ht="18.75" x14ac:dyDescent="0.25">
      <c r="A91" s="380" t="s">
        <v>222</v>
      </c>
      <c r="B91" s="369"/>
      <c r="C91" s="369"/>
      <c r="D91" s="369"/>
      <c r="E91" s="369"/>
      <c r="F91" s="369"/>
      <c r="G91" s="369"/>
      <c r="H91" s="369"/>
      <c r="I91" s="369"/>
      <c r="J91" s="369"/>
      <c r="K91" s="369"/>
      <c r="L91" s="369"/>
      <c r="M91" s="369"/>
      <c r="N91" s="369"/>
      <c r="O91" s="369"/>
      <c r="P91" s="381" t="str">
        <f>IFERROR((ROUND((IF((IFERROR((P88-P82)/P82*100,"-"))="-",(IFERROR((P85-P82)/P82*100,"-")),(IFERROR((P88-P82)/P82*100,"-")))),3)),"-")</f>
        <v>-</v>
      </c>
      <c r="Q91" s="381" t="str">
        <f>IFERROR((ROUND((IF((IFERROR((Q85-Q82)/Q82*100,"-"))="-",(IFERROR((Q88-Q82)/Q82*100,"-")),(IFERROR((Q85-Q82)/Q82*100,"-")))),3)),"-")</f>
        <v>-</v>
      </c>
      <c r="R91" s="381" t="str">
        <f>IFERROR((ROUND((IF((IFERROR((R85-R82)/R82*100,"-"))="-",(IFERROR((R88-R82)/R82*100,"-")),(IFERROR((R85-R82)/R82*100,"-")))),3)),"-")</f>
        <v>-</v>
      </c>
      <c r="S91" s="381" t="str">
        <f>IFERROR((ROUND((IF((IFERROR((S85-S82)/S82*100,"-"))="-",(IFERROR((S88-S82)/S82*100,"-")),(IFERROR((S85-S82)/S82*100,"-")))),3)),"-")</f>
        <v>-</v>
      </c>
      <c r="T91" s="381" t="str">
        <f>IFERROR((ROUND((IF((IFERROR((T85-T82)/T82*100,"-"))="-",(IFERROR((T88-T82)/T82*100,"-")),(IFERROR((T85-T82)/T82*100,"-")))),3)),"-")</f>
        <v>-</v>
      </c>
      <c r="U91" s="378"/>
      <c r="V91" s="378"/>
      <c r="W91" s="378"/>
      <c r="X91" s="378"/>
      <c r="Y91" s="381" t="str">
        <f t="shared" ref="Y91:AD91" si="81">IFERROR((ROUND((IF((IFERROR((Y85-Y82)/Y82*100,"-"))="-",(IFERROR((Y88-Y82)/Y82*100,"-")),(IFERROR((Y85-Y82)/Y82*100,"-")))),3)),"-")</f>
        <v>-</v>
      </c>
      <c r="Z91" s="382" t="str">
        <f t="shared" si="81"/>
        <v>-</v>
      </c>
      <c r="AA91" s="383" t="str">
        <f t="shared" si="81"/>
        <v>-</v>
      </c>
      <c r="AB91" s="383" t="str">
        <f t="shared" si="81"/>
        <v>-</v>
      </c>
      <c r="AC91" s="322" t="str">
        <f t="shared" si="81"/>
        <v>-</v>
      </c>
      <c r="AD91" s="323" t="str">
        <f t="shared" si="81"/>
        <v>-</v>
      </c>
      <c r="AE91" s="115"/>
    </row>
    <row r="92" spans="1:31" ht="19.5" thickBot="1" x14ac:dyDescent="0.3">
      <c r="A92" s="380" t="s">
        <v>221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78"/>
      <c r="Q92" s="378"/>
      <c r="R92" s="378"/>
      <c r="S92" s="378"/>
      <c r="T92" s="378"/>
      <c r="U92" s="378"/>
      <c r="V92" s="378"/>
      <c r="W92" s="378"/>
      <c r="X92" s="378"/>
      <c r="Y92" s="378"/>
      <c r="Z92" s="379"/>
      <c r="AA92" s="376"/>
      <c r="AB92" s="376"/>
      <c r="AC92" s="320"/>
      <c r="AD92" s="321"/>
      <c r="AE92" s="115"/>
    </row>
    <row r="93" spans="1:31" ht="18.75" x14ac:dyDescent="0.3">
      <c r="A93" s="363" t="s">
        <v>223</v>
      </c>
      <c r="B93" s="364"/>
      <c r="C93" s="364"/>
      <c r="D93" s="364"/>
      <c r="E93" s="364"/>
      <c r="F93" s="364"/>
      <c r="G93" s="364"/>
      <c r="H93" s="364"/>
      <c r="I93" s="364"/>
      <c r="J93" s="364"/>
      <c r="K93" s="364"/>
      <c r="L93" s="364"/>
      <c r="M93" s="364"/>
      <c r="N93" s="364"/>
      <c r="O93" s="364"/>
      <c r="P93" s="365"/>
      <c r="Q93" s="365"/>
      <c r="R93" s="365"/>
      <c r="S93" s="365"/>
      <c r="T93" s="365"/>
      <c r="U93" s="365"/>
      <c r="V93" s="365"/>
      <c r="W93" s="365"/>
      <c r="X93" s="365"/>
      <c r="Y93" s="365"/>
      <c r="Z93" s="366"/>
      <c r="AA93" s="367"/>
      <c r="AB93" s="367"/>
      <c r="AC93" s="316"/>
      <c r="AD93" s="317"/>
      <c r="AE93" s="115"/>
    </row>
    <row r="94" spans="1:31" ht="18.75" x14ac:dyDescent="0.25">
      <c r="A94" s="368" t="s">
        <v>224</v>
      </c>
      <c r="B94" s="369"/>
      <c r="C94" s="369"/>
      <c r="D94" s="369"/>
      <c r="E94" s="369"/>
      <c r="F94" s="369"/>
      <c r="G94" s="369"/>
      <c r="H94" s="369"/>
      <c r="I94" s="369"/>
      <c r="J94" s="369"/>
      <c r="K94" s="369"/>
      <c r="L94" s="369"/>
      <c r="M94" s="369"/>
      <c r="N94" s="369"/>
      <c r="O94" s="369"/>
      <c r="P94" s="450">
        <f>IFERROR(P88-P82,0)</f>
        <v>0</v>
      </c>
      <c r="Q94" s="450">
        <f>IFERROR(Q88-Q82,0)</f>
        <v>0</v>
      </c>
      <c r="R94" s="450">
        <f>IFERROR(R88-R82,0)</f>
        <v>0</v>
      </c>
      <c r="S94" s="450">
        <f>IFERROR(S88-S82,0)</f>
        <v>0</v>
      </c>
      <c r="T94" s="450">
        <f>IFERROR(T88-T82,0)</f>
        <v>0</v>
      </c>
      <c r="U94" s="383"/>
      <c r="V94" s="383"/>
      <c r="W94" s="383"/>
      <c r="X94" s="383"/>
      <c r="Y94" s="450">
        <f t="shared" ref="Y94:AD94" si="82">IFERROR(Y88-Y82,0)</f>
        <v>0</v>
      </c>
      <c r="Z94" s="440">
        <f t="shared" si="82"/>
        <v>0</v>
      </c>
      <c r="AA94" s="450">
        <f t="shared" si="82"/>
        <v>0</v>
      </c>
      <c r="AB94" s="450">
        <f t="shared" si="82"/>
        <v>0</v>
      </c>
      <c r="AC94" s="451">
        <f t="shared" si="82"/>
        <v>0</v>
      </c>
      <c r="AD94" s="452">
        <f t="shared" si="82"/>
        <v>0</v>
      </c>
      <c r="AE94" s="115"/>
    </row>
    <row r="95" spans="1:31" ht="18.75" x14ac:dyDescent="0.25">
      <c r="A95" s="384" t="str">
        <f>Техничка!$B$89</f>
        <v>01.01.2023</v>
      </c>
      <c r="B95" s="369"/>
      <c r="C95" s="369"/>
      <c r="D95" s="369"/>
      <c r="E95" s="369"/>
      <c r="F95" s="369"/>
      <c r="G95" s="369"/>
      <c r="H95" s="369"/>
      <c r="I95" s="369"/>
      <c r="J95" s="369"/>
      <c r="K95" s="369"/>
      <c r="L95" s="369"/>
      <c r="M95" s="369"/>
      <c r="N95" s="369"/>
      <c r="O95" s="369"/>
      <c r="P95" s="450"/>
      <c r="Q95" s="450"/>
      <c r="R95" s="450"/>
      <c r="S95" s="450"/>
      <c r="T95" s="450"/>
      <c r="U95" s="383"/>
      <c r="V95" s="383"/>
      <c r="W95" s="383"/>
      <c r="X95" s="383"/>
      <c r="Y95" s="450"/>
      <c r="Z95" s="440"/>
      <c r="AA95" s="450"/>
      <c r="AB95" s="450"/>
      <c r="AC95" s="451"/>
      <c r="AD95" s="452"/>
      <c r="AE95" s="115"/>
    </row>
    <row r="96" spans="1:31" ht="19.5" thickBot="1" x14ac:dyDescent="0.3">
      <c r="A96" s="374" t="str">
        <f>Техничка!$B$91</f>
        <v>02.01.2023</v>
      </c>
      <c r="B96" s="385"/>
      <c r="C96" s="385"/>
      <c r="D96" s="385"/>
      <c r="E96" s="385"/>
      <c r="F96" s="385"/>
      <c r="G96" s="385"/>
      <c r="H96" s="385"/>
      <c r="I96" s="385"/>
      <c r="J96" s="385"/>
      <c r="K96" s="385"/>
      <c r="L96" s="385"/>
      <c r="M96" s="385"/>
      <c r="N96" s="385"/>
      <c r="O96" s="385"/>
      <c r="P96" s="386"/>
      <c r="Q96" s="386"/>
      <c r="R96" s="386"/>
      <c r="S96" s="386"/>
      <c r="T96" s="386"/>
      <c r="U96" s="386"/>
      <c r="V96" s="386"/>
      <c r="W96" s="386"/>
      <c r="X96" s="386"/>
      <c r="Y96" s="386"/>
      <c r="Z96" s="387"/>
      <c r="AA96" s="376"/>
      <c r="AB96" s="376"/>
      <c r="AC96" s="320"/>
      <c r="AD96" s="321"/>
      <c r="AE96" s="115"/>
    </row>
    <row r="97" spans="1:37" ht="18.75" x14ac:dyDescent="0.3">
      <c r="A97" s="363" t="s">
        <v>182</v>
      </c>
      <c r="B97" s="364"/>
      <c r="C97" s="364"/>
      <c r="D97" s="364"/>
      <c r="E97" s="364"/>
      <c r="F97" s="364"/>
      <c r="G97" s="364"/>
      <c r="H97" s="364"/>
      <c r="I97" s="364"/>
      <c r="J97" s="364"/>
      <c r="K97" s="364"/>
      <c r="L97" s="364"/>
      <c r="M97" s="364"/>
      <c r="N97" s="364"/>
      <c r="O97" s="364"/>
      <c r="P97" s="365"/>
      <c r="Q97" s="365"/>
      <c r="R97" s="365"/>
      <c r="S97" s="365"/>
      <c r="T97" s="365"/>
      <c r="U97" s="365"/>
      <c r="V97" s="365"/>
      <c r="W97" s="365"/>
      <c r="X97" s="365"/>
      <c r="Y97" s="365"/>
      <c r="Z97" s="366"/>
      <c r="AA97" s="365"/>
      <c r="AB97" s="365"/>
      <c r="AC97" s="324"/>
      <c r="AD97" s="325"/>
      <c r="AE97" s="115"/>
    </row>
    <row r="98" spans="1:37" ht="18.75" x14ac:dyDescent="0.25">
      <c r="A98" s="368" t="s">
        <v>181</v>
      </c>
      <c r="B98" s="388">
        <f>Техничка!AE92</f>
        <v>0</v>
      </c>
      <c r="C98" s="388">
        <f>Техничка!AF92</f>
        <v>0</v>
      </c>
      <c r="D98" s="388" t="s">
        <v>52</v>
      </c>
      <c r="E98" s="388" t="s">
        <v>52</v>
      </c>
      <c r="F98" s="388">
        <f>Техничка!AG92</f>
        <v>0</v>
      </c>
      <c r="G98" s="388">
        <f>Техничка!AH92</f>
        <v>0</v>
      </c>
      <c r="H98" s="388">
        <f>Техничка!AI92</f>
        <v>0</v>
      </c>
      <c r="I98" s="388">
        <f>Техничка!AJ92</f>
        <v>0</v>
      </c>
      <c r="J98" s="388">
        <f>Техничка!AK92</f>
        <v>0</v>
      </c>
      <c r="K98" s="388">
        <f>Техничка!AL92</f>
        <v>0</v>
      </c>
      <c r="L98" s="388">
        <f>Техничка!AK92</f>
        <v>0</v>
      </c>
      <c r="M98" s="388">
        <f>Техничка!AL92</f>
        <v>0</v>
      </c>
      <c r="N98" s="388">
        <f>Техничка!AM92</f>
        <v>0</v>
      </c>
      <c r="O98" s="388">
        <f>Техничка!AQ92</f>
        <v>0</v>
      </c>
      <c r="P98" s="383">
        <f>Техничка!AQ92</f>
        <v>0</v>
      </c>
      <c r="Q98" s="383">
        <f>Техничка!AR92</f>
        <v>0</v>
      </c>
      <c r="R98" s="383">
        <f>Техничка!AS92</f>
        <v>0</v>
      </c>
      <c r="S98" s="383">
        <f>Техничка!AT92</f>
        <v>0</v>
      </c>
      <c r="T98" s="383">
        <f>Техничка!AU92</f>
        <v>0</v>
      </c>
      <c r="U98" s="383">
        <f>Техничка!AV92</f>
        <v>0</v>
      </c>
      <c r="V98" s="383">
        <f>Техничка!AW92</f>
        <v>0</v>
      </c>
      <c r="W98" s="383">
        <f>Техничка!AX92</f>
        <v>0</v>
      </c>
      <c r="X98" s="383">
        <f>Техничка!AY92</f>
        <v>0</v>
      </c>
      <c r="Y98" s="383">
        <f>Техничка!AZ92</f>
        <v>0</v>
      </c>
      <c r="Z98" s="389">
        <f>Техничка!BA92</f>
        <v>0</v>
      </c>
      <c r="AA98" s="383">
        <f>Техничка!BB92</f>
        <v>0</v>
      </c>
      <c r="AB98" s="383">
        <f>Техничка!BC92</f>
        <v>0</v>
      </c>
      <c r="AC98" s="322">
        <f>Техничка!BD92</f>
        <v>0</v>
      </c>
      <c r="AD98" s="323">
        <f>Техничка!BE92</f>
        <v>0</v>
      </c>
      <c r="AE98" s="115"/>
    </row>
    <row r="99" spans="1:37" ht="18.75" x14ac:dyDescent="0.25">
      <c r="A99" s="390" t="str">
        <f>A77</f>
        <v>01.01.2023</v>
      </c>
      <c r="B99" s="391"/>
      <c r="C99" s="391"/>
      <c r="D99" s="391"/>
      <c r="E99" s="391"/>
      <c r="F99" s="391"/>
      <c r="G99" s="391"/>
      <c r="H99" s="391"/>
      <c r="I99" s="391"/>
      <c r="J99" s="391"/>
      <c r="K99" s="391"/>
      <c r="L99" s="391"/>
      <c r="M99" s="391"/>
      <c r="N99" s="391"/>
      <c r="O99" s="391"/>
      <c r="P99" s="386"/>
      <c r="Q99" s="386"/>
      <c r="R99" s="386"/>
      <c r="S99" s="386"/>
      <c r="T99" s="386"/>
      <c r="U99" s="386"/>
      <c r="V99" s="386"/>
      <c r="W99" s="386"/>
      <c r="X99" s="386"/>
      <c r="Y99" s="386"/>
      <c r="Z99" s="387"/>
      <c r="AA99" s="386"/>
      <c r="AB99" s="386"/>
      <c r="AC99" s="326"/>
      <c r="AD99" s="327"/>
      <c r="AE99" s="115"/>
    </row>
    <row r="100" spans="1:37" ht="18.75" x14ac:dyDescent="0.25">
      <c r="A100" s="392" t="s">
        <v>182</v>
      </c>
      <c r="B100" s="393"/>
      <c r="C100" s="393"/>
      <c r="D100" s="393"/>
      <c r="E100" s="393"/>
      <c r="F100" s="393"/>
      <c r="G100" s="393"/>
      <c r="H100" s="393"/>
      <c r="I100" s="393"/>
      <c r="J100" s="393"/>
      <c r="K100" s="393"/>
      <c r="L100" s="393"/>
      <c r="M100" s="393"/>
      <c r="N100" s="393"/>
      <c r="O100" s="393"/>
      <c r="P100" s="394"/>
      <c r="Q100" s="394"/>
      <c r="R100" s="394"/>
      <c r="S100" s="394"/>
      <c r="T100" s="394"/>
      <c r="U100" s="394"/>
      <c r="V100" s="394"/>
      <c r="W100" s="394"/>
      <c r="X100" s="394"/>
      <c r="Y100" s="394"/>
      <c r="Z100" s="395"/>
      <c r="AA100" s="394"/>
      <c r="AB100" s="394"/>
      <c r="AC100" s="328"/>
      <c r="AD100" s="329"/>
      <c r="AE100" s="115"/>
    </row>
    <row r="101" spans="1:37" ht="18.75" x14ac:dyDescent="0.25">
      <c r="A101" s="368" t="s">
        <v>181</v>
      </c>
      <c r="B101" s="388">
        <f>Техничка!AE94</f>
        <v>0</v>
      </c>
      <c r="C101" s="388">
        <f>Техничка!AF94</f>
        <v>0</v>
      </c>
      <c r="D101" s="388" t="s">
        <v>52</v>
      </c>
      <c r="E101" s="388" t="s">
        <v>52</v>
      </c>
      <c r="F101" s="388">
        <f>Техничка!AG94</f>
        <v>0</v>
      </c>
      <c r="G101" s="388">
        <f>Техничка!AH94</f>
        <v>0</v>
      </c>
      <c r="H101" s="388">
        <f>Техничка!AI94</f>
        <v>0</v>
      </c>
      <c r="I101" s="388">
        <f>Техничка!AJ94</f>
        <v>0</v>
      </c>
      <c r="J101" s="388">
        <f>Техничка!AK94</f>
        <v>0</v>
      </c>
      <c r="K101" s="388">
        <f>Техничка!AL94</f>
        <v>0</v>
      </c>
      <c r="L101" s="388">
        <f>Техничка!AK94</f>
        <v>0</v>
      </c>
      <c r="M101" s="388">
        <f>Техничка!AL94</f>
        <v>0</v>
      </c>
      <c r="N101" s="388">
        <f>Техничка!AM94</f>
        <v>0</v>
      </c>
      <c r="O101" s="388">
        <f>Техничка!AQ94</f>
        <v>0</v>
      </c>
      <c r="P101" s="383">
        <f>Техничка!AQ94</f>
        <v>0</v>
      </c>
      <c r="Q101" s="383">
        <f>Техничка!AR94</f>
        <v>0</v>
      </c>
      <c r="R101" s="383">
        <f>Техничка!AS94</f>
        <v>0</v>
      </c>
      <c r="S101" s="383">
        <f>Техничка!AT94</f>
        <v>0</v>
      </c>
      <c r="T101" s="383">
        <f>Техничка!AU94</f>
        <v>0</v>
      </c>
      <c r="U101" s="383">
        <f>Техничка!AV94</f>
        <v>0</v>
      </c>
      <c r="V101" s="383">
        <f>Техничка!AW94</f>
        <v>0</v>
      </c>
      <c r="W101" s="383">
        <f>Техничка!AX94</f>
        <v>0</v>
      </c>
      <c r="X101" s="383">
        <f>Техничка!AY94</f>
        <v>0</v>
      </c>
      <c r="Y101" s="383">
        <f>Техничка!AZ94</f>
        <v>0</v>
      </c>
      <c r="Z101" s="389">
        <f>Техничка!BA94</f>
        <v>0</v>
      </c>
      <c r="AA101" s="383">
        <f>Техничка!BB94</f>
        <v>0</v>
      </c>
      <c r="AB101" s="383">
        <f>Техничка!BC94</f>
        <v>0</v>
      </c>
      <c r="AC101" s="322">
        <f>Техничка!BD94</f>
        <v>0</v>
      </c>
      <c r="AD101" s="323">
        <f>Техничка!BE94</f>
        <v>0</v>
      </c>
      <c r="AE101" s="115"/>
    </row>
    <row r="102" spans="1:37" ht="19.5" thickBot="1" x14ac:dyDescent="0.3">
      <c r="A102" s="374" t="str">
        <f>A80</f>
        <v>02.01.2023</v>
      </c>
      <c r="B102" s="375"/>
      <c r="C102" s="375"/>
      <c r="D102" s="375"/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6"/>
      <c r="Q102" s="376"/>
      <c r="R102" s="376"/>
      <c r="S102" s="376"/>
      <c r="T102" s="376"/>
      <c r="U102" s="376"/>
      <c r="V102" s="376"/>
      <c r="W102" s="376"/>
      <c r="X102" s="376"/>
      <c r="Y102" s="376"/>
      <c r="Z102" s="377"/>
      <c r="AA102" s="376"/>
      <c r="AB102" s="376"/>
      <c r="AC102" s="320"/>
      <c r="AD102" s="321"/>
      <c r="AE102" s="115"/>
    </row>
    <row r="103" spans="1:37" ht="37.5" x14ac:dyDescent="0.3">
      <c r="A103" s="363" t="s">
        <v>196</v>
      </c>
      <c r="B103" s="365"/>
      <c r="C103" s="365"/>
      <c r="D103" s="365"/>
      <c r="E103" s="365"/>
      <c r="F103" s="365"/>
      <c r="G103" s="365"/>
      <c r="H103" s="365"/>
      <c r="I103" s="365"/>
      <c r="J103" s="365"/>
      <c r="K103" s="365"/>
      <c r="L103" s="365"/>
      <c r="M103" s="365"/>
      <c r="N103" s="365"/>
      <c r="O103" s="365"/>
      <c r="P103" s="365"/>
      <c r="Q103" s="365"/>
      <c r="R103" s="365"/>
      <c r="S103" s="365"/>
      <c r="T103" s="365"/>
      <c r="U103" s="365"/>
      <c r="V103" s="365"/>
      <c r="W103" s="365"/>
      <c r="X103" s="365"/>
      <c r="Y103" s="365"/>
      <c r="Z103" s="366"/>
      <c r="AA103" s="365"/>
      <c r="AB103" s="365"/>
      <c r="AC103" s="324"/>
      <c r="AD103" s="325"/>
      <c r="AE103" s="115"/>
    </row>
    <row r="104" spans="1:37" ht="18.75" x14ac:dyDescent="0.25">
      <c r="A104" s="368" t="s">
        <v>138</v>
      </c>
      <c r="B104" s="396"/>
      <c r="C104" s="396"/>
      <c r="D104" s="396"/>
      <c r="E104" s="396"/>
      <c r="F104" s="396"/>
      <c r="G104" s="396"/>
      <c r="H104" s="396"/>
      <c r="I104" s="396"/>
      <c r="J104" s="396"/>
      <c r="K104" s="396"/>
      <c r="L104" s="396"/>
      <c r="M104" s="396"/>
      <c r="N104" s="396"/>
      <c r="O104" s="396"/>
      <c r="P104" s="383" t="str">
        <f>IFERROR((P76*$B$76/P39/$B$39-1)*100,"-")</f>
        <v>-</v>
      </c>
      <c r="Q104" s="383" t="str">
        <f>IFERROR((Q76*$B$76/Q39/$B$39-1)*100,"-")</f>
        <v>-</v>
      </c>
      <c r="R104" s="383" t="str">
        <f>IFERROR((R76*$B$76/R39/$B$39-1)*100,"-")</f>
        <v>-</v>
      </c>
      <c r="S104" s="383" t="str">
        <f>IFERROR((S76*$B$76/S39/$B$39-1)*100,"-")</f>
        <v>-</v>
      </c>
      <c r="T104" s="383" t="str">
        <f>IFERROR((T76*$B$76/T39/$B$39-1)*100,"-")</f>
        <v>-</v>
      </c>
      <c r="U104" s="383"/>
      <c r="V104" s="383"/>
      <c r="W104" s="383"/>
      <c r="X104" s="383"/>
      <c r="Y104" s="383" t="str">
        <f t="shared" ref="Y104:AD104" si="83">IFERROR((Y76*$B$76/Y39/$B$39-1)*100,"-")</f>
        <v>-</v>
      </c>
      <c r="Z104" s="389" t="str">
        <f t="shared" si="83"/>
        <v>-</v>
      </c>
      <c r="AA104" s="383" t="str">
        <f t="shared" si="83"/>
        <v>-</v>
      </c>
      <c r="AB104" s="383" t="str">
        <f t="shared" si="83"/>
        <v>-</v>
      </c>
      <c r="AC104" s="322" t="str">
        <f t="shared" si="83"/>
        <v>-</v>
      </c>
      <c r="AD104" s="323" t="str">
        <f t="shared" si="83"/>
        <v>-</v>
      </c>
      <c r="AE104" s="115"/>
    </row>
    <row r="105" spans="1:37" ht="19.5" thickBot="1" x14ac:dyDescent="0.3">
      <c r="A105" s="384" t="str">
        <f>A77</f>
        <v>01.01.2023</v>
      </c>
      <c r="B105" s="378"/>
      <c r="C105" s="378"/>
      <c r="D105" s="378"/>
      <c r="E105" s="378"/>
      <c r="F105" s="378"/>
      <c r="G105" s="378"/>
      <c r="H105" s="378"/>
      <c r="I105" s="378"/>
      <c r="J105" s="378"/>
      <c r="K105" s="378"/>
      <c r="L105" s="378"/>
      <c r="M105" s="378"/>
      <c r="N105" s="378"/>
      <c r="O105" s="378"/>
      <c r="P105" s="378"/>
      <c r="Q105" s="378"/>
      <c r="R105" s="378"/>
      <c r="S105" s="378"/>
      <c r="T105" s="378"/>
      <c r="U105" s="378"/>
      <c r="V105" s="378"/>
      <c r="W105" s="378"/>
      <c r="X105" s="378"/>
      <c r="Y105" s="376"/>
      <c r="Z105" s="377"/>
      <c r="AA105" s="376"/>
      <c r="AB105" s="376"/>
      <c r="AC105" s="320"/>
      <c r="AD105" s="321"/>
      <c r="AE105" s="115"/>
    </row>
    <row r="106" spans="1:37" ht="37.5" x14ac:dyDescent="0.25">
      <c r="A106" s="363" t="s">
        <v>196</v>
      </c>
      <c r="B106" s="367"/>
      <c r="C106" s="367"/>
      <c r="D106" s="367"/>
      <c r="E106" s="367"/>
      <c r="F106" s="367"/>
      <c r="G106" s="367"/>
      <c r="H106" s="367"/>
      <c r="I106" s="367"/>
      <c r="J106" s="367"/>
      <c r="K106" s="367"/>
      <c r="L106" s="367"/>
      <c r="M106" s="367"/>
      <c r="N106" s="367"/>
      <c r="O106" s="367"/>
      <c r="P106" s="367"/>
      <c r="Q106" s="367"/>
      <c r="R106" s="367"/>
      <c r="S106" s="367"/>
      <c r="T106" s="367"/>
      <c r="U106" s="367"/>
      <c r="V106" s="367"/>
      <c r="W106" s="367"/>
      <c r="X106" s="367"/>
      <c r="Y106" s="378"/>
      <c r="Z106" s="379"/>
      <c r="AA106" s="378"/>
      <c r="AB106" s="378"/>
      <c r="AC106" s="330"/>
      <c r="AD106" s="331"/>
      <c r="AE106" s="115"/>
    </row>
    <row r="107" spans="1:37" ht="18.75" x14ac:dyDescent="0.25">
      <c r="A107" s="368" t="s">
        <v>138</v>
      </c>
      <c r="B107" s="396"/>
      <c r="C107" s="396"/>
      <c r="D107" s="396"/>
      <c r="E107" s="396"/>
      <c r="F107" s="396"/>
      <c r="G107" s="396"/>
      <c r="H107" s="396"/>
      <c r="I107" s="396"/>
      <c r="J107" s="396"/>
      <c r="K107" s="396"/>
      <c r="L107" s="396"/>
      <c r="M107" s="396"/>
      <c r="N107" s="396"/>
      <c r="O107" s="396"/>
      <c r="P107" s="383" t="str">
        <f>IF((IFERROR((P79*$B$79/P39/$B$39-1)*100,"-"))="-",(IFERROR((P76*$B$79/P39/$B$39-1)*100,"-")),(IFERROR((P79*$B$79/P39/$B$39-1)*100,"-")))</f>
        <v>-</v>
      </c>
      <c r="Q107" s="383" t="str">
        <f>IF((IFERROR((Q79*$B$79/Q39/$B$39-1)*100,"-"))="-",(IFERROR((Q76*$B$79/Q39/$B$39-1)*100,"-")),(IFERROR((Q79*$B$79/Q39/$B$39-1)*100,"-")))</f>
        <v>-</v>
      </c>
      <c r="R107" s="383" t="str">
        <f>IF((IFERROR((R79*$B$79/R39/$B$39-1)*100,"-"))="-",(IFERROR((R76*$B$79/R39/$B$39-1)*100,"-")),(IFERROR((R79*$B$79/R39/$B$39-1)*100,"-")))</f>
        <v>-</v>
      </c>
      <c r="S107" s="383" t="str">
        <f>IF(IFERROR((S79*$B$79/S39/$B$39-1)*100,"-")="-",IFERROR((S76*$B$79/S39/$B$39-1)*100,"-"),IFERROR((S79*$B$79/S39/$B$39-1)*100,"-"))</f>
        <v>-</v>
      </c>
      <c r="T107" s="383" t="str">
        <f>IF((IFERROR((T79*$B$79/T39/$B$39-1)*100,"-"))="-",(IFERROR((T76*$B$79/T39/$B$39-1)*100,"-")),(IFERROR((T79*$B$79/T39/$B$39-1)*100,"-")))</f>
        <v>-</v>
      </c>
      <c r="U107" s="383"/>
      <c r="V107" s="383"/>
      <c r="W107" s="383"/>
      <c r="X107" s="383"/>
      <c r="Y107" s="383" t="str">
        <f>IF((IFERROR((Y79*$B$79/Y39/$B$39-1)*100,"-"))="-",(IFERROR((Y76*$B$79/Y39/$B$39-1)*100,"-")),(IFERROR((Y79*$B$79/Y39/$B$39-1)*100,"-")))</f>
        <v>-</v>
      </c>
      <c r="Z107" s="389" t="str">
        <f>IF(IFERROR((Z79*$B$79/Z39/$B$39-1)*100,"-")="-",IFERROR((Z76*$B$79/Z39/$B$39-1)*100,"-"),IFERROR((Z79*$B$79/Z39/$B$39-1)*100,"-"))</f>
        <v>-</v>
      </c>
      <c r="AA107" s="383" t="str">
        <f>IFERROR((AA79*$B$79/AA39/$B$39-1)*100,"-")</f>
        <v>-</v>
      </c>
      <c r="AB107" s="383" t="str">
        <f>IFERROR((AB79*$B$79/AB39/$B$39-1)*100,"-")</f>
        <v>-</v>
      </c>
      <c r="AC107" s="322" t="str">
        <f>IFERROR((AC79*$B$79/AC39/$B$39-1)*100,"-")</f>
        <v>-</v>
      </c>
      <c r="AD107" s="323" t="str">
        <f>IFERROR((AD79*$B$79/AD39/$B$39-1)*100,"-")</f>
        <v>-</v>
      </c>
      <c r="AE107" s="115"/>
    </row>
    <row r="108" spans="1:37" ht="19.5" thickBot="1" x14ac:dyDescent="0.3">
      <c r="A108" s="374" t="str">
        <f>A80</f>
        <v>02.01.2023</v>
      </c>
      <c r="B108" s="376"/>
      <c r="C108" s="376"/>
      <c r="D108" s="376"/>
      <c r="E108" s="376"/>
      <c r="F108" s="376"/>
      <c r="G108" s="376"/>
      <c r="H108" s="376"/>
      <c r="I108" s="376"/>
      <c r="J108" s="376"/>
      <c r="K108" s="376"/>
      <c r="L108" s="376"/>
      <c r="M108" s="376"/>
      <c r="N108" s="376"/>
      <c r="O108" s="376"/>
      <c r="P108" s="376"/>
      <c r="Q108" s="376"/>
      <c r="R108" s="376"/>
      <c r="S108" s="376"/>
      <c r="T108" s="376"/>
      <c r="U108" s="376"/>
      <c r="V108" s="376"/>
      <c r="W108" s="376"/>
      <c r="X108" s="376"/>
      <c r="Y108" s="376"/>
      <c r="Z108" s="377"/>
      <c r="AA108" s="376"/>
      <c r="AB108" s="376"/>
      <c r="AC108" s="320"/>
      <c r="AD108" s="321"/>
      <c r="AE108" s="115"/>
    </row>
    <row r="109" spans="1:37" x14ac:dyDescent="0.25">
      <c r="P109" s="57" t="str">
        <f>P38</f>
        <v>медь</v>
      </c>
      <c r="Q109" s="57" t="str">
        <f>Q38</f>
        <v>цинк</v>
      </c>
      <c r="R109" s="57" t="str">
        <f>R38</f>
        <v>никель</v>
      </c>
      <c r="S109" s="57" t="str">
        <f>S38</f>
        <v>свинец</v>
      </c>
      <c r="T109" s="57" t="str">
        <f>T38</f>
        <v>алюм.</v>
      </c>
    </row>
    <row r="110" spans="1:37" x14ac:dyDescent="0.25">
      <c r="S110" s="54"/>
      <c r="T110" s="54"/>
    </row>
    <row r="111" spans="1:37" hidden="1" outlineLevel="1" x14ac:dyDescent="0.25">
      <c r="A111" s="444" t="s">
        <v>23</v>
      </c>
      <c r="B111" s="446" t="s">
        <v>242</v>
      </c>
      <c r="C111" s="447"/>
      <c r="D111" s="447"/>
      <c r="E111" s="447"/>
      <c r="F111" s="447"/>
      <c r="G111" s="447"/>
      <c r="H111" s="447"/>
      <c r="I111" s="447"/>
      <c r="J111" s="447"/>
      <c r="K111" s="447"/>
      <c r="L111" s="447"/>
      <c r="M111" s="447"/>
      <c r="N111" s="447"/>
      <c r="O111" s="447"/>
      <c r="P111" s="447"/>
      <c r="Q111" s="447"/>
      <c r="R111" s="447"/>
      <c r="S111" s="447"/>
      <c r="T111" s="447"/>
      <c r="U111" s="447"/>
      <c r="V111" s="447"/>
      <c r="W111" s="447"/>
      <c r="X111" s="447"/>
      <c r="Y111" s="447"/>
      <c r="Z111" s="447"/>
      <c r="AA111" s="447"/>
      <c r="AB111" s="447"/>
      <c r="AC111" s="447"/>
      <c r="AD111" s="448"/>
      <c r="AE111" s="75"/>
      <c r="AF111" s="75"/>
      <c r="AG111" s="75"/>
      <c r="AH111" s="75"/>
      <c r="AI111" s="75"/>
      <c r="AJ111" s="75"/>
      <c r="AK111" s="75"/>
    </row>
    <row r="112" spans="1:37" ht="38.25" hidden="1" outlineLevel="1" x14ac:dyDescent="0.25">
      <c r="A112" s="445"/>
      <c r="B112" s="29" t="str">
        <f>$B$38</f>
        <v>дол., $</v>
      </c>
      <c r="C112" s="29" t="str">
        <f>C38</f>
        <v>евро, €</v>
      </c>
      <c r="D112" s="29"/>
      <c r="E112" s="29"/>
      <c r="F112" s="29" t="str">
        <f t="shared" ref="F112:M112" si="84">F38</f>
        <v>фунт, £</v>
      </c>
      <c r="G112" s="29" t="str">
        <f t="shared" si="84"/>
        <v>иена, ¥100</v>
      </c>
      <c r="H112" s="29" t="str">
        <f t="shared" si="84"/>
        <v>AUS, $</v>
      </c>
      <c r="I112" s="29" t="str">
        <f t="shared" si="84"/>
        <v>шв.фр.</v>
      </c>
      <c r="J112" s="29" t="str">
        <f t="shared" si="84"/>
        <v>юань</v>
      </c>
      <c r="K112" s="29" t="str">
        <f t="shared" si="84"/>
        <v>тенге ЦБРФ</v>
      </c>
      <c r="L112" s="29" t="str">
        <f t="shared" si="84"/>
        <v>тенге за доллар</v>
      </c>
      <c r="M112" s="29" t="str">
        <f t="shared" si="84"/>
        <v>динар за доллар</v>
      </c>
      <c r="N112" s="29" t="str">
        <f>N38</f>
        <v>динар (кросс-курс $)</v>
      </c>
      <c r="O112" s="29" t="str">
        <f>O38</f>
        <v>динар (кросс-курс €)</v>
      </c>
      <c r="P112" s="29" t="str">
        <f>$P$38</f>
        <v>медь</v>
      </c>
      <c r="Q112" s="29" t="str">
        <f>$Q$38</f>
        <v>цинк</v>
      </c>
      <c r="R112" s="29" t="str">
        <f>$R$38</f>
        <v>никель</v>
      </c>
      <c r="S112" s="29" t="str">
        <f>$S$38</f>
        <v>свинец</v>
      </c>
      <c r="T112" s="29" t="str">
        <f>$T$38</f>
        <v>алюм.</v>
      </c>
      <c r="U112" s="29" t="str">
        <f>$U$38</f>
        <v>золото</v>
      </c>
      <c r="V112" s="29" t="str">
        <f>$V$38</f>
        <v>серебро</v>
      </c>
      <c r="W112" s="29" t="str">
        <f>$W$38</f>
        <v>платина</v>
      </c>
      <c r="X112" s="29" t="str">
        <f>$X$38</f>
        <v>паладий</v>
      </c>
      <c r="Y112" s="29" t="str">
        <f>$Y$38</f>
        <v>Зол/тр.ун</v>
      </c>
      <c r="Z112" s="29" t="str">
        <f>$Z$38</f>
        <v>Сер/тр.ун</v>
      </c>
      <c r="AA112" s="29" t="str">
        <f>AA38</f>
        <v>Плат/тр.ун</v>
      </c>
      <c r="AB112" s="29" t="str">
        <f>AB38</f>
        <v>Палл/тр.ун</v>
      </c>
      <c r="AC112" s="29" t="str">
        <f>AC38</f>
        <v>Уголь</v>
      </c>
      <c r="AD112" s="29" t="str">
        <f>AD38</f>
        <v>Gas</v>
      </c>
      <c r="AE112" s="77"/>
      <c r="AF112" s="77"/>
      <c r="AG112" s="77"/>
      <c r="AH112" s="77"/>
      <c r="AI112" s="77"/>
      <c r="AJ112" s="77"/>
      <c r="AK112" s="77"/>
    </row>
    <row r="113" spans="1:37" hidden="1" outlineLevel="1" x14ac:dyDescent="0.25">
      <c r="A113" s="19" t="s">
        <v>38</v>
      </c>
      <c r="B113" s="20">
        <f>B39</f>
        <v>63</v>
      </c>
      <c r="C113" s="20">
        <f t="shared" ref="C113:AD113" si="85">C39</f>
        <v>60</v>
      </c>
      <c r="D113" s="20"/>
      <c r="E113" s="20"/>
      <c r="F113" s="20" t="str">
        <f t="shared" si="85"/>
        <v>-</v>
      </c>
      <c r="G113" s="20" t="str">
        <f t="shared" si="85"/>
        <v>-</v>
      </c>
      <c r="H113" s="20" t="str">
        <f t="shared" si="85"/>
        <v>-</v>
      </c>
      <c r="I113" s="20" t="str">
        <f t="shared" si="85"/>
        <v>-</v>
      </c>
      <c r="J113" s="20" t="str">
        <f t="shared" si="85"/>
        <v>-</v>
      </c>
      <c r="K113" s="199">
        <f t="shared" si="85"/>
        <v>0.12759999999999999</v>
      </c>
      <c r="L113" s="20">
        <f>L39</f>
        <v>470</v>
      </c>
      <c r="M113" s="20">
        <f>M39</f>
        <v>100</v>
      </c>
      <c r="N113" s="20">
        <f>N39</f>
        <v>0.8</v>
      </c>
      <c r="O113" s="20">
        <f>O39</f>
        <v>0.6</v>
      </c>
      <c r="P113" s="20">
        <f t="shared" si="85"/>
        <v>8000</v>
      </c>
      <c r="Q113" s="20">
        <f t="shared" si="85"/>
        <v>3000</v>
      </c>
      <c r="R113" s="20">
        <f t="shared" si="85"/>
        <v>22000</v>
      </c>
      <c r="S113" s="20">
        <f t="shared" si="85"/>
        <v>2000</v>
      </c>
      <c r="T113" s="20">
        <f t="shared" si="85"/>
        <v>2200</v>
      </c>
      <c r="U113" s="20">
        <f t="shared" si="85"/>
        <v>3200</v>
      </c>
      <c r="V113" s="20">
        <f t="shared" si="85"/>
        <v>37</v>
      </c>
      <c r="W113" s="20">
        <f t="shared" si="85"/>
        <v>1750</v>
      </c>
      <c r="X113" s="20">
        <f t="shared" si="85"/>
        <v>4000</v>
      </c>
      <c r="Y113" s="20">
        <f t="shared" si="85"/>
        <v>0</v>
      </c>
      <c r="Z113" s="20">
        <f t="shared" si="85"/>
        <v>0</v>
      </c>
      <c r="AA113" s="20">
        <f t="shared" si="85"/>
        <v>0</v>
      </c>
      <c r="AB113" s="20">
        <f t="shared" si="85"/>
        <v>0</v>
      </c>
      <c r="AC113" s="20" t="str">
        <f t="shared" si="85"/>
        <v>-</v>
      </c>
      <c r="AD113" s="20" t="str">
        <f t="shared" si="85"/>
        <v>-</v>
      </c>
      <c r="AE113" s="78"/>
      <c r="AF113" s="78"/>
      <c r="AG113" s="78"/>
      <c r="AH113" s="78"/>
      <c r="AI113" s="78"/>
      <c r="AJ113" s="78"/>
      <c r="AK113" s="78"/>
    </row>
    <row r="114" spans="1:37" hidden="1" outlineLevel="1" x14ac:dyDescent="0.25">
      <c r="A114" s="14" t="s">
        <v>39</v>
      </c>
      <c r="B114" s="99">
        <f>Доллар!$C$36</f>
        <v>70.337500000000006</v>
      </c>
      <c r="C114" s="99">
        <f>Евро!C36</f>
        <v>75.655299999999997</v>
      </c>
      <c r="D114" s="99"/>
      <c r="E114" s="99"/>
      <c r="F114" s="99">
        <f>фунт!$C$36</f>
        <v>84.791899999999998</v>
      </c>
      <c r="G114" s="99">
        <f>'иена, ¥'!$C$36</f>
        <v>0.530609</v>
      </c>
      <c r="H114" s="99">
        <f>'австр долл.'!$C$36</f>
        <v>47.653700000000001</v>
      </c>
      <c r="I114" s="99">
        <f>шв.фр.!$C$36</f>
        <v>76.180499999999995</v>
      </c>
      <c r="J114" s="99">
        <f>юань!$C$36</f>
        <v>9.8949200000000008</v>
      </c>
      <c r="K114" s="99">
        <f>тенге!$C$36</f>
        <v>0.152583</v>
      </c>
      <c r="L114" s="99">
        <f>'тенге (курс $)'!$C$36</f>
        <v>463.31</v>
      </c>
      <c r="M114" s="99">
        <f>'динар (курс $)'!$C$36</f>
        <v>0</v>
      </c>
      <c r="N114" s="99">
        <f>'динар (крос-курс $)'!$C$36</f>
        <v>0</v>
      </c>
      <c r="O114" s="99">
        <f>'динар (крос-курс €)'!$C$36</f>
        <v>0</v>
      </c>
      <c r="P114" s="99">
        <f>'Медь (LME)'!C36</f>
        <v>8376.25</v>
      </c>
      <c r="Q114" s="99">
        <f>'Цинк (LME)'!C36</f>
        <v>2999</v>
      </c>
      <c r="R114" s="99">
        <f>'Никель (LME)'!C36</f>
        <v>29262.5</v>
      </c>
      <c r="S114" s="99">
        <f>'Свинец (LME)'!C36</f>
        <v>2310.25</v>
      </c>
      <c r="T114" s="99">
        <f>'Алюминий (LME)'!C36</f>
        <v>2260</v>
      </c>
      <c r="U114" s="99">
        <f>'Золото (ЦБ)'!C36</f>
        <v>0</v>
      </c>
      <c r="V114" s="99">
        <f>'Серебро (ЦБ)'!C36</f>
        <v>0</v>
      </c>
      <c r="W114" s="99">
        <f>'Платина (ЦБ)'!C36</f>
        <v>0</v>
      </c>
      <c r="X114" s="99">
        <f>'Палладий (ЦБ)'!C36</f>
        <v>0</v>
      </c>
      <c r="Y114" s="99">
        <f>'Золото (KITCO-LME)'!C36</f>
        <v>1847.7249999999999</v>
      </c>
      <c r="Z114" s="99">
        <f>'Серебро (KITCO-LME)'!C36</f>
        <v>23.872499999999999</v>
      </c>
      <c r="AA114" s="99">
        <f>н.WTI!$C$36</f>
        <v>0</v>
      </c>
      <c r="AB114" s="99">
        <f>н.Brent!$C$36</f>
        <v>0</v>
      </c>
      <c r="AC114" s="99">
        <f>уголь!$C$36</f>
        <v>0</v>
      </c>
      <c r="AD114" s="99">
        <f>газ!$C$36</f>
        <v>0</v>
      </c>
      <c r="AE114" s="106"/>
      <c r="AF114" s="106"/>
      <c r="AG114" s="106"/>
      <c r="AH114" s="106"/>
      <c r="AI114" s="106"/>
      <c r="AJ114" s="106"/>
      <c r="AK114" s="106"/>
    </row>
    <row r="115" spans="1:37" hidden="1" outlineLevel="1" x14ac:dyDescent="0.25">
      <c r="A115" s="14" t="s">
        <v>40</v>
      </c>
      <c r="B115" s="100">
        <f>Доллар!$F$36</f>
        <v>0</v>
      </c>
      <c r="C115" s="100">
        <f>Евро!$F$36</f>
        <v>0</v>
      </c>
      <c r="D115" s="100"/>
      <c r="E115" s="100"/>
      <c r="F115" s="100">
        <f>фунт!$F$36</f>
        <v>0</v>
      </c>
      <c r="G115" s="100">
        <f>'иена, ¥'!$F$36</f>
        <v>0</v>
      </c>
      <c r="H115" s="100">
        <f>'австр долл.'!$F$36</f>
        <v>0</v>
      </c>
      <c r="I115" s="100">
        <f>шв.фр.!$F$36</f>
        <v>0</v>
      </c>
      <c r="J115" s="100">
        <f>юань!$F$36</f>
        <v>0</v>
      </c>
      <c r="K115" s="100">
        <f>тенге!$F$36</f>
        <v>0</v>
      </c>
      <c r="L115" s="100">
        <f>'тенге (курс $)'!$F$36</f>
        <v>0</v>
      </c>
      <c r="M115" s="100">
        <f>'динар (курс $)'!$F$36</f>
        <v>0</v>
      </c>
      <c r="N115" s="100">
        <f>'динар (крос-курс $)'!$F$36</f>
        <v>0</v>
      </c>
      <c r="O115" s="100">
        <f>'динар (крос-курс €)'!$F$36</f>
        <v>0</v>
      </c>
      <c r="P115" s="100">
        <f>'Медь (LME)'!$F$36</f>
        <v>0</v>
      </c>
      <c r="Q115" s="100">
        <f>'Цинк (LME)'!$F$36</f>
        <v>0</v>
      </c>
      <c r="R115" s="100">
        <f>'Никель (LME)'!$F$36</f>
        <v>0</v>
      </c>
      <c r="S115" s="100">
        <f>'Свинец (LME)'!$F$36</f>
        <v>0</v>
      </c>
      <c r="T115" s="100">
        <f>'Алюминий (LME)'!$F$36</f>
        <v>0</v>
      </c>
      <c r="U115" s="100">
        <f>'Золото (ЦБ)'!$F$36</f>
        <v>0</v>
      </c>
      <c r="V115" s="100">
        <f>'Серебро (ЦБ)'!$F$36</f>
        <v>0</v>
      </c>
      <c r="W115" s="100">
        <f>'Платина (ЦБ)'!$F$36</f>
        <v>0</v>
      </c>
      <c r="X115" s="100">
        <f>'Палладий (ЦБ)'!$F$36</f>
        <v>0</v>
      </c>
      <c r="Y115" s="100">
        <f>'Золото (KITCO-LME)'!$F$36</f>
        <v>0</v>
      </c>
      <c r="Z115" s="100">
        <f>'Серебро (KITCO-LME)'!$F$36</f>
        <v>0</v>
      </c>
      <c r="AA115" s="100">
        <f>н.WTI!$F$36</f>
        <v>0</v>
      </c>
      <c r="AB115" s="100">
        <f>н.Brent!$F$36</f>
        <v>0</v>
      </c>
      <c r="AC115" s="100">
        <f>уголь!$F$36</f>
        <v>0</v>
      </c>
      <c r="AD115" s="100">
        <f>газ!$F$36</f>
        <v>0</v>
      </c>
      <c r="AE115" s="106"/>
      <c r="AF115" s="106"/>
      <c r="AG115" s="106"/>
      <c r="AH115" s="106"/>
      <c r="AI115" s="106"/>
      <c r="AJ115" s="106"/>
      <c r="AK115" s="106"/>
    </row>
    <row r="116" spans="1:37" hidden="1" outlineLevel="1" x14ac:dyDescent="0.25">
      <c r="A116" s="257" t="s">
        <v>55</v>
      </c>
      <c r="B116" s="258">
        <f>Доллар!$F$37</f>
        <v>70.337500000000006</v>
      </c>
      <c r="C116" s="258">
        <f>Евро!$F$37</f>
        <v>75.655299999999997</v>
      </c>
      <c r="D116" s="258"/>
      <c r="E116" s="258"/>
      <c r="F116" s="258">
        <f>фунт!$F$37</f>
        <v>84.791899999999998</v>
      </c>
      <c r="G116" s="258">
        <f>'иена, ¥'!$F$37</f>
        <v>0.530609</v>
      </c>
      <c r="H116" s="258">
        <f>'австр долл.'!$F$37</f>
        <v>47.653700000000001</v>
      </c>
      <c r="I116" s="258">
        <f>шв.фр.!$F$37</f>
        <v>76.180499999999995</v>
      </c>
      <c r="J116" s="258">
        <f>юань!$F$37</f>
        <v>9.8949200000000008</v>
      </c>
      <c r="K116" s="258">
        <f>тенге!$F$37</f>
        <v>0.152583</v>
      </c>
      <c r="L116" s="258">
        <f>'тенге (курс $)'!$F$37</f>
        <v>463.31</v>
      </c>
      <c r="M116" s="258">
        <f>'динар (курс $)'!$F$37</f>
        <v>0</v>
      </c>
      <c r="N116" s="258">
        <f>'динар (крос-курс $)'!$F$37</f>
        <v>0</v>
      </c>
      <c r="O116" s="258">
        <f>'динар (крос-курс €)'!$F$37</f>
        <v>0</v>
      </c>
      <c r="P116" s="258">
        <f>'Медь (LME)'!$F$37</f>
        <v>8376.25</v>
      </c>
      <c r="Q116" s="258">
        <f>'Цинк (LME)'!$F$37</f>
        <v>2999</v>
      </c>
      <c r="R116" s="258">
        <f>'Никель (LME)'!$F$37</f>
        <v>29262.5</v>
      </c>
      <c r="S116" s="258">
        <f>'Свинец (LME)'!$F$37</f>
        <v>2310.25</v>
      </c>
      <c r="T116" s="258">
        <f>'Алюминий (LME)'!$F$37</f>
        <v>2260</v>
      </c>
      <c r="U116" s="258">
        <f>'Золото (ЦБ)'!$F$37</f>
        <v>0</v>
      </c>
      <c r="V116" s="258">
        <f>'Серебро (ЦБ)'!$F$37</f>
        <v>0</v>
      </c>
      <c r="W116" s="258">
        <f>'Платина (ЦБ)'!$F$37</f>
        <v>0</v>
      </c>
      <c r="X116" s="258">
        <f>'Палладий (ЦБ)'!$F$37</f>
        <v>0</v>
      </c>
      <c r="Y116" s="258">
        <f>'Золото (KITCO-LME)'!$F$37</f>
        <v>1847.7249999999999</v>
      </c>
      <c r="Z116" s="258">
        <f>'Серебро (KITCO-LME)'!$F$37</f>
        <v>23.872499999999999</v>
      </c>
      <c r="AA116" s="258">
        <f>н.WTI!$F$37</f>
        <v>0</v>
      </c>
      <c r="AB116" s="258">
        <f>н.Brent!$F$37</f>
        <v>0</v>
      </c>
      <c r="AC116" s="258">
        <f>уголь!$F$37</f>
        <v>0</v>
      </c>
      <c r="AD116" s="258">
        <f>газ!$F$37</f>
        <v>0</v>
      </c>
      <c r="AE116" s="106"/>
      <c r="AF116" s="106"/>
      <c r="AG116" s="106"/>
      <c r="AH116" s="106"/>
      <c r="AI116" s="106"/>
      <c r="AJ116" s="106"/>
      <c r="AK116" s="106"/>
    </row>
    <row r="117" spans="1:37" hidden="1" outlineLevel="1" x14ac:dyDescent="0.25">
      <c r="A117" s="14" t="s">
        <v>41</v>
      </c>
      <c r="B117" s="100">
        <f>Доллар!$I$36</f>
        <v>0</v>
      </c>
      <c r="C117" s="100">
        <f>Евро!$I$36</f>
        <v>0</v>
      </c>
      <c r="D117" s="100"/>
      <c r="E117" s="100"/>
      <c r="F117" s="100">
        <f>фунт!$I$36</f>
        <v>0</v>
      </c>
      <c r="G117" s="100">
        <f>'иена, ¥'!$I$36</f>
        <v>0</v>
      </c>
      <c r="H117" s="100">
        <f>'австр долл.'!$I$36</f>
        <v>0</v>
      </c>
      <c r="I117" s="100">
        <f>шв.фр.!$I$36</f>
        <v>0</v>
      </c>
      <c r="J117" s="100">
        <f>юань!$I$36</f>
        <v>0</v>
      </c>
      <c r="K117" s="100">
        <f>тенге!$I$36</f>
        <v>0</v>
      </c>
      <c r="L117" s="100">
        <f>'тенге (курс $)'!$I$36</f>
        <v>0</v>
      </c>
      <c r="M117" s="100">
        <f>'динар (курс $)'!$I$36</f>
        <v>0</v>
      </c>
      <c r="N117" s="100">
        <f>'динар (крос-курс $)'!$I$36</f>
        <v>0</v>
      </c>
      <c r="O117" s="100">
        <f>'динар (крос-курс €)'!$I$36</f>
        <v>0</v>
      </c>
      <c r="P117" s="100">
        <f>'Медь (LME)'!$I$36</f>
        <v>0</v>
      </c>
      <c r="Q117" s="100">
        <f>'Цинк (LME)'!$I$36</f>
        <v>0</v>
      </c>
      <c r="R117" s="100">
        <f>'Никель (LME)'!$I$36</f>
        <v>0</v>
      </c>
      <c r="S117" s="100">
        <f>'Свинец (LME)'!$I$36</f>
        <v>0</v>
      </c>
      <c r="T117" s="100">
        <f>'Алюминий (LME)'!$I$36</f>
        <v>0</v>
      </c>
      <c r="U117" s="100">
        <f>'Золото (ЦБ)'!$I$36</f>
        <v>0</v>
      </c>
      <c r="V117" s="100">
        <f>'Серебро (ЦБ)'!$I$36</f>
        <v>0</v>
      </c>
      <c r="W117" s="100">
        <f>'Платина (ЦБ)'!$I$36</f>
        <v>0</v>
      </c>
      <c r="X117" s="100">
        <f>'Палладий (ЦБ)'!$I$36</f>
        <v>0</v>
      </c>
      <c r="Y117" s="100">
        <f>'Золото (KITCO-LME)'!$I$36</f>
        <v>0</v>
      </c>
      <c r="Z117" s="100">
        <f>'Серебро (KITCO-LME)'!$I$36</f>
        <v>0</v>
      </c>
      <c r="AA117" s="100">
        <f>н.WTI!$I$36</f>
        <v>0</v>
      </c>
      <c r="AB117" s="100">
        <f>н.Brent!$I$36</f>
        <v>0</v>
      </c>
      <c r="AC117" s="100">
        <f>уголь!$I$36</f>
        <v>0</v>
      </c>
      <c r="AD117" s="100">
        <f>газ!$I$36</f>
        <v>0</v>
      </c>
      <c r="AE117" s="106"/>
      <c r="AF117" s="106"/>
      <c r="AG117" s="106"/>
      <c r="AH117" s="106"/>
      <c r="AI117" s="106"/>
      <c r="AJ117" s="106"/>
      <c r="AK117" s="106"/>
    </row>
    <row r="118" spans="1:37" hidden="1" outlineLevel="1" x14ac:dyDescent="0.25">
      <c r="A118" s="257" t="s">
        <v>16</v>
      </c>
      <c r="B118" s="258">
        <f>Доллар!$I$37</f>
        <v>70.337500000000006</v>
      </c>
      <c r="C118" s="258">
        <f>Евро!$I$37</f>
        <v>75.655299999999997</v>
      </c>
      <c r="D118" s="258"/>
      <c r="E118" s="258"/>
      <c r="F118" s="258">
        <f>фунт!$I$37</f>
        <v>84.791899999999998</v>
      </c>
      <c r="G118" s="258">
        <f>'иена, ¥'!$I$37</f>
        <v>0.530609</v>
      </c>
      <c r="H118" s="258">
        <f>'австр долл.'!$I$37</f>
        <v>47.653700000000001</v>
      </c>
      <c r="I118" s="258">
        <f>шв.фр.!$I$37</f>
        <v>76.180499999999995</v>
      </c>
      <c r="J118" s="258">
        <f>юань!$I$37</f>
        <v>9.8949200000000008</v>
      </c>
      <c r="K118" s="258">
        <f>тенге!$I$37</f>
        <v>0.152583</v>
      </c>
      <c r="L118" s="258">
        <f>'тенге (курс $)'!$I$37</f>
        <v>463.31</v>
      </c>
      <c r="M118" s="258">
        <f>'динар (курс $)'!$I$37</f>
        <v>0</v>
      </c>
      <c r="N118" s="258">
        <f>'динар (крос-курс $)'!$I$37</f>
        <v>0</v>
      </c>
      <c r="O118" s="258">
        <f>'динар (крос-курс €)'!$I$37</f>
        <v>0</v>
      </c>
      <c r="P118" s="258">
        <f>'Медь (LME)'!$I$37</f>
        <v>8376.25</v>
      </c>
      <c r="Q118" s="258">
        <f>'Цинк (LME)'!$I$37</f>
        <v>2999</v>
      </c>
      <c r="R118" s="258">
        <f>'Никель (LME)'!$I$37</f>
        <v>29262.5</v>
      </c>
      <c r="S118" s="258">
        <f>'Свинец (LME)'!$I$37</f>
        <v>2310.25</v>
      </c>
      <c r="T118" s="258">
        <f>'Алюминий (LME)'!$I$37</f>
        <v>2260</v>
      </c>
      <c r="U118" s="258">
        <f>'Золото (ЦБ)'!$I$37</f>
        <v>0</v>
      </c>
      <c r="V118" s="258">
        <f>'Серебро (ЦБ)'!$I$37</f>
        <v>0</v>
      </c>
      <c r="W118" s="258">
        <f>'Платина (ЦБ)'!$I$37</f>
        <v>0</v>
      </c>
      <c r="X118" s="258">
        <f>'Палладий (ЦБ)'!$I$37</f>
        <v>0</v>
      </c>
      <c r="Y118" s="258">
        <f>'Золото (KITCO-LME)'!$I$37</f>
        <v>1847.7249999999999</v>
      </c>
      <c r="Z118" s="258">
        <f>'Серебро (KITCO-LME)'!$I$37</f>
        <v>23.872499999999999</v>
      </c>
      <c r="AA118" s="258">
        <f>н.WTI!$I$37</f>
        <v>0</v>
      </c>
      <c r="AB118" s="258">
        <f>н.Brent!$I$37</f>
        <v>0</v>
      </c>
      <c r="AC118" s="258">
        <f>уголь!$I$37</f>
        <v>0</v>
      </c>
      <c r="AD118" s="258">
        <f>газ!$I$37</f>
        <v>0</v>
      </c>
      <c r="AE118" s="106"/>
      <c r="AF118" s="106"/>
      <c r="AG118" s="106"/>
      <c r="AH118" s="106"/>
      <c r="AI118" s="106"/>
      <c r="AJ118" s="106"/>
      <c r="AK118" s="106"/>
    </row>
    <row r="119" spans="1:37" hidden="1" outlineLevel="1" x14ac:dyDescent="0.25">
      <c r="A119" s="14" t="s">
        <v>42</v>
      </c>
      <c r="B119" s="100">
        <f>Доллар!$L$36</f>
        <v>0</v>
      </c>
      <c r="C119" s="100">
        <f>Евро!$L$36</f>
        <v>0</v>
      </c>
      <c r="D119" s="100"/>
      <c r="E119" s="100"/>
      <c r="F119" s="100">
        <f>фунт!$L$36</f>
        <v>0</v>
      </c>
      <c r="G119" s="100">
        <f>'иена, ¥'!$L$36</f>
        <v>0</v>
      </c>
      <c r="H119" s="100">
        <f>'австр долл.'!$L$36</f>
        <v>0</v>
      </c>
      <c r="I119" s="100">
        <f>шв.фр.!$L$36</f>
        <v>0</v>
      </c>
      <c r="J119" s="100">
        <f>юань!$L$36</f>
        <v>0</v>
      </c>
      <c r="K119" s="100">
        <f>тенге!$L$36</f>
        <v>0</v>
      </c>
      <c r="L119" s="100">
        <f>'тенге (курс $)'!$L$36</f>
        <v>0</v>
      </c>
      <c r="M119" s="100">
        <f>'динар (курс $)'!$L$36</f>
        <v>0</v>
      </c>
      <c r="N119" s="100">
        <f>'динар (крос-курс $)'!$L$36</f>
        <v>0</v>
      </c>
      <c r="O119" s="100">
        <f>'динар (крос-курс €)'!$L$36</f>
        <v>0</v>
      </c>
      <c r="P119" s="100">
        <f>'Медь (LME)'!$L$36</f>
        <v>0</v>
      </c>
      <c r="Q119" s="100">
        <f>'Цинк (LME)'!$L$36</f>
        <v>0</v>
      </c>
      <c r="R119" s="100">
        <f>'Никель (LME)'!$L$36</f>
        <v>0</v>
      </c>
      <c r="S119" s="100">
        <f>'Свинец (LME)'!$L$36</f>
        <v>0</v>
      </c>
      <c r="T119" s="100">
        <f>'Алюминий (LME)'!$L$36</f>
        <v>0</v>
      </c>
      <c r="U119" s="100">
        <f>'Золото (ЦБ)'!$L$36</f>
        <v>0</v>
      </c>
      <c r="V119" s="100">
        <f>'Серебро (ЦБ)'!$L$36</f>
        <v>0</v>
      </c>
      <c r="W119" s="100">
        <f>'Платина (ЦБ)'!$L$36</f>
        <v>0</v>
      </c>
      <c r="X119" s="100">
        <f>'Палладий (ЦБ)'!$L$36</f>
        <v>0</v>
      </c>
      <c r="Y119" s="100">
        <f>'Золото (KITCO-LME)'!$L$36</f>
        <v>0</v>
      </c>
      <c r="Z119" s="100">
        <f>'Серебро (KITCO-LME)'!$L$36</f>
        <v>0</v>
      </c>
      <c r="AA119" s="100">
        <f>н.WTI!$L$36</f>
        <v>0</v>
      </c>
      <c r="AB119" s="100">
        <f>н.Brent!$L$36</f>
        <v>0</v>
      </c>
      <c r="AC119" s="100">
        <f>уголь!$L$36</f>
        <v>0</v>
      </c>
      <c r="AD119" s="100">
        <f>газ!$L$36</f>
        <v>0</v>
      </c>
      <c r="AE119" s="106"/>
      <c r="AF119" s="106"/>
      <c r="AG119" s="106"/>
      <c r="AH119" s="106"/>
      <c r="AI119" s="106"/>
      <c r="AJ119" s="106"/>
      <c r="AK119" s="106"/>
    </row>
    <row r="120" spans="1:37" hidden="1" outlineLevel="1" x14ac:dyDescent="0.25">
      <c r="A120" s="257" t="s">
        <v>56</v>
      </c>
      <c r="B120" s="258">
        <f>Доллар!$L$37</f>
        <v>70.337500000000006</v>
      </c>
      <c r="C120" s="258">
        <f>Евро!$L$37</f>
        <v>75.655299999999997</v>
      </c>
      <c r="D120" s="258"/>
      <c r="E120" s="258"/>
      <c r="F120" s="258">
        <f>фунт!$L$37</f>
        <v>84.791899999999998</v>
      </c>
      <c r="G120" s="258">
        <f>'иена, ¥'!$L$37</f>
        <v>0.530609</v>
      </c>
      <c r="H120" s="258">
        <f>'австр долл.'!$L$37</f>
        <v>47.653700000000001</v>
      </c>
      <c r="I120" s="258">
        <f>шв.фр.!$L$37</f>
        <v>76.180499999999995</v>
      </c>
      <c r="J120" s="258">
        <f>юань!$L$37</f>
        <v>9.8949200000000008</v>
      </c>
      <c r="K120" s="258">
        <f>тенге!$L$37</f>
        <v>0.152583</v>
      </c>
      <c r="L120" s="258">
        <f>'тенге (курс $)'!$L$37</f>
        <v>463.31</v>
      </c>
      <c r="M120" s="258">
        <f>'динар (курс $)'!$L$37</f>
        <v>0</v>
      </c>
      <c r="N120" s="258">
        <f>'динар (крос-курс $)'!$L$37</f>
        <v>0</v>
      </c>
      <c r="O120" s="258">
        <f>'динар (крос-курс €)'!$L$37</f>
        <v>0</v>
      </c>
      <c r="P120" s="258">
        <f>'Медь (LME)'!$L$37</f>
        <v>8376.25</v>
      </c>
      <c r="Q120" s="258">
        <f>'Цинк (LME)'!$L$37</f>
        <v>2999</v>
      </c>
      <c r="R120" s="258">
        <f>'Никель (LME)'!$L$37</f>
        <v>29262.5</v>
      </c>
      <c r="S120" s="258">
        <f>'Свинец (LME)'!$L$37</f>
        <v>2310.25</v>
      </c>
      <c r="T120" s="258">
        <f>'Алюминий (LME)'!$L$37</f>
        <v>2260</v>
      </c>
      <c r="U120" s="258">
        <f>'Золото (ЦБ)'!$L$37</f>
        <v>0</v>
      </c>
      <c r="V120" s="258">
        <f>'Серебро (ЦБ)'!$L$37</f>
        <v>0</v>
      </c>
      <c r="W120" s="258">
        <f>'Платина (ЦБ)'!$L$37</f>
        <v>0</v>
      </c>
      <c r="X120" s="258">
        <f>'Палладий (ЦБ)'!$L$37</f>
        <v>0</v>
      </c>
      <c r="Y120" s="258">
        <f>'Золото (KITCO-LME)'!$L$37</f>
        <v>1847.7249999999999</v>
      </c>
      <c r="Z120" s="258">
        <f>'Серебро (KITCO-LME)'!$L$37</f>
        <v>23.872499999999999</v>
      </c>
      <c r="AA120" s="258">
        <f>н.WTI!$L$37</f>
        <v>0</v>
      </c>
      <c r="AB120" s="258">
        <f>н.Brent!$L$37</f>
        <v>0</v>
      </c>
      <c r="AC120" s="258">
        <f>уголь!$L$37</f>
        <v>0</v>
      </c>
      <c r="AD120" s="258">
        <f>газ!$L$37</f>
        <v>0</v>
      </c>
      <c r="AE120" s="106"/>
      <c r="AF120" s="106"/>
      <c r="AG120" s="106"/>
      <c r="AH120" s="106"/>
      <c r="AI120" s="106"/>
      <c r="AJ120" s="106"/>
      <c r="AK120" s="106"/>
    </row>
    <row r="121" spans="1:37" hidden="1" outlineLevel="1" x14ac:dyDescent="0.25">
      <c r="A121" s="14" t="s">
        <v>43</v>
      </c>
      <c r="B121" s="100">
        <f>Доллар!$O$36</f>
        <v>0</v>
      </c>
      <c r="C121" s="100">
        <f>Евро!$O$36</f>
        <v>0</v>
      </c>
      <c r="D121" s="100"/>
      <c r="E121" s="100"/>
      <c r="F121" s="100">
        <f>фунт!$O$36</f>
        <v>0</v>
      </c>
      <c r="G121" s="100">
        <f>'иена, ¥'!$O$36</f>
        <v>0</v>
      </c>
      <c r="H121" s="100">
        <f>'австр долл.'!$O$36</f>
        <v>0</v>
      </c>
      <c r="I121" s="100">
        <f>шв.фр.!$O$36</f>
        <v>0</v>
      </c>
      <c r="J121" s="100">
        <f>юань!$O$36</f>
        <v>0</v>
      </c>
      <c r="K121" s="100">
        <f>тенге!$O$36</f>
        <v>0</v>
      </c>
      <c r="L121" s="100">
        <f>'тенге (курс $)'!$O$36</f>
        <v>0</v>
      </c>
      <c r="M121" s="100">
        <f>'динар (курс $)'!$O$36</f>
        <v>0</v>
      </c>
      <c r="N121" s="100">
        <f>'динар (крос-курс $)'!$O$36</f>
        <v>0</v>
      </c>
      <c r="O121" s="100">
        <f>'динар (крос-курс €)'!$O$36</f>
        <v>0</v>
      </c>
      <c r="P121" s="100">
        <f>'Медь (LME)'!$O$36</f>
        <v>0</v>
      </c>
      <c r="Q121" s="100">
        <f>'Цинк (LME)'!$O$36</f>
        <v>0</v>
      </c>
      <c r="R121" s="100">
        <f>'Никель (LME)'!$O$36</f>
        <v>0</v>
      </c>
      <c r="S121" s="100">
        <f>'Свинец (LME)'!$O$36</f>
        <v>0</v>
      </c>
      <c r="T121" s="100">
        <f>'Алюминий (LME)'!$O$36</f>
        <v>0</v>
      </c>
      <c r="U121" s="100">
        <f>'Золото (ЦБ)'!$O$36</f>
        <v>0</v>
      </c>
      <c r="V121" s="100">
        <f>'Серебро (ЦБ)'!$O$36</f>
        <v>0</v>
      </c>
      <c r="W121" s="100">
        <f>'Платина (ЦБ)'!$O$36</f>
        <v>0</v>
      </c>
      <c r="X121" s="100">
        <f>'Палладий (ЦБ)'!$O$36</f>
        <v>0</v>
      </c>
      <c r="Y121" s="100">
        <f>'Золото (KITCO-LME)'!$O$36</f>
        <v>0</v>
      </c>
      <c r="Z121" s="100">
        <f>'Серебро (KITCO-LME)'!$O$36</f>
        <v>0</v>
      </c>
      <c r="AA121" s="100">
        <f>н.WTI!$O$36</f>
        <v>0</v>
      </c>
      <c r="AB121" s="100">
        <f>н.Brent!$O$36</f>
        <v>0</v>
      </c>
      <c r="AC121" s="100">
        <f>уголь!$O$36</f>
        <v>0</v>
      </c>
      <c r="AD121" s="100">
        <f>газ!$O$36</f>
        <v>0</v>
      </c>
      <c r="AE121" s="106"/>
      <c r="AF121" s="106"/>
      <c r="AG121" s="106"/>
      <c r="AH121" s="106"/>
      <c r="AI121" s="106"/>
      <c r="AJ121" s="106"/>
      <c r="AK121" s="106"/>
    </row>
    <row r="122" spans="1:37" hidden="1" outlineLevel="1" x14ac:dyDescent="0.25">
      <c r="A122" s="257" t="s">
        <v>57</v>
      </c>
      <c r="B122" s="258">
        <f>Доллар!$O$37</f>
        <v>70.337500000000006</v>
      </c>
      <c r="C122" s="258">
        <f>Евро!$O$37</f>
        <v>75.655299999999997</v>
      </c>
      <c r="D122" s="258"/>
      <c r="E122" s="258"/>
      <c r="F122" s="258">
        <f>фунт!$O$37</f>
        <v>84.791899999999998</v>
      </c>
      <c r="G122" s="258">
        <f>'иена, ¥'!$O$37</f>
        <v>0.530609</v>
      </c>
      <c r="H122" s="258">
        <f>'австр долл.'!$O$37</f>
        <v>47.653700000000001</v>
      </c>
      <c r="I122" s="258">
        <f>шв.фр.!$O$37</f>
        <v>76.180499999999995</v>
      </c>
      <c r="J122" s="258">
        <f>юань!$O$37</f>
        <v>9.8949200000000008</v>
      </c>
      <c r="K122" s="258">
        <f>тенге!$O$37</f>
        <v>0.152583</v>
      </c>
      <c r="L122" s="258">
        <f>'тенге (курс $)'!$O$37</f>
        <v>463.31</v>
      </c>
      <c r="M122" s="258">
        <f>'динар (курс $)'!$O$37</f>
        <v>0</v>
      </c>
      <c r="N122" s="258">
        <f>'динар (крос-курс $)'!$O$37</f>
        <v>0</v>
      </c>
      <c r="O122" s="258">
        <f>'динар (крос-курс €)'!$O$37</f>
        <v>0</v>
      </c>
      <c r="P122" s="258">
        <f>'Медь (LME)'!$O$37</f>
        <v>8376.25</v>
      </c>
      <c r="Q122" s="258">
        <f>'Цинк (LME)'!$O$37</f>
        <v>2999</v>
      </c>
      <c r="R122" s="258">
        <f>'Никель (LME)'!$O$37</f>
        <v>29262.5</v>
      </c>
      <c r="S122" s="258">
        <f>'Свинец (LME)'!$O$37</f>
        <v>2310.25</v>
      </c>
      <c r="T122" s="258">
        <f>'Алюминий (LME)'!$O$37</f>
        <v>2260</v>
      </c>
      <c r="U122" s="258">
        <f>'Золото (ЦБ)'!$O$37</f>
        <v>0</v>
      </c>
      <c r="V122" s="258">
        <f>'Серебро (ЦБ)'!$O$37</f>
        <v>0</v>
      </c>
      <c r="W122" s="258">
        <f>'Платина (ЦБ)'!$O$37</f>
        <v>0</v>
      </c>
      <c r="X122" s="258">
        <f>'Палладий (ЦБ)'!$O$37</f>
        <v>0</v>
      </c>
      <c r="Y122" s="258">
        <f>'Золото (KITCO-LME)'!$O$37</f>
        <v>1847.7249999999999</v>
      </c>
      <c r="Z122" s="258">
        <f>'Серебро (KITCO-LME)'!$O$37</f>
        <v>23.872499999999999</v>
      </c>
      <c r="AA122" s="258">
        <f>н.WTI!$O$37</f>
        <v>0</v>
      </c>
      <c r="AB122" s="258">
        <f>н.Brent!$O$37</f>
        <v>0</v>
      </c>
      <c r="AC122" s="258">
        <f>уголь!$O$37</f>
        <v>0</v>
      </c>
      <c r="AD122" s="258">
        <f>газ!$O$37</f>
        <v>0</v>
      </c>
      <c r="AE122" s="106"/>
      <c r="AF122" s="106"/>
      <c r="AG122" s="106"/>
      <c r="AH122" s="106"/>
      <c r="AI122" s="106"/>
      <c r="AJ122" s="106"/>
      <c r="AK122" s="106"/>
    </row>
    <row r="123" spans="1:37" hidden="1" outlineLevel="1" x14ac:dyDescent="0.25">
      <c r="A123" s="14" t="s">
        <v>44</v>
      </c>
      <c r="B123" s="100">
        <f>Доллар!$R$36</f>
        <v>0</v>
      </c>
      <c r="C123" s="100">
        <f>Евро!$R$36</f>
        <v>0</v>
      </c>
      <c r="D123" s="100"/>
      <c r="E123" s="100"/>
      <c r="F123" s="100">
        <f>фунт!$R$36</f>
        <v>0</v>
      </c>
      <c r="G123" s="100">
        <f>'иена, ¥'!$R$36</f>
        <v>0</v>
      </c>
      <c r="H123" s="100">
        <f>'австр долл.'!$R$36</f>
        <v>0</v>
      </c>
      <c r="I123" s="100">
        <f>шв.фр.!$R$36</f>
        <v>0</v>
      </c>
      <c r="J123" s="100">
        <f>юань!$R$36</f>
        <v>0</v>
      </c>
      <c r="K123" s="100">
        <f>тенге!$R$36</f>
        <v>0</v>
      </c>
      <c r="L123" s="100">
        <f>'тенге (курс $)'!$R$36</f>
        <v>0</v>
      </c>
      <c r="M123" s="100">
        <f>'динар (курс $)'!$R$36</f>
        <v>0</v>
      </c>
      <c r="N123" s="100">
        <f>'динар (крос-курс $)'!$R$36</f>
        <v>0</v>
      </c>
      <c r="O123" s="100">
        <f>'динар (крос-курс €)'!$R$36</f>
        <v>0</v>
      </c>
      <c r="P123" s="100">
        <f>'Медь (LME)'!$R$36</f>
        <v>0</v>
      </c>
      <c r="Q123" s="100">
        <f>'Цинк (LME)'!$R$36</f>
        <v>0</v>
      </c>
      <c r="R123" s="100">
        <f>'Никель (LME)'!$R$36</f>
        <v>0</v>
      </c>
      <c r="S123" s="100">
        <f>'Свинец (LME)'!$R$36</f>
        <v>0</v>
      </c>
      <c r="T123" s="100">
        <f>'Алюминий (LME)'!$R$36</f>
        <v>0</v>
      </c>
      <c r="U123" s="100">
        <f>'Золото (ЦБ)'!$R$36</f>
        <v>0</v>
      </c>
      <c r="V123" s="100">
        <f>'Серебро (ЦБ)'!$R$36</f>
        <v>0</v>
      </c>
      <c r="W123" s="100">
        <f>'Платина (ЦБ)'!$R$36</f>
        <v>0</v>
      </c>
      <c r="X123" s="100">
        <f>'Палладий (ЦБ)'!$R$36</f>
        <v>0</v>
      </c>
      <c r="Y123" s="100">
        <f>'Золото (KITCO-LME)'!$R$36</f>
        <v>0</v>
      </c>
      <c r="Z123" s="100">
        <f>'Серебро (KITCO-LME)'!$R$36</f>
        <v>0</v>
      </c>
      <c r="AA123" s="100">
        <f>н.WTI!$R$36</f>
        <v>0</v>
      </c>
      <c r="AB123" s="100">
        <f>н.Brent!$R$36</f>
        <v>0</v>
      </c>
      <c r="AC123" s="100">
        <f>уголь!$R$36</f>
        <v>0</v>
      </c>
      <c r="AD123" s="100">
        <f>газ!$R$36</f>
        <v>0</v>
      </c>
      <c r="AE123" s="106"/>
      <c r="AF123" s="106"/>
      <c r="AG123" s="106"/>
      <c r="AH123" s="106"/>
      <c r="AI123" s="106"/>
      <c r="AJ123" s="106"/>
      <c r="AK123" s="106"/>
    </row>
    <row r="124" spans="1:37" hidden="1" outlineLevel="1" x14ac:dyDescent="0.25">
      <c r="A124" s="257" t="s">
        <v>17</v>
      </c>
      <c r="B124" s="258">
        <f>Доллар!$B$47</f>
        <v>0</v>
      </c>
      <c r="C124" s="258">
        <f>Евро!$B$47</f>
        <v>0</v>
      </c>
      <c r="D124" s="258"/>
      <c r="E124" s="258"/>
      <c r="F124" s="258">
        <f>фунт!$B$47</f>
        <v>0</v>
      </c>
      <c r="G124" s="258">
        <f>'иена, ¥'!$B$47</f>
        <v>0</v>
      </c>
      <c r="H124" s="258">
        <f>'австр долл.'!$B$47</f>
        <v>0</v>
      </c>
      <c r="I124" s="258">
        <f>шв.фр.!$B$47</f>
        <v>0</v>
      </c>
      <c r="J124" s="258">
        <f>юань!$B$47</f>
        <v>0</v>
      </c>
      <c r="K124" s="258">
        <f>тенге!$B$47</f>
        <v>0</v>
      </c>
      <c r="L124" s="258">
        <f>'тенге (курс $)'!$B$47</f>
        <v>0</v>
      </c>
      <c r="M124" s="258">
        <f>'динар (курс $)'!$B$47</f>
        <v>0</v>
      </c>
      <c r="N124" s="258">
        <f>'динар (крос-курс $)'!$B$47</f>
        <v>0</v>
      </c>
      <c r="O124" s="258">
        <f>'динар (крос-курс €)'!$B$47</f>
        <v>0</v>
      </c>
      <c r="P124" s="258">
        <f>'Медь (LME)'!$B$47</f>
        <v>0</v>
      </c>
      <c r="Q124" s="258">
        <f>'Цинк (LME)'!$B$47</f>
        <v>0</v>
      </c>
      <c r="R124" s="258">
        <f>'Никель (LME)'!$B$47</f>
        <v>0</v>
      </c>
      <c r="S124" s="258">
        <f>'Свинец (LME)'!$B$47</f>
        <v>0</v>
      </c>
      <c r="T124" s="258">
        <f>'Алюминий (LME)'!$B$47</f>
        <v>0</v>
      </c>
      <c r="U124" s="258">
        <f>'Золото (ЦБ)'!$B$47</f>
        <v>0</v>
      </c>
      <c r="V124" s="258">
        <f>'Серебро (ЦБ)'!$B$47</f>
        <v>0</v>
      </c>
      <c r="W124" s="258">
        <f>'Платина (ЦБ)'!$B$47</f>
        <v>0</v>
      </c>
      <c r="X124" s="258">
        <f>'Палладий (ЦБ)'!$B$47</f>
        <v>0</v>
      </c>
      <c r="Y124" s="258">
        <f>'Золото (KITCO-LME)'!$B$47</f>
        <v>0</v>
      </c>
      <c r="Z124" s="258">
        <f>'Серебро (KITCO-LME)'!$B$47</f>
        <v>0</v>
      </c>
      <c r="AA124" s="258">
        <f>н.WTI!$B$47</f>
        <v>0</v>
      </c>
      <c r="AB124" s="258">
        <f>н.Brent!$B$47</f>
        <v>0</v>
      </c>
      <c r="AC124" s="258">
        <f>уголь!$B$47</f>
        <v>0</v>
      </c>
      <c r="AD124" s="258">
        <f>газ!$B$47</f>
        <v>0</v>
      </c>
      <c r="AE124" s="106"/>
      <c r="AF124" s="106"/>
      <c r="AG124" s="106"/>
      <c r="AH124" s="106"/>
      <c r="AI124" s="106"/>
      <c r="AJ124" s="106"/>
      <c r="AK124" s="106"/>
    </row>
    <row r="125" spans="1:37" hidden="1" outlineLevel="1" x14ac:dyDescent="0.25">
      <c r="A125" s="257" t="s">
        <v>20</v>
      </c>
      <c r="B125" s="258">
        <f>Доллар!$R$37</f>
        <v>70.337500000000006</v>
      </c>
      <c r="C125" s="258">
        <f>Евро!$R$37</f>
        <v>75.655299999999997</v>
      </c>
      <c r="D125" s="258"/>
      <c r="E125" s="258"/>
      <c r="F125" s="258">
        <f>фунт!$R$37</f>
        <v>84.791899999999998</v>
      </c>
      <c r="G125" s="258">
        <f>'иена, ¥'!$R$37</f>
        <v>0.530609</v>
      </c>
      <c r="H125" s="258">
        <f>'австр долл.'!$R$37</f>
        <v>47.653700000000001</v>
      </c>
      <c r="I125" s="258">
        <f>шв.фр.!$R$37</f>
        <v>76.180499999999995</v>
      </c>
      <c r="J125" s="258">
        <f>юань!$R$37</f>
        <v>9.8949200000000008</v>
      </c>
      <c r="K125" s="258">
        <f>тенге!$R$37</f>
        <v>0.152583</v>
      </c>
      <c r="L125" s="258">
        <f>'тенге (курс $)'!$R$37</f>
        <v>463.31</v>
      </c>
      <c r="M125" s="258">
        <f>'динар (курс $)'!$R$37</f>
        <v>0</v>
      </c>
      <c r="N125" s="258">
        <f>'динар (крос-курс $)'!$R$37</f>
        <v>0</v>
      </c>
      <c r="O125" s="258">
        <f>'динар (крос-курс €)'!$R$37</f>
        <v>0</v>
      </c>
      <c r="P125" s="258">
        <f>'Медь (LME)'!$R$37</f>
        <v>8376.25</v>
      </c>
      <c r="Q125" s="258">
        <f>'Цинк (LME)'!$R$37</f>
        <v>2999</v>
      </c>
      <c r="R125" s="258">
        <f>'Никель (LME)'!$R$37</f>
        <v>29262.5</v>
      </c>
      <c r="S125" s="258">
        <f>'Свинец (LME)'!$R$37</f>
        <v>2310.25</v>
      </c>
      <c r="T125" s="258">
        <f>'Алюминий (LME)'!$R$37</f>
        <v>2260</v>
      </c>
      <c r="U125" s="258">
        <f>'Золото (ЦБ)'!$R$37</f>
        <v>0</v>
      </c>
      <c r="V125" s="258">
        <f>'Серебро (ЦБ)'!$R$37</f>
        <v>0</v>
      </c>
      <c r="W125" s="258">
        <f>'Платина (ЦБ)'!$R$37</f>
        <v>0</v>
      </c>
      <c r="X125" s="258">
        <f>'Палладий (ЦБ)'!$R$37</f>
        <v>0</v>
      </c>
      <c r="Y125" s="258">
        <f>'Золото (KITCO-LME)'!$R$37</f>
        <v>1847.7249999999999</v>
      </c>
      <c r="Z125" s="258">
        <f>'Серебро (KITCO-LME)'!$R$37</f>
        <v>23.872499999999999</v>
      </c>
      <c r="AA125" s="258">
        <f>н.WTI!$R$37</f>
        <v>0</v>
      </c>
      <c r="AB125" s="258">
        <f>н.Brent!$R$37</f>
        <v>0</v>
      </c>
      <c r="AC125" s="258">
        <f>уголь!$R$37</f>
        <v>0</v>
      </c>
      <c r="AD125" s="258">
        <f>газ!$R$37</f>
        <v>0</v>
      </c>
      <c r="AE125" s="106"/>
      <c r="AF125" s="106"/>
      <c r="AG125" s="106"/>
      <c r="AH125" s="106"/>
      <c r="AI125" s="106"/>
      <c r="AJ125" s="106"/>
      <c r="AK125" s="106"/>
    </row>
    <row r="126" spans="1:37" hidden="1" outlineLevel="1" x14ac:dyDescent="0.25">
      <c r="A126" s="14" t="s">
        <v>45</v>
      </c>
      <c r="B126" s="100">
        <f>Доллар!$U$36</f>
        <v>0</v>
      </c>
      <c r="C126" s="100">
        <f>Евро!$U$36</f>
        <v>0</v>
      </c>
      <c r="D126" s="100"/>
      <c r="E126" s="100"/>
      <c r="F126" s="100">
        <f>фунт!$U$36</f>
        <v>0</v>
      </c>
      <c r="G126" s="100">
        <f>'иена, ¥'!$U$36</f>
        <v>0</v>
      </c>
      <c r="H126" s="100">
        <f>'австр долл.'!$U$36</f>
        <v>0</v>
      </c>
      <c r="I126" s="100">
        <f>шв.фр.!$U$36</f>
        <v>0</v>
      </c>
      <c r="J126" s="100">
        <f>юань!$U$36</f>
        <v>0</v>
      </c>
      <c r="K126" s="100">
        <f>тенге!$U$36</f>
        <v>0</v>
      </c>
      <c r="L126" s="100">
        <f>'тенге (курс $)'!$U$36</f>
        <v>0</v>
      </c>
      <c r="M126" s="100">
        <f>'динар (курс $)'!$U$36</f>
        <v>0</v>
      </c>
      <c r="N126" s="100">
        <f>'динар (крос-курс $)'!$U$36</f>
        <v>0</v>
      </c>
      <c r="O126" s="100">
        <f>'динар (крос-курс €)'!$U$36</f>
        <v>0</v>
      </c>
      <c r="P126" s="100">
        <f>'Медь (LME)'!$U$36</f>
        <v>0</v>
      </c>
      <c r="Q126" s="100">
        <f>'Цинк (LME)'!$U$36</f>
        <v>0</v>
      </c>
      <c r="R126" s="100">
        <f>'Никель (LME)'!$U$36</f>
        <v>0</v>
      </c>
      <c r="S126" s="100">
        <f>'Свинец (LME)'!$U$36</f>
        <v>0</v>
      </c>
      <c r="T126" s="100">
        <f>'Алюминий (LME)'!$U$36</f>
        <v>0</v>
      </c>
      <c r="U126" s="100">
        <f>'Золото (ЦБ)'!$U$36</f>
        <v>0</v>
      </c>
      <c r="V126" s="100">
        <f>'Серебро (ЦБ)'!$U$36</f>
        <v>0</v>
      </c>
      <c r="W126" s="100">
        <f>'Платина (ЦБ)'!$U$36</f>
        <v>0</v>
      </c>
      <c r="X126" s="100">
        <f>'Палладий (ЦБ)'!$U$36</f>
        <v>0</v>
      </c>
      <c r="Y126" s="100">
        <f>'Золото (KITCO-LME)'!$U$36</f>
        <v>0</v>
      </c>
      <c r="Z126" s="100">
        <f>'Серебро (KITCO-LME)'!$U$36</f>
        <v>0</v>
      </c>
      <c r="AA126" s="100">
        <f>н.WTI!$U$36</f>
        <v>0</v>
      </c>
      <c r="AB126" s="100">
        <f>н.Brent!$U$36</f>
        <v>0</v>
      </c>
      <c r="AC126" s="100">
        <f>уголь!$U$36</f>
        <v>0</v>
      </c>
      <c r="AD126" s="100">
        <f>газ!$U$36</f>
        <v>0</v>
      </c>
      <c r="AE126" s="106"/>
      <c r="AF126" s="106"/>
      <c r="AG126" s="106"/>
      <c r="AH126" s="106"/>
      <c r="AI126" s="106"/>
      <c r="AJ126" s="106"/>
      <c r="AK126" s="106"/>
    </row>
    <row r="127" spans="1:37" hidden="1" outlineLevel="1" x14ac:dyDescent="0.25">
      <c r="A127" s="257" t="s">
        <v>58</v>
      </c>
      <c r="B127" s="258">
        <f>Доллар!$U$37</f>
        <v>70.337500000000006</v>
      </c>
      <c r="C127" s="258">
        <f>Евро!$U$37</f>
        <v>75.655299999999997</v>
      </c>
      <c r="D127" s="258"/>
      <c r="E127" s="258"/>
      <c r="F127" s="258">
        <f>фунт!$U$37</f>
        <v>84.791899999999998</v>
      </c>
      <c r="G127" s="258">
        <f>'иена, ¥'!$U$37</f>
        <v>0.530609</v>
      </c>
      <c r="H127" s="258">
        <f>'австр долл.'!$U$37</f>
        <v>47.653700000000001</v>
      </c>
      <c r="I127" s="258">
        <f>шв.фр.!$U$37</f>
        <v>76.180499999999995</v>
      </c>
      <c r="J127" s="258">
        <f>юань!$U$37</f>
        <v>9.8949200000000008</v>
      </c>
      <c r="K127" s="258">
        <f>тенге!$U$37</f>
        <v>0.152583</v>
      </c>
      <c r="L127" s="258">
        <f>'тенге (курс $)'!$U$37</f>
        <v>463.31</v>
      </c>
      <c r="M127" s="258">
        <f>'динар (курс $)'!$U$37</f>
        <v>0</v>
      </c>
      <c r="N127" s="258">
        <f>'динар (крос-курс $)'!$U$37</f>
        <v>0</v>
      </c>
      <c r="O127" s="258">
        <f>'динар (крос-курс €)'!$U$37</f>
        <v>0</v>
      </c>
      <c r="P127" s="258">
        <f>'Медь (LME)'!$U$37</f>
        <v>8376.25</v>
      </c>
      <c r="Q127" s="258">
        <f>'Цинк (LME)'!$U$37</f>
        <v>2999</v>
      </c>
      <c r="R127" s="258">
        <f>'Никель (LME)'!$U$37</f>
        <v>29262.5</v>
      </c>
      <c r="S127" s="258">
        <f>'Свинец (LME)'!$U$37</f>
        <v>2310.25</v>
      </c>
      <c r="T127" s="258">
        <f>'Алюминий (LME)'!$U$37</f>
        <v>2260</v>
      </c>
      <c r="U127" s="258">
        <f>'Золото (ЦБ)'!$U$37</f>
        <v>0</v>
      </c>
      <c r="V127" s="258">
        <f>'Серебро (ЦБ)'!$U$37</f>
        <v>0</v>
      </c>
      <c r="W127" s="258">
        <f>'Платина (ЦБ)'!$U$37</f>
        <v>0</v>
      </c>
      <c r="X127" s="258">
        <f>'Палладий (ЦБ)'!$U$37</f>
        <v>0</v>
      </c>
      <c r="Y127" s="258">
        <f>'Золото (KITCO-LME)'!$U$37</f>
        <v>1847.7249999999999</v>
      </c>
      <c r="Z127" s="258">
        <f>'Серебро (KITCO-LME)'!$U$37</f>
        <v>23.872499999999999</v>
      </c>
      <c r="AA127" s="258">
        <f>н.WTI!$U$37</f>
        <v>0</v>
      </c>
      <c r="AB127" s="258">
        <f>н.Brent!$U$37</f>
        <v>0</v>
      </c>
      <c r="AC127" s="258">
        <f>уголь!$U$37</f>
        <v>0</v>
      </c>
      <c r="AD127" s="258">
        <f>газ!$U$37</f>
        <v>0</v>
      </c>
      <c r="AE127" s="106"/>
      <c r="AF127" s="106"/>
      <c r="AG127" s="106"/>
      <c r="AH127" s="106"/>
      <c r="AI127" s="106"/>
      <c r="AJ127" s="106"/>
      <c r="AK127" s="106"/>
    </row>
    <row r="128" spans="1:37" hidden="1" outlineLevel="1" x14ac:dyDescent="0.25">
      <c r="A128" s="14" t="s">
        <v>46</v>
      </c>
      <c r="B128" s="100">
        <f>Доллар!$X$36</f>
        <v>0</v>
      </c>
      <c r="C128" s="100">
        <f>Евро!$X$36</f>
        <v>0</v>
      </c>
      <c r="D128" s="100"/>
      <c r="E128" s="100"/>
      <c r="F128" s="100">
        <f>фунт!$X$36</f>
        <v>0</v>
      </c>
      <c r="G128" s="100">
        <f>'иена, ¥'!$X$36</f>
        <v>0</v>
      </c>
      <c r="H128" s="100">
        <f>'австр долл.'!$X$36</f>
        <v>0</v>
      </c>
      <c r="I128" s="100">
        <f>шв.фр.!$X$36</f>
        <v>0</v>
      </c>
      <c r="J128" s="100">
        <f>юань!$X$36</f>
        <v>0</v>
      </c>
      <c r="K128" s="100">
        <f>тенге!$X$36</f>
        <v>0</v>
      </c>
      <c r="L128" s="100">
        <f>'тенге (курс $)'!$X$36</f>
        <v>0</v>
      </c>
      <c r="M128" s="100">
        <f>'динар (курс $)'!$X$36</f>
        <v>0</v>
      </c>
      <c r="N128" s="100">
        <f>'динар (крос-курс $)'!$X$36</f>
        <v>0</v>
      </c>
      <c r="O128" s="100">
        <f>'динар (крос-курс €)'!$X$36</f>
        <v>0</v>
      </c>
      <c r="P128" s="100">
        <f>'Медь (LME)'!$X$36</f>
        <v>0</v>
      </c>
      <c r="Q128" s="100">
        <f>'Цинк (LME)'!$X$36</f>
        <v>0</v>
      </c>
      <c r="R128" s="100">
        <f>'Никель (LME)'!$X$36</f>
        <v>0</v>
      </c>
      <c r="S128" s="100">
        <f>'Свинец (LME)'!$X$36</f>
        <v>0</v>
      </c>
      <c r="T128" s="100">
        <f>'Алюминий (LME)'!$X$36</f>
        <v>0</v>
      </c>
      <c r="U128" s="100">
        <f>'Золото (ЦБ)'!$X$36</f>
        <v>0</v>
      </c>
      <c r="V128" s="100">
        <f>'Серебро (ЦБ)'!$X$36</f>
        <v>0</v>
      </c>
      <c r="W128" s="100">
        <f>'Платина (ЦБ)'!$X$36</f>
        <v>0</v>
      </c>
      <c r="X128" s="100">
        <f>'Палладий (ЦБ)'!$X$36</f>
        <v>0</v>
      </c>
      <c r="Y128" s="100">
        <f>'Золото (KITCO-LME)'!$X$36</f>
        <v>0</v>
      </c>
      <c r="Z128" s="100">
        <f>'Серебро (KITCO-LME)'!$X$36</f>
        <v>0</v>
      </c>
      <c r="AA128" s="100">
        <f>н.WTI!$X$36</f>
        <v>0</v>
      </c>
      <c r="AB128" s="100">
        <f>н.Brent!$X$36</f>
        <v>0</v>
      </c>
      <c r="AC128" s="100">
        <f>уголь!$X$36</f>
        <v>0</v>
      </c>
      <c r="AD128" s="100">
        <f>газ!$X$36</f>
        <v>0</v>
      </c>
      <c r="AE128" s="106"/>
      <c r="AF128" s="106"/>
      <c r="AG128" s="106"/>
      <c r="AH128" s="106"/>
      <c r="AI128" s="106"/>
      <c r="AJ128" s="106"/>
      <c r="AK128" s="106"/>
    </row>
    <row r="129" spans="1:37" hidden="1" outlineLevel="1" x14ac:dyDescent="0.25">
      <c r="A129" s="257" t="s">
        <v>59</v>
      </c>
      <c r="B129" s="258">
        <f>Доллар!$X$37</f>
        <v>70.337500000000006</v>
      </c>
      <c r="C129" s="258">
        <f>Евро!$X$37</f>
        <v>75.655299999999997</v>
      </c>
      <c r="D129" s="258"/>
      <c r="E129" s="258"/>
      <c r="F129" s="258">
        <f>фунт!$X$37</f>
        <v>84.791899999999998</v>
      </c>
      <c r="G129" s="258">
        <f>'иена, ¥'!$X$37</f>
        <v>0.530609</v>
      </c>
      <c r="H129" s="258">
        <f>'австр долл.'!$X$37</f>
        <v>47.653700000000001</v>
      </c>
      <c r="I129" s="258">
        <f>шв.фр.!$X$37</f>
        <v>76.180499999999995</v>
      </c>
      <c r="J129" s="258">
        <f>юань!$X$37</f>
        <v>9.8949200000000008</v>
      </c>
      <c r="K129" s="258">
        <f>тенге!$X$37</f>
        <v>0.152583</v>
      </c>
      <c r="L129" s="258">
        <f>'тенге (курс $)'!$X$37</f>
        <v>463.31</v>
      </c>
      <c r="M129" s="258">
        <f>'динар (курс $)'!$X$37</f>
        <v>0</v>
      </c>
      <c r="N129" s="258">
        <f>'динар (крос-курс $)'!$X$37</f>
        <v>0</v>
      </c>
      <c r="O129" s="258">
        <f>'динар (крос-курс €)'!$X$37</f>
        <v>0</v>
      </c>
      <c r="P129" s="258">
        <f>'Медь (LME)'!$X$37</f>
        <v>8376.25</v>
      </c>
      <c r="Q129" s="258">
        <f>'Цинк (LME)'!$X$37</f>
        <v>2999</v>
      </c>
      <c r="R129" s="258">
        <f>'Никель (LME)'!$X$37</f>
        <v>29262.5</v>
      </c>
      <c r="S129" s="258">
        <f>'Свинец (LME)'!$X$37</f>
        <v>2310.25</v>
      </c>
      <c r="T129" s="258">
        <f>'Алюминий (LME)'!$X$37</f>
        <v>2260</v>
      </c>
      <c r="U129" s="258">
        <f>'Золото (ЦБ)'!$X$37</f>
        <v>0</v>
      </c>
      <c r="V129" s="258">
        <f>'Серебро (ЦБ)'!$X$37</f>
        <v>0</v>
      </c>
      <c r="W129" s="258">
        <f>'Платина (ЦБ)'!$X$37</f>
        <v>0</v>
      </c>
      <c r="X129" s="258">
        <f>'Палладий (ЦБ)'!$X$37</f>
        <v>0</v>
      </c>
      <c r="Y129" s="258">
        <f>'Золото (KITCO-LME)'!$X$37</f>
        <v>1847.7249999999999</v>
      </c>
      <c r="Z129" s="258">
        <f>'Серебро (KITCO-LME)'!$X$37</f>
        <v>23.872499999999999</v>
      </c>
      <c r="AA129" s="258">
        <f>н.WTI!$X$37</f>
        <v>0</v>
      </c>
      <c r="AB129" s="258">
        <f>н.Brent!$X$37</f>
        <v>0</v>
      </c>
      <c r="AC129" s="258">
        <f>уголь!$X$37</f>
        <v>0</v>
      </c>
      <c r="AD129" s="258">
        <f>газ!$X$37</f>
        <v>0</v>
      </c>
      <c r="AE129" s="106"/>
      <c r="AF129" s="106"/>
      <c r="AG129" s="106"/>
      <c r="AH129" s="106"/>
      <c r="AI129" s="106"/>
      <c r="AJ129" s="106"/>
      <c r="AK129" s="106"/>
    </row>
    <row r="130" spans="1:37" hidden="1" outlineLevel="1" x14ac:dyDescent="0.25">
      <c r="A130" s="14" t="s">
        <v>47</v>
      </c>
      <c r="B130" s="100">
        <f>Доллар!$AA$36</f>
        <v>0</v>
      </c>
      <c r="C130" s="100">
        <f>Евро!$AA$36</f>
        <v>0</v>
      </c>
      <c r="D130" s="100"/>
      <c r="E130" s="100"/>
      <c r="F130" s="100">
        <f>фунт!$AA$36</f>
        <v>0</v>
      </c>
      <c r="G130" s="100">
        <f>'иена, ¥'!$AA$36</f>
        <v>0</v>
      </c>
      <c r="H130" s="100">
        <f>'австр долл.'!$AA$36</f>
        <v>0</v>
      </c>
      <c r="I130" s="100">
        <f>шв.фр.!$AA$36</f>
        <v>0</v>
      </c>
      <c r="J130" s="100">
        <f>юань!$AA$36</f>
        <v>0</v>
      </c>
      <c r="K130" s="100">
        <f>тенге!$AA$36</f>
        <v>0</v>
      </c>
      <c r="L130" s="100">
        <f>'тенге (курс $)'!$AA$36</f>
        <v>0</v>
      </c>
      <c r="M130" s="100">
        <f>'динар (курс $)'!$AA$36</f>
        <v>0</v>
      </c>
      <c r="N130" s="100">
        <f>'динар (крос-курс $)'!$AA$36</f>
        <v>0</v>
      </c>
      <c r="O130" s="100">
        <f>'динар (крос-курс €)'!$AA$36</f>
        <v>0</v>
      </c>
      <c r="P130" s="100">
        <f>'Медь (LME)'!$AA$36</f>
        <v>0</v>
      </c>
      <c r="Q130" s="100">
        <f>'Цинк (LME)'!$AA$36</f>
        <v>0</v>
      </c>
      <c r="R130" s="100">
        <f>'Никель (LME)'!$AA$36</f>
        <v>0</v>
      </c>
      <c r="S130" s="100">
        <f>'Свинец (LME)'!$AA$36</f>
        <v>0</v>
      </c>
      <c r="T130" s="100">
        <f>'Алюминий (LME)'!$AA$36</f>
        <v>0</v>
      </c>
      <c r="U130" s="100">
        <f>'Золото (ЦБ)'!$AA$36</f>
        <v>0</v>
      </c>
      <c r="V130" s="100">
        <f>'Серебро (ЦБ)'!$AA$36</f>
        <v>0</v>
      </c>
      <c r="W130" s="100">
        <f>'Платина (ЦБ)'!$AA$36</f>
        <v>0</v>
      </c>
      <c r="X130" s="100">
        <f>'Палладий (ЦБ)'!$AA$36</f>
        <v>0</v>
      </c>
      <c r="Y130" s="100">
        <f>'Золото (KITCO-LME)'!$AA$36</f>
        <v>0</v>
      </c>
      <c r="Z130" s="100">
        <f>'Серебро (KITCO-LME)'!$AA$36</f>
        <v>0</v>
      </c>
      <c r="AA130" s="100">
        <f>н.WTI!$AA$36</f>
        <v>0</v>
      </c>
      <c r="AB130" s="100">
        <f>н.Brent!$AA$36</f>
        <v>0</v>
      </c>
      <c r="AC130" s="100">
        <f>уголь!$AA$36</f>
        <v>0</v>
      </c>
      <c r="AD130" s="100">
        <f>газ!$AA$36</f>
        <v>0</v>
      </c>
      <c r="AE130" s="106"/>
      <c r="AF130" s="106"/>
      <c r="AG130" s="106"/>
      <c r="AH130" s="106"/>
      <c r="AI130" s="106"/>
      <c r="AJ130" s="106"/>
      <c r="AK130" s="106"/>
    </row>
    <row r="131" spans="1:37" hidden="1" outlineLevel="1" x14ac:dyDescent="0.25">
      <c r="A131" s="257" t="s">
        <v>18</v>
      </c>
      <c r="B131" s="258">
        <f>Доллар!$B$53</f>
        <v>0</v>
      </c>
      <c r="C131" s="258">
        <f>Евро!$B$53</f>
        <v>0</v>
      </c>
      <c r="D131" s="258"/>
      <c r="E131" s="258"/>
      <c r="F131" s="258">
        <f>фунт!$B$53</f>
        <v>0</v>
      </c>
      <c r="G131" s="258">
        <f>'иена, ¥'!$B$53</f>
        <v>0</v>
      </c>
      <c r="H131" s="258">
        <f>'австр долл.'!$B$53</f>
        <v>0</v>
      </c>
      <c r="I131" s="258">
        <f>шв.фр.!$B$53</f>
        <v>0</v>
      </c>
      <c r="J131" s="258">
        <f>юань!$B$53</f>
        <v>0</v>
      </c>
      <c r="K131" s="258">
        <f>тенге!$B$53</f>
        <v>0</v>
      </c>
      <c r="L131" s="258">
        <f>'тенге (курс $)'!$B$53</f>
        <v>0</v>
      </c>
      <c r="M131" s="258">
        <f>'динар (курс $)'!$B$53</f>
        <v>0</v>
      </c>
      <c r="N131" s="258">
        <f>'динар (крос-курс $)'!$B$53</f>
        <v>0</v>
      </c>
      <c r="O131" s="258">
        <f>'динар (крос-курс €)'!$B$53</f>
        <v>0</v>
      </c>
      <c r="P131" s="258">
        <f>'Медь (LME)'!$B$53</f>
        <v>0</v>
      </c>
      <c r="Q131" s="258">
        <f>'Цинк (LME)'!$B$53</f>
        <v>0</v>
      </c>
      <c r="R131" s="258">
        <f>'Никель (LME)'!$B$53</f>
        <v>0</v>
      </c>
      <c r="S131" s="258">
        <f>'Свинец (LME)'!$B$53</f>
        <v>0</v>
      </c>
      <c r="T131" s="258">
        <f>'Алюминий (LME)'!$B$53</f>
        <v>0</v>
      </c>
      <c r="U131" s="258">
        <f>'Золото (ЦБ)'!$B$53</f>
        <v>0</v>
      </c>
      <c r="V131" s="258">
        <f>'Серебро (ЦБ)'!$B$53</f>
        <v>0</v>
      </c>
      <c r="W131" s="258">
        <f>'Платина (ЦБ)'!$B$53</f>
        <v>0</v>
      </c>
      <c r="X131" s="258">
        <f>'Палладий (ЦБ)'!$B$53</f>
        <v>0</v>
      </c>
      <c r="Y131" s="258">
        <f>'Золото (KITCO-LME)'!$B$53</f>
        <v>0</v>
      </c>
      <c r="Z131" s="258">
        <f>'Серебро (KITCO-LME)'!$B$53</f>
        <v>0</v>
      </c>
      <c r="AA131" s="258">
        <f>н.WTI!$B$53</f>
        <v>0</v>
      </c>
      <c r="AB131" s="258">
        <f>н.Brent!$B$53</f>
        <v>0</v>
      </c>
      <c r="AC131" s="258">
        <f>уголь!$B$53</f>
        <v>0</v>
      </c>
      <c r="AD131" s="258">
        <f>газ!$B$53</f>
        <v>0</v>
      </c>
      <c r="AE131" s="106"/>
      <c r="AF131" s="106"/>
      <c r="AG131" s="106"/>
      <c r="AH131" s="106"/>
      <c r="AI131" s="106"/>
      <c r="AJ131" s="106"/>
      <c r="AK131" s="106"/>
    </row>
    <row r="132" spans="1:37" hidden="1" outlineLevel="1" x14ac:dyDescent="0.25">
      <c r="A132" s="257" t="s">
        <v>21</v>
      </c>
      <c r="B132" s="258">
        <f>Доллар!$AA$37</f>
        <v>70.337500000000006</v>
      </c>
      <c r="C132" s="258">
        <f>Евро!$AA$37</f>
        <v>75.655299999999997</v>
      </c>
      <c r="D132" s="258"/>
      <c r="E132" s="258"/>
      <c r="F132" s="258">
        <f>фунт!$AA$37</f>
        <v>84.791899999999998</v>
      </c>
      <c r="G132" s="258">
        <f>'иена, ¥'!$AA$37</f>
        <v>0.530609</v>
      </c>
      <c r="H132" s="258">
        <f>'австр долл.'!$AA$37</f>
        <v>47.653700000000001</v>
      </c>
      <c r="I132" s="258">
        <f>шв.фр.!$AA$37</f>
        <v>76.180499999999995</v>
      </c>
      <c r="J132" s="258">
        <f>юань!$AA$37</f>
        <v>9.8949200000000008</v>
      </c>
      <c r="K132" s="258">
        <f>тенге!$AA$37</f>
        <v>0.152583</v>
      </c>
      <c r="L132" s="258">
        <f>'тенге (курс $)'!$AA$37</f>
        <v>463.31</v>
      </c>
      <c r="M132" s="258">
        <f>'динар (курс $)'!$AA$37</f>
        <v>0</v>
      </c>
      <c r="N132" s="258">
        <f>'динар (крос-курс $)'!$AA$37</f>
        <v>0</v>
      </c>
      <c r="O132" s="258">
        <f>'динар (крос-курс €)'!$AA$37</f>
        <v>0</v>
      </c>
      <c r="P132" s="258">
        <f>'Медь (LME)'!$AA$37</f>
        <v>8376.25</v>
      </c>
      <c r="Q132" s="258">
        <f>'Цинк (LME)'!$AA$37</f>
        <v>2999</v>
      </c>
      <c r="R132" s="258">
        <f>'Никель (LME)'!$AA$37</f>
        <v>29262.5</v>
      </c>
      <c r="S132" s="258">
        <f>'Свинец (LME)'!$AA$37</f>
        <v>2310.25</v>
      </c>
      <c r="T132" s="258">
        <f>'Алюминий (LME)'!$AA$37</f>
        <v>2260</v>
      </c>
      <c r="U132" s="258">
        <f>'Золото (ЦБ)'!$AA$37</f>
        <v>0</v>
      </c>
      <c r="V132" s="258">
        <f>'Серебро (ЦБ)'!$AA$37</f>
        <v>0</v>
      </c>
      <c r="W132" s="258">
        <f>'Платина (ЦБ)'!$AA$37</f>
        <v>0</v>
      </c>
      <c r="X132" s="258">
        <f>'Палладий (ЦБ)'!$AA$37</f>
        <v>0</v>
      </c>
      <c r="Y132" s="258">
        <f>'Золото (KITCO-LME)'!$AA$37</f>
        <v>1847.7249999999999</v>
      </c>
      <c r="Z132" s="258">
        <f>'Серебро (KITCO-LME)'!$AA$37</f>
        <v>23.872499999999999</v>
      </c>
      <c r="AA132" s="258">
        <f>н.WTI!$AA$37</f>
        <v>0</v>
      </c>
      <c r="AB132" s="258">
        <f>н.Brent!$AA$37</f>
        <v>0</v>
      </c>
      <c r="AC132" s="258">
        <f>уголь!$AA$37</f>
        <v>0</v>
      </c>
      <c r="AD132" s="258">
        <f>газ!$AA$37</f>
        <v>0</v>
      </c>
      <c r="AE132" s="106"/>
      <c r="AF132" s="106"/>
      <c r="AG132" s="106"/>
      <c r="AH132" s="106"/>
      <c r="AI132" s="106"/>
      <c r="AJ132" s="106"/>
      <c r="AK132" s="106"/>
    </row>
    <row r="133" spans="1:37" hidden="1" outlineLevel="1" x14ac:dyDescent="0.25">
      <c r="A133" s="14" t="s">
        <v>48</v>
      </c>
      <c r="B133" s="99">
        <f>Доллар!$AD$36</f>
        <v>0</v>
      </c>
      <c r="C133" s="99">
        <f>Евро!$AD$36</f>
        <v>0</v>
      </c>
      <c r="D133" s="99"/>
      <c r="E133" s="99"/>
      <c r="F133" s="99">
        <f>фунт!$AD$36</f>
        <v>0</v>
      </c>
      <c r="G133" s="99">
        <f>'иена, ¥'!$AD$36</f>
        <v>0</v>
      </c>
      <c r="H133" s="99">
        <f>'австр долл.'!$AD$36</f>
        <v>0</v>
      </c>
      <c r="I133" s="99">
        <f>шв.фр.!$AD$36</f>
        <v>0</v>
      </c>
      <c r="J133" s="99">
        <f>юань!$AD$36</f>
        <v>0</v>
      </c>
      <c r="K133" s="99">
        <f>тенге!$AD$36</f>
        <v>0</v>
      </c>
      <c r="L133" s="99">
        <f>'тенге (курс $)'!$AD$36</f>
        <v>0</v>
      </c>
      <c r="M133" s="99">
        <f>'динар (курс $)'!$AD$36</f>
        <v>0</v>
      </c>
      <c r="N133" s="99">
        <f>'динар (крос-курс $)'!$AD$36</f>
        <v>0</v>
      </c>
      <c r="O133" s="99">
        <f>'динар (крос-курс €)'!$AD$36</f>
        <v>0</v>
      </c>
      <c r="P133" s="99">
        <f>'Медь (LME)'!$AD$36</f>
        <v>0</v>
      </c>
      <c r="Q133" s="99">
        <f>'Цинк (LME)'!$AD$36</f>
        <v>0</v>
      </c>
      <c r="R133" s="99">
        <f>'Никель (LME)'!$AD$36</f>
        <v>0</v>
      </c>
      <c r="S133" s="99">
        <f>'Свинец (LME)'!$AD$36</f>
        <v>0</v>
      </c>
      <c r="T133" s="99">
        <f>'Алюминий (LME)'!$AD$36</f>
        <v>0</v>
      </c>
      <c r="U133" s="99">
        <f>'Золото (ЦБ)'!$AD$36</f>
        <v>0</v>
      </c>
      <c r="V133" s="99">
        <f>'Серебро (ЦБ)'!$AD$36</f>
        <v>0</v>
      </c>
      <c r="W133" s="99">
        <f>'Платина (ЦБ)'!$AD$36</f>
        <v>0</v>
      </c>
      <c r="X133" s="99">
        <f>'Палладий (ЦБ)'!$AD$36</f>
        <v>0</v>
      </c>
      <c r="Y133" s="99">
        <f>'Золото (KITCO-LME)'!$AD$36</f>
        <v>0</v>
      </c>
      <c r="Z133" s="99">
        <f>'Серебро (KITCO-LME)'!$AD$36</f>
        <v>0</v>
      </c>
      <c r="AA133" s="99">
        <f>н.WTI!$AD$36</f>
        <v>0</v>
      </c>
      <c r="AB133" s="99">
        <f>н.Brent!$AD$36</f>
        <v>0</v>
      </c>
      <c r="AC133" s="99">
        <f>уголь!$AD$36</f>
        <v>0</v>
      </c>
      <c r="AD133" s="99">
        <f>газ!$AD$36</f>
        <v>0</v>
      </c>
      <c r="AE133" s="106"/>
      <c r="AF133" s="106"/>
      <c r="AG133" s="106"/>
      <c r="AH133" s="106"/>
      <c r="AI133" s="106"/>
      <c r="AJ133" s="106"/>
      <c r="AK133" s="106"/>
    </row>
    <row r="134" spans="1:37" hidden="1" outlineLevel="1" x14ac:dyDescent="0.25">
      <c r="A134" s="257" t="s">
        <v>60</v>
      </c>
      <c r="B134" s="258">
        <f>Доллар!$AD$37</f>
        <v>70.337500000000006</v>
      </c>
      <c r="C134" s="258">
        <f>Евро!$AD$37</f>
        <v>75.655299999999997</v>
      </c>
      <c r="D134" s="258"/>
      <c r="E134" s="258"/>
      <c r="F134" s="258">
        <f>фунт!$AD$37</f>
        <v>84.791899999999998</v>
      </c>
      <c r="G134" s="258">
        <f>'иена, ¥'!$AD$37</f>
        <v>0.530609</v>
      </c>
      <c r="H134" s="258">
        <f>'австр долл.'!$AD$37</f>
        <v>47.653700000000001</v>
      </c>
      <c r="I134" s="258">
        <f>шв.фр.!$AD$37</f>
        <v>76.180499999999995</v>
      </c>
      <c r="J134" s="258">
        <f>юань!$AD$37</f>
        <v>9.8949200000000008</v>
      </c>
      <c r="K134" s="258">
        <f>тенге!$AD$37</f>
        <v>0.152583</v>
      </c>
      <c r="L134" s="258">
        <f>'тенге (курс $)'!$AD$37</f>
        <v>463.31</v>
      </c>
      <c r="M134" s="258">
        <f>'динар (курс $)'!$AD$37</f>
        <v>0</v>
      </c>
      <c r="N134" s="258">
        <f>'динар (крос-курс $)'!$AD$37</f>
        <v>0</v>
      </c>
      <c r="O134" s="258">
        <f>'динар (крос-курс €)'!$AD$37</f>
        <v>0</v>
      </c>
      <c r="P134" s="258">
        <f>'Медь (LME)'!$AD$37</f>
        <v>8376.25</v>
      </c>
      <c r="Q134" s="258">
        <f>'Цинк (LME)'!$AD$37</f>
        <v>2999</v>
      </c>
      <c r="R134" s="258">
        <f>'Никель (LME)'!$AD$37</f>
        <v>29262.5</v>
      </c>
      <c r="S134" s="258">
        <f>'Свинец (LME)'!$AD$37</f>
        <v>2310.25</v>
      </c>
      <c r="T134" s="258">
        <f>'Алюминий (LME)'!$AD$37</f>
        <v>2260</v>
      </c>
      <c r="U134" s="258">
        <f>'Золото (ЦБ)'!$AD$37</f>
        <v>0</v>
      </c>
      <c r="V134" s="258">
        <f>'Серебро (ЦБ)'!$AD$37</f>
        <v>0</v>
      </c>
      <c r="W134" s="258">
        <f>'Платина (ЦБ)'!$AD$37</f>
        <v>0</v>
      </c>
      <c r="X134" s="258">
        <f>'Палладий (ЦБ)'!$AD$37</f>
        <v>0</v>
      </c>
      <c r="Y134" s="258">
        <f>'Золото (KITCO-LME)'!$AD$37</f>
        <v>1847.7249999999999</v>
      </c>
      <c r="Z134" s="258">
        <f>'Серебро (KITCO-LME)'!$AD$37</f>
        <v>23.872499999999999</v>
      </c>
      <c r="AA134" s="258">
        <f>н.WTI!$AD$37</f>
        <v>0</v>
      </c>
      <c r="AB134" s="258">
        <f>н.Brent!$AD$37</f>
        <v>0</v>
      </c>
      <c r="AC134" s="258">
        <f>уголь!$AD$37</f>
        <v>0</v>
      </c>
      <c r="AD134" s="258">
        <f>газ!$AD$37</f>
        <v>0</v>
      </c>
      <c r="AE134" s="106"/>
      <c r="AF134" s="106"/>
      <c r="AG134" s="106"/>
      <c r="AH134" s="106"/>
      <c r="AI134" s="106"/>
      <c r="AJ134" s="106"/>
      <c r="AK134" s="106"/>
    </row>
    <row r="135" spans="1:37" hidden="1" outlineLevel="1" x14ac:dyDescent="0.25">
      <c r="A135" s="14" t="s">
        <v>49</v>
      </c>
      <c r="B135" s="99">
        <f>Доллар!$AG$36</f>
        <v>0</v>
      </c>
      <c r="C135" s="99">
        <f>Евро!$AG$36</f>
        <v>0</v>
      </c>
      <c r="D135" s="99"/>
      <c r="E135" s="99"/>
      <c r="F135" s="99">
        <f>фунт!$AG$36</f>
        <v>0</v>
      </c>
      <c r="G135" s="99">
        <f>'иена, ¥'!$AG$36</f>
        <v>0</v>
      </c>
      <c r="H135" s="99">
        <f>'австр долл.'!$AG$36</f>
        <v>0</v>
      </c>
      <c r="I135" s="99">
        <f>шв.фр.!$AG$36</f>
        <v>0</v>
      </c>
      <c r="J135" s="99">
        <f>юань!$AG$36</f>
        <v>0</v>
      </c>
      <c r="K135" s="99">
        <f>тенге!$AG$36</f>
        <v>0</v>
      </c>
      <c r="L135" s="99">
        <f>'тенге (курс $)'!$AG$36</f>
        <v>0</v>
      </c>
      <c r="M135" s="99">
        <f>'динар (курс $)'!$AG$36</f>
        <v>0</v>
      </c>
      <c r="N135" s="99">
        <f>'динар (крос-курс $)'!$AG$36</f>
        <v>0</v>
      </c>
      <c r="O135" s="99">
        <f>'динар (крос-курс €)'!$AG$36</f>
        <v>0</v>
      </c>
      <c r="P135" s="99">
        <f>'Медь (LME)'!$AG$36</f>
        <v>0</v>
      </c>
      <c r="Q135" s="99">
        <f>'Цинк (LME)'!$AG$36</f>
        <v>0</v>
      </c>
      <c r="R135" s="99">
        <f>'Никель (LME)'!$AG$36</f>
        <v>0</v>
      </c>
      <c r="S135" s="99">
        <f>'Свинец (LME)'!$AG$36</f>
        <v>0</v>
      </c>
      <c r="T135" s="99">
        <f>'Алюминий (LME)'!$AG$36</f>
        <v>0</v>
      </c>
      <c r="U135" s="99">
        <f>'Золото (ЦБ)'!$AG$36</f>
        <v>0</v>
      </c>
      <c r="V135" s="99">
        <f>'Серебро (ЦБ)'!$AG$36</f>
        <v>0</v>
      </c>
      <c r="W135" s="99">
        <f>'Платина (ЦБ)'!$AG$36</f>
        <v>0</v>
      </c>
      <c r="X135" s="99">
        <f>'Палладий (ЦБ)'!$AG$36</f>
        <v>0</v>
      </c>
      <c r="Y135" s="99">
        <f>'Золото (KITCO-LME)'!$AG$36</f>
        <v>0</v>
      </c>
      <c r="Z135" s="99">
        <f>'Серебро (KITCO-LME)'!$AG$36</f>
        <v>0</v>
      </c>
      <c r="AA135" s="99">
        <f>н.WTI!$AG$36</f>
        <v>0</v>
      </c>
      <c r="AB135" s="99">
        <f>н.Brent!$AG$36</f>
        <v>0</v>
      </c>
      <c r="AC135" s="99">
        <f>уголь!$AG$36</f>
        <v>0</v>
      </c>
      <c r="AD135" s="99">
        <f>газ!$AG$36</f>
        <v>0</v>
      </c>
      <c r="AE135" s="106"/>
      <c r="AF135" s="106"/>
      <c r="AG135" s="106"/>
      <c r="AH135" s="106"/>
      <c r="AI135" s="106"/>
      <c r="AJ135" s="106"/>
      <c r="AK135" s="106"/>
    </row>
    <row r="136" spans="1:37" hidden="1" outlineLevel="1" x14ac:dyDescent="0.25">
      <c r="A136" s="257" t="s">
        <v>61</v>
      </c>
      <c r="B136" s="258">
        <f>Доллар!$AG$37</f>
        <v>70.337500000000006</v>
      </c>
      <c r="C136" s="258">
        <f>Евро!$AG$37</f>
        <v>75.655299999999997</v>
      </c>
      <c r="D136" s="258"/>
      <c r="E136" s="258"/>
      <c r="F136" s="258">
        <f>фунт!$AG$37</f>
        <v>84.791899999999998</v>
      </c>
      <c r="G136" s="258">
        <f>'иена, ¥'!$AG$37</f>
        <v>0.530609</v>
      </c>
      <c r="H136" s="258">
        <f>'австр долл.'!$AG$37</f>
        <v>47.653700000000001</v>
      </c>
      <c r="I136" s="258">
        <f>шв.фр.!$AG$37</f>
        <v>76.180499999999995</v>
      </c>
      <c r="J136" s="258">
        <f>юань!$AG$37</f>
        <v>9.8949200000000008</v>
      </c>
      <c r="K136" s="258">
        <f>тенге!$AG$37</f>
        <v>0.152583</v>
      </c>
      <c r="L136" s="258">
        <f>'тенге (курс $)'!$AG$37</f>
        <v>463.31</v>
      </c>
      <c r="M136" s="258">
        <f>'динар (курс $)'!$AG$37</f>
        <v>0</v>
      </c>
      <c r="N136" s="258">
        <f>'динар (крос-курс $)'!$AG$37</f>
        <v>0</v>
      </c>
      <c r="O136" s="258">
        <f>'динар (крос-курс €)'!$AG$37</f>
        <v>0</v>
      </c>
      <c r="P136" s="258">
        <f>'Медь (LME)'!$AG$37</f>
        <v>8376.25</v>
      </c>
      <c r="Q136" s="258">
        <f>'Цинк (LME)'!$AG$37</f>
        <v>2999</v>
      </c>
      <c r="R136" s="258">
        <f>'Никель (LME)'!$AG$37</f>
        <v>29262.5</v>
      </c>
      <c r="S136" s="258">
        <f>'Свинец (LME)'!$AG$37</f>
        <v>2310.25</v>
      </c>
      <c r="T136" s="258">
        <f>'Алюминий (LME)'!$AG$37</f>
        <v>2260</v>
      </c>
      <c r="U136" s="258">
        <f>'Золото (ЦБ)'!$AG$37</f>
        <v>0</v>
      </c>
      <c r="V136" s="258">
        <f>'Серебро (ЦБ)'!$AG$37</f>
        <v>0</v>
      </c>
      <c r="W136" s="258">
        <f>'Платина (ЦБ)'!$AG$37</f>
        <v>0</v>
      </c>
      <c r="X136" s="258">
        <f>'Палладий (ЦБ)'!$AG$37</f>
        <v>0</v>
      </c>
      <c r="Y136" s="258">
        <f>'Золото (KITCO-LME)'!$AG$37</f>
        <v>1847.7249999999999</v>
      </c>
      <c r="Z136" s="258">
        <f>'Серебро (KITCO-LME)'!$AG$37</f>
        <v>23.872499999999999</v>
      </c>
      <c r="AA136" s="258">
        <f>н.WTI!$AG$37</f>
        <v>0</v>
      </c>
      <c r="AB136" s="258">
        <f>н.Brent!$AG$37</f>
        <v>0</v>
      </c>
      <c r="AC136" s="258">
        <f>уголь!$AG$37</f>
        <v>0</v>
      </c>
      <c r="AD136" s="258">
        <f>газ!$AG$37</f>
        <v>0</v>
      </c>
      <c r="AE136" s="106"/>
      <c r="AF136" s="106"/>
      <c r="AG136" s="106"/>
      <c r="AH136" s="106"/>
      <c r="AI136" s="106"/>
      <c r="AJ136" s="106"/>
      <c r="AK136" s="106"/>
    </row>
    <row r="137" spans="1:37" hidden="1" outlineLevel="1" x14ac:dyDescent="0.25">
      <c r="A137" s="14" t="s">
        <v>50</v>
      </c>
      <c r="B137" s="99">
        <f>Доллар!$AJ$36</f>
        <v>0</v>
      </c>
      <c r="C137" s="99">
        <f>Евро!$AJ$36</f>
        <v>0</v>
      </c>
      <c r="D137" s="99"/>
      <c r="E137" s="99"/>
      <c r="F137" s="99">
        <f>фунт!$AJ$36</f>
        <v>0</v>
      </c>
      <c r="G137" s="99">
        <f>'иена, ¥'!$AJ$36</f>
        <v>0</v>
      </c>
      <c r="H137" s="99">
        <f>'австр долл.'!$AJ$36</f>
        <v>0</v>
      </c>
      <c r="I137" s="99">
        <f>шв.фр.!$AJ$36</f>
        <v>0</v>
      </c>
      <c r="J137" s="99">
        <f>юань!$AJ$36</f>
        <v>0</v>
      </c>
      <c r="K137" s="99">
        <f>тенге!$AJ$36</f>
        <v>0</v>
      </c>
      <c r="L137" s="99">
        <f>'тенге (курс $)'!$AJ$36</f>
        <v>0</v>
      </c>
      <c r="M137" s="99">
        <f>'динар (курс $)'!$AJ$36</f>
        <v>0</v>
      </c>
      <c r="N137" s="99">
        <f>'динар (крос-курс $)'!$AJ$36</f>
        <v>0</v>
      </c>
      <c r="O137" s="99">
        <f>'динар (крос-курс €)'!$AJ$36</f>
        <v>0</v>
      </c>
      <c r="P137" s="99">
        <f>'Медь (LME)'!$AJ$36</f>
        <v>0</v>
      </c>
      <c r="Q137" s="99">
        <f>'Цинк (LME)'!$AJ$36</f>
        <v>0</v>
      </c>
      <c r="R137" s="99">
        <f>'Никель (LME)'!$AJ$36</f>
        <v>0</v>
      </c>
      <c r="S137" s="99">
        <f>'Свинец (LME)'!$AJ$36</f>
        <v>0</v>
      </c>
      <c r="T137" s="99">
        <f>'Алюминий (LME)'!$AJ$36</f>
        <v>0</v>
      </c>
      <c r="U137" s="99">
        <f>'Золото (ЦБ)'!$AJ$36</f>
        <v>0</v>
      </c>
      <c r="V137" s="99">
        <f>'Серебро (ЦБ)'!$AJ$36</f>
        <v>0</v>
      </c>
      <c r="W137" s="99">
        <f>'Платина (ЦБ)'!$AJ$36</f>
        <v>0</v>
      </c>
      <c r="X137" s="99">
        <f>'Палладий (ЦБ)'!$AJ$36</f>
        <v>0</v>
      </c>
      <c r="Y137" s="99">
        <f>'Золото (KITCO-LME)'!$AJ$36</f>
        <v>0</v>
      </c>
      <c r="Z137" s="99">
        <f>'Серебро (KITCO-LME)'!$AJ$36</f>
        <v>0</v>
      </c>
      <c r="AA137" s="99">
        <f>н.WTI!$AJ$36</f>
        <v>0</v>
      </c>
      <c r="AB137" s="99">
        <f>н.Brent!$AJ$36</f>
        <v>0</v>
      </c>
      <c r="AC137" s="99">
        <f>уголь!$AJ$36</f>
        <v>0</v>
      </c>
      <c r="AD137" s="99">
        <f>газ!$AJ$36</f>
        <v>0</v>
      </c>
      <c r="AE137" s="106"/>
      <c r="AF137" s="106"/>
      <c r="AG137" s="106"/>
      <c r="AH137" s="106"/>
      <c r="AI137" s="106"/>
      <c r="AJ137" s="106"/>
      <c r="AK137" s="106"/>
    </row>
    <row r="138" spans="1:37" hidden="1" outlineLevel="1" x14ac:dyDescent="0.25">
      <c r="A138" s="257" t="s">
        <v>19</v>
      </c>
      <c r="B138" s="258">
        <f>Доллар!$B$59</f>
        <v>0</v>
      </c>
      <c r="C138" s="258">
        <f>Евро!$B$59</f>
        <v>0</v>
      </c>
      <c r="D138" s="258"/>
      <c r="E138" s="258"/>
      <c r="F138" s="258">
        <f>фунт!$B$59</f>
        <v>0</v>
      </c>
      <c r="G138" s="258">
        <f>'иена, ¥'!$B$59</f>
        <v>0</v>
      </c>
      <c r="H138" s="258">
        <f>'австр долл.'!$B$59</f>
        <v>0</v>
      </c>
      <c r="I138" s="258">
        <f>шв.фр.!$B$59</f>
        <v>0</v>
      </c>
      <c r="J138" s="258">
        <f>юань!$B$59</f>
        <v>0</v>
      </c>
      <c r="K138" s="258">
        <f>тенге!$B$59</f>
        <v>0</v>
      </c>
      <c r="L138" s="258">
        <f>'тенге (курс $)'!$B$59</f>
        <v>0</v>
      </c>
      <c r="M138" s="258">
        <f>'динар (курс $)'!$B$59</f>
        <v>0</v>
      </c>
      <c r="N138" s="258">
        <f>'динар (крос-курс $)'!$B$59</f>
        <v>0</v>
      </c>
      <c r="O138" s="258">
        <f>'динар (крос-курс €)'!$B$59</f>
        <v>0</v>
      </c>
      <c r="P138" s="258">
        <f>'Медь (LME)'!$B$59</f>
        <v>0</v>
      </c>
      <c r="Q138" s="258">
        <f>'Цинк (LME)'!$B$59</f>
        <v>0</v>
      </c>
      <c r="R138" s="258">
        <f>'Никель (LME)'!$B$59</f>
        <v>0</v>
      </c>
      <c r="S138" s="258">
        <f>'Свинец (LME)'!$B$59</f>
        <v>0</v>
      </c>
      <c r="T138" s="258">
        <f>'Алюминий (LME)'!$B$59</f>
        <v>0</v>
      </c>
      <c r="U138" s="258">
        <f>'Золото (ЦБ)'!$B$59</f>
        <v>0</v>
      </c>
      <c r="V138" s="258">
        <f>'Серебро (ЦБ)'!$B$59</f>
        <v>0</v>
      </c>
      <c r="W138" s="258">
        <f>'Платина (ЦБ)'!$B$59</f>
        <v>0</v>
      </c>
      <c r="X138" s="258">
        <f>'Палладий (ЦБ)'!$B$59</f>
        <v>0</v>
      </c>
      <c r="Y138" s="258">
        <f>'Золото (KITCO-LME)'!$B$59</f>
        <v>0</v>
      </c>
      <c r="Z138" s="258">
        <f>'Серебро (KITCO-LME)'!$B$59</f>
        <v>0</v>
      </c>
      <c r="AA138" s="258">
        <f>н.WTI!$B$59</f>
        <v>0</v>
      </c>
      <c r="AB138" s="258">
        <f>н.Brent!$B$59</f>
        <v>0</v>
      </c>
      <c r="AC138" s="258">
        <f>уголь!$B$59</f>
        <v>0</v>
      </c>
      <c r="AD138" s="258">
        <f>газ!$B$59</f>
        <v>0</v>
      </c>
      <c r="AE138" s="106"/>
      <c r="AF138" s="106"/>
      <c r="AG138" s="106"/>
      <c r="AH138" s="106"/>
      <c r="AI138" s="106"/>
      <c r="AJ138" s="106"/>
      <c r="AK138" s="106"/>
    </row>
    <row r="139" spans="1:37" hidden="1" outlineLevel="1" x14ac:dyDescent="0.25">
      <c r="A139" s="257" t="s">
        <v>53</v>
      </c>
      <c r="B139" s="258">
        <f>Доллар!$B$63</f>
        <v>0</v>
      </c>
      <c r="C139" s="258">
        <f>Евро!$B$63</f>
        <v>0</v>
      </c>
      <c r="D139" s="258"/>
      <c r="E139" s="258"/>
      <c r="F139" s="258">
        <f>фунт!$B$63</f>
        <v>0</v>
      </c>
      <c r="G139" s="258">
        <f>'иена, ¥'!$B$63</f>
        <v>0</v>
      </c>
      <c r="H139" s="258">
        <f>'австр долл.'!$B$63</f>
        <v>0</v>
      </c>
      <c r="I139" s="258">
        <f>шв.фр.!$B$63</f>
        <v>0</v>
      </c>
      <c r="J139" s="258">
        <f>юань!$B$63</f>
        <v>0</v>
      </c>
      <c r="K139" s="258">
        <f>тенге!$B$63</f>
        <v>0</v>
      </c>
      <c r="L139" s="258">
        <f>'тенге (курс $)'!$B$63</f>
        <v>0</v>
      </c>
      <c r="M139" s="258">
        <f>'динар (курс $)'!$B$63</f>
        <v>0</v>
      </c>
      <c r="N139" s="258">
        <f>'динар (крос-курс $)'!$B$63</f>
        <v>0</v>
      </c>
      <c r="O139" s="258">
        <f>'динар (крос-курс €)'!$B$63</f>
        <v>0</v>
      </c>
      <c r="P139" s="258">
        <f>'Медь (LME)'!$B$63</f>
        <v>0</v>
      </c>
      <c r="Q139" s="258">
        <f>'Цинк (LME)'!$B$63</f>
        <v>0</v>
      </c>
      <c r="R139" s="258">
        <f>'Никель (LME)'!$B$63</f>
        <v>0</v>
      </c>
      <c r="S139" s="258">
        <f>'Свинец (LME)'!$B$63</f>
        <v>0</v>
      </c>
      <c r="T139" s="258">
        <f>'Алюминий (LME)'!$B$63</f>
        <v>0</v>
      </c>
      <c r="U139" s="258">
        <f>'Золото (ЦБ)'!$B$63</f>
        <v>0</v>
      </c>
      <c r="V139" s="258">
        <f>'Серебро (ЦБ)'!$B$63</f>
        <v>0</v>
      </c>
      <c r="W139" s="258">
        <f>'Платина (ЦБ)'!$B$63</f>
        <v>0</v>
      </c>
      <c r="X139" s="258">
        <f>'Палладий (ЦБ)'!$B$63</f>
        <v>0</v>
      </c>
      <c r="Y139" s="258">
        <f>'Золото (KITCO-LME)'!$B$63</f>
        <v>0</v>
      </c>
      <c r="Z139" s="258">
        <f>'Серебро (KITCO-LME)'!$B$63</f>
        <v>0</v>
      </c>
      <c r="AA139" s="258">
        <f>н.WTI!$B$63</f>
        <v>0</v>
      </c>
      <c r="AB139" s="258">
        <f>н.Brent!$B$63</f>
        <v>0</v>
      </c>
      <c r="AC139" s="258">
        <f>уголь!$B$63</f>
        <v>0</v>
      </c>
      <c r="AD139" s="258">
        <f>газ!$B$63</f>
        <v>0</v>
      </c>
      <c r="AE139" s="106"/>
      <c r="AF139" s="106"/>
      <c r="AG139" s="106"/>
      <c r="AH139" s="106"/>
      <c r="AI139" s="106"/>
      <c r="AJ139" s="106"/>
      <c r="AK139" s="106"/>
    </row>
    <row r="140" spans="1:37" hidden="1" outlineLevel="1" x14ac:dyDescent="0.25">
      <c r="A140" s="17" t="s">
        <v>187</v>
      </c>
      <c r="B140" s="102">
        <f>Доллар!$AJ$37</f>
        <v>70.337500000000006</v>
      </c>
      <c r="C140" s="102">
        <f>Евро!$AJ$37</f>
        <v>75.655299999999997</v>
      </c>
      <c r="D140" s="102"/>
      <c r="E140" s="102"/>
      <c r="F140" s="102">
        <f>фунт!$AJ$37</f>
        <v>84.791899999999998</v>
      </c>
      <c r="G140" s="102">
        <f>'иена, ¥'!$AJ$37</f>
        <v>0.530609</v>
      </c>
      <c r="H140" s="102">
        <f>'австр долл.'!$AJ$37</f>
        <v>47.653700000000001</v>
      </c>
      <c r="I140" s="102">
        <f>шв.фр.!$AJ$37</f>
        <v>76.180499999999995</v>
      </c>
      <c r="J140" s="102">
        <f>юань!$AJ$37</f>
        <v>9.8949200000000008</v>
      </c>
      <c r="K140" s="102">
        <f>тенге!$AJ$37</f>
        <v>0.152583</v>
      </c>
      <c r="L140" s="102">
        <f>'тенге (курс $)'!$AJ$37</f>
        <v>463.31</v>
      </c>
      <c r="M140" s="102">
        <f>'динар (курс $)'!$AJ$37</f>
        <v>0</v>
      </c>
      <c r="N140" s="102">
        <f>'динар (крос-курс $)'!$AJ$37</f>
        <v>0</v>
      </c>
      <c r="O140" s="102">
        <f>'динар (крос-курс €)'!$AJ$37</f>
        <v>0</v>
      </c>
      <c r="P140" s="102">
        <f>'Медь (LME)'!$AJ$37</f>
        <v>8376.25</v>
      </c>
      <c r="Q140" s="102">
        <f>'Цинк (LME)'!$AJ$37</f>
        <v>2999</v>
      </c>
      <c r="R140" s="102">
        <f>'Никель (LME)'!$AJ$37</f>
        <v>29262.5</v>
      </c>
      <c r="S140" s="102">
        <f>'Свинец (LME)'!$AJ$37</f>
        <v>2310.25</v>
      </c>
      <c r="T140" s="102">
        <f>'Алюминий (LME)'!$AJ$37</f>
        <v>2260</v>
      </c>
      <c r="U140" s="102">
        <f>'Золото (ЦБ)'!$AJ$37</f>
        <v>0</v>
      </c>
      <c r="V140" s="102">
        <f>'Серебро (ЦБ)'!$AJ$37</f>
        <v>0</v>
      </c>
      <c r="W140" s="102">
        <f>'Платина (ЦБ)'!$AJ$37</f>
        <v>0</v>
      </c>
      <c r="X140" s="102">
        <f>'Палладий (ЦБ)'!$AJ$37</f>
        <v>0</v>
      </c>
      <c r="Y140" s="102">
        <f>'Золото (KITCO-LME)'!$AJ$37</f>
        <v>1847.7249999999999</v>
      </c>
      <c r="Z140" s="102">
        <f>'Серебро (KITCO-LME)'!$AJ$37</f>
        <v>23.872499999999999</v>
      </c>
      <c r="AA140" s="102">
        <f>н.WTI!$AJ$37</f>
        <v>0</v>
      </c>
      <c r="AB140" s="102">
        <f>н.Brent!$AJ$37</f>
        <v>0</v>
      </c>
      <c r="AC140" s="102">
        <f>уголь!$AJ$37</f>
        <v>0</v>
      </c>
      <c r="AD140" s="102">
        <f>газ!$AJ$37</f>
        <v>0</v>
      </c>
    </row>
    <row r="141" spans="1:37" hidden="1" outlineLevel="1" x14ac:dyDescent="0.25">
      <c r="S141" s="54"/>
      <c r="T141" s="54"/>
    </row>
    <row r="142" spans="1:37" hidden="1" outlineLevel="1" x14ac:dyDescent="0.25">
      <c r="S142" s="54"/>
      <c r="T142" s="54"/>
    </row>
    <row r="143" spans="1:37" hidden="1" outlineLevel="1" x14ac:dyDescent="0.25">
      <c r="A143" s="444" t="s">
        <v>23</v>
      </c>
      <c r="B143" s="446" t="s">
        <v>195</v>
      </c>
      <c r="C143" s="447"/>
      <c r="D143" s="447"/>
      <c r="E143" s="447"/>
      <c r="F143" s="447"/>
      <c r="G143" s="447"/>
      <c r="H143" s="447"/>
      <c r="I143" s="447"/>
      <c r="J143" s="447"/>
      <c r="K143" s="447"/>
      <c r="L143" s="447"/>
      <c r="M143" s="447"/>
      <c r="N143" s="447"/>
      <c r="O143" s="447"/>
      <c r="P143" s="447"/>
      <c r="Q143" s="447"/>
      <c r="R143" s="447"/>
      <c r="S143" s="447"/>
      <c r="T143" s="447"/>
      <c r="U143" s="447"/>
      <c r="V143" s="447"/>
      <c r="W143" s="447"/>
      <c r="X143" s="447"/>
      <c r="Y143" s="447"/>
      <c r="Z143" s="447"/>
      <c r="AA143" s="447"/>
      <c r="AB143" s="447"/>
      <c r="AC143" s="447"/>
      <c r="AD143" s="448"/>
    </row>
    <row r="144" spans="1:37" ht="38.25" hidden="1" outlineLevel="1" x14ac:dyDescent="0.25">
      <c r="A144" s="445"/>
      <c r="B144" s="29" t="str">
        <f>$B$38</f>
        <v>дол., $</v>
      </c>
      <c r="C144" s="29" t="str">
        <f>C38</f>
        <v>евро, €</v>
      </c>
      <c r="D144" s="29"/>
      <c r="E144" s="29"/>
      <c r="F144" s="29" t="str">
        <f t="shared" ref="F144:M144" si="86">F38</f>
        <v>фунт, £</v>
      </c>
      <c r="G144" s="29" t="str">
        <f t="shared" si="86"/>
        <v>иена, ¥100</v>
      </c>
      <c r="H144" s="29" t="str">
        <f t="shared" si="86"/>
        <v>AUS, $</v>
      </c>
      <c r="I144" s="29" t="str">
        <f t="shared" si="86"/>
        <v>шв.фр.</v>
      </c>
      <c r="J144" s="29" t="str">
        <f t="shared" si="86"/>
        <v>юань</v>
      </c>
      <c r="K144" s="29" t="str">
        <f t="shared" si="86"/>
        <v>тенге ЦБРФ</v>
      </c>
      <c r="L144" s="29" t="str">
        <f t="shared" si="86"/>
        <v>тенге за доллар</v>
      </c>
      <c r="M144" s="29" t="str">
        <f t="shared" si="86"/>
        <v>динар за доллар</v>
      </c>
      <c r="N144" s="29" t="str">
        <f>N38</f>
        <v>динар (кросс-курс $)</v>
      </c>
      <c r="O144" s="29" t="str">
        <f>O38</f>
        <v>динар (кросс-курс €)</v>
      </c>
      <c r="P144" s="29" t="str">
        <f>$P$38</f>
        <v>медь</v>
      </c>
      <c r="Q144" s="29" t="str">
        <f>$Q$38</f>
        <v>цинк</v>
      </c>
      <c r="R144" s="29" t="str">
        <f>$R$38</f>
        <v>никель</v>
      </c>
      <c r="S144" s="29" t="str">
        <f>$S$38</f>
        <v>свинец</v>
      </c>
      <c r="T144" s="29" t="str">
        <f>$T$38</f>
        <v>алюм.</v>
      </c>
      <c r="U144" s="29" t="str">
        <f>$U$38</f>
        <v>золото</v>
      </c>
      <c r="V144" s="29" t="str">
        <f>$V$38</f>
        <v>серебро</v>
      </c>
      <c r="W144" s="29" t="str">
        <f>$W$38</f>
        <v>платина</v>
      </c>
      <c r="X144" s="29" t="str">
        <f>$X$38</f>
        <v>паладий</v>
      </c>
      <c r="Y144" s="29" t="str">
        <f>$Y$38</f>
        <v>Зол/тр.ун</v>
      </c>
      <c r="Z144" s="29" t="str">
        <f>$Z$38</f>
        <v>Сер/тр.ун</v>
      </c>
      <c r="AA144" s="29" t="str">
        <f>AA38</f>
        <v>Плат/тр.ун</v>
      </c>
      <c r="AB144" s="29" t="str">
        <f>AB38</f>
        <v>Палл/тр.ун</v>
      </c>
      <c r="AC144" s="29" t="str">
        <f>AC38</f>
        <v>Уголь</v>
      </c>
      <c r="AD144" s="29" t="str">
        <f>AD38</f>
        <v>Gas</v>
      </c>
    </row>
    <row r="145" spans="1:30" hidden="1" outlineLevel="1" x14ac:dyDescent="0.25">
      <c r="A145" s="19" t="s">
        <v>38</v>
      </c>
      <c r="B145" s="20">
        <f>B39</f>
        <v>63</v>
      </c>
      <c r="C145" s="20">
        <f t="shared" ref="C145:AD145" si="87">C39</f>
        <v>60</v>
      </c>
      <c r="D145" s="20"/>
      <c r="E145" s="20"/>
      <c r="F145" s="20" t="str">
        <f t="shared" si="87"/>
        <v>-</v>
      </c>
      <c r="G145" s="20" t="str">
        <f t="shared" si="87"/>
        <v>-</v>
      </c>
      <c r="H145" s="20" t="str">
        <f t="shared" si="87"/>
        <v>-</v>
      </c>
      <c r="I145" s="20" t="str">
        <f t="shared" si="87"/>
        <v>-</v>
      </c>
      <c r="J145" s="20" t="str">
        <f t="shared" si="87"/>
        <v>-</v>
      </c>
      <c r="K145" s="20">
        <f t="shared" si="87"/>
        <v>0.12759999999999999</v>
      </c>
      <c r="L145" s="20">
        <f>L39</f>
        <v>470</v>
      </c>
      <c r="M145" s="20">
        <f>M39</f>
        <v>100</v>
      </c>
      <c r="N145" s="20">
        <f>N39</f>
        <v>0.8</v>
      </c>
      <c r="O145" s="20">
        <f>O39</f>
        <v>0.6</v>
      </c>
      <c r="P145" s="20">
        <f t="shared" si="87"/>
        <v>8000</v>
      </c>
      <c r="Q145" s="20">
        <f t="shared" si="87"/>
        <v>3000</v>
      </c>
      <c r="R145" s="20">
        <f t="shared" si="87"/>
        <v>22000</v>
      </c>
      <c r="S145" s="20">
        <f t="shared" si="87"/>
        <v>2000</v>
      </c>
      <c r="T145" s="20">
        <f t="shared" si="87"/>
        <v>2200</v>
      </c>
      <c r="U145" s="20">
        <f t="shared" si="87"/>
        <v>3200</v>
      </c>
      <c r="V145" s="20">
        <f t="shared" si="87"/>
        <v>37</v>
      </c>
      <c r="W145" s="20">
        <f t="shared" si="87"/>
        <v>1750</v>
      </c>
      <c r="X145" s="20">
        <f t="shared" si="87"/>
        <v>4000</v>
      </c>
      <c r="Y145" s="20">
        <f t="shared" si="87"/>
        <v>0</v>
      </c>
      <c r="Z145" s="20">
        <f t="shared" si="87"/>
        <v>0</v>
      </c>
      <c r="AA145" s="20">
        <f t="shared" si="87"/>
        <v>0</v>
      </c>
      <c r="AB145" s="20">
        <f t="shared" si="87"/>
        <v>0</v>
      </c>
      <c r="AC145" s="20" t="str">
        <f t="shared" si="87"/>
        <v>-</v>
      </c>
      <c r="AD145" s="20" t="str">
        <f t="shared" si="87"/>
        <v>-</v>
      </c>
    </row>
    <row r="146" spans="1:30" hidden="1" outlineLevel="1" x14ac:dyDescent="0.25">
      <c r="A146" s="14" t="s">
        <v>39</v>
      </c>
      <c r="B146" s="107">
        <f t="shared" ref="B146:L146" si="88">IFERROR((B40-B114)/B114,0)</f>
        <v>0</v>
      </c>
      <c r="C146" s="107">
        <f t="shared" si="88"/>
        <v>0</v>
      </c>
      <c r="D146" s="107"/>
      <c r="E146" s="107"/>
      <c r="F146" s="107">
        <f t="shared" si="88"/>
        <v>0</v>
      </c>
      <c r="G146" s="107">
        <f t="shared" si="88"/>
        <v>0</v>
      </c>
      <c r="H146" s="107">
        <f t="shared" si="88"/>
        <v>0</v>
      </c>
      <c r="I146" s="107">
        <f t="shared" si="88"/>
        <v>0</v>
      </c>
      <c r="J146" s="107">
        <f t="shared" si="88"/>
        <v>0</v>
      </c>
      <c r="K146" s="107">
        <f t="shared" si="88"/>
        <v>0</v>
      </c>
      <c r="L146" s="107">
        <f t="shared" si="88"/>
        <v>4.9402967535523148E-4</v>
      </c>
      <c r="M146" s="107">
        <f t="shared" ref="M146" si="89">IFERROR((M40-M114)/M114,0)</f>
        <v>0</v>
      </c>
      <c r="N146" s="107">
        <f t="shared" ref="N146:O154" si="90">IFERROR((N40-N114)/N114,0)</f>
        <v>0</v>
      </c>
      <c r="O146" s="107">
        <f t="shared" si="90"/>
        <v>0</v>
      </c>
      <c r="P146" s="107">
        <f t="shared" ref="P146:Z146" si="91">IFERROR((P40-P114)/P114,0)</f>
        <v>-3.6860170123862112E-3</v>
      </c>
      <c r="Q146" s="107">
        <f t="shared" si="91"/>
        <v>1.5838612870956986E-3</v>
      </c>
      <c r="R146" s="107">
        <f t="shared" si="91"/>
        <v>1.196070055531824E-3</v>
      </c>
      <c r="S146" s="107">
        <f t="shared" si="91"/>
        <v>-5.8976301266096742E-3</v>
      </c>
      <c r="T146" s="107">
        <f t="shared" si="91"/>
        <v>6.6371681415929203E-3</v>
      </c>
      <c r="U146" s="107">
        <f t="shared" si="91"/>
        <v>0</v>
      </c>
      <c r="V146" s="107">
        <f t="shared" si="91"/>
        <v>0</v>
      </c>
      <c r="W146" s="107">
        <f t="shared" si="91"/>
        <v>0</v>
      </c>
      <c r="X146" s="107">
        <f t="shared" si="91"/>
        <v>0</v>
      </c>
      <c r="Y146" s="107">
        <f t="shared" si="91"/>
        <v>-5.6150130565961335E-4</v>
      </c>
      <c r="Z146" s="107">
        <f t="shared" si="91"/>
        <v>-4.1889203057903494E-4</v>
      </c>
      <c r="AA146" s="107">
        <f t="shared" ref="AA146:AD154" si="92">IFERROR((AA40-AA114)/AA114,0)</f>
        <v>0</v>
      </c>
      <c r="AB146" s="107">
        <f t="shared" si="92"/>
        <v>0</v>
      </c>
      <c r="AC146" s="107">
        <f t="shared" si="92"/>
        <v>0</v>
      </c>
      <c r="AD146" s="107">
        <f t="shared" si="92"/>
        <v>0</v>
      </c>
    </row>
    <row r="147" spans="1:30" hidden="1" outlineLevel="1" x14ac:dyDescent="0.25">
      <c r="A147" s="14" t="s">
        <v>40</v>
      </c>
      <c r="B147" s="108">
        <f t="shared" ref="B147:Z147" si="93">IFERROR((B41-B115)/B115,0)</f>
        <v>0</v>
      </c>
      <c r="C147" s="108">
        <f t="shared" si="93"/>
        <v>0</v>
      </c>
      <c r="D147" s="108"/>
      <c r="E147" s="108"/>
      <c r="F147" s="108">
        <f t="shared" ref="F147:L147" si="94">IFERROR((F41-F115)/F115,0)</f>
        <v>0</v>
      </c>
      <c r="G147" s="108">
        <f t="shared" si="94"/>
        <v>0</v>
      </c>
      <c r="H147" s="108">
        <f t="shared" si="94"/>
        <v>0</v>
      </c>
      <c r="I147" s="108">
        <f t="shared" si="94"/>
        <v>0</v>
      </c>
      <c r="J147" s="108">
        <f t="shared" si="94"/>
        <v>0</v>
      </c>
      <c r="K147" s="108">
        <f t="shared" si="94"/>
        <v>0</v>
      </c>
      <c r="L147" s="108">
        <f t="shared" si="94"/>
        <v>0</v>
      </c>
      <c r="M147" s="108">
        <f t="shared" ref="M147" si="95">IFERROR((M41-M115)/M115,0)</f>
        <v>0</v>
      </c>
      <c r="N147" s="108">
        <f t="shared" si="90"/>
        <v>0</v>
      </c>
      <c r="O147" s="108">
        <f t="shared" si="90"/>
        <v>0</v>
      </c>
      <c r="P147" s="108">
        <f t="shared" si="93"/>
        <v>0</v>
      </c>
      <c r="Q147" s="108">
        <f t="shared" si="93"/>
        <v>0</v>
      </c>
      <c r="R147" s="108">
        <f t="shared" si="93"/>
        <v>0</v>
      </c>
      <c r="S147" s="108">
        <f t="shared" si="93"/>
        <v>0</v>
      </c>
      <c r="T147" s="108">
        <f t="shared" si="93"/>
        <v>0</v>
      </c>
      <c r="U147" s="108">
        <f t="shared" si="93"/>
        <v>0</v>
      </c>
      <c r="V147" s="108">
        <f t="shared" si="93"/>
        <v>0</v>
      </c>
      <c r="W147" s="108">
        <f t="shared" si="93"/>
        <v>0</v>
      </c>
      <c r="X147" s="108">
        <f t="shared" si="93"/>
        <v>0</v>
      </c>
      <c r="Y147" s="108">
        <f t="shared" si="93"/>
        <v>0</v>
      </c>
      <c r="Z147" s="108">
        <f t="shared" si="93"/>
        <v>0</v>
      </c>
      <c r="AA147" s="108">
        <f t="shared" si="92"/>
        <v>0</v>
      </c>
      <c r="AB147" s="108">
        <f t="shared" si="92"/>
        <v>0</v>
      </c>
      <c r="AC147" s="108">
        <f t="shared" si="92"/>
        <v>0</v>
      </c>
      <c r="AD147" s="108">
        <f t="shared" si="92"/>
        <v>0</v>
      </c>
    </row>
    <row r="148" spans="1:30" hidden="1" outlineLevel="1" x14ac:dyDescent="0.25">
      <c r="A148" s="257" t="s">
        <v>55</v>
      </c>
      <c r="B148" s="259">
        <f t="shared" ref="B148:C154" si="96">IFERROR((B42-B116)/B116,0)</f>
        <v>0</v>
      </c>
      <c r="C148" s="259">
        <f t="shared" si="96"/>
        <v>0</v>
      </c>
      <c r="D148" s="259"/>
      <c r="E148" s="259"/>
      <c r="F148" s="259">
        <f t="shared" ref="F148:L148" si="97">IFERROR((F42-F116)/F116,0)</f>
        <v>0</v>
      </c>
      <c r="G148" s="259">
        <f t="shared" si="97"/>
        <v>0</v>
      </c>
      <c r="H148" s="259">
        <f t="shared" si="97"/>
        <v>0</v>
      </c>
      <c r="I148" s="259">
        <f t="shared" si="97"/>
        <v>0</v>
      </c>
      <c r="J148" s="259">
        <f t="shared" si="97"/>
        <v>0</v>
      </c>
      <c r="K148" s="259">
        <f t="shared" si="97"/>
        <v>0</v>
      </c>
      <c r="L148" s="259">
        <f t="shared" si="97"/>
        <v>4.9402967535523148E-4</v>
      </c>
      <c r="M148" s="259">
        <f t="shared" ref="M148" si="98">IFERROR((M42-M116)/M116,0)</f>
        <v>0</v>
      </c>
      <c r="N148" s="259">
        <f t="shared" si="90"/>
        <v>0</v>
      </c>
      <c r="O148" s="259">
        <f t="shared" si="90"/>
        <v>0</v>
      </c>
      <c r="P148" s="259">
        <f t="shared" ref="P148:Z148" si="99">IFERROR((P42-P116)/P116,0)</f>
        <v>-3.6860170123862112E-3</v>
      </c>
      <c r="Q148" s="259">
        <f t="shared" si="99"/>
        <v>1.5838612870956986E-3</v>
      </c>
      <c r="R148" s="259">
        <f t="shared" si="99"/>
        <v>1.196070055531824E-3</v>
      </c>
      <c r="S148" s="259">
        <f t="shared" si="99"/>
        <v>-5.8976301266096742E-3</v>
      </c>
      <c r="T148" s="259">
        <f t="shared" si="99"/>
        <v>6.6371681415929203E-3</v>
      </c>
      <c r="U148" s="259">
        <f t="shared" si="99"/>
        <v>0</v>
      </c>
      <c r="V148" s="259">
        <f t="shared" si="99"/>
        <v>0</v>
      </c>
      <c r="W148" s="259">
        <f t="shared" si="99"/>
        <v>0</v>
      </c>
      <c r="X148" s="259">
        <f t="shared" si="99"/>
        <v>0</v>
      </c>
      <c r="Y148" s="259">
        <f t="shared" si="99"/>
        <v>-5.6150130565961335E-4</v>
      </c>
      <c r="Z148" s="259">
        <f t="shared" si="99"/>
        <v>-4.1889203057903494E-4</v>
      </c>
      <c r="AA148" s="259">
        <f t="shared" si="92"/>
        <v>0</v>
      </c>
      <c r="AB148" s="259">
        <f t="shared" si="92"/>
        <v>0</v>
      </c>
      <c r="AC148" s="259">
        <f t="shared" si="92"/>
        <v>0</v>
      </c>
      <c r="AD148" s="259">
        <f t="shared" si="92"/>
        <v>0</v>
      </c>
    </row>
    <row r="149" spans="1:30" hidden="1" outlineLevel="1" x14ac:dyDescent="0.25">
      <c r="A149" s="14" t="s">
        <v>41</v>
      </c>
      <c r="B149" s="108">
        <f t="shared" si="96"/>
        <v>0</v>
      </c>
      <c r="C149" s="108">
        <f t="shared" si="96"/>
        <v>0</v>
      </c>
      <c r="D149" s="108"/>
      <c r="E149" s="108"/>
      <c r="F149" s="108">
        <f t="shared" ref="F149:L149" si="100">IFERROR((F43-F117)/F117,0)</f>
        <v>0</v>
      </c>
      <c r="G149" s="108">
        <f t="shared" si="100"/>
        <v>0</v>
      </c>
      <c r="H149" s="108">
        <f t="shared" si="100"/>
        <v>0</v>
      </c>
      <c r="I149" s="108">
        <f t="shared" si="100"/>
        <v>0</v>
      </c>
      <c r="J149" s="108">
        <f t="shared" si="100"/>
        <v>0</v>
      </c>
      <c r="K149" s="108">
        <f t="shared" si="100"/>
        <v>0</v>
      </c>
      <c r="L149" s="108">
        <f t="shared" si="100"/>
        <v>0</v>
      </c>
      <c r="M149" s="108">
        <f t="shared" ref="M149" si="101">IFERROR((M43-M117)/M117,0)</f>
        <v>0</v>
      </c>
      <c r="N149" s="108">
        <f t="shared" si="90"/>
        <v>0</v>
      </c>
      <c r="O149" s="108">
        <f t="shared" si="90"/>
        <v>0</v>
      </c>
      <c r="P149" s="108">
        <f t="shared" ref="P149:Z149" si="102">IFERROR((P43-P117)/P117,0)</f>
        <v>0</v>
      </c>
      <c r="Q149" s="108">
        <f t="shared" si="102"/>
        <v>0</v>
      </c>
      <c r="R149" s="108">
        <f t="shared" si="102"/>
        <v>0</v>
      </c>
      <c r="S149" s="108">
        <f t="shared" si="102"/>
        <v>0</v>
      </c>
      <c r="T149" s="108">
        <f t="shared" si="102"/>
        <v>0</v>
      </c>
      <c r="U149" s="108">
        <f t="shared" si="102"/>
        <v>0</v>
      </c>
      <c r="V149" s="108">
        <f t="shared" si="102"/>
        <v>0</v>
      </c>
      <c r="W149" s="108">
        <f t="shared" si="102"/>
        <v>0</v>
      </c>
      <c r="X149" s="108">
        <f t="shared" si="102"/>
        <v>0</v>
      </c>
      <c r="Y149" s="108">
        <f t="shared" si="102"/>
        <v>0</v>
      </c>
      <c r="Z149" s="108">
        <f t="shared" si="102"/>
        <v>0</v>
      </c>
      <c r="AA149" s="108">
        <f t="shared" si="92"/>
        <v>0</v>
      </c>
      <c r="AB149" s="108">
        <f t="shared" si="92"/>
        <v>0</v>
      </c>
      <c r="AC149" s="108">
        <f t="shared" si="92"/>
        <v>0</v>
      </c>
      <c r="AD149" s="108">
        <f t="shared" si="92"/>
        <v>0</v>
      </c>
    </row>
    <row r="150" spans="1:30" hidden="1" outlineLevel="1" x14ac:dyDescent="0.25">
      <c r="A150" s="257" t="s">
        <v>16</v>
      </c>
      <c r="B150" s="259">
        <f t="shared" si="96"/>
        <v>0</v>
      </c>
      <c r="C150" s="259">
        <f t="shared" si="96"/>
        <v>0</v>
      </c>
      <c r="D150" s="259"/>
      <c r="E150" s="259"/>
      <c r="F150" s="259">
        <f t="shared" ref="F150:L150" si="103">IFERROR((F44-F118)/F118,0)</f>
        <v>0</v>
      </c>
      <c r="G150" s="259">
        <f t="shared" si="103"/>
        <v>0</v>
      </c>
      <c r="H150" s="259">
        <f t="shared" si="103"/>
        <v>0</v>
      </c>
      <c r="I150" s="259">
        <f t="shared" si="103"/>
        <v>0</v>
      </c>
      <c r="J150" s="259">
        <f t="shared" si="103"/>
        <v>0</v>
      </c>
      <c r="K150" s="259">
        <f t="shared" si="103"/>
        <v>0</v>
      </c>
      <c r="L150" s="259">
        <f t="shared" si="103"/>
        <v>4.9402967535523148E-4</v>
      </c>
      <c r="M150" s="259">
        <f t="shared" ref="M150" si="104">IFERROR((M44-M118)/M118,0)</f>
        <v>0</v>
      </c>
      <c r="N150" s="259">
        <f t="shared" si="90"/>
        <v>0</v>
      </c>
      <c r="O150" s="259">
        <f t="shared" si="90"/>
        <v>0</v>
      </c>
      <c r="P150" s="259">
        <f t="shared" ref="P150:Z150" si="105">IFERROR((P44-P118)/P118,0)</f>
        <v>-3.6860170123862112E-3</v>
      </c>
      <c r="Q150" s="259">
        <f t="shared" si="105"/>
        <v>1.5838612870956986E-3</v>
      </c>
      <c r="R150" s="259">
        <f t="shared" si="105"/>
        <v>1.196070055531824E-3</v>
      </c>
      <c r="S150" s="259">
        <f t="shared" si="105"/>
        <v>-5.8976301266096742E-3</v>
      </c>
      <c r="T150" s="259">
        <f t="shared" si="105"/>
        <v>6.6371681415929203E-3</v>
      </c>
      <c r="U150" s="259">
        <f t="shared" si="105"/>
        <v>0</v>
      </c>
      <c r="V150" s="259">
        <f t="shared" si="105"/>
        <v>0</v>
      </c>
      <c r="W150" s="259">
        <f t="shared" si="105"/>
        <v>0</v>
      </c>
      <c r="X150" s="259">
        <f t="shared" si="105"/>
        <v>0</v>
      </c>
      <c r="Y150" s="259">
        <f t="shared" si="105"/>
        <v>-5.6150130565961335E-4</v>
      </c>
      <c r="Z150" s="259">
        <f t="shared" si="105"/>
        <v>-4.1889203057903494E-4</v>
      </c>
      <c r="AA150" s="259">
        <f t="shared" si="92"/>
        <v>0</v>
      </c>
      <c r="AB150" s="259">
        <f t="shared" si="92"/>
        <v>0</v>
      </c>
      <c r="AC150" s="259">
        <f t="shared" si="92"/>
        <v>0</v>
      </c>
      <c r="AD150" s="259">
        <f t="shared" si="92"/>
        <v>0</v>
      </c>
    </row>
    <row r="151" spans="1:30" hidden="1" outlineLevel="1" x14ac:dyDescent="0.25">
      <c r="A151" s="14" t="s">
        <v>42</v>
      </c>
      <c r="B151" s="108">
        <f t="shared" si="96"/>
        <v>0</v>
      </c>
      <c r="C151" s="108">
        <f t="shared" si="96"/>
        <v>0</v>
      </c>
      <c r="D151" s="108"/>
      <c r="E151" s="108"/>
      <c r="F151" s="108">
        <f t="shared" ref="F151:L151" si="106">IFERROR((F45-F119)/F119,0)</f>
        <v>0</v>
      </c>
      <c r="G151" s="108">
        <f t="shared" si="106"/>
        <v>0</v>
      </c>
      <c r="H151" s="108">
        <f t="shared" si="106"/>
        <v>0</v>
      </c>
      <c r="I151" s="108">
        <f t="shared" si="106"/>
        <v>0</v>
      </c>
      <c r="J151" s="108">
        <f t="shared" si="106"/>
        <v>0</v>
      </c>
      <c r="K151" s="108">
        <f t="shared" si="106"/>
        <v>0</v>
      </c>
      <c r="L151" s="108">
        <f t="shared" si="106"/>
        <v>0</v>
      </c>
      <c r="M151" s="108">
        <f t="shared" ref="M151" si="107">IFERROR((M45-M119)/M119,0)</f>
        <v>0</v>
      </c>
      <c r="N151" s="108">
        <f t="shared" si="90"/>
        <v>0</v>
      </c>
      <c r="O151" s="108">
        <f t="shared" si="90"/>
        <v>0</v>
      </c>
      <c r="P151" s="108">
        <f t="shared" ref="P151:Z151" si="108">IFERROR((P45-P119)/P119,0)</f>
        <v>0</v>
      </c>
      <c r="Q151" s="108">
        <f t="shared" si="108"/>
        <v>0</v>
      </c>
      <c r="R151" s="108">
        <f t="shared" si="108"/>
        <v>0</v>
      </c>
      <c r="S151" s="108">
        <f t="shared" si="108"/>
        <v>0</v>
      </c>
      <c r="T151" s="108">
        <f t="shared" si="108"/>
        <v>0</v>
      </c>
      <c r="U151" s="108">
        <f t="shared" si="108"/>
        <v>0</v>
      </c>
      <c r="V151" s="108">
        <f t="shared" si="108"/>
        <v>0</v>
      </c>
      <c r="W151" s="108">
        <f t="shared" si="108"/>
        <v>0</v>
      </c>
      <c r="X151" s="108">
        <f t="shared" si="108"/>
        <v>0</v>
      </c>
      <c r="Y151" s="108">
        <f t="shared" si="108"/>
        <v>0</v>
      </c>
      <c r="Z151" s="108">
        <f t="shared" si="108"/>
        <v>0</v>
      </c>
      <c r="AA151" s="108">
        <f t="shared" si="92"/>
        <v>0</v>
      </c>
      <c r="AB151" s="108">
        <f t="shared" si="92"/>
        <v>0</v>
      </c>
      <c r="AC151" s="108">
        <f t="shared" si="92"/>
        <v>0</v>
      </c>
      <c r="AD151" s="108">
        <f t="shared" si="92"/>
        <v>0</v>
      </c>
    </row>
    <row r="152" spans="1:30" hidden="1" outlineLevel="1" x14ac:dyDescent="0.25">
      <c r="A152" s="257" t="s">
        <v>56</v>
      </c>
      <c r="B152" s="259">
        <f t="shared" si="96"/>
        <v>0</v>
      </c>
      <c r="C152" s="259">
        <f t="shared" si="96"/>
        <v>0</v>
      </c>
      <c r="D152" s="259"/>
      <c r="E152" s="259"/>
      <c r="F152" s="259">
        <f t="shared" ref="F152:L152" si="109">IFERROR((F46-F120)/F120,0)</f>
        <v>0</v>
      </c>
      <c r="G152" s="259">
        <f t="shared" si="109"/>
        <v>0</v>
      </c>
      <c r="H152" s="259">
        <f t="shared" si="109"/>
        <v>0</v>
      </c>
      <c r="I152" s="259">
        <f t="shared" si="109"/>
        <v>0</v>
      </c>
      <c r="J152" s="259">
        <f t="shared" si="109"/>
        <v>0</v>
      </c>
      <c r="K152" s="259">
        <f t="shared" si="109"/>
        <v>0</v>
      </c>
      <c r="L152" s="259">
        <f t="shared" si="109"/>
        <v>4.9402967535523148E-4</v>
      </c>
      <c r="M152" s="259">
        <f t="shared" ref="M152" si="110">IFERROR((M46-M120)/M120,0)</f>
        <v>0</v>
      </c>
      <c r="N152" s="259">
        <f t="shared" si="90"/>
        <v>0</v>
      </c>
      <c r="O152" s="259">
        <f t="shared" si="90"/>
        <v>0</v>
      </c>
      <c r="P152" s="259">
        <f t="shared" ref="P152:Z152" si="111">IFERROR((P46-P120)/P120,0)</f>
        <v>-3.6860170123862112E-3</v>
      </c>
      <c r="Q152" s="259">
        <f t="shared" si="111"/>
        <v>1.5838612870956986E-3</v>
      </c>
      <c r="R152" s="259">
        <f t="shared" si="111"/>
        <v>1.196070055531824E-3</v>
      </c>
      <c r="S152" s="259">
        <f t="shared" si="111"/>
        <v>-5.8976301266096742E-3</v>
      </c>
      <c r="T152" s="259">
        <f t="shared" si="111"/>
        <v>6.6371681415929203E-3</v>
      </c>
      <c r="U152" s="259">
        <f t="shared" si="111"/>
        <v>0</v>
      </c>
      <c r="V152" s="259">
        <f t="shared" si="111"/>
        <v>0</v>
      </c>
      <c r="W152" s="259">
        <f t="shared" si="111"/>
        <v>0</v>
      </c>
      <c r="X152" s="259">
        <f t="shared" si="111"/>
        <v>0</v>
      </c>
      <c r="Y152" s="259">
        <f t="shared" si="111"/>
        <v>-5.6150130565961335E-4</v>
      </c>
      <c r="Z152" s="259">
        <f t="shared" si="111"/>
        <v>-4.1889203057903494E-4</v>
      </c>
      <c r="AA152" s="259">
        <f t="shared" si="92"/>
        <v>0</v>
      </c>
      <c r="AB152" s="259">
        <f t="shared" si="92"/>
        <v>0</v>
      </c>
      <c r="AC152" s="259">
        <f t="shared" si="92"/>
        <v>0</v>
      </c>
      <c r="AD152" s="259">
        <f t="shared" si="92"/>
        <v>0</v>
      </c>
    </row>
    <row r="153" spans="1:30" hidden="1" outlineLevel="1" x14ac:dyDescent="0.25">
      <c r="A153" s="14" t="s">
        <v>43</v>
      </c>
      <c r="B153" s="108">
        <f t="shared" si="96"/>
        <v>0</v>
      </c>
      <c r="C153" s="108">
        <f t="shared" si="96"/>
        <v>0</v>
      </c>
      <c r="D153" s="108"/>
      <c r="E153" s="108"/>
      <c r="F153" s="108">
        <f t="shared" ref="F153:L153" si="112">IFERROR((F47-F121)/F121,0)</f>
        <v>0</v>
      </c>
      <c r="G153" s="108">
        <f t="shared" si="112"/>
        <v>0</v>
      </c>
      <c r="H153" s="108">
        <f t="shared" si="112"/>
        <v>0</v>
      </c>
      <c r="I153" s="108">
        <f t="shared" si="112"/>
        <v>0</v>
      </c>
      <c r="J153" s="108">
        <f t="shared" si="112"/>
        <v>0</v>
      </c>
      <c r="K153" s="108">
        <f t="shared" si="112"/>
        <v>0</v>
      </c>
      <c r="L153" s="108">
        <f t="shared" si="112"/>
        <v>0</v>
      </c>
      <c r="M153" s="108">
        <f t="shared" ref="M153" si="113">IFERROR((M47-M121)/M121,0)</f>
        <v>0</v>
      </c>
      <c r="N153" s="108">
        <f t="shared" si="90"/>
        <v>0</v>
      </c>
      <c r="O153" s="108">
        <f t="shared" si="90"/>
        <v>0</v>
      </c>
      <c r="P153" s="108">
        <f t="shared" ref="P153:Z153" si="114">IFERROR((P47-P121)/P121,0)</f>
        <v>0</v>
      </c>
      <c r="Q153" s="108">
        <f t="shared" si="114"/>
        <v>0</v>
      </c>
      <c r="R153" s="108">
        <f t="shared" si="114"/>
        <v>0</v>
      </c>
      <c r="S153" s="108">
        <f t="shared" si="114"/>
        <v>0</v>
      </c>
      <c r="T153" s="108">
        <f t="shared" si="114"/>
        <v>0</v>
      </c>
      <c r="U153" s="108">
        <f t="shared" si="114"/>
        <v>0</v>
      </c>
      <c r="V153" s="108">
        <f t="shared" si="114"/>
        <v>0</v>
      </c>
      <c r="W153" s="108">
        <f t="shared" si="114"/>
        <v>0</v>
      </c>
      <c r="X153" s="108">
        <f t="shared" si="114"/>
        <v>0</v>
      </c>
      <c r="Y153" s="108">
        <f t="shared" si="114"/>
        <v>0</v>
      </c>
      <c r="Z153" s="108">
        <f t="shared" si="114"/>
        <v>0</v>
      </c>
      <c r="AA153" s="108">
        <f t="shared" si="92"/>
        <v>0</v>
      </c>
      <c r="AB153" s="108">
        <f t="shared" si="92"/>
        <v>0</v>
      </c>
      <c r="AC153" s="108">
        <f t="shared" si="92"/>
        <v>0</v>
      </c>
      <c r="AD153" s="108">
        <f t="shared" si="92"/>
        <v>0</v>
      </c>
    </row>
    <row r="154" spans="1:30" hidden="1" outlineLevel="1" x14ac:dyDescent="0.25">
      <c r="A154" s="257" t="s">
        <v>57</v>
      </c>
      <c r="B154" s="259">
        <f t="shared" si="96"/>
        <v>0</v>
      </c>
      <c r="C154" s="259">
        <f t="shared" si="96"/>
        <v>0</v>
      </c>
      <c r="D154" s="259"/>
      <c r="E154" s="259"/>
      <c r="F154" s="259">
        <f t="shared" ref="F154:L154" si="115">IFERROR((F48-F122)/F122,0)</f>
        <v>0</v>
      </c>
      <c r="G154" s="259">
        <f t="shared" si="115"/>
        <v>0</v>
      </c>
      <c r="H154" s="259">
        <f t="shared" si="115"/>
        <v>0</v>
      </c>
      <c r="I154" s="259">
        <f t="shared" si="115"/>
        <v>0</v>
      </c>
      <c r="J154" s="259">
        <f t="shared" si="115"/>
        <v>0</v>
      </c>
      <c r="K154" s="259">
        <f t="shared" si="115"/>
        <v>0</v>
      </c>
      <c r="L154" s="259">
        <f t="shared" si="115"/>
        <v>4.9402967535523148E-4</v>
      </c>
      <c r="M154" s="259">
        <f t="shared" ref="M154" si="116">IFERROR((M48-M122)/M122,0)</f>
        <v>0</v>
      </c>
      <c r="N154" s="259">
        <f t="shared" si="90"/>
        <v>0</v>
      </c>
      <c r="O154" s="259">
        <f t="shared" si="90"/>
        <v>0</v>
      </c>
      <c r="P154" s="259">
        <f t="shared" ref="P154:Z154" si="117">IFERROR((P48-P122)/P122,0)</f>
        <v>-3.6860170123862112E-3</v>
      </c>
      <c r="Q154" s="259">
        <f t="shared" si="117"/>
        <v>1.5838612870956986E-3</v>
      </c>
      <c r="R154" s="259">
        <f t="shared" si="117"/>
        <v>1.196070055531824E-3</v>
      </c>
      <c r="S154" s="259">
        <f t="shared" si="117"/>
        <v>-5.8976301266096742E-3</v>
      </c>
      <c r="T154" s="259">
        <f t="shared" si="117"/>
        <v>6.6371681415929203E-3</v>
      </c>
      <c r="U154" s="259">
        <f t="shared" si="117"/>
        <v>0</v>
      </c>
      <c r="V154" s="259">
        <f t="shared" si="117"/>
        <v>0</v>
      </c>
      <c r="W154" s="259">
        <f t="shared" si="117"/>
        <v>0</v>
      </c>
      <c r="X154" s="259">
        <f t="shared" si="117"/>
        <v>0</v>
      </c>
      <c r="Y154" s="259">
        <f t="shared" si="117"/>
        <v>-5.6150130565961335E-4</v>
      </c>
      <c r="Z154" s="259">
        <f t="shared" si="117"/>
        <v>-4.1889203057903494E-4</v>
      </c>
      <c r="AA154" s="259">
        <f t="shared" si="92"/>
        <v>0</v>
      </c>
      <c r="AB154" s="259">
        <f t="shared" si="92"/>
        <v>0</v>
      </c>
      <c r="AC154" s="259">
        <f t="shared" si="92"/>
        <v>0</v>
      </c>
      <c r="AD154" s="259">
        <f t="shared" si="92"/>
        <v>0</v>
      </c>
    </row>
    <row r="155" spans="1:30" hidden="1" outlineLevel="1" x14ac:dyDescent="0.25">
      <c r="A155" s="14" t="s">
        <v>44</v>
      </c>
      <c r="B155" s="108">
        <f t="shared" ref="B155:C168" si="118">IFERROR((B52-B123)/B123,0)</f>
        <v>0</v>
      </c>
      <c r="C155" s="108">
        <f t="shared" si="118"/>
        <v>0</v>
      </c>
      <c r="D155" s="108"/>
      <c r="E155" s="108"/>
      <c r="F155" s="108">
        <f t="shared" ref="F155:L155" si="119">IFERROR((F52-F123)/F123,0)</f>
        <v>0</v>
      </c>
      <c r="G155" s="108">
        <f t="shared" si="119"/>
        <v>0</v>
      </c>
      <c r="H155" s="108">
        <f t="shared" si="119"/>
        <v>0</v>
      </c>
      <c r="I155" s="108">
        <f t="shared" si="119"/>
        <v>0</v>
      </c>
      <c r="J155" s="108">
        <f t="shared" si="119"/>
        <v>0</v>
      </c>
      <c r="K155" s="108">
        <f t="shared" si="119"/>
        <v>0</v>
      </c>
      <c r="L155" s="108">
        <f t="shared" si="119"/>
        <v>0</v>
      </c>
      <c r="M155" s="108">
        <f t="shared" ref="M155" si="120">IFERROR((M52-M123)/M123,0)</f>
        <v>0</v>
      </c>
      <c r="N155" s="108">
        <f t="shared" ref="N155:AD155" si="121">IFERROR((N52-N123)/N123,0)</f>
        <v>0</v>
      </c>
      <c r="O155" s="108">
        <f t="shared" si="121"/>
        <v>0</v>
      </c>
      <c r="P155" s="108">
        <f t="shared" si="121"/>
        <v>0</v>
      </c>
      <c r="Q155" s="108">
        <f t="shared" si="121"/>
        <v>0</v>
      </c>
      <c r="R155" s="108">
        <f t="shared" si="121"/>
        <v>0</v>
      </c>
      <c r="S155" s="108">
        <f t="shared" si="121"/>
        <v>0</v>
      </c>
      <c r="T155" s="108">
        <f t="shared" si="121"/>
        <v>0</v>
      </c>
      <c r="U155" s="108">
        <f t="shared" si="121"/>
        <v>0</v>
      </c>
      <c r="V155" s="108">
        <f t="shared" si="121"/>
        <v>0</v>
      </c>
      <c r="W155" s="108">
        <f t="shared" si="121"/>
        <v>0</v>
      </c>
      <c r="X155" s="108">
        <f t="shared" si="121"/>
        <v>0</v>
      </c>
      <c r="Y155" s="108">
        <f t="shared" si="121"/>
        <v>0</v>
      </c>
      <c r="Z155" s="108">
        <f t="shared" si="121"/>
        <v>0</v>
      </c>
      <c r="AA155" s="108">
        <f t="shared" si="121"/>
        <v>0</v>
      </c>
      <c r="AB155" s="108">
        <f t="shared" si="121"/>
        <v>0</v>
      </c>
      <c r="AC155" s="108">
        <f t="shared" si="121"/>
        <v>0</v>
      </c>
      <c r="AD155" s="108">
        <f t="shared" si="121"/>
        <v>0</v>
      </c>
    </row>
    <row r="156" spans="1:30" hidden="1" outlineLevel="1" x14ac:dyDescent="0.25">
      <c r="A156" s="257" t="s">
        <v>17</v>
      </c>
      <c r="B156" s="259">
        <f t="shared" si="118"/>
        <v>0</v>
      </c>
      <c r="C156" s="259">
        <f t="shared" si="118"/>
        <v>0</v>
      </c>
      <c r="D156" s="259"/>
      <c r="E156" s="259"/>
      <c r="F156" s="259">
        <f t="shared" ref="F156:L156" si="122">IFERROR((F53-F124)/F124,0)</f>
        <v>0</v>
      </c>
      <c r="G156" s="259">
        <f t="shared" si="122"/>
        <v>0</v>
      </c>
      <c r="H156" s="259">
        <f t="shared" si="122"/>
        <v>0</v>
      </c>
      <c r="I156" s="259">
        <f t="shared" si="122"/>
        <v>0</v>
      </c>
      <c r="J156" s="259">
        <f t="shared" si="122"/>
        <v>0</v>
      </c>
      <c r="K156" s="259">
        <f t="shared" si="122"/>
        <v>0</v>
      </c>
      <c r="L156" s="259">
        <f t="shared" si="122"/>
        <v>0</v>
      </c>
      <c r="M156" s="259">
        <f t="shared" ref="M156" si="123">IFERROR((M53-M124)/M124,0)</f>
        <v>0</v>
      </c>
      <c r="N156" s="259">
        <f t="shared" ref="N156:AD156" si="124">IFERROR((N53-N124)/N124,0)</f>
        <v>0</v>
      </c>
      <c r="O156" s="259">
        <f t="shared" si="124"/>
        <v>0</v>
      </c>
      <c r="P156" s="259">
        <f t="shared" si="124"/>
        <v>0</v>
      </c>
      <c r="Q156" s="259">
        <f t="shared" si="124"/>
        <v>0</v>
      </c>
      <c r="R156" s="259">
        <f t="shared" si="124"/>
        <v>0</v>
      </c>
      <c r="S156" s="259">
        <f t="shared" si="124"/>
        <v>0</v>
      </c>
      <c r="T156" s="259">
        <f t="shared" si="124"/>
        <v>0</v>
      </c>
      <c r="U156" s="259">
        <f t="shared" si="124"/>
        <v>0</v>
      </c>
      <c r="V156" s="259">
        <f t="shared" si="124"/>
        <v>0</v>
      </c>
      <c r="W156" s="259">
        <f t="shared" si="124"/>
        <v>0</v>
      </c>
      <c r="X156" s="259">
        <f t="shared" si="124"/>
        <v>0</v>
      </c>
      <c r="Y156" s="259">
        <f t="shared" si="124"/>
        <v>0</v>
      </c>
      <c r="Z156" s="259">
        <f t="shared" si="124"/>
        <v>0</v>
      </c>
      <c r="AA156" s="259">
        <f t="shared" si="124"/>
        <v>0</v>
      </c>
      <c r="AB156" s="259">
        <f t="shared" si="124"/>
        <v>0</v>
      </c>
      <c r="AC156" s="259">
        <f t="shared" si="124"/>
        <v>0</v>
      </c>
      <c r="AD156" s="259">
        <f t="shared" si="124"/>
        <v>0</v>
      </c>
    </row>
    <row r="157" spans="1:30" hidden="1" outlineLevel="1" x14ac:dyDescent="0.25">
      <c r="A157" s="257" t="s">
        <v>20</v>
      </c>
      <c r="B157" s="259">
        <f t="shared" si="118"/>
        <v>0</v>
      </c>
      <c r="C157" s="259">
        <f t="shared" si="118"/>
        <v>0</v>
      </c>
      <c r="D157" s="259"/>
      <c r="E157" s="259"/>
      <c r="F157" s="259">
        <f t="shared" ref="F157:L157" si="125">IFERROR((F54-F125)/F125,0)</f>
        <v>0</v>
      </c>
      <c r="G157" s="259">
        <f t="shared" si="125"/>
        <v>0</v>
      </c>
      <c r="H157" s="259">
        <f t="shared" si="125"/>
        <v>0</v>
      </c>
      <c r="I157" s="259">
        <f t="shared" si="125"/>
        <v>0</v>
      </c>
      <c r="J157" s="259">
        <f t="shared" si="125"/>
        <v>0</v>
      </c>
      <c r="K157" s="259">
        <f t="shared" si="125"/>
        <v>0</v>
      </c>
      <c r="L157" s="259">
        <f t="shared" si="125"/>
        <v>4.9402967535523148E-4</v>
      </c>
      <c r="M157" s="259">
        <f t="shared" ref="M157" si="126">IFERROR((M54-M125)/M125,0)</f>
        <v>0</v>
      </c>
      <c r="N157" s="259">
        <f t="shared" ref="N157:AD157" si="127">IFERROR((N54-N125)/N125,0)</f>
        <v>0</v>
      </c>
      <c r="O157" s="259">
        <f t="shared" si="127"/>
        <v>0</v>
      </c>
      <c r="P157" s="259">
        <f t="shared" si="127"/>
        <v>-3.6860170123862112E-3</v>
      </c>
      <c r="Q157" s="259">
        <f t="shared" si="127"/>
        <v>1.5838612870956986E-3</v>
      </c>
      <c r="R157" s="259">
        <f t="shared" si="127"/>
        <v>1.196070055531824E-3</v>
      </c>
      <c r="S157" s="259">
        <f t="shared" si="127"/>
        <v>-5.8976301266096742E-3</v>
      </c>
      <c r="T157" s="259">
        <f t="shared" si="127"/>
        <v>6.6371681415929203E-3</v>
      </c>
      <c r="U157" s="259">
        <f t="shared" si="127"/>
        <v>0</v>
      </c>
      <c r="V157" s="259">
        <f t="shared" si="127"/>
        <v>0</v>
      </c>
      <c r="W157" s="259">
        <f t="shared" si="127"/>
        <v>0</v>
      </c>
      <c r="X157" s="259">
        <f t="shared" si="127"/>
        <v>0</v>
      </c>
      <c r="Y157" s="259">
        <f t="shared" si="127"/>
        <v>-5.6150130565961335E-4</v>
      </c>
      <c r="Z157" s="259">
        <f t="shared" si="127"/>
        <v>-4.1889203057903494E-4</v>
      </c>
      <c r="AA157" s="259">
        <f t="shared" si="127"/>
        <v>0</v>
      </c>
      <c r="AB157" s="259">
        <f t="shared" si="127"/>
        <v>0</v>
      </c>
      <c r="AC157" s="259">
        <f t="shared" si="127"/>
        <v>0</v>
      </c>
      <c r="AD157" s="259">
        <f t="shared" si="127"/>
        <v>0</v>
      </c>
    </row>
    <row r="158" spans="1:30" hidden="1" outlineLevel="1" x14ac:dyDescent="0.25">
      <c r="A158" s="14" t="s">
        <v>45</v>
      </c>
      <c r="B158" s="108">
        <f t="shared" si="118"/>
        <v>0</v>
      </c>
      <c r="C158" s="108">
        <f t="shared" si="118"/>
        <v>0</v>
      </c>
      <c r="D158" s="108"/>
      <c r="E158" s="108"/>
      <c r="F158" s="108">
        <f t="shared" ref="F158:L158" si="128">IFERROR((F55-F126)/F126,0)</f>
        <v>0</v>
      </c>
      <c r="G158" s="108">
        <f t="shared" si="128"/>
        <v>0</v>
      </c>
      <c r="H158" s="108">
        <f t="shared" si="128"/>
        <v>0</v>
      </c>
      <c r="I158" s="108">
        <f t="shared" si="128"/>
        <v>0</v>
      </c>
      <c r="J158" s="108">
        <f t="shared" si="128"/>
        <v>0</v>
      </c>
      <c r="K158" s="108">
        <f t="shared" si="128"/>
        <v>0</v>
      </c>
      <c r="L158" s="108">
        <f t="shared" si="128"/>
        <v>0</v>
      </c>
      <c r="M158" s="108">
        <f t="shared" ref="M158" si="129">IFERROR((M55-M126)/M126,0)</f>
        <v>0</v>
      </c>
      <c r="N158" s="108">
        <f t="shared" ref="N158:AD158" si="130">IFERROR((N55-N126)/N126,0)</f>
        <v>0</v>
      </c>
      <c r="O158" s="108">
        <f t="shared" si="130"/>
        <v>0</v>
      </c>
      <c r="P158" s="108">
        <f t="shared" si="130"/>
        <v>0</v>
      </c>
      <c r="Q158" s="108">
        <f t="shared" si="130"/>
        <v>0</v>
      </c>
      <c r="R158" s="108">
        <f t="shared" si="130"/>
        <v>0</v>
      </c>
      <c r="S158" s="108">
        <f t="shared" si="130"/>
        <v>0</v>
      </c>
      <c r="T158" s="108">
        <f t="shared" si="130"/>
        <v>0</v>
      </c>
      <c r="U158" s="108">
        <f t="shared" si="130"/>
        <v>0</v>
      </c>
      <c r="V158" s="108">
        <f t="shared" si="130"/>
        <v>0</v>
      </c>
      <c r="W158" s="108">
        <f t="shared" si="130"/>
        <v>0</v>
      </c>
      <c r="X158" s="108">
        <f t="shared" si="130"/>
        <v>0</v>
      </c>
      <c r="Y158" s="108">
        <f t="shared" si="130"/>
        <v>0</v>
      </c>
      <c r="Z158" s="108">
        <f t="shared" si="130"/>
        <v>0</v>
      </c>
      <c r="AA158" s="108">
        <f t="shared" si="130"/>
        <v>0</v>
      </c>
      <c r="AB158" s="108">
        <f t="shared" si="130"/>
        <v>0</v>
      </c>
      <c r="AC158" s="108">
        <f t="shared" si="130"/>
        <v>0</v>
      </c>
      <c r="AD158" s="108">
        <f t="shared" si="130"/>
        <v>0</v>
      </c>
    </row>
    <row r="159" spans="1:30" hidden="1" outlineLevel="1" x14ac:dyDescent="0.25">
      <c r="A159" s="257" t="s">
        <v>58</v>
      </c>
      <c r="B159" s="259">
        <f t="shared" si="118"/>
        <v>0</v>
      </c>
      <c r="C159" s="259">
        <f t="shared" si="118"/>
        <v>0</v>
      </c>
      <c r="D159" s="259"/>
      <c r="E159" s="259"/>
      <c r="F159" s="259">
        <f t="shared" ref="F159:L159" si="131">IFERROR((F56-F127)/F127,0)</f>
        <v>0</v>
      </c>
      <c r="G159" s="259">
        <f t="shared" si="131"/>
        <v>0</v>
      </c>
      <c r="H159" s="259">
        <f t="shared" si="131"/>
        <v>0</v>
      </c>
      <c r="I159" s="259">
        <f t="shared" si="131"/>
        <v>0</v>
      </c>
      <c r="J159" s="259">
        <f t="shared" si="131"/>
        <v>0</v>
      </c>
      <c r="K159" s="259">
        <f t="shared" si="131"/>
        <v>0</v>
      </c>
      <c r="L159" s="259">
        <f t="shared" si="131"/>
        <v>4.9402967535523148E-4</v>
      </c>
      <c r="M159" s="259">
        <f t="shared" ref="M159" si="132">IFERROR((M56-M127)/M127,0)</f>
        <v>0</v>
      </c>
      <c r="N159" s="259">
        <f t="shared" ref="N159:AD159" si="133">IFERROR((N56-N127)/N127,0)</f>
        <v>0</v>
      </c>
      <c r="O159" s="259">
        <f t="shared" si="133"/>
        <v>0</v>
      </c>
      <c r="P159" s="259">
        <f t="shared" si="133"/>
        <v>-3.6860170123862112E-3</v>
      </c>
      <c r="Q159" s="259">
        <f t="shared" si="133"/>
        <v>1.5838612870956986E-3</v>
      </c>
      <c r="R159" s="259">
        <f t="shared" si="133"/>
        <v>1.196070055531824E-3</v>
      </c>
      <c r="S159" s="259">
        <f t="shared" si="133"/>
        <v>-5.8976301266096742E-3</v>
      </c>
      <c r="T159" s="259">
        <f t="shared" si="133"/>
        <v>6.6371681415929203E-3</v>
      </c>
      <c r="U159" s="259">
        <f t="shared" si="133"/>
        <v>0</v>
      </c>
      <c r="V159" s="259">
        <f t="shared" si="133"/>
        <v>0</v>
      </c>
      <c r="W159" s="259">
        <f t="shared" si="133"/>
        <v>0</v>
      </c>
      <c r="X159" s="259">
        <f t="shared" si="133"/>
        <v>0</v>
      </c>
      <c r="Y159" s="259">
        <f t="shared" si="133"/>
        <v>-5.6150130565961335E-4</v>
      </c>
      <c r="Z159" s="259">
        <f t="shared" si="133"/>
        <v>-4.1889203057903494E-4</v>
      </c>
      <c r="AA159" s="259">
        <f t="shared" si="133"/>
        <v>0</v>
      </c>
      <c r="AB159" s="259">
        <f t="shared" si="133"/>
        <v>0</v>
      </c>
      <c r="AC159" s="259">
        <f t="shared" si="133"/>
        <v>0</v>
      </c>
      <c r="AD159" s="259">
        <f t="shared" si="133"/>
        <v>0</v>
      </c>
    </row>
    <row r="160" spans="1:30" hidden="1" outlineLevel="1" x14ac:dyDescent="0.25">
      <c r="A160" s="14" t="s">
        <v>46</v>
      </c>
      <c r="B160" s="108">
        <f t="shared" si="118"/>
        <v>0</v>
      </c>
      <c r="C160" s="108">
        <f t="shared" si="118"/>
        <v>0</v>
      </c>
      <c r="D160" s="108"/>
      <c r="E160" s="108"/>
      <c r="F160" s="108">
        <f t="shared" ref="F160:L160" si="134">IFERROR((F57-F128)/F128,0)</f>
        <v>0</v>
      </c>
      <c r="G160" s="108">
        <f t="shared" si="134"/>
        <v>0</v>
      </c>
      <c r="H160" s="108">
        <f t="shared" si="134"/>
        <v>0</v>
      </c>
      <c r="I160" s="108">
        <f t="shared" si="134"/>
        <v>0</v>
      </c>
      <c r="J160" s="108">
        <f t="shared" si="134"/>
        <v>0</v>
      </c>
      <c r="K160" s="108">
        <f t="shared" si="134"/>
        <v>0</v>
      </c>
      <c r="L160" s="108">
        <f t="shared" si="134"/>
        <v>0</v>
      </c>
      <c r="M160" s="108">
        <f t="shared" ref="M160" si="135">IFERROR((M57-M128)/M128,0)</f>
        <v>0</v>
      </c>
      <c r="N160" s="108">
        <f t="shared" ref="N160:AD160" si="136">IFERROR((N57-N128)/N128,0)</f>
        <v>0</v>
      </c>
      <c r="O160" s="108">
        <f t="shared" si="136"/>
        <v>0</v>
      </c>
      <c r="P160" s="108">
        <f t="shared" si="136"/>
        <v>0</v>
      </c>
      <c r="Q160" s="108">
        <f t="shared" si="136"/>
        <v>0</v>
      </c>
      <c r="R160" s="108">
        <f t="shared" si="136"/>
        <v>0</v>
      </c>
      <c r="S160" s="108">
        <f t="shared" si="136"/>
        <v>0</v>
      </c>
      <c r="T160" s="108">
        <f t="shared" si="136"/>
        <v>0</v>
      </c>
      <c r="U160" s="108">
        <f t="shared" si="136"/>
        <v>0</v>
      </c>
      <c r="V160" s="108">
        <f t="shared" si="136"/>
        <v>0</v>
      </c>
      <c r="W160" s="108">
        <f t="shared" si="136"/>
        <v>0</v>
      </c>
      <c r="X160" s="108">
        <f t="shared" si="136"/>
        <v>0</v>
      </c>
      <c r="Y160" s="108">
        <f t="shared" si="136"/>
        <v>0</v>
      </c>
      <c r="Z160" s="108">
        <f t="shared" si="136"/>
        <v>0</v>
      </c>
      <c r="AA160" s="108">
        <f t="shared" si="136"/>
        <v>0</v>
      </c>
      <c r="AB160" s="108">
        <f t="shared" si="136"/>
        <v>0</v>
      </c>
      <c r="AC160" s="108">
        <f t="shared" si="136"/>
        <v>0</v>
      </c>
      <c r="AD160" s="108">
        <f t="shared" si="136"/>
        <v>0</v>
      </c>
    </row>
    <row r="161" spans="1:37" hidden="1" outlineLevel="1" x14ac:dyDescent="0.25">
      <c r="A161" s="257" t="s">
        <v>59</v>
      </c>
      <c r="B161" s="259">
        <f t="shared" si="118"/>
        <v>0</v>
      </c>
      <c r="C161" s="259">
        <f t="shared" si="118"/>
        <v>0</v>
      </c>
      <c r="D161" s="259"/>
      <c r="E161" s="259"/>
      <c r="F161" s="259">
        <f t="shared" ref="F161:L161" si="137">IFERROR((F58-F129)/F129,0)</f>
        <v>0</v>
      </c>
      <c r="G161" s="259">
        <f t="shared" si="137"/>
        <v>0</v>
      </c>
      <c r="H161" s="259">
        <f t="shared" si="137"/>
        <v>0</v>
      </c>
      <c r="I161" s="259">
        <f t="shared" si="137"/>
        <v>0</v>
      </c>
      <c r="J161" s="259">
        <f t="shared" si="137"/>
        <v>0</v>
      </c>
      <c r="K161" s="259">
        <f t="shared" si="137"/>
        <v>0</v>
      </c>
      <c r="L161" s="259">
        <f t="shared" si="137"/>
        <v>4.9402967535523148E-4</v>
      </c>
      <c r="M161" s="259">
        <f t="shared" ref="M161" si="138">IFERROR((M58-M129)/M129,0)</f>
        <v>0</v>
      </c>
      <c r="N161" s="259">
        <f t="shared" ref="N161:AD161" si="139">IFERROR((N58-N129)/N129,0)</f>
        <v>0</v>
      </c>
      <c r="O161" s="259">
        <f t="shared" si="139"/>
        <v>0</v>
      </c>
      <c r="P161" s="259">
        <f t="shared" si="139"/>
        <v>-3.6860170123862112E-3</v>
      </c>
      <c r="Q161" s="259">
        <f t="shared" si="139"/>
        <v>1.5838612870956986E-3</v>
      </c>
      <c r="R161" s="259">
        <f t="shared" si="139"/>
        <v>1.196070055531824E-3</v>
      </c>
      <c r="S161" s="259">
        <f t="shared" si="139"/>
        <v>-5.8976301266096742E-3</v>
      </c>
      <c r="T161" s="259">
        <f t="shared" si="139"/>
        <v>6.6371681415929203E-3</v>
      </c>
      <c r="U161" s="259">
        <f t="shared" si="139"/>
        <v>0</v>
      </c>
      <c r="V161" s="259">
        <f t="shared" si="139"/>
        <v>0</v>
      </c>
      <c r="W161" s="259">
        <f t="shared" si="139"/>
        <v>0</v>
      </c>
      <c r="X161" s="259">
        <f t="shared" si="139"/>
        <v>0</v>
      </c>
      <c r="Y161" s="259">
        <f t="shared" si="139"/>
        <v>-5.6150130565961335E-4</v>
      </c>
      <c r="Z161" s="259">
        <f t="shared" si="139"/>
        <v>-4.1889203057903494E-4</v>
      </c>
      <c r="AA161" s="259">
        <f t="shared" si="139"/>
        <v>0</v>
      </c>
      <c r="AB161" s="259">
        <f t="shared" si="139"/>
        <v>0</v>
      </c>
      <c r="AC161" s="259">
        <f t="shared" si="139"/>
        <v>0</v>
      </c>
      <c r="AD161" s="259">
        <f t="shared" si="139"/>
        <v>0</v>
      </c>
    </row>
    <row r="162" spans="1:37" hidden="1" outlineLevel="1" x14ac:dyDescent="0.25">
      <c r="A162" s="14" t="s">
        <v>47</v>
      </c>
      <c r="B162" s="108">
        <f t="shared" si="118"/>
        <v>0</v>
      </c>
      <c r="C162" s="108">
        <f t="shared" si="118"/>
        <v>0</v>
      </c>
      <c r="D162" s="108"/>
      <c r="E162" s="108"/>
      <c r="F162" s="108">
        <f t="shared" ref="F162:L162" si="140">IFERROR((F59-F130)/F130,0)</f>
        <v>0</v>
      </c>
      <c r="G162" s="108">
        <f t="shared" si="140"/>
        <v>0</v>
      </c>
      <c r="H162" s="108">
        <f t="shared" si="140"/>
        <v>0</v>
      </c>
      <c r="I162" s="108">
        <f t="shared" si="140"/>
        <v>0</v>
      </c>
      <c r="J162" s="108">
        <f t="shared" si="140"/>
        <v>0</v>
      </c>
      <c r="K162" s="108">
        <f t="shared" si="140"/>
        <v>0</v>
      </c>
      <c r="L162" s="108">
        <f t="shared" si="140"/>
        <v>0</v>
      </c>
      <c r="M162" s="108">
        <f t="shared" ref="M162" si="141">IFERROR((M59-M130)/M130,0)</f>
        <v>0</v>
      </c>
      <c r="N162" s="108">
        <f t="shared" ref="N162:AD162" si="142">IFERROR((N59-N130)/N130,0)</f>
        <v>0</v>
      </c>
      <c r="O162" s="108">
        <f t="shared" si="142"/>
        <v>0</v>
      </c>
      <c r="P162" s="108">
        <f t="shared" si="142"/>
        <v>0</v>
      </c>
      <c r="Q162" s="108">
        <f t="shared" si="142"/>
        <v>0</v>
      </c>
      <c r="R162" s="108">
        <f t="shared" si="142"/>
        <v>0</v>
      </c>
      <c r="S162" s="108">
        <f t="shared" si="142"/>
        <v>0</v>
      </c>
      <c r="T162" s="108">
        <f t="shared" si="142"/>
        <v>0</v>
      </c>
      <c r="U162" s="108">
        <f t="shared" si="142"/>
        <v>0</v>
      </c>
      <c r="V162" s="108">
        <f t="shared" si="142"/>
        <v>0</v>
      </c>
      <c r="W162" s="108">
        <f t="shared" si="142"/>
        <v>0</v>
      </c>
      <c r="X162" s="108">
        <f t="shared" si="142"/>
        <v>0</v>
      </c>
      <c r="Y162" s="108">
        <f t="shared" si="142"/>
        <v>0</v>
      </c>
      <c r="Z162" s="108">
        <f t="shared" si="142"/>
        <v>0</v>
      </c>
      <c r="AA162" s="108">
        <f t="shared" si="142"/>
        <v>0</v>
      </c>
      <c r="AB162" s="108">
        <f t="shared" si="142"/>
        <v>0</v>
      </c>
      <c r="AC162" s="108">
        <f t="shared" si="142"/>
        <v>0</v>
      </c>
      <c r="AD162" s="108">
        <f t="shared" si="142"/>
        <v>0</v>
      </c>
    </row>
    <row r="163" spans="1:37" hidden="1" outlineLevel="1" x14ac:dyDescent="0.25">
      <c r="A163" s="257" t="s">
        <v>18</v>
      </c>
      <c r="B163" s="259">
        <f t="shared" si="118"/>
        <v>0</v>
      </c>
      <c r="C163" s="259">
        <f t="shared" si="118"/>
        <v>0</v>
      </c>
      <c r="D163" s="259"/>
      <c r="E163" s="259"/>
      <c r="F163" s="259">
        <f t="shared" ref="F163:L163" si="143">IFERROR((F60-F131)/F131,0)</f>
        <v>0</v>
      </c>
      <c r="G163" s="259">
        <f t="shared" si="143"/>
        <v>0</v>
      </c>
      <c r="H163" s="259">
        <f t="shared" si="143"/>
        <v>0</v>
      </c>
      <c r="I163" s="259">
        <f t="shared" si="143"/>
        <v>0</v>
      </c>
      <c r="J163" s="259">
        <f t="shared" si="143"/>
        <v>0</v>
      </c>
      <c r="K163" s="259">
        <f t="shared" si="143"/>
        <v>0</v>
      </c>
      <c r="L163" s="259">
        <f t="shared" si="143"/>
        <v>0</v>
      </c>
      <c r="M163" s="259">
        <f t="shared" ref="M163" si="144">IFERROR((M60-M131)/M131,0)</f>
        <v>0</v>
      </c>
      <c r="N163" s="259">
        <f t="shared" ref="N163:AD163" si="145">IFERROR((N60-N131)/N131,0)</f>
        <v>0</v>
      </c>
      <c r="O163" s="259">
        <f t="shared" si="145"/>
        <v>0</v>
      </c>
      <c r="P163" s="259">
        <f t="shared" si="145"/>
        <v>0</v>
      </c>
      <c r="Q163" s="259">
        <f t="shared" si="145"/>
        <v>0</v>
      </c>
      <c r="R163" s="259">
        <f t="shared" si="145"/>
        <v>0</v>
      </c>
      <c r="S163" s="259">
        <f t="shared" si="145"/>
        <v>0</v>
      </c>
      <c r="T163" s="259">
        <f t="shared" si="145"/>
        <v>0</v>
      </c>
      <c r="U163" s="259">
        <f t="shared" si="145"/>
        <v>0</v>
      </c>
      <c r="V163" s="259">
        <f t="shared" si="145"/>
        <v>0</v>
      </c>
      <c r="W163" s="259">
        <f t="shared" si="145"/>
        <v>0</v>
      </c>
      <c r="X163" s="259">
        <f t="shared" si="145"/>
        <v>0</v>
      </c>
      <c r="Y163" s="259">
        <f t="shared" si="145"/>
        <v>0</v>
      </c>
      <c r="Z163" s="259">
        <f t="shared" si="145"/>
        <v>0</v>
      </c>
      <c r="AA163" s="259">
        <f t="shared" si="145"/>
        <v>0</v>
      </c>
      <c r="AB163" s="259">
        <f t="shared" si="145"/>
        <v>0</v>
      </c>
      <c r="AC163" s="259">
        <f t="shared" si="145"/>
        <v>0</v>
      </c>
      <c r="AD163" s="259">
        <f t="shared" si="145"/>
        <v>0</v>
      </c>
    </row>
    <row r="164" spans="1:37" hidden="1" outlineLevel="1" x14ac:dyDescent="0.25">
      <c r="A164" s="257" t="s">
        <v>21</v>
      </c>
      <c r="B164" s="259">
        <f t="shared" si="118"/>
        <v>0</v>
      </c>
      <c r="C164" s="259">
        <f t="shared" si="118"/>
        <v>0</v>
      </c>
      <c r="D164" s="259"/>
      <c r="E164" s="259"/>
      <c r="F164" s="259">
        <f t="shared" ref="F164:L164" si="146">IFERROR((F61-F132)/F132,0)</f>
        <v>0</v>
      </c>
      <c r="G164" s="259">
        <f t="shared" si="146"/>
        <v>0</v>
      </c>
      <c r="H164" s="259">
        <f t="shared" si="146"/>
        <v>0</v>
      </c>
      <c r="I164" s="259">
        <f t="shared" si="146"/>
        <v>0</v>
      </c>
      <c r="J164" s="259">
        <f t="shared" si="146"/>
        <v>0</v>
      </c>
      <c r="K164" s="259">
        <f t="shared" si="146"/>
        <v>0</v>
      </c>
      <c r="L164" s="259">
        <f t="shared" si="146"/>
        <v>4.9402967535523148E-4</v>
      </c>
      <c r="M164" s="259">
        <f t="shared" ref="M164" si="147">IFERROR((M61-M132)/M132,0)</f>
        <v>0</v>
      </c>
      <c r="N164" s="259">
        <f t="shared" ref="N164:AD164" si="148">IFERROR((N61-N132)/N132,0)</f>
        <v>0</v>
      </c>
      <c r="O164" s="259">
        <f t="shared" si="148"/>
        <v>0</v>
      </c>
      <c r="P164" s="259">
        <f t="shared" si="148"/>
        <v>-3.6860170123862112E-3</v>
      </c>
      <c r="Q164" s="259">
        <f t="shared" si="148"/>
        <v>1.5838612870956986E-3</v>
      </c>
      <c r="R164" s="259">
        <f t="shared" si="148"/>
        <v>1.196070055531824E-3</v>
      </c>
      <c r="S164" s="259">
        <f t="shared" si="148"/>
        <v>-5.8976301266096742E-3</v>
      </c>
      <c r="T164" s="259">
        <f t="shared" si="148"/>
        <v>6.6371681415929203E-3</v>
      </c>
      <c r="U164" s="259">
        <f t="shared" si="148"/>
        <v>0</v>
      </c>
      <c r="V164" s="259">
        <f t="shared" si="148"/>
        <v>0</v>
      </c>
      <c r="W164" s="259">
        <f t="shared" si="148"/>
        <v>0</v>
      </c>
      <c r="X164" s="259">
        <f t="shared" si="148"/>
        <v>0</v>
      </c>
      <c r="Y164" s="259">
        <f t="shared" si="148"/>
        <v>-5.6150130565961335E-4</v>
      </c>
      <c r="Z164" s="259">
        <f t="shared" si="148"/>
        <v>-4.1889203057903494E-4</v>
      </c>
      <c r="AA164" s="259">
        <f t="shared" si="148"/>
        <v>0</v>
      </c>
      <c r="AB164" s="259">
        <f t="shared" si="148"/>
        <v>0</v>
      </c>
      <c r="AC164" s="259">
        <f t="shared" si="148"/>
        <v>0</v>
      </c>
      <c r="AD164" s="259">
        <f t="shared" si="148"/>
        <v>0</v>
      </c>
    </row>
    <row r="165" spans="1:37" hidden="1" outlineLevel="1" x14ac:dyDescent="0.25">
      <c r="A165" s="14" t="s">
        <v>48</v>
      </c>
      <c r="B165" s="107">
        <f t="shared" si="118"/>
        <v>0</v>
      </c>
      <c r="C165" s="107">
        <f t="shared" si="118"/>
        <v>0</v>
      </c>
      <c r="D165" s="107"/>
      <c r="E165" s="107"/>
      <c r="F165" s="107">
        <f t="shared" ref="F165:L165" si="149">IFERROR((F62-F133)/F133,0)</f>
        <v>0</v>
      </c>
      <c r="G165" s="107">
        <f t="shared" si="149"/>
        <v>0</v>
      </c>
      <c r="H165" s="107">
        <f t="shared" si="149"/>
        <v>0</v>
      </c>
      <c r="I165" s="107">
        <f t="shared" si="149"/>
        <v>0</v>
      </c>
      <c r="J165" s="107">
        <f t="shared" si="149"/>
        <v>0</v>
      </c>
      <c r="K165" s="107">
        <f t="shared" si="149"/>
        <v>0</v>
      </c>
      <c r="L165" s="107">
        <f t="shared" si="149"/>
        <v>0</v>
      </c>
      <c r="M165" s="107">
        <f t="shared" ref="M165" si="150">IFERROR((M62-M133)/M133,0)</f>
        <v>0</v>
      </c>
      <c r="N165" s="107">
        <f t="shared" ref="N165:AD165" si="151">IFERROR((N62-N133)/N133,0)</f>
        <v>0</v>
      </c>
      <c r="O165" s="107">
        <f t="shared" si="151"/>
        <v>0</v>
      </c>
      <c r="P165" s="107">
        <f t="shared" si="151"/>
        <v>0</v>
      </c>
      <c r="Q165" s="107">
        <f t="shared" si="151"/>
        <v>0</v>
      </c>
      <c r="R165" s="107">
        <f t="shared" si="151"/>
        <v>0</v>
      </c>
      <c r="S165" s="107">
        <f t="shared" si="151"/>
        <v>0</v>
      </c>
      <c r="T165" s="107">
        <f t="shared" si="151"/>
        <v>0</v>
      </c>
      <c r="U165" s="107">
        <f t="shared" si="151"/>
        <v>0</v>
      </c>
      <c r="V165" s="107">
        <f t="shared" si="151"/>
        <v>0</v>
      </c>
      <c r="W165" s="107">
        <f t="shared" si="151"/>
        <v>0</v>
      </c>
      <c r="X165" s="107">
        <f t="shared" si="151"/>
        <v>0</v>
      </c>
      <c r="Y165" s="107">
        <f t="shared" si="151"/>
        <v>0</v>
      </c>
      <c r="Z165" s="107">
        <f t="shared" si="151"/>
        <v>0</v>
      </c>
      <c r="AA165" s="107">
        <f t="shared" si="151"/>
        <v>0</v>
      </c>
      <c r="AB165" s="107">
        <f t="shared" si="151"/>
        <v>0</v>
      </c>
      <c r="AC165" s="107">
        <f t="shared" si="151"/>
        <v>0</v>
      </c>
      <c r="AD165" s="107">
        <f t="shared" si="151"/>
        <v>0</v>
      </c>
    </row>
    <row r="166" spans="1:37" hidden="1" outlineLevel="1" x14ac:dyDescent="0.25">
      <c r="A166" s="257" t="s">
        <v>60</v>
      </c>
      <c r="B166" s="259">
        <f t="shared" si="118"/>
        <v>0</v>
      </c>
      <c r="C166" s="259">
        <f t="shared" si="118"/>
        <v>0</v>
      </c>
      <c r="D166" s="259"/>
      <c r="E166" s="259"/>
      <c r="F166" s="259">
        <f t="shared" ref="F166:L166" si="152">IFERROR((F63-F134)/F134,0)</f>
        <v>0</v>
      </c>
      <c r="G166" s="259">
        <f t="shared" si="152"/>
        <v>0</v>
      </c>
      <c r="H166" s="259">
        <f t="shared" si="152"/>
        <v>0</v>
      </c>
      <c r="I166" s="259">
        <f t="shared" si="152"/>
        <v>0</v>
      </c>
      <c r="J166" s="259">
        <f t="shared" si="152"/>
        <v>0</v>
      </c>
      <c r="K166" s="259">
        <f t="shared" si="152"/>
        <v>0</v>
      </c>
      <c r="L166" s="259">
        <f t="shared" si="152"/>
        <v>4.9402967535523148E-4</v>
      </c>
      <c r="M166" s="259">
        <f t="shared" ref="M166" si="153">IFERROR((M63-M134)/M134,0)</f>
        <v>0</v>
      </c>
      <c r="N166" s="259">
        <f t="shared" ref="N166:AD166" si="154">IFERROR((N63-N134)/N134,0)</f>
        <v>0</v>
      </c>
      <c r="O166" s="259">
        <f t="shared" si="154"/>
        <v>0</v>
      </c>
      <c r="P166" s="259">
        <f t="shared" si="154"/>
        <v>-3.6860170123862112E-3</v>
      </c>
      <c r="Q166" s="259">
        <f t="shared" si="154"/>
        <v>1.5838612870956986E-3</v>
      </c>
      <c r="R166" s="259">
        <f t="shared" si="154"/>
        <v>1.196070055531824E-3</v>
      </c>
      <c r="S166" s="259">
        <f t="shared" si="154"/>
        <v>-5.8976301266096742E-3</v>
      </c>
      <c r="T166" s="259">
        <f t="shared" si="154"/>
        <v>6.6371681415929203E-3</v>
      </c>
      <c r="U166" s="259">
        <f t="shared" si="154"/>
        <v>0</v>
      </c>
      <c r="V166" s="259">
        <f t="shared" si="154"/>
        <v>0</v>
      </c>
      <c r="W166" s="259">
        <f t="shared" si="154"/>
        <v>0</v>
      </c>
      <c r="X166" s="259">
        <f t="shared" si="154"/>
        <v>0</v>
      </c>
      <c r="Y166" s="259">
        <f t="shared" si="154"/>
        <v>-5.6150130565961335E-4</v>
      </c>
      <c r="Z166" s="259">
        <f t="shared" si="154"/>
        <v>-4.1889203057903494E-4</v>
      </c>
      <c r="AA166" s="259">
        <f t="shared" si="154"/>
        <v>0</v>
      </c>
      <c r="AB166" s="259">
        <f t="shared" si="154"/>
        <v>0</v>
      </c>
      <c r="AC166" s="259">
        <f t="shared" si="154"/>
        <v>0</v>
      </c>
      <c r="AD166" s="259">
        <f t="shared" si="154"/>
        <v>0</v>
      </c>
    </row>
    <row r="167" spans="1:37" hidden="1" outlineLevel="1" x14ac:dyDescent="0.25">
      <c r="A167" s="14" t="s">
        <v>49</v>
      </c>
      <c r="B167" s="107">
        <f t="shared" si="118"/>
        <v>0</v>
      </c>
      <c r="C167" s="107">
        <f t="shared" si="118"/>
        <v>0</v>
      </c>
      <c r="D167" s="107"/>
      <c r="E167" s="107"/>
      <c r="F167" s="107">
        <f t="shared" ref="F167:L167" si="155">IFERROR((F64-F135)/F135,0)</f>
        <v>0</v>
      </c>
      <c r="G167" s="107">
        <f t="shared" si="155"/>
        <v>0</v>
      </c>
      <c r="H167" s="107">
        <f t="shared" si="155"/>
        <v>0</v>
      </c>
      <c r="I167" s="107">
        <f t="shared" si="155"/>
        <v>0</v>
      </c>
      <c r="J167" s="107">
        <f t="shared" si="155"/>
        <v>0</v>
      </c>
      <c r="K167" s="107">
        <f t="shared" si="155"/>
        <v>0</v>
      </c>
      <c r="L167" s="107">
        <f t="shared" si="155"/>
        <v>0</v>
      </c>
      <c r="M167" s="107">
        <f t="shared" ref="M167" si="156">IFERROR((M64-M135)/M135,0)</f>
        <v>0</v>
      </c>
      <c r="N167" s="107">
        <f t="shared" ref="N167:AD167" si="157">IFERROR((N64-N135)/N135,0)</f>
        <v>0</v>
      </c>
      <c r="O167" s="107">
        <f t="shared" si="157"/>
        <v>0</v>
      </c>
      <c r="P167" s="107">
        <f t="shared" si="157"/>
        <v>0</v>
      </c>
      <c r="Q167" s="107">
        <f t="shared" si="157"/>
        <v>0</v>
      </c>
      <c r="R167" s="107">
        <f t="shared" si="157"/>
        <v>0</v>
      </c>
      <c r="S167" s="107">
        <f t="shared" si="157"/>
        <v>0</v>
      </c>
      <c r="T167" s="107">
        <f t="shared" si="157"/>
        <v>0</v>
      </c>
      <c r="U167" s="107">
        <f t="shared" si="157"/>
        <v>0</v>
      </c>
      <c r="V167" s="107">
        <f t="shared" si="157"/>
        <v>0</v>
      </c>
      <c r="W167" s="107">
        <f t="shared" si="157"/>
        <v>0</v>
      </c>
      <c r="X167" s="107">
        <f t="shared" si="157"/>
        <v>0</v>
      </c>
      <c r="Y167" s="107">
        <f t="shared" si="157"/>
        <v>0</v>
      </c>
      <c r="Z167" s="107">
        <f t="shared" si="157"/>
        <v>0</v>
      </c>
      <c r="AA167" s="107">
        <f t="shared" si="157"/>
        <v>0</v>
      </c>
      <c r="AB167" s="107">
        <f t="shared" si="157"/>
        <v>0</v>
      </c>
      <c r="AC167" s="107">
        <f t="shared" si="157"/>
        <v>0</v>
      </c>
      <c r="AD167" s="107">
        <f t="shared" si="157"/>
        <v>0</v>
      </c>
    </row>
    <row r="168" spans="1:37" hidden="1" outlineLevel="1" x14ac:dyDescent="0.25">
      <c r="A168" s="257" t="s">
        <v>61</v>
      </c>
      <c r="B168" s="259">
        <f t="shared" si="118"/>
        <v>0</v>
      </c>
      <c r="C168" s="259">
        <f t="shared" si="118"/>
        <v>0</v>
      </c>
      <c r="D168" s="259"/>
      <c r="E168" s="259"/>
      <c r="F168" s="259">
        <f t="shared" ref="F168:L168" si="158">IFERROR((F65-F136)/F136,0)</f>
        <v>0</v>
      </c>
      <c r="G168" s="259">
        <f t="shared" si="158"/>
        <v>0</v>
      </c>
      <c r="H168" s="259">
        <f t="shared" si="158"/>
        <v>0</v>
      </c>
      <c r="I168" s="259">
        <f t="shared" si="158"/>
        <v>0</v>
      </c>
      <c r="J168" s="259">
        <f t="shared" si="158"/>
        <v>0</v>
      </c>
      <c r="K168" s="259">
        <f t="shared" si="158"/>
        <v>0</v>
      </c>
      <c r="L168" s="259">
        <f t="shared" si="158"/>
        <v>4.9402967535523148E-4</v>
      </c>
      <c r="M168" s="259">
        <f t="shared" ref="M168" si="159">IFERROR((M65-M136)/M136,0)</f>
        <v>0</v>
      </c>
      <c r="N168" s="259">
        <f t="shared" ref="N168:AD168" si="160">IFERROR((N65-N136)/N136,0)</f>
        <v>0</v>
      </c>
      <c r="O168" s="259">
        <f t="shared" si="160"/>
        <v>0</v>
      </c>
      <c r="P168" s="259">
        <f t="shared" si="160"/>
        <v>-3.6860170123862112E-3</v>
      </c>
      <c r="Q168" s="259">
        <f t="shared" si="160"/>
        <v>1.5838612870956986E-3</v>
      </c>
      <c r="R168" s="259">
        <f t="shared" si="160"/>
        <v>1.196070055531824E-3</v>
      </c>
      <c r="S168" s="259">
        <f t="shared" si="160"/>
        <v>-5.8976301266096742E-3</v>
      </c>
      <c r="T168" s="259">
        <f t="shared" si="160"/>
        <v>6.6371681415929203E-3</v>
      </c>
      <c r="U168" s="259">
        <f t="shared" si="160"/>
        <v>0</v>
      </c>
      <c r="V168" s="259">
        <f t="shared" si="160"/>
        <v>0</v>
      </c>
      <c r="W168" s="259">
        <f t="shared" si="160"/>
        <v>0</v>
      </c>
      <c r="X168" s="259">
        <f t="shared" si="160"/>
        <v>0</v>
      </c>
      <c r="Y168" s="259">
        <f t="shared" si="160"/>
        <v>-5.6150130565961335E-4</v>
      </c>
      <c r="Z168" s="259">
        <f t="shared" si="160"/>
        <v>-4.1889203057903494E-4</v>
      </c>
      <c r="AA168" s="259">
        <f t="shared" si="160"/>
        <v>0</v>
      </c>
      <c r="AB168" s="259">
        <f t="shared" si="160"/>
        <v>0</v>
      </c>
      <c r="AC168" s="259">
        <f t="shared" si="160"/>
        <v>0</v>
      </c>
      <c r="AD168" s="259">
        <f t="shared" si="160"/>
        <v>0</v>
      </c>
    </row>
    <row r="169" spans="1:37" hidden="1" outlineLevel="1" x14ac:dyDescent="0.25">
      <c r="A169" s="14" t="s">
        <v>50</v>
      </c>
      <c r="B169" s="107">
        <f t="shared" ref="B169:C172" si="161">IFERROR((B69-B137)/B137,0)</f>
        <v>0</v>
      </c>
      <c r="C169" s="107">
        <f t="shared" si="161"/>
        <v>0</v>
      </c>
      <c r="D169" s="107"/>
      <c r="E169" s="107"/>
      <c r="F169" s="107">
        <f t="shared" ref="F169:L169" si="162">IFERROR((F69-F137)/F137,0)</f>
        <v>0</v>
      </c>
      <c r="G169" s="107">
        <f t="shared" si="162"/>
        <v>0</v>
      </c>
      <c r="H169" s="107">
        <f t="shared" si="162"/>
        <v>0</v>
      </c>
      <c r="I169" s="107">
        <f t="shared" si="162"/>
        <v>0</v>
      </c>
      <c r="J169" s="107">
        <f t="shared" si="162"/>
        <v>0</v>
      </c>
      <c r="K169" s="107">
        <f t="shared" si="162"/>
        <v>0</v>
      </c>
      <c r="L169" s="107">
        <f t="shared" si="162"/>
        <v>0</v>
      </c>
      <c r="M169" s="107">
        <f t="shared" ref="M169" si="163">IFERROR((M69-M137)/M137,0)</f>
        <v>0</v>
      </c>
      <c r="N169" s="107">
        <f t="shared" ref="N169:AD169" si="164">IFERROR((N69-N137)/N137,0)</f>
        <v>0</v>
      </c>
      <c r="O169" s="107">
        <f t="shared" si="164"/>
        <v>0</v>
      </c>
      <c r="P169" s="107">
        <f t="shared" si="164"/>
        <v>0</v>
      </c>
      <c r="Q169" s="107">
        <f t="shared" si="164"/>
        <v>0</v>
      </c>
      <c r="R169" s="107">
        <f t="shared" si="164"/>
        <v>0</v>
      </c>
      <c r="S169" s="107">
        <f t="shared" si="164"/>
        <v>0</v>
      </c>
      <c r="T169" s="107">
        <f t="shared" si="164"/>
        <v>0</v>
      </c>
      <c r="U169" s="107">
        <f t="shared" si="164"/>
        <v>0</v>
      </c>
      <c r="V169" s="107">
        <f t="shared" si="164"/>
        <v>0</v>
      </c>
      <c r="W169" s="107">
        <f t="shared" si="164"/>
        <v>0</v>
      </c>
      <c r="X169" s="107">
        <f t="shared" si="164"/>
        <v>0</v>
      </c>
      <c r="Y169" s="107">
        <f t="shared" si="164"/>
        <v>0</v>
      </c>
      <c r="Z169" s="107">
        <f t="shared" si="164"/>
        <v>0</v>
      </c>
      <c r="AA169" s="107">
        <f t="shared" si="164"/>
        <v>0</v>
      </c>
      <c r="AB169" s="107">
        <f t="shared" si="164"/>
        <v>0</v>
      </c>
      <c r="AC169" s="107">
        <f t="shared" si="164"/>
        <v>0</v>
      </c>
      <c r="AD169" s="107">
        <f t="shared" si="164"/>
        <v>0</v>
      </c>
    </row>
    <row r="170" spans="1:37" hidden="1" outlineLevel="1" x14ac:dyDescent="0.25">
      <c r="A170" s="257" t="s">
        <v>19</v>
      </c>
      <c r="B170" s="259">
        <f t="shared" si="161"/>
        <v>0</v>
      </c>
      <c r="C170" s="259">
        <f t="shared" si="161"/>
        <v>0</v>
      </c>
      <c r="D170" s="259"/>
      <c r="E170" s="259"/>
      <c r="F170" s="259">
        <f t="shared" ref="F170:L170" si="165">IFERROR((F70-F138)/F138,0)</f>
        <v>0</v>
      </c>
      <c r="G170" s="259">
        <f t="shared" si="165"/>
        <v>0</v>
      </c>
      <c r="H170" s="259">
        <f t="shared" si="165"/>
        <v>0</v>
      </c>
      <c r="I170" s="259">
        <f t="shared" si="165"/>
        <v>0</v>
      </c>
      <c r="J170" s="259">
        <f t="shared" si="165"/>
        <v>0</v>
      </c>
      <c r="K170" s="259">
        <f t="shared" si="165"/>
        <v>0</v>
      </c>
      <c r="L170" s="259">
        <f t="shared" si="165"/>
        <v>0</v>
      </c>
      <c r="M170" s="259">
        <f t="shared" ref="M170" si="166">IFERROR((M70-M138)/M138,0)</f>
        <v>0</v>
      </c>
      <c r="N170" s="259">
        <f t="shared" ref="N170:AD170" si="167">IFERROR((N70-N138)/N138,0)</f>
        <v>0</v>
      </c>
      <c r="O170" s="259">
        <f t="shared" si="167"/>
        <v>0</v>
      </c>
      <c r="P170" s="259">
        <f t="shared" si="167"/>
        <v>0</v>
      </c>
      <c r="Q170" s="259">
        <f t="shared" si="167"/>
        <v>0</v>
      </c>
      <c r="R170" s="259">
        <f t="shared" si="167"/>
        <v>0</v>
      </c>
      <c r="S170" s="259">
        <f t="shared" si="167"/>
        <v>0</v>
      </c>
      <c r="T170" s="259">
        <f t="shared" si="167"/>
        <v>0</v>
      </c>
      <c r="U170" s="259">
        <f t="shared" si="167"/>
        <v>0</v>
      </c>
      <c r="V170" s="259">
        <f t="shared" si="167"/>
        <v>0</v>
      </c>
      <c r="W170" s="259">
        <f t="shared" si="167"/>
        <v>0</v>
      </c>
      <c r="X170" s="259">
        <f t="shared" si="167"/>
        <v>0</v>
      </c>
      <c r="Y170" s="259">
        <f t="shared" si="167"/>
        <v>0</v>
      </c>
      <c r="Z170" s="259">
        <f t="shared" si="167"/>
        <v>0</v>
      </c>
      <c r="AA170" s="259">
        <f t="shared" si="167"/>
        <v>0</v>
      </c>
      <c r="AB170" s="259">
        <f t="shared" si="167"/>
        <v>0</v>
      </c>
      <c r="AC170" s="259">
        <f t="shared" si="167"/>
        <v>0</v>
      </c>
      <c r="AD170" s="259">
        <f t="shared" si="167"/>
        <v>0</v>
      </c>
    </row>
    <row r="171" spans="1:37" hidden="1" outlineLevel="1" x14ac:dyDescent="0.25">
      <c r="A171" s="257" t="s">
        <v>53</v>
      </c>
      <c r="B171" s="259">
        <f t="shared" si="161"/>
        <v>0</v>
      </c>
      <c r="C171" s="259">
        <f t="shared" si="161"/>
        <v>0</v>
      </c>
      <c r="D171" s="259"/>
      <c r="E171" s="259"/>
      <c r="F171" s="259">
        <f t="shared" ref="F171:L171" si="168">IFERROR((F71-F139)/F139,0)</f>
        <v>0</v>
      </c>
      <c r="G171" s="259">
        <f t="shared" si="168"/>
        <v>0</v>
      </c>
      <c r="H171" s="259">
        <f t="shared" si="168"/>
        <v>0</v>
      </c>
      <c r="I171" s="259">
        <f t="shared" si="168"/>
        <v>0</v>
      </c>
      <c r="J171" s="259">
        <f t="shared" si="168"/>
        <v>0</v>
      </c>
      <c r="K171" s="259">
        <f t="shared" si="168"/>
        <v>0</v>
      </c>
      <c r="L171" s="259">
        <f t="shared" si="168"/>
        <v>0</v>
      </c>
      <c r="M171" s="259">
        <f t="shared" ref="M171" si="169">IFERROR((M71-M139)/M139,0)</f>
        <v>0</v>
      </c>
      <c r="N171" s="259">
        <f t="shared" ref="N171:AD171" si="170">IFERROR((N71-N139)/N139,0)</f>
        <v>0</v>
      </c>
      <c r="O171" s="259">
        <f t="shared" si="170"/>
        <v>0</v>
      </c>
      <c r="P171" s="259">
        <f t="shared" si="170"/>
        <v>0</v>
      </c>
      <c r="Q171" s="259">
        <f t="shared" si="170"/>
        <v>0</v>
      </c>
      <c r="R171" s="259">
        <f t="shared" si="170"/>
        <v>0</v>
      </c>
      <c r="S171" s="259">
        <f t="shared" si="170"/>
        <v>0</v>
      </c>
      <c r="T171" s="259">
        <f t="shared" si="170"/>
        <v>0</v>
      </c>
      <c r="U171" s="259">
        <f t="shared" si="170"/>
        <v>0</v>
      </c>
      <c r="V171" s="259">
        <f t="shared" si="170"/>
        <v>0</v>
      </c>
      <c r="W171" s="259">
        <f t="shared" si="170"/>
        <v>0</v>
      </c>
      <c r="X171" s="259">
        <f t="shared" si="170"/>
        <v>0</v>
      </c>
      <c r="Y171" s="259">
        <f t="shared" si="170"/>
        <v>0</v>
      </c>
      <c r="Z171" s="259">
        <f t="shared" si="170"/>
        <v>0</v>
      </c>
      <c r="AA171" s="259">
        <f t="shared" si="170"/>
        <v>0</v>
      </c>
      <c r="AB171" s="259">
        <f t="shared" si="170"/>
        <v>0</v>
      </c>
      <c r="AC171" s="259">
        <f t="shared" si="170"/>
        <v>0</v>
      </c>
      <c r="AD171" s="259">
        <f t="shared" si="170"/>
        <v>0</v>
      </c>
    </row>
    <row r="172" spans="1:37" hidden="1" outlineLevel="1" x14ac:dyDescent="0.25">
      <c r="A172" s="17" t="s">
        <v>187</v>
      </c>
      <c r="B172" s="109">
        <f t="shared" si="161"/>
        <v>0</v>
      </c>
      <c r="C172" s="109">
        <f t="shared" si="161"/>
        <v>0</v>
      </c>
      <c r="D172" s="109"/>
      <c r="E172" s="109"/>
      <c r="F172" s="109">
        <f t="shared" ref="F172:L172" si="171">IFERROR((F72-F140)/F140,0)</f>
        <v>0</v>
      </c>
      <c r="G172" s="109">
        <f t="shared" si="171"/>
        <v>0</v>
      </c>
      <c r="H172" s="109">
        <f t="shared" si="171"/>
        <v>0</v>
      </c>
      <c r="I172" s="109">
        <f t="shared" si="171"/>
        <v>0</v>
      </c>
      <c r="J172" s="109">
        <f t="shared" si="171"/>
        <v>0</v>
      </c>
      <c r="K172" s="109">
        <f t="shared" si="171"/>
        <v>0</v>
      </c>
      <c r="L172" s="109">
        <f t="shared" si="171"/>
        <v>4.9402967535523148E-4</v>
      </c>
      <c r="M172" s="109">
        <f t="shared" ref="M172" si="172">IFERROR((M72-M140)/M140,0)</f>
        <v>0</v>
      </c>
      <c r="N172" s="109">
        <f t="shared" ref="N172:AD172" si="173">IFERROR((N72-N140)/N140,0)</f>
        <v>0</v>
      </c>
      <c r="O172" s="109">
        <f t="shared" si="173"/>
        <v>0</v>
      </c>
      <c r="P172" s="109">
        <f t="shared" si="173"/>
        <v>-3.6860170123862112E-3</v>
      </c>
      <c r="Q172" s="109">
        <f t="shared" si="173"/>
        <v>1.5838612870956986E-3</v>
      </c>
      <c r="R172" s="109">
        <f t="shared" si="173"/>
        <v>1.196070055531824E-3</v>
      </c>
      <c r="S172" s="109">
        <f t="shared" si="173"/>
        <v>-5.8976301266096742E-3</v>
      </c>
      <c r="T172" s="109">
        <f t="shared" si="173"/>
        <v>6.6371681415929203E-3</v>
      </c>
      <c r="U172" s="109">
        <f t="shared" si="173"/>
        <v>0</v>
      </c>
      <c r="V172" s="109">
        <f t="shared" si="173"/>
        <v>0</v>
      </c>
      <c r="W172" s="109">
        <f t="shared" si="173"/>
        <v>0</v>
      </c>
      <c r="X172" s="109">
        <f t="shared" si="173"/>
        <v>0</v>
      </c>
      <c r="Y172" s="109">
        <f t="shared" si="173"/>
        <v>-5.6150130565961335E-4</v>
      </c>
      <c r="Z172" s="109">
        <f t="shared" si="173"/>
        <v>-4.1889203057903494E-4</v>
      </c>
      <c r="AA172" s="109">
        <f t="shared" si="173"/>
        <v>0</v>
      </c>
      <c r="AB172" s="109">
        <f t="shared" si="173"/>
        <v>0</v>
      </c>
      <c r="AC172" s="109">
        <f t="shared" si="173"/>
        <v>0</v>
      </c>
      <c r="AD172" s="109">
        <f t="shared" si="173"/>
        <v>0</v>
      </c>
    </row>
    <row r="173" spans="1:37" hidden="1" outlineLevel="1" x14ac:dyDescent="0.25">
      <c r="S173" s="54"/>
      <c r="T173" s="54"/>
    </row>
    <row r="174" spans="1:37" hidden="1" outlineLevel="1" x14ac:dyDescent="0.25"/>
    <row r="175" spans="1:37" hidden="1" outlineLevel="1" x14ac:dyDescent="0.25">
      <c r="A175" s="444" t="s">
        <v>23</v>
      </c>
      <c r="B175" s="446" t="s">
        <v>193</v>
      </c>
      <c r="C175" s="447"/>
      <c r="D175" s="447"/>
      <c r="E175" s="447"/>
      <c r="F175" s="447"/>
      <c r="G175" s="447"/>
      <c r="H175" s="447"/>
      <c r="I175" s="447"/>
      <c r="J175" s="447"/>
      <c r="K175" s="447"/>
      <c r="L175" s="447"/>
      <c r="M175" s="447"/>
      <c r="N175" s="447"/>
      <c r="O175" s="447"/>
      <c r="P175" s="447"/>
      <c r="Q175" s="447"/>
      <c r="R175" s="447"/>
      <c r="S175" s="447"/>
      <c r="T175" s="447"/>
      <c r="U175" s="447"/>
      <c r="V175" s="447"/>
      <c r="W175" s="447"/>
      <c r="X175" s="447"/>
      <c r="Y175" s="447"/>
      <c r="Z175" s="447"/>
      <c r="AA175" s="447"/>
      <c r="AB175" s="447"/>
      <c r="AC175" s="447"/>
      <c r="AD175" s="448"/>
      <c r="AE175" s="75"/>
      <c r="AF175" s="76"/>
      <c r="AG175" s="76"/>
      <c r="AH175" s="76"/>
      <c r="AI175" s="76"/>
      <c r="AJ175" s="76"/>
      <c r="AK175" s="76"/>
    </row>
    <row r="176" spans="1:37" ht="38.25" hidden="1" outlineLevel="1" x14ac:dyDescent="0.25">
      <c r="A176" s="445"/>
      <c r="B176" s="29" t="str">
        <f>$B$38</f>
        <v>дол., $</v>
      </c>
      <c r="C176" s="29" t="str">
        <f>C38</f>
        <v>евро, €</v>
      </c>
      <c r="D176" s="29"/>
      <c r="E176" s="29"/>
      <c r="F176" s="29" t="str">
        <f t="shared" ref="F176:K176" si="174">F38</f>
        <v>фунт, £</v>
      </c>
      <c r="G176" s="29" t="str">
        <f t="shared" si="174"/>
        <v>иена, ¥100</v>
      </c>
      <c r="H176" s="29" t="str">
        <f t="shared" si="174"/>
        <v>AUS, $</v>
      </c>
      <c r="I176" s="29" t="str">
        <f t="shared" si="174"/>
        <v>шв.фр.</v>
      </c>
      <c r="J176" s="29" t="str">
        <f t="shared" si="174"/>
        <v>юань</v>
      </c>
      <c r="K176" s="29" t="str">
        <f t="shared" si="174"/>
        <v>тенге ЦБРФ</v>
      </c>
      <c r="L176" s="29" t="str">
        <f t="shared" ref="L176:O177" si="175">L38</f>
        <v>тенге за доллар</v>
      </c>
      <c r="M176" s="29" t="str">
        <f t="shared" si="175"/>
        <v>динар за доллар</v>
      </c>
      <c r="N176" s="29" t="str">
        <f t="shared" si="175"/>
        <v>динар (кросс-курс $)</v>
      </c>
      <c r="O176" s="29" t="str">
        <f t="shared" si="175"/>
        <v>динар (кросс-курс €)</v>
      </c>
      <c r="P176" s="29" t="str">
        <f>$P$38</f>
        <v>медь</v>
      </c>
      <c r="Q176" s="29" t="str">
        <f>$Q$38</f>
        <v>цинк</v>
      </c>
      <c r="R176" s="29" t="str">
        <f>$R$38</f>
        <v>никель</v>
      </c>
      <c r="S176" s="29" t="str">
        <f>$S$38</f>
        <v>свинец</v>
      </c>
      <c r="T176" s="29" t="str">
        <f>$T$38</f>
        <v>алюм.</v>
      </c>
      <c r="U176" s="29" t="str">
        <f>$U$38</f>
        <v>золото</v>
      </c>
      <c r="V176" s="29" t="str">
        <f>$V$38</f>
        <v>серебро</v>
      </c>
      <c r="W176" s="29" t="str">
        <f>$W$38</f>
        <v>платина</v>
      </c>
      <c r="X176" s="29" t="str">
        <f>$X$38</f>
        <v>паладий</v>
      </c>
      <c r="Y176" s="29" t="str">
        <f>$Y$38</f>
        <v>Зол/тр.ун</v>
      </c>
      <c r="Z176" s="29" t="str">
        <f>$Z$38</f>
        <v>Сер/тр.ун</v>
      </c>
      <c r="AA176" s="29" t="str">
        <f>AA38</f>
        <v>Плат/тр.ун</v>
      </c>
      <c r="AB176" s="29" t="str">
        <f>AB38</f>
        <v>Палл/тр.ун</v>
      </c>
      <c r="AC176" s="29" t="str">
        <f>AC38</f>
        <v>Уголь</v>
      </c>
      <c r="AD176" s="29" t="str">
        <f>AD38</f>
        <v>Gas</v>
      </c>
      <c r="AE176" s="77"/>
      <c r="AF176" s="77"/>
      <c r="AG176" s="77"/>
      <c r="AH176" s="77"/>
      <c r="AI176" s="77"/>
      <c r="AJ176" s="77"/>
      <c r="AK176" s="77"/>
    </row>
    <row r="177" spans="1:53" hidden="1" outlineLevel="1" x14ac:dyDescent="0.25">
      <c r="A177" s="19" t="s">
        <v>38</v>
      </c>
      <c r="B177" s="20">
        <f t="shared" ref="B177:AD177" si="176">B39</f>
        <v>63</v>
      </c>
      <c r="C177" s="20">
        <f t="shared" si="176"/>
        <v>60</v>
      </c>
      <c r="D177" s="20"/>
      <c r="E177" s="20"/>
      <c r="F177" s="20" t="str">
        <f t="shared" si="176"/>
        <v>-</v>
      </c>
      <c r="G177" s="20" t="str">
        <f t="shared" si="176"/>
        <v>-</v>
      </c>
      <c r="H177" s="20" t="str">
        <f t="shared" si="176"/>
        <v>-</v>
      </c>
      <c r="I177" s="20" t="str">
        <f t="shared" si="176"/>
        <v>-</v>
      </c>
      <c r="J177" s="20" t="str">
        <f t="shared" si="176"/>
        <v>-</v>
      </c>
      <c r="K177" s="20">
        <f t="shared" si="176"/>
        <v>0.12759999999999999</v>
      </c>
      <c r="L177" s="20">
        <f t="shared" si="175"/>
        <v>470</v>
      </c>
      <c r="M177" s="20">
        <f t="shared" si="175"/>
        <v>100</v>
      </c>
      <c r="N177" s="20">
        <f t="shared" si="175"/>
        <v>0.8</v>
      </c>
      <c r="O177" s="20">
        <f t="shared" si="175"/>
        <v>0.6</v>
      </c>
      <c r="P177" s="21">
        <f t="shared" si="176"/>
        <v>8000</v>
      </c>
      <c r="Q177" s="21">
        <f t="shared" si="176"/>
        <v>3000</v>
      </c>
      <c r="R177" s="21">
        <f t="shared" si="176"/>
        <v>22000</v>
      </c>
      <c r="S177" s="21">
        <f t="shared" si="176"/>
        <v>2000</v>
      </c>
      <c r="T177" s="21">
        <f t="shared" si="176"/>
        <v>2200</v>
      </c>
      <c r="U177" s="21">
        <f t="shared" si="176"/>
        <v>3200</v>
      </c>
      <c r="V177" s="21">
        <f t="shared" si="176"/>
        <v>37</v>
      </c>
      <c r="W177" s="21">
        <f t="shared" si="176"/>
        <v>1750</v>
      </c>
      <c r="X177" s="21">
        <f t="shared" si="176"/>
        <v>4000</v>
      </c>
      <c r="Y177" s="21">
        <f t="shared" si="176"/>
        <v>0</v>
      </c>
      <c r="Z177" s="21">
        <f t="shared" si="176"/>
        <v>0</v>
      </c>
      <c r="AA177" s="21">
        <f t="shared" si="176"/>
        <v>0</v>
      </c>
      <c r="AB177" s="21">
        <f t="shared" si="176"/>
        <v>0</v>
      </c>
      <c r="AC177" s="21" t="str">
        <f t="shared" si="176"/>
        <v>-</v>
      </c>
      <c r="AD177" s="21" t="str">
        <f t="shared" si="176"/>
        <v>-</v>
      </c>
      <c r="AE177" s="78"/>
      <c r="AF177" s="78"/>
      <c r="AG177" s="78"/>
      <c r="AH177" s="78"/>
      <c r="AI177" s="78"/>
      <c r="AJ177" s="78"/>
      <c r="AK177" s="78"/>
      <c r="BA177" s="55"/>
    </row>
    <row r="178" spans="1:53" hidden="1" outlineLevel="1" x14ac:dyDescent="0.25">
      <c r="A178" s="14" t="s">
        <v>39</v>
      </c>
      <c r="B178" s="80" t="str">
        <f>'Техничка валюта'!B422</f>
        <v>0%</v>
      </c>
      <c r="C178" s="80" t="str">
        <f>'Техничка валюта'!E422</f>
        <v>0%</v>
      </c>
      <c r="D178" s="80"/>
      <c r="E178" s="80"/>
      <c r="F178" s="80" t="str">
        <f>'Техничка валюта'!AP422</f>
        <v>0%</v>
      </c>
      <c r="G178" s="80" t="str">
        <f>'Техничка валюта'!AS422</f>
        <v>0%</v>
      </c>
      <c r="H178" s="80" t="str">
        <f>'Техничка валюта'!AV422</f>
        <v>0%</v>
      </c>
      <c r="I178" s="80" t="str">
        <f>'Техничка валюта'!AY422</f>
        <v>0%</v>
      </c>
      <c r="J178" s="80" t="str">
        <f>'Техничка валюта'!BB422</f>
        <v>0%</v>
      </c>
      <c r="K178" s="80" t="str">
        <f>'Техничка валюта'!BE422</f>
        <v>0%</v>
      </c>
      <c r="L178" s="80">
        <f>'Техничка валюта'!BF422</f>
        <v>0</v>
      </c>
      <c r="M178" s="80" t="str">
        <f>'Техничка валюта'!BG422</f>
        <v>январь</v>
      </c>
      <c r="N178" s="80" t="str">
        <f>'Техничка валюта'!BH422</f>
        <v>0%</v>
      </c>
      <c r="O178" s="80" t="str">
        <f>'Техничка валюта'!BK422</f>
        <v>0%</v>
      </c>
      <c r="P178" s="80" t="str">
        <f>'Техничка LME'!AI421</f>
        <v>-0,39%</v>
      </c>
      <c r="Q178" s="80" t="str">
        <f>'Техничка LME'!AL421</f>
        <v>-0,83%</v>
      </c>
      <c r="R178" s="80" t="str">
        <f>'Техничка LME'!AC421</f>
        <v>-8,45%</v>
      </c>
      <c r="S178" s="80" t="str">
        <f>'Техничка LME'!AF421</f>
        <v>-3,41%</v>
      </c>
      <c r="T178" s="80" t="str">
        <f>'Техничка LME'!Z421</f>
        <v>-5,44%</v>
      </c>
      <c r="U178" s="80" t="str">
        <f>'Техничка ЦБ'!H421</f>
        <v>0%</v>
      </c>
      <c r="V178" s="80" t="str">
        <f>'Техничка ЦБ'!K421</f>
        <v>0%</v>
      </c>
      <c r="W178" s="80" t="str">
        <f>'Техничка ЦБ'!N421</f>
        <v>0%</v>
      </c>
      <c r="X178" s="80" t="str">
        <f>'Техничка ЦБ'!Q421</f>
        <v>0%</v>
      </c>
      <c r="Y178" s="80" t="str">
        <f>'Техничка LME'!T421</f>
        <v>+2,12%</v>
      </c>
      <c r="Z178" s="80" t="str">
        <f>'Техничка LME'!W421</f>
        <v>-1,68%</v>
      </c>
      <c r="AA178" s="80" t="str">
        <f>'Техничка commodities'!T421</f>
        <v>0%</v>
      </c>
      <c r="AB178" s="80" t="str">
        <f>'Техничка commodities'!W421</f>
        <v>0%</v>
      </c>
      <c r="AC178" s="80" t="str">
        <f>'Техничка commodities'!Z421</f>
        <v>0%</v>
      </c>
      <c r="AD178" s="80" t="str">
        <f>'Техничка commodities'!AC421</f>
        <v>0%</v>
      </c>
      <c r="AE178" s="79"/>
      <c r="AF178" s="79"/>
      <c r="AG178" s="79"/>
      <c r="AH178" s="79"/>
      <c r="AI178" s="79"/>
      <c r="AJ178" s="79"/>
      <c r="AK178" s="79"/>
      <c r="BA178" s="55"/>
    </row>
    <row r="179" spans="1:53" hidden="1" outlineLevel="1" x14ac:dyDescent="0.25">
      <c r="A179" s="14" t="s">
        <v>40</v>
      </c>
      <c r="B179" s="81" t="str">
        <f>'Техничка валюта'!B423</f>
        <v>0%</v>
      </c>
      <c r="C179" s="81" t="str">
        <f>'Техничка валюта'!E423</f>
        <v>0%</v>
      </c>
      <c r="D179" s="81"/>
      <c r="E179" s="81"/>
      <c r="F179" s="81" t="str">
        <f>'Техничка валюта'!AP423</f>
        <v>0%</v>
      </c>
      <c r="G179" s="81" t="str">
        <f>'Техничка валюта'!AS423</f>
        <v>0%</v>
      </c>
      <c r="H179" s="81" t="str">
        <f>'Техничка валюта'!AV423</f>
        <v>0%</v>
      </c>
      <c r="I179" s="81" t="str">
        <f>'Техничка валюта'!AY423</f>
        <v>0%</v>
      </c>
      <c r="J179" s="81" t="str">
        <f>'Техничка валюта'!BB423</f>
        <v>0%</v>
      </c>
      <c r="K179" s="81" t="str">
        <f>'Техничка валюта'!BE423</f>
        <v>0%</v>
      </c>
      <c r="L179" s="81">
        <f>'Техничка валюта'!BF423</f>
        <v>0</v>
      </c>
      <c r="M179" s="81" t="str">
        <f>'Техничка валюта'!BG423</f>
        <v>февраль</v>
      </c>
      <c r="N179" s="81" t="str">
        <f>'Техничка валюта'!BH423</f>
        <v>0%</v>
      </c>
      <c r="O179" s="81" t="str">
        <f>'Техничка валюта'!BK423</f>
        <v>0%</v>
      </c>
      <c r="P179" s="81" t="str">
        <f>'Техничка LME'!AI422</f>
        <v>0%</v>
      </c>
      <c r="Q179" s="81" t="str">
        <f>'Техничка LME'!AL422</f>
        <v>0%</v>
      </c>
      <c r="R179" s="81" t="str">
        <f>'Техничка LME'!AC422</f>
        <v>0%</v>
      </c>
      <c r="S179" s="81" t="str">
        <f>'Техничка LME'!AF422</f>
        <v>0%</v>
      </c>
      <c r="T179" s="81" t="str">
        <f>'Техничка LME'!Z422</f>
        <v>0%</v>
      </c>
      <c r="U179" s="81" t="str">
        <f>'Техничка ЦБ'!H422</f>
        <v>0%</v>
      </c>
      <c r="V179" s="81" t="str">
        <f>'Техничка ЦБ'!K422</f>
        <v>0%</v>
      </c>
      <c r="W179" s="81" t="str">
        <f>'Техничка ЦБ'!N422</f>
        <v>0%</v>
      </c>
      <c r="X179" s="81" t="str">
        <f>'Техничка ЦБ'!Q422</f>
        <v>0%</v>
      </c>
      <c r="Y179" s="81" t="str">
        <f>'Техничка LME'!T422</f>
        <v>0%</v>
      </c>
      <c r="Z179" s="81" t="str">
        <f>'Техничка LME'!W422</f>
        <v>0%</v>
      </c>
      <c r="AA179" s="81" t="str">
        <f>'Техничка commodities'!T422</f>
        <v>0%</v>
      </c>
      <c r="AB179" s="81" t="str">
        <f>'Техничка commodities'!W422</f>
        <v>0%</v>
      </c>
      <c r="AC179" s="81" t="str">
        <f>'Техничка commodities'!Z422</f>
        <v>0%</v>
      </c>
      <c r="AD179" s="81" t="str">
        <f>'Техничка commodities'!AC422</f>
        <v>0%</v>
      </c>
      <c r="AE179" s="79"/>
      <c r="AF179" s="79"/>
      <c r="AG179" s="79"/>
      <c r="AH179" s="79"/>
      <c r="AI179" s="79"/>
      <c r="AJ179" s="79"/>
      <c r="AK179" s="79"/>
      <c r="BA179" s="55"/>
    </row>
    <row r="180" spans="1:53" hidden="1" outlineLevel="1" x14ac:dyDescent="0.25">
      <c r="A180" s="257" t="s">
        <v>55</v>
      </c>
      <c r="B180" s="260" t="str">
        <f>'Техничка валюта'!B424</f>
        <v>0%</v>
      </c>
      <c r="C180" s="260" t="str">
        <f>'Техничка валюта'!B424</f>
        <v>0%</v>
      </c>
      <c r="D180" s="260"/>
      <c r="E180" s="260"/>
      <c r="F180" s="260" t="str">
        <f>'Техничка валюта'!AP424</f>
        <v>0%</v>
      </c>
      <c r="G180" s="260" t="str">
        <f>'Техничка валюта'!AS424</f>
        <v>0%</v>
      </c>
      <c r="H180" s="260" t="str">
        <f>'Техничка валюта'!AV424</f>
        <v>0%</v>
      </c>
      <c r="I180" s="260" t="str">
        <f>'Техничка валюта'!AY424</f>
        <v>0%</v>
      </c>
      <c r="J180" s="260" t="str">
        <f>'Техничка валюта'!BB424</f>
        <v>0%</v>
      </c>
      <c r="K180" s="260" t="str">
        <f>'Техничка валюта'!BE424</f>
        <v>0%</v>
      </c>
      <c r="L180" s="260">
        <f>'Техничка валюта'!BF424</f>
        <v>0</v>
      </c>
      <c r="M180" s="260" t="str">
        <f>'Техничка валюта'!BG424</f>
        <v>2 месяца</v>
      </c>
      <c r="N180" s="260" t="str">
        <f>'Техничка валюта'!BH424</f>
        <v>0%</v>
      </c>
      <c r="O180" s="260" t="str">
        <f>'Техничка валюта'!BK424</f>
        <v>0%</v>
      </c>
      <c r="P180" s="260" t="str">
        <f>'Техничка LME'!AI423</f>
        <v>-0,39%</v>
      </c>
      <c r="Q180" s="260" t="str">
        <f>'Техничка LME'!AL423</f>
        <v>-0,83%</v>
      </c>
      <c r="R180" s="260" t="str">
        <f>'Техничка LME'!AC423</f>
        <v>-8,45%</v>
      </c>
      <c r="S180" s="260" t="str">
        <f>'Техничка LME'!AF423</f>
        <v>-3,41%</v>
      </c>
      <c r="T180" s="260" t="str">
        <f>'Техничка LME'!Z423</f>
        <v>-5,44%</v>
      </c>
      <c r="U180" s="260" t="str">
        <f>'Техничка ЦБ'!H423</f>
        <v>0%</v>
      </c>
      <c r="V180" s="260" t="str">
        <f>'Техничка ЦБ'!K423</f>
        <v>0%</v>
      </c>
      <c r="W180" s="260" t="str">
        <f>'Техничка ЦБ'!N423</f>
        <v>0%</v>
      </c>
      <c r="X180" s="260" t="str">
        <f>'Техничка ЦБ'!Q423</f>
        <v>0%</v>
      </c>
      <c r="Y180" s="260" t="str">
        <f>'Техничка LME'!T423</f>
        <v>+2,12%</v>
      </c>
      <c r="Z180" s="260" t="str">
        <f>'Техничка LME'!W423</f>
        <v>-1,68%</v>
      </c>
      <c r="AA180" s="260" t="str">
        <f>'Техничка commodities'!T423</f>
        <v>0%</v>
      </c>
      <c r="AB180" s="260" t="str">
        <f>'Техничка commodities'!W423</f>
        <v>0%</v>
      </c>
      <c r="AC180" s="260" t="str">
        <f>'Техничка commodities'!Z423</f>
        <v>0%</v>
      </c>
      <c r="AD180" s="260" t="str">
        <f>'Техничка commodities'!AC423</f>
        <v>0%</v>
      </c>
      <c r="AE180" s="79"/>
      <c r="AF180" s="79"/>
      <c r="AG180" s="79"/>
      <c r="AH180" s="79"/>
      <c r="AI180" s="79"/>
      <c r="AJ180" s="79"/>
      <c r="AK180" s="79"/>
      <c r="BA180" s="55"/>
    </row>
    <row r="181" spans="1:53" hidden="1" outlineLevel="1" x14ac:dyDescent="0.25">
      <c r="A181" s="14" t="s">
        <v>41</v>
      </c>
      <c r="B181" s="81" t="str">
        <f>'Техничка валюта'!B425</f>
        <v>0%</v>
      </c>
      <c r="C181" s="81" t="str">
        <f>'Техничка валюта'!E425</f>
        <v>0%</v>
      </c>
      <c r="D181" s="81"/>
      <c r="E181" s="81"/>
      <c r="F181" s="81" t="str">
        <f>'Техничка валюта'!AP425</f>
        <v>0%</v>
      </c>
      <c r="G181" s="81" t="str">
        <f>'Техничка валюта'!AS425</f>
        <v>0%</v>
      </c>
      <c r="H181" s="81" t="str">
        <f>'Техничка валюта'!AV425</f>
        <v>0%</v>
      </c>
      <c r="I181" s="81" t="str">
        <f>'Техничка валюта'!AY425</f>
        <v>0%</v>
      </c>
      <c r="J181" s="81" t="str">
        <f>'Техничка валюта'!BB425</f>
        <v>0%</v>
      </c>
      <c r="K181" s="81" t="str">
        <f>'Техничка валюта'!BE425</f>
        <v>0%</v>
      </c>
      <c r="L181" s="81">
        <f>'Техничка валюта'!BF425</f>
        <v>0</v>
      </c>
      <c r="M181" s="81" t="str">
        <f>'Техничка валюта'!BG425</f>
        <v>март</v>
      </c>
      <c r="N181" s="81" t="str">
        <f>'Техничка валюта'!BH425</f>
        <v>0%</v>
      </c>
      <c r="O181" s="81" t="str">
        <f>'Техничка валюта'!BK425</f>
        <v>0%</v>
      </c>
      <c r="P181" s="81" t="str">
        <f>'Техничка LME'!AI424</f>
        <v>0%</v>
      </c>
      <c r="Q181" s="81" t="str">
        <f>'Техничка LME'!AL424</f>
        <v>0%</v>
      </c>
      <c r="R181" s="81" t="str">
        <f>'Техничка LME'!AC424</f>
        <v>0%</v>
      </c>
      <c r="S181" s="81" t="str">
        <f>'Техничка LME'!AF424</f>
        <v>0%</v>
      </c>
      <c r="T181" s="81" t="str">
        <f>'Техничка LME'!Z424</f>
        <v>0%</v>
      </c>
      <c r="U181" s="81" t="str">
        <f>'Техничка ЦБ'!H424</f>
        <v>0%</v>
      </c>
      <c r="V181" s="81" t="str">
        <f>'Техничка ЦБ'!K424</f>
        <v>0%</v>
      </c>
      <c r="W181" s="81" t="str">
        <f>'Техничка ЦБ'!N424</f>
        <v>0%</v>
      </c>
      <c r="X181" s="81" t="str">
        <f>'Техничка ЦБ'!Q424</f>
        <v>0%</v>
      </c>
      <c r="Y181" s="81" t="str">
        <f>'Техничка LME'!T424</f>
        <v>0%</v>
      </c>
      <c r="Z181" s="81" t="str">
        <f>'Техничка LME'!W424</f>
        <v>0%</v>
      </c>
      <c r="AA181" s="81" t="str">
        <f>'Техничка commodities'!T424</f>
        <v>0%</v>
      </c>
      <c r="AB181" s="81" t="str">
        <f>'Техничка commodities'!W424</f>
        <v>0%</v>
      </c>
      <c r="AC181" s="81" t="str">
        <f>'Техничка commodities'!Z424</f>
        <v>0%</v>
      </c>
      <c r="AD181" s="81" t="str">
        <f>'Техничка commodities'!AC424</f>
        <v>0%</v>
      </c>
      <c r="AE181" s="79"/>
      <c r="AF181" s="79"/>
      <c r="AG181" s="79"/>
      <c r="AH181" s="79"/>
      <c r="AI181" s="79"/>
      <c r="AJ181" s="79"/>
      <c r="AK181" s="79"/>
      <c r="BA181" s="55"/>
    </row>
    <row r="182" spans="1:53" hidden="1" outlineLevel="1" x14ac:dyDescent="0.25">
      <c r="A182" s="257" t="s">
        <v>16</v>
      </c>
      <c r="B182" s="260" t="str">
        <f>'Техничка валюта'!B426</f>
        <v>0%</v>
      </c>
      <c r="C182" s="260" t="str">
        <f>'Техничка валюта'!E426</f>
        <v>0%</v>
      </c>
      <c r="D182" s="260"/>
      <c r="E182" s="260"/>
      <c r="F182" s="260" t="str">
        <f>'Техничка валюта'!AP426</f>
        <v>0%</v>
      </c>
      <c r="G182" s="260" t="str">
        <f>'Техничка валюта'!AS426</f>
        <v>0%</v>
      </c>
      <c r="H182" s="260" t="str">
        <f>'Техничка валюта'!AV426</f>
        <v>0%</v>
      </c>
      <c r="I182" s="260" t="str">
        <f>'Техничка валюта'!AY426</f>
        <v>0%</v>
      </c>
      <c r="J182" s="260" t="str">
        <f>'Техничка валюта'!BB426</f>
        <v>0%</v>
      </c>
      <c r="K182" s="260" t="str">
        <f>'Техничка валюта'!BE426</f>
        <v>0%</v>
      </c>
      <c r="L182" s="260">
        <f>'Техничка валюта'!BF426</f>
        <v>0</v>
      </c>
      <c r="M182" s="260" t="str">
        <f>'Техничка валюта'!BG426</f>
        <v xml:space="preserve">1 квартал </v>
      </c>
      <c r="N182" s="260" t="str">
        <f>'Техничка валюта'!BH426</f>
        <v>0%</v>
      </c>
      <c r="O182" s="260" t="str">
        <f>'Техничка валюта'!BK426</f>
        <v>0%</v>
      </c>
      <c r="P182" s="260" t="str">
        <f>'Техничка LME'!AI425</f>
        <v>-0,39%</v>
      </c>
      <c r="Q182" s="260" t="str">
        <f>'Техничка LME'!AL425</f>
        <v>-0,83%</v>
      </c>
      <c r="R182" s="260" t="str">
        <f>'Техничка LME'!AC425</f>
        <v>-8,45%</v>
      </c>
      <c r="S182" s="260" t="str">
        <f>'Техничка LME'!AF425</f>
        <v>-3,41%</v>
      </c>
      <c r="T182" s="260" t="str">
        <f>'Техничка LME'!Z425</f>
        <v>-5,44%</v>
      </c>
      <c r="U182" s="260" t="str">
        <f>'Техничка ЦБ'!H425</f>
        <v>0%</v>
      </c>
      <c r="V182" s="260" t="str">
        <f>'Техничка ЦБ'!K425</f>
        <v>0%</v>
      </c>
      <c r="W182" s="260" t="str">
        <f>'Техничка ЦБ'!N425</f>
        <v>0%</v>
      </c>
      <c r="X182" s="260" t="str">
        <f>'Техничка ЦБ'!Q425</f>
        <v>0%</v>
      </c>
      <c r="Y182" s="260" t="str">
        <f>'Техничка LME'!T425</f>
        <v>+2,12%</v>
      </c>
      <c r="Z182" s="260" t="str">
        <f>'Техничка LME'!W425</f>
        <v>-1,68%</v>
      </c>
      <c r="AA182" s="260" t="str">
        <f>'Техничка commodities'!T425</f>
        <v>0%</v>
      </c>
      <c r="AB182" s="260" t="str">
        <f>'Техничка commodities'!W425</f>
        <v>0%</v>
      </c>
      <c r="AC182" s="260" t="str">
        <f>'Техничка commodities'!Z425</f>
        <v>0%</v>
      </c>
      <c r="AD182" s="260" t="str">
        <f>'Техничка commodities'!AC425</f>
        <v>0%</v>
      </c>
      <c r="AE182" s="79"/>
      <c r="AF182" s="79"/>
      <c r="AG182" s="79"/>
      <c r="AH182" s="79"/>
      <c r="AI182" s="79"/>
      <c r="AJ182" s="79"/>
      <c r="AK182" s="79"/>
      <c r="BA182" s="55"/>
    </row>
    <row r="183" spans="1:53" hidden="1" outlineLevel="1" x14ac:dyDescent="0.25">
      <c r="A183" s="14" t="s">
        <v>42</v>
      </c>
      <c r="B183" s="81" t="str">
        <f>'Техничка валюта'!B427</f>
        <v>0%</v>
      </c>
      <c r="C183" s="81" t="str">
        <f>'Техничка валюта'!E427</f>
        <v>0%</v>
      </c>
      <c r="D183" s="81"/>
      <c r="E183" s="81"/>
      <c r="F183" s="81" t="str">
        <f>'Техничка валюта'!AP427</f>
        <v>0%</v>
      </c>
      <c r="G183" s="81" t="str">
        <f>'Техничка валюта'!AS427</f>
        <v>0%</v>
      </c>
      <c r="H183" s="81" t="str">
        <f>'Техничка валюта'!AV427</f>
        <v>0%</v>
      </c>
      <c r="I183" s="81" t="str">
        <f>'Техничка валюта'!AY427</f>
        <v>0%</v>
      </c>
      <c r="J183" s="81" t="str">
        <f>'Техничка валюта'!BB427</f>
        <v>0%</v>
      </c>
      <c r="K183" s="81" t="str">
        <f>'Техничка валюта'!BE427</f>
        <v>0%</v>
      </c>
      <c r="L183" s="81">
        <f>'Техничка валюта'!BF427</f>
        <v>0</v>
      </c>
      <c r="M183" s="81" t="str">
        <f>'Техничка валюта'!BG427</f>
        <v>апрель</v>
      </c>
      <c r="N183" s="81" t="str">
        <f>'Техничка валюта'!BH427</f>
        <v>0%</v>
      </c>
      <c r="O183" s="81" t="str">
        <f>'Техничка валюта'!BK427</f>
        <v>0%</v>
      </c>
      <c r="P183" s="81" t="str">
        <f>'Техничка LME'!AI426</f>
        <v>0%</v>
      </c>
      <c r="Q183" s="81" t="str">
        <f>'Техничка LME'!AL426</f>
        <v>0%</v>
      </c>
      <c r="R183" s="81" t="str">
        <f>'Техничка LME'!AC426</f>
        <v>0%</v>
      </c>
      <c r="S183" s="81" t="str">
        <f>'Техничка LME'!AF426</f>
        <v>0%</v>
      </c>
      <c r="T183" s="81" t="str">
        <f>'Техничка LME'!Z426</f>
        <v>0%</v>
      </c>
      <c r="U183" s="81" t="str">
        <f>'Техничка ЦБ'!H426</f>
        <v>0%</v>
      </c>
      <c r="V183" s="81" t="str">
        <f>'Техничка ЦБ'!K426</f>
        <v>0%</v>
      </c>
      <c r="W183" s="81" t="str">
        <f>'Техничка ЦБ'!N426</f>
        <v>0%</v>
      </c>
      <c r="X183" s="81" t="str">
        <f>'Техничка ЦБ'!Q426</f>
        <v>0%</v>
      </c>
      <c r="Y183" s="81" t="str">
        <f>'Техничка LME'!T426</f>
        <v>0%</v>
      </c>
      <c r="Z183" s="81" t="str">
        <f>'Техничка LME'!W426</f>
        <v>0%</v>
      </c>
      <c r="AA183" s="81" t="str">
        <f>'Техничка commodities'!T426</f>
        <v>0%</v>
      </c>
      <c r="AB183" s="81" t="str">
        <f>'Техничка commodities'!W426</f>
        <v>0%</v>
      </c>
      <c r="AC183" s="81" t="str">
        <f>'Техничка commodities'!Z426</f>
        <v>0%</v>
      </c>
      <c r="AD183" s="81" t="str">
        <f>'Техничка commodities'!AC426</f>
        <v>0%</v>
      </c>
      <c r="AE183" s="79"/>
      <c r="AF183" s="79"/>
      <c r="AG183" s="79"/>
      <c r="AH183" s="79"/>
      <c r="AI183" s="79"/>
      <c r="AJ183" s="79"/>
      <c r="AK183" s="79"/>
      <c r="BA183" s="55"/>
    </row>
    <row r="184" spans="1:53" hidden="1" outlineLevel="1" x14ac:dyDescent="0.25">
      <c r="A184" s="257" t="s">
        <v>56</v>
      </c>
      <c r="B184" s="260" t="str">
        <f>'Техничка валюта'!B428</f>
        <v>0%</v>
      </c>
      <c r="C184" s="260" t="str">
        <f>'Техничка валюта'!B428</f>
        <v>0%</v>
      </c>
      <c r="D184" s="260"/>
      <c r="E184" s="260"/>
      <c r="F184" s="260" t="str">
        <f>'Техничка валюта'!AP428</f>
        <v>0%</v>
      </c>
      <c r="G184" s="260" t="str">
        <f>'Техничка валюта'!AS428</f>
        <v>0%</v>
      </c>
      <c r="H184" s="260" t="str">
        <f>'Техничка валюта'!AV428</f>
        <v>0%</v>
      </c>
      <c r="I184" s="260" t="str">
        <f>'Техничка валюта'!AY428</f>
        <v>0%</v>
      </c>
      <c r="J184" s="260" t="str">
        <f>'Техничка валюта'!BB428</f>
        <v>0%</v>
      </c>
      <c r="K184" s="260" t="str">
        <f>'Техничка валюта'!BE428</f>
        <v>0%</v>
      </c>
      <c r="L184" s="260">
        <f>'Техничка валюта'!BF428</f>
        <v>0</v>
      </c>
      <c r="M184" s="260" t="str">
        <f>'Техничка валюта'!BG428</f>
        <v>4 месяца</v>
      </c>
      <c r="N184" s="260" t="str">
        <f>'Техничка валюта'!BH428</f>
        <v>0%</v>
      </c>
      <c r="O184" s="260" t="str">
        <f>'Техничка валюта'!BK428</f>
        <v>0%</v>
      </c>
      <c r="P184" s="260" t="str">
        <f>'Техничка LME'!AI427</f>
        <v>-0,39%</v>
      </c>
      <c r="Q184" s="260" t="str">
        <f>'Техничка LME'!AL427</f>
        <v>-0,83%</v>
      </c>
      <c r="R184" s="260" t="str">
        <f>'Техничка LME'!AC427</f>
        <v>-8,45%</v>
      </c>
      <c r="S184" s="260" t="str">
        <f>'Техничка LME'!AF427</f>
        <v>-3,41%</v>
      </c>
      <c r="T184" s="260" t="str">
        <f>'Техничка LME'!Z427</f>
        <v>-5,44%</v>
      </c>
      <c r="U184" s="260" t="str">
        <f>'Техничка ЦБ'!H427</f>
        <v>0%</v>
      </c>
      <c r="V184" s="260" t="str">
        <f>'Техничка ЦБ'!K427</f>
        <v>0%</v>
      </c>
      <c r="W184" s="260" t="str">
        <f>'Техничка ЦБ'!N427</f>
        <v>0%</v>
      </c>
      <c r="X184" s="260" t="str">
        <f>'Техничка ЦБ'!Q427</f>
        <v>0%</v>
      </c>
      <c r="Y184" s="260" t="str">
        <f>'Техничка LME'!T427</f>
        <v>+2,12%</v>
      </c>
      <c r="Z184" s="260" t="str">
        <f>'Техничка LME'!W427</f>
        <v>-1,68%</v>
      </c>
      <c r="AA184" s="260" t="str">
        <f>'Техничка commodities'!T427</f>
        <v>0%</v>
      </c>
      <c r="AB184" s="260" t="str">
        <f>'Техничка commodities'!W427</f>
        <v>0%</v>
      </c>
      <c r="AC184" s="260" t="str">
        <f>'Техничка commodities'!Z427</f>
        <v>0%</v>
      </c>
      <c r="AD184" s="260" t="str">
        <f>'Техничка commodities'!AC427</f>
        <v>0%</v>
      </c>
      <c r="AE184" s="79"/>
      <c r="AF184" s="79"/>
      <c r="AG184" s="79"/>
      <c r="AH184" s="79"/>
      <c r="AI184" s="79"/>
      <c r="AJ184" s="79"/>
      <c r="AK184" s="79"/>
      <c r="BA184" s="55"/>
    </row>
    <row r="185" spans="1:53" hidden="1" outlineLevel="1" x14ac:dyDescent="0.25">
      <c r="A185" s="14" t="s">
        <v>43</v>
      </c>
      <c r="B185" s="81" t="str">
        <f>'Техничка валюта'!B429</f>
        <v>0%</v>
      </c>
      <c r="C185" s="81" t="str">
        <f>'Техничка валюта'!E429</f>
        <v>0%</v>
      </c>
      <c r="D185" s="81"/>
      <c r="E185" s="81"/>
      <c r="F185" s="81" t="str">
        <f>'Техничка валюта'!AP429</f>
        <v>0%</v>
      </c>
      <c r="G185" s="81" t="str">
        <f>'Техничка валюта'!AS429</f>
        <v>0%</v>
      </c>
      <c r="H185" s="81" t="str">
        <f>'Техничка валюта'!AV429</f>
        <v>0%</v>
      </c>
      <c r="I185" s="81" t="str">
        <f>'Техничка валюта'!AY429</f>
        <v>0%</v>
      </c>
      <c r="J185" s="81" t="str">
        <f>'Техничка валюта'!BB429</f>
        <v>0%</v>
      </c>
      <c r="K185" s="81" t="str">
        <f>'Техничка валюта'!BE429</f>
        <v>0%</v>
      </c>
      <c r="L185" s="81">
        <f>'Техничка валюта'!BF429</f>
        <v>0</v>
      </c>
      <c r="M185" s="81" t="str">
        <f>'Техничка валюта'!BG429</f>
        <v>май</v>
      </c>
      <c r="N185" s="81" t="str">
        <f>'Техничка валюта'!BH429</f>
        <v>0%</v>
      </c>
      <c r="O185" s="81" t="str">
        <f>'Техничка валюта'!BK429</f>
        <v>0%</v>
      </c>
      <c r="P185" s="81" t="str">
        <f>'Техничка LME'!AI428</f>
        <v>0%</v>
      </c>
      <c r="Q185" s="81" t="str">
        <f>'Техничка LME'!AL428</f>
        <v>0%</v>
      </c>
      <c r="R185" s="81" t="str">
        <f>'Техничка LME'!AC428</f>
        <v>0%</v>
      </c>
      <c r="S185" s="81" t="str">
        <f>'Техничка LME'!AF428</f>
        <v>0%</v>
      </c>
      <c r="T185" s="81" t="str">
        <f>'Техничка LME'!Z428</f>
        <v>0%</v>
      </c>
      <c r="U185" s="81" t="str">
        <f>'Техничка ЦБ'!H428</f>
        <v>0%</v>
      </c>
      <c r="V185" s="81" t="str">
        <f>'Техничка ЦБ'!K428</f>
        <v>0%</v>
      </c>
      <c r="W185" s="81" t="str">
        <f>'Техничка ЦБ'!N428</f>
        <v>0%</v>
      </c>
      <c r="X185" s="81" t="str">
        <f>'Техничка ЦБ'!Q428</f>
        <v>0%</v>
      </c>
      <c r="Y185" s="81" t="str">
        <f>'Техничка LME'!T428</f>
        <v>0%</v>
      </c>
      <c r="Z185" s="81" t="str">
        <f>'Техничка LME'!W428</f>
        <v>0%</v>
      </c>
      <c r="AA185" s="81" t="str">
        <f>'Техничка commodities'!T428</f>
        <v>0%</v>
      </c>
      <c r="AB185" s="81" t="str">
        <f>'Техничка commodities'!W428</f>
        <v>0%</v>
      </c>
      <c r="AC185" s="81" t="str">
        <f>'Техничка commodities'!Z428</f>
        <v>0%</v>
      </c>
      <c r="AD185" s="81" t="str">
        <f>'Техничка commodities'!AC428</f>
        <v>0%</v>
      </c>
      <c r="AE185" s="79"/>
      <c r="AF185" s="79"/>
      <c r="AG185" s="79"/>
      <c r="AH185" s="79"/>
      <c r="AI185" s="79"/>
      <c r="AJ185" s="79"/>
      <c r="AK185" s="79"/>
      <c r="BA185" s="55"/>
    </row>
    <row r="186" spans="1:53" hidden="1" outlineLevel="1" x14ac:dyDescent="0.25">
      <c r="A186" s="257" t="s">
        <v>57</v>
      </c>
      <c r="B186" s="260" t="str">
        <f>'Техничка валюта'!B430</f>
        <v>0%</v>
      </c>
      <c r="C186" s="260" t="str">
        <f>'Техничка валюта'!B430</f>
        <v>0%</v>
      </c>
      <c r="D186" s="260"/>
      <c r="E186" s="260"/>
      <c r="F186" s="260" t="str">
        <f>'Техничка валюта'!AP430</f>
        <v>0%</v>
      </c>
      <c r="G186" s="260" t="str">
        <f>'Техничка валюта'!AS430</f>
        <v>0%</v>
      </c>
      <c r="H186" s="260" t="str">
        <f>'Техничка валюта'!AV430</f>
        <v>0%</v>
      </c>
      <c r="I186" s="260" t="str">
        <f>'Техничка валюта'!AY430</f>
        <v>0%</v>
      </c>
      <c r="J186" s="260" t="str">
        <f>'Техничка валюта'!BB430</f>
        <v>0%</v>
      </c>
      <c r="K186" s="260" t="str">
        <f>'Техничка валюта'!BE430</f>
        <v>0%</v>
      </c>
      <c r="L186" s="260">
        <f>'Техничка валюта'!BF430</f>
        <v>0</v>
      </c>
      <c r="M186" s="260" t="str">
        <f>'Техничка валюта'!BG430</f>
        <v>5 месяцев</v>
      </c>
      <c r="N186" s="260" t="str">
        <f>'Техничка валюта'!BH430</f>
        <v>0%</v>
      </c>
      <c r="O186" s="260" t="str">
        <f>'Техничка валюта'!BK430</f>
        <v>0%</v>
      </c>
      <c r="P186" s="260" t="str">
        <f>'Техничка LME'!AI429</f>
        <v>-0,39%</v>
      </c>
      <c r="Q186" s="260" t="str">
        <f>'Техничка LME'!AL429</f>
        <v>-0,83%</v>
      </c>
      <c r="R186" s="260" t="str">
        <f>'Техничка LME'!AC429</f>
        <v>-8,45%</v>
      </c>
      <c r="S186" s="260" t="str">
        <f>'Техничка LME'!AF429</f>
        <v>-3,41%</v>
      </c>
      <c r="T186" s="260" t="str">
        <f>'Техничка LME'!Z429</f>
        <v>-5,44%</v>
      </c>
      <c r="U186" s="260" t="str">
        <f>'Техничка ЦБ'!H429</f>
        <v>0%</v>
      </c>
      <c r="V186" s="260" t="str">
        <f>'Техничка ЦБ'!K429</f>
        <v>0%</v>
      </c>
      <c r="W186" s="260" t="str">
        <f>'Техничка ЦБ'!N429</f>
        <v>0%</v>
      </c>
      <c r="X186" s="260" t="str">
        <f>'Техничка ЦБ'!Q429</f>
        <v>0%</v>
      </c>
      <c r="Y186" s="260" t="str">
        <f>'Техничка LME'!T429</f>
        <v>+2,12%</v>
      </c>
      <c r="Z186" s="260" t="str">
        <f>'Техничка LME'!W429</f>
        <v>-1,68%</v>
      </c>
      <c r="AA186" s="260" t="str">
        <f>'Техничка commodities'!T429</f>
        <v>0%</v>
      </c>
      <c r="AB186" s="260" t="str">
        <f>'Техничка commodities'!W429</f>
        <v>0%</v>
      </c>
      <c r="AC186" s="260" t="str">
        <f>'Техничка commodities'!Z429</f>
        <v>0%</v>
      </c>
      <c r="AD186" s="260" t="str">
        <f>'Техничка commodities'!AC429</f>
        <v>0%</v>
      </c>
      <c r="AE186" s="79"/>
      <c r="AF186" s="79"/>
      <c r="AG186" s="79"/>
      <c r="AH186" s="79"/>
      <c r="AI186" s="79"/>
      <c r="AJ186" s="79"/>
      <c r="AK186" s="79"/>
      <c r="BA186" s="55"/>
    </row>
    <row r="187" spans="1:53" hidden="1" outlineLevel="1" x14ac:dyDescent="0.25">
      <c r="A187" s="14" t="s">
        <v>44</v>
      </c>
      <c r="B187" s="81" t="str">
        <f>'Техничка валюта'!B431</f>
        <v>0%</v>
      </c>
      <c r="C187" s="81" t="str">
        <f>'Техничка валюта'!E431</f>
        <v>0%</v>
      </c>
      <c r="D187" s="81"/>
      <c r="E187" s="81"/>
      <c r="F187" s="81" t="str">
        <f>'Техничка валюта'!AP431</f>
        <v>0%</v>
      </c>
      <c r="G187" s="81" t="str">
        <f>'Техничка валюта'!AS431</f>
        <v>0%</v>
      </c>
      <c r="H187" s="81" t="str">
        <f>'Техничка валюта'!AV431</f>
        <v>0%</v>
      </c>
      <c r="I187" s="81" t="str">
        <f>'Техничка валюта'!AY431</f>
        <v>0%</v>
      </c>
      <c r="J187" s="81" t="str">
        <f>'Техничка валюта'!BB431</f>
        <v>0%</v>
      </c>
      <c r="K187" s="81" t="str">
        <f>'Техничка валюта'!BE431</f>
        <v>0%</v>
      </c>
      <c r="L187" s="81">
        <f>'Техничка валюта'!BF431</f>
        <v>0</v>
      </c>
      <c r="M187" s="81" t="str">
        <f>'Техничка валюта'!BG431</f>
        <v>июнь</v>
      </c>
      <c r="N187" s="81" t="str">
        <f>'Техничка валюта'!BH431</f>
        <v>0%</v>
      </c>
      <c r="O187" s="81" t="str">
        <f>'Техничка валюта'!BK431</f>
        <v>0%</v>
      </c>
      <c r="P187" s="81" t="str">
        <f>'Техничка LME'!AI430</f>
        <v>0%</v>
      </c>
      <c r="Q187" s="81" t="str">
        <f>'Техничка LME'!AL430</f>
        <v>0%</v>
      </c>
      <c r="R187" s="81" t="str">
        <f>'Техничка LME'!AC430</f>
        <v>0%</v>
      </c>
      <c r="S187" s="81" t="str">
        <f>'Техничка LME'!AF430</f>
        <v>0%</v>
      </c>
      <c r="T187" s="81" t="str">
        <f>'Техничка LME'!Z430</f>
        <v>0%</v>
      </c>
      <c r="U187" s="81" t="str">
        <f>'Техничка ЦБ'!H430</f>
        <v>0%</v>
      </c>
      <c r="V187" s="81" t="str">
        <f>'Техничка ЦБ'!K430</f>
        <v>0%</v>
      </c>
      <c r="W187" s="81" t="str">
        <f>'Техничка ЦБ'!N430</f>
        <v>0%</v>
      </c>
      <c r="X187" s="81" t="str">
        <f>'Техничка ЦБ'!Q430</f>
        <v>0%</v>
      </c>
      <c r="Y187" s="81" t="str">
        <f>'Техничка LME'!T430</f>
        <v>0%</v>
      </c>
      <c r="Z187" s="81" t="str">
        <f>'Техничка LME'!W430</f>
        <v>0%</v>
      </c>
      <c r="AA187" s="81" t="str">
        <f>'Техничка commodities'!T430</f>
        <v>0%</v>
      </c>
      <c r="AB187" s="81" t="str">
        <f>'Техничка commodities'!W430</f>
        <v>0%</v>
      </c>
      <c r="AC187" s="81" t="str">
        <f>'Техничка commodities'!Z430</f>
        <v>0%</v>
      </c>
      <c r="AD187" s="81" t="str">
        <f>'Техничка commodities'!AC430</f>
        <v>0%</v>
      </c>
      <c r="AE187" s="79"/>
      <c r="AF187" s="79"/>
      <c r="AG187" s="79"/>
      <c r="AH187" s="79"/>
      <c r="AI187" s="79"/>
      <c r="AJ187" s="79"/>
      <c r="AK187" s="79"/>
      <c r="BA187" s="55"/>
    </row>
    <row r="188" spans="1:53" hidden="1" outlineLevel="1" x14ac:dyDescent="0.25">
      <c r="A188" s="257" t="s">
        <v>17</v>
      </c>
      <c r="B188" s="260" t="str">
        <f>'Техничка валюта'!B432</f>
        <v>0%</v>
      </c>
      <c r="C188" s="260" t="str">
        <f>'Техничка валюта'!E432</f>
        <v>0%</v>
      </c>
      <c r="D188" s="260"/>
      <c r="E188" s="260"/>
      <c r="F188" s="260" t="str">
        <f>'Техничка валюта'!AP432</f>
        <v>0%</v>
      </c>
      <c r="G188" s="260" t="str">
        <f>'Техничка валюта'!AS432</f>
        <v>0%</v>
      </c>
      <c r="H188" s="260" t="str">
        <f>'Техничка валюта'!AV432</f>
        <v>0%</v>
      </c>
      <c r="I188" s="260" t="str">
        <f>'Техничка валюта'!AY432</f>
        <v>0%</v>
      </c>
      <c r="J188" s="260" t="str">
        <f>'Техничка валюта'!BB432</f>
        <v>0%</v>
      </c>
      <c r="K188" s="260" t="str">
        <f>'Техничка валюта'!BE432</f>
        <v>0%</v>
      </c>
      <c r="L188" s="260">
        <f>'Техничка валюта'!BF432</f>
        <v>0</v>
      </c>
      <c r="M188" s="260" t="str">
        <f>'Техничка валюта'!BG432</f>
        <v>2 квартал</v>
      </c>
      <c r="N188" s="260" t="str">
        <f>'Техничка валюта'!BH432</f>
        <v>0%</v>
      </c>
      <c r="O188" s="260" t="str">
        <f>'Техничка валюта'!BK432</f>
        <v>0%</v>
      </c>
      <c r="P188" s="260" t="str">
        <f>'Техничка LME'!AI431</f>
        <v>0%</v>
      </c>
      <c r="Q188" s="260" t="str">
        <f>'Техничка LME'!AL431</f>
        <v>0%</v>
      </c>
      <c r="R188" s="260" t="str">
        <f>'Техничка LME'!AC431</f>
        <v>0%</v>
      </c>
      <c r="S188" s="260" t="str">
        <f>'Техничка LME'!AF431</f>
        <v>0%</v>
      </c>
      <c r="T188" s="260" t="str">
        <f>'Техничка LME'!Z431</f>
        <v>0%</v>
      </c>
      <c r="U188" s="260" t="str">
        <f>'Техничка ЦБ'!H431</f>
        <v>0%</v>
      </c>
      <c r="V188" s="260" t="str">
        <f>'Техничка ЦБ'!K431</f>
        <v>0%</v>
      </c>
      <c r="W188" s="260" t="str">
        <f>'Техничка ЦБ'!N431</f>
        <v>0%</v>
      </c>
      <c r="X188" s="260" t="str">
        <f>'Техничка ЦБ'!Q431</f>
        <v>0%</v>
      </c>
      <c r="Y188" s="260" t="str">
        <f>'Техничка LME'!T431</f>
        <v>0%</v>
      </c>
      <c r="Z188" s="260" t="str">
        <f>'Техничка LME'!W431</f>
        <v>0%</v>
      </c>
      <c r="AA188" s="260" t="str">
        <f>'Техничка commodities'!T431</f>
        <v>0%</v>
      </c>
      <c r="AB188" s="260" t="str">
        <f>'Техничка commodities'!W431</f>
        <v>0%</v>
      </c>
      <c r="AC188" s="260" t="str">
        <f>'Техничка commodities'!Z431</f>
        <v>0%</v>
      </c>
      <c r="AD188" s="260" t="str">
        <f>'Техничка commodities'!AC431</f>
        <v>0%</v>
      </c>
      <c r="AE188" s="79"/>
      <c r="AF188" s="79"/>
      <c r="AG188" s="79"/>
      <c r="AH188" s="79"/>
      <c r="AI188" s="79"/>
      <c r="AJ188" s="79"/>
      <c r="AK188" s="79"/>
      <c r="BA188" s="55"/>
    </row>
    <row r="189" spans="1:53" hidden="1" outlineLevel="1" x14ac:dyDescent="0.25">
      <c r="A189" s="257" t="s">
        <v>20</v>
      </c>
      <c r="B189" s="260" t="str">
        <f>'Техничка валюта'!B433</f>
        <v>0%</v>
      </c>
      <c r="C189" s="260" t="str">
        <f>'Техничка валюта'!E433</f>
        <v>0%</v>
      </c>
      <c r="D189" s="260"/>
      <c r="E189" s="260"/>
      <c r="F189" s="260" t="str">
        <f>'Техничка валюта'!AP433</f>
        <v>0%</v>
      </c>
      <c r="G189" s="260" t="str">
        <f>'Техничка валюта'!AS433</f>
        <v>0%</v>
      </c>
      <c r="H189" s="260" t="str">
        <f>'Техничка валюта'!AV433</f>
        <v>0%</v>
      </c>
      <c r="I189" s="260" t="str">
        <f>'Техничка валюта'!AY433</f>
        <v>0%</v>
      </c>
      <c r="J189" s="260" t="str">
        <f>'Техничка валюта'!BB433</f>
        <v>0%</v>
      </c>
      <c r="K189" s="260" t="str">
        <f>'Техничка валюта'!BE433</f>
        <v>0%</v>
      </c>
      <c r="L189" s="260">
        <f>'Техничка валюта'!BF433</f>
        <v>0</v>
      </c>
      <c r="M189" s="260" t="str">
        <f>'Техничка валюта'!BG433</f>
        <v>полугодие</v>
      </c>
      <c r="N189" s="260" t="str">
        <f>'Техничка валюта'!BH433</f>
        <v>0%</v>
      </c>
      <c r="O189" s="260" t="str">
        <f>'Техничка валюта'!BK433</f>
        <v>0%</v>
      </c>
      <c r="P189" s="260" t="str">
        <f>'Техничка LME'!AI432</f>
        <v>-0,39%</v>
      </c>
      <c r="Q189" s="260" t="str">
        <f>'Техничка LME'!AL432</f>
        <v>-0,83%</v>
      </c>
      <c r="R189" s="260" t="str">
        <f>'Техничка LME'!AC432</f>
        <v>-8,45%</v>
      </c>
      <c r="S189" s="260" t="str">
        <f>'Техничка LME'!AF432</f>
        <v>-3,41%</v>
      </c>
      <c r="T189" s="260" t="str">
        <f>'Техничка LME'!Z432</f>
        <v>-5,44%</v>
      </c>
      <c r="U189" s="260" t="str">
        <f>'Техничка ЦБ'!H432</f>
        <v>0%</v>
      </c>
      <c r="V189" s="260" t="str">
        <f>'Техничка ЦБ'!K432</f>
        <v>0%</v>
      </c>
      <c r="W189" s="260" t="str">
        <f>'Техничка ЦБ'!N432</f>
        <v>0%</v>
      </c>
      <c r="X189" s="260" t="str">
        <f>'Техничка ЦБ'!Q432</f>
        <v>0%</v>
      </c>
      <c r="Y189" s="260" t="str">
        <f>'Техничка LME'!T432</f>
        <v>+2,12%</v>
      </c>
      <c r="Z189" s="260" t="str">
        <f>'Техничка LME'!W432</f>
        <v>-1,68%</v>
      </c>
      <c r="AA189" s="260" t="str">
        <f>'Техничка commodities'!T432</f>
        <v>0%</v>
      </c>
      <c r="AB189" s="260" t="str">
        <f>'Техничка commodities'!W432</f>
        <v>0%</v>
      </c>
      <c r="AC189" s="260" t="str">
        <f>'Техничка commodities'!Z432</f>
        <v>0%</v>
      </c>
      <c r="AD189" s="260" t="str">
        <f>'Техничка commodities'!AC432</f>
        <v>0%</v>
      </c>
      <c r="AE189" s="79"/>
      <c r="AF189" s="79"/>
      <c r="AG189" s="79"/>
      <c r="AH189" s="79"/>
      <c r="AI189" s="79"/>
      <c r="AJ189" s="79"/>
      <c r="AK189" s="79"/>
    </row>
    <row r="190" spans="1:53" hidden="1" outlineLevel="1" x14ac:dyDescent="0.25">
      <c r="A190" s="14" t="s">
        <v>45</v>
      </c>
      <c r="B190" s="81" t="str">
        <f>'Техничка валюта'!B434</f>
        <v>0%</v>
      </c>
      <c r="C190" s="81" t="str">
        <f>'Техничка валюта'!E434</f>
        <v>0%</v>
      </c>
      <c r="D190" s="81"/>
      <c r="E190" s="81"/>
      <c r="F190" s="81" t="str">
        <f>'Техничка валюта'!AP434</f>
        <v>0%</v>
      </c>
      <c r="G190" s="81" t="str">
        <f>'Техничка валюта'!AS434</f>
        <v>0%</v>
      </c>
      <c r="H190" s="81" t="str">
        <f>'Техничка валюта'!AV434</f>
        <v>0%</v>
      </c>
      <c r="I190" s="81" t="str">
        <f>'Техничка валюта'!AY434</f>
        <v>0%</v>
      </c>
      <c r="J190" s="81" t="str">
        <f>'Техничка валюта'!BB434</f>
        <v>0%</v>
      </c>
      <c r="K190" s="81" t="str">
        <f>'Техничка валюта'!BE434</f>
        <v>0%</v>
      </c>
      <c r="L190" s="81">
        <f>'Техничка валюта'!BF434</f>
        <v>0</v>
      </c>
      <c r="M190" s="81" t="str">
        <f>'Техничка валюта'!BG434</f>
        <v>июль</v>
      </c>
      <c r="N190" s="81" t="str">
        <f>'Техничка валюта'!BH434</f>
        <v>0%</v>
      </c>
      <c r="O190" s="81" t="str">
        <f>'Техничка валюта'!BK434</f>
        <v>0%</v>
      </c>
      <c r="P190" s="81" t="str">
        <f>'Техничка LME'!AI433</f>
        <v>0%</v>
      </c>
      <c r="Q190" s="81" t="str">
        <f>'Техничка LME'!AL433</f>
        <v>0%</v>
      </c>
      <c r="R190" s="81" t="str">
        <f>'Техничка LME'!AC433</f>
        <v>0%</v>
      </c>
      <c r="S190" s="81" t="str">
        <f>'Техничка LME'!AF433</f>
        <v>0%</v>
      </c>
      <c r="T190" s="81" t="str">
        <f>'Техничка LME'!Z433</f>
        <v>0%</v>
      </c>
      <c r="U190" s="81" t="str">
        <f>'Техничка ЦБ'!H433</f>
        <v>0%</v>
      </c>
      <c r="V190" s="81" t="str">
        <f>'Техничка ЦБ'!K433</f>
        <v>0%</v>
      </c>
      <c r="W190" s="81" t="str">
        <f>'Техничка ЦБ'!N433</f>
        <v>0%</v>
      </c>
      <c r="X190" s="81" t="str">
        <f>'Техничка ЦБ'!Q433</f>
        <v>0%</v>
      </c>
      <c r="Y190" s="81" t="str">
        <f>'Техничка LME'!T433</f>
        <v>0%</v>
      </c>
      <c r="Z190" s="81" t="str">
        <f>'Техничка LME'!W433</f>
        <v>0%</v>
      </c>
      <c r="AA190" s="81" t="str">
        <f>'Техничка commodities'!T433</f>
        <v>0%</v>
      </c>
      <c r="AB190" s="81" t="str">
        <f>'Техничка commodities'!W433</f>
        <v>0%</v>
      </c>
      <c r="AC190" s="81" t="str">
        <f>'Техничка commodities'!Z433</f>
        <v>0%</v>
      </c>
      <c r="AD190" s="81" t="str">
        <f>'Техничка commodities'!AC433</f>
        <v>0%</v>
      </c>
      <c r="AE190" s="79"/>
      <c r="AF190" s="79"/>
      <c r="AG190" s="79"/>
      <c r="AH190" s="79"/>
      <c r="AI190" s="79"/>
      <c r="AJ190" s="79"/>
      <c r="AK190" s="79"/>
    </row>
    <row r="191" spans="1:53" hidden="1" outlineLevel="1" x14ac:dyDescent="0.25">
      <c r="A191" s="257" t="s">
        <v>58</v>
      </c>
      <c r="B191" s="260" t="str">
        <f>'Техничка валюта'!B435</f>
        <v>0%</v>
      </c>
      <c r="C191" s="260" t="str">
        <f>'Техничка валюта'!B435</f>
        <v>0%</v>
      </c>
      <c r="D191" s="260"/>
      <c r="E191" s="260"/>
      <c r="F191" s="260" t="str">
        <f>'Техничка валюта'!AP435</f>
        <v>0%</v>
      </c>
      <c r="G191" s="260" t="str">
        <f>'Техничка валюта'!AS435</f>
        <v>0%</v>
      </c>
      <c r="H191" s="260" t="str">
        <f>'Техничка валюта'!AV435</f>
        <v>0%</v>
      </c>
      <c r="I191" s="260" t="str">
        <f>'Техничка валюта'!AY435</f>
        <v>0%</v>
      </c>
      <c r="J191" s="260" t="str">
        <f>'Техничка валюта'!BB435</f>
        <v>0%</v>
      </c>
      <c r="K191" s="260" t="str">
        <f>'Техничка валюта'!BE435</f>
        <v>0%</v>
      </c>
      <c r="L191" s="260">
        <f>'Техничка валюта'!BF435</f>
        <v>0</v>
      </c>
      <c r="M191" s="260" t="str">
        <f>'Техничка валюта'!BG435</f>
        <v>7 месяцев</v>
      </c>
      <c r="N191" s="260" t="str">
        <f>'Техничка валюта'!BH435</f>
        <v>0%</v>
      </c>
      <c r="O191" s="260" t="str">
        <f>'Техничка валюта'!BK435</f>
        <v>0%</v>
      </c>
      <c r="P191" s="260" t="str">
        <f>'Техничка LME'!AI434</f>
        <v>-0,39%</v>
      </c>
      <c r="Q191" s="260" t="str">
        <f>'Техничка LME'!AL434</f>
        <v>-0,83%</v>
      </c>
      <c r="R191" s="260" t="str">
        <f>'Техничка LME'!AC434</f>
        <v>-8,45%</v>
      </c>
      <c r="S191" s="260" t="str">
        <f>'Техничка LME'!AF434</f>
        <v>-3,41%</v>
      </c>
      <c r="T191" s="260" t="str">
        <f>'Техничка LME'!Z434</f>
        <v>-5,44%</v>
      </c>
      <c r="U191" s="260" t="str">
        <f>'Техничка ЦБ'!H434</f>
        <v>0%</v>
      </c>
      <c r="V191" s="260" t="str">
        <f>'Техничка ЦБ'!K434</f>
        <v>0%</v>
      </c>
      <c r="W191" s="260" t="str">
        <f>'Техничка ЦБ'!N434</f>
        <v>0%</v>
      </c>
      <c r="X191" s="260" t="str">
        <f>'Техничка ЦБ'!Q434</f>
        <v>0%</v>
      </c>
      <c r="Y191" s="260" t="str">
        <f>'Техничка LME'!T434</f>
        <v>+2,12%</v>
      </c>
      <c r="Z191" s="260" t="str">
        <f>'Техничка LME'!W434</f>
        <v>-1,68%</v>
      </c>
      <c r="AA191" s="260" t="str">
        <f>'Техничка commodities'!T434</f>
        <v>0%</v>
      </c>
      <c r="AB191" s="260" t="str">
        <f>'Техничка commodities'!W434</f>
        <v>0%</v>
      </c>
      <c r="AC191" s="260" t="str">
        <f>'Техничка commodities'!Z434</f>
        <v>0%</v>
      </c>
      <c r="AD191" s="260" t="str">
        <f>'Техничка commodities'!AC434</f>
        <v>0%</v>
      </c>
      <c r="AE191" s="79"/>
      <c r="AF191" s="79"/>
      <c r="AG191" s="79"/>
      <c r="AH191" s="79"/>
      <c r="AI191" s="79"/>
      <c r="AJ191" s="79"/>
      <c r="AK191" s="79"/>
    </row>
    <row r="192" spans="1:53" hidden="1" outlineLevel="1" x14ac:dyDescent="0.25">
      <c r="A192" s="14" t="s">
        <v>46</v>
      </c>
      <c r="B192" s="81" t="str">
        <f>'Техничка валюта'!B436</f>
        <v>0%</v>
      </c>
      <c r="C192" s="81" t="str">
        <f>'Техничка валюта'!E436</f>
        <v>0%</v>
      </c>
      <c r="D192" s="81"/>
      <c r="E192" s="81"/>
      <c r="F192" s="81" t="str">
        <f>'Техничка валюта'!AP436</f>
        <v>0%</v>
      </c>
      <c r="G192" s="81" t="str">
        <f>'Техничка валюта'!AS436</f>
        <v>0%</v>
      </c>
      <c r="H192" s="81" t="str">
        <f>'Техничка валюта'!AV436</f>
        <v>0%</v>
      </c>
      <c r="I192" s="81" t="str">
        <f>'Техничка валюта'!AY436</f>
        <v>0%</v>
      </c>
      <c r="J192" s="81" t="str">
        <f>'Техничка валюта'!BB436</f>
        <v>0%</v>
      </c>
      <c r="K192" s="81" t="str">
        <f>'Техничка валюта'!BE436</f>
        <v>0%</v>
      </c>
      <c r="L192" s="81">
        <f>'Техничка валюта'!BF436</f>
        <v>0</v>
      </c>
      <c r="M192" s="81" t="str">
        <f>'Техничка валюта'!BG436</f>
        <v>август</v>
      </c>
      <c r="N192" s="81" t="str">
        <f>'Техничка валюта'!BH436</f>
        <v>0%</v>
      </c>
      <c r="O192" s="81" t="str">
        <f>'Техничка валюта'!BK436</f>
        <v>0%</v>
      </c>
      <c r="P192" s="81" t="str">
        <f>'Техничка LME'!AI435</f>
        <v>0%</v>
      </c>
      <c r="Q192" s="81" t="str">
        <f>'Техничка LME'!AL435</f>
        <v>0%</v>
      </c>
      <c r="R192" s="81" t="str">
        <f>'Техничка LME'!AC435</f>
        <v>0%</v>
      </c>
      <c r="S192" s="81" t="str">
        <f>'Техничка LME'!AF435</f>
        <v>0%</v>
      </c>
      <c r="T192" s="81" t="str">
        <f>'Техничка LME'!Z435</f>
        <v>0%</v>
      </c>
      <c r="U192" s="81" t="str">
        <f>'Техничка ЦБ'!H435</f>
        <v>0%</v>
      </c>
      <c r="V192" s="81" t="str">
        <f>'Техничка ЦБ'!K435</f>
        <v>0%</v>
      </c>
      <c r="W192" s="81" t="str">
        <f>'Техничка ЦБ'!N435</f>
        <v>0%</v>
      </c>
      <c r="X192" s="81" t="str">
        <f>'Техничка ЦБ'!Q435</f>
        <v>0%</v>
      </c>
      <c r="Y192" s="81" t="str">
        <f>'Техничка LME'!T435</f>
        <v>0%</v>
      </c>
      <c r="Z192" s="81" t="str">
        <f>'Техничка LME'!W435</f>
        <v>0%</v>
      </c>
      <c r="AA192" s="81" t="str">
        <f>'Техничка commodities'!T435</f>
        <v>0%</v>
      </c>
      <c r="AB192" s="81" t="str">
        <f>'Техничка commodities'!W435</f>
        <v>0%</v>
      </c>
      <c r="AC192" s="81" t="str">
        <f>'Техничка commodities'!Z435</f>
        <v>0%</v>
      </c>
      <c r="AD192" s="81" t="str">
        <f>'Техничка commodities'!AC435</f>
        <v>0%</v>
      </c>
      <c r="AE192" s="79"/>
      <c r="AF192" s="79"/>
      <c r="AG192" s="79"/>
      <c r="AH192" s="79"/>
      <c r="AI192" s="79"/>
      <c r="AJ192" s="79"/>
      <c r="AK192" s="79"/>
    </row>
    <row r="193" spans="1:37" hidden="1" outlineLevel="1" x14ac:dyDescent="0.25">
      <c r="A193" s="257" t="s">
        <v>59</v>
      </c>
      <c r="B193" s="260" t="str">
        <f>'Техничка валюта'!B437</f>
        <v>0%</v>
      </c>
      <c r="C193" s="260" t="str">
        <f>'Техничка валюта'!B437</f>
        <v>0%</v>
      </c>
      <c r="D193" s="260"/>
      <c r="E193" s="260"/>
      <c r="F193" s="260" t="str">
        <f>'Техничка валюта'!AP437</f>
        <v>0%</v>
      </c>
      <c r="G193" s="260" t="str">
        <f>'Техничка валюта'!AS437</f>
        <v>0%</v>
      </c>
      <c r="H193" s="260" t="str">
        <f>'Техничка валюта'!AV437</f>
        <v>0%</v>
      </c>
      <c r="I193" s="260" t="str">
        <f>'Техничка валюта'!AY437</f>
        <v>0%</v>
      </c>
      <c r="J193" s="260" t="str">
        <f>'Техничка валюта'!BB437</f>
        <v>0%</v>
      </c>
      <c r="K193" s="260" t="str">
        <f>'Техничка валюта'!BE437</f>
        <v>0%</v>
      </c>
      <c r="L193" s="260">
        <f>'Техничка валюта'!BF437</f>
        <v>0</v>
      </c>
      <c r="M193" s="260" t="str">
        <f>'Техничка валюта'!BG437</f>
        <v>8 месяцев</v>
      </c>
      <c r="N193" s="260" t="str">
        <f>'Техничка валюта'!BH437</f>
        <v>0%</v>
      </c>
      <c r="O193" s="260" t="str">
        <f>'Техничка валюта'!BK437</f>
        <v>0%</v>
      </c>
      <c r="P193" s="260" t="str">
        <f>'Техничка LME'!AI436</f>
        <v>-0,39%</v>
      </c>
      <c r="Q193" s="260" t="str">
        <f>'Техничка LME'!AL436</f>
        <v>-0,83%</v>
      </c>
      <c r="R193" s="260" t="str">
        <f>'Техничка LME'!AC436</f>
        <v>-8,45%</v>
      </c>
      <c r="S193" s="260" t="str">
        <f>'Техничка LME'!AF436</f>
        <v>-3,41%</v>
      </c>
      <c r="T193" s="260" t="str">
        <f>'Техничка LME'!Z436</f>
        <v>-5,44%</v>
      </c>
      <c r="U193" s="260" t="str">
        <f>'Техничка ЦБ'!H436</f>
        <v>0%</v>
      </c>
      <c r="V193" s="260" t="str">
        <f>'Техничка ЦБ'!K436</f>
        <v>0%</v>
      </c>
      <c r="W193" s="260" t="str">
        <f>'Техничка ЦБ'!N436</f>
        <v>0%</v>
      </c>
      <c r="X193" s="260" t="str">
        <f>'Техничка ЦБ'!Q436</f>
        <v>0%</v>
      </c>
      <c r="Y193" s="260" t="str">
        <f>'Техничка LME'!T436</f>
        <v>+2,12%</v>
      </c>
      <c r="Z193" s="260" t="str">
        <f>'Техничка LME'!W436</f>
        <v>-1,68%</v>
      </c>
      <c r="AA193" s="260" t="str">
        <f>'Техничка commodities'!T436</f>
        <v>0%</v>
      </c>
      <c r="AB193" s="260" t="str">
        <f>'Техничка commodities'!W436</f>
        <v>0%</v>
      </c>
      <c r="AC193" s="260" t="str">
        <f>'Техничка commodities'!Z436</f>
        <v>0%</v>
      </c>
      <c r="AD193" s="260" t="str">
        <f>'Техничка commodities'!AC436</f>
        <v>0%</v>
      </c>
      <c r="AE193" s="79"/>
      <c r="AF193" s="79"/>
      <c r="AG193" s="79"/>
      <c r="AH193" s="79"/>
      <c r="AI193" s="79"/>
      <c r="AJ193" s="79"/>
      <c r="AK193" s="79"/>
    </row>
    <row r="194" spans="1:37" hidden="1" outlineLevel="1" x14ac:dyDescent="0.25">
      <c r="A194" s="14" t="s">
        <v>47</v>
      </c>
      <c r="B194" s="81" t="str">
        <f>'Техничка валюта'!B438</f>
        <v>0%</v>
      </c>
      <c r="C194" s="81" t="str">
        <f>'Техничка валюта'!E438</f>
        <v>0%</v>
      </c>
      <c r="D194" s="81"/>
      <c r="E194" s="81"/>
      <c r="F194" s="81" t="str">
        <f>'Техничка валюта'!AP438</f>
        <v>0%</v>
      </c>
      <c r="G194" s="81" t="str">
        <f>'Техничка валюта'!AS438</f>
        <v>0%</v>
      </c>
      <c r="H194" s="81" t="str">
        <f>'Техничка валюта'!AV438</f>
        <v>0%</v>
      </c>
      <c r="I194" s="81" t="str">
        <f>'Техничка валюта'!AY438</f>
        <v>0%</v>
      </c>
      <c r="J194" s="81" t="str">
        <f>'Техничка валюта'!BB438</f>
        <v>0%</v>
      </c>
      <c r="K194" s="81" t="str">
        <f>'Техничка валюта'!BE438</f>
        <v>0%</v>
      </c>
      <c r="L194" s="81">
        <f>'Техничка валюта'!BF438</f>
        <v>0</v>
      </c>
      <c r="M194" s="81" t="str">
        <f>'Техничка валюта'!BG438</f>
        <v>сентябрь</v>
      </c>
      <c r="N194" s="81" t="str">
        <f>'Техничка валюта'!BH438</f>
        <v>0%</v>
      </c>
      <c r="O194" s="81" t="str">
        <f>'Техничка валюта'!BK438</f>
        <v>0%</v>
      </c>
      <c r="P194" s="81" t="str">
        <f>'Техничка LME'!AI437</f>
        <v>0%</v>
      </c>
      <c r="Q194" s="81" t="str">
        <f>'Техничка LME'!AL437</f>
        <v>0%</v>
      </c>
      <c r="R194" s="81" t="str">
        <f>'Техничка LME'!AC437</f>
        <v>0%</v>
      </c>
      <c r="S194" s="81" t="str">
        <f>'Техничка LME'!AF437</f>
        <v>0%</v>
      </c>
      <c r="T194" s="81" t="str">
        <f>'Техничка LME'!Z437</f>
        <v>0%</v>
      </c>
      <c r="U194" s="81" t="str">
        <f>'Техничка ЦБ'!H437</f>
        <v>0%</v>
      </c>
      <c r="V194" s="81" t="str">
        <f>'Техничка ЦБ'!K437</f>
        <v>0%</v>
      </c>
      <c r="W194" s="81" t="str">
        <f>'Техничка ЦБ'!N437</f>
        <v>0%</v>
      </c>
      <c r="X194" s="81" t="str">
        <f>'Техничка ЦБ'!Q437</f>
        <v>0%</v>
      </c>
      <c r="Y194" s="81" t="str">
        <f>'Техничка LME'!T437</f>
        <v>0%</v>
      </c>
      <c r="Z194" s="81" t="str">
        <f>'Техничка LME'!W437</f>
        <v>0%</v>
      </c>
      <c r="AA194" s="81" t="str">
        <f>'Техничка commodities'!T437</f>
        <v>0%</v>
      </c>
      <c r="AB194" s="81" t="str">
        <f>'Техничка commodities'!W437</f>
        <v>0%</v>
      </c>
      <c r="AC194" s="81" t="str">
        <f>'Техничка commodities'!Z437</f>
        <v>0%</v>
      </c>
      <c r="AD194" s="81" t="str">
        <f>'Техничка commodities'!AC437</f>
        <v>0%</v>
      </c>
      <c r="AE194" s="79"/>
      <c r="AF194" s="79"/>
      <c r="AG194" s="79"/>
      <c r="AH194" s="79"/>
      <c r="AI194" s="79"/>
      <c r="AJ194" s="79"/>
      <c r="AK194" s="79"/>
    </row>
    <row r="195" spans="1:37" hidden="1" outlineLevel="1" x14ac:dyDescent="0.25">
      <c r="A195" s="257" t="s">
        <v>18</v>
      </c>
      <c r="B195" s="260" t="str">
        <f>'Техничка валюта'!B439</f>
        <v>0%</v>
      </c>
      <c r="C195" s="260" t="str">
        <f>'Техничка валюта'!E439</f>
        <v>0%</v>
      </c>
      <c r="D195" s="260"/>
      <c r="E195" s="260"/>
      <c r="F195" s="260" t="str">
        <f>'Техничка валюта'!AP439</f>
        <v>0%</v>
      </c>
      <c r="G195" s="260" t="str">
        <f>'Техничка валюта'!AS439</f>
        <v>0%</v>
      </c>
      <c r="H195" s="260" t="str">
        <f>'Техничка валюта'!AV439</f>
        <v>0%</v>
      </c>
      <c r="I195" s="260" t="str">
        <f>'Техничка валюта'!AY439</f>
        <v>0%</v>
      </c>
      <c r="J195" s="260" t="str">
        <f>'Техничка валюта'!BB439</f>
        <v>0%</v>
      </c>
      <c r="K195" s="260" t="str">
        <f>'Техничка валюта'!BE439</f>
        <v>0%</v>
      </c>
      <c r="L195" s="260">
        <f>'Техничка валюта'!BF439</f>
        <v>0</v>
      </c>
      <c r="M195" s="260" t="str">
        <f>'Техничка валюта'!BG439</f>
        <v>3 квартал</v>
      </c>
      <c r="N195" s="260" t="str">
        <f>'Техничка валюта'!BH439</f>
        <v>0%</v>
      </c>
      <c r="O195" s="260" t="str">
        <f>'Техничка валюта'!BK439</f>
        <v>0%</v>
      </c>
      <c r="P195" s="260" t="str">
        <f>'Техничка LME'!AI438</f>
        <v>0%</v>
      </c>
      <c r="Q195" s="260" t="str">
        <f>'Техничка LME'!AL438</f>
        <v>0%</v>
      </c>
      <c r="R195" s="260" t="str">
        <f>'Техничка LME'!AC438</f>
        <v>0%</v>
      </c>
      <c r="S195" s="260" t="str">
        <f>'Техничка LME'!AF438</f>
        <v>0%</v>
      </c>
      <c r="T195" s="260" t="str">
        <f>'Техничка LME'!Z438</f>
        <v>0%</v>
      </c>
      <c r="U195" s="260" t="str">
        <f>'Техничка ЦБ'!H438</f>
        <v>0%</v>
      </c>
      <c r="V195" s="260" t="str">
        <f>'Техничка ЦБ'!K438</f>
        <v>0%</v>
      </c>
      <c r="W195" s="260" t="str">
        <f>'Техничка ЦБ'!N438</f>
        <v>0%</v>
      </c>
      <c r="X195" s="260" t="str">
        <f>'Техничка ЦБ'!Q438</f>
        <v>0%</v>
      </c>
      <c r="Y195" s="260" t="str">
        <f>'Техничка LME'!T438</f>
        <v>0%</v>
      </c>
      <c r="Z195" s="260" t="str">
        <f>'Техничка LME'!W438</f>
        <v>0%</v>
      </c>
      <c r="AA195" s="260" t="str">
        <f>'Техничка commodities'!T438</f>
        <v>0%</v>
      </c>
      <c r="AB195" s="260" t="str">
        <f>'Техничка commodities'!W438</f>
        <v>0%</v>
      </c>
      <c r="AC195" s="260" t="str">
        <f>'Техничка commodities'!Z438</f>
        <v>0%</v>
      </c>
      <c r="AD195" s="260" t="str">
        <f>'Техничка commodities'!AC438</f>
        <v>0%</v>
      </c>
      <c r="AE195" s="79"/>
      <c r="AF195" s="79"/>
      <c r="AG195" s="79"/>
      <c r="AH195" s="79"/>
      <c r="AI195" s="79"/>
      <c r="AJ195" s="79"/>
      <c r="AK195" s="79"/>
    </row>
    <row r="196" spans="1:37" hidden="1" outlineLevel="1" x14ac:dyDescent="0.25">
      <c r="A196" s="257" t="s">
        <v>21</v>
      </c>
      <c r="B196" s="260" t="str">
        <f>'Техничка валюта'!B440</f>
        <v>0%</v>
      </c>
      <c r="C196" s="260" t="str">
        <f>'Техничка валюта'!E440</f>
        <v>0%</v>
      </c>
      <c r="D196" s="260"/>
      <c r="E196" s="260"/>
      <c r="F196" s="260" t="str">
        <f>'Техничка валюта'!AP440</f>
        <v>0%</v>
      </c>
      <c r="G196" s="260" t="str">
        <f>'Техничка валюта'!AS440</f>
        <v>0%</v>
      </c>
      <c r="H196" s="260" t="str">
        <f>'Техничка валюта'!AV440</f>
        <v>0%</v>
      </c>
      <c r="I196" s="260" t="str">
        <f>'Техничка валюта'!AY440</f>
        <v>0%</v>
      </c>
      <c r="J196" s="260" t="str">
        <f>'Техничка валюта'!BB440</f>
        <v>0%</v>
      </c>
      <c r="K196" s="260" t="str">
        <f>'Техничка валюта'!BE440</f>
        <v>0%</v>
      </c>
      <c r="L196" s="260">
        <f>'Техничка валюта'!BF440</f>
        <v>0</v>
      </c>
      <c r="M196" s="260" t="str">
        <f>'Техничка валюта'!BG440</f>
        <v>9 месяцев</v>
      </c>
      <c r="N196" s="260" t="str">
        <f>'Техничка валюта'!BH440</f>
        <v>0%</v>
      </c>
      <c r="O196" s="260" t="str">
        <f>'Техничка валюта'!BK440</f>
        <v>0%</v>
      </c>
      <c r="P196" s="260" t="str">
        <f>'Техничка LME'!AI439</f>
        <v>-0,39%</v>
      </c>
      <c r="Q196" s="260" t="str">
        <f>'Техничка LME'!AL439</f>
        <v>-0,83%</v>
      </c>
      <c r="R196" s="260" t="str">
        <f>'Техничка LME'!AC439</f>
        <v>-8,45%</v>
      </c>
      <c r="S196" s="260" t="str">
        <f>'Техничка LME'!AF439</f>
        <v>-3,41%</v>
      </c>
      <c r="T196" s="260" t="str">
        <f>'Техничка LME'!Z439</f>
        <v>-5,44%</v>
      </c>
      <c r="U196" s="260" t="str">
        <f>'Техничка ЦБ'!H439</f>
        <v>0%</v>
      </c>
      <c r="V196" s="260" t="str">
        <f>'Техничка ЦБ'!K439</f>
        <v>0%</v>
      </c>
      <c r="W196" s="260" t="str">
        <f>'Техничка ЦБ'!N439</f>
        <v>0%</v>
      </c>
      <c r="X196" s="260" t="str">
        <f>'Техничка ЦБ'!Q439</f>
        <v>0%</v>
      </c>
      <c r="Y196" s="260" t="str">
        <f>'Техничка LME'!T439</f>
        <v>+2,12%</v>
      </c>
      <c r="Z196" s="260" t="str">
        <f>'Техничка LME'!W439</f>
        <v>-1,68%</v>
      </c>
      <c r="AA196" s="260" t="str">
        <f>'Техничка commodities'!T439</f>
        <v>0%</v>
      </c>
      <c r="AB196" s="260" t="str">
        <f>'Техничка commodities'!W439</f>
        <v>0%</v>
      </c>
      <c r="AC196" s="260" t="str">
        <f>'Техничка commodities'!Z439</f>
        <v>0%</v>
      </c>
      <c r="AD196" s="260" t="str">
        <f>'Техничка commodities'!AC439</f>
        <v>0%</v>
      </c>
      <c r="AE196" s="79"/>
      <c r="AF196" s="79"/>
      <c r="AG196" s="79"/>
      <c r="AH196" s="79"/>
      <c r="AI196" s="79"/>
      <c r="AJ196" s="79"/>
      <c r="AK196" s="79"/>
    </row>
    <row r="197" spans="1:37" hidden="1" outlineLevel="1" x14ac:dyDescent="0.25">
      <c r="A197" s="14" t="s">
        <v>48</v>
      </c>
      <c r="B197" s="80" t="str">
        <f>'Техничка валюта'!B441</f>
        <v>0%</v>
      </c>
      <c r="C197" s="80" t="str">
        <f>'Техничка валюта'!E441</f>
        <v>0%</v>
      </c>
      <c r="D197" s="80"/>
      <c r="E197" s="80"/>
      <c r="F197" s="80" t="str">
        <f>'Техничка валюта'!AP441</f>
        <v>0%</v>
      </c>
      <c r="G197" s="80" t="str">
        <f>'Техничка валюта'!AS441</f>
        <v>0%</v>
      </c>
      <c r="H197" s="80" t="str">
        <f>'Техничка валюта'!AV441</f>
        <v>0%</v>
      </c>
      <c r="I197" s="80" t="str">
        <f>'Техничка валюта'!AY441</f>
        <v>0%</v>
      </c>
      <c r="J197" s="80" t="str">
        <f>'Техничка валюта'!BB441</f>
        <v>0%</v>
      </c>
      <c r="K197" s="80" t="str">
        <f>'Техничка валюта'!BE441</f>
        <v>0%</v>
      </c>
      <c r="L197" s="80">
        <f>'Техничка валюта'!BF441</f>
        <v>0</v>
      </c>
      <c r="M197" s="80" t="str">
        <f>'Техничка валюта'!BG441</f>
        <v>октябрь</v>
      </c>
      <c r="N197" s="80" t="str">
        <f>'Техничка валюта'!BH441</f>
        <v>0%</v>
      </c>
      <c r="O197" s="80" t="str">
        <f>'Техничка валюта'!BK441</f>
        <v>0%</v>
      </c>
      <c r="P197" s="80" t="str">
        <f>'Техничка LME'!AI440</f>
        <v>0%</v>
      </c>
      <c r="Q197" s="80" t="str">
        <f>'Техничка LME'!AL440</f>
        <v>0%</v>
      </c>
      <c r="R197" s="80" t="str">
        <f>'Техничка LME'!AC440</f>
        <v>0%</v>
      </c>
      <c r="S197" s="80" t="str">
        <f>'Техничка LME'!AF440</f>
        <v>0%</v>
      </c>
      <c r="T197" s="80" t="str">
        <f>'Техничка LME'!Z440</f>
        <v>0%</v>
      </c>
      <c r="U197" s="80" t="str">
        <f>'Техничка ЦБ'!H440</f>
        <v>0%</v>
      </c>
      <c r="V197" s="80" t="str">
        <f>'Техничка ЦБ'!K440</f>
        <v>0%</v>
      </c>
      <c r="W197" s="80" t="str">
        <f>'Техничка ЦБ'!N440</f>
        <v>0%</v>
      </c>
      <c r="X197" s="80" t="str">
        <f>'Техничка ЦБ'!Q440</f>
        <v>0%</v>
      </c>
      <c r="Y197" s="80" t="str">
        <f>'Техничка LME'!T440</f>
        <v>0%</v>
      </c>
      <c r="Z197" s="80" t="str">
        <f>'Техничка LME'!W440</f>
        <v>0%</v>
      </c>
      <c r="AA197" s="80" t="str">
        <f>'Техничка commodities'!T440</f>
        <v>0%</v>
      </c>
      <c r="AB197" s="80" t="str">
        <f>'Техничка commodities'!W440</f>
        <v>0%</v>
      </c>
      <c r="AC197" s="80" t="str">
        <f>'Техничка commodities'!Z440</f>
        <v>0%</v>
      </c>
      <c r="AD197" s="80" t="str">
        <f>'Техничка commodities'!AC440</f>
        <v>0%</v>
      </c>
      <c r="AE197" s="79"/>
      <c r="AF197" s="79"/>
      <c r="AG197" s="79"/>
      <c r="AH197" s="79"/>
      <c r="AI197" s="79"/>
      <c r="AJ197" s="79"/>
      <c r="AK197" s="79"/>
    </row>
    <row r="198" spans="1:37" hidden="1" outlineLevel="1" x14ac:dyDescent="0.25">
      <c r="A198" s="257" t="s">
        <v>60</v>
      </c>
      <c r="B198" s="260" t="str">
        <f>'Техничка валюта'!B442</f>
        <v>0%</v>
      </c>
      <c r="C198" s="260" t="str">
        <f>'Техничка валюта'!B442</f>
        <v>0%</v>
      </c>
      <c r="D198" s="260"/>
      <c r="E198" s="260"/>
      <c r="F198" s="260" t="str">
        <f>'Техничка валюта'!AP442</f>
        <v>0%</v>
      </c>
      <c r="G198" s="260" t="str">
        <f>'Техничка валюта'!AS442</f>
        <v>0%</v>
      </c>
      <c r="H198" s="260" t="str">
        <f>'Техничка валюта'!AV442</f>
        <v>0%</v>
      </c>
      <c r="I198" s="260" t="str">
        <f>'Техничка валюта'!AY442</f>
        <v>0%</v>
      </c>
      <c r="J198" s="260" t="str">
        <f>'Техничка валюта'!BB442</f>
        <v>0%</v>
      </c>
      <c r="K198" s="260" t="str">
        <f>'Техничка валюта'!BE442</f>
        <v>0%</v>
      </c>
      <c r="L198" s="260">
        <f>'Техничка валюта'!BF442</f>
        <v>0</v>
      </c>
      <c r="M198" s="260" t="str">
        <f>'Техничка валюта'!BG442</f>
        <v>10 месяцев</v>
      </c>
      <c r="N198" s="260" t="str">
        <f>'Техничка валюта'!BH442</f>
        <v>0%</v>
      </c>
      <c r="O198" s="260" t="str">
        <f>'Техничка валюта'!BK442</f>
        <v>0%</v>
      </c>
      <c r="P198" s="260" t="str">
        <f>'Техничка LME'!AI441</f>
        <v>-0,39%</v>
      </c>
      <c r="Q198" s="260" t="str">
        <f>'Техничка LME'!AL441</f>
        <v>-0,83%</v>
      </c>
      <c r="R198" s="260" t="str">
        <f>'Техничка LME'!AC441</f>
        <v>-8,45%</v>
      </c>
      <c r="S198" s="260" t="str">
        <f>'Техничка LME'!AF441</f>
        <v>-3,41%</v>
      </c>
      <c r="T198" s="260" t="str">
        <f>'Техничка LME'!Z441</f>
        <v>-5,44%</v>
      </c>
      <c r="U198" s="260" t="str">
        <f>'Техничка ЦБ'!H441</f>
        <v>0%</v>
      </c>
      <c r="V198" s="260" t="str">
        <f>'Техничка ЦБ'!K441</f>
        <v>0%</v>
      </c>
      <c r="W198" s="260" t="str">
        <f>'Техничка ЦБ'!N441</f>
        <v>0%</v>
      </c>
      <c r="X198" s="260" t="str">
        <f>'Техничка ЦБ'!Q441</f>
        <v>0%</v>
      </c>
      <c r="Y198" s="260" t="str">
        <f>'Техничка LME'!T441</f>
        <v>+2,12%</v>
      </c>
      <c r="Z198" s="260" t="str">
        <f>'Техничка LME'!W441</f>
        <v>-1,68%</v>
      </c>
      <c r="AA198" s="260" t="str">
        <f>'Техничка commodities'!T441</f>
        <v>0%</v>
      </c>
      <c r="AB198" s="260" t="str">
        <f>'Техничка commodities'!W441</f>
        <v>0%</v>
      </c>
      <c r="AC198" s="260" t="str">
        <f>'Техничка commodities'!Z441</f>
        <v>0%</v>
      </c>
      <c r="AD198" s="260" t="str">
        <f>'Техничка commodities'!AC441</f>
        <v>0%</v>
      </c>
      <c r="AE198" s="79"/>
      <c r="AF198" s="79"/>
      <c r="AG198" s="79"/>
      <c r="AH198" s="79"/>
      <c r="AI198" s="79"/>
      <c r="AJ198" s="79"/>
      <c r="AK198" s="79"/>
    </row>
    <row r="199" spans="1:37" hidden="1" outlineLevel="1" x14ac:dyDescent="0.25">
      <c r="A199" s="14" t="s">
        <v>49</v>
      </c>
      <c r="B199" s="80" t="str">
        <f>'Техничка валюта'!B443</f>
        <v>0%</v>
      </c>
      <c r="C199" s="80" t="str">
        <f>'Техничка валюта'!E443</f>
        <v>0%</v>
      </c>
      <c r="D199" s="80"/>
      <c r="E199" s="80"/>
      <c r="F199" s="80" t="str">
        <f>'Техничка валюта'!AP443</f>
        <v>0%</v>
      </c>
      <c r="G199" s="80" t="str">
        <f>'Техничка валюта'!AS443</f>
        <v>0%</v>
      </c>
      <c r="H199" s="80" t="str">
        <f>'Техничка валюта'!AV443</f>
        <v>0%</v>
      </c>
      <c r="I199" s="80" t="str">
        <f>'Техничка валюта'!AY443</f>
        <v>0%</v>
      </c>
      <c r="J199" s="80" t="str">
        <f>'Техничка валюта'!BB443</f>
        <v>0%</v>
      </c>
      <c r="K199" s="80" t="str">
        <f>'Техничка валюта'!BE443</f>
        <v>0%</v>
      </c>
      <c r="L199" s="80">
        <f>'Техничка валюта'!BF443</f>
        <v>0</v>
      </c>
      <c r="M199" s="80" t="str">
        <f>'Техничка валюта'!BG443</f>
        <v>ноябрь</v>
      </c>
      <c r="N199" s="80" t="str">
        <f>'Техничка валюта'!BH443</f>
        <v>0%</v>
      </c>
      <c r="O199" s="80" t="str">
        <f>'Техничка валюта'!BK443</f>
        <v>0%</v>
      </c>
      <c r="P199" s="80" t="str">
        <f>'Техничка LME'!AI442</f>
        <v>0%</v>
      </c>
      <c r="Q199" s="80" t="str">
        <f>'Техничка LME'!AL442</f>
        <v>0%</v>
      </c>
      <c r="R199" s="80" t="str">
        <f>'Техничка LME'!AC442</f>
        <v>0%</v>
      </c>
      <c r="S199" s="80" t="str">
        <f>'Техничка LME'!AF442</f>
        <v>0%</v>
      </c>
      <c r="T199" s="80" t="str">
        <f>'Техничка LME'!Z442</f>
        <v>0%</v>
      </c>
      <c r="U199" s="80" t="str">
        <f>'Техничка ЦБ'!H442</f>
        <v>0%</v>
      </c>
      <c r="V199" s="80" t="str">
        <f>'Техничка ЦБ'!K442</f>
        <v>0%</v>
      </c>
      <c r="W199" s="80" t="str">
        <f>'Техничка ЦБ'!N442</f>
        <v>0%</v>
      </c>
      <c r="X199" s="80" t="str">
        <f>'Техничка ЦБ'!Q442</f>
        <v>0%</v>
      </c>
      <c r="Y199" s="80" t="str">
        <f>'Техничка LME'!T442</f>
        <v>0%</v>
      </c>
      <c r="Z199" s="80" t="str">
        <f>'Техничка LME'!W442</f>
        <v>0%</v>
      </c>
      <c r="AA199" s="80" t="str">
        <f>'Техничка commodities'!T442</f>
        <v>0%</v>
      </c>
      <c r="AB199" s="80" t="str">
        <f>'Техничка commodities'!W442</f>
        <v>0%</v>
      </c>
      <c r="AC199" s="80" t="str">
        <f>'Техничка commodities'!Z442</f>
        <v>0%</v>
      </c>
      <c r="AD199" s="80" t="str">
        <f>'Техничка commodities'!AC442</f>
        <v>0%</v>
      </c>
      <c r="AE199" s="79"/>
      <c r="AF199" s="79"/>
      <c r="AG199" s="79"/>
      <c r="AH199" s="79"/>
      <c r="AI199" s="79"/>
      <c r="AJ199" s="79"/>
      <c r="AK199" s="79"/>
    </row>
    <row r="200" spans="1:37" hidden="1" outlineLevel="1" x14ac:dyDescent="0.25">
      <c r="A200" s="257" t="s">
        <v>61</v>
      </c>
      <c r="B200" s="260" t="str">
        <f>'Техничка валюта'!B444</f>
        <v>0%</v>
      </c>
      <c r="C200" s="260" t="str">
        <f>'Техничка валюта'!B444</f>
        <v>0%</v>
      </c>
      <c r="D200" s="260"/>
      <c r="E200" s="260"/>
      <c r="F200" s="260" t="str">
        <f>'Техничка валюта'!AP444</f>
        <v>0%</v>
      </c>
      <c r="G200" s="260" t="str">
        <f>'Техничка валюта'!AS444</f>
        <v>0%</v>
      </c>
      <c r="H200" s="260" t="str">
        <f>'Техничка валюта'!AV444</f>
        <v>0%</v>
      </c>
      <c r="I200" s="260" t="str">
        <f>'Техничка валюта'!AY444</f>
        <v>0%</v>
      </c>
      <c r="J200" s="260" t="str">
        <f>'Техничка валюта'!BB444</f>
        <v>0%</v>
      </c>
      <c r="K200" s="260" t="str">
        <f>'Техничка валюта'!BE444</f>
        <v>0%</v>
      </c>
      <c r="L200" s="260">
        <f>'Техничка валюта'!BF444</f>
        <v>0</v>
      </c>
      <c r="M200" s="260" t="str">
        <f>'Техничка валюта'!BG444</f>
        <v>11 месяцев</v>
      </c>
      <c r="N200" s="260" t="str">
        <f>'Техничка валюта'!BH444</f>
        <v>0%</v>
      </c>
      <c r="O200" s="260" t="str">
        <f>'Техничка валюта'!BK444</f>
        <v>0%</v>
      </c>
      <c r="P200" s="260" t="str">
        <f>'Техничка LME'!AI443</f>
        <v>-0,39%</v>
      </c>
      <c r="Q200" s="260" t="str">
        <f>'Техничка LME'!AL443</f>
        <v>-0,83%</v>
      </c>
      <c r="R200" s="260" t="str">
        <f>'Техничка LME'!AC443</f>
        <v>-8,45%</v>
      </c>
      <c r="S200" s="260" t="str">
        <f>'Техничка LME'!AF443</f>
        <v>-3,41%</v>
      </c>
      <c r="T200" s="260" t="str">
        <f>'Техничка LME'!Z443</f>
        <v>-5,44%</v>
      </c>
      <c r="U200" s="260" t="str">
        <f>'Техничка ЦБ'!H443</f>
        <v>0%</v>
      </c>
      <c r="V200" s="260" t="str">
        <f>'Техничка ЦБ'!K443</f>
        <v>0%</v>
      </c>
      <c r="W200" s="260" t="str">
        <f>'Техничка ЦБ'!N443</f>
        <v>0%</v>
      </c>
      <c r="X200" s="260" t="str">
        <f>'Техничка ЦБ'!Q443</f>
        <v>0%</v>
      </c>
      <c r="Y200" s="260" t="str">
        <f>'Техничка LME'!T443</f>
        <v>+2,12%</v>
      </c>
      <c r="Z200" s="260" t="str">
        <f>'Техничка LME'!W443</f>
        <v>-1,68%</v>
      </c>
      <c r="AA200" s="260" t="str">
        <f>'Техничка commodities'!T443</f>
        <v>0%</v>
      </c>
      <c r="AB200" s="260" t="str">
        <f>'Техничка commodities'!W443</f>
        <v>0%</v>
      </c>
      <c r="AC200" s="260" t="str">
        <f>'Техничка commodities'!Z443</f>
        <v>0%</v>
      </c>
      <c r="AD200" s="260" t="str">
        <f>'Техничка commodities'!AC443</f>
        <v>0%</v>
      </c>
      <c r="AE200" s="79"/>
      <c r="AF200" s="79"/>
      <c r="AG200" s="79"/>
      <c r="AH200" s="79"/>
      <c r="AI200" s="79"/>
      <c r="AJ200" s="79"/>
      <c r="AK200" s="79"/>
    </row>
    <row r="201" spans="1:37" hidden="1" outlineLevel="1" x14ac:dyDescent="0.25">
      <c r="A201" s="14" t="s">
        <v>50</v>
      </c>
      <c r="B201" s="80" t="str">
        <f>'Техничка валюта'!B445</f>
        <v>0%</v>
      </c>
      <c r="C201" s="80" t="str">
        <f>'Техничка валюта'!E445</f>
        <v>0%</v>
      </c>
      <c r="D201" s="80"/>
      <c r="E201" s="80"/>
      <c r="F201" s="80" t="str">
        <f>'Техничка валюта'!AP445</f>
        <v>0%</v>
      </c>
      <c r="G201" s="80" t="str">
        <f>'Техничка валюта'!AS445</f>
        <v>0%</v>
      </c>
      <c r="H201" s="80" t="str">
        <f>'Техничка валюта'!AV445</f>
        <v>0%</v>
      </c>
      <c r="I201" s="80" t="str">
        <f>'Техничка валюта'!AY445</f>
        <v>0%</v>
      </c>
      <c r="J201" s="80" t="str">
        <f>'Техничка валюта'!BB445</f>
        <v>0%</v>
      </c>
      <c r="K201" s="80" t="str">
        <f>'Техничка валюта'!BE445</f>
        <v>0%</v>
      </c>
      <c r="L201" s="80">
        <f>'Техничка валюта'!BF445</f>
        <v>0</v>
      </c>
      <c r="M201" s="80" t="str">
        <f>'Техничка валюта'!BG445</f>
        <v>декабрь</v>
      </c>
      <c r="N201" s="80" t="str">
        <f>'Техничка валюта'!BH445</f>
        <v>0%</v>
      </c>
      <c r="O201" s="80" t="str">
        <f>'Техничка валюта'!BK445</f>
        <v>0%</v>
      </c>
      <c r="P201" s="80" t="str">
        <f>'Техничка LME'!AI444</f>
        <v>0%</v>
      </c>
      <c r="Q201" s="80" t="str">
        <f>'Техничка LME'!AL444</f>
        <v>0%</v>
      </c>
      <c r="R201" s="80" t="str">
        <f>'Техничка LME'!AC444</f>
        <v>0%</v>
      </c>
      <c r="S201" s="80" t="str">
        <f>'Техничка LME'!AF444</f>
        <v>0%</v>
      </c>
      <c r="T201" s="80" t="str">
        <f>'Техничка LME'!Z444</f>
        <v>0%</v>
      </c>
      <c r="U201" s="80" t="str">
        <f>'Техничка ЦБ'!H444</f>
        <v>0%</v>
      </c>
      <c r="V201" s="80" t="str">
        <f>'Техничка ЦБ'!K444</f>
        <v>0%</v>
      </c>
      <c r="W201" s="80" t="str">
        <f>'Техничка ЦБ'!N444</f>
        <v>0%</v>
      </c>
      <c r="X201" s="80" t="str">
        <f>'Техничка ЦБ'!Q444</f>
        <v>0%</v>
      </c>
      <c r="Y201" s="80" t="str">
        <f>'Техничка LME'!T444</f>
        <v>0%</v>
      </c>
      <c r="Z201" s="80" t="str">
        <f>'Техничка LME'!W444</f>
        <v>0%</v>
      </c>
      <c r="AA201" s="80" t="str">
        <f>'Техничка commodities'!T444</f>
        <v>0%</v>
      </c>
      <c r="AB201" s="80" t="str">
        <f>'Техничка commodities'!W444</f>
        <v>0%</v>
      </c>
      <c r="AC201" s="80" t="str">
        <f>'Техничка commodities'!Z444</f>
        <v>0%</v>
      </c>
      <c r="AD201" s="80" t="str">
        <f>'Техничка commodities'!AC444</f>
        <v>0%</v>
      </c>
    </row>
    <row r="202" spans="1:37" hidden="1" outlineLevel="1" x14ac:dyDescent="0.25">
      <c r="A202" s="257" t="s">
        <v>19</v>
      </c>
      <c r="B202" s="260" t="str">
        <f>'Техничка валюта'!B446</f>
        <v>0%</v>
      </c>
      <c r="C202" s="260" t="str">
        <f>'Техничка валюта'!E446</f>
        <v>0%</v>
      </c>
      <c r="D202" s="260"/>
      <c r="E202" s="260"/>
      <c r="F202" s="260" t="str">
        <f>'Техничка валюта'!AP446</f>
        <v>0%</v>
      </c>
      <c r="G202" s="260" t="str">
        <f>'Техничка валюта'!AS446</f>
        <v>0%</v>
      </c>
      <c r="H202" s="260" t="str">
        <f>'Техничка валюта'!AV446</f>
        <v>0%</v>
      </c>
      <c r="I202" s="260" t="str">
        <f>'Техничка валюта'!AY446</f>
        <v>0%</v>
      </c>
      <c r="J202" s="260" t="str">
        <f>'Техничка валюта'!BB446</f>
        <v>0%</v>
      </c>
      <c r="K202" s="260" t="str">
        <f>'Техничка валюта'!BE446</f>
        <v>0%</v>
      </c>
      <c r="L202" s="260">
        <f>'Техничка валюта'!BF446</f>
        <v>0</v>
      </c>
      <c r="M202" s="260" t="str">
        <f>'Техничка валюта'!BG446</f>
        <v>4 квартал</v>
      </c>
      <c r="N202" s="260" t="str">
        <f>'Техничка валюта'!BH446</f>
        <v>0%</v>
      </c>
      <c r="O202" s="260" t="str">
        <f>'Техничка валюта'!BK446</f>
        <v>0%</v>
      </c>
      <c r="P202" s="260" t="str">
        <f>'Техничка LME'!AI445</f>
        <v>0%</v>
      </c>
      <c r="Q202" s="260" t="str">
        <f>'Техничка LME'!AL445</f>
        <v>0%</v>
      </c>
      <c r="R202" s="260" t="str">
        <f>'Техничка LME'!AC445</f>
        <v>0%</v>
      </c>
      <c r="S202" s="260" t="str">
        <f>'Техничка LME'!AF445</f>
        <v>0%</v>
      </c>
      <c r="T202" s="260" t="str">
        <f>'Техничка LME'!Z445</f>
        <v>0%</v>
      </c>
      <c r="U202" s="260" t="str">
        <f>'Техничка ЦБ'!H445</f>
        <v>0%</v>
      </c>
      <c r="V202" s="260" t="str">
        <f>'Техничка ЦБ'!K445</f>
        <v>0%</v>
      </c>
      <c r="W202" s="260" t="str">
        <f>'Техничка ЦБ'!N445</f>
        <v>0%</v>
      </c>
      <c r="X202" s="260" t="str">
        <f>'Техничка ЦБ'!Q445</f>
        <v>0%</v>
      </c>
      <c r="Y202" s="260" t="str">
        <f>'Техничка LME'!T445</f>
        <v>0%</v>
      </c>
      <c r="Z202" s="260" t="str">
        <f>'Техничка LME'!W445</f>
        <v>0%</v>
      </c>
      <c r="AA202" s="260" t="str">
        <f>'Техничка commodities'!T445</f>
        <v>0%</v>
      </c>
      <c r="AB202" s="260" t="str">
        <f>'Техничка commodities'!W445</f>
        <v>0%</v>
      </c>
      <c r="AC202" s="260" t="str">
        <f>'Техничка commodities'!Z445</f>
        <v>0%</v>
      </c>
      <c r="AD202" s="260" t="str">
        <f>'Техничка commodities'!AC445</f>
        <v>0%</v>
      </c>
    </row>
    <row r="203" spans="1:37" hidden="1" outlineLevel="1" x14ac:dyDescent="0.25">
      <c r="A203" s="257" t="s">
        <v>53</v>
      </c>
      <c r="B203" s="260" t="str">
        <f>'Техничка валюта'!B447</f>
        <v>0%</v>
      </c>
      <c r="C203" s="260" t="str">
        <f>'Техничка валюта'!E447</f>
        <v>0%</v>
      </c>
      <c r="D203" s="260"/>
      <c r="E203" s="260"/>
      <c r="F203" s="260" t="str">
        <f>'Техничка валюта'!AP447</f>
        <v>0%</v>
      </c>
      <c r="G203" s="260" t="str">
        <f>'Техничка валюта'!AS447</f>
        <v>0%</v>
      </c>
      <c r="H203" s="260" t="str">
        <f>'Техничка валюта'!AV447</f>
        <v>0%</v>
      </c>
      <c r="I203" s="260" t="str">
        <f>'Техничка валюта'!AY447</f>
        <v>0%</v>
      </c>
      <c r="J203" s="260" t="str">
        <f>'Техничка валюта'!BB447</f>
        <v>0%</v>
      </c>
      <c r="K203" s="260" t="str">
        <f>'Техничка валюта'!BE447</f>
        <v>0%</v>
      </c>
      <c r="L203" s="260">
        <f>'Техничка валюта'!BF447</f>
        <v>0</v>
      </c>
      <c r="M203" s="260" t="str">
        <f>'Техничка валюта'!BG447</f>
        <v>2 полугодие</v>
      </c>
      <c r="N203" s="260" t="str">
        <f>'Техничка валюта'!BH447</f>
        <v>0%</v>
      </c>
      <c r="O203" s="260" t="str">
        <f>'Техничка валюта'!BK447</f>
        <v>0%</v>
      </c>
      <c r="P203" s="260" t="str">
        <f>'Техничка LME'!AI446</f>
        <v>0%</v>
      </c>
      <c r="Q203" s="260" t="str">
        <f>'Техничка LME'!AL446</f>
        <v>0%</v>
      </c>
      <c r="R203" s="260" t="str">
        <f>'Техничка LME'!AC446</f>
        <v>0%</v>
      </c>
      <c r="S203" s="260" t="str">
        <f>'Техничка LME'!AF446</f>
        <v>0%</v>
      </c>
      <c r="T203" s="260" t="str">
        <f>'Техничка LME'!Z446</f>
        <v>0%</v>
      </c>
      <c r="U203" s="260" t="str">
        <f>'Техничка ЦБ'!H446</f>
        <v>0%</v>
      </c>
      <c r="V203" s="260" t="str">
        <f>'Техничка ЦБ'!K446</f>
        <v>0%</v>
      </c>
      <c r="W203" s="260" t="str">
        <f>'Техничка ЦБ'!N446</f>
        <v>0%</v>
      </c>
      <c r="X203" s="260" t="str">
        <f>'Техничка ЦБ'!Q446</f>
        <v>0%</v>
      </c>
      <c r="Y203" s="260" t="str">
        <f>'Техничка LME'!T446</f>
        <v>0%</v>
      </c>
      <c r="Z203" s="260" t="str">
        <f>'Техничка LME'!W446</f>
        <v>0%</v>
      </c>
      <c r="AA203" s="260" t="str">
        <f>'Техничка commodities'!T446</f>
        <v>0%</v>
      </c>
      <c r="AB203" s="260" t="str">
        <f>'Техничка commodities'!W446</f>
        <v>0%</v>
      </c>
      <c r="AC203" s="260" t="str">
        <f>'Техничка commodities'!Z446</f>
        <v>0%</v>
      </c>
      <c r="AD203" s="260" t="str">
        <f>'Техничка commodities'!AC446</f>
        <v>0%</v>
      </c>
    </row>
    <row r="204" spans="1:37" hidden="1" outlineLevel="1" x14ac:dyDescent="0.25">
      <c r="A204" s="257" t="s">
        <v>22</v>
      </c>
      <c r="B204" s="260" t="str">
        <f>'Техничка валюта'!B448</f>
        <v>0%</v>
      </c>
      <c r="C204" s="260" t="str">
        <f>'Техничка валюта'!E448</f>
        <v>0%</v>
      </c>
      <c r="D204" s="260"/>
      <c r="E204" s="260"/>
      <c r="F204" s="260" t="str">
        <f>'Техничка валюта'!AP448</f>
        <v>0%</v>
      </c>
      <c r="G204" s="260" t="str">
        <f>'Техничка валюта'!AS448</f>
        <v>0%</v>
      </c>
      <c r="H204" s="260" t="str">
        <f>'Техничка валюта'!AV448</f>
        <v>0%</v>
      </c>
      <c r="I204" s="260" t="str">
        <f>'Техничка валюта'!AY448</f>
        <v>0%</v>
      </c>
      <c r="J204" s="260" t="str">
        <f>'Техничка валюта'!BB448</f>
        <v>0%</v>
      </c>
      <c r="K204" s="260" t="str">
        <f>'Техничка валюта'!BE448</f>
        <v>0%</v>
      </c>
      <c r="L204" s="260">
        <f>'Техничка валюта'!BF448</f>
        <v>0</v>
      </c>
      <c r="M204" s="260" t="str">
        <f>'Техничка валюта'!BG448</f>
        <v>год</v>
      </c>
      <c r="N204" s="260" t="str">
        <f>'Техничка валюта'!BH448</f>
        <v>0%</v>
      </c>
      <c r="O204" s="260" t="str">
        <f>'Техничка валюта'!BK448</f>
        <v>0%</v>
      </c>
      <c r="P204" s="260" t="str">
        <f>'Техничка LME'!AI447</f>
        <v>-0,39%</v>
      </c>
      <c r="Q204" s="260" t="str">
        <f>'Техничка LME'!AL447</f>
        <v>-0,83%</v>
      </c>
      <c r="R204" s="260" t="str">
        <f>'Техничка LME'!AC447</f>
        <v>-8,45%</v>
      </c>
      <c r="S204" s="260" t="str">
        <f>'Техничка LME'!AF447</f>
        <v>-3,41%</v>
      </c>
      <c r="T204" s="260" t="str">
        <f>'Техничка LME'!Z447</f>
        <v>-5,44%</v>
      </c>
      <c r="U204" s="260" t="str">
        <f>'Техничка ЦБ'!H447</f>
        <v>0%</v>
      </c>
      <c r="V204" s="260" t="str">
        <f>'Техничка ЦБ'!K447</f>
        <v>0%</v>
      </c>
      <c r="W204" s="260" t="str">
        <f>'Техничка ЦБ'!N447</f>
        <v>0%</v>
      </c>
      <c r="X204" s="260" t="str">
        <f>'Техничка ЦБ'!Q447</f>
        <v>0%</v>
      </c>
      <c r="Y204" s="260" t="str">
        <f>'Техничка LME'!T447</f>
        <v>+2,12%</v>
      </c>
      <c r="Z204" s="260" t="str">
        <f>'Техничка LME'!W447</f>
        <v>-1,68%</v>
      </c>
      <c r="AA204" s="260" t="str">
        <f>'Техничка commodities'!T447</f>
        <v>0%</v>
      </c>
      <c r="AB204" s="260" t="str">
        <f>'Техничка commodities'!W447</f>
        <v>0%</v>
      </c>
      <c r="AC204" s="260" t="str">
        <f>'Техничка commodities'!Z447</f>
        <v>0%</v>
      </c>
      <c r="AD204" s="260" t="str">
        <f>'Техничка commodities'!AC447</f>
        <v>0%</v>
      </c>
      <c r="AE204" s="79"/>
      <c r="AF204" s="79"/>
      <c r="AG204" s="79"/>
      <c r="AH204" s="79"/>
      <c r="AI204" s="79"/>
      <c r="AJ204" s="79"/>
      <c r="AK204" s="79"/>
    </row>
    <row r="205" spans="1:37" hidden="1" outlineLevel="1" x14ac:dyDescent="0.25">
      <c r="AE205" s="79"/>
      <c r="AF205" s="79"/>
      <c r="AG205" s="79"/>
      <c r="AH205" s="79"/>
      <c r="AI205" s="79"/>
      <c r="AJ205" s="79"/>
      <c r="AK205" s="79"/>
    </row>
    <row r="206" spans="1:37" hidden="1" outlineLevel="1" x14ac:dyDescent="0.25">
      <c r="AE206" s="79"/>
      <c r="AF206" s="79"/>
      <c r="AG206" s="79"/>
      <c r="AH206" s="79"/>
      <c r="AI206" s="79"/>
      <c r="AJ206" s="79"/>
      <c r="AK206" s="79"/>
    </row>
    <row r="207" spans="1:37" hidden="1" outlineLevel="1" x14ac:dyDescent="0.25">
      <c r="A207" s="444" t="s">
        <v>23</v>
      </c>
      <c r="B207" s="446" t="s">
        <v>192</v>
      </c>
      <c r="C207" s="447"/>
      <c r="D207" s="447"/>
      <c r="E207" s="447"/>
      <c r="F207" s="447"/>
      <c r="G207" s="447"/>
      <c r="H207" s="447"/>
      <c r="I207" s="447"/>
      <c r="J207" s="447"/>
      <c r="K207" s="447"/>
      <c r="L207" s="447"/>
      <c r="M207" s="447"/>
      <c r="N207" s="447"/>
      <c r="O207" s="447"/>
      <c r="P207" s="447"/>
      <c r="Q207" s="447"/>
      <c r="R207" s="447"/>
      <c r="S207" s="447"/>
      <c r="T207" s="447"/>
      <c r="U207" s="447"/>
      <c r="V207" s="447"/>
      <c r="W207" s="447"/>
      <c r="X207" s="447"/>
      <c r="Y207" s="447"/>
      <c r="Z207" s="447"/>
      <c r="AA207" s="447"/>
      <c r="AB207" s="447"/>
      <c r="AC207" s="447"/>
      <c r="AD207" s="448"/>
    </row>
    <row r="208" spans="1:37" ht="38.25" hidden="1" outlineLevel="1" x14ac:dyDescent="0.25">
      <c r="A208" s="445"/>
      <c r="B208" s="29" t="str">
        <f>$B$38</f>
        <v>дол., $</v>
      </c>
      <c r="C208" s="29" t="str">
        <f>C38</f>
        <v>евро, €</v>
      </c>
      <c r="D208" s="29"/>
      <c r="E208" s="29"/>
      <c r="F208" s="29" t="str">
        <f t="shared" ref="F208:K208" si="177">F38</f>
        <v>фунт, £</v>
      </c>
      <c r="G208" s="29" t="str">
        <f t="shared" si="177"/>
        <v>иена, ¥100</v>
      </c>
      <c r="H208" s="29" t="str">
        <f t="shared" si="177"/>
        <v>AUS, $</v>
      </c>
      <c r="I208" s="29" t="str">
        <f t="shared" si="177"/>
        <v>шв.фр.</v>
      </c>
      <c r="J208" s="29" t="str">
        <f t="shared" si="177"/>
        <v>юань</v>
      </c>
      <c r="K208" s="29" t="str">
        <f t="shared" si="177"/>
        <v>тенге ЦБРФ</v>
      </c>
      <c r="L208" s="29" t="str">
        <f t="shared" ref="L208:O209" si="178">L38</f>
        <v>тенге за доллар</v>
      </c>
      <c r="M208" s="29" t="str">
        <f t="shared" si="178"/>
        <v>динар за доллар</v>
      </c>
      <c r="N208" s="29" t="str">
        <f t="shared" si="178"/>
        <v>динар (кросс-курс $)</v>
      </c>
      <c r="O208" s="29" t="str">
        <f t="shared" si="178"/>
        <v>динар (кросс-курс €)</v>
      </c>
      <c r="P208" s="29" t="str">
        <f>$P$38</f>
        <v>медь</v>
      </c>
      <c r="Q208" s="29" t="str">
        <f>$Q$38</f>
        <v>цинк</v>
      </c>
      <c r="R208" s="29" t="str">
        <f>$R$38</f>
        <v>никель</v>
      </c>
      <c r="S208" s="29" t="str">
        <f>$S$38</f>
        <v>свинец</v>
      </c>
      <c r="T208" s="29" t="str">
        <f>$T$38</f>
        <v>алюм.</v>
      </c>
      <c r="U208" s="29" t="str">
        <f>$U$38</f>
        <v>золото</v>
      </c>
      <c r="V208" s="29" t="str">
        <f>$V$38</f>
        <v>серебро</v>
      </c>
      <c r="W208" s="29" t="str">
        <f>$W$38</f>
        <v>платина</v>
      </c>
      <c r="X208" s="29" t="str">
        <f>$X$38</f>
        <v>паладий</v>
      </c>
      <c r="Y208" s="29" t="str">
        <f>$Y$38</f>
        <v>Зол/тр.ун</v>
      </c>
      <c r="Z208" s="29" t="str">
        <f>$Z$38</f>
        <v>Сер/тр.ун</v>
      </c>
      <c r="AA208" s="29" t="str">
        <f>AA38</f>
        <v>Плат/тр.ун</v>
      </c>
      <c r="AB208" s="29" t="str">
        <f>AB38</f>
        <v>Палл/тр.ун</v>
      </c>
      <c r="AC208" s="29" t="str">
        <f>AC38</f>
        <v>Уголь</v>
      </c>
      <c r="AD208" s="29" t="str">
        <f>AD38</f>
        <v>Gas</v>
      </c>
    </row>
    <row r="209" spans="1:30" hidden="1" outlineLevel="1" x14ac:dyDescent="0.25">
      <c r="A209" s="19" t="s">
        <v>38</v>
      </c>
      <c r="B209" s="21">
        <f t="shared" ref="B209:AD209" si="179">B39</f>
        <v>63</v>
      </c>
      <c r="C209" s="21">
        <f t="shared" si="179"/>
        <v>60</v>
      </c>
      <c r="D209" s="21"/>
      <c r="E209" s="21"/>
      <c r="F209" s="21" t="str">
        <f t="shared" si="179"/>
        <v>-</v>
      </c>
      <c r="G209" s="21" t="str">
        <f t="shared" si="179"/>
        <v>-</v>
      </c>
      <c r="H209" s="21" t="str">
        <f t="shared" si="179"/>
        <v>-</v>
      </c>
      <c r="I209" s="21" t="str">
        <f t="shared" si="179"/>
        <v>-</v>
      </c>
      <c r="J209" s="21" t="str">
        <f t="shared" si="179"/>
        <v>-</v>
      </c>
      <c r="K209" s="21">
        <f t="shared" si="179"/>
        <v>0.12759999999999999</v>
      </c>
      <c r="L209" s="21">
        <f t="shared" si="178"/>
        <v>470</v>
      </c>
      <c r="M209" s="21">
        <f t="shared" si="178"/>
        <v>100</v>
      </c>
      <c r="N209" s="21">
        <f t="shared" si="178"/>
        <v>0.8</v>
      </c>
      <c r="O209" s="21">
        <f t="shared" si="178"/>
        <v>0.6</v>
      </c>
      <c r="P209" s="21">
        <f t="shared" si="179"/>
        <v>8000</v>
      </c>
      <c r="Q209" s="21">
        <f t="shared" si="179"/>
        <v>3000</v>
      </c>
      <c r="R209" s="21">
        <f t="shared" si="179"/>
        <v>22000</v>
      </c>
      <c r="S209" s="21">
        <f t="shared" si="179"/>
        <v>2000</v>
      </c>
      <c r="T209" s="21">
        <f t="shared" si="179"/>
        <v>2200</v>
      </c>
      <c r="U209" s="21">
        <f t="shared" si="179"/>
        <v>3200</v>
      </c>
      <c r="V209" s="21">
        <f t="shared" si="179"/>
        <v>37</v>
      </c>
      <c r="W209" s="21">
        <f t="shared" si="179"/>
        <v>1750</v>
      </c>
      <c r="X209" s="21">
        <f t="shared" si="179"/>
        <v>4000</v>
      </c>
      <c r="Y209" s="21">
        <f t="shared" si="179"/>
        <v>0</v>
      </c>
      <c r="Z209" s="21">
        <f t="shared" si="179"/>
        <v>0</v>
      </c>
      <c r="AA209" s="21">
        <f t="shared" si="179"/>
        <v>0</v>
      </c>
      <c r="AB209" s="21">
        <f t="shared" si="179"/>
        <v>0</v>
      </c>
      <c r="AC209" s="21" t="str">
        <f t="shared" si="179"/>
        <v>-</v>
      </c>
      <c r="AD209" s="21" t="str">
        <f t="shared" si="179"/>
        <v>-</v>
      </c>
    </row>
    <row r="210" spans="1:30" hidden="1" outlineLevel="1" x14ac:dyDescent="0.25">
      <c r="A210" s="14" t="s">
        <v>39</v>
      </c>
      <c r="B210" s="80">
        <f t="shared" ref="B210:B218" si="180">IFERROR((B40-$B$39)/$B$39*100,0)</f>
        <v>11.646825396825406</v>
      </c>
      <c r="C210" s="80">
        <f t="shared" ref="C210:C218" si="181">IFERROR((C40-$C$39)/$C$39*100,0)</f>
        <v>26.09216666666666</v>
      </c>
      <c r="D210" s="80"/>
      <c r="E210" s="80"/>
      <c r="F210" s="80" t="s">
        <v>52</v>
      </c>
      <c r="G210" s="80" t="s">
        <v>52</v>
      </c>
      <c r="H210" s="80" t="s">
        <v>52</v>
      </c>
      <c r="I210" s="80" t="s">
        <v>52</v>
      </c>
      <c r="J210" s="80" t="s">
        <v>52</v>
      </c>
      <c r="K210" s="80" t="s">
        <v>52</v>
      </c>
      <c r="L210" s="80" t="s">
        <v>52</v>
      </c>
      <c r="M210" s="80" t="s">
        <v>52</v>
      </c>
      <c r="N210" s="80" t="s">
        <v>52</v>
      </c>
      <c r="O210" s="80" t="s">
        <v>52</v>
      </c>
      <c r="P210" s="80">
        <f t="shared" ref="P210:P218" si="182">IFERROR((P40-$P$39)/$P$39*100,0)</f>
        <v>4.3171875000000002</v>
      </c>
      <c r="Q210" s="80">
        <f t="shared" ref="Q210:Q218" si="183">IFERROR((Q40-$Q$39)/$Q$39*100,0)</f>
        <v>0.125</v>
      </c>
      <c r="R210" s="80">
        <f t="shared" ref="R210:R218" si="184">IFERROR((R40-$R$39)/$R$39*100,0)</f>
        <v>33.170454545454547</v>
      </c>
      <c r="S210" s="80">
        <f t="shared" ref="S210:S218" si="185">IFERROR((S40-$S$39)/$S$39*100,0)</f>
        <v>14.831250000000001</v>
      </c>
      <c r="T210" s="80">
        <f t="shared" ref="T210:T218" si="186">IFERROR((T40-$T$39)/$T$39*100,0)</f>
        <v>3.4090909090909087</v>
      </c>
      <c r="U210" s="80">
        <f t="shared" ref="U210:U218" si="187">IFERROR((U40-$U$39)/$U$39*100,0)</f>
        <v>0</v>
      </c>
      <c r="V210" s="80">
        <f t="shared" ref="V210:V218" si="188">IFERROR((V40-$V$39)/$V$39*100,0)</f>
        <v>0</v>
      </c>
      <c r="W210" s="80">
        <f t="shared" ref="W210:W218" si="189">IFERROR((W40-$W$39)/$W$39*100,0)</f>
        <v>0</v>
      </c>
      <c r="X210" s="80">
        <f t="shared" ref="X210:X218" si="190">IFERROR((X40-$X$39)/$X$39*100,0)</f>
        <v>0</v>
      </c>
      <c r="Y210" s="80">
        <f t="shared" ref="Y210:Y218" si="191">IFERROR((Y40-$Y$39)/$Y$39*100,0)</f>
        <v>0</v>
      </c>
      <c r="Z210" s="80">
        <f t="shared" ref="Z210:Z218" si="192">IFERROR((Z40-$Z$39)/$Z$39*100,0)</f>
        <v>0</v>
      </c>
      <c r="AA210" s="80" t="s">
        <v>52</v>
      </c>
      <c r="AB210" s="80" t="s">
        <v>52</v>
      </c>
      <c r="AC210" s="80" t="s">
        <v>52</v>
      </c>
      <c r="AD210" s="80" t="s">
        <v>52</v>
      </c>
    </row>
    <row r="211" spans="1:30" hidden="1" outlineLevel="1" x14ac:dyDescent="0.25">
      <c r="A211" s="14" t="s">
        <v>40</v>
      </c>
      <c r="B211" s="81">
        <f t="shared" si="180"/>
        <v>0</v>
      </c>
      <c r="C211" s="81">
        <f t="shared" si="181"/>
        <v>0</v>
      </c>
      <c r="D211" s="81"/>
      <c r="E211" s="81"/>
      <c r="F211" s="81" t="s">
        <v>52</v>
      </c>
      <c r="G211" s="81" t="s">
        <v>52</v>
      </c>
      <c r="H211" s="81" t="s">
        <v>52</v>
      </c>
      <c r="I211" s="81" t="s">
        <v>52</v>
      </c>
      <c r="J211" s="81" t="s">
        <v>52</v>
      </c>
      <c r="K211" s="81" t="s">
        <v>52</v>
      </c>
      <c r="L211" s="81" t="s">
        <v>52</v>
      </c>
      <c r="M211" s="81" t="s">
        <v>52</v>
      </c>
      <c r="N211" s="81" t="s">
        <v>52</v>
      </c>
      <c r="O211" s="81" t="s">
        <v>52</v>
      </c>
      <c r="P211" s="81">
        <f t="shared" si="182"/>
        <v>0</v>
      </c>
      <c r="Q211" s="81">
        <f t="shared" si="183"/>
        <v>0</v>
      </c>
      <c r="R211" s="81">
        <f t="shared" si="184"/>
        <v>0</v>
      </c>
      <c r="S211" s="81">
        <f t="shared" si="185"/>
        <v>0</v>
      </c>
      <c r="T211" s="81">
        <f t="shared" si="186"/>
        <v>0</v>
      </c>
      <c r="U211" s="81">
        <f t="shared" si="187"/>
        <v>0</v>
      </c>
      <c r="V211" s="81">
        <f t="shared" si="188"/>
        <v>0</v>
      </c>
      <c r="W211" s="81">
        <f t="shared" si="189"/>
        <v>0</v>
      </c>
      <c r="X211" s="81">
        <f t="shared" si="190"/>
        <v>0</v>
      </c>
      <c r="Y211" s="81">
        <f t="shared" si="191"/>
        <v>0</v>
      </c>
      <c r="Z211" s="81">
        <f t="shared" si="192"/>
        <v>0</v>
      </c>
      <c r="AA211" s="81" t="s">
        <v>52</v>
      </c>
      <c r="AB211" s="81" t="s">
        <v>52</v>
      </c>
      <c r="AC211" s="81" t="s">
        <v>52</v>
      </c>
      <c r="AD211" s="81" t="s">
        <v>52</v>
      </c>
    </row>
    <row r="212" spans="1:30" hidden="1" outlineLevel="1" x14ac:dyDescent="0.25">
      <c r="A212" s="257" t="s">
        <v>55</v>
      </c>
      <c r="B212" s="260">
        <f t="shared" si="180"/>
        <v>11.646825396825406</v>
      </c>
      <c r="C212" s="260">
        <f t="shared" si="181"/>
        <v>26.09216666666666</v>
      </c>
      <c r="D212" s="260"/>
      <c r="E212" s="260"/>
      <c r="F212" s="260" t="s">
        <v>52</v>
      </c>
      <c r="G212" s="260" t="s">
        <v>52</v>
      </c>
      <c r="H212" s="260" t="s">
        <v>52</v>
      </c>
      <c r="I212" s="260" t="s">
        <v>52</v>
      </c>
      <c r="J212" s="260" t="s">
        <v>52</v>
      </c>
      <c r="K212" s="260" t="s">
        <v>52</v>
      </c>
      <c r="L212" s="260" t="s">
        <v>52</v>
      </c>
      <c r="M212" s="260" t="s">
        <v>52</v>
      </c>
      <c r="N212" s="260" t="s">
        <v>52</v>
      </c>
      <c r="O212" s="260" t="s">
        <v>52</v>
      </c>
      <c r="P212" s="260">
        <f t="shared" si="182"/>
        <v>4.3171875000000002</v>
      </c>
      <c r="Q212" s="260">
        <f t="shared" si="183"/>
        <v>0.125</v>
      </c>
      <c r="R212" s="260">
        <f t="shared" si="184"/>
        <v>33.170454545454547</v>
      </c>
      <c r="S212" s="260">
        <f t="shared" si="185"/>
        <v>14.831250000000001</v>
      </c>
      <c r="T212" s="260">
        <f t="shared" si="186"/>
        <v>3.4090909090909087</v>
      </c>
      <c r="U212" s="260">
        <f t="shared" si="187"/>
        <v>0</v>
      </c>
      <c r="V212" s="260">
        <f t="shared" si="188"/>
        <v>0</v>
      </c>
      <c r="W212" s="260">
        <f t="shared" si="189"/>
        <v>0</v>
      </c>
      <c r="X212" s="260">
        <f t="shared" si="190"/>
        <v>0</v>
      </c>
      <c r="Y212" s="260">
        <f t="shared" si="191"/>
        <v>0</v>
      </c>
      <c r="Z212" s="260">
        <f t="shared" si="192"/>
        <v>0</v>
      </c>
      <c r="AA212" s="260" t="s">
        <v>52</v>
      </c>
      <c r="AB212" s="260" t="s">
        <v>52</v>
      </c>
      <c r="AC212" s="260" t="s">
        <v>52</v>
      </c>
      <c r="AD212" s="260" t="s">
        <v>52</v>
      </c>
    </row>
    <row r="213" spans="1:30" hidden="1" outlineLevel="1" x14ac:dyDescent="0.25">
      <c r="A213" s="14" t="s">
        <v>41</v>
      </c>
      <c r="B213" s="81">
        <f t="shared" si="180"/>
        <v>0</v>
      </c>
      <c r="C213" s="81">
        <f t="shared" si="181"/>
        <v>0</v>
      </c>
      <c r="D213" s="81"/>
      <c r="E213" s="81"/>
      <c r="F213" s="81" t="s">
        <v>52</v>
      </c>
      <c r="G213" s="81" t="s">
        <v>52</v>
      </c>
      <c r="H213" s="81" t="s">
        <v>52</v>
      </c>
      <c r="I213" s="81" t="s">
        <v>52</v>
      </c>
      <c r="J213" s="81" t="s">
        <v>52</v>
      </c>
      <c r="K213" s="81" t="s">
        <v>52</v>
      </c>
      <c r="L213" s="81" t="s">
        <v>52</v>
      </c>
      <c r="M213" s="81" t="s">
        <v>52</v>
      </c>
      <c r="N213" s="81" t="s">
        <v>52</v>
      </c>
      <c r="O213" s="81" t="s">
        <v>52</v>
      </c>
      <c r="P213" s="81">
        <f t="shared" si="182"/>
        <v>0</v>
      </c>
      <c r="Q213" s="81">
        <f t="shared" si="183"/>
        <v>0</v>
      </c>
      <c r="R213" s="81">
        <f t="shared" si="184"/>
        <v>0</v>
      </c>
      <c r="S213" s="81">
        <f t="shared" si="185"/>
        <v>0</v>
      </c>
      <c r="T213" s="81">
        <f t="shared" si="186"/>
        <v>0</v>
      </c>
      <c r="U213" s="81">
        <f t="shared" si="187"/>
        <v>0</v>
      </c>
      <c r="V213" s="81">
        <f t="shared" si="188"/>
        <v>0</v>
      </c>
      <c r="W213" s="81">
        <f t="shared" si="189"/>
        <v>0</v>
      </c>
      <c r="X213" s="81">
        <f t="shared" si="190"/>
        <v>0</v>
      </c>
      <c r="Y213" s="81">
        <f t="shared" si="191"/>
        <v>0</v>
      </c>
      <c r="Z213" s="81">
        <f t="shared" si="192"/>
        <v>0</v>
      </c>
      <c r="AA213" s="81" t="s">
        <v>52</v>
      </c>
      <c r="AB213" s="81" t="s">
        <v>52</v>
      </c>
      <c r="AC213" s="81" t="s">
        <v>52</v>
      </c>
      <c r="AD213" s="81" t="s">
        <v>52</v>
      </c>
    </row>
    <row r="214" spans="1:30" hidden="1" outlineLevel="1" x14ac:dyDescent="0.25">
      <c r="A214" s="257" t="s">
        <v>16</v>
      </c>
      <c r="B214" s="260">
        <f t="shared" si="180"/>
        <v>11.646825396825406</v>
      </c>
      <c r="C214" s="260">
        <f t="shared" si="181"/>
        <v>26.09216666666666</v>
      </c>
      <c r="D214" s="260"/>
      <c r="E214" s="260"/>
      <c r="F214" s="260" t="s">
        <v>52</v>
      </c>
      <c r="G214" s="260" t="s">
        <v>52</v>
      </c>
      <c r="H214" s="260" t="s">
        <v>52</v>
      </c>
      <c r="I214" s="260" t="s">
        <v>52</v>
      </c>
      <c r="J214" s="260" t="s">
        <v>52</v>
      </c>
      <c r="K214" s="260" t="s">
        <v>52</v>
      </c>
      <c r="L214" s="260" t="s">
        <v>52</v>
      </c>
      <c r="M214" s="260" t="s">
        <v>52</v>
      </c>
      <c r="N214" s="260" t="s">
        <v>52</v>
      </c>
      <c r="O214" s="260" t="s">
        <v>52</v>
      </c>
      <c r="P214" s="260">
        <f t="shared" si="182"/>
        <v>4.3171875000000002</v>
      </c>
      <c r="Q214" s="260">
        <f t="shared" si="183"/>
        <v>0.125</v>
      </c>
      <c r="R214" s="260">
        <f t="shared" si="184"/>
        <v>33.170454545454547</v>
      </c>
      <c r="S214" s="260">
        <f t="shared" si="185"/>
        <v>14.831250000000001</v>
      </c>
      <c r="T214" s="260">
        <f t="shared" si="186"/>
        <v>3.4090909090909087</v>
      </c>
      <c r="U214" s="260">
        <f t="shared" si="187"/>
        <v>0</v>
      </c>
      <c r="V214" s="260">
        <f t="shared" si="188"/>
        <v>0</v>
      </c>
      <c r="W214" s="260">
        <f t="shared" si="189"/>
        <v>0</v>
      </c>
      <c r="X214" s="260">
        <f t="shared" si="190"/>
        <v>0</v>
      </c>
      <c r="Y214" s="260">
        <f t="shared" si="191"/>
        <v>0</v>
      </c>
      <c r="Z214" s="260">
        <f t="shared" si="192"/>
        <v>0</v>
      </c>
      <c r="AA214" s="260" t="s">
        <v>52</v>
      </c>
      <c r="AB214" s="260" t="s">
        <v>52</v>
      </c>
      <c r="AC214" s="260" t="s">
        <v>52</v>
      </c>
      <c r="AD214" s="260" t="s">
        <v>52</v>
      </c>
    </row>
    <row r="215" spans="1:30" hidden="1" outlineLevel="1" x14ac:dyDescent="0.25">
      <c r="A215" s="14" t="s">
        <v>42</v>
      </c>
      <c r="B215" s="81">
        <f t="shared" si="180"/>
        <v>0</v>
      </c>
      <c r="C215" s="81">
        <f t="shared" si="181"/>
        <v>0</v>
      </c>
      <c r="D215" s="81"/>
      <c r="E215" s="81"/>
      <c r="F215" s="81" t="s">
        <v>52</v>
      </c>
      <c r="G215" s="81" t="s">
        <v>52</v>
      </c>
      <c r="H215" s="81" t="s">
        <v>52</v>
      </c>
      <c r="I215" s="81" t="s">
        <v>52</v>
      </c>
      <c r="J215" s="81" t="s">
        <v>52</v>
      </c>
      <c r="K215" s="81" t="s">
        <v>52</v>
      </c>
      <c r="L215" s="81" t="s">
        <v>52</v>
      </c>
      <c r="M215" s="81" t="s">
        <v>52</v>
      </c>
      <c r="N215" s="81" t="s">
        <v>52</v>
      </c>
      <c r="O215" s="81" t="s">
        <v>52</v>
      </c>
      <c r="P215" s="81">
        <f t="shared" si="182"/>
        <v>0</v>
      </c>
      <c r="Q215" s="81">
        <f t="shared" si="183"/>
        <v>0</v>
      </c>
      <c r="R215" s="81">
        <f t="shared" si="184"/>
        <v>0</v>
      </c>
      <c r="S215" s="81">
        <f t="shared" si="185"/>
        <v>0</v>
      </c>
      <c r="T215" s="81">
        <f t="shared" si="186"/>
        <v>0</v>
      </c>
      <c r="U215" s="81">
        <f t="shared" si="187"/>
        <v>0</v>
      </c>
      <c r="V215" s="81">
        <f t="shared" si="188"/>
        <v>0</v>
      </c>
      <c r="W215" s="81">
        <f t="shared" si="189"/>
        <v>0</v>
      </c>
      <c r="X215" s="81">
        <f t="shared" si="190"/>
        <v>0</v>
      </c>
      <c r="Y215" s="81">
        <f t="shared" si="191"/>
        <v>0</v>
      </c>
      <c r="Z215" s="81">
        <f t="shared" si="192"/>
        <v>0</v>
      </c>
      <c r="AA215" s="81" t="s">
        <v>52</v>
      </c>
      <c r="AB215" s="81" t="s">
        <v>52</v>
      </c>
      <c r="AC215" s="81" t="s">
        <v>52</v>
      </c>
      <c r="AD215" s="81" t="s">
        <v>52</v>
      </c>
    </row>
    <row r="216" spans="1:30" hidden="1" outlineLevel="1" x14ac:dyDescent="0.25">
      <c r="A216" s="257" t="s">
        <v>56</v>
      </c>
      <c r="B216" s="260">
        <f t="shared" si="180"/>
        <v>11.646825396825406</v>
      </c>
      <c r="C216" s="260">
        <f t="shared" si="181"/>
        <v>26.09216666666666</v>
      </c>
      <c r="D216" s="260"/>
      <c r="E216" s="260"/>
      <c r="F216" s="260" t="s">
        <v>52</v>
      </c>
      <c r="G216" s="260" t="s">
        <v>52</v>
      </c>
      <c r="H216" s="260" t="s">
        <v>52</v>
      </c>
      <c r="I216" s="260" t="s">
        <v>52</v>
      </c>
      <c r="J216" s="260" t="s">
        <v>52</v>
      </c>
      <c r="K216" s="260" t="s">
        <v>52</v>
      </c>
      <c r="L216" s="260" t="s">
        <v>52</v>
      </c>
      <c r="M216" s="260" t="s">
        <v>52</v>
      </c>
      <c r="N216" s="260" t="s">
        <v>52</v>
      </c>
      <c r="O216" s="260" t="s">
        <v>52</v>
      </c>
      <c r="P216" s="260">
        <f t="shared" si="182"/>
        <v>4.3171875000000002</v>
      </c>
      <c r="Q216" s="260">
        <f t="shared" si="183"/>
        <v>0.125</v>
      </c>
      <c r="R216" s="260">
        <f t="shared" si="184"/>
        <v>33.170454545454547</v>
      </c>
      <c r="S216" s="260">
        <f t="shared" si="185"/>
        <v>14.831250000000001</v>
      </c>
      <c r="T216" s="260">
        <f t="shared" si="186"/>
        <v>3.4090909090909087</v>
      </c>
      <c r="U216" s="260">
        <f t="shared" si="187"/>
        <v>0</v>
      </c>
      <c r="V216" s="260">
        <f t="shared" si="188"/>
        <v>0</v>
      </c>
      <c r="W216" s="260">
        <f t="shared" si="189"/>
        <v>0</v>
      </c>
      <c r="X216" s="260">
        <f t="shared" si="190"/>
        <v>0</v>
      </c>
      <c r="Y216" s="260">
        <f t="shared" si="191"/>
        <v>0</v>
      </c>
      <c r="Z216" s="260">
        <f t="shared" si="192"/>
        <v>0</v>
      </c>
      <c r="AA216" s="260" t="s">
        <v>52</v>
      </c>
      <c r="AB216" s="260" t="s">
        <v>52</v>
      </c>
      <c r="AC216" s="260" t="s">
        <v>52</v>
      </c>
      <c r="AD216" s="260" t="s">
        <v>52</v>
      </c>
    </row>
    <row r="217" spans="1:30" hidden="1" outlineLevel="1" x14ac:dyDescent="0.25">
      <c r="A217" s="14" t="s">
        <v>43</v>
      </c>
      <c r="B217" s="81">
        <f t="shared" si="180"/>
        <v>0</v>
      </c>
      <c r="C217" s="81">
        <f t="shared" si="181"/>
        <v>0</v>
      </c>
      <c r="D217" s="81"/>
      <c r="E217" s="81"/>
      <c r="F217" s="81" t="s">
        <v>52</v>
      </c>
      <c r="G217" s="81" t="s">
        <v>52</v>
      </c>
      <c r="H217" s="81" t="s">
        <v>52</v>
      </c>
      <c r="I217" s="81" t="s">
        <v>52</v>
      </c>
      <c r="J217" s="81" t="s">
        <v>52</v>
      </c>
      <c r="K217" s="81" t="s">
        <v>52</v>
      </c>
      <c r="L217" s="81" t="s">
        <v>52</v>
      </c>
      <c r="M217" s="81" t="s">
        <v>52</v>
      </c>
      <c r="N217" s="81" t="s">
        <v>52</v>
      </c>
      <c r="O217" s="81" t="s">
        <v>52</v>
      </c>
      <c r="P217" s="81">
        <f t="shared" si="182"/>
        <v>0</v>
      </c>
      <c r="Q217" s="81">
        <f t="shared" si="183"/>
        <v>0</v>
      </c>
      <c r="R217" s="81">
        <f t="shared" si="184"/>
        <v>0</v>
      </c>
      <c r="S217" s="81">
        <f t="shared" si="185"/>
        <v>0</v>
      </c>
      <c r="T217" s="81">
        <f t="shared" si="186"/>
        <v>0</v>
      </c>
      <c r="U217" s="81">
        <f t="shared" si="187"/>
        <v>0</v>
      </c>
      <c r="V217" s="81">
        <f t="shared" si="188"/>
        <v>0</v>
      </c>
      <c r="W217" s="81">
        <f t="shared" si="189"/>
        <v>0</v>
      </c>
      <c r="X217" s="81">
        <f t="shared" si="190"/>
        <v>0</v>
      </c>
      <c r="Y217" s="81">
        <f t="shared" si="191"/>
        <v>0</v>
      </c>
      <c r="Z217" s="81">
        <f t="shared" si="192"/>
        <v>0</v>
      </c>
      <c r="AA217" s="81" t="s">
        <v>52</v>
      </c>
      <c r="AB217" s="81" t="s">
        <v>52</v>
      </c>
      <c r="AC217" s="81" t="s">
        <v>52</v>
      </c>
      <c r="AD217" s="81" t="s">
        <v>52</v>
      </c>
    </row>
    <row r="218" spans="1:30" hidden="1" outlineLevel="1" x14ac:dyDescent="0.25">
      <c r="A218" s="257" t="s">
        <v>57</v>
      </c>
      <c r="B218" s="260">
        <f t="shared" si="180"/>
        <v>11.646825396825406</v>
      </c>
      <c r="C218" s="260">
        <f t="shared" si="181"/>
        <v>26.09216666666666</v>
      </c>
      <c r="D218" s="260"/>
      <c r="E218" s="260"/>
      <c r="F218" s="260" t="s">
        <v>52</v>
      </c>
      <c r="G218" s="260" t="s">
        <v>52</v>
      </c>
      <c r="H218" s="260" t="s">
        <v>52</v>
      </c>
      <c r="I218" s="260" t="s">
        <v>52</v>
      </c>
      <c r="J218" s="260" t="s">
        <v>52</v>
      </c>
      <c r="K218" s="260" t="s">
        <v>52</v>
      </c>
      <c r="L218" s="260" t="s">
        <v>52</v>
      </c>
      <c r="M218" s="260" t="s">
        <v>52</v>
      </c>
      <c r="N218" s="260" t="s">
        <v>52</v>
      </c>
      <c r="O218" s="260" t="s">
        <v>52</v>
      </c>
      <c r="P218" s="260">
        <f t="shared" si="182"/>
        <v>4.3171875000000002</v>
      </c>
      <c r="Q218" s="260">
        <f t="shared" si="183"/>
        <v>0.125</v>
      </c>
      <c r="R218" s="260">
        <f t="shared" si="184"/>
        <v>33.170454545454547</v>
      </c>
      <c r="S218" s="260">
        <f t="shared" si="185"/>
        <v>14.831250000000001</v>
      </c>
      <c r="T218" s="260">
        <f t="shared" si="186"/>
        <v>3.4090909090909087</v>
      </c>
      <c r="U218" s="260">
        <f t="shared" si="187"/>
        <v>0</v>
      </c>
      <c r="V218" s="260">
        <f t="shared" si="188"/>
        <v>0</v>
      </c>
      <c r="W218" s="260">
        <f t="shared" si="189"/>
        <v>0</v>
      </c>
      <c r="X218" s="260">
        <f t="shared" si="190"/>
        <v>0</v>
      </c>
      <c r="Y218" s="260">
        <f t="shared" si="191"/>
        <v>0</v>
      </c>
      <c r="Z218" s="260">
        <f t="shared" si="192"/>
        <v>0</v>
      </c>
      <c r="AA218" s="260" t="s">
        <v>52</v>
      </c>
      <c r="AB218" s="260" t="s">
        <v>52</v>
      </c>
      <c r="AC218" s="260" t="s">
        <v>52</v>
      </c>
      <c r="AD218" s="260" t="s">
        <v>52</v>
      </c>
    </row>
    <row r="219" spans="1:30" hidden="1" outlineLevel="1" x14ac:dyDescent="0.25">
      <c r="A219" s="14" t="s">
        <v>44</v>
      </c>
      <c r="B219" s="81">
        <f t="shared" ref="B219:B232" si="193">IFERROR((B52-$B$39)/$B$39*100,0)</f>
        <v>0</v>
      </c>
      <c r="C219" s="81">
        <f t="shared" ref="C219:C232" si="194">IFERROR((C52-$C$39)/$C$39*100,0)</f>
        <v>0</v>
      </c>
      <c r="D219" s="81"/>
      <c r="E219" s="81"/>
      <c r="F219" s="81" t="s">
        <v>52</v>
      </c>
      <c r="G219" s="81" t="s">
        <v>52</v>
      </c>
      <c r="H219" s="81" t="s">
        <v>52</v>
      </c>
      <c r="I219" s="81" t="s">
        <v>52</v>
      </c>
      <c r="J219" s="81" t="s">
        <v>52</v>
      </c>
      <c r="K219" s="81" t="s">
        <v>52</v>
      </c>
      <c r="L219" s="81" t="s">
        <v>52</v>
      </c>
      <c r="M219" s="81" t="s">
        <v>52</v>
      </c>
      <c r="N219" s="81" t="s">
        <v>52</v>
      </c>
      <c r="O219" s="81" t="s">
        <v>52</v>
      </c>
      <c r="P219" s="81">
        <f t="shared" ref="P219:P232" si="195">IFERROR((P52-$P$39)/$P$39*100,0)</f>
        <v>0</v>
      </c>
      <c r="Q219" s="81">
        <f t="shared" ref="Q219:Q232" si="196">IFERROR((Q52-$Q$39)/$Q$39*100,0)</f>
        <v>0</v>
      </c>
      <c r="R219" s="81">
        <f t="shared" ref="R219:R232" si="197">IFERROR((R52-$R$39)/$R$39*100,0)</f>
        <v>0</v>
      </c>
      <c r="S219" s="81">
        <f t="shared" ref="S219:S232" si="198">IFERROR((S52-$S$39)/$S$39*100,0)</f>
        <v>0</v>
      </c>
      <c r="T219" s="81">
        <f t="shared" ref="T219:T232" si="199">IFERROR((T52-$T$39)/$T$39*100,0)</f>
        <v>0</v>
      </c>
      <c r="U219" s="81">
        <f t="shared" ref="U219:U232" si="200">IFERROR((U52-$U$39)/$U$39*100,0)</f>
        <v>0</v>
      </c>
      <c r="V219" s="81">
        <f t="shared" ref="V219:V232" si="201">IFERROR((V52-$V$39)/$V$39*100,0)</f>
        <v>0</v>
      </c>
      <c r="W219" s="81">
        <f t="shared" ref="W219:W232" si="202">IFERROR((W52-$W$39)/$W$39*100,0)</f>
        <v>0</v>
      </c>
      <c r="X219" s="81">
        <f t="shared" ref="X219:X232" si="203">IFERROR((X52-$X$39)/$X$39*100,0)</f>
        <v>0</v>
      </c>
      <c r="Y219" s="81">
        <f t="shared" ref="Y219:Y232" si="204">IFERROR((Y52-$Y$39)/$Y$39*100,0)</f>
        <v>0</v>
      </c>
      <c r="Z219" s="81">
        <f t="shared" ref="Z219:Z232" si="205">IFERROR((Z52-$Z$39)/$Z$39*100,0)</f>
        <v>0</v>
      </c>
      <c r="AA219" s="81" t="s">
        <v>52</v>
      </c>
      <c r="AB219" s="81" t="s">
        <v>52</v>
      </c>
      <c r="AC219" s="81" t="s">
        <v>52</v>
      </c>
      <c r="AD219" s="81" t="s">
        <v>52</v>
      </c>
    </row>
    <row r="220" spans="1:30" hidden="1" outlineLevel="1" x14ac:dyDescent="0.25">
      <c r="A220" s="257" t="s">
        <v>17</v>
      </c>
      <c r="B220" s="260">
        <f t="shared" si="193"/>
        <v>0</v>
      </c>
      <c r="C220" s="260">
        <f t="shared" si="194"/>
        <v>0</v>
      </c>
      <c r="D220" s="260"/>
      <c r="E220" s="260"/>
      <c r="F220" s="260" t="s">
        <v>52</v>
      </c>
      <c r="G220" s="260" t="s">
        <v>52</v>
      </c>
      <c r="H220" s="260" t="s">
        <v>52</v>
      </c>
      <c r="I220" s="260" t="s">
        <v>52</v>
      </c>
      <c r="J220" s="260" t="s">
        <v>52</v>
      </c>
      <c r="K220" s="260" t="s">
        <v>52</v>
      </c>
      <c r="L220" s="260" t="s">
        <v>52</v>
      </c>
      <c r="M220" s="260" t="s">
        <v>52</v>
      </c>
      <c r="N220" s="260" t="s">
        <v>52</v>
      </c>
      <c r="O220" s="260" t="s">
        <v>52</v>
      </c>
      <c r="P220" s="260">
        <f t="shared" si="195"/>
        <v>0</v>
      </c>
      <c r="Q220" s="260">
        <f t="shared" si="196"/>
        <v>0</v>
      </c>
      <c r="R220" s="260">
        <f t="shared" si="197"/>
        <v>0</v>
      </c>
      <c r="S220" s="260">
        <f t="shared" si="198"/>
        <v>0</v>
      </c>
      <c r="T220" s="260">
        <f t="shared" si="199"/>
        <v>0</v>
      </c>
      <c r="U220" s="260">
        <f t="shared" si="200"/>
        <v>0</v>
      </c>
      <c r="V220" s="260">
        <f t="shared" si="201"/>
        <v>0</v>
      </c>
      <c r="W220" s="260">
        <f t="shared" si="202"/>
        <v>0</v>
      </c>
      <c r="X220" s="260">
        <f t="shared" si="203"/>
        <v>0</v>
      </c>
      <c r="Y220" s="260">
        <f t="shared" si="204"/>
        <v>0</v>
      </c>
      <c r="Z220" s="260">
        <f t="shared" si="205"/>
        <v>0</v>
      </c>
      <c r="AA220" s="260" t="s">
        <v>52</v>
      </c>
      <c r="AB220" s="260" t="s">
        <v>52</v>
      </c>
      <c r="AC220" s="260" t="s">
        <v>52</v>
      </c>
      <c r="AD220" s="260" t="s">
        <v>52</v>
      </c>
    </row>
    <row r="221" spans="1:30" hidden="1" outlineLevel="1" x14ac:dyDescent="0.25">
      <c r="A221" s="257" t="s">
        <v>20</v>
      </c>
      <c r="B221" s="260">
        <f t="shared" si="193"/>
        <v>11.646825396825406</v>
      </c>
      <c r="C221" s="260">
        <f t="shared" si="194"/>
        <v>26.09216666666666</v>
      </c>
      <c r="D221" s="260"/>
      <c r="E221" s="260"/>
      <c r="F221" s="260" t="s">
        <v>52</v>
      </c>
      <c r="G221" s="260" t="s">
        <v>52</v>
      </c>
      <c r="H221" s="260" t="s">
        <v>52</v>
      </c>
      <c r="I221" s="260" t="s">
        <v>52</v>
      </c>
      <c r="J221" s="260" t="s">
        <v>52</v>
      </c>
      <c r="K221" s="260" t="s">
        <v>52</v>
      </c>
      <c r="L221" s="260" t="s">
        <v>52</v>
      </c>
      <c r="M221" s="260" t="s">
        <v>52</v>
      </c>
      <c r="N221" s="260" t="s">
        <v>52</v>
      </c>
      <c r="O221" s="260" t="s">
        <v>52</v>
      </c>
      <c r="P221" s="260">
        <f t="shared" si="195"/>
        <v>4.3171875000000002</v>
      </c>
      <c r="Q221" s="260">
        <f t="shared" si="196"/>
        <v>0.125</v>
      </c>
      <c r="R221" s="260">
        <f t="shared" si="197"/>
        <v>33.170454545454547</v>
      </c>
      <c r="S221" s="260">
        <f t="shared" si="198"/>
        <v>14.831250000000001</v>
      </c>
      <c r="T221" s="260">
        <f t="shared" si="199"/>
        <v>3.4090909090909087</v>
      </c>
      <c r="U221" s="260">
        <f t="shared" si="200"/>
        <v>0</v>
      </c>
      <c r="V221" s="260">
        <f t="shared" si="201"/>
        <v>0</v>
      </c>
      <c r="W221" s="260">
        <f t="shared" si="202"/>
        <v>0</v>
      </c>
      <c r="X221" s="260">
        <f t="shared" si="203"/>
        <v>0</v>
      </c>
      <c r="Y221" s="260">
        <f t="shared" si="204"/>
        <v>0</v>
      </c>
      <c r="Z221" s="260">
        <f t="shared" si="205"/>
        <v>0</v>
      </c>
      <c r="AA221" s="260" t="s">
        <v>52</v>
      </c>
      <c r="AB221" s="260" t="s">
        <v>52</v>
      </c>
      <c r="AC221" s="260" t="s">
        <v>52</v>
      </c>
      <c r="AD221" s="260" t="s">
        <v>52</v>
      </c>
    </row>
    <row r="222" spans="1:30" hidden="1" outlineLevel="1" x14ac:dyDescent="0.25">
      <c r="A222" s="14" t="s">
        <v>45</v>
      </c>
      <c r="B222" s="81">
        <f t="shared" si="193"/>
        <v>0</v>
      </c>
      <c r="C222" s="81">
        <f t="shared" si="194"/>
        <v>0</v>
      </c>
      <c r="D222" s="81"/>
      <c r="E222" s="81"/>
      <c r="F222" s="81" t="s">
        <v>52</v>
      </c>
      <c r="G222" s="81" t="s">
        <v>52</v>
      </c>
      <c r="H222" s="81" t="s">
        <v>52</v>
      </c>
      <c r="I222" s="81" t="s">
        <v>52</v>
      </c>
      <c r="J222" s="81" t="s">
        <v>52</v>
      </c>
      <c r="K222" s="81" t="s">
        <v>52</v>
      </c>
      <c r="L222" s="81" t="s">
        <v>52</v>
      </c>
      <c r="M222" s="81" t="s">
        <v>52</v>
      </c>
      <c r="N222" s="81" t="s">
        <v>52</v>
      </c>
      <c r="O222" s="81" t="s">
        <v>52</v>
      </c>
      <c r="P222" s="81">
        <f t="shared" si="195"/>
        <v>0</v>
      </c>
      <c r="Q222" s="81">
        <f t="shared" si="196"/>
        <v>0</v>
      </c>
      <c r="R222" s="81">
        <f t="shared" si="197"/>
        <v>0</v>
      </c>
      <c r="S222" s="81">
        <f t="shared" si="198"/>
        <v>0</v>
      </c>
      <c r="T222" s="81">
        <f t="shared" si="199"/>
        <v>0</v>
      </c>
      <c r="U222" s="81">
        <f t="shared" si="200"/>
        <v>0</v>
      </c>
      <c r="V222" s="81">
        <f t="shared" si="201"/>
        <v>0</v>
      </c>
      <c r="W222" s="81">
        <f t="shared" si="202"/>
        <v>0</v>
      </c>
      <c r="X222" s="81">
        <f t="shared" si="203"/>
        <v>0</v>
      </c>
      <c r="Y222" s="81">
        <f t="shared" si="204"/>
        <v>0</v>
      </c>
      <c r="Z222" s="81">
        <f t="shared" si="205"/>
        <v>0</v>
      </c>
      <c r="AA222" s="81" t="s">
        <v>52</v>
      </c>
      <c r="AB222" s="81" t="s">
        <v>52</v>
      </c>
      <c r="AC222" s="81" t="s">
        <v>52</v>
      </c>
      <c r="AD222" s="81" t="s">
        <v>52</v>
      </c>
    </row>
    <row r="223" spans="1:30" hidden="1" outlineLevel="1" x14ac:dyDescent="0.25">
      <c r="A223" s="257" t="s">
        <v>58</v>
      </c>
      <c r="B223" s="260">
        <f t="shared" si="193"/>
        <v>11.646825396825406</v>
      </c>
      <c r="C223" s="260">
        <f t="shared" si="194"/>
        <v>26.09216666666666</v>
      </c>
      <c r="D223" s="260"/>
      <c r="E223" s="260"/>
      <c r="F223" s="260" t="s">
        <v>52</v>
      </c>
      <c r="G223" s="260" t="s">
        <v>52</v>
      </c>
      <c r="H223" s="260" t="s">
        <v>52</v>
      </c>
      <c r="I223" s="260" t="s">
        <v>52</v>
      </c>
      <c r="J223" s="260" t="s">
        <v>52</v>
      </c>
      <c r="K223" s="260" t="s">
        <v>52</v>
      </c>
      <c r="L223" s="260" t="s">
        <v>52</v>
      </c>
      <c r="M223" s="260" t="s">
        <v>52</v>
      </c>
      <c r="N223" s="260" t="s">
        <v>52</v>
      </c>
      <c r="O223" s="260" t="s">
        <v>52</v>
      </c>
      <c r="P223" s="260">
        <f t="shared" si="195"/>
        <v>4.3171875000000002</v>
      </c>
      <c r="Q223" s="260">
        <f t="shared" si="196"/>
        <v>0.125</v>
      </c>
      <c r="R223" s="260">
        <f t="shared" si="197"/>
        <v>33.170454545454547</v>
      </c>
      <c r="S223" s="260">
        <f t="shared" si="198"/>
        <v>14.831250000000001</v>
      </c>
      <c r="T223" s="260">
        <f t="shared" si="199"/>
        <v>3.4090909090909087</v>
      </c>
      <c r="U223" s="260">
        <f t="shared" si="200"/>
        <v>0</v>
      </c>
      <c r="V223" s="260">
        <f t="shared" si="201"/>
        <v>0</v>
      </c>
      <c r="W223" s="260">
        <f t="shared" si="202"/>
        <v>0</v>
      </c>
      <c r="X223" s="260">
        <f t="shared" si="203"/>
        <v>0</v>
      </c>
      <c r="Y223" s="260">
        <f t="shared" si="204"/>
        <v>0</v>
      </c>
      <c r="Z223" s="260">
        <f t="shared" si="205"/>
        <v>0</v>
      </c>
      <c r="AA223" s="260" t="s">
        <v>52</v>
      </c>
      <c r="AB223" s="260" t="s">
        <v>52</v>
      </c>
      <c r="AC223" s="260" t="s">
        <v>52</v>
      </c>
      <c r="AD223" s="260" t="s">
        <v>52</v>
      </c>
    </row>
    <row r="224" spans="1:30" hidden="1" outlineLevel="1" x14ac:dyDescent="0.25">
      <c r="A224" s="14" t="s">
        <v>46</v>
      </c>
      <c r="B224" s="81">
        <f t="shared" si="193"/>
        <v>0</v>
      </c>
      <c r="C224" s="81">
        <f t="shared" si="194"/>
        <v>0</v>
      </c>
      <c r="D224" s="81"/>
      <c r="E224" s="81"/>
      <c r="F224" s="81" t="s">
        <v>52</v>
      </c>
      <c r="G224" s="81" t="s">
        <v>52</v>
      </c>
      <c r="H224" s="81" t="s">
        <v>52</v>
      </c>
      <c r="I224" s="81" t="s">
        <v>52</v>
      </c>
      <c r="J224" s="81" t="s">
        <v>52</v>
      </c>
      <c r="K224" s="81" t="s">
        <v>52</v>
      </c>
      <c r="L224" s="81" t="s">
        <v>52</v>
      </c>
      <c r="M224" s="81" t="s">
        <v>52</v>
      </c>
      <c r="N224" s="81" t="s">
        <v>52</v>
      </c>
      <c r="O224" s="81" t="s">
        <v>52</v>
      </c>
      <c r="P224" s="81">
        <f t="shared" si="195"/>
        <v>0</v>
      </c>
      <c r="Q224" s="81">
        <f t="shared" si="196"/>
        <v>0</v>
      </c>
      <c r="R224" s="81">
        <f t="shared" si="197"/>
        <v>0</v>
      </c>
      <c r="S224" s="81">
        <f t="shared" si="198"/>
        <v>0</v>
      </c>
      <c r="T224" s="81">
        <f t="shared" si="199"/>
        <v>0</v>
      </c>
      <c r="U224" s="81">
        <f t="shared" si="200"/>
        <v>0</v>
      </c>
      <c r="V224" s="81">
        <f t="shared" si="201"/>
        <v>0</v>
      </c>
      <c r="W224" s="81">
        <f t="shared" si="202"/>
        <v>0</v>
      </c>
      <c r="X224" s="81">
        <f t="shared" si="203"/>
        <v>0</v>
      </c>
      <c r="Y224" s="81">
        <f t="shared" si="204"/>
        <v>0</v>
      </c>
      <c r="Z224" s="81">
        <f t="shared" si="205"/>
        <v>0</v>
      </c>
      <c r="AA224" s="81" t="s">
        <v>52</v>
      </c>
      <c r="AB224" s="81" t="s">
        <v>52</v>
      </c>
      <c r="AC224" s="81" t="s">
        <v>52</v>
      </c>
      <c r="AD224" s="81" t="s">
        <v>52</v>
      </c>
    </row>
    <row r="225" spans="1:30" hidden="1" outlineLevel="1" x14ac:dyDescent="0.25">
      <c r="A225" s="257" t="s">
        <v>59</v>
      </c>
      <c r="B225" s="260">
        <f t="shared" si="193"/>
        <v>11.646825396825406</v>
      </c>
      <c r="C225" s="260">
        <f t="shared" si="194"/>
        <v>26.09216666666666</v>
      </c>
      <c r="D225" s="260"/>
      <c r="E225" s="260"/>
      <c r="F225" s="260" t="s">
        <v>52</v>
      </c>
      <c r="G225" s="260" t="s">
        <v>52</v>
      </c>
      <c r="H225" s="260" t="s">
        <v>52</v>
      </c>
      <c r="I225" s="260" t="s">
        <v>52</v>
      </c>
      <c r="J225" s="260" t="s">
        <v>52</v>
      </c>
      <c r="K225" s="260" t="s">
        <v>52</v>
      </c>
      <c r="L225" s="260" t="s">
        <v>52</v>
      </c>
      <c r="M225" s="260" t="s">
        <v>52</v>
      </c>
      <c r="N225" s="260" t="s">
        <v>52</v>
      </c>
      <c r="O225" s="260" t="s">
        <v>52</v>
      </c>
      <c r="P225" s="260">
        <f t="shared" si="195"/>
        <v>4.3171875000000002</v>
      </c>
      <c r="Q225" s="260">
        <f t="shared" si="196"/>
        <v>0.125</v>
      </c>
      <c r="R225" s="260">
        <f t="shared" si="197"/>
        <v>33.170454545454547</v>
      </c>
      <c r="S225" s="260">
        <f t="shared" si="198"/>
        <v>14.831250000000001</v>
      </c>
      <c r="T225" s="260">
        <f t="shared" si="199"/>
        <v>3.4090909090909087</v>
      </c>
      <c r="U225" s="260">
        <f t="shared" si="200"/>
        <v>0</v>
      </c>
      <c r="V225" s="260">
        <f t="shared" si="201"/>
        <v>0</v>
      </c>
      <c r="W225" s="260">
        <f t="shared" si="202"/>
        <v>0</v>
      </c>
      <c r="X225" s="260">
        <f t="shared" si="203"/>
        <v>0</v>
      </c>
      <c r="Y225" s="260">
        <f t="shared" si="204"/>
        <v>0</v>
      </c>
      <c r="Z225" s="260">
        <f t="shared" si="205"/>
        <v>0</v>
      </c>
      <c r="AA225" s="260" t="s">
        <v>52</v>
      </c>
      <c r="AB225" s="260" t="s">
        <v>52</v>
      </c>
      <c r="AC225" s="260" t="s">
        <v>52</v>
      </c>
      <c r="AD225" s="260" t="s">
        <v>52</v>
      </c>
    </row>
    <row r="226" spans="1:30" hidden="1" outlineLevel="1" x14ac:dyDescent="0.25">
      <c r="A226" s="14" t="s">
        <v>47</v>
      </c>
      <c r="B226" s="81">
        <f t="shared" si="193"/>
        <v>0</v>
      </c>
      <c r="C226" s="81">
        <f t="shared" si="194"/>
        <v>0</v>
      </c>
      <c r="D226" s="81"/>
      <c r="E226" s="81"/>
      <c r="F226" s="81" t="s">
        <v>52</v>
      </c>
      <c r="G226" s="81" t="s">
        <v>52</v>
      </c>
      <c r="H226" s="81" t="s">
        <v>52</v>
      </c>
      <c r="I226" s="81" t="s">
        <v>52</v>
      </c>
      <c r="J226" s="81" t="s">
        <v>52</v>
      </c>
      <c r="K226" s="81" t="s">
        <v>52</v>
      </c>
      <c r="L226" s="81" t="s">
        <v>52</v>
      </c>
      <c r="M226" s="81" t="s">
        <v>52</v>
      </c>
      <c r="N226" s="81" t="s">
        <v>52</v>
      </c>
      <c r="O226" s="81" t="s">
        <v>52</v>
      </c>
      <c r="P226" s="81">
        <f t="shared" si="195"/>
        <v>0</v>
      </c>
      <c r="Q226" s="81">
        <f t="shared" si="196"/>
        <v>0</v>
      </c>
      <c r="R226" s="81">
        <f t="shared" si="197"/>
        <v>0</v>
      </c>
      <c r="S226" s="81">
        <f t="shared" si="198"/>
        <v>0</v>
      </c>
      <c r="T226" s="81">
        <f t="shared" si="199"/>
        <v>0</v>
      </c>
      <c r="U226" s="81">
        <f t="shared" si="200"/>
        <v>0</v>
      </c>
      <c r="V226" s="81">
        <f t="shared" si="201"/>
        <v>0</v>
      </c>
      <c r="W226" s="81">
        <f t="shared" si="202"/>
        <v>0</v>
      </c>
      <c r="X226" s="81">
        <f t="shared" si="203"/>
        <v>0</v>
      </c>
      <c r="Y226" s="81">
        <f t="shared" si="204"/>
        <v>0</v>
      </c>
      <c r="Z226" s="81">
        <f t="shared" si="205"/>
        <v>0</v>
      </c>
      <c r="AA226" s="81" t="s">
        <v>52</v>
      </c>
      <c r="AB226" s="81" t="s">
        <v>52</v>
      </c>
      <c r="AC226" s="81" t="s">
        <v>52</v>
      </c>
      <c r="AD226" s="81" t="s">
        <v>52</v>
      </c>
    </row>
    <row r="227" spans="1:30" hidden="1" outlineLevel="1" x14ac:dyDescent="0.25">
      <c r="A227" s="257" t="s">
        <v>18</v>
      </c>
      <c r="B227" s="260">
        <f t="shared" si="193"/>
        <v>0</v>
      </c>
      <c r="C227" s="260">
        <f t="shared" si="194"/>
        <v>0</v>
      </c>
      <c r="D227" s="260"/>
      <c r="E227" s="260"/>
      <c r="F227" s="260" t="s">
        <v>52</v>
      </c>
      <c r="G227" s="260" t="s">
        <v>52</v>
      </c>
      <c r="H227" s="260" t="s">
        <v>52</v>
      </c>
      <c r="I227" s="260" t="s">
        <v>52</v>
      </c>
      <c r="J227" s="260" t="s">
        <v>52</v>
      </c>
      <c r="K227" s="260" t="s">
        <v>52</v>
      </c>
      <c r="L227" s="260" t="s">
        <v>52</v>
      </c>
      <c r="M227" s="260" t="s">
        <v>52</v>
      </c>
      <c r="N227" s="260" t="s">
        <v>52</v>
      </c>
      <c r="O227" s="260" t="s">
        <v>52</v>
      </c>
      <c r="P227" s="260">
        <f t="shared" si="195"/>
        <v>0</v>
      </c>
      <c r="Q227" s="260">
        <f t="shared" si="196"/>
        <v>0</v>
      </c>
      <c r="R227" s="260">
        <f t="shared" si="197"/>
        <v>0</v>
      </c>
      <c r="S227" s="260">
        <f t="shared" si="198"/>
        <v>0</v>
      </c>
      <c r="T227" s="260">
        <f t="shared" si="199"/>
        <v>0</v>
      </c>
      <c r="U227" s="260">
        <f t="shared" si="200"/>
        <v>0</v>
      </c>
      <c r="V227" s="260">
        <f t="shared" si="201"/>
        <v>0</v>
      </c>
      <c r="W227" s="260">
        <f t="shared" si="202"/>
        <v>0</v>
      </c>
      <c r="X227" s="260">
        <f t="shared" si="203"/>
        <v>0</v>
      </c>
      <c r="Y227" s="260">
        <f t="shared" si="204"/>
        <v>0</v>
      </c>
      <c r="Z227" s="260">
        <f t="shared" si="205"/>
        <v>0</v>
      </c>
      <c r="AA227" s="260" t="s">
        <v>52</v>
      </c>
      <c r="AB227" s="260" t="s">
        <v>52</v>
      </c>
      <c r="AC227" s="260" t="s">
        <v>52</v>
      </c>
      <c r="AD227" s="260" t="s">
        <v>52</v>
      </c>
    </row>
    <row r="228" spans="1:30" hidden="1" outlineLevel="1" x14ac:dyDescent="0.25">
      <c r="A228" s="257" t="s">
        <v>21</v>
      </c>
      <c r="B228" s="260">
        <f t="shared" si="193"/>
        <v>11.646825396825406</v>
      </c>
      <c r="C228" s="260">
        <f t="shared" si="194"/>
        <v>26.09216666666666</v>
      </c>
      <c r="D228" s="260"/>
      <c r="E228" s="260"/>
      <c r="F228" s="260" t="s">
        <v>52</v>
      </c>
      <c r="G228" s="260" t="s">
        <v>52</v>
      </c>
      <c r="H228" s="260" t="s">
        <v>52</v>
      </c>
      <c r="I228" s="260" t="s">
        <v>52</v>
      </c>
      <c r="J228" s="260" t="s">
        <v>52</v>
      </c>
      <c r="K228" s="260" t="s">
        <v>52</v>
      </c>
      <c r="L228" s="260" t="s">
        <v>52</v>
      </c>
      <c r="M228" s="260" t="s">
        <v>52</v>
      </c>
      <c r="N228" s="260" t="s">
        <v>52</v>
      </c>
      <c r="O228" s="260" t="s">
        <v>52</v>
      </c>
      <c r="P228" s="260">
        <f t="shared" si="195"/>
        <v>4.3171875000000002</v>
      </c>
      <c r="Q228" s="260">
        <f t="shared" si="196"/>
        <v>0.125</v>
      </c>
      <c r="R228" s="260">
        <f t="shared" si="197"/>
        <v>33.170454545454547</v>
      </c>
      <c r="S228" s="260">
        <f t="shared" si="198"/>
        <v>14.831250000000001</v>
      </c>
      <c r="T228" s="260">
        <f t="shared" si="199"/>
        <v>3.4090909090909087</v>
      </c>
      <c r="U228" s="260">
        <f t="shared" si="200"/>
        <v>0</v>
      </c>
      <c r="V228" s="260">
        <f t="shared" si="201"/>
        <v>0</v>
      </c>
      <c r="W228" s="260">
        <f t="shared" si="202"/>
        <v>0</v>
      </c>
      <c r="X228" s="260">
        <f t="shared" si="203"/>
        <v>0</v>
      </c>
      <c r="Y228" s="260">
        <f t="shared" si="204"/>
        <v>0</v>
      </c>
      <c r="Z228" s="260">
        <f t="shared" si="205"/>
        <v>0</v>
      </c>
      <c r="AA228" s="260" t="s">
        <v>52</v>
      </c>
      <c r="AB228" s="260" t="s">
        <v>52</v>
      </c>
      <c r="AC228" s="260" t="s">
        <v>52</v>
      </c>
      <c r="AD228" s="260" t="s">
        <v>52</v>
      </c>
    </row>
    <row r="229" spans="1:30" hidden="1" outlineLevel="1" x14ac:dyDescent="0.25">
      <c r="A229" s="14" t="s">
        <v>48</v>
      </c>
      <c r="B229" s="80">
        <f t="shared" si="193"/>
        <v>0</v>
      </c>
      <c r="C229" s="80">
        <f t="shared" si="194"/>
        <v>0</v>
      </c>
      <c r="D229" s="80"/>
      <c r="E229" s="80"/>
      <c r="F229" s="80" t="s">
        <v>52</v>
      </c>
      <c r="G229" s="80" t="s">
        <v>52</v>
      </c>
      <c r="H229" s="80" t="s">
        <v>52</v>
      </c>
      <c r="I229" s="80" t="s">
        <v>52</v>
      </c>
      <c r="J229" s="80" t="s">
        <v>52</v>
      </c>
      <c r="K229" s="80" t="s">
        <v>52</v>
      </c>
      <c r="L229" s="80" t="s">
        <v>52</v>
      </c>
      <c r="M229" s="80" t="s">
        <v>52</v>
      </c>
      <c r="N229" s="80" t="s">
        <v>52</v>
      </c>
      <c r="O229" s="80" t="s">
        <v>52</v>
      </c>
      <c r="P229" s="80">
        <f t="shared" si="195"/>
        <v>0</v>
      </c>
      <c r="Q229" s="80">
        <f t="shared" si="196"/>
        <v>0</v>
      </c>
      <c r="R229" s="80">
        <f t="shared" si="197"/>
        <v>0</v>
      </c>
      <c r="S229" s="80">
        <f t="shared" si="198"/>
        <v>0</v>
      </c>
      <c r="T229" s="80">
        <f t="shared" si="199"/>
        <v>0</v>
      </c>
      <c r="U229" s="80">
        <f t="shared" si="200"/>
        <v>0</v>
      </c>
      <c r="V229" s="80">
        <f t="shared" si="201"/>
        <v>0</v>
      </c>
      <c r="W229" s="80">
        <f t="shared" si="202"/>
        <v>0</v>
      </c>
      <c r="X229" s="80">
        <f t="shared" si="203"/>
        <v>0</v>
      </c>
      <c r="Y229" s="80">
        <f t="shared" si="204"/>
        <v>0</v>
      </c>
      <c r="Z229" s="80">
        <f t="shared" si="205"/>
        <v>0</v>
      </c>
      <c r="AA229" s="80" t="s">
        <v>52</v>
      </c>
      <c r="AB229" s="80" t="s">
        <v>52</v>
      </c>
      <c r="AC229" s="80" t="s">
        <v>52</v>
      </c>
      <c r="AD229" s="80" t="s">
        <v>52</v>
      </c>
    </row>
    <row r="230" spans="1:30" hidden="1" outlineLevel="1" x14ac:dyDescent="0.25">
      <c r="A230" s="257" t="s">
        <v>60</v>
      </c>
      <c r="B230" s="260">
        <f t="shared" si="193"/>
        <v>11.646825396825406</v>
      </c>
      <c r="C230" s="260">
        <f t="shared" si="194"/>
        <v>26.09216666666666</v>
      </c>
      <c r="D230" s="260"/>
      <c r="E230" s="260"/>
      <c r="F230" s="260" t="s">
        <v>52</v>
      </c>
      <c r="G230" s="260" t="s">
        <v>52</v>
      </c>
      <c r="H230" s="260" t="s">
        <v>52</v>
      </c>
      <c r="I230" s="260" t="s">
        <v>52</v>
      </c>
      <c r="J230" s="260" t="s">
        <v>52</v>
      </c>
      <c r="K230" s="260" t="s">
        <v>52</v>
      </c>
      <c r="L230" s="260" t="s">
        <v>52</v>
      </c>
      <c r="M230" s="260" t="s">
        <v>52</v>
      </c>
      <c r="N230" s="260" t="s">
        <v>52</v>
      </c>
      <c r="O230" s="260" t="s">
        <v>52</v>
      </c>
      <c r="P230" s="260">
        <f t="shared" si="195"/>
        <v>4.3171875000000002</v>
      </c>
      <c r="Q230" s="260">
        <f t="shared" si="196"/>
        <v>0.125</v>
      </c>
      <c r="R230" s="260">
        <f t="shared" si="197"/>
        <v>33.170454545454547</v>
      </c>
      <c r="S230" s="260">
        <f t="shared" si="198"/>
        <v>14.831250000000001</v>
      </c>
      <c r="T230" s="260">
        <f t="shared" si="199"/>
        <v>3.4090909090909087</v>
      </c>
      <c r="U230" s="260">
        <f t="shared" si="200"/>
        <v>0</v>
      </c>
      <c r="V230" s="260">
        <f t="shared" si="201"/>
        <v>0</v>
      </c>
      <c r="W230" s="260">
        <f t="shared" si="202"/>
        <v>0</v>
      </c>
      <c r="X230" s="260">
        <f t="shared" si="203"/>
        <v>0</v>
      </c>
      <c r="Y230" s="260">
        <f t="shared" si="204"/>
        <v>0</v>
      </c>
      <c r="Z230" s="260">
        <f t="shared" si="205"/>
        <v>0</v>
      </c>
      <c r="AA230" s="260" t="s">
        <v>52</v>
      </c>
      <c r="AB230" s="260" t="s">
        <v>52</v>
      </c>
      <c r="AC230" s="260" t="s">
        <v>52</v>
      </c>
      <c r="AD230" s="260" t="s">
        <v>52</v>
      </c>
    </row>
    <row r="231" spans="1:30" hidden="1" outlineLevel="1" x14ac:dyDescent="0.25">
      <c r="A231" s="14" t="s">
        <v>49</v>
      </c>
      <c r="B231" s="80">
        <f t="shared" si="193"/>
        <v>0</v>
      </c>
      <c r="C231" s="80">
        <f t="shared" si="194"/>
        <v>0</v>
      </c>
      <c r="D231" s="80"/>
      <c r="E231" s="80"/>
      <c r="F231" s="80" t="s">
        <v>52</v>
      </c>
      <c r="G231" s="80" t="s">
        <v>52</v>
      </c>
      <c r="H231" s="80" t="s">
        <v>52</v>
      </c>
      <c r="I231" s="80" t="s">
        <v>52</v>
      </c>
      <c r="J231" s="80" t="s">
        <v>52</v>
      </c>
      <c r="K231" s="80" t="s">
        <v>52</v>
      </c>
      <c r="L231" s="80" t="s">
        <v>52</v>
      </c>
      <c r="M231" s="80" t="s">
        <v>52</v>
      </c>
      <c r="N231" s="80" t="s">
        <v>52</v>
      </c>
      <c r="O231" s="80" t="s">
        <v>52</v>
      </c>
      <c r="P231" s="80">
        <f t="shared" si="195"/>
        <v>0</v>
      </c>
      <c r="Q231" s="80">
        <f t="shared" si="196"/>
        <v>0</v>
      </c>
      <c r="R231" s="80">
        <f t="shared" si="197"/>
        <v>0</v>
      </c>
      <c r="S231" s="80">
        <f t="shared" si="198"/>
        <v>0</v>
      </c>
      <c r="T231" s="80">
        <f t="shared" si="199"/>
        <v>0</v>
      </c>
      <c r="U231" s="80">
        <f t="shared" si="200"/>
        <v>0</v>
      </c>
      <c r="V231" s="80">
        <f t="shared" si="201"/>
        <v>0</v>
      </c>
      <c r="W231" s="80">
        <f t="shared" si="202"/>
        <v>0</v>
      </c>
      <c r="X231" s="80">
        <f t="shared" si="203"/>
        <v>0</v>
      </c>
      <c r="Y231" s="80">
        <f t="shared" si="204"/>
        <v>0</v>
      </c>
      <c r="Z231" s="80">
        <f t="shared" si="205"/>
        <v>0</v>
      </c>
      <c r="AA231" s="80" t="s">
        <v>52</v>
      </c>
      <c r="AB231" s="80" t="s">
        <v>52</v>
      </c>
      <c r="AC231" s="80" t="s">
        <v>52</v>
      </c>
      <c r="AD231" s="80" t="s">
        <v>52</v>
      </c>
    </row>
    <row r="232" spans="1:30" hidden="1" outlineLevel="1" x14ac:dyDescent="0.25">
      <c r="A232" s="257" t="s">
        <v>61</v>
      </c>
      <c r="B232" s="260">
        <f t="shared" si="193"/>
        <v>11.646825396825406</v>
      </c>
      <c r="C232" s="260">
        <f t="shared" si="194"/>
        <v>26.09216666666666</v>
      </c>
      <c r="D232" s="260"/>
      <c r="E232" s="260"/>
      <c r="F232" s="260" t="s">
        <v>52</v>
      </c>
      <c r="G232" s="260" t="s">
        <v>52</v>
      </c>
      <c r="H232" s="260" t="s">
        <v>52</v>
      </c>
      <c r="I232" s="260" t="s">
        <v>52</v>
      </c>
      <c r="J232" s="260" t="s">
        <v>52</v>
      </c>
      <c r="K232" s="260" t="s">
        <v>52</v>
      </c>
      <c r="L232" s="260" t="s">
        <v>52</v>
      </c>
      <c r="M232" s="260" t="s">
        <v>52</v>
      </c>
      <c r="N232" s="260" t="s">
        <v>52</v>
      </c>
      <c r="O232" s="260" t="s">
        <v>52</v>
      </c>
      <c r="P232" s="260">
        <f t="shared" si="195"/>
        <v>4.3171875000000002</v>
      </c>
      <c r="Q232" s="260">
        <f t="shared" si="196"/>
        <v>0.125</v>
      </c>
      <c r="R232" s="260">
        <f t="shared" si="197"/>
        <v>33.170454545454547</v>
      </c>
      <c r="S232" s="260">
        <f t="shared" si="198"/>
        <v>14.831250000000001</v>
      </c>
      <c r="T232" s="260">
        <f t="shared" si="199"/>
        <v>3.4090909090909087</v>
      </c>
      <c r="U232" s="260">
        <f t="shared" si="200"/>
        <v>0</v>
      </c>
      <c r="V232" s="260">
        <f t="shared" si="201"/>
        <v>0</v>
      </c>
      <c r="W232" s="260">
        <f t="shared" si="202"/>
        <v>0</v>
      </c>
      <c r="X232" s="260">
        <f t="shared" si="203"/>
        <v>0</v>
      </c>
      <c r="Y232" s="260">
        <f t="shared" si="204"/>
        <v>0</v>
      </c>
      <c r="Z232" s="260">
        <f t="shared" si="205"/>
        <v>0</v>
      </c>
      <c r="AA232" s="260" t="s">
        <v>52</v>
      </c>
      <c r="AB232" s="260" t="s">
        <v>52</v>
      </c>
      <c r="AC232" s="260" t="s">
        <v>52</v>
      </c>
      <c r="AD232" s="260" t="s">
        <v>52</v>
      </c>
    </row>
    <row r="233" spans="1:30" hidden="1" outlineLevel="1" x14ac:dyDescent="0.25">
      <c r="A233" s="14" t="s">
        <v>50</v>
      </c>
      <c r="B233" s="80">
        <f>IFERROR((B69-$B$39)/$B$39*100,0)</f>
        <v>0</v>
      </c>
      <c r="C233" s="80">
        <f>IFERROR((C69-$C$39)/$C$39*100,0)</f>
        <v>0</v>
      </c>
      <c r="D233" s="80"/>
      <c r="E233" s="80"/>
      <c r="F233" s="80" t="s">
        <v>52</v>
      </c>
      <c r="G233" s="80" t="s">
        <v>52</v>
      </c>
      <c r="H233" s="80" t="s">
        <v>52</v>
      </c>
      <c r="I233" s="80" t="s">
        <v>52</v>
      </c>
      <c r="J233" s="80" t="s">
        <v>52</v>
      </c>
      <c r="K233" s="80" t="s">
        <v>52</v>
      </c>
      <c r="L233" s="80" t="s">
        <v>52</v>
      </c>
      <c r="M233" s="80" t="s">
        <v>52</v>
      </c>
      <c r="N233" s="80" t="s">
        <v>52</v>
      </c>
      <c r="O233" s="80" t="s">
        <v>52</v>
      </c>
      <c r="P233" s="80">
        <f>IFERROR((P69-$P$39)/$P$39*100,0)</f>
        <v>0</v>
      </c>
      <c r="Q233" s="80">
        <f>IFERROR((Q69-$Q$39)/$Q$39*100,0)</f>
        <v>0</v>
      </c>
      <c r="R233" s="80">
        <f>IFERROR((R69-$R$39)/$R$39*100,0)</f>
        <v>0</v>
      </c>
      <c r="S233" s="80">
        <f>IFERROR((S69-$S$39)/$S$39*100,0)</f>
        <v>0</v>
      </c>
      <c r="T233" s="80">
        <f>IFERROR((T69-$T$39)/$T$39*100,0)</f>
        <v>0</v>
      </c>
      <c r="U233" s="80">
        <f>IFERROR((U69-$U$39)/$U$39*100,0)</f>
        <v>0</v>
      </c>
      <c r="V233" s="80">
        <f>IFERROR((V69-$V$39)/$V$39*100,0)</f>
        <v>0</v>
      </c>
      <c r="W233" s="80">
        <f>IFERROR((W69-$W$39)/$W$39*100,0)</f>
        <v>0</v>
      </c>
      <c r="X233" s="80">
        <f>IFERROR((X69-$X$39)/$X$39*100,0)</f>
        <v>0</v>
      </c>
      <c r="Y233" s="80">
        <f>IFERROR((Y69-$Y$39)/$Y$39*100,0)</f>
        <v>0</v>
      </c>
      <c r="Z233" s="80">
        <f>IFERROR((Z69-$Z$39)/$Z$39*100,0)</f>
        <v>0</v>
      </c>
      <c r="AA233" s="80" t="s">
        <v>52</v>
      </c>
      <c r="AB233" s="80" t="s">
        <v>52</v>
      </c>
      <c r="AC233" s="80" t="s">
        <v>52</v>
      </c>
      <c r="AD233" s="80" t="s">
        <v>52</v>
      </c>
    </row>
    <row r="234" spans="1:30" hidden="1" outlineLevel="1" x14ac:dyDescent="0.25">
      <c r="A234" s="257" t="s">
        <v>19</v>
      </c>
      <c r="B234" s="260">
        <f>IFERROR((B70-$B$39)/$B$39*100,0)</f>
        <v>0</v>
      </c>
      <c r="C234" s="260">
        <f>IFERROR((C70-$C$39)/$C$39*100,0)</f>
        <v>0</v>
      </c>
      <c r="D234" s="260"/>
      <c r="E234" s="260"/>
      <c r="F234" s="260" t="s">
        <v>52</v>
      </c>
      <c r="G234" s="260" t="s">
        <v>52</v>
      </c>
      <c r="H234" s="260" t="s">
        <v>52</v>
      </c>
      <c r="I234" s="260" t="s">
        <v>52</v>
      </c>
      <c r="J234" s="260" t="s">
        <v>52</v>
      </c>
      <c r="K234" s="260" t="s">
        <v>52</v>
      </c>
      <c r="L234" s="260" t="s">
        <v>52</v>
      </c>
      <c r="M234" s="260" t="s">
        <v>52</v>
      </c>
      <c r="N234" s="260" t="s">
        <v>52</v>
      </c>
      <c r="O234" s="260" t="s">
        <v>52</v>
      </c>
      <c r="P234" s="260">
        <f>IFERROR((P70-$P$39)/$P$39*100,0)</f>
        <v>0</v>
      </c>
      <c r="Q234" s="260">
        <f>IFERROR((Q70-$Q$39)/$Q$39*100,0)</f>
        <v>0</v>
      </c>
      <c r="R234" s="260">
        <f>IFERROR((R70-$R$39)/$R$39*100,0)</f>
        <v>0</v>
      </c>
      <c r="S234" s="260">
        <f>IFERROR((S70-$S$39)/$S$39*100,0)</f>
        <v>0</v>
      </c>
      <c r="T234" s="260">
        <f>IFERROR((T70-$T$39)/$T$39*100,0)</f>
        <v>0</v>
      </c>
      <c r="U234" s="260">
        <f>IFERROR((U70-$U$39)/$U$39*100,0)</f>
        <v>0</v>
      </c>
      <c r="V234" s="260">
        <f>IFERROR((V70-$V$39)/$V$39*100,0)</f>
        <v>0</v>
      </c>
      <c r="W234" s="260">
        <f>IFERROR((W70-$W$39)/$W$39*100,0)</f>
        <v>0</v>
      </c>
      <c r="X234" s="260">
        <f>IFERROR((X70-$X$39)/$X$39*100,0)</f>
        <v>0</v>
      </c>
      <c r="Y234" s="260">
        <f>IFERROR((Y70-$Y$39)/$Y$39*100,0)</f>
        <v>0</v>
      </c>
      <c r="Z234" s="260">
        <f>IFERROR((Z70-$Z$39)/$Z$39*100,0)</f>
        <v>0</v>
      </c>
      <c r="AA234" s="260" t="s">
        <v>52</v>
      </c>
      <c r="AB234" s="260" t="s">
        <v>52</v>
      </c>
      <c r="AC234" s="260" t="s">
        <v>52</v>
      </c>
      <c r="AD234" s="260" t="s">
        <v>52</v>
      </c>
    </row>
    <row r="235" spans="1:30" hidden="1" outlineLevel="1" x14ac:dyDescent="0.25">
      <c r="A235" s="257" t="s">
        <v>53</v>
      </c>
      <c r="B235" s="260">
        <f>IFERROR((B71-$B$39)/$B$39*100,0)</f>
        <v>0</v>
      </c>
      <c r="C235" s="260">
        <f>IFERROR((C71-$C$39)/$C$39*100,0)</f>
        <v>0</v>
      </c>
      <c r="D235" s="260"/>
      <c r="E235" s="260"/>
      <c r="F235" s="260" t="s">
        <v>52</v>
      </c>
      <c r="G235" s="260" t="s">
        <v>52</v>
      </c>
      <c r="H235" s="260" t="s">
        <v>52</v>
      </c>
      <c r="I235" s="260" t="s">
        <v>52</v>
      </c>
      <c r="J235" s="260" t="s">
        <v>52</v>
      </c>
      <c r="K235" s="260" t="s">
        <v>52</v>
      </c>
      <c r="L235" s="260" t="s">
        <v>52</v>
      </c>
      <c r="M235" s="260" t="s">
        <v>52</v>
      </c>
      <c r="N235" s="260" t="s">
        <v>52</v>
      </c>
      <c r="O235" s="260" t="s">
        <v>52</v>
      </c>
      <c r="P235" s="260">
        <f>IFERROR((P71-$P$39)/$P$39*100,0)</f>
        <v>0</v>
      </c>
      <c r="Q235" s="260">
        <f>IFERROR((Q71-$Q$39)/$Q$39*100,0)</f>
        <v>0</v>
      </c>
      <c r="R235" s="260">
        <f>IFERROR((R71-$R$39)/$R$39*100,0)</f>
        <v>0</v>
      </c>
      <c r="S235" s="260">
        <f>IFERROR((S71-$S$39)/$S$39*100,0)</f>
        <v>0</v>
      </c>
      <c r="T235" s="260">
        <f>IFERROR((T71-$T$39)/$T$39*100,0)</f>
        <v>0</v>
      </c>
      <c r="U235" s="260">
        <f>IFERROR((U71-$U$39)/$U$39*100,0)</f>
        <v>0</v>
      </c>
      <c r="V235" s="260">
        <f>IFERROR((V71-$V$39)/$V$39*100,0)</f>
        <v>0</v>
      </c>
      <c r="W235" s="260">
        <f>IFERROR((W71-$W$39)/$W$39*100,0)</f>
        <v>0</v>
      </c>
      <c r="X235" s="260">
        <f>IFERROR((X71-$X$39)/$X$39*100,0)</f>
        <v>0</v>
      </c>
      <c r="Y235" s="260">
        <f>IFERROR((Y71-$Y$39)/$Y$39*100,0)</f>
        <v>0</v>
      </c>
      <c r="Z235" s="260">
        <f>IFERROR((Z71-$Z$39)/$Z$39*100,0)</f>
        <v>0</v>
      </c>
      <c r="AA235" s="260" t="s">
        <v>52</v>
      </c>
      <c r="AB235" s="260" t="s">
        <v>52</v>
      </c>
      <c r="AC235" s="260" t="s">
        <v>52</v>
      </c>
      <c r="AD235" s="260" t="s">
        <v>52</v>
      </c>
    </row>
    <row r="236" spans="1:30" hidden="1" outlineLevel="1" x14ac:dyDescent="0.25">
      <c r="A236" s="257" t="s">
        <v>22</v>
      </c>
      <c r="B236" s="260">
        <f>IFERROR((B72-$B$39)/$B$39*100,0)</f>
        <v>11.646825396825406</v>
      </c>
      <c r="C236" s="260">
        <f>IFERROR((C72-$C$39)/$C$39*100,0)</f>
        <v>26.09216666666666</v>
      </c>
      <c r="D236" s="260"/>
      <c r="E236" s="260"/>
      <c r="F236" s="260" t="s">
        <v>52</v>
      </c>
      <c r="G236" s="260" t="s">
        <v>52</v>
      </c>
      <c r="H236" s="260" t="s">
        <v>52</v>
      </c>
      <c r="I236" s="260" t="s">
        <v>52</v>
      </c>
      <c r="J236" s="260" t="s">
        <v>52</v>
      </c>
      <c r="K236" s="260" t="s">
        <v>52</v>
      </c>
      <c r="L236" s="260" t="s">
        <v>52</v>
      </c>
      <c r="M236" s="260" t="s">
        <v>52</v>
      </c>
      <c r="N236" s="260" t="s">
        <v>52</v>
      </c>
      <c r="O236" s="260" t="s">
        <v>52</v>
      </c>
      <c r="P236" s="260">
        <f>IFERROR((P72-$P$39)/$P$39*100,0)</f>
        <v>4.3171875000000002</v>
      </c>
      <c r="Q236" s="260">
        <f>IFERROR((Q72-$Q$39)/$Q$39*100,0)</f>
        <v>0.125</v>
      </c>
      <c r="R236" s="260">
        <f>IFERROR((R72-$R$39)/$R$39*100,0)</f>
        <v>33.170454545454547</v>
      </c>
      <c r="S236" s="260">
        <f>IFERROR((S72-$S$39)/$S$39*100,0)</f>
        <v>14.831250000000001</v>
      </c>
      <c r="T236" s="260">
        <f>IFERROR((T72-$T$39)/$T$39*100,0)</f>
        <v>3.4090909090909087</v>
      </c>
      <c r="U236" s="260">
        <f>IFERROR((U72-$U$39)/$U$39*100,0)</f>
        <v>0</v>
      </c>
      <c r="V236" s="260">
        <f>IFERROR((V72-$V$39)/$V$39*100,0)</f>
        <v>0</v>
      </c>
      <c r="W236" s="260">
        <f>IFERROR((W72-$W$39)/$W$39*100,0)</f>
        <v>0</v>
      </c>
      <c r="X236" s="260">
        <f>IFERROR((X72-$X$39)/$X$39*100,0)</f>
        <v>0</v>
      </c>
      <c r="Y236" s="260">
        <f>IFERROR((Y72-$Y$39)/$Y$39*100,0)</f>
        <v>0</v>
      </c>
      <c r="Z236" s="260">
        <f>IFERROR((Z72-$Z$39)/$Z$39*100,0)</f>
        <v>0</v>
      </c>
      <c r="AA236" s="260" t="s">
        <v>52</v>
      </c>
      <c r="AB236" s="260" t="s">
        <v>52</v>
      </c>
      <c r="AC236" s="260" t="s">
        <v>52</v>
      </c>
      <c r="AD236" s="260" t="s">
        <v>52</v>
      </c>
    </row>
    <row r="237" spans="1:30" hidden="1" outlineLevel="1" x14ac:dyDescent="0.25"/>
    <row r="238" spans="1:30" hidden="1" outlineLevel="1" x14ac:dyDescent="0.25"/>
    <row r="239" spans="1:30" hidden="1" outlineLevel="1" x14ac:dyDescent="0.25">
      <c r="A239" s="444" t="s">
        <v>23</v>
      </c>
      <c r="B239" s="446" t="s">
        <v>194</v>
      </c>
      <c r="C239" s="449"/>
      <c r="D239" s="449"/>
      <c r="E239" s="449"/>
      <c r="F239" s="449"/>
      <c r="G239" s="449"/>
      <c r="H239" s="449"/>
      <c r="I239" s="449"/>
      <c r="J239" s="449"/>
      <c r="K239" s="449"/>
      <c r="L239" s="449"/>
      <c r="M239" s="449"/>
      <c r="N239" s="449"/>
      <c r="O239" s="449"/>
      <c r="P239" s="449"/>
      <c r="Q239" s="449"/>
      <c r="R239" s="449"/>
      <c r="S239" s="449"/>
      <c r="T239" s="449"/>
      <c r="U239" s="449"/>
      <c r="V239" s="449"/>
      <c r="W239" s="449"/>
      <c r="X239" s="449"/>
      <c r="Y239" s="449"/>
      <c r="Z239" s="449"/>
      <c r="AA239" s="447"/>
      <c r="AB239" s="447"/>
      <c r="AC239" s="447"/>
      <c r="AD239" s="448"/>
    </row>
    <row r="240" spans="1:30" ht="38.25" hidden="1" outlineLevel="1" x14ac:dyDescent="0.25">
      <c r="A240" s="445"/>
      <c r="B240" s="29" t="str">
        <f>$B$38</f>
        <v>дол., $</v>
      </c>
      <c r="C240" s="29" t="str">
        <f>C38</f>
        <v>евро, €</v>
      </c>
      <c r="D240" s="29"/>
      <c r="E240" s="29"/>
      <c r="F240" s="29" t="str">
        <f t="shared" ref="F240:K240" si="206">F38</f>
        <v>фунт, £</v>
      </c>
      <c r="G240" s="29" t="str">
        <f t="shared" si="206"/>
        <v>иена, ¥100</v>
      </c>
      <c r="H240" s="29" t="str">
        <f t="shared" si="206"/>
        <v>AUS, $</v>
      </c>
      <c r="I240" s="29" t="str">
        <f t="shared" si="206"/>
        <v>шв.фр.</v>
      </c>
      <c r="J240" s="29" t="str">
        <f t="shared" si="206"/>
        <v>юань</v>
      </c>
      <c r="K240" s="29" t="str">
        <f t="shared" si="206"/>
        <v>тенге ЦБРФ</v>
      </c>
      <c r="L240" s="29" t="str">
        <f t="shared" ref="L240:O241" si="207">L38</f>
        <v>тенге за доллар</v>
      </c>
      <c r="M240" s="29" t="str">
        <f t="shared" si="207"/>
        <v>динар за доллар</v>
      </c>
      <c r="N240" s="29" t="str">
        <f t="shared" si="207"/>
        <v>динар (кросс-курс $)</v>
      </c>
      <c r="O240" s="29" t="str">
        <f t="shared" si="207"/>
        <v>динар (кросс-курс €)</v>
      </c>
      <c r="P240" s="29" t="str">
        <f>$P$38</f>
        <v>медь</v>
      </c>
      <c r="Q240" s="29" t="str">
        <f>$Q$38</f>
        <v>цинк</v>
      </c>
      <c r="R240" s="29" t="str">
        <f>$R$38</f>
        <v>никель</v>
      </c>
      <c r="S240" s="29" t="str">
        <f>$S$38</f>
        <v>свинец</v>
      </c>
      <c r="T240" s="29" t="str">
        <f>$T$38</f>
        <v>алюм.</v>
      </c>
      <c r="U240" s="29" t="str">
        <f>$U$38</f>
        <v>золото</v>
      </c>
      <c r="V240" s="29" t="str">
        <f>$V$38</f>
        <v>серебро</v>
      </c>
      <c r="W240" s="29" t="str">
        <f>$W$38</f>
        <v>платина</v>
      </c>
      <c r="X240" s="29" t="str">
        <f>$X$38</f>
        <v>паладий</v>
      </c>
      <c r="Y240" s="29" t="str">
        <f>$Y$38</f>
        <v>Зол/тр.ун</v>
      </c>
      <c r="Z240" s="29" t="str">
        <f>$Z$38</f>
        <v>Сер/тр.ун</v>
      </c>
      <c r="AA240" s="29" t="str">
        <f>AA38</f>
        <v>Плат/тр.ун</v>
      </c>
      <c r="AB240" s="29" t="str">
        <f>AB38</f>
        <v>Палл/тр.ун</v>
      </c>
      <c r="AC240" s="29" t="str">
        <f>AC38</f>
        <v>Уголь</v>
      </c>
      <c r="AD240" s="29" t="str">
        <f>AD38</f>
        <v>Gas</v>
      </c>
    </row>
    <row r="241" spans="1:30" hidden="1" outlineLevel="1" x14ac:dyDescent="0.25">
      <c r="A241" s="19" t="s">
        <v>38</v>
      </c>
      <c r="B241" s="21">
        <f>B39</f>
        <v>63</v>
      </c>
      <c r="C241" s="21">
        <f t="shared" ref="C241:AD241" si="208">C39</f>
        <v>60</v>
      </c>
      <c r="D241" s="21"/>
      <c r="E241" s="21"/>
      <c r="F241" s="21" t="str">
        <f t="shared" si="208"/>
        <v>-</v>
      </c>
      <c r="G241" s="21" t="str">
        <f t="shared" si="208"/>
        <v>-</v>
      </c>
      <c r="H241" s="21" t="str">
        <f t="shared" si="208"/>
        <v>-</v>
      </c>
      <c r="I241" s="21" t="str">
        <f t="shared" si="208"/>
        <v>-</v>
      </c>
      <c r="J241" s="21" t="str">
        <f t="shared" si="208"/>
        <v>-</v>
      </c>
      <c r="K241" s="21">
        <f t="shared" si="208"/>
        <v>0.12759999999999999</v>
      </c>
      <c r="L241" s="21">
        <f t="shared" si="207"/>
        <v>470</v>
      </c>
      <c r="M241" s="21">
        <f t="shared" si="207"/>
        <v>100</v>
      </c>
      <c r="N241" s="21">
        <f t="shared" si="207"/>
        <v>0.8</v>
      </c>
      <c r="O241" s="21">
        <f t="shared" si="207"/>
        <v>0.6</v>
      </c>
      <c r="P241" s="21">
        <f t="shared" si="208"/>
        <v>8000</v>
      </c>
      <c r="Q241" s="21">
        <f t="shared" si="208"/>
        <v>3000</v>
      </c>
      <c r="R241" s="21">
        <f t="shared" si="208"/>
        <v>22000</v>
      </c>
      <c r="S241" s="21">
        <f t="shared" si="208"/>
        <v>2000</v>
      </c>
      <c r="T241" s="21">
        <f t="shared" si="208"/>
        <v>2200</v>
      </c>
      <c r="U241" s="21">
        <f t="shared" si="208"/>
        <v>3200</v>
      </c>
      <c r="V241" s="21">
        <f t="shared" si="208"/>
        <v>37</v>
      </c>
      <c r="W241" s="21">
        <f t="shared" si="208"/>
        <v>1750</v>
      </c>
      <c r="X241" s="21">
        <f t="shared" si="208"/>
        <v>4000</v>
      </c>
      <c r="Y241" s="21">
        <f t="shared" si="208"/>
        <v>0</v>
      </c>
      <c r="Z241" s="21">
        <f t="shared" si="208"/>
        <v>0</v>
      </c>
      <c r="AA241" s="21">
        <f t="shared" si="208"/>
        <v>0</v>
      </c>
      <c r="AB241" s="21">
        <f t="shared" si="208"/>
        <v>0</v>
      </c>
      <c r="AC241" s="21" t="str">
        <f t="shared" si="208"/>
        <v>-</v>
      </c>
      <c r="AD241" s="21" t="str">
        <f t="shared" si="208"/>
        <v>-</v>
      </c>
    </row>
    <row r="242" spans="1:30" hidden="1" outlineLevel="1" x14ac:dyDescent="0.25">
      <c r="A242" s="14" t="s">
        <v>39</v>
      </c>
      <c r="B242" s="80">
        <f t="shared" ref="B242:B268" si="209">IFERROR((B114-$B$113)/$B$113*100,0)</f>
        <v>11.646825396825406</v>
      </c>
      <c r="C242" s="80">
        <f t="shared" ref="C242:C268" si="210">IFERROR((C114-$C$113)/$C$113*100,0)</f>
        <v>26.09216666666666</v>
      </c>
      <c r="D242" s="80"/>
      <c r="E242" s="80"/>
      <c r="F242" s="80" t="s">
        <v>52</v>
      </c>
      <c r="G242" s="80" t="s">
        <v>52</v>
      </c>
      <c r="H242" s="80" t="s">
        <v>52</v>
      </c>
      <c r="I242" s="80" t="s">
        <v>52</v>
      </c>
      <c r="J242" s="80" t="s">
        <v>52</v>
      </c>
      <c r="K242" s="80" t="s">
        <v>52</v>
      </c>
      <c r="L242" s="80" t="s">
        <v>52</v>
      </c>
      <c r="M242" s="80" t="s">
        <v>52</v>
      </c>
      <c r="N242" s="80" t="s">
        <v>52</v>
      </c>
      <c r="O242" s="80" t="s">
        <v>52</v>
      </c>
      <c r="P242" s="80">
        <f t="shared" ref="P242:P268" si="211">IFERROR((P114-$P$113)/$P$113*100,0)</f>
        <v>4.703125</v>
      </c>
      <c r="Q242" s="80">
        <f t="shared" ref="Q242:Q268" si="212">IFERROR((Q114-$Q$113)/$Q$113*100,0)</f>
        <v>-3.3333333333333333E-2</v>
      </c>
      <c r="R242" s="80">
        <f t="shared" ref="R242:R268" si="213">IFERROR((R114-$R$113)/$R$113*100,0)</f>
        <v>33.01136363636364</v>
      </c>
      <c r="S242" s="80">
        <f t="shared" ref="S242:S268" si="214">IFERROR((S114-$S$113)/$S$113*100,0)</f>
        <v>15.512500000000001</v>
      </c>
      <c r="T242" s="80">
        <f t="shared" ref="T242:T268" si="215">IFERROR((T114-$T$113)/$T$113*100,0)</f>
        <v>2.7272727272727271</v>
      </c>
      <c r="U242" s="80">
        <f t="shared" ref="U242:U268" si="216">IFERROR((U114-$U$113)/$U$113*100,0)</f>
        <v>-100</v>
      </c>
      <c r="V242" s="80">
        <f t="shared" ref="V242:V268" si="217">IFERROR((V114-$V$113)/$V$113*100,0)</f>
        <v>-100</v>
      </c>
      <c r="W242" s="80">
        <f t="shared" ref="W242:W268" si="218">IFERROR((W114-$W$113)/$W$113*100,0)</f>
        <v>-100</v>
      </c>
      <c r="X242" s="80">
        <f t="shared" ref="X242:X268" si="219">IFERROR((X114-$X$113)/$X$113*100,0)</f>
        <v>-100</v>
      </c>
      <c r="Y242" s="80">
        <f t="shared" ref="Y242:Y268" si="220">IFERROR((Y114-$Y$113)/$Y$113*100,0)</f>
        <v>0</v>
      </c>
      <c r="Z242" s="80">
        <f t="shared" ref="Z242:Z268" si="221">IFERROR((Z114-$Z$113)/$Z$113*100,0)</f>
        <v>0</v>
      </c>
      <c r="AA242" s="80" t="s">
        <v>52</v>
      </c>
      <c r="AB242" s="80" t="s">
        <v>52</v>
      </c>
      <c r="AC242" s="80" t="s">
        <v>52</v>
      </c>
      <c r="AD242" s="80" t="s">
        <v>52</v>
      </c>
    </row>
    <row r="243" spans="1:30" hidden="1" outlineLevel="1" x14ac:dyDescent="0.25">
      <c r="A243" s="14" t="s">
        <v>40</v>
      </c>
      <c r="B243" s="81">
        <f t="shared" si="209"/>
        <v>-100</v>
      </c>
      <c r="C243" s="81">
        <f t="shared" si="210"/>
        <v>-100</v>
      </c>
      <c r="D243" s="81"/>
      <c r="E243" s="81"/>
      <c r="F243" s="88" t="s">
        <v>52</v>
      </c>
      <c r="G243" s="88" t="s">
        <v>52</v>
      </c>
      <c r="H243" s="88" t="s">
        <v>52</v>
      </c>
      <c r="I243" s="88" t="s">
        <v>52</v>
      </c>
      <c r="J243" s="88" t="s">
        <v>52</v>
      </c>
      <c r="K243" s="88" t="s">
        <v>52</v>
      </c>
      <c r="L243" s="88" t="s">
        <v>52</v>
      </c>
      <c r="M243" s="88" t="s">
        <v>52</v>
      </c>
      <c r="N243" s="88" t="s">
        <v>52</v>
      </c>
      <c r="O243" s="88" t="s">
        <v>52</v>
      </c>
      <c r="P243" s="81">
        <f t="shared" si="211"/>
        <v>-100</v>
      </c>
      <c r="Q243" s="81">
        <f t="shared" si="212"/>
        <v>-100</v>
      </c>
      <c r="R243" s="81">
        <f t="shared" si="213"/>
        <v>-100</v>
      </c>
      <c r="S243" s="81">
        <f t="shared" si="214"/>
        <v>-100</v>
      </c>
      <c r="T243" s="81">
        <f t="shared" si="215"/>
        <v>-100</v>
      </c>
      <c r="U243" s="81">
        <f t="shared" si="216"/>
        <v>-100</v>
      </c>
      <c r="V243" s="81">
        <f t="shared" si="217"/>
        <v>-100</v>
      </c>
      <c r="W243" s="81">
        <f t="shared" si="218"/>
        <v>-100</v>
      </c>
      <c r="X243" s="81">
        <f t="shared" si="219"/>
        <v>-100</v>
      </c>
      <c r="Y243" s="81">
        <f t="shared" si="220"/>
        <v>0</v>
      </c>
      <c r="Z243" s="81">
        <f t="shared" si="221"/>
        <v>0</v>
      </c>
      <c r="AA243" s="88" t="s">
        <v>52</v>
      </c>
      <c r="AB243" s="88" t="s">
        <v>52</v>
      </c>
      <c r="AC243" s="88" t="s">
        <v>52</v>
      </c>
      <c r="AD243" s="88" t="s">
        <v>52</v>
      </c>
    </row>
    <row r="244" spans="1:30" hidden="1" outlineLevel="1" x14ac:dyDescent="0.25">
      <c r="A244" s="257" t="s">
        <v>55</v>
      </c>
      <c r="B244" s="260">
        <f t="shared" si="209"/>
        <v>11.646825396825406</v>
      </c>
      <c r="C244" s="260">
        <f t="shared" si="210"/>
        <v>26.09216666666666</v>
      </c>
      <c r="D244" s="260"/>
      <c r="E244" s="260"/>
      <c r="F244" s="260" t="s">
        <v>52</v>
      </c>
      <c r="G244" s="260" t="s">
        <v>52</v>
      </c>
      <c r="H244" s="260" t="s">
        <v>52</v>
      </c>
      <c r="I244" s="260" t="s">
        <v>52</v>
      </c>
      <c r="J244" s="260" t="s">
        <v>52</v>
      </c>
      <c r="K244" s="260" t="s">
        <v>52</v>
      </c>
      <c r="L244" s="260" t="s">
        <v>52</v>
      </c>
      <c r="M244" s="260" t="s">
        <v>52</v>
      </c>
      <c r="N244" s="260" t="s">
        <v>52</v>
      </c>
      <c r="O244" s="260" t="s">
        <v>52</v>
      </c>
      <c r="P244" s="260">
        <f t="shared" si="211"/>
        <v>4.703125</v>
      </c>
      <c r="Q244" s="260">
        <f t="shared" si="212"/>
        <v>-3.3333333333333333E-2</v>
      </c>
      <c r="R244" s="260">
        <f t="shared" si="213"/>
        <v>33.01136363636364</v>
      </c>
      <c r="S244" s="260">
        <f t="shared" si="214"/>
        <v>15.512500000000001</v>
      </c>
      <c r="T244" s="260">
        <f t="shared" si="215"/>
        <v>2.7272727272727271</v>
      </c>
      <c r="U244" s="260">
        <f t="shared" si="216"/>
        <v>-100</v>
      </c>
      <c r="V244" s="260">
        <f t="shared" si="217"/>
        <v>-100</v>
      </c>
      <c r="W244" s="260">
        <f t="shared" si="218"/>
        <v>-100</v>
      </c>
      <c r="X244" s="260">
        <f t="shared" si="219"/>
        <v>-100</v>
      </c>
      <c r="Y244" s="260">
        <f t="shared" si="220"/>
        <v>0</v>
      </c>
      <c r="Z244" s="260">
        <f t="shared" si="221"/>
        <v>0</v>
      </c>
      <c r="AA244" s="260" t="s">
        <v>52</v>
      </c>
      <c r="AB244" s="260" t="s">
        <v>52</v>
      </c>
      <c r="AC244" s="260" t="s">
        <v>52</v>
      </c>
      <c r="AD244" s="260" t="s">
        <v>52</v>
      </c>
    </row>
    <row r="245" spans="1:30" hidden="1" outlineLevel="1" x14ac:dyDescent="0.25">
      <c r="A245" s="14" t="s">
        <v>41</v>
      </c>
      <c r="B245" s="81">
        <f t="shared" si="209"/>
        <v>-100</v>
      </c>
      <c r="C245" s="81">
        <f t="shared" si="210"/>
        <v>-100</v>
      </c>
      <c r="D245" s="81"/>
      <c r="E245" s="81"/>
      <c r="F245" s="81" t="s">
        <v>52</v>
      </c>
      <c r="G245" s="81" t="s">
        <v>52</v>
      </c>
      <c r="H245" s="81" t="s">
        <v>52</v>
      </c>
      <c r="I245" s="81" t="s">
        <v>52</v>
      </c>
      <c r="J245" s="81" t="s">
        <v>52</v>
      </c>
      <c r="K245" s="81" t="s">
        <v>52</v>
      </c>
      <c r="L245" s="81" t="s">
        <v>52</v>
      </c>
      <c r="M245" s="81" t="s">
        <v>52</v>
      </c>
      <c r="N245" s="81" t="s">
        <v>52</v>
      </c>
      <c r="O245" s="81" t="s">
        <v>52</v>
      </c>
      <c r="P245" s="81">
        <f t="shared" si="211"/>
        <v>-100</v>
      </c>
      <c r="Q245" s="81">
        <f t="shared" si="212"/>
        <v>-100</v>
      </c>
      <c r="R245" s="81">
        <f t="shared" si="213"/>
        <v>-100</v>
      </c>
      <c r="S245" s="81">
        <f t="shared" si="214"/>
        <v>-100</v>
      </c>
      <c r="T245" s="81">
        <f t="shared" si="215"/>
        <v>-100</v>
      </c>
      <c r="U245" s="81">
        <f t="shared" si="216"/>
        <v>-100</v>
      </c>
      <c r="V245" s="81">
        <f t="shared" si="217"/>
        <v>-100</v>
      </c>
      <c r="W245" s="81">
        <f t="shared" si="218"/>
        <v>-100</v>
      </c>
      <c r="X245" s="81">
        <f t="shared" si="219"/>
        <v>-100</v>
      </c>
      <c r="Y245" s="81">
        <f t="shared" si="220"/>
        <v>0</v>
      </c>
      <c r="Z245" s="81">
        <f t="shared" si="221"/>
        <v>0</v>
      </c>
      <c r="AA245" s="81" t="s">
        <v>52</v>
      </c>
      <c r="AB245" s="81" t="s">
        <v>52</v>
      </c>
      <c r="AC245" s="81" t="s">
        <v>52</v>
      </c>
      <c r="AD245" s="81" t="s">
        <v>52</v>
      </c>
    </row>
    <row r="246" spans="1:30" hidden="1" outlineLevel="1" x14ac:dyDescent="0.25">
      <c r="A246" s="257" t="s">
        <v>16</v>
      </c>
      <c r="B246" s="260">
        <f t="shared" si="209"/>
        <v>11.646825396825406</v>
      </c>
      <c r="C246" s="260">
        <f t="shared" si="210"/>
        <v>26.09216666666666</v>
      </c>
      <c r="D246" s="260"/>
      <c r="E246" s="260"/>
      <c r="F246" s="260" t="s">
        <v>52</v>
      </c>
      <c r="G246" s="260" t="s">
        <v>52</v>
      </c>
      <c r="H246" s="260" t="s">
        <v>52</v>
      </c>
      <c r="I246" s="260" t="s">
        <v>52</v>
      </c>
      <c r="J246" s="260" t="s">
        <v>52</v>
      </c>
      <c r="K246" s="260" t="s">
        <v>52</v>
      </c>
      <c r="L246" s="260" t="s">
        <v>52</v>
      </c>
      <c r="M246" s="260" t="s">
        <v>52</v>
      </c>
      <c r="N246" s="260" t="s">
        <v>52</v>
      </c>
      <c r="O246" s="260" t="s">
        <v>52</v>
      </c>
      <c r="P246" s="260">
        <f t="shared" si="211"/>
        <v>4.703125</v>
      </c>
      <c r="Q246" s="260">
        <f t="shared" si="212"/>
        <v>-3.3333333333333333E-2</v>
      </c>
      <c r="R246" s="260">
        <f t="shared" si="213"/>
        <v>33.01136363636364</v>
      </c>
      <c r="S246" s="260">
        <f t="shared" si="214"/>
        <v>15.512500000000001</v>
      </c>
      <c r="T246" s="260">
        <f t="shared" si="215"/>
        <v>2.7272727272727271</v>
      </c>
      <c r="U246" s="260">
        <f t="shared" si="216"/>
        <v>-100</v>
      </c>
      <c r="V246" s="260">
        <f t="shared" si="217"/>
        <v>-100</v>
      </c>
      <c r="W246" s="260">
        <f t="shared" si="218"/>
        <v>-100</v>
      </c>
      <c r="X246" s="260">
        <f t="shared" si="219"/>
        <v>-100</v>
      </c>
      <c r="Y246" s="260">
        <f t="shared" si="220"/>
        <v>0</v>
      </c>
      <c r="Z246" s="260">
        <f t="shared" si="221"/>
        <v>0</v>
      </c>
      <c r="AA246" s="260" t="s">
        <v>52</v>
      </c>
      <c r="AB246" s="260" t="s">
        <v>52</v>
      </c>
      <c r="AC246" s="260" t="s">
        <v>52</v>
      </c>
      <c r="AD246" s="260" t="s">
        <v>52</v>
      </c>
    </row>
    <row r="247" spans="1:30" hidden="1" outlineLevel="1" x14ac:dyDescent="0.25">
      <c r="A247" s="14" t="s">
        <v>42</v>
      </c>
      <c r="B247" s="81">
        <f t="shared" si="209"/>
        <v>-100</v>
      </c>
      <c r="C247" s="81">
        <f t="shared" si="210"/>
        <v>-100</v>
      </c>
      <c r="D247" s="81"/>
      <c r="E247" s="81"/>
      <c r="F247" s="81" t="s">
        <v>52</v>
      </c>
      <c r="G247" s="81" t="s">
        <v>52</v>
      </c>
      <c r="H247" s="81" t="s">
        <v>52</v>
      </c>
      <c r="I247" s="81" t="s">
        <v>52</v>
      </c>
      <c r="J247" s="81" t="s">
        <v>52</v>
      </c>
      <c r="K247" s="81" t="s">
        <v>52</v>
      </c>
      <c r="L247" s="81" t="s">
        <v>52</v>
      </c>
      <c r="M247" s="81" t="s">
        <v>52</v>
      </c>
      <c r="N247" s="81" t="s">
        <v>52</v>
      </c>
      <c r="O247" s="81" t="s">
        <v>52</v>
      </c>
      <c r="P247" s="81">
        <f t="shared" si="211"/>
        <v>-100</v>
      </c>
      <c r="Q247" s="81">
        <f t="shared" si="212"/>
        <v>-100</v>
      </c>
      <c r="R247" s="81">
        <f t="shared" si="213"/>
        <v>-100</v>
      </c>
      <c r="S247" s="81">
        <f t="shared" si="214"/>
        <v>-100</v>
      </c>
      <c r="T247" s="81">
        <f t="shared" si="215"/>
        <v>-100</v>
      </c>
      <c r="U247" s="81">
        <f t="shared" si="216"/>
        <v>-100</v>
      </c>
      <c r="V247" s="81">
        <f t="shared" si="217"/>
        <v>-100</v>
      </c>
      <c r="W247" s="81">
        <f t="shared" si="218"/>
        <v>-100</v>
      </c>
      <c r="X247" s="81">
        <f t="shared" si="219"/>
        <v>-100</v>
      </c>
      <c r="Y247" s="81">
        <f t="shared" si="220"/>
        <v>0</v>
      </c>
      <c r="Z247" s="81">
        <f t="shared" si="221"/>
        <v>0</v>
      </c>
      <c r="AA247" s="81" t="s">
        <v>52</v>
      </c>
      <c r="AB247" s="81" t="s">
        <v>52</v>
      </c>
      <c r="AC247" s="81" t="s">
        <v>52</v>
      </c>
      <c r="AD247" s="81" t="s">
        <v>52</v>
      </c>
    </row>
    <row r="248" spans="1:30" hidden="1" outlineLevel="1" x14ac:dyDescent="0.25">
      <c r="A248" s="257" t="s">
        <v>56</v>
      </c>
      <c r="B248" s="260">
        <f t="shared" si="209"/>
        <v>11.646825396825406</v>
      </c>
      <c r="C248" s="260">
        <f t="shared" si="210"/>
        <v>26.09216666666666</v>
      </c>
      <c r="D248" s="260"/>
      <c r="E248" s="260"/>
      <c r="F248" s="260" t="s">
        <v>52</v>
      </c>
      <c r="G248" s="260" t="s">
        <v>52</v>
      </c>
      <c r="H248" s="260" t="s">
        <v>52</v>
      </c>
      <c r="I248" s="260" t="s">
        <v>52</v>
      </c>
      <c r="J248" s="260" t="s">
        <v>52</v>
      </c>
      <c r="K248" s="260" t="s">
        <v>52</v>
      </c>
      <c r="L248" s="260" t="s">
        <v>52</v>
      </c>
      <c r="M248" s="260" t="s">
        <v>52</v>
      </c>
      <c r="N248" s="260" t="s">
        <v>52</v>
      </c>
      <c r="O248" s="260" t="s">
        <v>52</v>
      </c>
      <c r="P248" s="260">
        <f t="shared" si="211"/>
        <v>4.703125</v>
      </c>
      <c r="Q248" s="260">
        <f t="shared" si="212"/>
        <v>-3.3333333333333333E-2</v>
      </c>
      <c r="R248" s="260">
        <f t="shared" si="213"/>
        <v>33.01136363636364</v>
      </c>
      <c r="S248" s="260">
        <f t="shared" si="214"/>
        <v>15.512500000000001</v>
      </c>
      <c r="T248" s="260">
        <f t="shared" si="215"/>
        <v>2.7272727272727271</v>
      </c>
      <c r="U248" s="260">
        <f t="shared" si="216"/>
        <v>-100</v>
      </c>
      <c r="V248" s="260">
        <f t="shared" si="217"/>
        <v>-100</v>
      </c>
      <c r="W248" s="260">
        <f t="shared" si="218"/>
        <v>-100</v>
      </c>
      <c r="X248" s="260">
        <f t="shared" si="219"/>
        <v>-100</v>
      </c>
      <c r="Y248" s="260">
        <f t="shared" si="220"/>
        <v>0</v>
      </c>
      <c r="Z248" s="260">
        <f t="shared" si="221"/>
        <v>0</v>
      </c>
      <c r="AA248" s="260" t="s">
        <v>52</v>
      </c>
      <c r="AB248" s="260" t="s">
        <v>52</v>
      </c>
      <c r="AC248" s="260" t="s">
        <v>52</v>
      </c>
      <c r="AD248" s="260" t="s">
        <v>52</v>
      </c>
    </row>
    <row r="249" spans="1:30" hidden="1" outlineLevel="1" x14ac:dyDescent="0.25">
      <c r="A249" s="14" t="s">
        <v>43</v>
      </c>
      <c r="B249" s="81">
        <f t="shared" si="209"/>
        <v>-100</v>
      </c>
      <c r="C249" s="81">
        <f t="shared" si="210"/>
        <v>-100</v>
      </c>
      <c r="D249" s="81"/>
      <c r="E249" s="81"/>
      <c r="F249" s="81" t="s">
        <v>52</v>
      </c>
      <c r="G249" s="81" t="s">
        <v>52</v>
      </c>
      <c r="H249" s="81" t="s">
        <v>52</v>
      </c>
      <c r="I249" s="81" t="s">
        <v>52</v>
      </c>
      <c r="J249" s="81" t="s">
        <v>52</v>
      </c>
      <c r="K249" s="81" t="s">
        <v>52</v>
      </c>
      <c r="L249" s="81" t="s">
        <v>52</v>
      </c>
      <c r="M249" s="81" t="s">
        <v>52</v>
      </c>
      <c r="N249" s="81" t="s">
        <v>52</v>
      </c>
      <c r="O249" s="81" t="s">
        <v>52</v>
      </c>
      <c r="P249" s="81">
        <f t="shared" si="211"/>
        <v>-100</v>
      </c>
      <c r="Q249" s="81">
        <f t="shared" si="212"/>
        <v>-100</v>
      </c>
      <c r="R249" s="81">
        <f t="shared" si="213"/>
        <v>-100</v>
      </c>
      <c r="S249" s="81">
        <f t="shared" si="214"/>
        <v>-100</v>
      </c>
      <c r="T249" s="81">
        <f t="shared" si="215"/>
        <v>-100</v>
      </c>
      <c r="U249" s="81">
        <f t="shared" si="216"/>
        <v>-100</v>
      </c>
      <c r="V249" s="81">
        <f t="shared" si="217"/>
        <v>-100</v>
      </c>
      <c r="W249" s="81">
        <f t="shared" si="218"/>
        <v>-100</v>
      </c>
      <c r="X249" s="81">
        <f t="shared" si="219"/>
        <v>-100</v>
      </c>
      <c r="Y249" s="81">
        <f t="shared" si="220"/>
        <v>0</v>
      </c>
      <c r="Z249" s="81">
        <f t="shared" si="221"/>
        <v>0</v>
      </c>
      <c r="AA249" s="81" t="s">
        <v>52</v>
      </c>
      <c r="AB249" s="81" t="s">
        <v>52</v>
      </c>
      <c r="AC249" s="81" t="s">
        <v>52</v>
      </c>
      <c r="AD249" s="81" t="s">
        <v>52</v>
      </c>
    </row>
    <row r="250" spans="1:30" hidden="1" outlineLevel="1" x14ac:dyDescent="0.25">
      <c r="A250" s="257" t="s">
        <v>57</v>
      </c>
      <c r="B250" s="260">
        <f t="shared" si="209"/>
        <v>11.646825396825406</v>
      </c>
      <c r="C250" s="260">
        <f t="shared" si="210"/>
        <v>26.09216666666666</v>
      </c>
      <c r="D250" s="260"/>
      <c r="E250" s="260"/>
      <c r="F250" s="260" t="s">
        <v>52</v>
      </c>
      <c r="G250" s="260" t="s">
        <v>52</v>
      </c>
      <c r="H250" s="260" t="s">
        <v>52</v>
      </c>
      <c r="I250" s="260" t="s">
        <v>52</v>
      </c>
      <c r="J250" s="260" t="s">
        <v>52</v>
      </c>
      <c r="K250" s="260" t="s">
        <v>52</v>
      </c>
      <c r="L250" s="260" t="s">
        <v>52</v>
      </c>
      <c r="M250" s="260" t="s">
        <v>52</v>
      </c>
      <c r="N250" s="260" t="s">
        <v>52</v>
      </c>
      <c r="O250" s="260" t="s">
        <v>52</v>
      </c>
      <c r="P250" s="260">
        <f t="shared" si="211"/>
        <v>4.703125</v>
      </c>
      <c r="Q250" s="260">
        <f t="shared" si="212"/>
        <v>-3.3333333333333333E-2</v>
      </c>
      <c r="R250" s="260">
        <f t="shared" si="213"/>
        <v>33.01136363636364</v>
      </c>
      <c r="S250" s="260">
        <f t="shared" si="214"/>
        <v>15.512500000000001</v>
      </c>
      <c r="T250" s="260">
        <f t="shared" si="215"/>
        <v>2.7272727272727271</v>
      </c>
      <c r="U250" s="260">
        <f t="shared" si="216"/>
        <v>-100</v>
      </c>
      <c r="V250" s="260">
        <f t="shared" si="217"/>
        <v>-100</v>
      </c>
      <c r="W250" s="260">
        <f t="shared" si="218"/>
        <v>-100</v>
      </c>
      <c r="X250" s="260">
        <f t="shared" si="219"/>
        <v>-100</v>
      </c>
      <c r="Y250" s="260">
        <f t="shared" si="220"/>
        <v>0</v>
      </c>
      <c r="Z250" s="260">
        <f t="shared" si="221"/>
        <v>0</v>
      </c>
      <c r="AA250" s="260" t="s">
        <v>52</v>
      </c>
      <c r="AB250" s="260" t="s">
        <v>52</v>
      </c>
      <c r="AC250" s="260" t="s">
        <v>52</v>
      </c>
      <c r="AD250" s="260" t="s">
        <v>52</v>
      </c>
    </row>
    <row r="251" spans="1:30" hidden="1" outlineLevel="1" x14ac:dyDescent="0.25">
      <c r="A251" s="14" t="s">
        <v>44</v>
      </c>
      <c r="B251" s="81">
        <f t="shared" si="209"/>
        <v>-100</v>
      </c>
      <c r="C251" s="81">
        <f t="shared" si="210"/>
        <v>-100</v>
      </c>
      <c r="D251" s="81"/>
      <c r="E251" s="81"/>
      <c r="F251" s="81" t="s">
        <v>52</v>
      </c>
      <c r="G251" s="81" t="s">
        <v>52</v>
      </c>
      <c r="H251" s="81" t="s">
        <v>52</v>
      </c>
      <c r="I251" s="81" t="s">
        <v>52</v>
      </c>
      <c r="J251" s="81" t="s">
        <v>52</v>
      </c>
      <c r="K251" s="81" t="s">
        <v>52</v>
      </c>
      <c r="L251" s="81" t="s">
        <v>52</v>
      </c>
      <c r="M251" s="81" t="s">
        <v>52</v>
      </c>
      <c r="N251" s="81" t="s">
        <v>52</v>
      </c>
      <c r="O251" s="81" t="s">
        <v>52</v>
      </c>
      <c r="P251" s="81">
        <f t="shared" si="211"/>
        <v>-100</v>
      </c>
      <c r="Q251" s="81">
        <f t="shared" si="212"/>
        <v>-100</v>
      </c>
      <c r="R251" s="81">
        <f t="shared" si="213"/>
        <v>-100</v>
      </c>
      <c r="S251" s="81">
        <f t="shared" si="214"/>
        <v>-100</v>
      </c>
      <c r="T251" s="81">
        <f t="shared" si="215"/>
        <v>-100</v>
      </c>
      <c r="U251" s="81">
        <f t="shared" si="216"/>
        <v>-100</v>
      </c>
      <c r="V251" s="81">
        <f t="shared" si="217"/>
        <v>-100</v>
      </c>
      <c r="W251" s="81">
        <f t="shared" si="218"/>
        <v>-100</v>
      </c>
      <c r="X251" s="81">
        <f t="shared" si="219"/>
        <v>-100</v>
      </c>
      <c r="Y251" s="81">
        <f t="shared" si="220"/>
        <v>0</v>
      </c>
      <c r="Z251" s="81">
        <f t="shared" si="221"/>
        <v>0</v>
      </c>
      <c r="AA251" s="81" t="s">
        <v>52</v>
      </c>
      <c r="AB251" s="81" t="s">
        <v>52</v>
      </c>
      <c r="AC251" s="81" t="s">
        <v>52</v>
      </c>
      <c r="AD251" s="81" t="s">
        <v>52</v>
      </c>
    </row>
    <row r="252" spans="1:30" hidden="1" outlineLevel="1" x14ac:dyDescent="0.25">
      <c r="A252" s="257" t="s">
        <v>17</v>
      </c>
      <c r="B252" s="260">
        <f t="shared" si="209"/>
        <v>-100</v>
      </c>
      <c r="C252" s="260">
        <f t="shared" si="210"/>
        <v>-100</v>
      </c>
      <c r="D252" s="260"/>
      <c r="E252" s="260"/>
      <c r="F252" s="260" t="s">
        <v>52</v>
      </c>
      <c r="G252" s="260" t="s">
        <v>52</v>
      </c>
      <c r="H252" s="260" t="s">
        <v>52</v>
      </c>
      <c r="I252" s="260" t="s">
        <v>52</v>
      </c>
      <c r="J252" s="260" t="s">
        <v>52</v>
      </c>
      <c r="K252" s="260" t="s">
        <v>52</v>
      </c>
      <c r="L252" s="260" t="s">
        <v>52</v>
      </c>
      <c r="M252" s="260" t="s">
        <v>52</v>
      </c>
      <c r="N252" s="260" t="s">
        <v>52</v>
      </c>
      <c r="O252" s="260" t="s">
        <v>52</v>
      </c>
      <c r="P252" s="260">
        <f t="shared" si="211"/>
        <v>-100</v>
      </c>
      <c r="Q252" s="260">
        <f t="shared" si="212"/>
        <v>-100</v>
      </c>
      <c r="R252" s="260">
        <f t="shared" si="213"/>
        <v>-100</v>
      </c>
      <c r="S252" s="260">
        <f t="shared" si="214"/>
        <v>-100</v>
      </c>
      <c r="T252" s="260">
        <f t="shared" si="215"/>
        <v>-100</v>
      </c>
      <c r="U252" s="260">
        <f t="shared" si="216"/>
        <v>-100</v>
      </c>
      <c r="V252" s="260">
        <f t="shared" si="217"/>
        <v>-100</v>
      </c>
      <c r="W252" s="260">
        <f t="shared" si="218"/>
        <v>-100</v>
      </c>
      <c r="X252" s="260">
        <f t="shared" si="219"/>
        <v>-100</v>
      </c>
      <c r="Y252" s="260">
        <f t="shared" si="220"/>
        <v>0</v>
      </c>
      <c r="Z252" s="260">
        <f t="shared" si="221"/>
        <v>0</v>
      </c>
      <c r="AA252" s="260" t="s">
        <v>52</v>
      </c>
      <c r="AB252" s="260" t="s">
        <v>52</v>
      </c>
      <c r="AC252" s="260" t="s">
        <v>52</v>
      </c>
      <c r="AD252" s="260" t="s">
        <v>52</v>
      </c>
    </row>
    <row r="253" spans="1:30" hidden="1" outlineLevel="1" x14ac:dyDescent="0.25">
      <c r="A253" s="257" t="s">
        <v>20</v>
      </c>
      <c r="B253" s="260">
        <f t="shared" si="209"/>
        <v>11.646825396825406</v>
      </c>
      <c r="C253" s="260">
        <f t="shared" si="210"/>
        <v>26.09216666666666</v>
      </c>
      <c r="D253" s="260"/>
      <c r="E253" s="260"/>
      <c r="F253" s="260" t="s">
        <v>52</v>
      </c>
      <c r="G253" s="260" t="s">
        <v>52</v>
      </c>
      <c r="H253" s="260" t="s">
        <v>52</v>
      </c>
      <c r="I253" s="260" t="s">
        <v>52</v>
      </c>
      <c r="J253" s="260" t="s">
        <v>52</v>
      </c>
      <c r="K253" s="260" t="s">
        <v>52</v>
      </c>
      <c r="L253" s="260" t="s">
        <v>52</v>
      </c>
      <c r="M253" s="260" t="s">
        <v>52</v>
      </c>
      <c r="N253" s="260" t="s">
        <v>52</v>
      </c>
      <c r="O253" s="260" t="s">
        <v>52</v>
      </c>
      <c r="P253" s="260">
        <f t="shared" si="211"/>
        <v>4.703125</v>
      </c>
      <c r="Q253" s="260">
        <f t="shared" si="212"/>
        <v>-3.3333333333333333E-2</v>
      </c>
      <c r="R253" s="260">
        <f t="shared" si="213"/>
        <v>33.01136363636364</v>
      </c>
      <c r="S253" s="260">
        <f t="shared" si="214"/>
        <v>15.512500000000001</v>
      </c>
      <c r="T253" s="260">
        <f t="shared" si="215"/>
        <v>2.7272727272727271</v>
      </c>
      <c r="U253" s="260">
        <f t="shared" si="216"/>
        <v>-100</v>
      </c>
      <c r="V253" s="260">
        <f t="shared" si="217"/>
        <v>-100</v>
      </c>
      <c r="W253" s="260">
        <f t="shared" si="218"/>
        <v>-100</v>
      </c>
      <c r="X253" s="260">
        <f t="shared" si="219"/>
        <v>-100</v>
      </c>
      <c r="Y253" s="260">
        <f t="shared" si="220"/>
        <v>0</v>
      </c>
      <c r="Z253" s="260">
        <f t="shared" si="221"/>
        <v>0</v>
      </c>
      <c r="AA253" s="260" t="s">
        <v>52</v>
      </c>
      <c r="AB253" s="260" t="s">
        <v>52</v>
      </c>
      <c r="AC253" s="260" t="s">
        <v>52</v>
      </c>
      <c r="AD253" s="260" t="s">
        <v>52</v>
      </c>
    </row>
    <row r="254" spans="1:30" hidden="1" outlineLevel="1" x14ac:dyDescent="0.25">
      <c r="A254" s="14" t="s">
        <v>45</v>
      </c>
      <c r="B254" s="81">
        <f t="shared" si="209"/>
        <v>-100</v>
      </c>
      <c r="C254" s="81">
        <f t="shared" si="210"/>
        <v>-100</v>
      </c>
      <c r="D254" s="81"/>
      <c r="E254" s="81"/>
      <c r="F254" s="81" t="s">
        <v>52</v>
      </c>
      <c r="G254" s="81" t="s">
        <v>52</v>
      </c>
      <c r="H254" s="81" t="s">
        <v>52</v>
      </c>
      <c r="I254" s="81" t="s">
        <v>52</v>
      </c>
      <c r="J254" s="81" t="s">
        <v>52</v>
      </c>
      <c r="K254" s="81" t="s">
        <v>52</v>
      </c>
      <c r="L254" s="81" t="s">
        <v>52</v>
      </c>
      <c r="M254" s="81" t="s">
        <v>52</v>
      </c>
      <c r="N254" s="81" t="s">
        <v>52</v>
      </c>
      <c r="O254" s="81" t="s">
        <v>52</v>
      </c>
      <c r="P254" s="81">
        <f t="shared" si="211"/>
        <v>-100</v>
      </c>
      <c r="Q254" s="81">
        <f t="shared" si="212"/>
        <v>-100</v>
      </c>
      <c r="R254" s="81">
        <f t="shared" si="213"/>
        <v>-100</v>
      </c>
      <c r="S254" s="81">
        <f t="shared" si="214"/>
        <v>-100</v>
      </c>
      <c r="T254" s="81">
        <f t="shared" si="215"/>
        <v>-100</v>
      </c>
      <c r="U254" s="81">
        <f t="shared" si="216"/>
        <v>-100</v>
      </c>
      <c r="V254" s="81">
        <f t="shared" si="217"/>
        <v>-100</v>
      </c>
      <c r="W254" s="81">
        <f t="shared" si="218"/>
        <v>-100</v>
      </c>
      <c r="X254" s="81">
        <f t="shared" si="219"/>
        <v>-100</v>
      </c>
      <c r="Y254" s="81">
        <f t="shared" si="220"/>
        <v>0</v>
      </c>
      <c r="Z254" s="81">
        <f t="shared" si="221"/>
        <v>0</v>
      </c>
      <c r="AA254" s="81" t="s">
        <v>52</v>
      </c>
      <c r="AB254" s="81" t="s">
        <v>52</v>
      </c>
      <c r="AC254" s="81" t="s">
        <v>52</v>
      </c>
      <c r="AD254" s="81" t="s">
        <v>52</v>
      </c>
    </row>
    <row r="255" spans="1:30" hidden="1" outlineLevel="1" x14ac:dyDescent="0.25">
      <c r="A255" s="257" t="s">
        <v>58</v>
      </c>
      <c r="B255" s="260">
        <f t="shared" si="209"/>
        <v>11.646825396825406</v>
      </c>
      <c r="C255" s="260">
        <f t="shared" si="210"/>
        <v>26.09216666666666</v>
      </c>
      <c r="D255" s="260"/>
      <c r="E255" s="260"/>
      <c r="F255" s="260" t="s">
        <v>52</v>
      </c>
      <c r="G255" s="260" t="s">
        <v>52</v>
      </c>
      <c r="H255" s="260" t="s">
        <v>52</v>
      </c>
      <c r="I255" s="260" t="s">
        <v>52</v>
      </c>
      <c r="J255" s="260" t="s">
        <v>52</v>
      </c>
      <c r="K255" s="260" t="s">
        <v>52</v>
      </c>
      <c r="L255" s="260" t="s">
        <v>52</v>
      </c>
      <c r="M255" s="260" t="s">
        <v>52</v>
      </c>
      <c r="N255" s="260" t="s">
        <v>52</v>
      </c>
      <c r="O255" s="260" t="s">
        <v>52</v>
      </c>
      <c r="P255" s="260">
        <f t="shared" si="211"/>
        <v>4.703125</v>
      </c>
      <c r="Q255" s="260">
        <f t="shared" si="212"/>
        <v>-3.3333333333333333E-2</v>
      </c>
      <c r="R255" s="260">
        <f t="shared" si="213"/>
        <v>33.01136363636364</v>
      </c>
      <c r="S255" s="260">
        <f t="shared" si="214"/>
        <v>15.512500000000001</v>
      </c>
      <c r="T255" s="260">
        <f t="shared" si="215"/>
        <v>2.7272727272727271</v>
      </c>
      <c r="U255" s="260">
        <f t="shared" si="216"/>
        <v>-100</v>
      </c>
      <c r="V255" s="260">
        <f t="shared" si="217"/>
        <v>-100</v>
      </c>
      <c r="W255" s="260">
        <f t="shared" si="218"/>
        <v>-100</v>
      </c>
      <c r="X255" s="260">
        <f t="shared" si="219"/>
        <v>-100</v>
      </c>
      <c r="Y255" s="260">
        <f t="shared" si="220"/>
        <v>0</v>
      </c>
      <c r="Z255" s="260">
        <f t="shared" si="221"/>
        <v>0</v>
      </c>
      <c r="AA255" s="260" t="s">
        <v>52</v>
      </c>
      <c r="AB255" s="260" t="s">
        <v>52</v>
      </c>
      <c r="AC255" s="260" t="s">
        <v>52</v>
      </c>
      <c r="AD255" s="260" t="s">
        <v>52</v>
      </c>
    </row>
    <row r="256" spans="1:30" hidden="1" outlineLevel="1" x14ac:dyDescent="0.25">
      <c r="A256" s="14" t="s">
        <v>46</v>
      </c>
      <c r="B256" s="81">
        <f t="shared" si="209"/>
        <v>-100</v>
      </c>
      <c r="C256" s="81">
        <f t="shared" si="210"/>
        <v>-100</v>
      </c>
      <c r="D256" s="81"/>
      <c r="E256" s="81"/>
      <c r="F256" s="81" t="s">
        <v>52</v>
      </c>
      <c r="G256" s="81" t="s">
        <v>52</v>
      </c>
      <c r="H256" s="81" t="s">
        <v>52</v>
      </c>
      <c r="I256" s="81" t="s">
        <v>52</v>
      </c>
      <c r="J256" s="81" t="s">
        <v>52</v>
      </c>
      <c r="K256" s="81" t="s">
        <v>52</v>
      </c>
      <c r="L256" s="81" t="s">
        <v>52</v>
      </c>
      <c r="M256" s="81" t="s">
        <v>52</v>
      </c>
      <c r="N256" s="81" t="s">
        <v>52</v>
      </c>
      <c r="O256" s="81" t="s">
        <v>52</v>
      </c>
      <c r="P256" s="81">
        <f t="shared" si="211"/>
        <v>-100</v>
      </c>
      <c r="Q256" s="81">
        <f t="shared" si="212"/>
        <v>-100</v>
      </c>
      <c r="R256" s="81">
        <f t="shared" si="213"/>
        <v>-100</v>
      </c>
      <c r="S256" s="81">
        <f t="shared" si="214"/>
        <v>-100</v>
      </c>
      <c r="T256" s="81">
        <f t="shared" si="215"/>
        <v>-100</v>
      </c>
      <c r="U256" s="81">
        <f t="shared" si="216"/>
        <v>-100</v>
      </c>
      <c r="V256" s="81">
        <f t="shared" si="217"/>
        <v>-100</v>
      </c>
      <c r="W256" s="81">
        <f t="shared" si="218"/>
        <v>-100</v>
      </c>
      <c r="X256" s="81">
        <f t="shared" si="219"/>
        <v>-100</v>
      </c>
      <c r="Y256" s="81">
        <f t="shared" si="220"/>
        <v>0</v>
      </c>
      <c r="Z256" s="81">
        <f t="shared" si="221"/>
        <v>0</v>
      </c>
      <c r="AA256" s="81" t="s">
        <v>52</v>
      </c>
      <c r="AB256" s="81" t="s">
        <v>52</v>
      </c>
      <c r="AC256" s="81" t="s">
        <v>52</v>
      </c>
      <c r="AD256" s="81" t="s">
        <v>52</v>
      </c>
    </row>
    <row r="257" spans="1:30" hidden="1" outlineLevel="1" x14ac:dyDescent="0.25">
      <c r="A257" s="257" t="s">
        <v>59</v>
      </c>
      <c r="B257" s="260">
        <f t="shared" si="209"/>
        <v>11.646825396825406</v>
      </c>
      <c r="C257" s="260">
        <f t="shared" si="210"/>
        <v>26.09216666666666</v>
      </c>
      <c r="D257" s="260"/>
      <c r="E257" s="260"/>
      <c r="F257" s="260" t="s">
        <v>52</v>
      </c>
      <c r="G257" s="260" t="s">
        <v>52</v>
      </c>
      <c r="H257" s="260" t="s">
        <v>52</v>
      </c>
      <c r="I257" s="260" t="s">
        <v>52</v>
      </c>
      <c r="J257" s="260" t="s">
        <v>52</v>
      </c>
      <c r="K257" s="260" t="s">
        <v>52</v>
      </c>
      <c r="L257" s="260" t="s">
        <v>52</v>
      </c>
      <c r="M257" s="260" t="s">
        <v>52</v>
      </c>
      <c r="N257" s="260" t="s">
        <v>52</v>
      </c>
      <c r="O257" s="260" t="s">
        <v>52</v>
      </c>
      <c r="P257" s="260">
        <f t="shared" si="211"/>
        <v>4.703125</v>
      </c>
      <c r="Q257" s="260">
        <f t="shared" si="212"/>
        <v>-3.3333333333333333E-2</v>
      </c>
      <c r="R257" s="260">
        <f t="shared" si="213"/>
        <v>33.01136363636364</v>
      </c>
      <c r="S257" s="260">
        <f t="shared" si="214"/>
        <v>15.512500000000001</v>
      </c>
      <c r="T257" s="260">
        <f t="shared" si="215"/>
        <v>2.7272727272727271</v>
      </c>
      <c r="U257" s="260">
        <f t="shared" si="216"/>
        <v>-100</v>
      </c>
      <c r="V257" s="260">
        <f t="shared" si="217"/>
        <v>-100</v>
      </c>
      <c r="W257" s="260">
        <f t="shared" si="218"/>
        <v>-100</v>
      </c>
      <c r="X257" s="260">
        <f t="shared" si="219"/>
        <v>-100</v>
      </c>
      <c r="Y257" s="260">
        <f t="shared" si="220"/>
        <v>0</v>
      </c>
      <c r="Z257" s="260">
        <f t="shared" si="221"/>
        <v>0</v>
      </c>
      <c r="AA257" s="260" t="s">
        <v>52</v>
      </c>
      <c r="AB257" s="260" t="s">
        <v>52</v>
      </c>
      <c r="AC257" s="260" t="s">
        <v>52</v>
      </c>
      <c r="AD257" s="260" t="s">
        <v>52</v>
      </c>
    </row>
    <row r="258" spans="1:30" hidden="1" outlineLevel="1" x14ac:dyDescent="0.25">
      <c r="A258" s="14" t="s">
        <v>47</v>
      </c>
      <c r="B258" s="81">
        <f t="shared" si="209"/>
        <v>-100</v>
      </c>
      <c r="C258" s="81">
        <f t="shared" si="210"/>
        <v>-100</v>
      </c>
      <c r="D258" s="81"/>
      <c r="E258" s="81"/>
      <c r="F258" s="81" t="s">
        <v>52</v>
      </c>
      <c r="G258" s="81" t="s">
        <v>52</v>
      </c>
      <c r="H258" s="81" t="s">
        <v>52</v>
      </c>
      <c r="I258" s="81" t="s">
        <v>52</v>
      </c>
      <c r="J258" s="81" t="s">
        <v>52</v>
      </c>
      <c r="K258" s="81" t="s">
        <v>52</v>
      </c>
      <c r="L258" s="81" t="s">
        <v>52</v>
      </c>
      <c r="M258" s="81" t="s">
        <v>52</v>
      </c>
      <c r="N258" s="81" t="s">
        <v>52</v>
      </c>
      <c r="O258" s="81" t="s">
        <v>52</v>
      </c>
      <c r="P258" s="81">
        <f t="shared" si="211"/>
        <v>-100</v>
      </c>
      <c r="Q258" s="81">
        <f t="shared" si="212"/>
        <v>-100</v>
      </c>
      <c r="R258" s="81">
        <f t="shared" si="213"/>
        <v>-100</v>
      </c>
      <c r="S258" s="81">
        <f t="shared" si="214"/>
        <v>-100</v>
      </c>
      <c r="T258" s="81">
        <f t="shared" si="215"/>
        <v>-100</v>
      </c>
      <c r="U258" s="81">
        <f t="shared" si="216"/>
        <v>-100</v>
      </c>
      <c r="V258" s="81">
        <f t="shared" si="217"/>
        <v>-100</v>
      </c>
      <c r="W258" s="81">
        <f t="shared" si="218"/>
        <v>-100</v>
      </c>
      <c r="X258" s="81">
        <f t="shared" si="219"/>
        <v>-100</v>
      </c>
      <c r="Y258" s="81">
        <f t="shared" si="220"/>
        <v>0</v>
      </c>
      <c r="Z258" s="81">
        <f t="shared" si="221"/>
        <v>0</v>
      </c>
      <c r="AA258" s="81" t="s">
        <v>52</v>
      </c>
      <c r="AB258" s="81" t="s">
        <v>52</v>
      </c>
      <c r="AC258" s="81" t="s">
        <v>52</v>
      </c>
      <c r="AD258" s="81" t="s">
        <v>52</v>
      </c>
    </row>
    <row r="259" spans="1:30" hidden="1" outlineLevel="1" x14ac:dyDescent="0.25">
      <c r="A259" s="257" t="s">
        <v>18</v>
      </c>
      <c r="B259" s="260">
        <f t="shared" si="209"/>
        <v>-100</v>
      </c>
      <c r="C259" s="260">
        <f t="shared" si="210"/>
        <v>-100</v>
      </c>
      <c r="D259" s="260"/>
      <c r="E259" s="260"/>
      <c r="F259" s="260" t="s">
        <v>52</v>
      </c>
      <c r="G259" s="260" t="s">
        <v>52</v>
      </c>
      <c r="H259" s="260" t="s">
        <v>52</v>
      </c>
      <c r="I259" s="260" t="s">
        <v>52</v>
      </c>
      <c r="J259" s="260" t="s">
        <v>52</v>
      </c>
      <c r="K259" s="260" t="s">
        <v>52</v>
      </c>
      <c r="L259" s="260" t="s">
        <v>52</v>
      </c>
      <c r="M259" s="260" t="s">
        <v>52</v>
      </c>
      <c r="N259" s="260" t="s">
        <v>52</v>
      </c>
      <c r="O259" s="260" t="s">
        <v>52</v>
      </c>
      <c r="P259" s="260">
        <f t="shared" si="211"/>
        <v>-100</v>
      </c>
      <c r="Q259" s="260">
        <f t="shared" si="212"/>
        <v>-100</v>
      </c>
      <c r="R259" s="260">
        <f t="shared" si="213"/>
        <v>-100</v>
      </c>
      <c r="S259" s="260">
        <f t="shared" si="214"/>
        <v>-100</v>
      </c>
      <c r="T259" s="260">
        <f t="shared" si="215"/>
        <v>-100</v>
      </c>
      <c r="U259" s="260">
        <f t="shared" si="216"/>
        <v>-100</v>
      </c>
      <c r="V259" s="260">
        <f t="shared" si="217"/>
        <v>-100</v>
      </c>
      <c r="W259" s="260">
        <f t="shared" si="218"/>
        <v>-100</v>
      </c>
      <c r="X259" s="260">
        <f t="shared" si="219"/>
        <v>-100</v>
      </c>
      <c r="Y259" s="260">
        <f t="shared" si="220"/>
        <v>0</v>
      </c>
      <c r="Z259" s="260">
        <f t="shared" si="221"/>
        <v>0</v>
      </c>
      <c r="AA259" s="260" t="s">
        <v>52</v>
      </c>
      <c r="AB259" s="260" t="s">
        <v>52</v>
      </c>
      <c r="AC259" s="260" t="s">
        <v>52</v>
      </c>
      <c r="AD259" s="260" t="s">
        <v>52</v>
      </c>
    </row>
    <row r="260" spans="1:30" hidden="1" outlineLevel="1" x14ac:dyDescent="0.25">
      <c r="A260" s="257" t="s">
        <v>21</v>
      </c>
      <c r="B260" s="260">
        <f t="shared" si="209"/>
        <v>11.646825396825406</v>
      </c>
      <c r="C260" s="260">
        <f t="shared" si="210"/>
        <v>26.09216666666666</v>
      </c>
      <c r="D260" s="260"/>
      <c r="E260" s="260"/>
      <c r="F260" s="260" t="s">
        <v>52</v>
      </c>
      <c r="G260" s="260" t="s">
        <v>52</v>
      </c>
      <c r="H260" s="260" t="s">
        <v>52</v>
      </c>
      <c r="I260" s="260" t="s">
        <v>52</v>
      </c>
      <c r="J260" s="260" t="s">
        <v>52</v>
      </c>
      <c r="K260" s="260" t="s">
        <v>52</v>
      </c>
      <c r="L260" s="260" t="s">
        <v>52</v>
      </c>
      <c r="M260" s="260" t="s">
        <v>52</v>
      </c>
      <c r="N260" s="260" t="s">
        <v>52</v>
      </c>
      <c r="O260" s="260" t="s">
        <v>52</v>
      </c>
      <c r="P260" s="260">
        <f t="shared" si="211"/>
        <v>4.703125</v>
      </c>
      <c r="Q260" s="260">
        <f t="shared" si="212"/>
        <v>-3.3333333333333333E-2</v>
      </c>
      <c r="R260" s="260">
        <f t="shared" si="213"/>
        <v>33.01136363636364</v>
      </c>
      <c r="S260" s="260">
        <f t="shared" si="214"/>
        <v>15.512500000000001</v>
      </c>
      <c r="T260" s="260">
        <f t="shared" si="215"/>
        <v>2.7272727272727271</v>
      </c>
      <c r="U260" s="260">
        <f t="shared" si="216"/>
        <v>-100</v>
      </c>
      <c r="V260" s="260">
        <f t="shared" si="217"/>
        <v>-100</v>
      </c>
      <c r="W260" s="260">
        <f t="shared" si="218"/>
        <v>-100</v>
      </c>
      <c r="X260" s="260">
        <f t="shared" si="219"/>
        <v>-100</v>
      </c>
      <c r="Y260" s="260">
        <f t="shared" si="220"/>
        <v>0</v>
      </c>
      <c r="Z260" s="260">
        <f t="shared" si="221"/>
        <v>0</v>
      </c>
      <c r="AA260" s="260" t="s">
        <v>52</v>
      </c>
      <c r="AB260" s="260" t="s">
        <v>52</v>
      </c>
      <c r="AC260" s="260" t="s">
        <v>52</v>
      </c>
      <c r="AD260" s="260" t="s">
        <v>52</v>
      </c>
    </row>
    <row r="261" spans="1:30" hidden="1" outlineLevel="1" x14ac:dyDescent="0.25">
      <c r="A261" s="14" t="s">
        <v>48</v>
      </c>
      <c r="B261" s="80">
        <f t="shared" si="209"/>
        <v>-100</v>
      </c>
      <c r="C261" s="80">
        <f t="shared" si="210"/>
        <v>-100</v>
      </c>
      <c r="D261" s="80"/>
      <c r="E261" s="80"/>
      <c r="F261" s="80" t="s">
        <v>52</v>
      </c>
      <c r="G261" s="80" t="s">
        <v>52</v>
      </c>
      <c r="H261" s="80" t="s">
        <v>52</v>
      </c>
      <c r="I261" s="80" t="s">
        <v>52</v>
      </c>
      <c r="J261" s="80" t="s">
        <v>52</v>
      </c>
      <c r="K261" s="80" t="s">
        <v>52</v>
      </c>
      <c r="L261" s="80" t="s">
        <v>52</v>
      </c>
      <c r="M261" s="80" t="s">
        <v>52</v>
      </c>
      <c r="N261" s="80" t="s">
        <v>52</v>
      </c>
      <c r="O261" s="80" t="s">
        <v>52</v>
      </c>
      <c r="P261" s="80">
        <f t="shared" si="211"/>
        <v>-100</v>
      </c>
      <c r="Q261" s="80">
        <f t="shared" si="212"/>
        <v>-100</v>
      </c>
      <c r="R261" s="80">
        <f t="shared" si="213"/>
        <v>-100</v>
      </c>
      <c r="S261" s="80">
        <f t="shared" si="214"/>
        <v>-100</v>
      </c>
      <c r="T261" s="80">
        <f t="shared" si="215"/>
        <v>-100</v>
      </c>
      <c r="U261" s="80">
        <f t="shared" si="216"/>
        <v>-100</v>
      </c>
      <c r="V261" s="80">
        <f t="shared" si="217"/>
        <v>-100</v>
      </c>
      <c r="W261" s="80">
        <f t="shared" si="218"/>
        <v>-100</v>
      </c>
      <c r="X261" s="80">
        <f t="shared" si="219"/>
        <v>-100</v>
      </c>
      <c r="Y261" s="80">
        <f t="shared" si="220"/>
        <v>0</v>
      </c>
      <c r="Z261" s="80">
        <f t="shared" si="221"/>
        <v>0</v>
      </c>
      <c r="AA261" s="80" t="s">
        <v>52</v>
      </c>
      <c r="AB261" s="80" t="s">
        <v>52</v>
      </c>
      <c r="AC261" s="80" t="s">
        <v>52</v>
      </c>
      <c r="AD261" s="80" t="s">
        <v>52</v>
      </c>
    </row>
    <row r="262" spans="1:30" hidden="1" outlineLevel="1" x14ac:dyDescent="0.25">
      <c r="A262" s="257" t="s">
        <v>60</v>
      </c>
      <c r="B262" s="260">
        <f t="shared" si="209"/>
        <v>11.646825396825406</v>
      </c>
      <c r="C262" s="260">
        <f t="shared" si="210"/>
        <v>26.09216666666666</v>
      </c>
      <c r="D262" s="260"/>
      <c r="E262" s="260"/>
      <c r="F262" s="260" t="s">
        <v>52</v>
      </c>
      <c r="G262" s="260" t="s">
        <v>52</v>
      </c>
      <c r="H262" s="260" t="s">
        <v>52</v>
      </c>
      <c r="I262" s="260" t="s">
        <v>52</v>
      </c>
      <c r="J262" s="260" t="s">
        <v>52</v>
      </c>
      <c r="K262" s="260" t="s">
        <v>52</v>
      </c>
      <c r="L262" s="260" t="s">
        <v>52</v>
      </c>
      <c r="M262" s="260" t="s">
        <v>52</v>
      </c>
      <c r="N262" s="260" t="s">
        <v>52</v>
      </c>
      <c r="O262" s="260" t="s">
        <v>52</v>
      </c>
      <c r="P262" s="260">
        <f t="shared" si="211"/>
        <v>4.703125</v>
      </c>
      <c r="Q262" s="260">
        <f t="shared" si="212"/>
        <v>-3.3333333333333333E-2</v>
      </c>
      <c r="R262" s="260">
        <f t="shared" si="213"/>
        <v>33.01136363636364</v>
      </c>
      <c r="S262" s="260">
        <f t="shared" si="214"/>
        <v>15.512500000000001</v>
      </c>
      <c r="T262" s="260">
        <f t="shared" si="215"/>
        <v>2.7272727272727271</v>
      </c>
      <c r="U262" s="260">
        <f t="shared" si="216"/>
        <v>-100</v>
      </c>
      <c r="V262" s="260">
        <f t="shared" si="217"/>
        <v>-100</v>
      </c>
      <c r="W262" s="260">
        <f t="shared" si="218"/>
        <v>-100</v>
      </c>
      <c r="X262" s="260">
        <f t="shared" si="219"/>
        <v>-100</v>
      </c>
      <c r="Y262" s="260">
        <f t="shared" si="220"/>
        <v>0</v>
      </c>
      <c r="Z262" s="260">
        <f t="shared" si="221"/>
        <v>0</v>
      </c>
      <c r="AA262" s="260" t="s">
        <v>52</v>
      </c>
      <c r="AB262" s="260" t="s">
        <v>52</v>
      </c>
      <c r="AC262" s="260" t="s">
        <v>52</v>
      </c>
      <c r="AD262" s="260" t="s">
        <v>52</v>
      </c>
    </row>
    <row r="263" spans="1:30" hidden="1" outlineLevel="1" x14ac:dyDescent="0.25">
      <c r="A263" s="14" t="s">
        <v>49</v>
      </c>
      <c r="B263" s="80">
        <f t="shared" si="209"/>
        <v>-100</v>
      </c>
      <c r="C263" s="80">
        <f t="shared" si="210"/>
        <v>-100</v>
      </c>
      <c r="D263" s="80"/>
      <c r="E263" s="80"/>
      <c r="F263" s="80" t="s">
        <v>52</v>
      </c>
      <c r="G263" s="80" t="s">
        <v>52</v>
      </c>
      <c r="H263" s="80" t="s">
        <v>52</v>
      </c>
      <c r="I263" s="80" t="s">
        <v>52</v>
      </c>
      <c r="J263" s="80" t="s">
        <v>52</v>
      </c>
      <c r="K263" s="80" t="s">
        <v>52</v>
      </c>
      <c r="L263" s="80" t="s">
        <v>52</v>
      </c>
      <c r="M263" s="80" t="s">
        <v>52</v>
      </c>
      <c r="N263" s="80" t="s">
        <v>52</v>
      </c>
      <c r="O263" s="80" t="s">
        <v>52</v>
      </c>
      <c r="P263" s="80">
        <f t="shared" si="211"/>
        <v>-100</v>
      </c>
      <c r="Q263" s="80">
        <f t="shared" si="212"/>
        <v>-100</v>
      </c>
      <c r="R263" s="80">
        <f t="shared" si="213"/>
        <v>-100</v>
      </c>
      <c r="S263" s="80">
        <f t="shared" si="214"/>
        <v>-100</v>
      </c>
      <c r="T263" s="80">
        <f t="shared" si="215"/>
        <v>-100</v>
      </c>
      <c r="U263" s="80">
        <f t="shared" si="216"/>
        <v>-100</v>
      </c>
      <c r="V263" s="80">
        <f t="shared" si="217"/>
        <v>-100</v>
      </c>
      <c r="W263" s="80">
        <f t="shared" si="218"/>
        <v>-100</v>
      </c>
      <c r="X263" s="80">
        <f t="shared" si="219"/>
        <v>-100</v>
      </c>
      <c r="Y263" s="80">
        <f t="shared" si="220"/>
        <v>0</v>
      </c>
      <c r="Z263" s="80">
        <f t="shared" si="221"/>
        <v>0</v>
      </c>
      <c r="AA263" s="80" t="s">
        <v>52</v>
      </c>
      <c r="AB263" s="80" t="s">
        <v>52</v>
      </c>
      <c r="AC263" s="80" t="s">
        <v>52</v>
      </c>
      <c r="AD263" s="80" t="s">
        <v>52</v>
      </c>
    </row>
    <row r="264" spans="1:30" hidden="1" outlineLevel="1" x14ac:dyDescent="0.25">
      <c r="A264" s="257" t="s">
        <v>61</v>
      </c>
      <c r="B264" s="260">
        <f t="shared" si="209"/>
        <v>11.646825396825406</v>
      </c>
      <c r="C264" s="260">
        <f t="shared" si="210"/>
        <v>26.09216666666666</v>
      </c>
      <c r="D264" s="260"/>
      <c r="E264" s="260"/>
      <c r="F264" s="260" t="s">
        <v>52</v>
      </c>
      <c r="G264" s="260" t="s">
        <v>52</v>
      </c>
      <c r="H264" s="260" t="s">
        <v>52</v>
      </c>
      <c r="I264" s="260" t="s">
        <v>52</v>
      </c>
      <c r="J264" s="260" t="s">
        <v>52</v>
      </c>
      <c r="K264" s="260" t="s">
        <v>52</v>
      </c>
      <c r="L264" s="260" t="s">
        <v>52</v>
      </c>
      <c r="M264" s="260" t="s">
        <v>52</v>
      </c>
      <c r="N264" s="260" t="s">
        <v>52</v>
      </c>
      <c r="O264" s="260" t="s">
        <v>52</v>
      </c>
      <c r="P264" s="260">
        <f t="shared" si="211"/>
        <v>4.703125</v>
      </c>
      <c r="Q264" s="260">
        <f t="shared" si="212"/>
        <v>-3.3333333333333333E-2</v>
      </c>
      <c r="R264" s="260">
        <f t="shared" si="213"/>
        <v>33.01136363636364</v>
      </c>
      <c r="S264" s="260">
        <f t="shared" si="214"/>
        <v>15.512500000000001</v>
      </c>
      <c r="T264" s="260">
        <f t="shared" si="215"/>
        <v>2.7272727272727271</v>
      </c>
      <c r="U264" s="260">
        <f t="shared" si="216"/>
        <v>-100</v>
      </c>
      <c r="V264" s="260">
        <f t="shared" si="217"/>
        <v>-100</v>
      </c>
      <c r="W264" s="260">
        <f t="shared" si="218"/>
        <v>-100</v>
      </c>
      <c r="X264" s="260">
        <f t="shared" si="219"/>
        <v>-100</v>
      </c>
      <c r="Y264" s="260">
        <f t="shared" si="220"/>
        <v>0</v>
      </c>
      <c r="Z264" s="260">
        <f t="shared" si="221"/>
        <v>0</v>
      </c>
      <c r="AA264" s="260" t="s">
        <v>52</v>
      </c>
      <c r="AB264" s="260" t="s">
        <v>52</v>
      </c>
      <c r="AC264" s="260" t="s">
        <v>52</v>
      </c>
      <c r="AD264" s="260" t="s">
        <v>52</v>
      </c>
    </row>
    <row r="265" spans="1:30" hidden="1" outlineLevel="1" x14ac:dyDescent="0.25">
      <c r="A265" s="14" t="s">
        <v>50</v>
      </c>
      <c r="B265" s="80">
        <f t="shared" si="209"/>
        <v>-100</v>
      </c>
      <c r="C265" s="80">
        <f t="shared" si="210"/>
        <v>-100</v>
      </c>
      <c r="D265" s="80"/>
      <c r="E265" s="80"/>
      <c r="F265" s="80" t="s">
        <v>52</v>
      </c>
      <c r="G265" s="80" t="s">
        <v>52</v>
      </c>
      <c r="H265" s="80" t="s">
        <v>52</v>
      </c>
      <c r="I265" s="80" t="s">
        <v>52</v>
      </c>
      <c r="J265" s="80" t="s">
        <v>52</v>
      </c>
      <c r="K265" s="80" t="s">
        <v>52</v>
      </c>
      <c r="L265" s="80" t="s">
        <v>52</v>
      </c>
      <c r="M265" s="80" t="s">
        <v>52</v>
      </c>
      <c r="N265" s="80" t="s">
        <v>52</v>
      </c>
      <c r="O265" s="80" t="s">
        <v>52</v>
      </c>
      <c r="P265" s="80">
        <f t="shared" si="211"/>
        <v>-100</v>
      </c>
      <c r="Q265" s="80">
        <f t="shared" si="212"/>
        <v>-100</v>
      </c>
      <c r="R265" s="80">
        <f t="shared" si="213"/>
        <v>-100</v>
      </c>
      <c r="S265" s="80">
        <f t="shared" si="214"/>
        <v>-100</v>
      </c>
      <c r="T265" s="80">
        <f t="shared" si="215"/>
        <v>-100</v>
      </c>
      <c r="U265" s="80">
        <f t="shared" si="216"/>
        <v>-100</v>
      </c>
      <c r="V265" s="80">
        <f t="shared" si="217"/>
        <v>-100</v>
      </c>
      <c r="W265" s="80">
        <f t="shared" si="218"/>
        <v>-100</v>
      </c>
      <c r="X265" s="80">
        <f t="shared" si="219"/>
        <v>-100</v>
      </c>
      <c r="Y265" s="80">
        <f t="shared" si="220"/>
        <v>0</v>
      </c>
      <c r="Z265" s="80">
        <f t="shared" si="221"/>
        <v>0</v>
      </c>
      <c r="AA265" s="80" t="s">
        <v>52</v>
      </c>
      <c r="AB265" s="80" t="s">
        <v>52</v>
      </c>
      <c r="AC265" s="80" t="s">
        <v>52</v>
      </c>
      <c r="AD265" s="80" t="s">
        <v>52</v>
      </c>
    </row>
    <row r="266" spans="1:30" hidden="1" outlineLevel="1" x14ac:dyDescent="0.25">
      <c r="A266" s="257" t="s">
        <v>19</v>
      </c>
      <c r="B266" s="260">
        <f t="shared" si="209"/>
        <v>-100</v>
      </c>
      <c r="C266" s="260">
        <f t="shared" si="210"/>
        <v>-100</v>
      </c>
      <c r="D266" s="260"/>
      <c r="E266" s="260"/>
      <c r="F266" s="260" t="s">
        <v>52</v>
      </c>
      <c r="G266" s="260" t="s">
        <v>52</v>
      </c>
      <c r="H266" s="260" t="s">
        <v>52</v>
      </c>
      <c r="I266" s="260" t="s">
        <v>52</v>
      </c>
      <c r="J266" s="260" t="s">
        <v>52</v>
      </c>
      <c r="K266" s="260" t="s">
        <v>52</v>
      </c>
      <c r="L266" s="260" t="s">
        <v>52</v>
      </c>
      <c r="M266" s="260" t="s">
        <v>52</v>
      </c>
      <c r="N266" s="260" t="s">
        <v>52</v>
      </c>
      <c r="O266" s="260" t="s">
        <v>52</v>
      </c>
      <c r="P266" s="260">
        <f t="shared" si="211"/>
        <v>-100</v>
      </c>
      <c r="Q266" s="260">
        <f t="shared" si="212"/>
        <v>-100</v>
      </c>
      <c r="R266" s="260">
        <f t="shared" si="213"/>
        <v>-100</v>
      </c>
      <c r="S266" s="260">
        <f t="shared" si="214"/>
        <v>-100</v>
      </c>
      <c r="T266" s="260">
        <f t="shared" si="215"/>
        <v>-100</v>
      </c>
      <c r="U266" s="260">
        <f t="shared" si="216"/>
        <v>-100</v>
      </c>
      <c r="V266" s="260">
        <f t="shared" si="217"/>
        <v>-100</v>
      </c>
      <c r="W266" s="260">
        <f t="shared" si="218"/>
        <v>-100</v>
      </c>
      <c r="X266" s="260">
        <f t="shared" si="219"/>
        <v>-100</v>
      </c>
      <c r="Y266" s="260">
        <f t="shared" si="220"/>
        <v>0</v>
      </c>
      <c r="Z266" s="260">
        <f t="shared" si="221"/>
        <v>0</v>
      </c>
      <c r="AA266" s="260" t="s">
        <v>52</v>
      </c>
      <c r="AB266" s="260" t="s">
        <v>52</v>
      </c>
      <c r="AC266" s="260" t="s">
        <v>52</v>
      </c>
      <c r="AD266" s="260" t="s">
        <v>52</v>
      </c>
    </row>
    <row r="267" spans="1:30" hidden="1" outlineLevel="1" x14ac:dyDescent="0.25">
      <c r="A267" s="257" t="s">
        <v>53</v>
      </c>
      <c r="B267" s="260">
        <f t="shared" si="209"/>
        <v>-100</v>
      </c>
      <c r="C267" s="260">
        <f t="shared" si="210"/>
        <v>-100</v>
      </c>
      <c r="D267" s="260"/>
      <c r="E267" s="260"/>
      <c r="F267" s="260" t="s">
        <v>52</v>
      </c>
      <c r="G267" s="260" t="s">
        <v>52</v>
      </c>
      <c r="H267" s="260" t="s">
        <v>52</v>
      </c>
      <c r="I267" s="260" t="s">
        <v>52</v>
      </c>
      <c r="J267" s="260" t="s">
        <v>52</v>
      </c>
      <c r="K267" s="260" t="s">
        <v>52</v>
      </c>
      <c r="L267" s="260" t="s">
        <v>52</v>
      </c>
      <c r="M267" s="260" t="s">
        <v>52</v>
      </c>
      <c r="N267" s="260" t="s">
        <v>52</v>
      </c>
      <c r="O267" s="260" t="s">
        <v>52</v>
      </c>
      <c r="P267" s="260">
        <f t="shared" si="211"/>
        <v>-100</v>
      </c>
      <c r="Q267" s="260">
        <f t="shared" si="212"/>
        <v>-100</v>
      </c>
      <c r="R267" s="260">
        <f t="shared" si="213"/>
        <v>-100</v>
      </c>
      <c r="S267" s="260">
        <f t="shared" si="214"/>
        <v>-100</v>
      </c>
      <c r="T267" s="260">
        <f t="shared" si="215"/>
        <v>-100</v>
      </c>
      <c r="U267" s="260">
        <f t="shared" si="216"/>
        <v>-100</v>
      </c>
      <c r="V267" s="260">
        <f t="shared" si="217"/>
        <v>-100</v>
      </c>
      <c r="W267" s="260">
        <f t="shared" si="218"/>
        <v>-100</v>
      </c>
      <c r="X267" s="260">
        <f t="shared" si="219"/>
        <v>-100</v>
      </c>
      <c r="Y267" s="260">
        <f t="shared" si="220"/>
        <v>0</v>
      </c>
      <c r="Z267" s="260">
        <f t="shared" si="221"/>
        <v>0</v>
      </c>
      <c r="AA267" s="260" t="s">
        <v>52</v>
      </c>
      <c r="AB267" s="260" t="s">
        <v>52</v>
      </c>
      <c r="AC267" s="260" t="s">
        <v>52</v>
      </c>
      <c r="AD267" s="260" t="s">
        <v>52</v>
      </c>
    </row>
    <row r="268" spans="1:30" hidden="1" outlineLevel="1" x14ac:dyDescent="0.25">
      <c r="A268" s="257" t="s">
        <v>22</v>
      </c>
      <c r="B268" s="260">
        <f t="shared" si="209"/>
        <v>11.646825396825406</v>
      </c>
      <c r="C268" s="260">
        <f t="shared" si="210"/>
        <v>26.09216666666666</v>
      </c>
      <c r="D268" s="260"/>
      <c r="E268" s="260"/>
      <c r="F268" s="260" t="s">
        <v>52</v>
      </c>
      <c r="G268" s="260" t="s">
        <v>52</v>
      </c>
      <c r="H268" s="260" t="s">
        <v>52</v>
      </c>
      <c r="I268" s="260" t="s">
        <v>52</v>
      </c>
      <c r="J268" s="260" t="s">
        <v>52</v>
      </c>
      <c r="K268" s="260" t="s">
        <v>52</v>
      </c>
      <c r="L268" s="260" t="s">
        <v>52</v>
      </c>
      <c r="M268" s="260" t="s">
        <v>52</v>
      </c>
      <c r="N268" s="260" t="s">
        <v>52</v>
      </c>
      <c r="O268" s="260" t="s">
        <v>52</v>
      </c>
      <c r="P268" s="260">
        <f t="shared" si="211"/>
        <v>4.703125</v>
      </c>
      <c r="Q268" s="260">
        <f t="shared" si="212"/>
        <v>-3.3333333333333333E-2</v>
      </c>
      <c r="R268" s="260">
        <f t="shared" si="213"/>
        <v>33.01136363636364</v>
      </c>
      <c r="S268" s="260">
        <f t="shared" si="214"/>
        <v>15.512500000000001</v>
      </c>
      <c r="T268" s="260">
        <f t="shared" si="215"/>
        <v>2.7272727272727271</v>
      </c>
      <c r="U268" s="260">
        <f t="shared" si="216"/>
        <v>-100</v>
      </c>
      <c r="V268" s="260">
        <f t="shared" si="217"/>
        <v>-100</v>
      </c>
      <c r="W268" s="260">
        <f t="shared" si="218"/>
        <v>-100</v>
      </c>
      <c r="X268" s="260">
        <f t="shared" si="219"/>
        <v>-100</v>
      </c>
      <c r="Y268" s="260">
        <f t="shared" si="220"/>
        <v>0</v>
      </c>
      <c r="Z268" s="260">
        <f t="shared" si="221"/>
        <v>0</v>
      </c>
      <c r="AA268" s="260" t="s">
        <v>52</v>
      </c>
      <c r="AB268" s="260" t="s">
        <v>52</v>
      </c>
      <c r="AC268" s="260" t="s">
        <v>52</v>
      </c>
      <c r="AD268" s="260" t="s">
        <v>52</v>
      </c>
    </row>
    <row r="269" spans="1:30" hidden="1" outlineLevel="1" x14ac:dyDescent="0.25"/>
    <row r="270" spans="1:30" hidden="1" outlineLevel="1" x14ac:dyDescent="0.25"/>
    <row r="271" spans="1:30" hidden="1" outlineLevel="1" x14ac:dyDescent="0.25">
      <c r="A271" s="86" t="s">
        <v>23</v>
      </c>
      <c r="B271" s="446" t="s">
        <v>210</v>
      </c>
      <c r="C271" s="447"/>
      <c r="D271" s="447"/>
      <c r="E271" s="447"/>
      <c r="F271" s="447"/>
      <c r="G271" s="447"/>
      <c r="H271" s="447"/>
      <c r="I271" s="447"/>
      <c r="J271" s="447"/>
      <c r="K271" s="447"/>
      <c r="L271" s="447"/>
      <c r="M271" s="447"/>
      <c r="N271" s="447"/>
      <c r="O271" s="447"/>
      <c r="P271" s="447"/>
      <c r="Q271" s="447"/>
      <c r="R271" s="447"/>
      <c r="S271" s="447"/>
      <c r="T271" s="447"/>
      <c r="U271" s="447"/>
      <c r="V271" s="447"/>
      <c r="W271" s="447"/>
      <c r="X271" s="447"/>
      <c r="Y271" s="447"/>
      <c r="Z271" s="447"/>
      <c r="AA271" s="447"/>
      <c r="AB271" s="447"/>
      <c r="AC271" s="447"/>
      <c r="AD271" s="448"/>
    </row>
    <row r="272" spans="1:30" ht="38.25" hidden="1" outlineLevel="1" x14ac:dyDescent="0.25">
      <c r="A272" s="87"/>
      <c r="B272" s="29" t="str">
        <f>$B$38</f>
        <v>дол., $</v>
      </c>
      <c r="C272" s="29" t="str">
        <f>C38</f>
        <v>евро, €</v>
      </c>
      <c r="D272" s="29"/>
      <c r="E272" s="29"/>
      <c r="F272" s="29" t="str">
        <f t="shared" ref="F272:K272" si="222">F38</f>
        <v>фунт, £</v>
      </c>
      <c r="G272" s="29" t="str">
        <f t="shared" si="222"/>
        <v>иена, ¥100</v>
      </c>
      <c r="H272" s="29" t="str">
        <f t="shared" si="222"/>
        <v>AUS, $</v>
      </c>
      <c r="I272" s="29" t="str">
        <f t="shared" si="222"/>
        <v>шв.фр.</v>
      </c>
      <c r="J272" s="29" t="str">
        <f t="shared" si="222"/>
        <v>юань</v>
      </c>
      <c r="K272" s="29" t="str">
        <f t="shared" si="222"/>
        <v>тенге ЦБРФ</v>
      </c>
      <c r="L272" s="29" t="str">
        <f t="shared" ref="L272:O273" si="223">L38</f>
        <v>тенге за доллар</v>
      </c>
      <c r="M272" s="29" t="str">
        <f t="shared" si="223"/>
        <v>динар за доллар</v>
      </c>
      <c r="N272" s="29" t="str">
        <f t="shared" si="223"/>
        <v>динар (кросс-курс $)</v>
      </c>
      <c r="O272" s="29" t="str">
        <f t="shared" si="223"/>
        <v>динар (кросс-курс €)</v>
      </c>
      <c r="P272" s="29" t="str">
        <f>$P$38</f>
        <v>медь</v>
      </c>
      <c r="Q272" s="29" t="str">
        <f>$Q$38</f>
        <v>цинк</v>
      </c>
      <c r="R272" s="29" t="str">
        <f>$R$38</f>
        <v>никель</v>
      </c>
      <c r="S272" s="29" t="str">
        <f>$S$38</f>
        <v>свинец</v>
      </c>
      <c r="T272" s="29" t="str">
        <f>$T$38</f>
        <v>алюм.</v>
      </c>
      <c r="U272" s="29" t="str">
        <f>$U$38</f>
        <v>золото</v>
      </c>
      <c r="V272" s="29" t="str">
        <f>$V$38</f>
        <v>серебро</v>
      </c>
      <c r="W272" s="29" t="str">
        <f>$W$38</f>
        <v>платина</v>
      </c>
      <c r="X272" s="29" t="str">
        <f>$X$38</f>
        <v>паладий</v>
      </c>
      <c r="Y272" s="29" t="str">
        <f>$Y$38</f>
        <v>Зол/тр.ун</v>
      </c>
      <c r="Z272" s="29" t="str">
        <f>$Z$38</f>
        <v>Сер/тр.ун</v>
      </c>
      <c r="AA272" s="29" t="str">
        <f>AA38</f>
        <v>Плат/тр.ун</v>
      </c>
      <c r="AB272" s="29" t="str">
        <f>AB38</f>
        <v>Палл/тр.ун</v>
      </c>
      <c r="AC272" s="29" t="str">
        <f>AC38</f>
        <v>Уголь</v>
      </c>
      <c r="AD272" s="29" t="str">
        <f>AD38</f>
        <v>Gas</v>
      </c>
    </row>
    <row r="273" spans="1:30" hidden="1" outlineLevel="1" x14ac:dyDescent="0.25">
      <c r="A273" s="19" t="s">
        <v>38</v>
      </c>
      <c r="B273" s="21">
        <f t="shared" ref="B273:AD273" si="224">B39</f>
        <v>63</v>
      </c>
      <c r="C273" s="21">
        <f t="shared" si="224"/>
        <v>60</v>
      </c>
      <c r="D273" s="21"/>
      <c r="E273" s="21"/>
      <c r="F273" s="21" t="str">
        <f t="shared" si="224"/>
        <v>-</v>
      </c>
      <c r="G273" s="21" t="str">
        <f t="shared" si="224"/>
        <v>-</v>
      </c>
      <c r="H273" s="21" t="str">
        <f t="shared" si="224"/>
        <v>-</v>
      </c>
      <c r="I273" s="21" t="str">
        <f t="shared" si="224"/>
        <v>-</v>
      </c>
      <c r="J273" s="21" t="str">
        <f t="shared" si="224"/>
        <v>-</v>
      </c>
      <c r="K273" s="21">
        <f t="shared" si="224"/>
        <v>0.12759999999999999</v>
      </c>
      <c r="L273" s="21">
        <f t="shared" si="223"/>
        <v>470</v>
      </c>
      <c r="M273" s="21">
        <f t="shared" si="223"/>
        <v>100</v>
      </c>
      <c r="N273" s="21">
        <f t="shared" si="223"/>
        <v>0.8</v>
      </c>
      <c r="O273" s="21">
        <f t="shared" si="223"/>
        <v>0.6</v>
      </c>
      <c r="P273" s="21">
        <f t="shared" si="224"/>
        <v>8000</v>
      </c>
      <c r="Q273" s="21">
        <f t="shared" si="224"/>
        <v>3000</v>
      </c>
      <c r="R273" s="21">
        <f t="shared" si="224"/>
        <v>22000</v>
      </c>
      <c r="S273" s="21">
        <f t="shared" si="224"/>
        <v>2000</v>
      </c>
      <c r="T273" s="21">
        <f t="shared" si="224"/>
        <v>2200</v>
      </c>
      <c r="U273" s="21">
        <f t="shared" si="224"/>
        <v>3200</v>
      </c>
      <c r="V273" s="21">
        <f t="shared" si="224"/>
        <v>37</v>
      </c>
      <c r="W273" s="21">
        <f t="shared" si="224"/>
        <v>1750</v>
      </c>
      <c r="X273" s="21">
        <f t="shared" si="224"/>
        <v>4000</v>
      </c>
      <c r="Y273" s="21">
        <f t="shared" si="224"/>
        <v>0</v>
      </c>
      <c r="Z273" s="21">
        <f t="shared" si="224"/>
        <v>0</v>
      </c>
      <c r="AA273" s="21">
        <f t="shared" si="224"/>
        <v>0</v>
      </c>
      <c r="AB273" s="21">
        <f t="shared" si="224"/>
        <v>0</v>
      </c>
      <c r="AC273" s="21" t="str">
        <f t="shared" si="224"/>
        <v>-</v>
      </c>
      <c r="AD273" s="21" t="str">
        <f t="shared" si="224"/>
        <v>-</v>
      </c>
    </row>
    <row r="274" spans="1:30" hidden="1" outlineLevel="1" x14ac:dyDescent="0.25">
      <c r="A274" s="14" t="s">
        <v>39</v>
      </c>
      <c r="B274" s="80" t="s">
        <v>52</v>
      </c>
      <c r="C274" s="80" t="s">
        <v>52</v>
      </c>
      <c r="D274" s="80"/>
      <c r="E274" s="80"/>
      <c r="F274" s="80" t="s">
        <v>52</v>
      </c>
      <c r="G274" s="80" t="s">
        <v>52</v>
      </c>
      <c r="H274" s="80" t="s">
        <v>52</v>
      </c>
      <c r="I274" s="80" t="s">
        <v>52</v>
      </c>
      <c r="J274" s="80" t="s">
        <v>52</v>
      </c>
      <c r="K274" s="80" t="s">
        <v>52</v>
      </c>
      <c r="L274" s="80" t="s">
        <v>52</v>
      </c>
      <c r="M274" s="80" t="s">
        <v>52</v>
      </c>
      <c r="N274" s="80" t="s">
        <v>52</v>
      </c>
      <c r="O274" s="80" t="s">
        <v>52</v>
      </c>
      <c r="P274" s="80">
        <f>IFERROR((P40*$B$40/P39/$B$39-1)*100,0)</f>
        <v>16.466828187003955</v>
      </c>
      <c r="Q274" s="80">
        <f>IFERROR((Q40*$B$40/Q39/$B$39-1)*100,0)</f>
        <v>11.786383928571453</v>
      </c>
      <c r="R274" s="80">
        <f>IFERROR((R40*$B$40/R39/$B$39-1)*100,0)</f>
        <v>48.680584866522381</v>
      </c>
      <c r="S274" s="80">
        <f>IFERROR((S40*$B$40/S39/$B$39-1)*100,0)</f>
        <v>28.205445188492085</v>
      </c>
      <c r="T274" s="80">
        <f>IFERROR((T40*$B$40/T39/$B$39-1)*100,0)</f>
        <v>15.45296717171718</v>
      </c>
      <c r="U274" s="80" t="s">
        <v>52</v>
      </c>
      <c r="V274" s="80" t="s">
        <v>52</v>
      </c>
      <c r="W274" s="80" t="s">
        <v>52</v>
      </c>
      <c r="X274" s="80" t="s">
        <v>52</v>
      </c>
      <c r="Y274" s="80">
        <f>IFERROR((Y40*$B$40/Y39/$B$39-1)*100,0)</f>
        <v>0</v>
      </c>
      <c r="Z274" s="80">
        <f>IFERROR((Z40*$B$40/Z39/$B$39-1)*100,0)</f>
        <v>0</v>
      </c>
      <c r="AA274" s="80" t="s">
        <v>52</v>
      </c>
      <c r="AB274" s="80" t="s">
        <v>52</v>
      </c>
      <c r="AC274" s="80" t="s">
        <v>52</v>
      </c>
      <c r="AD274" s="80" t="s">
        <v>52</v>
      </c>
    </row>
    <row r="275" spans="1:30" hidden="1" outlineLevel="1" x14ac:dyDescent="0.25">
      <c r="A275" s="14" t="s">
        <v>40</v>
      </c>
      <c r="B275" s="81" t="s">
        <v>52</v>
      </c>
      <c r="C275" s="81" t="s">
        <v>52</v>
      </c>
      <c r="D275" s="81"/>
      <c r="E275" s="81"/>
      <c r="F275" s="81" t="s">
        <v>52</v>
      </c>
      <c r="G275" s="81" t="s">
        <v>52</v>
      </c>
      <c r="H275" s="81" t="s">
        <v>52</v>
      </c>
      <c r="I275" s="81" t="s">
        <v>52</v>
      </c>
      <c r="J275" s="81" t="s">
        <v>52</v>
      </c>
      <c r="K275" s="81" t="s">
        <v>52</v>
      </c>
      <c r="L275" s="81" t="s">
        <v>52</v>
      </c>
      <c r="M275" s="81" t="s">
        <v>52</v>
      </c>
      <c r="N275" s="81" t="s">
        <v>52</v>
      </c>
      <c r="O275" s="81" t="s">
        <v>52</v>
      </c>
      <c r="P275" s="81">
        <f>IFERROR((P41*$B$41/P39/$B$39-1)*100,0)</f>
        <v>0</v>
      </c>
      <c r="Q275" s="81">
        <f>IFERROR((Q41*$B$41/Q39/$B$39-1)*100,0)</f>
        <v>0</v>
      </c>
      <c r="R275" s="81">
        <f>IFERROR((R41*$B$41/R39/$B$39-1)*100,0)</f>
        <v>0</v>
      </c>
      <c r="S275" s="81">
        <f>IFERROR((S41*$B$41/S39/$B$39-1)*100,0)</f>
        <v>0</v>
      </c>
      <c r="T275" s="81">
        <f>IFERROR((T41*$B$41/T39/$B$39-1)*100,0)</f>
        <v>0</v>
      </c>
      <c r="U275" s="81" t="s">
        <v>52</v>
      </c>
      <c r="V275" s="81" t="s">
        <v>52</v>
      </c>
      <c r="W275" s="81" t="s">
        <v>52</v>
      </c>
      <c r="X275" s="81" t="s">
        <v>52</v>
      </c>
      <c r="Y275" s="81">
        <f>IFERROR((Y41*$B$41/Y39/$B$39-1)*100,0)</f>
        <v>0</v>
      </c>
      <c r="Z275" s="81">
        <f>IFERROR((Z41*$B$41/Z39/$B$39-1)*100,0)</f>
        <v>0</v>
      </c>
      <c r="AA275" s="81" t="s">
        <v>52</v>
      </c>
      <c r="AB275" s="81" t="s">
        <v>52</v>
      </c>
      <c r="AC275" s="81" t="s">
        <v>52</v>
      </c>
      <c r="AD275" s="81" t="s">
        <v>52</v>
      </c>
    </row>
    <row r="276" spans="1:30" hidden="1" outlineLevel="1" x14ac:dyDescent="0.25">
      <c r="A276" s="257" t="s">
        <v>55</v>
      </c>
      <c r="B276" s="260" t="s">
        <v>52</v>
      </c>
      <c r="C276" s="260" t="s">
        <v>52</v>
      </c>
      <c r="D276" s="260"/>
      <c r="E276" s="260"/>
      <c r="F276" s="260" t="s">
        <v>52</v>
      </c>
      <c r="G276" s="260" t="s">
        <v>52</v>
      </c>
      <c r="H276" s="260" t="s">
        <v>52</v>
      </c>
      <c r="I276" s="260" t="s">
        <v>52</v>
      </c>
      <c r="J276" s="260" t="s">
        <v>52</v>
      </c>
      <c r="K276" s="260" t="s">
        <v>52</v>
      </c>
      <c r="L276" s="260" t="s">
        <v>52</v>
      </c>
      <c r="M276" s="260" t="s">
        <v>52</v>
      </c>
      <c r="N276" s="260" t="s">
        <v>52</v>
      </c>
      <c r="O276" s="260" t="s">
        <v>52</v>
      </c>
      <c r="P276" s="260">
        <f>IFERROR((P42*$B$42/P39/$B$39-1)*100,0)</f>
        <v>16.466828187003955</v>
      </c>
      <c r="Q276" s="260">
        <f>IFERROR((Q42*$B$42/Q39/$B$39-1)*100,0)</f>
        <v>11.786383928571453</v>
      </c>
      <c r="R276" s="260">
        <f>IFERROR((R42*$B$42/R39/$B$39-1)*100,0)</f>
        <v>48.680584866522381</v>
      </c>
      <c r="S276" s="260">
        <f>IFERROR((S42*$B$42/S39/$B$39-1)*100,0)</f>
        <v>28.205445188492085</v>
      </c>
      <c r="T276" s="260">
        <f>IFERROR((T42*$B$42/T39/$B$39-1)*100,0)</f>
        <v>15.45296717171718</v>
      </c>
      <c r="U276" s="260" t="s">
        <v>52</v>
      </c>
      <c r="V276" s="260" t="s">
        <v>52</v>
      </c>
      <c r="W276" s="260" t="s">
        <v>52</v>
      </c>
      <c r="X276" s="260" t="s">
        <v>52</v>
      </c>
      <c r="Y276" s="260">
        <f>IFERROR((Y42*$B$42/Y39/$B$39-1)*100,0)</f>
        <v>0</v>
      </c>
      <c r="Z276" s="260">
        <f>IFERROR((Z42*$B$42/Z39/$B$39-1)*100,0)</f>
        <v>0</v>
      </c>
      <c r="AA276" s="260" t="s">
        <v>52</v>
      </c>
      <c r="AB276" s="260" t="s">
        <v>52</v>
      </c>
      <c r="AC276" s="260" t="s">
        <v>52</v>
      </c>
      <c r="AD276" s="260" t="s">
        <v>52</v>
      </c>
    </row>
    <row r="277" spans="1:30" hidden="1" outlineLevel="1" x14ac:dyDescent="0.25">
      <c r="A277" s="14" t="s">
        <v>41</v>
      </c>
      <c r="B277" s="81" t="s">
        <v>52</v>
      </c>
      <c r="C277" s="81" t="s">
        <v>52</v>
      </c>
      <c r="D277" s="81"/>
      <c r="E277" s="81"/>
      <c r="F277" s="81" t="s">
        <v>52</v>
      </c>
      <c r="G277" s="81" t="s">
        <v>52</v>
      </c>
      <c r="H277" s="81" t="s">
        <v>52</v>
      </c>
      <c r="I277" s="81" t="s">
        <v>52</v>
      </c>
      <c r="J277" s="81" t="s">
        <v>52</v>
      </c>
      <c r="K277" s="81" t="s">
        <v>52</v>
      </c>
      <c r="L277" s="81" t="s">
        <v>52</v>
      </c>
      <c r="M277" s="81" t="s">
        <v>52</v>
      </c>
      <c r="N277" s="81" t="s">
        <v>52</v>
      </c>
      <c r="O277" s="81" t="s">
        <v>52</v>
      </c>
      <c r="P277" s="81">
        <f>IFERROR((P43*$B$43/P39/$B$39-1)*100,0)</f>
        <v>0</v>
      </c>
      <c r="Q277" s="81">
        <f>IFERROR((Q43*$B$43/Q39/$B$39-1)*100,0)</f>
        <v>0</v>
      </c>
      <c r="R277" s="81">
        <f>IFERROR((R43*$B$43/R39/$B$39-1)*100,0)</f>
        <v>0</v>
      </c>
      <c r="S277" s="81">
        <f>IFERROR((S43*$B$43/S39/$B$39-1)*100,0)</f>
        <v>0</v>
      </c>
      <c r="T277" s="81">
        <f>IFERROR((T43*$B$43/T39/$B$39-1)*100,0)</f>
        <v>0</v>
      </c>
      <c r="U277" s="81" t="s">
        <v>52</v>
      </c>
      <c r="V277" s="81" t="s">
        <v>52</v>
      </c>
      <c r="W277" s="81" t="s">
        <v>52</v>
      </c>
      <c r="X277" s="81" t="s">
        <v>52</v>
      </c>
      <c r="Y277" s="81">
        <f>IFERROR((Y43*$B$43/Y39/$B$39-1)*100,0)</f>
        <v>0</v>
      </c>
      <c r="Z277" s="81">
        <f>IFERROR((Z43*$B$43/Z39/$B$39-1)*100,0)</f>
        <v>0</v>
      </c>
      <c r="AA277" s="81" t="s">
        <v>52</v>
      </c>
      <c r="AB277" s="81" t="s">
        <v>52</v>
      </c>
      <c r="AC277" s="81" t="s">
        <v>52</v>
      </c>
      <c r="AD277" s="81" t="s">
        <v>52</v>
      </c>
    </row>
    <row r="278" spans="1:30" hidden="1" outlineLevel="1" x14ac:dyDescent="0.25">
      <c r="A278" s="257" t="s">
        <v>16</v>
      </c>
      <c r="B278" s="260" t="s">
        <v>52</v>
      </c>
      <c r="C278" s="260" t="s">
        <v>52</v>
      </c>
      <c r="D278" s="260"/>
      <c r="E278" s="260"/>
      <c r="F278" s="260" t="s">
        <v>52</v>
      </c>
      <c r="G278" s="260" t="s">
        <v>52</v>
      </c>
      <c r="H278" s="260" t="s">
        <v>52</v>
      </c>
      <c r="I278" s="260" t="s">
        <v>52</v>
      </c>
      <c r="J278" s="260" t="s">
        <v>52</v>
      </c>
      <c r="K278" s="260" t="s">
        <v>52</v>
      </c>
      <c r="L278" s="260" t="s">
        <v>52</v>
      </c>
      <c r="M278" s="260" t="s">
        <v>52</v>
      </c>
      <c r="N278" s="260" t="s">
        <v>52</v>
      </c>
      <c r="O278" s="260" t="s">
        <v>52</v>
      </c>
      <c r="P278" s="260">
        <f>IFERROR((P44*$B$44/P39/$B$39-1)*100,0)</f>
        <v>16.466828187003955</v>
      </c>
      <c r="Q278" s="260">
        <f>IFERROR((Q44*$B$44/Q39/$B$39-1)*100,0)</f>
        <v>11.786383928571453</v>
      </c>
      <c r="R278" s="260">
        <f>IFERROR((R44*$B$44/R39/$B$39-1)*100,0)</f>
        <v>48.680584866522381</v>
      </c>
      <c r="S278" s="260">
        <f>IFERROR((S44*$B$44/S39/$B$39-1)*100,0)</f>
        <v>28.205445188492085</v>
      </c>
      <c r="T278" s="260">
        <f>IFERROR((T44*$B$44/T39/$B$39-1)*100,0)</f>
        <v>15.45296717171718</v>
      </c>
      <c r="U278" s="260" t="s">
        <v>52</v>
      </c>
      <c r="V278" s="260" t="s">
        <v>52</v>
      </c>
      <c r="W278" s="260" t="s">
        <v>52</v>
      </c>
      <c r="X278" s="260" t="s">
        <v>52</v>
      </c>
      <c r="Y278" s="260">
        <f>IFERROR((Y44*$B$44/Y39/$B$39-1)*100,0)</f>
        <v>0</v>
      </c>
      <c r="Z278" s="260">
        <f>IFERROR((Z44*$B$44/Z39/$B$39-1)*100,0)</f>
        <v>0</v>
      </c>
      <c r="AA278" s="260" t="s">
        <v>52</v>
      </c>
      <c r="AB278" s="260" t="s">
        <v>52</v>
      </c>
      <c r="AC278" s="260" t="s">
        <v>52</v>
      </c>
      <c r="AD278" s="260" t="s">
        <v>52</v>
      </c>
    </row>
    <row r="279" spans="1:30" hidden="1" outlineLevel="1" x14ac:dyDescent="0.25">
      <c r="A279" s="14" t="s">
        <v>42</v>
      </c>
      <c r="B279" s="81" t="s">
        <v>52</v>
      </c>
      <c r="C279" s="81" t="s">
        <v>52</v>
      </c>
      <c r="D279" s="81"/>
      <c r="E279" s="81"/>
      <c r="F279" s="81" t="s">
        <v>52</v>
      </c>
      <c r="G279" s="81" t="s">
        <v>52</v>
      </c>
      <c r="H279" s="81" t="s">
        <v>52</v>
      </c>
      <c r="I279" s="81" t="s">
        <v>52</v>
      </c>
      <c r="J279" s="81" t="s">
        <v>52</v>
      </c>
      <c r="K279" s="81" t="s">
        <v>52</v>
      </c>
      <c r="L279" s="81" t="s">
        <v>52</v>
      </c>
      <c r="M279" s="81" t="s">
        <v>52</v>
      </c>
      <c r="N279" s="81" t="s">
        <v>52</v>
      </c>
      <c r="O279" s="81" t="s">
        <v>52</v>
      </c>
      <c r="P279" s="81">
        <f>IFERROR((P45*$B$45/P39/$B$39-1)*100,0)</f>
        <v>0</v>
      </c>
      <c r="Q279" s="81">
        <f>IFERROR((Q45*$B$45/Q39/$B$39-1)*100,0)</f>
        <v>0</v>
      </c>
      <c r="R279" s="81">
        <f>IFERROR((R45*$B$45/R39/$B$39-1)*100,0)</f>
        <v>0</v>
      </c>
      <c r="S279" s="81">
        <f>IFERROR((S45*$B$45/S39/$B$39-1)*100,0)</f>
        <v>0</v>
      </c>
      <c r="T279" s="81">
        <f>IFERROR((T45*$B$45/T39/$B$39-1)*100,0)</f>
        <v>0</v>
      </c>
      <c r="U279" s="81" t="s">
        <v>52</v>
      </c>
      <c r="V279" s="81" t="s">
        <v>52</v>
      </c>
      <c r="W279" s="81" t="s">
        <v>52</v>
      </c>
      <c r="X279" s="81" t="s">
        <v>52</v>
      </c>
      <c r="Y279" s="81">
        <f>IFERROR((Y45*$B$45/Y39/$B$39-1)*100,0)</f>
        <v>0</v>
      </c>
      <c r="Z279" s="81">
        <f>IFERROR((Z45*$B$45/Z39/$B$39-1)*100,0)</f>
        <v>0</v>
      </c>
      <c r="AA279" s="81" t="s">
        <v>52</v>
      </c>
      <c r="AB279" s="81" t="s">
        <v>52</v>
      </c>
      <c r="AC279" s="81" t="s">
        <v>52</v>
      </c>
      <c r="AD279" s="81" t="s">
        <v>52</v>
      </c>
    </row>
    <row r="280" spans="1:30" hidden="1" outlineLevel="1" x14ac:dyDescent="0.25">
      <c r="A280" s="257" t="s">
        <v>56</v>
      </c>
      <c r="B280" s="260" t="s">
        <v>52</v>
      </c>
      <c r="C280" s="260" t="s">
        <v>52</v>
      </c>
      <c r="D280" s="260"/>
      <c r="E280" s="260"/>
      <c r="F280" s="260" t="s">
        <v>52</v>
      </c>
      <c r="G280" s="260" t="s">
        <v>52</v>
      </c>
      <c r="H280" s="260" t="s">
        <v>52</v>
      </c>
      <c r="I280" s="260" t="s">
        <v>52</v>
      </c>
      <c r="J280" s="260" t="s">
        <v>52</v>
      </c>
      <c r="K280" s="260" t="s">
        <v>52</v>
      </c>
      <c r="L280" s="260" t="s">
        <v>52</v>
      </c>
      <c r="M280" s="260" t="s">
        <v>52</v>
      </c>
      <c r="N280" s="260" t="s">
        <v>52</v>
      </c>
      <c r="O280" s="260" t="s">
        <v>52</v>
      </c>
      <c r="P280" s="260">
        <f>IFERROR((P46*$B$46/P39/$B$39-1)*100,0)</f>
        <v>16.466828187003955</v>
      </c>
      <c r="Q280" s="260">
        <f>IFERROR((Q46*$B$46/Q39/$B$39-1)*100,0)</f>
        <v>11.786383928571453</v>
      </c>
      <c r="R280" s="260">
        <f>IFERROR((R46*$B$46/R39/$B$39-1)*100,0)</f>
        <v>48.680584866522381</v>
      </c>
      <c r="S280" s="260">
        <f>IFERROR((S46*$B$46/S39/$B$39-1)*100,0)</f>
        <v>28.205445188492085</v>
      </c>
      <c r="T280" s="260">
        <f>IFERROR((T46*$B$46/T39/$B$39-1)*100,0)</f>
        <v>15.45296717171718</v>
      </c>
      <c r="U280" s="260" t="s">
        <v>52</v>
      </c>
      <c r="V280" s="260" t="s">
        <v>52</v>
      </c>
      <c r="W280" s="260" t="s">
        <v>52</v>
      </c>
      <c r="X280" s="260" t="s">
        <v>52</v>
      </c>
      <c r="Y280" s="260">
        <f>IFERROR((Y46*$B$46/Y39/$B$39-1)*100,0)</f>
        <v>0</v>
      </c>
      <c r="Z280" s="260">
        <f>IFERROR((Z46*$B$46/Z39/$B$39-1)*100,0)</f>
        <v>0</v>
      </c>
      <c r="AA280" s="260" t="s">
        <v>52</v>
      </c>
      <c r="AB280" s="260" t="s">
        <v>52</v>
      </c>
      <c r="AC280" s="260" t="s">
        <v>52</v>
      </c>
      <c r="AD280" s="260" t="s">
        <v>52</v>
      </c>
    </row>
    <row r="281" spans="1:30" hidden="1" outlineLevel="1" x14ac:dyDescent="0.25">
      <c r="A281" s="14" t="s">
        <v>43</v>
      </c>
      <c r="B281" s="81" t="s">
        <v>52</v>
      </c>
      <c r="C281" s="81" t="s">
        <v>52</v>
      </c>
      <c r="D281" s="81"/>
      <c r="E281" s="81"/>
      <c r="F281" s="81" t="s">
        <v>52</v>
      </c>
      <c r="G281" s="81" t="s">
        <v>52</v>
      </c>
      <c r="H281" s="81" t="s">
        <v>52</v>
      </c>
      <c r="I281" s="81" t="s">
        <v>52</v>
      </c>
      <c r="J281" s="81" t="s">
        <v>52</v>
      </c>
      <c r="K281" s="81" t="s">
        <v>52</v>
      </c>
      <c r="L281" s="81" t="s">
        <v>52</v>
      </c>
      <c r="M281" s="81" t="s">
        <v>52</v>
      </c>
      <c r="N281" s="81" t="s">
        <v>52</v>
      </c>
      <c r="O281" s="81" t="s">
        <v>52</v>
      </c>
      <c r="P281" s="81">
        <f>IFERROR((P47*$B$47/P39/$B$39-1)*100,0)</f>
        <v>0</v>
      </c>
      <c r="Q281" s="81">
        <f>IFERROR((Q47*$B$47/Q39/$B$39-1)*100,0)</f>
        <v>0</v>
      </c>
      <c r="R281" s="81">
        <f>IFERROR((R47*$B$47/R39/$B$39-1)*100,0)</f>
        <v>0</v>
      </c>
      <c r="S281" s="81">
        <f>IFERROR((S47*$B$47/S39/$B$39-1)*100,0)</f>
        <v>0</v>
      </c>
      <c r="T281" s="81">
        <f>IFERROR((T47*$B$47/T39/$B$39-1)*100,0)</f>
        <v>0</v>
      </c>
      <c r="U281" s="81" t="s">
        <v>52</v>
      </c>
      <c r="V281" s="81" t="s">
        <v>52</v>
      </c>
      <c r="W281" s="81" t="s">
        <v>52</v>
      </c>
      <c r="X281" s="81" t="s">
        <v>52</v>
      </c>
      <c r="Y281" s="81">
        <f>IFERROR((Y47*$B$47/Y39/$B$39-1)*100,0)</f>
        <v>0</v>
      </c>
      <c r="Z281" s="81">
        <f>IFERROR((Z47*$B$47/Z39/$B$39-1)*100,0)</f>
        <v>0</v>
      </c>
      <c r="AA281" s="81" t="s">
        <v>52</v>
      </c>
      <c r="AB281" s="81" t="s">
        <v>52</v>
      </c>
      <c r="AC281" s="81" t="s">
        <v>52</v>
      </c>
      <c r="AD281" s="81" t="s">
        <v>52</v>
      </c>
    </row>
    <row r="282" spans="1:30" hidden="1" outlineLevel="1" x14ac:dyDescent="0.25">
      <c r="A282" s="257" t="s">
        <v>57</v>
      </c>
      <c r="B282" s="260" t="s">
        <v>52</v>
      </c>
      <c r="C282" s="260" t="s">
        <v>52</v>
      </c>
      <c r="D282" s="260"/>
      <c r="E282" s="260"/>
      <c r="F282" s="260" t="s">
        <v>52</v>
      </c>
      <c r="G282" s="260" t="s">
        <v>52</v>
      </c>
      <c r="H282" s="260" t="s">
        <v>52</v>
      </c>
      <c r="I282" s="260" t="s">
        <v>52</v>
      </c>
      <c r="J282" s="260" t="s">
        <v>52</v>
      </c>
      <c r="K282" s="260" t="s">
        <v>52</v>
      </c>
      <c r="L282" s="260" t="s">
        <v>52</v>
      </c>
      <c r="M282" s="260" t="s">
        <v>52</v>
      </c>
      <c r="N282" s="260" t="s">
        <v>52</v>
      </c>
      <c r="O282" s="260" t="s">
        <v>52</v>
      </c>
      <c r="P282" s="260">
        <f>IFERROR((P48*$B$48/P39/$B$39-1)*100,0)</f>
        <v>16.466828187003955</v>
      </c>
      <c r="Q282" s="260">
        <f>IFERROR((Q48*$B$48/Q39/$B$39-1)*100,0)</f>
        <v>11.786383928571453</v>
      </c>
      <c r="R282" s="260">
        <f>IFERROR((R48*$B$48/R39/$B$39-1)*100,0)</f>
        <v>48.680584866522381</v>
      </c>
      <c r="S282" s="260">
        <f>IFERROR((S48*$B$48/S39/$B$39-1)*100,0)</f>
        <v>28.205445188492085</v>
      </c>
      <c r="T282" s="260">
        <f>IFERROR((T48*$B$48/T39/$B$39-1)*100,0)</f>
        <v>15.45296717171718</v>
      </c>
      <c r="U282" s="260" t="s">
        <v>52</v>
      </c>
      <c r="V282" s="260" t="s">
        <v>52</v>
      </c>
      <c r="W282" s="260" t="s">
        <v>52</v>
      </c>
      <c r="X282" s="260" t="s">
        <v>52</v>
      </c>
      <c r="Y282" s="260">
        <f>IFERROR((Y48*$B$48/Y39/$B$39-1)*100,0)</f>
        <v>0</v>
      </c>
      <c r="Z282" s="260">
        <f>IFERROR((Z48*$B$48/Z39/$B$39-1)*100,0)</f>
        <v>0</v>
      </c>
      <c r="AA282" s="260" t="s">
        <v>52</v>
      </c>
      <c r="AB282" s="260" t="s">
        <v>52</v>
      </c>
      <c r="AC282" s="260" t="s">
        <v>52</v>
      </c>
      <c r="AD282" s="260" t="s">
        <v>52</v>
      </c>
    </row>
    <row r="283" spans="1:30" hidden="1" outlineLevel="1" x14ac:dyDescent="0.25">
      <c r="A283" s="14" t="s">
        <v>44</v>
      </c>
      <c r="B283" s="81" t="s">
        <v>52</v>
      </c>
      <c r="C283" s="81" t="s">
        <v>52</v>
      </c>
      <c r="D283" s="81"/>
      <c r="E283" s="81"/>
      <c r="F283" s="81" t="s">
        <v>52</v>
      </c>
      <c r="G283" s="81" t="s">
        <v>52</v>
      </c>
      <c r="H283" s="81" t="s">
        <v>52</v>
      </c>
      <c r="I283" s="81" t="s">
        <v>52</v>
      </c>
      <c r="J283" s="81" t="s">
        <v>52</v>
      </c>
      <c r="K283" s="81" t="s">
        <v>52</v>
      </c>
      <c r="L283" s="81" t="s">
        <v>52</v>
      </c>
      <c r="M283" s="81" t="s">
        <v>52</v>
      </c>
      <c r="N283" s="81" t="s">
        <v>52</v>
      </c>
      <c r="O283" s="81" t="s">
        <v>52</v>
      </c>
      <c r="P283" s="81">
        <f>IFERROR((P52*$B$52/P39/$B$39-1)*100,0)</f>
        <v>0</v>
      </c>
      <c r="Q283" s="81">
        <f>IFERROR((Q52*$B$52/Q39/$B$39-1)*100,0)</f>
        <v>0</v>
      </c>
      <c r="R283" s="81">
        <f>IFERROR((R52*$B$52/R39/$B$39-1)*100,0)</f>
        <v>0</v>
      </c>
      <c r="S283" s="81">
        <f>IFERROR((S52*$B$52/S39/$B$39-1)*100,0)</f>
        <v>0</v>
      </c>
      <c r="T283" s="81">
        <f>IFERROR((T52*$B$52/T39/$B$39-1)*100,0)</f>
        <v>0</v>
      </c>
      <c r="U283" s="81" t="s">
        <v>52</v>
      </c>
      <c r="V283" s="81" t="s">
        <v>52</v>
      </c>
      <c r="W283" s="81" t="s">
        <v>52</v>
      </c>
      <c r="X283" s="81" t="s">
        <v>52</v>
      </c>
      <c r="Y283" s="81">
        <f>IFERROR((Y52*$B$52/Y39/$B$39-1)*100,0)</f>
        <v>0</v>
      </c>
      <c r="Z283" s="81">
        <f>IFERROR((Z52*$B$52/Z39/$B$39-1)*100,0)</f>
        <v>0</v>
      </c>
      <c r="AA283" s="81" t="s">
        <v>52</v>
      </c>
      <c r="AB283" s="81" t="s">
        <v>52</v>
      </c>
      <c r="AC283" s="81" t="s">
        <v>52</v>
      </c>
      <c r="AD283" s="81" t="s">
        <v>52</v>
      </c>
    </row>
    <row r="284" spans="1:30" hidden="1" outlineLevel="1" x14ac:dyDescent="0.25">
      <c r="A284" s="257" t="s">
        <v>17</v>
      </c>
      <c r="B284" s="260" t="s">
        <v>52</v>
      </c>
      <c r="C284" s="260" t="s">
        <v>52</v>
      </c>
      <c r="D284" s="260"/>
      <c r="E284" s="260"/>
      <c r="F284" s="260" t="s">
        <v>52</v>
      </c>
      <c r="G284" s="260" t="s">
        <v>52</v>
      </c>
      <c r="H284" s="260" t="s">
        <v>52</v>
      </c>
      <c r="I284" s="260" t="s">
        <v>52</v>
      </c>
      <c r="J284" s="260" t="s">
        <v>52</v>
      </c>
      <c r="K284" s="260" t="s">
        <v>52</v>
      </c>
      <c r="L284" s="260" t="s">
        <v>52</v>
      </c>
      <c r="M284" s="260" t="s">
        <v>52</v>
      </c>
      <c r="N284" s="260" t="s">
        <v>52</v>
      </c>
      <c r="O284" s="260" t="s">
        <v>52</v>
      </c>
      <c r="P284" s="260">
        <f>IFERROR((P53*$B$53/P39/$B$39-1)*100,0)</f>
        <v>0</v>
      </c>
      <c r="Q284" s="260">
        <f>IFERROR((Q53*$B$53/Q39/$B$39-1)*100,0)</f>
        <v>0</v>
      </c>
      <c r="R284" s="260">
        <f>IFERROR((R53*$B$53/R39/$B$39-1)*100,0)</f>
        <v>0</v>
      </c>
      <c r="S284" s="260">
        <f>IFERROR((S53*$B$53/S39/$B$39-1)*100,0)</f>
        <v>0</v>
      </c>
      <c r="T284" s="260">
        <f>IFERROR((T53*$B$53/T39/$B$39-1)*100,0)</f>
        <v>0</v>
      </c>
      <c r="U284" s="260" t="s">
        <v>52</v>
      </c>
      <c r="V284" s="260" t="s">
        <v>52</v>
      </c>
      <c r="W284" s="260" t="s">
        <v>52</v>
      </c>
      <c r="X284" s="260" t="s">
        <v>52</v>
      </c>
      <c r="Y284" s="260">
        <f>IFERROR((Y53*$B$53/Y39/$B$39-1)*100,0)</f>
        <v>0</v>
      </c>
      <c r="Z284" s="260">
        <f>IFERROR((Z53*$B$53/Z39/$B$39-1)*100,0)</f>
        <v>0</v>
      </c>
      <c r="AA284" s="260" t="s">
        <v>52</v>
      </c>
      <c r="AB284" s="260" t="s">
        <v>52</v>
      </c>
      <c r="AC284" s="260" t="s">
        <v>52</v>
      </c>
      <c r="AD284" s="260" t="s">
        <v>52</v>
      </c>
    </row>
    <row r="285" spans="1:30" hidden="1" outlineLevel="1" x14ac:dyDescent="0.25">
      <c r="A285" s="257" t="s">
        <v>20</v>
      </c>
      <c r="B285" s="260" t="s">
        <v>52</v>
      </c>
      <c r="C285" s="260" t="s">
        <v>52</v>
      </c>
      <c r="D285" s="260"/>
      <c r="E285" s="260"/>
      <c r="F285" s="260" t="s">
        <v>52</v>
      </c>
      <c r="G285" s="260" t="s">
        <v>52</v>
      </c>
      <c r="H285" s="260" t="s">
        <v>52</v>
      </c>
      <c r="I285" s="260" t="s">
        <v>52</v>
      </c>
      <c r="J285" s="260" t="s">
        <v>52</v>
      </c>
      <c r="K285" s="260" t="s">
        <v>52</v>
      </c>
      <c r="L285" s="260" t="s">
        <v>52</v>
      </c>
      <c r="M285" s="260" t="s">
        <v>52</v>
      </c>
      <c r="N285" s="260" t="s">
        <v>52</v>
      </c>
      <c r="O285" s="260" t="s">
        <v>52</v>
      </c>
      <c r="P285" s="260">
        <f>IFERROR((P54*$B$54/P39/$B$39-1)*100,0)</f>
        <v>16.466828187003955</v>
      </c>
      <c r="Q285" s="260">
        <f>IFERROR((Q54*$B$54/Q39/$B$39-1)*100,0)</f>
        <v>11.786383928571453</v>
      </c>
      <c r="R285" s="260">
        <f>IFERROR((R54*$B$54/R39/$B$39-1)*100,0)</f>
        <v>48.680584866522381</v>
      </c>
      <c r="S285" s="260">
        <f>IFERROR((S54*$B$54/S39/$B$39-1)*100,0)</f>
        <v>28.205445188492085</v>
      </c>
      <c r="T285" s="260">
        <f>IFERROR((T54*$B$54/T39/$B$39-1)*100,0)</f>
        <v>15.45296717171718</v>
      </c>
      <c r="U285" s="260" t="s">
        <v>52</v>
      </c>
      <c r="V285" s="260" t="s">
        <v>52</v>
      </c>
      <c r="W285" s="260" t="s">
        <v>52</v>
      </c>
      <c r="X285" s="260" t="s">
        <v>52</v>
      </c>
      <c r="Y285" s="260">
        <f>IFERROR((Y54*$B$54/Y39/$B$39-1)*100,0)</f>
        <v>0</v>
      </c>
      <c r="Z285" s="260">
        <f>IFERROR((Z54*$B$54/Z39/$B$39-1)*100,0)</f>
        <v>0</v>
      </c>
      <c r="AA285" s="260" t="s">
        <v>52</v>
      </c>
      <c r="AB285" s="260" t="s">
        <v>52</v>
      </c>
      <c r="AC285" s="260" t="s">
        <v>52</v>
      </c>
      <c r="AD285" s="260" t="s">
        <v>52</v>
      </c>
    </row>
    <row r="286" spans="1:30" hidden="1" outlineLevel="1" x14ac:dyDescent="0.25">
      <c r="A286" s="14" t="s">
        <v>45</v>
      </c>
      <c r="B286" s="81" t="s">
        <v>52</v>
      </c>
      <c r="C286" s="81" t="s">
        <v>52</v>
      </c>
      <c r="D286" s="81"/>
      <c r="E286" s="81"/>
      <c r="F286" s="81" t="s">
        <v>52</v>
      </c>
      <c r="G286" s="81" t="s">
        <v>52</v>
      </c>
      <c r="H286" s="81" t="s">
        <v>52</v>
      </c>
      <c r="I286" s="81" t="s">
        <v>52</v>
      </c>
      <c r="J286" s="81" t="s">
        <v>52</v>
      </c>
      <c r="K286" s="81" t="s">
        <v>52</v>
      </c>
      <c r="L286" s="81" t="s">
        <v>52</v>
      </c>
      <c r="M286" s="81" t="s">
        <v>52</v>
      </c>
      <c r="N286" s="81" t="s">
        <v>52</v>
      </c>
      <c r="O286" s="81" t="s">
        <v>52</v>
      </c>
      <c r="P286" s="81">
        <f>IFERROR((P55*$B$55/P39/$B$39-1)*100,0)</f>
        <v>0</v>
      </c>
      <c r="Q286" s="81">
        <f>IFERROR((Q55*$B$55/Q39/$B$39-1)*100,0)</f>
        <v>0</v>
      </c>
      <c r="R286" s="81">
        <f>IFERROR((R55*$B$55/R39/$B$39-1)*100,0)</f>
        <v>0</v>
      </c>
      <c r="S286" s="81">
        <f>IFERROR((S55*$B$55/S39/$B$39-1)*100,0)</f>
        <v>0</v>
      </c>
      <c r="T286" s="81">
        <f>IFERROR((T55*$B$55/T39/$B$39-1)*100,0)</f>
        <v>0</v>
      </c>
      <c r="U286" s="81" t="s">
        <v>52</v>
      </c>
      <c r="V286" s="81" t="s">
        <v>52</v>
      </c>
      <c r="W286" s="81" t="s">
        <v>52</v>
      </c>
      <c r="X286" s="81" t="s">
        <v>52</v>
      </c>
      <c r="Y286" s="81">
        <f>IFERROR((Y55*$B$55/Y39/$B$39-1)*100,0)</f>
        <v>0</v>
      </c>
      <c r="Z286" s="81">
        <f>IFERROR((Z55*$B$55/Z39/$B$39-1)*100,0)</f>
        <v>0</v>
      </c>
      <c r="AA286" s="81" t="s">
        <v>52</v>
      </c>
      <c r="AB286" s="81" t="s">
        <v>52</v>
      </c>
      <c r="AC286" s="81" t="s">
        <v>52</v>
      </c>
      <c r="AD286" s="81" t="s">
        <v>52</v>
      </c>
    </row>
    <row r="287" spans="1:30" hidden="1" outlineLevel="1" x14ac:dyDescent="0.25">
      <c r="A287" s="257" t="s">
        <v>58</v>
      </c>
      <c r="B287" s="260" t="s">
        <v>52</v>
      </c>
      <c r="C287" s="260" t="s">
        <v>52</v>
      </c>
      <c r="D287" s="260"/>
      <c r="E287" s="260"/>
      <c r="F287" s="260" t="s">
        <v>52</v>
      </c>
      <c r="G287" s="260" t="s">
        <v>52</v>
      </c>
      <c r="H287" s="260" t="s">
        <v>52</v>
      </c>
      <c r="I287" s="260" t="s">
        <v>52</v>
      </c>
      <c r="J287" s="260" t="s">
        <v>52</v>
      </c>
      <c r="K287" s="260" t="s">
        <v>52</v>
      </c>
      <c r="L287" s="260" t="s">
        <v>52</v>
      </c>
      <c r="M287" s="260" t="s">
        <v>52</v>
      </c>
      <c r="N287" s="260" t="s">
        <v>52</v>
      </c>
      <c r="O287" s="260" t="s">
        <v>52</v>
      </c>
      <c r="P287" s="260">
        <f>IFERROR((P56*$B$56/P39/$B$39-1)*100,0)</f>
        <v>16.466828187003955</v>
      </c>
      <c r="Q287" s="260">
        <f>IFERROR((Q56*$B$56/Q39/$B$39-1)*100,0)</f>
        <v>11.786383928571453</v>
      </c>
      <c r="R287" s="260">
        <f>IFERROR((R56*$B$56/R39/$B$39-1)*100,0)</f>
        <v>48.680584866522381</v>
      </c>
      <c r="S287" s="260">
        <f>IFERROR((S56*$B$56/S39/$B$39-1)*100,0)</f>
        <v>28.205445188492085</v>
      </c>
      <c r="T287" s="260">
        <f>IFERROR((T56*$B$56/T39/$B$39-1)*100,0)</f>
        <v>15.45296717171718</v>
      </c>
      <c r="U287" s="260" t="s">
        <v>52</v>
      </c>
      <c r="V287" s="260" t="s">
        <v>52</v>
      </c>
      <c r="W287" s="260" t="s">
        <v>52</v>
      </c>
      <c r="X287" s="260" t="s">
        <v>52</v>
      </c>
      <c r="Y287" s="260">
        <f>IFERROR((Y56*$B$56/Y39/$B$39-1)*100,0)</f>
        <v>0</v>
      </c>
      <c r="Z287" s="260">
        <f>IFERROR((Z56*$B$56/Z39/$B$39-1)*100,0)</f>
        <v>0</v>
      </c>
      <c r="AA287" s="260" t="s">
        <v>52</v>
      </c>
      <c r="AB287" s="260" t="s">
        <v>52</v>
      </c>
      <c r="AC287" s="260" t="s">
        <v>52</v>
      </c>
      <c r="AD287" s="260" t="s">
        <v>52</v>
      </c>
    </row>
    <row r="288" spans="1:30" hidden="1" outlineLevel="1" x14ac:dyDescent="0.25">
      <c r="A288" s="14" t="s">
        <v>46</v>
      </c>
      <c r="B288" s="81" t="s">
        <v>52</v>
      </c>
      <c r="C288" s="81" t="s">
        <v>52</v>
      </c>
      <c r="D288" s="81"/>
      <c r="E288" s="81"/>
      <c r="F288" s="81" t="s">
        <v>52</v>
      </c>
      <c r="G288" s="81" t="s">
        <v>52</v>
      </c>
      <c r="H288" s="81" t="s">
        <v>52</v>
      </c>
      <c r="I288" s="81" t="s">
        <v>52</v>
      </c>
      <c r="J288" s="81" t="s">
        <v>52</v>
      </c>
      <c r="K288" s="81" t="s">
        <v>52</v>
      </c>
      <c r="L288" s="81" t="s">
        <v>52</v>
      </c>
      <c r="M288" s="81" t="s">
        <v>52</v>
      </c>
      <c r="N288" s="81" t="s">
        <v>52</v>
      </c>
      <c r="O288" s="81" t="s">
        <v>52</v>
      </c>
      <c r="P288" s="81">
        <f>IFERROR((P57*$B$57/P39/$B$39-1)*100,0)</f>
        <v>0</v>
      </c>
      <c r="Q288" s="81">
        <f>IFERROR((Q57*$B$57/Q39/$B$39-1)*100,0)</f>
        <v>0</v>
      </c>
      <c r="R288" s="81">
        <f>IFERROR((R57*$B$57/R39/$B$39-1)*100,0)</f>
        <v>0</v>
      </c>
      <c r="S288" s="81">
        <f>IFERROR((S57*$B$57/S39/$B$39-1)*100,0)</f>
        <v>0</v>
      </c>
      <c r="T288" s="81">
        <f>IFERROR((T57*$B$57/T39/$B$39-1)*100,0)</f>
        <v>0</v>
      </c>
      <c r="U288" s="81" t="s">
        <v>52</v>
      </c>
      <c r="V288" s="81" t="s">
        <v>52</v>
      </c>
      <c r="W288" s="81" t="s">
        <v>52</v>
      </c>
      <c r="X288" s="81" t="s">
        <v>52</v>
      </c>
      <c r="Y288" s="81">
        <f>IFERROR((Y57*$B$57/Y39/$B$39-1)*100,0)</f>
        <v>0</v>
      </c>
      <c r="Z288" s="81">
        <f>IFERROR((Z57*$B$57/Z39/$B$39-1)*100,0)</f>
        <v>0</v>
      </c>
      <c r="AA288" s="81" t="s">
        <v>52</v>
      </c>
      <c r="AB288" s="81" t="s">
        <v>52</v>
      </c>
      <c r="AC288" s="81" t="s">
        <v>52</v>
      </c>
      <c r="AD288" s="81" t="s">
        <v>52</v>
      </c>
    </row>
    <row r="289" spans="1:30" hidden="1" outlineLevel="1" x14ac:dyDescent="0.25">
      <c r="A289" s="257" t="s">
        <v>59</v>
      </c>
      <c r="B289" s="260" t="s">
        <v>52</v>
      </c>
      <c r="C289" s="260" t="s">
        <v>52</v>
      </c>
      <c r="D289" s="260"/>
      <c r="E289" s="260"/>
      <c r="F289" s="260" t="s">
        <v>52</v>
      </c>
      <c r="G289" s="260" t="s">
        <v>52</v>
      </c>
      <c r="H289" s="260" t="s">
        <v>52</v>
      </c>
      <c r="I289" s="260" t="s">
        <v>52</v>
      </c>
      <c r="J289" s="260" t="s">
        <v>52</v>
      </c>
      <c r="K289" s="260" t="s">
        <v>52</v>
      </c>
      <c r="L289" s="260" t="s">
        <v>52</v>
      </c>
      <c r="M289" s="260" t="s">
        <v>52</v>
      </c>
      <c r="N289" s="260" t="s">
        <v>52</v>
      </c>
      <c r="O289" s="260" t="s">
        <v>52</v>
      </c>
      <c r="P289" s="260">
        <f>IFERROR((P58*$B$58/P39/$B$39-1)*100,0)</f>
        <v>16.466828187003955</v>
      </c>
      <c r="Q289" s="260">
        <f>IFERROR((Q58*$B$58/Q39/$B$39-1)*100,0)</f>
        <v>11.786383928571453</v>
      </c>
      <c r="R289" s="260">
        <f>IFERROR((R58*$B$58/R39/$B$39-1)*100,0)</f>
        <v>48.680584866522381</v>
      </c>
      <c r="S289" s="260">
        <f>IFERROR((S58*$B$58/S39/$B$39-1)*100,0)</f>
        <v>28.205445188492085</v>
      </c>
      <c r="T289" s="260">
        <f>IFERROR((T58*$B$58/T39/$B$39-1)*100,0)</f>
        <v>15.45296717171718</v>
      </c>
      <c r="U289" s="260" t="s">
        <v>52</v>
      </c>
      <c r="V289" s="260" t="s">
        <v>52</v>
      </c>
      <c r="W289" s="260" t="s">
        <v>52</v>
      </c>
      <c r="X289" s="260" t="s">
        <v>52</v>
      </c>
      <c r="Y289" s="260">
        <f>IFERROR((Y58*$B$58/Y39/$B$39-1)*100,0)</f>
        <v>0</v>
      </c>
      <c r="Z289" s="260">
        <f>IFERROR((Z58*$B$58/Z39/$B$39-1)*100,0)</f>
        <v>0</v>
      </c>
      <c r="AA289" s="260" t="s">
        <v>52</v>
      </c>
      <c r="AB289" s="260" t="s">
        <v>52</v>
      </c>
      <c r="AC289" s="260" t="s">
        <v>52</v>
      </c>
      <c r="AD289" s="260" t="s">
        <v>52</v>
      </c>
    </row>
    <row r="290" spans="1:30" hidden="1" outlineLevel="1" x14ac:dyDescent="0.25">
      <c r="A290" s="14" t="s">
        <v>47</v>
      </c>
      <c r="B290" s="81" t="s">
        <v>52</v>
      </c>
      <c r="C290" s="81" t="s">
        <v>52</v>
      </c>
      <c r="D290" s="81"/>
      <c r="E290" s="81"/>
      <c r="F290" s="81" t="s">
        <v>52</v>
      </c>
      <c r="G290" s="81" t="s">
        <v>52</v>
      </c>
      <c r="H290" s="81" t="s">
        <v>52</v>
      </c>
      <c r="I290" s="81" t="s">
        <v>52</v>
      </c>
      <c r="J290" s="81" t="s">
        <v>52</v>
      </c>
      <c r="K290" s="81" t="s">
        <v>52</v>
      </c>
      <c r="L290" s="81" t="s">
        <v>52</v>
      </c>
      <c r="M290" s="81" t="s">
        <v>52</v>
      </c>
      <c r="N290" s="81" t="s">
        <v>52</v>
      </c>
      <c r="O290" s="81" t="s">
        <v>52</v>
      </c>
      <c r="P290" s="81">
        <f>IFERROR((P59*$B$59/P39/$B$39-1)*100,0)</f>
        <v>0</v>
      </c>
      <c r="Q290" s="81">
        <f>IFERROR((Q59*$B$59/Q39/$B$39-1)*100,0)</f>
        <v>0</v>
      </c>
      <c r="R290" s="81">
        <f>IFERROR((R59*$B$59/R39/$B$39-1)*100,0)</f>
        <v>0</v>
      </c>
      <c r="S290" s="81">
        <f>IFERROR((S59*$B$59/S39/$B$39-1)*100,0)</f>
        <v>0</v>
      </c>
      <c r="T290" s="81">
        <f>IFERROR((T59*$B$59/T39/$B$39-1)*100,0)</f>
        <v>0</v>
      </c>
      <c r="U290" s="88" t="s">
        <v>52</v>
      </c>
      <c r="V290" s="81" t="s">
        <v>52</v>
      </c>
      <c r="W290" s="81" t="s">
        <v>52</v>
      </c>
      <c r="X290" s="81" t="s">
        <v>52</v>
      </c>
      <c r="Y290" s="81">
        <f>IFERROR((Y59*$B$59/Y39/$B$39-1)*100,0)</f>
        <v>0</v>
      </c>
      <c r="Z290" s="81">
        <f>IFERROR((Z59*$B$59/Z39/$B$39-1)*100,0)</f>
        <v>0</v>
      </c>
      <c r="AA290" s="81" t="s">
        <v>52</v>
      </c>
      <c r="AB290" s="81" t="s">
        <v>52</v>
      </c>
      <c r="AC290" s="81" t="s">
        <v>52</v>
      </c>
      <c r="AD290" s="81" t="s">
        <v>52</v>
      </c>
    </row>
    <row r="291" spans="1:30" hidden="1" outlineLevel="1" x14ac:dyDescent="0.25">
      <c r="A291" s="257" t="s">
        <v>18</v>
      </c>
      <c r="B291" s="260" t="s">
        <v>52</v>
      </c>
      <c r="C291" s="260" t="s">
        <v>52</v>
      </c>
      <c r="D291" s="260"/>
      <c r="E291" s="260"/>
      <c r="F291" s="260" t="s">
        <v>52</v>
      </c>
      <c r="G291" s="260" t="s">
        <v>52</v>
      </c>
      <c r="H291" s="260" t="s">
        <v>52</v>
      </c>
      <c r="I291" s="260" t="s">
        <v>52</v>
      </c>
      <c r="J291" s="260" t="s">
        <v>52</v>
      </c>
      <c r="K291" s="260" t="s">
        <v>52</v>
      </c>
      <c r="L291" s="260" t="s">
        <v>52</v>
      </c>
      <c r="M291" s="260" t="s">
        <v>52</v>
      </c>
      <c r="N291" s="260" t="s">
        <v>52</v>
      </c>
      <c r="O291" s="260" t="s">
        <v>52</v>
      </c>
      <c r="P291" s="260">
        <f>IFERROR((P60*$B$60/P39/$B$39-1)*100,0)</f>
        <v>0</v>
      </c>
      <c r="Q291" s="260">
        <f>IFERROR((Q60*$B$60/Q39/$B$39-1)*100,0)</f>
        <v>0</v>
      </c>
      <c r="R291" s="260">
        <f>IFERROR((R60*$B$60/R39/$B$39-1)*100,0)</f>
        <v>0</v>
      </c>
      <c r="S291" s="260">
        <f>IFERROR((S60*$B$60/S39/$B$39-1)*100,0)</f>
        <v>0</v>
      </c>
      <c r="T291" s="260">
        <f>IFERROR((T60*$B$60/T39/$B$39-1)*100,0)</f>
        <v>0</v>
      </c>
      <c r="U291" s="260" t="s">
        <v>52</v>
      </c>
      <c r="V291" s="260" t="s">
        <v>52</v>
      </c>
      <c r="W291" s="260" t="s">
        <v>52</v>
      </c>
      <c r="X291" s="260" t="s">
        <v>52</v>
      </c>
      <c r="Y291" s="260">
        <f>IFERROR((Y60*$B$60/Y39/$B$39-1)*100,0)</f>
        <v>0</v>
      </c>
      <c r="Z291" s="260">
        <f>IFERROR((Z60*$B$60/Z39/$B$39-1)*100,0)</f>
        <v>0</v>
      </c>
      <c r="AA291" s="260" t="s">
        <v>52</v>
      </c>
      <c r="AB291" s="260" t="s">
        <v>52</v>
      </c>
      <c r="AC291" s="260" t="s">
        <v>52</v>
      </c>
      <c r="AD291" s="260" t="s">
        <v>52</v>
      </c>
    </row>
    <row r="292" spans="1:30" hidden="1" outlineLevel="1" x14ac:dyDescent="0.25">
      <c r="A292" s="257" t="s">
        <v>21</v>
      </c>
      <c r="B292" s="260" t="s">
        <v>52</v>
      </c>
      <c r="C292" s="260" t="s">
        <v>52</v>
      </c>
      <c r="D292" s="260"/>
      <c r="E292" s="260"/>
      <c r="F292" s="260" t="s">
        <v>52</v>
      </c>
      <c r="G292" s="260" t="s">
        <v>52</v>
      </c>
      <c r="H292" s="260" t="s">
        <v>52</v>
      </c>
      <c r="I292" s="260" t="s">
        <v>52</v>
      </c>
      <c r="J292" s="260" t="s">
        <v>52</v>
      </c>
      <c r="K292" s="260" t="s">
        <v>52</v>
      </c>
      <c r="L292" s="260" t="s">
        <v>52</v>
      </c>
      <c r="M292" s="260" t="s">
        <v>52</v>
      </c>
      <c r="N292" s="260" t="s">
        <v>52</v>
      </c>
      <c r="O292" s="260" t="s">
        <v>52</v>
      </c>
      <c r="P292" s="260">
        <f>IFERROR((P61*$B$61/P39/$B$39-1)*100,0)</f>
        <v>16.466828187003955</v>
      </c>
      <c r="Q292" s="260">
        <f>IFERROR((Q61*$B$61/Q39/$B$39-1)*100,0)</f>
        <v>11.786383928571453</v>
      </c>
      <c r="R292" s="260">
        <f>IFERROR((R61*$B$61/R39/$B$39-1)*100,0)</f>
        <v>48.680584866522381</v>
      </c>
      <c r="S292" s="260">
        <f>IFERROR((S61*$B$61/S39/$B$39-1)*100,0)</f>
        <v>28.205445188492085</v>
      </c>
      <c r="T292" s="260">
        <f>IFERROR((T61*$B$61/T39/$B$39-1)*100,0)</f>
        <v>15.45296717171718</v>
      </c>
      <c r="U292" s="260" t="s">
        <v>52</v>
      </c>
      <c r="V292" s="260" t="s">
        <v>52</v>
      </c>
      <c r="W292" s="260" t="s">
        <v>52</v>
      </c>
      <c r="X292" s="260" t="s">
        <v>52</v>
      </c>
      <c r="Y292" s="260">
        <f>IFERROR((Y61*$B$61/Y39/$B$39-1)*100,0)</f>
        <v>0</v>
      </c>
      <c r="Z292" s="260">
        <f>IFERROR((Z61*$B$61/Z39/$B$39-1)*100,0)</f>
        <v>0</v>
      </c>
      <c r="AA292" s="260" t="s">
        <v>52</v>
      </c>
      <c r="AB292" s="260" t="s">
        <v>52</v>
      </c>
      <c r="AC292" s="260" t="s">
        <v>52</v>
      </c>
      <c r="AD292" s="260" t="s">
        <v>52</v>
      </c>
    </row>
    <row r="293" spans="1:30" hidden="1" outlineLevel="1" x14ac:dyDescent="0.25">
      <c r="A293" s="14" t="s">
        <v>48</v>
      </c>
      <c r="B293" s="80" t="s">
        <v>52</v>
      </c>
      <c r="C293" s="80" t="s">
        <v>52</v>
      </c>
      <c r="D293" s="80"/>
      <c r="E293" s="80"/>
      <c r="F293" s="80" t="s">
        <v>52</v>
      </c>
      <c r="G293" s="80" t="s">
        <v>52</v>
      </c>
      <c r="H293" s="80" t="s">
        <v>52</v>
      </c>
      <c r="I293" s="80" t="s">
        <v>52</v>
      </c>
      <c r="J293" s="80" t="s">
        <v>52</v>
      </c>
      <c r="K293" s="80" t="s">
        <v>52</v>
      </c>
      <c r="L293" s="80" t="s">
        <v>52</v>
      </c>
      <c r="M293" s="80" t="s">
        <v>52</v>
      </c>
      <c r="N293" s="80" t="s">
        <v>52</v>
      </c>
      <c r="O293" s="80" t="s">
        <v>52</v>
      </c>
      <c r="P293" s="80">
        <f>IFERROR((P62*$B$62/P39/$B$39-1)*100,0)</f>
        <v>0</v>
      </c>
      <c r="Q293" s="80">
        <f>IFERROR((Q62*$B$62/Q39/$B$39-1)*100,0)</f>
        <v>0</v>
      </c>
      <c r="R293" s="80">
        <f>IFERROR((R62*$B$62/R39/$B$39-1)*100,0)</f>
        <v>0</v>
      </c>
      <c r="S293" s="80">
        <f>IFERROR((S62*$B$62/S39/$B$39-1)*100,0)</f>
        <v>0</v>
      </c>
      <c r="T293" s="80">
        <f>IFERROR((T62*$B$62/T39/$B$39-1)*100,0)</f>
        <v>0</v>
      </c>
      <c r="U293" s="89" t="s">
        <v>52</v>
      </c>
      <c r="V293" s="80" t="s">
        <v>52</v>
      </c>
      <c r="W293" s="80" t="s">
        <v>52</v>
      </c>
      <c r="X293" s="80" t="s">
        <v>52</v>
      </c>
      <c r="Y293" s="80">
        <f>IFERROR((Y62*$B$62/Y39/$B$39-1)*100,0)</f>
        <v>0</v>
      </c>
      <c r="Z293" s="80">
        <f>IFERROR((Z62*$B$62/Z39/$B$39-1)*100,0)</f>
        <v>0</v>
      </c>
      <c r="AA293" s="80" t="s">
        <v>52</v>
      </c>
      <c r="AB293" s="80" t="s">
        <v>52</v>
      </c>
      <c r="AC293" s="80" t="s">
        <v>52</v>
      </c>
      <c r="AD293" s="80" t="s">
        <v>52</v>
      </c>
    </row>
    <row r="294" spans="1:30" hidden="1" outlineLevel="1" x14ac:dyDescent="0.25">
      <c r="A294" s="257" t="s">
        <v>60</v>
      </c>
      <c r="B294" s="260" t="s">
        <v>52</v>
      </c>
      <c r="C294" s="260" t="s">
        <v>52</v>
      </c>
      <c r="D294" s="260"/>
      <c r="E294" s="260"/>
      <c r="F294" s="260" t="s">
        <v>52</v>
      </c>
      <c r="G294" s="260" t="s">
        <v>52</v>
      </c>
      <c r="H294" s="260" t="s">
        <v>52</v>
      </c>
      <c r="I294" s="260" t="s">
        <v>52</v>
      </c>
      <c r="J294" s="260" t="s">
        <v>52</v>
      </c>
      <c r="K294" s="260" t="s">
        <v>52</v>
      </c>
      <c r="L294" s="260" t="s">
        <v>52</v>
      </c>
      <c r="M294" s="260" t="s">
        <v>52</v>
      </c>
      <c r="N294" s="260" t="s">
        <v>52</v>
      </c>
      <c r="O294" s="260" t="s">
        <v>52</v>
      </c>
      <c r="P294" s="260">
        <f>IFERROR((P63*$B$63/P39/$B$39-1)*100,0)</f>
        <v>16.466828187003955</v>
      </c>
      <c r="Q294" s="260">
        <f>IFERROR((Q63*$B$63/Q39/$B$39-1)*100,0)</f>
        <v>11.786383928571453</v>
      </c>
      <c r="R294" s="260">
        <f>IFERROR((R63*$B$63/R39/$B$39-1)*100,0)</f>
        <v>48.680584866522381</v>
      </c>
      <c r="S294" s="260">
        <f>IFERROR((S63*$B$63/S39/$B$39-1)*100,0)</f>
        <v>28.205445188492085</v>
      </c>
      <c r="T294" s="260">
        <f>IFERROR((T63*$B$63/T39/$B$39-1)*100,0)</f>
        <v>15.45296717171718</v>
      </c>
      <c r="U294" s="260" t="s">
        <v>52</v>
      </c>
      <c r="V294" s="260" t="s">
        <v>52</v>
      </c>
      <c r="W294" s="260" t="s">
        <v>52</v>
      </c>
      <c r="X294" s="260" t="s">
        <v>52</v>
      </c>
      <c r="Y294" s="260">
        <f>IFERROR((Y63*$B$63/Y39/$B$39-1)*100,0)</f>
        <v>0</v>
      </c>
      <c r="Z294" s="260">
        <f>IFERROR((Z63*$B$63/Z39/$B$39-1)*100,0)</f>
        <v>0</v>
      </c>
      <c r="AA294" s="260" t="s">
        <v>52</v>
      </c>
      <c r="AB294" s="260" t="s">
        <v>52</v>
      </c>
      <c r="AC294" s="260" t="s">
        <v>52</v>
      </c>
      <c r="AD294" s="260" t="s">
        <v>52</v>
      </c>
    </row>
    <row r="295" spans="1:30" hidden="1" outlineLevel="1" x14ac:dyDescent="0.25">
      <c r="A295" s="14" t="s">
        <v>49</v>
      </c>
      <c r="B295" s="80" t="s">
        <v>52</v>
      </c>
      <c r="C295" s="80" t="s">
        <v>52</v>
      </c>
      <c r="D295" s="80"/>
      <c r="E295" s="80"/>
      <c r="F295" s="80" t="s">
        <v>52</v>
      </c>
      <c r="G295" s="80" t="s">
        <v>52</v>
      </c>
      <c r="H295" s="80" t="s">
        <v>52</v>
      </c>
      <c r="I295" s="80" t="s">
        <v>52</v>
      </c>
      <c r="J295" s="80" t="s">
        <v>52</v>
      </c>
      <c r="K295" s="80" t="s">
        <v>52</v>
      </c>
      <c r="L295" s="80" t="s">
        <v>52</v>
      </c>
      <c r="M295" s="80" t="s">
        <v>52</v>
      </c>
      <c r="N295" s="80" t="s">
        <v>52</v>
      </c>
      <c r="O295" s="80" t="s">
        <v>52</v>
      </c>
      <c r="P295" s="80">
        <f>IFERROR((P64*$B$64/P39/$B$39-1)*100,0)</f>
        <v>0</v>
      </c>
      <c r="Q295" s="80">
        <f>IFERROR((Q64*$B$64/Q39/$B$39-1)*100,0)</f>
        <v>0</v>
      </c>
      <c r="R295" s="80">
        <f>IFERROR((R64*$B$64/R39/$B$39-1)*100,0)</f>
        <v>0</v>
      </c>
      <c r="S295" s="80">
        <f>IFERROR((S64*$B$64/S39/$B$39-1)*100,0)</f>
        <v>0</v>
      </c>
      <c r="T295" s="80">
        <f>IFERROR((T64*$B$64/T39/$B$39-1)*100,0)</f>
        <v>0</v>
      </c>
      <c r="U295" s="80" t="s">
        <v>52</v>
      </c>
      <c r="V295" s="80" t="s">
        <v>52</v>
      </c>
      <c r="W295" s="80" t="s">
        <v>52</v>
      </c>
      <c r="X295" s="80" t="s">
        <v>52</v>
      </c>
      <c r="Y295" s="80">
        <f>IFERROR((Y64*$B$64/Y39/$B$39-1)*100,0)</f>
        <v>0</v>
      </c>
      <c r="Z295" s="80">
        <f>IFERROR((Z64*$B$64/Z39/$B$39-1)*100,0)</f>
        <v>0</v>
      </c>
      <c r="AA295" s="80" t="s">
        <v>52</v>
      </c>
      <c r="AB295" s="80" t="s">
        <v>52</v>
      </c>
      <c r="AC295" s="80" t="s">
        <v>52</v>
      </c>
      <c r="AD295" s="80" t="s">
        <v>52</v>
      </c>
    </row>
    <row r="296" spans="1:30" hidden="1" outlineLevel="1" x14ac:dyDescent="0.25">
      <c r="A296" s="257" t="s">
        <v>61</v>
      </c>
      <c r="B296" s="260" t="s">
        <v>52</v>
      </c>
      <c r="C296" s="260" t="s">
        <v>52</v>
      </c>
      <c r="D296" s="260"/>
      <c r="E296" s="260"/>
      <c r="F296" s="260" t="s">
        <v>52</v>
      </c>
      <c r="G296" s="260" t="s">
        <v>52</v>
      </c>
      <c r="H296" s="260" t="s">
        <v>52</v>
      </c>
      <c r="I296" s="260" t="s">
        <v>52</v>
      </c>
      <c r="J296" s="260" t="s">
        <v>52</v>
      </c>
      <c r="K296" s="260" t="s">
        <v>52</v>
      </c>
      <c r="L296" s="260" t="s">
        <v>52</v>
      </c>
      <c r="M296" s="260" t="s">
        <v>52</v>
      </c>
      <c r="N296" s="260" t="s">
        <v>52</v>
      </c>
      <c r="O296" s="260" t="s">
        <v>52</v>
      </c>
      <c r="P296" s="260">
        <f>IFERROR((P65*$B$65/P39/$B$39-1)*100,0)</f>
        <v>16.466828187003955</v>
      </c>
      <c r="Q296" s="260">
        <f>IFERROR((Q65*$B$65/Q39/$B$39-1)*100,0)</f>
        <v>11.786383928571453</v>
      </c>
      <c r="R296" s="260">
        <f>IFERROR((R65*$B$65/R39/$B$39-1)*100,0)</f>
        <v>48.680584866522381</v>
      </c>
      <c r="S296" s="260">
        <f>IFERROR((S65*$B$65/S39/$B$39-1)*100,0)</f>
        <v>28.205445188492085</v>
      </c>
      <c r="T296" s="260">
        <f>IFERROR((T65*$B$65/T39/$B$39-1)*100,0)</f>
        <v>15.45296717171718</v>
      </c>
      <c r="U296" s="260" t="s">
        <v>52</v>
      </c>
      <c r="V296" s="260" t="s">
        <v>52</v>
      </c>
      <c r="W296" s="260" t="s">
        <v>52</v>
      </c>
      <c r="X296" s="260" t="s">
        <v>52</v>
      </c>
      <c r="Y296" s="260">
        <f>IFERROR((Y65*$B$65/Y39/$B$39-1)*100,0)</f>
        <v>0</v>
      </c>
      <c r="Z296" s="260">
        <f>IFERROR((Z65*$B$65/Z39/$B$39-1)*100,0)</f>
        <v>0</v>
      </c>
      <c r="AA296" s="260" t="s">
        <v>52</v>
      </c>
      <c r="AB296" s="260" t="s">
        <v>52</v>
      </c>
      <c r="AC296" s="260" t="s">
        <v>52</v>
      </c>
      <c r="AD296" s="260" t="s">
        <v>52</v>
      </c>
    </row>
    <row r="297" spans="1:30" hidden="1" outlineLevel="1" x14ac:dyDescent="0.25">
      <c r="A297" s="14" t="s">
        <v>50</v>
      </c>
      <c r="B297" s="80" t="s">
        <v>52</v>
      </c>
      <c r="C297" s="80" t="s">
        <v>52</v>
      </c>
      <c r="D297" s="80"/>
      <c r="E297" s="80"/>
      <c r="F297" s="80" t="s">
        <v>52</v>
      </c>
      <c r="G297" s="80" t="s">
        <v>52</v>
      </c>
      <c r="H297" s="80" t="s">
        <v>52</v>
      </c>
      <c r="I297" s="80" t="s">
        <v>52</v>
      </c>
      <c r="J297" s="80" t="s">
        <v>52</v>
      </c>
      <c r="K297" s="80" t="s">
        <v>52</v>
      </c>
      <c r="L297" s="80" t="s">
        <v>52</v>
      </c>
      <c r="M297" s="80" t="s">
        <v>52</v>
      </c>
      <c r="N297" s="80" t="s">
        <v>52</v>
      </c>
      <c r="O297" s="80" t="s">
        <v>52</v>
      </c>
      <c r="P297" s="80">
        <f>IFERROR((P69*$B$69/P39/$B$39-1)*100,0)</f>
        <v>0</v>
      </c>
      <c r="Q297" s="80">
        <f>IFERROR((Q69*$B$69/Q39/$B$39-1)*100,0)</f>
        <v>0</v>
      </c>
      <c r="R297" s="80">
        <f>IFERROR((R69*$B$69/R39/$B$39-1)*100,0)</f>
        <v>0</v>
      </c>
      <c r="S297" s="80">
        <f>IFERROR((S69*$B$69/S39/$B$39-1)*100,0)</f>
        <v>0</v>
      </c>
      <c r="T297" s="80">
        <f>IFERROR((T69*$B$69/T39/$B$39-1)*100,0)</f>
        <v>0</v>
      </c>
      <c r="U297" s="80" t="s">
        <v>52</v>
      </c>
      <c r="V297" s="80" t="s">
        <v>52</v>
      </c>
      <c r="W297" s="80" t="s">
        <v>52</v>
      </c>
      <c r="X297" s="80" t="s">
        <v>52</v>
      </c>
      <c r="Y297" s="80">
        <f>IFERROR((Y69*$B$69/Y39/$B$39-1)*100,0)</f>
        <v>0</v>
      </c>
      <c r="Z297" s="80">
        <f>IFERROR((Z69*$B$69/Z39/$B$39-1)*100,0)</f>
        <v>0</v>
      </c>
      <c r="AA297" s="80" t="s">
        <v>52</v>
      </c>
      <c r="AB297" s="80" t="s">
        <v>52</v>
      </c>
      <c r="AC297" s="80" t="s">
        <v>52</v>
      </c>
      <c r="AD297" s="80" t="s">
        <v>52</v>
      </c>
    </row>
    <row r="298" spans="1:30" hidden="1" outlineLevel="1" x14ac:dyDescent="0.25">
      <c r="A298" s="257" t="s">
        <v>19</v>
      </c>
      <c r="B298" s="260" t="s">
        <v>52</v>
      </c>
      <c r="C298" s="260" t="s">
        <v>52</v>
      </c>
      <c r="D298" s="260"/>
      <c r="E298" s="260"/>
      <c r="F298" s="260" t="s">
        <v>52</v>
      </c>
      <c r="G298" s="260" t="s">
        <v>52</v>
      </c>
      <c r="H298" s="260" t="s">
        <v>52</v>
      </c>
      <c r="I298" s="260" t="s">
        <v>52</v>
      </c>
      <c r="J298" s="260" t="s">
        <v>52</v>
      </c>
      <c r="K298" s="260" t="s">
        <v>52</v>
      </c>
      <c r="L298" s="260" t="s">
        <v>52</v>
      </c>
      <c r="M298" s="260" t="s">
        <v>52</v>
      </c>
      <c r="N298" s="260" t="s">
        <v>52</v>
      </c>
      <c r="O298" s="260" t="s">
        <v>52</v>
      </c>
      <c r="P298" s="260">
        <f>IFERROR((P70*$B$70/P39/$B$39-1)*100,0)</f>
        <v>0</v>
      </c>
      <c r="Q298" s="260">
        <f>IFERROR((Q70*$B$70/Q39/$B$39-1)*100,0)</f>
        <v>0</v>
      </c>
      <c r="R298" s="260">
        <f>IFERROR((R70*$B$70/R39/$B$39-1)*100,0)</f>
        <v>0</v>
      </c>
      <c r="S298" s="260">
        <f>IFERROR((S70*$B$70/S39/$B$39-1)*100,0)</f>
        <v>0</v>
      </c>
      <c r="T298" s="260">
        <f>IFERROR((T70*$B$70/T39/$B$39-1)*100,0)</f>
        <v>0</v>
      </c>
      <c r="U298" s="260" t="s">
        <v>52</v>
      </c>
      <c r="V298" s="260" t="s">
        <v>52</v>
      </c>
      <c r="W298" s="260" t="s">
        <v>52</v>
      </c>
      <c r="X298" s="260" t="s">
        <v>52</v>
      </c>
      <c r="Y298" s="260">
        <f>IFERROR((Y70*$B$70/Y39/$B$39-1)*100,0)</f>
        <v>0</v>
      </c>
      <c r="Z298" s="260">
        <f>IFERROR((Z70*$B$70/Z39/$B$39-1)*100,0)</f>
        <v>0</v>
      </c>
      <c r="AA298" s="260" t="s">
        <v>52</v>
      </c>
      <c r="AB298" s="260" t="s">
        <v>52</v>
      </c>
      <c r="AC298" s="260" t="s">
        <v>52</v>
      </c>
      <c r="AD298" s="260" t="s">
        <v>52</v>
      </c>
    </row>
    <row r="299" spans="1:30" hidden="1" outlineLevel="1" x14ac:dyDescent="0.25">
      <c r="A299" s="257" t="s">
        <v>53</v>
      </c>
      <c r="B299" s="260" t="s">
        <v>52</v>
      </c>
      <c r="C299" s="260" t="s">
        <v>52</v>
      </c>
      <c r="D299" s="260"/>
      <c r="E299" s="260"/>
      <c r="F299" s="260" t="s">
        <v>52</v>
      </c>
      <c r="G299" s="260" t="s">
        <v>52</v>
      </c>
      <c r="H299" s="260" t="s">
        <v>52</v>
      </c>
      <c r="I299" s="260" t="s">
        <v>52</v>
      </c>
      <c r="J299" s="260" t="s">
        <v>52</v>
      </c>
      <c r="K299" s="260" t="s">
        <v>52</v>
      </c>
      <c r="L299" s="260" t="s">
        <v>52</v>
      </c>
      <c r="M299" s="260" t="s">
        <v>52</v>
      </c>
      <c r="N299" s="260" t="s">
        <v>52</v>
      </c>
      <c r="O299" s="260" t="s">
        <v>52</v>
      </c>
      <c r="P299" s="260">
        <f>IFERROR((P71*$B$71/P39/$B$39-1)*100,0)</f>
        <v>0</v>
      </c>
      <c r="Q299" s="260">
        <f>IFERROR((Q71*$B$71/Q39/$B$39-1)*100,0)</f>
        <v>0</v>
      </c>
      <c r="R299" s="260">
        <f>IFERROR((R71*$B$71/R39/$B$39-1)*100,0)</f>
        <v>0</v>
      </c>
      <c r="S299" s="260">
        <f>IFERROR((S71*$B$71/S39/$B$39-1)*100,0)</f>
        <v>0</v>
      </c>
      <c r="T299" s="260">
        <f>IFERROR((T71*$B$71/T39/$B$39-1)*100,0)</f>
        <v>0</v>
      </c>
      <c r="U299" s="260" t="s">
        <v>52</v>
      </c>
      <c r="V299" s="260" t="s">
        <v>52</v>
      </c>
      <c r="W299" s="260" t="s">
        <v>52</v>
      </c>
      <c r="X299" s="260" t="s">
        <v>52</v>
      </c>
      <c r="Y299" s="260">
        <f>IFERROR((Y71*$B$71/Y39/$B$39-1)*100,0)</f>
        <v>0</v>
      </c>
      <c r="Z299" s="260">
        <f>IFERROR((Z71*$B$71/Z39/$B$39-1)*100,0)</f>
        <v>0</v>
      </c>
      <c r="AA299" s="260" t="s">
        <v>52</v>
      </c>
      <c r="AB299" s="260" t="s">
        <v>52</v>
      </c>
      <c r="AC299" s="260" t="s">
        <v>52</v>
      </c>
      <c r="AD299" s="260" t="s">
        <v>52</v>
      </c>
    </row>
    <row r="300" spans="1:30" hidden="1" outlineLevel="1" x14ac:dyDescent="0.25">
      <c r="A300" s="257" t="s">
        <v>22</v>
      </c>
      <c r="B300" s="260" t="s">
        <v>52</v>
      </c>
      <c r="C300" s="260" t="s">
        <v>52</v>
      </c>
      <c r="D300" s="260"/>
      <c r="E300" s="260"/>
      <c r="F300" s="260" t="s">
        <v>52</v>
      </c>
      <c r="G300" s="260" t="s">
        <v>52</v>
      </c>
      <c r="H300" s="260" t="s">
        <v>52</v>
      </c>
      <c r="I300" s="260" t="s">
        <v>52</v>
      </c>
      <c r="J300" s="260" t="s">
        <v>52</v>
      </c>
      <c r="K300" s="260" t="s">
        <v>52</v>
      </c>
      <c r="L300" s="260" t="s">
        <v>52</v>
      </c>
      <c r="M300" s="260" t="s">
        <v>52</v>
      </c>
      <c r="N300" s="260" t="s">
        <v>52</v>
      </c>
      <c r="O300" s="260" t="s">
        <v>52</v>
      </c>
      <c r="P300" s="260">
        <f>IFERROR((P72*$B$72/P39/$B$39-1)*100,0)</f>
        <v>16.466828187003955</v>
      </c>
      <c r="Q300" s="260">
        <f>IFERROR((Q72*$B$72/Q39/$B$39-1)*100,0)</f>
        <v>11.786383928571453</v>
      </c>
      <c r="R300" s="260">
        <f>IFERROR((R72*$B$72/R39/$B$39-1)*100,0)</f>
        <v>48.680584866522381</v>
      </c>
      <c r="S300" s="260">
        <f>IFERROR((S72*$B$72/S39/$B$39-1)*100,0)</f>
        <v>28.205445188492085</v>
      </c>
      <c r="T300" s="260">
        <f>IFERROR((T72*$B$72/T39/$B$39-1)*100,0)</f>
        <v>15.45296717171718</v>
      </c>
      <c r="U300" s="260" t="s">
        <v>52</v>
      </c>
      <c r="V300" s="260" t="s">
        <v>52</v>
      </c>
      <c r="W300" s="260" t="s">
        <v>52</v>
      </c>
      <c r="X300" s="260" t="s">
        <v>52</v>
      </c>
      <c r="Y300" s="260">
        <f>IFERROR((Y72*$B$72/Y39/$B$39-1)*100,0)</f>
        <v>0</v>
      </c>
      <c r="Z300" s="260">
        <f>IFERROR((Z72*$B$72/Z39/$B$39-1)*100,0)</f>
        <v>0</v>
      </c>
      <c r="AA300" s="260" t="s">
        <v>52</v>
      </c>
      <c r="AB300" s="260" t="s">
        <v>52</v>
      </c>
      <c r="AC300" s="260" t="s">
        <v>52</v>
      </c>
      <c r="AD300" s="260" t="s">
        <v>52</v>
      </c>
    </row>
    <row r="301" spans="1:30" hidden="1" outlineLevel="1" x14ac:dyDescent="0.25"/>
    <row r="302" spans="1:30" hidden="1" outlineLevel="1" x14ac:dyDescent="0.25"/>
    <row r="303" spans="1:30" hidden="1" outlineLevel="1" x14ac:dyDescent="0.25">
      <c r="A303" s="104" t="s">
        <v>23</v>
      </c>
      <c r="B303" s="446" t="s">
        <v>211</v>
      </c>
      <c r="C303" s="447"/>
      <c r="D303" s="447"/>
      <c r="E303" s="447"/>
      <c r="F303" s="447"/>
      <c r="G303" s="447"/>
      <c r="H303" s="447"/>
      <c r="I303" s="447"/>
      <c r="J303" s="447"/>
      <c r="K303" s="447"/>
      <c r="L303" s="447"/>
      <c r="M303" s="447"/>
      <c r="N303" s="447"/>
      <c r="O303" s="447"/>
      <c r="P303" s="447"/>
      <c r="Q303" s="447"/>
      <c r="R303" s="447"/>
      <c r="S303" s="447"/>
      <c r="T303" s="447"/>
      <c r="U303" s="447"/>
      <c r="V303" s="447"/>
      <c r="W303" s="447"/>
      <c r="X303" s="447"/>
      <c r="Y303" s="447"/>
      <c r="Z303" s="447"/>
      <c r="AA303" s="447"/>
      <c r="AB303" s="447"/>
      <c r="AC303" s="447"/>
      <c r="AD303" s="448"/>
    </row>
    <row r="304" spans="1:30" ht="38.25" hidden="1" outlineLevel="1" x14ac:dyDescent="0.25">
      <c r="A304" s="105"/>
      <c r="B304" s="29" t="str">
        <f>$B$38</f>
        <v>дол., $</v>
      </c>
      <c r="C304" s="29" t="str">
        <f>C38</f>
        <v>евро, €</v>
      </c>
      <c r="D304" s="29"/>
      <c r="E304" s="29"/>
      <c r="F304" s="29" t="str">
        <f t="shared" ref="F304:K304" si="225">F38</f>
        <v>фунт, £</v>
      </c>
      <c r="G304" s="29" t="str">
        <f t="shared" si="225"/>
        <v>иена, ¥100</v>
      </c>
      <c r="H304" s="29" t="str">
        <f t="shared" si="225"/>
        <v>AUS, $</v>
      </c>
      <c r="I304" s="29" t="str">
        <f t="shared" si="225"/>
        <v>шв.фр.</v>
      </c>
      <c r="J304" s="29" t="str">
        <f t="shared" si="225"/>
        <v>юань</v>
      </c>
      <c r="K304" s="29" t="str">
        <f t="shared" si="225"/>
        <v>тенге ЦБРФ</v>
      </c>
      <c r="L304" s="29" t="str">
        <f>L38</f>
        <v>тенге за доллар</v>
      </c>
      <c r="M304" s="29" t="str">
        <f>M38</f>
        <v>динар за доллар</v>
      </c>
      <c r="N304" s="29" t="str">
        <f>N38</f>
        <v>динар (кросс-курс $)</v>
      </c>
      <c r="O304" s="29" t="str">
        <f>O38</f>
        <v>динар (кросс-курс €)</v>
      </c>
      <c r="P304" s="29" t="str">
        <f>$P$38</f>
        <v>медь</v>
      </c>
      <c r="Q304" s="29" t="str">
        <f>$Q$38</f>
        <v>цинк</v>
      </c>
      <c r="R304" s="29" t="str">
        <f>$R$38</f>
        <v>никель</v>
      </c>
      <c r="S304" s="29" t="str">
        <f>$S$38</f>
        <v>свинец</v>
      </c>
      <c r="T304" s="29" t="str">
        <f>$T$38</f>
        <v>алюм.</v>
      </c>
      <c r="U304" s="29" t="str">
        <f>$U$38</f>
        <v>золото</v>
      </c>
      <c r="V304" s="29" t="str">
        <f>$V$38</f>
        <v>серебро</v>
      </c>
      <c r="W304" s="29" t="str">
        <f>$W$38</f>
        <v>платина</v>
      </c>
      <c r="X304" s="29" t="str">
        <f>$X$38</f>
        <v>паладий</v>
      </c>
      <c r="Y304" s="29" t="str">
        <f>$Y$38</f>
        <v>Зол/тр.ун</v>
      </c>
      <c r="Z304" s="29" t="str">
        <f>$Z$38</f>
        <v>Сер/тр.ун</v>
      </c>
      <c r="AA304" s="29" t="str">
        <f>AA38</f>
        <v>Плат/тр.ун</v>
      </c>
      <c r="AB304" s="29" t="str">
        <f>AB38</f>
        <v>Палл/тр.ун</v>
      </c>
      <c r="AC304" s="29" t="str">
        <f>AC38</f>
        <v>Уголь</v>
      </c>
      <c r="AD304" s="29" t="str">
        <f>AD38</f>
        <v>Gas</v>
      </c>
    </row>
    <row r="305" spans="1:49" hidden="1" outlineLevel="1" x14ac:dyDescent="0.25">
      <c r="A305" s="19" t="s">
        <v>38</v>
      </c>
      <c r="B305" s="21">
        <f>B273</f>
        <v>63</v>
      </c>
      <c r="C305" s="21">
        <f t="shared" ref="C305:AD305" si="226">C273</f>
        <v>60</v>
      </c>
      <c r="D305" s="21"/>
      <c r="E305" s="21"/>
      <c r="F305" s="21" t="str">
        <f t="shared" si="226"/>
        <v>-</v>
      </c>
      <c r="G305" s="21" t="str">
        <f t="shared" si="226"/>
        <v>-</v>
      </c>
      <c r="H305" s="21" t="str">
        <f t="shared" si="226"/>
        <v>-</v>
      </c>
      <c r="I305" s="21" t="str">
        <f t="shared" si="226"/>
        <v>-</v>
      </c>
      <c r="J305" s="21" t="str">
        <f t="shared" si="226"/>
        <v>-</v>
      </c>
      <c r="K305" s="21">
        <f t="shared" si="226"/>
        <v>0.12759999999999999</v>
      </c>
      <c r="L305" s="21">
        <f>L273</f>
        <v>470</v>
      </c>
      <c r="M305" s="21">
        <f>M273</f>
        <v>100</v>
      </c>
      <c r="N305" s="21">
        <f>N273</f>
        <v>0.8</v>
      </c>
      <c r="O305" s="21">
        <f>O273</f>
        <v>0.6</v>
      </c>
      <c r="P305" s="21">
        <f t="shared" si="226"/>
        <v>8000</v>
      </c>
      <c r="Q305" s="21">
        <f t="shared" si="226"/>
        <v>3000</v>
      </c>
      <c r="R305" s="21">
        <f t="shared" si="226"/>
        <v>22000</v>
      </c>
      <c r="S305" s="21">
        <f t="shared" si="226"/>
        <v>2000</v>
      </c>
      <c r="T305" s="21">
        <f t="shared" si="226"/>
        <v>2200</v>
      </c>
      <c r="U305" s="21">
        <f t="shared" si="226"/>
        <v>3200</v>
      </c>
      <c r="V305" s="21">
        <f t="shared" si="226"/>
        <v>37</v>
      </c>
      <c r="W305" s="21">
        <f t="shared" si="226"/>
        <v>1750</v>
      </c>
      <c r="X305" s="21">
        <f t="shared" si="226"/>
        <v>4000</v>
      </c>
      <c r="Y305" s="21">
        <f t="shared" si="226"/>
        <v>0</v>
      </c>
      <c r="Z305" s="21">
        <f t="shared" si="226"/>
        <v>0</v>
      </c>
      <c r="AA305" s="21">
        <f t="shared" si="226"/>
        <v>0</v>
      </c>
      <c r="AB305" s="21">
        <f t="shared" si="226"/>
        <v>0</v>
      </c>
      <c r="AC305" s="21" t="str">
        <f t="shared" si="226"/>
        <v>-</v>
      </c>
      <c r="AD305" s="21" t="str">
        <f t="shared" si="226"/>
        <v>-</v>
      </c>
    </row>
    <row r="306" spans="1:49" hidden="1" outlineLevel="1" x14ac:dyDescent="0.25">
      <c r="A306" s="14" t="s">
        <v>39</v>
      </c>
      <c r="B306" s="80" t="s">
        <v>52</v>
      </c>
      <c r="C306" s="80" t="s">
        <v>52</v>
      </c>
      <c r="D306" s="80"/>
      <c r="E306" s="80"/>
      <c r="F306" s="80" t="s">
        <v>52</v>
      </c>
      <c r="G306" s="80" t="s">
        <v>52</v>
      </c>
      <c r="H306" s="80" t="s">
        <v>52</v>
      </c>
      <c r="I306" s="80" t="s">
        <v>52</v>
      </c>
      <c r="J306" s="80" t="s">
        <v>52</v>
      </c>
      <c r="K306" s="80" t="s">
        <v>52</v>
      </c>
      <c r="L306" s="80" t="s">
        <v>52</v>
      </c>
      <c r="M306" s="80" t="s">
        <v>52</v>
      </c>
      <c r="N306" s="80" t="s">
        <v>52</v>
      </c>
      <c r="O306" s="80" t="s">
        <v>52</v>
      </c>
      <c r="P306" s="80">
        <f t="shared" ref="P306:P332" si="227">IFERROR((P114*B114/$P$113/$B$113-1)*100,0)</f>
        <v>16.897715153769855</v>
      </c>
      <c r="Q306" s="80">
        <f t="shared" ref="Q306:Q332" si="228">IFERROR((Q114*B114/$Q$113/$B$113-1)*100,0)</f>
        <v>11.609609788359787</v>
      </c>
      <c r="R306" s="80">
        <f t="shared" ref="R306:R332" si="229">IFERROR((R114*B114/$R$113/$B$113-1)*100,0)</f>
        <v>48.502964917027434</v>
      </c>
      <c r="S306" s="80">
        <f t="shared" ref="S306:S332" si="230">IFERROR((S114*B114/$S$113/$B$113-1)*100,0)</f>
        <v>28.966039186507953</v>
      </c>
      <c r="T306" s="80">
        <f t="shared" ref="T306:T332" si="231">IFERROR((T114*B114/$T$113/$B$113-1)*100,0)</f>
        <v>14.691738816738798</v>
      </c>
      <c r="U306" s="80" t="s">
        <v>52</v>
      </c>
      <c r="V306" s="80" t="s">
        <v>52</v>
      </c>
      <c r="W306" s="80" t="s">
        <v>52</v>
      </c>
      <c r="X306" s="80" t="s">
        <v>52</v>
      </c>
      <c r="Y306" s="80">
        <f t="shared" ref="Y306:Y332" si="232">IFERROR((Y114*B114/$Y$113/$B$113-1)*100,0)</f>
        <v>0</v>
      </c>
      <c r="Z306" s="80">
        <f t="shared" ref="Z306:Z332" si="233">IFERROR((Z114*B114/$Z$113/$B$113-1)*100,0)</f>
        <v>0</v>
      </c>
      <c r="AA306" s="80" t="s">
        <v>52</v>
      </c>
      <c r="AB306" s="80" t="s">
        <v>52</v>
      </c>
      <c r="AC306" s="80" t="s">
        <v>52</v>
      </c>
      <c r="AD306" s="80" t="s">
        <v>52</v>
      </c>
    </row>
    <row r="307" spans="1:49" hidden="1" outlineLevel="1" x14ac:dyDescent="0.25">
      <c r="A307" s="14" t="s">
        <v>40</v>
      </c>
      <c r="B307" s="81" t="s">
        <v>52</v>
      </c>
      <c r="C307" s="81" t="s">
        <v>52</v>
      </c>
      <c r="D307" s="81"/>
      <c r="E307" s="81"/>
      <c r="F307" s="81" t="s">
        <v>52</v>
      </c>
      <c r="G307" s="81" t="s">
        <v>52</v>
      </c>
      <c r="H307" s="81" t="s">
        <v>52</v>
      </c>
      <c r="I307" s="81" t="s">
        <v>52</v>
      </c>
      <c r="J307" s="81" t="s">
        <v>52</v>
      </c>
      <c r="K307" s="81" t="s">
        <v>52</v>
      </c>
      <c r="L307" s="81" t="s">
        <v>52</v>
      </c>
      <c r="M307" s="81" t="s">
        <v>52</v>
      </c>
      <c r="N307" s="81" t="s">
        <v>52</v>
      </c>
      <c r="O307" s="81" t="s">
        <v>52</v>
      </c>
      <c r="P307" s="81">
        <f t="shared" si="227"/>
        <v>-100</v>
      </c>
      <c r="Q307" s="81">
        <f t="shared" si="228"/>
        <v>-100</v>
      </c>
      <c r="R307" s="81">
        <f t="shared" si="229"/>
        <v>-100</v>
      </c>
      <c r="S307" s="81">
        <f t="shared" si="230"/>
        <v>-100</v>
      </c>
      <c r="T307" s="81">
        <f t="shared" si="231"/>
        <v>-100</v>
      </c>
      <c r="U307" s="81" t="s">
        <v>52</v>
      </c>
      <c r="V307" s="81" t="s">
        <v>52</v>
      </c>
      <c r="W307" s="81" t="s">
        <v>52</v>
      </c>
      <c r="X307" s="81" t="s">
        <v>52</v>
      </c>
      <c r="Y307" s="81">
        <f t="shared" si="232"/>
        <v>0</v>
      </c>
      <c r="Z307" s="81">
        <f t="shared" si="233"/>
        <v>0</v>
      </c>
      <c r="AA307" s="81" t="s">
        <v>52</v>
      </c>
      <c r="AB307" s="81" t="s">
        <v>52</v>
      </c>
      <c r="AC307" s="81" t="s">
        <v>52</v>
      </c>
      <c r="AD307" s="81" t="s">
        <v>52</v>
      </c>
    </row>
    <row r="308" spans="1:49" hidden="1" outlineLevel="1" x14ac:dyDescent="0.25">
      <c r="A308" s="257" t="s">
        <v>55</v>
      </c>
      <c r="B308" s="260" t="s">
        <v>52</v>
      </c>
      <c r="C308" s="260" t="s">
        <v>52</v>
      </c>
      <c r="D308" s="260"/>
      <c r="E308" s="260"/>
      <c r="F308" s="260" t="s">
        <v>52</v>
      </c>
      <c r="G308" s="260" t="s">
        <v>52</v>
      </c>
      <c r="H308" s="260" t="s">
        <v>52</v>
      </c>
      <c r="I308" s="260" t="s">
        <v>52</v>
      </c>
      <c r="J308" s="260" t="s">
        <v>52</v>
      </c>
      <c r="K308" s="260" t="s">
        <v>52</v>
      </c>
      <c r="L308" s="260" t="s">
        <v>52</v>
      </c>
      <c r="M308" s="260" t="s">
        <v>52</v>
      </c>
      <c r="N308" s="260" t="s">
        <v>52</v>
      </c>
      <c r="O308" s="260" t="s">
        <v>52</v>
      </c>
      <c r="P308" s="260">
        <f t="shared" si="227"/>
        <v>16.897715153769855</v>
      </c>
      <c r="Q308" s="260">
        <f t="shared" si="228"/>
        <v>11.609609788359787</v>
      </c>
      <c r="R308" s="260">
        <f t="shared" si="229"/>
        <v>48.502964917027434</v>
      </c>
      <c r="S308" s="260">
        <f t="shared" si="230"/>
        <v>28.966039186507953</v>
      </c>
      <c r="T308" s="260">
        <f t="shared" si="231"/>
        <v>14.691738816738798</v>
      </c>
      <c r="U308" s="260" t="s">
        <v>52</v>
      </c>
      <c r="V308" s="260" t="s">
        <v>52</v>
      </c>
      <c r="W308" s="260" t="s">
        <v>52</v>
      </c>
      <c r="X308" s="260" t="s">
        <v>52</v>
      </c>
      <c r="Y308" s="260">
        <f t="shared" si="232"/>
        <v>0</v>
      </c>
      <c r="Z308" s="260">
        <f t="shared" si="233"/>
        <v>0</v>
      </c>
      <c r="AA308" s="260" t="s">
        <v>52</v>
      </c>
      <c r="AB308" s="260" t="s">
        <v>52</v>
      </c>
      <c r="AC308" s="260" t="s">
        <v>52</v>
      </c>
      <c r="AD308" s="260" t="s">
        <v>52</v>
      </c>
    </row>
    <row r="309" spans="1:49" hidden="1" outlineLevel="1" x14ac:dyDescent="0.25">
      <c r="A309" s="14" t="s">
        <v>41</v>
      </c>
      <c r="B309" s="81" t="s">
        <v>52</v>
      </c>
      <c r="C309" s="81" t="s">
        <v>52</v>
      </c>
      <c r="D309" s="81"/>
      <c r="E309" s="81"/>
      <c r="F309" s="81" t="s">
        <v>52</v>
      </c>
      <c r="G309" s="81" t="s">
        <v>52</v>
      </c>
      <c r="H309" s="81" t="s">
        <v>52</v>
      </c>
      <c r="I309" s="81" t="s">
        <v>52</v>
      </c>
      <c r="J309" s="81" t="s">
        <v>52</v>
      </c>
      <c r="K309" s="81" t="s">
        <v>52</v>
      </c>
      <c r="L309" s="81" t="s">
        <v>52</v>
      </c>
      <c r="M309" s="81" t="s">
        <v>52</v>
      </c>
      <c r="N309" s="81" t="s">
        <v>52</v>
      </c>
      <c r="O309" s="81" t="s">
        <v>52</v>
      </c>
      <c r="P309" s="81">
        <f t="shared" si="227"/>
        <v>-100</v>
      </c>
      <c r="Q309" s="81">
        <f t="shared" si="228"/>
        <v>-100</v>
      </c>
      <c r="R309" s="81">
        <f t="shared" si="229"/>
        <v>-100</v>
      </c>
      <c r="S309" s="81">
        <f t="shared" si="230"/>
        <v>-100</v>
      </c>
      <c r="T309" s="81">
        <f t="shared" si="231"/>
        <v>-100</v>
      </c>
      <c r="U309" s="81" t="s">
        <v>52</v>
      </c>
      <c r="V309" s="81" t="s">
        <v>52</v>
      </c>
      <c r="W309" s="81" t="s">
        <v>52</v>
      </c>
      <c r="X309" s="81" t="s">
        <v>52</v>
      </c>
      <c r="Y309" s="81">
        <f t="shared" si="232"/>
        <v>0</v>
      </c>
      <c r="Z309" s="81">
        <f t="shared" si="233"/>
        <v>0</v>
      </c>
      <c r="AA309" s="81" t="s">
        <v>52</v>
      </c>
      <c r="AB309" s="81" t="s">
        <v>52</v>
      </c>
      <c r="AC309" s="81" t="s">
        <v>52</v>
      </c>
      <c r="AD309" s="81" t="s">
        <v>52</v>
      </c>
    </row>
    <row r="310" spans="1:49" hidden="1" outlineLevel="1" x14ac:dyDescent="0.25">
      <c r="A310" s="257" t="s">
        <v>16</v>
      </c>
      <c r="B310" s="260" t="s">
        <v>52</v>
      </c>
      <c r="C310" s="260" t="s">
        <v>52</v>
      </c>
      <c r="D310" s="260"/>
      <c r="E310" s="260"/>
      <c r="F310" s="260" t="s">
        <v>52</v>
      </c>
      <c r="G310" s="260" t="s">
        <v>52</v>
      </c>
      <c r="H310" s="260" t="s">
        <v>52</v>
      </c>
      <c r="I310" s="260" t="s">
        <v>52</v>
      </c>
      <c r="J310" s="260" t="s">
        <v>52</v>
      </c>
      <c r="K310" s="260" t="s">
        <v>52</v>
      </c>
      <c r="L310" s="260" t="s">
        <v>52</v>
      </c>
      <c r="M310" s="260" t="s">
        <v>52</v>
      </c>
      <c r="N310" s="260" t="s">
        <v>52</v>
      </c>
      <c r="O310" s="260" t="s">
        <v>52</v>
      </c>
      <c r="P310" s="260">
        <f t="shared" si="227"/>
        <v>16.897715153769855</v>
      </c>
      <c r="Q310" s="260">
        <f t="shared" si="228"/>
        <v>11.609609788359787</v>
      </c>
      <c r="R310" s="260">
        <f t="shared" si="229"/>
        <v>48.502964917027434</v>
      </c>
      <c r="S310" s="260">
        <f t="shared" si="230"/>
        <v>28.966039186507953</v>
      </c>
      <c r="T310" s="260">
        <f t="shared" si="231"/>
        <v>14.691738816738798</v>
      </c>
      <c r="U310" s="260" t="s">
        <v>52</v>
      </c>
      <c r="V310" s="260" t="s">
        <v>52</v>
      </c>
      <c r="W310" s="260" t="s">
        <v>52</v>
      </c>
      <c r="X310" s="260" t="s">
        <v>52</v>
      </c>
      <c r="Y310" s="260">
        <f t="shared" si="232"/>
        <v>0</v>
      </c>
      <c r="Z310" s="260">
        <f t="shared" si="233"/>
        <v>0</v>
      </c>
      <c r="AA310" s="260" t="s">
        <v>52</v>
      </c>
      <c r="AB310" s="260" t="s">
        <v>52</v>
      </c>
      <c r="AC310" s="260" t="s">
        <v>52</v>
      </c>
      <c r="AD310" s="260" t="s">
        <v>52</v>
      </c>
    </row>
    <row r="311" spans="1:49" hidden="1" outlineLevel="1" x14ac:dyDescent="0.25">
      <c r="A311" s="14" t="s">
        <v>42</v>
      </c>
      <c r="B311" s="81" t="s">
        <v>52</v>
      </c>
      <c r="C311" s="81" t="s">
        <v>52</v>
      </c>
      <c r="D311" s="81"/>
      <c r="E311" s="81"/>
      <c r="F311" s="81" t="s">
        <v>52</v>
      </c>
      <c r="G311" s="81" t="s">
        <v>52</v>
      </c>
      <c r="H311" s="81" t="s">
        <v>52</v>
      </c>
      <c r="I311" s="81" t="s">
        <v>52</v>
      </c>
      <c r="J311" s="81" t="s">
        <v>52</v>
      </c>
      <c r="K311" s="81" t="s">
        <v>52</v>
      </c>
      <c r="L311" s="81" t="s">
        <v>52</v>
      </c>
      <c r="M311" s="81" t="s">
        <v>52</v>
      </c>
      <c r="N311" s="81" t="s">
        <v>52</v>
      </c>
      <c r="O311" s="81" t="s">
        <v>52</v>
      </c>
      <c r="P311" s="81">
        <f t="shared" si="227"/>
        <v>-100</v>
      </c>
      <c r="Q311" s="81">
        <f t="shared" si="228"/>
        <v>-100</v>
      </c>
      <c r="R311" s="81">
        <f t="shared" si="229"/>
        <v>-100</v>
      </c>
      <c r="S311" s="81">
        <f t="shared" si="230"/>
        <v>-100</v>
      </c>
      <c r="T311" s="81">
        <f t="shared" si="231"/>
        <v>-100</v>
      </c>
      <c r="U311" s="81" t="s">
        <v>52</v>
      </c>
      <c r="V311" s="81" t="s">
        <v>52</v>
      </c>
      <c r="W311" s="81" t="s">
        <v>52</v>
      </c>
      <c r="X311" s="81" t="s">
        <v>52</v>
      </c>
      <c r="Y311" s="81">
        <f t="shared" si="232"/>
        <v>0</v>
      </c>
      <c r="Z311" s="81">
        <f t="shared" si="233"/>
        <v>0</v>
      </c>
      <c r="AA311" s="81" t="s">
        <v>52</v>
      </c>
      <c r="AB311" s="81" t="s">
        <v>52</v>
      </c>
      <c r="AC311" s="81" t="s">
        <v>52</v>
      </c>
      <c r="AD311" s="81" t="s">
        <v>52</v>
      </c>
    </row>
    <row r="312" spans="1:49" hidden="1" outlineLevel="1" x14ac:dyDescent="0.25">
      <c r="A312" s="257" t="s">
        <v>56</v>
      </c>
      <c r="B312" s="260" t="s">
        <v>52</v>
      </c>
      <c r="C312" s="260" t="s">
        <v>52</v>
      </c>
      <c r="D312" s="260"/>
      <c r="E312" s="260"/>
      <c r="F312" s="260" t="s">
        <v>52</v>
      </c>
      <c r="G312" s="260" t="s">
        <v>52</v>
      </c>
      <c r="H312" s="260" t="s">
        <v>52</v>
      </c>
      <c r="I312" s="260" t="s">
        <v>52</v>
      </c>
      <c r="J312" s="260" t="s">
        <v>52</v>
      </c>
      <c r="K312" s="260" t="s">
        <v>52</v>
      </c>
      <c r="L312" s="260" t="s">
        <v>52</v>
      </c>
      <c r="M312" s="260" t="s">
        <v>52</v>
      </c>
      <c r="N312" s="260" t="s">
        <v>52</v>
      </c>
      <c r="O312" s="260" t="s">
        <v>52</v>
      </c>
      <c r="P312" s="260">
        <f t="shared" si="227"/>
        <v>16.897715153769855</v>
      </c>
      <c r="Q312" s="260">
        <f t="shared" si="228"/>
        <v>11.609609788359787</v>
      </c>
      <c r="R312" s="260">
        <f t="shared" si="229"/>
        <v>48.502964917027434</v>
      </c>
      <c r="S312" s="260">
        <f t="shared" si="230"/>
        <v>28.966039186507953</v>
      </c>
      <c r="T312" s="260">
        <f t="shared" si="231"/>
        <v>14.691738816738798</v>
      </c>
      <c r="U312" s="260" t="s">
        <v>52</v>
      </c>
      <c r="V312" s="260" t="s">
        <v>52</v>
      </c>
      <c r="W312" s="260" t="s">
        <v>52</v>
      </c>
      <c r="X312" s="260" t="s">
        <v>52</v>
      </c>
      <c r="Y312" s="260">
        <f t="shared" si="232"/>
        <v>0</v>
      </c>
      <c r="Z312" s="260">
        <f t="shared" si="233"/>
        <v>0</v>
      </c>
      <c r="AA312" s="260" t="s">
        <v>52</v>
      </c>
      <c r="AB312" s="260" t="s">
        <v>52</v>
      </c>
      <c r="AC312" s="260" t="s">
        <v>52</v>
      </c>
      <c r="AD312" s="260" t="s">
        <v>52</v>
      </c>
      <c r="AW312" s="146"/>
    </row>
    <row r="313" spans="1:49" hidden="1" outlineLevel="1" x14ac:dyDescent="0.25">
      <c r="A313" s="14" t="s">
        <v>43</v>
      </c>
      <c r="B313" s="81" t="s">
        <v>52</v>
      </c>
      <c r="C313" s="81" t="s">
        <v>52</v>
      </c>
      <c r="D313" s="81"/>
      <c r="E313" s="81"/>
      <c r="F313" s="81" t="s">
        <v>52</v>
      </c>
      <c r="G313" s="81" t="s">
        <v>52</v>
      </c>
      <c r="H313" s="81" t="s">
        <v>52</v>
      </c>
      <c r="I313" s="81" t="s">
        <v>52</v>
      </c>
      <c r="J313" s="81" t="s">
        <v>52</v>
      </c>
      <c r="K313" s="81" t="s">
        <v>52</v>
      </c>
      <c r="L313" s="81" t="s">
        <v>52</v>
      </c>
      <c r="M313" s="81" t="s">
        <v>52</v>
      </c>
      <c r="N313" s="81" t="s">
        <v>52</v>
      </c>
      <c r="O313" s="81" t="s">
        <v>52</v>
      </c>
      <c r="P313" s="81">
        <f t="shared" si="227"/>
        <v>-100</v>
      </c>
      <c r="Q313" s="81">
        <f t="shared" si="228"/>
        <v>-100</v>
      </c>
      <c r="R313" s="81">
        <f t="shared" si="229"/>
        <v>-100</v>
      </c>
      <c r="S313" s="81">
        <f t="shared" si="230"/>
        <v>-100</v>
      </c>
      <c r="T313" s="81">
        <f t="shared" si="231"/>
        <v>-100</v>
      </c>
      <c r="U313" s="81" t="s">
        <v>52</v>
      </c>
      <c r="V313" s="81" t="s">
        <v>52</v>
      </c>
      <c r="W313" s="81" t="s">
        <v>52</v>
      </c>
      <c r="X313" s="81" t="s">
        <v>52</v>
      </c>
      <c r="Y313" s="81">
        <f t="shared" si="232"/>
        <v>0</v>
      </c>
      <c r="Z313" s="81">
        <f t="shared" si="233"/>
        <v>0</v>
      </c>
      <c r="AA313" s="81" t="s">
        <v>52</v>
      </c>
      <c r="AB313" s="81" t="s">
        <v>52</v>
      </c>
      <c r="AC313" s="81" t="s">
        <v>52</v>
      </c>
      <c r="AD313" s="81" t="s">
        <v>52</v>
      </c>
    </row>
    <row r="314" spans="1:49" hidden="1" outlineLevel="1" x14ac:dyDescent="0.25">
      <c r="A314" s="257" t="s">
        <v>57</v>
      </c>
      <c r="B314" s="260" t="s">
        <v>52</v>
      </c>
      <c r="C314" s="260" t="s">
        <v>52</v>
      </c>
      <c r="D314" s="260"/>
      <c r="E314" s="260"/>
      <c r="F314" s="260" t="s">
        <v>52</v>
      </c>
      <c r="G314" s="260" t="s">
        <v>52</v>
      </c>
      <c r="H314" s="260" t="s">
        <v>52</v>
      </c>
      <c r="I314" s="260" t="s">
        <v>52</v>
      </c>
      <c r="J314" s="260" t="s">
        <v>52</v>
      </c>
      <c r="K314" s="260" t="s">
        <v>52</v>
      </c>
      <c r="L314" s="260" t="s">
        <v>52</v>
      </c>
      <c r="M314" s="260" t="s">
        <v>52</v>
      </c>
      <c r="N314" s="260" t="s">
        <v>52</v>
      </c>
      <c r="O314" s="260" t="s">
        <v>52</v>
      </c>
      <c r="P314" s="260">
        <f t="shared" si="227"/>
        <v>16.897715153769855</v>
      </c>
      <c r="Q314" s="260">
        <f t="shared" si="228"/>
        <v>11.609609788359787</v>
      </c>
      <c r="R314" s="260">
        <f t="shared" si="229"/>
        <v>48.502964917027434</v>
      </c>
      <c r="S314" s="260">
        <f t="shared" si="230"/>
        <v>28.966039186507953</v>
      </c>
      <c r="T314" s="260">
        <f t="shared" si="231"/>
        <v>14.691738816738798</v>
      </c>
      <c r="U314" s="260" t="s">
        <v>52</v>
      </c>
      <c r="V314" s="260" t="s">
        <v>52</v>
      </c>
      <c r="W314" s="260" t="s">
        <v>52</v>
      </c>
      <c r="X314" s="260" t="s">
        <v>52</v>
      </c>
      <c r="Y314" s="260">
        <f t="shared" si="232"/>
        <v>0</v>
      </c>
      <c r="Z314" s="260">
        <f t="shared" si="233"/>
        <v>0</v>
      </c>
      <c r="AA314" s="260" t="s">
        <v>52</v>
      </c>
      <c r="AB314" s="260" t="s">
        <v>52</v>
      </c>
      <c r="AC314" s="260" t="s">
        <v>52</v>
      </c>
      <c r="AD314" s="260" t="s">
        <v>52</v>
      </c>
      <c r="AF314" s="148"/>
      <c r="AG314" s="148"/>
      <c r="AH314" s="148"/>
      <c r="AI314" s="148"/>
      <c r="AJ314" s="148"/>
      <c r="AK314" s="148"/>
    </row>
    <row r="315" spans="1:49" hidden="1" outlineLevel="1" x14ac:dyDescent="0.25">
      <c r="A315" s="14" t="s">
        <v>44</v>
      </c>
      <c r="B315" s="81" t="s">
        <v>52</v>
      </c>
      <c r="C315" s="81" t="s">
        <v>52</v>
      </c>
      <c r="D315" s="81"/>
      <c r="E315" s="81"/>
      <c r="F315" s="81" t="s">
        <v>52</v>
      </c>
      <c r="G315" s="81" t="s">
        <v>52</v>
      </c>
      <c r="H315" s="81" t="s">
        <v>52</v>
      </c>
      <c r="I315" s="81" t="s">
        <v>52</v>
      </c>
      <c r="J315" s="81" t="s">
        <v>52</v>
      </c>
      <c r="K315" s="81" t="s">
        <v>52</v>
      </c>
      <c r="L315" s="81" t="s">
        <v>52</v>
      </c>
      <c r="M315" s="81" t="s">
        <v>52</v>
      </c>
      <c r="N315" s="81" t="s">
        <v>52</v>
      </c>
      <c r="O315" s="81" t="s">
        <v>52</v>
      </c>
      <c r="P315" s="81">
        <f t="shared" si="227"/>
        <v>-100</v>
      </c>
      <c r="Q315" s="81">
        <f t="shared" si="228"/>
        <v>-100</v>
      </c>
      <c r="R315" s="81">
        <f t="shared" si="229"/>
        <v>-100</v>
      </c>
      <c r="S315" s="81">
        <f t="shared" si="230"/>
        <v>-100</v>
      </c>
      <c r="T315" s="81">
        <f t="shared" si="231"/>
        <v>-100</v>
      </c>
      <c r="U315" s="81" t="s">
        <v>52</v>
      </c>
      <c r="V315" s="81" t="s">
        <v>52</v>
      </c>
      <c r="W315" s="81" t="s">
        <v>52</v>
      </c>
      <c r="X315" s="81" t="s">
        <v>52</v>
      </c>
      <c r="Y315" s="81">
        <f t="shared" si="232"/>
        <v>0</v>
      </c>
      <c r="Z315" s="81">
        <f t="shared" si="233"/>
        <v>0</v>
      </c>
      <c r="AA315" s="81" t="s">
        <v>52</v>
      </c>
      <c r="AB315" s="81" t="s">
        <v>52</v>
      </c>
      <c r="AC315" s="81" t="s">
        <v>52</v>
      </c>
      <c r="AD315" s="81" t="s">
        <v>52</v>
      </c>
      <c r="AF315" s="147"/>
      <c r="AG315" s="147"/>
      <c r="AH315" s="147"/>
      <c r="AI315" s="147"/>
      <c r="AJ315" s="147"/>
      <c r="AK315" s="147"/>
    </row>
    <row r="316" spans="1:49" hidden="1" outlineLevel="1" x14ac:dyDescent="0.25">
      <c r="A316" s="257" t="s">
        <v>17</v>
      </c>
      <c r="B316" s="260" t="s">
        <v>52</v>
      </c>
      <c r="C316" s="260" t="s">
        <v>52</v>
      </c>
      <c r="D316" s="260"/>
      <c r="E316" s="260"/>
      <c r="F316" s="260" t="s">
        <v>52</v>
      </c>
      <c r="G316" s="260" t="s">
        <v>52</v>
      </c>
      <c r="H316" s="260" t="s">
        <v>52</v>
      </c>
      <c r="I316" s="260" t="s">
        <v>52</v>
      </c>
      <c r="J316" s="260" t="s">
        <v>52</v>
      </c>
      <c r="K316" s="260" t="s">
        <v>52</v>
      </c>
      <c r="L316" s="260" t="s">
        <v>52</v>
      </c>
      <c r="M316" s="260" t="s">
        <v>52</v>
      </c>
      <c r="N316" s="260" t="s">
        <v>52</v>
      </c>
      <c r="O316" s="260" t="s">
        <v>52</v>
      </c>
      <c r="P316" s="260">
        <f t="shared" si="227"/>
        <v>-100</v>
      </c>
      <c r="Q316" s="260">
        <f t="shared" si="228"/>
        <v>-100</v>
      </c>
      <c r="R316" s="260">
        <f t="shared" si="229"/>
        <v>-100</v>
      </c>
      <c r="S316" s="260">
        <f t="shared" si="230"/>
        <v>-100</v>
      </c>
      <c r="T316" s="260">
        <f t="shared" si="231"/>
        <v>-100</v>
      </c>
      <c r="U316" s="260" t="s">
        <v>52</v>
      </c>
      <c r="V316" s="260" t="s">
        <v>52</v>
      </c>
      <c r="W316" s="260" t="s">
        <v>52</v>
      </c>
      <c r="X316" s="260" t="s">
        <v>52</v>
      </c>
      <c r="Y316" s="260">
        <f t="shared" si="232"/>
        <v>0</v>
      </c>
      <c r="Z316" s="260">
        <f t="shared" si="233"/>
        <v>0</v>
      </c>
      <c r="AA316" s="260" t="s">
        <v>52</v>
      </c>
      <c r="AB316" s="260" t="s">
        <v>52</v>
      </c>
      <c r="AC316" s="260" t="s">
        <v>52</v>
      </c>
      <c r="AD316" s="260" t="s">
        <v>52</v>
      </c>
    </row>
    <row r="317" spans="1:49" hidden="1" outlineLevel="1" x14ac:dyDescent="0.25">
      <c r="A317" s="257" t="s">
        <v>20</v>
      </c>
      <c r="B317" s="260" t="s">
        <v>52</v>
      </c>
      <c r="C317" s="260" t="s">
        <v>52</v>
      </c>
      <c r="D317" s="260"/>
      <c r="E317" s="260"/>
      <c r="F317" s="260" t="s">
        <v>52</v>
      </c>
      <c r="G317" s="260" t="s">
        <v>52</v>
      </c>
      <c r="H317" s="260" t="s">
        <v>52</v>
      </c>
      <c r="I317" s="260" t="s">
        <v>52</v>
      </c>
      <c r="J317" s="260" t="s">
        <v>52</v>
      </c>
      <c r="K317" s="260" t="s">
        <v>52</v>
      </c>
      <c r="L317" s="260" t="s">
        <v>52</v>
      </c>
      <c r="M317" s="260" t="s">
        <v>52</v>
      </c>
      <c r="N317" s="260" t="s">
        <v>52</v>
      </c>
      <c r="O317" s="260" t="s">
        <v>52</v>
      </c>
      <c r="P317" s="260">
        <f t="shared" si="227"/>
        <v>16.897715153769855</v>
      </c>
      <c r="Q317" s="260">
        <f t="shared" si="228"/>
        <v>11.609609788359787</v>
      </c>
      <c r="R317" s="260">
        <f t="shared" si="229"/>
        <v>48.502964917027434</v>
      </c>
      <c r="S317" s="260">
        <f t="shared" si="230"/>
        <v>28.966039186507953</v>
      </c>
      <c r="T317" s="260">
        <f t="shared" si="231"/>
        <v>14.691738816738798</v>
      </c>
      <c r="U317" s="260" t="s">
        <v>52</v>
      </c>
      <c r="V317" s="260" t="s">
        <v>52</v>
      </c>
      <c r="W317" s="260" t="s">
        <v>52</v>
      </c>
      <c r="X317" s="260" t="s">
        <v>52</v>
      </c>
      <c r="Y317" s="260">
        <f t="shared" si="232"/>
        <v>0</v>
      </c>
      <c r="Z317" s="260">
        <f t="shared" si="233"/>
        <v>0</v>
      </c>
      <c r="AA317" s="260" t="s">
        <v>52</v>
      </c>
      <c r="AB317" s="260" t="s">
        <v>52</v>
      </c>
      <c r="AC317" s="260" t="s">
        <v>52</v>
      </c>
      <c r="AD317" s="260" t="s">
        <v>52</v>
      </c>
    </row>
    <row r="318" spans="1:49" hidden="1" outlineLevel="1" x14ac:dyDescent="0.25">
      <c r="A318" s="14" t="s">
        <v>45</v>
      </c>
      <c r="B318" s="81" t="s">
        <v>52</v>
      </c>
      <c r="C318" s="81" t="s">
        <v>52</v>
      </c>
      <c r="D318" s="81"/>
      <c r="E318" s="81"/>
      <c r="F318" s="81" t="s">
        <v>52</v>
      </c>
      <c r="G318" s="81" t="s">
        <v>52</v>
      </c>
      <c r="H318" s="81" t="s">
        <v>52</v>
      </c>
      <c r="I318" s="81" t="s">
        <v>52</v>
      </c>
      <c r="J318" s="81" t="s">
        <v>52</v>
      </c>
      <c r="K318" s="81" t="s">
        <v>52</v>
      </c>
      <c r="L318" s="81" t="s">
        <v>52</v>
      </c>
      <c r="M318" s="81" t="s">
        <v>52</v>
      </c>
      <c r="N318" s="81" t="s">
        <v>52</v>
      </c>
      <c r="O318" s="81" t="s">
        <v>52</v>
      </c>
      <c r="P318" s="81">
        <f t="shared" si="227"/>
        <v>-100</v>
      </c>
      <c r="Q318" s="81">
        <f t="shared" si="228"/>
        <v>-100</v>
      </c>
      <c r="R318" s="81">
        <f t="shared" si="229"/>
        <v>-100</v>
      </c>
      <c r="S318" s="81">
        <f t="shared" si="230"/>
        <v>-100</v>
      </c>
      <c r="T318" s="81">
        <f t="shared" si="231"/>
        <v>-100</v>
      </c>
      <c r="U318" s="81" t="s">
        <v>52</v>
      </c>
      <c r="V318" s="81" t="s">
        <v>52</v>
      </c>
      <c r="W318" s="81" t="s">
        <v>52</v>
      </c>
      <c r="X318" s="81" t="s">
        <v>52</v>
      </c>
      <c r="Y318" s="81">
        <f t="shared" si="232"/>
        <v>0</v>
      </c>
      <c r="Z318" s="81">
        <f t="shared" si="233"/>
        <v>0</v>
      </c>
      <c r="AA318" s="81" t="s">
        <v>52</v>
      </c>
      <c r="AB318" s="81" t="s">
        <v>52</v>
      </c>
      <c r="AC318" s="81" t="s">
        <v>52</v>
      </c>
      <c r="AD318" s="81" t="s">
        <v>52</v>
      </c>
    </row>
    <row r="319" spans="1:49" hidden="1" outlineLevel="1" x14ac:dyDescent="0.25">
      <c r="A319" s="257" t="s">
        <v>58</v>
      </c>
      <c r="B319" s="260" t="s">
        <v>52</v>
      </c>
      <c r="C319" s="260" t="s">
        <v>52</v>
      </c>
      <c r="D319" s="260"/>
      <c r="E319" s="260"/>
      <c r="F319" s="260" t="s">
        <v>52</v>
      </c>
      <c r="G319" s="260" t="s">
        <v>52</v>
      </c>
      <c r="H319" s="260" t="s">
        <v>52</v>
      </c>
      <c r="I319" s="260" t="s">
        <v>52</v>
      </c>
      <c r="J319" s="260" t="s">
        <v>52</v>
      </c>
      <c r="K319" s="260" t="s">
        <v>52</v>
      </c>
      <c r="L319" s="260" t="s">
        <v>52</v>
      </c>
      <c r="M319" s="260" t="s">
        <v>52</v>
      </c>
      <c r="N319" s="260" t="s">
        <v>52</v>
      </c>
      <c r="O319" s="260" t="s">
        <v>52</v>
      </c>
      <c r="P319" s="260">
        <f t="shared" si="227"/>
        <v>16.897715153769855</v>
      </c>
      <c r="Q319" s="260">
        <f t="shared" si="228"/>
        <v>11.609609788359787</v>
      </c>
      <c r="R319" s="260">
        <f t="shared" si="229"/>
        <v>48.502964917027434</v>
      </c>
      <c r="S319" s="260">
        <f t="shared" si="230"/>
        <v>28.966039186507953</v>
      </c>
      <c r="T319" s="260">
        <f t="shared" si="231"/>
        <v>14.691738816738798</v>
      </c>
      <c r="U319" s="260" t="s">
        <v>52</v>
      </c>
      <c r="V319" s="260" t="s">
        <v>52</v>
      </c>
      <c r="W319" s="260" t="s">
        <v>52</v>
      </c>
      <c r="X319" s="260" t="s">
        <v>52</v>
      </c>
      <c r="Y319" s="260">
        <f t="shared" si="232"/>
        <v>0</v>
      </c>
      <c r="Z319" s="260">
        <f t="shared" si="233"/>
        <v>0</v>
      </c>
      <c r="AA319" s="260" t="s">
        <v>52</v>
      </c>
      <c r="AB319" s="260" t="s">
        <v>52</v>
      </c>
      <c r="AC319" s="260" t="s">
        <v>52</v>
      </c>
      <c r="AD319" s="260" t="s">
        <v>52</v>
      </c>
    </row>
    <row r="320" spans="1:49" hidden="1" outlineLevel="1" x14ac:dyDescent="0.25">
      <c r="A320" s="14" t="s">
        <v>46</v>
      </c>
      <c r="B320" s="81" t="s">
        <v>52</v>
      </c>
      <c r="C320" s="81" t="s">
        <v>52</v>
      </c>
      <c r="D320" s="81"/>
      <c r="E320" s="81"/>
      <c r="F320" s="81" t="s">
        <v>52</v>
      </c>
      <c r="G320" s="81" t="s">
        <v>52</v>
      </c>
      <c r="H320" s="81" t="s">
        <v>52</v>
      </c>
      <c r="I320" s="81" t="s">
        <v>52</v>
      </c>
      <c r="J320" s="81" t="s">
        <v>52</v>
      </c>
      <c r="K320" s="81" t="s">
        <v>52</v>
      </c>
      <c r="L320" s="81" t="s">
        <v>52</v>
      </c>
      <c r="M320" s="81" t="s">
        <v>52</v>
      </c>
      <c r="N320" s="81" t="s">
        <v>52</v>
      </c>
      <c r="O320" s="81" t="s">
        <v>52</v>
      </c>
      <c r="P320" s="81">
        <f t="shared" si="227"/>
        <v>-100</v>
      </c>
      <c r="Q320" s="81">
        <f t="shared" si="228"/>
        <v>-100</v>
      </c>
      <c r="R320" s="81">
        <f t="shared" si="229"/>
        <v>-100</v>
      </c>
      <c r="S320" s="81">
        <f t="shared" si="230"/>
        <v>-100</v>
      </c>
      <c r="T320" s="81">
        <f t="shared" si="231"/>
        <v>-100</v>
      </c>
      <c r="U320" s="81" t="s">
        <v>52</v>
      </c>
      <c r="V320" s="81" t="s">
        <v>52</v>
      </c>
      <c r="W320" s="81" t="s">
        <v>52</v>
      </c>
      <c r="X320" s="81" t="s">
        <v>52</v>
      </c>
      <c r="Y320" s="81">
        <f t="shared" si="232"/>
        <v>0</v>
      </c>
      <c r="Z320" s="81">
        <f t="shared" si="233"/>
        <v>0</v>
      </c>
      <c r="AA320" s="81" t="s">
        <v>52</v>
      </c>
      <c r="AB320" s="81" t="s">
        <v>52</v>
      </c>
      <c r="AC320" s="81" t="s">
        <v>52</v>
      </c>
      <c r="AD320" s="81" t="s">
        <v>52</v>
      </c>
    </row>
    <row r="321" spans="1:68" hidden="1" outlineLevel="1" x14ac:dyDescent="0.25">
      <c r="A321" s="257" t="s">
        <v>59</v>
      </c>
      <c r="B321" s="260" t="s">
        <v>52</v>
      </c>
      <c r="C321" s="260" t="s">
        <v>52</v>
      </c>
      <c r="D321" s="260"/>
      <c r="E321" s="260"/>
      <c r="F321" s="260" t="s">
        <v>52</v>
      </c>
      <c r="G321" s="260" t="s">
        <v>52</v>
      </c>
      <c r="H321" s="260" t="s">
        <v>52</v>
      </c>
      <c r="I321" s="260" t="s">
        <v>52</v>
      </c>
      <c r="J321" s="260" t="s">
        <v>52</v>
      </c>
      <c r="K321" s="260" t="s">
        <v>52</v>
      </c>
      <c r="L321" s="260" t="s">
        <v>52</v>
      </c>
      <c r="M321" s="260" t="s">
        <v>52</v>
      </c>
      <c r="N321" s="260" t="s">
        <v>52</v>
      </c>
      <c r="O321" s="260" t="s">
        <v>52</v>
      </c>
      <c r="P321" s="260">
        <f t="shared" si="227"/>
        <v>16.897715153769855</v>
      </c>
      <c r="Q321" s="260">
        <f t="shared" si="228"/>
        <v>11.609609788359787</v>
      </c>
      <c r="R321" s="260">
        <f t="shared" si="229"/>
        <v>48.502964917027434</v>
      </c>
      <c r="S321" s="260">
        <f t="shared" si="230"/>
        <v>28.966039186507953</v>
      </c>
      <c r="T321" s="260">
        <f t="shared" si="231"/>
        <v>14.691738816738798</v>
      </c>
      <c r="U321" s="260" t="s">
        <v>52</v>
      </c>
      <c r="V321" s="260" t="s">
        <v>52</v>
      </c>
      <c r="W321" s="260" t="s">
        <v>52</v>
      </c>
      <c r="X321" s="260" t="s">
        <v>52</v>
      </c>
      <c r="Y321" s="260">
        <f t="shared" si="232"/>
        <v>0</v>
      </c>
      <c r="Z321" s="260">
        <f t="shared" si="233"/>
        <v>0</v>
      </c>
      <c r="AA321" s="260" t="s">
        <v>52</v>
      </c>
      <c r="AB321" s="260" t="s">
        <v>52</v>
      </c>
      <c r="AC321" s="260" t="s">
        <v>52</v>
      </c>
      <c r="AD321" s="260" t="s">
        <v>52</v>
      </c>
    </row>
    <row r="322" spans="1:68" hidden="1" outlineLevel="1" x14ac:dyDescent="0.25">
      <c r="A322" s="14" t="s">
        <v>47</v>
      </c>
      <c r="B322" s="81" t="s">
        <v>52</v>
      </c>
      <c r="C322" s="81" t="s">
        <v>52</v>
      </c>
      <c r="D322" s="81"/>
      <c r="E322" s="81"/>
      <c r="F322" s="81" t="s">
        <v>52</v>
      </c>
      <c r="G322" s="81" t="s">
        <v>52</v>
      </c>
      <c r="H322" s="81" t="s">
        <v>52</v>
      </c>
      <c r="I322" s="81" t="s">
        <v>52</v>
      </c>
      <c r="J322" s="81" t="s">
        <v>52</v>
      </c>
      <c r="K322" s="81" t="s">
        <v>52</v>
      </c>
      <c r="L322" s="81" t="s">
        <v>52</v>
      </c>
      <c r="M322" s="81" t="s">
        <v>52</v>
      </c>
      <c r="N322" s="81" t="s">
        <v>52</v>
      </c>
      <c r="O322" s="81" t="s">
        <v>52</v>
      </c>
      <c r="P322" s="81">
        <f t="shared" si="227"/>
        <v>-100</v>
      </c>
      <c r="Q322" s="81">
        <f t="shared" si="228"/>
        <v>-100</v>
      </c>
      <c r="R322" s="81">
        <f t="shared" si="229"/>
        <v>-100</v>
      </c>
      <c r="S322" s="81">
        <f t="shared" si="230"/>
        <v>-100</v>
      </c>
      <c r="T322" s="81">
        <f t="shared" si="231"/>
        <v>-100</v>
      </c>
      <c r="U322" s="88" t="s">
        <v>52</v>
      </c>
      <c r="V322" s="81" t="s">
        <v>52</v>
      </c>
      <c r="W322" s="81" t="s">
        <v>52</v>
      </c>
      <c r="X322" s="81" t="s">
        <v>52</v>
      </c>
      <c r="Y322" s="81">
        <f t="shared" si="232"/>
        <v>0</v>
      </c>
      <c r="Z322" s="81">
        <f t="shared" si="233"/>
        <v>0</v>
      </c>
      <c r="AA322" s="81" t="s">
        <v>52</v>
      </c>
      <c r="AB322" s="81" t="s">
        <v>52</v>
      </c>
      <c r="AC322" s="81" t="s">
        <v>52</v>
      </c>
      <c r="AD322" s="81" t="s">
        <v>52</v>
      </c>
    </row>
    <row r="323" spans="1:68" hidden="1" outlineLevel="1" x14ac:dyDescent="0.25">
      <c r="A323" s="257" t="s">
        <v>18</v>
      </c>
      <c r="B323" s="260" t="s">
        <v>52</v>
      </c>
      <c r="C323" s="260" t="s">
        <v>52</v>
      </c>
      <c r="D323" s="260"/>
      <c r="E323" s="260"/>
      <c r="F323" s="260" t="s">
        <v>52</v>
      </c>
      <c r="G323" s="260" t="s">
        <v>52</v>
      </c>
      <c r="H323" s="260" t="s">
        <v>52</v>
      </c>
      <c r="I323" s="260" t="s">
        <v>52</v>
      </c>
      <c r="J323" s="260" t="s">
        <v>52</v>
      </c>
      <c r="K323" s="260" t="s">
        <v>52</v>
      </c>
      <c r="L323" s="260" t="s">
        <v>52</v>
      </c>
      <c r="M323" s="260" t="s">
        <v>52</v>
      </c>
      <c r="N323" s="260" t="s">
        <v>52</v>
      </c>
      <c r="O323" s="260" t="s">
        <v>52</v>
      </c>
      <c r="P323" s="260">
        <f t="shared" si="227"/>
        <v>-100</v>
      </c>
      <c r="Q323" s="260">
        <f t="shared" si="228"/>
        <v>-100</v>
      </c>
      <c r="R323" s="260">
        <f t="shared" si="229"/>
        <v>-100</v>
      </c>
      <c r="S323" s="260">
        <f t="shared" si="230"/>
        <v>-100</v>
      </c>
      <c r="T323" s="260">
        <f t="shared" si="231"/>
        <v>-100</v>
      </c>
      <c r="U323" s="260" t="s">
        <v>52</v>
      </c>
      <c r="V323" s="260" t="s">
        <v>52</v>
      </c>
      <c r="W323" s="260" t="s">
        <v>52</v>
      </c>
      <c r="X323" s="260" t="s">
        <v>52</v>
      </c>
      <c r="Y323" s="260">
        <f t="shared" si="232"/>
        <v>0</v>
      </c>
      <c r="Z323" s="260">
        <f t="shared" si="233"/>
        <v>0</v>
      </c>
      <c r="AA323" s="260" t="s">
        <v>52</v>
      </c>
      <c r="AB323" s="260" t="s">
        <v>52</v>
      </c>
      <c r="AC323" s="260" t="s">
        <v>52</v>
      </c>
      <c r="AD323" s="260" t="s">
        <v>52</v>
      </c>
    </row>
    <row r="324" spans="1:68" hidden="1" outlineLevel="1" x14ac:dyDescent="0.25">
      <c r="A324" s="257" t="s">
        <v>21</v>
      </c>
      <c r="B324" s="260" t="s">
        <v>52</v>
      </c>
      <c r="C324" s="260" t="s">
        <v>52</v>
      </c>
      <c r="D324" s="260"/>
      <c r="E324" s="260"/>
      <c r="F324" s="260" t="s">
        <v>52</v>
      </c>
      <c r="G324" s="260" t="s">
        <v>52</v>
      </c>
      <c r="H324" s="260" t="s">
        <v>52</v>
      </c>
      <c r="I324" s="260" t="s">
        <v>52</v>
      </c>
      <c r="J324" s="260" t="s">
        <v>52</v>
      </c>
      <c r="K324" s="260" t="s">
        <v>52</v>
      </c>
      <c r="L324" s="260" t="s">
        <v>52</v>
      </c>
      <c r="M324" s="260" t="s">
        <v>52</v>
      </c>
      <c r="N324" s="260" t="s">
        <v>52</v>
      </c>
      <c r="O324" s="260" t="s">
        <v>52</v>
      </c>
      <c r="P324" s="260">
        <f t="shared" si="227"/>
        <v>16.897715153769855</v>
      </c>
      <c r="Q324" s="260">
        <f t="shared" si="228"/>
        <v>11.609609788359787</v>
      </c>
      <c r="R324" s="260">
        <f t="shared" si="229"/>
        <v>48.502964917027434</v>
      </c>
      <c r="S324" s="260">
        <f t="shared" si="230"/>
        <v>28.966039186507953</v>
      </c>
      <c r="T324" s="260">
        <f t="shared" si="231"/>
        <v>14.691738816738798</v>
      </c>
      <c r="U324" s="260" t="s">
        <v>52</v>
      </c>
      <c r="V324" s="260" t="s">
        <v>52</v>
      </c>
      <c r="W324" s="260" t="s">
        <v>52</v>
      </c>
      <c r="X324" s="260" t="s">
        <v>52</v>
      </c>
      <c r="Y324" s="260">
        <f t="shared" si="232"/>
        <v>0</v>
      </c>
      <c r="Z324" s="260">
        <f t="shared" si="233"/>
        <v>0</v>
      </c>
      <c r="AA324" s="260" t="s">
        <v>52</v>
      </c>
      <c r="AB324" s="260" t="s">
        <v>52</v>
      </c>
      <c r="AC324" s="260" t="s">
        <v>52</v>
      </c>
      <c r="AD324" s="260" t="s">
        <v>52</v>
      </c>
    </row>
    <row r="325" spans="1:68" hidden="1" outlineLevel="1" x14ac:dyDescent="0.25">
      <c r="A325" s="14" t="s">
        <v>48</v>
      </c>
      <c r="B325" s="80" t="s">
        <v>52</v>
      </c>
      <c r="C325" s="80" t="s">
        <v>52</v>
      </c>
      <c r="D325" s="80"/>
      <c r="E325" s="80"/>
      <c r="F325" s="80" t="s">
        <v>52</v>
      </c>
      <c r="G325" s="80" t="s">
        <v>52</v>
      </c>
      <c r="H325" s="80" t="s">
        <v>52</v>
      </c>
      <c r="I325" s="80" t="s">
        <v>52</v>
      </c>
      <c r="J325" s="80" t="s">
        <v>52</v>
      </c>
      <c r="K325" s="80" t="s">
        <v>52</v>
      </c>
      <c r="L325" s="80" t="s">
        <v>52</v>
      </c>
      <c r="M325" s="80" t="s">
        <v>52</v>
      </c>
      <c r="N325" s="80" t="s">
        <v>52</v>
      </c>
      <c r="O325" s="80" t="s">
        <v>52</v>
      </c>
      <c r="P325" s="80">
        <f t="shared" si="227"/>
        <v>-100</v>
      </c>
      <c r="Q325" s="80">
        <f t="shared" si="228"/>
        <v>-100</v>
      </c>
      <c r="R325" s="80">
        <f t="shared" si="229"/>
        <v>-100</v>
      </c>
      <c r="S325" s="80">
        <f t="shared" si="230"/>
        <v>-100</v>
      </c>
      <c r="T325" s="80">
        <f t="shared" si="231"/>
        <v>-100</v>
      </c>
      <c r="U325" s="89" t="s">
        <v>52</v>
      </c>
      <c r="V325" s="80" t="s">
        <v>52</v>
      </c>
      <c r="W325" s="80" t="s">
        <v>52</v>
      </c>
      <c r="X325" s="80" t="s">
        <v>52</v>
      </c>
      <c r="Y325" s="80">
        <f t="shared" si="232"/>
        <v>0</v>
      </c>
      <c r="Z325" s="80">
        <f t="shared" si="233"/>
        <v>0</v>
      </c>
      <c r="AA325" s="80" t="s">
        <v>52</v>
      </c>
      <c r="AB325" s="80" t="s">
        <v>52</v>
      </c>
      <c r="AC325" s="80" t="s">
        <v>52</v>
      </c>
      <c r="AD325" s="80" t="s">
        <v>52</v>
      </c>
    </row>
    <row r="326" spans="1:68" hidden="1" outlineLevel="1" x14ac:dyDescent="0.25">
      <c r="A326" s="257" t="s">
        <v>60</v>
      </c>
      <c r="B326" s="260" t="s">
        <v>52</v>
      </c>
      <c r="C326" s="260" t="s">
        <v>52</v>
      </c>
      <c r="D326" s="260"/>
      <c r="E326" s="260"/>
      <c r="F326" s="260" t="s">
        <v>52</v>
      </c>
      <c r="G326" s="260" t="s">
        <v>52</v>
      </c>
      <c r="H326" s="260" t="s">
        <v>52</v>
      </c>
      <c r="I326" s="260" t="s">
        <v>52</v>
      </c>
      <c r="J326" s="260" t="s">
        <v>52</v>
      </c>
      <c r="K326" s="260" t="s">
        <v>52</v>
      </c>
      <c r="L326" s="260" t="s">
        <v>52</v>
      </c>
      <c r="M326" s="260" t="s">
        <v>52</v>
      </c>
      <c r="N326" s="260" t="s">
        <v>52</v>
      </c>
      <c r="O326" s="260" t="s">
        <v>52</v>
      </c>
      <c r="P326" s="260">
        <f t="shared" si="227"/>
        <v>16.897715153769855</v>
      </c>
      <c r="Q326" s="260">
        <f t="shared" si="228"/>
        <v>11.609609788359787</v>
      </c>
      <c r="R326" s="260">
        <f t="shared" si="229"/>
        <v>48.502964917027434</v>
      </c>
      <c r="S326" s="260">
        <f t="shared" si="230"/>
        <v>28.966039186507953</v>
      </c>
      <c r="T326" s="260">
        <f t="shared" si="231"/>
        <v>14.691738816738798</v>
      </c>
      <c r="U326" s="260" t="s">
        <v>52</v>
      </c>
      <c r="V326" s="260" t="s">
        <v>52</v>
      </c>
      <c r="W326" s="260" t="s">
        <v>52</v>
      </c>
      <c r="X326" s="260" t="s">
        <v>52</v>
      </c>
      <c r="Y326" s="260">
        <f t="shared" si="232"/>
        <v>0</v>
      </c>
      <c r="Z326" s="260">
        <f t="shared" si="233"/>
        <v>0</v>
      </c>
      <c r="AA326" s="260" t="s">
        <v>52</v>
      </c>
      <c r="AB326" s="260" t="s">
        <v>52</v>
      </c>
      <c r="AC326" s="260" t="s">
        <v>52</v>
      </c>
      <c r="AD326" s="260" t="s">
        <v>52</v>
      </c>
    </row>
    <row r="327" spans="1:68" hidden="1" outlineLevel="1" x14ac:dyDescent="0.25">
      <c r="A327" s="14" t="s">
        <v>49</v>
      </c>
      <c r="B327" s="80" t="s">
        <v>52</v>
      </c>
      <c r="C327" s="80" t="s">
        <v>52</v>
      </c>
      <c r="D327" s="80"/>
      <c r="E327" s="80"/>
      <c r="F327" s="80" t="s">
        <v>52</v>
      </c>
      <c r="G327" s="80" t="s">
        <v>52</v>
      </c>
      <c r="H327" s="80" t="s">
        <v>52</v>
      </c>
      <c r="I327" s="80" t="s">
        <v>52</v>
      </c>
      <c r="J327" s="80" t="s">
        <v>52</v>
      </c>
      <c r="K327" s="80" t="s">
        <v>52</v>
      </c>
      <c r="L327" s="80" t="s">
        <v>52</v>
      </c>
      <c r="M327" s="80" t="s">
        <v>52</v>
      </c>
      <c r="N327" s="80" t="s">
        <v>52</v>
      </c>
      <c r="O327" s="80" t="s">
        <v>52</v>
      </c>
      <c r="P327" s="80">
        <f t="shared" si="227"/>
        <v>-100</v>
      </c>
      <c r="Q327" s="80">
        <f t="shared" si="228"/>
        <v>-100</v>
      </c>
      <c r="R327" s="80">
        <f t="shared" si="229"/>
        <v>-100</v>
      </c>
      <c r="S327" s="80">
        <f t="shared" si="230"/>
        <v>-100</v>
      </c>
      <c r="T327" s="80">
        <f t="shared" si="231"/>
        <v>-100</v>
      </c>
      <c r="U327" s="80" t="s">
        <v>52</v>
      </c>
      <c r="V327" s="80" t="s">
        <v>52</v>
      </c>
      <c r="W327" s="80" t="s">
        <v>52</v>
      </c>
      <c r="X327" s="80" t="s">
        <v>52</v>
      </c>
      <c r="Y327" s="80">
        <f t="shared" si="232"/>
        <v>0</v>
      </c>
      <c r="Z327" s="80">
        <f t="shared" si="233"/>
        <v>0</v>
      </c>
      <c r="AA327" s="80" t="s">
        <v>52</v>
      </c>
      <c r="AB327" s="80" t="s">
        <v>52</v>
      </c>
      <c r="AC327" s="80" t="s">
        <v>52</v>
      </c>
      <c r="AD327" s="80" t="s">
        <v>52</v>
      </c>
    </row>
    <row r="328" spans="1:68" hidden="1" outlineLevel="1" x14ac:dyDescent="0.25">
      <c r="A328" s="257" t="s">
        <v>61</v>
      </c>
      <c r="B328" s="260" t="s">
        <v>52</v>
      </c>
      <c r="C328" s="260" t="s">
        <v>52</v>
      </c>
      <c r="D328" s="260"/>
      <c r="E328" s="260"/>
      <c r="F328" s="260" t="s">
        <v>52</v>
      </c>
      <c r="G328" s="260" t="s">
        <v>52</v>
      </c>
      <c r="H328" s="260" t="s">
        <v>52</v>
      </c>
      <c r="I328" s="260" t="s">
        <v>52</v>
      </c>
      <c r="J328" s="260" t="s">
        <v>52</v>
      </c>
      <c r="K328" s="260" t="s">
        <v>52</v>
      </c>
      <c r="L328" s="260" t="s">
        <v>52</v>
      </c>
      <c r="M328" s="260" t="s">
        <v>52</v>
      </c>
      <c r="N328" s="260" t="s">
        <v>52</v>
      </c>
      <c r="O328" s="260" t="s">
        <v>52</v>
      </c>
      <c r="P328" s="260">
        <f t="shared" si="227"/>
        <v>16.897715153769855</v>
      </c>
      <c r="Q328" s="260">
        <f t="shared" si="228"/>
        <v>11.609609788359787</v>
      </c>
      <c r="R328" s="260">
        <f t="shared" si="229"/>
        <v>48.502964917027434</v>
      </c>
      <c r="S328" s="260">
        <f t="shared" si="230"/>
        <v>28.966039186507953</v>
      </c>
      <c r="T328" s="260">
        <f t="shared" si="231"/>
        <v>14.691738816738798</v>
      </c>
      <c r="U328" s="260" t="s">
        <v>52</v>
      </c>
      <c r="V328" s="260" t="s">
        <v>52</v>
      </c>
      <c r="W328" s="260" t="s">
        <v>52</v>
      </c>
      <c r="X328" s="260" t="s">
        <v>52</v>
      </c>
      <c r="Y328" s="260">
        <f t="shared" si="232"/>
        <v>0</v>
      </c>
      <c r="Z328" s="260">
        <f t="shared" si="233"/>
        <v>0</v>
      </c>
      <c r="AA328" s="260" t="s">
        <v>52</v>
      </c>
      <c r="AB328" s="260" t="s">
        <v>52</v>
      </c>
      <c r="AC328" s="260" t="s">
        <v>52</v>
      </c>
      <c r="AD328" s="260" t="s">
        <v>52</v>
      </c>
    </row>
    <row r="329" spans="1:68" hidden="1" outlineLevel="1" x14ac:dyDescent="0.25">
      <c r="A329" s="14" t="s">
        <v>50</v>
      </c>
      <c r="B329" s="80" t="s">
        <v>52</v>
      </c>
      <c r="C329" s="80" t="s">
        <v>52</v>
      </c>
      <c r="D329" s="80"/>
      <c r="E329" s="80"/>
      <c r="F329" s="80" t="s">
        <v>52</v>
      </c>
      <c r="G329" s="80" t="s">
        <v>52</v>
      </c>
      <c r="H329" s="80" t="s">
        <v>52</v>
      </c>
      <c r="I329" s="80" t="s">
        <v>52</v>
      </c>
      <c r="J329" s="80" t="s">
        <v>52</v>
      </c>
      <c r="K329" s="80" t="s">
        <v>52</v>
      </c>
      <c r="L329" s="80" t="s">
        <v>52</v>
      </c>
      <c r="M329" s="80" t="s">
        <v>52</v>
      </c>
      <c r="N329" s="80" t="s">
        <v>52</v>
      </c>
      <c r="O329" s="80" t="s">
        <v>52</v>
      </c>
      <c r="P329" s="80">
        <f t="shared" si="227"/>
        <v>-100</v>
      </c>
      <c r="Q329" s="80">
        <f t="shared" si="228"/>
        <v>-100</v>
      </c>
      <c r="R329" s="80">
        <f t="shared" si="229"/>
        <v>-100</v>
      </c>
      <c r="S329" s="80">
        <f t="shared" si="230"/>
        <v>-100</v>
      </c>
      <c r="T329" s="80">
        <f t="shared" si="231"/>
        <v>-100</v>
      </c>
      <c r="U329" s="80" t="s">
        <v>52</v>
      </c>
      <c r="V329" s="80" t="s">
        <v>52</v>
      </c>
      <c r="W329" s="80" t="s">
        <v>52</v>
      </c>
      <c r="X329" s="80" t="s">
        <v>52</v>
      </c>
      <c r="Y329" s="80">
        <f t="shared" si="232"/>
        <v>0</v>
      </c>
      <c r="Z329" s="80">
        <f t="shared" si="233"/>
        <v>0</v>
      </c>
      <c r="AA329" s="80" t="s">
        <v>52</v>
      </c>
      <c r="AB329" s="80" t="s">
        <v>52</v>
      </c>
      <c r="AC329" s="80" t="s">
        <v>52</v>
      </c>
      <c r="AD329" s="80" t="s">
        <v>52</v>
      </c>
    </row>
    <row r="330" spans="1:68" hidden="1" outlineLevel="1" x14ac:dyDescent="0.25">
      <c r="A330" s="257" t="s">
        <v>19</v>
      </c>
      <c r="B330" s="260" t="s">
        <v>52</v>
      </c>
      <c r="C330" s="260" t="s">
        <v>52</v>
      </c>
      <c r="D330" s="260"/>
      <c r="E330" s="260"/>
      <c r="F330" s="260" t="s">
        <v>52</v>
      </c>
      <c r="G330" s="260" t="s">
        <v>52</v>
      </c>
      <c r="H330" s="260" t="s">
        <v>52</v>
      </c>
      <c r="I330" s="260" t="s">
        <v>52</v>
      </c>
      <c r="J330" s="260" t="s">
        <v>52</v>
      </c>
      <c r="K330" s="260" t="s">
        <v>52</v>
      </c>
      <c r="L330" s="260" t="s">
        <v>52</v>
      </c>
      <c r="M330" s="260" t="s">
        <v>52</v>
      </c>
      <c r="N330" s="260" t="s">
        <v>52</v>
      </c>
      <c r="O330" s="260" t="s">
        <v>52</v>
      </c>
      <c r="P330" s="260">
        <f t="shared" si="227"/>
        <v>-100</v>
      </c>
      <c r="Q330" s="260">
        <f t="shared" si="228"/>
        <v>-100</v>
      </c>
      <c r="R330" s="260">
        <f t="shared" si="229"/>
        <v>-100</v>
      </c>
      <c r="S330" s="260">
        <f t="shared" si="230"/>
        <v>-100</v>
      </c>
      <c r="T330" s="260">
        <f t="shared" si="231"/>
        <v>-100</v>
      </c>
      <c r="U330" s="260" t="s">
        <v>52</v>
      </c>
      <c r="V330" s="260" t="s">
        <v>52</v>
      </c>
      <c r="W330" s="260" t="s">
        <v>52</v>
      </c>
      <c r="X330" s="260" t="s">
        <v>52</v>
      </c>
      <c r="Y330" s="260">
        <f t="shared" si="232"/>
        <v>0</v>
      </c>
      <c r="Z330" s="260">
        <f t="shared" si="233"/>
        <v>0</v>
      </c>
      <c r="AA330" s="260" t="s">
        <v>52</v>
      </c>
      <c r="AB330" s="260" t="s">
        <v>52</v>
      </c>
      <c r="AC330" s="260" t="s">
        <v>52</v>
      </c>
      <c r="AD330" s="260" t="s">
        <v>52</v>
      </c>
    </row>
    <row r="331" spans="1:68" hidden="1" outlineLevel="1" x14ac:dyDescent="0.25">
      <c r="A331" s="257" t="s">
        <v>53</v>
      </c>
      <c r="B331" s="260" t="s">
        <v>52</v>
      </c>
      <c r="C331" s="260" t="s">
        <v>52</v>
      </c>
      <c r="D331" s="260"/>
      <c r="E331" s="260"/>
      <c r="F331" s="260" t="s">
        <v>52</v>
      </c>
      <c r="G331" s="260" t="s">
        <v>52</v>
      </c>
      <c r="H331" s="260" t="s">
        <v>52</v>
      </c>
      <c r="I331" s="260" t="s">
        <v>52</v>
      </c>
      <c r="J331" s="260" t="s">
        <v>52</v>
      </c>
      <c r="K331" s="260" t="s">
        <v>52</v>
      </c>
      <c r="L331" s="260" t="s">
        <v>52</v>
      </c>
      <c r="M331" s="260" t="s">
        <v>52</v>
      </c>
      <c r="N331" s="260" t="s">
        <v>52</v>
      </c>
      <c r="O331" s="260" t="s">
        <v>52</v>
      </c>
      <c r="P331" s="260">
        <f t="shared" si="227"/>
        <v>-100</v>
      </c>
      <c r="Q331" s="260">
        <f t="shared" si="228"/>
        <v>-100</v>
      </c>
      <c r="R331" s="260">
        <f t="shared" si="229"/>
        <v>-100</v>
      </c>
      <c r="S331" s="260">
        <f t="shared" si="230"/>
        <v>-100</v>
      </c>
      <c r="T331" s="260">
        <f t="shared" si="231"/>
        <v>-100</v>
      </c>
      <c r="U331" s="260" t="s">
        <v>52</v>
      </c>
      <c r="V331" s="260" t="s">
        <v>52</v>
      </c>
      <c r="W331" s="260" t="s">
        <v>52</v>
      </c>
      <c r="X331" s="260" t="s">
        <v>52</v>
      </c>
      <c r="Y331" s="260">
        <f t="shared" si="232"/>
        <v>0</v>
      </c>
      <c r="Z331" s="260">
        <f t="shared" si="233"/>
        <v>0</v>
      </c>
      <c r="AA331" s="260" t="s">
        <v>52</v>
      </c>
      <c r="AB331" s="260" t="s">
        <v>52</v>
      </c>
      <c r="AC331" s="260" t="s">
        <v>52</v>
      </c>
      <c r="AD331" s="260" t="s">
        <v>52</v>
      </c>
    </row>
    <row r="332" spans="1:68" hidden="1" outlineLevel="1" x14ac:dyDescent="0.25">
      <c r="A332" s="257" t="s">
        <v>22</v>
      </c>
      <c r="B332" s="260" t="s">
        <v>52</v>
      </c>
      <c r="C332" s="260" t="s">
        <v>52</v>
      </c>
      <c r="D332" s="260"/>
      <c r="E332" s="260"/>
      <c r="F332" s="260" t="s">
        <v>52</v>
      </c>
      <c r="G332" s="260" t="s">
        <v>52</v>
      </c>
      <c r="H332" s="260" t="s">
        <v>52</v>
      </c>
      <c r="I332" s="260" t="s">
        <v>52</v>
      </c>
      <c r="J332" s="260" t="s">
        <v>52</v>
      </c>
      <c r="K332" s="260" t="s">
        <v>52</v>
      </c>
      <c r="L332" s="260" t="s">
        <v>52</v>
      </c>
      <c r="M332" s="260" t="s">
        <v>52</v>
      </c>
      <c r="N332" s="260" t="s">
        <v>52</v>
      </c>
      <c r="O332" s="260" t="s">
        <v>52</v>
      </c>
      <c r="P332" s="260">
        <f t="shared" si="227"/>
        <v>16.897715153769855</v>
      </c>
      <c r="Q332" s="260">
        <f t="shared" si="228"/>
        <v>11.609609788359787</v>
      </c>
      <c r="R332" s="260">
        <f t="shared" si="229"/>
        <v>48.502964917027434</v>
      </c>
      <c r="S332" s="260">
        <f t="shared" si="230"/>
        <v>28.966039186507953</v>
      </c>
      <c r="T332" s="260">
        <f t="shared" si="231"/>
        <v>14.691738816738798</v>
      </c>
      <c r="U332" s="260" t="s">
        <v>52</v>
      </c>
      <c r="V332" s="260" t="s">
        <v>52</v>
      </c>
      <c r="W332" s="260" t="s">
        <v>52</v>
      </c>
      <c r="X332" s="260" t="s">
        <v>52</v>
      </c>
      <c r="Y332" s="260">
        <f t="shared" si="232"/>
        <v>0</v>
      </c>
      <c r="Z332" s="260">
        <f t="shared" si="233"/>
        <v>0</v>
      </c>
      <c r="AA332" s="260" t="s">
        <v>52</v>
      </c>
      <c r="AB332" s="260" t="s">
        <v>52</v>
      </c>
      <c r="AC332" s="260" t="s">
        <v>52</v>
      </c>
      <c r="AD332" s="260" t="s">
        <v>52</v>
      </c>
    </row>
    <row r="333" spans="1:68" hidden="1" outlineLevel="1" x14ac:dyDescent="0.25"/>
    <row r="334" spans="1:68" hidden="1" outlineLevel="1" x14ac:dyDescent="0.25"/>
    <row r="335" spans="1:68" ht="15.75" collapsed="1" thickBot="1" x14ac:dyDescent="0.3">
      <c r="A335" s="261"/>
      <c r="B335" s="262"/>
      <c r="C335" s="262"/>
      <c r="D335" s="262"/>
      <c r="E335" s="262"/>
      <c r="F335" s="262"/>
      <c r="G335" s="262"/>
      <c r="H335" s="262"/>
      <c r="I335" s="262"/>
      <c r="J335" s="262"/>
      <c r="K335" s="262"/>
      <c r="L335" s="262"/>
      <c r="M335" s="262"/>
      <c r="N335" s="262"/>
      <c r="O335" s="49"/>
      <c r="P335" s="262"/>
      <c r="Q335" s="262"/>
      <c r="R335" s="262"/>
      <c r="S335" s="262"/>
      <c r="BN335" s="164" t="s">
        <v>95</v>
      </c>
      <c r="BO335" s="165"/>
      <c r="BP335" s="165" t="s">
        <v>94</v>
      </c>
    </row>
    <row r="336" spans="1:68" ht="15.75" thickBot="1" x14ac:dyDescent="0.3">
      <c r="A336" s="443" t="s">
        <v>90</v>
      </c>
      <c r="B336" s="443"/>
      <c r="C336" s="263" t="str">
        <f>IF(((VALUE(B338))&lt;(VALUE(B339)))=TRUE,"Условия ввода соблюдены","Базовая дата не может быть позднее даты для сравнения")</f>
        <v>Условия ввода соблюдены</v>
      </c>
      <c r="D336" s="404"/>
      <c r="E336" s="404"/>
      <c r="F336" s="264"/>
      <c r="G336" s="264"/>
      <c r="H336" s="264"/>
      <c r="I336" s="264"/>
      <c r="J336" s="264"/>
      <c r="K336" s="264"/>
      <c r="L336" s="264"/>
      <c r="M336" s="264"/>
      <c r="N336" s="264"/>
      <c r="O336" s="149"/>
      <c r="P336" s="264"/>
      <c r="Q336" s="264"/>
      <c r="R336" s="264"/>
      <c r="S336" s="267"/>
      <c r="BN336" s="164" t="s">
        <v>96</v>
      </c>
      <c r="BO336" s="165"/>
      <c r="BP336" s="165" t="s">
        <v>126</v>
      </c>
    </row>
    <row r="337" spans="1:68" x14ac:dyDescent="0.25">
      <c r="A337" s="262"/>
      <c r="B337" s="262"/>
      <c r="C337" s="262"/>
      <c r="D337" s="262"/>
      <c r="E337" s="262"/>
      <c r="F337" s="262"/>
      <c r="G337" s="262"/>
      <c r="H337" s="262"/>
      <c r="I337" s="262"/>
      <c r="J337" s="262"/>
      <c r="K337" s="262"/>
      <c r="L337" s="262"/>
      <c r="M337" s="262"/>
      <c r="N337" s="262"/>
      <c r="O337" s="49"/>
      <c r="P337" s="262"/>
      <c r="Q337" s="262"/>
      <c r="R337" s="262"/>
      <c r="S337" s="262"/>
      <c r="BN337" s="164" t="s">
        <v>97</v>
      </c>
      <c r="BO337" s="165"/>
      <c r="BP337" s="165" t="s">
        <v>127</v>
      </c>
    </row>
    <row r="338" spans="1:68" x14ac:dyDescent="0.25">
      <c r="A338" s="265" t="s">
        <v>88</v>
      </c>
      <c r="B338" s="441" t="str">
        <f>CONCATENATE(P338,S338,Q338,T338,R338)</f>
        <v>01.01.2023</v>
      </c>
      <c r="C338" s="442"/>
      <c r="D338" s="400"/>
      <c r="E338" s="400"/>
      <c r="F338" s="266"/>
      <c r="G338" s="266"/>
      <c r="H338" s="266"/>
      <c r="I338" s="266"/>
      <c r="J338" s="266"/>
      <c r="K338" s="266"/>
      <c r="L338" s="266"/>
      <c r="M338" s="266"/>
      <c r="N338" s="266"/>
      <c r="O338" s="167"/>
      <c r="P338" s="53" t="s">
        <v>95</v>
      </c>
      <c r="Q338" s="53" t="s">
        <v>94</v>
      </c>
      <c r="R338" s="268" t="str">
        <f>CONCATENATE(Техничка!D1,Техничка!C1)</f>
        <v>.2023</v>
      </c>
      <c r="S338" s="269"/>
      <c r="T338" s="73"/>
      <c r="BN338" s="164" t="s">
        <v>98</v>
      </c>
      <c r="BO338" s="165"/>
      <c r="BP338" s="165" t="s">
        <v>128</v>
      </c>
    </row>
    <row r="339" spans="1:68" x14ac:dyDescent="0.25">
      <c r="A339" s="265" t="s">
        <v>136</v>
      </c>
      <c r="B339" s="441" t="str">
        <f>CONCATENATE(P339,S339,Q339,T339,R339)</f>
        <v>02.01.2023</v>
      </c>
      <c r="C339" s="442"/>
      <c r="D339" s="400"/>
      <c r="E339" s="400"/>
      <c r="F339" s="266"/>
      <c r="G339" s="266"/>
      <c r="H339" s="266"/>
      <c r="I339" s="266"/>
      <c r="J339" s="266"/>
      <c r="K339" s="266"/>
      <c r="L339" s="266"/>
      <c r="M339" s="266"/>
      <c r="N339" s="266"/>
      <c r="O339" s="167"/>
      <c r="P339" s="53" t="s">
        <v>96</v>
      </c>
      <c r="Q339" s="53" t="s">
        <v>94</v>
      </c>
      <c r="R339" s="268" t="str">
        <f>R338</f>
        <v>.2023</v>
      </c>
      <c r="S339" s="269"/>
      <c r="BN339" s="164" t="s">
        <v>99</v>
      </c>
      <c r="BO339" s="165"/>
      <c r="BP339" s="165" t="s">
        <v>129</v>
      </c>
    </row>
    <row r="340" spans="1:68" x14ac:dyDescent="0.25">
      <c r="BN340" s="164" t="s">
        <v>100</v>
      </c>
      <c r="BO340" s="165"/>
      <c r="BP340" s="165" t="s">
        <v>130</v>
      </c>
    </row>
    <row r="341" spans="1:68" x14ac:dyDescent="0.25">
      <c r="BN341" s="164" t="s">
        <v>101</v>
      </c>
      <c r="BO341" s="165"/>
      <c r="BP341" s="165" t="s">
        <v>131</v>
      </c>
    </row>
    <row r="342" spans="1:68" x14ac:dyDescent="0.25">
      <c r="BN342" s="164" t="s">
        <v>102</v>
      </c>
      <c r="BO342" s="165"/>
      <c r="BP342" s="165" t="s">
        <v>132</v>
      </c>
    </row>
    <row r="343" spans="1:68" x14ac:dyDescent="0.25">
      <c r="BN343" s="164" t="s">
        <v>103</v>
      </c>
      <c r="BO343" s="165"/>
      <c r="BP343" s="165" t="s">
        <v>133</v>
      </c>
    </row>
    <row r="344" spans="1:68" ht="15.75" thickBot="1" x14ac:dyDescent="0.3">
      <c r="A344" t="s">
        <v>427</v>
      </c>
      <c r="BN344" s="164" t="s">
        <v>104</v>
      </c>
      <c r="BO344" s="165"/>
      <c r="BP344" s="165" t="s">
        <v>134</v>
      </c>
    </row>
    <row r="345" spans="1:68" ht="30.75" thickBot="1" x14ac:dyDescent="0.3">
      <c r="A345" s="249" t="s">
        <v>269</v>
      </c>
      <c r="B345" s="250" t="s">
        <v>266</v>
      </c>
      <c r="C345" s="250" t="s">
        <v>428</v>
      </c>
      <c r="D345" s="405"/>
      <c r="E345" s="405"/>
      <c r="BN345" s="164" t="s">
        <v>105</v>
      </c>
      <c r="BO345" s="165"/>
      <c r="BP345" s="165" t="s">
        <v>89</v>
      </c>
    </row>
    <row r="346" spans="1:68" ht="15.75" thickBot="1" x14ac:dyDescent="0.3">
      <c r="A346" s="251" t="s">
        <v>423</v>
      </c>
      <c r="B346" s="252" t="s">
        <v>280</v>
      </c>
      <c r="C346" s="253"/>
      <c r="D346" s="406"/>
      <c r="E346" s="406"/>
      <c r="BN346" s="164" t="s">
        <v>106</v>
      </c>
      <c r="BO346" s="165"/>
      <c r="BP346" s="165" t="s">
        <v>135</v>
      </c>
    </row>
    <row r="347" spans="1:68" ht="15.75" thickBot="1" x14ac:dyDescent="0.3">
      <c r="A347" s="251" t="s">
        <v>424</v>
      </c>
      <c r="B347" s="252" t="s">
        <v>281</v>
      </c>
      <c r="C347" s="254"/>
      <c r="D347" s="407"/>
      <c r="E347" s="407"/>
      <c r="BN347" s="164" t="s">
        <v>107</v>
      </c>
      <c r="BO347" s="165"/>
      <c r="BP347" s="165"/>
    </row>
    <row r="348" spans="1:68" ht="30.75" thickBot="1" x14ac:dyDescent="0.3">
      <c r="A348" s="251" t="s">
        <v>425</v>
      </c>
      <c r="B348" s="252" t="s">
        <v>283</v>
      </c>
      <c r="C348" s="254"/>
      <c r="D348" s="407"/>
      <c r="E348" s="407"/>
      <c r="BN348" s="164" t="s">
        <v>108</v>
      </c>
      <c r="BO348" s="165"/>
      <c r="BP348" s="165"/>
    </row>
    <row r="349" spans="1:68" ht="15.75" thickBot="1" x14ac:dyDescent="0.3">
      <c r="A349" s="251" t="s">
        <v>426</v>
      </c>
      <c r="B349" s="252" t="s">
        <v>285</v>
      </c>
      <c r="C349" s="254"/>
      <c r="D349" s="407"/>
      <c r="E349" s="407"/>
      <c r="BN349" s="164" t="s">
        <v>109</v>
      </c>
      <c r="BO349" s="165"/>
      <c r="BP349" s="165"/>
    </row>
    <row r="350" spans="1:68" x14ac:dyDescent="0.25">
      <c r="BN350" s="164" t="s">
        <v>110</v>
      </c>
      <c r="BO350" s="165"/>
      <c r="BP350" s="165"/>
    </row>
    <row r="351" spans="1:68" x14ac:dyDescent="0.25">
      <c r="BN351" s="164" t="s">
        <v>111</v>
      </c>
      <c r="BO351" s="165"/>
      <c r="BP351" s="165"/>
    </row>
    <row r="352" spans="1:68" x14ac:dyDescent="0.25">
      <c r="BN352" s="164" t="s">
        <v>112</v>
      </c>
      <c r="BO352" s="165"/>
      <c r="BP352" s="165"/>
    </row>
    <row r="353" spans="66:68" x14ac:dyDescent="0.25">
      <c r="BN353" s="164" t="s">
        <v>113</v>
      </c>
      <c r="BO353" s="165"/>
      <c r="BP353" s="165"/>
    </row>
    <row r="354" spans="66:68" x14ac:dyDescent="0.25">
      <c r="BN354" s="164" t="s">
        <v>114</v>
      </c>
      <c r="BO354" s="165"/>
      <c r="BP354" s="165"/>
    </row>
    <row r="355" spans="66:68" x14ac:dyDescent="0.25">
      <c r="BN355" s="164" t="s">
        <v>115</v>
      </c>
      <c r="BO355" s="165"/>
      <c r="BP355" s="165"/>
    </row>
    <row r="356" spans="66:68" x14ac:dyDescent="0.25">
      <c r="BN356" s="164" t="s">
        <v>116</v>
      </c>
      <c r="BO356" s="165"/>
      <c r="BP356" s="165"/>
    </row>
    <row r="357" spans="66:68" x14ac:dyDescent="0.25">
      <c r="BN357" s="164" t="s">
        <v>117</v>
      </c>
      <c r="BO357" s="165"/>
      <c r="BP357" s="165"/>
    </row>
    <row r="358" spans="66:68" x14ac:dyDescent="0.25">
      <c r="BN358" s="164" t="s">
        <v>118</v>
      </c>
      <c r="BO358" s="165"/>
      <c r="BP358" s="165"/>
    </row>
    <row r="359" spans="66:68" x14ac:dyDescent="0.25">
      <c r="BN359" s="164" t="s">
        <v>119</v>
      </c>
      <c r="BO359" s="165"/>
      <c r="BP359" s="165"/>
    </row>
    <row r="360" spans="66:68" x14ac:dyDescent="0.25">
      <c r="BN360" s="164" t="s">
        <v>120</v>
      </c>
      <c r="BO360" s="165"/>
      <c r="BP360" s="165"/>
    </row>
    <row r="361" spans="66:68" x14ac:dyDescent="0.25">
      <c r="BN361" s="164" t="s">
        <v>121</v>
      </c>
      <c r="BO361" s="165"/>
      <c r="BP361" s="165"/>
    </row>
    <row r="362" spans="66:68" x14ac:dyDescent="0.25">
      <c r="BN362" s="164" t="s">
        <v>122</v>
      </c>
      <c r="BO362" s="165"/>
      <c r="BP362" s="165"/>
    </row>
    <row r="363" spans="66:68" x14ac:dyDescent="0.25">
      <c r="BN363" s="164" t="s">
        <v>123</v>
      </c>
      <c r="BO363" s="165"/>
      <c r="BP363" s="165"/>
    </row>
    <row r="364" spans="66:68" x14ac:dyDescent="0.25">
      <c r="BN364" s="164" t="s">
        <v>124</v>
      </c>
      <c r="BO364" s="165"/>
      <c r="BP364" s="165"/>
    </row>
    <row r="365" spans="66:68" x14ac:dyDescent="0.25">
      <c r="BN365" s="164" t="s">
        <v>125</v>
      </c>
      <c r="BO365" s="165"/>
      <c r="BP365" s="165"/>
    </row>
  </sheetData>
  <dataConsolidate>
    <dataRefs count="1">
      <dataRef ref="D65:F65" sheet="Свод" r:id="rId1"/>
    </dataRefs>
  </dataConsolidate>
  <mergeCells count="36">
    <mergeCell ref="A1:A2"/>
    <mergeCell ref="B1:AF1"/>
    <mergeCell ref="A37:A38"/>
    <mergeCell ref="B37:AF37"/>
    <mergeCell ref="A175:A176"/>
    <mergeCell ref="A111:A112"/>
    <mergeCell ref="A143:A144"/>
    <mergeCell ref="B175:AD175"/>
    <mergeCell ref="B143:AD143"/>
    <mergeCell ref="B111:AD111"/>
    <mergeCell ref="P94:P95"/>
    <mergeCell ref="Q94:Q95"/>
    <mergeCell ref="R94:R95"/>
    <mergeCell ref="S94:S95"/>
    <mergeCell ref="T94:T95"/>
    <mergeCell ref="Y94:Y95"/>
    <mergeCell ref="B82:B83"/>
    <mergeCell ref="C82:C83"/>
    <mergeCell ref="B85:B86"/>
    <mergeCell ref="C85:C86"/>
    <mergeCell ref="AL1:AZ1"/>
    <mergeCell ref="AL37:AZ37"/>
    <mergeCell ref="Z94:Z95"/>
    <mergeCell ref="B338:C338"/>
    <mergeCell ref="B339:C339"/>
    <mergeCell ref="A336:B336"/>
    <mergeCell ref="A207:A208"/>
    <mergeCell ref="A239:A240"/>
    <mergeCell ref="B303:AD303"/>
    <mergeCell ref="B271:AD271"/>
    <mergeCell ref="B239:AD239"/>
    <mergeCell ref="B207:AD207"/>
    <mergeCell ref="AA94:AA95"/>
    <mergeCell ref="AB94:AB95"/>
    <mergeCell ref="AC94:AC95"/>
    <mergeCell ref="AD94:AD95"/>
  </mergeCells>
  <dataValidations count="2">
    <dataValidation type="list" allowBlank="1" showInputMessage="1" showErrorMessage="1" sqref="Q338:Q339">
      <formula1>$BP$335:$BP$346</formula1>
    </dataValidation>
    <dataValidation type="list" allowBlank="1" showInputMessage="1" showErrorMessage="1" sqref="P338:P339">
      <formula1>$BN$335:$BN$365</formula1>
    </dataValidation>
  </dataValidations>
  <printOptions horizontalCentered="1"/>
  <pageMargins left="7.874015748031496E-2" right="7.874015748031496E-2" top="0.74803149606299213" bottom="0.74803149606299213" header="0.31496062992125984" footer="0.31496062992125984"/>
  <pageSetup paperSize="9" scale="41" orientation="landscape" r:id="rId2"/>
  <headerFooter>
    <oddHeader>&amp;C&amp;"-,полужирный"&amp;14Сводная таблица по котировкам</oddHeader>
  </headerFooter>
  <rowBreaks count="1" manualBreakCount="1">
    <brk id="36" max="16383" man="1"/>
  </rowBreaks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6">
    <tabColor rgb="FF7030A0"/>
  </sheetPr>
  <dimension ref="A1:BI191"/>
  <sheetViews>
    <sheetView topLeftCell="A123" zoomScale="70" zoomScaleNormal="70" workbookViewId="0">
      <selection activeCell="L131" sqref="L131"/>
    </sheetView>
  </sheetViews>
  <sheetFormatPr defaultRowHeight="15" outlineLevelRow="1" x14ac:dyDescent="0.25"/>
  <cols>
    <col min="1" max="1" width="13.5703125" bestFit="1" customWidth="1"/>
    <col min="2" max="2" width="17.28515625" customWidth="1"/>
    <col min="3" max="3" width="15.28515625" customWidth="1"/>
    <col min="5" max="5" width="15.7109375" bestFit="1" customWidth="1"/>
    <col min="6" max="6" width="12.42578125" bestFit="1" customWidth="1"/>
    <col min="13" max="13" width="9" bestFit="1" customWidth="1"/>
    <col min="14" max="19" width="10.5703125" bestFit="1" customWidth="1"/>
    <col min="20" max="20" width="8.85546875" bestFit="1" customWidth="1"/>
    <col min="21" max="22" width="10.5703125" bestFit="1" customWidth="1"/>
    <col min="23" max="23" width="9.7109375" bestFit="1" customWidth="1"/>
    <col min="24" max="24" width="9.85546875" bestFit="1" customWidth="1"/>
    <col min="26" max="26" width="11.42578125" customWidth="1"/>
    <col min="27" max="28" width="9.28515625" bestFit="1" customWidth="1"/>
    <col min="29" max="30" width="10.5703125" bestFit="1" customWidth="1"/>
    <col min="31" max="31" width="11.5703125" bestFit="1" customWidth="1"/>
    <col min="32" max="34" width="10.5703125" bestFit="1" customWidth="1"/>
    <col min="35" max="35" width="9.28515625" bestFit="1" customWidth="1"/>
    <col min="36" max="38" width="10.5703125" bestFit="1" customWidth="1"/>
    <col min="39" max="42" width="10.5703125" customWidth="1"/>
    <col min="43" max="43" width="9.28515625" bestFit="1" customWidth="1"/>
    <col min="44" max="44" width="9.5703125" bestFit="1" customWidth="1"/>
    <col min="45" max="45" width="10.5703125" bestFit="1" customWidth="1"/>
    <col min="46" max="47" width="9.5703125" bestFit="1" customWidth="1"/>
    <col min="48" max="48" width="9.7109375" bestFit="1" customWidth="1"/>
    <col min="50" max="51" width="9.5703125" bestFit="1" customWidth="1"/>
    <col min="52" max="52" width="9.7109375" bestFit="1" customWidth="1"/>
    <col min="53" max="53" width="9.85546875" bestFit="1" customWidth="1"/>
  </cols>
  <sheetData>
    <row r="1" spans="2:61" x14ac:dyDescent="0.25">
      <c r="B1" s="51" t="s">
        <v>22</v>
      </c>
      <c r="C1" s="174">
        <v>2023</v>
      </c>
      <c r="D1" s="176" t="s">
        <v>255</v>
      </c>
      <c r="E1" s="176" t="str">
        <f>Свод!R338</f>
        <v>.2023</v>
      </c>
      <c r="F1" s="176">
        <f>C1-1</f>
        <v>2022</v>
      </c>
      <c r="H1" s="173"/>
      <c r="N1" s="175"/>
    </row>
    <row r="3" spans="2:61" outlineLevel="1" x14ac:dyDescent="0.25">
      <c r="B3" s="414" t="s">
        <v>4</v>
      </c>
      <c r="C3" s="414"/>
      <c r="D3" s="478"/>
      <c r="E3" s="110"/>
      <c r="F3" s="110"/>
      <c r="G3" s="110"/>
      <c r="H3" s="110"/>
      <c r="I3" s="110"/>
      <c r="J3" s="110"/>
      <c r="K3" s="110"/>
      <c r="L3" s="110"/>
      <c r="M3" s="110"/>
      <c r="O3" s="414" t="s">
        <v>5</v>
      </c>
      <c r="P3" s="414"/>
      <c r="Q3" s="478"/>
      <c r="S3" s="414" t="s">
        <v>6</v>
      </c>
      <c r="T3" s="414"/>
      <c r="U3" s="478"/>
      <c r="W3" s="414" t="s">
        <v>7</v>
      </c>
      <c r="X3" s="414"/>
      <c r="Y3" s="478"/>
      <c r="AA3" s="414" t="s">
        <v>8</v>
      </c>
      <c r="AB3" s="414"/>
      <c r="AC3" s="478"/>
      <c r="AE3" s="414" t="s">
        <v>9</v>
      </c>
      <c r="AF3" s="414"/>
      <c r="AG3" s="478"/>
      <c r="AI3" s="414" t="s">
        <v>10</v>
      </c>
      <c r="AJ3" s="414"/>
      <c r="AK3" s="478"/>
      <c r="AQ3" s="414" t="s">
        <v>11</v>
      </c>
      <c r="AR3" s="414"/>
      <c r="AS3" s="478"/>
      <c r="AU3" s="414" t="s">
        <v>12</v>
      </c>
      <c r="AV3" s="414"/>
      <c r="AW3" s="478"/>
      <c r="AY3" s="414" t="s">
        <v>13</v>
      </c>
      <c r="AZ3" s="414"/>
      <c r="BA3" s="478"/>
      <c r="BC3" s="414" t="s">
        <v>14</v>
      </c>
      <c r="BD3" s="414"/>
      <c r="BE3" s="478"/>
      <c r="BG3" s="414" t="s">
        <v>15</v>
      </c>
      <c r="BH3" s="414"/>
      <c r="BI3" s="478"/>
    </row>
    <row r="4" spans="2:61" outlineLevel="1" x14ac:dyDescent="0.25">
      <c r="B4" s="1" t="s">
        <v>91</v>
      </c>
      <c r="C4" s="1" t="s">
        <v>92</v>
      </c>
      <c r="D4" s="1" t="s">
        <v>93</v>
      </c>
      <c r="E4" s="111"/>
      <c r="F4" s="111"/>
      <c r="G4" s="111"/>
      <c r="H4" s="111"/>
      <c r="I4" s="111"/>
      <c r="J4" s="111"/>
      <c r="K4" s="111"/>
      <c r="L4" s="111"/>
      <c r="M4" s="111"/>
      <c r="O4" s="1" t="s">
        <v>91</v>
      </c>
      <c r="P4" s="1" t="s">
        <v>92</v>
      </c>
      <c r="Q4" s="1" t="s">
        <v>93</v>
      </c>
      <c r="S4" s="1" t="s">
        <v>91</v>
      </c>
      <c r="T4" s="1" t="s">
        <v>92</v>
      </c>
      <c r="U4" s="1" t="s">
        <v>93</v>
      </c>
      <c r="W4" s="1" t="s">
        <v>91</v>
      </c>
      <c r="X4" s="1" t="s">
        <v>92</v>
      </c>
      <c r="Y4" s="1" t="s">
        <v>93</v>
      </c>
      <c r="AA4" s="1" t="s">
        <v>91</v>
      </c>
      <c r="AB4" s="1" t="s">
        <v>92</v>
      </c>
      <c r="AC4" s="1" t="s">
        <v>93</v>
      </c>
      <c r="AE4" s="1" t="s">
        <v>91</v>
      </c>
      <c r="AF4" s="1" t="s">
        <v>92</v>
      </c>
      <c r="AG4" s="1" t="s">
        <v>93</v>
      </c>
      <c r="AI4" s="1" t="s">
        <v>91</v>
      </c>
      <c r="AJ4" s="1" t="s">
        <v>92</v>
      </c>
      <c r="AK4" s="1" t="s">
        <v>93</v>
      </c>
      <c r="AQ4" s="1" t="s">
        <v>91</v>
      </c>
      <c r="AR4" s="1" t="s">
        <v>92</v>
      </c>
      <c r="AS4" s="1" t="s">
        <v>93</v>
      </c>
      <c r="AU4" s="1" t="s">
        <v>91</v>
      </c>
      <c r="AV4" s="1" t="s">
        <v>92</v>
      </c>
      <c r="AW4" s="1" t="s">
        <v>93</v>
      </c>
      <c r="AY4" s="1" t="s">
        <v>91</v>
      </c>
      <c r="AZ4" s="1" t="s">
        <v>92</v>
      </c>
      <c r="BA4" s="1" t="s">
        <v>93</v>
      </c>
      <c r="BC4" s="1" t="s">
        <v>91</v>
      </c>
      <c r="BD4" s="1" t="s">
        <v>92</v>
      </c>
      <c r="BE4" s="1" t="s">
        <v>93</v>
      </c>
      <c r="BG4" s="1" t="s">
        <v>91</v>
      </c>
      <c r="BH4" s="1" t="s">
        <v>92</v>
      </c>
      <c r="BI4" s="1" t="s">
        <v>93</v>
      </c>
    </row>
    <row r="5" spans="2:61" outlineLevel="1" x14ac:dyDescent="0.25">
      <c r="B5" s="50" t="s">
        <v>95</v>
      </c>
      <c r="C5" s="50" t="s">
        <v>94</v>
      </c>
      <c r="D5" s="3" t="str">
        <f t="shared" ref="D5:D35" si="0">$E$1</f>
        <v>.2023</v>
      </c>
      <c r="E5" s="112"/>
      <c r="F5" s="112"/>
      <c r="G5" s="112"/>
      <c r="H5" s="112"/>
      <c r="I5" s="112"/>
      <c r="J5" s="112"/>
      <c r="K5" s="112"/>
      <c r="L5" s="112"/>
      <c r="M5" s="112"/>
      <c r="O5" s="50" t="s">
        <v>95</v>
      </c>
      <c r="P5" s="50" t="s">
        <v>126</v>
      </c>
      <c r="Q5" s="3" t="str">
        <f t="shared" ref="Q5:Q35" si="1">$E$1</f>
        <v>.2023</v>
      </c>
      <c r="S5" s="50" t="s">
        <v>95</v>
      </c>
      <c r="T5" s="3" t="s">
        <v>127</v>
      </c>
      <c r="U5" s="3" t="str">
        <f t="shared" ref="U5:U35" si="2">$E$1</f>
        <v>.2023</v>
      </c>
      <c r="W5" s="50" t="s">
        <v>95</v>
      </c>
      <c r="X5" s="3" t="s">
        <v>128</v>
      </c>
      <c r="Y5" s="3" t="str">
        <f t="shared" ref="Y5:Y35" si="3">$E$1</f>
        <v>.2023</v>
      </c>
      <c r="AA5" s="50" t="s">
        <v>95</v>
      </c>
      <c r="AB5" s="3" t="s">
        <v>129</v>
      </c>
      <c r="AC5" s="3" t="str">
        <f t="shared" ref="AC5:AC35" si="4">$E$1</f>
        <v>.2023</v>
      </c>
      <c r="AE5" s="50" t="s">
        <v>95</v>
      </c>
      <c r="AF5" s="3" t="s">
        <v>130</v>
      </c>
      <c r="AG5" s="3" t="str">
        <f t="shared" ref="AG5:AG35" si="5">$E$1</f>
        <v>.2023</v>
      </c>
      <c r="AI5" s="50" t="s">
        <v>95</v>
      </c>
      <c r="AJ5" s="3" t="s">
        <v>131</v>
      </c>
      <c r="AK5" s="3" t="str">
        <f t="shared" ref="AK5:AK35" si="6">$E$1</f>
        <v>.2023</v>
      </c>
      <c r="AQ5" s="50" t="s">
        <v>95</v>
      </c>
      <c r="AR5" s="3" t="s">
        <v>132</v>
      </c>
      <c r="AS5" s="3" t="str">
        <f t="shared" ref="AS5:AS35" si="7">$E$1</f>
        <v>.2023</v>
      </c>
      <c r="AU5" s="50" t="s">
        <v>95</v>
      </c>
      <c r="AV5" s="3" t="s">
        <v>133</v>
      </c>
      <c r="AW5" s="3" t="str">
        <f t="shared" ref="AW5:AW35" si="8">$E$1</f>
        <v>.2023</v>
      </c>
      <c r="AY5" s="50" t="s">
        <v>95</v>
      </c>
      <c r="AZ5" s="3" t="s">
        <v>134</v>
      </c>
      <c r="BA5" s="3" t="str">
        <f t="shared" ref="BA5:BA35" si="9">$E$1</f>
        <v>.2023</v>
      </c>
      <c r="BC5" s="50" t="s">
        <v>95</v>
      </c>
      <c r="BD5" s="3" t="s">
        <v>89</v>
      </c>
      <c r="BE5" s="3" t="str">
        <f t="shared" ref="BE5:BE35" si="10">$E$1</f>
        <v>.2023</v>
      </c>
      <c r="BG5" s="50" t="s">
        <v>95</v>
      </c>
      <c r="BH5" s="3" t="s">
        <v>135</v>
      </c>
      <c r="BI5" s="3" t="str">
        <f t="shared" ref="BI5:BI35" si="11">$E$1</f>
        <v>.2023</v>
      </c>
    </row>
    <row r="6" spans="2:61" outlineLevel="1" x14ac:dyDescent="0.25">
      <c r="B6" s="50" t="s">
        <v>96</v>
      </c>
      <c r="C6" s="50" t="s">
        <v>94</v>
      </c>
      <c r="D6" s="3" t="str">
        <f t="shared" si="0"/>
        <v>.2023</v>
      </c>
      <c r="E6" s="112"/>
      <c r="F6" s="112"/>
      <c r="G6" s="112"/>
      <c r="H6" s="112"/>
      <c r="I6" s="112"/>
      <c r="J6" s="112"/>
      <c r="K6" s="112"/>
      <c r="L6" s="112"/>
      <c r="M6" s="112"/>
      <c r="O6" s="50" t="s">
        <v>96</v>
      </c>
      <c r="P6" s="3" t="s">
        <v>126</v>
      </c>
      <c r="Q6" s="3" t="str">
        <f t="shared" si="1"/>
        <v>.2023</v>
      </c>
      <c r="S6" s="50" t="s">
        <v>96</v>
      </c>
      <c r="T6" s="3" t="s">
        <v>127</v>
      </c>
      <c r="U6" s="3" t="str">
        <f t="shared" si="2"/>
        <v>.2023</v>
      </c>
      <c r="W6" s="50" t="s">
        <v>96</v>
      </c>
      <c r="X6" s="3" t="s">
        <v>128</v>
      </c>
      <c r="Y6" s="3" t="str">
        <f t="shared" si="3"/>
        <v>.2023</v>
      </c>
      <c r="AA6" s="50" t="s">
        <v>96</v>
      </c>
      <c r="AB6" s="3" t="s">
        <v>129</v>
      </c>
      <c r="AC6" s="3" t="str">
        <f t="shared" si="4"/>
        <v>.2023</v>
      </c>
      <c r="AE6" s="50" t="s">
        <v>96</v>
      </c>
      <c r="AF6" s="3" t="s">
        <v>130</v>
      </c>
      <c r="AG6" s="3" t="str">
        <f t="shared" si="5"/>
        <v>.2023</v>
      </c>
      <c r="AI6" s="50" t="s">
        <v>96</v>
      </c>
      <c r="AJ6" s="3" t="s">
        <v>131</v>
      </c>
      <c r="AK6" s="3" t="str">
        <f t="shared" si="6"/>
        <v>.2023</v>
      </c>
      <c r="AQ6" s="50" t="s">
        <v>96</v>
      </c>
      <c r="AR6" s="3" t="s">
        <v>132</v>
      </c>
      <c r="AS6" s="3" t="str">
        <f t="shared" si="7"/>
        <v>.2023</v>
      </c>
      <c r="AU6" s="50" t="s">
        <v>96</v>
      </c>
      <c r="AV6" s="3" t="s">
        <v>133</v>
      </c>
      <c r="AW6" s="3" t="str">
        <f t="shared" si="8"/>
        <v>.2023</v>
      </c>
      <c r="AY6" s="50" t="s">
        <v>96</v>
      </c>
      <c r="AZ6" s="3" t="s">
        <v>134</v>
      </c>
      <c r="BA6" s="3" t="str">
        <f t="shared" si="9"/>
        <v>.2023</v>
      </c>
      <c r="BC6" s="50" t="s">
        <v>96</v>
      </c>
      <c r="BD6" s="3" t="s">
        <v>89</v>
      </c>
      <c r="BE6" s="3" t="str">
        <f t="shared" si="10"/>
        <v>.2023</v>
      </c>
      <c r="BG6" s="50" t="s">
        <v>96</v>
      </c>
      <c r="BH6" s="3" t="s">
        <v>135</v>
      </c>
      <c r="BI6" s="3" t="str">
        <f t="shared" si="11"/>
        <v>.2023</v>
      </c>
    </row>
    <row r="7" spans="2:61" outlineLevel="1" x14ac:dyDescent="0.25">
      <c r="B7" s="50" t="s">
        <v>97</v>
      </c>
      <c r="C7" s="50" t="s">
        <v>94</v>
      </c>
      <c r="D7" s="3" t="str">
        <f t="shared" si="0"/>
        <v>.2023</v>
      </c>
      <c r="E7" s="112"/>
      <c r="F7" s="112"/>
      <c r="G7" s="112"/>
      <c r="H7" s="112"/>
      <c r="I7" s="112"/>
      <c r="J7" s="112"/>
      <c r="K7" s="112"/>
      <c r="L7" s="112"/>
      <c r="M7" s="112"/>
      <c r="O7" s="50" t="s">
        <v>97</v>
      </c>
      <c r="P7" s="3" t="s">
        <v>126</v>
      </c>
      <c r="Q7" s="3" t="str">
        <f t="shared" si="1"/>
        <v>.2023</v>
      </c>
      <c r="S7" s="50" t="s">
        <v>97</v>
      </c>
      <c r="T7" s="3" t="s">
        <v>127</v>
      </c>
      <c r="U7" s="3" t="str">
        <f t="shared" si="2"/>
        <v>.2023</v>
      </c>
      <c r="W7" s="50" t="s">
        <v>97</v>
      </c>
      <c r="X7" s="3" t="s">
        <v>128</v>
      </c>
      <c r="Y7" s="3" t="str">
        <f t="shared" si="3"/>
        <v>.2023</v>
      </c>
      <c r="AA7" s="50" t="s">
        <v>97</v>
      </c>
      <c r="AB7" s="3" t="s">
        <v>129</v>
      </c>
      <c r="AC7" s="3" t="str">
        <f t="shared" si="4"/>
        <v>.2023</v>
      </c>
      <c r="AE7" s="50" t="s">
        <v>97</v>
      </c>
      <c r="AF7" s="3" t="s">
        <v>130</v>
      </c>
      <c r="AG7" s="3" t="str">
        <f t="shared" si="5"/>
        <v>.2023</v>
      </c>
      <c r="AI7" s="50" t="s">
        <v>97</v>
      </c>
      <c r="AJ7" s="3" t="s">
        <v>131</v>
      </c>
      <c r="AK7" s="3" t="str">
        <f t="shared" si="6"/>
        <v>.2023</v>
      </c>
      <c r="AQ7" s="50" t="s">
        <v>97</v>
      </c>
      <c r="AR7" s="3" t="s">
        <v>132</v>
      </c>
      <c r="AS7" s="3" t="str">
        <f t="shared" si="7"/>
        <v>.2023</v>
      </c>
      <c r="AU7" s="50" t="s">
        <v>97</v>
      </c>
      <c r="AV7" s="3" t="s">
        <v>133</v>
      </c>
      <c r="AW7" s="3" t="str">
        <f t="shared" si="8"/>
        <v>.2023</v>
      </c>
      <c r="AY7" s="50" t="s">
        <v>97</v>
      </c>
      <c r="AZ7" s="3" t="s">
        <v>134</v>
      </c>
      <c r="BA7" s="3" t="str">
        <f t="shared" si="9"/>
        <v>.2023</v>
      </c>
      <c r="BC7" s="50" t="s">
        <v>97</v>
      </c>
      <c r="BD7" s="3" t="s">
        <v>89</v>
      </c>
      <c r="BE7" s="3" t="str">
        <f t="shared" si="10"/>
        <v>.2023</v>
      </c>
      <c r="BG7" s="50" t="s">
        <v>97</v>
      </c>
      <c r="BH7" s="3" t="s">
        <v>135</v>
      </c>
      <c r="BI7" s="3" t="str">
        <f t="shared" si="11"/>
        <v>.2023</v>
      </c>
    </row>
    <row r="8" spans="2:61" outlineLevel="1" x14ac:dyDescent="0.25">
      <c r="B8" s="50" t="s">
        <v>98</v>
      </c>
      <c r="C8" s="50" t="s">
        <v>94</v>
      </c>
      <c r="D8" s="3" t="str">
        <f t="shared" si="0"/>
        <v>.2023</v>
      </c>
      <c r="E8" s="112"/>
      <c r="F8" s="112"/>
      <c r="G8" s="112"/>
      <c r="H8" s="112"/>
      <c r="I8" s="112"/>
      <c r="J8" s="112"/>
      <c r="K8" s="112"/>
      <c r="L8" s="112"/>
      <c r="M8" s="112"/>
      <c r="O8" s="50" t="s">
        <v>98</v>
      </c>
      <c r="P8" s="3" t="s">
        <v>126</v>
      </c>
      <c r="Q8" s="3" t="str">
        <f t="shared" si="1"/>
        <v>.2023</v>
      </c>
      <c r="S8" s="50" t="s">
        <v>98</v>
      </c>
      <c r="T8" s="3" t="s">
        <v>127</v>
      </c>
      <c r="U8" s="3" t="str">
        <f t="shared" si="2"/>
        <v>.2023</v>
      </c>
      <c r="W8" s="50" t="s">
        <v>98</v>
      </c>
      <c r="X8" s="3" t="s">
        <v>128</v>
      </c>
      <c r="Y8" s="3" t="str">
        <f t="shared" si="3"/>
        <v>.2023</v>
      </c>
      <c r="AA8" s="50" t="s">
        <v>98</v>
      </c>
      <c r="AB8" s="3" t="s">
        <v>129</v>
      </c>
      <c r="AC8" s="3" t="str">
        <f t="shared" si="4"/>
        <v>.2023</v>
      </c>
      <c r="AE8" s="50" t="s">
        <v>98</v>
      </c>
      <c r="AF8" s="3" t="s">
        <v>130</v>
      </c>
      <c r="AG8" s="3" t="str">
        <f t="shared" si="5"/>
        <v>.2023</v>
      </c>
      <c r="AI8" s="50" t="s">
        <v>98</v>
      </c>
      <c r="AJ8" s="3" t="s">
        <v>131</v>
      </c>
      <c r="AK8" s="3" t="str">
        <f t="shared" si="6"/>
        <v>.2023</v>
      </c>
      <c r="AQ8" s="50" t="s">
        <v>98</v>
      </c>
      <c r="AR8" s="3" t="s">
        <v>132</v>
      </c>
      <c r="AS8" s="3" t="str">
        <f t="shared" si="7"/>
        <v>.2023</v>
      </c>
      <c r="AU8" s="50" t="s">
        <v>98</v>
      </c>
      <c r="AV8" s="3" t="s">
        <v>133</v>
      </c>
      <c r="AW8" s="3" t="str">
        <f t="shared" si="8"/>
        <v>.2023</v>
      </c>
      <c r="AY8" s="50" t="s">
        <v>98</v>
      </c>
      <c r="AZ8" s="3" t="s">
        <v>134</v>
      </c>
      <c r="BA8" s="3" t="str">
        <f t="shared" si="9"/>
        <v>.2023</v>
      </c>
      <c r="BC8" s="50" t="s">
        <v>98</v>
      </c>
      <c r="BD8" s="3" t="s">
        <v>89</v>
      </c>
      <c r="BE8" s="3" t="str">
        <f t="shared" si="10"/>
        <v>.2023</v>
      </c>
      <c r="BG8" s="50" t="s">
        <v>98</v>
      </c>
      <c r="BH8" s="3" t="s">
        <v>135</v>
      </c>
      <c r="BI8" s="3" t="str">
        <f t="shared" si="11"/>
        <v>.2023</v>
      </c>
    </row>
    <row r="9" spans="2:61" outlineLevel="1" x14ac:dyDescent="0.25">
      <c r="B9" s="50" t="s">
        <v>99</v>
      </c>
      <c r="C9" s="50" t="s">
        <v>94</v>
      </c>
      <c r="D9" s="3" t="str">
        <f t="shared" si="0"/>
        <v>.2023</v>
      </c>
      <c r="E9" s="112"/>
      <c r="F9" s="112"/>
      <c r="G9" s="112"/>
      <c r="H9" s="112"/>
      <c r="I9" s="112"/>
      <c r="J9" s="112"/>
      <c r="K9" s="112"/>
      <c r="L9" s="112"/>
      <c r="M9" s="112"/>
      <c r="O9" s="50" t="s">
        <v>99</v>
      </c>
      <c r="P9" s="3" t="s">
        <v>126</v>
      </c>
      <c r="Q9" s="3" t="str">
        <f t="shared" si="1"/>
        <v>.2023</v>
      </c>
      <c r="S9" s="50" t="s">
        <v>99</v>
      </c>
      <c r="T9" s="3" t="s">
        <v>127</v>
      </c>
      <c r="U9" s="3" t="str">
        <f t="shared" si="2"/>
        <v>.2023</v>
      </c>
      <c r="W9" s="50" t="s">
        <v>99</v>
      </c>
      <c r="X9" s="3" t="s">
        <v>128</v>
      </c>
      <c r="Y9" s="3" t="str">
        <f t="shared" si="3"/>
        <v>.2023</v>
      </c>
      <c r="AA9" s="50" t="s">
        <v>99</v>
      </c>
      <c r="AB9" s="3" t="s">
        <v>129</v>
      </c>
      <c r="AC9" s="3" t="str">
        <f t="shared" si="4"/>
        <v>.2023</v>
      </c>
      <c r="AE9" s="50" t="s">
        <v>99</v>
      </c>
      <c r="AF9" s="3" t="s">
        <v>130</v>
      </c>
      <c r="AG9" s="3" t="str">
        <f t="shared" si="5"/>
        <v>.2023</v>
      </c>
      <c r="AI9" s="50" t="s">
        <v>99</v>
      </c>
      <c r="AJ9" s="3" t="s">
        <v>131</v>
      </c>
      <c r="AK9" s="3" t="str">
        <f t="shared" si="6"/>
        <v>.2023</v>
      </c>
      <c r="AQ9" s="50" t="s">
        <v>99</v>
      </c>
      <c r="AR9" s="3" t="s">
        <v>132</v>
      </c>
      <c r="AS9" s="3" t="str">
        <f t="shared" si="7"/>
        <v>.2023</v>
      </c>
      <c r="AU9" s="50" t="s">
        <v>99</v>
      </c>
      <c r="AV9" s="3" t="s">
        <v>133</v>
      </c>
      <c r="AW9" s="3" t="str">
        <f t="shared" si="8"/>
        <v>.2023</v>
      </c>
      <c r="AY9" s="50" t="s">
        <v>99</v>
      </c>
      <c r="AZ9" s="3" t="s">
        <v>134</v>
      </c>
      <c r="BA9" s="3" t="str">
        <f t="shared" si="9"/>
        <v>.2023</v>
      </c>
      <c r="BC9" s="50" t="s">
        <v>99</v>
      </c>
      <c r="BD9" s="3" t="s">
        <v>89</v>
      </c>
      <c r="BE9" s="3" t="str">
        <f t="shared" si="10"/>
        <v>.2023</v>
      </c>
      <c r="BG9" s="50" t="s">
        <v>99</v>
      </c>
      <c r="BH9" s="3" t="s">
        <v>135</v>
      </c>
      <c r="BI9" s="3" t="str">
        <f t="shared" si="11"/>
        <v>.2023</v>
      </c>
    </row>
    <row r="10" spans="2:61" outlineLevel="1" x14ac:dyDescent="0.25">
      <c r="B10" s="50" t="s">
        <v>100</v>
      </c>
      <c r="C10" s="50" t="s">
        <v>94</v>
      </c>
      <c r="D10" s="3" t="str">
        <f t="shared" si="0"/>
        <v>.2023</v>
      </c>
      <c r="E10" s="112"/>
      <c r="F10" s="112"/>
      <c r="G10" s="112"/>
      <c r="H10" s="112"/>
      <c r="I10" s="112"/>
      <c r="J10" s="112"/>
      <c r="K10" s="112"/>
      <c r="L10" s="112"/>
      <c r="M10" s="112"/>
      <c r="O10" s="50" t="s">
        <v>100</v>
      </c>
      <c r="P10" s="3" t="s">
        <v>126</v>
      </c>
      <c r="Q10" s="3" t="str">
        <f t="shared" si="1"/>
        <v>.2023</v>
      </c>
      <c r="S10" s="50" t="s">
        <v>100</v>
      </c>
      <c r="T10" s="3" t="s">
        <v>127</v>
      </c>
      <c r="U10" s="3" t="str">
        <f t="shared" si="2"/>
        <v>.2023</v>
      </c>
      <c r="W10" s="50" t="s">
        <v>100</v>
      </c>
      <c r="X10" s="3" t="s">
        <v>128</v>
      </c>
      <c r="Y10" s="3" t="str">
        <f t="shared" si="3"/>
        <v>.2023</v>
      </c>
      <c r="AA10" s="50" t="s">
        <v>100</v>
      </c>
      <c r="AB10" s="3" t="s">
        <v>129</v>
      </c>
      <c r="AC10" s="3" t="str">
        <f t="shared" si="4"/>
        <v>.2023</v>
      </c>
      <c r="AE10" s="50" t="s">
        <v>100</v>
      </c>
      <c r="AF10" s="3" t="s">
        <v>130</v>
      </c>
      <c r="AG10" s="3" t="str">
        <f t="shared" si="5"/>
        <v>.2023</v>
      </c>
      <c r="AI10" s="50" t="s">
        <v>100</v>
      </c>
      <c r="AJ10" s="3" t="s">
        <v>131</v>
      </c>
      <c r="AK10" s="3" t="str">
        <f t="shared" si="6"/>
        <v>.2023</v>
      </c>
      <c r="AQ10" s="50" t="s">
        <v>100</v>
      </c>
      <c r="AR10" s="3" t="s">
        <v>132</v>
      </c>
      <c r="AS10" s="3" t="str">
        <f t="shared" si="7"/>
        <v>.2023</v>
      </c>
      <c r="AU10" s="50" t="s">
        <v>100</v>
      </c>
      <c r="AV10" s="3" t="s">
        <v>133</v>
      </c>
      <c r="AW10" s="3" t="str">
        <f t="shared" si="8"/>
        <v>.2023</v>
      </c>
      <c r="AY10" s="50" t="s">
        <v>100</v>
      </c>
      <c r="AZ10" s="3" t="s">
        <v>134</v>
      </c>
      <c r="BA10" s="3" t="str">
        <f t="shared" si="9"/>
        <v>.2023</v>
      </c>
      <c r="BC10" s="50" t="s">
        <v>100</v>
      </c>
      <c r="BD10" s="3" t="s">
        <v>89</v>
      </c>
      <c r="BE10" s="3" t="str">
        <f t="shared" si="10"/>
        <v>.2023</v>
      </c>
      <c r="BG10" s="50" t="s">
        <v>100</v>
      </c>
      <c r="BH10" s="3" t="s">
        <v>135</v>
      </c>
      <c r="BI10" s="3" t="str">
        <f t="shared" si="11"/>
        <v>.2023</v>
      </c>
    </row>
    <row r="11" spans="2:61" outlineLevel="1" x14ac:dyDescent="0.25">
      <c r="B11" s="50" t="s">
        <v>101</v>
      </c>
      <c r="C11" s="50" t="s">
        <v>94</v>
      </c>
      <c r="D11" s="3" t="str">
        <f t="shared" si="0"/>
        <v>.2023</v>
      </c>
      <c r="E11" s="112"/>
      <c r="F11" s="112"/>
      <c r="G11" s="112"/>
      <c r="H11" s="112"/>
      <c r="I11" s="112"/>
      <c r="J11" s="112"/>
      <c r="K11" s="112"/>
      <c r="L11" s="112"/>
      <c r="M11" s="112"/>
      <c r="O11" s="50" t="s">
        <v>101</v>
      </c>
      <c r="P11" s="3" t="s">
        <v>126</v>
      </c>
      <c r="Q11" s="3" t="str">
        <f t="shared" si="1"/>
        <v>.2023</v>
      </c>
      <c r="S11" s="50" t="s">
        <v>101</v>
      </c>
      <c r="T11" s="3" t="s">
        <v>127</v>
      </c>
      <c r="U11" s="3" t="str">
        <f t="shared" si="2"/>
        <v>.2023</v>
      </c>
      <c r="W11" s="50" t="s">
        <v>101</v>
      </c>
      <c r="X11" s="3" t="s">
        <v>128</v>
      </c>
      <c r="Y11" s="3" t="str">
        <f t="shared" si="3"/>
        <v>.2023</v>
      </c>
      <c r="AA11" s="50" t="s">
        <v>101</v>
      </c>
      <c r="AB11" s="3" t="s">
        <v>129</v>
      </c>
      <c r="AC11" s="3" t="str">
        <f t="shared" si="4"/>
        <v>.2023</v>
      </c>
      <c r="AE11" s="50" t="s">
        <v>101</v>
      </c>
      <c r="AF11" s="3" t="s">
        <v>130</v>
      </c>
      <c r="AG11" s="3" t="str">
        <f t="shared" si="5"/>
        <v>.2023</v>
      </c>
      <c r="AI11" s="50" t="s">
        <v>101</v>
      </c>
      <c r="AJ11" s="3" t="s">
        <v>131</v>
      </c>
      <c r="AK11" s="3" t="str">
        <f t="shared" si="6"/>
        <v>.2023</v>
      </c>
      <c r="AQ11" s="50" t="s">
        <v>101</v>
      </c>
      <c r="AR11" s="3" t="s">
        <v>132</v>
      </c>
      <c r="AS11" s="3" t="str">
        <f t="shared" si="7"/>
        <v>.2023</v>
      </c>
      <c r="AU11" s="50" t="s">
        <v>101</v>
      </c>
      <c r="AV11" s="3" t="s">
        <v>133</v>
      </c>
      <c r="AW11" s="3" t="str">
        <f t="shared" si="8"/>
        <v>.2023</v>
      </c>
      <c r="AY11" s="50" t="s">
        <v>101</v>
      </c>
      <c r="AZ11" s="3" t="s">
        <v>134</v>
      </c>
      <c r="BA11" s="3" t="str">
        <f t="shared" si="9"/>
        <v>.2023</v>
      </c>
      <c r="BC11" s="50" t="s">
        <v>101</v>
      </c>
      <c r="BD11" s="3" t="s">
        <v>89</v>
      </c>
      <c r="BE11" s="3" t="str">
        <f t="shared" si="10"/>
        <v>.2023</v>
      </c>
      <c r="BG11" s="50" t="s">
        <v>101</v>
      </c>
      <c r="BH11" s="3" t="s">
        <v>135</v>
      </c>
      <c r="BI11" s="3" t="str">
        <f t="shared" si="11"/>
        <v>.2023</v>
      </c>
    </row>
    <row r="12" spans="2:61" outlineLevel="1" x14ac:dyDescent="0.25">
      <c r="B12" s="50" t="s">
        <v>102</v>
      </c>
      <c r="C12" s="50" t="s">
        <v>94</v>
      </c>
      <c r="D12" s="3" t="str">
        <f t="shared" si="0"/>
        <v>.2023</v>
      </c>
      <c r="E12" s="112"/>
      <c r="F12" s="112"/>
      <c r="G12" s="112"/>
      <c r="H12" s="112"/>
      <c r="I12" s="112"/>
      <c r="J12" s="112"/>
      <c r="K12" s="112"/>
      <c r="L12" s="112"/>
      <c r="M12" s="112"/>
      <c r="O12" s="50" t="s">
        <v>102</v>
      </c>
      <c r="P12" s="3" t="s">
        <v>126</v>
      </c>
      <c r="Q12" s="3" t="str">
        <f t="shared" si="1"/>
        <v>.2023</v>
      </c>
      <c r="S12" s="50" t="s">
        <v>102</v>
      </c>
      <c r="T12" s="3" t="s">
        <v>127</v>
      </c>
      <c r="U12" s="3" t="str">
        <f t="shared" si="2"/>
        <v>.2023</v>
      </c>
      <c r="W12" s="50" t="s">
        <v>102</v>
      </c>
      <c r="X12" s="3" t="s">
        <v>128</v>
      </c>
      <c r="Y12" s="3" t="str">
        <f t="shared" si="3"/>
        <v>.2023</v>
      </c>
      <c r="AA12" s="50" t="s">
        <v>102</v>
      </c>
      <c r="AB12" s="3" t="s">
        <v>129</v>
      </c>
      <c r="AC12" s="3" t="str">
        <f t="shared" si="4"/>
        <v>.2023</v>
      </c>
      <c r="AE12" s="50" t="s">
        <v>102</v>
      </c>
      <c r="AF12" s="3" t="s">
        <v>130</v>
      </c>
      <c r="AG12" s="3" t="str">
        <f t="shared" si="5"/>
        <v>.2023</v>
      </c>
      <c r="AI12" s="50" t="s">
        <v>102</v>
      </c>
      <c r="AJ12" s="3" t="s">
        <v>131</v>
      </c>
      <c r="AK12" s="3" t="str">
        <f t="shared" si="6"/>
        <v>.2023</v>
      </c>
      <c r="AQ12" s="50" t="s">
        <v>102</v>
      </c>
      <c r="AR12" s="3" t="s">
        <v>132</v>
      </c>
      <c r="AS12" s="3" t="str">
        <f t="shared" si="7"/>
        <v>.2023</v>
      </c>
      <c r="AU12" s="50" t="s">
        <v>102</v>
      </c>
      <c r="AV12" s="3" t="s">
        <v>133</v>
      </c>
      <c r="AW12" s="3" t="str">
        <f t="shared" si="8"/>
        <v>.2023</v>
      </c>
      <c r="AY12" s="50" t="s">
        <v>102</v>
      </c>
      <c r="AZ12" s="3" t="s">
        <v>134</v>
      </c>
      <c r="BA12" s="3" t="str">
        <f t="shared" si="9"/>
        <v>.2023</v>
      </c>
      <c r="BC12" s="50" t="s">
        <v>102</v>
      </c>
      <c r="BD12" s="3" t="s">
        <v>89</v>
      </c>
      <c r="BE12" s="3" t="str">
        <f t="shared" si="10"/>
        <v>.2023</v>
      </c>
      <c r="BG12" s="50" t="s">
        <v>102</v>
      </c>
      <c r="BH12" s="3" t="s">
        <v>135</v>
      </c>
      <c r="BI12" s="3" t="str">
        <f t="shared" si="11"/>
        <v>.2023</v>
      </c>
    </row>
    <row r="13" spans="2:61" outlineLevel="1" x14ac:dyDescent="0.25">
      <c r="B13" s="50" t="s">
        <v>103</v>
      </c>
      <c r="C13" s="50" t="s">
        <v>94</v>
      </c>
      <c r="D13" s="3" t="str">
        <f t="shared" si="0"/>
        <v>.2023</v>
      </c>
      <c r="E13" s="112"/>
      <c r="F13" s="112"/>
      <c r="G13" s="112"/>
      <c r="H13" s="112"/>
      <c r="I13" s="112"/>
      <c r="J13" s="112"/>
      <c r="K13" s="112"/>
      <c r="L13" s="112"/>
      <c r="M13" s="112"/>
      <c r="O13" s="50" t="s">
        <v>103</v>
      </c>
      <c r="P13" s="3" t="s">
        <v>126</v>
      </c>
      <c r="Q13" s="3" t="str">
        <f t="shared" si="1"/>
        <v>.2023</v>
      </c>
      <c r="S13" s="50" t="s">
        <v>103</v>
      </c>
      <c r="T13" s="3" t="s">
        <v>127</v>
      </c>
      <c r="U13" s="3" t="str">
        <f t="shared" si="2"/>
        <v>.2023</v>
      </c>
      <c r="W13" s="50" t="s">
        <v>103</v>
      </c>
      <c r="X13" s="3" t="s">
        <v>128</v>
      </c>
      <c r="Y13" s="3" t="str">
        <f t="shared" si="3"/>
        <v>.2023</v>
      </c>
      <c r="AA13" s="50" t="s">
        <v>103</v>
      </c>
      <c r="AB13" s="3" t="s">
        <v>129</v>
      </c>
      <c r="AC13" s="3" t="str">
        <f t="shared" si="4"/>
        <v>.2023</v>
      </c>
      <c r="AE13" s="50" t="s">
        <v>103</v>
      </c>
      <c r="AF13" s="3" t="s">
        <v>130</v>
      </c>
      <c r="AG13" s="3" t="str">
        <f t="shared" si="5"/>
        <v>.2023</v>
      </c>
      <c r="AI13" s="50" t="s">
        <v>103</v>
      </c>
      <c r="AJ13" s="3" t="s">
        <v>131</v>
      </c>
      <c r="AK13" s="3" t="str">
        <f t="shared" si="6"/>
        <v>.2023</v>
      </c>
      <c r="AQ13" s="50" t="s">
        <v>103</v>
      </c>
      <c r="AR13" s="3" t="s">
        <v>132</v>
      </c>
      <c r="AS13" s="3" t="str">
        <f t="shared" si="7"/>
        <v>.2023</v>
      </c>
      <c r="AU13" s="50" t="s">
        <v>103</v>
      </c>
      <c r="AV13" s="3" t="s">
        <v>133</v>
      </c>
      <c r="AW13" s="3" t="str">
        <f t="shared" si="8"/>
        <v>.2023</v>
      </c>
      <c r="AY13" s="50" t="s">
        <v>103</v>
      </c>
      <c r="AZ13" s="3" t="s">
        <v>134</v>
      </c>
      <c r="BA13" s="3" t="str">
        <f t="shared" si="9"/>
        <v>.2023</v>
      </c>
      <c r="BC13" s="50" t="s">
        <v>103</v>
      </c>
      <c r="BD13" s="3" t="s">
        <v>89</v>
      </c>
      <c r="BE13" s="3" t="str">
        <f t="shared" si="10"/>
        <v>.2023</v>
      </c>
      <c r="BG13" s="50" t="s">
        <v>103</v>
      </c>
      <c r="BH13" s="3" t="s">
        <v>135</v>
      </c>
      <c r="BI13" s="3" t="str">
        <f t="shared" si="11"/>
        <v>.2023</v>
      </c>
    </row>
    <row r="14" spans="2:61" outlineLevel="1" x14ac:dyDescent="0.25">
      <c r="B14" s="50" t="s">
        <v>104</v>
      </c>
      <c r="C14" s="50" t="s">
        <v>94</v>
      </c>
      <c r="D14" s="3" t="str">
        <f t="shared" si="0"/>
        <v>.2023</v>
      </c>
      <c r="E14" s="112"/>
      <c r="F14" s="112"/>
      <c r="G14" s="112"/>
      <c r="H14" s="112"/>
      <c r="I14" s="112"/>
      <c r="J14" s="112"/>
      <c r="K14" s="112"/>
      <c r="L14" s="112"/>
      <c r="M14" s="112"/>
      <c r="O14" s="50" t="s">
        <v>104</v>
      </c>
      <c r="P14" s="3" t="s">
        <v>126</v>
      </c>
      <c r="Q14" s="3" t="str">
        <f t="shared" si="1"/>
        <v>.2023</v>
      </c>
      <c r="S14" s="50" t="s">
        <v>104</v>
      </c>
      <c r="T14" s="3" t="s">
        <v>127</v>
      </c>
      <c r="U14" s="3" t="str">
        <f t="shared" si="2"/>
        <v>.2023</v>
      </c>
      <c r="W14" s="50" t="s">
        <v>104</v>
      </c>
      <c r="X14" s="3" t="s">
        <v>128</v>
      </c>
      <c r="Y14" s="3" t="str">
        <f t="shared" si="3"/>
        <v>.2023</v>
      </c>
      <c r="AA14" s="50" t="s">
        <v>104</v>
      </c>
      <c r="AB14" s="3" t="s">
        <v>129</v>
      </c>
      <c r="AC14" s="3" t="str">
        <f t="shared" si="4"/>
        <v>.2023</v>
      </c>
      <c r="AE14" s="50" t="s">
        <v>104</v>
      </c>
      <c r="AF14" s="3" t="s">
        <v>130</v>
      </c>
      <c r="AG14" s="3" t="str">
        <f t="shared" si="5"/>
        <v>.2023</v>
      </c>
      <c r="AI14" s="50" t="s">
        <v>104</v>
      </c>
      <c r="AJ14" s="3" t="s">
        <v>131</v>
      </c>
      <c r="AK14" s="3" t="str">
        <f t="shared" si="6"/>
        <v>.2023</v>
      </c>
      <c r="AQ14" s="50" t="s">
        <v>104</v>
      </c>
      <c r="AR14" s="3" t="s">
        <v>132</v>
      </c>
      <c r="AS14" s="3" t="str">
        <f t="shared" si="7"/>
        <v>.2023</v>
      </c>
      <c r="AU14" s="50" t="s">
        <v>104</v>
      </c>
      <c r="AV14" s="3" t="s">
        <v>133</v>
      </c>
      <c r="AW14" s="3" t="str">
        <f t="shared" si="8"/>
        <v>.2023</v>
      </c>
      <c r="AY14" s="50" t="s">
        <v>104</v>
      </c>
      <c r="AZ14" s="3" t="s">
        <v>134</v>
      </c>
      <c r="BA14" s="3" t="str">
        <f t="shared" si="9"/>
        <v>.2023</v>
      </c>
      <c r="BC14" s="50" t="s">
        <v>104</v>
      </c>
      <c r="BD14" s="3" t="s">
        <v>89</v>
      </c>
      <c r="BE14" s="3" t="str">
        <f t="shared" si="10"/>
        <v>.2023</v>
      </c>
      <c r="BG14" s="50" t="s">
        <v>104</v>
      </c>
      <c r="BH14" s="3" t="s">
        <v>135</v>
      </c>
      <c r="BI14" s="3" t="str">
        <f t="shared" si="11"/>
        <v>.2023</v>
      </c>
    </row>
    <row r="15" spans="2:61" outlineLevel="1" x14ac:dyDescent="0.25">
      <c r="B15" s="50" t="s">
        <v>105</v>
      </c>
      <c r="C15" s="50" t="s">
        <v>94</v>
      </c>
      <c r="D15" s="3" t="str">
        <f t="shared" si="0"/>
        <v>.2023</v>
      </c>
      <c r="E15" s="112"/>
      <c r="F15" s="112"/>
      <c r="G15" s="112"/>
      <c r="H15" s="112"/>
      <c r="I15" s="112"/>
      <c r="J15" s="112"/>
      <c r="K15" s="112"/>
      <c r="L15" s="112"/>
      <c r="M15" s="112"/>
      <c r="O15" s="50" t="s">
        <v>105</v>
      </c>
      <c r="P15" s="3" t="s">
        <v>126</v>
      </c>
      <c r="Q15" s="3" t="str">
        <f t="shared" si="1"/>
        <v>.2023</v>
      </c>
      <c r="S15" s="50" t="s">
        <v>105</v>
      </c>
      <c r="T15" s="3" t="s">
        <v>127</v>
      </c>
      <c r="U15" s="3" t="str">
        <f t="shared" si="2"/>
        <v>.2023</v>
      </c>
      <c r="W15" s="50" t="s">
        <v>105</v>
      </c>
      <c r="X15" s="3" t="s">
        <v>128</v>
      </c>
      <c r="Y15" s="3" t="str">
        <f t="shared" si="3"/>
        <v>.2023</v>
      </c>
      <c r="AA15" s="50" t="s">
        <v>105</v>
      </c>
      <c r="AB15" s="3" t="s">
        <v>129</v>
      </c>
      <c r="AC15" s="3" t="str">
        <f t="shared" si="4"/>
        <v>.2023</v>
      </c>
      <c r="AE15" s="50" t="s">
        <v>105</v>
      </c>
      <c r="AF15" s="3" t="s">
        <v>130</v>
      </c>
      <c r="AG15" s="3" t="str">
        <f t="shared" si="5"/>
        <v>.2023</v>
      </c>
      <c r="AI15" s="50" t="s">
        <v>105</v>
      </c>
      <c r="AJ15" s="3" t="s">
        <v>131</v>
      </c>
      <c r="AK15" s="3" t="str">
        <f t="shared" si="6"/>
        <v>.2023</v>
      </c>
      <c r="AQ15" s="50" t="s">
        <v>105</v>
      </c>
      <c r="AR15" s="3" t="s">
        <v>132</v>
      </c>
      <c r="AS15" s="3" t="str">
        <f t="shared" si="7"/>
        <v>.2023</v>
      </c>
      <c r="AU15" s="50" t="s">
        <v>105</v>
      </c>
      <c r="AV15" s="3" t="s">
        <v>133</v>
      </c>
      <c r="AW15" s="3" t="str">
        <f t="shared" si="8"/>
        <v>.2023</v>
      </c>
      <c r="AY15" s="50" t="s">
        <v>105</v>
      </c>
      <c r="AZ15" s="3" t="s">
        <v>134</v>
      </c>
      <c r="BA15" s="3" t="str">
        <f t="shared" si="9"/>
        <v>.2023</v>
      </c>
      <c r="BC15" s="50" t="s">
        <v>105</v>
      </c>
      <c r="BD15" s="3" t="s">
        <v>89</v>
      </c>
      <c r="BE15" s="3" t="str">
        <f t="shared" si="10"/>
        <v>.2023</v>
      </c>
      <c r="BG15" s="50" t="s">
        <v>105</v>
      </c>
      <c r="BH15" s="3" t="s">
        <v>135</v>
      </c>
      <c r="BI15" s="3" t="str">
        <f t="shared" si="11"/>
        <v>.2023</v>
      </c>
    </row>
    <row r="16" spans="2:61" outlineLevel="1" x14ac:dyDescent="0.25">
      <c r="B16" s="50" t="s">
        <v>106</v>
      </c>
      <c r="C16" s="50" t="s">
        <v>94</v>
      </c>
      <c r="D16" s="3" t="str">
        <f t="shared" si="0"/>
        <v>.2023</v>
      </c>
      <c r="E16" s="112"/>
      <c r="F16" s="112"/>
      <c r="G16" s="112"/>
      <c r="H16" s="112"/>
      <c r="I16" s="112"/>
      <c r="J16" s="112"/>
      <c r="K16" s="112"/>
      <c r="L16" s="112"/>
      <c r="M16" s="112"/>
      <c r="O16" s="50" t="s">
        <v>106</v>
      </c>
      <c r="P16" s="3" t="s">
        <v>126</v>
      </c>
      <c r="Q16" s="3" t="str">
        <f t="shared" si="1"/>
        <v>.2023</v>
      </c>
      <c r="S16" s="50" t="s">
        <v>106</v>
      </c>
      <c r="T16" s="3" t="s">
        <v>127</v>
      </c>
      <c r="U16" s="3" t="str">
        <f t="shared" si="2"/>
        <v>.2023</v>
      </c>
      <c r="W16" s="50" t="s">
        <v>106</v>
      </c>
      <c r="X16" s="3" t="s">
        <v>128</v>
      </c>
      <c r="Y16" s="3" t="str">
        <f t="shared" si="3"/>
        <v>.2023</v>
      </c>
      <c r="AA16" s="50" t="s">
        <v>106</v>
      </c>
      <c r="AB16" s="3" t="s">
        <v>129</v>
      </c>
      <c r="AC16" s="3" t="str">
        <f t="shared" si="4"/>
        <v>.2023</v>
      </c>
      <c r="AE16" s="50" t="s">
        <v>106</v>
      </c>
      <c r="AF16" s="3" t="s">
        <v>130</v>
      </c>
      <c r="AG16" s="3" t="str">
        <f t="shared" si="5"/>
        <v>.2023</v>
      </c>
      <c r="AI16" s="50" t="s">
        <v>106</v>
      </c>
      <c r="AJ16" s="3" t="s">
        <v>131</v>
      </c>
      <c r="AK16" s="3" t="str">
        <f t="shared" si="6"/>
        <v>.2023</v>
      </c>
      <c r="AQ16" s="50" t="s">
        <v>106</v>
      </c>
      <c r="AR16" s="3" t="s">
        <v>132</v>
      </c>
      <c r="AS16" s="3" t="str">
        <f t="shared" si="7"/>
        <v>.2023</v>
      </c>
      <c r="AU16" s="50" t="s">
        <v>106</v>
      </c>
      <c r="AV16" s="3" t="s">
        <v>133</v>
      </c>
      <c r="AW16" s="3" t="str">
        <f t="shared" si="8"/>
        <v>.2023</v>
      </c>
      <c r="AY16" s="50" t="s">
        <v>106</v>
      </c>
      <c r="AZ16" s="3" t="s">
        <v>134</v>
      </c>
      <c r="BA16" s="3" t="str">
        <f t="shared" si="9"/>
        <v>.2023</v>
      </c>
      <c r="BC16" s="50" t="s">
        <v>106</v>
      </c>
      <c r="BD16" s="3" t="s">
        <v>89</v>
      </c>
      <c r="BE16" s="3" t="str">
        <f t="shared" si="10"/>
        <v>.2023</v>
      </c>
      <c r="BG16" s="50" t="s">
        <v>106</v>
      </c>
      <c r="BH16" s="3" t="s">
        <v>135</v>
      </c>
      <c r="BI16" s="3" t="str">
        <f t="shared" si="11"/>
        <v>.2023</v>
      </c>
    </row>
    <row r="17" spans="2:61" outlineLevel="1" x14ac:dyDescent="0.25">
      <c r="B17" s="50" t="s">
        <v>107</v>
      </c>
      <c r="C17" s="50" t="s">
        <v>94</v>
      </c>
      <c r="D17" s="3" t="str">
        <f t="shared" si="0"/>
        <v>.2023</v>
      </c>
      <c r="E17" s="112"/>
      <c r="F17" s="112"/>
      <c r="G17" s="112"/>
      <c r="H17" s="112"/>
      <c r="I17" s="112"/>
      <c r="J17" s="112"/>
      <c r="K17" s="112"/>
      <c r="L17" s="112"/>
      <c r="M17" s="112"/>
      <c r="O17" s="50" t="s">
        <v>107</v>
      </c>
      <c r="P17" s="3" t="s">
        <v>126</v>
      </c>
      <c r="Q17" s="3" t="str">
        <f t="shared" si="1"/>
        <v>.2023</v>
      </c>
      <c r="S17" s="50" t="s">
        <v>107</v>
      </c>
      <c r="T17" s="3" t="s">
        <v>127</v>
      </c>
      <c r="U17" s="3" t="str">
        <f t="shared" si="2"/>
        <v>.2023</v>
      </c>
      <c r="W17" s="50" t="s">
        <v>107</v>
      </c>
      <c r="X17" s="3" t="s">
        <v>128</v>
      </c>
      <c r="Y17" s="3" t="str">
        <f t="shared" si="3"/>
        <v>.2023</v>
      </c>
      <c r="AA17" s="50" t="s">
        <v>107</v>
      </c>
      <c r="AB17" s="3" t="s">
        <v>129</v>
      </c>
      <c r="AC17" s="3" t="str">
        <f t="shared" si="4"/>
        <v>.2023</v>
      </c>
      <c r="AE17" s="50" t="s">
        <v>107</v>
      </c>
      <c r="AF17" s="3" t="s">
        <v>130</v>
      </c>
      <c r="AG17" s="3" t="str">
        <f t="shared" si="5"/>
        <v>.2023</v>
      </c>
      <c r="AI17" s="50" t="s">
        <v>107</v>
      </c>
      <c r="AJ17" s="3" t="s">
        <v>131</v>
      </c>
      <c r="AK17" s="3" t="str">
        <f t="shared" si="6"/>
        <v>.2023</v>
      </c>
      <c r="AQ17" s="50" t="s">
        <v>107</v>
      </c>
      <c r="AR17" s="3" t="s">
        <v>132</v>
      </c>
      <c r="AS17" s="3" t="str">
        <f t="shared" si="7"/>
        <v>.2023</v>
      </c>
      <c r="AU17" s="50" t="s">
        <v>107</v>
      </c>
      <c r="AV17" s="3" t="s">
        <v>133</v>
      </c>
      <c r="AW17" s="3" t="str">
        <f t="shared" si="8"/>
        <v>.2023</v>
      </c>
      <c r="AY17" s="50" t="s">
        <v>107</v>
      </c>
      <c r="AZ17" s="3" t="s">
        <v>134</v>
      </c>
      <c r="BA17" s="3" t="str">
        <f t="shared" si="9"/>
        <v>.2023</v>
      </c>
      <c r="BC17" s="50" t="s">
        <v>107</v>
      </c>
      <c r="BD17" s="3" t="s">
        <v>89</v>
      </c>
      <c r="BE17" s="3" t="str">
        <f t="shared" si="10"/>
        <v>.2023</v>
      </c>
      <c r="BG17" s="50" t="s">
        <v>107</v>
      </c>
      <c r="BH17" s="3" t="s">
        <v>135</v>
      </c>
      <c r="BI17" s="3" t="str">
        <f t="shared" si="11"/>
        <v>.2023</v>
      </c>
    </row>
    <row r="18" spans="2:61" outlineLevel="1" x14ac:dyDescent="0.25">
      <c r="B18" s="50" t="s">
        <v>108</v>
      </c>
      <c r="C18" s="50" t="s">
        <v>94</v>
      </c>
      <c r="D18" s="3" t="str">
        <f t="shared" si="0"/>
        <v>.2023</v>
      </c>
      <c r="E18" s="112"/>
      <c r="F18" s="112"/>
      <c r="G18" s="112"/>
      <c r="H18" s="112"/>
      <c r="I18" s="112"/>
      <c r="J18" s="112"/>
      <c r="K18" s="112"/>
      <c r="L18" s="112"/>
      <c r="M18" s="112"/>
      <c r="O18" s="50" t="s">
        <v>108</v>
      </c>
      <c r="P18" s="3" t="s">
        <v>126</v>
      </c>
      <c r="Q18" s="3" t="str">
        <f t="shared" si="1"/>
        <v>.2023</v>
      </c>
      <c r="S18" s="50" t="s">
        <v>108</v>
      </c>
      <c r="T18" s="3" t="s">
        <v>127</v>
      </c>
      <c r="U18" s="3" t="str">
        <f t="shared" si="2"/>
        <v>.2023</v>
      </c>
      <c r="W18" s="50" t="s">
        <v>108</v>
      </c>
      <c r="X18" s="3" t="s">
        <v>128</v>
      </c>
      <c r="Y18" s="3" t="str">
        <f t="shared" si="3"/>
        <v>.2023</v>
      </c>
      <c r="AA18" s="50" t="s">
        <v>108</v>
      </c>
      <c r="AB18" s="3" t="s">
        <v>129</v>
      </c>
      <c r="AC18" s="3" t="str">
        <f t="shared" si="4"/>
        <v>.2023</v>
      </c>
      <c r="AE18" s="50" t="s">
        <v>108</v>
      </c>
      <c r="AF18" s="3" t="s">
        <v>130</v>
      </c>
      <c r="AG18" s="3" t="str">
        <f t="shared" si="5"/>
        <v>.2023</v>
      </c>
      <c r="AI18" s="50" t="s">
        <v>108</v>
      </c>
      <c r="AJ18" s="3" t="s">
        <v>131</v>
      </c>
      <c r="AK18" s="3" t="str">
        <f t="shared" si="6"/>
        <v>.2023</v>
      </c>
      <c r="AQ18" s="50" t="s">
        <v>108</v>
      </c>
      <c r="AR18" s="3" t="s">
        <v>132</v>
      </c>
      <c r="AS18" s="3" t="str">
        <f t="shared" si="7"/>
        <v>.2023</v>
      </c>
      <c r="AU18" s="50" t="s">
        <v>108</v>
      </c>
      <c r="AV18" s="3" t="s">
        <v>133</v>
      </c>
      <c r="AW18" s="3" t="str">
        <f t="shared" si="8"/>
        <v>.2023</v>
      </c>
      <c r="AY18" s="50" t="s">
        <v>108</v>
      </c>
      <c r="AZ18" s="3" t="s">
        <v>134</v>
      </c>
      <c r="BA18" s="3" t="str">
        <f t="shared" si="9"/>
        <v>.2023</v>
      </c>
      <c r="BC18" s="50" t="s">
        <v>108</v>
      </c>
      <c r="BD18" s="3" t="s">
        <v>89</v>
      </c>
      <c r="BE18" s="3" t="str">
        <f t="shared" si="10"/>
        <v>.2023</v>
      </c>
      <c r="BG18" s="50" t="s">
        <v>108</v>
      </c>
      <c r="BH18" s="3" t="s">
        <v>135</v>
      </c>
      <c r="BI18" s="3" t="str">
        <f t="shared" si="11"/>
        <v>.2023</v>
      </c>
    </row>
    <row r="19" spans="2:61" outlineLevel="1" x14ac:dyDescent="0.25">
      <c r="B19" s="50" t="s">
        <v>109</v>
      </c>
      <c r="C19" s="50" t="s">
        <v>94</v>
      </c>
      <c r="D19" s="3" t="str">
        <f t="shared" si="0"/>
        <v>.2023</v>
      </c>
      <c r="E19" s="112"/>
      <c r="F19" s="112"/>
      <c r="G19" s="112"/>
      <c r="H19" s="112"/>
      <c r="I19" s="112"/>
      <c r="J19" s="112"/>
      <c r="K19" s="112"/>
      <c r="L19" s="112"/>
      <c r="M19" s="112"/>
      <c r="O19" s="50" t="s">
        <v>109</v>
      </c>
      <c r="P19" s="3" t="s">
        <v>126</v>
      </c>
      <c r="Q19" s="3" t="str">
        <f t="shared" si="1"/>
        <v>.2023</v>
      </c>
      <c r="S19" s="50" t="s">
        <v>109</v>
      </c>
      <c r="T19" s="3" t="s">
        <v>127</v>
      </c>
      <c r="U19" s="3" t="str">
        <f t="shared" si="2"/>
        <v>.2023</v>
      </c>
      <c r="W19" s="50" t="s">
        <v>109</v>
      </c>
      <c r="X19" s="3" t="s">
        <v>128</v>
      </c>
      <c r="Y19" s="3" t="str">
        <f t="shared" si="3"/>
        <v>.2023</v>
      </c>
      <c r="AA19" s="50" t="s">
        <v>109</v>
      </c>
      <c r="AB19" s="3" t="s">
        <v>129</v>
      </c>
      <c r="AC19" s="3" t="str">
        <f t="shared" si="4"/>
        <v>.2023</v>
      </c>
      <c r="AE19" s="50" t="s">
        <v>109</v>
      </c>
      <c r="AF19" s="3" t="s">
        <v>130</v>
      </c>
      <c r="AG19" s="3" t="str">
        <f t="shared" si="5"/>
        <v>.2023</v>
      </c>
      <c r="AI19" s="50" t="s">
        <v>109</v>
      </c>
      <c r="AJ19" s="3" t="s">
        <v>131</v>
      </c>
      <c r="AK19" s="3" t="str">
        <f t="shared" si="6"/>
        <v>.2023</v>
      </c>
      <c r="AQ19" s="50" t="s">
        <v>109</v>
      </c>
      <c r="AR19" s="3" t="s">
        <v>132</v>
      </c>
      <c r="AS19" s="3" t="str">
        <f t="shared" si="7"/>
        <v>.2023</v>
      </c>
      <c r="AU19" s="50" t="s">
        <v>109</v>
      </c>
      <c r="AV19" s="3" t="s">
        <v>133</v>
      </c>
      <c r="AW19" s="3" t="str">
        <f t="shared" si="8"/>
        <v>.2023</v>
      </c>
      <c r="AY19" s="50" t="s">
        <v>109</v>
      </c>
      <c r="AZ19" s="3" t="s">
        <v>134</v>
      </c>
      <c r="BA19" s="3" t="str">
        <f t="shared" si="9"/>
        <v>.2023</v>
      </c>
      <c r="BC19" s="50" t="s">
        <v>109</v>
      </c>
      <c r="BD19" s="3" t="s">
        <v>89</v>
      </c>
      <c r="BE19" s="3" t="str">
        <f t="shared" si="10"/>
        <v>.2023</v>
      </c>
      <c r="BG19" s="50" t="s">
        <v>109</v>
      </c>
      <c r="BH19" s="3" t="s">
        <v>135</v>
      </c>
      <c r="BI19" s="3" t="str">
        <f t="shared" si="11"/>
        <v>.2023</v>
      </c>
    </row>
    <row r="20" spans="2:61" outlineLevel="1" x14ac:dyDescent="0.25">
      <c r="B20" s="50" t="s">
        <v>110</v>
      </c>
      <c r="C20" s="50" t="s">
        <v>94</v>
      </c>
      <c r="D20" s="3" t="str">
        <f t="shared" si="0"/>
        <v>.2023</v>
      </c>
      <c r="E20" s="112"/>
      <c r="F20" s="112"/>
      <c r="G20" s="112"/>
      <c r="H20" s="112"/>
      <c r="I20" s="112"/>
      <c r="J20" s="112"/>
      <c r="K20" s="112"/>
      <c r="L20" s="112"/>
      <c r="M20" s="112"/>
      <c r="O20" s="50" t="s">
        <v>110</v>
      </c>
      <c r="P20" s="3" t="s">
        <v>126</v>
      </c>
      <c r="Q20" s="3" t="str">
        <f t="shared" si="1"/>
        <v>.2023</v>
      </c>
      <c r="S20" s="50" t="s">
        <v>110</v>
      </c>
      <c r="T20" s="3" t="s">
        <v>127</v>
      </c>
      <c r="U20" s="3" t="str">
        <f t="shared" si="2"/>
        <v>.2023</v>
      </c>
      <c r="W20" s="50" t="s">
        <v>110</v>
      </c>
      <c r="X20" s="3" t="s">
        <v>128</v>
      </c>
      <c r="Y20" s="3" t="str">
        <f t="shared" si="3"/>
        <v>.2023</v>
      </c>
      <c r="AA20" s="50" t="s">
        <v>110</v>
      </c>
      <c r="AB20" s="3" t="s">
        <v>129</v>
      </c>
      <c r="AC20" s="3" t="str">
        <f t="shared" si="4"/>
        <v>.2023</v>
      </c>
      <c r="AE20" s="50" t="s">
        <v>110</v>
      </c>
      <c r="AF20" s="3" t="s">
        <v>130</v>
      </c>
      <c r="AG20" s="3" t="str">
        <f t="shared" si="5"/>
        <v>.2023</v>
      </c>
      <c r="AI20" s="50" t="s">
        <v>110</v>
      </c>
      <c r="AJ20" s="3" t="s">
        <v>131</v>
      </c>
      <c r="AK20" s="3" t="str">
        <f t="shared" si="6"/>
        <v>.2023</v>
      </c>
      <c r="AQ20" s="50" t="s">
        <v>110</v>
      </c>
      <c r="AR20" s="3" t="s">
        <v>132</v>
      </c>
      <c r="AS20" s="3" t="str">
        <f t="shared" si="7"/>
        <v>.2023</v>
      </c>
      <c r="AU20" s="50" t="s">
        <v>110</v>
      </c>
      <c r="AV20" s="3" t="s">
        <v>133</v>
      </c>
      <c r="AW20" s="3" t="str">
        <f t="shared" si="8"/>
        <v>.2023</v>
      </c>
      <c r="AY20" s="50" t="s">
        <v>110</v>
      </c>
      <c r="AZ20" s="3" t="s">
        <v>134</v>
      </c>
      <c r="BA20" s="3" t="str">
        <f t="shared" si="9"/>
        <v>.2023</v>
      </c>
      <c r="BC20" s="50" t="s">
        <v>110</v>
      </c>
      <c r="BD20" s="3" t="s">
        <v>89</v>
      </c>
      <c r="BE20" s="3" t="str">
        <f t="shared" si="10"/>
        <v>.2023</v>
      </c>
      <c r="BG20" s="50" t="s">
        <v>110</v>
      </c>
      <c r="BH20" s="3" t="s">
        <v>135</v>
      </c>
      <c r="BI20" s="3" t="str">
        <f t="shared" si="11"/>
        <v>.2023</v>
      </c>
    </row>
    <row r="21" spans="2:61" outlineLevel="1" x14ac:dyDescent="0.25">
      <c r="B21" s="50" t="s">
        <v>111</v>
      </c>
      <c r="C21" s="50" t="s">
        <v>94</v>
      </c>
      <c r="D21" s="3" t="str">
        <f t="shared" si="0"/>
        <v>.2023</v>
      </c>
      <c r="E21" s="112"/>
      <c r="F21" s="112"/>
      <c r="G21" s="112"/>
      <c r="H21" s="112"/>
      <c r="I21" s="112"/>
      <c r="J21" s="112"/>
      <c r="K21" s="112"/>
      <c r="L21" s="112"/>
      <c r="M21" s="112"/>
      <c r="O21" s="50" t="s">
        <v>111</v>
      </c>
      <c r="P21" s="3" t="s">
        <v>126</v>
      </c>
      <c r="Q21" s="3" t="str">
        <f t="shared" si="1"/>
        <v>.2023</v>
      </c>
      <c r="S21" s="50" t="s">
        <v>111</v>
      </c>
      <c r="T21" s="3" t="s">
        <v>127</v>
      </c>
      <c r="U21" s="3" t="str">
        <f t="shared" si="2"/>
        <v>.2023</v>
      </c>
      <c r="W21" s="50" t="s">
        <v>111</v>
      </c>
      <c r="X21" s="3" t="s">
        <v>128</v>
      </c>
      <c r="Y21" s="3" t="str">
        <f t="shared" si="3"/>
        <v>.2023</v>
      </c>
      <c r="AA21" s="50" t="s">
        <v>111</v>
      </c>
      <c r="AB21" s="3" t="s">
        <v>129</v>
      </c>
      <c r="AC21" s="3" t="str">
        <f t="shared" si="4"/>
        <v>.2023</v>
      </c>
      <c r="AE21" s="50" t="s">
        <v>111</v>
      </c>
      <c r="AF21" s="3" t="s">
        <v>130</v>
      </c>
      <c r="AG21" s="3" t="str">
        <f t="shared" si="5"/>
        <v>.2023</v>
      </c>
      <c r="AI21" s="50" t="s">
        <v>111</v>
      </c>
      <c r="AJ21" s="3" t="s">
        <v>131</v>
      </c>
      <c r="AK21" s="3" t="str">
        <f t="shared" si="6"/>
        <v>.2023</v>
      </c>
      <c r="AQ21" s="50" t="s">
        <v>111</v>
      </c>
      <c r="AR21" s="3" t="s">
        <v>132</v>
      </c>
      <c r="AS21" s="3" t="str">
        <f t="shared" si="7"/>
        <v>.2023</v>
      </c>
      <c r="AU21" s="50" t="s">
        <v>111</v>
      </c>
      <c r="AV21" s="3" t="s">
        <v>133</v>
      </c>
      <c r="AW21" s="3" t="str">
        <f t="shared" si="8"/>
        <v>.2023</v>
      </c>
      <c r="AY21" s="50" t="s">
        <v>111</v>
      </c>
      <c r="AZ21" s="3" t="s">
        <v>134</v>
      </c>
      <c r="BA21" s="3" t="str">
        <f t="shared" si="9"/>
        <v>.2023</v>
      </c>
      <c r="BC21" s="50" t="s">
        <v>111</v>
      </c>
      <c r="BD21" s="3" t="s">
        <v>89</v>
      </c>
      <c r="BE21" s="3" t="str">
        <f t="shared" si="10"/>
        <v>.2023</v>
      </c>
      <c r="BG21" s="50" t="s">
        <v>111</v>
      </c>
      <c r="BH21" s="3" t="s">
        <v>135</v>
      </c>
      <c r="BI21" s="3" t="str">
        <f t="shared" si="11"/>
        <v>.2023</v>
      </c>
    </row>
    <row r="22" spans="2:61" outlineLevel="1" x14ac:dyDescent="0.25">
      <c r="B22" s="50" t="s">
        <v>112</v>
      </c>
      <c r="C22" s="50" t="s">
        <v>94</v>
      </c>
      <c r="D22" s="3" t="str">
        <f t="shared" si="0"/>
        <v>.2023</v>
      </c>
      <c r="E22" s="112"/>
      <c r="F22" s="112"/>
      <c r="G22" s="112"/>
      <c r="H22" s="112"/>
      <c r="I22" s="112"/>
      <c r="J22" s="112"/>
      <c r="K22" s="112"/>
      <c r="L22" s="112"/>
      <c r="M22" s="112"/>
      <c r="O22" s="50" t="s">
        <v>112</v>
      </c>
      <c r="P22" s="3" t="s">
        <v>126</v>
      </c>
      <c r="Q22" s="3" t="str">
        <f t="shared" si="1"/>
        <v>.2023</v>
      </c>
      <c r="S22" s="50" t="s">
        <v>112</v>
      </c>
      <c r="T22" s="3" t="s">
        <v>127</v>
      </c>
      <c r="U22" s="3" t="str">
        <f t="shared" si="2"/>
        <v>.2023</v>
      </c>
      <c r="W22" s="50" t="s">
        <v>112</v>
      </c>
      <c r="X22" s="3" t="s">
        <v>128</v>
      </c>
      <c r="Y22" s="3" t="str">
        <f t="shared" si="3"/>
        <v>.2023</v>
      </c>
      <c r="AA22" s="50" t="s">
        <v>112</v>
      </c>
      <c r="AB22" s="3" t="s">
        <v>129</v>
      </c>
      <c r="AC22" s="3" t="str">
        <f t="shared" si="4"/>
        <v>.2023</v>
      </c>
      <c r="AE22" s="50" t="s">
        <v>112</v>
      </c>
      <c r="AF22" s="3" t="s">
        <v>130</v>
      </c>
      <c r="AG22" s="3" t="str">
        <f t="shared" si="5"/>
        <v>.2023</v>
      </c>
      <c r="AI22" s="50" t="s">
        <v>112</v>
      </c>
      <c r="AJ22" s="3" t="s">
        <v>131</v>
      </c>
      <c r="AK22" s="3" t="str">
        <f t="shared" si="6"/>
        <v>.2023</v>
      </c>
      <c r="AQ22" s="50" t="s">
        <v>112</v>
      </c>
      <c r="AR22" s="3" t="s">
        <v>132</v>
      </c>
      <c r="AS22" s="3" t="str">
        <f t="shared" si="7"/>
        <v>.2023</v>
      </c>
      <c r="AU22" s="50" t="s">
        <v>112</v>
      </c>
      <c r="AV22" s="3" t="s">
        <v>133</v>
      </c>
      <c r="AW22" s="3" t="str">
        <f t="shared" si="8"/>
        <v>.2023</v>
      </c>
      <c r="AY22" s="50" t="s">
        <v>112</v>
      </c>
      <c r="AZ22" s="3" t="s">
        <v>134</v>
      </c>
      <c r="BA22" s="3" t="str">
        <f t="shared" si="9"/>
        <v>.2023</v>
      </c>
      <c r="BC22" s="50" t="s">
        <v>112</v>
      </c>
      <c r="BD22" s="3" t="s">
        <v>89</v>
      </c>
      <c r="BE22" s="3" t="str">
        <f t="shared" si="10"/>
        <v>.2023</v>
      </c>
      <c r="BG22" s="50" t="s">
        <v>112</v>
      </c>
      <c r="BH22" s="3" t="s">
        <v>135</v>
      </c>
      <c r="BI22" s="3" t="str">
        <f t="shared" si="11"/>
        <v>.2023</v>
      </c>
    </row>
    <row r="23" spans="2:61" outlineLevel="1" x14ac:dyDescent="0.25">
      <c r="B23" s="50" t="s">
        <v>113</v>
      </c>
      <c r="C23" s="50" t="s">
        <v>94</v>
      </c>
      <c r="D23" s="3" t="str">
        <f t="shared" si="0"/>
        <v>.2023</v>
      </c>
      <c r="E23" s="112"/>
      <c r="F23" s="112"/>
      <c r="G23" s="112"/>
      <c r="H23" s="112"/>
      <c r="I23" s="112"/>
      <c r="J23" s="112"/>
      <c r="K23" s="112"/>
      <c r="L23" s="112"/>
      <c r="M23" s="112"/>
      <c r="O23" s="50" t="s">
        <v>113</v>
      </c>
      <c r="P23" s="3" t="s">
        <v>126</v>
      </c>
      <c r="Q23" s="3" t="str">
        <f t="shared" si="1"/>
        <v>.2023</v>
      </c>
      <c r="S23" s="50" t="s">
        <v>113</v>
      </c>
      <c r="T23" s="3" t="s">
        <v>127</v>
      </c>
      <c r="U23" s="3" t="str">
        <f t="shared" si="2"/>
        <v>.2023</v>
      </c>
      <c r="W23" s="50" t="s">
        <v>113</v>
      </c>
      <c r="X23" s="3" t="s">
        <v>128</v>
      </c>
      <c r="Y23" s="3" t="str">
        <f t="shared" si="3"/>
        <v>.2023</v>
      </c>
      <c r="AA23" s="50" t="s">
        <v>113</v>
      </c>
      <c r="AB23" s="3" t="s">
        <v>129</v>
      </c>
      <c r="AC23" s="3" t="str">
        <f t="shared" si="4"/>
        <v>.2023</v>
      </c>
      <c r="AE23" s="50" t="s">
        <v>113</v>
      </c>
      <c r="AF23" s="3" t="s">
        <v>130</v>
      </c>
      <c r="AG23" s="3" t="str">
        <f t="shared" si="5"/>
        <v>.2023</v>
      </c>
      <c r="AI23" s="50" t="s">
        <v>113</v>
      </c>
      <c r="AJ23" s="3" t="s">
        <v>131</v>
      </c>
      <c r="AK23" s="3" t="str">
        <f t="shared" si="6"/>
        <v>.2023</v>
      </c>
      <c r="AQ23" s="50" t="s">
        <v>113</v>
      </c>
      <c r="AR23" s="3" t="s">
        <v>132</v>
      </c>
      <c r="AS23" s="3" t="str">
        <f t="shared" si="7"/>
        <v>.2023</v>
      </c>
      <c r="AU23" s="50" t="s">
        <v>113</v>
      </c>
      <c r="AV23" s="3" t="s">
        <v>133</v>
      </c>
      <c r="AW23" s="3" t="str">
        <f t="shared" si="8"/>
        <v>.2023</v>
      </c>
      <c r="AY23" s="50" t="s">
        <v>113</v>
      </c>
      <c r="AZ23" s="3" t="s">
        <v>134</v>
      </c>
      <c r="BA23" s="3" t="str">
        <f t="shared" si="9"/>
        <v>.2023</v>
      </c>
      <c r="BC23" s="50" t="s">
        <v>113</v>
      </c>
      <c r="BD23" s="3" t="s">
        <v>89</v>
      </c>
      <c r="BE23" s="3" t="str">
        <f t="shared" si="10"/>
        <v>.2023</v>
      </c>
      <c r="BG23" s="50" t="s">
        <v>113</v>
      </c>
      <c r="BH23" s="3" t="s">
        <v>135</v>
      </c>
      <c r="BI23" s="3" t="str">
        <f t="shared" si="11"/>
        <v>.2023</v>
      </c>
    </row>
    <row r="24" spans="2:61" outlineLevel="1" x14ac:dyDescent="0.25">
      <c r="B24" s="50" t="s">
        <v>114</v>
      </c>
      <c r="C24" s="50" t="s">
        <v>94</v>
      </c>
      <c r="D24" s="3" t="str">
        <f t="shared" si="0"/>
        <v>.2023</v>
      </c>
      <c r="E24" s="112"/>
      <c r="F24" s="112"/>
      <c r="G24" s="112"/>
      <c r="H24" s="112"/>
      <c r="I24" s="112"/>
      <c r="J24" s="112"/>
      <c r="K24" s="112"/>
      <c r="L24" s="112"/>
      <c r="M24" s="112"/>
      <c r="O24" s="50" t="s">
        <v>114</v>
      </c>
      <c r="P24" s="3" t="s">
        <v>126</v>
      </c>
      <c r="Q24" s="3" t="str">
        <f t="shared" si="1"/>
        <v>.2023</v>
      </c>
      <c r="S24" s="50" t="s">
        <v>114</v>
      </c>
      <c r="T24" s="3" t="s">
        <v>127</v>
      </c>
      <c r="U24" s="3" t="str">
        <f t="shared" si="2"/>
        <v>.2023</v>
      </c>
      <c r="W24" s="50" t="s">
        <v>114</v>
      </c>
      <c r="X24" s="3" t="s">
        <v>128</v>
      </c>
      <c r="Y24" s="3" t="str">
        <f t="shared" si="3"/>
        <v>.2023</v>
      </c>
      <c r="AA24" s="50" t="s">
        <v>114</v>
      </c>
      <c r="AB24" s="3" t="s">
        <v>129</v>
      </c>
      <c r="AC24" s="3" t="str">
        <f t="shared" si="4"/>
        <v>.2023</v>
      </c>
      <c r="AE24" s="50" t="s">
        <v>114</v>
      </c>
      <c r="AF24" s="3" t="s">
        <v>130</v>
      </c>
      <c r="AG24" s="3" t="str">
        <f t="shared" si="5"/>
        <v>.2023</v>
      </c>
      <c r="AI24" s="50" t="s">
        <v>114</v>
      </c>
      <c r="AJ24" s="3" t="s">
        <v>131</v>
      </c>
      <c r="AK24" s="3" t="str">
        <f t="shared" si="6"/>
        <v>.2023</v>
      </c>
      <c r="AQ24" s="50" t="s">
        <v>114</v>
      </c>
      <c r="AR24" s="3" t="s">
        <v>132</v>
      </c>
      <c r="AS24" s="3" t="str">
        <f t="shared" si="7"/>
        <v>.2023</v>
      </c>
      <c r="AU24" s="50" t="s">
        <v>114</v>
      </c>
      <c r="AV24" s="3" t="s">
        <v>133</v>
      </c>
      <c r="AW24" s="3" t="str">
        <f t="shared" si="8"/>
        <v>.2023</v>
      </c>
      <c r="AY24" s="50" t="s">
        <v>114</v>
      </c>
      <c r="AZ24" s="3" t="s">
        <v>134</v>
      </c>
      <c r="BA24" s="3" t="str">
        <f t="shared" si="9"/>
        <v>.2023</v>
      </c>
      <c r="BC24" s="50" t="s">
        <v>114</v>
      </c>
      <c r="BD24" s="3" t="s">
        <v>89</v>
      </c>
      <c r="BE24" s="3" t="str">
        <f t="shared" si="10"/>
        <v>.2023</v>
      </c>
      <c r="BG24" s="50" t="s">
        <v>114</v>
      </c>
      <c r="BH24" s="3" t="s">
        <v>135</v>
      </c>
      <c r="BI24" s="3" t="str">
        <f t="shared" si="11"/>
        <v>.2023</v>
      </c>
    </row>
    <row r="25" spans="2:61" outlineLevel="1" x14ac:dyDescent="0.25">
      <c r="B25" s="50" t="s">
        <v>115</v>
      </c>
      <c r="C25" s="50" t="s">
        <v>94</v>
      </c>
      <c r="D25" s="3" t="str">
        <f t="shared" si="0"/>
        <v>.2023</v>
      </c>
      <c r="E25" s="112"/>
      <c r="F25" s="112"/>
      <c r="G25" s="112"/>
      <c r="H25" s="112"/>
      <c r="I25" s="112"/>
      <c r="J25" s="112"/>
      <c r="K25" s="112"/>
      <c r="L25" s="112"/>
      <c r="M25" s="112"/>
      <c r="O25" s="50" t="s">
        <v>115</v>
      </c>
      <c r="P25" s="3" t="s">
        <v>126</v>
      </c>
      <c r="Q25" s="3" t="str">
        <f t="shared" si="1"/>
        <v>.2023</v>
      </c>
      <c r="S25" s="50" t="s">
        <v>115</v>
      </c>
      <c r="T25" s="3" t="s">
        <v>127</v>
      </c>
      <c r="U25" s="3" t="str">
        <f t="shared" si="2"/>
        <v>.2023</v>
      </c>
      <c r="W25" s="50" t="s">
        <v>115</v>
      </c>
      <c r="X25" s="3" t="s">
        <v>128</v>
      </c>
      <c r="Y25" s="3" t="str">
        <f t="shared" si="3"/>
        <v>.2023</v>
      </c>
      <c r="AA25" s="50" t="s">
        <v>115</v>
      </c>
      <c r="AB25" s="3" t="s">
        <v>129</v>
      </c>
      <c r="AC25" s="3" t="str">
        <f t="shared" si="4"/>
        <v>.2023</v>
      </c>
      <c r="AE25" s="50" t="s">
        <v>115</v>
      </c>
      <c r="AF25" s="3" t="s">
        <v>130</v>
      </c>
      <c r="AG25" s="3" t="str">
        <f t="shared" si="5"/>
        <v>.2023</v>
      </c>
      <c r="AI25" s="50" t="s">
        <v>115</v>
      </c>
      <c r="AJ25" s="3" t="s">
        <v>131</v>
      </c>
      <c r="AK25" s="3" t="str">
        <f t="shared" si="6"/>
        <v>.2023</v>
      </c>
      <c r="AQ25" s="50" t="s">
        <v>115</v>
      </c>
      <c r="AR25" s="3" t="s">
        <v>132</v>
      </c>
      <c r="AS25" s="3" t="str">
        <f t="shared" si="7"/>
        <v>.2023</v>
      </c>
      <c r="AU25" s="50" t="s">
        <v>115</v>
      </c>
      <c r="AV25" s="3" t="s">
        <v>133</v>
      </c>
      <c r="AW25" s="3" t="str">
        <f t="shared" si="8"/>
        <v>.2023</v>
      </c>
      <c r="AY25" s="50" t="s">
        <v>115</v>
      </c>
      <c r="AZ25" s="3" t="s">
        <v>134</v>
      </c>
      <c r="BA25" s="3" t="str">
        <f t="shared" si="9"/>
        <v>.2023</v>
      </c>
      <c r="BC25" s="50" t="s">
        <v>115</v>
      </c>
      <c r="BD25" s="3" t="s">
        <v>89</v>
      </c>
      <c r="BE25" s="3" t="str">
        <f t="shared" si="10"/>
        <v>.2023</v>
      </c>
      <c r="BG25" s="50" t="s">
        <v>115</v>
      </c>
      <c r="BH25" s="3" t="s">
        <v>135</v>
      </c>
      <c r="BI25" s="3" t="str">
        <f t="shared" si="11"/>
        <v>.2023</v>
      </c>
    </row>
    <row r="26" spans="2:61" outlineLevel="1" x14ac:dyDescent="0.25">
      <c r="B26" s="50" t="s">
        <v>116</v>
      </c>
      <c r="C26" s="50" t="s">
        <v>94</v>
      </c>
      <c r="D26" s="3" t="str">
        <f t="shared" si="0"/>
        <v>.2023</v>
      </c>
      <c r="E26" s="112"/>
      <c r="F26" s="112"/>
      <c r="G26" s="112"/>
      <c r="H26" s="112"/>
      <c r="I26" s="112"/>
      <c r="J26" s="112"/>
      <c r="K26" s="112"/>
      <c r="L26" s="112"/>
      <c r="M26" s="112"/>
      <c r="O26" s="50" t="s">
        <v>116</v>
      </c>
      <c r="P26" s="3" t="s">
        <v>126</v>
      </c>
      <c r="Q26" s="3" t="str">
        <f t="shared" si="1"/>
        <v>.2023</v>
      </c>
      <c r="S26" s="50" t="s">
        <v>116</v>
      </c>
      <c r="T26" s="3" t="s">
        <v>127</v>
      </c>
      <c r="U26" s="3" t="str">
        <f t="shared" si="2"/>
        <v>.2023</v>
      </c>
      <c r="W26" s="50" t="s">
        <v>116</v>
      </c>
      <c r="X26" s="3" t="s">
        <v>128</v>
      </c>
      <c r="Y26" s="3" t="str">
        <f t="shared" si="3"/>
        <v>.2023</v>
      </c>
      <c r="AA26" s="50" t="s">
        <v>116</v>
      </c>
      <c r="AB26" s="3" t="s">
        <v>129</v>
      </c>
      <c r="AC26" s="3" t="str">
        <f t="shared" si="4"/>
        <v>.2023</v>
      </c>
      <c r="AE26" s="50" t="s">
        <v>116</v>
      </c>
      <c r="AF26" s="3" t="s">
        <v>130</v>
      </c>
      <c r="AG26" s="3" t="str">
        <f t="shared" si="5"/>
        <v>.2023</v>
      </c>
      <c r="AI26" s="50" t="s">
        <v>116</v>
      </c>
      <c r="AJ26" s="3" t="s">
        <v>131</v>
      </c>
      <c r="AK26" s="3" t="str">
        <f t="shared" si="6"/>
        <v>.2023</v>
      </c>
      <c r="AQ26" s="50" t="s">
        <v>116</v>
      </c>
      <c r="AR26" s="3" t="s">
        <v>132</v>
      </c>
      <c r="AS26" s="3" t="str">
        <f t="shared" si="7"/>
        <v>.2023</v>
      </c>
      <c r="AU26" s="50" t="s">
        <v>116</v>
      </c>
      <c r="AV26" s="3" t="s">
        <v>133</v>
      </c>
      <c r="AW26" s="3" t="str">
        <f t="shared" si="8"/>
        <v>.2023</v>
      </c>
      <c r="AY26" s="50" t="s">
        <v>116</v>
      </c>
      <c r="AZ26" s="3" t="s">
        <v>134</v>
      </c>
      <c r="BA26" s="3" t="str">
        <f t="shared" si="9"/>
        <v>.2023</v>
      </c>
      <c r="BC26" s="50" t="s">
        <v>116</v>
      </c>
      <c r="BD26" s="3" t="s">
        <v>89</v>
      </c>
      <c r="BE26" s="3" t="str">
        <f t="shared" si="10"/>
        <v>.2023</v>
      </c>
      <c r="BG26" s="50" t="s">
        <v>116</v>
      </c>
      <c r="BH26" s="3" t="s">
        <v>135</v>
      </c>
      <c r="BI26" s="3" t="str">
        <f t="shared" si="11"/>
        <v>.2023</v>
      </c>
    </row>
    <row r="27" spans="2:61" outlineLevel="1" x14ac:dyDescent="0.25">
      <c r="B27" s="50" t="s">
        <v>117</v>
      </c>
      <c r="C27" s="50" t="s">
        <v>94</v>
      </c>
      <c r="D27" s="3" t="str">
        <f t="shared" si="0"/>
        <v>.2023</v>
      </c>
      <c r="E27" s="112"/>
      <c r="F27" s="112"/>
      <c r="G27" s="112"/>
      <c r="H27" s="112"/>
      <c r="I27" s="112"/>
      <c r="J27" s="112"/>
      <c r="K27" s="112"/>
      <c r="L27" s="112"/>
      <c r="M27" s="112"/>
      <c r="O27" s="50" t="s">
        <v>117</v>
      </c>
      <c r="P27" s="3" t="s">
        <v>126</v>
      </c>
      <c r="Q27" s="3" t="str">
        <f t="shared" si="1"/>
        <v>.2023</v>
      </c>
      <c r="S27" s="50" t="s">
        <v>117</v>
      </c>
      <c r="T27" s="3" t="s">
        <v>127</v>
      </c>
      <c r="U27" s="3" t="str">
        <f t="shared" si="2"/>
        <v>.2023</v>
      </c>
      <c r="W27" s="50" t="s">
        <v>117</v>
      </c>
      <c r="X27" s="3" t="s">
        <v>128</v>
      </c>
      <c r="Y27" s="3" t="str">
        <f t="shared" si="3"/>
        <v>.2023</v>
      </c>
      <c r="AA27" s="50" t="s">
        <v>117</v>
      </c>
      <c r="AB27" s="3" t="s">
        <v>129</v>
      </c>
      <c r="AC27" s="3" t="str">
        <f t="shared" si="4"/>
        <v>.2023</v>
      </c>
      <c r="AE27" s="50" t="s">
        <v>117</v>
      </c>
      <c r="AF27" s="3" t="s">
        <v>130</v>
      </c>
      <c r="AG27" s="3" t="str">
        <f t="shared" si="5"/>
        <v>.2023</v>
      </c>
      <c r="AI27" s="50" t="s">
        <v>117</v>
      </c>
      <c r="AJ27" s="3" t="s">
        <v>131</v>
      </c>
      <c r="AK27" s="3" t="str">
        <f t="shared" si="6"/>
        <v>.2023</v>
      </c>
      <c r="AQ27" s="50" t="s">
        <v>117</v>
      </c>
      <c r="AR27" s="3" t="s">
        <v>132</v>
      </c>
      <c r="AS27" s="3" t="str">
        <f t="shared" si="7"/>
        <v>.2023</v>
      </c>
      <c r="AU27" s="50" t="s">
        <v>117</v>
      </c>
      <c r="AV27" s="3" t="s">
        <v>133</v>
      </c>
      <c r="AW27" s="3" t="str">
        <f t="shared" si="8"/>
        <v>.2023</v>
      </c>
      <c r="AY27" s="50" t="s">
        <v>117</v>
      </c>
      <c r="AZ27" s="3" t="s">
        <v>134</v>
      </c>
      <c r="BA27" s="3" t="str">
        <f t="shared" si="9"/>
        <v>.2023</v>
      </c>
      <c r="BC27" s="50" t="s">
        <v>117</v>
      </c>
      <c r="BD27" s="3" t="s">
        <v>89</v>
      </c>
      <c r="BE27" s="3" t="str">
        <f t="shared" si="10"/>
        <v>.2023</v>
      </c>
      <c r="BG27" s="50" t="s">
        <v>117</v>
      </c>
      <c r="BH27" s="3" t="s">
        <v>135</v>
      </c>
      <c r="BI27" s="3" t="str">
        <f t="shared" si="11"/>
        <v>.2023</v>
      </c>
    </row>
    <row r="28" spans="2:61" outlineLevel="1" x14ac:dyDescent="0.25">
      <c r="B28" s="50" t="s">
        <v>118</v>
      </c>
      <c r="C28" s="50" t="s">
        <v>94</v>
      </c>
      <c r="D28" s="3" t="str">
        <f t="shared" si="0"/>
        <v>.2023</v>
      </c>
      <c r="E28" s="112"/>
      <c r="F28" s="112"/>
      <c r="G28" s="112"/>
      <c r="H28" s="112"/>
      <c r="I28" s="112"/>
      <c r="J28" s="112"/>
      <c r="K28" s="112"/>
      <c r="L28" s="112"/>
      <c r="M28" s="112"/>
      <c r="O28" s="50" t="s">
        <v>118</v>
      </c>
      <c r="P28" s="3" t="s">
        <v>126</v>
      </c>
      <c r="Q28" s="3" t="str">
        <f t="shared" si="1"/>
        <v>.2023</v>
      </c>
      <c r="S28" s="50" t="s">
        <v>118</v>
      </c>
      <c r="T28" s="3" t="s">
        <v>127</v>
      </c>
      <c r="U28" s="3" t="str">
        <f t="shared" si="2"/>
        <v>.2023</v>
      </c>
      <c r="W28" s="50" t="s">
        <v>118</v>
      </c>
      <c r="X28" s="3" t="s">
        <v>128</v>
      </c>
      <c r="Y28" s="3" t="str">
        <f t="shared" si="3"/>
        <v>.2023</v>
      </c>
      <c r="AA28" s="50" t="s">
        <v>118</v>
      </c>
      <c r="AB28" s="3" t="s">
        <v>129</v>
      </c>
      <c r="AC28" s="3" t="str">
        <f t="shared" si="4"/>
        <v>.2023</v>
      </c>
      <c r="AE28" s="50" t="s">
        <v>118</v>
      </c>
      <c r="AF28" s="3" t="s">
        <v>130</v>
      </c>
      <c r="AG28" s="3" t="str">
        <f t="shared" si="5"/>
        <v>.2023</v>
      </c>
      <c r="AI28" s="50" t="s">
        <v>118</v>
      </c>
      <c r="AJ28" s="3" t="s">
        <v>131</v>
      </c>
      <c r="AK28" s="3" t="str">
        <f t="shared" si="6"/>
        <v>.2023</v>
      </c>
      <c r="AQ28" s="50" t="s">
        <v>118</v>
      </c>
      <c r="AR28" s="3" t="s">
        <v>132</v>
      </c>
      <c r="AS28" s="3" t="str">
        <f t="shared" si="7"/>
        <v>.2023</v>
      </c>
      <c r="AU28" s="50" t="s">
        <v>118</v>
      </c>
      <c r="AV28" s="3" t="s">
        <v>133</v>
      </c>
      <c r="AW28" s="3" t="str">
        <f t="shared" si="8"/>
        <v>.2023</v>
      </c>
      <c r="AY28" s="50" t="s">
        <v>118</v>
      </c>
      <c r="AZ28" s="3" t="s">
        <v>134</v>
      </c>
      <c r="BA28" s="3" t="str">
        <f t="shared" si="9"/>
        <v>.2023</v>
      </c>
      <c r="BC28" s="50" t="s">
        <v>118</v>
      </c>
      <c r="BD28" s="3" t="s">
        <v>89</v>
      </c>
      <c r="BE28" s="3" t="str">
        <f t="shared" si="10"/>
        <v>.2023</v>
      </c>
      <c r="BG28" s="50" t="s">
        <v>118</v>
      </c>
      <c r="BH28" s="3" t="s">
        <v>135</v>
      </c>
      <c r="BI28" s="3" t="str">
        <f t="shared" si="11"/>
        <v>.2023</v>
      </c>
    </row>
    <row r="29" spans="2:61" outlineLevel="1" x14ac:dyDescent="0.25">
      <c r="B29" s="50" t="s">
        <v>119</v>
      </c>
      <c r="C29" s="50" t="s">
        <v>94</v>
      </c>
      <c r="D29" s="3" t="str">
        <f t="shared" si="0"/>
        <v>.2023</v>
      </c>
      <c r="E29" s="112"/>
      <c r="F29" s="112"/>
      <c r="G29" s="112"/>
      <c r="H29" s="112"/>
      <c r="I29" s="112"/>
      <c r="J29" s="112"/>
      <c r="K29" s="112"/>
      <c r="L29" s="112"/>
      <c r="M29" s="112"/>
      <c r="O29" s="50" t="s">
        <v>119</v>
      </c>
      <c r="P29" s="3" t="s">
        <v>126</v>
      </c>
      <c r="Q29" s="3" t="str">
        <f t="shared" si="1"/>
        <v>.2023</v>
      </c>
      <c r="S29" s="50" t="s">
        <v>119</v>
      </c>
      <c r="T29" s="3" t="s">
        <v>127</v>
      </c>
      <c r="U29" s="3" t="str">
        <f t="shared" si="2"/>
        <v>.2023</v>
      </c>
      <c r="W29" s="50" t="s">
        <v>119</v>
      </c>
      <c r="X29" s="3" t="s">
        <v>128</v>
      </c>
      <c r="Y29" s="3" t="str">
        <f t="shared" si="3"/>
        <v>.2023</v>
      </c>
      <c r="AA29" s="50" t="s">
        <v>119</v>
      </c>
      <c r="AB29" s="3" t="s">
        <v>129</v>
      </c>
      <c r="AC29" s="3" t="str">
        <f t="shared" si="4"/>
        <v>.2023</v>
      </c>
      <c r="AE29" s="50" t="s">
        <v>119</v>
      </c>
      <c r="AF29" s="3" t="s">
        <v>130</v>
      </c>
      <c r="AG29" s="3" t="str">
        <f t="shared" si="5"/>
        <v>.2023</v>
      </c>
      <c r="AI29" s="50" t="s">
        <v>119</v>
      </c>
      <c r="AJ29" s="3" t="s">
        <v>131</v>
      </c>
      <c r="AK29" s="3" t="str">
        <f t="shared" si="6"/>
        <v>.2023</v>
      </c>
      <c r="AQ29" s="50" t="s">
        <v>119</v>
      </c>
      <c r="AR29" s="3" t="s">
        <v>132</v>
      </c>
      <c r="AS29" s="3" t="str">
        <f t="shared" si="7"/>
        <v>.2023</v>
      </c>
      <c r="AU29" s="50" t="s">
        <v>119</v>
      </c>
      <c r="AV29" s="3" t="s">
        <v>133</v>
      </c>
      <c r="AW29" s="3" t="str">
        <f t="shared" si="8"/>
        <v>.2023</v>
      </c>
      <c r="AY29" s="50" t="s">
        <v>119</v>
      </c>
      <c r="AZ29" s="3" t="s">
        <v>134</v>
      </c>
      <c r="BA29" s="3" t="str">
        <f t="shared" si="9"/>
        <v>.2023</v>
      </c>
      <c r="BC29" s="50" t="s">
        <v>119</v>
      </c>
      <c r="BD29" s="3" t="s">
        <v>89</v>
      </c>
      <c r="BE29" s="3" t="str">
        <f t="shared" si="10"/>
        <v>.2023</v>
      </c>
      <c r="BG29" s="50" t="s">
        <v>119</v>
      </c>
      <c r="BH29" s="3" t="s">
        <v>135</v>
      </c>
      <c r="BI29" s="3" t="str">
        <f t="shared" si="11"/>
        <v>.2023</v>
      </c>
    </row>
    <row r="30" spans="2:61" outlineLevel="1" x14ac:dyDescent="0.25">
      <c r="B30" s="50" t="s">
        <v>120</v>
      </c>
      <c r="C30" s="50" t="s">
        <v>94</v>
      </c>
      <c r="D30" s="3" t="str">
        <f t="shared" si="0"/>
        <v>.2023</v>
      </c>
      <c r="E30" s="112"/>
      <c r="F30" s="112"/>
      <c r="G30" s="112"/>
      <c r="H30" s="112"/>
      <c r="I30" s="112"/>
      <c r="J30" s="112"/>
      <c r="K30" s="112"/>
      <c r="L30" s="112"/>
      <c r="M30" s="112"/>
      <c r="O30" s="50" t="s">
        <v>120</v>
      </c>
      <c r="P30" s="3" t="s">
        <v>126</v>
      </c>
      <c r="Q30" s="3" t="str">
        <f t="shared" si="1"/>
        <v>.2023</v>
      </c>
      <c r="S30" s="50" t="s">
        <v>120</v>
      </c>
      <c r="T30" s="3" t="s">
        <v>127</v>
      </c>
      <c r="U30" s="3" t="str">
        <f t="shared" si="2"/>
        <v>.2023</v>
      </c>
      <c r="W30" s="50" t="s">
        <v>120</v>
      </c>
      <c r="X30" s="3" t="s">
        <v>128</v>
      </c>
      <c r="Y30" s="3" t="str">
        <f t="shared" si="3"/>
        <v>.2023</v>
      </c>
      <c r="AA30" s="50" t="s">
        <v>120</v>
      </c>
      <c r="AB30" s="3" t="s">
        <v>129</v>
      </c>
      <c r="AC30" s="3" t="str">
        <f t="shared" si="4"/>
        <v>.2023</v>
      </c>
      <c r="AE30" s="50" t="s">
        <v>120</v>
      </c>
      <c r="AF30" s="3" t="s">
        <v>130</v>
      </c>
      <c r="AG30" s="3" t="str">
        <f t="shared" si="5"/>
        <v>.2023</v>
      </c>
      <c r="AI30" s="50" t="s">
        <v>120</v>
      </c>
      <c r="AJ30" s="3" t="s">
        <v>131</v>
      </c>
      <c r="AK30" s="3" t="str">
        <f t="shared" si="6"/>
        <v>.2023</v>
      </c>
      <c r="AQ30" s="50" t="s">
        <v>120</v>
      </c>
      <c r="AR30" s="3" t="s">
        <v>132</v>
      </c>
      <c r="AS30" s="3" t="str">
        <f t="shared" si="7"/>
        <v>.2023</v>
      </c>
      <c r="AU30" s="50" t="s">
        <v>120</v>
      </c>
      <c r="AV30" s="3" t="s">
        <v>133</v>
      </c>
      <c r="AW30" s="3" t="str">
        <f t="shared" si="8"/>
        <v>.2023</v>
      </c>
      <c r="AY30" s="50" t="s">
        <v>120</v>
      </c>
      <c r="AZ30" s="3" t="s">
        <v>134</v>
      </c>
      <c r="BA30" s="3" t="str">
        <f t="shared" si="9"/>
        <v>.2023</v>
      </c>
      <c r="BC30" s="50" t="s">
        <v>120</v>
      </c>
      <c r="BD30" s="3" t="s">
        <v>89</v>
      </c>
      <c r="BE30" s="3" t="str">
        <f t="shared" si="10"/>
        <v>.2023</v>
      </c>
      <c r="BG30" s="50" t="s">
        <v>120</v>
      </c>
      <c r="BH30" s="3" t="s">
        <v>135</v>
      </c>
      <c r="BI30" s="3" t="str">
        <f t="shared" si="11"/>
        <v>.2023</v>
      </c>
    </row>
    <row r="31" spans="2:61" outlineLevel="1" x14ac:dyDescent="0.25">
      <c r="B31" s="50" t="s">
        <v>121</v>
      </c>
      <c r="C31" s="50" t="s">
        <v>94</v>
      </c>
      <c r="D31" s="3" t="str">
        <f t="shared" si="0"/>
        <v>.2023</v>
      </c>
      <c r="E31" s="112"/>
      <c r="F31" s="112"/>
      <c r="G31" s="112"/>
      <c r="H31" s="112"/>
      <c r="I31" s="112"/>
      <c r="J31" s="112"/>
      <c r="K31" s="112"/>
      <c r="L31" s="112"/>
      <c r="M31" s="112"/>
      <c r="O31" s="50" t="s">
        <v>121</v>
      </c>
      <c r="P31" s="3" t="s">
        <v>126</v>
      </c>
      <c r="Q31" s="3" t="str">
        <f t="shared" si="1"/>
        <v>.2023</v>
      </c>
      <c r="S31" s="50" t="s">
        <v>121</v>
      </c>
      <c r="T31" s="3" t="s">
        <v>127</v>
      </c>
      <c r="U31" s="3" t="str">
        <f t="shared" si="2"/>
        <v>.2023</v>
      </c>
      <c r="W31" s="50" t="s">
        <v>121</v>
      </c>
      <c r="X31" s="3" t="s">
        <v>128</v>
      </c>
      <c r="Y31" s="3" t="str">
        <f t="shared" si="3"/>
        <v>.2023</v>
      </c>
      <c r="AA31" s="50" t="s">
        <v>121</v>
      </c>
      <c r="AB31" s="3" t="s">
        <v>129</v>
      </c>
      <c r="AC31" s="3" t="str">
        <f t="shared" si="4"/>
        <v>.2023</v>
      </c>
      <c r="AE31" s="50" t="s">
        <v>121</v>
      </c>
      <c r="AF31" s="3" t="s">
        <v>130</v>
      </c>
      <c r="AG31" s="3" t="str">
        <f t="shared" si="5"/>
        <v>.2023</v>
      </c>
      <c r="AI31" s="50" t="s">
        <v>121</v>
      </c>
      <c r="AJ31" s="3" t="s">
        <v>131</v>
      </c>
      <c r="AK31" s="3" t="str">
        <f t="shared" si="6"/>
        <v>.2023</v>
      </c>
      <c r="AQ31" s="50" t="s">
        <v>121</v>
      </c>
      <c r="AR31" s="3" t="s">
        <v>132</v>
      </c>
      <c r="AS31" s="3" t="str">
        <f t="shared" si="7"/>
        <v>.2023</v>
      </c>
      <c r="AU31" s="50" t="s">
        <v>121</v>
      </c>
      <c r="AV31" s="3" t="s">
        <v>133</v>
      </c>
      <c r="AW31" s="3" t="str">
        <f t="shared" si="8"/>
        <v>.2023</v>
      </c>
      <c r="AY31" s="50" t="s">
        <v>121</v>
      </c>
      <c r="AZ31" s="3" t="s">
        <v>134</v>
      </c>
      <c r="BA31" s="3" t="str">
        <f t="shared" si="9"/>
        <v>.2023</v>
      </c>
      <c r="BC31" s="50" t="s">
        <v>121</v>
      </c>
      <c r="BD31" s="3" t="s">
        <v>89</v>
      </c>
      <c r="BE31" s="3" t="str">
        <f t="shared" si="10"/>
        <v>.2023</v>
      </c>
      <c r="BG31" s="50" t="s">
        <v>121</v>
      </c>
      <c r="BH31" s="3" t="s">
        <v>135</v>
      </c>
      <c r="BI31" s="3" t="str">
        <f t="shared" si="11"/>
        <v>.2023</v>
      </c>
    </row>
    <row r="32" spans="2:61" outlineLevel="1" x14ac:dyDescent="0.25">
      <c r="B32" s="50" t="s">
        <v>122</v>
      </c>
      <c r="C32" s="50" t="s">
        <v>94</v>
      </c>
      <c r="D32" s="3" t="str">
        <f t="shared" si="0"/>
        <v>.2023</v>
      </c>
      <c r="E32" s="112"/>
      <c r="F32" s="112"/>
      <c r="G32" s="112"/>
      <c r="H32" s="112"/>
      <c r="I32" s="112"/>
      <c r="J32" s="112"/>
      <c r="K32" s="112"/>
      <c r="L32" s="112"/>
      <c r="M32" s="112"/>
      <c r="O32" s="50" t="s">
        <v>122</v>
      </c>
      <c r="P32" s="3" t="s">
        <v>126</v>
      </c>
      <c r="Q32" s="3" t="str">
        <f t="shared" si="1"/>
        <v>.2023</v>
      </c>
      <c r="S32" s="50" t="s">
        <v>122</v>
      </c>
      <c r="T32" s="3" t="s">
        <v>127</v>
      </c>
      <c r="U32" s="3" t="str">
        <f t="shared" si="2"/>
        <v>.2023</v>
      </c>
      <c r="W32" s="50" t="s">
        <v>122</v>
      </c>
      <c r="X32" s="3" t="s">
        <v>128</v>
      </c>
      <c r="Y32" s="3" t="str">
        <f t="shared" si="3"/>
        <v>.2023</v>
      </c>
      <c r="AA32" s="50" t="s">
        <v>122</v>
      </c>
      <c r="AB32" s="3" t="s">
        <v>129</v>
      </c>
      <c r="AC32" s="3" t="str">
        <f t="shared" si="4"/>
        <v>.2023</v>
      </c>
      <c r="AE32" s="50" t="s">
        <v>122</v>
      </c>
      <c r="AF32" s="3" t="s">
        <v>130</v>
      </c>
      <c r="AG32" s="3" t="str">
        <f t="shared" si="5"/>
        <v>.2023</v>
      </c>
      <c r="AI32" s="50" t="s">
        <v>122</v>
      </c>
      <c r="AJ32" s="3" t="s">
        <v>131</v>
      </c>
      <c r="AK32" s="3" t="str">
        <f t="shared" si="6"/>
        <v>.2023</v>
      </c>
      <c r="AQ32" s="50" t="s">
        <v>122</v>
      </c>
      <c r="AR32" s="3" t="s">
        <v>132</v>
      </c>
      <c r="AS32" s="3" t="str">
        <f t="shared" si="7"/>
        <v>.2023</v>
      </c>
      <c r="AU32" s="50" t="s">
        <v>122</v>
      </c>
      <c r="AV32" s="3" t="s">
        <v>133</v>
      </c>
      <c r="AW32" s="3" t="str">
        <f t="shared" si="8"/>
        <v>.2023</v>
      </c>
      <c r="AY32" s="50" t="s">
        <v>122</v>
      </c>
      <c r="AZ32" s="3" t="s">
        <v>134</v>
      </c>
      <c r="BA32" s="3" t="str">
        <f t="shared" si="9"/>
        <v>.2023</v>
      </c>
      <c r="BC32" s="50" t="s">
        <v>122</v>
      </c>
      <c r="BD32" s="3" t="s">
        <v>89</v>
      </c>
      <c r="BE32" s="3" t="str">
        <f t="shared" si="10"/>
        <v>.2023</v>
      </c>
      <c r="BG32" s="50" t="s">
        <v>122</v>
      </c>
      <c r="BH32" s="3" t="s">
        <v>135</v>
      </c>
      <c r="BI32" s="3" t="str">
        <f t="shared" si="11"/>
        <v>.2023</v>
      </c>
    </row>
    <row r="33" spans="2:61" outlineLevel="1" x14ac:dyDescent="0.25">
      <c r="B33" s="50" t="s">
        <v>123</v>
      </c>
      <c r="C33" s="50" t="s">
        <v>94</v>
      </c>
      <c r="D33" s="3" t="str">
        <f t="shared" si="0"/>
        <v>.2023</v>
      </c>
      <c r="E33" s="112"/>
      <c r="F33" s="112"/>
      <c r="G33" s="112"/>
      <c r="H33" s="112"/>
      <c r="I33" s="112"/>
      <c r="J33" s="112"/>
      <c r="K33" s="112"/>
      <c r="L33" s="112"/>
      <c r="M33" s="112"/>
      <c r="O33" s="50" t="s">
        <v>123</v>
      </c>
      <c r="P33" s="3" t="s">
        <v>126</v>
      </c>
      <c r="Q33" s="3" t="str">
        <f t="shared" si="1"/>
        <v>.2023</v>
      </c>
      <c r="S33" s="50" t="s">
        <v>123</v>
      </c>
      <c r="T33" s="3" t="s">
        <v>127</v>
      </c>
      <c r="U33" s="3" t="str">
        <f t="shared" si="2"/>
        <v>.2023</v>
      </c>
      <c r="W33" s="50" t="s">
        <v>123</v>
      </c>
      <c r="X33" s="3" t="s">
        <v>128</v>
      </c>
      <c r="Y33" s="3" t="str">
        <f t="shared" si="3"/>
        <v>.2023</v>
      </c>
      <c r="AA33" s="50" t="s">
        <v>123</v>
      </c>
      <c r="AB33" s="3" t="s">
        <v>129</v>
      </c>
      <c r="AC33" s="3" t="str">
        <f t="shared" si="4"/>
        <v>.2023</v>
      </c>
      <c r="AE33" s="50" t="s">
        <v>123</v>
      </c>
      <c r="AF33" s="3" t="s">
        <v>130</v>
      </c>
      <c r="AG33" s="3" t="str">
        <f t="shared" si="5"/>
        <v>.2023</v>
      </c>
      <c r="AI33" s="50" t="s">
        <v>123</v>
      </c>
      <c r="AJ33" s="3" t="s">
        <v>131</v>
      </c>
      <c r="AK33" s="3" t="str">
        <f t="shared" si="6"/>
        <v>.2023</v>
      </c>
      <c r="AQ33" s="50" t="s">
        <v>123</v>
      </c>
      <c r="AR33" s="3" t="s">
        <v>132</v>
      </c>
      <c r="AS33" s="3" t="str">
        <f t="shared" si="7"/>
        <v>.2023</v>
      </c>
      <c r="AU33" s="50" t="s">
        <v>123</v>
      </c>
      <c r="AV33" s="3" t="s">
        <v>133</v>
      </c>
      <c r="AW33" s="3" t="str">
        <f t="shared" si="8"/>
        <v>.2023</v>
      </c>
      <c r="AY33" s="50" t="s">
        <v>123</v>
      </c>
      <c r="AZ33" s="3" t="s">
        <v>134</v>
      </c>
      <c r="BA33" s="3" t="str">
        <f t="shared" si="9"/>
        <v>.2023</v>
      </c>
      <c r="BC33" s="50" t="s">
        <v>123</v>
      </c>
      <c r="BD33" s="3" t="s">
        <v>89</v>
      </c>
      <c r="BE33" s="3" t="str">
        <f t="shared" si="10"/>
        <v>.2023</v>
      </c>
      <c r="BG33" s="50" t="s">
        <v>123</v>
      </c>
      <c r="BH33" s="3" t="s">
        <v>135</v>
      </c>
      <c r="BI33" s="3" t="str">
        <f t="shared" si="11"/>
        <v>.2023</v>
      </c>
    </row>
    <row r="34" spans="2:61" outlineLevel="1" x14ac:dyDescent="0.25">
      <c r="B34" s="50" t="s">
        <v>124</v>
      </c>
      <c r="C34" s="50" t="s">
        <v>94</v>
      </c>
      <c r="D34" s="3" t="str">
        <f t="shared" si="0"/>
        <v>.2023</v>
      </c>
      <c r="E34" s="112"/>
      <c r="F34" s="112"/>
      <c r="G34" s="112"/>
      <c r="H34" s="112"/>
      <c r="I34" s="112"/>
      <c r="J34" s="112"/>
      <c r="K34" s="112"/>
      <c r="L34" s="112"/>
      <c r="M34" s="112"/>
      <c r="O34" s="50" t="s">
        <v>124</v>
      </c>
      <c r="P34" s="3" t="s">
        <v>126</v>
      </c>
      <c r="Q34" s="3" t="str">
        <f t="shared" si="1"/>
        <v>.2023</v>
      </c>
      <c r="S34" s="50" t="s">
        <v>124</v>
      </c>
      <c r="T34" s="3" t="s">
        <v>127</v>
      </c>
      <c r="U34" s="3" t="str">
        <f t="shared" si="2"/>
        <v>.2023</v>
      </c>
      <c r="W34" s="50" t="s">
        <v>124</v>
      </c>
      <c r="X34" s="3" t="s">
        <v>128</v>
      </c>
      <c r="Y34" s="3" t="str">
        <f t="shared" si="3"/>
        <v>.2023</v>
      </c>
      <c r="AA34" s="50" t="s">
        <v>124</v>
      </c>
      <c r="AB34" s="3" t="s">
        <v>129</v>
      </c>
      <c r="AC34" s="3" t="str">
        <f t="shared" si="4"/>
        <v>.2023</v>
      </c>
      <c r="AE34" s="50" t="s">
        <v>124</v>
      </c>
      <c r="AF34" s="3" t="s">
        <v>130</v>
      </c>
      <c r="AG34" s="3" t="str">
        <f t="shared" si="5"/>
        <v>.2023</v>
      </c>
      <c r="AI34" s="50" t="s">
        <v>124</v>
      </c>
      <c r="AJ34" s="3" t="s">
        <v>131</v>
      </c>
      <c r="AK34" s="3" t="str">
        <f t="shared" si="6"/>
        <v>.2023</v>
      </c>
      <c r="AQ34" s="50" t="s">
        <v>124</v>
      </c>
      <c r="AR34" s="3" t="s">
        <v>132</v>
      </c>
      <c r="AS34" s="3" t="str">
        <f t="shared" si="7"/>
        <v>.2023</v>
      </c>
      <c r="AU34" s="50" t="s">
        <v>124</v>
      </c>
      <c r="AV34" s="3" t="s">
        <v>133</v>
      </c>
      <c r="AW34" s="3" t="str">
        <f t="shared" si="8"/>
        <v>.2023</v>
      </c>
      <c r="AY34" s="50" t="s">
        <v>124</v>
      </c>
      <c r="AZ34" s="3" t="s">
        <v>134</v>
      </c>
      <c r="BA34" s="3" t="str">
        <f t="shared" si="9"/>
        <v>.2023</v>
      </c>
      <c r="BC34" s="50" t="s">
        <v>124</v>
      </c>
      <c r="BD34" s="3" t="s">
        <v>89</v>
      </c>
      <c r="BE34" s="3" t="str">
        <f t="shared" si="10"/>
        <v>.2023</v>
      </c>
      <c r="BG34" s="50" t="s">
        <v>124</v>
      </c>
      <c r="BH34" s="3" t="s">
        <v>135</v>
      </c>
      <c r="BI34" s="3" t="str">
        <f t="shared" si="11"/>
        <v>.2023</v>
      </c>
    </row>
    <row r="35" spans="2:61" outlineLevel="1" x14ac:dyDescent="0.25">
      <c r="B35" s="50" t="s">
        <v>125</v>
      </c>
      <c r="C35" s="50" t="s">
        <v>94</v>
      </c>
      <c r="D35" s="3" t="str">
        <f t="shared" si="0"/>
        <v>.2023</v>
      </c>
      <c r="E35" s="112"/>
      <c r="F35" s="112"/>
      <c r="G35" s="112"/>
      <c r="H35" s="112"/>
      <c r="I35" s="112"/>
      <c r="J35" s="112"/>
      <c r="K35" s="112"/>
      <c r="L35" s="112"/>
      <c r="M35" s="112"/>
      <c r="O35" s="50" t="s">
        <v>125</v>
      </c>
      <c r="P35" s="3" t="s">
        <v>126</v>
      </c>
      <c r="Q35" s="3" t="str">
        <f t="shared" si="1"/>
        <v>.2023</v>
      </c>
      <c r="S35" s="50" t="s">
        <v>125</v>
      </c>
      <c r="T35" s="3" t="s">
        <v>127</v>
      </c>
      <c r="U35" s="3" t="str">
        <f t="shared" si="2"/>
        <v>.2023</v>
      </c>
      <c r="W35" s="50" t="s">
        <v>125</v>
      </c>
      <c r="X35" s="3" t="s">
        <v>128</v>
      </c>
      <c r="Y35" s="3" t="str">
        <f t="shared" si="3"/>
        <v>.2023</v>
      </c>
      <c r="AA35" s="50" t="s">
        <v>125</v>
      </c>
      <c r="AB35" s="3" t="s">
        <v>129</v>
      </c>
      <c r="AC35" s="3" t="str">
        <f t="shared" si="4"/>
        <v>.2023</v>
      </c>
      <c r="AE35" s="50" t="s">
        <v>125</v>
      </c>
      <c r="AF35" s="3" t="s">
        <v>130</v>
      </c>
      <c r="AG35" s="3" t="str">
        <f t="shared" si="5"/>
        <v>.2023</v>
      </c>
      <c r="AI35" s="50" t="s">
        <v>125</v>
      </c>
      <c r="AJ35" s="3" t="s">
        <v>131</v>
      </c>
      <c r="AK35" s="3" t="str">
        <f t="shared" si="6"/>
        <v>.2023</v>
      </c>
      <c r="AQ35" s="50" t="s">
        <v>125</v>
      </c>
      <c r="AR35" s="3" t="s">
        <v>132</v>
      </c>
      <c r="AS35" s="3" t="str">
        <f t="shared" si="7"/>
        <v>.2023</v>
      </c>
      <c r="AU35" s="50" t="s">
        <v>125</v>
      </c>
      <c r="AV35" s="3" t="s">
        <v>133</v>
      </c>
      <c r="AW35" s="3" t="str">
        <f t="shared" si="8"/>
        <v>.2023</v>
      </c>
      <c r="AY35" s="50" t="s">
        <v>125</v>
      </c>
      <c r="AZ35" s="3" t="s">
        <v>134</v>
      </c>
      <c r="BA35" s="3" t="str">
        <f t="shared" si="9"/>
        <v>.2023</v>
      </c>
      <c r="BC35" s="50" t="s">
        <v>125</v>
      </c>
      <c r="BD35" s="3" t="s">
        <v>89</v>
      </c>
      <c r="BE35" s="3" t="str">
        <f t="shared" si="10"/>
        <v>.2023</v>
      </c>
      <c r="BG35" s="50" t="s">
        <v>125</v>
      </c>
      <c r="BH35" s="3" t="s">
        <v>135</v>
      </c>
      <c r="BI35" s="3" t="str">
        <f t="shared" si="11"/>
        <v>.2023</v>
      </c>
    </row>
    <row r="36" spans="2:61" outlineLevel="1" x14ac:dyDescent="0.25">
      <c r="B36" s="9"/>
      <c r="C36" s="10"/>
      <c r="D36" s="10"/>
      <c r="E36" s="113"/>
      <c r="F36" s="113"/>
      <c r="G36" s="113"/>
      <c r="H36" s="113"/>
      <c r="I36" s="113"/>
      <c r="J36" s="113"/>
      <c r="K36" s="113"/>
      <c r="L36" s="113"/>
      <c r="M36" s="113"/>
      <c r="O36" s="9"/>
      <c r="P36" s="10"/>
      <c r="Q36" s="10"/>
      <c r="S36" s="9"/>
      <c r="T36" s="10"/>
      <c r="U36" s="10"/>
      <c r="W36" s="9"/>
      <c r="X36" s="10"/>
      <c r="Y36" s="10"/>
      <c r="AA36" s="9"/>
      <c r="AB36" s="10"/>
      <c r="AC36" s="10"/>
      <c r="AE36" s="9"/>
      <c r="AF36" s="10"/>
      <c r="AG36" s="10"/>
      <c r="AI36" s="9"/>
      <c r="AJ36" s="10"/>
      <c r="AK36" s="10"/>
      <c r="AQ36" s="9"/>
      <c r="AR36" s="10"/>
      <c r="AS36" s="10"/>
      <c r="AU36" s="9"/>
      <c r="AV36" s="10"/>
      <c r="AW36" s="10"/>
      <c r="AY36" s="9"/>
      <c r="AZ36" s="10"/>
      <c r="BA36" s="10"/>
      <c r="BC36" s="9"/>
      <c r="BD36" s="10"/>
      <c r="BE36" s="10"/>
      <c r="BG36" s="9"/>
      <c r="BH36" s="10"/>
      <c r="BI36" s="10"/>
    </row>
    <row r="37" spans="2:61" outlineLevel="1" x14ac:dyDescent="0.25">
      <c r="B37" s="13"/>
      <c r="C37" s="12"/>
      <c r="D37" s="12"/>
      <c r="E37" s="114"/>
      <c r="F37" s="114"/>
      <c r="G37" s="114"/>
      <c r="H37" s="114"/>
      <c r="I37" s="114"/>
      <c r="J37" s="114"/>
      <c r="K37" s="114"/>
      <c r="L37" s="114"/>
      <c r="M37" s="114"/>
      <c r="O37" s="13"/>
      <c r="P37" s="12"/>
      <c r="Q37" s="12"/>
      <c r="S37" s="13"/>
      <c r="T37" s="12"/>
      <c r="U37" s="12"/>
      <c r="W37" s="13"/>
      <c r="X37" s="12"/>
      <c r="Y37" s="12"/>
      <c r="AA37" s="13"/>
      <c r="AB37" s="12"/>
      <c r="AC37" s="12"/>
      <c r="AE37" s="13"/>
      <c r="AF37" s="12"/>
      <c r="AG37" s="12"/>
      <c r="AI37" s="13"/>
      <c r="AJ37" s="12"/>
      <c r="AK37" s="12"/>
      <c r="AQ37" s="13"/>
      <c r="AR37" s="12"/>
      <c r="AS37" s="12"/>
      <c r="AU37" s="13"/>
      <c r="AV37" s="12"/>
      <c r="AW37" s="12"/>
      <c r="AY37" s="13"/>
      <c r="AZ37" s="12"/>
      <c r="BA37" s="12"/>
      <c r="BC37" s="13"/>
      <c r="BD37" s="12"/>
      <c r="BE37" s="12"/>
      <c r="BG37" s="13"/>
      <c r="BH37" s="12"/>
      <c r="BI37" s="12"/>
    </row>
    <row r="38" spans="2:61" ht="15.75" thickBot="1" x14ac:dyDescent="0.3"/>
    <row r="39" spans="2:61" x14ac:dyDescent="0.25">
      <c r="B39" s="475" t="s">
        <v>168</v>
      </c>
      <c r="C39" s="476"/>
      <c r="D39" s="476"/>
      <c r="E39" s="476"/>
      <c r="F39" s="476"/>
      <c r="G39" s="476"/>
      <c r="H39" s="476"/>
      <c r="I39" s="476"/>
      <c r="J39" s="476"/>
      <c r="K39" s="476"/>
      <c r="L39" s="476"/>
      <c r="M39" s="476"/>
      <c r="N39" s="476"/>
      <c r="O39" s="476"/>
      <c r="P39" s="476"/>
      <c r="Q39" s="476"/>
      <c r="R39" s="477"/>
    </row>
    <row r="40" spans="2:61" x14ac:dyDescent="0.25">
      <c r="B40" s="63" t="s">
        <v>32</v>
      </c>
      <c r="C40" s="473">
        <f>Свод!AQ35</f>
        <v>4173.2</v>
      </c>
      <c r="D40" s="473"/>
      <c r="E40" s="473"/>
      <c r="F40" s="473"/>
      <c r="G40" s="473"/>
      <c r="H40" s="473"/>
      <c r="I40" s="473"/>
      <c r="J40" s="473"/>
      <c r="K40" s="473"/>
      <c r="L40" s="473"/>
      <c r="M40" s="473"/>
      <c r="N40" s="473"/>
      <c r="O40" s="473"/>
      <c r="P40" s="473"/>
      <c r="Q40" s="473"/>
      <c r="R40" s="474"/>
    </row>
    <row r="41" spans="2:61" x14ac:dyDescent="0.25">
      <c r="B41" s="63" t="s">
        <v>33</v>
      </c>
      <c r="C41" s="473">
        <f>Свод!AR35</f>
        <v>55.2</v>
      </c>
      <c r="D41" s="473"/>
      <c r="E41" s="473"/>
      <c r="F41" s="473"/>
      <c r="G41" s="473"/>
      <c r="H41" s="473"/>
      <c r="I41" s="473"/>
      <c r="J41" s="473"/>
      <c r="K41" s="473"/>
      <c r="L41" s="473"/>
      <c r="M41" s="473"/>
      <c r="N41" s="473"/>
      <c r="O41" s="473"/>
      <c r="P41" s="473"/>
      <c r="Q41" s="473"/>
      <c r="R41" s="474"/>
    </row>
    <row r="42" spans="2:61" x14ac:dyDescent="0.25">
      <c r="B42" s="63" t="s">
        <v>34</v>
      </c>
      <c r="C42" s="473">
        <f>Свод!AS35</f>
        <v>2353.48</v>
      </c>
      <c r="D42" s="473"/>
      <c r="E42" s="473"/>
      <c r="F42" s="473"/>
      <c r="G42" s="473"/>
      <c r="H42" s="473"/>
      <c r="I42" s="473"/>
      <c r="J42" s="473"/>
      <c r="K42" s="473"/>
      <c r="L42" s="473"/>
      <c r="M42" s="473"/>
      <c r="N42" s="473"/>
      <c r="O42" s="473"/>
      <c r="P42" s="473"/>
      <c r="Q42" s="473"/>
      <c r="R42" s="474"/>
    </row>
    <row r="43" spans="2:61" x14ac:dyDescent="0.25">
      <c r="B43" s="63" t="s">
        <v>35</v>
      </c>
      <c r="C43" s="473">
        <f>Свод!AT35</f>
        <v>4153.88</v>
      </c>
      <c r="D43" s="473"/>
      <c r="E43" s="473"/>
      <c r="F43" s="473"/>
      <c r="G43" s="473"/>
      <c r="H43" s="473"/>
      <c r="I43" s="473"/>
      <c r="J43" s="473"/>
      <c r="K43" s="473"/>
      <c r="L43" s="473"/>
      <c r="M43" s="473"/>
      <c r="N43" s="473"/>
      <c r="O43" s="473"/>
      <c r="P43" s="473"/>
      <c r="Q43" s="473"/>
      <c r="R43" s="474"/>
    </row>
    <row r="44" spans="2:61" x14ac:dyDescent="0.25">
      <c r="B44" s="63" t="s">
        <v>36</v>
      </c>
      <c r="C44" s="473">
        <f>Свод!AU35</f>
        <v>1813.75</v>
      </c>
      <c r="D44" s="473"/>
      <c r="E44" s="473"/>
      <c r="F44" s="473"/>
      <c r="G44" s="473"/>
      <c r="H44" s="473"/>
      <c r="I44" s="473"/>
      <c r="J44" s="473"/>
      <c r="K44" s="473"/>
      <c r="L44" s="473"/>
      <c r="M44" s="473"/>
      <c r="N44" s="473"/>
      <c r="O44" s="473"/>
      <c r="P44" s="473"/>
      <c r="Q44" s="473"/>
      <c r="R44" s="474"/>
    </row>
    <row r="45" spans="2:61" x14ac:dyDescent="0.25">
      <c r="B45" s="63" t="s">
        <v>37</v>
      </c>
      <c r="C45" s="473">
        <f>Свод!AV35</f>
        <v>23.855</v>
      </c>
      <c r="D45" s="473"/>
      <c r="E45" s="473"/>
      <c r="F45" s="473"/>
      <c r="G45" s="473"/>
      <c r="H45" s="473"/>
      <c r="I45" s="473"/>
      <c r="J45" s="473"/>
      <c r="K45" s="473"/>
      <c r="L45" s="473"/>
      <c r="M45" s="473"/>
      <c r="N45" s="473"/>
      <c r="O45" s="473"/>
      <c r="P45" s="473"/>
      <c r="Q45" s="473"/>
      <c r="R45" s="474"/>
    </row>
    <row r="46" spans="2:61" x14ac:dyDescent="0.25">
      <c r="B46" s="63" t="s">
        <v>31</v>
      </c>
      <c r="C46" s="473">
        <f>Свод!AP35</f>
        <v>2371.5</v>
      </c>
      <c r="D46" s="473"/>
      <c r="E46" s="473"/>
      <c r="F46" s="473"/>
      <c r="G46" s="473"/>
      <c r="H46" s="473"/>
      <c r="I46" s="473"/>
      <c r="J46" s="473"/>
      <c r="K46" s="473"/>
      <c r="L46" s="473"/>
      <c r="M46" s="473"/>
      <c r="N46" s="473"/>
      <c r="O46" s="473"/>
      <c r="P46" s="473"/>
      <c r="Q46" s="473"/>
      <c r="R46" s="474"/>
    </row>
    <row r="47" spans="2:61" x14ac:dyDescent="0.25">
      <c r="B47" s="63" t="s">
        <v>29</v>
      </c>
      <c r="C47" s="473">
        <f>Свод!AN35</f>
        <v>30000</v>
      </c>
      <c r="D47" s="473"/>
      <c r="E47" s="473"/>
      <c r="F47" s="473"/>
      <c r="G47" s="473"/>
      <c r="H47" s="473"/>
      <c r="I47" s="473"/>
      <c r="J47" s="473"/>
      <c r="K47" s="473"/>
      <c r="L47" s="473"/>
      <c r="M47" s="473"/>
      <c r="N47" s="473"/>
      <c r="O47" s="473"/>
      <c r="P47" s="473"/>
      <c r="Q47" s="473"/>
      <c r="R47" s="474"/>
    </row>
    <row r="48" spans="2:61" x14ac:dyDescent="0.25">
      <c r="B48" s="63" t="s">
        <v>30</v>
      </c>
      <c r="C48" s="473">
        <f>Свод!AO35</f>
        <v>2314</v>
      </c>
      <c r="D48" s="473"/>
      <c r="E48" s="473"/>
      <c r="F48" s="473"/>
      <c r="G48" s="473"/>
      <c r="H48" s="473"/>
      <c r="I48" s="473"/>
      <c r="J48" s="473"/>
      <c r="K48" s="473"/>
      <c r="L48" s="473"/>
      <c r="M48" s="473"/>
      <c r="N48" s="473"/>
      <c r="O48" s="473"/>
      <c r="P48" s="473"/>
      <c r="Q48" s="473"/>
      <c r="R48" s="474"/>
    </row>
    <row r="49" spans="2:58" x14ac:dyDescent="0.25">
      <c r="B49" s="63" t="s">
        <v>27</v>
      </c>
      <c r="C49" s="473">
        <f>Свод!AL35</f>
        <v>8395</v>
      </c>
      <c r="D49" s="473"/>
      <c r="E49" s="473"/>
      <c r="F49" s="473"/>
      <c r="G49" s="473"/>
      <c r="H49" s="473"/>
      <c r="I49" s="473"/>
      <c r="J49" s="473"/>
      <c r="K49" s="473"/>
      <c r="L49" s="473"/>
      <c r="M49" s="473"/>
      <c r="N49" s="473"/>
      <c r="O49" s="473"/>
      <c r="P49" s="473"/>
      <c r="Q49" s="473"/>
      <c r="R49" s="474"/>
      <c r="T49" s="55"/>
    </row>
    <row r="50" spans="2:58" x14ac:dyDescent="0.25">
      <c r="B50" s="63" t="s">
        <v>28</v>
      </c>
      <c r="C50" s="473">
        <f>Свод!AM35</f>
        <v>3019</v>
      </c>
      <c r="D50" s="473"/>
      <c r="E50" s="473"/>
      <c r="F50" s="473"/>
      <c r="G50" s="473"/>
      <c r="H50" s="473"/>
      <c r="I50" s="473"/>
      <c r="J50" s="473"/>
      <c r="K50" s="473"/>
      <c r="L50" s="473"/>
      <c r="M50" s="473"/>
      <c r="N50" s="473"/>
      <c r="O50" s="473"/>
      <c r="P50" s="473"/>
      <c r="Q50" s="473"/>
      <c r="R50" s="474"/>
      <c r="V50" s="55"/>
    </row>
    <row r="51" spans="2:58" x14ac:dyDescent="0.25">
      <c r="B51" s="63" t="s">
        <v>197</v>
      </c>
      <c r="C51" s="480">
        <f>Свод!AW35</f>
        <v>1031</v>
      </c>
      <c r="D51" s="480"/>
      <c r="E51" s="480"/>
      <c r="F51" s="480"/>
      <c r="G51" s="480"/>
      <c r="H51" s="480"/>
      <c r="I51" s="480"/>
      <c r="J51" s="480"/>
      <c r="K51" s="480"/>
      <c r="L51" s="480"/>
      <c r="M51" s="480"/>
      <c r="N51" s="480"/>
      <c r="O51" s="480"/>
      <c r="P51" s="480"/>
      <c r="Q51" s="480"/>
      <c r="R51" s="481"/>
      <c r="V51" s="55"/>
    </row>
    <row r="52" spans="2:58" x14ac:dyDescent="0.25">
      <c r="B52" s="63" t="s">
        <v>198</v>
      </c>
      <c r="C52" s="480">
        <f>Свод!AX35</f>
        <v>1775</v>
      </c>
      <c r="D52" s="480"/>
      <c r="E52" s="480"/>
      <c r="F52" s="480"/>
      <c r="G52" s="480"/>
      <c r="H52" s="480"/>
      <c r="I52" s="480"/>
      <c r="J52" s="480"/>
      <c r="K52" s="480"/>
      <c r="L52" s="480"/>
      <c r="M52" s="480"/>
      <c r="N52" s="480"/>
      <c r="O52" s="480"/>
      <c r="P52" s="480"/>
      <c r="Q52" s="480"/>
      <c r="R52" s="481"/>
      <c r="V52" s="55"/>
    </row>
    <row r="53" spans="2:58" x14ac:dyDescent="0.25">
      <c r="B53" s="63" t="s">
        <v>243</v>
      </c>
      <c r="C53" s="480">
        <f>Свод!AY35</f>
        <v>0</v>
      </c>
      <c r="D53" s="480"/>
      <c r="E53" s="480"/>
      <c r="F53" s="480"/>
      <c r="G53" s="480"/>
      <c r="H53" s="480"/>
      <c r="I53" s="480"/>
      <c r="J53" s="480"/>
      <c r="K53" s="480"/>
      <c r="L53" s="480"/>
      <c r="M53" s="480"/>
      <c r="N53" s="480"/>
      <c r="O53" s="480"/>
      <c r="P53" s="480"/>
      <c r="Q53" s="480"/>
      <c r="R53" s="481"/>
      <c r="V53" s="55"/>
    </row>
    <row r="54" spans="2:58" ht="15.75" thickBot="1" x14ac:dyDescent="0.3">
      <c r="B54" s="64" t="s">
        <v>200</v>
      </c>
      <c r="C54" s="482">
        <f>Свод!AZ35</f>
        <v>0</v>
      </c>
      <c r="D54" s="482"/>
      <c r="E54" s="482"/>
      <c r="F54" s="482"/>
      <c r="G54" s="482"/>
      <c r="H54" s="482"/>
      <c r="I54" s="482"/>
      <c r="J54" s="482"/>
      <c r="K54" s="482"/>
      <c r="L54" s="482"/>
      <c r="M54" s="482"/>
      <c r="N54" s="482"/>
      <c r="O54" s="482"/>
      <c r="P54" s="482"/>
      <c r="Q54" s="482"/>
      <c r="R54" s="483"/>
      <c r="V54" s="55"/>
    </row>
    <row r="56" spans="2:58" ht="15.75" outlineLevel="1" thickBot="1" x14ac:dyDescent="0.3">
      <c r="B56" s="470" t="s">
        <v>183</v>
      </c>
      <c r="C56" s="471"/>
      <c r="D56" s="471"/>
      <c r="E56" s="471"/>
      <c r="F56" s="471"/>
      <c r="G56" s="471"/>
      <c r="H56" s="471"/>
      <c r="I56" s="471"/>
      <c r="J56" s="471"/>
      <c r="K56" s="471"/>
      <c r="L56" s="471"/>
      <c r="M56" s="471"/>
      <c r="N56" s="471"/>
      <c r="O56" s="471"/>
      <c r="P56" s="471"/>
      <c r="Q56" s="471"/>
      <c r="R56" s="471"/>
      <c r="S56" s="471"/>
      <c r="T56" s="471"/>
      <c r="U56" s="471"/>
      <c r="V56" s="471"/>
      <c r="W56" s="471"/>
      <c r="X56" s="472"/>
      <c r="AB56" s="117"/>
      <c r="AC56" s="117"/>
      <c r="AD56" s="118"/>
      <c r="AE56" s="119" t="s">
        <v>184</v>
      </c>
      <c r="AF56" s="119"/>
      <c r="AG56" s="119"/>
      <c r="AH56" s="119"/>
      <c r="AI56" s="119"/>
      <c r="AJ56" s="119"/>
      <c r="AK56" s="119"/>
      <c r="AL56" s="119"/>
      <c r="AM56" s="119"/>
      <c r="AN56" s="119"/>
      <c r="AO56" s="119"/>
      <c r="AP56" s="119"/>
      <c r="AQ56" s="119"/>
      <c r="AR56" s="118"/>
      <c r="AS56" s="118"/>
      <c r="AT56" s="118"/>
      <c r="AU56" s="118"/>
      <c r="AV56" s="118"/>
      <c r="AW56" s="118"/>
      <c r="AX56" s="118"/>
      <c r="AY56" s="118"/>
      <c r="AZ56" s="118"/>
      <c r="BA56" s="118"/>
    </row>
    <row r="57" spans="2:58" ht="38.25" outlineLevel="1" x14ac:dyDescent="0.25">
      <c r="B57" s="90"/>
      <c r="C57" s="91" t="s">
        <v>63</v>
      </c>
      <c r="D57" s="91" t="s">
        <v>62</v>
      </c>
      <c r="E57" s="28" t="s">
        <v>212</v>
      </c>
      <c r="F57" s="28" t="s">
        <v>202</v>
      </c>
      <c r="G57" s="28" t="s">
        <v>203</v>
      </c>
      <c r="H57" s="28" t="s">
        <v>204</v>
      </c>
      <c r="I57" s="28" t="s">
        <v>205</v>
      </c>
      <c r="J57" s="28" t="s">
        <v>206</v>
      </c>
      <c r="K57" s="29" t="s">
        <v>334</v>
      </c>
      <c r="L57" s="29" t="s">
        <v>330</v>
      </c>
      <c r="M57" s="29" t="s">
        <v>331</v>
      </c>
      <c r="N57" s="29" t="s">
        <v>333</v>
      </c>
      <c r="O57" s="91" t="s">
        <v>27</v>
      </c>
      <c r="P57" s="91" t="s">
        <v>28</v>
      </c>
      <c r="Q57" s="91" t="s">
        <v>29</v>
      </c>
      <c r="R57" s="91" t="s">
        <v>30</v>
      </c>
      <c r="S57" s="91" t="s">
        <v>31</v>
      </c>
      <c r="T57" s="91" t="s">
        <v>32</v>
      </c>
      <c r="U57" s="91" t="s">
        <v>33</v>
      </c>
      <c r="V57" s="91" t="s">
        <v>34</v>
      </c>
      <c r="W57" s="91" t="s">
        <v>35</v>
      </c>
      <c r="X57" s="91" t="s">
        <v>36</v>
      </c>
      <c r="Y57" s="123" t="s">
        <v>37</v>
      </c>
      <c r="Z57" s="123" t="s">
        <v>419</v>
      </c>
      <c r="AA57" s="123" t="s">
        <v>420</v>
      </c>
      <c r="AB57" s="91" t="s">
        <v>199</v>
      </c>
      <c r="AC57" s="92" t="s">
        <v>207</v>
      </c>
      <c r="AE57" s="115"/>
      <c r="AF57" s="116" t="s">
        <v>63</v>
      </c>
      <c r="AG57" s="116" t="s">
        <v>62</v>
      </c>
      <c r="AH57" s="116" t="s">
        <v>212</v>
      </c>
      <c r="AI57" s="116" t="s">
        <v>202</v>
      </c>
      <c r="AJ57" s="116" t="s">
        <v>203</v>
      </c>
      <c r="AK57" s="116" t="s">
        <v>204</v>
      </c>
      <c r="AL57" s="116" t="s">
        <v>205</v>
      </c>
      <c r="AM57" s="116" t="s">
        <v>206</v>
      </c>
      <c r="AN57" s="29" t="s">
        <v>334</v>
      </c>
      <c r="AO57" s="29" t="s">
        <v>330</v>
      </c>
      <c r="AP57" s="29" t="s">
        <v>331</v>
      </c>
      <c r="AQ57" s="29" t="s">
        <v>333</v>
      </c>
      <c r="AR57" s="116" t="s">
        <v>27</v>
      </c>
      <c r="AS57" s="116" t="s">
        <v>28</v>
      </c>
      <c r="AT57" s="116" t="s">
        <v>29</v>
      </c>
      <c r="AU57" s="116" t="s">
        <v>30</v>
      </c>
      <c r="AV57" s="116" t="s">
        <v>31</v>
      </c>
      <c r="AW57" s="116" t="s">
        <v>32</v>
      </c>
      <c r="AX57" s="116" t="s">
        <v>33</v>
      </c>
      <c r="AY57" s="116" t="s">
        <v>34</v>
      </c>
      <c r="AZ57" s="116" t="s">
        <v>35</v>
      </c>
      <c r="BA57" s="116" t="s">
        <v>36</v>
      </c>
      <c r="BB57" s="121" t="s">
        <v>37</v>
      </c>
      <c r="BC57" s="91" t="s">
        <v>209</v>
      </c>
      <c r="BD57" s="91" t="s">
        <v>208</v>
      </c>
      <c r="BE57" s="91" t="s">
        <v>199</v>
      </c>
      <c r="BF57" s="92" t="s">
        <v>207</v>
      </c>
    </row>
    <row r="58" spans="2:58" outlineLevel="1" x14ac:dyDescent="0.25">
      <c r="B58" s="93" t="s">
        <v>94</v>
      </c>
      <c r="C58" s="56">
        <f>LOOKUP(Техничка!$B$85,Доллар!$B$4:$B$34,Доллар!$C$4:$C$34)</f>
        <v>70.337500000000006</v>
      </c>
      <c r="D58" s="56">
        <f>LOOKUP(Техничка!$B$85,Евро!$B$4:$B$34,Евро!$C$4:$C$34)</f>
        <v>75.655299999999997</v>
      </c>
      <c r="E58" s="126">
        <f>LOOKUP(Техничка!$B$85,фунт!$B$4:$B$34,фунт!$C$4:$C$34)</f>
        <v>84.791899999999998</v>
      </c>
      <c r="F58" s="126">
        <f>LOOKUP(Техничка!$B$85,'иена, ¥'!$B$4:$B$34,'иена, ¥'!$C$4:$C$34)</f>
        <v>0.530609</v>
      </c>
      <c r="G58" s="126">
        <f>LOOKUP(Техничка!$B$85,'австр долл.'!$B$4:$B$34,'австр долл.'!$C$4:$C$34)</f>
        <v>47.653700000000001</v>
      </c>
      <c r="H58" s="126">
        <f>LOOKUP(Техничка!$B$85,шв.фр.!$B$4:$B$34,шв.фр.!$C$4:$C$34)</f>
        <v>76.180499999999995</v>
      </c>
      <c r="I58" s="126">
        <f>LOOKUP(Техничка!$B$85,юань!$B$4:$B$34,юань!$C$4:$C$34)</f>
        <v>9.8949200000000008</v>
      </c>
      <c r="J58" s="126">
        <f>LOOKUP(Техничка!$B$85,тенге!$B$4:$B$34,тенге!$C$4:$C$34)</f>
        <v>0.152583</v>
      </c>
      <c r="K58" s="126">
        <f>LOOKUP(Техничка!$B$85,'тенге (курс $)'!$B$4:$B$34,'тенге (курс $)'!$C$4:$C$34)</f>
        <v>462.65</v>
      </c>
      <c r="L58" s="126">
        <f>LOOKUP(Техничка!$B$85,'динар (курс $)'!$B$4:$B$34,'динар (курс $)'!$C$4:$C$34)</f>
        <v>0</v>
      </c>
      <c r="M58" s="126" t="str">
        <f>LOOKUP(Техничка!$B$85,'динар (крос-курс $)'!$B$4:$B$34,'динар (крос-курс $)'!$C$4:$C$34)</f>
        <v/>
      </c>
      <c r="N58" s="126" t="str">
        <f>LOOKUP(Техничка!$B$85,'динар (крос-курс €)'!$B$4:$B$34,'динар (крос-курс €)'!$C$4:$C$34)</f>
        <v/>
      </c>
      <c r="O58" s="56" t="str">
        <f>LOOKUP(Техничка!$B$85,'Медь (LME)'!$B$4:$B$34,'Медь (LME)'!$C$4:$C$34)</f>
        <v>-</v>
      </c>
      <c r="P58" s="56" t="str">
        <f>LOOKUP(Техничка!$B$85,'Цинк (LME)'!$B$4:$B$34,'Цинк (LME)'!$C$4:$C$34)</f>
        <v>-</v>
      </c>
      <c r="Q58" s="56" t="str">
        <f>LOOKUP(Техничка!$B$85,'Никель (LME)'!$B$4:$B$34,'Никель (LME)'!$C$4:$C$34)</f>
        <v>-</v>
      </c>
      <c r="R58" s="56" t="str">
        <f>LOOKUP(Техничка!$B$85,'Свинец (LME)'!$B$4:$B$34,'Свинец (LME)'!$C$4:$C$34)</f>
        <v>-</v>
      </c>
      <c r="S58" s="56" t="str">
        <f>LOOKUP(Техничка!$B$85,'Алюминий (LME)'!$B$4:$B$34,'Алюминий (LME)'!$C$4:$C$34)</f>
        <v>-</v>
      </c>
      <c r="T58" s="56" t="str">
        <f>LOOKUP(Техничка!$B$85,'Золото (ЦБ)'!$B$4:$B$34,'Золото (ЦБ)'!$C$4:$C$34)</f>
        <v>-</v>
      </c>
      <c r="U58" s="56" t="str">
        <f>LOOKUP(Техничка!$B$85,'Серебро (ЦБ)'!$B$4:$B$34,'Серебро (ЦБ)'!$C$4:$C$34)</f>
        <v>-</v>
      </c>
      <c r="V58" s="56" t="str">
        <f>LOOKUP(Техничка!$B$85,'Платина (ЦБ)'!$B$4:$B$34,'Платина (ЦБ)'!$C$4:$C$34)</f>
        <v>-</v>
      </c>
      <c r="W58" s="56" t="str">
        <f>LOOKUP(Техничка!$B$85,'Палладий (ЦБ)'!$B$4:$B$34,'Палладий (ЦБ)'!$C$4:$C$34)</f>
        <v>-</v>
      </c>
      <c r="X58" s="56" t="str">
        <f>LOOKUP(Техничка!$B$85,'Золото (KITCO-LME)'!$B$4:$B$34,'Золото (KITCO-LME)'!$C$4:$C$34)</f>
        <v>-</v>
      </c>
      <c r="Y58" s="124" t="str">
        <f>LOOKUP(Техничка!$B$85,'Серебро (KITCO-LME)'!$B$4:$B$34,'Серебро (KITCO-LME)'!$C$4:$C$34)</f>
        <v>-</v>
      </c>
      <c r="Z58" s="126" t="str">
        <f>LOOKUP(Техничка!$B$85,'Платина (KITCO-LME)'!$B$4:$B$34,'Платина (KITCO-LME)'!$C$4:$C$34)</f>
        <v>-</v>
      </c>
      <c r="AA58" s="126" t="str">
        <f>LOOKUP(Техничка!$B$85,'Палладий (KITCO-LME)'!$B$4:$B$34,'Палладий (KITCO-LME)'!$C$4:$C$34)</f>
        <v>-</v>
      </c>
      <c r="AB58" s="126" t="str">
        <f>LOOKUP(Техничка!$B$85,уголь!$B$4:$B$34,уголь!$C$4:$C$34)</f>
        <v>-</v>
      </c>
      <c r="AC58" s="128" t="str">
        <f>LOOKUP(Техничка!$B$85,газ!$B$4:$B$34,газ!$C$4:$C$34)</f>
        <v>-</v>
      </c>
      <c r="AE58" s="93" t="s">
        <v>94</v>
      </c>
      <c r="AF58" s="97">
        <f>Доллар!$C$35</f>
        <v>70.337500000000006</v>
      </c>
      <c r="AG58" s="97">
        <f>Евро!$C$35</f>
        <v>75.655299999999997</v>
      </c>
      <c r="AH58" s="126">
        <f>фунт!$C$35</f>
        <v>84.791899999999998</v>
      </c>
      <c r="AI58" s="126">
        <f>'иена, ¥'!$C$35</f>
        <v>0.530609</v>
      </c>
      <c r="AJ58" s="126">
        <f>'австр долл.'!$C$35</f>
        <v>47.653700000000001</v>
      </c>
      <c r="AK58" s="126">
        <f>шв.фр.!$C$35</f>
        <v>76.180499999999995</v>
      </c>
      <c r="AL58" s="126">
        <f>юань!$C$35</f>
        <v>9.8949200000000008</v>
      </c>
      <c r="AM58" s="126">
        <f>тенге!$C$35</f>
        <v>0.152583</v>
      </c>
      <c r="AN58" s="126">
        <f>'тенге (курс $)'!$C$35</f>
        <v>463.53888888888883</v>
      </c>
      <c r="AO58" s="126" t="e">
        <f>'динар (курс $)'!$C$35</f>
        <v>#DIV/0!</v>
      </c>
      <c r="AP58" s="126" t="e">
        <f>'динар (крос-курс $)'!$C$35</f>
        <v>#DIV/0!</v>
      </c>
      <c r="AQ58" s="126" t="e">
        <f>'динар (крос-курс €)'!$C$35</f>
        <v>#DIV/0!</v>
      </c>
      <c r="AR58" s="97">
        <f>'Медь (LME)'!$C$35</f>
        <v>8345.375</v>
      </c>
      <c r="AS58" s="97">
        <f>'Цинк (LME)'!$C$35</f>
        <v>3003.75</v>
      </c>
      <c r="AT58" s="97">
        <f>'Никель (LME)'!$C$35</f>
        <v>29297.5</v>
      </c>
      <c r="AU58" s="97">
        <f>'Свинец (LME)'!$C$35</f>
        <v>2296.625</v>
      </c>
      <c r="AV58" s="97">
        <f>'Алюминий (LME)'!$C$35</f>
        <v>2275</v>
      </c>
      <c r="AW58" s="97" t="e">
        <f>'Золото (ЦБ)'!$C$35</f>
        <v>#DIV/0!</v>
      </c>
      <c r="AX58" s="97" t="e">
        <f>'Серебро (ЦБ)'!$C$35</f>
        <v>#DIV/0!</v>
      </c>
      <c r="AY58" s="97" t="e">
        <f>'Платина (ЦБ)'!$C$35</f>
        <v>#DIV/0!</v>
      </c>
      <c r="AZ58" s="97" t="e">
        <f>'Палладий (ЦБ)'!$C$35</f>
        <v>#DIV/0!</v>
      </c>
      <c r="BA58" s="97">
        <f>'Золото (KITCO-LME)'!$C$35</f>
        <v>1846.6875</v>
      </c>
      <c r="BB58" s="120">
        <f>'Серебро (KITCO-LME)'!$C$35</f>
        <v>23.862500000000001</v>
      </c>
      <c r="BC58" s="131" t="e">
        <f>н.WTI!$C$35</f>
        <v>#DIV/0!</v>
      </c>
      <c r="BD58" s="131" t="e">
        <f>н.Brent!$C$35</f>
        <v>#DIV/0!</v>
      </c>
      <c r="BE58" s="131" t="e">
        <f>уголь!$C$35</f>
        <v>#DIV/0!</v>
      </c>
      <c r="BF58" s="134" t="e">
        <f>газ!$C$35</f>
        <v>#DIV/0!</v>
      </c>
    </row>
    <row r="59" spans="2:58" outlineLevel="1" x14ac:dyDescent="0.25">
      <c r="B59" s="94" t="s">
        <v>126</v>
      </c>
      <c r="C59" s="56" t="e">
        <f>LOOKUP(Техничка!$B$85,Доллар!$E$4:$E$34,Доллар!$F$4:$F$34)</f>
        <v>#N/A</v>
      </c>
      <c r="D59" s="56" t="e">
        <f>LOOKUP(Техничка!$B$85,Евро!$E$4:$E$34,Евро!$F$4:$F$34)</f>
        <v>#N/A</v>
      </c>
      <c r="E59" s="126" t="e">
        <f>LOOKUP(Техничка!$B$85,фунт!$E$4:$E$34,фунт!$F$4:$F$34)</f>
        <v>#N/A</v>
      </c>
      <c r="F59" s="126" t="e">
        <f>LOOKUP(Техничка!$B$85,'иена, ¥'!$E$4:$E$34,'иена, ¥'!$F$4:$F$34)</f>
        <v>#N/A</v>
      </c>
      <c r="G59" s="126" t="e">
        <f>LOOKUP(Техничка!$B$85,'австр долл.'!$E$4:$E$34,'австр долл.'!$F$4:$F$34)</f>
        <v>#N/A</v>
      </c>
      <c r="H59" s="126" t="e">
        <f>LOOKUP(Техничка!$B$85,шв.фр.!$E$4:$E$34,шв.фр.!$F$4:$F$34)</f>
        <v>#N/A</v>
      </c>
      <c r="I59" s="126" t="e">
        <f>LOOKUP(Техничка!$B$85,юань!$E$4:$E$34,юань!$F$4:$F$34)</f>
        <v>#N/A</v>
      </c>
      <c r="J59" s="126" t="e">
        <f>LOOKUP(Техничка!$B$85,тенге!$E$4:$E$34,тенге!$F$4:$F$34)</f>
        <v>#N/A</v>
      </c>
      <c r="K59" s="126" t="e">
        <f>LOOKUP(Техничка!$B$85,'тенге (курс $)'!$E$4:$E$34,'тенге (курс $)'!$F$4:$F$34)</f>
        <v>#N/A</v>
      </c>
      <c r="L59" s="126" t="e">
        <f>LOOKUP(Техничка!$B$85,'динар (курс $)'!$E$4:$E$34,'динар (курс $)'!$F$4:$F$34)</f>
        <v>#N/A</v>
      </c>
      <c r="M59" s="126" t="e">
        <f>LOOKUP(Техничка!$B$85,'динар (крос-курс $)'!$E$4:$E$34,'динар (крос-курс $)'!$F$4:$F$34)</f>
        <v>#N/A</v>
      </c>
      <c r="N59" s="126" t="e">
        <f>LOOKUP(Техничка!$B$85,'динар (крос-курс €)'!$E$4:$E$34,'динар (крос-курс €)'!$F$4:$F$34)</f>
        <v>#N/A</v>
      </c>
      <c r="O59" s="56" t="e">
        <f>LOOKUP(Техничка!$B$85,'Медь (LME)'!$E$4:$E$34,'Медь (LME)'!$F$4:$F$34)</f>
        <v>#N/A</v>
      </c>
      <c r="P59" s="56" t="e">
        <f>LOOKUP(Техничка!$B$85,'Цинк (LME)'!$E$4:$E$34,'Цинк (LME)'!$F$4:$F$34)</f>
        <v>#N/A</v>
      </c>
      <c r="Q59" s="56" t="e">
        <f>LOOKUP(Техничка!$B$85,'Никель (LME)'!$E$4:$E$34,'Никель (LME)'!$F$4:$F$34)</f>
        <v>#N/A</v>
      </c>
      <c r="R59" s="56" t="e">
        <f>LOOKUP(Техничка!$B$85,'Свинец (LME)'!$E$4:$E$34,'Свинец (LME)'!$F$4:$F$34)</f>
        <v>#N/A</v>
      </c>
      <c r="S59" s="56" t="e">
        <f>LOOKUP(Техничка!$B$85,'Алюминий (LME)'!$E$4:$E$34,'Алюминий (LME)'!$F$4:$F$34)</f>
        <v>#N/A</v>
      </c>
      <c r="T59" s="56" t="e">
        <f>LOOKUP(Техничка!$B$85,'Золото (ЦБ)'!$E$4:$E$34,'Золото (ЦБ)'!$F$4:$F$34)</f>
        <v>#N/A</v>
      </c>
      <c r="U59" s="56" t="e">
        <f>LOOKUP(Техничка!$B$85,'Серебро (ЦБ)'!$E$4:$E$34,'Серебро (ЦБ)'!$F$4:$F$34)</f>
        <v>#N/A</v>
      </c>
      <c r="V59" s="56" t="e">
        <f>LOOKUP(Техничка!$B$85,'Платина (ЦБ)'!$E$4:$E$34,'Платина (ЦБ)'!$F$4:$F$34)</f>
        <v>#N/A</v>
      </c>
      <c r="W59" s="56" t="e">
        <f>LOOKUP(Техничка!$B$85,'Палладий (ЦБ)'!$E$4:$E$34,'Палладий (ЦБ)'!$F$4:$F$34)</f>
        <v>#N/A</v>
      </c>
      <c r="X59" s="56" t="e">
        <f>LOOKUP(Техничка!$B$85,'Золото (KITCO-LME)'!$E$4:$E$34,'Золото (KITCO-LME)'!$F$4:$F$34)</f>
        <v>#N/A</v>
      </c>
      <c r="Y59" s="124" t="e">
        <f>LOOKUP(Техничка!$B$85,'Серебро (KITCO-LME)'!$E$4:$E$34,'Серебро (KITCO-LME)'!$F$4:$F$34)</f>
        <v>#N/A</v>
      </c>
      <c r="Z59" s="126" t="e">
        <f>LOOKUP(Техничка!$B$85,'Платина (KITCO-LME)'!$E$4:$E$34,'Платина (KITCO-LME)'!$F$4:$F$34)</f>
        <v>#N/A</v>
      </c>
      <c r="AA59" s="126" t="e">
        <f>LOOKUP(Техничка!$B$85,'Палладий (KITCO-LME)'!$E$4:$E$34,'Палладий (KITCO-LME)'!$F$4:$F$34)</f>
        <v>#N/A</v>
      </c>
      <c r="AB59" s="126" t="e">
        <f>LOOKUP(Техничка!$B$85,уголь!$E$4:$E$34,уголь!$F$4:$F$34)</f>
        <v>#N/A</v>
      </c>
      <c r="AC59" s="128" t="e">
        <f>LOOKUP(Техничка!$B$85,газ!$E$4:$E$34,газ!$F$4:$F$34)</f>
        <v>#N/A</v>
      </c>
      <c r="AE59" s="94" t="s">
        <v>126</v>
      </c>
      <c r="AF59" s="97" t="e">
        <f>Доллар!$F$35</f>
        <v>#DIV/0!</v>
      </c>
      <c r="AG59" s="97" t="e">
        <f>Евро!$F$35</f>
        <v>#DIV/0!</v>
      </c>
      <c r="AH59" s="126" t="e">
        <f>фунт!$F$35</f>
        <v>#DIV/0!</v>
      </c>
      <c r="AI59" s="126" t="e">
        <f>'иена, ¥'!$F$35</f>
        <v>#DIV/0!</v>
      </c>
      <c r="AJ59" s="126" t="e">
        <f>'австр долл.'!$F$35</f>
        <v>#DIV/0!</v>
      </c>
      <c r="AK59" s="126" t="e">
        <f>шв.фр.!$F$35</f>
        <v>#DIV/0!</v>
      </c>
      <c r="AL59" s="126" t="e">
        <f>юань!$F$35</f>
        <v>#DIV/0!</v>
      </c>
      <c r="AM59" s="126" t="e">
        <f>тенге!$F$35</f>
        <v>#DIV/0!</v>
      </c>
      <c r="AN59" s="126" t="e">
        <f>'тенге (курс $)'!$F$35</f>
        <v>#DIV/0!</v>
      </c>
      <c r="AO59" s="126" t="e">
        <f>'динар (курс $)'!$F$35</f>
        <v>#DIV/0!</v>
      </c>
      <c r="AP59" s="126" t="e">
        <f>'динар (крос-курс $)'!$F$35</f>
        <v>#DIV/0!</v>
      </c>
      <c r="AQ59" s="126" t="e">
        <f>'динар (крос-курс €)'!$F$35</f>
        <v>#DIV/0!</v>
      </c>
      <c r="AR59" s="97" t="e">
        <f>'Медь (LME)'!$F$35</f>
        <v>#DIV/0!</v>
      </c>
      <c r="AS59" s="97" t="e">
        <f>'Цинк (LME)'!$F$35</f>
        <v>#DIV/0!</v>
      </c>
      <c r="AT59" s="97" t="e">
        <f>'Никель (LME)'!$F$35</f>
        <v>#DIV/0!</v>
      </c>
      <c r="AU59" s="97" t="e">
        <f>'Свинец (LME)'!$F$35</f>
        <v>#DIV/0!</v>
      </c>
      <c r="AV59" s="97" t="e">
        <f>'Алюминий (LME)'!$F$35</f>
        <v>#DIV/0!</v>
      </c>
      <c r="AW59" s="97" t="e">
        <f>'Золото (ЦБ)'!$F$35</f>
        <v>#DIV/0!</v>
      </c>
      <c r="AX59" s="97" t="e">
        <f>'Серебро (ЦБ)'!$F$35</f>
        <v>#DIV/0!</v>
      </c>
      <c r="AY59" s="97" t="e">
        <f>'Платина (ЦБ)'!$F$35</f>
        <v>#DIV/0!</v>
      </c>
      <c r="AZ59" s="97" t="e">
        <f>'Палладий (ЦБ)'!$F$35</f>
        <v>#DIV/0!</v>
      </c>
      <c r="BA59" s="97" t="e">
        <f>'Золото (KITCO-LME)'!$F$35</f>
        <v>#DIV/0!</v>
      </c>
      <c r="BB59" s="97" t="e">
        <f>'Серебро (KITCO-LME)'!$F$35</f>
        <v>#DIV/0!</v>
      </c>
      <c r="BC59" s="131" t="e">
        <f>н.WTI!$F$35</f>
        <v>#DIV/0!</v>
      </c>
      <c r="BD59" s="131" t="e">
        <f>н.Brent!$F$35</f>
        <v>#DIV/0!</v>
      </c>
      <c r="BE59" s="131" t="e">
        <f>уголь!$F$35</f>
        <v>#DIV/0!</v>
      </c>
      <c r="BF59" s="134" t="e">
        <f>газ!$F$35</f>
        <v>#DIV/0!</v>
      </c>
    </row>
    <row r="60" spans="2:58" outlineLevel="1" x14ac:dyDescent="0.25">
      <c r="B60" s="93" t="s">
        <v>127</v>
      </c>
      <c r="C60" s="56" t="e">
        <f>LOOKUP(Техничка!$B$85,Доллар!$H$4:$H$34,Доллар!$I$4:$I$34)</f>
        <v>#N/A</v>
      </c>
      <c r="D60" s="56" t="e">
        <f>LOOKUP(Техничка!$B$85,Евро!$H$4:$H$34,Евро!$I$4:$I$34)</f>
        <v>#N/A</v>
      </c>
      <c r="E60" s="126" t="e">
        <f>LOOKUP(Техничка!$B$85,фунт!$H$4:$H$34,фунт!$I$4:$I$34)</f>
        <v>#N/A</v>
      </c>
      <c r="F60" s="126" t="e">
        <f>LOOKUP(Техничка!$B$85,'иена, ¥'!$H$4:$H$34,'иена, ¥'!$I$4:$I$34)</f>
        <v>#N/A</v>
      </c>
      <c r="G60" s="126" t="e">
        <f>LOOKUP(Техничка!$B$85,'австр долл.'!$H$4:$H$34,'австр долл.'!$I$4:$I$34)</f>
        <v>#N/A</v>
      </c>
      <c r="H60" s="126" t="e">
        <f>LOOKUP(Техничка!$B$85,шв.фр.!$H$4:$H$34,шв.фр.!$I$4:$I$34)</f>
        <v>#N/A</v>
      </c>
      <c r="I60" s="126" t="e">
        <f>LOOKUP(Техничка!$B$85,юань!$H$4:$H$34,юань!$I$4:$I$34)</f>
        <v>#N/A</v>
      </c>
      <c r="J60" s="126" t="e">
        <f>LOOKUP(Техничка!$B$85,тенге!$H$4:$H$34,тенге!$I$4:$I$34)</f>
        <v>#N/A</v>
      </c>
      <c r="K60" s="126" t="e">
        <f>LOOKUP(Техничка!$B$85,'тенге (курс $)'!$H$4:$H$34,'тенге (курс $)'!$I$4:$I$34)</f>
        <v>#N/A</v>
      </c>
      <c r="L60" s="126" t="e">
        <f>LOOKUP(Техничка!$B$85,'динар (курс $)'!$H$4:$H$34,'динар (курс $)'!$I$4:$I$34)</f>
        <v>#N/A</v>
      </c>
      <c r="M60" s="126" t="e">
        <f>LOOKUP(Техничка!$B$85,'динар (крос-курс $)'!$H$4:$H$34,'динар (крос-курс $)'!$I$4:$I$34)</f>
        <v>#N/A</v>
      </c>
      <c r="N60" s="126" t="e">
        <f>LOOKUP(Техничка!$B$85,'динар (крос-курс €)'!$H$4:$H$34,'динар (крос-курс €)'!$I$4:$I$34)</f>
        <v>#N/A</v>
      </c>
      <c r="O60" s="56" t="e">
        <f>LOOKUP(Техничка!$B$85,'Медь (LME)'!$H$4:$H$34,'Медь (LME)'!$I$4:$I$34)</f>
        <v>#N/A</v>
      </c>
      <c r="P60" s="56" t="e">
        <f>LOOKUP(Техничка!$B$85,'Цинк (LME)'!$H$4:$H$34,'Цинк (LME)'!$I$4:$I$34)</f>
        <v>#N/A</v>
      </c>
      <c r="Q60" s="56" t="e">
        <f>LOOKUP(Техничка!$B$85,'Никель (LME)'!$H$4:$H$34,'Никель (LME)'!$I$4:$I$34)</f>
        <v>#N/A</v>
      </c>
      <c r="R60" s="56" t="e">
        <f>LOOKUP(Техничка!$B$85,'Свинец (LME)'!$H$4:$H$34,'Свинец (LME)'!$I$4:$I$34)</f>
        <v>#N/A</v>
      </c>
      <c r="S60" s="56" t="e">
        <f>LOOKUP(Техничка!$B$85,'Алюминий (LME)'!$H$4:$H$34,'Алюминий (LME)'!$I$4:$I$34)</f>
        <v>#N/A</v>
      </c>
      <c r="T60" s="56" t="e">
        <f>LOOKUP(Техничка!$B$85,'Золото (ЦБ)'!$H$4:$H$34,'Золото (ЦБ)'!$I$4:$I$34)</f>
        <v>#N/A</v>
      </c>
      <c r="U60" s="56" t="e">
        <f>LOOKUP(Техничка!$B$85,'Серебро (ЦБ)'!$H$4:$H$34,'Серебро (ЦБ)'!$I$4:$I$34)</f>
        <v>#N/A</v>
      </c>
      <c r="V60" s="56" t="e">
        <f>LOOKUP(Техничка!$B$85,'Платина (ЦБ)'!$H$4:$H$34,'Платина (ЦБ)'!$I$4:$I$34)</f>
        <v>#N/A</v>
      </c>
      <c r="W60" s="56" t="e">
        <f>LOOKUP(Техничка!$B$85,'Палладий (ЦБ)'!$H$4:$H$34,'Палладий (ЦБ)'!$I$4:$I$34)</f>
        <v>#N/A</v>
      </c>
      <c r="X60" s="56" t="e">
        <f>LOOKUP(Техничка!$B$85,'Золото (KITCO-LME)'!$H$4:$H$34,'Золото (KITCO-LME)'!$I$4:$I$34)</f>
        <v>#N/A</v>
      </c>
      <c r="Y60" s="124" t="e">
        <f>LOOKUP(Техничка!$B$85,'Серебро (KITCO-LME)'!$H$4:$H$34,'Серебро (KITCO-LME)'!$I$4:$I$34)</f>
        <v>#N/A</v>
      </c>
      <c r="Z60" s="126" t="e">
        <f>LOOKUP(Техничка!$B$85,'Платина (KITCO-LME)'!$H$4:$H$34,'Платина (KITCO-LME)'!$I$4:$I$34)</f>
        <v>#N/A</v>
      </c>
      <c r="AA60" s="126" t="e">
        <f>LOOKUP(Техничка!$B$85,'Палладий (KITCO-LME)'!$H$4:$H$34,'Палладий (KITCO-LME)'!$I$4:$I$34)</f>
        <v>#N/A</v>
      </c>
      <c r="AB60" s="126" t="e">
        <f>LOOKUP(Техничка!$B$85,уголь!$H$4:$H$34,уголь!$I$4:$I$34)</f>
        <v>#N/A</v>
      </c>
      <c r="AC60" s="128" t="e">
        <f>LOOKUP(Техничка!$B$85,газ!$H$4:$H$34,газ!$I$4:$I$34)</f>
        <v>#N/A</v>
      </c>
      <c r="AE60" s="93" t="s">
        <v>127</v>
      </c>
      <c r="AF60" s="97" t="e">
        <f>Доллар!$I$35</f>
        <v>#DIV/0!</v>
      </c>
      <c r="AG60" s="97" t="e">
        <f>Евро!$I$35</f>
        <v>#DIV/0!</v>
      </c>
      <c r="AH60" s="126" t="e">
        <f>фунт!$I$35</f>
        <v>#DIV/0!</v>
      </c>
      <c r="AI60" s="126" t="e">
        <f>'иена, ¥'!$I$35</f>
        <v>#DIV/0!</v>
      </c>
      <c r="AJ60" s="126" t="e">
        <f>'австр долл.'!$I$35</f>
        <v>#DIV/0!</v>
      </c>
      <c r="AK60" s="126" t="e">
        <f>шв.фр.!$I$35</f>
        <v>#DIV/0!</v>
      </c>
      <c r="AL60" s="126" t="e">
        <f>юань!$I$35</f>
        <v>#DIV/0!</v>
      </c>
      <c r="AM60" s="126" t="e">
        <f>тенге!$I$35</f>
        <v>#DIV/0!</v>
      </c>
      <c r="AN60" s="126" t="e">
        <f>'тенге (курс $)'!$I$35</f>
        <v>#DIV/0!</v>
      </c>
      <c r="AO60" s="126" t="e">
        <f>'динар (курс $)'!$I$35</f>
        <v>#DIV/0!</v>
      </c>
      <c r="AP60" s="126" t="e">
        <f>'динар (крос-курс $)'!$I$35</f>
        <v>#DIV/0!</v>
      </c>
      <c r="AQ60" s="126" t="e">
        <f>'динар (крос-курс €)'!$I$35</f>
        <v>#DIV/0!</v>
      </c>
      <c r="AR60" s="97" t="e">
        <f>'Медь (LME)'!$I$35</f>
        <v>#DIV/0!</v>
      </c>
      <c r="AS60" s="97" t="e">
        <f>'Цинк (LME)'!$I$35</f>
        <v>#DIV/0!</v>
      </c>
      <c r="AT60" s="97" t="e">
        <f>'Никель (LME)'!$I$35</f>
        <v>#DIV/0!</v>
      </c>
      <c r="AU60" s="97" t="e">
        <f>'Свинец (LME)'!$I$35</f>
        <v>#DIV/0!</v>
      </c>
      <c r="AV60" s="97" t="e">
        <f>'Алюминий (LME)'!$I$35</f>
        <v>#DIV/0!</v>
      </c>
      <c r="AW60" s="97" t="e">
        <f>'Золото (ЦБ)'!$I$35</f>
        <v>#DIV/0!</v>
      </c>
      <c r="AX60" s="97" t="e">
        <f>'Серебро (ЦБ)'!$I$35</f>
        <v>#DIV/0!</v>
      </c>
      <c r="AY60" s="97" t="e">
        <f>'Платина (ЦБ)'!$I$35</f>
        <v>#DIV/0!</v>
      </c>
      <c r="AZ60" s="97" t="e">
        <f>'Палладий (ЦБ)'!$I$35</f>
        <v>#DIV/0!</v>
      </c>
      <c r="BA60" s="97" t="e">
        <f>'Золото (KITCO-LME)'!$I$35</f>
        <v>#DIV/0!</v>
      </c>
      <c r="BB60" s="97" t="e">
        <f>'Серебро (KITCO-LME)'!$I$35</f>
        <v>#DIV/0!</v>
      </c>
      <c r="BC60" s="131" t="e">
        <f>н.WTI!$I$35</f>
        <v>#DIV/0!</v>
      </c>
      <c r="BD60" s="131" t="e">
        <f>н.Brent!$I$35</f>
        <v>#DIV/0!</v>
      </c>
      <c r="BE60" s="131" t="e">
        <f>уголь!$I$35</f>
        <v>#DIV/0!</v>
      </c>
      <c r="BF60" s="134" t="e">
        <f>газ!$I$35</f>
        <v>#DIV/0!</v>
      </c>
    </row>
    <row r="61" spans="2:58" outlineLevel="1" x14ac:dyDescent="0.25">
      <c r="B61" s="93" t="s">
        <v>128</v>
      </c>
      <c r="C61" s="56" t="e">
        <f>LOOKUP(Техничка!$B$85,Доллар!$K$4:$K$34,Доллар!$L$4:$L$34)</f>
        <v>#N/A</v>
      </c>
      <c r="D61" s="56" t="e">
        <f>LOOKUP(Техничка!$B$85,Евро!$K$4:$K$34,Евро!$L$4:$L$34)</f>
        <v>#N/A</v>
      </c>
      <c r="E61" s="126" t="e">
        <f>LOOKUP(Техничка!$B$85,фунт!$K$4:$K$34,фунт!$L$4:$L$34)</f>
        <v>#N/A</v>
      </c>
      <c r="F61" s="126" t="e">
        <f>LOOKUP(Техничка!$B$85,'иена, ¥'!$K$4:$K$34,'иена, ¥'!$L$4:$L$34)</f>
        <v>#N/A</v>
      </c>
      <c r="G61" s="126" t="e">
        <f>LOOKUP(Техничка!$B$85,'австр долл.'!$K$4:$K$34,'австр долл.'!$L$4:$L$34)</f>
        <v>#N/A</v>
      </c>
      <c r="H61" s="126" t="e">
        <f>LOOKUP(Техничка!$B$85,шв.фр.!$K$4:$K$34,шв.фр.!$L$4:$L$34)</f>
        <v>#N/A</v>
      </c>
      <c r="I61" s="126" t="e">
        <f>LOOKUP(Техничка!$B$85,юань!$K$4:$K$34,юань!$L$4:$L$34)</f>
        <v>#N/A</v>
      </c>
      <c r="J61" s="126" t="e">
        <f>LOOKUP(Техничка!$B$85,тенге!$K$4:$K$34,тенге!$L$4:$L$34)</f>
        <v>#N/A</v>
      </c>
      <c r="K61" s="126" t="e">
        <f>LOOKUP(Техничка!$B$85,'тенге (курс $)'!$K$4:$K$34,'тенге (курс $)'!$L$4:$L$34)</f>
        <v>#N/A</v>
      </c>
      <c r="L61" s="126" t="e">
        <f>LOOKUP(Техничка!$B$85,'динар (курс $)'!$K$4:$K$34,'динар (курс $)'!$L$4:$L$34)</f>
        <v>#N/A</v>
      </c>
      <c r="M61" s="126" t="e">
        <f>LOOKUP(Техничка!$B$85,'динар (крос-курс $)'!$K$4:$K$34,'динар (крос-курс $)'!$L$4:$L$34)</f>
        <v>#N/A</v>
      </c>
      <c r="N61" s="126" t="e">
        <f>LOOKUP(Техничка!$B$85,'динар (крос-курс €)'!$K$4:$K$34,'динар (крос-курс €)'!$L$4:$L$34)</f>
        <v>#N/A</v>
      </c>
      <c r="O61" s="56" t="e">
        <f>LOOKUP(Техничка!$B$85,'Медь (LME)'!$K$4:$K$34,'Медь (LME)'!$L$4:$L$34)</f>
        <v>#N/A</v>
      </c>
      <c r="P61" s="56" t="e">
        <f>LOOKUP(Техничка!$B$85,'Цинк (LME)'!$K$4:$K$34,'Цинк (LME)'!$L$4:$L$34)</f>
        <v>#N/A</v>
      </c>
      <c r="Q61" s="56" t="e">
        <f>LOOKUP(Техничка!$B$85,'Никель (LME)'!$K$4:$K$34,'Никель (LME)'!$L$4:$L$34)</f>
        <v>#N/A</v>
      </c>
      <c r="R61" s="56" t="e">
        <f>LOOKUP(Техничка!$B$85,'Свинец (LME)'!$K$4:$K$34,'Свинец (LME)'!$L$4:$L$34)</f>
        <v>#N/A</v>
      </c>
      <c r="S61" s="56" t="e">
        <f>LOOKUP(Техничка!$B$85,'Алюминий (LME)'!$K$4:$K$34,'Алюминий (LME)'!$L$4:$L$34)</f>
        <v>#N/A</v>
      </c>
      <c r="T61" s="56" t="e">
        <f>LOOKUP(Техничка!$B$85,'Золото (ЦБ)'!$K$4:$K$34,'Золото (ЦБ)'!$L$4:$L$34)</f>
        <v>#N/A</v>
      </c>
      <c r="U61" s="56" t="e">
        <f>LOOKUP(Техничка!$B$85,'Серебро (ЦБ)'!$K$4:$K$34,'Серебро (ЦБ)'!$L$4:$L$34)</f>
        <v>#N/A</v>
      </c>
      <c r="V61" s="56" t="e">
        <f>LOOKUP(Техничка!$B$85,'Платина (ЦБ)'!$K$4:$K$34,'Платина (ЦБ)'!$L$4:$L$34)</f>
        <v>#N/A</v>
      </c>
      <c r="W61" s="56" t="e">
        <f>LOOKUP(Техничка!$B$85,'Палладий (ЦБ)'!$K$4:$K$34,'Палладий (ЦБ)'!$L$4:$L$34)</f>
        <v>#N/A</v>
      </c>
      <c r="X61" s="56" t="e">
        <f>LOOKUP(Техничка!$B$85,'Золото (KITCO-LME)'!$K$4:$K$34,'Золото (KITCO-LME)'!$L$4:$L$34)</f>
        <v>#N/A</v>
      </c>
      <c r="Y61" s="124" t="e">
        <f>LOOKUP(Техничка!$B$85,'Серебро (KITCO-LME)'!$K$4:$K$34,'Серебро (KITCO-LME)'!$L$4:$L$34)</f>
        <v>#N/A</v>
      </c>
      <c r="Z61" s="126" t="e">
        <f>LOOKUP(Техничка!$B$85,'Платина (KITCO-LME)'!$K$4:$K$34,'Платина (KITCO-LME)'!$L$4:$L$34)</f>
        <v>#N/A</v>
      </c>
      <c r="AA61" s="126" t="e">
        <f>LOOKUP(Техничка!$B$85,'Палладий (KITCO-LME)'!$K$4:$K$34,'Палладий (KITCO-LME)'!$L$4:$L$34)</f>
        <v>#N/A</v>
      </c>
      <c r="AB61" s="126" t="e">
        <f>LOOKUP(Техничка!$B$85,уголь!$K$4:$K$34,уголь!$L$4:$L$34)</f>
        <v>#N/A</v>
      </c>
      <c r="AC61" s="128" t="e">
        <f>LOOKUP(Техничка!$B$85,газ!$K$4:$K$34,газ!$L$4:$L$34)</f>
        <v>#N/A</v>
      </c>
      <c r="AE61" s="93" t="s">
        <v>128</v>
      </c>
      <c r="AF61" s="97" t="e">
        <f>Доллар!$L$35</f>
        <v>#DIV/0!</v>
      </c>
      <c r="AG61" s="97" t="e">
        <f>Евро!$L$35</f>
        <v>#DIV/0!</v>
      </c>
      <c r="AH61" s="126" t="e">
        <f>фунт!$L$35</f>
        <v>#DIV/0!</v>
      </c>
      <c r="AI61" s="126" t="e">
        <f>'иена, ¥'!$L$35</f>
        <v>#DIV/0!</v>
      </c>
      <c r="AJ61" s="126" t="e">
        <f>'австр долл.'!$L$35</f>
        <v>#DIV/0!</v>
      </c>
      <c r="AK61" s="126" t="e">
        <f>шв.фр.!$L$35</f>
        <v>#DIV/0!</v>
      </c>
      <c r="AL61" s="126" t="e">
        <f>юань!$L$35</f>
        <v>#DIV/0!</v>
      </c>
      <c r="AM61" s="126" t="e">
        <f>тенге!$L$35</f>
        <v>#DIV/0!</v>
      </c>
      <c r="AN61" s="126" t="e">
        <f>'тенге (курс $)'!$L$35</f>
        <v>#DIV/0!</v>
      </c>
      <c r="AO61" s="126" t="e">
        <f>'динар (курс $)'!$L$35</f>
        <v>#DIV/0!</v>
      </c>
      <c r="AP61" s="126" t="e">
        <f>'динар (крос-курс $)'!$L$35</f>
        <v>#DIV/0!</v>
      </c>
      <c r="AQ61" s="126" t="e">
        <f>'динар (крос-курс €)'!$L$35</f>
        <v>#DIV/0!</v>
      </c>
      <c r="AR61" s="97" t="e">
        <f>'Медь (LME)'!$L$35</f>
        <v>#DIV/0!</v>
      </c>
      <c r="AS61" s="97" t="e">
        <f>'Цинк (LME)'!$L$35</f>
        <v>#DIV/0!</v>
      </c>
      <c r="AT61" s="97" t="e">
        <f>'Никель (LME)'!$L$35</f>
        <v>#DIV/0!</v>
      </c>
      <c r="AU61" s="97" t="e">
        <f>'Свинец (LME)'!$L$35</f>
        <v>#DIV/0!</v>
      </c>
      <c r="AV61" s="97" t="e">
        <f>'Алюминий (LME)'!$L$35</f>
        <v>#DIV/0!</v>
      </c>
      <c r="AW61" s="97" t="e">
        <f>'Золото (ЦБ)'!$L$35</f>
        <v>#DIV/0!</v>
      </c>
      <c r="AX61" s="97" t="e">
        <f>'Серебро (ЦБ)'!$L$35</f>
        <v>#DIV/0!</v>
      </c>
      <c r="AY61" s="97" t="e">
        <f>'Платина (ЦБ)'!$L$35</f>
        <v>#DIV/0!</v>
      </c>
      <c r="AZ61" s="97" t="e">
        <f>'Палладий (ЦБ)'!$L$35</f>
        <v>#DIV/0!</v>
      </c>
      <c r="BA61" s="97" t="e">
        <f>'Золото (KITCO-LME)'!$L$35</f>
        <v>#DIV/0!</v>
      </c>
      <c r="BB61" s="97" t="e">
        <f>'Серебро (KITCO-LME)'!$L$35</f>
        <v>#DIV/0!</v>
      </c>
      <c r="BC61" s="131" t="e">
        <f>н.WTI!$L$35</f>
        <v>#DIV/0!</v>
      </c>
      <c r="BD61" s="131" t="e">
        <f>н.Brent!$L$35</f>
        <v>#DIV/0!</v>
      </c>
      <c r="BE61" s="131" t="e">
        <f>уголь!$L$35</f>
        <v>#DIV/0!</v>
      </c>
      <c r="BF61" s="134" t="e">
        <f>газ!$L$35</f>
        <v>#DIV/0!</v>
      </c>
    </row>
    <row r="62" spans="2:58" outlineLevel="1" x14ac:dyDescent="0.25">
      <c r="B62" s="94" t="s">
        <v>129</v>
      </c>
      <c r="C62" s="56" t="e">
        <f>LOOKUP(Техничка!$B$85,Доллар!$N$4:$N$34,Доллар!$O$4:$O$34)</f>
        <v>#N/A</v>
      </c>
      <c r="D62" s="56" t="e">
        <f>LOOKUP(Техничка!$B$85,Евро!$N$4:$N$34,Евро!$O$4:$O$34)</f>
        <v>#N/A</v>
      </c>
      <c r="E62" s="126" t="e">
        <f>LOOKUP(Техничка!$B$85,фунт!$N$4:$N$34,фунт!$O$4:$O$34)</f>
        <v>#N/A</v>
      </c>
      <c r="F62" s="126" t="e">
        <f>LOOKUP(Техничка!$B$85,'иена, ¥'!$N$4:$N$34,'иена, ¥'!$O$4:$O$34)</f>
        <v>#N/A</v>
      </c>
      <c r="G62" s="126" t="e">
        <f>LOOKUP(Техничка!$B$85,'австр долл.'!$N$4:$N$34,'австр долл.'!$O$4:$O$34)</f>
        <v>#N/A</v>
      </c>
      <c r="H62" s="126" t="e">
        <f>LOOKUP(Техничка!$B$85,шв.фр.!$N$4:$N$34,шв.фр.!$O$4:$O$34)</f>
        <v>#N/A</v>
      </c>
      <c r="I62" s="126" t="e">
        <f>LOOKUP(Техничка!$B$85,юань!$N$4:$N$34,юань!$O$4:$O$34)</f>
        <v>#N/A</v>
      </c>
      <c r="J62" s="126" t="e">
        <f>LOOKUP(Техничка!$B$85,тенге!$N$4:$N$34,тенге!$O$4:$O$34)</f>
        <v>#N/A</v>
      </c>
      <c r="K62" s="126" t="e">
        <f>LOOKUP(Техничка!$B$85,'тенге (курс $)'!$N$4:$N$34,'тенге (курс $)'!$O$4:$O$34)</f>
        <v>#N/A</v>
      </c>
      <c r="L62" s="126" t="e">
        <f>LOOKUP(Техничка!$B$85,'динар (курс $)'!$N$4:$N$34,'динар (курс $)'!$O$4:$O$34)</f>
        <v>#N/A</v>
      </c>
      <c r="M62" s="126" t="e">
        <f>LOOKUP(Техничка!$B$85,'динар (крос-курс $)'!$N$4:$N$34,'динар (крос-курс $)'!$O$4:$O$34)</f>
        <v>#N/A</v>
      </c>
      <c r="N62" s="126" t="e">
        <f>LOOKUP(Техничка!$B$85,'динар (крос-курс €)'!$N$4:$N$34,'динар (крос-курс €)'!$O$4:$O$34)</f>
        <v>#N/A</v>
      </c>
      <c r="O62" s="56" t="e">
        <f>LOOKUP(Техничка!$B$85,'Медь (LME)'!$N$4:$N$34,'Медь (LME)'!$O$4:$O$34)</f>
        <v>#N/A</v>
      </c>
      <c r="P62" s="56" t="e">
        <f>LOOKUP(Техничка!$B$85,'Цинк (LME)'!$N$4:$N$34,'Цинк (LME)'!$O$4:$O$34)</f>
        <v>#N/A</v>
      </c>
      <c r="Q62" s="56" t="e">
        <f>LOOKUP(Техничка!$B$85,'Никель (LME)'!$N$4:$N$34,'Никель (LME)'!$O$4:$O$34)</f>
        <v>#N/A</v>
      </c>
      <c r="R62" s="56" t="e">
        <f>LOOKUP(Техничка!$B$85,'Свинец (LME)'!$N$4:$N$34,'Свинец (LME)'!$O$4:$O$34)</f>
        <v>#N/A</v>
      </c>
      <c r="S62" s="56" t="e">
        <f>LOOKUP(Техничка!$B$85,'Алюминий (LME)'!$N$4:$N$34,'Алюминий (LME)'!$O$4:$O$34)</f>
        <v>#N/A</v>
      </c>
      <c r="T62" s="56" t="e">
        <f>LOOKUP(Техничка!$B$85,'Золото (ЦБ)'!$N$4:$N$34,'Золото (ЦБ)'!$O$4:$O$34)</f>
        <v>#N/A</v>
      </c>
      <c r="U62" s="56" t="e">
        <f>LOOKUP(Техничка!$B$85,'Серебро (ЦБ)'!$N$4:$N$34,'Серебро (ЦБ)'!$O$4:$O$34)</f>
        <v>#N/A</v>
      </c>
      <c r="V62" s="56" t="e">
        <f>LOOKUP(Техничка!$B$85,'Платина (ЦБ)'!$N$4:$N$34,'Платина (ЦБ)'!$O$4:$O$34)</f>
        <v>#N/A</v>
      </c>
      <c r="W62" s="56" t="e">
        <f>LOOKUP(Техничка!$B$85,'Палладий (ЦБ)'!$N$4:$N$34,'Палладий (ЦБ)'!$O$4:$O$34)</f>
        <v>#N/A</v>
      </c>
      <c r="X62" s="56" t="e">
        <f>LOOKUP(Техничка!$B$85,'Золото (KITCO-LME)'!$N$4:$N$34,'Золото (KITCO-LME)'!$O$4:$O$34)</f>
        <v>#N/A</v>
      </c>
      <c r="Y62" s="124" t="e">
        <f>LOOKUP(Техничка!$B$85,'Серебро (KITCO-LME)'!$N$4:$N$34,'Серебро (KITCO-LME)'!$O$4:$O$34)</f>
        <v>#N/A</v>
      </c>
      <c r="Z62" s="126" t="e">
        <f>LOOKUP(Техничка!$B$85,'Платина (KITCO-LME)'!$N$4:$N$34,'Платина (KITCO-LME)'!$O$4:$O$34)</f>
        <v>#N/A</v>
      </c>
      <c r="AA62" s="126" t="e">
        <f>LOOKUP(Техничка!$B$85,'Палладий (KITCO-LME)'!$N$4:$N$34,'Палладий (KITCO-LME)'!$O$4:$O$34)</f>
        <v>#N/A</v>
      </c>
      <c r="AB62" s="126" t="e">
        <f>LOOKUP(Техничка!$B$85,уголь!$N$4:$N$34,уголь!$O$4:$O$34)</f>
        <v>#N/A</v>
      </c>
      <c r="AC62" s="128" t="e">
        <f>LOOKUP(Техничка!$B$85,газ!$N$4:$N$34,газ!$O$4:$O$34)</f>
        <v>#N/A</v>
      </c>
      <c r="AE62" s="94" t="s">
        <v>129</v>
      </c>
      <c r="AF62" s="97" t="e">
        <f>Доллар!$O$35</f>
        <v>#DIV/0!</v>
      </c>
      <c r="AG62" s="97" t="e">
        <f>Евро!$O$35</f>
        <v>#DIV/0!</v>
      </c>
      <c r="AH62" s="126" t="e">
        <f>фунт!$O$35</f>
        <v>#DIV/0!</v>
      </c>
      <c r="AI62" s="126" t="e">
        <f>'иена, ¥'!$O$35</f>
        <v>#DIV/0!</v>
      </c>
      <c r="AJ62" s="126" t="e">
        <f>'австр долл.'!$O$35</f>
        <v>#DIV/0!</v>
      </c>
      <c r="AK62" s="126" t="e">
        <f>шв.фр.!$O$35</f>
        <v>#DIV/0!</v>
      </c>
      <c r="AL62" s="126" t="e">
        <f>юань!$O$35</f>
        <v>#DIV/0!</v>
      </c>
      <c r="AM62" s="126" t="e">
        <f>тенге!$O$35</f>
        <v>#DIV/0!</v>
      </c>
      <c r="AN62" s="126" t="e">
        <f>'тенге (курс $)'!$O$35</f>
        <v>#DIV/0!</v>
      </c>
      <c r="AO62" s="126" t="e">
        <f>'динар (курс $)'!$O$35</f>
        <v>#DIV/0!</v>
      </c>
      <c r="AP62" s="126" t="e">
        <f>'динар (крос-курс $)'!$O$35</f>
        <v>#DIV/0!</v>
      </c>
      <c r="AQ62" s="126" t="e">
        <f>'динар (крос-курс €)'!$O$35</f>
        <v>#DIV/0!</v>
      </c>
      <c r="AR62" s="97" t="e">
        <f>'Медь (LME)'!$O$35</f>
        <v>#DIV/0!</v>
      </c>
      <c r="AS62" s="97" t="e">
        <f>'Цинк (LME)'!$O$35</f>
        <v>#DIV/0!</v>
      </c>
      <c r="AT62" s="97" t="e">
        <f>'Никель (LME)'!$O$35</f>
        <v>#DIV/0!</v>
      </c>
      <c r="AU62" s="97" t="e">
        <f>'Свинец (LME)'!$O$35</f>
        <v>#DIV/0!</v>
      </c>
      <c r="AV62" s="97" t="e">
        <f>'Алюминий (LME)'!$O$35</f>
        <v>#DIV/0!</v>
      </c>
      <c r="AW62" s="97" t="e">
        <f>'Золото (ЦБ)'!$O$35</f>
        <v>#DIV/0!</v>
      </c>
      <c r="AX62" s="97" t="e">
        <f>'Серебро (ЦБ)'!$O$35</f>
        <v>#DIV/0!</v>
      </c>
      <c r="AY62" s="97" t="e">
        <f>'Платина (ЦБ)'!$O$35</f>
        <v>#DIV/0!</v>
      </c>
      <c r="AZ62" s="97" t="e">
        <f>'Палладий (ЦБ)'!$O$35</f>
        <v>#DIV/0!</v>
      </c>
      <c r="BA62" s="97" t="e">
        <f>'Золото (KITCO-LME)'!$O$35</f>
        <v>#DIV/0!</v>
      </c>
      <c r="BB62" s="97" t="e">
        <f>'Серебро (KITCO-LME)'!$O$35</f>
        <v>#DIV/0!</v>
      </c>
      <c r="BC62" s="131" t="e">
        <f>н.WTI!$O$35</f>
        <v>#DIV/0!</v>
      </c>
      <c r="BD62" s="131" t="e">
        <f>н.Brent!$O$35</f>
        <v>#DIV/0!</v>
      </c>
      <c r="BE62" s="131" t="e">
        <f>уголь!$O$35</f>
        <v>#DIV/0!</v>
      </c>
      <c r="BF62" s="134" t="e">
        <f>газ!$O$35</f>
        <v>#DIV/0!</v>
      </c>
    </row>
    <row r="63" spans="2:58" outlineLevel="1" x14ac:dyDescent="0.25">
      <c r="B63" s="93" t="s">
        <v>130</v>
      </c>
      <c r="C63" s="56" t="e">
        <f>LOOKUP(Техничка!$B$85,Доллар!$Q$4:$Q$34,Доллар!$R$4:$R$34)</f>
        <v>#N/A</v>
      </c>
      <c r="D63" s="56" t="e">
        <f>LOOKUP(Техничка!$B$85,Евро!$Q$4:$Q$34,Евро!$R$4:$R$34)</f>
        <v>#N/A</v>
      </c>
      <c r="E63" s="126" t="e">
        <f>LOOKUP(Техничка!$B$85,фунт!$Q$4:$Q$34,фунт!$R$4:$R$34)</f>
        <v>#N/A</v>
      </c>
      <c r="F63" s="126" t="e">
        <f>LOOKUP(Техничка!$B$85,'иена, ¥'!$Q$4:$Q$34,'иена, ¥'!$R$4:$R$34)</f>
        <v>#N/A</v>
      </c>
      <c r="G63" s="126" t="e">
        <f>LOOKUP(Техничка!$B$85,'австр долл.'!$Q$4:$Q$34,'австр долл.'!$R$4:$R$34)</f>
        <v>#N/A</v>
      </c>
      <c r="H63" s="126" t="e">
        <f>LOOKUP(Техничка!$B$85,шв.фр.!$Q$4:$Q$34,шв.фр.!$R$4:$R$34)</f>
        <v>#N/A</v>
      </c>
      <c r="I63" s="126" t="e">
        <f>LOOKUP(Техничка!$B$85,юань!$Q$4:$Q$34,юань!$R$4:$R$34)</f>
        <v>#N/A</v>
      </c>
      <c r="J63" s="126" t="e">
        <f>LOOKUP(Техничка!$B$85,тенге!$Q$4:$Q$34,тенге!$R$4:$R$34)</f>
        <v>#N/A</v>
      </c>
      <c r="K63" s="126" t="e">
        <f>LOOKUP(Техничка!$B$85,'тенге (курс $)'!$Q$4:$Q$34,'тенге (курс $)'!$R$4:$R$34)</f>
        <v>#N/A</v>
      </c>
      <c r="L63" s="126" t="e">
        <f>LOOKUP(Техничка!$B$85,'динар (курс $)'!$Q$4:$Q$34,'динар (курс $)'!$R$4:$R$34)</f>
        <v>#N/A</v>
      </c>
      <c r="M63" s="126" t="e">
        <f>LOOKUP(Техничка!$B$85,'динар (крос-курс $)'!$Q$4:$Q$34,'динар (крос-курс $)'!$R$4:$R$34)</f>
        <v>#N/A</v>
      </c>
      <c r="N63" s="126" t="e">
        <f>LOOKUP(Техничка!$B$85,'динар (крос-курс €)'!$Q$4:$Q$34,'динар (крос-курс €)'!$R$4:$R$34)</f>
        <v>#N/A</v>
      </c>
      <c r="O63" s="56" t="e">
        <f>LOOKUP(Техничка!$B$85,'Медь (LME)'!$Q$4:$Q$34,'Медь (LME)'!$R$4:$R$34)</f>
        <v>#N/A</v>
      </c>
      <c r="P63" s="56" t="e">
        <f>LOOKUP(Техничка!$B$85,'Цинк (LME)'!$Q$4:$Q$34,'Цинк (LME)'!$R$4:$R$34)</f>
        <v>#N/A</v>
      </c>
      <c r="Q63" s="56" t="e">
        <f>LOOKUP(Техничка!$B$85,'Никель (LME)'!$Q$4:$Q$34,'Никель (LME)'!$R$4:$R$34)</f>
        <v>#N/A</v>
      </c>
      <c r="R63" s="56" t="e">
        <f>LOOKUP(Техничка!$B$85,'Свинец (LME)'!$Q$4:$Q$34,'Свинец (LME)'!$R$4:$R$34)</f>
        <v>#N/A</v>
      </c>
      <c r="S63" s="56" t="e">
        <f>LOOKUP(Техничка!$B$85,'Алюминий (LME)'!$Q$4:$Q$34,'Алюминий (LME)'!$R$4:$R$34)</f>
        <v>#N/A</v>
      </c>
      <c r="T63" s="56" t="e">
        <f>LOOKUP(Техничка!$B$85,'Золото (ЦБ)'!$Q$4:$Q$34,'Золото (ЦБ)'!$R$4:$R$34)</f>
        <v>#N/A</v>
      </c>
      <c r="U63" s="56" t="e">
        <f>LOOKUP(Техничка!$B$85,'Серебро (ЦБ)'!$Q$4:$Q$34,'Серебро (ЦБ)'!$R$4:$R$34)</f>
        <v>#N/A</v>
      </c>
      <c r="V63" s="56" t="e">
        <f>LOOKUP(Техничка!$B$85,'Платина (ЦБ)'!$Q$4:$Q$34,'Платина (ЦБ)'!$R$4:$R$34)</f>
        <v>#N/A</v>
      </c>
      <c r="W63" s="56" t="e">
        <f>LOOKUP(Техничка!$B$85,'Палладий (ЦБ)'!$Q$4:$Q$34,'Палладий (ЦБ)'!$R$4:$R$34)</f>
        <v>#N/A</v>
      </c>
      <c r="X63" s="56" t="e">
        <f>LOOKUP(Техничка!$B$85,'Золото (KITCO-LME)'!$Q$4:$Q$34,'Золото (KITCO-LME)'!$R$4:$R$34)</f>
        <v>#N/A</v>
      </c>
      <c r="Y63" s="124" t="e">
        <f>LOOKUP(Техничка!$B$85,'Серебро (KITCO-LME)'!$Q$4:$Q$34,'Серебро (KITCO-LME)'!$R$4:$R$34)</f>
        <v>#N/A</v>
      </c>
      <c r="Z63" s="126" t="e">
        <f>LOOKUP(Техничка!$B$85,'Платина (KITCO-LME)'!$Q$4:$Q$34,'Платина (KITCO-LME)'!$R$4:$R$34)</f>
        <v>#N/A</v>
      </c>
      <c r="AA63" s="126" t="e">
        <f>LOOKUP(Техничка!$B$85,'Палладий (KITCO-LME)'!$Q$4:$Q$34,'Палладий (KITCO-LME)'!$R$4:$R$34)</f>
        <v>#N/A</v>
      </c>
      <c r="AB63" s="126" t="e">
        <f>LOOKUP(Техничка!$B$85,уголь!$Q$4:$Q$34,уголь!$R$4:$R$34)</f>
        <v>#N/A</v>
      </c>
      <c r="AC63" s="128" t="e">
        <f>LOOKUP(Техничка!$B$85,газ!$Q$4:$Q$34,газ!$R$4:$R$34)</f>
        <v>#N/A</v>
      </c>
      <c r="AE63" s="93" t="s">
        <v>130</v>
      </c>
      <c r="AF63" s="97" t="e">
        <f>Доллар!$R$35</f>
        <v>#DIV/0!</v>
      </c>
      <c r="AG63" s="97" t="e">
        <f>Евро!$R$35</f>
        <v>#DIV/0!</v>
      </c>
      <c r="AH63" s="126" t="e">
        <f>фунт!$R$35</f>
        <v>#DIV/0!</v>
      </c>
      <c r="AI63" s="126" t="e">
        <f>'иена, ¥'!$R$35</f>
        <v>#DIV/0!</v>
      </c>
      <c r="AJ63" s="126" t="e">
        <f>'австр долл.'!$R$35</f>
        <v>#DIV/0!</v>
      </c>
      <c r="AK63" s="126" t="e">
        <f>шв.фр.!$R$35</f>
        <v>#DIV/0!</v>
      </c>
      <c r="AL63" s="126" t="e">
        <f>юань!$R$35</f>
        <v>#DIV/0!</v>
      </c>
      <c r="AM63" s="126" t="e">
        <f>тенге!$R$35</f>
        <v>#DIV/0!</v>
      </c>
      <c r="AN63" s="126" t="e">
        <f>'тенге (курс $)'!$R$35</f>
        <v>#DIV/0!</v>
      </c>
      <c r="AO63" s="126" t="e">
        <f>'динар (курс $)'!$R$35</f>
        <v>#DIV/0!</v>
      </c>
      <c r="AP63" s="126" t="e">
        <f>'динар (крос-курс $)'!$R$35</f>
        <v>#DIV/0!</v>
      </c>
      <c r="AQ63" s="126" t="e">
        <f>'динар (крос-курс €)'!$R$35</f>
        <v>#DIV/0!</v>
      </c>
      <c r="AR63" s="97" t="e">
        <f>'Медь (LME)'!$R$35</f>
        <v>#DIV/0!</v>
      </c>
      <c r="AS63" s="97" t="e">
        <f>'Цинк (LME)'!$R$35</f>
        <v>#DIV/0!</v>
      </c>
      <c r="AT63" s="97" t="e">
        <f>'Никель (LME)'!$R$35</f>
        <v>#DIV/0!</v>
      </c>
      <c r="AU63" s="97" t="e">
        <f>'Свинец (LME)'!$R$35</f>
        <v>#DIV/0!</v>
      </c>
      <c r="AV63" s="97" t="e">
        <f>'Алюминий (LME)'!$R$35</f>
        <v>#DIV/0!</v>
      </c>
      <c r="AW63" s="97" t="e">
        <f>'Золото (ЦБ)'!$R$35</f>
        <v>#DIV/0!</v>
      </c>
      <c r="AX63" s="97" t="e">
        <f>'Серебро (ЦБ)'!$R$35</f>
        <v>#DIV/0!</v>
      </c>
      <c r="AY63" s="97" t="e">
        <f>'Платина (ЦБ)'!$R$35</f>
        <v>#DIV/0!</v>
      </c>
      <c r="AZ63" s="97" t="e">
        <f>'Палладий (ЦБ)'!$R$35</f>
        <v>#DIV/0!</v>
      </c>
      <c r="BA63" s="97" t="e">
        <f>'Золото (KITCO-LME)'!$R$35</f>
        <v>#DIV/0!</v>
      </c>
      <c r="BB63" s="97" t="e">
        <f>'Серебро (KITCO-LME)'!$R$35</f>
        <v>#DIV/0!</v>
      </c>
      <c r="BC63" s="131" t="e">
        <f>н.WTI!$R$35</f>
        <v>#DIV/0!</v>
      </c>
      <c r="BD63" s="131" t="e">
        <f>н.Brent!$R$35</f>
        <v>#DIV/0!</v>
      </c>
      <c r="BE63" s="131" t="e">
        <f>уголь!$R$35</f>
        <v>#DIV/0!</v>
      </c>
      <c r="BF63" s="134" t="e">
        <f>газ!$R$35</f>
        <v>#DIV/0!</v>
      </c>
    </row>
    <row r="64" spans="2:58" outlineLevel="1" x14ac:dyDescent="0.25">
      <c r="B64" s="93" t="s">
        <v>131</v>
      </c>
      <c r="C64" s="56" t="e">
        <f>LOOKUP(Техничка!$B$85,Доллар!$T$4:$T$34,Доллар!$U$4:$U$34)</f>
        <v>#N/A</v>
      </c>
      <c r="D64" s="56" t="e">
        <f>LOOKUP(Техничка!$B$85,Евро!$T$4:$T$34,Евро!$U$4:$U$34)</f>
        <v>#N/A</v>
      </c>
      <c r="E64" s="126" t="e">
        <f>LOOKUP(Техничка!$B$85,фунт!$T$4:$T$34,фунт!$U$4:$U$34)</f>
        <v>#N/A</v>
      </c>
      <c r="F64" s="126" t="e">
        <f>LOOKUP(Техничка!$B$85,'иена, ¥'!$T$4:$T$34,'иена, ¥'!$U$4:$U$34)</f>
        <v>#N/A</v>
      </c>
      <c r="G64" s="126" t="e">
        <f>LOOKUP(Техничка!$B$85,'австр долл.'!$T$4:$T$34,'австр долл.'!$U$4:$U$34)</f>
        <v>#N/A</v>
      </c>
      <c r="H64" s="126" t="e">
        <f>LOOKUP(Техничка!$B$85,шв.фр.!$T$4:$T$34,шв.фр.!$U$4:$U$34)</f>
        <v>#N/A</v>
      </c>
      <c r="I64" s="126" t="e">
        <f>LOOKUP(Техничка!$B$85,юань!$T$4:$T$34,юань!$U$4:$U$34)</f>
        <v>#N/A</v>
      </c>
      <c r="J64" s="126" t="e">
        <f>LOOKUP(Техничка!$B$85,тенге!$T$4:$T$34,тенге!$U$4:$U$34)</f>
        <v>#N/A</v>
      </c>
      <c r="K64" s="126" t="e">
        <f>LOOKUP(Техничка!$B$85,'тенге (курс $)'!$T$4:$T$34,'тенге (курс $)'!$U$4:$U$34)</f>
        <v>#N/A</v>
      </c>
      <c r="L64" s="126" t="e">
        <f>LOOKUP(Техничка!$B$85,'динар (курс $)'!$T$4:$T$34,'динар (курс $)'!$U$4:$U$34)</f>
        <v>#N/A</v>
      </c>
      <c r="M64" s="126" t="e">
        <f>LOOKUP(Техничка!$B$85,'динар (крос-курс $)'!$T$4:$T$34,'динар (крос-курс $)'!$U$4:$U$34)</f>
        <v>#N/A</v>
      </c>
      <c r="N64" s="126" t="e">
        <f>LOOKUP(Техничка!$B$85,'динар (крос-курс €)'!$T$4:$T$34,'динар (крос-курс €)'!$U$4:$U$34)</f>
        <v>#N/A</v>
      </c>
      <c r="O64" s="56" t="e">
        <f>LOOKUP(Техничка!$B$85,'Медь (LME)'!$T$4:$T$34,'Медь (LME)'!$U$4:$U$34)</f>
        <v>#N/A</v>
      </c>
      <c r="P64" s="56" t="e">
        <f>LOOKUP(Техничка!$B$85,'Цинк (LME)'!$T$4:$T$34,'Цинк (LME)'!$U$4:$U$34)</f>
        <v>#N/A</v>
      </c>
      <c r="Q64" s="56" t="e">
        <f>LOOKUP(Техничка!$B$85,'Никель (LME)'!$T$4:$T$34,'Никель (LME)'!$U$4:$U$34)</f>
        <v>#N/A</v>
      </c>
      <c r="R64" s="56" t="e">
        <f>LOOKUP(Техничка!$B$85,'Свинец (LME)'!$T$4:$T$34,'Свинец (LME)'!$U$4:$U$34)</f>
        <v>#N/A</v>
      </c>
      <c r="S64" s="56" t="e">
        <f>LOOKUP(Техничка!$B$85,'Алюминий (LME)'!$T$4:$T$34,'Алюминий (LME)'!$U$4:$U$34)</f>
        <v>#N/A</v>
      </c>
      <c r="T64" s="56" t="e">
        <f>LOOKUP(Техничка!$B$85,'Золото (ЦБ)'!$T$4:$T$34,'Золото (ЦБ)'!$U$4:$U$34)</f>
        <v>#N/A</v>
      </c>
      <c r="U64" s="56" t="e">
        <f>LOOKUP(Техничка!$B$85,'Серебро (ЦБ)'!$T$4:$T$34,'Серебро (ЦБ)'!$U$4:$U$34)</f>
        <v>#N/A</v>
      </c>
      <c r="V64" s="56" t="e">
        <f>LOOKUP(Техничка!$B$85,'Платина (ЦБ)'!$T$4:$T$34,'Платина (ЦБ)'!$U$4:$U$34)</f>
        <v>#N/A</v>
      </c>
      <c r="W64" s="56" t="e">
        <f>LOOKUP(Техничка!$B$85,'Палладий (ЦБ)'!$T$4:$T$34,'Палладий (ЦБ)'!$U$4:$U$34)</f>
        <v>#N/A</v>
      </c>
      <c r="X64" s="56" t="e">
        <f>LOOKUP(Техничка!$B$85,'Золото (KITCO-LME)'!$T$4:$T$34,'Золото (KITCO-LME)'!$U$4:$U$34)</f>
        <v>#N/A</v>
      </c>
      <c r="Y64" s="124" t="e">
        <f>LOOKUP(Техничка!$B$85,'Серебро (KITCO-LME)'!$T$4:$T$34,'Серебро (KITCO-LME)'!$U$4:$U$34)</f>
        <v>#N/A</v>
      </c>
      <c r="Z64" s="126" t="e">
        <f>LOOKUP(Техничка!$B$85,'Платина (KITCO-LME)'!$T$4:$T$34,'Платина (KITCO-LME)'!$U$4:$U$34)</f>
        <v>#N/A</v>
      </c>
      <c r="AA64" s="126" t="e">
        <f>LOOKUP(Техничка!$B$85,'Палладий (KITCO-LME)'!$T$4:$T$34,'Палладий (KITCO-LME)'!$U$4:$U$34)</f>
        <v>#N/A</v>
      </c>
      <c r="AB64" s="126" t="e">
        <f>LOOKUP(Техничка!$B$85,уголь!$T$4:$T$34,уголь!$U$4:$U$34)</f>
        <v>#N/A</v>
      </c>
      <c r="AC64" s="128" t="e">
        <f>LOOKUP(Техничка!$B$85,газ!$T$4:$T$34,газ!$U$4:$U$34)</f>
        <v>#N/A</v>
      </c>
      <c r="AE64" s="93" t="s">
        <v>131</v>
      </c>
      <c r="AF64" s="97" t="e">
        <f>Доллар!$U$35</f>
        <v>#DIV/0!</v>
      </c>
      <c r="AG64" s="97" t="e">
        <f>Евро!$U$35</f>
        <v>#DIV/0!</v>
      </c>
      <c r="AH64" s="126" t="e">
        <f>фунт!$U$35</f>
        <v>#DIV/0!</v>
      </c>
      <c r="AI64" s="126" t="e">
        <f>'иена, ¥'!$U$35</f>
        <v>#DIV/0!</v>
      </c>
      <c r="AJ64" s="126" t="e">
        <f>'австр долл.'!$U$35</f>
        <v>#DIV/0!</v>
      </c>
      <c r="AK64" s="126" t="e">
        <f>шв.фр.!$U$35</f>
        <v>#DIV/0!</v>
      </c>
      <c r="AL64" s="126" t="e">
        <f>юань!$U$35</f>
        <v>#DIV/0!</v>
      </c>
      <c r="AM64" s="126" t="e">
        <f>тенге!$U$35</f>
        <v>#DIV/0!</v>
      </c>
      <c r="AN64" s="126" t="e">
        <f>'тенге (курс $)'!$U$35</f>
        <v>#DIV/0!</v>
      </c>
      <c r="AO64" s="126" t="e">
        <f>'динар (курс $)'!$U$35</f>
        <v>#DIV/0!</v>
      </c>
      <c r="AP64" s="126" t="e">
        <f>'динар (крос-курс $)'!$U$35</f>
        <v>#DIV/0!</v>
      </c>
      <c r="AQ64" s="126" t="e">
        <f>'динар (крос-курс €)'!$U$35</f>
        <v>#DIV/0!</v>
      </c>
      <c r="AR64" s="97" t="e">
        <f>'Медь (LME)'!$U$35</f>
        <v>#DIV/0!</v>
      </c>
      <c r="AS64" s="97" t="e">
        <f>'Цинк (LME)'!$U$35</f>
        <v>#DIV/0!</v>
      </c>
      <c r="AT64" s="97" t="e">
        <f>'Никель (LME)'!$U$35</f>
        <v>#DIV/0!</v>
      </c>
      <c r="AU64" s="97" t="e">
        <f>'Свинец (LME)'!$U$35</f>
        <v>#DIV/0!</v>
      </c>
      <c r="AV64" s="97" t="e">
        <f>'Алюминий (LME)'!$U$35</f>
        <v>#DIV/0!</v>
      </c>
      <c r="AW64" s="97" t="e">
        <f>'Золото (ЦБ)'!$U$35</f>
        <v>#DIV/0!</v>
      </c>
      <c r="AX64" s="97" t="e">
        <f>'Серебро (ЦБ)'!$U$35</f>
        <v>#DIV/0!</v>
      </c>
      <c r="AY64" s="97" t="e">
        <f>'Платина (ЦБ)'!$U$35</f>
        <v>#DIV/0!</v>
      </c>
      <c r="AZ64" s="97" t="e">
        <f>'Палладий (ЦБ)'!$U$35</f>
        <v>#DIV/0!</v>
      </c>
      <c r="BA64" s="97" t="e">
        <f>'Золото (KITCO-LME)'!$U$35</f>
        <v>#DIV/0!</v>
      </c>
      <c r="BB64" s="97" t="e">
        <f>'Серебро (KITCO-LME)'!$U$35</f>
        <v>#DIV/0!</v>
      </c>
      <c r="BC64" s="131" t="e">
        <f>н.WTI!$U$35</f>
        <v>#DIV/0!</v>
      </c>
      <c r="BD64" s="131" t="e">
        <f>н.Brent!$U$35</f>
        <v>#DIV/0!</v>
      </c>
      <c r="BE64" s="131" t="e">
        <f>уголь!$U$35</f>
        <v>#DIV/0!</v>
      </c>
      <c r="BF64" s="134" t="e">
        <f>газ!$U$35</f>
        <v>#DIV/0!</v>
      </c>
    </row>
    <row r="65" spans="2:58" outlineLevel="1" x14ac:dyDescent="0.25">
      <c r="B65" s="94" t="s">
        <v>132</v>
      </c>
      <c r="C65" s="56" t="e">
        <f>LOOKUP(Техничка!$B$85,Доллар!$W$4:$W$34,Доллар!$X$4:$X$34)</f>
        <v>#N/A</v>
      </c>
      <c r="D65" s="56" t="e">
        <f>LOOKUP(Техничка!$B$85,Евро!$W$4:$W$34,Евро!$X$4:$X$34)</f>
        <v>#N/A</v>
      </c>
      <c r="E65" s="126" t="e">
        <f>LOOKUP(Техничка!$B$85,фунт!$W$4:$W$34,фунт!$X$4:$X$34)</f>
        <v>#N/A</v>
      </c>
      <c r="F65" s="126" t="e">
        <f>LOOKUP(Техничка!$B$85,'иена, ¥'!$W$4:$W$34,'иена, ¥'!$X$4:$X$34)</f>
        <v>#N/A</v>
      </c>
      <c r="G65" s="126" t="e">
        <f>LOOKUP(Техничка!$B$85,'австр долл.'!$W$4:$W$34,'австр долл.'!$X$4:$X$34)</f>
        <v>#N/A</v>
      </c>
      <c r="H65" s="126" t="e">
        <f>LOOKUP(Техничка!$B$85,шв.фр.!$W$4:$W$34,шв.фр.!$X$4:$X$34)</f>
        <v>#N/A</v>
      </c>
      <c r="I65" s="126" t="e">
        <f>LOOKUP(Техничка!$B$85,юань!$W$4:$W$34,юань!$X$4:$X$34)</f>
        <v>#N/A</v>
      </c>
      <c r="J65" s="126" t="e">
        <f>LOOKUP(Техничка!$B$85,тенге!$W$4:$W$34,тенге!$X$4:$X$34)</f>
        <v>#N/A</v>
      </c>
      <c r="K65" s="126" t="e">
        <f>LOOKUP(Техничка!$B$85,'тенге (курс $)'!$W$4:$W$34,'тенге (курс $)'!$X$4:$X$34)</f>
        <v>#N/A</v>
      </c>
      <c r="L65" s="126" t="e">
        <f>LOOKUP(Техничка!$B$85,'динар (курс $)'!$W$4:$W$34,'динар (курс $)'!$X$4:$X$34)</f>
        <v>#N/A</v>
      </c>
      <c r="M65" s="126" t="e">
        <f>LOOKUP(Техничка!$B$85,'динар (крос-курс $)'!$W$4:$W$34,'динар (крос-курс $)'!$X$4:$X$34)</f>
        <v>#N/A</v>
      </c>
      <c r="N65" s="126" t="e">
        <f>LOOKUP(Техничка!$B$85,'динар (крос-курс €)'!$W$4:$W$34,'динар (крос-курс €)'!$X$4:$X$34)</f>
        <v>#N/A</v>
      </c>
      <c r="O65" s="56" t="e">
        <f>LOOKUP(Техничка!$B$85,'Медь (LME)'!$W$4:$W$34,'Медь (LME)'!$X$4:$X$34)</f>
        <v>#N/A</v>
      </c>
      <c r="P65" s="56" t="e">
        <f>LOOKUP(Техничка!$B$85,'Цинк (LME)'!$W$4:$W$34,'Цинк (LME)'!$X$4:$X$34)</f>
        <v>#N/A</v>
      </c>
      <c r="Q65" s="56" t="e">
        <f>LOOKUP(Техничка!$B$85,'Никель (LME)'!$W$4:$W$34,'Никель (LME)'!$X$4:$X$34)</f>
        <v>#N/A</v>
      </c>
      <c r="R65" s="56" t="e">
        <f>LOOKUP(Техничка!$B$85,'Свинец (LME)'!$W$4:$W$34,'Свинец (LME)'!$X$4:$X$34)</f>
        <v>#N/A</v>
      </c>
      <c r="S65" s="56" t="e">
        <f>LOOKUP(Техничка!$B$85,'Алюминий (LME)'!$W$4:$W$34,'Алюминий (LME)'!$X$4:$X$34)</f>
        <v>#N/A</v>
      </c>
      <c r="T65" s="56" t="e">
        <f>LOOKUP(Техничка!$B$85,'Золото (ЦБ)'!$W$4:$W$34,'Золото (ЦБ)'!$X$4:$X$34)</f>
        <v>#N/A</v>
      </c>
      <c r="U65" s="56" t="e">
        <f>LOOKUP(Техничка!$B$85,'Серебро (ЦБ)'!$W$4:$W$34,'Серебро (ЦБ)'!$X$4:$X$34)</f>
        <v>#N/A</v>
      </c>
      <c r="V65" s="56" t="e">
        <f>LOOKUP(Техничка!$B$85,'Платина (ЦБ)'!$W$4:$W$34,'Платина (ЦБ)'!$X$4:$X$34)</f>
        <v>#N/A</v>
      </c>
      <c r="W65" s="56" t="e">
        <f>LOOKUP(Техничка!$B$85,'Палладий (ЦБ)'!$W$4:$W$34,'Палладий (ЦБ)'!$X$4:$X$34)</f>
        <v>#N/A</v>
      </c>
      <c r="X65" s="56" t="e">
        <f>LOOKUP(Техничка!$B$85,'Золото (KITCO-LME)'!$W$4:$W$34,'Золото (KITCO-LME)'!$X$4:$X$34)</f>
        <v>#N/A</v>
      </c>
      <c r="Y65" s="124" t="e">
        <f>LOOKUP(Техничка!$B$85,'Серебро (KITCO-LME)'!$W$4:$W$34,'Серебро (KITCO-LME)'!$X$4:$X$34)</f>
        <v>#N/A</v>
      </c>
      <c r="Z65" s="126" t="e">
        <f>LOOKUP(Техничка!$B$85,'Платина (KITCO-LME)'!$W$4:$W$34,'Платина (KITCO-LME)'!$X$4:$X$34)</f>
        <v>#N/A</v>
      </c>
      <c r="AA65" s="126" t="e">
        <f>LOOKUP(Техничка!$B$85,'Палладий (KITCO-LME)'!$W$4:$W$34,'Палладий (KITCO-LME)'!$X$4:$X$34)</f>
        <v>#N/A</v>
      </c>
      <c r="AB65" s="126" t="e">
        <f>LOOKUP(Техничка!$B$85,уголь!$W$4:$W$34,уголь!$X$4:$X$34)</f>
        <v>#N/A</v>
      </c>
      <c r="AC65" s="128" t="e">
        <f>LOOKUP(Техничка!$B$85,газ!$W$4:$W$34,газ!$X$4:$X$34)</f>
        <v>#N/A</v>
      </c>
      <c r="AE65" s="94" t="s">
        <v>132</v>
      </c>
      <c r="AF65" s="97" t="e">
        <f>Доллар!$X$35</f>
        <v>#DIV/0!</v>
      </c>
      <c r="AG65" s="97" t="e">
        <f>Евро!$X$35</f>
        <v>#DIV/0!</v>
      </c>
      <c r="AH65" s="126" t="e">
        <f>фунт!$X$35</f>
        <v>#DIV/0!</v>
      </c>
      <c r="AI65" s="126" t="e">
        <f>'иена, ¥'!$X$35</f>
        <v>#DIV/0!</v>
      </c>
      <c r="AJ65" s="126" t="e">
        <f>'австр долл.'!$X$35</f>
        <v>#DIV/0!</v>
      </c>
      <c r="AK65" s="126" t="e">
        <f>шв.фр.!$X$35</f>
        <v>#DIV/0!</v>
      </c>
      <c r="AL65" s="126" t="e">
        <f>юань!$X$35</f>
        <v>#DIV/0!</v>
      </c>
      <c r="AM65" s="126" t="e">
        <f>тенге!$X$35</f>
        <v>#DIV/0!</v>
      </c>
      <c r="AN65" s="126" t="e">
        <f>'тенге (курс $)'!$X$35</f>
        <v>#DIV/0!</v>
      </c>
      <c r="AO65" s="126" t="e">
        <f>'динар (курс $)'!$X$35</f>
        <v>#DIV/0!</v>
      </c>
      <c r="AP65" s="126" t="e">
        <f>'динар (крос-курс $)'!$X$35</f>
        <v>#DIV/0!</v>
      </c>
      <c r="AQ65" s="126" t="e">
        <f>'динар (крос-курс €)'!$X$35</f>
        <v>#DIV/0!</v>
      </c>
      <c r="AR65" s="97" t="e">
        <f>'Медь (LME)'!$X$35</f>
        <v>#DIV/0!</v>
      </c>
      <c r="AS65" s="97" t="e">
        <f>'Цинк (LME)'!$X$35</f>
        <v>#DIV/0!</v>
      </c>
      <c r="AT65" s="97" t="e">
        <f>'Никель (LME)'!$X$35</f>
        <v>#DIV/0!</v>
      </c>
      <c r="AU65" s="97" t="e">
        <f>'Свинец (LME)'!$X$35</f>
        <v>#DIV/0!</v>
      </c>
      <c r="AV65" s="97" t="e">
        <f>'Алюминий (LME)'!$X$35</f>
        <v>#DIV/0!</v>
      </c>
      <c r="AW65" s="97" t="e">
        <f>'Золото (ЦБ)'!$X$35</f>
        <v>#DIV/0!</v>
      </c>
      <c r="AX65" s="97" t="e">
        <f>'Серебро (ЦБ)'!$X$35</f>
        <v>#DIV/0!</v>
      </c>
      <c r="AY65" s="97" t="e">
        <f>'Платина (ЦБ)'!$X$35</f>
        <v>#DIV/0!</v>
      </c>
      <c r="AZ65" s="97" t="e">
        <f>'Палладий (ЦБ)'!$X$35</f>
        <v>#DIV/0!</v>
      </c>
      <c r="BA65" s="97" t="e">
        <f>'Золото (KITCO-LME)'!$X$35</f>
        <v>#DIV/0!</v>
      </c>
      <c r="BB65" s="97" t="e">
        <f>'Серебро (KITCO-LME)'!$X$35</f>
        <v>#DIV/0!</v>
      </c>
      <c r="BC65" s="131" t="e">
        <f>н.WTI!$X$35</f>
        <v>#DIV/0!</v>
      </c>
      <c r="BD65" s="131" t="e">
        <f>н.Brent!$X$35</f>
        <v>#DIV/0!</v>
      </c>
      <c r="BE65" s="131" t="e">
        <f>уголь!$X$35</f>
        <v>#DIV/0!</v>
      </c>
      <c r="BF65" s="134" t="e">
        <f>газ!$X$35</f>
        <v>#DIV/0!</v>
      </c>
    </row>
    <row r="66" spans="2:58" outlineLevel="1" x14ac:dyDescent="0.25">
      <c r="B66" s="93" t="s">
        <v>133</v>
      </c>
      <c r="C66" s="56" t="e">
        <f>LOOKUP(Техничка!$B$85,Доллар!$Z$4:$Z$34,Доллар!$AA$4:$AA$34)</f>
        <v>#N/A</v>
      </c>
      <c r="D66" s="56" t="e">
        <f>LOOKUP(Техничка!$B$85,Евро!$Z$4:$Z$34,Евро!$AA$4:$AA$34)</f>
        <v>#N/A</v>
      </c>
      <c r="E66" s="126" t="e">
        <f>LOOKUP(Техничка!$B$85,фунт!$Z$4:$Z$34,фунт!$AA$4:$AA$34)</f>
        <v>#N/A</v>
      </c>
      <c r="F66" s="126" t="e">
        <f>LOOKUP(Техничка!$B$85,'иена, ¥'!$Z$4:$Z$34,'иена, ¥'!$AA$4:$AA$34)</f>
        <v>#N/A</v>
      </c>
      <c r="G66" s="126" t="e">
        <f>LOOKUP(Техничка!$B$85,'австр долл.'!$Z$4:$Z$34,'австр долл.'!$AA$4:$AA$34)</f>
        <v>#N/A</v>
      </c>
      <c r="H66" s="126" t="e">
        <f>LOOKUP(Техничка!$B$85,шв.фр.!$Z$4:$Z$34,шв.фр.!$AA$4:$AA$34)</f>
        <v>#N/A</v>
      </c>
      <c r="I66" s="126" t="e">
        <f>LOOKUP(Техничка!$B$85,юань!$Z$4:$Z$34,юань!$AA$4:$AA$34)</f>
        <v>#N/A</v>
      </c>
      <c r="J66" s="126" t="e">
        <f>LOOKUP(Техничка!$B$85,тенге!$Z$4:$Z$34,тенге!$AA$4:$AA$34)</f>
        <v>#N/A</v>
      </c>
      <c r="K66" s="126" t="e">
        <f>LOOKUP(Техничка!$B$85,'тенге (курс $)'!$Z$4:$Z$34,'тенге (курс $)'!$AA$4:$AA$34)</f>
        <v>#N/A</v>
      </c>
      <c r="L66" s="126" t="e">
        <f>LOOKUP(Техничка!$B$85,'динар (курс $)'!$Z$4:$Z$34,'динар (курс $)'!$AA$4:$AA$34)</f>
        <v>#N/A</v>
      </c>
      <c r="M66" s="126" t="e">
        <f>LOOKUP(Техничка!$B$85,'динар (крос-курс $)'!$Z$4:$Z$34,'динар (крос-курс $)'!$AA$4:$AA$34)</f>
        <v>#N/A</v>
      </c>
      <c r="N66" s="126" t="e">
        <f>LOOKUP(Техничка!$B$85,'динар (крос-курс €)'!$Z$4:$Z$34,'динар (крос-курс €)'!$AA$4:$AA$34)</f>
        <v>#N/A</v>
      </c>
      <c r="O66" s="56" t="e">
        <f>LOOKUP(Техничка!$B$85,'Медь (LME)'!$Z$4:$Z$34,'Медь (LME)'!$AA$4:$AA$34)</f>
        <v>#N/A</v>
      </c>
      <c r="P66" s="56" t="e">
        <f>LOOKUP(Техничка!$B$85,'Цинк (LME)'!$Z$4:$Z$34,'Цинк (LME)'!$AA$4:$AA$34)</f>
        <v>#N/A</v>
      </c>
      <c r="Q66" s="56" t="e">
        <f>LOOKUP(Техничка!$B$85,'Никель (LME)'!$Z$4:$Z$34,'Никель (LME)'!$AA$4:$AA$34)</f>
        <v>#N/A</v>
      </c>
      <c r="R66" s="56" t="e">
        <f>LOOKUP(Техничка!$B$85,'Свинец (LME)'!$Z$4:$Z$34,'Свинец (LME)'!$AA$4:$AA$34)</f>
        <v>#N/A</v>
      </c>
      <c r="S66" s="56" t="e">
        <f>LOOKUP(Техничка!$B$85,'Алюминий (LME)'!$Z$4:$Z$34,'Алюминий (LME)'!$AA$4:$AA$34)</f>
        <v>#N/A</v>
      </c>
      <c r="T66" s="56" t="e">
        <f>LOOKUP(Техничка!$B$85,'Золото (ЦБ)'!$Z$4:$Z$34,'Золото (ЦБ)'!$AA$4:$AA$34)</f>
        <v>#N/A</v>
      </c>
      <c r="U66" s="56" t="e">
        <f>LOOKUP(Техничка!$B$85,'Серебро (ЦБ)'!$Z$4:$Z$34,'Серебро (ЦБ)'!$AA$4:$AA$34)</f>
        <v>#N/A</v>
      </c>
      <c r="V66" s="56" t="e">
        <f>LOOKUP(Техничка!$B$85,'Платина (ЦБ)'!$Z$4:$Z$34,'Платина (ЦБ)'!$AA$4:$AA$34)</f>
        <v>#N/A</v>
      </c>
      <c r="W66" s="56" t="e">
        <f>LOOKUP(Техничка!$B$85,'Палладий (ЦБ)'!$Z$4:$Z$34,'Палладий (ЦБ)'!$AA$4:$AA$34)</f>
        <v>#N/A</v>
      </c>
      <c r="X66" s="56" t="e">
        <f>LOOKUP(Техничка!$B$85,'Золото (KITCO-LME)'!$Z$4:$Z$34,'Золото (KITCO-LME)'!$AA$4:$AA$34)</f>
        <v>#N/A</v>
      </c>
      <c r="Y66" s="124" t="e">
        <f>LOOKUP(Техничка!$B$85,'Серебро (KITCO-LME)'!$Z$4:$Z$34,'Серебро (KITCO-LME)'!$AA$4:$AA$34)</f>
        <v>#N/A</v>
      </c>
      <c r="Z66" s="126" t="e">
        <f>LOOKUP(Техничка!$B$85,'Платина (KITCO-LME)'!$Z$4:$Z$34,'Платина (KITCO-LME)'!$AA$4:$AA$34)</f>
        <v>#N/A</v>
      </c>
      <c r="AA66" s="126" t="e">
        <f>LOOKUP(Техничка!$B$85,'Палладий (KITCO-LME)'!$Z$4:$Z$34,'Палладий (KITCO-LME)'!$AA$4:$AA$34)</f>
        <v>#N/A</v>
      </c>
      <c r="AB66" s="126" t="e">
        <f>LOOKUP(Техничка!$B$85,уголь!$Z$4:$Z$34,уголь!$AA$4:$AA$34)</f>
        <v>#N/A</v>
      </c>
      <c r="AC66" s="128" t="e">
        <f>LOOKUP(Техничка!$B$85,газ!$Z$4:$Z$34,газ!$AA$4:$AA$34)</f>
        <v>#N/A</v>
      </c>
      <c r="AE66" s="93" t="s">
        <v>133</v>
      </c>
      <c r="AF66" s="97" t="e">
        <f>Доллар!$AA$35</f>
        <v>#DIV/0!</v>
      </c>
      <c r="AG66" s="97" t="e">
        <f>Евро!$AA$35</f>
        <v>#DIV/0!</v>
      </c>
      <c r="AH66" s="126" t="e">
        <f>фунт!$AA$35</f>
        <v>#DIV/0!</v>
      </c>
      <c r="AI66" s="126" t="e">
        <f>'иена, ¥'!$AA$35</f>
        <v>#DIV/0!</v>
      </c>
      <c r="AJ66" s="126" t="e">
        <f>'австр долл.'!$AA$35</f>
        <v>#DIV/0!</v>
      </c>
      <c r="AK66" s="126" t="e">
        <f>шв.фр.!$AA$35</f>
        <v>#DIV/0!</v>
      </c>
      <c r="AL66" s="126" t="e">
        <f>юань!$AA$35</f>
        <v>#DIV/0!</v>
      </c>
      <c r="AM66" s="126" t="e">
        <f>тенге!$AA$35</f>
        <v>#DIV/0!</v>
      </c>
      <c r="AN66" s="126" t="e">
        <f>'тенге (курс $)'!$AA$35</f>
        <v>#DIV/0!</v>
      </c>
      <c r="AO66" s="126" t="e">
        <f>'динар (курс $)'!$AA$35</f>
        <v>#DIV/0!</v>
      </c>
      <c r="AP66" s="126" t="e">
        <f>'динар (крос-курс $)'!$AA$35</f>
        <v>#DIV/0!</v>
      </c>
      <c r="AQ66" s="126" t="e">
        <f>'динар (крос-курс €)'!$AA$35</f>
        <v>#DIV/0!</v>
      </c>
      <c r="AR66" s="97" t="e">
        <f>'Медь (LME)'!$AA$35</f>
        <v>#DIV/0!</v>
      </c>
      <c r="AS66" s="97" t="e">
        <f>'Цинк (LME)'!$AA$35</f>
        <v>#DIV/0!</v>
      </c>
      <c r="AT66" s="97" t="e">
        <f>'Никель (LME)'!$AA$35</f>
        <v>#DIV/0!</v>
      </c>
      <c r="AU66" s="97" t="e">
        <f>'Свинец (LME)'!$AA$35</f>
        <v>#DIV/0!</v>
      </c>
      <c r="AV66" s="97" t="e">
        <f>'Алюминий (LME)'!$AA$35</f>
        <v>#DIV/0!</v>
      </c>
      <c r="AW66" s="97" t="e">
        <f>'Золото (ЦБ)'!$AA$35</f>
        <v>#DIV/0!</v>
      </c>
      <c r="AX66" s="97" t="e">
        <f>'Серебро (ЦБ)'!$AA$35</f>
        <v>#DIV/0!</v>
      </c>
      <c r="AY66" s="97" t="e">
        <f>'Платина (ЦБ)'!$AA$35</f>
        <v>#DIV/0!</v>
      </c>
      <c r="AZ66" s="97" t="e">
        <f>'Палладий (ЦБ)'!$AA$35</f>
        <v>#DIV/0!</v>
      </c>
      <c r="BA66" s="97" t="e">
        <f>'Золото (KITCO-LME)'!$AA$35</f>
        <v>#DIV/0!</v>
      </c>
      <c r="BB66" s="97" t="e">
        <f>'Серебро (KITCO-LME)'!$AA$35</f>
        <v>#DIV/0!</v>
      </c>
      <c r="BC66" s="131" t="e">
        <f>н.WTI!$AA$35</f>
        <v>#DIV/0!</v>
      </c>
      <c r="BD66" s="131" t="e">
        <f>н.Brent!$AA$35</f>
        <v>#DIV/0!</v>
      </c>
      <c r="BE66" s="131" t="e">
        <f>уголь!$AA$35</f>
        <v>#DIV/0!</v>
      </c>
      <c r="BF66" s="134" t="e">
        <f>газ!$AA$35</f>
        <v>#DIV/0!</v>
      </c>
    </row>
    <row r="67" spans="2:58" outlineLevel="1" x14ac:dyDescent="0.25">
      <c r="B67" s="93" t="s">
        <v>134</v>
      </c>
      <c r="C67" s="56" t="e">
        <f>LOOKUP(Техничка!$B$85,Доллар!$AC$4:$AC$34,Доллар!$AD$4:$AD$34)</f>
        <v>#N/A</v>
      </c>
      <c r="D67" s="56" t="e">
        <f>LOOKUP(Техничка!$B$85,Евро!$AC$4:$AC$34,Евро!$AD$4:$AD$34)</f>
        <v>#N/A</v>
      </c>
      <c r="E67" s="126" t="e">
        <f>LOOKUP(Техничка!$B$85,фунт!$AC$4:$AC$34,фунт!$AD$4:$AD$34)</f>
        <v>#N/A</v>
      </c>
      <c r="F67" s="126" t="e">
        <f>LOOKUP(Техничка!$B$85,'иена, ¥'!$AC$4:$AC$34,'иена, ¥'!$AD$4:$AD$34)</f>
        <v>#N/A</v>
      </c>
      <c r="G67" s="126" t="e">
        <f>LOOKUP(Техничка!$B$85,'австр долл.'!$AC$4:$AC$34,'австр долл.'!$AD$4:$AD$34)</f>
        <v>#N/A</v>
      </c>
      <c r="H67" s="126" t="e">
        <f>LOOKUP(Техничка!$B$85,шв.фр.!$AC$4:$AC$34,шв.фр.!$AD$4:$AD$34)</f>
        <v>#N/A</v>
      </c>
      <c r="I67" s="126" t="e">
        <f>LOOKUP(Техничка!$B$85,юань!$AC$4:$AC$34,юань!$AD$4:$AD$34)</f>
        <v>#N/A</v>
      </c>
      <c r="J67" s="126" t="e">
        <f>LOOKUP(Техничка!$B$85,тенге!$AC$4:$AC$34,тенге!$AD$4:$AD$34)</f>
        <v>#N/A</v>
      </c>
      <c r="K67" s="126" t="e">
        <f>LOOKUP(Техничка!$B$85,'тенге (курс $)'!$AC$4:$AC$34,'тенге (курс $)'!$AD$4:$AD$34)</f>
        <v>#N/A</v>
      </c>
      <c r="L67" s="126" t="e">
        <f>LOOKUP(Техничка!$B$85,'динар (курс $)'!$AC$4:$AC$34,'динар (курс $)'!$AD$4:$AD$34)</f>
        <v>#N/A</v>
      </c>
      <c r="M67" s="126" t="e">
        <f>LOOKUP(Техничка!$B$85,'динар (крос-курс $)'!$AC$4:$AC$34,'динар (крос-курс $)'!$AD$4:$AD$34)</f>
        <v>#N/A</v>
      </c>
      <c r="N67" s="126" t="e">
        <f>LOOKUP(Техничка!$B$85,'динар (крос-курс €)'!$AC$4:$AC$34,'динар (крос-курс €)'!$AD$4:$AD$34)</f>
        <v>#N/A</v>
      </c>
      <c r="O67" s="56" t="e">
        <f>LOOKUP(Техничка!$B$85,'Медь (LME)'!$AC$4:$AC$34,'Медь (LME)'!$AD$4:$AD$34)</f>
        <v>#N/A</v>
      </c>
      <c r="P67" s="56" t="e">
        <f>LOOKUP(Техничка!$B$85,'Цинк (LME)'!$AC$4:$AC$34,'Цинк (LME)'!$AD$4:$AD$34)</f>
        <v>#N/A</v>
      </c>
      <c r="Q67" s="56" t="e">
        <f>LOOKUP(Техничка!$B$85,'Никель (LME)'!$AC$4:$AC$34,'Никель (LME)'!$AD$4:$AD$34)</f>
        <v>#N/A</v>
      </c>
      <c r="R67" s="56" t="e">
        <f>LOOKUP(Техничка!$B$85,'Свинец (LME)'!$AC$4:$AC$34,'Свинец (LME)'!$AD$4:$AD$34)</f>
        <v>#N/A</v>
      </c>
      <c r="S67" s="56" t="e">
        <f>LOOKUP(Техничка!$B$85,'Алюминий (LME)'!$AC$4:$AC$34,'Алюминий (LME)'!$AD$4:$AD$34)</f>
        <v>#N/A</v>
      </c>
      <c r="T67" s="56" t="e">
        <f>LOOKUP(Техничка!$B$85,'Золото (ЦБ)'!$AC$4:$AC$34,'Золото (ЦБ)'!$AD$4:$AD$34)</f>
        <v>#N/A</v>
      </c>
      <c r="U67" s="56" t="e">
        <f>LOOKUP(Техничка!$B$85,'Серебро (ЦБ)'!$AC$4:$AC$34,'Серебро (ЦБ)'!$AD$4:$AD$34)</f>
        <v>#N/A</v>
      </c>
      <c r="V67" s="56" t="e">
        <f>LOOKUP(Техничка!$B$85,'Платина (ЦБ)'!$AC$4:$AC$34,'Платина (ЦБ)'!$AD$4:$AD$34)</f>
        <v>#N/A</v>
      </c>
      <c r="W67" s="56" t="e">
        <f>LOOKUP(Техничка!$B$85,'Палладий (ЦБ)'!$AC$4:$AC$34,'Палладий (ЦБ)'!$AD$4:$AD$34)</f>
        <v>#N/A</v>
      </c>
      <c r="X67" s="56" t="e">
        <f>LOOKUP(Техничка!$B$85,'Золото (KITCO-LME)'!$AC$4:$AC$34,'Золото (KITCO-LME)'!$AD$4:$AD$34)</f>
        <v>#N/A</v>
      </c>
      <c r="Y67" s="124" t="e">
        <f>LOOKUP(Техничка!$B$85,'Серебро (KITCO-LME)'!$AC$4:$AC$34,'Серебро (KITCO-LME)'!$AD$4:$AD$34)</f>
        <v>#N/A</v>
      </c>
      <c r="Z67" s="126" t="e">
        <f>LOOKUP(Техничка!$B$85,'Платина (KITCO-LME)'!$AC$4:$AC$34,'Платина (KITCO-LME)'!$AD$4:$AD$34)</f>
        <v>#N/A</v>
      </c>
      <c r="AA67" s="126" t="e">
        <f>LOOKUP(Техничка!$B$85,'Палладий (KITCO-LME)'!$AC$4:$AC$34,'Палладий (KITCO-LME)'!$AD$4:$AD$34)</f>
        <v>#N/A</v>
      </c>
      <c r="AB67" s="126" t="e">
        <f>LOOKUP(Техничка!$B$85,уголь!$AC$4:$AC$34,уголь!$AD$4:$AD$34)</f>
        <v>#N/A</v>
      </c>
      <c r="AC67" s="128" t="e">
        <f>LOOKUP(Техничка!$B$85,газ!$AC$4:$AC$34,газ!$AD$4:$AD$34)</f>
        <v>#N/A</v>
      </c>
      <c r="AE67" s="93" t="s">
        <v>134</v>
      </c>
      <c r="AF67" s="97" t="e">
        <f>Доллар!$AD$35</f>
        <v>#DIV/0!</v>
      </c>
      <c r="AG67" s="97" t="e">
        <f>Евро!$AD$35</f>
        <v>#DIV/0!</v>
      </c>
      <c r="AH67" s="126" t="e">
        <f>фунт!$AD$35</f>
        <v>#DIV/0!</v>
      </c>
      <c r="AI67" s="126" t="e">
        <f>'иена, ¥'!$AD$35</f>
        <v>#DIV/0!</v>
      </c>
      <c r="AJ67" s="126" t="e">
        <f>'австр долл.'!$AD$35</f>
        <v>#DIV/0!</v>
      </c>
      <c r="AK67" s="126" t="e">
        <f>шв.фр.!$AD$35</f>
        <v>#DIV/0!</v>
      </c>
      <c r="AL67" s="126" t="e">
        <f>юань!$AD$35</f>
        <v>#DIV/0!</v>
      </c>
      <c r="AM67" s="126" t="e">
        <f>тенге!$AD$35</f>
        <v>#DIV/0!</v>
      </c>
      <c r="AN67" s="126" t="e">
        <f>'тенге (курс $)'!$AD$35</f>
        <v>#DIV/0!</v>
      </c>
      <c r="AO67" s="126" t="e">
        <f>'динар (курс $)'!$AD$35</f>
        <v>#DIV/0!</v>
      </c>
      <c r="AP67" s="126" t="e">
        <f>'динар (крос-курс $)'!$AD$35</f>
        <v>#DIV/0!</v>
      </c>
      <c r="AQ67" s="126" t="e">
        <f>'динар (крос-курс €)'!$AD$35</f>
        <v>#DIV/0!</v>
      </c>
      <c r="AR67" s="97" t="e">
        <f>'Медь (LME)'!$AD$35</f>
        <v>#DIV/0!</v>
      </c>
      <c r="AS67" s="97" t="e">
        <f>'Цинк (LME)'!$AD$35</f>
        <v>#DIV/0!</v>
      </c>
      <c r="AT67" s="97" t="e">
        <f>'Никель (LME)'!$AD$35</f>
        <v>#DIV/0!</v>
      </c>
      <c r="AU67" s="97" t="e">
        <f>'Свинец (LME)'!$AD$35</f>
        <v>#DIV/0!</v>
      </c>
      <c r="AV67" s="97" t="e">
        <f>'Алюминий (LME)'!$AD$35</f>
        <v>#DIV/0!</v>
      </c>
      <c r="AW67" s="97" t="e">
        <f>'Золото (ЦБ)'!$AD$35</f>
        <v>#DIV/0!</v>
      </c>
      <c r="AX67" s="97" t="e">
        <f>'Серебро (ЦБ)'!$AD$35</f>
        <v>#DIV/0!</v>
      </c>
      <c r="AY67" s="97" t="e">
        <f>'Платина (ЦБ)'!$AD$35</f>
        <v>#DIV/0!</v>
      </c>
      <c r="AZ67" s="97" t="e">
        <f>'Палладий (ЦБ)'!$AD$35</f>
        <v>#DIV/0!</v>
      </c>
      <c r="BA67" s="97" t="e">
        <f>'Золото (KITCO-LME)'!$AD$35</f>
        <v>#DIV/0!</v>
      </c>
      <c r="BB67" s="97" t="e">
        <f>'Серебро (KITCO-LME)'!$AD$35</f>
        <v>#DIV/0!</v>
      </c>
      <c r="BC67" s="131" t="e">
        <f>н.WTI!$AD$35</f>
        <v>#DIV/0!</v>
      </c>
      <c r="BD67" s="131" t="e">
        <f>н.Brent!$AD$35</f>
        <v>#DIV/0!</v>
      </c>
      <c r="BE67" s="131" t="e">
        <f>уголь!$AD$35</f>
        <v>#DIV/0!</v>
      </c>
      <c r="BF67" s="134" t="e">
        <f>газ!$AD$35</f>
        <v>#DIV/0!</v>
      </c>
    </row>
    <row r="68" spans="2:58" outlineLevel="1" x14ac:dyDescent="0.25">
      <c r="B68" s="94" t="s">
        <v>89</v>
      </c>
      <c r="C68" s="56" t="e">
        <f>LOOKUP(Техничка!$B$85,Доллар!$AF$4:$AF$34,Доллар!$AG$4:$AG$34)</f>
        <v>#N/A</v>
      </c>
      <c r="D68" s="56" t="e">
        <f>LOOKUP(Техничка!$B$85,Евро!$AF$4:$AF$34,Евро!$AG$4:$AG$34)</f>
        <v>#N/A</v>
      </c>
      <c r="E68" s="126" t="e">
        <f>LOOKUP(Техничка!$B$85,фунт!$AF$4:$AF$34,фунт!$AG$4:$AG$34)</f>
        <v>#N/A</v>
      </c>
      <c r="F68" s="126" t="e">
        <f>LOOKUP(Техничка!$B$85,'иена, ¥'!$AF$4:$AF$34,'иена, ¥'!$AG$4:$AG$34)</f>
        <v>#N/A</v>
      </c>
      <c r="G68" s="126" t="e">
        <f>LOOKUP(Техничка!$B$85,'австр долл.'!$AF$4:$AF$34,'австр долл.'!$AG$4:$AG$34)</f>
        <v>#N/A</v>
      </c>
      <c r="H68" s="126" t="e">
        <f>LOOKUP(Техничка!$B$85,шв.фр.!$AF$4:$AF$34,шв.фр.!$AG$4:$AG$34)</f>
        <v>#N/A</v>
      </c>
      <c r="I68" s="126" t="e">
        <f>LOOKUP(Техничка!$B$85,юань!$AF$4:$AF$34,юань!$AG$4:$AG$34)</f>
        <v>#N/A</v>
      </c>
      <c r="J68" s="126" t="e">
        <f>LOOKUP(Техничка!$B$85,тенге!$AF$4:$AF$34,тенге!$AG$4:$AG$34)</f>
        <v>#N/A</v>
      </c>
      <c r="K68" s="126" t="e">
        <f>LOOKUP(Техничка!$B$85,'тенге (курс $)'!$AF$4:$AF$34,'тенге (курс $)'!$AG$4:$AG$34)</f>
        <v>#N/A</v>
      </c>
      <c r="L68" s="126" t="e">
        <f>LOOKUP(Техничка!$B$85,'динар (курс $)'!$AF$4:$AF$34,'динар (курс $)'!$AG$4:$AG$34)</f>
        <v>#N/A</v>
      </c>
      <c r="M68" s="126" t="e">
        <f>LOOKUP(Техничка!$B$85,'динар (крос-курс $)'!$AF$4:$AF$34,'динар (крос-курс $)'!$AG$4:$AG$34)</f>
        <v>#N/A</v>
      </c>
      <c r="N68" s="126" t="e">
        <f>LOOKUP(Техничка!$B$85,'динар (крос-курс €)'!$AF$4:$AF$34,'динар (крос-курс €)'!$AG$4:$AG$34)</f>
        <v>#N/A</v>
      </c>
      <c r="O68" s="56" t="e">
        <f>LOOKUP(Техничка!$B$85,'Медь (LME)'!$AF$4:$AF$34,'Медь (LME)'!$AG$4:$AG$34)</f>
        <v>#N/A</v>
      </c>
      <c r="P68" s="56" t="e">
        <f>LOOKUP(Техничка!$B$85,'Цинк (LME)'!$AF$4:$AF$34,'Цинк (LME)'!$AG$4:$AG$34)</f>
        <v>#N/A</v>
      </c>
      <c r="Q68" s="56" t="e">
        <f>LOOKUP(Техничка!$B$85,'Никель (LME)'!$AF$4:$AF$34,'Никель (LME)'!$AG$4:$AG$34)</f>
        <v>#N/A</v>
      </c>
      <c r="R68" s="56" t="e">
        <f>LOOKUP(Техничка!$B$85,'Свинец (LME)'!$AF$4:$AF$34,'Свинец (LME)'!$AG$4:$AG$34)</f>
        <v>#N/A</v>
      </c>
      <c r="S68" s="56" t="e">
        <f>LOOKUP(Техничка!$B$85,'Алюминий (LME)'!$AF$4:$AF$34,'Алюминий (LME)'!$AG$4:$AG$34)</f>
        <v>#N/A</v>
      </c>
      <c r="T68" s="56" t="e">
        <f>LOOKUP(Техничка!$B$85,'Золото (ЦБ)'!$AF$4:$AF$34,'Золото (ЦБ)'!$AG$4:$AG$34)</f>
        <v>#N/A</v>
      </c>
      <c r="U68" s="56" t="e">
        <f>LOOKUP(Техничка!$B$85,'Серебро (ЦБ)'!$AF$4:$AF$34,'Серебро (ЦБ)'!$AG$4:$AG$34)</f>
        <v>#N/A</v>
      </c>
      <c r="V68" s="56" t="e">
        <f>LOOKUP(Техничка!$B$85,'Платина (ЦБ)'!$AF$4:$AF$34,'Платина (ЦБ)'!$AG$4:$AG$34)</f>
        <v>#N/A</v>
      </c>
      <c r="W68" s="56" t="e">
        <f>LOOKUP(Техничка!$B$85,'Палладий (ЦБ)'!$AF$4:$AF$34,'Палладий (ЦБ)'!$AG$4:$AG$34)</f>
        <v>#N/A</v>
      </c>
      <c r="X68" s="56" t="e">
        <f>LOOKUP(Техничка!$B$85,'Золото (KITCO-LME)'!$AF$4:$AF$34,'Золото (KITCO-LME)'!$AG$4:$AG$34)</f>
        <v>#N/A</v>
      </c>
      <c r="Y68" s="124" t="e">
        <f>LOOKUP(Техничка!$B$85,'Серебро (KITCO-LME)'!$AF$4:$AF$34,'Серебро (KITCO-LME)'!$AG$4:$AG$34)</f>
        <v>#N/A</v>
      </c>
      <c r="Z68" s="126" t="e">
        <f>LOOKUP(Техничка!$B$85,'Платина (KITCO-LME)'!$AF$4:$AF$34,'Платина (KITCO-LME)'!$AG$4:$AG$34)</f>
        <v>#N/A</v>
      </c>
      <c r="AA68" s="126" t="e">
        <f>LOOKUP(Техничка!$B$85,'Палладий (KITCO-LME)'!$AF$4:$AF$34,'Палладий (KITCO-LME)'!$AG$4:$AG$34)</f>
        <v>#N/A</v>
      </c>
      <c r="AB68" s="126" t="e">
        <f>LOOKUP(Техничка!$B$85,уголь!$AF$4:$AF$34,уголь!$AG$4:$AG$34)</f>
        <v>#N/A</v>
      </c>
      <c r="AC68" s="128" t="e">
        <f>LOOKUP(Техничка!$B$85,газ!$AF$4:$AF$34,газ!$AG$4:$AG$34)</f>
        <v>#N/A</v>
      </c>
      <c r="AE68" s="94" t="s">
        <v>89</v>
      </c>
      <c r="AF68" s="97" t="e">
        <f>Доллар!$AG$35</f>
        <v>#DIV/0!</v>
      </c>
      <c r="AG68" s="97" t="e">
        <f>Евро!$AG$35</f>
        <v>#DIV/0!</v>
      </c>
      <c r="AH68" s="126" t="e">
        <f>фунт!$AG$35</f>
        <v>#DIV/0!</v>
      </c>
      <c r="AI68" s="126" t="e">
        <f>'иена, ¥'!$AG$35</f>
        <v>#DIV/0!</v>
      </c>
      <c r="AJ68" s="126" t="e">
        <f>'австр долл.'!$AG$35</f>
        <v>#DIV/0!</v>
      </c>
      <c r="AK68" s="126" t="e">
        <f>шв.фр.!$AG$35</f>
        <v>#DIV/0!</v>
      </c>
      <c r="AL68" s="126" t="e">
        <f>юань!$AG$35</f>
        <v>#DIV/0!</v>
      </c>
      <c r="AM68" s="126" t="e">
        <f>тенге!$AG$35</f>
        <v>#DIV/0!</v>
      </c>
      <c r="AN68" s="126" t="e">
        <f>'тенге (курс $)'!$AG$35</f>
        <v>#DIV/0!</v>
      </c>
      <c r="AO68" s="126" t="e">
        <f>'динар (курс $)'!$AG$35</f>
        <v>#DIV/0!</v>
      </c>
      <c r="AP68" s="126" t="e">
        <f>'динар (крос-курс $)'!$AG$35</f>
        <v>#DIV/0!</v>
      </c>
      <c r="AQ68" s="126" t="e">
        <f>'динар (крос-курс €)'!$AG$35</f>
        <v>#DIV/0!</v>
      </c>
      <c r="AR68" s="97" t="e">
        <f>'Медь (LME)'!$AG$35</f>
        <v>#DIV/0!</v>
      </c>
      <c r="AS68" s="97" t="e">
        <f>'Цинк (LME)'!$AG$35</f>
        <v>#DIV/0!</v>
      </c>
      <c r="AT68" s="97" t="e">
        <f>'Никель (LME)'!$AG$35</f>
        <v>#DIV/0!</v>
      </c>
      <c r="AU68" s="97" t="e">
        <f>'Свинец (LME)'!$AG$35</f>
        <v>#DIV/0!</v>
      </c>
      <c r="AV68" s="97" t="e">
        <f>'Алюминий (LME)'!$AG$35</f>
        <v>#DIV/0!</v>
      </c>
      <c r="AW68" s="97" t="e">
        <f>'Золото (ЦБ)'!$AG$35</f>
        <v>#DIV/0!</v>
      </c>
      <c r="AX68" s="97" t="e">
        <f>'Серебро (ЦБ)'!$AG$35</f>
        <v>#DIV/0!</v>
      </c>
      <c r="AY68" s="97" t="e">
        <f>'Платина (ЦБ)'!$AG$35</f>
        <v>#DIV/0!</v>
      </c>
      <c r="AZ68" s="97" t="e">
        <f>'Палладий (ЦБ)'!$AG$35</f>
        <v>#DIV/0!</v>
      </c>
      <c r="BA68" s="97" t="e">
        <f>'Золото (KITCO-LME)'!$AG$35</f>
        <v>#DIV/0!</v>
      </c>
      <c r="BB68" s="97" t="e">
        <f>'Серебро (KITCO-LME)'!$AG$35</f>
        <v>#DIV/0!</v>
      </c>
      <c r="BC68" s="131" t="e">
        <f>н.WTI!$AG$35</f>
        <v>#DIV/0!</v>
      </c>
      <c r="BD68" s="131" t="e">
        <f>н.Brent!$AG$35</f>
        <v>#DIV/0!</v>
      </c>
      <c r="BE68" s="131" t="e">
        <f>уголь!$AG$35</f>
        <v>#DIV/0!</v>
      </c>
      <c r="BF68" s="134" t="e">
        <f>газ!$AG$35</f>
        <v>#DIV/0!</v>
      </c>
    </row>
    <row r="69" spans="2:58" ht="15.75" outlineLevel="1" thickBot="1" x14ac:dyDescent="0.3">
      <c r="B69" s="93" t="s">
        <v>135</v>
      </c>
      <c r="C69" s="56" t="e">
        <f>LOOKUP(Техничка!$B$85,Доллар!$AI$4:$AI$34,Доллар!$AJ$4:$AJ$34)</f>
        <v>#N/A</v>
      </c>
      <c r="D69" s="56" t="e">
        <f>LOOKUP(Техничка!$B$85,Евро!$AI$4:$AI$34,Евро!$AJ$4:$AJ$34)</f>
        <v>#N/A</v>
      </c>
      <c r="E69" s="126" t="e">
        <f>LOOKUP(Техничка!$B$85,фунт!$AI$4:$AI$34,фунт!$AJ$4:$AJ$34)</f>
        <v>#N/A</v>
      </c>
      <c r="F69" s="126" t="e">
        <f>LOOKUP(Техничка!$B$85,'иена, ¥'!$AI$4:$AI$34,'иена, ¥'!$AJ$4:$AJ$34)</f>
        <v>#N/A</v>
      </c>
      <c r="G69" s="126" t="e">
        <f>LOOKUP(Техничка!$B$85,'австр долл.'!$AI$4:$AI$34,'австр долл.'!$AJ$4:$AJ$34)</f>
        <v>#N/A</v>
      </c>
      <c r="H69" s="126" t="e">
        <f>LOOKUP(Техничка!$B$85,шв.фр.!$AI$4:$AI$34,шв.фр.!$AJ$4:$AJ$34)</f>
        <v>#N/A</v>
      </c>
      <c r="I69" s="126" t="e">
        <f>LOOKUP(Техничка!$B$85,юань!$AI$4:$AI$34,юань!$AJ$4:$AJ$34)</f>
        <v>#N/A</v>
      </c>
      <c r="J69" s="126" t="e">
        <f>LOOKUP(Техничка!$B$85,тенге!$AI$4:$AI$34,тенге!$AJ$4:$AJ$34)</f>
        <v>#N/A</v>
      </c>
      <c r="K69" s="126" t="e">
        <f>LOOKUP(Техничка!$B$85,'тенге (курс $)'!$AI$4:$AI$34,'тенге (курс $)'!$AJ$4:$AJ$34)</f>
        <v>#N/A</v>
      </c>
      <c r="L69" s="126" t="e">
        <f>LOOKUP(Техничка!$B$85,'динар (курс $)'!$AI$4:$AI$34,'динар (курс $)'!$AJ$4:$AJ$34)</f>
        <v>#N/A</v>
      </c>
      <c r="M69" s="126" t="e">
        <f>LOOKUP(Техничка!$B$85,'динар (крос-курс $)'!$AI$4:$AI$34,'динар (крос-курс $)'!$AJ$4:$AJ$34)</f>
        <v>#N/A</v>
      </c>
      <c r="N69" s="126" t="e">
        <f>LOOKUP(Техничка!$B$85,'динар (крос-курс €)'!$AI$4:$AI$34,'динар (крос-курс €)'!$AJ$4:$AJ$34)</f>
        <v>#N/A</v>
      </c>
      <c r="O69" s="56" t="e">
        <f>LOOKUP(Техничка!$B$85,'Медь (LME)'!$AI$4:$AI$34,'Медь (LME)'!$AJ$4:$AJ$34)</f>
        <v>#N/A</v>
      </c>
      <c r="P69" s="56" t="e">
        <f>LOOKUP(Техничка!$B$85,'Цинк (LME)'!$AI$4:$AI$34,'Цинк (LME)'!$AJ$4:$AJ$34)</f>
        <v>#N/A</v>
      </c>
      <c r="Q69" s="56" t="e">
        <f>LOOKUP(Техничка!$B$85,'Никель (LME)'!$AI$4:$AI$34,'Никель (LME)'!$AJ$4:$AJ$34)</f>
        <v>#N/A</v>
      </c>
      <c r="R69" s="56" t="e">
        <f>LOOKUP(Техничка!$B$85,'Свинец (LME)'!$AI$4:$AI$34,'Свинец (LME)'!$AJ$4:$AJ$34)</f>
        <v>#N/A</v>
      </c>
      <c r="S69" s="56" t="e">
        <f>LOOKUP(Техничка!$B$85,'Алюминий (LME)'!$AI$4:$AI$34,'Алюминий (LME)'!$AJ$4:$AJ$34)</f>
        <v>#N/A</v>
      </c>
      <c r="T69" s="56" t="e">
        <f>LOOKUP(Техничка!$B$85,'Золото (ЦБ)'!$AI$4:$AI$34,'Золото (ЦБ)'!$AJ$4:$AJ$34)</f>
        <v>#N/A</v>
      </c>
      <c r="U69" s="56" t="e">
        <f>LOOKUP(Техничка!$B$85,'Серебро (ЦБ)'!$AI$4:$AI$34,'Серебро (ЦБ)'!$AJ$4:$AJ$34)</f>
        <v>#N/A</v>
      </c>
      <c r="V69" s="56" t="e">
        <f>LOOKUP(Техничка!$B$85,'Платина (ЦБ)'!$AI$4:$AI$34,'Платина (ЦБ)'!$AJ$4:$AJ$34)</f>
        <v>#N/A</v>
      </c>
      <c r="W69" s="56" t="e">
        <f>LOOKUP(Техничка!$B$85,'Палладий (ЦБ)'!$AI$4:$AI$34,'Палладий (ЦБ)'!$AJ$4:$AJ$34)</f>
        <v>#N/A</v>
      </c>
      <c r="X69" s="56" t="e">
        <f>LOOKUP(Техничка!$B$85,'Золото (KITCO-LME)'!$AI$4:$AI$34,'Золото (KITCO-LME)'!$AJ$4:$AJ$34)</f>
        <v>#N/A</v>
      </c>
      <c r="Y69" s="124" t="e">
        <f>LOOKUP(Техничка!$B$85,'Серебро (KITCO-LME)'!$AI$4:$AI$34,'Серебро (KITCO-LME)'!$AJ$4:$AJ$34)</f>
        <v>#N/A</v>
      </c>
      <c r="Z69" s="126" t="e">
        <f>LOOKUP(Техничка!$B$85,'Платина (KITCO-LME)'!$AI$4:$AI$34,'Платина (KITCO-LME)'!$AJ$4:$AJ$34)</f>
        <v>#N/A</v>
      </c>
      <c r="AA69" s="126" t="e">
        <f>LOOKUP(Техничка!$B$85,'Палладий (KITCO-LME)'!$AI$4:$AI$34,'Палладий (KITCO-LME)'!$AJ$4:$AJ$34)</f>
        <v>#N/A</v>
      </c>
      <c r="AB69" s="126" t="e">
        <f>LOOKUP(Техничка!$B$85,уголь!$AI$4:$AI$34,уголь!$AJ$4:$AJ$34)</f>
        <v>#N/A</v>
      </c>
      <c r="AC69" s="128" t="e">
        <f>LOOKUP(Техничка!$B$85,газ!$AI$4:$AI$34,газ!$AJ$4:$AJ$34)</f>
        <v>#N/A</v>
      </c>
      <c r="AE69" s="95" t="s">
        <v>135</v>
      </c>
      <c r="AF69" s="98" t="e">
        <f>Доллар!$AJ$35</f>
        <v>#DIV/0!</v>
      </c>
      <c r="AG69" s="98" t="e">
        <f>Евро!$AJ$35</f>
        <v>#DIV/0!</v>
      </c>
      <c r="AH69" s="127" t="e">
        <f>фунт!$AJ$35</f>
        <v>#DIV/0!</v>
      </c>
      <c r="AI69" s="127" t="e">
        <f>'иена, ¥'!$AJ$35</f>
        <v>#DIV/0!</v>
      </c>
      <c r="AJ69" s="127" t="e">
        <f>'австр долл.'!$AJ$35</f>
        <v>#DIV/0!</v>
      </c>
      <c r="AK69" s="127" t="e">
        <f>шв.фр.!$AJ$35</f>
        <v>#DIV/0!</v>
      </c>
      <c r="AL69" s="127" t="e">
        <f>юань!$AJ$35</f>
        <v>#DIV/0!</v>
      </c>
      <c r="AM69" s="127" t="e">
        <f>тенге!$AJ$35</f>
        <v>#DIV/0!</v>
      </c>
      <c r="AN69" s="127" t="e">
        <f>'тенге (курс $)'!$AJ$35</f>
        <v>#DIV/0!</v>
      </c>
      <c r="AO69" s="127" t="e">
        <f>'динар (курс $)'!$AJ$35</f>
        <v>#DIV/0!</v>
      </c>
      <c r="AP69" s="127" t="e">
        <f>'динар (крос-курс $)'!$AJ$35</f>
        <v>#DIV/0!</v>
      </c>
      <c r="AQ69" s="127" t="e">
        <f>'динар (крос-курс €)'!$AJ$35</f>
        <v>#DIV/0!</v>
      </c>
      <c r="AR69" s="98" t="e">
        <f>'Медь (LME)'!$AJ$35</f>
        <v>#DIV/0!</v>
      </c>
      <c r="AS69" s="98" t="e">
        <f>'Цинк (LME)'!$AJ$35</f>
        <v>#DIV/0!</v>
      </c>
      <c r="AT69" s="98" t="e">
        <f>'Никель (LME)'!$AJ$35</f>
        <v>#DIV/0!</v>
      </c>
      <c r="AU69" s="98" t="e">
        <f>'Свинец (LME)'!$AJ$35</f>
        <v>#DIV/0!</v>
      </c>
      <c r="AV69" s="98" t="e">
        <f>'Алюминий (LME)'!$AJ$35</f>
        <v>#DIV/0!</v>
      </c>
      <c r="AW69" s="98" t="e">
        <f>'Золото (ЦБ)'!$AJ$35</f>
        <v>#DIV/0!</v>
      </c>
      <c r="AX69" s="98" t="e">
        <f>'Серебро (ЦБ)'!$AJ$35</f>
        <v>#DIV/0!</v>
      </c>
      <c r="AY69" s="98" t="e">
        <f>'Платина (ЦБ)'!$AJ$35</f>
        <v>#DIV/0!</v>
      </c>
      <c r="AZ69" s="98" t="e">
        <f>'Палладий (ЦБ)'!$AJ$35</f>
        <v>#DIV/0!</v>
      </c>
      <c r="BA69" s="98" t="e">
        <f>'Золото (KITCO-LME)'!$AJ$35</f>
        <v>#DIV/0!</v>
      </c>
      <c r="BB69" s="98" t="e">
        <f>'Серебро (KITCO-LME)'!$AJ$35</f>
        <v>#DIV/0!</v>
      </c>
      <c r="BC69" s="132" t="e">
        <f>н.WTI!$AJ$35</f>
        <v>#DIV/0!</v>
      </c>
      <c r="BD69" s="132" t="e">
        <f>н.Brent!$AJ$35</f>
        <v>#DIV/0!</v>
      </c>
      <c r="BE69" s="132" t="e">
        <f>уголь!$AJ$35</f>
        <v>#DIV/0!</v>
      </c>
      <c r="BF69" s="135" t="e">
        <f>газ!$AJ$35</f>
        <v>#DIV/0!</v>
      </c>
    </row>
    <row r="70" spans="2:58" outlineLevel="1" x14ac:dyDescent="0.25">
      <c r="B70" s="93" t="s">
        <v>94</v>
      </c>
      <c r="C70" s="56">
        <f>LOOKUP(Техничка!$B$87,Доллар!$B$4:$B$34,Доллар!$C$4:$C$34)</f>
        <v>70.337500000000006</v>
      </c>
      <c r="D70" s="56">
        <f>LOOKUP(Техничка!$B$87,Евро!$B$4:$B$34,Евро!$C$4:$C$34)</f>
        <v>75.655299999999997</v>
      </c>
      <c r="E70" s="126">
        <f>LOOKUP(Техничка!$B$87,фунт!$B$4:$B$34,фунт!$C$4:$C$34)</f>
        <v>84.791899999999998</v>
      </c>
      <c r="F70" s="126">
        <f>LOOKUP(Техничка!$B$87,'иена, ¥'!$B$4:$B$34,'иена, ¥'!$C$4:$C$34)</f>
        <v>0.530609</v>
      </c>
      <c r="G70" s="126">
        <f>LOOKUP(Техничка!$B$87,'австр долл.'!$B$4:$B$34,'австр долл.'!$C$4:$C$34)</f>
        <v>47.653700000000001</v>
      </c>
      <c r="H70" s="126">
        <f>LOOKUP(Техничка!$B$87,шв.фр.!$B$4:$B$34,шв.фр.!$C$4:$C$34)</f>
        <v>76.180499999999995</v>
      </c>
      <c r="I70" s="126">
        <f>LOOKUP(Техничка!$B$87,юань!$B$4:$B$34,юань!$C$4:$C$34)</f>
        <v>9.8949200000000008</v>
      </c>
      <c r="J70" s="126">
        <f>LOOKUP(Техничка!$B$87,тенге!$B$4:$B$34,тенге!$C$4:$C$34)</f>
        <v>0.152583</v>
      </c>
      <c r="K70" s="126">
        <f>LOOKUP(Техничка!$B$87,'тенге (курс $)'!$B$4:$B$34,'тенге (курс $)'!$C$4:$C$34)</f>
        <v>462.65</v>
      </c>
      <c r="L70" s="126">
        <f>LOOKUP(Техничка!$B$87,'динар (курс $)'!$B$4:$B$34,'динар (курс $)'!$C$4:$C$34)</f>
        <v>0</v>
      </c>
      <c r="M70" s="126" t="str">
        <f>LOOKUP(Техничка!$B$87,'динар (крос-курс $)'!$B$4:$B$34,'динар (крос-курс $)'!$C$4:$C$34)</f>
        <v/>
      </c>
      <c r="N70" s="126" t="str">
        <f>LOOKUP(Техничка!$B$87,'динар (крос-курс €)'!$B$4:$B$34,'динар (крос-курс €)'!$C$4:$C$34)</f>
        <v/>
      </c>
      <c r="O70" s="56" t="str">
        <f>LOOKUP(Техничка!$B$87,'Медь (LME)'!$B$4:$B$34,'Медь (LME)'!$C$4:$C$34)</f>
        <v>-</v>
      </c>
      <c r="P70" s="56" t="str">
        <f>LOOKUP(Техничка!$B$87,'Цинк (LME)'!$B$4:$B$34,'Цинк (LME)'!$C$4:$C$34)</f>
        <v>-</v>
      </c>
      <c r="Q70" s="56" t="str">
        <f>LOOKUP(Техничка!$B$87,'Никель (LME)'!$B$4:$B$34,'Никель (LME)'!$C$4:$C$34)</f>
        <v>-</v>
      </c>
      <c r="R70" s="56" t="str">
        <f>LOOKUP(Техничка!$B$87,'Свинец (LME)'!$B$4:$B$34,'Свинец (LME)'!$C$4:$C$34)</f>
        <v>-</v>
      </c>
      <c r="S70" s="56" t="str">
        <f>LOOKUP(Техничка!$B$87,'Алюминий (LME)'!$B$4:$B$34,'Алюминий (LME)'!$C$4:$C$34)</f>
        <v>-</v>
      </c>
      <c r="T70" s="56" t="str">
        <f>LOOKUP(Техничка!$B$87,'Золото (ЦБ)'!$B$4:$B$34,'Золото (ЦБ)'!$C$4:$C$34)</f>
        <v>-</v>
      </c>
      <c r="U70" s="56" t="str">
        <f>LOOKUP(Техничка!$B$87,'Серебро (ЦБ)'!$B$4:$B$34,'Серебро (ЦБ)'!$C$4:$C$34)</f>
        <v>-</v>
      </c>
      <c r="V70" s="56" t="str">
        <f>LOOKUP(Техничка!$B$87,'Платина (ЦБ)'!$B$4:$B$34,'Платина (ЦБ)'!$C$4:$C$34)</f>
        <v>-</v>
      </c>
      <c r="W70" s="56" t="str">
        <f>LOOKUP(Техничка!$B$87,'Палладий (ЦБ)'!$B$4:$B$34,'Палладий (ЦБ)'!$C$4:$C$34)</f>
        <v>-</v>
      </c>
      <c r="X70" s="56" t="str">
        <f>LOOKUP(Техничка!$B$87,'Золото (KITCO-LME)'!$B$4:$B$34,'Золото (KITCO-LME)'!$C$4:$C$34)</f>
        <v>-</v>
      </c>
      <c r="Y70" s="124" t="str">
        <f>LOOKUP(Техничка!$B$87,'Серебро (KITCO-LME)'!$B$4:$B$34,'Серебро (KITCO-LME)'!$C$4:$C$34)</f>
        <v>-</v>
      </c>
      <c r="Z70" s="126" t="str">
        <f>LOOKUP(Техничка!$B$87,'Платина (KITCO-LME)'!$B$4:$B$34,'Платина (KITCO-LME)'!$C$4:$C$34)</f>
        <v>-</v>
      </c>
      <c r="AA70" s="126" t="str">
        <f>LOOKUP(Техничка!$B$87,'Палладий (KITCO-LME)'!$B$4:$B$34,'Палладий (KITCO-LME)'!$C$4:$C$34)</f>
        <v>-</v>
      </c>
      <c r="AB70" s="126">
        <f>LOOKUP(Техничка!$B$87,уголь!$B$4:$B$34,уголь!$C$4:$C$34)</f>
        <v>0</v>
      </c>
      <c r="AC70" s="128">
        <f>LOOKUP(Техничка!$B$87,газ!$B$4:$B$34,газ!$C$4:$C$34)</f>
        <v>0</v>
      </c>
      <c r="AE70" s="93" t="s">
        <v>94</v>
      </c>
      <c r="AF70" s="97">
        <f>Доллар!$C$35</f>
        <v>70.337500000000006</v>
      </c>
      <c r="AG70" s="97">
        <f>Евро!$C$35</f>
        <v>75.655299999999997</v>
      </c>
      <c r="AH70" s="130">
        <f>фунт!$C$35</f>
        <v>84.791899999999998</v>
      </c>
      <c r="AI70" s="130">
        <f>'иена, ¥'!$C$35</f>
        <v>0.530609</v>
      </c>
      <c r="AJ70" s="130">
        <f>'австр долл.'!$C$35</f>
        <v>47.653700000000001</v>
      </c>
      <c r="AK70" s="130">
        <f>шв.фр.!$C$35</f>
        <v>76.180499999999995</v>
      </c>
      <c r="AL70" s="130">
        <f>юань!$C$35</f>
        <v>9.8949200000000008</v>
      </c>
      <c r="AM70" s="130">
        <f>тенге!$C$35</f>
        <v>0.152583</v>
      </c>
      <c r="AN70" s="130">
        <f>'тенге (курс $)'!$C$35</f>
        <v>463.53888888888883</v>
      </c>
      <c r="AO70" s="130" t="e">
        <f>'динар (курс $)'!$C$35</f>
        <v>#DIV/0!</v>
      </c>
      <c r="AP70" s="130" t="e">
        <f>'динар (крос-курс $)'!$C$35</f>
        <v>#DIV/0!</v>
      </c>
      <c r="AQ70" s="130" t="e">
        <f>'динар (крос-курс €)'!$C$35</f>
        <v>#DIV/0!</v>
      </c>
      <c r="AR70" s="122">
        <f>'Медь (LME)'!$C$35</f>
        <v>8345.375</v>
      </c>
      <c r="AS70" s="97">
        <f>'Цинк (LME)'!$C$35</f>
        <v>3003.75</v>
      </c>
      <c r="AT70" s="97">
        <f>'Никель (LME)'!$C$35</f>
        <v>29297.5</v>
      </c>
      <c r="AU70" s="97">
        <f>'Свинец (LME)'!$C$35</f>
        <v>2296.625</v>
      </c>
      <c r="AV70" s="97">
        <f>'Алюминий (LME)'!$C$35</f>
        <v>2275</v>
      </c>
      <c r="AW70" s="97" t="e">
        <f>'Золото (ЦБ)'!$C$35</f>
        <v>#DIV/0!</v>
      </c>
      <c r="AX70" s="97" t="e">
        <f>'Серебро (ЦБ)'!$C$35</f>
        <v>#DIV/0!</v>
      </c>
      <c r="AY70" s="97" t="e">
        <f>'Платина (ЦБ)'!$C$35</f>
        <v>#DIV/0!</v>
      </c>
      <c r="AZ70" s="97" t="e">
        <f>'Палладий (ЦБ)'!$C$35</f>
        <v>#DIV/0!</v>
      </c>
      <c r="BA70" s="97">
        <f>'Золото (KITCO-LME)'!$C$35</f>
        <v>1846.6875</v>
      </c>
      <c r="BB70" s="120">
        <f>'Серебро (KITCO-LME)'!$C$35</f>
        <v>23.862500000000001</v>
      </c>
      <c r="BC70" s="133" t="e">
        <f>н.WTI!$C$35</f>
        <v>#DIV/0!</v>
      </c>
      <c r="BD70" s="133" t="e">
        <f>н.Brent!$C$35</f>
        <v>#DIV/0!</v>
      </c>
      <c r="BE70" s="133" t="e">
        <f>уголь!$C$35</f>
        <v>#DIV/0!</v>
      </c>
      <c r="BF70" s="136" t="e">
        <f>газ!$C$35</f>
        <v>#DIV/0!</v>
      </c>
    </row>
    <row r="71" spans="2:58" outlineLevel="1" x14ac:dyDescent="0.25">
      <c r="B71" s="94" t="s">
        <v>126</v>
      </c>
      <c r="C71" s="56" t="str">
        <f>LOOKUP(Техничка!$B$87,Доллар!$E$4:$E$34,Доллар!$F$4:$F$34)</f>
        <v>-</v>
      </c>
      <c r="D71" s="56" t="str">
        <f>LOOKUP(Техничка!$B$87,Евро!$E$4:$E$34,Евро!$F$4:$F$34)</f>
        <v>-</v>
      </c>
      <c r="E71" s="126" t="str">
        <f>LOOKUP(Техничка!$B$87,фунт!$E$4:$E$34,фунт!$F$4:$F$34)</f>
        <v>-</v>
      </c>
      <c r="F71" s="126" t="str">
        <f>LOOKUP(Техничка!$B$87,'иена, ¥'!$E$4:$E$34,'иена, ¥'!$F$4:$F$34)</f>
        <v>-</v>
      </c>
      <c r="G71" s="126" t="str">
        <f>LOOKUP(Техничка!$B$87,'австр долл.'!$E$4:$E$34,'австр долл.'!$F$4:$F$34)</f>
        <v>-</v>
      </c>
      <c r="H71" s="126" t="str">
        <f>LOOKUP(Техничка!$B$87,шв.фр.!$E$4:$E$34,шв.фр.!$F$4:$F$34)</f>
        <v>-</v>
      </c>
      <c r="I71" s="126" t="str">
        <f>LOOKUP(Техничка!$B$87,юань!$E$4:$E$34,юань!$F$4:$F$34)</f>
        <v>-</v>
      </c>
      <c r="J71" s="126" t="str">
        <f>LOOKUP(Техничка!$B$87,тенге!$E$4:$E$34,тенге!$F$4:$F$34)</f>
        <v>-</v>
      </c>
      <c r="K71" s="126" t="str">
        <f>LOOKUP(Техничка!$B$87,'тенге (курс $)'!$E$4:$E$34,'тенге (курс $)'!$F$4:$F$34)</f>
        <v>-</v>
      </c>
      <c r="L71" s="126">
        <f>LOOKUP(Техничка!$B$87,'динар (курс $)'!$E$4:$E$34,'динар (курс $)'!$F$4:$F$34)</f>
        <v>0</v>
      </c>
      <c r="M71" s="126" t="str">
        <f>LOOKUP(Техничка!$B$87,'динар (крос-курс $)'!$E$4:$E$34,'динар (крос-курс $)'!$F$4:$F$34)</f>
        <v/>
      </c>
      <c r="N71" s="126" t="str">
        <f>LOOKUP(Техничка!$B$87,'динар (крос-курс €)'!$E$4:$E$34,'динар (крос-курс €)'!$F$4:$F$34)</f>
        <v/>
      </c>
      <c r="O71" s="56" t="str">
        <f>LOOKUP(Техничка!$B$87,'Медь (LME)'!$E$4:$E$34,'Медь (LME)'!$F$4:$F$34)</f>
        <v/>
      </c>
      <c r="P71" s="56" t="str">
        <f>LOOKUP(Техничка!$B$87,'Цинк (LME)'!$E$4:$E$34,'Цинк (LME)'!$F$4:$F$34)</f>
        <v/>
      </c>
      <c r="Q71" s="56" t="str">
        <f>LOOKUP(Техничка!$B$87,'Никель (LME)'!$E$4:$E$34,'Никель (LME)'!$F$4:$F$34)</f>
        <v/>
      </c>
      <c r="R71" s="56" t="str">
        <f>LOOKUP(Техничка!$B$87,'Свинец (LME)'!$E$4:$E$34,'Свинец (LME)'!$F$4:$F$34)</f>
        <v/>
      </c>
      <c r="S71" s="56" t="str">
        <f>LOOKUP(Техничка!$B$87,'Алюминий (LME)'!$E$4:$E$34,'Алюминий (LME)'!$F$4:$F$34)</f>
        <v/>
      </c>
      <c r="T71" s="56" t="str">
        <f>LOOKUP(Техничка!$B$87,'Золото (ЦБ)'!$E$4:$E$34,'Золото (ЦБ)'!$F$4:$F$34)</f>
        <v/>
      </c>
      <c r="U71" s="56" t="str">
        <f>LOOKUP(Техничка!$B$87,'Серебро (ЦБ)'!$E$4:$E$34,'Серебро (ЦБ)'!$F$4:$F$34)</f>
        <v/>
      </c>
      <c r="V71" s="56" t="str">
        <f>LOOKUP(Техничка!$B$87,'Платина (ЦБ)'!$E$4:$E$34,'Платина (ЦБ)'!$F$4:$F$34)</f>
        <v/>
      </c>
      <c r="W71" s="56" t="str">
        <f>LOOKUP(Техничка!$B$87,'Палладий (ЦБ)'!$E$4:$E$34,'Палладий (ЦБ)'!$F$4:$F$34)</f>
        <v/>
      </c>
      <c r="X71" s="56" t="str">
        <f>LOOKUP(Техничка!$B$87,'Золото (KITCO-LME)'!$E$4:$E$34,'Золото (KITCO-LME)'!$F$4:$F$34)</f>
        <v/>
      </c>
      <c r="Y71" s="124" t="str">
        <f>LOOKUP(Техничка!$B$87,'Серебро (KITCO-LME)'!$E$4:$E$34,'Серебро (KITCO-LME)'!$F$4:$F$34)</f>
        <v/>
      </c>
      <c r="Z71" s="126" t="str">
        <f>LOOKUP(Техничка!$B$87,'Платина (KITCO-LME)'!$E$4:$E$34,'Платина (KITCO-LME)'!$F$4:$F$34)</f>
        <v/>
      </c>
      <c r="AA71" s="126" t="str">
        <f>LOOKUP(Техничка!$B$87,'Палладий (KITCO-LME)'!$E$4:$E$34,'Палладий (KITCO-LME)'!$F$4:$F$34)</f>
        <v/>
      </c>
      <c r="AB71" s="126">
        <f>LOOKUP(Техничка!$B$87,уголь!$E$4:$E$34,уголь!$F$4:$F$34)</f>
        <v>0</v>
      </c>
      <c r="AC71" s="128">
        <f>LOOKUP(Техничка!$B$87,газ!$E$4:$E$34,газ!$F$4:$F$34)</f>
        <v>0</v>
      </c>
      <c r="AE71" s="94" t="s">
        <v>126</v>
      </c>
      <c r="AF71" s="97" t="e">
        <f>Доллар!$F$35</f>
        <v>#DIV/0!</v>
      </c>
      <c r="AG71" s="97" t="e">
        <f>Евро!$F$35</f>
        <v>#DIV/0!</v>
      </c>
      <c r="AH71" s="126" t="e">
        <f>фунт!$F$35</f>
        <v>#DIV/0!</v>
      </c>
      <c r="AI71" s="126" t="e">
        <f>'иена, ¥'!$F$35</f>
        <v>#DIV/0!</v>
      </c>
      <c r="AJ71" s="126" t="e">
        <f>'австр долл.'!$F$35</f>
        <v>#DIV/0!</v>
      </c>
      <c r="AK71" s="126" t="e">
        <f>шв.фр.!$F$35</f>
        <v>#DIV/0!</v>
      </c>
      <c r="AL71" s="126" t="e">
        <f>юань!$F$35</f>
        <v>#DIV/0!</v>
      </c>
      <c r="AM71" s="126" t="e">
        <f>тенге!$F$35</f>
        <v>#DIV/0!</v>
      </c>
      <c r="AN71" s="126" t="e">
        <f>'тенге (курс $)'!$F$35</f>
        <v>#DIV/0!</v>
      </c>
      <c r="AO71" s="126" t="e">
        <f>'динар (курс $)'!$F$35</f>
        <v>#DIV/0!</v>
      </c>
      <c r="AP71" s="126" t="e">
        <f>'динар (крос-курс $)'!$F$35</f>
        <v>#DIV/0!</v>
      </c>
      <c r="AQ71" s="126" t="e">
        <f>'динар (крос-курс €)'!$F$35</f>
        <v>#DIV/0!</v>
      </c>
      <c r="AR71" s="97" t="e">
        <f>'Медь (LME)'!$F$35</f>
        <v>#DIV/0!</v>
      </c>
      <c r="AS71" s="97" t="e">
        <f>'Цинк (LME)'!$F$35</f>
        <v>#DIV/0!</v>
      </c>
      <c r="AT71" s="97" t="e">
        <f>'Никель (LME)'!$F$35</f>
        <v>#DIV/0!</v>
      </c>
      <c r="AU71" s="97" t="e">
        <f>'Свинец (LME)'!$F$35</f>
        <v>#DIV/0!</v>
      </c>
      <c r="AV71" s="97" t="e">
        <f>'Алюминий (LME)'!$F$35</f>
        <v>#DIV/0!</v>
      </c>
      <c r="AW71" s="97" t="e">
        <f>'Золото (ЦБ)'!$F$35</f>
        <v>#DIV/0!</v>
      </c>
      <c r="AX71" s="97" t="e">
        <f>'Серебро (ЦБ)'!$F$35</f>
        <v>#DIV/0!</v>
      </c>
      <c r="AY71" s="97" t="e">
        <f>'Платина (ЦБ)'!$F$35</f>
        <v>#DIV/0!</v>
      </c>
      <c r="AZ71" s="97" t="e">
        <f>'Палладий (ЦБ)'!$F$35</f>
        <v>#DIV/0!</v>
      </c>
      <c r="BA71" s="97" t="e">
        <f>'Золото (KITCO-LME)'!$F$35</f>
        <v>#DIV/0!</v>
      </c>
      <c r="BB71" s="97" t="e">
        <f>'Серебро (KITCO-LME)'!$F$35</f>
        <v>#DIV/0!</v>
      </c>
      <c r="BC71" s="131" t="e">
        <f>н.WTI!$F$35</f>
        <v>#DIV/0!</v>
      </c>
      <c r="BD71" s="131" t="e">
        <f>н.Brent!$F$35</f>
        <v>#DIV/0!</v>
      </c>
      <c r="BE71" s="131" t="e">
        <f>уголь!$F$35</f>
        <v>#DIV/0!</v>
      </c>
      <c r="BF71" s="134" t="e">
        <f>газ!$F$35</f>
        <v>#DIV/0!</v>
      </c>
    </row>
    <row r="72" spans="2:58" outlineLevel="1" x14ac:dyDescent="0.25">
      <c r="B72" s="93" t="s">
        <v>127</v>
      </c>
      <c r="C72" s="56" t="str">
        <f>LOOKUP(Техничка!$B$87,Доллар!$H$4:$H$34,Доллар!$I$4:$I$34)</f>
        <v>-</v>
      </c>
      <c r="D72" s="56" t="str">
        <f>LOOKUP(Техничка!$B$87,Евро!$H$4:$H$34,Евро!$I$4:$I$34)</f>
        <v>-</v>
      </c>
      <c r="E72" s="126" t="str">
        <f>LOOKUP(Техничка!$B$87,фунт!$H$4:$H$34,фунт!$I$4:$I$34)</f>
        <v>-</v>
      </c>
      <c r="F72" s="126" t="str">
        <f>LOOKUP(Техничка!$B$87,'иена, ¥'!$H$4:$H$34,'иена, ¥'!$I$4:$I$34)</f>
        <v>-</v>
      </c>
      <c r="G72" s="126" t="str">
        <f>LOOKUP(Техничка!$B$87,'австр долл.'!$H$4:$H$34,'австр долл.'!$I$4:$I$34)</f>
        <v>-</v>
      </c>
      <c r="H72" s="126" t="str">
        <f>LOOKUP(Техничка!$B$87,шв.фр.!$H$4:$H$34,шв.фр.!$I$4:$I$34)</f>
        <v>-</v>
      </c>
      <c r="I72" s="126" t="str">
        <f>LOOKUP(Техничка!$B$87,юань!$H$4:$H$34,юань!$I$4:$I$34)</f>
        <v>-</v>
      </c>
      <c r="J72" s="126" t="str">
        <f>LOOKUP(Техничка!$B$87,тенге!$H$4:$H$34,тенге!$I$4:$I$34)</f>
        <v>-</v>
      </c>
      <c r="K72" s="126" t="str">
        <f>LOOKUP(Техничка!$B$87,'тенге (курс $)'!$H$4:$H$34,'тенге (курс $)'!$I$4:$I$34)</f>
        <v>-</v>
      </c>
      <c r="L72" s="126">
        <f>LOOKUP(Техничка!$B$87,'динар (курс $)'!$H$4:$H$34,'динар (курс $)'!$I$4:$I$34)</f>
        <v>0</v>
      </c>
      <c r="M72" s="126" t="str">
        <f>LOOKUP(Техничка!$B$87,'динар (крос-курс $)'!$H$4:$H$34,'динар (крос-курс $)'!$I$4:$I$34)</f>
        <v/>
      </c>
      <c r="N72" s="126" t="str">
        <f>LOOKUP(Техничка!$B$87,'динар (крос-курс €)'!$H$4:$H$34,'динар (крос-курс €)'!$I$4:$I$34)</f>
        <v/>
      </c>
      <c r="O72" s="56" t="str">
        <f>LOOKUP(Техничка!$B$87,'Медь (LME)'!$H$4:$H$34,'Медь (LME)'!$I$4:$I$34)</f>
        <v/>
      </c>
      <c r="P72" s="56" t="str">
        <f>LOOKUP(Техничка!$B$87,'Цинк (LME)'!$H$4:$H$34,'Цинк (LME)'!$I$4:$I$34)</f>
        <v/>
      </c>
      <c r="Q72" s="56" t="str">
        <f>LOOKUP(Техничка!$B$87,'Никель (LME)'!$H$4:$H$34,'Никель (LME)'!$I$4:$I$34)</f>
        <v/>
      </c>
      <c r="R72" s="56" t="str">
        <f>LOOKUP(Техничка!$B$87,'Свинец (LME)'!$H$4:$H$34,'Свинец (LME)'!$I$4:$I$34)</f>
        <v/>
      </c>
      <c r="S72" s="56" t="str">
        <f>LOOKUP(Техничка!$B$87,'Алюминий (LME)'!$H$4:$H$34,'Алюминий (LME)'!$I$4:$I$34)</f>
        <v/>
      </c>
      <c r="T72" s="56" t="str">
        <f>LOOKUP(Техничка!$B$87,'Золото (ЦБ)'!$H$4:$H$34,'Золото (ЦБ)'!$I$4:$I$34)</f>
        <v/>
      </c>
      <c r="U72" s="56" t="str">
        <f>LOOKUP(Техничка!$B$87,'Серебро (ЦБ)'!$H$4:$H$34,'Серебро (ЦБ)'!$I$4:$I$34)</f>
        <v/>
      </c>
      <c r="V72" s="56" t="str">
        <f>LOOKUP(Техничка!$B$87,'Платина (ЦБ)'!$H$4:$H$34,'Платина (ЦБ)'!$I$4:$I$34)</f>
        <v/>
      </c>
      <c r="W72" s="56" t="str">
        <f>LOOKUP(Техничка!$B$87,'Палладий (ЦБ)'!$H$4:$H$34,'Палладий (ЦБ)'!$I$4:$I$34)</f>
        <v/>
      </c>
      <c r="X72" s="56" t="str">
        <f>LOOKUP(Техничка!$B$87,'Золото (KITCO-LME)'!$H$4:$H$34,'Золото (KITCO-LME)'!$I$4:$I$34)</f>
        <v/>
      </c>
      <c r="Y72" s="124" t="str">
        <f>LOOKUP(Техничка!$B$87,'Серебро (KITCO-LME)'!$H$4:$H$34,'Серебро (KITCO-LME)'!$I$4:$I$34)</f>
        <v/>
      </c>
      <c r="Z72" s="126" t="str">
        <f>LOOKUP(Техничка!$B$87,'Платина (KITCO-LME)'!$H$4:$H$34,'Платина (KITCO-LME)'!$I$4:$I$34)</f>
        <v/>
      </c>
      <c r="AA72" s="126" t="str">
        <f>LOOKUP(Техничка!$B$87,'Палладий (KITCO-LME)'!$H$4:$H$34,'Палладий (KITCO-LME)'!$I$4:$I$34)</f>
        <v/>
      </c>
      <c r="AB72" s="126">
        <f>LOOKUP(Техничка!$B$87,уголь!$H$4:$H$34,уголь!$I$4:$I$34)</f>
        <v>0</v>
      </c>
      <c r="AC72" s="128">
        <f>LOOKUP(Техничка!$B$87,газ!$H$4:$H$34,газ!$I$4:$I$34)</f>
        <v>0</v>
      </c>
      <c r="AE72" s="93" t="s">
        <v>127</v>
      </c>
      <c r="AF72" s="97" t="e">
        <f>Доллар!$I$35</f>
        <v>#DIV/0!</v>
      </c>
      <c r="AG72" s="97" t="e">
        <f>Евро!$I$35</f>
        <v>#DIV/0!</v>
      </c>
      <c r="AH72" s="126" t="e">
        <f>фунт!$I$35</f>
        <v>#DIV/0!</v>
      </c>
      <c r="AI72" s="126" t="e">
        <f>'иена, ¥'!$I$35</f>
        <v>#DIV/0!</v>
      </c>
      <c r="AJ72" s="126" t="e">
        <f>'австр долл.'!$I$35</f>
        <v>#DIV/0!</v>
      </c>
      <c r="AK72" s="126" t="e">
        <f>шв.фр.!$I$35</f>
        <v>#DIV/0!</v>
      </c>
      <c r="AL72" s="126" t="e">
        <f>юань!$I$35</f>
        <v>#DIV/0!</v>
      </c>
      <c r="AM72" s="126" t="e">
        <f>тенге!$I$35</f>
        <v>#DIV/0!</v>
      </c>
      <c r="AN72" s="126" t="e">
        <f>'тенге (курс $)'!$I$35</f>
        <v>#DIV/0!</v>
      </c>
      <c r="AO72" s="126" t="e">
        <f>'динар (курс $)'!$I$35</f>
        <v>#DIV/0!</v>
      </c>
      <c r="AP72" s="126" t="e">
        <f>'динар (крос-курс $)'!$I$35</f>
        <v>#DIV/0!</v>
      </c>
      <c r="AQ72" s="126" t="e">
        <f>'динар (крос-курс €)'!$I$35</f>
        <v>#DIV/0!</v>
      </c>
      <c r="AR72" s="97" t="e">
        <f>'Медь (LME)'!$I$35</f>
        <v>#DIV/0!</v>
      </c>
      <c r="AS72" s="97" t="e">
        <f>'Цинк (LME)'!$I$35</f>
        <v>#DIV/0!</v>
      </c>
      <c r="AT72" s="97" t="e">
        <f>'Никель (LME)'!$I$35</f>
        <v>#DIV/0!</v>
      </c>
      <c r="AU72" s="97" t="e">
        <f>'Свинец (LME)'!$I$35</f>
        <v>#DIV/0!</v>
      </c>
      <c r="AV72" s="97" t="e">
        <f>'Алюминий (LME)'!$I$35</f>
        <v>#DIV/0!</v>
      </c>
      <c r="AW72" s="97" t="e">
        <f>'Золото (ЦБ)'!$I$35</f>
        <v>#DIV/0!</v>
      </c>
      <c r="AX72" s="97" t="e">
        <f>'Серебро (ЦБ)'!$I$35</f>
        <v>#DIV/0!</v>
      </c>
      <c r="AY72" s="97" t="e">
        <f>'Платина (ЦБ)'!$I$35</f>
        <v>#DIV/0!</v>
      </c>
      <c r="AZ72" s="97" t="e">
        <f>'Палладий (ЦБ)'!$I$35</f>
        <v>#DIV/0!</v>
      </c>
      <c r="BA72" s="97" t="e">
        <f>'Золото (KITCO-LME)'!$I$35</f>
        <v>#DIV/0!</v>
      </c>
      <c r="BB72" s="97" t="e">
        <f>'Серебро (KITCO-LME)'!$I$35</f>
        <v>#DIV/0!</v>
      </c>
      <c r="BC72" s="131" t="e">
        <f>н.WTI!$I$35</f>
        <v>#DIV/0!</v>
      </c>
      <c r="BD72" s="131" t="e">
        <f>н.Brent!$I$35</f>
        <v>#DIV/0!</v>
      </c>
      <c r="BE72" s="131" t="e">
        <f>уголь!$I$35</f>
        <v>#DIV/0!</v>
      </c>
      <c r="BF72" s="134" t="e">
        <f>газ!$I$35</f>
        <v>#DIV/0!</v>
      </c>
    </row>
    <row r="73" spans="2:58" outlineLevel="1" x14ac:dyDescent="0.25">
      <c r="B73" s="93" t="s">
        <v>128</v>
      </c>
      <c r="C73" s="56" t="str">
        <f>LOOKUP(Техничка!$B$87,Доллар!$K$4:$K$34,Доллар!$L$4:$L$34)</f>
        <v>-</v>
      </c>
      <c r="D73" s="56" t="str">
        <f>LOOKUP(Техничка!$B$87,Евро!$K$4:$K$34,Евро!$L$4:$L$34)</f>
        <v>-</v>
      </c>
      <c r="E73" s="126" t="str">
        <f>LOOKUP(Техничка!$B$87,фунт!$K$4:$K$34,фунт!$L$4:$L$34)</f>
        <v>-</v>
      </c>
      <c r="F73" s="126" t="str">
        <f>LOOKUP(Техничка!$B$87,'иена, ¥'!$K$4:$K$34,'иена, ¥'!$L$4:$L$34)</f>
        <v>-</v>
      </c>
      <c r="G73" s="126" t="str">
        <f>LOOKUP(Техничка!$B$87,'австр долл.'!$K$4:$K$34,'австр долл.'!$L$4:$L$34)</f>
        <v>-</v>
      </c>
      <c r="H73" s="126" t="str">
        <f>LOOKUP(Техничка!$B$87,шв.фр.!$K$4:$K$34,шв.фр.!$L$4:$L$34)</f>
        <v>-</v>
      </c>
      <c r="I73" s="126" t="str">
        <f>LOOKUP(Техничка!$B$87,юань!$K$4:$K$34,юань!$L$4:$L$34)</f>
        <v>-</v>
      </c>
      <c r="J73" s="126" t="str">
        <f>LOOKUP(Техничка!$B$87,тенге!$K$4:$K$34,тенге!$L$4:$L$34)</f>
        <v>-</v>
      </c>
      <c r="K73" s="126" t="str">
        <f>LOOKUP(Техничка!$B$87,'тенге (курс $)'!$K$4:$K$34,'тенге (курс $)'!$L$4:$L$34)</f>
        <v>-</v>
      </c>
      <c r="L73" s="126">
        <f>LOOKUP(Техничка!$B$87,'динар (курс $)'!$K$4:$K$34,'динар (курс $)'!$L$4:$L$34)</f>
        <v>0</v>
      </c>
      <c r="M73" s="126" t="str">
        <f>LOOKUP(Техничка!$B$87,'динар (крос-курс $)'!$K$4:$K$34,'динар (крос-курс $)'!$L$4:$L$34)</f>
        <v/>
      </c>
      <c r="N73" s="126" t="str">
        <f>LOOKUP(Техничка!$B$87,'динар (крос-курс €)'!$K$4:$K$34,'динар (крос-курс €)'!$L$4:$L$34)</f>
        <v/>
      </c>
      <c r="O73" s="56" t="str">
        <f>LOOKUP(Техничка!$B$87,'Медь (LME)'!$K$4:$K$34,'Медь (LME)'!$L$4:$L$34)</f>
        <v/>
      </c>
      <c r="P73" s="56" t="str">
        <f>LOOKUP(Техничка!$B$87,'Цинк (LME)'!$K$4:$K$34,'Цинк (LME)'!$L$4:$L$34)</f>
        <v/>
      </c>
      <c r="Q73" s="56" t="str">
        <f>LOOKUP(Техничка!$B$87,'Никель (LME)'!$K$4:$K$34,'Никель (LME)'!$L$4:$L$34)</f>
        <v/>
      </c>
      <c r="R73" s="56" t="str">
        <f>LOOKUP(Техничка!$B$87,'Свинец (LME)'!$K$4:$K$34,'Свинец (LME)'!$L$4:$L$34)</f>
        <v/>
      </c>
      <c r="S73" s="56" t="str">
        <f>LOOKUP(Техничка!$B$87,'Алюминий (LME)'!$K$4:$K$34,'Алюминий (LME)'!$L$4:$L$34)</f>
        <v/>
      </c>
      <c r="T73" s="56" t="str">
        <f>LOOKUP(Техничка!$B$87,'Золото (ЦБ)'!$K$4:$K$34,'Золото (ЦБ)'!$L$4:$L$34)</f>
        <v/>
      </c>
      <c r="U73" s="56" t="str">
        <f>LOOKUP(Техничка!$B$87,'Серебро (ЦБ)'!$K$4:$K$34,'Серебро (ЦБ)'!$L$4:$L$34)</f>
        <v/>
      </c>
      <c r="V73" s="56" t="str">
        <f>LOOKUP(Техничка!$B$87,'Платина (ЦБ)'!$K$4:$K$34,'Платина (ЦБ)'!$L$4:$L$34)</f>
        <v/>
      </c>
      <c r="W73" s="56" t="str">
        <f>LOOKUP(Техничка!$B$87,'Палладий (ЦБ)'!$K$4:$K$34,'Палладий (ЦБ)'!$L$4:$L$34)</f>
        <v/>
      </c>
      <c r="X73" s="56" t="str">
        <f>LOOKUP(Техничка!$B$87,'Золото (KITCO-LME)'!$K$4:$K$34,'Золото (KITCO-LME)'!$L$4:$L$34)</f>
        <v/>
      </c>
      <c r="Y73" s="124" t="str">
        <f>LOOKUP(Техничка!$B$87,'Серебро (KITCO-LME)'!$K$4:$K$34,'Серебро (KITCO-LME)'!$L$4:$L$34)</f>
        <v/>
      </c>
      <c r="Z73" s="126" t="str">
        <f>LOOKUP(Техничка!$B$87,'Платина (KITCO-LME)'!$K$4:$K$34,'Платина (KITCO-LME)'!$L$4:$L$34)</f>
        <v/>
      </c>
      <c r="AA73" s="126" t="str">
        <f>LOOKUP(Техничка!$B$87,'Палладий (KITCO-LME)'!$K$4:$K$34,'Палладий (KITCO-LME)'!$L$4:$L$34)</f>
        <v/>
      </c>
      <c r="AB73" s="126">
        <f>LOOKUP(Техничка!$B$87,уголь!$K$4:$K$34,уголь!$L$4:$L$34)</f>
        <v>0</v>
      </c>
      <c r="AC73" s="128">
        <f>LOOKUP(Техничка!$B$87,газ!$K$4:$K$34,газ!$L$4:$L$34)</f>
        <v>0</v>
      </c>
      <c r="AE73" s="93" t="s">
        <v>128</v>
      </c>
      <c r="AF73" s="97" t="e">
        <f>Доллар!$L$35</f>
        <v>#DIV/0!</v>
      </c>
      <c r="AG73" s="97" t="e">
        <f>Евро!$L$35</f>
        <v>#DIV/0!</v>
      </c>
      <c r="AH73" s="126" t="e">
        <f>фунт!$L$35</f>
        <v>#DIV/0!</v>
      </c>
      <c r="AI73" s="126" t="e">
        <f>'иена, ¥'!$L$35</f>
        <v>#DIV/0!</v>
      </c>
      <c r="AJ73" s="126" t="e">
        <f>'австр долл.'!$L$35</f>
        <v>#DIV/0!</v>
      </c>
      <c r="AK73" s="126" t="e">
        <f>шв.фр.!$L$35</f>
        <v>#DIV/0!</v>
      </c>
      <c r="AL73" s="126" t="e">
        <f>юань!$L$35</f>
        <v>#DIV/0!</v>
      </c>
      <c r="AM73" s="126" t="e">
        <f>тенге!$L$35</f>
        <v>#DIV/0!</v>
      </c>
      <c r="AN73" s="126" t="e">
        <f>'тенге (курс $)'!$L$35</f>
        <v>#DIV/0!</v>
      </c>
      <c r="AO73" s="126" t="e">
        <f>'динар (курс $)'!$L$35</f>
        <v>#DIV/0!</v>
      </c>
      <c r="AP73" s="126" t="e">
        <f>'динар (крос-курс $)'!$L$35</f>
        <v>#DIV/0!</v>
      </c>
      <c r="AQ73" s="126" t="e">
        <f>'динар (крос-курс €)'!$L$35</f>
        <v>#DIV/0!</v>
      </c>
      <c r="AR73" s="97" t="e">
        <f>'Медь (LME)'!$L$35</f>
        <v>#DIV/0!</v>
      </c>
      <c r="AS73" s="97" t="e">
        <f>'Цинк (LME)'!$L$35</f>
        <v>#DIV/0!</v>
      </c>
      <c r="AT73" s="97" t="e">
        <f>'Никель (LME)'!$L$35</f>
        <v>#DIV/0!</v>
      </c>
      <c r="AU73" s="97" t="e">
        <f>'Свинец (LME)'!$L$35</f>
        <v>#DIV/0!</v>
      </c>
      <c r="AV73" s="97" t="e">
        <f>'Алюминий (LME)'!$L$35</f>
        <v>#DIV/0!</v>
      </c>
      <c r="AW73" s="97" t="e">
        <f>'Золото (ЦБ)'!$L$35</f>
        <v>#DIV/0!</v>
      </c>
      <c r="AX73" s="97" t="e">
        <f>'Серебро (ЦБ)'!$L$35</f>
        <v>#DIV/0!</v>
      </c>
      <c r="AY73" s="97" t="e">
        <f>'Платина (ЦБ)'!$L$35</f>
        <v>#DIV/0!</v>
      </c>
      <c r="AZ73" s="97" t="e">
        <f>'Палладий (ЦБ)'!$L$35</f>
        <v>#DIV/0!</v>
      </c>
      <c r="BA73" s="97" t="e">
        <f>'Золото (KITCO-LME)'!$L$35</f>
        <v>#DIV/0!</v>
      </c>
      <c r="BB73" s="97" t="e">
        <f>'Серебро (KITCO-LME)'!$L$35</f>
        <v>#DIV/0!</v>
      </c>
      <c r="BC73" s="131" t="e">
        <f>н.WTI!$L$35</f>
        <v>#DIV/0!</v>
      </c>
      <c r="BD73" s="131" t="e">
        <f>н.Brent!$L$35</f>
        <v>#DIV/0!</v>
      </c>
      <c r="BE73" s="131" t="e">
        <f>уголь!$L$35</f>
        <v>#DIV/0!</v>
      </c>
      <c r="BF73" s="134" t="e">
        <f>газ!$L$35</f>
        <v>#DIV/0!</v>
      </c>
    </row>
    <row r="74" spans="2:58" outlineLevel="1" x14ac:dyDescent="0.25">
      <c r="B74" s="94" t="s">
        <v>129</v>
      </c>
      <c r="C74" s="56" t="str">
        <f>LOOKUP(Техничка!$B$87,Доллар!$N$4:$N$34,Доллар!$O$4:$O$34)</f>
        <v>-</v>
      </c>
      <c r="D74" s="56" t="str">
        <f>LOOKUP(Техничка!$B$87,Евро!$N$4:$N$34,Евро!$O$4:$O$34)</f>
        <v>-</v>
      </c>
      <c r="E74" s="126" t="str">
        <f>LOOKUP(Техничка!$B$87,фунт!$N$4:$N$34,фунт!$O$4:$O$34)</f>
        <v>-</v>
      </c>
      <c r="F74" s="126" t="str">
        <f>LOOKUP(Техничка!$B$87,'иена, ¥'!$N$4:$N$34,'иена, ¥'!$O$4:$O$34)</f>
        <v>-</v>
      </c>
      <c r="G74" s="126" t="str">
        <f>LOOKUP(Техничка!$B$87,'австр долл.'!$N$4:$N$34,'австр долл.'!$O$4:$O$34)</f>
        <v>-</v>
      </c>
      <c r="H74" s="126" t="str">
        <f>LOOKUP(Техничка!$B$87,шв.фр.!$N$4:$N$34,шв.фр.!$O$4:$O$34)</f>
        <v>-</v>
      </c>
      <c r="I74" s="126" t="str">
        <f>LOOKUP(Техничка!$B$87,юань!$N$4:$N$34,юань!$O$4:$O$34)</f>
        <v>-</v>
      </c>
      <c r="J74" s="126" t="str">
        <f>LOOKUP(Техничка!$B$87,тенге!$N$4:$N$34,тенге!$O$4:$O$34)</f>
        <v>-</v>
      </c>
      <c r="K74" s="126" t="str">
        <f>LOOKUP(Техничка!$B$87,'тенге (курс $)'!$N$4:$N$34,'тенге (курс $)'!$O$4:$O$34)</f>
        <v>-</v>
      </c>
      <c r="L74" s="126">
        <f>LOOKUP(Техничка!$B$87,'динар (курс $)'!$N$4:$N$34,'динар (курс $)'!$O$4:$O$34)</f>
        <v>0</v>
      </c>
      <c r="M74" s="126" t="str">
        <f>LOOKUP(Техничка!$B$87,'динар (крос-курс $)'!$N$4:$N$34,'динар (крос-курс $)'!$O$4:$O$34)</f>
        <v/>
      </c>
      <c r="N74" s="126" t="str">
        <f>LOOKUP(Техничка!$B$87,'динар (крос-курс €)'!$N$4:$N$34,'динар (крос-курс €)'!$O$4:$O$34)</f>
        <v/>
      </c>
      <c r="O74" s="56" t="str">
        <f>LOOKUP(Техничка!$B$87,'Медь (LME)'!$N$4:$N$34,'Медь (LME)'!$O$4:$O$34)</f>
        <v/>
      </c>
      <c r="P74" s="56" t="str">
        <f>LOOKUP(Техничка!$B$87,'Цинк (LME)'!$N$4:$N$34,'Цинк (LME)'!$O$4:$O$34)</f>
        <v/>
      </c>
      <c r="Q74" s="56" t="str">
        <f>LOOKUP(Техничка!$B$87,'Никель (LME)'!$N$4:$N$34,'Никель (LME)'!$O$4:$O$34)</f>
        <v/>
      </c>
      <c r="R74" s="56" t="str">
        <f>LOOKUP(Техничка!$B$87,'Свинец (LME)'!$N$4:$N$34,'Свинец (LME)'!$O$4:$O$34)</f>
        <v/>
      </c>
      <c r="S74" s="56" t="str">
        <f>LOOKUP(Техничка!$B$87,'Алюминий (LME)'!$N$4:$N$34,'Алюминий (LME)'!$O$4:$O$34)</f>
        <v/>
      </c>
      <c r="T74" s="56" t="str">
        <f>LOOKUP(Техничка!$B$87,'Золото (ЦБ)'!$N$4:$N$34,'Золото (ЦБ)'!$O$4:$O$34)</f>
        <v/>
      </c>
      <c r="U74" s="56" t="str">
        <f>LOOKUP(Техничка!$B$87,'Серебро (ЦБ)'!$N$4:$N$34,'Серебро (ЦБ)'!$O$4:$O$34)</f>
        <v/>
      </c>
      <c r="V74" s="56" t="str">
        <f>LOOKUP(Техничка!$B$87,'Платина (ЦБ)'!$N$4:$N$34,'Платина (ЦБ)'!$O$4:$O$34)</f>
        <v/>
      </c>
      <c r="W74" s="56" t="str">
        <f>LOOKUP(Техничка!$B$87,'Палладий (ЦБ)'!$N$4:$N$34,'Палладий (ЦБ)'!$O$4:$O$34)</f>
        <v/>
      </c>
      <c r="X74" s="56" t="str">
        <f>LOOKUP(Техничка!$B$87,'Золото (KITCO-LME)'!$N$4:$N$34,'Золото (KITCO-LME)'!$O$4:$O$34)</f>
        <v/>
      </c>
      <c r="Y74" s="124" t="str">
        <f>LOOKUP(Техничка!$B$87,'Серебро (KITCO-LME)'!$N$4:$N$34,'Серебро (KITCO-LME)'!$O$4:$O$34)</f>
        <v/>
      </c>
      <c r="Z74" s="126" t="str">
        <f>LOOKUP(Техничка!$B$87,'Платина (KITCO-LME)'!$N$4:$N$34,'Платина (KITCO-LME)'!$O$4:$O$34)</f>
        <v/>
      </c>
      <c r="AA74" s="126" t="str">
        <f>LOOKUP(Техничка!$B$87,'Палладий (KITCO-LME)'!$N$4:$N$34,'Палладий (KITCO-LME)'!$O$4:$O$34)</f>
        <v/>
      </c>
      <c r="AB74" s="126">
        <f>LOOKUP(Техничка!$B$87,уголь!$N$4:$N$34,уголь!$O$4:$O$34)</f>
        <v>0</v>
      </c>
      <c r="AC74" s="128">
        <f>LOOKUP(Техничка!$B$87,газ!$N$4:$N$34,газ!$O$4:$O$34)</f>
        <v>0</v>
      </c>
      <c r="AE74" s="94" t="s">
        <v>129</v>
      </c>
      <c r="AF74" s="97" t="e">
        <f>Доллар!$O$35</f>
        <v>#DIV/0!</v>
      </c>
      <c r="AG74" s="97" t="e">
        <f>Евро!$O$35</f>
        <v>#DIV/0!</v>
      </c>
      <c r="AH74" s="126" t="e">
        <f>фунт!$O$35</f>
        <v>#DIV/0!</v>
      </c>
      <c r="AI74" s="126" t="e">
        <f>'иена, ¥'!$O$35</f>
        <v>#DIV/0!</v>
      </c>
      <c r="AJ74" s="126" t="e">
        <f>'австр долл.'!$O$35</f>
        <v>#DIV/0!</v>
      </c>
      <c r="AK74" s="126" t="e">
        <f>шв.фр.!$O$35</f>
        <v>#DIV/0!</v>
      </c>
      <c r="AL74" s="126" t="e">
        <f>юань!$O$35</f>
        <v>#DIV/0!</v>
      </c>
      <c r="AM74" s="126" t="e">
        <f>тенге!$O$35</f>
        <v>#DIV/0!</v>
      </c>
      <c r="AN74" s="126" t="e">
        <f>'тенге (курс $)'!$O$35</f>
        <v>#DIV/0!</v>
      </c>
      <c r="AO74" s="126" t="e">
        <f>'динар (курс $)'!$O$35</f>
        <v>#DIV/0!</v>
      </c>
      <c r="AP74" s="126" t="e">
        <f>'динар (крос-курс $)'!$O$35</f>
        <v>#DIV/0!</v>
      </c>
      <c r="AQ74" s="126" t="e">
        <f>'динар (крос-курс €)'!$O$35</f>
        <v>#DIV/0!</v>
      </c>
      <c r="AR74" s="97" t="e">
        <f>'Медь (LME)'!$O$35</f>
        <v>#DIV/0!</v>
      </c>
      <c r="AS74" s="97" t="e">
        <f>'Цинк (LME)'!$O$35</f>
        <v>#DIV/0!</v>
      </c>
      <c r="AT74" s="97" t="e">
        <f>'Никель (LME)'!$O$35</f>
        <v>#DIV/0!</v>
      </c>
      <c r="AU74" s="97" t="e">
        <f>'Свинец (LME)'!$O$35</f>
        <v>#DIV/0!</v>
      </c>
      <c r="AV74" s="97" t="e">
        <f>'Алюминий (LME)'!$O$35</f>
        <v>#DIV/0!</v>
      </c>
      <c r="AW74" s="97" t="e">
        <f>'Золото (ЦБ)'!$O$35</f>
        <v>#DIV/0!</v>
      </c>
      <c r="AX74" s="97" t="e">
        <f>'Серебро (ЦБ)'!$O$35</f>
        <v>#DIV/0!</v>
      </c>
      <c r="AY74" s="97" t="e">
        <f>'Платина (ЦБ)'!$O$35</f>
        <v>#DIV/0!</v>
      </c>
      <c r="AZ74" s="97" t="e">
        <f>'Палладий (ЦБ)'!$O$35</f>
        <v>#DIV/0!</v>
      </c>
      <c r="BA74" s="97" t="e">
        <f>'Золото (KITCO-LME)'!$O$35</f>
        <v>#DIV/0!</v>
      </c>
      <c r="BB74" s="97" t="e">
        <f>'Серебро (KITCO-LME)'!$O$35</f>
        <v>#DIV/0!</v>
      </c>
      <c r="BC74" s="131" t="e">
        <f>н.WTI!$O$35</f>
        <v>#DIV/0!</v>
      </c>
      <c r="BD74" s="131" t="e">
        <f>н.Brent!$O$35</f>
        <v>#DIV/0!</v>
      </c>
      <c r="BE74" s="131" t="e">
        <f>уголь!$O$35</f>
        <v>#DIV/0!</v>
      </c>
      <c r="BF74" s="134" t="e">
        <f>газ!$O$35</f>
        <v>#DIV/0!</v>
      </c>
    </row>
    <row r="75" spans="2:58" outlineLevel="1" x14ac:dyDescent="0.25">
      <c r="B75" s="93" t="s">
        <v>130</v>
      </c>
      <c r="C75" s="56" t="str">
        <f>LOOKUP(Техничка!$B$87,Доллар!$Q$4:$Q$34,Доллар!$R$4:$R$34)</f>
        <v>-</v>
      </c>
      <c r="D75" s="56" t="str">
        <f>LOOKUP(Техничка!$B$87,Евро!$Q$4:$Q$34,Евро!$R$4:$R$34)</f>
        <v>-</v>
      </c>
      <c r="E75" s="126" t="str">
        <f>LOOKUP(Техничка!$B$87,фунт!$Q$4:$Q$34,фунт!$R$4:$R$34)</f>
        <v>-</v>
      </c>
      <c r="F75" s="126" t="str">
        <f>LOOKUP(Техничка!$B$87,'иена, ¥'!$Q$4:$Q$34,'иена, ¥'!$R$4:$R$34)</f>
        <v>-</v>
      </c>
      <c r="G75" s="126" t="str">
        <f>LOOKUP(Техничка!$B$87,'австр долл.'!$Q$4:$Q$34,'австр долл.'!$R$4:$R$34)</f>
        <v>-</v>
      </c>
      <c r="H75" s="126" t="str">
        <f>LOOKUP(Техничка!$B$87,шв.фр.!$Q$4:$Q$34,шв.фр.!$R$4:$R$34)</f>
        <v>-</v>
      </c>
      <c r="I75" s="126" t="str">
        <f>LOOKUP(Техничка!$B$87,юань!$Q$4:$Q$34,юань!$R$4:$R$34)</f>
        <v>-</v>
      </c>
      <c r="J75" s="126" t="str">
        <f>LOOKUP(Техничка!$B$87,тенге!$Q$4:$Q$34,тенге!$R$4:$R$34)</f>
        <v>-</v>
      </c>
      <c r="K75" s="126" t="str">
        <f>LOOKUP(Техничка!$B$87,'тенге (курс $)'!$Q$4:$Q$34,'тенге (курс $)'!$R$4:$R$34)</f>
        <v>-</v>
      </c>
      <c r="L75" s="126">
        <f>LOOKUP(Техничка!$B$87,'динар (курс $)'!$Q$4:$Q$34,'динар (курс $)'!$R$4:$R$34)</f>
        <v>0</v>
      </c>
      <c r="M75" s="126" t="str">
        <f>LOOKUP(Техничка!$B$87,'динар (крос-курс $)'!$Q$4:$Q$34,'динар (крос-курс $)'!$R$4:$R$34)</f>
        <v/>
      </c>
      <c r="N75" s="126" t="str">
        <f>LOOKUP(Техничка!$B$87,'динар (крос-курс €)'!$Q$4:$Q$34,'динар (крос-курс €)'!$R$4:$R$34)</f>
        <v/>
      </c>
      <c r="O75" s="56" t="str">
        <f>LOOKUP(Техничка!$B$87,'Медь (LME)'!$Q$4:$Q$34,'Медь (LME)'!$R$4:$R$34)</f>
        <v/>
      </c>
      <c r="P75" s="56" t="str">
        <f>LOOKUP(Техничка!$B$87,'Цинк (LME)'!$Q$4:$Q$34,'Цинк (LME)'!$R$4:$R$34)</f>
        <v/>
      </c>
      <c r="Q75" s="56" t="str">
        <f>LOOKUP(Техничка!$B$87,'Никель (LME)'!$Q$4:$Q$34,'Никель (LME)'!$R$4:$R$34)</f>
        <v/>
      </c>
      <c r="R75" s="56" t="str">
        <f>LOOKUP(Техничка!$B$87,'Свинец (LME)'!$Q$4:$Q$34,'Свинец (LME)'!$R$4:$R$34)</f>
        <v/>
      </c>
      <c r="S75" s="56" t="str">
        <f>LOOKUP(Техничка!$B$87,'Алюминий (LME)'!$Q$4:$Q$34,'Алюминий (LME)'!$R$4:$R$34)</f>
        <v/>
      </c>
      <c r="T75" s="56" t="str">
        <f>LOOKUP(Техничка!$B$87,'Золото (ЦБ)'!$Q$4:$Q$34,'Золото (ЦБ)'!$R$4:$R$34)</f>
        <v/>
      </c>
      <c r="U75" s="56" t="str">
        <f>LOOKUP(Техничка!$B$87,'Серебро (ЦБ)'!$Q$4:$Q$34,'Серебро (ЦБ)'!$R$4:$R$34)</f>
        <v/>
      </c>
      <c r="V75" s="56" t="str">
        <f>LOOKUP(Техничка!$B$87,'Платина (ЦБ)'!$Q$4:$Q$34,'Платина (ЦБ)'!$R$4:$R$34)</f>
        <v/>
      </c>
      <c r="W75" s="56" t="str">
        <f>LOOKUP(Техничка!$B$87,'Палладий (ЦБ)'!$Q$4:$Q$34,'Палладий (ЦБ)'!$R$4:$R$34)</f>
        <v/>
      </c>
      <c r="X75" s="56" t="str">
        <f>LOOKUP(Техничка!$B$87,'Золото (KITCO-LME)'!$Q$4:$Q$34,'Золото (KITCO-LME)'!$R$4:$R$34)</f>
        <v/>
      </c>
      <c r="Y75" s="124" t="str">
        <f>LOOKUP(Техничка!$B$87,'Серебро (KITCO-LME)'!$Q$4:$Q$34,'Серебро (KITCO-LME)'!$R$4:$R$34)</f>
        <v/>
      </c>
      <c r="Z75" s="126" t="str">
        <f>LOOKUP(Техничка!$B$87,'Платина (KITCO-LME)'!$Q$4:$Q$34,'Платина (KITCO-LME)'!$R$4:$R$34)</f>
        <v/>
      </c>
      <c r="AA75" s="126" t="str">
        <f>LOOKUP(Техничка!$B$87,'Палладий (KITCO-LME)'!$Q$4:$Q$34,'Палладий (KITCO-LME)'!$R$4:$R$34)</f>
        <v/>
      </c>
      <c r="AB75" s="126" t="str">
        <f>LOOKUP(Техничка!$B$87,уголь!$Q$4:$Q$34,уголь!$R$4:$R$34)</f>
        <v>-</v>
      </c>
      <c r="AC75" s="128" t="str">
        <f>LOOKUP(Техничка!$B$87,газ!$Q$4:$Q$34,газ!$R$4:$R$34)</f>
        <v>-</v>
      </c>
      <c r="AE75" s="93" t="s">
        <v>130</v>
      </c>
      <c r="AF75" s="97" t="e">
        <f>Доллар!$R$35</f>
        <v>#DIV/0!</v>
      </c>
      <c r="AG75" s="97" t="e">
        <f>Евро!$R$35</f>
        <v>#DIV/0!</v>
      </c>
      <c r="AH75" s="126" t="e">
        <f>фунт!$R$35</f>
        <v>#DIV/0!</v>
      </c>
      <c r="AI75" s="126" t="e">
        <f>'иена, ¥'!$R$35</f>
        <v>#DIV/0!</v>
      </c>
      <c r="AJ75" s="126" t="e">
        <f>'австр долл.'!$R$35</f>
        <v>#DIV/0!</v>
      </c>
      <c r="AK75" s="126" t="e">
        <f>шв.фр.!$R$35</f>
        <v>#DIV/0!</v>
      </c>
      <c r="AL75" s="126" t="e">
        <f>юань!$R$35</f>
        <v>#DIV/0!</v>
      </c>
      <c r="AM75" s="126" t="e">
        <f>тенге!$R$35</f>
        <v>#DIV/0!</v>
      </c>
      <c r="AN75" s="126" t="e">
        <f>'тенге (курс $)'!$R$35</f>
        <v>#DIV/0!</v>
      </c>
      <c r="AO75" s="126" t="e">
        <f>'динар (курс $)'!$R$35</f>
        <v>#DIV/0!</v>
      </c>
      <c r="AP75" s="126" t="e">
        <f>'динар (крос-курс $)'!$R$35</f>
        <v>#DIV/0!</v>
      </c>
      <c r="AQ75" s="126" t="e">
        <f>'динар (крос-курс €)'!$R$35</f>
        <v>#DIV/0!</v>
      </c>
      <c r="AR75" s="97" t="e">
        <f>'Медь (LME)'!$R$35</f>
        <v>#DIV/0!</v>
      </c>
      <c r="AS75" s="97" t="e">
        <f>'Цинк (LME)'!$R$35</f>
        <v>#DIV/0!</v>
      </c>
      <c r="AT75" s="97" t="e">
        <f>'Никель (LME)'!$R$35</f>
        <v>#DIV/0!</v>
      </c>
      <c r="AU75" s="97" t="e">
        <f>'Свинец (LME)'!$R$35</f>
        <v>#DIV/0!</v>
      </c>
      <c r="AV75" s="97" t="e">
        <f>'Алюминий (LME)'!$R$35</f>
        <v>#DIV/0!</v>
      </c>
      <c r="AW75" s="97" t="e">
        <f>'Золото (ЦБ)'!$R$35</f>
        <v>#DIV/0!</v>
      </c>
      <c r="AX75" s="97" t="e">
        <f>'Серебро (ЦБ)'!$R$35</f>
        <v>#DIV/0!</v>
      </c>
      <c r="AY75" s="97" t="e">
        <f>'Платина (ЦБ)'!$R$35</f>
        <v>#DIV/0!</v>
      </c>
      <c r="AZ75" s="97" t="e">
        <f>'Палладий (ЦБ)'!$R$35</f>
        <v>#DIV/0!</v>
      </c>
      <c r="BA75" s="97" t="e">
        <f>'Золото (KITCO-LME)'!$R$35</f>
        <v>#DIV/0!</v>
      </c>
      <c r="BB75" s="97" t="e">
        <f>'Серебро (KITCO-LME)'!$R$35</f>
        <v>#DIV/0!</v>
      </c>
      <c r="BC75" s="131" t="e">
        <f>н.WTI!$R$35</f>
        <v>#DIV/0!</v>
      </c>
      <c r="BD75" s="131" t="e">
        <f>н.Brent!$R$35</f>
        <v>#DIV/0!</v>
      </c>
      <c r="BE75" s="131" t="e">
        <f>уголь!$R$35</f>
        <v>#DIV/0!</v>
      </c>
      <c r="BF75" s="134" t="e">
        <f>газ!$R$35</f>
        <v>#DIV/0!</v>
      </c>
    </row>
    <row r="76" spans="2:58" outlineLevel="1" x14ac:dyDescent="0.25">
      <c r="B76" s="93" t="s">
        <v>131</v>
      </c>
      <c r="C76" s="56" t="str">
        <f>LOOKUP(Техничка!$B$87,Доллар!$T$4:$T$34,Доллар!$U$4:$U$34)</f>
        <v>-</v>
      </c>
      <c r="D76" s="56" t="str">
        <f>LOOKUP(Техничка!$B$87,Евро!$T$4:$T$34,Евро!$U$4:$U$34)</f>
        <v>-</v>
      </c>
      <c r="E76" s="126" t="str">
        <f>LOOKUP(Техничка!$B$87,фунт!$T$4:$T$34,фунт!$U$4:$U$34)</f>
        <v>-</v>
      </c>
      <c r="F76" s="126" t="str">
        <f>LOOKUP(Техничка!$B$87,'иена, ¥'!$T$4:$T$34,'иена, ¥'!$U$4:$U$34)</f>
        <v>-</v>
      </c>
      <c r="G76" s="126" t="str">
        <f>LOOKUP(Техничка!$B$87,'австр долл.'!$T$4:$T$34,'австр долл.'!$U$4:$U$34)</f>
        <v>-</v>
      </c>
      <c r="H76" s="126" t="str">
        <f>LOOKUP(Техничка!$B$87,шв.фр.!$T$4:$T$34,шв.фр.!$U$4:$U$34)</f>
        <v>-</v>
      </c>
      <c r="I76" s="126" t="str">
        <f>LOOKUP(Техничка!$B$87,юань!$T$4:$T$34,юань!$U$4:$U$34)</f>
        <v>-</v>
      </c>
      <c r="J76" s="126" t="str">
        <f>LOOKUP(Техничка!$B$87,тенге!$T$4:$T$34,тенге!$U$4:$U$34)</f>
        <v>-</v>
      </c>
      <c r="K76" s="126" t="str">
        <f>LOOKUP(Техничка!$B$87,'тенге (курс $)'!$T$4:$T$34,'тенге (курс $)'!$U$4:$U$34)</f>
        <v>-</v>
      </c>
      <c r="L76" s="126">
        <f>LOOKUP(Техничка!$B$87,'динар (курс $)'!$T$4:$T$34,'динар (курс $)'!$U$4:$U$34)</f>
        <v>0</v>
      </c>
      <c r="M76" s="126" t="str">
        <f>LOOKUP(Техничка!$B$87,'динар (крос-курс $)'!$T$4:$T$34,'динар (крос-курс $)'!$U$4:$U$34)</f>
        <v/>
      </c>
      <c r="N76" s="126" t="str">
        <f>LOOKUP(Техничка!$B$87,'динар (крос-курс €)'!$T$4:$T$34,'динар (крос-курс €)'!$U$4:$U$34)</f>
        <v/>
      </c>
      <c r="O76" s="56" t="str">
        <f>LOOKUP(Техничка!$B$87,'Медь (LME)'!$T$4:$T$34,'Медь (LME)'!$U$4:$U$34)</f>
        <v/>
      </c>
      <c r="P76" s="56" t="str">
        <f>LOOKUP(Техничка!$B$87,'Цинк (LME)'!$T$4:$T$34,'Цинк (LME)'!$U$4:$U$34)</f>
        <v/>
      </c>
      <c r="Q76" s="56" t="str">
        <f>LOOKUP(Техничка!$B$87,'Никель (LME)'!$T$4:$T$34,'Никель (LME)'!$U$4:$U$34)</f>
        <v/>
      </c>
      <c r="R76" s="56" t="str">
        <f>LOOKUP(Техничка!$B$87,'Свинец (LME)'!$T$4:$T$34,'Свинец (LME)'!$U$4:$U$34)</f>
        <v/>
      </c>
      <c r="S76" s="56" t="str">
        <f>LOOKUP(Техничка!$B$87,'Алюминий (LME)'!$T$4:$T$34,'Алюминий (LME)'!$U$4:$U$34)</f>
        <v/>
      </c>
      <c r="T76" s="56" t="str">
        <f>LOOKUP(Техничка!$B$87,'Золото (ЦБ)'!$T$4:$T$34,'Золото (ЦБ)'!$U$4:$U$34)</f>
        <v/>
      </c>
      <c r="U76" s="56" t="str">
        <f>LOOKUP(Техничка!$B$87,'Серебро (ЦБ)'!$T$4:$T$34,'Серебро (ЦБ)'!$U$4:$U$34)</f>
        <v/>
      </c>
      <c r="V76" s="56" t="str">
        <f>LOOKUP(Техничка!$B$87,'Платина (ЦБ)'!$T$4:$T$34,'Платина (ЦБ)'!$U$4:$U$34)</f>
        <v/>
      </c>
      <c r="W76" s="56" t="str">
        <f>LOOKUP(Техничка!$B$87,'Палладий (ЦБ)'!$T$4:$T$34,'Палладий (ЦБ)'!$U$4:$U$34)</f>
        <v/>
      </c>
      <c r="X76" s="56" t="str">
        <f>LOOKUP(Техничка!$B$87,'Золото (KITCO-LME)'!$T$4:$T$34,'Золото (KITCO-LME)'!$U$4:$U$34)</f>
        <v/>
      </c>
      <c r="Y76" s="124" t="str">
        <f>LOOKUP(Техничка!$B$87,'Серебро (KITCO-LME)'!$T$4:$T$34,'Серебро (KITCO-LME)'!$U$4:$U$34)</f>
        <v/>
      </c>
      <c r="Z76" s="126" t="str">
        <f>LOOKUP(Техничка!$B$87,'Платина (KITCO-LME)'!$T$4:$T$34,'Платина (KITCO-LME)'!$U$4:$U$34)</f>
        <v/>
      </c>
      <c r="AA76" s="126" t="str">
        <f>LOOKUP(Техничка!$B$87,'Палладий (KITCO-LME)'!$T$4:$T$34,'Палладий (KITCO-LME)'!$U$4:$U$34)</f>
        <v/>
      </c>
      <c r="AB76" s="126">
        <f>LOOKUP(Техничка!$B$87,уголь!$T$4:$T$34,уголь!$U$4:$U$34)</f>
        <v>0</v>
      </c>
      <c r="AC76" s="128">
        <f>LOOKUP(Техничка!$B$87,газ!$T$4:$T$34,газ!$U$4:$U$34)</f>
        <v>0</v>
      </c>
      <c r="AE76" s="93" t="s">
        <v>131</v>
      </c>
      <c r="AF76" s="97" t="e">
        <f>Доллар!$U$35</f>
        <v>#DIV/0!</v>
      </c>
      <c r="AG76" s="97" t="e">
        <f>Евро!$U$35</f>
        <v>#DIV/0!</v>
      </c>
      <c r="AH76" s="126" t="e">
        <f>фунт!$U$35</f>
        <v>#DIV/0!</v>
      </c>
      <c r="AI76" s="126" t="e">
        <f>'иена, ¥'!$U$35</f>
        <v>#DIV/0!</v>
      </c>
      <c r="AJ76" s="126" t="e">
        <f>'австр долл.'!$U$35</f>
        <v>#DIV/0!</v>
      </c>
      <c r="AK76" s="126" t="e">
        <f>шв.фр.!$U$35</f>
        <v>#DIV/0!</v>
      </c>
      <c r="AL76" s="126" t="e">
        <f>юань!$U$35</f>
        <v>#DIV/0!</v>
      </c>
      <c r="AM76" s="126" t="e">
        <f>тенге!$U$35</f>
        <v>#DIV/0!</v>
      </c>
      <c r="AN76" s="126" t="e">
        <f>'тенге (курс $)'!$U$35</f>
        <v>#DIV/0!</v>
      </c>
      <c r="AO76" s="126" t="e">
        <f>'динар (курс $)'!$U$35</f>
        <v>#DIV/0!</v>
      </c>
      <c r="AP76" s="126" t="e">
        <f>'динар (крос-курс $)'!$U$35</f>
        <v>#DIV/0!</v>
      </c>
      <c r="AQ76" s="126" t="e">
        <f>'динар (крос-курс €)'!$U$35</f>
        <v>#DIV/0!</v>
      </c>
      <c r="AR76" s="97" t="e">
        <f>'Медь (LME)'!$U$35</f>
        <v>#DIV/0!</v>
      </c>
      <c r="AS76" s="97" t="e">
        <f>'Цинк (LME)'!$U$35</f>
        <v>#DIV/0!</v>
      </c>
      <c r="AT76" s="97" t="e">
        <f>'Никель (LME)'!$U$35</f>
        <v>#DIV/0!</v>
      </c>
      <c r="AU76" s="97" t="e">
        <f>'Свинец (LME)'!$U$35</f>
        <v>#DIV/0!</v>
      </c>
      <c r="AV76" s="97" t="e">
        <f>'Алюминий (LME)'!$U$35</f>
        <v>#DIV/0!</v>
      </c>
      <c r="AW76" s="97" t="e">
        <f>'Золото (ЦБ)'!$U$35</f>
        <v>#DIV/0!</v>
      </c>
      <c r="AX76" s="97" t="e">
        <f>'Серебро (ЦБ)'!$U$35</f>
        <v>#DIV/0!</v>
      </c>
      <c r="AY76" s="97" t="e">
        <f>'Платина (ЦБ)'!$U$35</f>
        <v>#DIV/0!</v>
      </c>
      <c r="AZ76" s="97" t="e">
        <f>'Палладий (ЦБ)'!$U$35</f>
        <v>#DIV/0!</v>
      </c>
      <c r="BA76" s="97" t="e">
        <f>'Золото (KITCO-LME)'!$U$35</f>
        <v>#DIV/0!</v>
      </c>
      <c r="BB76" s="97" t="e">
        <f>'Серебро (KITCO-LME)'!$U$35</f>
        <v>#DIV/0!</v>
      </c>
      <c r="BC76" s="131" t="e">
        <f>н.WTI!$U$35</f>
        <v>#DIV/0!</v>
      </c>
      <c r="BD76" s="131" t="e">
        <f>н.Brent!$U$35</f>
        <v>#DIV/0!</v>
      </c>
      <c r="BE76" s="131" t="e">
        <f>уголь!$U$35</f>
        <v>#DIV/0!</v>
      </c>
      <c r="BF76" s="134" t="e">
        <f>газ!$U$35</f>
        <v>#DIV/0!</v>
      </c>
    </row>
    <row r="77" spans="2:58" outlineLevel="1" x14ac:dyDescent="0.25">
      <c r="B77" s="94" t="s">
        <v>132</v>
      </c>
      <c r="C77" s="56" t="str">
        <f>LOOKUP(Техничка!$B$87,Доллар!$W$4:$W$34,Доллар!$X$4:$X$34)</f>
        <v>-</v>
      </c>
      <c r="D77" s="56" t="str">
        <f>LOOKUP(Техничка!$B$87,Евро!$W$4:$W$34,Евро!$X$4:$X$34)</f>
        <v>-</v>
      </c>
      <c r="E77" s="126" t="str">
        <f>LOOKUP(Техничка!$B$87,фунт!$W$4:$W$34,фунт!$X$4:$X$34)</f>
        <v>-</v>
      </c>
      <c r="F77" s="126" t="str">
        <f>LOOKUP(Техничка!$B$87,'иена, ¥'!$W$4:$W$34,'иена, ¥'!$X$4:$X$34)</f>
        <v>-</v>
      </c>
      <c r="G77" s="126" t="str">
        <f>LOOKUP(Техничка!$B$87,'австр долл.'!$W$4:$W$34,'австр долл.'!$X$4:$X$34)</f>
        <v>-</v>
      </c>
      <c r="H77" s="126" t="str">
        <f>LOOKUP(Техничка!$B$87,шв.фр.!$W$4:$W$34,шв.фр.!$X$4:$X$34)</f>
        <v>-</v>
      </c>
      <c r="I77" s="126" t="str">
        <f>LOOKUP(Техничка!$B$87,юань!$W$4:$W$34,юань!$X$4:$X$34)</f>
        <v>-</v>
      </c>
      <c r="J77" s="126" t="str">
        <f>LOOKUP(Техничка!$B$87,тенге!$W$4:$W$34,тенге!$X$4:$X$34)</f>
        <v>-</v>
      </c>
      <c r="K77" s="126" t="str">
        <f>LOOKUP(Техничка!$B$87,'тенге (курс $)'!$W$4:$W$34,'тенге (курс $)'!$X$4:$X$34)</f>
        <v>-</v>
      </c>
      <c r="L77" s="126">
        <f>LOOKUP(Техничка!$B$87,'динар (курс $)'!$W$4:$W$34,'динар (курс $)'!$X$4:$X$34)</f>
        <v>0</v>
      </c>
      <c r="M77" s="126" t="str">
        <f>LOOKUP(Техничка!$B$87,'динар (крос-курс $)'!$W$4:$W$34,'динар (крос-курс $)'!$X$4:$X$34)</f>
        <v/>
      </c>
      <c r="N77" s="126" t="str">
        <f>LOOKUP(Техничка!$B$87,'динар (крос-курс €)'!$W$4:$W$34,'динар (крос-курс €)'!$X$4:$X$34)</f>
        <v/>
      </c>
      <c r="O77" s="56" t="str">
        <f>LOOKUP(Техничка!$B$87,'Медь (LME)'!$W$4:$W$34,'Медь (LME)'!$X$4:$X$34)</f>
        <v/>
      </c>
      <c r="P77" s="56" t="str">
        <f>LOOKUP(Техничка!$B$87,'Цинк (LME)'!$W$4:$W$34,'Цинк (LME)'!$X$4:$X$34)</f>
        <v/>
      </c>
      <c r="Q77" s="56" t="str">
        <f>LOOKUP(Техничка!$B$87,'Никель (LME)'!$W$4:$W$34,'Никель (LME)'!$X$4:$X$34)</f>
        <v/>
      </c>
      <c r="R77" s="56" t="str">
        <f>LOOKUP(Техничка!$B$87,'Свинец (LME)'!$W$4:$W$34,'Свинец (LME)'!$X$4:$X$34)</f>
        <v/>
      </c>
      <c r="S77" s="56" t="str">
        <f>LOOKUP(Техничка!$B$87,'Алюминий (LME)'!$W$4:$W$34,'Алюминий (LME)'!$X$4:$X$34)</f>
        <v/>
      </c>
      <c r="T77" s="56" t="str">
        <f>LOOKUP(Техничка!$B$87,'Золото (ЦБ)'!$W$4:$W$34,'Золото (ЦБ)'!$X$4:$X$34)</f>
        <v/>
      </c>
      <c r="U77" s="56" t="str">
        <f>LOOKUP(Техничка!$B$87,'Серебро (ЦБ)'!$W$4:$W$34,'Серебро (ЦБ)'!$X$4:$X$34)</f>
        <v/>
      </c>
      <c r="V77" s="56" t="str">
        <f>LOOKUP(Техничка!$B$87,'Платина (ЦБ)'!$W$4:$W$34,'Платина (ЦБ)'!$X$4:$X$34)</f>
        <v/>
      </c>
      <c r="W77" s="56" t="str">
        <f>LOOKUP(Техничка!$B$87,'Палладий (ЦБ)'!$W$4:$W$34,'Палладий (ЦБ)'!$X$4:$X$34)</f>
        <v/>
      </c>
      <c r="X77" s="56" t="str">
        <f>LOOKUP(Техничка!$B$87,'Золото (KITCO-LME)'!$W$4:$W$34,'Золото (KITCO-LME)'!$X$4:$X$34)</f>
        <v/>
      </c>
      <c r="Y77" s="124" t="str">
        <f>LOOKUP(Техничка!$B$87,'Серебро (KITCO-LME)'!$W$4:$W$34,'Серебро (KITCO-LME)'!$X$4:$X$34)</f>
        <v/>
      </c>
      <c r="Z77" s="126" t="str">
        <f>LOOKUP(Техничка!$B$87,'Платина (KITCO-LME)'!$W$4:$W$34,'Платина (KITCO-LME)'!$X$4:$X$34)</f>
        <v/>
      </c>
      <c r="AA77" s="126" t="str">
        <f>LOOKUP(Техничка!$B$87,'Палладий (KITCO-LME)'!$W$4:$W$34,'Палладий (KITCO-LME)'!$X$4:$X$34)</f>
        <v/>
      </c>
      <c r="AB77" s="126">
        <f>LOOKUP(Техничка!$B$87,уголь!$W$4:$W$34,уголь!$X$4:$X$34)</f>
        <v>0</v>
      </c>
      <c r="AC77" s="128">
        <f>LOOKUP(Техничка!$B$87,газ!$W$4:$W$34,газ!$X$4:$X$34)</f>
        <v>0</v>
      </c>
      <c r="AE77" s="94" t="s">
        <v>132</v>
      </c>
      <c r="AF77" s="97" t="e">
        <f>Доллар!$X$35</f>
        <v>#DIV/0!</v>
      </c>
      <c r="AG77" s="97" t="e">
        <f>Евро!$X$35</f>
        <v>#DIV/0!</v>
      </c>
      <c r="AH77" s="126" t="e">
        <f>фунт!$X$35</f>
        <v>#DIV/0!</v>
      </c>
      <c r="AI77" s="126" t="e">
        <f>'иена, ¥'!$X$35</f>
        <v>#DIV/0!</v>
      </c>
      <c r="AJ77" s="126" t="e">
        <f>'австр долл.'!$X$35</f>
        <v>#DIV/0!</v>
      </c>
      <c r="AK77" s="126" t="e">
        <f>шв.фр.!$X$35</f>
        <v>#DIV/0!</v>
      </c>
      <c r="AL77" s="126" t="e">
        <f>юань!$X$35</f>
        <v>#DIV/0!</v>
      </c>
      <c r="AM77" s="126" t="e">
        <f>тенге!$X$35</f>
        <v>#DIV/0!</v>
      </c>
      <c r="AN77" s="126" t="e">
        <f>'тенге (курс $)'!$X$35</f>
        <v>#DIV/0!</v>
      </c>
      <c r="AO77" s="126" t="e">
        <f>'динар (курс $)'!$X$35</f>
        <v>#DIV/0!</v>
      </c>
      <c r="AP77" s="126" t="e">
        <f>'динар (крос-курс $)'!$X$35</f>
        <v>#DIV/0!</v>
      </c>
      <c r="AQ77" s="126" t="e">
        <f>'динар (крос-курс €)'!$X$35</f>
        <v>#DIV/0!</v>
      </c>
      <c r="AR77" s="97" t="e">
        <f>'Медь (LME)'!$X$35</f>
        <v>#DIV/0!</v>
      </c>
      <c r="AS77" s="97" t="e">
        <f>'Цинк (LME)'!$X$35</f>
        <v>#DIV/0!</v>
      </c>
      <c r="AT77" s="97" t="e">
        <f>'Никель (LME)'!$X$35</f>
        <v>#DIV/0!</v>
      </c>
      <c r="AU77" s="97" t="e">
        <f>'Свинец (LME)'!$X$35</f>
        <v>#DIV/0!</v>
      </c>
      <c r="AV77" s="97" t="e">
        <f>'Алюминий (LME)'!$X$35</f>
        <v>#DIV/0!</v>
      </c>
      <c r="AW77" s="97" t="e">
        <f>'Золото (ЦБ)'!$X$35</f>
        <v>#DIV/0!</v>
      </c>
      <c r="AX77" s="97" t="e">
        <f>'Серебро (ЦБ)'!$X$35</f>
        <v>#DIV/0!</v>
      </c>
      <c r="AY77" s="97" t="e">
        <f>'Платина (ЦБ)'!$X$35</f>
        <v>#DIV/0!</v>
      </c>
      <c r="AZ77" s="97" t="e">
        <f>'Палладий (ЦБ)'!$X$35</f>
        <v>#DIV/0!</v>
      </c>
      <c r="BA77" s="97" t="e">
        <f>'Золото (KITCO-LME)'!$X$35</f>
        <v>#DIV/0!</v>
      </c>
      <c r="BB77" s="97" t="e">
        <f>'Серебро (KITCO-LME)'!$X$35</f>
        <v>#DIV/0!</v>
      </c>
      <c r="BC77" s="131" t="e">
        <f>н.WTI!$X$35</f>
        <v>#DIV/0!</v>
      </c>
      <c r="BD77" s="131" t="e">
        <f>н.Brent!$X$35</f>
        <v>#DIV/0!</v>
      </c>
      <c r="BE77" s="131" t="e">
        <f>уголь!$X$35</f>
        <v>#DIV/0!</v>
      </c>
      <c r="BF77" s="134" t="e">
        <f>газ!$X$35</f>
        <v>#DIV/0!</v>
      </c>
    </row>
    <row r="78" spans="2:58" outlineLevel="1" x14ac:dyDescent="0.25">
      <c r="B78" s="93" t="s">
        <v>133</v>
      </c>
      <c r="C78" s="56" t="str">
        <f>LOOKUP(Техничка!$B$87,Доллар!$Z$4:$Z$34,Доллар!$AA$4:$AA$34)</f>
        <v>-</v>
      </c>
      <c r="D78" s="56" t="str">
        <f>LOOKUP(Техничка!$B$87,Евро!$Z$4:$Z$34,Евро!$AA$4:$AA$34)</f>
        <v>-</v>
      </c>
      <c r="E78" s="126" t="str">
        <f>LOOKUP(Техничка!$B$87,фунт!$Z$4:$Z$34,фунт!$AA$4:$AA$34)</f>
        <v>-</v>
      </c>
      <c r="F78" s="126" t="str">
        <f>LOOKUP(Техничка!$B$87,'иена, ¥'!$Z$4:$Z$34,'иена, ¥'!$AA$4:$AA$34)</f>
        <v>-</v>
      </c>
      <c r="G78" s="126" t="str">
        <f>LOOKUP(Техничка!$B$87,'австр долл.'!$Z$4:$Z$34,'австр долл.'!$AA$4:$AA$34)</f>
        <v>-</v>
      </c>
      <c r="H78" s="126" t="str">
        <f>LOOKUP(Техничка!$B$87,шв.фр.!$Z$4:$Z$34,шв.фр.!$AA$4:$AA$34)</f>
        <v>-</v>
      </c>
      <c r="I78" s="126" t="str">
        <f>LOOKUP(Техничка!$B$87,юань!$Z$4:$Z$34,юань!$AA$4:$AA$34)</f>
        <v>-</v>
      </c>
      <c r="J78" s="126" t="str">
        <f>LOOKUP(Техничка!$B$87,тенге!$Z$4:$Z$34,тенге!$AA$4:$AA$34)</f>
        <v>-</v>
      </c>
      <c r="K78" s="126" t="str">
        <f>LOOKUP(Техничка!$B$87,'тенге (курс $)'!$Z$4:$Z$34,'тенге (курс $)'!$AA$4:$AA$34)</f>
        <v>-</v>
      </c>
      <c r="L78" s="126">
        <f>LOOKUP(Техничка!$B$87,'динар (курс $)'!$Z$4:$Z$34,'динар (курс $)'!$AA$4:$AA$34)</f>
        <v>0</v>
      </c>
      <c r="M78" s="126" t="str">
        <f>LOOKUP(Техничка!$B$87,'динар (крос-курс $)'!$Z$4:$Z$34,'динар (крос-курс $)'!$AA$4:$AA$34)</f>
        <v/>
      </c>
      <c r="N78" s="126" t="str">
        <f>LOOKUP(Техничка!$B$87,'динар (крос-курс €)'!$Z$4:$Z$34,'динар (крос-курс €)'!$AA$4:$AA$34)</f>
        <v/>
      </c>
      <c r="O78" s="56" t="str">
        <f>LOOKUP(Техничка!$B$87,'Медь (LME)'!$Z$4:$Z$34,'Медь (LME)'!$AA$4:$AA$34)</f>
        <v/>
      </c>
      <c r="P78" s="56" t="str">
        <f>LOOKUP(Техничка!$B$87,'Цинк (LME)'!$Z$4:$Z$34,'Цинк (LME)'!$AA$4:$AA$34)</f>
        <v/>
      </c>
      <c r="Q78" s="56" t="str">
        <f>LOOKUP(Техничка!$B$87,'Никель (LME)'!$Z$4:$Z$34,'Никель (LME)'!$AA$4:$AA$34)</f>
        <v/>
      </c>
      <c r="R78" s="56" t="str">
        <f>LOOKUP(Техничка!$B$87,'Свинец (LME)'!$Z$4:$Z$34,'Свинец (LME)'!$AA$4:$AA$34)</f>
        <v/>
      </c>
      <c r="S78" s="56" t="str">
        <f>LOOKUP(Техничка!$B$87,'Алюминий (LME)'!$Z$4:$Z$34,'Алюминий (LME)'!$AA$4:$AA$34)</f>
        <v/>
      </c>
      <c r="T78" s="56" t="str">
        <f>LOOKUP(Техничка!$B$87,'Золото (ЦБ)'!$Z$4:$Z$34,'Золото (ЦБ)'!$AA$4:$AA$34)</f>
        <v/>
      </c>
      <c r="U78" s="56" t="str">
        <f>LOOKUP(Техничка!$B$87,'Серебро (ЦБ)'!$Z$4:$Z$34,'Серебро (ЦБ)'!$AA$4:$AA$34)</f>
        <v/>
      </c>
      <c r="V78" s="56" t="str">
        <f>LOOKUP(Техничка!$B$87,'Платина (ЦБ)'!$Z$4:$Z$34,'Платина (ЦБ)'!$AA$4:$AA$34)</f>
        <v/>
      </c>
      <c r="W78" s="56" t="str">
        <f>LOOKUP(Техничка!$B$87,'Палладий (ЦБ)'!$Z$4:$Z$34,'Палладий (ЦБ)'!$AA$4:$AA$34)</f>
        <v/>
      </c>
      <c r="X78" s="56" t="str">
        <f>LOOKUP(Техничка!$B$87,'Золото (KITCO-LME)'!$Z$4:$Z$34,'Золото (KITCO-LME)'!$AA$4:$AA$34)</f>
        <v/>
      </c>
      <c r="Y78" s="124" t="str">
        <f>LOOKUP(Техничка!$B$87,'Серебро (KITCO-LME)'!$Z$4:$Z$34,'Серебро (KITCO-LME)'!$AA$4:$AA$34)</f>
        <v/>
      </c>
      <c r="Z78" s="126" t="str">
        <f>LOOKUP(Техничка!$B$87,'Платина (KITCO-LME)'!$Z$4:$Z$34,'Платина (KITCO-LME)'!$AA$4:$AA$34)</f>
        <v/>
      </c>
      <c r="AA78" s="126" t="str">
        <f>LOOKUP(Техничка!$B$87,'Палладий (KITCO-LME)'!$Z$4:$Z$34,'Палладий (KITCO-LME)'!$AA$4:$AA$34)</f>
        <v/>
      </c>
      <c r="AB78" s="126">
        <f>LOOKUP(Техничка!$B$87,уголь!$Z$4:$Z$34,уголь!$AA$4:$AA$34)</f>
        <v>0</v>
      </c>
      <c r="AC78" s="128">
        <f>LOOKUP(Техничка!$B$87,газ!$Z$4:$Z$34,газ!$AA$4:$AA$34)</f>
        <v>0</v>
      </c>
      <c r="AE78" s="93" t="s">
        <v>133</v>
      </c>
      <c r="AF78" s="97" t="e">
        <f>Доллар!$AA$35</f>
        <v>#DIV/0!</v>
      </c>
      <c r="AG78" s="97" t="e">
        <f>Евро!$AA$35</f>
        <v>#DIV/0!</v>
      </c>
      <c r="AH78" s="126" t="e">
        <f>фунт!$AA$35</f>
        <v>#DIV/0!</v>
      </c>
      <c r="AI78" s="126" t="e">
        <f>'иена, ¥'!$AA$35</f>
        <v>#DIV/0!</v>
      </c>
      <c r="AJ78" s="126" t="e">
        <f>'австр долл.'!$AA$35</f>
        <v>#DIV/0!</v>
      </c>
      <c r="AK78" s="126" t="e">
        <f>шв.фр.!$AA$35</f>
        <v>#DIV/0!</v>
      </c>
      <c r="AL78" s="126" t="e">
        <f>юань!$AA$35</f>
        <v>#DIV/0!</v>
      </c>
      <c r="AM78" s="126" t="e">
        <f>тенге!$AA$35</f>
        <v>#DIV/0!</v>
      </c>
      <c r="AN78" s="126" t="e">
        <f>'тенге (курс $)'!$AA$35</f>
        <v>#DIV/0!</v>
      </c>
      <c r="AO78" s="126" t="e">
        <f>'динар (курс $)'!$AA$35</f>
        <v>#DIV/0!</v>
      </c>
      <c r="AP78" s="126" t="e">
        <f>'динар (крос-курс $)'!$AA$35</f>
        <v>#DIV/0!</v>
      </c>
      <c r="AQ78" s="126" t="e">
        <f>'динар (крос-курс €)'!$AA$35</f>
        <v>#DIV/0!</v>
      </c>
      <c r="AR78" s="97" t="e">
        <f>'Медь (LME)'!$AA$35</f>
        <v>#DIV/0!</v>
      </c>
      <c r="AS78" s="97" t="e">
        <f>'Цинк (LME)'!$AA$35</f>
        <v>#DIV/0!</v>
      </c>
      <c r="AT78" s="97" t="e">
        <f>'Никель (LME)'!$AA$35</f>
        <v>#DIV/0!</v>
      </c>
      <c r="AU78" s="97" t="e">
        <f>'Свинец (LME)'!$AA$35</f>
        <v>#DIV/0!</v>
      </c>
      <c r="AV78" s="97" t="e">
        <f>'Алюминий (LME)'!$AA$35</f>
        <v>#DIV/0!</v>
      </c>
      <c r="AW78" s="97" t="e">
        <f>'Золото (ЦБ)'!$AA$35</f>
        <v>#DIV/0!</v>
      </c>
      <c r="AX78" s="97" t="e">
        <f>'Серебро (ЦБ)'!$AA$35</f>
        <v>#DIV/0!</v>
      </c>
      <c r="AY78" s="97" t="e">
        <f>'Платина (ЦБ)'!$AA$35</f>
        <v>#DIV/0!</v>
      </c>
      <c r="AZ78" s="97" t="e">
        <f>'Палладий (ЦБ)'!$AA$35</f>
        <v>#DIV/0!</v>
      </c>
      <c r="BA78" s="97" t="e">
        <f>'Золото (KITCO-LME)'!$AA$35</f>
        <v>#DIV/0!</v>
      </c>
      <c r="BB78" s="97" t="e">
        <f>'Серебро (KITCO-LME)'!$AA$35</f>
        <v>#DIV/0!</v>
      </c>
      <c r="BC78" s="131" t="e">
        <f>н.WTI!$AA$35</f>
        <v>#DIV/0!</v>
      </c>
      <c r="BD78" s="131" t="e">
        <f>н.Brent!$AA$35</f>
        <v>#DIV/0!</v>
      </c>
      <c r="BE78" s="131" t="e">
        <f>уголь!$AA$35</f>
        <v>#DIV/0!</v>
      </c>
      <c r="BF78" s="134" t="e">
        <f>газ!$AA$35</f>
        <v>#DIV/0!</v>
      </c>
    </row>
    <row r="79" spans="2:58" outlineLevel="1" x14ac:dyDescent="0.25">
      <c r="B79" s="93" t="s">
        <v>134</v>
      </c>
      <c r="C79" s="56" t="str">
        <f>LOOKUP(Техничка!$B$87,Доллар!$AC$4:$AC$34,Доллар!$AD$4:$AD$34)</f>
        <v>-</v>
      </c>
      <c r="D79" s="56" t="str">
        <f>LOOKUP(Техничка!$B$87,Евро!$AC$4:$AC$34,Евро!$AD$4:$AD$34)</f>
        <v>-</v>
      </c>
      <c r="E79" s="126" t="str">
        <f>LOOKUP(Техничка!$B$87,фунт!$AC$4:$AC$34,фунт!$AD$4:$AD$34)</f>
        <v>-</v>
      </c>
      <c r="F79" s="126" t="str">
        <f>LOOKUP(Техничка!$B$87,'иена, ¥'!$AC$4:$AC$34,'иена, ¥'!$AD$4:$AD$34)</f>
        <v>-</v>
      </c>
      <c r="G79" s="126" t="str">
        <f>LOOKUP(Техничка!$B$87,'австр долл.'!$AC$4:$AC$34,'австр долл.'!$AD$4:$AD$34)</f>
        <v>-</v>
      </c>
      <c r="H79" s="126" t="str">
        <f>LOOKUP(Техничка!$B$87,шв.фр.!$AC$4:$AC$34,шв.фр.!$AD$4:$AD$34)</f>
        <v>-</v>
      </c>
      <c r="I79" s="126" t="str">
        <f>LOOKUP(Техничка!$B$87,юань!$AC$4:$AC$34,юань!$AD$4:$AD$34)</f>
        <v>-</v>
      </c>
      <c r="J79" s="126" t="str">
        <f>LOOKUP(Техничка!$B$87,тенге!$AC$4:$AC$34,тенге!$AD$4:$AD$34)</f>
        <v>-</v>
      </c>
      <c r="K79" s="126" t="str">
        <f>LOOKUP(Техничка!$B$87,'тенге (курс $)'!$AC$4:$AC$34,'тенге (курс $)'!$AD$4:$AD$34)</f>
        <v>-</v>
      </c>
      <c r="L79" s="126">
        <f>LOOKUP(Техничка!$B$87,'динар (курс $)'!$AC$4:$AC$34,'динар (курс $)'!$AD$4:$AD$34)</f>
        <v>0</v>
      </c>
      <c r="M79" s="126" t="str">
        <f>LOOKUP(Техничка!$B$87,'динар (крос-курс $)'!$AC$4:$AC$34,'динар (крос-курс $)'!$AD$4:$AD$34)</f>
        <v/>
      </c>
      <c r="N79" s="126" t="str">
        <f>LOOKUP(Техничка!$B$87,'динар (крос-курс €)'!$AC$4:$AC$34,'динар (крос-курс €)'!$AD$4:$AD$34)</f>
        <v/>
      </c>
      <c r="O79" s="56" t="str">
        <f>LOOKUP(Техничка!$B$87,'Медь (LME)'!$AC$4:$AC$34,'Медь (LME)'!$AD$4:$AD$34)</f>
        <v/>
      </c>
      <c r="P79" s="56" t="str">
        <f>LOOKUP(Техничка!$B$87,'Цинк (LME)'!$AC$4:$AC$34,'Цинк (LME)'!$AD$4:$AD$34)</f>
        <v/>
      </c>
      <c r="Q79" s="56" t="str">
        <f>LOOKUP(Техничка!$B$87,'Никель (LME)'!$AC$4:$AC$34,'Никель (LME)'!$AD$4:$AD$34)</f>
        <v/>
      </c>
      <c r="R79" s="56" t="str">
        <f>LOOKUP(Техничка!$B$87,'Свинец (LME)'!$AC$4:$AC$34,'Свинец (LME)'!$AD$4:$AD$34)</f>
        <v/>
      </c>
      <c r="S79" s="56" t="str">
        <f>LOOKUP(Техничка!$B$87,'Алюминий (LME)'!$AC$4:$AC$34,'Алюминий (LME)'!$AD$4:$AD$34)</f>
        <v/>
      </c>
      <c r="T79" s="56" t="str">
        <f>LOOKUP(Техничка!$B$87,'Золото (ЦБ)'!$AC$4:$AC$34,'Золото (ЦБ)'!$AD$4:$AD$34)</f>
        <v/>
      </c>
      <c r="U79" s="56" t="str">
        <f>LOOKUP(Техничка!$B$87,'Серебро (ЦБ)'!$AC$4:$AC$34,'Серебро (ЦБ)'!$AD$4:$AD$34)</f>
        <v/>
      </c>
      <c r="V79" s="56" t="str">
        <f>LOOKUP(Техничка!$B$87,'Платина (ЦБ)'!$AC$4:$AC$34,'Платина (ЦБ)'!$AD$4:$AD$34)</f>
        <v/>
      </c>
      <c r="W79" s="56" t="str">
        <f>LOOKUP(Техничка!$B$87,'Палладий (ЦБ)'!$AC$4:$AC$34,'Палладий (ЦБ)'!$AD$4:$AD$34)</f>
        <v/>
      </c>
      <c r="X79" s="56" t="str">
        <f>LOOKUP(Техничка!$B$87,'Золото (KITCO-LME)'!$AC$4:$AC$34,'Золото (KITCO-LME)'!$AD$4:$AD$34)</f>
        <v/>
      </c>
      <c r="Y79" s="124" t="str">
        <f>LOOKUP(Техничка!$B$87,'Серебро (KITCO-LME)'!$AC$4:$AC$34,'Серебро (KITCO-LME)'!$AD$4:$AD$34)</f>
        <v/>
      </c>
      <c r="Z79" s="126" t="str">
        <f>LOOKUP(Техничка!$B$87,'Платина (KITCO-LME)'!$AC$4:$AC$34,'Платина (KITCO-LME)'!$AD$4:$AD$34)</f>
        <v/>
      </c>
      <c r="AA79" s="126" t="str">
        <f>LOOKUP(Техничка!$B$87,'Палладий (KITCO-LME)'!$AC$4:$AC$34,'Палладий (KITCO-LME)'!$AD$4:$AD$34)</f>
        <v/>
      </c>
      <c r="AB79" s="126">
        <f>LOOKUP(Техничка!$B$87,уголь!$AC$4:$AC$34,уголь!$AD$4:$AD$34)</f>
        <v>0</v>
      </c>
      <c r="AC79" s="128">
        <f>LOOKUP(Техничка!$B$87,газ!$AC$4:$AC$34,газ!$AD$4:$AD$34)</f>
        <v>0</v>
      </c>
      <c r="AE79" s="93" t="s">
        <v>134</v>
      </c>
      <c r="AF79" s="97" t="e">
        <f>Доллар!$AD$35</f>
        <v>#DIV/0!</v>
      </c>
      <c r="AG79" s="97" t="e">
        <f>Евро!$AD$35</f>
        <v>#DIV/0!</v>
      </c>
      <c r="AH79" s="126" t="e">
        <f>фунт!$AD$35</f>
        <v>#DIV/0!</v>
      </c>
      <c r="AI79" s="126" t="e">
        <f>'иена, ¥'!$AD$35</f>
        <v>#DIV/0!</v>
      </c>
      <c r="AJ79" s="126" t="e">
        <f>'австр долл.'!$AD$35</f>
        <v>#DIV/0!</v>
      </c>
      <c r="AK79" s="126" t="e">
        <f>шв.фр.!$AD$35</f>
        <v>#DIV/0!</v>
      </c>
      <c r="AL79" s="126" t="e">
        <f>юань!$AD$35</f>
        <v>#DIV/0!</v>
      </c>
      <c r="AM79" s="126" t="e">
        <f>тенге!$AD$35</f>
        <v>#DIV/0!</v>
      </c>
      <c r="AN79" s="126" t="e">
        <f>'тенге (курс $)'!$AD$35</f>
        <v>#DIV/0!</v>
      </c>
      <c r="AO79" s="126" t="e">
        <f>'динар (курс $)'!$AD$35</f>
        <v>#DIV/0!</v>
      </c>
      <c r="AP79" s="126" t="e">
        <f>'динар (крос-курс $)'!$AD$35</f>
        <v>#DIV/0!</v>
      </c>
      <c r="AQ79" s="126" t="e">
        <f>'динар (крос-курс €)'!$AD$35</f>
        <v>#DIV/0!</v>
      </c>
      <c r="AR79" s="97" t="e">
        <f>'Медь (LME)'!$AD$35</f>
        <v>#DIV/0!</v>
      </c>
      <c r="AS79" s="97" t="e">
        <f>'Цинк (LME)'!$AD$35</f>
        <v>#DIV/0!</v>
      </c>
      <c r="AT79" s="97" t="e">
        <f>'Никель (LME)'!$AD$35</f>
        <v>#DIV/0!</v>
      </c>
      <c r="AU79" s="97" t="e">
        <f>'Свинец (LME)'!$AD$35</f>
        <v>#DIV/0!</v>
      </c>
      <c r="AV79" s="97" t="e">
        <f>'Алюминий (LME)'!$AD$35</f>
        <v>#DIV/0!</v>
      </c>
      <c r="AW79" s="97" t="e">
        <f>'Золото (ЦБ)'!$AD$35</f>
        <v>#DIV/0!</v>
      </c>
      <c r="AX79" s="97" t="e">
        <f>'Серебро (ЦБ)'!$AD$35</f>
        <v>#DIV/0!</v>
      </c>
      <c r="AY79" s="97" t="e">
        <f>'Платина (ЦБ)'!$AD$35</f>
        <v>#DIV/0!</v>
      </c>
      <c r="AZ79" s="97" t="e">
        <f>'Палладий (ЦБ)'!$AD$35</f>
        <v>#DIV/0!</v>
      </c>
      <c r="BA79" s="97" t="e">
        <f>'Золото (KITCO-LME)'!$AD$35</f>
        <v>#DIV/0!</v>
      </c>
      <c r="BB79" s="97" t="e">
        <f>'Серебро (KITCO-LME)'!$AD$35</f>
        <v>#DIV/0!</v>
      </c>
      <c r="BC79" s="131" t="e">
        <f>н.WTI!$AD$35</f>
        <v>#DIV/0!</v>
      </c>
      <c r="BD79" s="131" t="e">
        <f>н.Brent!$AD$35</f>
        <v>#DIV/0!</v>
      </c>
      <c r="BE79" s="131" t="e">
        <f>уголь!$AD$35</f>
        <v>#DIV/0!</v>
      </c>
      <c r="BF79" s="134" t="e">
        <f>газ!$AD$35</f>
        <v>#DIV/0!</v>
      </c>
    </row>
    <row r="80" spans="2:58" outlineLevel="1" x14ac:dyDescent="0.25">
      <c r="B80" s="94" t="s">
        <v>89</v>
      </c>
      <c r="C80" s="56" t="str">
        <f>LOOKUP(Техничка!$B$87,Доллар!$AF$4:$AF$34,Доллар!$AG$4:$AG$34)</f>
        <v>-</v>
      </c>
      <c r="D80" s="56" t="str">
        <f>LOOKUP(Техничка!$B$87,Евро!$AF$4:$AF$34,Евро!$AG$4:$AG$34)</f>
        <v>-</v>
      </c>
      <c r="E80" s="126" t="str">
        <f>LOOKUP(Техничка!$B$87,фунт!$AF$4:$AF$34,фунт!$AG$4:$AG$34)</f>
        <v>-</v>
      </c>
      <c r="F80" s="126" t="str">
        <f>LOOKUP(Техничка!$B$87,'иена, ¥'!$AF$4:$AF$34,'иена, ¥'!$AG$4:$AG$34)</f>
        <v>-</v>
      </c>
      <c r="G80" s="126" t="str">
        <f>LOOKUP(Техничка!$B$87,'австр долл.'!$AF$4:$AF$34,'австр долл.'!$AG$4:$AG$34)</f>
        <v>-</v>
      </c>
      <c r="H80" s="126" t="str">
        <f>LOOKUP(Техничка!$B$87,шв.фр.!$AF$4:$AF$34,шв.фр.!$AG$4:$AG$34)</f>
        <v>-</v>
      </c>
      <c r="I80" s="126" t="str">
        <f>LOOKUP(Техничка!$B$87,юань!$AF$4:$AF$34,юань!$AG$4:$AG$34)</f>
        <v>-</v>
      </c>
      <c r="J80" s="126" t="str">
        <f>LOOKUP(Техничка!$B$87,тенге!$AF$4:$AF$34,тенге!$AG$4:$AG$34)</f>
        <v>-</v>
      </c>
      <c r="K80" s="126" t="str">
        <f>LOOKUP(Техничка!$B$87,'тенге (курс $)'!$AF$4:$AF$34,'тенге (курс $)'!$AG$4:$AG$34)</f>
        <v>-</v>
      </c>
      <c r="L80" s="126">
        <f>LOOKUP(Техничка!$B$87,'динар (курс $)'!$AF$4:$AF$34,'динар (курс $)'!$AG$4:$AG$34)</f>
        <v>0</v>
      </c>
      <c r="M80" s="126" t="str">
        <f>LOOKUP(Техничка!$B$87,'динар (крос-курс $)'!$AF$4:$AF$34,'динар (крос-курс $)'!$AG$4:$AG$34)</f>
        <v/>
      </c>
      <c r="N80" s="126" t="str">
        <f>LOOKUP(Техничка!$B$87,'динар (крос-курс €)'!$AF$4:$AF$34,'динар (крос-курс €)'!$AG$4:$AG$34)</f>
        <v/>
      </c>
      <c r="O80" s="56" t="str">
        <f>LOOKUP(Техничка!$B$87,'Медь (LME)'!$AF$4:$AF$34,'Медь (LME)'!$AG$4:$AG$34)</f>
        <v/>
      </c>
      <c r="P80" s="56" t="str">
        <f>LOOKUP(Техничка!$B$87,'Цинк (LME)'!$AF$4:$AF$34,'Цинк (LME)'!$AG$4:$AG$34)</f>
        <v/>
      </c>
      <c r="Q80" s="56" t="str">
        <f>LOOKUP(Техничка!$B$87,'Никель (LME)'!$AF$4:$AF$34,'Никель (LME)'!$AG$4:$AG$34)</f>
        <v/>
      </c>
      <c r="R80" s="56" t="str">
        <f>LOOKUP(Техничка!$B$87,'Свинец (LME)'!$AF$4:$AF$34,'Свинец (LME)'!$AG$4:$AG$34)</f>
        <v/>
      </c>
      <c r="S80" s="56" t="str">
        <f>LOOKUP(Техничка!$B$87,'Алюминий (LME)'!$AF$4:$AF$34,'Алюминий (LME)'!$AG$4:$AG$34)</f>
        <v/>
      </c>
      <c r="T80" s="56" t="str">
        <f>LOOKUP(Техничка!$B$87,'Золото (ЦБ)'!$AF$4:$AF$34,'Золото (ЦБ)'!$AG$4:$AG$34)</f>
        <v/>
      </c>
      <c r="U80" s="56" t="str">
        <f>LOOKUP(Техничка!$B$87,'Серебро (ЦБ)'!$AF$4:$AF$34,'Серебро (ЦБ)'!$AG$4:$AG$34)</f>
        <v/>
      </c>
      <c r="V80" s="56" t="str">
        <f>LOOKUP(Техничка!$B$87,'Платина (ЦБ)'!$AF$4:$AF$34,'Платина (ЦБ)'!$AG$4:$AG$34)</f>
        <v/>
      </c>
      <c r="W80" s="56" t="str">
        <f>LOOKUP(Техничка!$B$87,'Палладий (ЦБ)'!$AF$4:$AF$34,'Палладий (ЦБ)'!$AG$4:$AG$34)</f>
        <v/>
      </c>
      <c r="X80" s="56" t="str">
        <f>LOOKUP(Техничка!$B$87,'Золото (KITCO-LME)'!$AF$4:$AF$34,'Золото (KITCO-LME)'!$AG$4:$AG$34)</f>
        <v/>
      </c>
      <c r="Y80" s="124" t="str">
        <f>LOOKUP(Техничка!$B$87,'Серебро (KITCO-LME)'!$AF$4:$AF$34,'Серебро (KITCO-LME)'!$AG$4:$AG$34)</f>
        <v/>
      </c>
      <c r="Z80" s="126" t="str">
        <f>LOOKUP(Техничка!$B$87,'Платина (KITCO-LME)'!$AF$4:$AF$34,'Платина (KITCO-LME)'!$AG$4:$AG$34)</f>
        <v/>
      </c>
      <c r="AA80" s="126" t="str">
        <f>LOOKUP(Техничка!$B$87,'Палладий (KITCO-LME)'!$AF$4:$AF$34,'Палладий (KITCO-LME)'!$AG$4:$AG$34)</f>
        <v/>
      </c>
      <c r="AB80" s="126">
        <f>LOOKUP(Техничка!$B$87,уголь!$AF$4:$AF$34,уголь!$AG$4:$AG$34)</f>
        <v>0</v>
      </c>
      <c r="AC80" s="128">
        <f>LOOKUP(Техничка!$B$87,газ!$AF$4:$AF$34,газ!$AG$4:$AG$34)</f>
        <v>0</v>
      </c>
      <c r="AE80" s="94" t="s">
        <v>89</v>
      </c>
      <c r="AF80" s="97" t="e">
        <f>Доллар!$AG$35</f>
        <v>#DIV/0!</v>
      </c>
      <c r="AG80" s="97" t="e">
        <f>Евро!$AG$35</f>
        <v>#DIV/0!</v>
      </c>
      <c r="AH80" s="126" t="e">
        <f>фунт!$AG$35</f>
        <v>#DIV/0!</v>
      </c>
      <c r="AI80" s="126" t="e">
        <f>'иена, ¥'!$AG$35</f>
        <v>#DIV/0!</v>
      </c>
      <c r="AJ80" s="126" t="e">
        <f>'австр долл.'!$AG$35</f>
        <v>#DIV/0!</v>
      </c>
      <c r="AK80" s="126" t="e">
        <f>шв.фр.!$AG$35</f>
        <v>#DIV/0!</v>
      </c>
      <c r="AL80" s="126" t="e">
        <f>юань!$AG$35</f>
        <v>#DIV/0!</v>
      </c>
      <c r="AM80" s="126" t="e">
        <f>тенге!$AG$35</f>
        <v>#DIV/0!</v>
      </c>
      <c r="AN80" s="126" t="e">
        <f>'тенге (курс $)'!$AG$35</f>
        <v>#DIV/0!</v>
      </c>
      <c r="AO80" s="126" t="e">
        <f>'динар (курс $)'!$AG$35</f>
        <v>#DIV/0!</v>
      </c>
      <c r="AP80" s="126" t="e">
        <f>'динар (крос-курс $)'!$AG$35</f>
        <v>#DIV/0!</v>
      </c>
      <c r="AQ80" s="126" t="e">
        <f>'динар (крос-курс €)'!$AG$35</f>
        <v>#DIV/0!</v>
      </c>
      <c r="AR80" s="97" t="e">
        <f>'Медь (LME)'!$AG$35</f>
        <v>#DIV/0!</v>
      </c>
      <c r="AS80" s="97" t="e">
        <f>'Цинк (LME)'!$AG$35</f>
        <v>#DIV/0!</v>
      </c>
      <c r="AT80" s="97" t="e">
        <f>'Никель (LME)'!$AG$35</f>
        <v>#DIV/0!</v>
      </c>
      <c r="AU80" s="97" t="e">
        <f>'Свинец (LME)'!$AG$35</f>
        <v>#DIV/0!</v>
      </c>
      <c r="AV80" s="97" t="e">
        <f>'Алюминий (LME)'!$AG$35</f>
        <v>#DIV/0!</v>
      </c>
      <c r="AW80" s="97" t="e">
        <f>'Золото (ЦБ)'!$AG$35</f>
        <v>#DIV/0!</v>
      </c>
      <c r="AX80" s="97" t="e">
        <f>'Серебро (ЦБ)'!$AG$35</f>
        <v>#DIV/0!</v>
      </c>
      <c r="AY80" s="97" t="e">
        <f>'Платина (ЦБ)'!$AG$35</f>
        <v>#DIV/0!</v>
      </c>
      <c r="AZ80" s="97" t="e">
        <f>'Палладий (ЦБ)'!$AG$35</f>
        <v>#DIV/0!</v>
      </c>
      <c r="BA80" s="97" t="e">
        <f>'Золото (KITCO-LME)'!$AG$35</f>
        <v>#DIV/0!</v>
      </c>
      <c r="BB80" s="97" t="e">
        <f>'Серебро (KITCO-LME)'!$AG$35</f>
        <v>#DIV/0!</v>
      </c>
      <c r="BC80" s="131" t="e">
        <f>н.WTI!$AG$35</f>
        <v>#DIV/0!</v>
      </c>
      <c r="BD80" s="131" t="e">
        <f>н.Brent!$AG$35</f>
        <v>#DIV/0!</v>
      </c>
      <c r="BE80" s="131" t="e">
        <f>уголь!$AG$35</f>
        <v>#DIV/0!</v>
      </c>
      <c r="BF80" s="134" t="e">
        <f>газ!$AG$35</f>
        <v>#DIV/0!</v>
      </c>
    </row>
    <row r="81" spans="2:58" ht="15.75" outlineLevel="1" thickBot="1" x14ac:dyDescent="0.3">
      <c r="B81" s="95" t="s">
        <v>135</v>
      </c>
      <c r="C81" s="96" t="str">
        <f>LOOKUP(Техничка!$B$87,Доллар!$AI$4:$AI$34,Доллар!$AJ$4:$AJ$34)</f>
        <v>-</v>
      </c>
      <c r="D81" s="96" t="str">
        <f>LOOKUP(Техничка!$B$87,Евро!$AI$4:$AI$34,Евро!$AJ$4:$AJ$34)</f>
        <v>-</v>
      </c>
      <c r="E81" s="127" t="str">
        <f>LOOKUP(Техничка!$B$87,фунт!$AI$4:$AI$34,фунт!$AJ$4:$AJ$34)</f>
        <v>-</v>
      </c>
      <c r="F81" s="127" t="str">
        <f>LOOKUP(Техничка!$B$87,'иена, ¥'!$AI$4:$AI$34,'иена, ¥'!$AJ$4:$AJ$34)</f>
        <v>-</v>
      </c>
      <c r="G81" s="127" t="str">
        <f>LOOKUP(Техничка!$B$87,'австр долл.'!$AI$4:$AI$34,'австр долл.'!$AJ$4:$AJ$34)</f>
        <v>-</v>
      </c>
      <c r="H81" s="127" t="str">
        <f>LOOKUP(Техничка!$B$87,шв.фр.!$AI$4:$AI$34,шв.фр.!$AJ$4:$AJ$34)</f>
        <v>-</v>
      </c>
      <c r="I81" s="127" t="str">
        <f>LOOKUP(Техничка!$B$87,юань!$AI$4:$AI$34,юань!$AJ$4:$AJ$34)</f>
        <v>-</v>
      </c>
      <c r="J81" s="127" t="str">
        <f>LOOKUP(Техничка!$B$87,тенге!$AI$4:$AI$34,тенге!$AJ$4:$AJ$34)</f>
        <v>-</v>
      </c>
      <c r="K81" s="127" t="str">
        <f>LOOKUP(Техничка!$B$87,'тенге (курс $)'!$AI$4:$AI$34,'тенге (курс $)'!$AJ$4:$AJ$34)</f>
        <v>-</v>
      </c>
      <c r="L81" s="127">
        <f>LOOKUP(Техничка!$B$87,'динар (курс $)'!$AI$4:$AI$34,'динар (курс $)'!$AJ$4:$AJ$34)</f>
        <v>0</v>
      </c>
      <c r="M81" s="127" t="str">
        <f>LOOKUP(Техничка!$B$87,'динар (крос-курс $)'!$AI$4:$AI$34,'динар (крос-курс $)'!$AJ$4:$AJ$34)</f>
        <v/>
      </c>
      <c r="N81" s="127" t="str">
        <f>LOOKUP(Техничка!$B$87,'динар (крос-курс €)'!$AI$4:$AI$34,'динар (крос-курс €)'!$AJ$4:$AJ$34)</f>
        <v/>
      </c>
      <c r="O81" s="96" t="str">
        <f>LOOKUP(Техничка!$B$87,'Медь (LME)'!$AI$4:$AI$34,'Медь (LME)'!$AJ$4:$AJ$34)</f>
        <v/>
      </c>
      <c r="P81" s="96" t="str">
        <f>LOOKUP(Техничка!$B$87,'Цинк (LME)'!$AI$4:$AI$34,'Цинк (LME)'!$AJ$4:$AJ$34)</f>
        <v/>
      </c>
      <c r="Q81" s="96" t="str">
        <f>LOOKUP(Техничка!$B$87,'Никель (LME)'!$AI$4:$AI$34,'Никель (LME)'!$AJ$4:$AJ$34)</f>
        <v/>
      </c>
      <c r="R81" s="96" t="str">
        <f>LOOKUP(Техничка!$B$87,'Свинец (LME)'!$AI$4:$AI$34,'Свинец (LME)'!$AJ$4:$AJ$34)</f>
        <v/>
      </c>
      <c r="S81" s="96" t="str">
        <f>LOOKUP(Техничка!$B$87,'Алюминий (LME)'!$AI$4:$AI$34,'Алюминий (LME)'!$AJ$4:$AJ$34)</f>
        <v/>
      </c>
      <c r="T81" s="96" t="str">
        <f>LOOKUP(Техничка!$B$87,'Золото (ЦБ)'!$AI$4:$AI$34,'Золото (ЦБ)'!$AJ$4:$AJ$34)</f>
        <v/>
      </c>
      <c r="U81" s="96" t="str">
        <f>LOOKUP(Техничка!$B$87,'Серебро (ЦБ)'!$AI$4:$AI$34,'Серебро (ЦБ)'!$AJ$4:$AJ$34)</f>
        <v/>
      </c>
      <c r="V81" s="96" t="str">
        <f>LOOKUP(Техничка!$B$87,'Платина (ЦБ)'!$AI$4:$AI$34,'Платина (ЦБ)'!$AJ$4:$AJ$34)</f>
        <v/>
      </c>
      <c r="W81" s="96" t="str">
        <f>LOOKUP(Техничка!$B$87,'Палладий (ЦБ)'!$AI$4:$AI$34,'Палладий (ЦБ)'!$AJ$4:$AJ$34)</f>
        <v/>
      </c>
      <c r="X81" s="96" t="str">
        <f>LOOKUP(Техничка!$B$87,'Золото (KITCO-LME)'!$AI$4:$AI$34,'Золото (KITCO-LME)'!$AJ$4:$AJ$34)</f>
        <v/>
      </c>
      <c r="Y81" s="125" t="str">
        <f>LOOKUP(Техничка!$B$87,'Серебро (KITCO-LME)'!$AI$4:$AI$34,'Серебро (KITCO-LME)'!$AJ$4:$AJ$34)</f>
        <v/>
      </c>
      <c r="Z81" s="127" t="str">
        <f>LOOKUP(Техничка!$B$87,'Платина (KITCO-LME)'!$AI$4:$AI$34,'Платина (KITCO-LME)'!$AJ$4:$AJ$34)</f>
        <v/>
      </c>
      <c r="AA81" s="127" t="str">
        <f>LOOKUP(Техничка!$B$87,'Палладий (KITCO-LME)'!$AI$4:$AI$34,'Палладий (KITCO-LME)'!$AJ$4:$AJ$34)</f>
        <v/>
      </c>
      <c r="AB81" s="127">
        <f>LOOKUP(Техничка!$B$87,уголь!$AI$4:$AI$34,уголь!$AJ$4:$AJ$34)</f>
        <v>0</v>
      </c>
      <c r="AC81" s="129">
        <f>LOOKUP(Техничка!$B$87,газ!$AI$4:$AI$34,газ!$AJ$4:$AJ$34)</f>
        <v>0</v>
      </c>
      <c r="AE81" s="95" t="s">
        <v>135</v>
      </c>
      <c r="AF81" s="98" t="e">
        <f>Доллар!$AJ$35</f>
        <v>#DIV/0!</v>
      </c>
      <c r="AG81" s="98" t="e">
        <f>Евро!$AJ$35</f>
        <v>#DIV/0!</v>
      </c>
      <c r="AH81" s="127" t="e">
        <f>фунт!$AJ$35</f>
        <v>#DIV/0!</v>
      </c>
      <c r="AI81" s="127" t="e">
        <f>'иена, ¥'!$AJ$35</f>
        <v>#DIV/0!</v>
      </c>
      <c r="AJ81" s="127" t="e">
        <f>'австр долл.'!$AJ$35</f>
        <v>#DIV/0!</v>
      </c>
      <c r="AK81" s="127" t="e">
        <f>шв.фр.!$AJ$35</f>
        <v>#DIV/0!</v>
      </c>
      <c r="AL81" s="127" t="e">
        <f>юань!$AJ$35</f>
        <v>#DIV/0!</v>
      </c>
      <c r="AM81" s="127" t="e">
        <f>тенге!$AJ$35</f>
        <v>#DIV/0!</v>
      </c>
      <c r="AN81" s="127" t="e">
        <f>'тенге (курс $)'!$AJ$35</f>
        <v>#DIV/0!</v>
      </c>
      <c r="AO81" s="127" t="e">
        <f>'динар (курс $)'!$AJ$35</f>
        <v>#DIV/0!</v>
      </c>
      <c r="AP81" s="127" t="e">
        <f>'динар (крос-курс $)'!$AJ$35</f>
        <v>#DIV/0!</v>
      </c>
      <c r="AQ81" s="127" t="e">
        <f>'динар (крос-курс €)'!$AJ$35</f>
        <v>#DIV/0!</v>
      </c>
      <c r="AR81" s="98" t="e">
        <f>'Медь (LME)'!$AJ$35</f>
        <v>#DIV/0!</v>
      </c>
      <c r="AS81" s="98" t="e">
        <f>'Цинк (LME)'!$AJ$35</f>
        <v>#DIV/0!</v>
      </c>
      <c r="AT81" s="98" t="e">
        <f>'Никель (LME)'!$AJ$35</f>
        <v>#DIV/0!</v>
      </c>
      <c r="AU81" s="98" t="e">
        <f>'Свинец (LME)'!$AJ$35</f>
        <v>#DIV/0!</v>
      </c>
      <c r="AV81" s="98" t="e">
        <f>'Алюминий (LME)'!$AJ$35</f>
        <v>#DIV/0!</v>
      </c>
      <c r="AW81" s="98" t="e">
        <f>'Золото (ЦБ)'!$AJ$35</f>
        <v>#DIV/0!</v>
      </c>
      <c r="AX81" s="98" t="e">
        <f>'Серебро (ЦБ)'!$AJ$35</f>
        <v>#DIV/0!</v>
      </c>
      <c r="AY81" s="98" t="e">
        <f>'Платина (ЦБ)'!$AJ$35</f>
        <v>#DIV/0!</v>
      </c>
      <c r="AZ81" s="98" t="e">
        <f>'Палладий (ЦБ)'!$AJ$35</f>
        <v>#DIV/0!</v>
      </c>
      <c r="BA81" s="98" t="e">
        <f>'Золото (KITCO-LME)'!$AJ$35</f>
        <v>#DIV/0!</v>
      </c>
      <c r="BB81" s="98" t="e">
        <f>'Серебро (KITCO-LME)'!$AJ$35</f>
        <v>#DIV/0!</v>
      </c>
      <c r="BC81" s="132" t="e">
        <f>н.WTI!$AJ$35</f>
        <v>#DIV/0!</v>
      </c>
      <c r="BD81" s="132" t="e">
        <f>н.Brent!$AJ$35</f>
        <v>#DIV/0!</v>
      </c>
      <c r="BE81" s="132" t="e">
        <f>уголь!$AJ$35</f>
        <v>#DIV/0!</v>
      </c>
      <c r="BF81" s="135" t="e">
        <f>газ!$AJ$35</f>
        <v>#DIV/0!</v>
      </c>
    </row>
    <row r="82" spans="2:58" outlineLevel="1" x14ac:dyDescent="0.25"/>
    <row r="83" spans="2:58" ht="38.25" outlineLevel="1" x14ac:dyDescent="0.25">
      <c r="C83" s="28" t="s">
        <v>63</v>
      </c>
      <c r="D83" s="28" t="s">
        <v>62</v>
      </c>
      <c r="E83" s="28" t="s">
        <v>212</v>
      </c>
      <c r="F83" s="28" t="s">
        <v>202</v>
      </c>
      <c r="G83" s="28" t="s">
        <v>203</v>
      </c>
      <c r="H83" s="28" t="s">
        <v>204</v>
      </c>
      <c r="I83" s="28" t="s">
        <v>205</v>
      </c>
      <c r="J83" s="28" t="s">
        <v>206</v>
      </c>
      <c r="K83" s="29" t="str">
        <f>K57</f>
        <v>тенге за доллар</v>
      </c>
      <c r="L83" s="29" t="str">
        <f>L57</f>
        <v>динар за доллар</v>
      </c>
      <c r="M83" s="29" t="s">
        <v>331</v>
      </c>
      <c r="N83" s="29" t="s">
        <v>333</v>
      </c>
      <c r="O83" s="28" t="s">
        <v>27</v>
      </c>
      <c r="P83" s="28" t="s">
        <v>28</v>
      </c>
      <c r="Q83" s="28" t="s">
        <v>29</v>
      </c>
      <c r="R83" s="28" t="s">
        <v>30</v>
      </c>
      <c r="S83" s="28" t="s">
        <v>31</v>
      </c>
      <c r="T83" s="28" t="s">
        <v>32</v>
      </c>
      <c r="U83" s="28" t="s">
        <v>33</v>
      </c>
      <c r="V83" s="28" t="s">
        <v>34</v>
      </c>
      <c r="W83" s="28" t="s">
        <v>35</v>
      </c>
      <c r="X83" s="28" t="s">
        <v>36</v>
      </c>
      <c r="Y83" s="28" t="s">
        <v>37</v>
      </c>
      <c r="Z83" s="28" t="s">
        <v>419</v>
      </c>
      <c r="AA83" s="28" t="s">
        <v>420</v>
      </c>
      <c r="AB83" s="28" t="s">
        <v>199</v>
      </c>
      <c r="AC83" s="28" t="s">
        <v>207</v>
      </c>
      <c r="AF83" s="28" t="s">
        <v>63</v>
      </c>
      <c r="AG83" s="28" t="s">
        <v>62</v>
      </c>
      <c r="AH83" s="28" t="s">
        <v>212</v>
      </c>
      <c r="AI83" s="28" t="s">
        <v>202</v>
      </c>
      <c r="AJ83" s="28" t="s">
        <v>203</v>
      </c>
      <c r="AK83" s="28" t="s">
        <v>204</v>
      </c>
      <c r="AL83" s="28" t="s">
        <v>205</v>
      </c>
      <c r="AM83" s="28" t="s">
        <v>206</v>
      </c>
      <c r="AN83" s="29" t="str">
        <f>AN57</f>
        <v>тенге за доллар</v>
      </c>
      <c r="AO83" s="29" t="str">
        <f>AO57</f>
        <v>динар за доллар</v>
      </c>
      <c r="AP83" s="29" t="s">
        <v>331</v>
      </c>
      <c r="AQ83" s="29" t="s">
        <v>333</v>
      </c>
      <c r="AR83" s="28" t="s">
        <v>27</v>
      </c>
      <c r="AS83" s="28" t="s">
        <v>28</v>
      </c>
      <c r="AT83" s="28" t="s">
        <v>29</v>
      </c>
      <c r="AU83" s="28" t="s">
        <v>30</v>
      </c>
      <c r="AV83" s="28" t="s">
        <v>31</v>
      </c>
      <c r="AW83" s="28" t="s">
        <v>32</v>
      </c>
      <c r="AX83" s="28" t="s">
        <v>33</v>
      </c>
      <c r="AY83" s="28" t="s">
        <v>34</v>
      </c>
      <c r="AZ83" s="28" t="s">
        <v>35</v>
      </c>
      <c r="BA83" s="28" t="s">
        <v>36</v>
      </c>
      <c r="BB83" s="28" t="s">
        <v>37</v>
      </c>
      <c r="BC83" s="28" t="s">
        <v>209</v>
      </c>
      <c r="BD83" s="28" t="s">
        <v>208</v>
      </c>
      <c r="BE83" s="28" t="s">
        <v>199</v>
      </c>
      <c r="BF83" s="28" t="s">
        <v>207</v>
      </c>
    </row>
    <row r="84" spans="2:58" ht="30" outlineLevel="1" x14ac:dyDescent="0.25">
      <c r="B84" s="48" t="s">
        <v>87</v>
      </c>
      <c r="C84" s="464">
        <f>IF((LOOKUP(Свод!$Q$338,Техничка!$B$58:$B$69,Техничка!C58:C69))="","-",(LOOKUP(Свод!$Q$338,Техничка!$B$58:$B$69,Техничка!C58:C69)))</f>
        <v>70.337500000000006</v>
      </c>
      <c r="D84" s="464">
        <f>IF((LOOKUP(Свод!$Q$338,Техничка!$B$58:$B$69,Техничка!D58:D69))="","-",(LOOKUP(Свод!$Q$338,Техничка!$B$58:$B$69,Техничка!D58:D69)))</f>
        <v>75.655299999999997</v>
      </c>
      <c r="E84" s="464">
        <f>IF((LOOKUP(Свод!$Q$338,Техничка!$B$58:$B$69,Техничка!E58:E69))="","-",(LOOKUP(Свод!$Q$338,Техничка!$B$58:$B$69,Техничка!E58:E69)))</f>
        <v>84.791899999999998</v>
      </c>
      <c r="F84" s="464">
        <f>IF((LOOKUP(Свод!$Q$338,Техничка!$B$58:$B$69,Техничка!F58:F69))="","-",(LOOKUP(Свод!$Q$338,Техничка!$B$58:$B$69,Техничка!F58:F69)))</f>
        <v>0.530609</v>
      </c>
      <c r="G84" s="464">
        <f>IF((LOOKUP(Свод!$Q$338,Техничка!$B$58:$B$69,Техничка!G58:G69))="","-",(LOOKUP(Свод!$Q$338,Техничка!$B$58:$B$69,Техничка!G58:G69)))</f>
        <v>47.653700000000001</v>
      </c>
      <c r="H84" s="464">
        <f>IF((LOOKUP(Свод!$Q$338,Техничка!$B$58:$B$69,Техничка!H58:H69))="","-",(LOOKUP(Свод!$Q$338,Техничка!$B$58:$B$69,Техничка!H58:H69)))</f>
        <v>76.180499999999995</v>
      </c>
      <c r="I84" s="464">
        <f>IF((LOOKUP(Свод!$Q$338,Техничка!$B$58:$B$69,Техничка!I58:I69))="","-",(LOOKUP(Свод!$Q$338,Техничка!$B$58:$B$69,Техничка!I58:I69)))</f>
        <v>9.8949200000000008</v>
      </c>
      <c r="J84" s="464">
        <f>IF((LOOKUP(Свод!$Q$338,Техничка!$B$58:$B$69,Техничка!J58:J69))="","-",(LOOKUP(Свод!$Q$338,Техничка!$B$58:$B$69,Техничка!J58:J69)))</f>
        <v>0.152583</v>
      </c>
      <c r="K84" s="464">
        <f>IF((LOOKUP(Свод!$Q$338,Техничка!$B$58:$B$69,Техничка!K58:K69))="","-",(LOOKUP(Свод!$Q$338,Техничка!$B$58:$B$69,Техничка!K58:K69)))</f>
        <v>462.65</v>
      </c>
      <c r="L84" s="464">
        <f>IF((LOOKUP(Свод!$Q$338,Техничка!$B$58:$B$69,Техничка!L58:L69))="","-",(LOOKUP(Свод!$Q$338,Техничка!$B$58:$B$69,Техничка!L58:L69)))</f>
        <v>0</v>
      </c>
      <c r="M84" s="464" t="str">
        <f>IF((LOOKUP(Свод!$Q$338,Техничка!$B$58:$B$69,Техничка!M58:M69))="","-",(LOOKUP(Свод!$Q$338,Техничка!$B$58:$B$69,Техничка!M58:M69)))</f>
        <v>-</v>
      </c>
      <c r="N84" s="464" t="str">
        <f>IF((LOOKUP(Свод!$Q$338,Техничка!$B$58:$B$69,Техничка!N58:N69))="","-",(LOOKUP(Свод!$Q$338,Техничка!$B$58:$B$69,Техничка!N58:N69)))</f>
        <v>-</v>
      </c>
      <c r="O84" s="464" t="str">
        <f>IF((LOOKUP(Свод!$Q$338,Техничка!$B$58:$B$69,Техничка!O58:O69))="","-",(LOOKUP(Свод!$Q$338,Техничка!$B$58:$B$69,Техничка!O58:O69)))</f>
        <v>-</v>
      </c>
      <c r="P84" s="464" t="str">
        <f>IF((LOOKUP(Свод!$Q$338,Техничка!$B$58:$B$69,Техничка!P58:P69))="","-",(LOOKUP(Свод!$Q$338,Техничка!$B$58:$B$69,Техничка!P58:P69)))</f>
        <v>-</v>
      </c>
      <c r="Q84" s="464" t="str">
        <f>IF((LOOKUP(Свод!$Q$338,Техничка!$B$58:$B$69,Техничка!Q58:Q69))="","-",(LOOKUP(Свод!$Q$338,Техничка!$B$58:$B$69,Техничка!Q58:Q69)))</f>
        <v>-</v>
      </c>
      <c r="R84" s="464" t="str">
        <f>IF((LOOKUP(Свод!$Q$338,Техничка!$B$58:$B$69,Техничка!R58:R69))="","-",(LOOKUP(Свод!$Q$338,Техничка!$B$58:$B$69,Техничка!R58:R69)))</f>
        <v>-</v>
      </c>
      <c r="S84" s="464" t="str">
        <f>IF((LOOKUP(Свод!$Q$338,Техничка!$B$58:$B$69,Техничка!S58:S69))="","-",(LOOKUP(Свод!$Q$338,Техничка!$B$58:$B$69,Техничка!S58:S69)))</f>
        <v>-</v>
      </c>
      <c r="T84" s="464" t="str">
        <f>IF((LOOKUP(Свод!$Q$338,Техничка!$B$58:$B$69,Техничка!T58:T69))="","-",(LOOKUP(Свод!$Q$338,Техничка!$B$58:$B$69,Техничка!T58:T69)))</f>
        <v>-</v>
      </c>
      <c r="U84" s="464" t="str">
        <f>IF((LOOKUP(Свод!$Q$338,Техничка!$B$58:$B$69,Техничка!U58:U69))="","-",(LOOKUP(Свод!$Q$338,Техничка!$B$58:$B$69,Техничка!U58:U69)))</f>
        <v>-</v>
      </c>
      <c r="V84" s="464" t="str">
        <f>IF((LOOKUP(Свод!$Q$338,Техничка!$B$58:$B$69,Техничка!V58:V69))="","-",(LOOKUP(Свод!$Q$338,Техничка!$B$58:$B$69,Техничка!V58:V69)))</f>
        <v>-</v>
      </c>
      <c r="W84" s="464" t="str">
        <f>IF((LOOKUP(Свод!$Q$338,Техничка!$B$58:$B$69,Техничка!W58:W69))="","-",(LOOKUP(Свод!$Q$338,Техничка!$B$58:$B$69,Техничка!W58:W69)))</f>
        <v>-</v>
      </c>
      <c r="X84" s="464" t="str">
        <f>IF((LOOKUP(Свод!$Q$338,Техничка!$B$58:$B$69,Техничка!X58:X69))="","-",(LOOKUP(Свод!$Q$338,Техничка!$B$58:$B$69,Техничка!X58:X69)))</f>
        <v>-</v>
      </c>
      <c r="Y84" s="464" t="str">
        <f>IF((LOOKUP(Свод!$Q$338,Техничка!$B$58:$B$69,Техничка!Y58:Y69))="","-",(LOOKUP(Свод!$Q$338,Техничка!$B$58:$B$69,Техничка!Y58:Y69)))</f>
        <v>-</v>
      </c>
      <c r="Z84" s="464" t="str">
        <f>IF((LOOKUP(Свод!$Q$338,Техничка!$B$58:$B$69,Техничка!Z58:Z69))="","-",(LOOKUP(Свод!$Q$338,Техничка!$B$58:$B$69,Техничка!Z58:Z69)))</f>
        <v>-</v>
      </c>
      <c r="AA84" s="464" t="str">
        <f>IF((LOOKUP(Свод!$Q$338,Техничка!$B$58:$B$69,Техничка!AA58:AA69))="","-",(LOOKUP(Свод!$Q$338,Техничка!$B$58:$B$69,Техничка!AA58:AA69)))</f>
        <v>-</v>
      </c>
      <c r="AB84" s="464" t="str">
        <f>IF((LOOKUP(Свод!$Q$338,Техничка!$B$58:$B$69,Техничка!AB58:AB69))="","-",(LOOKUP(Свод!$Q$338,Техничка!$B$58:$B$69,Техничка!AB58:AB69)))</f>
        <v>-</v>
      </c>
      <c r="AC84" s="464" t="str">
        <f>IF((LOOKUP(Свод!$Q$338,Техничка!$B$58:$B$69,Техничка!AC58:AC69))="","-",(LOOKUP(Свод!$Q$338,Техничка!$B$58:$B$69,Техничка!AC58:AC69)))</f>
        <v>-</v>
      </c>
      <c r="AE84" s="464" t="str">
        <f>B85</f>
        <v>01.01.2023</v>
      </c>
      <c r="AF84" s="464">
        <f>LOOKUP(Свод!$Q$338,Техничка!$AE$58:$AE$69,Техничка!AF58:AF69)</f>
        <v>70.337500000000006</v>
      </c>
      <c r="AG84" s="464">
        <f>LOOKUP(Свод!$Q$338,Техничка!$AE$58:$AE$69,Техничка!AG58:AG69)</f>
        <v>75.655299999999997</v>
      </c>
      <c r="AH84" s="464">
        <f>LOOKUP(Свод!$Q$338,Техничка!$AE$58:$AE$69,Техничка!AH58:AH69)</f>
        <v>84.791899999999998</v>
      </c>
      <c r="AI84" s="464">
        <f>LOOKUP(Свод!$Q$338,Техничка!$AE$58:$AE$69,Техничка!AI58:AI69)</f>
        <v>0.530609</v>
      </c>
      <c r="AJ84" s="464">
        <f>LOOKUP(Свод!$Q$338,Техничка!$AE$58:$AE$69,Техничка!AJ58:AJ69)</f>
        <v>47.653700000000001</v>
      </c>
      <c r="AK84" s="464">
        <f>LOOKUP(Свод!$Q$338,Техничка!$AE$58:$AE$69,Техничка!AK58:AK69)</f>
        <v>76.180499999999995</v>
      </c>
      <c r="AL84" s="464">
        <f>LOOKUP(Свод!$Q$338,Техничка!$AE$58:$AE$69,Техничка!AL58:AL69)</f>
        <v>9.8949200000000008</v>
      </c>
      <c r="AM84" s="464">
        <f>LOOKUP(Свод!$Q$338,Техничка!$AE$58:$AE$69,Техничка!AM58:AM69)</f>
        <v>0.152583</v>
      </c>
      <c r="AN84" s="464">
        <f>LOOKUP(Свод!$Q$338,Техничка!$AE$58:$AE$69,Техничка!AN58:AN69)</f>
        <v>463.53888888888883</v>
      </c>
      <c r="AO84" s="464" t="e">
        <f>LOOKUP(Свод!$Q$338,Техничка!$AE$58:$AE$69,Техничка!AO58:AO69)</f>
        <v>#DIV/0!</v>
      </c>
      <c r="AP84" s="464" t="e">
        <f>LOOKUP(Свод!$Q$338,Техничка!$AE$58:$AE$69,Техничка!AP58:AP69)</f>
        <v>#DIV/0!</v>
      </c>
      <c r="AQ84" s="464" t="e">
        <f>LOOKUP(Свод!$Q$338,Техничка!$AE$58:$AE$69,Техничка!AQ58:AQ69)</f>
        <v>#DIV/0!</v>
      </c>
      <c r="AR84" s="464">
        <f>LOOKUP(Свод!$Q$338,Техничка!$AE$58:$AE$69,Техничка!AR58:AR69)</f>
        <v>8345.375</v>
      </c>
      <c r="AS84" s="464">
        <f>LOOKUP(Свод!$Q$338,Техничка!$AE$58:$AE$69,Техничка!AS58:AS69)</f>
        <v>3003.75</v>
      </c>
      <c r="AT84" s="464">
        <f>LOOKUP(Свод!$Q$338,Техничка!$AE$58:$AE$69,Техничка!AT58:AT69)</f>
        <v>29297.5</v>
      </c>
      <c r="AU84" s="464">
        <f>LOOKUP(Свод!$Q$338,Техничка!$AE$58:$AE$69,Техничка!AU58:AU69)</f>
        <v>2296.625</v>
      </c>
      <c r="AV84" s="464">
        <f>LOOKUP(Свод!$Q$338,Техничка!$AE$58:$AE$69,Техничка!AV58:AV69)</f>
        <v>2275</v>
      </c>
      <c r="AW84" s="464" t="e">
        <f>LOOKUP(Свод!$Q$338,Техничка!$AE$58:$AE$69,Техничка!AW58:AW69)</f>
        <v>#DIV/0!</v>
      </c>
      <c r="AX84" s="464" t="e">
        <f>LOOKUP(Свод!$Q$338,Техничка!$AE$58:$AE$69,Техничка!AX58:AX69)</f>
        <v>#DIV/0!</v>
      </c>
      <c r="AY84" s="464" t="e">
        <f>LOOKUP(Свод!$Q$338,Техничка!$AE$58:$AE$69,Техничка!AY58:AY69)</f>
        <v>#DIV/0!</v>
      </c>
      <c r="AZ84" s="464" t="e">
        <f>LOOKUP(Свод!$Q$338,Техничка!$AE$58:$AE$69,Техничка!AZ58:AZ69)</f>
        <v>#DIV/0!</v>
      </c>
      <c r="BA84" s="464">
        <f>LOOKUP(Свод!$Q$338,Техничка!$AE$58:$AE$69,Техничка!BA58:BA69)</f>
        <v>1846.6875</v>
      </c>
      <c r="BB84" s="464">
        <f>LOOKUP(Свод!$Q$338,Техничка!$AE$58:$AE$69,Техничка!BB58:BB69)</f>
        <v>23.862500000000001</v>
      </c>
      <c r="BC84" s="464" t="e">
        <f>LOOKUP(Свод!$Q$338,Техничка!$AE$58:$AE$69,Техничка!BC58:BC69)</f>
        <v>#DIV/0!</v>
      </c>
      <c r="BD84" s="464" t="e">
        <f>LOOKUP(Свод!$Q$338,Техничка!$AE$58:$AE$69,Техничка!BD58:BD69)</f>
        <v>#DIV/0!</v>
      </c>
      <c r="BE84" s="464" t="e">
        <f>LOOKUP(Свод!$Q$338,Техничка!$AE$58:$AE$69,Техничка!BE58:BE69)</f>
        <v>#DIV/0!</v>
      </c>
      <c r="BF84" s="464" t="e">
        <f>LOOKUP(Свод!$Q$338,Техничка!$AE$58:$AE$69,Техничка!BF58:BF69)</f>
        <v>#DIV/0!</v>
      </c>
    </row>
    <row r="85" spans="2:58" outlineLevel="1" x14ac:dyDescent="0.25">
      <c r="B85" s="47" t="str">
        <f>Свод!B338</f>
        <v>01.01.2023</v>
      </c>
      <c r="C85" s="465"/>
      <c r="D85" s="465"/>
      <c r="E85" s="465"/>
      <c r="F85" s="465"/>
      <c r="G85" s="465"/>
      <c r="H85" s="465"/>
      <c r="I85" s="465"/>
      <c r="J85" s="465"/>
      <c r="K85" s="465"/>
      <c r="L85" s="465"/>
      <c r="M85" s="465"/>
      <c r="N85" s="465"/>
      <c r="O85" s="465"/>
      <c r="P85" s="465"/>
      <c r="Q85" s="465"/>
      <c r="R85" s="465"/>
      <c r="S85" s="465"/>
      <c r="T85" s="465"/>
      <c r="U85" s="465"/>
      <c r="V85" s="465"/>
      <c r="W85" s="465"/>
      <c r="X85" s="465"/>
      <c r="Y85" s="465"/>
      <c r="Z85" s="465"/>
      <c r="AA85" s="465"/>
      <c r="AB85" s="465"/>
      <c r="AC85" s="465"/>
      <c r="AE85" s="465"/>
      <c r="AF85" s="465"/>
      <c r="AG85" s="465"/>
      <c r="AH85" s="465"/>
      <c r="AI85" s="465"/>
      <c r="AJ85" s="465"/>
      <c r="AK85" s="465"/>
      <c r="AL85" s="465"/>
      <c r="AM85" s="465"/>
      <c r="AN85" s="465"/>
      <c r="AO85" s="465"/>
      <c r="AP85" s="465"/>
      <c r="AQ85" s="465"/>
      <c r="AR85" s="465"/>
      <c r="AS85" s="465"/>
      <c r="AT85" s="465"/>
      <c r="AU85" s="465"/>
      <c r="AV85" s="465"/>
      <c r="AW85" s="465"/>
      <c r="AX85" s="465"/>
      <c r="AY85" s="465"/>
      <c r="AZ85" s="465"/>
      <c r="BA85" s="465"/>
      <c r="BB85" s="465"/>
      <c r="BC85" s="465"/>
      <c r="BD85" s="465"/>
      <c r="BE85" s="465"/>
      <c r="BF85" s="465"/>
    </row>
    <row r="86" spans="2:58" ht="30" outlineLevel="1" x14ac:dyDescent="0.25">
      <c r="B86" s="48" t="s">
        <v>87</v>
      </c>
      <c r="C86" s="464">
        <f>IF((LOOKUP(Свод!$Q$339,Техничка!$B$70:$B$81,Техничка!C70:C81))="","-",(LOOKUP(Свод!$Q$339,Техничка!$B$70:$B$81,Техничка!C70:C81)))</f>
        <v>70.337500000000006</v>
      </c>
      <c r="D86" s="464">
        <f>IF((LOOKUP(Свод!$Q$339,Техничка!$B$70:$B$81,Техничка!D70:D81))="","-",(LOOKUP(Свод!$Q$339,Техничка!$B$70:$B$81,Техничка!D70:D81)))</f>
        <v>75.655299999999997</v>
      </c>
      <c r="E86" s="464">
        <f>IF((LOOKUP(Свод!$Q$339,Техничка!$B$70:$B$81,Техничка!E70:E81))="","-",(LOOKUP(Свод!$Q$339,Техничка!$B$70:$B$81,Техничка!E70:E81)))</f>
        <v>84.791899999999998</v>
      </c>
      <c r="F86" s="464">
        <f>IF((LOOKUP(Свод!$Q$339,Техничка!$B$70:$B$81,Техничка!F70:F81))="","-",(LOOKUP(Свод!$Q$339,Техничка!$B$70:$B$81,Техничка!F70:F81)))</f>
        <v>0.530609</v>
      </c>
      <c r="G86" s="464">
        <f>IF((LOOKUP(Свод!$Q$339,Техничка!$B$70:$B$81,Техничка!G70:G81))="","-",(LOOKUP(Свод!$Q$339,Техничка!$B$70:$B$81,Техничка!G70:G81)))</f>
        <v>47.653700000000001</v>
      </c>
      <c r="H86" s="464">
        <f>IF((LOOKUP(Свод!$Q$339,Техничка!$B$70:$B$81,Техничка!H70:H81))="","-",(LOOKUP(Свод!$Q$339,Техничка!$B$70:$B$81,Техничка!H70:H81)))</f>
        <v>76.180499999999995</v>
      </c>
      <c r="I86" s="464">
        <f>IF((LOOKUP(Свод!$Q$339,Техничка!$B$70:$B$81,Техничка!I70:I81))="","-",(LOOKUP(Свод!$Q$339,Техничка!$B$70:$B$81,Техничка!I70:I81)))</f>
        <v>9.8949200000000008</v>
      </c>
      <c r="J86" s="464">
        <f>IF((LOOKUP(Свод!$Q$339,Техничка!$B$70:$B$81,Техничка!J70:J81))="","-",(LOOKUP(Свод!$Q$339,Техничка!$B$70:$B$81,Техничка!J70:J81)))</f>
        <v>0.152583</v>
      </c>
      <c r="K86" s="464">
        <f>IF((LOOKUP(Свод!$Q$339,Техничка!$B$70:$B$81,Техничка!K70:K81))="","-",(LOOKUP(Свод!$Q$339,Техничка!$B$70:$B$81,Техничка!K70:K81)))</f>
        <v>462.65</v>
      </c>
      <c r="L86" s="464">
        <f>IF((LOOKUP(Свод!$Q$339,Техничка!$B$70:$B$81,Техничка!L70:L81))="","-",(LOOKUP(Свод!$Q$339,Техничка!$B$70:$B$81,Техничка!L70:L81)))</f>
        <v>0</v>
      </c>
      <c r="M86" s="464" t="str">
        <f>IF((LOOKUP(Свод!$Q$339,Техничка!$B$70:$B$81,Техничка!M70:M81))="","-",(LOOKUP(Свод!$Q$339,Техничка!$B$70:$B$81,Техничка!M70:M81)))</f>
        <v>-</v>
      </c>
      <c r="N86" s="464" t="str">
        <f>IF((LOOKUP(Свод!$Q$339,Техничка!$B$70:$B$81,Техничка!N70:N81))="","-",(LOOKUP(Свод!$Q$339,Техничка!$B$70:$B$81,Техничка!N70:N81)))</f>
        <v>-</v>
      </c>
      <c r="O86" s="464" t="str">
        <f>IF((LOOKUP(Свод!$Q$339,Техничка!$B$70:$B$81,Техничка!O70:O81))="","-",(LOOKUP(Свод!$Q$339,Техничка!$B$70:$B$81,Техничка!O70:O81)))</f>
        <v>-</v>
      </c>
      <c r="P86" s="464" t="str">
        <f>IF((LOOKUP(Свод!$Q$339,Техничка!$B$70:$B$81,Техничка!P70:P81))="","-",(LOOKUP(Свод!$Q$339,Техничка!$B$70:$B$81,Техничка!P70:P81)))</f>
        <v>-</v>
      </c>
      <c r="Q86" s="464" t="str">
        <f>IF((LOOKUP(Свод!$Q$339,Техничка!$B$70:$B$81,Техничка!Q70:Q81))="","-",(LOOKUP(Свод!$Q$339,Техничка!$B$70:$B$81,Техничка!Q70:Q81)))</f>
        <v>-</v>
      </c>
      <c r="R86" s="464" t="str">
        <f>IF((LOOKUP(Свод!$Q$339,Техничка!$B$70:$B$81,Техничка!R70:R81))="","-",(LOOKUP(Свод!$Q$339,Техничка!$B$70:$B$81,Техничка!R70:R81)))</f>
        <v>-</v>
      </c>
      <c r="S86" s="464" t="str">
        <f>IF((LOOKUP(Свод!$Q$339,Техничка!$B$70:$B$81,Техничка!S70:S81))="","-",(LOOKUP(Свод!$Q$339,Техничка!$B$70:$B$81,Техничка!S70:S81)))</f>
        <v>-</v>
      </c>
      <c r="T86" s="464" t="str">
        <f>IF((LOOKUP(Свод!$Q$339,Техничка!$B$70:$B$81,Техничка!T70:T81))="","-",(LOOKUP(Свод!$Q$339,Техничка!$B$70:$B$81,Техничка!T70:T81)))</f>
        <v>-</v>
      </c>
      <c r="U86" s="464" t="str">
        <f>IF((LOOKUP(Свод!$Q$339,Техничка!$B$70:$B$81,Техничка!U70:U81))="","-",(LOOKUP(Свод!$Q$339,Техничка!$B$70:$B$81,Техничка!U70:U81)))</f>
        <v>-</v>
      </c>
      <c r="V86" s="464" t="str">
        <f>IF((LOOKUP(Свод!$Q$339,Техничка!$B$70:$B$81,Техничка!V70:V81))="","-",(LOOKUP(Свод!$Q$339,Техничка!$B$70:$B$81,Техничка!V70:V81)))</f>
        <v>-</v>
      </c>
      <c r="W86" s="464" t="str">
        <f>IF((LOOKUP(Свод!$Q$339,Техничка!$B$70:$B$81,Техничка!W70:W81))="","-",(LOOKUP(Свод!$Q$339,Техничка!$B$70:$B$81,Техничка!W70:W81)))</f>
        <v>-</v>
      </c>
      <c r="X86" s="464" t="str">
        <f>IF((LOOKUP(Свод!$Q$339,Техничка!$B$70:$B$81,Техничка!X70:X81))="","-",(LOOKUP(Свод!$Q$339,Техничка!$B$70:$B$81,Техничка!X70:X81)))</f>
        <v>-</v>
      </c>
      <c r="Y86" s="464" t="str">
        <f>IF((LOOKUP(Свод!$Q$339,Техничка!$B$70:$B$81,Техничка!Y70:Y81))="","-",(LOOKUP(Свод!$Q$339,Техничка!$B$70:$B$81,Техничка!Y70:Y81)))</f>
        <v>-</v>
      </c>
      <c r="Z86" s="464" t="str">
        <f>IF((LOOKUP(Свод!$Q$339,Техничка!$B$70:$B$81,Техничка!Z70:Z81))="","-",(LOOKUP(Свод!$Q$339,Техничка!$B$70:$B$81,Техничка!Z70:Z81)))</f>
        <v>-</v>
      </c>
      <c r="AA86" s="464" t="str">
        <f>IF((LOOKUP(Свод!$Q$339,Техничка!$B$70:$B$81,Техничка!AA70:AA81))="","-",(LOOKUP(Свод!$Q$339,Техничка!$B$70:$B$81,Техничка!AA70:AA81)))</f>
        <v>-</v>
      </c>
      <c r="AB86" s="464">
        <f>IF((LOOKUP(Свод!$Q$339,Техничка!$B$70:$B$81,Техничка!AB70:AB81))="","-",(LOOKUP(Свод!$Q$339,Техничка!$B$70:$B$81,Техничка!AB70:AB81)))</f>
        <v>0</v>
      </c>
      <c r="AC86" s="464">
        <f>IF((LOOKUP(Свод!$Q$339,Техничка!$B$70:$B$81,Техничка!AC70:AC81))="","-",(LOOKUP(Свод!$Q$339,Техничка!$B$70:$B$81,Техничка!AC70:AC81)))</f>
        <v>0</v>
      </c>
      <c r="AE86" s="464" t="str">
        <f>B87</f>
        <v>02.01.2023</v>
      </c>
      <c r="AF86" s="464">
        <f>LOOKUP(Свод!$Q$339,Техничка!$AE$70:$AE$81,Техничка!AF70:AF81)</f>
        <v>70.337500000000006</v>
      </c>
      <c r="AG86" s="464">
        <f>LOOKUP(Свод!$Q$339,Техничка!$AE$70:$AE$81,Техничка!AG70:AG81)</f>
        <v>75.655299999999997</v>
      </c>
      <c r="AH86" s="464">
        <f>LOOKUP(Свод!$Q$339,Техничка!$AE$70:$AE$81,Техничка!AH70:AH81)</f>
        <v>84.791899999999998</v>
      </c>
      <c r="AI86" s="464">
        <f>LOOKUP(Свод!$Q$339,Техничка!$AE$70:$AE$81,Техничка!AI70:AI81)</f>
        <v>0.530609</v>
      </c>
      <c r="AJ86" s="464">
        <f>LOOKUP(Свод!$Q$339,Техничка!$AE$70:$AE$81,Техничка!AJ70:AJ81)</f>
        <v>47.653700000000001</v>
      </c>
      <c r="AK86" s="464">
        <f>LOOKUP(Свод!$Q$339,Техничка!$AE$70:$AE$81,Техничка!AK70:AK81)</f>
        <v>76.180499999999995</v>
      </c>
      <c r="AL86" s="464">
        <f>LOOKUP(Свод!$Q$339,Техничка!$AE$70:$AE$81,Техничка!AL70:AL81)</f>
        <v>9.8949200000000008</v>
      </c>
      <c r="AM86" s="464">
        <f>LOOKUP(Свод!$Q$339,Техничка!$AE$70:$AE$81,Техничка!AM70:AM81)</f>
        <v>0.152583</v>
      </c>
      <c r="AN86" s="464">
        <f>LOOKUP(Свод!$Q$339,Техничка!$AE$70:$AE$81,Техничка!AN70:AN81)</f>
        <v>463.53888888888883</v>
      </c>
      <c r="AO86" s="464" t="e">
        <f>LOOKUP(Свод!$Q$339,Техничка!$AE$70:$AE$81,Техничка!AO70:AO81)</f>
        <v>#DIV/0!</v>
      </c>
      <c r="AP86" s="464" t="e">
        <f>LOOKUP(Свод!$Q$339,Техничка!$AE$70:$AE$81,Техничка!AP70:AP81)</f>
        <v>#DIV/0!</v>
      </c>
      <c r="AQ86" s="464" t="e">
        <f>LOOKUP(Свод!$Q$339,Техничка!$AE$70:$AE$81,Техничка!AQ70:AQ81)</f>
        <v>#DIV/0!</v>
      </c>
      <c r="AR86" s="464">
        <f>LOOKUP(Свод!$Q$339,Техничка!$AE$70:$AE$81,Техничка!AR70:AR81)</f>
        <v>8345.375</v>
      </c>
      <c r="AS86" s="464">
        <f>LOOKUP(Свод!$Q$339,Техничка!$AE$70:$AE$81,Техничка!AS70:AS81)</f>
        <v>3003.75</v>
      </c>
      <c r="AT86" s="464">
        <f>LOOKUP(Свод!$Q$339,Техничка!$AE$70:$AE$81,Техничка!AT70:AT81)</f>
        <v>29297.5</v>
      </c>
      <c r="AU86" s="464">
        <f>LOOKUP(Свод!$Q$339,Техничка!$AE$70:$AE$81,Техничка!AU70:AU81)</f>
        <v>2296.625</v>
      </c>
      <c r="AV86" s="464">
        <f>LOOKUP(Свод!$Q$339,Техничка!$AE$70:$AE$81,Техничка!AV70:AV81)</f>
        <v>2275</v>
      </c>
      <c r="AW86" s="464" t="e">
        <f>LOOKUP(Свод!$Q$339,Техничка!$AE$70:$AE$81,Техничка!AW70:AW81)</f>
        <v>#DIV/0!</v>
      </c>
      <c r="AX86" s="464" t="e">
        <f>LOOKUP(Свод!$Q$339,Техничка!$AE$70:$AE$81,Техничка!AX70:AX81)</f>
        <v>#DIV/0!</v>
      </c>
      <c r="AY86" s="464" t="e">
        <f>LOOKUP(Свод!$Q$339,Техничка!$AE$70:$AE$81,Техничка!AY70:AY81)</f>
        <v>#DIV/0!</v>
      </c>
      <c r="AZ86" s="464" t="e">
        <f>LOOKUP(Свод!$Q$339,Техничка!$AE$70:$AE$81,Техничка!AZ70:AZ81)</f>
        <v>#DIV/0!</v>
      </c>
      <c r="BA86" s="464">
        <f>LOOKUP(Свод!$Q$339,Техничка!$AE$70:$AE$81,Техничка!BA70:BA81)</f>
        <v>1846.6875</v>
      </c>
      <c r="BB86" s="464">
        <f>LOOKUP(Свод!$Q$339,Техничка!$AE$70:$AE$81,Техничка!BB70:BB81)</f>
        <v>23.862500000000001</v>
      </c>
      <c r="BC86" s="464" t="e">
        <f>LOOKUP(Свод!$Q$339,Техничка!$AE$70:$AE$81,Техничка!BC70:BC81)</f>
        <v>#DIV/0!</v>
      </c>
      <c r="BD86" s="464" t="e">
        <f>LOOKUP(Свод!$Q$339,Техничка!$AE$70:$AE$81,Техничка!BD70:BD81)</f>
        <v>#DIV/0!</v>
      </c>
      <c r="BE86" s="464" t="e">
        <f>LOOKUP(Свод!$Q$339,Техничка!$AE$70:$AE$81,Техничка!BE70:BE81)</f>
        <v>#DIV/0!</v>
      </c>
      <c r="BF86" s="464" t="e">
        <f>LOOKUP(Свод!$Q$339,Техничка!$AE$70:$AE$81,Техничка!BF70:BF81)</f>
        <v>#DIV/0!</v>
      </c>
    </row>
    <row r="87" spans="2:58" outlineLevel="1" x14ac:dyDescent="0.25">
      <c r="B87" s="47" t="str">
        <f>Свод!B339</f>
        <v>02.01.2023</v>
      </c>
      <c r="C87" s="465"/>
      <c r="D87" s="465"/>
      <c r="E87" s="465"/>
      <c r="F87" s="465"/>
      <c r="G87" s="465"/>
      <c r="H87" s="465"/>
      <c r="I87" s="465"/>
      <c r="J87" s="465"/>
      <c r="K87" s="465"/>
      <c r="L87" s="465"/>
      <c r="M87" s="465"/>
      <c r="N87" s="465"/>
      <c r="O87" s="465"/>
      <c r="P87" s="465"/>
      <c r="Q87" s="465"/>
      <c r="R87" s="465"/>
      <c r="S87" s="465"/>
      <c r="T87" s="465"/>
      <c r="U87" s="465"/>
      <c r="V87" s="465"/>
      <c r="W87" s="465"/>
      <c r="X87" s="465"/>
      <c r="Y87" s="465"/>
      <c r="Z87" s="465"/>
      <c r="AA87" s="465"/>
      <c r="AB87" s="465"/>
      <c r="AC87" s="465"/>
      <c r="AE87" s="465"/>
      <c r="AF87" s="465"/>
      <c r="AG87" s="465"/>
      <c r="AH87" s="465"/>
      <c r="AI87" s="465"/>
      <c r="AJ87" s="465"/>
      <c r="AK87" s="465"/>
      <c r="AL87" s="465"/>
      <c r="AM87" s="465"/>
      <c r="AN87" s="465"/>
      <c r="AO87" s="465"/>
      <c r="AP87" s="465"/>
      <c r="AQ87" s="465"/>
      <c r="AR87" s="465"/>
      <c r="AS87" s="465"/>
      <c r="AT87" s="465"/>
      <c r="AU87" s="465"/>
      <c r="AV87" s="465"/>
      <c r="AW87" s="465"/>
      <c r="AX87" s="465"/>
      <c r="AY87" s="465"/>
      <c r="AZ87" s="465"/>
      <c r="BA87" s="465"/>
      <c r="BB87" s="465"/>
      <c r="BC87" s="465"/>
      <c r="BD87" s="465"/>
      <c r="BE87" s="465"/>
      <c r="BF87" s="465"/>
    </row>
    <row r="88" spans="2:58" ht="30" outlineLevel="1" x14ac:dyDescent="0.25">
      <c r="B88" s="46" t="s">
        <v>86</v>
      </c>
      <c r="C88" s="468"/>
      <c r="D88" s="468"/>
      <c r="E88" s="468"/>
      <c r="F88" s="468"/>
      <c r="G88" s="468"/>
      <c r="H88" s="468"/>
      <c r="I88" s="468"/>
      <c r="J88" s="468"/>
      <c r="K88" s="468"/>
      <c r="L88" s="468"/>
      <c r="M88" s="468"/>
      <c r="N88" s="468"/>
      <c r="O88" s="479" t="str">
        <f>IF(IFERROR(C84*O84,0)=0,"-",IFERROR(C84*O84,0))</f>
        <v>-</v>
      </c>
      <c r="P88" s="479" t="str">
        <f>IF(IFERROR(C84*P84,0)=0,"-",IFERROR(C84*P84,0))</f>
        <v>-</v>
      </c>
      <c r="Q88" s="479" t="str">
        <f>IF(IFERROR(C84*Q84,0)=0,"-",IFERROR(C84*Q84,0))</f>
        <v>-</v>
      </c>
      <c r="R88" s="479" t="str">
        <f>IF(IFERROR(C84*R84,0)=0,"-",IFERROR(C84*R84,0))</f>
        <v>-</v>
      </c>
      <c r="S88" s="479" t="str">
        <f>IF(IFERROR(C84*S84,0)=0,"-",IFERROR(C84*S84,0))</f>
        <v>-</v>
      </c>
      <c r="T88" s="479" t="str">
        <f>IF(IFERROR(C84*T84,0)=0,"-",IFERROR(C84*T84,0))</f>
        <v>-</v>
      </c>
      <c r="U88" s="479" t="str">
        <f>IF(IFERROR(C84*U84,0)=0,"-",IFERROR(C84*U84,0))</f>
        <v>-</v>
      </c>
      <c r="V88" s="479" t="str">
        <f>IF(IFERROR(C84*V84,0)=0,"-",IFERROR(C84*V84,0))</f>
        <v>-</v>
      </c>
      <c r="W88" s="479" t="str">
        <f>IF(IFERROR(C84*W84,0)=0,"-",IFERROR(C84*W84,0))</f>
        <v>-</v>
      </c>
      <c r="X88" s="479" t="str">
        <f>IF(IFERROR(C84*X84,0)=0,"-",IFERROR(C84*X84,0))</f>
        <v>-</v>
      </c>
      <c r="Y88" s="479" t="str">
        <f>IF(IFERROR(C84*Y84,0)=0,"-",IFERROR(C84*Y84,0))</f>
        <v>-</v>
      </c>
      <c r="Z88" s="479" t="str">
        <f>IF(IFERROR(D84*Z84,0)=0,"-",IFERROR(D84*Z84,0))</f>
        <v>-</v>
      </c>
      <c r="AA88" s="479" t="str">
        <f>IF(IFERROR(E84*AA84,0)=0,"-",IFERROR(E84*AA84,0))</f>
        <v>-</v>
      </c>
      <c r="AB88" s="479" t="str">
        <f>IF(IFERROR(F84*AB84,0)=0,"-",IFERROR(F84*AB84,0))</f>
        <v>-</v>
      </c>
      <c r="AC88" s="479" t="str">
        <f>IF(IFERROR(G84*AC84,0)=0,"-",IFERROR(G84*AC84,0))</f>
        <v>-</v>
      </c>
      <c r="AE88" s="484" t="s">
        <v>185</v>
      </c>
      <c r="AF88" s="468">
        <f t="shared" ref="AF88:AP88" si="12">IFERROR(ROUND((C84/AF84*100)-100,3),0)</f>
        <v>0</v>
      </c>
      <c r="AG88" s="468">
        <f t="shared" si="12"/>
        <v>0</v>
      </c>
      <c r="AH88" s="468">
        <f t="shared" si="12"/>
        <v>0</v>
      </c>
      <c r="AI88" s="468">
        <f t="shared" si="12"/>
        <v>0</v>
      </c>
      <c r="AJ88" s="468">
        <f t="shared" si="12"/>
        <v>0</v>
      </c>
      <c r="AK88" s="468">
        <f t="shared" si="12"/>
        <v>0</v>
      </c>
      <c r="AL88" s="468">
        <f t="shared" si="12"/>
        <v>0</v>
      </c>
      <c r="AM88" s="468">
        <f t="shared" si="12"/>
        <v>0</v>
      </c>
      <c r="AN88" s="468">
        <f t="shared" si="12"/>
        <v>-0.192</v>
      </c>
      <c r="AO88" s="468">
        <f t="shared" si="12"/>
        <v>0</v>
      </c>
      <c r="AP88" s="468">
        <f t="shared" si="12"/>
        <v>0</v>
      </c>
      <c r="AQ88" s="468">
        <f>IFERROR(ROUND((O84/AQ84*100)-100,3),0)</f>
        <v>0</v>
      </c>
      <c r="AR88" s="468">
        <f t="shared" ref="AR88:BF88" si="13">IFERROR(ROUND((O84/AR84*100)-100,3),0)</f>
        <v>0</v>
      </c>
      <c r="AS88" s="468">
        <f t="shared" si="13"/>
        <v>0</v>
      </c>
      <c r="AT88" s="468">
        <f t="shared" si="13"/>
        <v>0</v>
      </c>
      <c r="AU88" s="468">
        <f t="shared" si="13"/>
        <v>0</v>
      </c>
      <c r="AV88" s="468">
        <f t="shared" si="13"/>
        <v>0</v>
      </c>
      <c r="AW88" s="468">
        <f t="shared" si="13"/>
        <v>0</v>
      </c>
      <c r="AX88" s="468">
        <f t="shared" si="13"/>
        <v>0</v>
      </c>
      <c r="AY88" s="468">
        <f t="shared" si="13"/>
        <v>0</v>
      </c>
      <c r="AZ88" s="468">
        <f t="shared" si="13"/>
        <v>0</v>
      </c>
      <c r="BA88" s="468">
        <f t="shared" si="13"/>
        <v>0</v>
      </c>
      <c r="BB88" s="468">
        <f t="shared" si="13"/>
        <v>0</v>
      </c>
      <c r="BC88" s="468">
        <f t="shared" si="13"/>
        <v>0</v>
      </c>
      <c r="BD88" s="468">
        <f t="shared" si="13"/>
        <v>0</v>
      </c>
      <c r="BE88" s="468">
        <f t="shared" si="13"/>
        <v>0</v>
      </c>
      <c r="BF88" s="468">
        <f t="shared" si="13"/>
        <v>0</v>
      </c>
    </row>
    <row r="89" spans="2:58" outlineLevel="1" x14ac:dyDescent="0.25">
      <c r="B89" s="45" t="str">
        <f>Свод!B338</f>
        <v>01.01.2023</v>
      </c>
      <c r="C89" s="465"/>
      <c r="D89" s="465"/>
      <c r="E89" s="465"/>
      <c r="F89" s="465"/>
      <c r="G89" s="465"/>
      <c r="H89" s="465"/>
      <c r="I89" s="465"/>
      <c r="J89" s="465"/>
      <c r="K89" s="465"/>
      <c r="L89" s="465"/>
      <c r="M89" s="465"/>
      <c r="N89" s="465"/>
      <c r="O89" s="465"/>
      <c r="P89" s="465"/>
      <c r="Q89" s="465"/>
      <c r="R89" s="465"/>
      <c r="S89" s="465"/>
      <c r="T89" s="465"/>
      <c r="U89" s="465"/>
      <c r="V89" s="465"/>
      <c r="W89" s="465"/>
      <c r="X89" s="465"/>
      <c r="Y89" s="465"/>
      <c r="Z89" s="465"/>
      <c r="AA89" s="465"/>
      <c r="AB89" s="465"/>
      <c r="AC89" s="465"/>
      <c r="AE89" s="485"/>
      <c r="AF89" s="469"/>
      <c r="AG89" s="469"/>
      <c r="AH89" s="469"/>
      <c r="AI89" s="469"/>
      <c r="AJ89" s="469"/>
      <c r="AK89" s="469"/>
      <c r="AL89" s="469"/>
      <c r="AM89" s="469"/>
      <c r="AN89" s="469"/>
      <c r="AO89" s="469"/>
      <c r="AP89" s="469"/>
      <c r="AQ89" s="469"/>
      <c r="AR89" s="469"/>
      <c r="AS89" s="469"/>
      <c r="AT89" s="469"/>
      <c r="AU89" s="469"/>
      <c r="AV89" s="469"/>
      <c r="AW89" s="469"/>
      <c r="AX89" s="469"/>
      <c r="AY89" s="469"/>
      <c r="AZ89" s="469"/>
      <c r="BA89" s="469"/>
      <c r="BB89" s="469"/>
      <c r="BC89" s="469"/>
      <c r="BD89" s="469"/>
      <c r="BE89" s="469"/>
      <c r="BF89" s="469"/>
    </row>
    <row r="90" spans="2:58" ht="30" outlineLevel="1" x14ac:dyDescent="0.25">
      <c r="B90" s="46" t="s">
        <v>86</v>
      </c>
      <c r="C90" s="468"/>
      <c r="D90" s="468"/>
      <c r="E90" s="468"/>
      <c r="F90" s="468"/>
      <c r="G90" s="468"/>
      <c r="H90" s="468"/>
      <c r="I90" s="468"/>
      <c r="J90" s="468"/>
      <c r="K90" s="468"/>
      <c r="L90" s="468"/>
      <c r="M90" s="468"/>
      <c r="N90" s="468"/>
      <c r="O90" s="479" t="str">
        <f>IF(IFERROR(C86*O86,0)=0,"-",IFERROR(C86*O86,0))</f>
        <v>-</v>
      </c>
      <c r="P90" s="479" t="str">
        <f>IF(IFERROR(C86*P86,0)=0,"-",IFERROR(C86*P86,0))</f>
        <v>-</v>
      </c>
      <c r="Q90" s="479" t="str">
        <f>IF(IFERROR(C86*Q86,0)=0,"-",IFERROR(C86*Q86,0))</f>
        <v>-</v>
      </c>
      <c r="R90" s="479" t="str">
        <f>IF(IFERROR(C86*R86,0)=0,"-",IFERROR(C86*R86,0))</f>
        <v>-</v>
      </c>
      <c r="S90" s="479" t="str">
        <f>IF(IFERROR(C86*S86,0)=0,"-",IFERROR(C86*S86,0))</f>
        <v>-</v>
      </c>
      <c r="T90" s="479" t="str">
        <f>IF(IFERROR(C86*T86,0)=0,"-",IFERROR(C86*T86,0))</f>
        <v>-</v>
      </c>
      <c r="U90" s="479" t="str">
        <f>IF(IFERROR(C86*U86,0)=0,"-",IFERROR(C86*U86,0))</f>
        <v>-</v>
      </c>
      <c r="V90" s="479" t="str">
        <f>IF(IFERROR(C86*V86,0)=0,"-",IFERROR(C86*V86,0))</f>
        <v>-</v>
      </c>
      <c r="W90" s="479" t="str">
        <f>IF(IFERROR(C86*W86,0)=0,"-",IFERROR(C86*W86,0))</f>
        <v>-</v>
      </c>
      <c r="X90" s="479" t="str">
        <f>IF(IFERROR(C86*X86,0)=0,"-",IFERROR(C86*X86,0))</f>
        <v>-</v>
      </c>
      <c r="Y90" s="479" t="str">
        <f>IF(IFERROR(C86*Y86,0)=0,"-",IFERROR(C86*Y86,0))</f>
        <v>-</v>
      </c>
      <c r="Z90" s="479" t="str">
        <f>IF(IFERROR(D86*Z86,0)=0,"-",IFERROR(D86*Z86,0))</f>
        <v>-</v>
      </c>
      <c r="AA90" s="479" t="str">
        <f>IF(IFERROR(E86*AA86,0)=0,"-",IFERROR(E86*AA86,0))</f>
        <v>-</v>
      </c>
      <c r="AB90" s="479" t="str">
        <f>IF(IFERROR(F86*AB86,0)=0,"-",IFERROR(F86*AB86,0))</f>
        <v>-</v>
      </c>
      <c r="AC90" s="479" t="str">
        <f>IF(IFERROR(G86*AC86,0)=0,"-",IFERROR(G86*AC86,0))</f>
        <v>-</v>
      </c>
      <c r="AE90" s="485"/>
      <c r="AF90" s="468">
        <f t="shared" ref="AF90:AP90" si="14">IFERROR(ROUND((C86/AF86*100)-100,3),0)</f>
        <v>0</v>
      </c>
      <c r="AG90" s="468">
        <f t="shared" si="14"/>
        <v>0</v>
      </c>
      <c r="AH90" s="468">
        <f t="shared" si="14"/>
        <v>0</v>
      </c>
      <c r="AI90" s="468">
        <f t="shared" si="14"/>
        <v>0</v>
      </c>
      <c r="AJ90" s="468">
        <f t="shared" si="14"/>
        <v>0</v>
      </c>
      <c r="AK90" s="468">
        <f t="shared" si="14"/>
        <v>0</v>
      </c>
      <c r="AL90" s="468">
        <f t="shared" si="14"/>
        <v>0</v>
      </c>
      <c r="AM90" s="468">
        <f t="shared" si="14"/>
        <v>0</v>
      </c>
      <c r="AN90" s="468">
        <f t="shared" si="14"/>
        <v>-0.192</v>
      </c>
      <c r="AO90" s="468">
        <f t="shared" si="14"/>
        <v>0</v>
      </c>
      <c r="AP90" s="468">
        <f t="shared" si="14"/>
        <v>0</v>
      </c>
      <c r="AQ90" s="468">
        <f>IFERROR(ROUND((O86/AQ86*100)-100,3),0)</f>
        <v>0</v>
      </c>
      <c r="AR90" s="468">
        <f t="shared" ref="AR90:BF90" si="15">IFERROR(ROUND((O86/AR86*100)-100,3),0)</f>
        <v>0</v>
      </c>
      <c r="AS90" s="468">
        <f t="shared" si="15"/>
        <v>0</v>
      </c>
      <c r="AT90" s="468">
        <f t="shared" si="15"/>
        <v>0</v>
      </c>
      <c r="AU90" s="468">
        <f t="shared" si="15"/>
        <v>0</v>
      </c>
      <c r="AV90" s="468">
        <f t="shared" si="15"/>
        <v>0</v>
      </c>
      <c r="AW90" s="468">
        <f t="shared" si="15"/>
        <v>0</v>
      </c>
      <c r="AX90" s="468">
        <f t="shared" si="15"/>
        <v>0</v>
      </c>
      <c r="AY90" s="468">
        <f t="shared" si="15"/>
        <v>0</v>
      </c>
      <c r="AZ90" s="468">
        <f t="shared" si="15"/>
        <v>0</v>
      </c>
      <c r="BA90" s="468">
        <f t="shared" si="15"/>
        <v>0</v>
      </c>
      <c r="BB90" s="468">
        <f t="shared" si="15"/>
        <v>0</v>
      </c>
      <c r="BC90" s="468">
        <f t="shared" si="15"/>
        <v>0</v>
      </c>
      <c r="BD90" s="468">
        <f t="shared" si="15"/>
        <v>0</v>
      </c>
      <c r="BE90" s="468">
        <f t="shared" si="15"/>
        <v>0</v>
      </c>
      <c r="BF90" s="468">
        <f t="shared" si="15"/>
        <v>0</v>
      </c>
    </row>
    <row r="91" spans="2:58" outlineLevel="1" x14ac:dyDescent="0.25">
      <c r="B91" s="45" t="str">
        <f>Свод!B339</f>
        <v>02.01.2023</v>
      </c>
      <c r="C91" s="465"/>
      <c r="D91" s="465"/>
      <c r="E91" s="465"/>
      <c r="F91" s="465"/>
      <c r="G91" s="465"/>
      <c r="H91" s="465"/>
      <c r="I91" s="465"/>
      <c r="J91" s="465"/>
      <c r="K91" s="465"/>
      <c r="L91" s="465"/>
      <c r="M91" s="465"/>
      <c r="N91" s="465"/>
      <c r="O91" s="465"/>
      <c r="P91" s="465"/>
      <c r="Q91" s="465"/>
      <c r="R91" s="465"/>
      <c r="S91" s="465"/>
      <c r="T91" s="465"/>
      <c r="U91" s="465"/>
      <c r="V91" s="465"/>
      <c r="W91" s="465"/>
      <c r="X91" s="465"/>
      <c r="Y91" s="465"/>
      <c r="Z91" s="465"/>
      <c r="AA91" s="465"/>
      <c r="AB91" s="465"/>
      <c r="AC91" s="465"/>
      <c r="AE91" s="486"/>
      <c r="AF91" s="469"/>
      <c r="AG91" s="469"/>
      <c r="AH91" s="469"/>
      <c r="AI91" s="469"/>
      <c r="AJ91" s="469"/>
      <c r="AK91" s="469"/>
      <c r="AL91" s="469"/>
      <c r="AM91" s="469"/>
      <c r="AN91" s="469"/>
      <c r="AO91" s="469"/>
      <c r="AP91" s="469"/>
      <c r="AQ91" s="469"/>
      <c r="AR91" s="469"/>
      <c r="AS91" s="469"/>
      <c r="AT91" s="469"/>
      <c r="AU91" s="469"/>
      <c r="AV91" s="469"/>
      <c r="AW91" s="469"/>
      <c r="AX91" s="469"/>
      <c r="AY91" s="469"/>
      <c r="AZ91" s="469"/>
      <c r="BA91" s="469"/>
      <c r="BB91" s="469"/>
      <c r="BC91" s="469"/>
      <c r="BD91" s="469"/>
      <c r="BE91" s="469"/>
      <c r="BF91" s="469"/>
    </row>
    <row r="92" spans="2:58" ht="15" customHeight="1" outlineLevel="1" x14ac:dyDescent="0.25">
      <c r="AD92" s="487" t="s">
        <v>186</v>
      </c>
      <c r="AE92" s="466">
        <f t="shared" ref="AE92:BE92" si="16">IF(AF88=-100,"-",AF88)</f>
        <v>0</v>
      </c>
      <c r="AF92" s="466">
        <f t="shared" si="16"/>
        <v>0</v>
      </c>
      <c r="AG92" s="466">
        <f t="shared" si="16"/>
        <v>0</v>
      </c>
      <c r="AH92" s="466">
        <f t="shared" si="16"/>
        <v>0</v>
      </c>
      <c r="AI92" s="466">
        <f t="shared" si="16"/>
        <v>0</v>
      </c>
      <c r="AJ92" s="466">
        <f t="shared" si="16"/>
        <v>0</v>
      </c>
      <c r="AK92" s="466">
        <f t="shared" si="16"/>
        <v>0</v>
      </c>
      <c r="AL92" s="466">
        <f t="shared" si="16"/>
        <v>0</v>
      </c>
      <c r="AM92" s="466">
        <f>IF(AP88=-100,"-",AP88)</f>
        <v>0</v>
      </c>
      <c r="AN92" s="466">
        <f t="shared" si="16"/>
        <v>0</v>
      </c>
      <c r="AO92" s="466">
        <f t="shared" si="16"/>
        <v>0</v>
      </c>
      <c r="AP92" s="466">
        <f t="shared" si="16"/>
        <v>0</v>
      </c>
      <c r="AQ92" s="466">
        <f t="shared" si="16"/>
        <v>0</v>
      </c>
      <c r="AR92" s="466">
        <f t="shared" si="16"/>
        <v>0</v>
      </c>
      <c r="AS92" s="466">
        <f t="shared" si="16"/>
        <v>0</v>
      </c>
      <c r="AT92" s="466">
        <f t="shared" si="16"/>
        <v>0</v>
      </c>
      <c r="AU92" s="466">
        <f t="shared" si="16"/>
        <v>0</v>
      </c>
      <c r="AV92" s="466">
        <f t="shared" si="16"/>
        <v>0</v>
      </c>
      <c r="AW92" s="466">
        <f t="shared" si="16"/>
        <v>0</v>
      </c>
      <c r="AX92" s="466">
        <f t="shared" si="16"/>
        <v>0</v>
      </c>
      <c r="AY92" s="466">
        <f t="shared" si="16"/>
        <v>0</v>
      </c>
      <c r="AZ92" s="466">
        <f t="shared" si="16"/>
        <v>0</v>
      </c>
      <c r="BA92" s="466">
        <f t="shared" si="16"/>
        <v>0</v>
      </c>
      <c r="BB92" s="466">
        <f t="shared" si="16"/>
        <v>0</v>
      </c>
      <c r="BC92" s="466">
        <f t="shared" si="16"/>
        <v>0</v>
      </c>
      <c r="BD92" s="466">
        <f t="shared" si="16"/>
        <v>0</v>
      </c>
      <c r="BE92" s="466">
        <f t="shared" si="16"/>
        <v>0</v>
      </c>
    </row>
    <row r="93" spans="2:58" outlineLevel="1" x14ac:dyDescent="0.25">
      <c r="AD93" s="488"/>
      <c r="AE93" s="467"/>
      <c r="AF93" s="467"/>
      <c r="AG93" s="467"/>
      <c r="AH93" s="467"/>
      <c r="AI93" s="467"/>
      <c r="AJ93" s="467"/>
      <c r="AK93" s="467"/>
      <c r="AL93" s="467"/>
      <c r="AM93" s="467"/>
      <c r="AN93" s="467"/>
      <c r="AO93" s="467"/>
      <c r="AP93" s="467"/>
      <c r="AQ93" s="467"/>
      <c r="AR93" s="467"/>
      <c r="AS93" s="467"/>
      <c r="AT93" s="467"/>
      <c r="AU93" s="467"/>
      <c r="AV93" s="467"/>
      <c r="AW93" s="467"/>
      <c r="AX93" s="467"/>
      <c r="AY93" s="467"/>
      <c r="AZ93" s="467"/>
      <c r="BA93" s="467"/>
      <c r="BB93" s="467"/>
      <c r="BC93" s="467"/>
      <c r="BD93" s="467"/>
      <c r="BE93" s="467"/>
    </row>
    <row r="94" spans="2:58" outlineLevel="1" x14ac:dyDescent="0.25">
      <c r="AD94" s="488"/>
      <c r="AE94" s="466">
        <f t="shared" ref="AE94:BE94" si="17">IF(AF90=-100,"-",AF90)</f>
        <v>0</v>
      </c>
      <c r="AF94" s="466">
        <f t="shared" si="17"/>
        <v>0</v>
      </c>
      <c r="AG94" s="466">
        <f t="shared" si="17"/>
        <v>0</v>
      </c>
      <c r="AH94" s="466">
        <f t="shared" si="17"/>
        <v>0</v>
      </c>
      <c r="AI94" s="466">
        <f t="shared" si="17"/>
        <v>0</v>
      </c>
      <c r="AJ94" s="466">
        <f t="shared" si="17"/>
        <v>0</v>
      </c>
      <c r="AK94" s="466">
        <f t="shared" si="17"/>
        <v>0</v>
      </c>
      <c r="AL94" s="466">
        <f t="shared" si="17"/>
        <v>0</v>
      </c>
      <c r="AM94" s="466">
        <f>IF(AP90=-100,"-",AP90)</f>
        <v>0</v>
      </c>
      <c r="AN94" s="466">
        <f t="shared" si="17"/>
        <v>0</v>
      </c>
      <c r="AO94" s="466">
        <f t="shared" si="17"/>
        <v>0</v>
      </c>
      <c r="AP94" s="466">
        <f t="shared" si="17"/>
        <v>0</v>
      </c>
      <c r="AQ94" s="466">
        <f t="shared" si="17"/>
        <v>0</v>
      </c>
      <c r="AR94" s="466">
        <f t="shared" si="17"/>
        <v>0</v>
      </c>
      <c r="AS94" s="466">
        <f t="shared" si="17"/>
        <v>0</v>
      </c>
      <c r="AT94" s="466">
        <f t="shared" si="17"/>
        <v>0</v>
      </c>
      <c r="AU94" s="466">
        <f t="shared" si="17"/>
        <v>0</v>
      </c>
      <c r="AV94" s="466">
        <f t="shared" si="17"/>
        <v>0</v>
      </c>
      <c r="AW94" s="466">
        <f t="shared" si="17"/>
        <v>0</v>
      </c>
      <c r="AX94" s="466">
        <f t="shared" si="17"/>
        <v>0</v>
      </c>
      <c r="AY94" s="466">
        <f t="shared" si="17"/>
        <v>0</v>
      </c>
      <c r="AZ94" s="466">
        <f t="shared" si="17"/>
        <v>0</v>
      </c>
      <c r="BA94" s="466">
        <f t="shared" si="17"/>
        <v>0</v>
      </c>
      <c r="BB94" s="466">
        <f t="shared" si="17"/>
        <v>0</v>
      </c>
      <c r="BC94" s="466">
        <f t="shared" si="17"/>
        <v>0</v>
      </c>
      <c r="BD94" s="466">
        <f t="shared" si="17"/>
        <v>0</v>
      </c>
      <c r="BE94" s="466">
        <f t="shared" si="17"/>
        <v>0</v>
      </c>
    </row>
    <row r="95" spans="2:58" outlineLevel="1" x14ac:dyDescent="0.25">
      <c r="AD95" s="489"/>
      <c r="AE95" s="467"/>
      <c r="AF95" s="467"/>
      <c r="AG95" s="467"/>
      <c r="AH95" s="467"/>
      <c r="AI95" s="467"/>
      <c r="AJ95" s="467"/>
      <c r="AK95" s="467"/>
      <c r="AL95" s="467"/>
      <c r="AM95" s="467"/>
      <c r="AN95" s="467"/>
      <c r="AO95" s="467"/>
      <c r="AP95" s="467"/>
      <c r="AQ95" s="467"/>
      <c r="AR95" s="467"/>
      <c r="AS95" s="467"/>
      <c r="AT95" s="467"/>
      <c r="AU95" s="467"/>
      <c r="AV95" s="467"/>
      <c r="AW95" s="467"/>
      <c r="AX95" s="467"/>
      <c r="AY95" s="467"/>
      <c r="AZ95" s="467"/>
      <c r="BA95" s="467"/>
      <c r="BB95" s="467"/>
      <c r="BC95" s="467"/>
      <c r="BD95" s="467"/>
      <c r="BE95" s="467"/>
    </row>
    <row r="100" spans="2:9" x14ac:dyDescent="0.25">
      <c r="B100" s="463" t="s">
        <v>400</v>
      </c>
      <c r="C100" s="463"/>
      <c r="E100" s="463" t="s">
        <v>401</v>
      </c>
      <c r="F100" s="463"/>
    </row>
    <row r="101" spans="2:9" x14ac:dyDescent="0.25">
      <c r="B101" s="63" t="s">
        <v>169</v>
      </c>
      <c r="C101" s="70">
        <v>63</v>
      </c>
      <c r="E101" s="63" t="s">
        <v>169</v>
      </c>
      <c r="F101" s="70"/>
      <c r="I101" s="248" t="s">
        <v>402</v>
      </c>
    </row>
    <row r="102" spans="2:9" x14ac:dyDescent="0.25">
      <c r="B102" s="63" t="s">
        <v>170</v>
      </c>
      <c r="C102" s="70">
        <v>60</v>
      </c>
      <c r="E102" s="63" t="s">
        <v>170</v>
      </c>
      <c r="F102" s="70"/>
      <c r="I102" s="248" t="s">
        <v>403</v>
      </c>
    </row>
    <row r="103" spans="2:9" x14ac:dyDescent="0.25">
      <c r="B103" s="63" t="s">
        <v>32</v>
      </c>
      <c r="C103" s="70">
        <v>3200</v>
      </c>
      <c r="E103" s="63" t="s">
        <v>32</v>
      </c>
      <c r="F103" s="70"/>
      <c r="I103" s="248" t="s">
        <v>404</v>
      </c>
    </row>
    <row r="104" spans="2:9" x14ac:dyDescent="0.25">
      <c r="B104" s="63" t="s">
        <v>33</v>
      </c>
      <c r="C104" s="70">
        <v>37</v>
      </c>
      <c r="E104" s="63" t="s">
        <v>33</v>
      </c>
      <c r="F104" s="70"/>
      <c r="I104" s="248" t="s">
        <v>405</v>
      </c>
    </row>
    <row r="105" spans="2:9" x14ac:dyDescent="0.25">
      <c r="B105" s="63" t="s">
        <v>34</v>
      </c>
      <c r="C105" s="70">
        <v>1750</v>
      </c>
      <c r="E105" s="63" t="s">
        <v>34</v>
      </c>
      <c r="F105" s="70"/>
      <c r="I105" s="248" t="s">
        <v>406</v>
      </c>
    </row>
    <row r="106" spans="2:9" x14ac:dyDescent="0.25">
      <c r="B106" s="63" t="s">
        <v>35</v>
      </c>
      <c r="C106" s="70">
        <v>4000</v>
      </c>
      <c r="E106" s="63" t="s">
        <v>35</v>
      </c>
      <c r="F106" s="70"/>
      <c r="I106" s="248" t="s">
        <v>407</v>
      </c>
    </row>
    <row r="107" spans="2:9" x14ac:dyDescent="0.25">
      <c r="B107" s="63" t="s">
        <v>36</v>
      </c>
      <c r="C107" s="70"/>
      <c r="E107" s="63" t="s">
        <v>36</v>
      </c>
      <c r="F107" s="70"/>
      <c r="I107" s="248" t="s">
        <v>408</v>
      </c>
    </row>
    <row r="108" spans="2:9" x14ac:dyDescent="0.25">
      <c r="B108" s="63" t="s">
        <v>37</v>
      </c>
      <c r="C108" s="70"/>
      <c r="E108" s="63" t="s">
        <v>37</v>
      </c>
      <c r="F108" s="70"/>
      <c r="I108" s="248" t="s">
        <v>409</v>
      </c>
    </row>
    <row r="109" spans="2:9" x14ac:dyDescent="0.25">
      <c r="B109" s="63" t="s">
        <v>31</v>
      </c>
      <c r="C109" s="70">
        <v>2200</v>
      </c>
      <c r="E109" s="63" t="s">
        <v>31</v>
      </c>
      <c r="F109" s="70"/>
      <c r="I109" s="248" t="s">
        <v>410</v>
      </c>
    </row>
    <row r="110" spans="2:9" x14ac:dyDescent="0.25">
      <c r="B110" s="63" t="s">
        <v>29</v>
      </c>
      <c r="C110" s="70">
        <v>22000</v>
      </c>
      <c r="E110" s="63" t="s">
        <v>29</v>
      </c>
      <c r="F110" s="70"/>
      <c r="I110" s="248" t="s">
        <v>411</v>
      </c>
    </row>
    <row r="111" spans="2:9" x14ac:dyDescent="0.25">
      <c r="B111" s="63" t="s">
        <v>30</v>
      </c>
      <c r="C111" s="70">
        <v>2000</v>
      </c>
      <c r="E111" s="63" t="s">
        <v>30</v>
      </c>
      <c r="F111" s="70"/>
      <c r="I111" s="248" t="s">
        <v>412</v>
      </c>
    </row>
    <row r="112" spans="2:9" x14ac:dyDescent="0.25">
      <c r="B112" s="63" t="s">
        <v>27</v>
      </c>
      <c r="C112" s="70">
        <v>8000</v>
      </c>
      <c r="E112" s="63" t="s">
        <v>27</v>
      </c>
      <c r="F112" s="70"/>
      <c r="I112" s="248" t="s">
        <v>413</v>
      </c>
    </row>
    <row r="113" spans="1:22" x14ac:dyDescent="0.25">
      <c r="B113" s="63" t="s">
        <v>28</v>
      </c>
      <c r="C113" s="71">
        <v>3000</v>
      </c>
      <c r="E113" s="63" t="s">
        <v>28</v>
      </c>
      <c r="F113" s="71"/>
    </row>
    <row r="114" spans="1:22" x14ac:dyDescent="0.25">
      <c r="B114" s="63" t="s">
        <v>421</v>
      </c>
      <c r="C114" s="70"/>
      <c r="E114" s="63" t="s">
        <v>421</v>
      </c>
      <c r="F114" s="70"/>
    </row>
    <row r="115" spans="1:22" x14ac:dyDescent="0.25">
      <c r="B115" s="63" t="s">
        <v>422</v>
      </c>
      <c r="C115" s="70"/>
      <c r="E115" s="63" t="s">
        <v>422</v>
      </c>
      <c r="F115" s="70"/>
    </row>
    <row r="116" spans="1:22" x14ac:dyDescent="0.25">
      <c r="B116" s="63" t="s">
        <v>337</v>
      </c>
      <c r="C116" s="70">
        <v>0.12759999999999999</v>
      </c>
      <c r="E116" s="63" t="s">
        <v>337</v>
      </c>
      <c r="F116" s="70"/>
    </row>
    <row r="117" spans="1:22" x14ac:dyDescent="0.25">
      <c r="B117" s="63" t="s">
        <v>500</v>
      </c>
      <c r="C117" s="70">
        <v>470</v>
      </c>
      <c r="E117" s="63" t="s">
        <v>500</v>
      </c>
      <c r="F117" s="70"/>
    </row>
    <row r="119" spans="1:22" ht="25.5" outlineLevel="1" x14ac:dyDescent="0.25">
      <c r="A119" t="s">
        <v>217</v>
      </c>
      <c r="B119" s="29" t="s">
        <v>74</v>
      </c>
      <c r="C119" t="s">
        <v>218</v>
      </c>
    </row>
    <row r="120" spans="1:22" outlineLevel="1" x14ac:dyDescent="0.25">
      <c r="A120" t="s">
        <v>44</v>
      </c>
      <c r="C120" t="s">
        <v>219</v>
      </c>
    </row>
    <row r="121" spans="1:22" outlineLevel="1" x14ac:dyDescent="0.25">
      <c r="A121">
        <v>31</v>
      </c>
      <c r="B121">
        <f>IF('Медь (LME)'!R34="-",0,'Медь (LME)'!R34)</f>
        <v>0</v>
      </c>
      <c r="F121">
        <v>0</v>
      </c>
    </row>
    <row r="122" spans="1:22" outlineLevel="1" x14ac:dyDescent="0.25">
      <c r="A122">
        <v>30</v>
      </c>
      <c r="B122" t="str">
        <f>IF('Медь (LME)'!R33="-",0,'Медь (LME)'!R33)</f>
        <v/>
      </c>
      <c r="F122" t="s">
        <v>52</v>
      </c>
    </row>
    <row r="123" spans="1:22" outlineLevel="1" x14ac:dyDescent="0.25">
      <c r="A123">
        <v>29</v>
      </c>
      <c r="B123" t="str">
        <f>IF('Медь (LME)'!R32="-",0,'Медь (LME)'!R32)</f>
        <v/>
      </c>
      <c r="F123">
        <v>15</v>
      </c>
    </row>
    <row r="124" spans="1:22" outlineLevel="1" x14ac:dyDescent="0.25">
      <c r="A124">
        <v>28</v>
      </c>
      <c r="B124" t="str">
        <f>IF('Медь (LME)'!R31="-",0,'Медь (LME)'!R31)</f>
        <v/>
      </c>
      <c r="F124">
        <v>14</v>
      </c>
    </row>
    <row r="125" spans="1:22" outlineLevel="1" x14ac:dyDescent="0.25">
      <c r="B125" s="137" t="str">
        <f>IF((IF((IF(B121=0,B122,B121))=0,B123,(IF(B121=0,B122,B121))))=0,B124,(IF((IF(B121=0,B122,B121))=0,B123,(IF(B121=0,B122,B121)))))</f>
        <v/>
      </c>
      <c r="F125" s="137">
        <f>IF(OR((IF(OR((IF(OR(F121=0,F121="-"),F122,F121))=0,(IF(OR(F121=0,F121="-"),F122,F121))="-"),F123,F122))=0,(IF(OR((IF(OR(F121=0,F121="-"),F122,F121))=0,(IF(OR(F121=0,F121="-"),F122,F121))="-"),F123,F122))="-"),F124,F123)</f>
        <v>15</v>
      </c>
    </row>
    <row r="128" spans="1:22" ht="15.75" thickBot="1" x14ac:dyDescent="0.3">
      <c r="V128">
        <f>газ!C39</f>
        <v>0</v>
      </c>
    </row>
    <row r="129" spans="1:28" ht="64.5" outlineLevel="1" thickBot="1" x14ac:dyDescent="0.3">
      <c r="B129" s="140" t="s">
        <v>64</v>
      </c>
      <c r="C129" s="141" t="s">
        <v>65</v>
      </c>
      <c r="D129" s="141" t="s">
        <v>74</v>
      </c>
      <c r="E129" s="141" t="s">
        <v>75</v>
      </c>
      <c r="F129" s="141" t="s">
        <v>76</v>
      </c>
      <c r="G129" s="141" t="s">
        <v>77</v>
      </c>
      <c r="H129" s="141" t="s">
        <v>78</v>
      </c>
      <c r="I129" s="141" t="s">
        <v>79</v>
      </c>
      <c r="J129" s="141" t="s">
        <v>80</v>
      </c>
      <c r="K129" s="141" t="s">
        <v>335</v>
      </c>
      <c r="L129" s="141" t="s">
        <v>332</v>
      </c>
      <c r="M129" s="141" t="s">
        <v>245</v>
      </c>
      <c r="N129" s="141" t="s">
        <v>244</v>
      </c>
      <c r="O129" s="141" t="s">
        <v>81</v>
      </c>
      <c r="P129" s="141" t="s">
        <v>82</v>
      </c>
      <c r="Q129" s="141" t="s">
        <v>83</v>
      </c>
      <c r="R129" s="186" t="s">
        <v>84</v>
      </c>
      <c r="S129" s="186" t="s">
        <v>498</v>
      </c>
      <c r="T129" s="186" t="s">
        <v>499</v>
      </c>
      <c r="U129" s="141" t="s">
        <v>259</v>
      </c>
      <c r="V129" s="142" t="s">
        <v>260</v>
      </c>
    </row>
    <row r="130" spans="1:28" outlineLevel="1" x14ac:dyDescent="0.25">
      <c r="A130" s="138" t="s">
        <v>39</v>
      </c>
      <c r="B130" s="144">
        <f t="array" ref="B130">IFERROR(INDEX(B131:B134,MATCH(,IF(B131:B134,),)),0)</f>
        <v>0</v>
      </c>
      <c r="C130" s="144">
        <f t="array" ref="C130">IFERROR(INDEX(C131:C134,MATCH(,IF(C131:C134,),)),0)</f>
        <v>0</v>
      </c>
      <c r="D130" s="144">
        <f t="array" ref="D130">IFERROR(INDEX(D131:D134,MATCH(,IF(D131:D134,),)),0)</f>
        <v>0</v>
      </c>
      <c r="E130" s="144">
        <f t="array" ref="E130">IFERROR(INDEX(E131:E134,MATCH(,IF(E131:E134,),)),0)</f>
        <v>0</v>
      </c>
      <c r="F130" s="144">
        <f t="array" ref="F130">IFERROR(INDEX(F131:F134,MATCH(,IF(F131:F134,),)),0)</f>
        <v>0</v>
      </c>
      <c r="G130" s="144">
        <f t="array" ref="G130">IFERROR(INDEX(G131:G134,MATCH(,IF(G131:G134,),)),0)</f>
        <v>0</v>
      </c>
      <c r="H130" s="144">
        <f t="array" ref="H130">IFERROR(INDEX(H131:H134,MATCH(,IF(H131:H134,),)),0)</f>
        <v>0</v>
      </c>
      <c r="I130" s="144">
        <f t="array" ref="I130">IFERROR(INDEX(I131:I134,MATCH(,IF(I131:I134,),)),0)</f>
        <v>0</v>
      </c>
      <c r="J130" s="144">
        <f t="array" ref="J130">IFERROR(INDEX(J131:J134,MATCH(,IF(J131:J134,),)),0)</f>
        <v>0</v>
      </c>
      <c r="K130" s="144">
        <f t="array" ref="K130">IFERROR(INDEX(K131:K134,MATCH(,IF(K131:K134,),)),0)</f>
        <v>0</v>
      </c>
      <c r="L130" s="144">
        <f t="array" ref="L130">IFERROR(INDEX(L131:L134,MATCH(,IF(L131:L134,),)),0)</f>
        <v>0</v>
      </c>
      <c r="M130" s="144">
        <f t="array" ref="M130">IFERROR(INDEX(M131:M134,MATCH(,IF(M131:M134,),)),0)</f>
        <v>0</v>
      </c>
      <c r="N130" s="144">
        <f t="array" ref="N130">IFERROR(INDEX(N131:N134,MATCH(,IF(N131:N134,),)),0)</f>
        <v>0</v>
      </c>
      <c r="O130" s="144">
        <f t="array" ref="O130">IFERROR(INDEX(O131:O134,MATCH(,IF(O131:O134,),)),0)</f>
        <v>0</v>
      </c>
      <c r="P130" s="144">
        <f t="array" ref="P130">IFERROR(INDEX(P131:P134,MATCH(,IF(P131:P134,),)),0)</f>
        <v>0</v>
      </c>
      <c r="Q130" s="144">
        <f t="array" ref="Q130">IFERROR(INDEX(Q131:Q134,MATCH(,IF(Q131:Q134,),)),0)</f>
        <v>0</v>
      </c>
      <c r="R130" s="144">
        <f t="array" ref="R130">IFERROR(INDEX(R131:R134,MATCH(,IF(R131:R134,),)),0)</f>
        <v>0</v>
      </c>
      <c r="S130" s="144">
        <f t="array" ref="S130">IFERROR(INDEX(S131:S134,MATCH(,IF(S131:S134,),)),0)</f>
        <v>0</v>
      </c>
      <c r="T130" s="144">
        <f t="array" ref="T130">IFERROR(INDEX(T131:T134,MATCH(,IF(T131:T134,),)),0)</f>
        <v>0</v>
      </c>
      <c r="U130" s="144"/>
      <c r="V130" s="145"/>
    </row>
    <row r="131" spans="1:28" outlineLevel="1" x14ac:dyDescent="0.25">
      <c r="A131" s="224" t="str">
        <f>Доллар!B34</f>
        <v>31.01.2023</v>
      </c>
      <c r="B131" s="51">
        <f>IF(Доллар!$C$34="-",0,Доллар!$C$34)</f>
        <v>0</v>
      </c>
      <c r="C131" s="51">
        <f>IF(Евро!$C$34="-",0,Евро!$C$34)</f>
        <v>0</v>
      </c>
      <c r="D131" s="51" t="str">
        <f>IF('Медь (LME)'!$C$34="-",0,'Медь (LME)'!$C$34)</f>
        <v/>
      </c>
      <c r="E131" s="51" t="str">
        <f>IF('Цинк (LME)'!$C$34="-",0,'Цинк (LME)'!$C$34)</f>
        <v/>
      </c>
      <c r="F131" s="51" t="str">
        <f>IF('Никель (LME)'!$C$34="-",0,'Никель (LME)'!$C$34)</f>
        <v/>
      </c>
      <c r="G131" s="51" t="str">
        <f>IF('Свинец (LME)'!$C$34="-",0,'Свинец (LME)'!$C$34)</f>
        <v/>
      </c>
      <c r="H131" s="51" t="str">
        <f>IF('Алюминий (LME)'!$C$34="-",0,'Алюминий (LME)'!$C$34)</f>
        <v/>
      </c>
      <c r="I131" s="51" t="str">
        <f>IF('Золото (ЦБ)'!$C$34="-",0,'Золото (ЦБ)'!$C$34)</f>
        <v/>
      </c>
      <c r="J131" s="51" t="str">
        <f>IF('Серебро (ЦБ)'!$C$34="-",0,'Серебро (ЦБ)'!$C$34)</f>
        <v/>
      </c>
      <c r="K131" s="51">
        <f>IF('тенге (курс $)'!$C$34="-",0,'тенге (курс $)'!$C$34)</f>
        <v>0</v>
      </c>
      <c r="L131" s="51">
        <f>IF('динар (курс $)'!$C$34="-",0,'динар (курс $)'!$C$34)</f>
        <v>0</v>
      </c>
      <c r="M131" s="51">
        <f>IF(тенге!$C$34="-",0,тенге!$C$34)</f>
        <v>0</v>
      </c>
      <c r="N131" s="51" t="str">
        <f>IF('динар (крос-курс $)'!$C$34="-",0,'динар (крос-курс $)'!$C$34)</f>
        <v/>
      </c>
      <c r="O131" s="51" t="str">
        <f>IF('Платина (ЦБ)'!$C$34="-",0,'Платина (ЦБ)'!$C$34)</f>
        <v/>
      </c>
      <c r="P131" s="51" t="str">
        <f>IF('Палладий (ЦБ)'!$C$34="-",0,'Палладий (ЦБ)'!$C$34)</f>
        <v/>
      </c>
      <c r="Q131" s="51" t="str">
        <f>IF('Золото (KITCO-LME)'!$C$34="-",0,'Золото (KITCO-LME)'!$C$34)</f>
        <v/>
      </c>
      <c r="R131" s="187" t="str">
        <f>IF('Серебро (KITCO-LME)'!$C$34="-",0,'Серебро (KITCO-LME)'!$C$34)</f>
        <v/>
      </c>
      <c r="S131" s="187" t="str">
        <f>IF('Платина (KITCO-LME)'!$C$34="-",0,'Платина (KITCO-LME)'!$C$34)</f>
        <v/>
      </c>
      <c r="T131" s="187" t="str">
        <f>IF('Палладий (KITCO-LME)'!$C$34="-",0,'Палладий (KITCO-LME)'!$C$34)</f>
        <v/>
      </c>
      <c r="U131" s="51"/>
      <c r="V131" s="139"/>
      <c r="X131" s="168" t="s">
        <v>145</v>
      </c>
      <c r="Z131">
        <v>0</v>
      </c>
      <c r="AA131">
        <f t="array" ref="AA131">MATCH(,IF(Z131:Z134,),)</f>
        <v>3</v>
      </c>
      <c r="AB131" t="s">
        <v>344</v>
      </c>
    </row>
    <row r="132" spans="1:28" outlineLevel="1" x14ac:dyDescent="0.25">
      <c r="A132" s="224" t="str">
        <f>Доллар!B33</f>
        <v>30.01.2023</v>
      </c>
      <c r="B132" s="51">
        <f>IF(Доллар!$C$33="-",0,Доллар!$C$33)</f>
        <v>0</v>
      </c>
      <c r="C132" s="51">
        <f>IF(Евро!$C$33="-",0,Евро!$C$33)</f>
        <v>0</v>
      </c>
      <c r="D132" s="51" t="str">
        <f>IF('Медь (LME)'!$C$33="-",0,'Медь (LME)'!$C$33)</f>
        <v/>
      </c>
      <c r="E132" s="51" t="str">
        <f>IF('Цинк (LME)'!$C$33="-",0,'Цинк (LME)'!$C$33)</f>
        <v/>
      </c>
      <c r="F132" s="51" t="str">
        <f>IF('Никель (LME)'!$C$33="-",0,'Никель (LME)'!$C$33)</f>
        <v/>
      </c>
      <c r="G132" s="51" t="str">
        <f>IF('Свинец (LME)'!$C$33="-",0,'Свинец (LME)'!$C$33)</f>
        <v/>
      </c>
      <c r="H132" s="51" t="str">
        <f>IF('Алюминий (LME)'!$C$33="-",0,'Алюминий (LME)'!$C$33)</f>
        <v/>
      </c>
      <c r="I132" s="51" t="str">
        <f>IF('Золото (ЦБ)'!$C$33="-",0,'Золото (ЦБ)'!$C$33)</f>
        <v/>
      </c>
      <c r="J132" s="51" t="str">
        <f>IF('Серебро (ЦБ)'!$C$33="-",0,'Серебро (ЦБ)'!$C$33)</f>
        <v/>
      </c>
      <c r="K132" s="51">
        <f>IF('тенге (курс $)'!$C$33="-",0,'тенге (курс $)'!$C$33)</f>
        <v>0</v>
      </c>
      <c r="L132" s="51">
        <f>IF('динар (курс $)'!$C$33="-",0,'динар (курс $)'!$C$33)</f>
        <v>0</v>
      </c>
      <c r="M132" s="51">
        <f>IF(тенге!$C$33="-",0,тенге!$C$33)</f>
        <v>0</v>
      </c>
      <c r="N132" s="51" t="str">
        <f>IF('динар (крос-курс $)'!$C$33="-",0,'динар (крос-курс $)'!$C$33)</f>
        <v/>
      </c>
      <c r="O132" s="51" t="str">
        <f>IF('Платина (ЦБ)'!$C$33="-",0,'Платина (ЦБ)'!$C$33)</f>
        <v/>
      </c>
      <c r="P132" s="51" t="str">
        <f>IF('Палладий (ЦБ)'!$C$33="-",0,'Палладий (ЦБ)'!$C$33)</f>
        <v/>
      </c>
      <c r="Q132" s="51" t="str">
        <f>IF('Золото (KITCO-LME)'!$C$33="-",0,'Золото (KITCO-LME)'!$C$33)</f>
        <v/>
      </c>
      <c r="R132" s="187" t="str">
        <f>IF('Серебро (KITCO-LME)'!$C$33="-",0,'Серебро (KITCO-LME)'!$C$33)</f>
        <v/>
      </c>
      <c r="S132" s="187" t="str">
        <f>IF('Платина (KITCO-LME)'!$C$33="-",0,'Платина (KITCO-LME)'!$C$33)</f>
        <v/>
      </c>
      <c r="T132" s="187" t="str">
        <f>IF('Палладий (KITCO-LME)'!$C$33="-",0,'Палладий (KITCO-LME)'!$C$33)</f>
        <v/>
      </c>
      <c r="U132" s="51"/>
      <c r="V132" s="139"/>
      <c r="X132" t="s">
        <v>144</v>
      </c>
      <c r="Z132">
        <v>0</v>
      </c>
      <c r="AA132">
        <f t="array" ref="AA132">INDEX(Z131:Z134,MATCH(,IF(Z131:Z134,),))</f>
        <v>7877</v>
      </c>
      <c r="AB132" t="s">
        <v>345</v>
      </c>
    </row>
    <row r="133" spans="1:28" outlineLevel="1" x14ac:dyDescent="0.25">
      <c r="A133" s="224" t="str">
        <f>Доллар!B32</f>
        <v>29.01.2023</v>
      </c>
      <c r="B133" s="51">
        <f>IF(Доллар!$C$32="-",0,Доллар!$C$32)</f>
        <v>0</v>
      </c>
      <c r="C133" s="51">
        <f>IF(Евро!$C$32="-",0,Евро!$C$32)</f>
        <v>0</v>
      </c>
      <c r="D133" s="51" t="str">
        <f>IF('Медь (LME)'!$C$32="-",0,'Медь (LME)'!$C$32)</f>
        <v/>
      </c>
      <c r="E133" s="51" t="str">
        <f>IF('Цинк (LME)'!$C$32="-",0,'Цинк (LME)'!$C$32)</f>
        <v/>
      </c>
      <c r="F133" s="51" t="str">
        <f>IF('Никель (LME)'!$C$32="-",0,'Никель (LME)'!$C$32)</f>
        <v/>
      </c>
      <c r="G133" s="51" t="str">
        <f>IF('Свинец (LME)'!$C$32="-",0,'Свинец (LME)'!$C$32)</f>
        <v/>
      </c>
      <c r="H133" s="51" t="str">
        <f>IF('Алюминий (LME)'!$C$32="-",0,'Алюминий (LME)'!$C$32)</f>
        <v/>
      </c>
      <c r="I133" s="51" t="str">
        <f>IF('Золото (ЦБ)'!$C$32="-",0,'Золото (ЦБ)'!$C$32)</f>
        <v/>
      </c>
      <c r="J133" s="143" t="str">
        <f>IF('Серебро (ЦБ)'!$C$32="-",0,'Серебро (ЦБ)'!$C$32)</f>
        <v/>
      </c>
      <c r="K133" s="143">
        <f>IF('тенге (курс $)'!$C$32="-",0,'тенге (курс $)'!$C$32)</f>
        <v>0</v>
      </c>
      <c r="L133" s="143">
        <f>IF('динар (курс $)'!$C$32="-",0,'динар (курс $)'!$C$32)</f>
        <v>0</v>
      </c>
      <c r="M133" s="143">
        <f>IF(тенге!$C$32="-",0,тенге!$C$32)</f>
        <v>0</v>
      </c>
      <c r="N133" s="143" t="str">
        <f>IF('динар (крос-курс $)'!$C$32="-",0,'динар (крос-курс $)'!$C$32)</f>
        <v/>
      </c>
      <c r="O133" s="51" t="str">
        <f>IF('Платина (ЦБ)'!$C$32="-",0,'Платина (ЦБ)'!$C$32)</f>
        <v/>
      </c>
      <c r="P133" s="51" t="str">
        <f>IF('Палладий (ЦБ)'!$C$32="-",0,'Палладий (ЦБ)'!$C$32)</f>
        <v/>
      </c>
      <c r="Q133" s="51" t="str">
        <f>IF('Золото (KITCO-LME)'!$C$32="-",0,'Золото (KITCO-LME)'!$C$32)</f>
        <v/>
      </c>
      <c r="R133" s="187" t="str">
        <f>IF('Серебро (KITCO-LME)'!$C$32="-",0,'Серебро (KITCO-LME)'!$C$32)</f>
        <v/>
      </c>
      <c r="S133" s="187" t="str">
        <f>IF('Платина (KITCO-LME)'!$C$32="-",0,'Платина (KITCO-LME)'!$C$32)</f>
        <v/>
      </c>
      <c r="T133" s="187" t="str">
        <f>IF('Палладий (KITCO-LME)'!$C$32="-",0,'Палладий (KITCO-LME)'!$C$32)</f>
        <v/>
      </c>
      <c r="U133" s="51"/>
      <c r="V133" s="139"/>
      <c r="Z133">
        <v>7877</v>
      </c>
    </row>
    <row r="134" spans="1:28" ht="15.75" outlineLevel="1" thickBot="1" x14ac:dyDescent="0.3">
      <c r="A134" s="225" t="str">
        <f>Доллар!B31</f>
        <v>28.01.2023</v>
      </c>
      <c r="B134" s="51">
        <f>IF(Доллар!$C$31="-",0,Доллар!$C$31)</f>
        <v>0</v>
      </c>
      <c r="C134" s="51">
        <f>IF(Евро!$C$31="-",0,Евро!$C$31)</f>
        <v>0</v>
      </c>
      <c r="D134" s="51" t="str">
        <f>IF('Медь (LME)'!$C$31="-",0,'Медь (LME)'!$C$31)</f>
        <v/>
      </c>
      <c r="E134" s="51" t="str">
        <f>IF('Цинк (LME)'!$C$31="-",0,'Цинк (LME)'!$C$31)</f>
        <v/>
      </c>
      <c r="F134" s="51" t="str">
        <f>IF('Никель (LME)'!$C$31="-",0,'Никель (LME)'!$C$31)</f>
        <v/>
      </c>
      <c r="G134" s="51" t="str">
        <f>IF('Свинец (LME)'!$C$31="-",0,'Свинец (LME)'!$C$31)</f>
        <v/>
      </c>
      <c r="H134" s="51" t="str">
        <f>IF('Алюминий (LME)'!$C$31="-",0,'Алюминий (LME)'!$C$31)</f>
        <v/>
      </c>
      <c r="I134" s="51" t="str">
        <f>IF('Золото (ЦБ)'!$C$31="-",0,'Золото (ЦБ)'!$C$31)</f>
        <v/>
      </c>
      <c r="J134" s="143" t="str">
        <f>IF('Серебро (ЦБ)'!$C$31="-",0,'Серебро (ЦБ)'!$C$31)</f>
        <v/>
      </c>
      <c r="K134" s="143">
        <f>IF('тенге (курс $)'!$C$31="-",0,'тенге (курс $)'!$C$31)</f>
        <v>0</v>
      </c>
      <c r="L134" s="143">
        <f>IF('динар (курс $)'!$C$31="-",0,'динар (курс $)'!$C$31)</f>
        <v>0</v>
      </c>
      <c r="M134" s="143">
        <f>IF(тенге!$C$31="-",0,тенге!$C$31)</f>
        <v>0</v>
      </c>
      <c r="N134" s="143" t="str">
        <f>IF('динар (крос-курс $)'!$C$31="-",0,'динар (крос-курс $)'!$C$31)</f>
        <v/>
      </c>
      <c r="O134" s="51" t="str">
        <f>IF('Платина (ЦБ)'!$C$31="-",0,'Платина (ЦБ)'!$C$31)</f>
        <v/>
      </c>
      <c r="P134" s="51" t="str">
        <f>IF('Палладий (ЦБ)'!$C$31="-",0,'Палладий (ЦБ)'!$C$31)</f>
        <v/>
      </c>
      <c r="Q134" s="51" t="str">
        <f>IF('Золото (KITCO-LME)'!$C$31="-",0,'Золото (KITCO-LME)'!$C$31)</f>
        <v/>
      </c>
      <c r="R134" s="187" t="str">
        <f>IF('Серебро (KITCO-LME)'!$C$31="-",0,'Серебро (KITCO-LME)'!$C$31)</f>
        <v/>
      </c>
      <c r="S134" s="187" t="str">
        <f>IF('Платина (KITCO-LME)'!$C$31="-",0,'Платина (KITCO-LME)'!$C$31)</f>
        <v/>
      </c>
      <c r="T134" s="187" t="str">
        <f>IF('Палладий (KITCO-LME)'!$C$31="-",0,'Палладий (KITCO-LME)'!$C$31)</f>
        <v/>
      </c>
      <c r="U134" s="51"/>
      <c r="V134" s="139"/>
      <c r="Z134">
        <v>7778.5</v>
      </c>
    </row>
    <row r="135" spans="1:28" outlineLevel="1" x14ac:dyDescent="0.25">
      <c r="A135" s="138" t="s">
        <v>40</v>
      </c>
      <c r="B135" s="144">
        <f t="array" ref="B135">IFERROR(INDEX(B136:B141,MATCH(,IF(B136:B141,),)),0)</f>
        <v>0</v>
      </c>
      <c r="C135" s="144">
        <f t="array" ref="C135">IFERROR(INDEX(C136:C141,MATCH(,IF(C136:C141,),)),0)</f>
        <v>0</v>
      </c>
      <c r="D135" s="144">
        <f t="array" ref="D135">IFERROR(INDEX(D136:D141,MATCH(,IF(D136:D141,),)),0)</f>
        <v>0</v>
      </c>
      <c r="E135" s="144">
        <f t="array" ref="E135">IFERROR(INDEX(E136:E141,MATCH(,IF(E136:E141,),)),0)</f>
        <v>0</v>
      </c>
      <c r="F135" s="144">
        <f t="array" ref="F135">IFERROR(INDEX(F136:F141,MATCH(,IF(F136:F141,),)),0)</f>
        <v>0</v>
      </c>
      <c r="G135" s="144">
        <f t="array" ref="G135">IFERROR(INDEX(G136:G141,MATCH(,IF(G136:G141,),)),0)</f>
        <v>0</v>
      </c>
      <c r="H135" s="144">
        <f t="array" ref="H135">IFERROR(INDEX(H136:H141,MATCH(,IF(H136:H141,),)),0)</f>
        <v>0</v>
      </c>
      <c r="I135" s="144">
        <f t="array" ref="I135">IFERROR(INDEX(I136:I141,MATCH(,IF(I136:I141,),)),0)</f>
        <v>0</v>
      </c>
      <c r="J135" s="144">
        <f t="array" ref="J135">IFERROR(INDEX(J136:J141,MATCH(,IF(J136:J141,),)),0)</f>
        <v>0</v>
      </c>
      <c r="K135" s="144">
        <f t="array" ref="K135">IFERROR(INDEX(K136:K141,MATCH(,IF(K136:K141,),)),0)</f>
        <v>0</v>
      </c>
      <c r="L135" s="144">
        <f t="array" ref="L135">IFERROR(INDEX(L136:L141,MATCH(,IF(L136:L141,),)),0)</f>
        <v>0</v>
      </c>
      <c r="M135" s="144">
        <f t="array" ref="M135">IFERROR(INDEX(M136:M141,MATCH(,IF(M136:M141,),)),0)</f>
        <v>0</v>
      </c>
      <c r="N135" s="144">
        <f t="array" ref="N135">IFERROR(INDEX(N136:N141,MATCH(,IF(N136:N141,),)),0)</f>
        <v>0</v>
      </c>
      <c r="O135" s="144">
        <f t="array" ref="O135">IFERROR(INDEX(O136:O141,MATCH(,IF(O136:O141,),)),0)</f>
        <v>0</v>
      </c>
      <c r="P135" s="144">
        <f t="array" ref="P135">IFERROR(INDEX(P136:P141,MATCH(,IF(P136:P141,),)),0)</f>
        <v>0</v>
      </c>
      <c r="Q135" s="144">
        <f t="array" ref="Q135">IFERROR(INDEX(Q136:Q141,MATCH(,IF(Q136:Q141,),)),0)</f>
        <v>0</v>
      </c>
      <c r="R135" s="144">
        <f t="array" ref="R135">IFERROR(INDEX(R136:R141,MATCH(,IF(R136:R141,),)),0)</f>
        <v>0</v>
      </c>
      <c r="S135" s="144">
        <f t="array" ref="S135">IFERROR(INDEX(S136:S141,MATCH(,IF(S136:S141,),)),0)</f>
        <v>0</v>
      </c>
      <c r="T135" s="144">
        <f t="array" ref="T135">IFERROR(INDEX(T136:T141,MATCH(,IF(T136:T141,),)),0)</f>
        <v>0</v>
      </c>
      <c r="U135" s="144"/>
      <c r="V135" s="145"/>
    </row>
    <row r="136" spans="1:28" outlineLevel="1" x14ac:dyDescent="0.25">
      <c r="A136" s="224" t="str">
        <f>Доллар!E34</f>
        <v>31.02.2023</v>
      </c>
      <c r="B136" s="51">
        <f>IF(Доллар!$F$34="-",0,Доллар!$F$34)</f>
        <v>0</v>
      </c>
      <c r="C136" s="51">
        <f>IF(Евро!$F$34="-",0,Евро!$F$34)</f>
        <v>0</v>
      </c>
      <c r="D136" s="51">
        <f>IF('Медь (LME)'!$F$34="-",0,'Медь (LME)'!$F$34)</f>
        <v>0</v>
      </c>
      <c r="E136" s="51">
        <f>IF('Цинк (LME)'!$F$34="-",0,'Цинк (LME)'!$F$34)</f>
        <v>0</v>
      </c>
      <c r="F136" s="51">
        <f>IF('Никель (LME)'!$F$34="-",0,'Никель (LME)'!$F$34)</f>
        <v>0</v>
      </c>
      <c r="G136" s="51">
        <f>IF('Свинец (LME)'!$F$34="-",0,'Свинец (LME)'!$F$34)</f>
        <v>0</v>
      </c>
      <c r="H136" s="51">
        <f>IF('Алюминий (LME)'!$F$34="-",0,'Алюминий (LME)'!$F$34)</f>
        <v>0</v>
      </c>
      <c r="I136" s="51">
        <f>IF('Золото (ЦБ)'!$F$34="-",0,'Золото (ЦБ)'!$F$34)</f>
        <v>0</v>
      </c>
      <c r="J136" s="51">
        <f>IF('Серебро (ЦБ)'!$F$34="-",0,'Серебро (ЦБ)'!$F$34)</f>
        <v>0</v>
      </c>
      <c r="K136" s="51">
        <f>IF('тенге (курс $)'!$F$34="-",0,'тенге (курс $)'!$F$34)</f>
        <v>0</v>
      </c>
      <c r="L136" s="51">
        <f>IF('динар (курс $)'!$F$34="-",0,'динар (курс $)'!$F$34)</f>
        <v>0</v>
      </c>
      <c r="M136" s="51">
        <f>IF(тенге!$F$34="-",0,тенге!$F$34)</f>
        <v>0</v>
      </c>
      <c r="N136" s="51">
        <f>IF('динар (крос-курс $)'!$F$34="-",0,'динар (крос-курс $)'!$F$34)</f>
        <v>0</v>
      </c>
      <c r="O136" s="51">
        <f>IF('Платина (ЦБ)'!$F$34="-",0,'Платина (ЦБ)'!$F$34)</f>
        <v>0</v>
      </c>
      <c r="P136" s="51">
        <f>IF('Палладий (ЦБ)'!$F$34="-",0,'Палладий (ЦБ)'!$F$34)</f>
        <v>0</v>
      </c>
      <c r="Q136" s="51">
        <f>IF('Золото (KITCO-LME)'!$F$34="-",0,'Золото (KITCO-LME)'!$F$34)</f>
        <v>0</v>
      </c>
      <c r="R136" s="187">
        <f>IF('Серебро (KITCO-LME)'!$F$34="-",0,'Серебро (KITCO-LME)'!$F$34)</f>
        <v>0</v>
      </c>
      <c r="S136" s="187">
        <f>IF('Платина (KITCO-LME)'!$F$34="-",0,'Платина (KITCO-LME)'!$F$34)</f>
        <v>0</v>
      </c>
      <c r="T136" s="187">
        <f>IF('Палладий (KITCO-LME)'!$F$34="-",0,'Палладий (KITCO-LME)'!$F$34)</f>
        <v>0</v>
      </c>
      <c r="U136" s="51"/>
      <c r="V136" s="139"/>
    </row>
    <row r="137" spans="1:28" outlineLevel="1" x14ac:dyDescent="0.25">
      <c r="A137" s="224" t="str">
        <f>Доллар!E33</f>
        <v>30.02.2023</v>
      </c>
      <c r="B137" s="51">
        <f>IF(Доллар!$F$33="-",0,Доллар!$F$33)</f>
        <v>0</v>
      </c>
      <c r="C137" s="51">
        <f>IF(Евро!$F$33="-",0,Евро!$F$33)</f>
        <v>0</v>
      </c>
      <c r="D137" s="51">
        <f>IF('Медь (LME)'!$F$33="-",0,'Медь (LME)'!$F$33)</f>
        <v>0</v>
      </c>
      <c r="E137" s="51">
        <f>IF('Цинк (LME)'!$F$33="-",0,'Цинк (LME)'!$F$33)</f>
        <v>0</v>
      </c>
      <c r="F137" s="51">
        <f>IF('Никель (LME)'!$F$33="-",0,'Никель (LME)'!$F$33)</f>
        <v>0</v>
      </c>
      <c r="G137" s="51">
        <f>IF('Свинец (LME)'!$F$33="-",0,'Свинец (LME)'!$F$33)</f>
        <v>0</v>
      </c>
      <c r="H137" s="51">
        <f>IF('Алюминий (LME)'!$F$33="-",0,'Алюминий (LME)'!$F$33)</f>
        <v>0</v>
      </c>
      <c r="I137" s="51">
        <f>IF('Золото (ЦБ)'!$F$33="-",0,'Золото (ЦБ)'!$F$33)</f>
        <v>0</v>
      </c>
      <c r="J137" s="51">
        <f>IF('Серебро (ЦБ)'!$F$33="-",0,'Серебро (ЦБ)'!$F$33)</f>
        <v>0</v>
      </c>
      <c r="K137" s="51">
        <f>IF('тенге (курс $)'!$F$33="-",0,'тенге (курс $)'!$F$33)</f>
        <v>0</v>
      </c>
      <c r="L137" s="51">
        <f>IF('динар (курс $)'!$F$33="-",0,'динар (курс $)'!$F$33)</f>
        <v>0</v>
      </c>
      <c r="M137" s="51">
        <f>IF(тенге!$F$33="-",0,тенге!$F$33)</f>
        <v>0</v>
      </c>
      <c r="N137" s="51">
        <f>IF('динар (крос-курс $)'!$F$33="-",0,'динар (крос-курс $)'!$F$33)</f>
        <v>0</v>
      </c>
      <c r="O137" s="51">
        <f>IF('Платина (ЦБ)'!$F$33="-",0,'Платина (ЦБ)'!$F$33)</f>
        <v>0</v>
      </c>
      <c r="P137" s="51">
        <f>IF('Палладий (ЦБ)'!$F$33="-",0,'Палладий (ЦБ)'!$F$33)</f>
        <v>0</v>
      </c>
      <c r="Q137" s="51">
        <f>IF('Золото (KITCO-LME)'!$F$33="-",0,'Золото (KITCO-LME)'!$F$33)</f>
        <v>0</v>
      </c>
      <c r="R137" s="187">
        <f>IF('Серебро (KITCO-LME)'!$F$33="-",0,'Серебро (KITCO-LME)'!$F$33)</f>
        <v>0</v>
      </c>
      <c r="S137" s="187">
        <f>IF('Платина (KITCO-LME)'!$F$33="-",0,'Платина (KITCO-LME)'!$F$33)</f>
        <v>0</v>
      </c>
      <c r="T137" s="187">
        <f>IF('Палладий (KITCO-LME)'!$F$33="-",0,'Палладий (KITCO-LME)'!$F$33)</f>
        <v>0</v>
      </c>
      <c r="U137" s="51"/>
      <c r="V137" s="139"/>
    </row>
    <row r="138" spans="1:28" outlineLevel="1" x14ac:dyDescent="0.25">
      <c r="A138" s="224" t="str">
        <f>Доллар!E32</f>
        <v>29.02.2023</v>
      </c>
      <c r="B138" s="51">
        <f>IF(Доллар!$F$32="-",0,Доллар!$F$32)</f>
        <v>0</v>
      </c>
      <c r="C138" s="51">
        <f>IF(Евро!$F$32="-",0,Евро!$F$32)</f>
        <v>0</v>
      </c>
      <c r="D138" s="51">
        <f>IF('Медь (LME)'!$F$32="-",0,'Медь (LME)'!$F$32)</f>
        <v>0</v>
      </c>
      <c r="E138" s="51">
        <f>IF('Цинк (LME)'!$F$32="-",0,'Цинк (LME)'!$F$32)</f>
        <v>0</v>
      </c>
      <c r="F138" s="51">
        <f>IF('Никель (LME)'!$F$32="-",0,'Никель (LME)'!$F$32)</f>
        <v>0</v>
      </c>
      <c r="G138" s="51">
        <f>IF('Свинец (LME)'!$F$32="-",0,'Свинец (LME)'!$F$32)</f>
        <v>0</v>
      </c>
      <c r="H138" s="51">
        <f>IF('Алюминий (LME)'!$F$32="-",0,'Алюминий (LME)'!$F$32)</f>
        <v>0</v>
      </c>
      <c r="I138" s="51">
        <f>IF('Золото (ЦБ)'!$F$32="-",0,'Золото (ЦБ)'!$F$32)</f>
        <v>0</v>
      </c>
      <c r="J138" s="143">
        <f>IF('Серебро (ЦБ)'!$F$32="-",0,'Серебро (ЦБ)'!$F$32)</f>
        <v>0</v>
      </c>
      <c r="K138" s="143">
        <f>IF('тенге (курс $)'!$F$32="-",0,'тенге (курс $)'!$F$32)</f>
        <v>0</v>
      </c>
      <c r="L138" s="143">
        <f>IF('динар (курс $)'!$F$32="-",0,'динар (курс $)'!$F$32)</f>
        <v>0</v>
      </c>
      <c r="M138" s="143">
        <f>IF(тенге!$F$32="-",0,тенге!$F$32)</f>
        <v>0</v>
      </c>
      <c r="N138" s="143">
        <f>IF('динар (крос-курс $)'!$F$32="-",0,'динар (крос-курс $)'!$F$32)</f>
        <v>0</v>
      </c>
      <c r="O138" s="51">
        <f>IF('Платина (ЦБ)'!$F$32="-",0,'Платина (ЦБ)'!$F$32)</f>
        <v>0</v>
      </c>
      <c r="P138" s="51">
        <f>IF('Палладий (ЦБ)'!$F$32="-",0,'Палладий (ЦБ)'!$F$32)</f>
        <v>0</v>
      </c>
      <c r="Q138" s="51">
        <f>IF('Золото (KITCO-LME)'!$F$32="-",0,'Золото (KITCO-LME)'!$F$32)</f>
        <v>0</v>
      </c>
      <c r="R138" s="187">
        <f>IF('Серебро (KITCO-LME)'!$F$32="-",0,'Серебро (KITCO-LME)'!$F$32)</f>
        <v>0</v>
      </c>
      <c r="S138" s="187">
        <f>IF('Платина (KITCO-LME)'!$F$32="-",0,'Платина (KITCO-LME)'!$F$32)</f>
        <v>0</v>
      </c>
      <c r="T138" s="187">
        <f>IF('Палладий (KITCO-LME)'!$F$32="-",0,'Палладий (KITCO-LME)'!$F$32)</f>
        <v>0</v>
      </c>
      <c r="U138" s="51"/>
      <c r="V138" s="139"/>
    </row>
    <row r="139" spans="1:28" outlineLevel="1" x14ac:dyDescent="0.25">
      <c r="A139" s="224" t="str">
        <f>Доллар!E31</f>
        <v>28.02.2023</v>
      </c>
      <c r="B139" s="51">
        <f>IF(Доллар!$F$31="-",0,Доллар!$F$31)</f>
        <v>0</v>
      </c>
      <c r="C139" s="51">
        <f>IF(Евро!$F$31="-",0,Евро!$F$31)</f>
        <v>0</v>
      </c>
      <c r="D139" s="51" t="str">
        <f>IF('Медь (LME)'!$F$31="-",0,'Медь (LME)'!$F$31)</f>
        <v/>
      </c>
      <c r="E139" s="51" t="str">
        <f>IF('Цинк (LME)'!$F$31="-",0,'Цинк (LME)'!$F$31)</f>
        <v/>
      </c>
      <c r="F139" s="51" t="str">
        <f>IF('Никель (LME)'!$F$31="-",0,'Никель (LME)'!$F$31)</f>
        <v/>
      </c>
      <c r="G139" s="51" t="str">
        <f>IF('Свинец (LME)'!$F$31="-",0,'Свинец (LME)'!$F$31)</f>
        <v/>
      </c>
      <c r="H139" s="51" t="str">
        <f>IF('Алюминий (LME)'!$F$31="-",0,'Алюминий (LME)'!$F$31)</f>
        <v/>
      </c>
      <c r="I139" s="51" t="str">
        <f>IF('Золото (ЦБ)'!$F$31="-",0,'Золото (ЦБ)'!$F$31)</f>
        <v/>
      </c>
      <c r="J139" s="143" t="str">
        <f>IF('Серебро (ЦБ)'!$F$31="-",0,'Серебро (ЦБ)'!$F$31)</f>
        <v/>
      </c>
      <c r="K139" s="143">
        <f>IF('тенге (курс $)'!$F$31="-",0,'тенге (курс $)'!$F$31)</f>
        <v>0</v>
      </c>
      <c r="L139" s="143">
        <f>IF('динар (курс $)'!$F$31="-",0,'динар (курс $)'!$F$31)</f>
        <v>0</v>
      </c>
      <c r="M139" s="143">
        <f>IF(тенге!$F$31="-",0,тенге!$F$31)</f>
        <v>0</v>
      </c>
      <c r="N139" s="143" t="str">
        <f>IF('динар (крос-курс $)'!$F$31="-",0,'динар (крос-курс $)'!$F$31)</f>
        <v/>
      </c>
      <c r="O139" s="51" t="str">
        <f>IF('Платина (ЦБ)'!$F$31="-",0,'Платина (ЦБ)'!$F$31)</f>
        <v/>
      </c>
      <c r="P139" s="51" t="str">
        <f>IF('Палладий (ЦБ)'!$F$31="-",0,'Палладий (ЦБ)'!$F$31)</f>
        <v/>
      </c>
      <c r="Q139" s="51" t="str">
        <f>IF('Золото (KITCO-LME)'!$F$31="-",0,'Золото (KITCO-LME)'!$F$31)</f>
        <v/>
      </c>
      <c r="R139" s="187" t="str">
        <f>IF('Серебро (KITCO-LME)'!$F$31="-",0,'Серебро (KITCO-LME)'!$F$31)</f>
        <v/>
      </c>
      <c r="S139" s="187" t="str">
        <f>IF('Платина (KITCO-LME)'!$F$31="-",0,'Платина (KITCO-LME)'!$F$31)</f>
        <v/>
      </c>
      <c r="T139" s="187" t="str">
        <f>IF('Палладий (KITCO-LME)'!$F$31="-",0,'Палладий (KITCO-LME)'!$F$31)</f>
        <v/>
      </c>
      <c r="U139" s="51"/>
      <c r="V139" s="139"/>
    </row>
    <row r="140" spans="1:28" outlineLevel="1" x14ac:dyDescent="0.25">
      <c r="A140" s="224" t="str">
        <f>Доллар!E30</f>
        <v>27.02.2023</v>
      </c>
      <c r="B140" s="51">
        <f>IF(Доллар!$F$30="-",0,Доллар!$F$30)</f>
        <v>0</v>
      </c>
      <c r="C140" s="51">
        <f>IF(Евро!$F$30="-",0,Евро!$F$30)</f>
        <v>0</v>
      </c>
      <c r="D140" s="51" t="str">
        <f>IF('Медь (LME)'!$F$30="-",0,'Медь (LME)'!$F$30)</f>
        <v/>
      </c>
      <c r="E140" s="51" t="str">
        <f>IF('Цинк (LME)'!$F$30="-",0,'Цинк (LME)'!$F$30)</f>
        <v/>
      </c>
      <c r="F140" s="51" t="str">
        <f>IF('Никель (LME)'!$F$30="-",0,'Никель (LME)'!$F$30)</f>
        <v/>
      </c>
      <c r="G140" s="51" t="str">
        <f>IF('Свинец (LME)'!$F$30="-",0,'Свинец (LME)'!$F$30)</f>
        <v/>
      </c>
      <c r="H140" s="51" t="str">
        <f>IF('Алюминий (LME)'!$F$30="-",0,'Алюминий (LME)'!$F$30)</f>
        <v/>
      </c>
      <c r="I140" s="51" t="str">
        <f>IF('Золото (ЦБ)'!$F$30="-",0,'Золото (ЦБ)'!$F$30)</f>
        <v/>
      </c>
      <c r="J140" s="143" t="str">
        <f>IF('Серебро (ЦБ)'!$F$30="-",0,'Серебро (ЦБ)'!$F$30)</f>
        <v/>
      </c>
      <c r="K140" s="143">
        <f>IF('тенге (курс $)'!$F$30="-",0,'тенге (курс $)'!$F$30)</f>
        <v>0</v>
      </c>
      <c r="L140" s="143">
        <f>IF('динар (курс $)'!$F$30="-",0,'динар (курс $)'!$F$30)</f>
        <v>0</v>
      </c>
      <c r="M140" s="143">
        <f>IF(тенге!$F$30="-",0,тенге!$F$30)</f>
        <v>0</v>
      </c>
      <c r="N140" s="143" t="str">
        <f>IF('динар (крос-курс $)'!$F$30="-",0,'динар (крос-курс $)'!$F$30)</f>
        <v/>
      </c>
      <c r="O140" s="51" t="str">
        <f>IF('Платина (ЦБ)'!$F$30="-",0,'Платина (ЦБ)'!$F$30)</f>
        <v/>
      </c>
      <c r="P140" s="51" t="str">
        <f>IF('Палладий (ЦБ)'!$F$30="-",0,'Палладий (ЦБ)'!$F$30)</f>
        <v/>
      </c>
      <c r="Q140" s="51" t="str">
        <f>IF('Золото (KITCO-LME)'!$F$30="-",0,'Золото (KITCO-LME)'!$F$30)</f>
        <v/>
      </c>
      <c r="R140" s="187" t="str">
        <f>IF('Серебро (KITCO-LME)'!$F$30="-",0,'Серебро (KITCO-LME)'!$F$30)</f>
        <v/>
      </c>
      <c r="S140" s="187" t="str">
        <f>IF('Платина (KITCO-LME)'!$F$30="-",0,'Платина (KITCO-LME)'!$F$30)</f>
        <v/>
      </c>
      <c r="T140" s="187" t="str">
        <f>IF('Палладий (KITCO-LME)'!$F$30="-",0,'Палладий (KITCO-LME)'!$F$30)</f>
        <v/>
      </c>
      <c r="U140" s="51"/>
      <c r="V140" s="139"/>
    </row>
    <row r="141" spans="1:28" ht="15.75" outlineLevel="1" thickBot="1" x14ac:dyDescent="0.3">
      <c r="A141" s="225" t="str">
        <f>Доллар!E29</f>
        <v>26.02.2023</v>
      </c>
      <c r="B141" s="51">
        <f>IF(Доллар!$F$29="-",0,Доллар!$F$29)</f>
        <v>0</v>
      </c>
      <c r="C141" s="51">
        <f>IF(Евро!$F$29="-",0,Евро!$F$29)</f>
        <v>0</v>
      </c>
      <c r="D141" s="51" t="str">
        <f>IF('Медь (LME)'!$F$29="-",0,'Медь (LME)'!$F$29)</f>
        <v/>
      </c>
      <c r="E141" s="51" t="str">
        <f>IF('Цинк (LME)'!$F$29="-",0,'Цинк (LME)'!$F$29)</f>
        <v/>
      </c>
      <c r="F141" s="51" t="str">
        <f>IF('Никель (LME)'!$F$29="-",0,'Никель (LME)'!$F$29)</f>
        <v/>
      </c>
      <c r="G141" s="51" t="str">
        <f>IF('Свинец (LME)'!$F$29="-",0,'Свинец (LME)'!$F$29)</f>
        <v/>
      </c>
      <c r="H141" s="51" t="str">
        <f>IF('Алюминий (LME)'!$F$29="-",0,'Алюминий (LME)'!$F$29)</f>
        <v/>
      </c>
      <c r="I141" s="51" t="str">
        <f>IF('Золото (ЦБ)'!$F$29="-",0,'Золото (ЦБ)'!$F$29)</f>
        <v/>
      </c>
      <c r="J141" s="143" t="str">
        <f>IF('Серебро (ЦБ)'!$F$29="-",0,'Серебро (ЦБ)'!$F$29)</f>
        <v/>
      </c>
      <c r="K141" s="143">
        <f>IF('тенге (курс $)'!$F$29="-",0,'тенге (курс $)'!$F$29)</f>
        <v>0</v>
      </c>
      <c r="L141" s="143">
        <f>IF('динар (курс $)'!$F$29="-",0,'динар (курс $)'!$F$29)</f>
        <v>0</v>
      </c>
      <c r="M141" s="143">
        <f>IF(тенге!$F$29="-",0,тенге!$F$29)</f>
        <v>0</v>
      </c>
      <c r="N141" s="143" t="str">
        <f>IF('динар (крос-курс $)'!$F$29="-",0,'динар (крос-курс $)'!$F$29)</f>
        <v/>
      </c>
      <c r="O141" s="51" t="str">
        <f>IF('Платина (ЦБ)'!$F$29="-",0,'Платина (ЦБ)'!$F$29)</f>
        <v/>
      </c>
      <c r="P141" s="51" t="str">
        <f>IF('Палладий (ЦБ)'!$F$29="-",0,'Палладий (ЦБ)'!$F$29)</f>
        <v/>
      </c>
      <c r="Q141" s="51" t="str">
        <f>IF('Золото (KITCO-LME)'!$F$29="-",0,'Золото (KITCO-LME)'!$F$29)</f>
        <v/>
      </c>
      <c r="R141" s="187" t="str">
        <f>IF('Серебро (KITCO-LME)'!$F$29="-",0,'Серебро (KITCO-LME)'!$F$29)</f>
        <v/>
      </c>
      <c r="S141" s="187" t="str">
        <f>IF('Платина (KITCO-LME)'!$F$29="-",0,'Платина (KITCO-LME)'!$F$29)</f>
        <v/>
      </c>
      <c r="T141" s="187" t="str">
        <f>IF('Палладий (KITCO-LME)'!$F$29="-",0,'Палладий (KITCO-LME)'!$F$29)</f>
        <v/>
      </c>
      <c r="U141" s="51"/>
      <c r="V141" s="139"/>
    </row>
    <row r="142" spans="1:28" outlineLevel="1" x14ac:dyDescent="0.25">
      <c r="A142" s="138" t="s">
        <v>41</v>
      </c>
      <c r="B142" s="144">
        <f t="array" ref="B142">IFERROR(INDEX(B143:B146,MATCH(,IF(B143:B146,),)),0)</f>
        <v>0</v>
      </c>
      <c r="C142" s="144">
        <f t="array" ref="C142">IFERROR(INDEX(C143:C146,MATCH(,IF(C143:C146,),)),0)</f>
        <v>0</v>
      </c>
      <c r="D142" s="144">
        <f t="array" ref="D142">IFERROR(INDEX(D143:D146,MATCH(,IF(D143:D146,),)),0)</f>
        <v>0</v>
      </c>
      <c r="E142" s="144">
        <f t="array" ref="E142">IFERROR(INDEX(E143:E146,MATCH(,IF(E143:E146,),)),0)</f>
        <v>0</v>
      </c>
      <c r="F142" s="144">
        <f t="array" ref="F142">IFERROR(INDEX(F143:F146,MATCH(,IF(F143:F146,),)),0)</f>
        <v>0</v>
      </c>
      <c r="G142" s="144">
        <f t="array" ref="G142">IFERROR(INDEX(G143:G146,MATCH(,IF(G143:G146,),)),0)</f>
        <v>0</v>
      </c>
      <c r="H142" s="144">
        <f t="array" ref="H142">IFERROR(INDEX(H143:H146,MATCH(,IF(H143:H146,),)),0)</f>
        <v>0</v>
      </c>
      <c r="I142" s="144">
        <f t="array" ref="I142">IFERROR(INDEX(I143:I146,MATCH(,IF(I143:I146,),)),0)</f>
        <v>0</v>
      </c>
      <c r="J142" s="144">
        <f t="array" ref="J142">IFERROR(INDEX(J143:J146,MATCH(,IF(J143:J146,),)),0)</f>
        <v>0</v>
      </c>
      <c r="K142" s="144">
        <f t="array" ref="K142">IFERROR(INDEX(K143:K146,MATCH(,IF(K143:K146,),)),0)</f>
        <v>0</v>
      </c>
      <c r="L142" s="144">
        <f t="array" ref="L142">IFERROR(INDEX(L143:L146,MATCH(,IF(L143:L146,),)),0)</f>
        <v>0</v>
      </c>
      <c r="M142" s="144">
        <f t="array" ref="M142">IFERROR(INDEX(M143:M146,MATCH(,IF(M143:M146,),)),0)</f>
        <v>0</v>
      </c>
      <c r="N142" s="144">
        <f t="array" ref="N142">IFERROR(INDEX(N143:N146,MATCH(,IF(N143:N146,),)),0)</f>
        <v>0</v>
      </c>
      <c r="O142" s="144">
        <f t="array" ref="O142">IFERROR(INDEX(O143:O146,MATCH(,IF(O143:O146,),)),0)</f>
        <v>0</v>
      </c>
      <c r="P142" s="144">
        <f t="array" ref="P142">IFERROR(INDEX(P143:P146,MATCH(,IF(P143:P146,),)),0)</f>
        <v>0</v>
      </c>
      <c r="Q142" s="144">
        <f t="array" ref="Q142">IFERROR(INDEX(Q143:Q146,MATCH(,IF(Q143:Q146,),)),0)</f>
        <v>0</v>
      </c>
      <c r="R142" s="144">
        <f t="array" ref="R142">IFERROR(INDEX(R143:R146,MATCH(,IF(R143:R146,),)),0)</f>
        <v>0</v>
      </c>
      <c r="S142" s="144">
        <f t="array" ref="S142">IFERROR(INDEX(S143:S146,MATCH(,IF(S143:S146,),)),0)</f>
        <v>0</v>
      </c>
      <c r="T142" s="144">
        <f t="array" ref="T142">IFERROR(INDEX(T143:T146,MATCH(,IF(T143:T146,),)),0)</f>
        <v>0</v>
      </c>
      <c r="U142" s="144"/>
      <c r="V142" s="145"/>
    </row>
    <row r="143" spans="1:28" outlineLevel="1" x14ac:dyDescent="0.25">
      <c r="A143" s="224" t="str">
        <f>Доллар!H34</f>
        <v>31.03.2023</v>
      </c>
      <c r="B143" s="51">
        <f>IF(Доллар!$I$34="-",0,Доллар!$I$34)</f>
        <v>0</v>
      </c>
      <c r="C143" s="51">
        <f>IF(Евро!$I$34="-",0,Евро!$I$34)</f>
        <v>0</v>
      </c>
      <c r="D143" s="51" t="str">
        <f>IF('Медь (LME)'!$I$34="-",0,'Медь (LME)'!$I$34)</f>
        <v/>
      </c>
      <c r="E143" s="51" t="str">
        <f>IF('Цинк (LME)'!$I$34="-",0,'Цинк (LME)'!$I$34)</f>
        <v/>
      </c>
      <c r="F143" s="51" t="str">
        <f>IF('Никель (LME)'!$I$34="-",0,'Никель (LME)'!$I$34)</f>
        <v/>
      </c>
      <c r="G143" s="51" t="str">
        <f>IF('Свинец (LME)'!$I$34="-",0,'Свинец (LME)'!$I$34)</f>
        <v/>
      </c>
      <c r="H143" s="51" t="str">
        <f>IF('Алюминий (LME)'!$I$34="-",0,'Алюминий (LME)'!$I$34)</f>
        <v/>
      </c>
      <c r="I143" s="51" t="str">
        <f>IF('Золото (ЦБ)'!$I$34="-",0,'Золото (ЦБ)'!$I$34)</f>
        <v/>
      </c>
      <c r="J143" s="51" t="str">
        <f>IF('Серебро (ЦБ)'!$I$34="-",0,'Серебро (ЦБ)'!$I$34)</f>
        <v/>
      </c>
      <c r="K143" s="51">
        <f>IF('тенге (курс $)'!$I$34="-",0,'тенге (курс $)'!$I$34)</f>
        <v>0</v>
      </c>
      <c r="L143" s="51">
        <f>IF('динар (курс $)'!$I$34="-",0,'динар (курс $)'!$I$34)</f>
        <v>0</v>
      </c>
      <c r="M143" s="51">
        <f>IF(тенге!$I$34="-",0,тенге!$I$34)</f>
        <v>0</v>
      </c>
      <c r="N143" s="51" t="str">
        <f>IF('динар (крос-курс $)'!$I$34="-",0,'динар (крос-курс $)'!$I$34)</f>
        <v/>
      </c>
      <c r="O143" s="51" t="str">
        <f>IF('Платина (ЦБ)'!$I$34="-",0,'Платина (ЦБ)'!$I$34)</f>
        <v/>
      </c>
      <c r="P143" s="51" t="str">
        <f>IF('Палладий (ЦБ)'!$I$34="-",0,'Палладий (ЦБ)'!$I$34)</f>
        <v/>
      </c>
      <c r="Q143" s="51" t="str">
        <f>IF('Золото (KITCO-LME)'!$I$34="-",0,'Золото (KITCO-LME)'!$I$34)</f>
        <v/>
      </c>
      <c r="R143" s="187" t="str">
        <f>IF('Серебро (KITCO-LME)'!$I$34="-",0,'Серебро (KITCO-LME)'!$I$34)</f>
        <v/>
      </c>
      <c r="S143" s="187" t="str">
        <f>IF('Платина (KITCO-LME)'!$I$34="-",0,'Платина (KITCO-LME)'!$I$34)</f>
        <v/>
      </c>
      <c r="T143" s="187" t="str">
        <f>IF('Палладий (KITCO-LME)'!$I$34="-",0,'Палладий (KITCO-LME)'!$I$34)</f>
        <v/>
      </c>
      <c r="U143" s="51"/>
      <c r="V143" s="139"/>
    </row>
    <row r="144" spans="1:28" outlineLevel="1" x14ac:dyDescent="0.25">
      <c r="A144" s="224" t="str">
        <f>Доллар!H33</f>
        <v>30.03.2023</v>
      </c>
      <c r="B144" s="51">
        <f>IF(Доллар!$I$33="-",0,Доллар!$I$33)</f>
        <v>0</v>
      </c>
      <c r="C144" s="51">
        <f>IF(Евро!$I$33="-",0,Евро!$I$33)</f>
        <v>0</v>
      </c>
      <c r="D144" s="51" t="str">
        <f>IF('Медь (LME)'!$I$33="-",0,'Медь (LME)'!$I$33)</f>
        <v/>
      </c>
      <c r="E144" s="51" t="str">
        <f>IF('Цинк (LME)'!$I$33="-",0,'Цинк (LME)'!$I$33)</f>
        <v/>
      </c>
      <c r="F144" s="51" t="str">
        <f>IF('Никель (LME)'!$I$33="-",0,'Никель (LME)'!$I$33)</f>
        <v/>
      </c>
      <c r="G144" s="51" t="str">
        <f>IF('Свинец (LME)'!$I$33="-",0,'Свинец (LME)'!$I$33)</f>
        <v/>
      </c>
      <c r="H144" s="51" t="str">
        <f>IF('Алюминий (LME)'!$I$33="-",0,'Алюминий (LME)'!$I$33)</f>
        <v/>
      </c>
      <c r="I144" s="51" t="str">
        <f>IF('Золото (ЦБ)'!$I$33="-",0,'Золото (ЦБ)'!$I$33)</f>
        <v/>
      </c>
      <c r="J144" s="51" t="str">
        <f>IF('Серебро (ЦБ)'!$I$33="-",0,'Серебро (ЦБ)'!$I$33)</f>
        <v/>
      </c>
      <c r="K144" s="51">
        <f>IF('тенге (курс $)'!$I$33="-",0,'тенге (курс $)'!$I$33)</f>
        <v>0</v>
      </c>
      <c r="L144" s="51">
        <f>IF('динар (курс $)'!$I$33="-",0,'динар (курс $)'!$I$33)</f>
        <v>0</v>
      </c>
      <c r="M144" s="51">
        <f>IF(тенге!$I$33="-",0,тенге!$I$33)</f>
        <v>0</v>
      </c>
      <c r="N144" s="51" t="str">
        <f>IF('динар (крос-курс $)'!$I$33="-",0,'динар (крос-курс $)'!$I$33)</f>
        <v/>
      </c>
      <c r="O144" s="51" t="str">
        <f>IF('Платина (ЦБ)'!$I$33="-",0,'Платина (ЦБ)'!$I$33)</f>
        <v/>
      </c>
      <c r="P144" s="51" t="str">
        <f>IF('Палладий (ЦБ)'!$I$33="-",0,'Палладий (ЦБ)'!$I$33)</f>
        <v/>
      </c>
      <c r="Q144" s="51" t="str">
        <f>IF('Золото (KITCO-LME)'!$I$33="-",0,'Золото (KITCO-LME)'!$I$33)</f>
        <v/>
      </c>
      <c r="R144" s="187" t="str">
        <f>IF('Серебро (KITCO-LME)'!$I$33="-",0,'Серебро (KITCO-LME)'!$I$33)</f>
        <v/>
      </c>
      <c r="S144" s="187" t="str">
        <f>IF('Платина (KITCO-LME)'!$I$33="-",0,'Платина (KITCO-LME)'!$I$33)</f>
        <v/>
      </c>
      <c r="T144" s="187" t="str">
        <f>IF('Палладий (KITCO-LME)'!$I$33="-",0,'Палладий (KITCO-LME)'!$I$33)</f>
        <v/>
      </c>
      <c r="U144" s="51"/>
      <c r="V144" s="139"/>
    </row>
    <row r="145" spans="1:23" outlineLevel="1" x14ac:dyDescent="0.25">
      <c r="A145" s="224" t="str">
        <f>Доллар!H32</f>
        <v>29.03.2023</v>
      </c>
      <c r="B145" s="51">
        <f>IF(Доллар!$I$32="-",0,Доллар!$I$32)</f>
        <v>0</v>
      </c>
      <c r="C145" s="51">
        <f>IF(Евро!$I$32="-",0,Евро!$I$32)</f>
        <v>0</v>
      </c>
      <c r="D145" s="51" t="str">
        <f>IF('Медь (LME)'!$I$32="-",0,'Медь (LME)'!$I$32)</f>
        <v/>
      </c>
      <c r="E145" s="51" t="str">
        <f>IF('Цинк (LME)'!$I$32="-",0,'Цинк (LME)'!$I$32)</f>
        <v/>
      </c>
      <c r="F145" s="51" t="str">
        <f>IF('Никель (LME)'!$I$32="-",0,'Никель (LME)'!$I$32)</f>
        <v/>
      </c>
      <c r="G145" s="51" t="str">
        <f>IF('Свинец (LME)'!$I$32="-",0,'Свинец (LME)'!$I$32)</f>
        <v/>
      </c>
      <c r="H145" s="51" t="str">
        <f>IF('Алюминий (LME)'!$I$32="-",0,'Алюминий (LME)'!$I$32)</f>
        <v/>
      </c>
      <c r="I145" s="51" t="str">
        <f>IF('Золото (ЦБ)'!$I$32="-",0,'Золото (ЦБ)'!$I$32)</f>
        <v/>
      </c>
      <c r="J145" s="143" t="str">
        <f>IF('Серебро (ЦБ)'!$I$32="-",0,'Серебро (ЦБ)'!$I$32)</f>
        <v/>
      </c>
      <c r="K145" s="143">
        <f>IF('тенге (курс $)'!$I$32="-",0,'тенге (курс $)'!$I$32)</f>
        <v>0</v>
      </c>
      <c r="L145" s="143">
        <f>IF('динар (курс $)'!$I$32="-",0,'динар (курс $)'!$I$32)</f>
        <v>0</v>
      </c>
      <c r="M145" s="143">
        <f>IF(тенге!$I$32="-",0,тенге!$I$32)</f>
        <v>0</v>
      </c>
      <c r="N145" s="143" t="str">
        <f>IF('динар (крос-курс $)'!$I$32="-",0,'динар (крос-курс $)'!$I$32)</f>
        <v/>
      </c>
      <c r="O145" s="51" t="str">
        <f>IF('Платина (ЦБ)'!$I$32="-",0,'Платина (ЦБ)'!$I$32)</f>
        <v/>
      </c>
      <c r="P145" s="51" t="str">
        <f>IF('Палладий (ЦБ)'!$I$32="-",0,'Палладий (ЦБ)'!$I$32)</f>
        <v/>
      </c>
      <c r="Q145" s="51" t="str">
        <f>IF('Золото (KITCO-LME)'!$I$32="-",0,'Золото (KITCO-LME)'!$I$32)</f>
        <v/>
      </c>
      <c r="R145" s="187" t="str">
        <f>IF('Серебро (KITCO-LME)'!$I$32="-",0,'Серебро (KITCO-LME)'!$I$32)</f>
        <v/>
      </c>
      <c r="S145" s="187" t="str">
        <f>IF('Платина (KITCO-LME)'!$I$32="-",0,'Платина (KITCO-LME)'!$I$32)</f>
        <v/>
      </c>
      <c r="T145" s="187" t="str">
        <f>IF('Палладий (KITCO-LME)'!$I$32="-",0,'Палладий (KITCO-LME)'!$I$32)</f>
        <v/>
      </c>
      <c r="U145" s="51"/>
      <c r="V145" s="139"/>
    </row>
    <row r="146" spans="1:23" ht="15.75" outlineLevel="1" thickBot="1" x14ac:dyDescent="0.3">
      <c r="A146" s="225" t="str">
        <f>Доллар!H31</f>
        <v>28.03.2023</v>
      </c>
      <c r="B146" s="51">
        <f>IF(Доллар!$I$31="-",0,Доллар!$I$31)</f>
        <v>0</v>
      </c>
      <c r="C146" s="51">
        <f>IF(Евро!$I$31="-",0,Евро!$I$31)</f>
        <v>0</v>
      </c>
      <c r="D146" s="51" t="str">
        <f>IF('Медь (LME)'!$I$31="-",0,'Медь (LME)'!$I$31)</f>
        <v/>
      </c>
      <c r="E146" s="51" t="str">
        <f>IF('Цинк (LME)'!$I$31="-",0,'Цинк (LME)'!$I$31)</f>
        <v/>
      </c>
      <c r="F146" s="51" t="str">
        <f>IF('Никель (LME)'!$I$31="-",0,'Никель (LME)'!$I$31)</f>
        <v/>
      </c>
      <c r="G146" s="51" t="str">
        <f>IF('Свинец (LME)'!$I$31="-",0,'Свинец (LME)'!$I$31)</f>
        <v/>
      </c>
      <c r="H146" s="51" t="str">
        <f>IF('Алюминий (LME)'!$I$31="-",0,'Алюминий (LME)'!$I$31)</f>
        <v/>
      </c>
      <c r="I146" s="51" t="str">
        <f>IF('Золото (ЦБ)'!$I$31="-",0,'Золото (ЦБ)'!$I$31)</f>
        <v/>
      </c>
      <c r="J146" s="143" t="str">
        <f>IF('Серебро (ЦБ)'!$I$31="-",0,'Серебро (ЦБ)'!$I$31)</f>
        <v/>
      </c>
      <c r="K146" s="143">
        <f>IF('тенге (курс $)'!$I$31="-",0,'тенге (курс $)'!$I$31)</f>
        <v>0</v>
      </c>
      <c r="L146" s="143">
        <f>IF('динар (курс $)'!$I$31="-",0,'динар (курс $)'!$I$31)</f>
        <v>0</v>
      </c>
      <c r="M146" s="143">
        <f>IF(тенге!$I$31="-",0,тенге!$I$31)</f>
        <v>0</v>
      </c>
      <c r="N146" s="143" t="str">
        <f>IF('динар (крос-курс $)'!$I$31="-",0,'динар (крос-курс $)'!$I$31)</f>
        <v/>
      </c>
      <c r="O146" s="51" t="str">
        <f>IF('Платина (ЦБ)'!$I$31="-",0,'Платина (ЦБ)'!$I$31)</f>
        <v/>
      </c>
      <c r="P146" s="51" t="str">
        <f>IF('Палладий (ЦБ)'!$I$31="-",0,'Палладий (ЦБ)'!$I$31)</f>
        <v/>
      </c>
      <c r="Q146" s="51" t="str">
        <f>IF('Золото (KITCO-LME)'!$I$31="-",0,'Золото (KITCO-LME)'!$I$31)</f>
        <v/>
      </c>
      <c r="R146" s="187" t="str">
        <f>IF('Серебро (KITCO-LME)'!$I$31="-",0,'Серебро (KITCO-LME)'!$I$31)</f>
        <v/>
      </c>
      <c r="S146" s="187" t="str">
        <f>IF('Платина (KITCO-LME)'!$I$31="-",0,'Платина (KITCO-LME)'!$I$31)</f>
        <v/>
      </c>
      <c r="T146" s="187" t="str">
        <f>IF('Палладий (KITCO-LME)'!$I$31="-",0,'Палладий (KITCO-LME)'!$I$31)</f>
        <v/>
      </c>
      <c r="U146" s="51"/>
      <c r="V146" s="139"/>
    </row>
    <row r="147" spans="1:23" outlineLevel="1" x14ac:dyDescent="0.25">
      <c r="A147" s="138" t="s">
        <v>42</v>
      </c>
      <c r="B147" s="144">
        <f t="array" ref="B147">IFERROR(INDEX(B148:B151,MATCH(,IF(B148:B151,),)),0)</f>
        <v>0</v>
      </c>
      <c r="C147" s="144">
        <f t="array" ref="C147">IFERROR(INDEX(C148:C151,MATCH(,IF(C148:C151,),)),0)</f>
        <v>0</v>
      </c>
      <c r="D147" s="144">
        <f t="array" ref="D147">IFERROR(INDEX(D148:D151,MATCH(,IF(D148:D151,),)),0)</f>
        <v>0</v>
      </c>
      <c r="E147" s="144">
        <f t="array" ref="E147">IFERROR(INDEX(E148:E151,MATCH(,IF(E148:E151,),)),0)</f>
        <v>0</v>
      </c>
      <c r="F147" s="144">
        <f t="array" ref="F147">IFERROR(INDEX(F148:F151,MATCH(,IF(F148:F151,),)),0)</f>
        <v>0</v>
      </c>
      <c r="G147" s="144">
        <f t="array" ref="G147">IFERROR(INDEX(G148:G151,MATCH(,IF(G148:G151,),)),0)</f>
        <v>0</v>
      </c>
      <c r="H147" s="144">
        <f t="array" ref="H147">IFERROR(INDEX(H148:H151,MATCH(,IF(H148:H151,),)),0)</f>
        <v>0</v>
      </c>
      <c r="I147" s="144">
        <f t="array" ref="I147">IFERROR(INDEX(I148:I151,MATCH(,IF(I148:I151,),)),0)</f>
        <v>0</v>
      </c>
      <c r="J147" s="144">
        <f t="array" ref="J147">IFERROR(INDEX(J148:J151,MATCH(,IF(J148:J151,),)),0)</f>
        <v>0</v>
      </c>
      <c r="K147" s="144">
        <f t="array" ref="K147">IFERROR(INDEX(K148:K151,MATCH(,IF(K148:K151,),)),0)</f>
        <v>0</v>
      </c>
      <c r="L147" s="144">
        <f t="array" ref="L147">IFERROR(INDEX(L148:L151,MATCH(,IF(L148:L151,),)),0)</f>
        <v>0</v>
      </c>
      <c r="M147" s="144">
        <f t="array" ref="M147">IFERROR(INDEX(M148:M151,MATCH(,IF(M148:M151,),)),0)</f>
        <v>0</v>
      </c>
      <c r="N147" s="144">
        <f t="array" ref="N147">IFERROR(INDEX(N148:N151,MATCH(,IF(N148:N151,),)),0)</f>
        <v>0</v>
      </c>
      <c r="O147" s="144">
        <f t="array" ref="O147">IFERROR(INDEX(O148:O151,MATCH(,IF(O148:O151,),)),0)</f>
        <v>0</v>
      </c>
      <c r="P147" s="144">
        <f t="array" ref="P147">IFERROR(INDEX(P148:P151,MATCH(,IF(P148:P151,),)),0)</f>
        <v>0</v>
      </c>
      <c r="Q147" s="144">
        <f t="array" ref="Q147">IFERROR(INDEX(Q148:Q151,MATCH(,IF(Q148:Q151,),)),0)</f>
        <v>0</v>
      </c>
      <c r="R147" s="144">
        <f t="array" ref="R147">IFERROR(INDEX(R148:R151,MATCH(,IF(R148:R151,),)),0)</f>
        <v>0</v>
      </c>
      <c r="S147" s="144">
        <f t="array" ref="S147">IFERROR(INDEX(S148:S151,MATCH(,IF(S148:S151,),)),0)</f>
        <v>0</v>
      </c>
      <c r="T147" s="144">
        <f t="array" ref="T147">IFERROR(INDEX(T148:T151,MATCH(,IF(T148:T151,),)),0)</f>
        <v>0</v>
      </c>
      <c r="U147" s="144"/>
      <c r="V147" s="145"/>
    </row>
    <row r="148" spans="1:23" outlineLevel="1" x14ac:dyDescent="0.25">
      <c r="A148" s="224" t="str">
        <f>Доллар!K34</f>
        <v>31.04.2023</v>
      </c>
      <c r="B148" s="51">
        <f>IF(Доллар!$L$34="-",0,Доллар!$L$34)</f>
        <v>0</v>
      </c>
      <c r="C148" s="51">
        <f>IF(Евро!$L$34="-",0,Евро!$L$34)</f>
        <v>0</v>
      </c>
      <c r="D148" s="51">
        <f>IF('Медь (LME)'!$L$34="-",0,'Медь (LME)'!$L$34)</f>
        <v>0</v>
      </c>
      <c r="E148" s="51">
        <f>IF('Цинк (LME)'!$L$34="-",0,'Цинк (LME)'!$L$34)</f>
        <v>0</v>
      </c>
      <c r="F148" s="51">
        <f>IF('Никель (LME)'!$L$34="-",0,'Никель (LME)'!$L$34)</f>
        <v>0</v>
      </c>
      <c r="G148" s="51">
        <f>IF('Свинец (LME)'!$L$34="-",0,'Свинец (LME)'!$L$34)</f>
        <v>0</v>
      </c>
      <c r="H148" s="51">
        <f>IF('Алюминий (LME)'!$L$34="-",0,'Алюминий (LME)'!$L$34)</f>
        <v>0</v>
      </c>
      <c r="I148" s="51">
        <f>IF('Золото (ЦБ)'!$L$34="-",0,'Золото (ЦБ)'!$L$34)</f>
        <v>0</v>
      </c>
      <c r="J148" s="51">
        <f>IF('Серебро (ЦБ)'!$L$34="-",0,'Серебро (ЦБ)'!$L$34)</f>
        <v>0</v>
      </c>
      <c r="K148" s="51">
        <f>IF('тенге (курс $)'!$L$34="-",0,'тенге (курс $)'!$L$34)</f>
        <v>0</v>
      </c>
      <c r="L148" s="51">
        <f>IF('динар (курс $)'!$L$34="-",0,'динар (курс $)'!$L$34)</f>
        <v>0</v>
      </c>
      <c r="M148" s="51">
        <f>IF(тенге!$L$34="-",0,тенге!$L$34)</f>
        <v>0</v>
      </c>
      <c r="N148" s="51">
        <f>IF('динар (крос-курс $)'!$L$34="-",0,'динар (крос-курс $)'!$L$34)</f>
        <v>0</v>
      </c>
      <c r="O148" s="51">
        <f>IF('Платина (ЦБ)'!$L$34="-",0,'Платина (ЦБ)'!$L$34)</f>
        <v>0</v>
      </c>
      <c r="P148" s="51">
        <f>IF('Палладий (ЦБ)'!$L$34="-",0,'Палладий (ЦБ)'!$L$34)</f>
        <v>0</v>
      </c>
      <c r="Q148" s="51">
        <f>IF('Золото (KITCO-LME)'!$L$34="-",0,'Золото (KITCO-LME)'!$L$34)</f>
        <v>0</v>
      </c>
      <c r="R148" s="187">
        <f>IF('Серебро (KITCO-LME)'!$L$34="-",0,'Серебро (KITCO-LME)'!$L$34)</f>
        <v>0</v>
      </c>
      <c r="S148" s="187">
        <f>IF('Платина (KITCO-LME)'!$L$34="-",0,'Платина (KITCO-LME)'!$L$34)</f>
        <v>0</v>
      </c>
      <c r="T148" s="187">
        <f>IF('Палладий (KITCO-LME)'!$L$34="-",0,'Палладий (KITCO-LME)'!$L$34)</f>
        <v>0</v>
      </c>
      <c r="U148" s="51"/>
      <c r="V148" s="139"/>
      <c r="W148" s="137"/>
    </row>
    <row r="149" spans="1:23" outlineLevel="1" x14ac:dyDescent="0.25">
      <c r="A149" s="224" t="str">
        <f>Доллар!K33</f>
        <v>30.04.2023</v>
      </c>
      <c r="B149" s="51">
        <f>IF(Доллар!$L$33="-",0,Доллар!$L$33)</f>
        <v>0</v>
      </c>
      <c r="C149" s="51">
        <f>IF(Евро!$L$33="-",0,Евро!$L$33)</f>
        <v>0</v>
      </c>
      <c r="D149" s="51" t="str">
        <f>IF('Медь (LME)'!$L$33="-",0,'Медь (LME)'!$L$33)</f>
        <v/>
      </c>
      <c r="E149" s="51" t="str">
        <f>IF('Цинк (LME)'!$L$33="-",0,'Цинк (LME)'!$L$33)</f>
        <v/>
      </c>
      <c r="F149" s="51" t="str">
        <f>IF('Никель (LME)'!$L$33="-",0,'Никель (LME)'!$L$33)</f>
        <v/>
      </c>
      <c r="G149" s="51" t="str">
        <f>IF('Свинец (LME)'!$L$33="-",0,'Свинец (LME)'!$L$33)</f>
        <v/>
      </c>
      <c r="H149" s="51" t="str">
        <f>IF('Алюминий (LME)'!$L$33="-",0,'Алюминий (LME)'!$L$33)</f>
        <v/>
      </c>
      <c r="I149" s="51" t="str">
        <f>IF('Золото (ЦБ)'!$L$33="-",0,'Золото (ЦБ)'!$L$33)</f>
        <v/>
      </c>
      <c r="J149" s="51" t="str">
        <f>IF('Серебро (ЦБ)'!$L$33="-",0,'Серебро (ЦБ)'!$L$33)</f>
        <v/>
      </c>
      <c r="K149" s="51">
        <f>IF('тенге (курс $)'!$L$33="-",0,'тенге (курс $)'!$L$33)</f>
        <v>0</v>
      </c>
      <c r="L149" s="51">
        <f>IF('динар (курс $)'!$L$33="-",0,'динар (курс $)'!$L$33)</f>
        <v>0</v>
      </c>
      <c r="M149" s="51">
        <f>IF(тенге!$L$33="-",0,тенге!$L$33)</f>
        <v>0</v>
      </c>
      <c r="N149" s="51" t="str">
        <f>IF('динар (крос-курс $)'!$L$33="-",0,'динар (крос-курс $)'!$L$33)</f>
        <v/>
      </c>
      <c r="O149" s="51" t="str">
        <f>IF('Платина (ЦБ)'!$L$33="-",0,'Платина (ЦБ)'!$L$33)</f>
        <v/>
      </c>
      <c r="P149" s="51" t="str">
        <f>IF('Палладий (ЦБ)'!$L$33="-",0,'Палладий (ЦБ)'!$L$33)</f>
        <v/>
      </c>
      <c r="Q149" s="51" t="str">
        <f>IF('Золото (KITCO-LME)'!$L$33="-",0,'Золото (KITCO-LME)'!$L$33)</f>
        <v/>
      </c>
      <c r="R149" s="187" t="str">
        <f>IF('Серебро (KITCO-LME)'!$L$33="-",0,'Серебро (KITCO-LME)'!$L$33)</f>
        <v/>
      </c>
      <c r="S149" s="187" t="str">
        <f>IF('Платина (KITCO-LME)'!$L$33="-",0,'Платина (KITCO-LME)'!$L$33)</f>
        <v/>
      </c>
      <c r="T149" s="187" t="str">
        <f>IF('Палладий (KITCO-LME)'!$L$33="-",0,'Палладий (KITCO-LME)'!$L$33)</f>
        <v/>
      </c>
      <c r="U149" s="51"/>
      <c r="V149" s="139"/>
    </row>
    <row r="150" spans="1:23" outlineLevel="1" x14ac:dyDescent="0.25">
      <c r="A150" s="224" t="str">
        <f>Доллар!K32</f>
        <v>29.04.2023</v>
      </c>
      <c r="B150" s="51">
        <f>IF(Доллар!$L$32="-",0,Доллар!$L$32)</f>
        <v>0</v>
      </c>
      <c r="C150" s="51">
        <f>IF(Евро!$L$32="-",0,Евро!$L$32)</f>
        <v>0</v>
      </c>
      <c r="D150" s="51" t="str">
        <f>IF('Медь (LME)'!$L$32="-",0,'Медь (LME)'!$L$32)</f>
        <v/>
      </c>
      <c r="E150" s="51" t="str">
        <f>IF('Цинк (LME)'!$L$32="-",0,'Цинк (LME)'!$L$32)</f>
        <v/>
      </c>
      <c r="F150" s="51" t="str">
        <f>IF('Никель (LME)'!$L$32="-",0,'Никель (LME)'!$L$32)</f>
        <v/>
      </c>
      <c r="G150" s="51" t="str">
        <f>IF('Свинец (LME)'!$L$32="-",0,'Свинец (LME)'!$L$32)</f>
        <v/>
      </c>
      <c r="H150" s="51" t="str">
        <f>IF('Алюминий (LME)'!$L$32="-",0,'Алюминий (LME)'!$L$32)</f>
        <v/>
      </c>
      <c r="I150" s="51" t="str">
        <f>IF('Золото (ЦБ)'!$L$32="-",0,'Золото (ЦБ)'!$L$32)</f>
        <v/>
      </c>
      <c r="J150" s="143" t="str">
        <f>IF('Серебро (ЦБ)'!$L$32="-",0,'Серебро (ЦБ)'!$L$32)</f>
        <v/>
      </c>
      <c r="K150" s="143">
        <f>IF('тенге (курс $)'!$L$32="-",0,'тенге (курс $)'!$L$32)</f>
        <v>0</v>
      </c>
      <c r="L150" s="143">
        <f>IF('динар (курс $)'!$L$32="-",0,'динар (курс $)'!$L$32)</f>
        <v>0</v>
      </c>
      <c r="M150" s="143">
        <f>IF(тенге!$L$32="-",0,тенге!$L$32)</f>
        <v>0</v>
      </c>
      <c r="N150" s="143" t="str">
        <f>IF('динар (крос-курс $)'!$L$32="-",0,'динар (крос-курс $)'!$L$32)</f>
        <v/>
      </c>
      <c r="O150" s="51" t="str">
        <f>IF('Платина (ЦБ)'!$L$32="-",0,'Платина (ЦБ)'!$L$32)</f>
        <v/>
      </c>
      <c r="P150" s="51" t="str">
        <f>IF('Палладий (ЦБ)'!$L$32="-",0,'Палладий (ЦБ)'!$L$32)</f>
        <v/>
      </c>
      <c r="Q150" s="51" t="str">
        <f>IF('Золото (KITCO-LME)'!$L$32="-",0,'Золото (KITCO-LME)'!$L$32)</f>
        <v/>
      </c>
      <c r="R150" s="187" t="str">
        <f>IF('Серебро (KITCO-LME)'!$L$32="-",0,'Серебро (KITCO-LME)'!$L$32)</f>
        <v/>
      </c>
      <c r="S150" s="187" t="str">
        <f>IF('Платина (KITCO-LME)'!$L$32="-",0,'Платина (KITCO-LME)'!$L$32)</f>
        <v/>
      </c>
      <c r="T150" s="187" t="str">
        <f>IF('Палладий (KITCO-LME)'!$L$32="-",0,'Палладий (KITCO-LME)'!$L$32)</f>
        <v/>
      </c>
      <c r="U150" s="51"/>
      <c r="V150" s="139"/>
    </row>
    <row r="151" spans="1:23" ht="15.75" outlineLevel="1" thickBot="1" x14ac:dyDescent="0.3">
      <c r="A151" s="225" t="str">
        <f>Доллар!K31</f>
        <v>28.04.2023</v>
      </c>
      <c r="B151" s="51">
        <f>IF(Доллар!$L$31="-",0,Доллар!$L$31)</f>
        <v>0</v>
      </c>
      <c r="C151" s="51">
        <f>IF(Евро!$L$31="-",0,Евро!$L$31)</f>
        <v>0</v>
      </c>
      <c r="D151" s="51" t="str">
        <f>IF('Медь (LME)'!$L$31="-",0,'Медь (LME)'!$L$31)</f>
        <v/>
      </c>
      <c r="E151" s="51" t="str">
        <f>IF('Цинк (LME)'!$L$31="-",0,'Цинк (LME)'!$L$31)</f>
        <v/>
      </c>
      <c r="F151" s="51" t="str">
        <f>IF('Никель (LME)'!$L$31="-",0,'Никель (LME)'!$L$31)</f>
        <v/>
      </c>
      <c r="G151" s="51" t="str">
        <f>IF('Свинец (LME)'!$L$31="-",0,'Свинец (LME)'!$L$31)</f>
        <v/>
      </c>
      <c r="H151" s="51" t="str">
        <f>IF('Алюминий (LME)'!$L$31="-",0,'Алюминий (LME)'!$L$31)</f>
        <v/>
      </c>
      <c r="I151" s="51" t="str">
        <f>IF('Золото (ЦБ)'!$L$31="-",0,'Золото (ЦБ)'!$L$31)</f>
        <v/>
      </c>
      <c r="J151" s="143" t="str">
        <f>IF('Серебро (ЦБ)'!$L$31="-",0,'Серебро (ЦБ)'!$L$31)</f>
        <v/>
      </c>
      <c r="K151" s="143">
        <f>IF('тенге (курс $)'!$L$31="-",0,'тенге (курс $)'!$L$31)</f>
        <v>0</v>
      </c>
      <c r="L151" s="143">
        <f>IF('динар (курс $)'!$L$31="-",0,'динар (курс $)'!$L$31)</f>
        <v>0</v>
      </c>
      <c r="M151" s="143">
        <f>IF(тенге!$L$31="-",0,тенге!$L$31)</f>
        <v>0</v>
      </c>
      <c r="N151" s="143" t="str">
        <f>IF('динар (крос-курс $)'!$L$31="-",0,'динар (крос-курс $)'!$L$31)</f>
        <v/>
      </c>
      <c r="O151" s="51" t="str">
        <f>IF('Платина (ЦБ)'!$L$31="-",0,'Платина (ЦБ)'!$L$31)</f>
        <v/>
      </c>
      <c r="P151" s="51" t="str">
        <f>IF('Палладий (ЦБ)'!$L$31="-",0,'Палладий (ЦБ)'!$L$31)</f>
        <v/>
      </c>
      <c r="Q151" s="51" t="str">
        <f>IF('Золото (KITCO-LME)'!$L$31="-",0,'Золото (KITCO-LME)'!$L$31)</f>
        <v/>
      </c>
      <c r="R151" s="187" t="str">
        <f>IF('Серебро (KITCO-LME)'!$L$31="-",0,'Серебро (KITCO-LME)'!$L$31)</f>
        <v/>
      </c>
      <c r="S151" s="187" t="str">
        <f>IF('Платина (KITCO-LME)'!$L$31="-",0,'Платина (KITCO-LME)'!$L$31)</f>
        <v/>
      </c>
      <c r="T151" s="187" t="str">
        <f>IF('Палладий (KITCO-LME)'!$L$31="-",0,'Палладий (KITCO-LME)'!$L$31)</f>
        <v/>
      </c>
      <c r="U151" s="51"/>
      <c r="V151" s="139"/>
    </row>
    <row r="152" spans="1:23" outlineLevel="1" x14ac:dyDescent="0.25">
      <c r="A152" s="138" t="s">
        <v>43</v>
      </c>
      <c r="B152" s="144">
        <f t="array" ref="B152">IFERROR(INDEX(B153:B156,MATCH(,IF(B153:B156,),)),0)</f>
        <v>0</v>
      </c>
      <c r="C152" s="144">
        <f t="array" ref="C152">IFERROR(INDEX(C153:C156,MATCH(,IF(C153:C156,),)),0)</f>
        <v>0</v>
      </c>
      <c r="D152" s="144">
        <f t="array" ref="D152">IFERROR(INDEX(D153:D156,MATCH(,IF(D153:D156,),)),0)</f>
        <v>0</v>
      </c>
      <c r="E152" s="144">
        <f t="array" ref="E152">IFERROR(INDEX(E153:E156,MATCH(,IF(E153:E156,),)),0)</f>
        <v>0</v>
      </c>
      <c r="F152" s="144">
        <f t="array" ref="F152">IFERROR(INDEX(F153:F156,MATCH(,IF(F153:F156,),)),0)</f>
        <v>0</v>
      </c>
      <c r="G152" s="144">
        <f t="array" ref="G152">IFERROR(INDEX(G153:G156,MATCH(,IF(G153:G156,),)),0)</f>
        <v>0</v>
      </c>
      <c r="H152" s="144">
        <f t="array" ref="H152">IFERROR(INDEX(H153:H156,MATCH(,IF(H153:H156,),)),0)</f>
        <v>0</v>
      </c>
      <c r="I152" s="144">
        <f t="array" ref="I152">IFERROR(INDEX(I153:I156,MATCH(,IF(I153:I156,),)),0)</f>
        <v>0</v>
      </c>
      <c r="J152" s="144">
        <f t="array" ref="J152">IFERROR(INDEX(J153:J156,MATCH(,IF(J153:J156,),)),0)</f>
        <v>0</v>
      </c>
      <c r="K152" s="144">
        <f t="array" ref="K152">IFERROR(INDEX(K153:K156,MATCH(,IF(K153:K156,),)),0)</f>
        <v>0</v>
      </c>
      <c r="L152" s="144">
        <f t="array" ref="L152">IFERROR(INDEX(L153:L156,MATCH(,IF(L153:L156,),)),0)</f>
        <v>0</v>
      </c>
      <c r="M152" s="144">
        <f t="array" ref="M152">IFERROR(INDEX(M153:M156,MATCH(,IF(M153:M156,),)),0)</f>
        <v>0</v>
      </c>
      <c r="N152" s="144">
        <f t="array" ref="N152">IFERROR(INDEX(N153:N156,MATCH(,IF(N153:N156,),)),0)</f>
        <v>0</v>
      </c>
      <c r="O152" s="144">
        <f t="array" ref="O152">IFERROR(INDEX(O153:O156,MATCH(,IF(O153:O156,),)),0)</f>
        <v>0</v>
      </c>
      <c r="P152" s="144">
        <f t="array" ref="P152">IFERROR(INDEX(P153:P156,MATCH(,IF(P153:P156,),)),0)</f>
        <v>0</v>
      </c>
      <c r="Q152" s="144">
        <f t="array" ref="Q152">IFERROR(INDEX(Q153:Q156,MATCH(,IF(Q153:Q156,),)),0)</f>
        <v>0</v>
      </c>
      <c r="R152" s="144">
        <f t="array" ref="R152">IFERROR(INDEX(R153:R156,MATCH(,IF(R153:R156,),)),0)</f>
        <v>0</v>
      </c>
      <c r="S152" s="144">
        <f t="array" ref="S152">IFERROR(INDEX(S153:S156,MATCH(,IF(S153:S156,),)),0)</f>
        <v>0</v>
      </c>
      <c r="T152" s="144">
        <f t="array" ref="T152">IFERROR(INDEX(T153:T156,MATCH(,IF(T153:T156,),)),0)</f>
        <v>0</v>
      </c>
      <c r="U152" s="144"/>
      <c r="V152" s="145"/>
    </row>
    <row r="153" spans="1:23" outlineLevel="1" x14ac:dyDescent="0.25">
      <c r="A153" s="224" t="str">
        <f>Доллар!N34</f>
        <v>31.05.2023</v>
      </c>
      <c r="B153" s="51">
        <f>IF(Доллар!$O$34="-",0,Доллар!$O$34)</f>
        <v>0</v>
      </c>
      <c r="C153" s="51">
        <f>IF(Евро!$O$34="-",0,Евро!$O$34)</f>
        <v>0</v>
      </c>
      <c r="D153" s="51" t="str">
        <f>IF('Медь (LME)'!$O$34="-",0,'Медь (LME)'!$O$34)</f>
        <v/>
      </c>
      <c r="E153" s="51" t="str">
        <f>IF('Цинк (LME)'!$O$34="-",0,'Цинк (LME)'!$O$34)</f>
        <v/>
      </c>
      <c r="F153" s="51" t="str">
        <f>IF('Никель (LME)'!$O$34="-",0,'Никель (LME)'!$O$34)</f>
        <v/>
      </c>
      <c r="G153" s="51" t="str">
        <f>IF('Свинец (LME)'!$O$34="-",0,'Свинец (LME)'!$O$34)</f>
        <v/>
      </c>
      <c r="H153" s="51" t="str">
        <f>IF('Алюминий (LME)'!$O$34="-",0,'Алюминий (LME)'!$O$34)</f>
        <v/>
      </c>
      <c r="I153" s="51" t="str">
        <f>IF('Золото (ЦБ)'!$O$34="-",0,'Золото (ЦБ)'!$O$34)</f>
        <v/>
      </c>
      <c r="J153" s="51" t="str">
        <f>IF('Серебро (ЦБ)'!$O$34="-",0,'Серебро (ЦБ)'!$O$34)</f>
        <v/>
      </c>
      <c r="K153" s="51">
        <f>IF('тенге (курс $)'!$O$34="-",0,'тенге (курс $)'!$O$34)</f>
        <v>0</v>
      </c>
      <c r="L153" s="51">
        <f>IF('динар (курс $)'!$O$34="-",0,'динар (курс $)'!$O$34)</f>
        <v>0</v>
      </c>
      <c r="M153" s="51">
        <f>IF(тенге!$O$34="-",0,тенге!$O$34)</f>
        <v>0</v>
      </c>
      <c r="N153" s="51" t="str">
        <f>IF('динар (крос-курс $)'!$O$34="-",0,'динар (крос-курс $)'!$O$34)</f>
        <v/>
      </c>
      <c r="O153" s="51" t="str">
        <f>IF('Платина (ЦБ)'!$O$34="-",0,'Платина (ЦБ)'!$O$34)</f>
        <v/>
      </c>
      <c r="P153" s="51" t="str">
        <f>IF('Палладий (ЦБ)'!$O$34="-",0,'Палладий (ЦБ)'!$O$34)</f>
        <v/>
      </c>
      <c r="Q153" s="51" t="str">
        <f>IF('Золото (KITCO-LME)'!$O$34="-",0,'Золото (KITCO-LME)'!$O$34)</f>
        <v/>
      </c>
      <c r="R153" s="187" t="str">
        <f>IF('Серебро (KITCO-LME)'!$O$34="-",0,'Серебро (KITCO-LME)'!$O$34)</f>
        <v/>
      </c>
      <c r="S153" s="187" t="str">
        <f>IF('Платина (KITCO-LME)'!$O$34="-",0,'Платина (KITCO-LME)'!$O$34)</f>
        <v/>
      </c>
      <c r="T153" s="187" t="str">
        <f>IF('Палладий (KITCO-LME)'!$O$34="-",0,'Палладий (KITCO-LME)'!$O$34)</f>
        <v/>
      </c>
      <c r="U153" s="51"/>
      <c r="V153" s="139"/>
    </row>
    <row r="154" spans="1:23" outlineLevel="1" x14ac:dyDescent="0.25">
      <c r="A154" s="224" t="str">
        <f>Доллар!N33</f>
        <v>30.05.2023</v>
      </c>
      <c r="B154" s="51">
        <f>IF(Доллар!$O$33="-",0,Доллар!$O$33)</f>
        <v>0</v>
      </c>
      <c r="C154" s="51">
        <f>IF(Евро!$O$33="-",0,Евро!$O$33)</f>
        <v>0</v>
      </c>
      <c r="D154" s="51" t="str">
        <f>IF('Медь (LME)'!$O$33="-",0,'Медь (LME)'!$O$33)</f>
        <v/>
      </c>
      <c r="E154" s="51" t="str">
        <f>IF('Цинк (LME)'!$O$33="-",0,'Цинк (LME)'!$O$33)</f>
        <v/>
      </c>
      <c r="F154" s="51" t="str">
        <f>IF('Никель (LME)'!$O$33="-",0,'Никель (LME)'!$O$33)</f>
        <v/>
      </c>
      <c r="G154" s="51" t="str">
        <f>IF('Свинец (LME)'!$O$33="-",0,'Свинец (LME)'!$O$33)</f>
        <v/>
      </c>
      <c r="H154" s="51" t="str">
        <f>IF('Алюминий (LME)'!$O$33="-",0,'Алюминий (LME)'!$O$33)</f>
        <v/>
      </c>
      <c r="I154" s="51" t="str">
        <f>IF('Золото (ЦБ)'!$O$33="-",0,'Золото (ЦБ)'!$O$33)</f>
        <v/>
      </c>
      <c r="J154" s="51" t="str">
        <f>IF('Серебро (ЦБ)'!$O$33="-",0,'Серебро (ЦБ)'!$O$33)</f>
        <v/>
      </c>
      <c r="K154" s="51">
        <f>IF('тенге (курс $)'!$O$33="-",0,'тенге (курс $)'!$O$33)</f>
        <v>0</v>
      </c>
      <c r="L154" s="51">
        <f>IF('динар (курс $)'!$O$33="-",0,'динар (курс $)'!$O$33)</f>
        <v>0</v>
      </c>
      <c r="M154" s="51">
        <f>IF(тенге!$O$33="-",0,тенге!$O$33)</f>
        <v>0</v>
      </c>
      <c r="N154" s="51" t="str">
        <f>IF('динар (крос-курс $)'!$O$33="-",0,'динар (крос-курс $)'!$O$33)</f>
        <v/>
      </c>
      <c r="O154" s="51" t="str">
        <f>IF('Платина (ЦБ)'!$O$33="-",0,'Платина (ЦБ)'!$O$33)</f>
        <v/>
      </c>
      <c r="P154" s="51" t="str">
        <f>IF('Палладий (ЦБ)'!$O$33="-",0,'Палладий (ЦБ)'!$O$33)</f>
        <v/>
      </c>
      <c r="Q154" s="51" t="str">
        <f>IF('Золото (KITCO-LME)'!$O$33="-",0,'Золото (KITCO-LME)'!$O$33)</f>
        <v/>
      </c>
      <c r="R154" s="187" t="str">
        <f>IF('Серебро (KITCO-LME)'!$O$33="-",0,'Серебро (KITCO-LME)'!$O$33)</f>
        <v/>
      </c>
      <c r="S154" s="187" t="str">
        <f>IF('Платина (KITCO-LME)'!$O$33="-",0,'Платина (KITCO-LME)'!$O$33)</f>
        <v/>
      </c>
      <c r="T154" s="187" t="str">
        <f>IF('Палладий (KITCO-LME)'!$O$33="-",0,'Палладий (KITCO-LME)'!$O$33)</f>
        <v/>
      </c>
      <c r="U154" s="51"/>
      <c r="V154" s="139"/>
    </row>
    <row r="155" spans="1:23" outlineLevel="1" x14ac:dyDescent="0.25">
      <c r="A155" s="224" t="str">
        <f>Доллар!N32</f>
        <v>29.05.2023</v>
      </c>
      <c r="B155" s="51">
        <f>IF(Доллар!$O$32="-",0,Доллар!$O$32)</f>
        <v>0</v>
      </c>
      <c r="C155" s="51">
        <f>IF(Евро!$O$32="-",0,Евро!$O$32)</f>
        <v>0</v>
      </c>
      <c r="D155" s="51" t="str">
        <f>IF('Медь (LME)'!$O$32="-",0,'Медь (LME)'!$O$32)</f>
        <v/>
      </c>
      <c r="E155" s="51" t="str">
        <f>IF('Цинк (LME)'!$O$32="-",0,'Цинк (LME)'!$O$32)</f>
        <v/>
      </c>
      <c r="F155" s="51" t="str">
        <f>IF('Никель (LME)'!$O$32="-",0,'Никель (LME)'!$O$32)</f>
        <v/>
      </c>
      <c r="G155" s="51" t="str">
        <f>IF('Свинец (LME)'!$O$32="-",0,'Свинец (LME)'!$O$32)</f>
        <v/>
      </c>
      <c r="H155" s="51" t="str">
        <f>IF('Алюминий (LME)'!$O$32="-",0,'Алюминий (LME)'!$O$32)</f>
        <v/>
      </c>
      <c r="I155" s="51" t="str">
        <f>IF('Золото (ЦБ)'!$O$32="-",0,'Золото (ЦБ)'!$O$32)</f>
        <v/>
      </c>
      <c r="J155" s="143" t="str">
        <f>IF('Серебро (ЦБ)'!$O$32="-",0,'Серебро (ЦБ)'!$O$32)</f>
        <v/>
      </c>
      <c r="K155" s="143">
        <f>IF('тенге (курс $)'!$O$32="-",0,'тенге (курс $)'!$O$32)</f>
        <v>0</v>
      </c>
      <c r="L155" s="143">
        <f>IF('динар (курс $)'!$O$32="-",0,'динар (курс $)'!$O$32)</f>
        <v>0</v>
      </c>
      <c r="M155" s="143">
        <f>IF(тенге!$O$32="-",0,тенге!$O$32)</f>
        <v>0</v>
      </c>
      <c r="N155" s="143" t="str">
        <f>IF('динар (крос-курс $)'!$O$32="-",0,'динар (крос-курс $)'!$O$32)</f>
        <v/>
      </c>
      <c r="O155" s="51" t="str">
        <f>IF('Платина (ЦБ)'!$O$32="-",0,'Платина (ЦБ)'!$O$32)</f>
        <v/>
      </c>
      <c r="P155" s="51" t="str">
        <f>IF('Палладий (ЦБ)'!$O$32="-",0,'Палладий (ЦБ)'!$O$32)</f>
        <v/>
      </c>
      <c r="Q155" s="51" t="str">
        <f>IF('Золото (KITCO-LME)'!$O$32="-",0,'Золото (KITCO-LME)'!$O$32)</f>
        <v/>
      </c>
      <c r="R155" s="187" t="str">
        <f>IF('Серебро (KITCO-LME)'!$O$32="-",0,'Серебро (KITCO-LME)'!$O$32)</f>
        <v/>
      </c>
      <c r="S155" s="187" t="str">
        <f>IF('Платина (KITCO-LME)'!$O$32="-",0,'Платина (KITCO-LME)'!$O$32)</f>
        <v/>
      </c>
      <c r="T155" s="187" t="str">
        <f>IF('Палладий (KITCO-LME)'!$O$32="-",0,'Палладий (KITCO-LME)'!$O$32)</f>
        <v/>
      </c>
      <c r="U155" s="51"/>
      <c r="V155" s="139"/>
    </row>
    <row r="156" spans="1:23" ht="15.75" outlineLevel="1" thickBot="1" x14ac:dyDescent="0.3">
      <c r="A156" s="225" t="str">
        <f>Доллар!N31</f>
        <v>28.05.2023</v>
      </c>
      <c r="B156" s="51">
        <f>IF(Доллар!$O$31="-",0,Доллар!$O$31)</f>
        <v>0</v>
      </c>
      <c r="C156" s="51">
        <f>IF(Евро!$O$31="-",0,Евро!$O$31)</f>
        <v>0</v>
      </c>
      <c r="D156" s="51" t="str">
        <f>IF('Медь (LME)'!$O$31="-",0,'Медь (LME)'!$O$31)</f>
        <v/>
      </c>
      <c r="E156" s="51" t="str">
        <f>IF('Цинк (LME)'!$O$31="-",0,'Цинк (LME)'!$O$31)</f>
        <v/>
      </c>
      <c r="F156" s="51" t="str">
        <f>IF('Никель (LME)'!$O$31="-",0,'Никель (LME)'!$O$31)</f>
        <v/>
      </c>
      <c r="G156" s="51" t="str">
        <f>IF('Свинец (LME)'!$O$31="-",0,'Свинец (LME)'!$O$31)</f>
        <v/>
      </c>
      <c r="H156" s="51" t="str">
        <f>IF('Алюминий (LME)'!$O$31="-",0,'Алюминий (LME)'!$O$31)</f>
        <v/>
      </c>
      <c r="I156" s="51" t="str">
        <f>IF('Золото (ЦБ)'!$O$31="-",0,'Золото (ЦБ)'!$O$31)</f>
        <v/>
      </c>
      <c r="J156" s="143" t="str">
        <f>IF('Серебро (ЦБ)'!$O$31="-",0,'Серебро (ЦБ)'!$O$31)</f>
        <v/>
      </c>
      <c r="K156" s="143">
        <f>IF('тенге (курс $)'!$O$31="-",0,'тенге (курс $)'!$O$31)</f>
        <v>0</v>
      </c>
      <c r="L156" s="143">
        <f>IF('динар (курс $)'!$O$31="-",0,'динар (курс $)'!$O$31)</f>
        <v>0</v>
      </c>
      <c r="M156" s="143">
        <f>IF(тенге!$O$31="-",0,тенге!$O$31)</f>
        <v>0</v>
      </c>
      <c r="N156" s="143" t="str">
        <f>IF('динар (крос-курс $)'!$O$31="-",0,'динар (крос-курс $)'!$O$31)</f>
        <v/>
      </c>
      <c r="O156" s="51" t="str">
        <f>IF('Платина (ЦБ)'!$O$31="-",0,'Платина (ЦБ)'!$O$31)</f>
        <v/>
      </c>
      <c r="P156" s="51" t="str">
        <f>IF('Палладий (ЦБ)'!$O$31="-",0,'Палладий (ЦБ)'!$O$31)</f>
        <v/>
      </c>
      <c r="Q156" s="51" t="str">
        <f>IF('Золото (KITCO-LME)'!$O$31="-",0,'Золото (KITCO-LME)'!$O$31)</f>
        <v/>
      </c>
      <c r="R156" s="187" t="str">
        <f>IF('Серебро (KITCO-LME)'!$O$31="-",0,'Серебро (KITCO-LME)'!$O$31)</f>
        <v/>
      </c>
      <c r="S156" s="187" t="str">
        <f>IF('Платина (KITCO-LME)'!$O$31="-",0,'Платина (KITCO-LME)'!$O$31)</f>
        <v/>
      </c>
      <c r="T156" s="187" t="str">
        <f>IF('Палладий (KITCO-LME)'!$O$31="-",0,'Палладий (KITCO-LME)'!$O$31)</f>
        <v/>
      </c>
      <c r="U156" s="51"/>
      <c r="V156" s="139"/>
    </row>
    <row r="157" spans="1:23" outlineLevel="1" x14ac:dyDescent="0.25">
      <c r="A157" s="138" t="s">
        <v>44</v>
      </c>
      <c r="B157" s="144">
        <f t="array" ref="B157">IFERROR(INDEX(B158:B161,MATCH(,IF(B158:B161,),)),0)</f>
        <v>0</v>
      </c>
      <c r="C157" s="144">
        <f t="array" ref="C157">IFERROR(INDEX(C158:C161,MATCH(,IF(C158:C161,),)),0)</f>
        <v>0</v>
      </c>
      <c r="D157" s="144">
        <f t="array" ref="D157">IFERROR(INDEX(D158:D161,MATCH(,IF(D158:D161,),)),0)</f>
        <v>0</v>
      </c>
      <c r="E157" s="144">
        <f t="array" ref="E157">IFERROR(INDEX(E158:E161,MATCH(,IF(E158:E161,),)),0)</f>
        <v>0</v>
      </c>
      <c r="F157" s="144">
        <f t="array" ref="F157">IFERROR(INDEX(F158:F161,MATCH(,IF(F158:F161,),)),0)</f>
        <v>0</v>
      </c>
      <c r="G157" s="144">
        <f t="array" ref="G157">IFERROR(INDEX(G158:G161,MATCH(,IF(G158:G161,),)),0)</f>
        <v>0</v>
      </c>
      <c r="H157" s="144">
        <f t="array" ref="H157">IFERROR(INDEX(H158:H161,MATCH(,IF(H158:H161,),)),0)</f>
        <v>0</v>
      </c>
      <c r="I157" s="144">
        <f t="array" ref="I157">IFERROR(INDEX(I158:I161,MATCH(,IF(I158:I161,),)),0)</f>
        <v>0</v>
      </c>
      <c r="J157" s="144">
        <f t="array" ref="J157">IFERROR(INDEX(J158:J161,MATCH(,IF(J158:J161,),)),0)</f>
        <v>0</v>
      </c>
      <c r="K157" s="144">
        <f t="array" ref="K157">IFERROR(INDEX(K158:K161,MATCH(,IF(K158:K161,),)),0)</f>
        <v>0</v>
      </c>
      <c r="L157" s="144">
        <f t="array" ref="L157">IFERROR(INDEX(L158:L161,MATCH(,IF(L158:L161,),)),0)</f>
        <v>0</v>
      </c>
      <c r="M157" s="144">
        <f t="array" ref="M157">IFERROR(INDEX(M158:M161,MATCH(,IF(M158:M161,),)),0)</f>
        <v>0</v>
      </c>
      <c r="N157" s="144">
        <f t="array" ref="N157">IFERROR(INDEX(N158:N161,MATCH(,IF(N158:N161,),)),0)</f>
        <v>0</v>
      </c>
      <c r="O157" s="144">
        <f t="array" ref="O157">IFERROR(INDEX(O158:O161,MATCH(,IF(O158:O161,),)),0)</f>
        <v>0</v>
      </c>
      <c r="P157" s="144">
        <f t="array" ref="P157">IFERROR(INDEX(P158:P161,MATCH(,IF(P158:P161,),)),0)</f>
        <v>0</v>
      </c>
      <c r="Q157" s="144">
        <f t="array" ref="Q157">IFERROR(INDEX(Q158:Q161,MATCH(,IF(Q158:Q161,),)),0)</f>
        <v>0</v>
      </c>
      <c r="R157" s="144">
        <f t="array" ref="R157">IFERROR(INDEX(R158:R161,MATCH(,IF(R158:R161,),)),0)</f>
        <v>0</v>
      </c>
      <c r="S157" s="144">
        <f t="array" ref="S157">IFERROR(INDEX(S158:S161,MATCH(,IF(S158:S161,),)),0)</f>
        <v>0</v>
      </c>
      <c r="T157" s="144">
        <f t="array" ref="T157">IFERROR(INDEX(T158:T161,MATCH(,IF(T158:T161,),)),0)</f>
        <v>0</v>
      </c>
      <c r="U157" s="144"/>
      <c r="V157" s="145"/>
    </row>
    <row r="158" spans="1:23" outlineLevel="1" x14ac:dyDescent="0.25">
      <c r="A158" s="224" t="str">
        <f>Доллар!Q34</f>
        <v>31.06.2023</v>
      </c>
      <c r="B158" s="51">
        <f>IF(Доллар!$R$34="-",0,Доллар!$R$34)</f>
        <v>0</v>
      </c>
      <c r="C158" s="51">
        <f>IF(Евро!$R$34="-",0,Евро!$R$34)</f>
        <v>0</v>
      </c>
      <c r="D158" s="51">
        <f>IF('Медь (LME)'!$R$34="-",0,'Медь (LME)'!$R$34)</f>
        <v>0</v>
      </c>
      <c r="E158" s="51">
        <f>IF('Цинк (LME)'!$R$34="-",0,'Цинк (LME)'!$R$34)</f>
        <v>0</v>
      </c>
      <c r="F158" s="51">
        <f>IF('Никель (LME)'!$R$34="-",0,'Никель (LME)'!$R$34)</f>
        <v>0</v>
      </c>
      <c r="G158" s="51">
        <f>IF('Свинец (LME)'!$R$34="-",0,'Свинец (LME)'!$R$34)</f>
        <v>0</v>
      </c>
      <c r="H158" s="51">
        <f>IF('Алюминий (LME)'!$R$34="-",0,'Алюминий (LME)'!$R$34)</f>
        <v>0</v>
      </c>
      <c r="I158" s="51">
        <f>IF('Золото (ЦБ)'!$R$34="-",0,'Золото (ЦБ)'!$R$34)</f>
        <v>0</v>
      </c>
      <c r="J158" s="51">
        <f>IF('Серебро (ЦБ)'!$R$34="-",0,'Серебро (ЦБ)'!$R$34)</f>
        <v>0</v>
      </c>
      <c r="K158" s="51">
        <f>IF('тенге (курс $)'!$R$34="-",0,'тенге (курс $)'!$R$34)</f>
        <v>0</v>
      </c>
      <c r="L158" s="51">
        <f>IF('динар (курс $)'!$R$34="-",0,'динар (курс $)'!$R$34)</f>
        <v>0</v>
      </c>
      <c r="M158" s="51">
        <f>IF(тенге!$R$34="-",0,тенге!$R$34)</f>
        <v>0</v>
      </c>
      <c r="N158" s="51">
        <f>IF('динар (крос-курс $)'!$R$34="-",0,'динар (крос-курс $)'!$R$34)</f>
        <v>0</v>
      </c>
      <c r="O158" s="51">
        <f>IF('Платина (ЦБ)'!$R$34="-",0,'Платина (ЦБ)'!$R$34)</f>
        <v>0</v>
      </c>
      <c r="P158" s="51">
        <f>IF('Палладий (ЦБ)'!$R$34="-",0,'Палладий (ЦБ)'!$R$34)</f>
        <v>0</v>
      </c>
      <c r="Q158" s="51">
        <f>IF('Золото (KITCO-LME)'!$R$34="-",0,'Золото (KITCO-LME)'!$R$34)</f>
        <v>0</v>
      </c>
      <c r="R158" s="187">
        <f>IF('Серебро (KITCO-LME)'!$R$34="-",0,'Серебро (KITCO-LME)'!$R$34)</f>
        <v>0</v>
      </c>
      <c r="S158" s="187">
        <f>IF('Платина (KITCO-LME)'!$R$34="-",0,'Платина (KITCO-LME)'!$R$34)</f>
        <v>0</v>
      </c>
      <c r="T158" s="187">
        <f>IF('Палладий (KITCO-LME)'!$R$34="-",0,'Палладий (KITCO-LME)'!$R$34)</f>
        <v>0</v>
      </c>
      <c r="U158" s="51"/>
      <c r="V158" s="139"/>
    </row>
    <row r="159" spans="1:23" outlineLevel="1" x14ac:dyDescent="0.25">
      <c r="A159" s="224" t="str">
        <f>Доллар!Q33</f>
        <v>30.06.2023</v>
      </c>
      <c r="B159" s="51">
        <f>IF(Доллар!$R$33="-",0,Доллар!$R$33)</f>
        <v>0</v>
      </c>
      <c r="C159" s="51">
        <f>IF(Евро!$R$33="-",0,Евро!$R$33)</f>
        <v>0</v>
      </c>
      <c r="D159" s="51" t="str">
        <f>IF('Медь (LME)'!$R$33="-",0,'Медь (LME)'!$R$33)</f>
        <v/>
      </c>
      <c r="E159" s="51" t="str">
        <f>IF('Цинк (LME)'!$R$33="-",0,'Цинк (LME)'!$R$33)</f>
        <v/>
      </c>
      <c r="F159" s="51" t="str">
        <f>IF('Никель (LME)'!$R$33="-",0,'Никель (LME)'!$R$33)</f>
        <v/>
      </c>
      <c r="G159" s="51" t="str">
        <f>IF('Свинец (LME)'!$R$33="-",0,'Свинец (LME)'!$R$33)</f>
        <v/>
      </c>
      <c r="H159" s="51" t="str">
        <f>IF('Алюминий (LME)'!$R$33="-",0,'Алюминий (LME)'!$R$33)</f>
        <v/>
      </c>
      <c r="I159" s="51" t="str">
        <f>IF('Золото (ЦБ)'!$R$33="-",0,'Золото (ЦБ)'!$R$33)</f>
        <v/>
      </c>
      <c r="J159" s="51" t="str">
        <f>IF('Серебро (ЦБ)'!$R$33="-",0,'Серебро (ЦБ)'!$R$33)</f>
        <v/>
      </c>
      <c r="K159" s="51">
        <f>IF('тенге (курс $)'!$R$33="-",0,'тенге (курс $)'!$R$33)</f>
        <v>0</v>
      </c>
      <c r="L159" s="51">
        <f>IF('динар (курс $)'!$R$33="-",0,'динар (курс $)'!$R$33)</f>
        <v>0</v>
      </c>
      <c r="M159" s="51">
        <f>IF(тенге!$R$33="-",0,тенге!$R$33)</f>
        <v>0</v>
      </c>
      <c r="N159" s="51" t="str">
        <f>IF('динар (крос-курс $)'!$R$33="-",0,'динар (крос-курс $)'!$R$33)</f>
        <v/>
      </c>
      <c r="O159" s="51" t="str">
        <f>IF('Платина (ЦБ)'!$R$33="-",0,'Платина (ЦБ)'!$R$33)</f>
        <v/>
      </c>
      <c r="P159" s="51" t="str">
        <f>IF('Палладий (ЦБ)'!$R$33="-",0,'Палладий (ЦБ)'!$R$33)</f>
        <v/>
      </c>
      <c r="Q159" s="51" t="str">
        <f>IF('Золото (KITCO-LME)'!$R$33="-",0,'Золото (KITCO-LME)'!$R$33)</f>
        <v/>
      </c>
      <c r="R159" s="187" t="str">
        <f>IF('Серебро (KITCO-LME)'!$R$33="-",0,'Серебро (KITCO-LME)'!$R$33)</f>
        <v/>
      </c>
      <c r="S159" s="187" t="str">
        <f>IF('Платина (KITCO-LME)'!$R$33="-",0,'Платина (KITCO-LME)'!$R$33)</f>
        <v/>
      </c>
      <c r="T159" s="187" t="str">
        <f>IF('Палладий (KITCO-LME)'!$R$33="-",0,'Палладий (KITCO-LME)'!$R$33)</f>
        <v/>
      </c>
      <c r="U159" s="51"/>
      <c r="V159" s="139"/>
    </row>
    <row r="160" spans="1:23" outlineLevel="1" x14ac:dyDescent="0.25">
      <c r="A160" s="224" t="str">
        <f>Доллар!Q32</f>
        <v>29.06.2023</v>
      </c>
      <c r="B160" s="51">
        <f>IF(Доллар!$R$32="-",0,Доллар!$R$32)</f>
        <v>0</v>
      </c>
      <c r="C160" s="51">
        <f>IF(Евро!$R$32="-",0,Евро!$R$32)</f>
        <v>0</v>
      </c>
      <c r="D160" s="51" t="str">
        <f>IF('Медь (LME)'!$R$32="-",0,'Медь (LME)'!$R$32)</f>
        <v/>
      </c>
      <c r="E160" s="51" t="str">
        <f>IF('Цинк (LME)'!$R$32="-",0,'Цинк (LME)'!$R$32)</f>
        <v/>
      </c>
      <c r="F160" s="51" t="str">
        <f>IF('Никель (LME)'!$R$32="-",0,'Никель (LME)'!$R$32)</f>
        <v/>
      </c>
      <c r="G160" s="51" t="str">
        <f>IF('Свинец (LME)'!$R$32="-",0,'Свинец (LME)'!$R$32)</f>
        <v/>
      </c>
      <c r="H160" s="51" t="str">
        <f>IF('Алюминий (LME)'!$R$32="-",0,'Алюминий (LME)'!$R$32)</f>
        <v/>
      </c>
      <c r="I160" s="51" t="str">
        <f>IF('Золото (ЦБ)'!$R$32="-",0,'Золото (ЦБ)'!$R$32)</f>
        <v/>
      </c>
      <c r="J160" s="143" t="str">
        <f>IF('Серебро (ЦБ)'!$R$32="-",0,'Серебро (ЦБ)'!$R$32)</f>
        <v/>
      </c>
      <c r="K160" s="143">
        <f>IF('тенге (курс $)'!$R$32="-",0,'тенге (курс $)'!$R$32)</f>
        <v>0</v>
      </c>
      <c r="L160" s="143">
        <f>IF('динар (курс $)'!$R$32="-",0,'динар (курс $)'!$R$32)</f>
        <v>0</v>
      </c>
      <c r="M160" s="143">
        <f>IF(тенге!$R$32="-",0,тенге!$R$32)</f>
        <v>0</v>
      </c>
      <c r="N160" s="143" t="str">
        <f>IF('динар (крос-курс $)'!$R$32="-",0,'динар (крос-курс $)'!$R$32)</f>
        <v/>
      </c>
      <c r="O160" s="51" t="str">
        <f>IF('Платина (ЦБ)'!$R$32="-",0,'Платина (ЦБ)'!$R$32)</f>
        <v/>
      </c>
      <c r="P160" s="51" t="str">
        <f>IF('Палладий (ЦБ)'!$R$32="-",0,'Палладий (ЦБ)'!$R$32)</f>
        <v/>
      </c>
      <c r="Q160" s="51" t="str">
        <f>IF('Золото (KITCO-LME)'!$R$32="-",0,'Золото (KITCO-LME)'!$R$32)</f>
        <v/>
      </c>
      <c r="R160" s="187" t="str">
        <f>IF('Серебро (KITCO-LME)'!$R$32="-",0,'Серебро (KITCO-LME)'!$R$32)</f>
        <v/>
      </c>
      <c r="S160" s="187" t="str">
        <f>IF('Платина (KITCO-LME)'!$R$32="-",0,'Платина (KITCO-LME)'!$R$32)</f>
        <v/>
      </c>
      <c r="T160" s="187" t="str">
        <f>IF('Палладий (KITCO-LME)'!$R$32="-",0,'Палладий (KITCO-LME)'!$R$32)</f>
        <v/>
      </c>
      <c r="U160" s="51"/>
      <c r="V160" s="139"/>
    </row>
    <row r="161" spans="1:22" ht="15.75" outlineLevel="1" thickBot="1" x14ac:dyDescent="0.3">
      <c r="A161" s="225" t="str">
        <f>Доллар!Q31</f>
        <v>28.06.2023</v>
      </c>
      <c r="B161" s="51">
        <f>IF(Доллар!$R$31="-",0,Доллар!$R$31)</f>
        <v>0</v>
      </c>
      <c r="C161" s="51">
        <f>IF(Евро!$R$31="-",0,Евро!$R$31)</f>
        <v>0</v>
      </c>
      <c r="D161" s="51" t="str">
        <f>IF('Медь (LME)'!$R$31="-",0,'Медь (LME)'!$R$31)</f>
        <v/>
      </c>
      <c r="E161" s="51" t="str">
        <f>IF('Цинк (LME)'!$R$31="-",0,'Цинк (LME)'!$R$31)</f>
        <v/>
      </c>
      <c r="F161" s="51" t="str">
        <f>IF('Никель (LME)'!$R$31="-",0,'Никель (LME)'!$R$31)</f>
        <v/>
      </c>
      <c r="G161" s="51" t="str">
        <f>IF('Свинец (LME)'!$R$31="-",0,'Свинец (LME)'!$R$31)</f>
        <v/>
      </c>
      <c r="H161" s="51" t="str">
        <f>IF('Алюминий (LME)'!$R$31="-",0,'Алюминий (LME)'!$R$31)</f>
        <v/>
      </c>
      <c r="I161" s="51" t="str">
        <f>IF('Золото (ЦБ)'!$R$31="-",0,'Золото (ЦБ)'!$R$31)</f>
        <v/>
      </c>
      <c r="J161" s="143" t="str">
        <f>IF('Серебро (ЦБ)'!$R$31="-",0,'Серебро (ЦБ)'!$R$31)</f>
        <v/>
      </c>
      <c r="K161" s="143">
        <f>IF('тенге (курс $)'!$R$31="-",0,'тенге (курс $)'!$R$31)</f>
        <v>0</v>
      </c>
      <c r="L161" s="143">
        <f>IF('динар (курс $)'!$R$31="-",0,'динар (курс $)'!$R$31)</f>
        <v>0</v>
      </c>
      <c r="M161" s="143">
        <f>IF(тенге!$R$31="-",0,тенге!$R$31)</f>
        <v>0</v>
      </c>
      <c r="N161" s="143" t="str">
        <f>IF('динар (крос-курс $)'!$R$31="-",0,'динар (крос-курс $)'!$R$31)</f>
        <v/>
      </c>
      <c r="O161" s="51" t="str">
        <f>IF('Платина (ЦБ)'!$R$31="-",0,'Платина (ЦБ)'!$R$31)</f>
        <v/>
      </c>
      <c r="P161" s="51" t="str">
        <f>IF('Палладий (ЦБ)'!$R$31="-",0,'Палладий (ЦБ)'!$R$31)</f>
        <v/>
      </c>
      <c r="Q161" s="51" t="str">
        <f>IF('Золото (KITCO-LME)'!$R$31="-",0,'Золото (KITCO-LME)'!$R$31)</f>
        <v/>
      </c>
      <c r="R161" s="187" t="str">
        <f>IF('Серебро (KITCO-LME)'!$R$31="-",0,'Серебро (KITCO-LME)'!$R$31)</f>
        <v/>
      </c>
      <c r="S161" s="187" t="str">
        <f>IF('Платина (KITCO-LME)'!$R$31="-",0,'Платина (KITCO-LME)'!$R$31)</f>
        <v/>
      </c>
      <c r="T161" s="187" t="str">
        <f>IF('Палладий (KITCO-LME)'!$R$31="-",0,'Палладий (KITCO-LME)'!$R$31)</f>
        <v/>
      </c>
      <c r="U161" s="51"/>
      <c r="V161" s="139"/>
    </row>
    <row r="162" spans="1:22" outlineLevel="1" x14ac:dyDescent="0.25">
      <c r="A162" s="138" t="s">
        <v>45</v>
      </c>
      <c r="B162" s="144">
        <f t="array" ref="B162">IFERROR(INDEX(B163:B166,MATCH(,IF(B163:B166,),)),0)</f>
        <v>0</v>
      </c>
      <c r="C162" s="144">
        <f t="array" ref="C162">IFERROR(INDEX(C163:C166,MATCH(,IF(C163:C166,),)),0)</f>
        <v>0</v>
      </c>
      <c r="D162" s="144">
        <f t="array" ref="D162">IFERROR(INDEX(D163:D166,MATCH(,IF(D163:D166,),)),0)</f>
        <v>0</v>
      </c>
      <c r="E162" s="144">
        <f t="array" ref="E162">IFERROR(INDEX(E163:E166,MATCH(,IF(E163:E166,),)),0)</f>
        <v>0</v>
      </c>
      <c r="F162" s="144">
        <f t="array" ref="F162">IFERROR(INDEX(F163:F166,MATCH(,IF(F163:F166,),)),0)</f>
        <v>0</v>
      </c>
      <c r="G162" s="144">
        <f t="array" ref="G162">IFERROR(INDEX(G163:G166,MATCH(,IF(G163:G166,),)),0)</f>
        <v>0</v>
      </c>
      <c r="H162" s="144">
        <f t="array" ref="H162">IFERROR(INDEX(H163:H166,MATCH(,IF(H163:H166,),)),0)</f>
        <v>0</v>
      </c>
      <c r="I162" s="144">
        <f t="array" ref="I162">IFERROR(INDEX(I163:I166,MATCH(,IF(I163:I166,),)),0)</f>
        <v>0</v>
      </c>
      <c r="J162" s="144">
        <f t="array" ref="J162">IFERROR(INDEX(J163:J166,MATCH(,IF(J163:J166,),)),0)</f>
        <v>0</v>
      </c>
      <c r="K162" s="144">
        <f t="array" ref="K162">IFERROR(INDEX(K163:K166,MATCH(,IF(K163:K166,),)),0)</f>
        <v>0</v>
      </c>
      <c r="L162" s="144">
        <f t="array" ref="L162">IFERROR(INDEX(L163:L166,MATCH(,IF(L163:L166,),)),0)</f>
        <v>0</v>
      </c>
      <c r="M162" s="144">
        <f t="array" ref="M162">IFERROR(INDEX(M163:M166,MATCH(,IF(M163:M166,),)),0)</f>
        <v>0</v>
      </c>
      <c r="N162" s="144">
        <f t="array" ref="N162">IFERROR(INDEX(N163:N166,MATCH(,IF(N163:N166,),)),0)</f>
        <v>0</v>
      </c>
      <c r="O162" s="144">
        <f t="array" ref="O162">IFERROR(INDEX(O163:O166,MATCH(,IF(O163:O166,),)),0)</f>
        <v>0</v>
      </c>
      <c r="P162" s="144">
        <f t="array" ref="P162">IFERROR(INDEX(P163:P166,MATCH(,IF(P163:P166,),)),0)</f>
        <v>0</v>
      </c>
      <c r="Q162" s="144">
        <f t="array" ref="Q162">IFERROR(INDEX(Q163:Q166,MATCH(,IF(Q163:Q166,),)),0)</f>
        <v>0</v>
      </c>
      <c r="R162" s="144">
        <f t="array" ref="R162">IFERROR(INDEX(R163:R166,MATCH(,IF(R163:R166,),)),0)</f>
        <v>0</v>
      </c>
      <c r="S162" s="144">
        <f t="array" ref="S162">IFERROR(INDEX(S163:S166,MATCH(,IF(S163:S166,),)),0)</f>
        <v>0</v>
      </c>
      <c r="T162" s="144">
        <f t="array" ref="T162">IFERROR(INDEX(T163:T166,MATCH(,IF(T163:T166,),)),0)</f>
        <v>0</v>
      </c>
      <c r="U162" s="144"/>
      <c r="V162" s="145"/>
    </row>
    <row r="163" spans="1:22" outlineLevel="1" x14ac:dyDescent="0.25">
      <c r="A163" s="224" t="str">
        <f>Доллар!T34</f>
        <v>31.07.2023</v>
      </c>
      <c r="B163" s="51">
        <f>IF(Доллар!$U$34="-",0,Доллар!$U$34)</f>
        <v>0</v>
      </c>
      <c r="C163" s="51">
        <f>IF(Евро!$U$34="-",0,Евро!$U$34)</f>
        <v>0</v>
      </c>
      <c r="D163" s="51" t="str">
        <f>IF('Медь (LME)'!$U$34="-",0,'Медь (LME)'!$U$34)</f>
        <v/>
      </c>
      <c r="E163" s="51" t="str">
        <f>IF('Цинк (LME)'!$U$34="-",0,'Цинк (LME)'!$U$34)</f>
        <v/>
      </c>
      <c r="F163" s="51" t="str">
        <f>IF('Никель (LME)'!$U$34="-",0,'Никель (LME)'!$U$34)</f>
        <v/>
      </c>
      <c r="G163" s="51" t="str">
        <f>IF('Свинец (LME)'!$U$34="-",0,'Свинец (LME)'!$U$34)</f>
        <v/>
      </c>
      <c r="H163" s="51" t="str">
        <f>IF('Алюминий (LME)'!$U$34="-",0,'Алюминий (LME)'!$U$34)</f>
        <v/>
      </c>
      <c r="I163" s="51" t="str">
        <f>IF('Золото (ЦБ)'!$U$34="-",0,'Золото (ЦБ)'!$U$34)</f>
        <v/>
      </c>
      <c r="J163" s="51" t="str">
        <f>IF('Серебро (ЦБ)'!$U$34="-",0,'Серебро (ЦБ)'!$U$34)</f>
        <v/>
      </c>
      <c r="K163" s="51">
        <f>IF('тенге (курс $)'!$U$34="-",0,'тенге (курс $)'!$U$34)</f>
        <v>0</v>
      </c>
      <c r="L163" s="51">
        <f>IF('динар (курс $)'!$U$34="-",0,'динар (курс $)'!$U$34)</f>
        <v>0</v>
      </c>
      <c r="M163" s="51">
        <f>IF(тенге!$U$34="-",0,тенге!$U$34)</f>
        <v>0</v>
      </c>
      <c r="N163" s="51" t="str">
        <f>IF('динар (крос-курс $)'!$U$34="-",0,'динар (крос-курс $)'!$U$34)</f>
        <v/>
      </c>
      <c r="O163" s="51" t="str">
        <f>IF('Платина (ЦБ)'!$U$34="-",0,'Платина (ЦБ)'!$U$34)</f>
        <v/>
      </c>
      <c r="P163" s="51" t="str">
        <f>IF('Палладий (ЦБ)'!$U$34="-",0,'Палладий (ЦБ)'!$U$34)</f>
        <v/>
      </c>
      <c r="Q163" s="51" t="str">
        <f>IF('Золото (KITCO-LME)'!$U$34="-",0,'Золото (KITCO-LME)'!$U$34)</f>
        <v/>
      </c>
      <c r="R163" s="187" t="str">
        <f>IF('Серебро (KITCO-LME)'!$U$34="-",0,'Серебро (KITCO-LME)'!$U$34)</f>
        <v/>
      </c>
      <c r="S163" s="187" t="str">
        <f>IF('Платина (KITCO-LME)'!$U$34="-",0,'Платина (KITCO-LME)'!$U$34)</f>
        <v/>
      </c>
      <c r="T163" s="187" t="str">
        <f>IF('Палладий (KITCO-LME)'!$U$34="-",0,'Палладий (KITCO-LME)'!$U$34)</f>
        <v/>
      </c>
      <c r="U163" s="51"/>
      <c r="V163" s="139"/>
    </row>
    <row r="164" spans="1:22" outlineLevel="1" x14ac:dyDescent="0.25">
      <c r="A164" s="224" t="str">
        <f>Доллар!T33</f>
        <v>30.07.2023</v>
      </c>
      <c r="B164" s="51">
        <f>IF(Доллар!$U$33="-",0,Доллар!$U$33)</f>
        <v>0</v>
      </c>
      <c r="C164" s="51">
        <f>IF(Евро!$U$33="-",0,Евро!$U$33)</f>
        <v>0</v>
      </c>
      <c r="D164" s="51" t="str">
        <f>IF('Медь (LME)'!$U$33="-",0,'Медь (LME)'!$U$33)</f>
        <v/>
      </c>
      <c r="E164" s="51" t="str">
        <f>IF('Цинк (LME)'!$U$33="-",0,'Цинк (LME)'!$U$33)</f>
        <v/>
      </c>
      <c r="F164" s="51" t="str">
        <f>IF('Никель (LME)'!$U$33="-",0,'Никель (LME)'!$U$33)</f>
        <v/>
      </c>
      <c r="G164" s="51" t="str">
        <f>IF('Свинец (LME)'!$U$33="-",0,'Свинец (LME)'!$U$33)</f>
        <v/>
      </c>
      <c r="H164" s="51" t="str">
        <f>IF('Алюминий (LME)'!$U$33="-",0,'Алюминий (LME)'!$U$33)</f>
        <v/>
      </c>
      <c r="I164" s="51" t="str">
        <f>IF('Золото (ЦБ)'!$U$33="-",0,'Золото (ЦБ)'!$U$33)</f>
        <v/>
      </c>
      <c r="J164" s="51" t="str">
        <f>IF('Серебро (ЦБ)'!$U$33="-",0,'Серебро (ЦБ)'!$U$33)</f>
        <v/>
      </c>
      <c r="K164" s="51">
        <f>IF('тенге (курс $)'!$U$33="-",0,'тенге (курс $)'!$U$33)</f>
        <v>0</v>
      </c>
      <c r="L164" s="51">
        <f>IF('динар (курс $)'!$U$33="-",0,'динар (курс $)'!$U$33)</f>
        <v>0</v>
      </c>
      <c r="M164" s="51">
        <f>IF(тенге!$U$33="-",0,тенге!$U$33)</f>
        <v>0</v>
      </c>
      <c r="N164" s="51" t="str">
        <f>IF('динар (крос-курс $)'!$U$33="-",0,'динар (крос-курс $)'!$U$33)</f>
        <v/>
      </c>
      <c r="O164" s="51" t="str">
        <f>IF('Платина (ЦБ)'!$U$33="-",0,'Платина (ЦБ)'!$U$33)</f>
        <v/>
      </c>
      <c r="P164" s="51" t="str">
        <f>IF('Палладий (ЦБ)'!$U$33="-",0,'Палладий (ЦБ)'!$U$33)</f>
        <v/>
      </c>
      <c r="Q164" s="51" t="str">
        <f>IF('Золото (KITCO-LME)'!$U$33="-",0,'Золото (KITCO-LME)'!$U$33)</f>
        <v/>
      </c>
      <c r="R164" s="187" t="str">
        <f>IF('Серебро (KITCO-LME)'!$U$33="-",0,'Серебро (KITCO-LME)'!$U$33)</f>
        <v/>
      </c>
      <c r="S164" s="187" t="str">
        <f>IF('Платина (KITCO-LME)'!$U$33="-",0,'Платина (KITCO-LME)'!$U$33)</f>
        <v/>
      </c>
      <c r="T164" s="187" t="str">
        <f>IF('Палладий (KITCO-LME)'!$U$33="-",0,'Палладий (KITCO-LME)'!$U$33)</f>
        <v/>
      </c>
      <c r="U164" s="51"/>
      <c r="V164" s="139"/>
    </row>
    <row r="165" spans="1:22" outlineLevel="1" x14ac:dyDescent="0.25">
      <c r="A165" s="224" t="str">
        <f>Доллар!T32</f>
        <v>29.07.2023</v>
      </c>
      <c r="B165" s="51">
        <f>IF(Доллар!$U$32="-",0,Доллар!$U$32)</f>
        <v>0</v>
      </c>
      <c r="C165" s="51">
        <f>IF(Евро!$U$32="-",0,Евро!$U$32)</f>
        <v>0</v>
      </c>
      <c r="D165" s="51" t="str">
        <f>IF('Медь (LME)'!$U$32="-",0,'Медь (LME)'!$U$32)</f>
        <v/>
      </c>
      <c r="E165" s="51" t="str">
        <f>IF('Цинк (LME)'!$U$32="-",0,'Цинк (LME)'!$U$32)</f>
        <v/>
      </c>
      <c r="F165" s="51" t="str">
        <f>IF('Никель (LME)'!$U$32="-",0,'Никель (LME)'!$U$32)</f>
        <v/>
      </c>
      <c r="G165" s="51" t="str">
        <f>IF('Свинец (LME)'!$U$32="-",0,'Свинец (LME)'!$U$32)</f>
        <v/>
      </c>
      <c r="H165" s="51" t="str">
        <f>IF('Алюминий (LME)'!$U$32="-",0,'Алюминий (LME)'!$U$32)</f>
        <v/>
      </c>
      <c r="I165" s="51" t="str">
        <f>IF('Золото (ЦБ)'!$U$32="-",0,'Золото (ЦБ)'!$U$32)</f>
        <v/>
      </c>
      <c r="J165" s="143" t="str">
        <f>IF('Серебро (ЦБ)'!$U$32="-",0,'Серебро (ЦБ)'!$U$32)</f>
        <v/>
      </c>
      <c r="K165" s="143">
        <f>IF('тенге (курс $)'!$U$32="-",0,'тенге (курс $)'!$U$32)</f>
        <v>0</v>
      </c>
      <c r="L165" s="143">
        <f>IF('динар (курс $)'!$U$32="-",0,'динар (курс $)'!$U$32)</f>
        <v>0</v>
      </c>
      <c r="M165" s="143">
        <f>IF(тенге!$U$32="-",0,тенге!$U$32)</f>
        <v>0</v>
      </c>
      <c r="N165" s="143" t="str">
        <f>IF('динар (крос-курс $)'!$U$32="-",0,'динар (крос-курс $)'!$U$32)</f>
        <v/>
      </c>
      <c r="O165" s="51" t="str">
        <f>IF('Платина (ЦБ)'!$U$32="-",0,'Платина (ЦБ)'!$U$32)</f>
        <v/>
      </c>
      <c r="P165" s="51" t="str">
        <f>IF('Палладий (ЦБ)'!$U$32="-",0,'Палладий (ЦБ)'!$U$32)</f>
        <v/>
      </c>
      <c r="Q165" s="51" t="str">
        <f>IF('Золото (KITCO-LME)'!$U$32="-",0,'Золото (KITCO-LME)'!$U$32)</f>
        <v/>
      </c>
      <c r="R165" s="187" t="str">
        <f>IF('Серебро (KITCO-LME)'!$U$32="-",0,'Серебро (KITCO-LME)'!$U$32)</f>
        <v/>
      </c>
      <c r="S165" s="187" t="str">
        <f>IF('Платина (KITCO-LME)'!$U$32="-",0,'Платина (KITCO-LME)'!$U$32)</f>
        <v/>
      </c>
      <c r="T165" s="187" t="str">
        <f>IF('Палладий (KITCO-LME)'!$U$32="-",0,'Палладий (KITCO-LME)'!$U$32)</f>
        <v/>
      </c>
      <c r="U165" s="51"/>
      <c r="V165" s="139"/>
    </row>
    <row r="166" spans="1:22" ht="15.75" outlineLevel="1" thickBot="1" x14ac:dyDescent="0.3">
      <c r="A166" s="225" t="str">
        <f>Доллар!T31</f>
        <v>28.07.2023</v>
      </c>
      <c r="B166" s="51">
        <f>IF(Доллар!$U$31="-",0,Доллар!$U$31)</f>
        <v>0</v>
      </c>
      <c r="C166" s="51">
        <f>IF(Евро!$U$31="-",0,Евро!$U$31)</f>
        <v>0</v>
      </c>
      <c r="D166" s="51" t="str">
        <f>IF('Медь (LME)'!$U$31="-",0,'Медь (LME)'!$U$31)</f>
        <v/>
      </c>
      <c r="E166" s="51" t="str">
        <f>IF('Цинк (LME)'!$U$31="-",0,'Цинк (LME)'!$U$31)</f>
        <v/>
      </c>
      <c r="F166" s="51" t="str">
        <f>IF('Никель (LME)'!$U$31="-",0,'Никель (LME)'!$U$31)</f>
        <v/>
      </c>
      <c r="G166" s="51" t="str">
        <f>IF('Свинец (LME)'!$U$31="-",0,'Свинец (LME)'!$U$31)</f>
        <v/>
      </c>
      <c r="H166" s="51" t="str">
        <f>IF('Алюминий (LME)'!$U$31="-",0,'Алюминий (LME)'!$U$31)</f>
        <v/>
      </c>
      <c r="I166" s="51" t="str">
        <f>IF('Золото (ЦБ)'!$U$31="-",0,'Золото (ЦБ)'!$U$31)</f>
        <v/>
      </c>
      <c r="J166" s="143" t="str">
        <f>IF('Серебро (ЦБ)'!$U$31="-",0,'Серебро (ЦБ)'!$U$31)</f>
        <v/>
      </c>
      <c r="K166" s="143">
        <f>IF('тенге (курс $)'!$U$31="-",0,'тенге (курс $)'!$U$31)</f>
        <v>0</v>
      </c>
      <c r="L166" s="143">
        <f>IF('динар (курс $)'!$U$31="-",0,'динар (курс $)'!$U$31)</f>
        <v>0</v>
      </c>
      <c r="M166" s="143">
        <f>IF(тенге!$U$31="-",0,тенге!$U$31)</f>
        <v>0</v>
      </c>
      <c r="N166" s="143" t="str">
        <f>IF('динар (крос-курс $)'!$U$31="-",0,'динар (крос-курс $)'!$U$31)</f>
        <v/>
      </c>
      <c r="O166" s="51" t="str">
        <f>IF('Платина (ЦБ)'!$U$31="-",0,'Платина (ЦБ)'!$U$31)</f>
        <v/>
      </c>
      <c r="P166" s="51" t="str">
        <f>IF('Палладий (ЦБ)'!$U$31="-",0,'Палладий (ЦБ)'!$U$31)</f>
        <v/>
      </c>
      <c r="Q166" s="51" t="str">
        <f>IF('Золото (KITCO-LME)'!$U$31="-",0,'Золото (KITCO-LME)'!$U$31)</f>
        <v/>
      </c>
      <c r="R166" s="187" t="str">
        <f>IF('Серебро (KITCO-LME)'!$U$31="-",0,'Серебро (KITCO-LME)'!$U$31)</f>
        <v/>
      </c>
      <c r="S166" s="187" t="str">
        <f>IF('Платина (KITCO-LME)'!$U$31="-",0,'Платина (KITCO-LME)'!$U$31)</f>
        <v/>
      </c>
      <c r="T166" s="187" t="str">
        <f>IF('Палладий (KITCO-LME)'!$U$31="-",0,'Палладий (KITCO-LME)'!$U$31)</f>
        <v/>
      </c>
      <c r="U166" s="51"/>
      <c r="V166" s="139"/>
    </row>
    <row r="167" spans="1:22" outlineLevel="1" x14ac:dyDescent="0.25">
      <c r="A167" s="138" t="s">
        <v>46</v>
      </c>
      <c r="B167" s="144">
        <f t="array" ref="B167">IFERROR(INDEX(B168:B171,MATCH(,IF(B168:B171,),)),0)</f>
        <v>0</v>
      </c>
      <c r="C167" s="144">
        <f t="array" ref="C167">IFERROR(INDEX(C168:C171,MATCH(,IF(C168:C171,),)),0)</f>
        <v>0</v>
      </c>
      <c r="D167" s="144">
        <f t="array" ref="D167">IFERROR(INDEX(D168:D171,MATCH(,IF(D168:D171,),)),0)</f>
        <v>0</v>
      </c>
      <c r="E167" s="144">
        <f t="array" ref="E167">IFERROR(INDEX(E168:E171,MATCH(,IF(E168:E171,),)),0)</f>
        <v>0</v>
      </c>
      <c r="F167" s="144">
        <f t="array" ref="F167">IFERROR(INDEX(F168:F171,MATCH(,IF(F168:F171,),)),0)</f>
        <v>0</v>
      </c>
      <c r="G167" s="144">
        <f t="array" ref="G167">IFERROR(INDEX(G168:G171,MATCH(,IF(G168:G171,),)),0)</f>
        <v>0</v>
      </c>
      <c r="H167" s="144">
        <f t="array" ref="H167">IFERROR(INDEX(H168:H171,MATCH(,IF(H168:H171,),)),0)</f>
        <v>0</v>
      </c>
      <c r="I167" s="144">
        <f t="array" ref="I167">IFERROR(INDEX(I168:I171,MATCH(,IF(I168:I171,),)),0)</f>
        <v>0</v>
      </c>
      <c r="J167" s="144">
        <f t="array" ref="J167">IFERROR(INDEX(J168:J171,MATCH(,IF(J168:J171,),)),0)</f>
        <v>0</v>
      </c>
      <c r="K167" s="144">
        <f t="array" ref="K167">IFERROR(INDEX(K168:K171,MATCH(,IF(K168:K171,),)),0)</f>
        <v>0</v>
      </c>
      <c r="L167" s="144">
        <f t="array" ref="L167">IFERROR(INDEX(L168:L171,MATCH(,IF(L168:L171,),)),0)</f>
        <v>0</v>
      </c>
      <c r="M167" s="144">
        <f t="array" ref="M167">IFERROR(INDEX(M168:M171,MATCH(,IF(M168:M171,),)),0)</f>
        <v>0</v>
      </c>
      <c r="N167" s="144">
        <f t="array" ref="N167">IFERROR(INDEX(N168:N171,MATCH(,IF(N168:N171,),)),0)</f>
        <v>0</v>
      </c>
      <c r="O167" s="144">
        <f t="array" ref="O167">IFERROR(INDEX(O168:O171,MATCH(,IF(O168:O171,),)),0)</f>
        <v>0</v>
      </c>
      <c r="P167" s="144">
        <f t="array" ref="P167">IFERROR(INDEX(P168:P171,MATCH(,IF(P168:P171,),)),0)</f>
        <v>0</v>
      </c>
      <c r="Q167" s="144">
        <f t="array" ref="Q167">IFERROR(INDEX(Q168:Q171,MATCH(,IF(Q168:Q171,),)),0)</f>
        <v>0</v>
      </c>
      <c r="R167" s="144">
        <f t="array" ref="R167">IFERROR(INDEX(R168:R171,MATCH(,IF(R168:R171,),)),0)</f>
        <v>0</v>
      </c>
      <c r="S167" s="144">
        <f t="array" ref="S167">IFERROR(INDEX(S168:S171,MATCH(,IF(S168:S171,),)),0)</f>
        <v>0</v>
      </c>
      <c r="T167" s="144">
        <f t="array" ref="T167">IFERROR(INDEX(T168:T171,MATCH(,IF(T168:T171,),)),0)</f>
        <v>0</v>
      </c>
      <c r="U167" s="144"/>
      <c r="V167" s="145"/>
    </row>
    <row r="168" spans="1:22" outlineLevel="1" x14ac:dyDescent="0.25">
      <c r="A168" s="224" t="str">
        <f>Доллар!W34</f>
        <v>31.08.2023</v>
      </c>
      <c r="B168" s="51">
        <f>IF(Доллар!$X$34="-",0,Доллар!$X$34)</f>
        <v>0</v>
      </c>
      <c r="C168" s="51">
        <f>IF(Евро!$X$34="-",0,Евро!$X$34)</f>
        <v>0</v>
      </c>
      <c r="D168" s="51" t="str">
        <f>IF('Медь (LME)'!$X$34="-",0,'Медь (LME)'!$X$34)</f>
        <v/>
      </c>
      <c r="E168" s="51" t="str">
        <f>IF('Цинк (LME)'!$X$34="-",0,'Цинк (LME)'!$X$34)</f>
        <v/>
      </c>
      <c r="F168" s="51" t="str">
        <f>IF('Никель (LME)'!$X$34="-",0,'Никель (LME)'!$X$34)</f>
        <v/>
      </c>
      <c r="G168" s="51" t="str">
        <f>IF('Свинец (LME)'!$X$34="-",0,'Свинец (LME)'!$X$34)</f>
        <v/>
      </c>
      <c r="H168" s="51" t="str">
        <f>IF('Алюминий (LME)'!$X$34="-",0,'Алюминий (LME)'!$X$34)</f>
        <v/>
      </c>
      <c r="I168" s="51" t="str">
        <f>IF('Золото (ЦБ)'!$X$34="-",0,'Золото (ЦБ)'!$X$34)</f>
        <v/>
      </c>
      <c r="J168" s="51" t="str">
        <f>IF('Серебро (ЦБ)'!$X$34="-",0,'Серебро (ЦБ)'!$X$34)</f>
        <v/>
      </c>
      <c r="K168" s="51">
        <f>IF('тенге (курс $)'!$X$34="-",0,'тенге (курс $)'!$X$34)</f>
        <v>0</v>
      </c>
      <c r="L168" s="51">
        <f>IF('динар (курс $)'!$X$34="-",0,'динар (курс $)'!$X$34)</f>
        <v>0</v>
      </c>
      <c r="M168" s="51">
        <f>IF(тенге!$X$34="-",0,тенге!$X$34)</f>
        <v>0</v>
      </c>
      <c r="N168" s="51" t="str">
        <f>IF('динар (крос-курс $)'!$X$34="-",0,'динар (крос-курс $)'!$X$34)</f>
        <v/>
      </c>
      <c r="O168" s="51" t="str">
        <f>IF('Платина (ЦБ)'!$X$34="-",0,'Платина (ЦБ)'!$X$34)</f>
        <v/>
      </c>
      <c r="P168" s="51" t="str">
        <f>IF('Палладий (ЦБ)'!$X$34="-",0,'Палладий (ЦБ)'!$X$34)</f>
        <v/>
      </c>
      <c r="Q168" s="51" t="str">
        <f>IF('Золото (KITCO-LME)'!$X$34="-",0,'Золото (KITCO-LME)'!$X$34)</f>
        <v/>
      </c>
      <c r="R168" s="187" t="str">
        <f>IF('Серебро (KITCO-LME)'!$X$34="-",0,'Серебро (KITCO-LME)'!$X$34)</f>
        <v/>
      </c>
      <c r="S168" s="187" t="str">
        <f>IF('Платина (KITCO-LME)'!$X$34="-",0,'Платина (KITCO-LME)'!$X$34)</f>
        <v/>
      </c>
      <c r="T168" s="187" t="str">
        <f>IF('Палладий (KITCO-LME)'!$X$34="-",0,'Палладий (KITCO-LME)'!$X$34)</f>
        <v/>
      </c>
      <c r="U168" s="51"/>
      <c r="V168" s="139"/>
    </row>
    <row r="169" spans="1:22" outlineLevel="1" x14ac:dyDescent="0.25">
      <c r="A169" s="224" t="str">
        <f>Доллар!W33</f>
        <v>30.08.2023</v>
      </c>
      <c r="B169" s="51">
        <f>IF(Доллар!$X$33="-",0,Доллар!$X$33)</f>
        <v>0</v>
      </c>
      <c r="C169" s="51">
        <f>IF(Евро!$X$33="-",0,Евро!$X$33)</f>
        <v>0</v>
      </c>
      <c r="D169" s="51" t="str">
        <f>IF('Медь (LME)'!$X$33="-",0,'Медь (LME)'!$X$33)</f>
        <v/>
      </c>
      <c r="E169" s="51" t="str">
        <f>IF('Цинк (LME)'!$X$33="-",0,'Цинк (LME)'!$X$33)</f>
        <v/>
      </c>
      <c r="F169" s="51" t="str">
        <f>IF('Никель (LME)'!$X$33="-",0,'Никель (LME)'!$X$33)</f>
        <v/>
      </c>
      <c r="G169" s="51" t="str">
        <f>IF('Свинец (LME)'!$X$33="-",0,'Свинец (LME)'!$X$33)</f>
        <v/>
      </c>
      <c r="H169" s="51" t="str">
        <f>IF('Алюминий (LME)'!$X$33="-",0,'Алюминий (LME)'!$X$33)</f>
        <v/>
      </c>
      <c r="I169" s="51" t="str">
        <f>IF('Золото (ЦБ)'!$X$33="-",0,'Золото (ЦБ)'!$X$33)</f>
        <v/>
      </c>
      <c r="J169" s="51" t="str">
        <f>IF('Серебро (ЦБ)'!$X$33="-",0,'Серебро (ЦБ)'!$X$33)</f>
        <v/>
      </c>
      <c r="K169" s="51">
        <f>IF('тенге (курс $)'!$X$33="-",0,'тенге (курс $)'!$X$33)</f>
        <v>0</v>
      </c>
      <c r="L169" s="51">
        <f>IF('динар (курс $)'!$X$33="-",0,'динар (курс $)'!$X$33)</f>
        <v>0</v>
      </c>
      <c r="M169" s="51">
        <f>IF(тенге!$X$33="-",0,тенге!$X$33)</f>
        <v>0</v>
      </c>
      <c r="N169" s="51" t="str">
        <f>IF('динар (крос-курс $)'!$X$33="-",0,'динар (крос-курс $)'!$X$33)</f>
        <v/>
      </c>
      <c r="O169" s="51" t="str">
        <f>IF('Платина (ЦБ)'!$X$33="-",0,'Платина (ЦБ)'!$X$33)</f>
        <v/>
      </c>
      <c r="P169" s="51" t="str">
        <f>IF('Палладий (ЦБ)'!$X$33="-",0,'Палладий (ЦБ)'!$X$33)</f>
        <v/>
      </c>
      <c r="Q169" s="51" t="str">
        <f>IF('Золото (KITCO-LME)'!$X$33="-",0,'Золото (KITCO-LME)'!$X$33)</f>
        <v/>
      </c>
      <c r="R169" s="187" t="str">
        <f>IF('Серебро (KITCO-LME)'!$X$33="-",0,'Серебро (KITCO-LME)'!$X$33)</f>
        <v/>
      </c>
      <c r="S169" s="187" t="str">
        <f>IF('Платина (KITCO-LME)'!$X$33="-",0,'Платина (KITCO-LME)'!$X$33)</f>
        <v/>
      </c>
      <c r="T169" s="187" t="str">
        <f>IF('Палладий (KITCO-LME)'!$X$33="-",0,'Палладий (KITCO-LME)'!$X$33)</f>
        <v/>
      </c>
      <c r="U169" s="51"/>
      <c r="V169" s="139"/>
    </row>
    <row r="170" spans="1:22" outlineLevel="1" x14ac:dyDescent="0.25">
      <c r="A170" s="224" t="str">
        <f>Доллар!W32</f>
        <v>29.08.2023</v>
      </c>
      <c r="B170" s="51">
        <f>IF(Доллар!$X$32="-",0,Доллар!$X$32)</f>
        <v>0</v>
      </c>
      <c r="C170" s="51">
        <f>IF(Евро!$X$32="-",0,Евро!$X$32)</f>
        <v>0</v>
      </c>
      <c r="D170" s="51" t="str">
        <f>IF('Медь (LME)'!$X$32="-",0,'Медь (LME)'!$X$32)</f>
        <v/>
      </c>
      <c r="E170" s="51" t="str">
        <f>IF('Цинк (LME)'!$X$32="-",0,'Цинк (LME)'!$X$32)</f>
        <v/>
      </c>
      <c r="F170" s="51" t="str">
        <f>IF('Никель (LME)'!$X$32="-",0,'Никель (LME)'!$X$32)</f>
        <v/>
      </c>
      <c r="G170" s="51" t="str">
        <f>IF('Свинец (LME)'!$X$32="-",0,'Свинец (LME)'!$X$32)</f>
        <v/>
      </c>
      <c r="H170" s="51" t="str">
        <f>IF('Алюминий (LME)'!$X$32="-",0,'Алюминий (LME)'!$X$32)</f>
        <v/>
      </c>
      <c r="I170" s="51" t="str">
        <f>IF('Золото (ЦБ)'!$X$32="-",0,'Золото (ЦБ)'!$X$32)</f>
        <v/>
      </c>
      <c r="J170" s="143" t="str">
        <f>IF('Серебро (ЦБ)'!$X$32="-",0,'Серебро (ЦБ)'!$X$32)</f>
        <v/>
      </c>
      <c r="K170" s="143">
        <f>IF('тенге (курс $)'!$X$32="-",0,'тенге (курс $)'!$X$32)</f>
        <v>0</v>
      </c>
      <c r="L170" s="143">
        <f>IF('динар (курс $)'!$X$32="-",0,'динар (курс $)'!$X$32)</f>
        <v>0</v>
      </c>
      <c r="M170" s="143">
        <f>IF(тенге!$X$32="-",0,тенге!$X$32)</f>
        <v>0</v>
      </c>
      <c r="N170" s="143" t="str">
        <f>IF('динар (крос-курс $)'!$X$32="-",0,'динар (крос-курс $)'!$X$32)</f>
        <v/>
      </c>
      <c r="O170" s="51" t="str">
        <f>IF('Платина (ЦБ)'!$X$32="-",0,'Платина (ЦБ)'!$X$32)</f>
        <v/>
      </c>
      <c r="P170" s="51" t="str">
        <f>IF('Палладий (ЦБ)'!$X$32="-",0,'Палладий (ЦБ)'!$X$32)</f>
        <v/>
      </c>
      <c r="Q170" s="51" t="str">
        <f>IF('Золото (KITCO-LME)'!$X$32="-",0,'Золото (KITCO-LME)'!$X$32)</f>
        <v/>
      </c>
      <c r="R170" s="187" t="str">
        <f>IF('Серебро (KITCO-LME)'!$X$32="-",0,'Серебро (KITCO-LME)'!$X$32)</f>
        <v/>
      </c>
      <c r="S170" s="187" t="str">
        <f>IF('Платина (KITCO-LME)'!$X$32="-",0,'Платина (KITCO-LME)'!$X$32)</f>
        <v/>
      </c>
      <c r="T170" s="187" t="str">
        <f>IF('Палладий (KITCO-LME)'!$X$32="-",0,'Палладий (KITCO-LME)'!$X$32)</f>
        <v/>
      </c>
      <c r="U170" s="51"/>
      <c r="V170" s="139"/>
    </row>
    <row r="171" spans="1:22" ht="15.75" outlineLevel="1" thickBot="1" x14ac:dyDescent="0.3">
      <c r="A171" s="225" t="str">
        <f>Доллар!W31</f>
        <v>28.08.2023</v>
      </c>
      <c r="B171" s="51">
        <f>IF(Доллар!$X$31="-",0,Доллар!$X$31)</f>
        <v>0</v>
      </c>
      <c r="C171" s="51">
        <f>IF(Евро!$X$31="-",0,Евро!$X$31)</f>
        <v>0</v>
      </c>
      <c r="D171" s="51" t="str">
        <f>IF('Медь (LME)'!$X$31="-",0,'Медь (LME)'!$X$31)</f>
        <v/>
      </c>
      <c r="E171" s="51" t="str">
        <f>IF('Цинк (LME)'!$X$31="-",0,'Цинк (LME)'!$X$31)</f>
        <v/>
      </c>
      <c r="F171" s="51" t="str">
        <f>IF('Никель (LME)'!$X$31="-",0,'Никель (LME)'!$X$31)</f>
        <v/>
      </c>
      <c r="G171" s="51" t="str">
        <f>IF('Свинец (LME)'!$X$31="-",0,'Свинец (LME)'!$X$31)</f>
        <v/>
      </c>
      <c r="H171" s="51" t="str">
        <f>IF('Алюминий (LME)'!$X$31="-",0,'Алюминий (LME)'!$X$31)</f>
        <v/>
      </c>
      <c r="I171" s="51" t="str">
        <f>IF('Золото (ЦБ)'!$X$31="-",0,'Золото (ЦБ)'!$X$31)</f>
        <v/>
      </c>
      <c r="J171" s="143" t="str">
        <f>IF('Серебро (ЦБ)'!$X$31="-",0,'Серебро (ЦБ)'!$X$31)</f>
        <v/>
      </c>
      <c r="K171" s="143">
        <f>IF('тенге (курс $)'!$X$31="-",0,'тенге (курс $)'!$X$31)</f>
        <v>0</v>
      </c>
      <c r="L171" s="143">
        <f>IF('динар (курс $)'!$X$31="-",0,'динар (курс $)'!$X$31)</f>
        <v>0</v>
      </c>
      <c r="M171" s="143">
        <f>IF(тенге!$X$31="-",0,тенге!$X$31)</f>
        <v>0</v>
      </c>
      <c r="N171" s="143" t="str">
        <f>IF('динар (крос-курс $)'!$X$31="-",0,'динар (крос-курс $)'!$X$31)</f>
        <v/>
      </c>
      <c r="O171" s="51" t="str">
        <f>IF('Платина (ЦБ)'!$X$31="-",0,'Платина (ЦБ)'!$X$31)</f>
        <v/>
      </c>
      <c r="P171" s="51" t="str">
        <f>IF('Палладий (ЦБ)'!$X$31="-",0,'Палладий (ЦБ)'!$X$31)</f>
        <v/>
      </c>
      <c r="Q171" s="51" t="str">
        <f>IF('Золото (KITCO-LME)'!$X$31="-",0,'Золото (KITCO-LME)'!$X$31)</f>
        <v/>
      </c>
      <c r="R171" s="187" t="str">
        <f>IF('Серебро (KITCO-LME)'!$X$31="-",0,'Серебро (KITCO-LME)'!$X$31)</f>
        <v/>
      </c>
      <c r="S171" s="187" t="str">
        <f>IF('Платина (KITCO-LME)'!$X$31="-",0,'Платина (KITCO-LME)'!$X$31)</f>
        <v/>
      </c>
      <c r="T171" s="187" t="str">
        <f>IF('Палладий (KITCO-LME)'!$X$31="-",0,'Палладий (KITCO-LME)'!$X$31)</f>
        <v/>
      </c>
      <c r="U171" s="51"/>
      <c r="V171" s="139"/>
    </row>
    <row r="172" spans="1:22" outlineLevel="1" x14ac:dyDescent="0.25">
      <c r="A172" s="138" t="s">
        <v>47</v>
      </c>
      <c r="B172" s="144">
        <f t="array" ref="B172">IFERROR(INDEX(B173:B176,MATCH(,IF(B173:B176,),)),0)</f>
        <v>0</v>
      </c>
      <c r="C172" s="144">
        <f t="array" ref="C172">IFERROR(INDEX(C173:C176,MATCH(,IF(C173:C176,),)),0)</f>
        <v>0</v>
      </c>
      <c r="D172" s="144">
        <f t="array" ref="D172">IFERROR(INDEX(D173:D176,MATCH(,IF(D173:D176,),)),0)</f>
        <v>0</v>
      </c>
      <c r="E172" s="144">
        <f t="array" ref="E172">IFERROR(INDEX(E173:E176,MATCH(,IF(E173:E176,),)),0)</f>
        <v>0</v>
      </c>
      <c r="F172" s="144">
        <f t="array" ref="F172">IFERROR(INDEX(F173:F176,MATCH(,IF(F173:F176,),)),0)</f>
        <v>0</v>
      </c>
      <c r="G172" s="144">
        <f t="array" ref="G172">IFERROR(INDEX(G173:G176,MATCH(,IF(G173:G176,),)),0)</f>
        <v>0</v>
      </c>
      <c r="H172" s="144">
        <f t="array" ref="H172">IFERROR(INDEX(H173:H176,MATCH(,IF(H173:H176,),)),0)</f>
        <v>0</v>
      </c>
      <c r="I172" s="144">
        <f t="array" ref="I172">IFERROR(INDEX(I173:I176,MATCH(,IF(I173:I176,),)),0)</f>
        <v>0</v>
      </c>
      <c r="J172" s="144">
        <f t="array" ref="J172">IFERROR(INDEX(J173:J176,MATCH(,IF(J173:J176,),)),0)</f>
        <v>0</v>
      </c>
      <c r="K172" s="144">
        <f t="array" ref="K172">IFERROR(INDEX(K173:K176,MATCH(,IF(K173:K176,),)),0)</f>
        <v>0</v>
      </c>
      <c r="L172" s="144">
        <f t="array" ref="L172">IFERROR(INDEX(L173:L176,MATCH(,IF(L173:L176,),)),0)</f>
        <v>0</v>
      </c>
      <c r="M172" s="144">
        <f t="array" ref="M172">IFERROR(INDEX(M173:M176,MATCH(,IF(M173:M176,),)),0)</f>
        <v>0</v>
      </c>
      <c r="N172" s="144">
        <f t="array" ref="N172">IFERROR(INDEX(N173:N176,MATCH(,IF(N173:N176,),)),0)</f>
        <v>0</v>
      </c>
      <c r="O172" s="144">
        <f t="array" ref="O172">IFERROR(INDEX(O173:O176,MATCH(,IF(O173:O176,),)),0)</f>
        <v>0</v>
      </c>
      <c r="P172" s="144">
        <f t="array" ref="P172">IFERROR(INDEX(P173:P176,MATCH(,IF(P173:P176,),)),0)</f>
        <v>0</v>
      </c>
      <c r="Q172" s="144">
        <f t="array" ref="Q172">IFERROR(INDEX(Q173:Q176,MATCH(,IF(Q173:Q176,),)),0)</f>
        <v>0</v>
      </c>
      <c r="R172" s="144">
        <f t="array" ref="R172">IFERROR(INDEX(R173:R176,MATCH(,IF(R173:R176,),)),0)</f>
        <v>0</v>
      </c>
      <c r="S172" s="144">
        <f t="array" ref="S172">IFERROR(INDEX(S173:S176,MATCH(,IF(S173:S176,),)),0)</f>
        <v>0</v>
      </c>
      <c r="T172" s="144">
        <f t="array" ref="T172">IFERROR(INDEX(T173:T176,MATCH(,IF(T173:T176,),)),0)</f>
        <v>0</v>
      </c>
      <c r="U172" s="144"/>
      <c r="V172" s="145"/>
    </row>
    <row r="173" spans="1:22" outlineLevel="1" x14ac:dyDescent="0.25">
      <c r="A173" s="224" t="str">
        <f>Доллар!Z34</f>
        <v>31.09.2023</v>
      </c>
      <c r="B173" s="51">
        <f>IF(Доллар!$AA$34="-",0,Доллар!$AA$34)</f>
        <v>0</v>
      </c>
      <c r="C173" s="51">
        <f>IF(Евро!$AA$34="-",0,Евро!$AA$34)</f>
        <v>0</v>
      </c>
      <c r="D173" s="51">
        <f>IF('Медь (LME)'!$AA$34="-",0,'Медь (LME)'!$AA$34)</f>
        <v>0</v>
      </c>
      <c r="E173" s="51">
        <f>IF('Цинк (LME)'!$AA$34="-",0,'Цинк (LME)'!$AA$34)</f>
        <v>0</v>
      </c>
      <c r="F173" s="51">
        <f>IF('Никель (LME)'!$AA$34="-",0,'Никель (LME)'!$AA$34)</f>
        <v>0</v>
      </c>
      <c r="G173" s="51">
        <f>IF('Свинец (LME)'!$AA$34="-",0,'Свинец (LME)'!$AA$34)</f>
        <v>0</v>
      </c>
      <c r="H173" s="51">
        <f>IF('Алюминий (LME)'!$AA$34="-",0,'Алюминий (LME)'!$AA$34)</f>
        <v>0</v>
      </c>
      <c r="I173" s="51">
        <f>IF('Золото (ЦБ)'!$AA$34="-",0,'Золото (ЦБ)'!$AA$34)</f>
        <v>0</v>
      </c>
      <c r="J173" s="51">
        <f>IF('Серебро (ЦБ)'!$AA$34="-",0,'Серебро (ЦБ)'!$AA$34)</f>
        <v>0</v>
      </c>
      <c r="K173" s="51">
        <f>IF('тенге (курс $)'!$AA$34="-",0,'тенге (курс $)'!$AA$34)</f>
        <v>0</v>
      </c>
      <c r="L173" s="51">
        <f>IF('динар (курс $)'!$AA$34="-",0,'динар (курс $)'!$AA$34)</f>
        <v>0</v>
      </c>
      <c r="M173" s="51">
        <f>IF(тенге!$AA$34="-",0,тенге!$AA$34)</f>
        <v>0</v>
      </c>
      <c r="N173" s="51">
        <f>IF('динар (крос-курс $)'!$AA$34="-",0,'динар (крос-курс $)'!$AA$34)</f>
        <v>0</v>
      </c>
      <c r="O173" s="51">
        <f>IF('Платина (ЦБ)'!$AA$34="-",0,'Платина (ЦБ)'!$AA$34)</f>
        <v>0</v>
      </c>
      <c r="P173" s="51">
        <f>IF('Палладий (ЦБ)'!$AA$34="-",0,'Палладий (ЦБ)'!$AA$34)</f>
        <v>0</v>
      </c>
      <c r="Q173" s="51">
        <f>IF('Золото (KITCO-LME)'!$AA$34="-",0,'Золото (KITCO-LME)'!$AA$34)</f>
        <v>0</v>
      </c>
      <c r="R173" s="187">
        <f>IF('Серебро (KITCO-LME)'!$AA$34="-",0,'Серебро (KITCO-LME)'!$AA$34)</f>
        <v>0</v>
      </c>
      <c r="S173" s="187">
        <f>IF('Платина (KITCO-LME)'!$AA$34="-",0,'Платина (KITCO-LME)'!$AA$34)</f>
        <v>0</v>
      </c>
      <c r="T173" s="187">
        <f>IF('Палладий (KITCO-LME)'!$AA$34="-",0,'Палладий (KITCO-LME)'!$AA$34)</f>
        <v>0</v>
      </c>
      <c r="U173" s="51"/>
      <c r="V173" s="139"/>
    </row>
    <row r="174" spans="1:22" outlineLevel="1" x14ac:dyDescent="0.25">
      <c r="A174" s="224" t="str">
        <f>Доллар!Z33</f>
        <v>30.09.2023</v>
      </c>
      <c r="B174" s="51">
        <f>IF(Доллар!$AA$33="-",0,Доллар!$AA$33)</f>
        <v>0</v>
      </c>
      <c r="C174" s="51">
        <f>IF(Евро!$AA$33="-",0,Евро!$AA$33)</f>
        <v>0</v>
      </c>
      <c r="D174" s="51" t="str">
        <f>IF('Медь (LME)'!$AA$33="-",0,'Медь (LME)'!$AA$33)</f>
        <v/>
      </c>
      <c r="E174" s="51" t="str">
        <f>IF('Цинк (LME)'!$AA$33="-",0,'Цинк (LME)'!$AA$33)</f>
        <v/>
      </c>
      <c r="F174" s="51" t="str">
        <f>IF('Никель (LME)'!$AA$33="-",0,'Никель (LME)'!$AA$33)</f>
        <v/>
      </c>
      <c r="G174" s="51" t="str">
        <f>IF('Свинец (LME)'!$AA$33="-",0,'Свинец (LME)'!$AA$33)</f>
        <v/>
      </c>
      <c r="H174" s="51" t="str">
        <f>IF('Алюминий (LME)'!$AA$33="-",0,'Алюминий (LME)'!$AA$33)</f>
        <v/>
      </c>
      <c r="I174" s="51" t="str">
        <f>IF('Золото (ЦБ)'!$AA$33="-",0,'Золото (ЦБ)'!$AA$33)</f>
        <v/>
      </c>
      <c r="J174" s="51" t="str">
        <f>IF('Серебро (ЦБ)'!$AA$33="-",0,'Серебро (ЦБ)'!$AA$33)</f>
        <v/>
      </c>
      <c r="K174" s="51">
        <f>IF('тенге (курс $)'!$AA$33="-",0,'тенге (курс $)'!$AA$33)</f>
        <v>0</v>
      </c>
      <c r="L174" s="51">
        <f>IF('динар (курс $)'!$AA$33="-",0,'динар (курс $)'!$AA$33)</f>
        <v>0</v>
      </c>
      <c r="M174" s="51">
        <f>IF(тенге!$AA$33="-",0,тенге!$AA$33)</f>
        <v>0</v>
      </c>
      <c r="N174" s="51" t="str">
        <f>IF('динар (крос-курс $)'!$AA$33="-",0,'динар (крос-курс $)'!$AA$33)</f>
        <v/>
      </c>
      <c r="O174" s="51" t="str">
        <f>IF('Платина (ЦБ)'!$AA$33="-",0,'Платина (ЦБ)'!$AA$33)</f>
        <v/>
      </c>
      <c r="P174" s="51" t="str">
        <f>IF('Палладий (ЦБ)'!$AA$33="-",0,'Палладий (ЦБ)'!$AA$33)</f>
        <v/>
      </c>
      <c r="Q174" s="51" t="str">
        <f>IF('Золото (KITCO-LME)'!$AA$33="-",0,'Золото (KITCO-LME)'!$AA$33)</f>
        <v/>
      </c>
      <c r="R174" s="187" t="str">
        <f>IF('Серебро (KITCO-LME)'!$AA$33="-",0,'Серебро (KITCO-LME)'!$AA$33)</f>
        <v/>
      </c>
      <c r="S174" s="187" t="str">
        <f>IF('Платина (KITCO-LME)'!$AA$33="-",0,'Платина (KITCO-LME)'!$AA$33)</f>
        <v/>
      </c>
      <c r="T174" s="187" t="str">
        <f>IF('Палладий (KITCO-LME)'!$AA$33="-",0,'Палладий (KITCO-LME)'!$AA$33)</f>
        <v/>
      </c>
      <c r="U174" s="51"/>
      <c r="V174" s="139"/>
    </row>
    <row r="175" spans="1:22" outlineLevel="1" x14ac:dyDescent="0.25">
      <c r="A175" s="224" t="str">
        <f>Доллар!Z32</f>
        <v>29.09.2023</v>
      </c>
      <c r="B175" s="51">
        <f>IF(Доллар!$AA$32="-",0,Доллар!$AA$32)</f>
        <v>0</v>
      </c>
      <c r="C175" s="51">
        <f>IF(Евро!$AA$32="-",0,Евро!$AA$32)</f>
        <v>0</v>
      </c>
      <c r="D175" s="51" t="str">
        <f>IF('Медь (LME)'!$AA$32="-",0,'Медь (LME)'!$AA$32)</f>
        <v/>
      </c>
      <c r="E175" s="51" t="str">
        <f>IF('Цинк (LME)'!$AA$32="-",0,'Цинк (LME)'!$AA$32)</f>
        <v/>
      </c>
      <c r="F175" s="51" t="str">
        <f>IF('Никель (LME)'!$AA$32="-",0,'Никель (LME)'!$AA$32)</f>
        <v/>
      </c>
      <c r="G175" s="51" t="str">
        <f>IF('Свинец (LME)'!$AA$32="-",0,'Свинец (LME)'!$AA$32)</f>
        <v/>
      </c>
      <c r="H175" s="51" t="str">
        <f>IF('Алюминий (LME)'!$AA$32="-",0,'Алюминий (LME)'!$AA$32)</f>
        <v/>
      </c>
      <c r="I175" s="51" t="str">
        <f>IF('Золото (ЦБ)'!$AA$32="-",0,'Золото (ЦБ)'!$AA$32)</f>
        <v/>
      </c>
      <c r="J175" s="143" t="str">
        <f>IF('Серебро (ЦБ)'!$AA$32="-",0,'Серебро (ЦБ)'!$AA$32)</f>
        <v/>
      </c>
      <c r="K175" s="143">
        <f>IF('тенге (курс $)'!$AA$32="-",0,'тенге (курс $)'!$AA$32)</f>
        <v>0</v>
      </c>
      <c r="L175" s="143">
        <f>IF('динар (курс $)'!$AA$32="-",0,'динар (курс $)'!$AA$32)</f>
        <v>0</v>
      </c>
      <c r="M175" s="143">
        <f>IF(тенге!$AA$32="-",0,тенге!$AA$32)</f>
        <v>0</v>
      </c>
      <c r="N175" s="143" t="str">
        <f>IF('динар (крос-курс $)'!$AA$32="-",0,'динар (крос-курс $)'!$AA$32)</f>
        <v/>
      </c>
      <c r="O175" s="51" t="str">
        <f>IF('Платина (ЦБ)'!$AA$32="-",0,'Платина (ЦБ)'!$AA$32)</f>
        <v/>
      </c>
      <c r="P175" s="51" t="str">
        <f>IF('Палладий (ЦБ)'!$AA$32="-",0,'Палладий (ЦБ)'!$AA$32)</f>
        <v/>
      </c>
      <c r="Q175" s="51" t="str">
        <f>IF('Золото (KITCO-LME)'!$AA$32="-",0,'Золото (KITCO-LME)'!$AA$32)</f>
        <v/>
      </c>
      <c r="R175" s="187" t="str">
        <f>IF('Серебро (KITCO-LME)'!$AA$32="-",0,'Серебро (KITCO-LME)'!$AA$32)</f>
        <v/>
      </c>
      <c r="S175" s="187" t="str">
        <f>IF('Платина (KITCO-LME)'!$AA$32="-",0,'Платина (KITCO-LME)'!$AA$32)</f>
        <v/>
      </c>
      <c r="T175" s="187" t="str">
        <f>IF('Палладий (KITCO-LME)'!$AA$32="-",0,'Палладий (KITCO-LME)'!$AA$32)</f>
        <v/>
      </c>
      <c r="U175" s="51"/>
      <c r="V175" s="139"/>
    </row>
    <row r="176" spans="1:22" ht="15.75" outlineLevel="1" thickBot="1" x14ac:dyDescent="0.3">
      <c r="A176" s="225" t="str">
        <f>Доллар!Z31</f>
        <v>28.09.2023</v>
      </c>
      <c r="B176" s="51">
        <f>IF(Доллар!$AA$31="-",0,Доллар!$AA$31)</f>
        <v>0</v>
      </c>
      <c r="C176" s="51">
        <f>IF(Евро!$AA$31="-",0,Евро!$AA$31)</f>
        <v>0</v>
      </c>
      <c r="D176" s="51" t="str">
        <f>IF('Медь (LME)'!$AA$31="-",0,'Медь (LME)'!$AA$31)</f>
        <v/>
      </c>
      <c r="E176" s="51" t="str">
        <f>IF('Цинк (LME)'!$AA$31="-",0,'Цинк (LME)'!$AA$31)</f>
        <v/>
      </c>
      <c r="F176" s="51" t="str">
        <f>IF('Никель (LME)'!$AA$31="-",0,'Никель (LME)'!$AA$31)</f>
        <v/>
      </c>
      <c r="G176" s="51" t="str">
        <f>IF('Свинец (LME)'!$AA$31="-",0,'Свинец (LME)'!$AA$31)</f>
        <v/>
      </c>
      <c r="H176" s="51" t="str">
        <f>IF('Алюминий (LME)'!$AA$31="-",0,'Алюминий (LME)'!$AA$31)</f>
        <v/>
      </c>
      <c r="I176" s="51" t="str">
        <f>IF('Золото (ЦБ)'!$AA$31="-",0,'Золото (ЦБ)'!$AA$31)</f>
        <v/>
      </c>
      <c r="J176" s="143" t="str">
        <f>IF('Серебро (ЦБ)'!$AA$31="-",0,'Серебро (ЦБ)'!$AA$31)</f>
        <v/>
      </c>
      <c r="K176" s="143">
        <f>IF('тенге (курс $)'!$AA$31="-",0,'тенге (курс $)'!$AA$31)</f>
        <v>0</v>
      </c>
      <c r="L176" s="143">
        <f>IF('динар (курс $)'!$AA$31="-",0,'динар (курс $)'!$AA$31)</f>
        <v>0</v>
      </c>
      <c r="M176" s="143">
        <f>IF(тенге!$AA$31="-",0,тенге!$AA$31)</f>
        <v>0</v>
      </c>
      <c r="N176" s="143" t="str">
        <f>IF('динар (крос-курс $)'!$AA$31="-",0,'динар (крос-курс $)'!$AA$31)</f>
        <v/>
      </c>
      <c r="O176" s="51" t="str">
        <f>IF('Платина (ЦБ)'!$AA$31="-",0,'Платина (ЦБ)'!$AA$31)</f>
        <v/>
      </c>
      <c r="P176" s="51" t="str">
        <f>IF('Палладий (ЦБ)'!$AA$31="-",0,'Палладий (ЦБ)'!$AA$31)</f>
        <v/>
      </c>
      <c r="Q176" s="51" t="str">
        <f>IF('Золото (KITCO-LME)'!$AA$31="-",0,'Золото (KITCO-LME)'!$AA$31)</f>
        <v/>
      </c>
      <c r="R176" s="187" t="str">
        <f>IF('Серебро (KITCO-LME)'!$AA$31="-",0,'Серебро (KITCO-LME)'!$AA$31)</f>
        <v/>
      </c>
      <c r="S176" s="187" t="str">
        <f>IF('Платина (KITCO-LME)'!$AA$31="-",0,'Платина (KITCO-LME)'!$AA$31)</f>
        <v/>
      </c>
      <c r="T176" s="187" t="str">
        <f>IF('Палладий (KITCO-LME)'!$AA$31="-",0,'Палладий (KITCO-LME)'!$AA$31)</f>
        <v/>
      </c>
      <c r="U176" s="51"/>
      <c r="V176" s="139"/>
    </row>
    <row r="177" spans="1:22" outlineLevel="1" x14ac:dyDescent="0.25">
      <c r="A177" s="138" t="s">
        <v>176</v>
      </c>
      <c r="B177" s="144">
        <f t="array" ref="B177">IFERROR(INDEX(B178:B181,MATCH(,IF(B178:B181,),)),0)</f>
        <v>0</v>
      </c>
      <c r="C177" s="144">
        <f t="array" ref="C177">IFERROR(INDEX(C178:C181,MATCH(,IF(C178:C181,),)),0)</f>
        <v>0</v>
      </c>
      <c r="D177" s="144">
        <f t="array" ref="D177">IFERROR(INDEX(D178:D181,MATCH(,IF(D178:D181,),)),0)</f>
        <v>0</v>
      </c>
      <c r="E177" s="144">
        <f t="array" ref="E177">IFERROR(INDEX(E178:E181,MATCH(,IF(E178:E181,),)),0)</f>
        <v>0</v>
      </c>
      <c r="F177" s="144">
        <f t="array" ref="F177">IFERROR(INDEX(F178:F181,MATCH(,IF(F178:F181,),)),0)</f>
        <v>0</v>
      </c>
      <c r="G177" s="144">
        <f t="array" ref="G177">IFERROR(INDEX(G178:G181,MATCH(,IF(G178:G181,),)),0)</f>
        <v>0</v>
      </c>
      <c r="H177" s="144">
        <f t="array" ref="H177">IFERROR(INDEX(H178:H181,MATCH(,IF(H178:H181,),)),0)</f>
        <v>0</v>
      </c>
      <c r="I177" s="144">
        <f t="array" ref="I177">IFERROR(INDEX(I178:I181,MATCH(,IF(I178:I181,),)),0)</f>
        <v>0</v>
      </c>
      <c r="J177" s="144">
        <f t="array" ref="J177">IFERROR(INDEX(J178:J181,MATCH(,IF(J178:J181,),)),0)</f>
        <v>0</v>
      </c>
      <c r="K177" s="144">
        <f t="array" ref="K177">IFERROR(INDEX(K178:K181,MATCH(,IF(K178:K181,),)),0)</f>
        <v>0</v>
      </c>
      <c r="L177" s="144">
        <f t="array" ref="L177">IFERROR(INDEX(L178:L181,MATCH(,IF(L178:L181,),)),0)</f>
        <v>0</v>
      </c>
      <c r="M177" s="144">
        <f t="array" ref="M177">IFERROR(INDEX(M178:M181,MATCH(,IF(M178:M181,),)),0)</f>
        <v>0</v>
      </c>
      <c r="N177" s="144">
        <f t="array" ref="N177">IFERROR(INDEX(N178:N181,MATCH(,IF(N178:N181,),)),0)</f>
        <v>0</v>
      </c>
      <c r="O177" s="144">
        <f t="array" ref="O177">IFERROR(INDEX(O178:O181,MATCH(,IF(O178:O181,),)),0)</f>
        <v>0</v>
      </c>
      <c r="P177" s="144">
        <f t="array" ref="P177">IFERROR(INDEX(P178:P181,MATCH(,IF(P178:P181,),)),0)</f>
        <v>0</v>
      </c>
      <c r="Q177" s="144">
        <f t="array" ref="Q177">IFERROR(INDEX(Q178:Q181,MATCH(,IF(Q178:Q181,),)),0)</f>
        <v>0</v>
      </c>
      <c r="R177" s="144">
        <f t="array" ref="R177">IFERROR(INDEX(R178:R181,MATCH(,IF(R178:R181,),)),0)</f>
        <v>0</v>
      </c>
      <c r="S177" s="144">
        <f t="array" ref="S177">IFERROR(INDEX(S178:S181,MATCH(,IF(S178:S181,),)),0)</f>
        <v>0</v>
      </c>
      <c r="T177" s="144">
        <f t="array" ref="T177">IFERROR(INDEX(T178:T181,MATCH(,IF(T178:T181,),)),0)</f>
        <v>0</v>
      </c>
      <c r="U177" s="144"/>
      <c r="V177" s="145"/>
    </row>
    <row r="178" spans="1:22" outlineLevel="1" x14ac:dyDescent="0.25">
      <c r="A178" s="224" t="str">
        <f>Доллар!AC34</f>
        <v>31.10.2023</v>
      </c>
      <c r="B178" s="51">
        <f>IF(Доллар!$AD$34="-",0,Доллар!$AD$34)</f>
        <v>0</v>
      </c>
      <c r="C178" s="51">
        <f>IF(Евро!$AD$34="-",0,Евро!$AD$34)</f>
        <v>0</v>
      </c>
      <c r="D178" s="51" t="str">
        <f>IF('Медь (LME)'!$AD$34="-",0,'Медь (LME)'!$AD$34)</f>
        <v/>
      </c>
      <c r="E178" s="51" t="str">
        <f>IF('Цинк (LME)'!$AD$34="-",0,'Цинк (LME)'!$AD$34)</f>
        <v/>
      </c>
      <c r="F178" s="51" t="str">
        <f>IF('Никель (LME)'!$AD$34="-",0,'Никель (LME)'!$AD$34)</f>
        <v/>
      </c>
      <c r="G178" s="51" t="str">
        <f>IF('Свинец (LME)'!$AD$34="-",0,'Свинец (LME)'!$AD$34)</f>
        <v/>
      </c>
      <c r="H178" s="51" t="str">
        <f>IF('Алюминий (LME)'!$AD$34="-",0,'Алюминий (LME)'!$AD$34)</f>
        <v/>
      </c>
      <c r="I178" s="51" t="str">
        <f>IF('Золото (ЦБ)'!$AD$34="-",0,'Золото (ЦБ)'!$AD$34)</f>
        <v/>
      </c>
      <c r="J178" s="51" t="str">
        <f>IF('Серебро (ЦБ)'!$AD$34="-",0,'Серебро (ЦБ)'!$AD$34)</f>
        <v/>
      </c>
      <c r="K178" s="51">
        <f>IF('тенге (курс $)'!$AD$34="-",0,'тенге (курс $)'!$AD$34)</f>
        <v>0</v>
      </c>
      <c r="L178" s="51">
        <f>IF('динар (курс $)'!$AD$34="-",0,'динар (курс $)'!$AD$34)</f>
        <v>0</v>
      </c>
      <c r="M178" s="51">
        <f>IF(тенге!$AD$34="-",0,тенге!$AD$34)</f>
        <v>0</v>
      </c>
      <c r="N178" s="51" t="str">
        <f>IF('динар (крос-курс $)'!$AD$34="-",0,'динар (крос-курс $)'!$AD$34)</f>
        <v/>
      </c>
      <c r="O178" s="51" t="str">
        <f>IF('Платина (ЦБ)'!$AD$34="-",0,'Платина (ЦБ)'!$AD$34)</f>
        <v/>
      </c>
      <c r="P178" s="51" t="str">
        <f>IF('Палладий (ЦБ)'!$AD$34="-",0,'Палладий (ЦБ)'!$AD$34)</f>
        <v/>
      </c>
      <c r="Q178" s="51" t="str">
        <f>IF('Золото (KITCO-LME)'!$AD$34="-",0,'Золото (KITCO-LME)'!$AD$34)</f>
        <v/>
      </c>
      <c r="R178" s="187" t="str">
        <f>IF('Серебро (KITCO-LME)'!$AD$34="-",0,'Серебро (KITCO-LME)'!$AD$34)</f>
        <v/>
      </c>
      <c r="S178" s="187" t="str">
        <f>IF('Платина (KITCO-LME)'!$AD$34="-",0,'Платина (KITCO-LME)'!$AD$34)</f>
        <v/>
      </c>
      <c r="T178" s="187" t="str">
        <f>IF('Палладий (KITCO-LME)'!$AD$34="-",0,'Палладий (KITCO-LME)'!$AD$34)</f>
        <v/>
      </c>
      <c r="U178" s="51"/>
      <c r="V178" s="139"/>
    </row>
    <row r="179" spans="1:22" outlineLevel="1" x14ac:dyDescent="0.25">
      <c r="A179" s="224" t="str">
        <f>Доллар!AC33</f>
        <v>30.10.2023</v>
      </c>
      <c r="B179" s="51">
        <f>IF(Доллар!$AD$33="-",0,Доллар!$AD$33)</f>
        <v>0</v>
      </c>
      <c r="C179" s="51">
        <f>IF(Евро!$AD$33="-",0,Евро!$AD$33)</f>
        <v>0</v>
      </c>
      <c r="D179" s="51" t="str">
        <f>IF('Медь (LME)'!$AD$33="-",0,'Медь (LME)'!$AD$33)</f>
        <v/>
      </c>
      <c r="E179" s="51" t="str">
        <f>IF('Цинк (LME)'!$AD$33="-",0,'Цинк (LME)'!$AD$33)</f>
        <v/>
      </c>
      <c r="F179" s="51" t="str">
        <f>IF('Никель (LME)'!$AD$33="-",0,'Никель (LME)'!$AD$33)</f>
        <v/>
      </c>
      <c r="G179" s="51" t="str">
        <f>IF('Свинец (LME)'!$AD$33="-",0,'Свинец (LME)'!$AD$33)</f>
        <v/>
      </c>
      <c r="H179" s="51" t="str">
        <f>IF('Алюминий (LME)'!$AD$33="-",0,'Алюминий (LME)'!$AD$33)</f>
        <v/>
      </c>
      <c r="I179" s="51" t="str">
        <f>IF('Золото (ЦБ)'!$AD$33="-",0,'Золото (ЦБ)'!$AD$33)</f>
        <v/>
      </c>
      <c r="J179" s="51" t="str">
        <f>IF('Серебро (ЦБ)'!$AD$33="-",0,'Серебро (ЦБ)'!$AD$33)</f>
        <v/>
      </c>
      <c r="K179" s="51">
        <f>IF('тенге (курс $)'!$AD$33="-",0,'тенге (курс $)'!$AD$33)</f>
        <v>0</v>
      </c>
      <c r="L179" s="51">
        <f>IF('динар (курс $)'!$AD$33="-",0,'динар (курс $)'!$AD$33)</f>
        <v>0</v>
      </c>
      <c r="M179" s="51">
        <f>IF(тенге!$AD$33="-",0,тенге!$AD$33)</f>
        <v>0</v>
      </c>
      <c r="N179" s="51" t="str">
        <f>IF('динар (крос-курс $)'!$AD$33="-",0,'динар (крос-курс $)'!$AD$33)</f>
        <v/>
      </c>
      <c r="O179" s="51" t="str">
        <f>IF('Платина (ЦБ)'!$AD$33="-",0,'Платина (ЦБ)'!$AD$33)</f>
        <v/>
      </c>
      <c r="P179" s="51" t="str">
        <f>IF('Палладий (ЦБ)'!$AD$33="-",0,'Палладий (ЦБ)'!$AD$33)</f>
        <v/>
      </c>
      <c r="Q179" s="51" t="str">
        <f>IF('Золото (KITCO-LME)'!$AD$33="-",0,'Золото (KITCO-LME)'!$AD$33)</f>
        <v/>
      </c>
      <c r="R179" s="187" t="str">
        <f>IF('Серебро (KITCO-LME)'!$AD$33="-",0,'Серебро (KITCO-LME)'!$AD$33)</f>
        <v/>
      </c>
      <c r="S179" s="187" t="str">
        <f>IF('Платина (KITCO-LME)'!$AD$33="-",0,'Платина (KITCO-LME)'!$AD$33)</f>
        <v/>
      </c>
      <c r="T179" s="187" t="str">
        <f>IF('Палладий (KITCO-LME)'!$AD$33="-",0,'Палладий (KITCO-LME)'!$AD$33)</f>
        <v/>
      </c>
      <c r="U179" s="51"/>
      <c r="V179" s="139"/>
    </row>
    <row r="180" spans="1:22" outlineLevel="1" x14ac:dyDescent="0.25">
      <c r="A180" s="224" t="str">
        <f>Доллар!AC32</f>
        <v>29.10.2023</v>
      </c>
      <c r="B180" s="51">
        <f>IF(Доллар!$AD$32="-",0,Доллар!$AD$32)</f>
        <v>0</v>
      </c>
      <c r="C180" s="51">
        <f>IF(Евро!$AD$32="-",0,Евро!$AD$32)</f>
        <v>0</v>
      </c>
      <c r="D180" s="51" t="str">
        <f>IF('Медь (LME)'!$AD$32="-",0,'Медь (LME)'!$AD$32)</f>
        <v/>
      </c>
      <c r="E180" s="51" t="str">
        <f>IF('Цинк (LME)'!$AD$32="-",0,'Цинк (LME)'!$AD$32)</f>
        <v/>
      </c>
      <c r="F180" s="51" t="str">
        <f>IF('Никель (LME)'!$AD$32="-",0,'Никель (LME)'!$AD$32)</f>
        <v/>
      </c>
      <c r="G180" s="51" t="str">
        <f>IF('Свинец (LME)'!$AD$32="-",0,'Свинец (LME)'!$AD$32)</f>
        <v/>
      </c>
      <c r="H180" s="51" t="str">
        <f>IF('Алюминий (LME)'!$AD$32="-",0,'Алюминий (LME)'!$AD$32)</f>
        <v/>
      </c>
      <c r="I180" s="51" t="str">
        <f>IF('Золото (ЦБ)'!$AD$32="-",0,'Золото (ЦБ)'!$AD$32)</f>
        <v/>
      </c>
      <c r="J180" s="143" t="str">
        <f>IF('Серебро (ЦБ)'!$AD$32="-",0,'Серебро (ЦБ)'!$AD$32)</f>
        <v/>
      </c>
      <c r="K180" s="143">
        <f>IF('тенге (курс $)'!$AD$32="-",0,'тенге (курс $)'!$AD$32)</f>
        <v>0</v>
      </c>
      <c r="L180" s="143">
        <f>IF('динар (курс $)'!$AD$32="-",0,'динар (курс $)'!$AD$32)</f>
        <v>0</v>
      </c>
      <c r="M180" s="143">
        <f>IF(тенге!$AD$32="-",0,тенге!$AD$32)</f>
        <v>0</v>
      </c>
      <c r="N180" s="143" t="str">
        <f>IF('динар (крос-курс $)'!$AD$32="-",0,'динар (крос-курс $)'!$AD$32)</f>
        <v/>
      </c>
      <c r="O180" s="51" t="str">
        <f>IF('Платина (ЦБ)'!$AD$32="-",0,'Платина (ЦБ)'!$AD$32)</f>
        <v/>
      </c>
      <c r="P180" s="51" t="str">
        <f>IF('Палладий (ЦБ)'!$AD$32="-",0,'Палладий (ЦБ)'!$AD$32)</f>
        <v/>
      </c>
      <c r="Q180" s="51" t="str">
        <f>IF('Золото (KITCO-LME)'!$AD$32="-",0,'Золото (KITCO-LME)'!$AD$32)</f>
        <v/>
      </c>
      <c r="R180" s="187" t="str">
        <f>IF('Серебро (KITCO-LME)'!$AD$32="-",0,'Серебро (KITCO-LME)'!$AD$32)</f>
        <v/>
      </c>
      <c r="S180" s="187" t="str">
        <f>IF('Платина (KITCO-LME)'!$AD$32="-",0,'Платина (KITCO-LME)'!$AD$32)</f>
        <v/>
      </c>
      <c r="T180" s="187" t="str">
        <f>IF('Палладий (KITCO-LME)'!$AD$32="-",0,'Палладий (KITCO-LME)'!$AD$32)</f>
        <v/>
      </c>
      <c r="U180" s="51"/>
      <c r="V180" s="139"/>
    </row>
    <row r="181" spans="1:22" ht="15.75" outlineLevel="1" thickBot="1" x14ac:dyDescent="0.3">
      <c r="A181" s="225" t="str">
        <f>Доллар!AC31</f>
        <v>28.10.2023</v>
      </c>
      <c r="B181" s="51">
        <f>IF(Доллар!$AD$31="-",0,Доллар!$AD$31)</f>
        <v>0</v>
      </c>
      <c r="C181" s="51">
        <f>IF(Евро!$AD$31="-",0,Евро!$AD$31)</f>
        <v>0</v>
      </c>
      <c r="D181" s="51" t="str">
        <f>IF('Медь (LME)'!$AD$31="-",0,'Медь (LME)'!$AD$31)</f>
        <v/>
      </c>
      <c r="E181" s="51" t="str">
        <f>IF('Цинк (LME)'!$AD$31="-",0,'Цинк (LME)'!$AD$31)</f>
        <v/>
      </c>
      <c r="F181" s="51" t="str">
        <f>IF('Никель (LME)'!$AD$31="-",0,'Никель (LME)'!$AD$31)</f>
        <v/>
      </c>
      <c r="G181" s="51" t="str">
        <f>IF('Свинец (LME)'!$AD$31="-",0,'Свинец (LME)'!$AD$31)</f>
        <v/>
      </c>
      <c r="H181" s="51" t="str">
        <f>IF('Алюминий (LME)'!$AD$31="-",0,'Алюминий (LME)'!$AD$31)</f>
        <v/>
      </c>
      <c r="I181" s="51" t="str">
        <f>IF('Золото (ЦБ)'!$AD$31="-",0,'Золото (ЦБ)'!$AD$31)</f>
        <v/>
      </c>
      <c r="J181" s="143" t="str">
        <f>IF('Серебро (ЦБ)'!$AD$31="-",0,'Серебро (ЦБ)'!$AD$31)</f>
        <v/>
      </c>
      <c r="K181" s="143">
        <f>IF('тенге (курс $)'!$AD$31="-",0,'тенге (курс $)'!$AD$31)</f>
        <v>0</v>
      </c>
      <c r="L181" s="143">
        <f>IF('динар (курс $)'!$AD$31="-",0,'динар (курс $)'!$AD$31)</f>
        <v>0</v>
      </c>
      <c r="M181" s="143">
        <f>IF(тенге!$AD$31="-",0,тенге!$AD$31)</f>
        <v>0</v>
      </c>
      <c r="N181" s="143" t="str">
        <f>IF('динар (крос-курс $)'!$AD$31="-",0,'динар (крос-курс $)'!$AD$31)</f>
        <v/>
      </c>
      <c r="O181" s="51" t="str">
        <f>IF('Платина (ЦБ)'!$AD$31="-",0,'Платина (ЦБ)'!$AD$31)</f>
        <v/>
      </c>
      <c r="P181" s="51" t="str">
        <f>IF('Палладий (ЦБ)'!$AD$31="-",0,'Палладий (ЦБ)'!$AD$31)</f>
        <v/>
      </c>
      <c r="Q181" s="51" t="str">
        <f>IF('Золото (KITCO-LME)'!$AD$31="-",0,'Золото (KITCO-LME)'!$AD$31)</f>
        <v/>
      </c>
      <c r="R181" s="187" t="str">
        <f>IF('Серебро (KITCO-LME)'!$AD$31="-",0,'Серебро (KITCO-LME)'!$AD$31)</f>
        <v/>
      </c>
      <c r="S181" s="187" t="str">
        <f>IF('Платина (KITCO-LME)'!$AD$31="-",0,'Платина (KITCO-LME)'!$AD$31)</f>
        <v/>
      </c>
      <c r="T181" s="187" t="str">
        <f>IF('Палладий (KITCO-LME)'!$AD$31="-",0,'Палладий (KITCO-LME)'!$AD$31)</f>
        <v/>
      </c>
      <c r="U181" s="51"/>
      <c r="V181" s="139"/>
    </row>
    <row r="182" spans="1:22" outlineLevel="1" x14ac:dyDescent="0.25">
      <c r="A182" s="138" t="s">
        <v>49</v>
      </c>
      <c r="B182" s="144">
        <f t="array" ref="B182">IFERROR(INDEX(B183:B186,MATCH(,IF(B183:B186,),)),0)</f>
        <v>0</v>
      </c>
      <c r="C182" s="144">
        <f t="array" ref="C182">IFERROR(INDEX(C183:C186,MATCH(,IF(C183:C186,),)),0)</f>
        <v>0</v>
      </c>
      <c r="D182" s="144">
        <f t="array" ref="D182">IFERROR(INDEX(D183:D186,MATCH(,IF(D183:D186,),)),0)</f>
        <v>0</v>
      </c>
      <c r="E182" s="144">
        <f t="array" ref="E182">IFERROR(INDEX(E183:E186,MATCH(,IF(E183:E186,),)),0)</f>
        <v>0</v>
      </c>
      <c r="F182" s="144">
        <f t="array" ref="F182">IFERROR(INDEX(F183:F186,MATCH(,IF(F183:F186,),)),0)</f>
        <v>0</v>
      </c>
      <c r="G182" s="144">
        <f t="array" ref="G182">IFERROR(INDEX(G183:G186,MATCH(,IF(G183:G186,),)),0)</f>
        <v>0</v>
      </c>
      <c r="H182" s="144">
        <f t="array" ref="H182">IFERROR(INDEX(H183:H186,MATCH(,IF(H183:H186,),)),0)</f>
        <v>0</v>
      </c>
      <c r="I182" s="144">
        <f t="array" ref="I182">IFERROR(INDEX(I183:I186,MATCH(,IF(I183:I186,),)),0)</f>
        <v>0</v>
      </c>
      <c r="J182" s="144">
        <f t="array" ref="J182">IFERROR(INDEX(J183:J186,MATCH(,IF(J183:J186,),)),0)</f>
        <v>0</v>
      </c>
      <c r="K182" s="144">
        <f t="array" ref="K182">IFERROR(INDEX(K183:K186,MATCH(,IF(K183:K186,),)),0)</f>
        <v>0</v>
      </c>
      <c r="L182" s="144">
        <f t="array" ref="L182">IFERROR(INDEX(L183:L186,MATCH(,IF(L183:L186,),)),0)</f>
        <v>0</v>
      </c>
      <c r="M182" s="144">
        <f t="array" ref="M182">IFERROR(INDEX(M183:M186,MATCH(,IF(M183:M186,),)),0)</f>
        <v>0</v>
      </c>
      <c r="N182" s="144">
        <f t="array" ref="N182">IFERROR(INDEX(N183:N186,MATCH(,IF(N183:N186,),)),0)</f>
        <v>0</v>
      </c>
      <c r="O182" s="144">
        <f t="array" ref="O182">IFERROR(INDEX(O183:O186,MATCH(,IF(O183:O186,),)),0)</f>
        <v>0</v>
      </c>
      <c r="P182" s="144">
        <f t="array" ref="P182">IFERROR(INDEX(P183:P186,MATCH(,IF(P183:P186,),)),0)</f>
        <v>0</v>
      </c>
      <c r="Q182" s="144">
        <f t="array" ref="Q182">IFERROR(INDEX(Q183:Q186,MATCH(,IF(Q183:Q186,),)),0)</f>
        <v>0</v>
      </c>
      <c r="R182" s="144">
        <f t="array" ref="R182">IFERROR(INDEX(R183:R186,MATCH(,IF(R183:R186,),)),0)</f>
        <v>0</v>
      </c>
      <c r="S182" s="144">
        <f t="array" ref="S182">IFERROR(INDEX(S183:S186,MATCH(,IF(S183:S186,),)),0)</f>
        <v>0</v>
      </c>
      <c r="T182" s="144">
        <f t="array" ref="T182">IFERROR(INDEX(T183:T186,MATCH(,IF(T183:T186,),)),0)</f>
        <v>0</v>
      </c>
      <c r="U182" s="144"/>
      <c r="V182" s="145"/>
    </row>
    <row r="183" spans="1:22" outlineLevel="1" x14ac:dyDescent="0.25">
      <c r="A183" s="224" t="str">
        <f>Доллар!AF34</f>
        <v>31.11.2023</v>
      </c>
      <c r="B183" s="51">
        <f>IF(Доллар!$AG$34="-",0,Доллар!$AG$34)</f>
        <v>0</v>
      </c>
      <c r="C183" s="51">
        <f>IF(Евро!$AG$34="-",0,Евро!$AG$34)</f>
        <v>0</v>
      </c>
      <c r="D183" s="51">
        <f>IF('Медь (LME)'!$AG$34="-",0,'Медь (LME)'!$AG$34)</f>
        <v>0</v>
      </c>
      <c r="E183" s="51">
        <f>IF('Цинк (LME)'!$AG$34="-",0,'Цинк (LME)'!$AG$34)</f>
        <v>0</v>
      </c>
      <c r="F183" s="51">
        <f>IF('Никель (LME)'!$AG$34="-",0,'Никель (LME)'!$AG$34)</f>
        <v>0</v>
      </c>
      <c r="G183" s="51">
        <f>IF('Свинец (LME)'!$AG$34="-",0,'Свинец (LME)'!$AG$34)</f>
        <v>0</v>
      </c>
      <c r="H183" s="51">
        <f>IF('Алюминий (LME)'!$AG$34="-",0,'Алюминий (LME)'!$AG$34)</f>
        <v>0</v>
      </c>
      <c r="I183" s="51">
        <f>IF('Золото (ЦБ)'!$AG$34="-",0,'Золото (ЦБ)'!$AG$34)</f>
        <v>0</v>
      </c>
      <c r="J183" s="51">
        <f>IF('Серебро (ЦБ)'!$AG$34="-",0,'Серебро (ЦБ)'!$AG$34)</f>
        <v>0</v>
      </c>
      <c r="K183" s="51">
        <f>IF('тенге (курс $)'!$AG$34="-",0,'тенге (курс $)'!$AG$34)</f>
        <v>0</v>
      </c>
      <c r="L183" s="51">
        <f>IF('динар (курс $)'!$AG$34="-",0,'динар (курс $)'!$AG$34)</f>
        <v>0</v>
      </c>
      <c r="M183" s="51">
        <f>IF(тенге!$AG$34="-",0,тенге!$AG$34)</f>
        <v>0</v>
      </c>
      <c r="N183" s="51">
        <f>IF('динар (крос-курс $)'!$AG$34="-",0,'динар (крос-курс $)'!$AG$34)</f>
        <v>0</v>
      </c>
      <c r="O183" s="51">
        <f>IF('Платина (ЦБ)'!$AG$34="-",0,'Платина (ЦБ)'!$AG$34)</f>
        <v>0</v>
      </c>
      <c r="P183" s="51">
        <f>IF('Палладий (ЦБ)'!$AG$34="-",0,'Палладий (ЦБ)'!$AG$34)</f>
        <v>0</v>
      </c>
      <c r="Q183" s="51">
        <f>IF('Золото (KITCO-LME)'!$AG$34="-",0,'Золото (KITCO-LME)'!$AG$34)</f>
        <v>0</v>
      </c>
      <c r="R183" s="187">
        <f>IF('Серебро (KITCO-LME)'!$AG$34="-",0,'Серебро (KITCO-LME)'!$AG$34)</f>
        <v>0</v>
      </c>
      <c r="S183" s="187">
        <f>IF('Платина (KITCO-LME)'!$AG$34="-",0,'Платина (KITCO-LME)'!$AG$34)</f>
        <v>0</v>
      </c>
      <c r="T183" s="187">
        <f>IF('Палладий (KITCO-LME)'!$AG$34="-",0,'Палладий (KITCO-LME)'!$AG$34)</f>
        <v>0</v>
      </c>
      <c r="U183" s="51"/>
      <c r="V183" s="139"/>
    </row>
    <row r="184" spans="1:22" outlineLevel="1" x14ac:dyDescent="0.25">
      <c r="A184" s="224" t="str">
        <f>Доллар!AF33</f>
        <v>30.11.2023</v>
      </c>
      <c r="B184" s="51">
        <f>IF(Доллар!$AG$33="-",0,Доллар!$AG$33)</f>
        <v>0</v>
      </c>
      <c r="C184" s="51">
        <f>IF(Евро!$AG$33="-",0,Евро!$AG$33)</f>
        <v>0</v>
      </c>
      <c r="D184" s="51" t="str">
        <f>IF('Медь (LME)'!$AG$33="-",0,'Медь (LME)'!$AG$33)</f>
        <v/>
      </c>
      <c r="E184" s="51" t="str">
        <f>IF('Цинк (LME)'!$AG$33="-",0,'Цинк (LME)'!$AG$33)</f>
        <v/>
      </c>
      <c r="F184" s="51" t="str">
        <f>IF('Никель (LME)'!$AG$33="-",0,'Никель (LME)'!$AG$33)</f>
        <v/>
      </c>
      <c r="G184" s="51" t="str">
        <f>IF('Свинец (LME)'!$AG$33="-",0,'Свинец (LME)'!$AG$33)</f>
        <v/>
      </c>
      <c r="H184" s="51" t="str">
        <f>IF('Алюминий (LME)'!$AG$33="-",0,'Алюминий (LME)'!$AG$33)</f>
        <v/>
      </c>
      <c r="I184" s="51" t="str">
        <f>IF('Золото (ЦБ)'!$AG$33="-",0,'Золото (ЦБ)'!$AG$33)</f>
        <v/>
      </c>
      <c r="J184" s="51" t="str">
        <f>IF('Серебро (ЦБ)'!$AG$33="-",0,'Серебро (ЦБ)'!$AG$33)</f>
        <v/>
      </c>
      <c r="K184" s="51">
        <f>IF('тенге (курс $)'!$AG$33="-",0,'тенге (курс $)'!$AG$33)</f>
        <v>0</v>
      </c>
      <c r="L184" s="51">
        <f>IF('динар (курс $)'!$AG$33="-",0,'динар (курс $)'!$AG$33)</f>
        <v>0</v>
      </c>
      <c r="M184" s="51">
        <f>IF(тенге!$AG$33="-",0,тенге!$AG$33)</f>
        <v>0</v>
      </c>
      <c r="N184" s="51" t="str">
        <f>IF('динар (крос-курс $)'!$AG$33="-",0,'динар (крос-курс $)'!$AG$33)</f>
        <v/>
      </c>
      <c r="O184" s="51" t="str">
        <f>IF('Платина (ЦБ)'!$AG$33="-",0,'Платина (ЦБ)'!$AG$33)</f>
        <v/>
      </c>
      <c r="P184" s="51" t="str">
        <f>IF('Палладий (ЦБ)'!$AG$33="-",0,'Палладий (ЦБ)'!$AG$33)</f>
        <v/>
      </c>
      <c r="Q184" s="51" t="str">
        <f>IF('Золото (KITCO-LME)'!$AG$33="-",0,'Золото (KITCO-LME)'!$AG$33)</f>
        <v/>
      </c>
      <c r="R184" s="187" t="str">
        <f>IF('Серебро (KITCO-LME)'!$AG$33="-",0,'Серебро (KITCO-LME)'!$AG$33)</f>
        <v/>
      </c>
      <c r="S184" s="187" t="str">
        <f>IF('Платина (KITCO-LME)'!$AG$33="-",0,'Платина (KITCO-LME)'!$AG$33)</f>
        <v/>
      </c>
      <c r="T184" s="187" t="str">
        <f>IF('Палладий (KITCO-LME)'!$AG$33="-",0,'Палладий (KITCO-LME)'!$AG$33)</f>
        <v/>
      </c>
      <c r="U184" s="51"/>
      <c r="V184" s="139"/>
    </row>
    <row r="185" spans="1:22" outlineLevel="1" x14ac:dyDescent="0.25">
      <c r="A185" s="224" t="str">
        <f>Доллар!AF32</f>
        <v>29.11.2023</v>
      </c>
      <c r="B185" s="51">
        <f>IF(Доллар!$AG$32="-",0,Доллар!$AG$32)</f>
        <v>0</v>
      </c>
      <c r="C185" s="51">
        <f>IF(Евро!$AG$32="-",0,Евро!$AG$32)</f>
        <v>0</v>
      </c>
      <c r="D185" s="51" t="str">
        <f>IF('Медь (LME)'!$AG$32="-",0,'Медь (LME)'!$AG$32)</f>
        <v/>
      </c>
      <c r="E185" s="51" t="str">
        <f>IF('Цинк (LME)'!$AG$32="-",0,'Цинк (LME)'!$AG$32)</f>
        <v/>
      </c>
      <c r="F185" s="51" t="str">
        <f>IF('Никель (LME)'!$AG$32="-",0,'Никель (LME)'!$AG$32)</f>
        <v/>
      </c>
      <c r="G185" s="51" t="str">
        <f>IF('Свинец (LME)'!$AG$32="-",0,'Свинец (LME)'!$AG$32)</f>
        <v/>
      </c>
      <c r="H185" s="51" t="str">
        <f>IF('Алюминий (LME)'!$AG$32="-",0,'Алюминий (LME)'!$AG$32)</f>
        <v/>
      </c>
      <c r="I185" s="51" t="str">
        <f>IF('Золото (ЦБ)'!$AG$32="-",0,'Золото (ЦБ)'!$AG$32)</f>
        <v/>
      </c>
      <c r="J185" s="143" t="str">
        <f>IF('Серебро (ЦБ)'!$AG$32="-",0,'Серебро (ЦБ)'!$AG$32)</f>
        <v/>
      </c>
      <c r="K185" s="143">
        <f>IF('тенге (курс $)'!$AG$32="-",0,'тенге (курс $)'!$AG$32)</f>
        <v>0</v>
      </c>
      <c r="L185" s="143">
        <f>IF('динар (курс $)'!$AG$32="-",0,'динар (курс $)'!$AG$32)</f>
        <v>0</v>
      </c>
      <c r="M185" s="143">
        <f>IF(тенге!$AG$32="-",0,тенге!$AG$32)</f>
        <v>0</v>
      </c>
      <c r="N185" s="143" t="str">
        <f>IF('динар (крос-курс $)'!$AG$32="-",0,'динар (крос-курс $)'!$AG$32)</f>
        <v/>
      </c>
      <c r="O185" s="51" t="str">
        <f>IF('Платина (ЦБ)'!$AG$32="-",0,'Платина (ЦБ)'!$AG$32)</f>
        <v/>
      </c>
      <c r="P185" s="51" t="str">
        <f>IF('Палладий (ЦБ)'!$AG$32="-",0,'Палладий (ЦБ)'!$AG$32)</f>
        <v/>
      </c>
      <c r="Q185" s="51" t="str">
        <f>IF('Золото (KITCO-LME)'!$AG$32="-",0,'Золото (KITCO-LME)'!$AG$32)</f>
        <v/>
      </c>
      <c r="R185" s="187" t="str">
        <f>IF('Серебро (KITCO-LME)'!$AG$32="-",0,'Серебро (KITCO-LME)'!$AG$32)</f>
        <v/>
      </c>
      <c r="S185" s="187" t="str">
        <f>IF('Платина (KITCO-LME)'!$AG$32="-",0,'Платина (KITCO-LME)'!$AG$32)</f>
        <v/>
      </c>
      <c r="T185" s="187" t="str">
        <f>IF('Палладий (KITCO-LME)'!$AG$32="-",0,'Палладий (KITCO-LME)'!$AG$32)</f>
        <v/>
      </c>
      <c r="U185" s="51"/>
      <c r="V185" s="139"/>
    </row>
    <row r="186" spans="1:22" ht="15.75" outlineLevel="1" thickBot="1" x14ac:dyDescent="0.3">
      <c r="A186" s="225" t="str">
        <f>Доллар!AF31</f>
        <v>28.11.2023</v>
      </c>
      <c r="B186" s="51">
        <f>IF(Доллар!$AG$31="-",0,Доллар!$AG$31)</f>
        <v>0</v>
      </c>
      <c r="C186" s="51">
        <f>IF(Евро!$AG$31="-",0,Евро!$AG$31)</f>
        <v>0</v>
      </c>
      <c r="D186" s="51" t="str">
        <f>IF('Медь (LME)'!$AG$31="-",0,'Медь (LME)'!$AG$31)</f>
        <v/>
      </c>
      <c r="E186" s="51" t="str">
        <f>IF('Цинк (LME)'!$AG$31="-",0,'Цинк (LME)'!$AG$31)</f>
        <v/>
      </c>
      <c r="F186" s="51" t="str">
        <f>IF('Никель (LME)'!$AG$31="-",0,'Никель (LME)'!$AG$31)</f>
        <v/>
      </c>
      <c r="G186" s="51" t="str">
        <f>IF('Свинец (LME)'!$AG$31="-",0,'Свинец (LME)'!$AG$31)</f>
        <v/>
      </c>
      <c r="H186" s="51" t="str">
        <f>IF('Алюминий (LME)'!$AG$31="-",0,'Алюминий (LME)'!$AG$31)</f>
        <v/>
      </c>
      <c r="I186" s="51" t="str">
        <f>IF('Золото (ЦБ)'!$AG$31="-",0,'Золото (ЦБ)'!$AG$31)</f>
        <v/>
      </c>
      <c r="J186" s="143" t="str">
        <f>IF('Серебро (ЦБ)'!$AG$31="-",0,'Серебро (ЦБ)'!$AG$31)</f>
        <v/>
      </c>
      <c r="K186" s="143">
        <f>IF('тенге (курс $)'!$AG$31="-",0,'тенге (курс $)'!$AG$31)</f>
        <v>0</v>
      </c>
      <c r="L186" s="143">
        <f>IF('динар (курс $)'!$AG$31="-",0,'динар (курс $)'!$AG$31)</f>
        <v>0</v>
      </c>
      <c r="M186" s="143">
        <f>IF(тенге!$AG$31="-",0,тенге!$AG$31)</f>
        <v>0</v>
      </c>
      <c r="N186" s="143" t="str">
        <f>IF('динар (крос-курс $)'!$AG$31="-",0,'динар (крос-курс $)'!$AG$31)</f>
        <v/>
      </c>
      <c r="O186" s="51" t="str">
        <f>IF('Платина (ЦБ)'!$AG$31="-",0,'Платина (ЦБ)'!$AG$31)</f>
        <v/>
      </c>
      <c r="P186" s="51" t="str">
        <f>IF('Палладий (ЦБ)'!$AG$31="-",0,'Палладий (ЦБ)'!$AG$31)</f>
        <v/>
      </c>
      <c r="Q186" s="51" t="str">
        <f>IF('Золото (KITCO-LME)'!$AG$31="-",0,'Золото (KITCO-LME)'!$AG$31)</f>
        <v/>
      </c>
      <c r="R186" s="187" t="str">
        <f>IF('Серебро (KITCO-LME)'!$AG$31="-",0,'Серебро (KITCO-LME)'!$AG$31)</f>
        <v/>
      </c>
      <c r="S186" s="187" t="str">
        <f>IF('Платина (KITCO-LME)'!$AG$31="-",0,'Платина (KITCO-LME)'!$AG$31)</f>
        <v/>
      </c>
      <c r="T186" s="187" t="str">
        <f>IF('Палладий (KITCO-LME)'!$AG$31="-",0,'Палладий (KITCO-LME)'!$AG$31)</f>
        <v/>
      </c>
      <c r="U186" s="51"/>
      <c r="V186" s="139"/>
    </row>
    <row r="187" spans="1:22" outlineLevel="1" x14ac:dyDescent="0.25">
      <c r="A187" s="138" t="s">
        <v>50</v>
      </c>
      <c r="B187" s="144">
        <f t="array" ref="B187">IFERROR(INDEX(B188:B191,MATCH(,IF(B188:B191,),)),0)</f>
        <v>0</v>
      </c>
      <c r="C187" s="144">
        <f t="array" ref="C187">IFERROR(INDEX(C188:C191,MATCH(,IF(C188:C191,),)),0)</f>
        <v>0</v>
      </c>
      <c r="D187" s="144">
        <f t="array" ref="D187">IFERROR(INDEX(D188:D191,MATCH(,IF(D188:D191,),)),0)</f>
        <v>0</v>
      </c>
      <c r="E187" s="144">
        <f t="array" ref="E187">IFERROR(INDEX(E188:E191,MATCH(,IF(E188:E191,),)),0)</f>
        <v>0</v>
      </c>
      <c r="F187" s="144">
        <f t="array" ref="F187">IFERROR(INDEX(F188:F191,MATCH(,IF(F188:F191,),)),0)</f>
        <v>0</v>
      </c>
      <c r="G187" s="144">
        <f t="array" ref="G187">IFERROR(INDEX(G188:G191,MATCH(,IF(G188:G191,),)),0)</f>
        <v>0</v>
      </c>
      <c r="H187" s="144">
        <f t="array" ref="H187">IFERROR(INDEX(H188:H191,MATCH(,IF(H188:H191,),)),0)</f>
        <v>0</v>
      </c>
      <c r="I187" s="144">
        <f t="array" ref="I187">IFERROR(INDEX(I188:I191,MATCH(,IF(I188:I191,),)),0)</f>
        <v>0</v>
      </c>
      <c r="J187" s="144">
        <f t="array" ref="J187">IFERROR(INDEX(J188:J191,MATCH(,IF(J188:J191,),)),0)</f>
        <v>0</v>
      </c>
      <c r="K187" s="144">
        <f t="array" ref="K187">IFERROR(INDEX(K188:K191,MATCH(,IF(K188:K191,),)),0)</f>
        <v>0</v>
      </c>
      <c r="L187" s="144">
        <f t="array" ref="L187">IFERROR(INDEX(L188:L191,MATCH(,IF(L188:L191,),)),0)</f>
        <v>0</v>
      </c>
      <c r="M187" s="144">
        <f t="array" ref="M187">IFERROR(INDEX(M188:M191,MATCH(,IF(M188:M191,),)),0)</f>
        <v>0</v>
      </c>
      <c r="N187" s="144">
        <f t="array" ref="N187">IFERROR(INDEX(N188:N191,MATCH(,IF(N188:N191,),)),0)</f>
        <v>0</v>
      </c>
      <c r="O187" s="144">
        <f t="array" ref="O187">IFERROR(INDEX(O188:O191,MATCH(,IF(O188:O191,),)),0)</f>
        <v>0</v>
      </c>
      <c r="P187" s="144">
        <f t="array" ref="P187">IFERROR(INDEX(P188:P191,MATCH(,IF(P188:P191,),)),0)</f>
        <v>0</v>
      </c>
      <c r="Q187" s="144">
        <f t="array" ref="Q187">IFERROR(INDEX(Q188:Q191,MATCH(,IF(Q188:Q191,),)),0)</f>
        <v>0</v>
      </c>
      <c r="R187" s="144">
        <f t="array" ref="R187">IFERROR(INDEX(R188:R191,MATCH(,IF(R188:R191,),)),0)</f>
        <v>0</v>
      </c>
      <c r="S187" s="144">
        <f t="array" ref="S187">IFERROR(INDEX(S188:S191,MATCH(,IF(S188:S191,),)),0)</f>
        <v>0</v>
      </c>
      <c r="T187" s="144">
        <f t="array" ref="T187">IFERROR(INDEX(T188:T191,MATCH(,IF(T188:T191,),)),0)</f>
        <v>0</v>
      </c>
      <c r="U187" s="144"/>
      <c r="V187" s="145"/>
    </row>
    <row r="188" spans="1:22" outlineLevel="1" x14ac:dyDescent="0.25">
      <c r="A188" s="224" t="str">
        <f>Доллар!AI34</f>
        <v>31.12.2023</v>
      </c>
      <c r="B188" s="51">
        <f>IF(Доллар!$AJ$34="-",0,Доллар!$AJ$34)</f>
        <v>0</v>
      </c>
      <c r="C188" s="51">
        <f>IF(Евро!$AJ$34="-",0,Евро!$AJ$34)</f>
        <v>0</v>
      </c>
      <c r="D188" s="51" t="str">
        <f>IF('Медь (LME)'!$AJ$34="-",0,'Медь (LME)'!$AJ$34)</f>
        <v/>
      </c>
      <c r="E188" s="51" t="str">
        <f>IF('Цинк (LME)'!$AJ$34="-",0,'Цинк (LME)'!$AJ$34)</f>
        <v/>
      </c>
      <c r="F188" s="51" t="str">
        <f>IF('Никель (LME)'!$AJ$34="-",0,'Никель (LME)'!$AJ$34)</f>
        <v/>
      </c>
      <c r="G188" s="51" t="str">
        <f>IF('Свинец (LME)'!$AJ$34="-",0,'Свинец (LME)'!$AJ$34)</f>
        <v/>
      </c>
      <c r="H188" s="51" t="str">
        <f>IF('Алюминий (LME)'!$AJ$34="-",0,'Алюминий (LME)'!$AJ$34)</f>
        <v/>
      </c>
      <c r="I188" s="51" t="str">
        <f>IF('Золото (ЦБ)'!$AJ$34="-",0,'Золото (ЦБ)'!$AJ$34)</f>
        <v/>
      </c>
      <c r="J188" s="51" t="str">
        <f>IF('Серебро (ЦБ)'!$AJ$34="-",0,'Серебро (ЦБ)'!$AJ$34)</f>
        <v/>
      </c>
      <c r="K188" s="51">
        <f>IF('тенге (курс $)'!$AJ$34="-",0,'тенге (курс $)'!$AJ$34)</f>
        <v>0</v>
      </c>
      <c r="L188" s="51">
        <f>IF('динар (курс $)'!$AJ$34="-",0,'динар (курс $)'!$AJ$34)</f>
        <v>0</v>
      </c>
      <c r="M188" s="51">
        <f>IF(тенге!$AJ$34="-",0,тенге!$AJ$34)</f>
        <v>0</v>
      </c>
      <c r="N188" s="51" t="str">
        <f>IF('динар (крос-курс $)'!$AJ$34="-",0,'динар (крос-курс $)'!$AJ$34)</f>
        <v/>
      </c>
      <c r="O188" s="51" t="str">
        <f>IF('Платина (ЦБ)'!$AJ$34="-",0,'Платина (ЦБ)'!$AJ$34)</f>
        <v/>
      </c>
      <c r="P188" s="51" t="str">
        <f>IF('Палладий (ЦБ)'!$AJ$34="-",0,'Палладий (ЦБ)'!$AJ$34)</f>
        <v/>
      </c>
      <c r="Q188" s="51" t="str">
        <f>IF('Золото (KITCO-LME)'!$AJ$34="-",0,'Золото (KITCO-LME)'!$AJ$34)</f>
        <v/>
      </c>
      <c r="R188" s="187" t="str">
        <f>IF('Серебро (KITCO-LME)'!$AJ$34="-",0,'Серебро (KITCO-LME)'!$AJ$34)</f>
        <v/>
      </c>
      <c r="S188" s="187" t="str">
        <f>IF('Платина (KITCO-LME)'!$AJ$34="-",0,'Платина (KITCO-LME)'!$AJ$34)</f>
        <v/>
      </c>
      <c r="T188" s="187" t="str">
        <f>IF('Палладий (KITCO-LME)'!$AJ$34="-",0,'Палладий (KITCO-LME)'!$AJ$34)</f>
        <v/>
      </c>
      <c r="U188" s="51"/>
      <c r="V188" s="139"/>
    </row>
    <row r="189" spans="1:22" outlineLevel="1" x14ac:dyDescent="0.25">
      <c r="A189" s="224" t="str">
        <f>Доллар!AI33</f>
        <v>30.12.2023</v>
      </c>
      <c r="B189" s="51">
        <f>IF(Доллар!$AJ$33="-",0,Доллар!$AJ$33)</f>
        <v>0</v>
      </c>
      <c r="C189" s="51">
        <f>IF(Евро!$AJ$33="-",0,Евро!$AJ$33)</f>
        <v>0</v>
      </c>
      <c r="D189" s="51" t="str">
        <f>IF('Медь (LME)'!$AJ$33="-",0,'Медь (LME)'!$AJ$33)</f>
        <v/>
      </c>
      <c r="E189" s="51" t="str">
        <f>IF('Цинк (LME)'!$AJ$33="-",0,'Цинк (LME)'!$AJ$33)</f>
        <v/>
      </c>
      <c r="F189" s="51" t="str">
        <f>IF('Никель (LME)'!$AJ$33="-",0,'Никель (LME)'!$AJ$33)</f>
        <v/>
      </c>
      <c r="G189" s="51" t="str">
        <f>IF('Свинец (LME)'!$AJ$33="-",0,'Свинец (LME)'!$AJ$33)</f>
        <v/>
      </c>
      <c r="H189" s="51" t="str">
        <f>IF('Алюминий (LME)'!$AJ$33="-",0,'Алюминий (LME)'!$AJ$33)</f>
        <v/>
      </c>
      <c r="I189" s="51" t="str">
        <f>IF('Золото (ЦБ)'!$AJ$33="-",0,'Золото (ЦБ)'!$AJ$33)</f>
        <v/>
      </c>
      <c r="J189" s="51" t="str">
        <f>IF('Серебро (ЦБ)'!$AJ$33="-",0,'Серебро (ЦБ)'!$AJ$33)</f>
        <v/>
      </c>
      <c r="K189" s="51">
        <f>IF('тенге (курс $)'!$AJ$33="-",0,'тенге (курс $)'!$AJ$33)</f>
        <v>0</v>
      </c>
      <c r="L189" s="51">
        <f>IF('динар (курс $)'!$AJ$33="-",0,'динар (курс $)'!$AJ$33)</f>
        <v>0</v>
      </c>
      <c r="M189" s="51">
        <f>IF(тенге!$AJ$33="-",0,тенге!$AJ$33)</f>
        <v>0</v>
      </c>
      <c r="N189" s="51" t="str">
        <f>IF('динар (крос-курс $)'!$AJ$33="-",0,'динар (крос-курс $)'!$AJ$33)</f>
        <v/>
      </c>
      <c r="O189" s="51" t="str">
        <f>IF('Платина (ЦБ)'!$AJ$33="-",0,'Платина (ЦБ)'!$AJ$33)</f>
        <v/>
      </c>
      <c r="P189" s="51" t="str">
        <f>IF('Палладий (ЦБ)'!$AJ$33="-",0,'Палладий (ЦБ)'!$AJ$33)</f>
        <v/>
      </c>
      <c r="Q189" s="51" t="str">
        <f>IF('Золото (KITCO-LME)'!$AJ$33="-",0,'Золото (KITCO-LME)'!$AJ$33)</f>
        <v/>
      </c>
      <c r="R189" s="187" t="str">
        <f>IF('Серебро (KITCO-LME)'!$AJ$33="-",0,'Серебро (KITCO-LME)'!$AJ$33)</f>
        <v/>
      </c>
      <c r="S189" s="187" t="str">
        <f>IF('Платина (KITCO-LME)'!$AJ$33="-",0,'Платина (KITCO-LME)'!$AJ$33)</f>
        <v/>
      </c>
      <c r="T189" s="187" t="str">
        <f>IF('Палладий (KITCO-LME)'!$AJ$33="-",0,'Палладий (KITCO-LME)'!$AJ$33)</f>
        <v/>
      </c>
      <c r="U189" s="51"/>
      <c r="V189" s="139"/>
    </row>
    <row r="190" spans="1:22" outlineLevel="1" x14ac:dyDescent="0.25">
      <c r="A190" s="224" t="str">
        <f>Доллар!AI32</f>
        <v>29.12.2023</v>
      </c>
      <c r="B190" s="51">
        <f>IF(Доллар!$AJ$32="-",0,Доллар!$AJ$32)</f>
        <v>0</v>
      </c>
      <c r="C190" s="51">
        <f>IF(Евро!$AJ$32="-",0,Евро!$AJ$32)</f>
        <v>0</v>
      </c>
      <c r="D190" s="51" t="str">
        <f>IF('Медь (LME)'!$AJ$32="-",0,'Медь (LME)'!$AJ$32)</f>
        <v/>
      </c>
      <c r="E190" s="51" t="str">
        <f>IF('Цинк (LME)'!$AJ$32="-",0,'Цинк (LME)'!$AJ$32)</f>
        <v/>
      </c>
      <c r="F190" s="51" t="str">
        <f>IF('Никель (LME)'!$AJ$32="-",0,'Никель (LME)'!$AJ$32)</f>
        <v/>
      </c>
      <c r="G190" s="51" t="str">
        <f>IF('Свинец (LME)'!$AJ$32="-",0,'Свинец (LME)'!$AJ$32)</f>
        <v/>
      </c>
      <c r="H190" s="51" t="str">
        <f>IF('Алюминий (LME)'!$AJ$32="-",0,'Алюминий (LME)'!$AJ$32)</f>
        <v/>
      </c>
      <c r="I190" s="51" t="str">
        <f>IF('Золото (ЦБ)'!$AJ$32="-",0,'Золото (ЦБ)'!$AJ$32)</f>
        <v/>
      </c>
      <c r="J190" s="143" t="str">
        <f>IF('Серебро (ЦБ)'!$AJ$32="-",0,'Серебро (ЦБ)'!$AJ$32)</f>
        <v/>
      </c>
      <c r="K190" s="143">
        <f>IF('тенге (курс $)'!$AJ$32="-",0,'тенге (курс $)'!$AJ$32)</f>
        <v>0</v>
      </c>
      <c r="L190" s="143">
        <f>IF('динар (курс $)'!$AJ$32="-",0,'динар (курс $)'!$AJ$32)</f>
        <v>0</v>
      </c>
      <c r="M190" s="143">
        <f>IF(тенге!$AJ$32="-",0,тенге!$AJ$32)</f>
        <v>0</v>
      </c>
      <c r="N190" s="143" t="str">
        <f>IF('динар (крос-курс $)'!$AJ$32="-",0,'динар (крос-курс $)'!$AJ$32)</f>
        <v/>
      </c>
      <c r="O190" s="51" t="str">
        <f>IF('Платина (ЦБ)'!$AJ$32="-",0,'Платина (ЦБ)'!$AJ$32)</f>
        <v/>
      </c>
      <c r="P190" s="51" t="str">
        <f>IF('Палладий (ЦБ)'!$AJ$32="-",0,'Палладий (ЦБ)'!$AJ$32)</f>
        <v/>
      </c>
      <c r="Q190" s="51" t="str">
        <f>IF('Золото (KITCO-LME)'!$AJ$32="-",0,'Золото (KITCO-LME)'!$AJ$32)</f>
        <v/>
      </c>
      <c r="R190" s="187" t="str">
        <f>IF('Серебро (KITCO-LME)'!$AJ$32="-",0,'Серебро (KITCO-LME)'!$AJ$32)</f>
        <v/>
      </c>
      <c r="S190" s="187" t="str">
        <f>IF('Платина (KITCO-LME)'!$AJ$32="-",0,'Платина (KITCO-LME)'!$AJ$32)</f>
        <v/>
      </c>
      <c r="T190" s="187" t="str">
        <f>IF('Палладий (KITCO-LME)'!$AJ$32="-",0,'Палладий (KITCO-LME)'!$AJ$32)</f>
        <v/>
      </c>
      <c r="U190" s="51"/>
      <c r="V190" s="139"/>
    </row>
    <row r="191" spans="1:22" ht="15.75" outlineLevel="1" thickBot="1" x14ac:dyDescent="0.3">
      <c r="A191" s="225" t="str">
        <f>Доллар!AI31</f>
        <v>28.12.2023</v>
      </c>
      <c r="B191" s="51">
        <f>IF(Доллар!$AJ$31="-",0,Доллар!$AJ$31)</f>
        <v>0</v>
      </c>
      <c r="C191" s="51">
        <f>IF(Евро!$AJ$31="-",0,Евро!$AJ$31)</f>
        <v>0</v>
      </c>
      <c r="D191" s="51" t="str">
        <f>IF('Медь (LME)'!$AJ$31="-",0,'Медь (LME)'!$AJ$31)</f>
        <v/>
      </c>
      <c r="E191" s="51" t="str">
        <f>IF('Цинк (LME)'!$AJ$31="-",0,'Цинк (LME)'!$AJ$31)</f>
        <v/>
      </c>
      <c r="F191" s="51" t="str">
        <f>IF('Никель (LME)'!$AJ$31="-",0,'Никель (LME)'!$AJ$31)</f>
        <v/>
      </c>
      <c r="G191" s="51" t="str">
        <f>IF('Свинец (LME)'!$AJ$31="-",0,'Свинец (LME)'!$AJ$31)</f>
        <v/>
      </c>
      <c r="H191" s="51" t="str">
        <f>IF('Алюминий (LME)'!$AJ$31="-",0,'Алюминий (LME)'!$AJ$31)</f>
        <v/>
      </c>
      <c r="I191" s="51" t="str">
        <f>IF('Золото (ЦБ)'!$AJ$31="-",0,'Золото (ЦБ)'!$AJ$31)</f>
        <v/>
      </c>
      <c r="J191" s="143" t="str">
        <f>IF('Серебро (ЦБ)'!$AJ$31="-",0,'Серебро (ЦБ)'!$AJ$31)</f>
        <v/>
      </c>
      <c r="K191" s="143">
        <f>IF('тенге (курс $)'!$AJ$31="-",0,'тенге (курс $)'!$AJ$31)</f>
        <v>0</v>
      </c>
      <c r="L191" s="143">
        <f>IF('динар (курс $)'!$AJ$31="-",0,'динар (курс $)'!$AJ$31)</f>
        <v>0</v>
      </c>
      <c r="M191" s="143">
        <f>IF(тенге!$AJ$31="-",0,тенге!$AJ$31)</f>
        <v>0</v>
      </c>
      <c r="N191" s="143" t="str">
        <f>IF('динар (крос-курс $)'!$AJ$31="-",0,'динар (крос-курс $)'!$AJ$31)</f>
        <v/>
      </c>
      <c r="O191" s="51" t="str">
        <f>IF('Платина (ЦБ)'!$AJ$31="-",0,'Платина (ЦБ)'!$AJ$31)</f>
        <v/>
      </c>
      <c r="P191" s="51" t="str">
        <f>IF('Палладий (ЦБ)'!$AJ$31="-",0,'Палладий (ЦБ)'!$AJ$31)</f>
        <v/>
      </c>
      <c r="Q191" s="51" t="str">
        <f>IF('Золото (KITCO-LME)'!$AJ$31="-",0,'Золото (KITCO-LME)'!$AJ$31)</f>
        <v/>
      </c>
      <c r="R191" s="187" t="str">
        <f>IF('Серебро (KITCO-LME)'!$AJ$31="-",0,'Серебро (KITCO-LME)'!$AJ$31)</f>
        <v/>
      </c>
      <c r="S191" s="187" t="str">
        <f>IF('Платина (KITCO-LME)'!$AJ$31="-",0,'Платина (KITCO-LME)'!$AJ$31)</f>
        <v/>
      </c>
      <c r="T191" s="187" t="str">
        <f>IF('Палладий (KITCO-LME)'!$AJ$31="-",0,'Палладий (KITCO-LME)'!$AJ$31)</f>
        <v/>
      </c>
      <c r="U191" s="51"/>
      <c r="V191" s="139"/>
    </row>
  </sheetData>
  <mergeCells count="305">
    <mergeCell ref="AO84:AO85"/>
    <mergeCell ref="AO86:AO87"/>
    <mergeCell ref="AO88:AO89"/>
    <mergeCell ref="AO90:AO91"/>
    <mergeCell ref="AO92:AO93"/>
    <mergeCell ref="AO94:AO95"/>
    <mergeCell ref="K84:K85"/>
    <mergeCell ref="K86:K87"/>
    <mergeCell ref="K88:K89"/>
    <mergeCell ref="K90:K91"/>
    <mergeCell ref="AN84:AN85"/>
    <mergeCell ref="AN86:AN87"/>
    <mergeCell ref="AN88:AN89"/>
    <mergeCell ref="AN90:AN91"/>
    <mergeCell ref="AN92:AN93"/>
    <mergeCell ref="AN94:AN95"/>
    <mergeCell ref="AE88:AE91"/>
    <mergeCell ref="AI90:AI91"/>
    <mergeCell ref="AJ90:AJ91"/>
    <mergeCell ref="AF90:AF91"/>
    <mergeCell ref="AG90:AG91"/>
    <mergeCell ref="AI86:AI87"/>
    <mergeCell ref="X88:X89"/>
    <mergeCell ref="AD92:AD95"/>
    <mergeCell ref="AQ84:AQ85"/>
    <mergeCell ref="AQ86:AQ87"/>
    <mergeCell ref="AQ88:AQ89"/>
    <mergeCell ref="AQ90:AQ91"/>
    <mergeCell ref="AP92:AP93"/>
    <mergeCell ref="AP94:AP95"/>
    <mergeCell ref="N84:N85"/>
    <mergeCell ref="N86:N87"/>
    <mergeCell ref="N88:N89"/>
    <mergeCell ref="N90:N91"/>
    <mergeCell ref="AP84:AP85"/>
    <mergeCell ref="AP86:AP87"/>
    <mergeCell ref="AP88:AP89"/>
    <mergeCell ref="AP90:AP91"/>
    <mergeCell ref="AM92:AM93"/>
    <mergeCell ref="AM94:AM95"/>
    <mergeCell ref="AM84:AM85"/>
    <mergeCell ref="AM86:AM87"/>
    <mergeCell ref="AM90:AM91"/>
    <mergeCell ref="AM88:AM89"/>
    <mergeCell ref="AQ92:AQ93"/>
    <mergeCell ref="AQ94:AQ95"/>
    <mergeCell ref="AA90:AA91"/>
    <mergeCell ref="AB90:AB91"/>
    <mergeCell ref="AE94:AE95"/>
    <mergeCell ref="AF94:AF95"/>
    <mergeCell ref="AE92:AE93"/>
    <mergeCell ref="AF92:AF93"/>
    <mergeCell ref="AF88:AF89"/>
    <mergeCell ref="AG88:AG89"/>
    <mergeCell ref="AF86:AF87"/>
    <mergeCell ref="AG86:AG87"/>
    <mergeCell ref="AE86:AE87"/>
    <mergeCell ref="AL84:AL85"/>
    <mergeCell ref="AL86:AL87"/>
    <mergeCell ref="AL90:AL91"/>
    <mergeCell ref="AK92:AK93"/>
    <mergeCell ref="AK94:AK95"/>
    <mergeCell ref="AK88:AK89"/>
    <mergeCell ref="AL88:AL89"/>
    <mergeCell ref="AL92:AL93"/>
    <mergeCell ref="AL94:AL95"/>
    <mergeCell ref="C51:R51"/>
    <mergeCell ref="C52:R52"/>
    <mergeCell ref="C53:R53"/>
    <mergeCell ref="C54:R54"/>
    <mergeCell ref="BF84:BF85"/>
    <mergeCell ref="BF86:BF87"/>
    <mergeCell ref="BF88:BF89"/>
    <mergeCell ref="BF90:BF91"/>
    <mergeCell ref="BE92:BE93"/>
    <mergeCell ref="BB84:BB85"/>
    <mergeCell ref="BB86:BB87"/>
    <mergeCell ref="BB88:BB89"/>
    <mergeCell ref="BB90:BB91"/>
    <mergeCell ref="BA92:BA93"/>
    <mergeCell ref="AX84:AX85"/>
    <mergeCell ref="AX86:AX87"/>
    <mergeCell ref="AX88:AX89"/>
    <mergeCell ref="AX90:AX91"/>
    <mergeCell ref="AW92:AW93"/>
    <mergeCell ref="AT84:AT85"/>
    <mergeCell ref="AT86:AT87"/>
    <mergeCell ref="AT88:AT89"/>
    <mergeCell ref="AT90:AT91"/>
    <mergeCell ref="AS92:AS93"/>
    <mergeCell ref="BE94:BE95"/>
    <mergeCell ref="BD84:BD85"/>
    <mergeCell ref="BD86:BD87"/>
    <mergeCell ref="BD88:BD89"/>
    <mergeCell ref="BD90:BD91"/>
    <mergeCell ref="BC92:BC93"/>
    <mergeCell ref="BC94:BC95"/>
    <mergeCell ref="BE84:BE85"/>
    <mergeCell ref="BE86:BE87"/>
    <mergeCell ref="BE88:BE89"/>
    <mergeCell ref="BE90:BE91"/>
    <mergeCell ref="BD92:BD93"/>
    <mergeCell ref="BD94:BD95"/>
    <mergeCell ref="BC84:BC85"/>
    <mergeCell ref="BC86:BC87"/>
    <mergeCell ref="BC88:BC89"/>
    <mergeCell ref="BC90:BC91"/>
    <mergeCell ref="BB92:BB93"/>
    <mergeCell ref="BB94:BB95"/>
    <mergeCell ref="AZ84:AZ85"/>
    <mergeCell ref="AZ86:AZ87"/>
    <mergeCell ref="AZ88:AZ89"/>
    <mergeCell ref="AZ90:AZ91"/>
    <mergeCell ref="AY92:AY93"/>
    <mergeCell ref="AY94:AY95"/>
    <mergeCell ref="BA84:BA85"/>
    <mergeCell ref="BA86:BA87"/>
    <mergeCell ref="BA88:BA89"/>
    <mergeCell ref="BA90:BA91"/>
    <mergeCell ref="AZ92:AZ93"/>
    <mergeCell ref="AZ94:AZ95"/>
    <mergeCell ref="AY84:AY85"/>
    <mergeCell ref="AY86:AY87"/>
    <mergeCell ref="AY88:AY89"/>
    <mergeCell ref="AY90:AY91"/>
    <mergeCell ref="AX92:AX93"/>
    <mergeCell ref="AX94:AX95"/>
    <mergeCell ref="BA94:BA95"/>
    <mergeCell ref="AV84:AV85"/>
    <mergeCell ref="AV86:AV87"/>
    <mergeCell ref="AV88:AV89"/>
    <mergeCell ref="AV90:AV91"/>
    <mergeCell ref="AU92:AU93"/>
    <mergeCell ref="AU94:AU95"/>
    <mergeCell ref="AW84:AW85"/>
    <mergeCell ref="AW86:AW87"/>
    <mergeCell ref="AW88:AW89"/>
    <mergeCell ref="AW90:AW91"/>
    <mergeCell ref="AV92:AV93"/>
    <mergeCell ref="AV94:AV95"/>
    <mergeCell ref="AS94:AS95"/>
    <mergeCell ref="AU84:AU85"/>
    <mergeCell ref="AU86:AU87"/>
    <mergeCell ref="AU88:AU89"/>
    <mergeCell ref="AU90:AU91"/>
    <mergeCell ref="AT92:AT93"/>
    <mergeCell ref="AT94:AT95"/>
    <mergeCell ref="AW94:AW95"/>
    <mergeCell ref="AR84:AR85"/>
    <mergeCell ref="AR86:AR87"/>
    <mergeCell ref="AR90:AR91"/>
    <mergeCell ref="AS84:AS85"/>
    <mergeCell ref="AS86:AS87"/>
    <mergeCell ref="AS88:AS89"/>
    <mergeCell ref="AS90:AS91"/>
    <mergeCell ref="AR92:AR93"/>
    <mergeCell ref="AR94:AR95"/>
    <mergeCell ref="AR88:AR89"/>
    <mergeCell ref="E88:E89"/>
    <mergeCell ref="E90:E91"/>
    <mergeCell ref="W86:W87"/>
    <mergeCell ref="Z86:Z87"/>
    <mergeCell ref="AA86:AA87"/>
    <mergeCell ref="AB86:AB87"/>
    <mergeCell ref="AC86:AC87"/>
    <mergeCell ref="Z88:Z89"/>
    <mergeCell ref="AA88:AA89"/>
    <mergeCell ref="AB88:AB89"/>
    <mergeCell ref="AC88:AC89"/>
    <mergeCell ref="X86:X87"/>
    <mergeCell ref="Y86:Y87"/>
    <mergeCell ref="M88:M89"/>
    <mergeCell ref="M90:M91"/>
    <mergeCell ref="T88:T89"/>
    <mergeCell ref="L86:L87"/>
    <mergeCell ref="L88:L89"/>
    <mergeCell ref="L90:L91"/>
    <mergeCell ref="Z90:Z91"/>
    <mergeCell ref="AC90:AC91"/>
    <mergeCell ref="J88:J89"/>
    <mergeCell ref="J90:J91"/>
    <mergeCell ref="U88:U89"/>
    <mergeCell ref="V88:V89"/>
    <mergeCell ref="V86:V87"/>
    <mergeCell ref="L84:L85"/>
    <mergeCell ref="F84:F85"/>
    <mergeCell ref="F86:F87"/>
    <mergeCell ref="F88:F89"/>
    <mergeCell ref="F90:F91"/>
    <mergeCell ref="G84:G85"/>
    <mergeCell ref="G86:G87"/>
    <mergeCell ref="G88:G89"/>
    <mergeCell ref="G90:G91"/>
    <mergeCell ref="H88:H89"/>
    <mergeCell ref="H90:H91"/>
    <mergeCell ref="B100:C100"/>
    <mergeCell ref="C88:C89"/>
    <mergeCell ref="D88:D89"/>
    <mergeCell ref="O88:O89"/>
    <mergeCell ref="P88:P89"/>
    <mergeCell ref="Y88:Y89"/>
    <mergeCell ref="C90:C91"/>
    <mergeCell ref="D90:D91"/>
    <mergeCell ref="O90:O91"/>
    <mergeCell ref="P90:P91"/>
    <mergeCell ref="Q90:Q91"/>
    <mergeCell ref="R90:R91"/>
    <mergeCell ref="S90:S91"/>
    <mergeCell ref="T90:T91"/>
    <mergeCell ref="U90:U91"/>
    <mergeCell ref="V90:V91"/>
    <mergeCell ref="W90:W91"/>
    <mergeCell ref="X90:X91"/>
    <mergeCell ref="Y90:Y91"/>
    <mergeCell ref="R88:R89"/>
    <mergeCell ref="I88:I89"/>
    <mergeCell ref="S88:S89"/>
    <mergeCell ref="Q88:Q89"/>
    <mergeCell ref="W88:W89"/>
    <mergeCell ref="C86:C87"/>
    <mergeCell ref="D86:D87"/>
    <mergeCell ref="O86:O87"/>
    <mergeCell ref="P86:P87"/>
    <mergeCell ref="Q86:Q87"/>
    <mergeCell ref="R86:R87"/>
    <mergeCell ref="S86:S87"/>
    <mergeCell ref="T86:T87"/>
    <mergeCell ref="U86:U87"/>
    <mergeCell ref="E86:E87"/>
    <mergeCell ref="H86:H87"/>
    <mergeCell ref="M86:M87"/>
    <mergeCell ref="I86:I87"/>
    <mergeCell ref="J86:J87"/>
    <mergeCell ref="BG3:BI3"/>
    <mergeCell ref="AE3:AG3"/>
    <mergeCell ref="AI3:AK3"/>
    <mergeCell ref="AQ3:AS3"/>
    <mergeCell ref="AU3:AW3"/>
    <mergeCell ref="AY3:BA3"/>
    <mergeCell ref="BC3:BE3"/>
    <mergeCell ref="B3:D3"/>
    <mergeCell ref="O3:Q3"/>
    <mergeCell ref="S3:U3"/>
    <mergeCell ref="W3:Y3"/>
    <mergeCell ref="AA3:AC3"/>
    <mergeCell ref="C49:R49"/>
    <mergeCell ref="C50:R50"/>
    <mergeCell ref="C44:R44"/>
    <mergeCell ref="C45:R45"/>
    <mergeCell ref="C46:R46"/>
    <mergeCell ref="C47:R47"/>
    <mergeCell ref="C48:R48"/>
    <mergeCell ref="B39:R39"/>
    <mergeCell ref="C40:R40"/>
    <mergeCell ref="C41:R41"/>
    <mergeCell ref="C42:R42"/>
    <mergeCell ref="C43:R43"/>
    <mergeCell ref="B56:X56"/>
    <mergeCell ref="AF84:AF85"/>
    <mergeCell ref="AG84:AG85"/>
    <mergeCell ref="C84:C85"/>
    <mergeCell ref="D84:D85"/>
    <mergeCell ref="O84:O85"/>
    <mergeCell ref="P84:P85"/>
    <mergeCell ref="Q84:Q85"/>
    <mergeCell ref="R84:R85"/>
    <mergeCell ref="S84:S85"/>
    <mergeCell ref="T84:T85"/>
    <mergeCell ref="U84:U85"/>
    <mergeCell ref="V84:V85"/>
    <mergeCell ref="W84:W85"/>
    <mergeCell ref="X84:X85"/>
    <mergeCell ref="Y84:Y85"/>
    <mergeCell ref="E84:E85"/>
    <mergeCell ref="H84:H85"/>
    <mergeCell ref="AE84:AE85"/>
    <mergeCell ref="Z84:Z85"/>
    <mergeCell ref="AA84:AA85"/>
    <mergeCell ref="AB84:AB85"/>
    <mergeCell ref="AC84:AC85"/>
    <mergeCell ref="M84:M85"/>
    <mergeCell ref="E100:F100"/>
    <mergeCell ref="AI84:AI85"/>
    <mergeCell ref="AH92:AH93"/>
    <mergeCell ref="AH94:AH95"/>
    <mergeCell ref="AJ84:AJ85"/>
    <mergeCell ref="AI94:AI95"/>
    <mergeCell ref="AG94:AG95"/>
    <mergeCell ref="AK84:AK85"/>
    <mergeCell ref="AK90:AK91"/>
    <mergeCell ref="AJ92:AJ93"/>
    <mergeCell ref="AJ94:AJ95"/>
    <mergeCell ref="AJ86:AJ87"/>
    <mergeCell ref="AK86:AK87"/>
    <mergeCell ref="AH84:AH85"/>
    <mergeCell ref="AH86:AH87"/>
    <mergeCell ref="AH88:AH89"/>
    <mergeCell ref="AH90:AH91"/>
    <mergeCell ref="AG92:AG93"/>
    <mergeCell ref="AJ88:AJ89"/>
    <mergeCell ref="AI88:AI89"/>
    <mergeCell ref="AI92:AI93"/>
    <mergeCell ref="I84:I85"/>
    <mergeCell ref="I90:I91"/>
    <mergeCell ref="J84:J85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A6A6A6"/>
  </sheetPr>
  <dimension ref="A1:AP40"/>
  <sheetViews>
    <sheetView zoomScale="85" zoomScaleNormal="85" workbookViewId="0">
      <pane xSplit="4" ySplit="3" topLeftCell="E4" activePane="bottomRight" state="frozen"/>
      <selection activeCell="C27" sqref="C27"/>
      <selection pane="topRight" activeCell="C27" sqref="C27"/>
      <selection pane="bottomLeft" activeCell="C27" sqref="C27"/>
      <selection pane="bottomRight" activeCell="E9" sqref="E9"/>
    </sheetView>
  </sheetViews>
  <sheetFormatPr defaultRowHeight="15" outlineLevelCol="1" x14ac:dyDescent="0.25"/>
  <cols>
    <col min="2" max="2" width="73.42578125" customWidth="1"/>
    <col min="4" max="4" width="12.140625" customWidth="1" outlineLevel="1"/>
    <col min="5" max="5" width="11.42578125" customWidth="1"/>
    <col min="6" max="6" width="11.140625" customWidth="1"/>
    <col min="7" max="7" width="12.140625" customWidth="1"/>
    <col min="8" max="8" width="11.85546875" customWidth="1"/>
    <col min="9" max="9" width="12" customWidth="1"/>
    <col min="10" max="10" width="11" customWidth="1"/>
    <col min="11" max="11" width="11.42578125" customWidth="1" collapsed="1"/>
    <col min="12" max="12" width="11.140625" customWidth="1"/>
    <col min="13" max="13" width="11.7109375" customWidth="1" collapsed="1"/>
    <col min="14" max="14" width="12.28515625" customWidth="1"/>
    <col min="15" max="15" width="12" customWidth="1" collapsed="1"/>
    <col min="16" max="16" width="11.7109375" customWidth="1" collapsed="1"/>
    <col min="17" max="17" width="12" customWidth="1"/>
    <col min="18" max="18" width="12" customWidth="1" collapsed="1"/>
    <col min="19" max="21" width="12" customWidth="1"/>
    <col min="22" max="22" width="9.140625" customWidth="1" outlineLevel="1"/>
    <col min="23" max="23" width="10.42578125" customWidth="1"/>
    <col min="24" max="24" width="10.85546875" customWidth="1" outlineLevel="1" collapsed="1"/>
    <col min="25" max="26" width="10.5703125" customWidth="1"/>
    <col min="27" max="27" width="10.42578125" customWidth="1" outlineLevel="1" collapsed="1"/>
    <col min="28" max="28" width="11.28515625" customWidth="1" outlineLevel="1"/>
    <col min="29" max="29" width="10.5703125" customWidth="1"/>
    <col min="30" max="30" width="9.140625" customWidth="1" collapsed="1"/>
    <col min="31" max="31" width="11.28515625" bestFit="1" customWidth="1"/>
    <col min="32" max="32" width="9.140625" customWidth="1" outlineLevel="1"/>
    <col min="33" max="33" width="12.7109375" customWidth="1"/>
    <col min="34" max="34" width="11.28515625" customWidth="1"/>
    <col min="35" max="36" width="9.140625" customWidth="1" outlineLevel="1"/>
    <col min="37" max="37" width="11.7109375" customWidth="1"/>
    <col min="38" max="38" width="10.7109375" customWidth="1"/>
    <col min="39" max="39" width="9.140625" customWidth="1" outlineLevel="1"/>
    <col min="40" max="40" width="12.140625" customWidth="1"/>
  </cols>
  <sheetData>
    <row r="1" spans="1:42" ht="18" x14ac:dyDescent="0.25">
      <c r="A1" s="194" t="s">
        <v>261</v>
      </c>
    </row>
    <row r="2" spans="1:42" x14ac:dyDescent="0.25">
      <c r="B2" s="198" t="s">
        <v>321</v>
      </c>
      <c r="F2" s="212"/>
      <c r="G2" s="212"/>
      <c r="H2" s="212"/>
      <c r="I2" s="212"/>
      <c r="J2" s="212"/>
      <c r="L2" s="212"/>
      <c r="M2" s="212"/>
      <c r="N2" s="212"/>
      <c r="O2" s="212"/>
      <c r="P2" s="212"/>
      <c r="Q2" s="212"/>
      <c r="R2" s="212"/>
      <c r="S2" s="212"/>
      <c r="T2" s="212"/>
      <c r="U2" s="212"/>
      <c r="W2" s="212"/>
      <c r="X2" s="212"/>
      <c r="Y2" s="212"/>
      <c r="Z2" s="212"/>
      <c r="AA2" s="212"/>
      <c r="AB2" s="212"/>
      <c r="AC2" s="212"/>
      <c r="AD2" s="212"/>
      <c r="AE2" s="212"/>
      <c r="AF2" s="212"/>
      <c r="AG2" s="212"/>
      <c r="AH2" s="212"/>
      <c r="AI2" s="212"/>
      <c r="AJ2" s="212"/>
      <c r="AK2" s="212"/>
      <c r="AL2" s="212"/>
      <c r="AM2" s="212"/>
      <c r="AN2" s="212"/>
    </row>
    <row r="3" spans="1:42" ht="60" x14ac:dyDescent="0.25">
      <c r="A3" s="195" t="s">
        <v>262</v>
      </c>
      <c r="B3" s="195" t="s">
        <v>263</v>
      </c>
      <c r="C3" s="195" t="s">
        <v>264</v>
      </c>
      <c r="D3" s="195" t="s">
        <v>286</v>
      </c>
      <c r="E3" s="195" t="s">
        <v>287</v>
      </c>
      <c r="F3" s="195" t="s">
        <v>292</v>
      </c>
      <c r="G3" s="195" t="s">
        <v>293</v>
      </c>
      <c r="H3" s="195" t="s">
        <v>288</v>
      </c>
      <c r="I3" s="195" t="s">
        <v>289</v>
      </c>
      <c r="J3" s="195" t="s">
        <v>290</v>
      </c>
      <c r="K3" s="195" t="s">
        <v>300</v>
      </c>
      <c r="L3" s="195" t="s">
        <v>294</v>
      </c>
      <c r="M3" s="195" t="s">
        <v>295</v>
      </c>
      <c r="N3" s="195" t="s">
        <v>316</v>
      </c>
      <c r="O3" s="195" t="s">
        <v>291</v>
      </c>
      <c r="P3" s="195" t="s">
        <v>296</v>
      </c>
      <c r="Q3" s="195" t="s">
        <v>297</v>
      </c>
      <c r="R3" s="195" t="s">
        <v>298</v>
      </c>
      <c r="S3" s="195" t="s">
        <v>318</v>
      </c>
      <c r="T3" s="195" t="s">
        <v>317</v>
      </c>
      <c r="U3" s="195" t="s">
        <v>299</v>
      </c>
      <c r="V3" s="195" t="s">
        <v>301</v>
      </c>
      <c r="W3" s="195" t="s">
        <v>302</v>
      </c>
      <c r="X3" s="195" t="s">
        <v>303</v>
      </c>
      <c r="Y3" s="195" t="s">
        <v>304</v>
      </c>
      <c r="Z3" s="195" t="s">
        <v>305</v>
      </c>
      <c r="AA3" s="195" t="s">
        <v>306</v>
      </c>
      <c r="AB3" s="195" t="s">
        <v>308</v>
      </c>
      <c r="AC3" s="195" t="s">
        <v>307</v>
      </c>
      <c r="AD3" s="195" t="s">
        <v>319</v>
      </c>
      <c r="AE3" s="195" t="s">
        <v>320</v>
      </c>
      <c r="AF3" s="195" t="str">
        <f>Свод!A39</f>
        <v>Курс для расчета ТПФП 2022</v>
      </c>
      <c r="AG3" s="195" t="s">
        <v>309</v>
      </c>
      <c r="AH3" s="195" t="s">
        <v>310</v>
      </c>
      <c r="AI3" s="195" t="s">
        <v>311</v>
      </c>
      <c r="AJ3" s="195" t="s">
        <v>312</v>
      </c>
      <c r="AK3" s="195" t="s">
        <v>313</v>
      </c>
      <c r="AL3" s="195" t="s">
        <v>314</v>
      </c>
      <c r="AM3" s="195" t="s">
        <v>315</v>
      </c>
      <c r="AN3" s="195" t="str">
        <f>Свод!A73</f>
        <v>Курс для расчета ТПФП 2023</v>
      </c>
    </row>
    <row r="4" spans="1:42" x14ac:dyDescent="0.25">
      <c r="A4" s="196"/>
      <c r="B4" s="196" t="s">
        <v>265</v>
      </c>
      <c r="C4" s="196" t="s">
        <v>266</v>
      </c>
      <c r="D4" s="196"/>
      <c r="E4" s="196"/>
      <c r="F4" s="196"/>
      <c r="G4" s="196"/>
      <c r="H4" s="196"/>
      <c r="I4" s="196"/>
      <c r="J4" s="196"/>
      <c r="K4" s="196"/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196"/>
      <c r="AM4" s="196"/>
      <c r="AN4" s="196"/>
    </row>
    <row r="5" spans="1:42" x14ac:dyDescent="0.25">
      <c r="A5" s="196">
        <v>100</v>
      </c>
      <c r="B5" s="196" t="s">
        <v>267</v>
      </c>
      <c r="C5" s="196" t="s">
        <v>266</v>
      </c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  <c r="AN5" s="196"/>
    </row>
    <row r="6" spans="1:42" x14ac:dyDescent="0.25">
      <c r="A6" s="198">
        <v>110</v>
      </c>
      <c r="B6" s="198" t="s">
        <v>268</v>
      </c>
      <c r="C6" s="198" t="s">
        <v>266</v>
      </c>
      <c r="D6" s="198"/>
      <c r="E6" s="198"/>
      <c r="F6" s="198"/>
      <c r="G6" s="198"/>
      <c r="H6" s="198"/>
      <c r="I6" s="198"/>
      <c r="J6" s="198"/>
      <c r="K6" s="198"/>
      <c r="L6" s="198"/>
      <c r="M6" s="198"/>
      <c r="N6" s="198"/>
      <c r="O6" s="198"/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8"/>
      <c r="AA6" s="198"/>
      <c r="AB6" s="198"/>
      <c r="AC6" s="198"/>
      <c r="AD6" s="198"/>
      <c r="AE6" s="198"/>
      <c r="AF6" s="198"/>
      <c r="AG6" s="198"/>
      <c r="AH6" s="198"/>
      <c r="AI6" s="198"/>
      <c r="AJ6" s="198"/>
      <c r="AK6" s="198"/>
      <c r="AL6" s="198"/>
      <c r="AM6" s="198"/>
      <c r="AN6" s="198"/>
    </row>
    <row r="7" spans="1:42" x14ac:dyDescent="0.25">
      <c r="A7" s="197">
        <v>111</v>
      </c>
      <c r="B7" s="197" t="s">
        <v>269</v>
      </c>
      <c r="C7" s="197" t="s">
        <v>266</v>
      </c>
      <c r="D7" s="208"/>
      <c r="E7" s="208"/>
      <c r="F7" s="208"/>
      <c r="G7" s="208"/>
      <c r="H7" s="208"/>
      <c r="I7" s="208"/>
      <c r="J7" s="208"/>
      <c r="K7" s="208"/>
      <c r="L7" s="208"/>
      <c r="M7" s="208"/>
      <c r="N7" s="208"/>
      <c r="O7" s="208"/>
      <c r="P7" s="208"/>
      <c r="Q7" s="208"/>
      <c r="R7" s="208"/>
      <c r="S7" s="208"/>
      <c r="T7" s="208"/>
      <c r="U7" s="208"/>
      <c r="V7" s="208"/>
      <c r="W7" s="208"/>
      <c r="X7" s="208"/>
      <c r="Y7" s="208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</row>
    <row r="8" spans="1:42" x14ac:dyDescent="0.25">
      <c r="A8" s="196">
        <v>112</v>
      </c>
      <c r="B8" s="196" t="s">
        <v>270</v>
      </c>
      <c r="C8" s="196" t="s">
        <v>271</v>
      </c>
      <c r="D8" s="209">
        <f>Свод!$AL$39</f>
        <v>8000</v>
      </c>
      <c r="E8" s="209">
        <f>$D8</f>
        <v>8000</v>
      </c>
      <c r="F8" s="213" t="str">
        <f>IF(F$2="x",Свод!$AL$40,"")</f>
        <v/>
      </c>
      <c r="G8" s="213" t="str">
        <f>IF(G$2="x",Свод!$AL$41,"")</f>
        <v/>
      </c>
      <c r="H8" s="213" t="str">
        <f>IF(H$2="x",Свод!$AL$43,"")</f>
        <v/>
      </c>
      <c r="I8" s="213" t="str">
        <f>IF(I$2="x",Свод!$AL$42,"")</f>
        <v/>
      </c>
      <c r="J8" s="213" t="str">
        <f>IF(J$2="x",Свод!$AL$44,"")</f>
        <v/>
      </c>
      <c r="K8" s="216">
        <f t="shared" ref="K8:K11" si="0">$D8</f>
        <v>8000</v>
      </c>
      <c r="L8" s="213" t="str">
        <f>IF(L$2="x",Свод!$AL$45,"")</f>
        <v/>
      </c>
      <c r="M8" s="213" t="str">
        <f>IF(M$2="x",Свод!$AL$47,"")</f>
        <v/>
      </c>
      <c r="N8" s="213" t="str">
        <f>IF(N$2="x",Свод!$AL$49,"")</f>
        <v/>
      </c>
      <c r="O8" s="213" t="str">
        <f>IF(O$2="x",Свод!$AL$52,"")</f>
        <v/>
      </c>
      <c r="P8" s="213" t="str">
        <f>IF(P$2="x",Свод!$AL$53,"")</f>
        <v/>
      </c>
      <c r="Q8" s="213" t="str">
        <f>IF(Q$2="x",Свод!$AL$46,"")</f>
        <v/>
      </c>
      <c r="R8" s="213" t="str">
        <f>IF(R$2="x",Свод!$AL$48,"")</f>
        <v/>
      </c>
      <c r="S8" s="213" t="str">
        <f>IF(S$2="x",Свод!$AL$50,"")</f>
        <v/>
      </c>
      <c r="T8" s="213" t="str">
        <f>IF(T$2="x",Свод!$AL$51,"")</f>
        <v/>
      </c>
      <c r="U8" s="213" t="str">
        <f>IF(U$2="x",Свод!$AL$54,"")</f>
        <v/>
      </c>
      <c r="V8" s="210">
        <f t="shared" ref="V8:V16" si="1">$D8</f>
        <v>8000</v>
      </c>
      <c r="W8" s="209" t="str">
        <f>IF(W$2="x",Свод!$AL$55,"")</f>
        <v/>
      </c>
      <c r="X8" s="209" t="str">
        <f>IF(X$2="x",Свод!$AL$57,"")</f>
        <v/>
      </c>
      <c r="Y8" s="209" t="str">
        <f>IF(Y$2="x",Свод!$AL$59,"")</f>
        <v/>
      </c>
      <c r="Z8" s="209" t="str">
        <f>IF(Z$2="x",Свод!$AL$60,"")</f>
        <v/>
      </c>
      <c r="AA8" s="209" t="str">
        <f>IF(AA$2="x",Свод!$AL$56,"")</f>
        <v/>
      </c>
      <c r="AB8" s="209" t="str">
        <f>IF(AB$2="x",Свод!$AL$58,"")</f>
        <v/>
      </c>
      <c r="AC8" s="209" t="str">
        <f>IF(AC$2="x",Свод!$AL$61,"")</f>
        <v/>
      </c>
      <c r="AD8" s="209" t="str">
        <f>IF(AD$2="x",Свод!$AL$67,"")</f>
        <v/>
      </c>
      <c r="AE8" s="213" t="str">
        <f>IF(AE$2="x",Свод!$AL$68,"")</f>
        <v/>
      </c>
      <c r="AF8" s="209">
        <f t="shared" ref="AF8:AF16" si="2">$D8</f>
        <v>8000</v>
      </c>
      <c r="AG8" s="209" t="str">
        <f>IF(AG$2="x",Свод!$AL$62,"")</f>
        <v/>
      </c>
      <c r="AH8" s="209" t="str">
        <f>IF(AH$2="x",Свод!$AL$64,"")</f>
        <v/>
      </c>
      <c r="AI8" s="209" t="str">
        <f>IF(AI$2="x",Свод!$AL$69,"")</f>
        <v/>
      </c>
      <c r="AJ8" s="209" t="str">
        <f>IF(AJ$2="x",Свод!$AL$70,"")</f>
        <v/>
      </c>
      <c r="AK8" s="209" t="str">
        <f>IF(AK$2="x",Свод!$AL$63,"")</f>
        <v/>
      </c>
      <c r="AL8" s="209" t="str">
        <f>IF(AL$2="x",Свод!$AL$65,"")</f>
        <v/>
      </c>
      <c r="AM8" s="209" t="str">
        <f>IF(AM$2="x",Свод!$AL$72,"")</f>
        <v/>
      </c>
      <c r="AN8" s="209">
        <f>AN13</f>
        <v>0</v>
      </c>
      <c r="AP8" s="163"/>
    </row>
    <row r="9" spans="1:42" x14ac:dyDescent="0.25">
      <c r="A9" s="196">
        <v>113</v>
      </c>
      <c r="B9" s="196" t="s">
        <v>272</v>
      </c>
      <c r="C9" s="196" t="s">
        <v>271</v>
      </c>
      <c r="D9" s="209">
        <f>Свод!$AM$39</f>
        <v>3000</v>
      </c>
      <c r="E9" s="209">
        <f t="shared" ref="E9:E16" si="3">$D9</f>
        <v>3000</v>
      </c>
      <c r="F9" s="213" t="str">
        <f>IF(F$2="x",Свод!$AM$40,"")</f>
        <v/>
      </c>
      <c r="G9" s="213" t="str">
        <f>IF(G$2="x",Свод!$AM$41,"")</f>
        <v/>
      </c>
      <c r="H9" s="213" t="str">
        <f>IF(H$2="x",Свод!$AM$43,"")</f>
        <v/>
      </c>
      <c r="I9" s="213" t="str">
        <f>IF(I$2="x",Свод!$AM$42,"")</f>
        <v/>
      </c>
      <c r="J9" s="213" t="str">
        <f>IF(J$2="x",Свод!$AM$44,"")</f>
        <v/>
      </c>
      <c r="K9" s="216">
        <f t="shared" si="0"/>
        <v>3000</v>
      </c>
      <c r="L9" s="213" t="str">
        <f>IF(L$2="x",Свод!$AM$45,"")</f>
        <v/>
      </c>
      <c r="M9" s="213" t="str">
        <f>IF(M$2="x",Свод!$AM$47,"")</f>
        <v/>
      </c>
      <c r="N9" s="213" t="str">
        <f>IF(N$2="x",Свод!$AM$49,"")</f>
        <v/>
      </c>
      <c r="O9" s="213" t="str">
        <f>IF(O$2="x",Свод!$AM$52,"")</f>
        <v/>
      </c>
      <c r="P9" s="213" t="str">
        <f>IF(P$2="x",Свод!$AM$53,"")</f>
        <v/>
      </c>
      <c r="Q9" s="213" t="str">
        <f>IF(Q$2="x",Свод!$AM$46,"")</f>
        <v/>
      </c>
      <c r="R9" s="213" t="str">
        <f>IF(R$2="x",Свод!$AM$48,"")</f>
        <v/>
      </c>
      <c r="S9" s="213" t="str">
        <f>IF(S$2="x",Свод!$AM$50,"")</f>
        <v/>
      </c>
      <c r="T9" s="213" t="str">
        <f>IF(T$2="x",Свод!$AM$51,"")</f>
        <v/>
      </c>
      <c r="U9" s="213" t="str">
        <f>IF(U$2="x",Свод!$AM$54,"")</f>
        <v/>
      </c>
      <c r="V9" s="210">
        <f t="shared" si="1"/>
        <v>3000</v>
      </c>
      <c r="W9" s="209" t="str">
        <f>IF(W$2="x",Свод!$AM$55,"")</f>
        <v/>
      </c>
      <c r="X9" s="209" t="str">
        <f>IF(X$2="x",Свод!$AM$57,"")</f>
        <v/>
      </c>
      <c r="Y9" s="209" t="str">
        <f>IF(Y$2="x",Свод!$AM$59,"")</f>
        <v/>
      </c>
      <c r="Z9" s="209" t="str">
        <f>IF(Z$2="x",Свод!$AM$60,"")</f>
        <v/>
      </c>
      <c r="AA9" s="209" t="str">
        <f>IF(AA$2="x",Свод!$AM$56,"")</f>
        <v/>
      </c>
      <c r="AB9" s="209" t="str">
        <f>IF(AB$2="x",Свод!$AM$58,"")</f>
        <v/>
      </c>
      <c r="AC9" s="209" t="str">
        <f>IF(AC$2="x",Свод!$AM$61,"")</f>
        <v/>
      </c>
      <c r="AD9" s="209" t="str">
        <f>IF(AD$2="x",Свод!$AM$67,"")</f>
        <v/>
      </c>
      <c r="AE9" s="213" t="str">
        <f>IF(AE$2="x",Свод!$AM$68,"")</f>
        <v/>
      </c>
      <c r="AF9" s="209">
        <f t="shared" si="2"/>
        <v>3000</v>
      </c>
      <c r="AG9" s="209" t="str">
        <f>IF(AG$2="x",Свод!$AM$62,"")</f>
        <v/>
      </c>
      <c r="AH9" s="209" t="str">
        <f>IF(AH$2="x",Свод!$AM$64,"")</f>
        <v/>
      </c>
      <c r="AI9" s="209" t="str">
        <f>IF(AI$2="x",Свод!$AM$69,"")</f>
        <v/>
      </c>
      <c r="AJ9" s="209" t="str">
        <f>IF(AJ$2="x",Свод!$AM$70,"")</f>
        <v/>
      </c>
      <c r="AK9" s="209" t="str">
        <f>IF(AK$2="x",Свод!$AM$63,"")</f>
        <v/>
      </c>
      <c r="AL9" s="209" t="str">
        <f>IF(AL$2="x",Свод!$AM$65,"")</f>
        <v/>
      </c>
      <c r="AM9" s="209" t="str">
        <f>IF(AM$2="x",Свод!$AM$72,"")</f>
        <v/>
      </c>
      <c r="AN9" s="209">
        <f>AN14</f>
        <v>0</v>
      </c>
      <c r="AP9" s="163"/>
    </row>
    <row r="10" spans="1:42" x14ac:dyDescent="0.25">
      <c r="A10" s="196">
        <v>114</v>
      </c>
      <c r="B10" s="196" t="s">
        <v>273</v>
      </c>
      <c r="C10" s="196" t="s">
        <v>271</v>
      </c>
      <c r="D10" s="209">
        <f>Свод!$AO$39</f>
        <v>2000</v>
      </c>
      <c r="E10" s="209">
        <f t="shared" si="3"/>
        <v>2000</v>
      </c>
      <c r="F10" s="213" t="str">
        <f>IF(F$2="x",Свод!$AO$40,"")</f>
        <v/>
      </c>
      <c r="G10" s="213" t="str">
        <f>IF(G$2="x",Свод!$AO$41,"")</f>
        <v/>
      </c>
      <c r="H10" s="213" t="str">
        <f>IF(H$2="x",Свод!$AO$43,"")</f>
        <v/>
      </c>
      <c r="I10" s="213" t="str">
        <f>IF(I$2="x",Свод!$AO$42,"")</f>
        <v/>
      </c>
      <c r="J10" s="213" t="str">
        <f>IF(J$2="x",Свод!$AO$44,"")</f>
        <v/>
      </c>
      <c r="K10" s="216">
        <f t="shared" si="0"/>
        <v>2000</v>
      </c>
      <c r="L10" s="213" t="str">
        <f>IF(L$2="x",Свод!$AO$45,"")</f>
        <v/>
      </c>
      <c r="M10" s="213" t="str">
        <f>IF(M$2="x",Свод!$AO$47,"")</f>
        <v/>
      </c>
      <c r="N10" s="213" t="str">
        <f>IF(N$2="x",Свод!$AO$49,"")</f>
        <v/>
      </c>
      <c r="O10" s="213" t="str">
        <f>IF(O$2="x",Свод!$AO$52,"")</f>
        <v/>
      </c>
      <c r="P10" s="213" t="str">
        <f>IF(P$2="x",Свод!$AO$53,"")</f>
        <v/>
      </c>
      <c r="Q10" s="213" t="str">
        <f>IF(Q$2="x",Свод!$AO$46,"")</f>
        <v/>
      </c>
      <c r="R10" s="213" t="str">
        <f>IF(R$2="x",Свод!$AO$48,"")</f>
        <v/>
      </c>
      <c r="S10" s="213" t="str">
        <f>IF(S$2="x",Свод!$AO$50,"")</f>
        <v/>
      </c>
      <c r="T10" s="213" t="str">
        <f>IF(T$2="x",Свод!$AO$51,"")</f>
        <v/>
      </c>
      <c r="U10" s="213" t="str">
        <f>IF(U$2="x",Свод!$AO$54,"")</f>
        <v/>
      </c>
      <c r="V10" s="210">
        <f t="shared" si="1"/>
        <v>2000</v>
      </c>
      <c r="W10" s="209" t="str">
        <f>IF(W$2="x",Свод!$AO$55,"")</f>
        <v/>
      </c>
      <c r="X10" s="209" t="str">
        <f>IF(X$2="x",Свод!$AO$57,"")</f>
        <v/>
      </c>
      <c r="Y10" s="209" t="str">
        <f>IF(Y$2="x",Свод!$AO$59,"")</f>
        <v/>
      </c>
      <c r="Z10" s="209" t="str">
        <f>IF(Z$2="x",Свод!$AO$60,"")</f>
        <v/>
      </c>
      <c r="AA10" s="209" t="str">
        <f>IF(AA$2="x",Свод!$AO$56,"")</f>
        <v/>
      </c>
      <c r="AB10" s="209" t="str">
        <f>IF(AB$2="x",Свод!$AO$58,"")</f>
        <v/>
      </c>
      <c r="AC10" s="209" t="str">
        <f>IF(AC$2="x",Свод!$AO$61,"")</f>
        <v/>
      </c>
      <c r="AD10" s="209" t="str">
        <f>IF(AD$2="x",Свод!$AO$67,"")</f>
        <v/>
      </c>
      <c r="AE10" s="213" t="str">
        <f>IF(AE$2="x",Свод!$AO$68,"")</f>
        <v/>
      </c>
      <c r="AF10" s="209">
        <f t="shared" si="2"/>
        <v>2000</v>
      </c>
      <c r="AG10" s="209" t="str">
        <f>IF(AG$2="x",Свод!$AO$62,"")</f>
        <v/>
      </c>
      <c r="AH10" s="209" t="str">
        <f>IF(AH$2="x",Свод!$AO$64,"")</f>
        <v/>
      </c>
      <c r="AI10" s="209" t="str">
        <f>IF(AI$2="x",Свод!$AO$69,"")</f>
        <v/>
      </c>
      <c r="AJ10" s="209" t="str">
        <f>IF(AJ$2="x",Свод!$AO$70,"")</f>
        <v/>
      </c>
      <c r="AK10" s="209" t="str">
        <f>IF(AK$2="x",Свод!$AO$63,"")</f>
        <v/>
      </c>
      <c r="AL10" s="209" t="str">
        <f>IF(AL$2="x",Свод!$AO$65,"")</f>
        <v/>
      </c>
      <c r="AM10" s="209" t="str">
        <f>IF(AM$2="x",Свод!$AO$72,"")</f>
        <v/>
      </c>
      <c r="AN10" s="209">
        <f>AN15</f>
        <v>0</v>
      </c>
      <c r="AP10" s="163"/>
    </row>
    <row r="11" spans="1:42" x14ac:dyDescent="0.25">
      <c r="A11" s="196">
        <v>115</v>
      </c>
      <c r="B11" s="196" t="s">
        <v>274</v>
      </c>
      <c r="C11" s="196" t="s">
        <v>271</v>
      </c>
      <c r="D11" s="209">
        <f>Свод!$AN$39</f>
        <v>22000</v>
      </c>
      <c r="E11" s="209">
        <f t="shared" si="3"/>
        <v>22000</v>
      </c>
      <c r="F11" s="213" t="str">
        <f>IF(F$2="x",Свод!$AN$40,"")</f>
        <v/>
      </c>
      <c r="G11" s="213" t="str">
        <f>IF(G$2="x",Свод!$AN$41,"")</f>
        <v/>
      </c>
      <c r="H11" s="213" t="str">
        <f>IF(H$2="x",Свод!$AN$43,"")</f>
        <v/>
      </c>
      <c r="I11" s="213" t="str">
        <f>IF(I$2="x",Свод!$AN$42,"")</f>
        <v/>
      </c>
      <c r="J11" s="213" t="str">
        <f>IF(J$2="x",Свод!$AN$44,"")</f>
        <v/>
      </c>
      <c r="K11" s="216">
        <f t="shared" si="0"/>
        <v>22000</v>
      </c>
      <c r="L11" s="213" t="str">
        <f>IF(L$2="x",Свод!$AN$45,"")</f>
        <v/>
      </c>
      <c r="M11" s="213" t="str">
        <f>IF(M$2="x",Свод!$AN$47,"")</f>
        <v/>
      </c>
      <c r="N11" s="213" t="str">
        <f>IF(N$2="x",Свод!$AN$49,"")</f>
        <v/>
      </c>
      <c r="O11" s="213" t="str">
        <f>IF(O$2="x",Свод!$AN$52,"")</f>
        <v/>
      </c>
      <c r="P11" s="213" t="str">
        <f>IF(P$2="x",Свод!$AN$53,"")</f>
        <v/>
      </c>
      <c r="Q11" s="213" t="str">
        <f>IF(Q$2="x",Свод!$AN$46,"")</f>
        <v/>
      </c>
      <c r="R11" s="213" t="str">
        <f>IF(R$2="x",Свод!$AN$48,"")</f>
        <v/>
      </c>
      <c r="S11" s="213" t="str">
        <f>IF(S$2="x",Свод!$AN$50,"")</f>
        <v/>
      </c>
      <c r="T11" s="213" t="str">
        <f>IF(T$2="x",Свод!$AN$51,"")</f>
        <v/>
      </c>
      <c r="U11" s="213" t="str">
        <f>IF(U$2="x",Свод!$AN$54,"")</f>
        <v/>
      </c>
      <c r="V11" s="210">
        <f t="shared" si="1"/>
        <v>22000</v>
      </c>
      <c r="W11" s="209" t="str">
        <f>IF(W$2="x",Свод!$AN$55,"")</f>
        <v/>
      </c>
      <c r="X11" s="209" t="str">
        <f>IF(X$2="x",Свод!$AN$57,"")</f>
        <v/>
      </c>
      <c r="Y11" s="209" t="str">
        <f>IF(Y$2="x",Свод!$AN$59,"")</f>
        <v/>
      </c>
      <c r="Z11" s="209" t="str">
        <f>IF(Z$2="x",Свод!$AN$60,"")</f>
        <v/>
      </c>
      <c r="AA11" s="209" t="str">
        <f>IF(AA$2="x",Свод!$AN$56,"")</f>
        <v/>
      </c>
      <c r="AB11" s="209" t="str">
        <f>IF(AB$2="x",Свод!$AN$58,"")</f>
        <v/>
      </c>
      <c r="AC11" s="209" t="str">
        <f>IF(AC$2="x",Свод!$AN$61,"")</f>
        <v/>
      </c>
      <c r="AD11" s="209" t="str">
        <f>IF(AD$2="x",Свод!$AN$67,"")</f>
        <v/>
      </c>
      <c r="AE11" s="213" t="str">
        <f>IF(AE$2="x",Свод!$AN$68,"")</f>
        <v/>
      </c>
      <c r="AF11" s="209">
        <f t="shared" si="2"/>
        <v>22000</v>
      </c>
      <c r="AG11" s="209" t="str">
        <f>IF(AG$2="x",Свод!$AN$62,"")</f>
        <v/>
      </c>
      <c r="AH11" s="209" t="str">
        <f>IF(AH$2="x",Свод!$AN$64,"")</f>
        <v/>
      </c>
      <c r="AI11" s="209" t="str">
        <f>IF(AI$2="x",Свод!$AN$69,"")</f>
        <v/>
      </c>
      <c r="AJ11" s="209" t="str">
        <f>IF(AJ$2="x",Свод!$AN$70,"")</f>
        <v/>
      </c>
      <c r="AK11" s="209" t="str">
        <f>IF(AK$2="x",Свод!$AN$63,"")</f>
        <v/>
      </c>
      <c r="AL11" s="209" t="str">
        <f>IF(AL$2="x",Свод!$AN$65,"")</f>
        <v/>
      </c>
      <c r="AM11" s="209" t="str">
        <f>IF(AM$2="x",Свод!$AN$72,"")</f>
        <v/>
      </c>
      <c r="AN11" s="209">
        <f>AN16</f>
        <v>0</v>
      </c>
      <c r="AP11" s="163"/>
    </row>
    <row r="12" spans="1:42" x14ac:dyDescent="0.25">
      <c r="A12" s="197">
        <v>116</v>
      </c>
      <c r="B12" s="197" t="s">
        <v>275</v>
      </c>
      <c r="C12" s="197" t="s">
        <v>266</v>
      </c>
      <c r="D12" s="208"/>
      <c r="E12" s="208"/>
      <c r="F12" s="214"/>
      <c r="G12" s="214"/>
      <c r="H12" s="214"/>
      <c r="I12" s="214"/>
      <c r="J12" s="214"/>
      <c r="K12" s="214"/>
      <c r="L12" s="214"/>
      <c r="M12" s="214"/>
      <c r="N12" s="214"/>
      <c r="O12" s="214"/>
      <c r="P12" s="214"/>
      <c r="Q12" s="214"/>
      <c r="R12" s="208"/>
      <c r="S12" s="214"/>
      <c r="T12" s="214"/>
      <c r="U12" s="208"/>
      <c r="V12" s="208"/>
      <c r="W12" s="208"/>
      <c r="X12" s="208"/>
      <c r="Y12" s="208"/>
      <c r="Z12" s="208"/>
      <c r="AA12" s="208"/>
      <c r="AB12" s="208"/>
      <c r="AC12" s="208"/>
      <c r="AD12" s="208"/>
      <c r="AE12" s="214"/>
      <c r="AF12" s="208"/>
      <c r="AG12" s="208"/>
      <c r="AH12" s="208"/>
      <c r="AI12" s="208"/>
      <c r="AJ12" s="208"/>
      <c r="AK12" s="208"/>
      <c r="AL12" s="208"/>
      <c r="AM12" s="208"/>
      <c r="AN12" s="208"/>
      <c r="AP12" s="163"/>
    </row>
    <row r="13" spans="1:42" x14ac:dyDescent="0.25">
      <c r="A13" s="196">
        <v>117</v>
      </c>
      <c r="B13" s="196" t="s">
        <v>270</v>
      </c>
      <c r="C13" s="196" t="s">
        <v>271</v>
      </c>
      <c r="D13" s="209">
        <f>Свод!$P$39</f>
        <v>8000</v>
      </c>
      <c r="E13" s="210">
        <f t="shared" si="3"/>
        <v>8000</v>
      </c>
      <c r="F13" s="213" t="str">
        <f>IF(F$2="x",Свод!$P$40,"")</f>
        <v/>
      </c>
      <c r="G13" s="213" t="str">
        <f>IF(G$2="x",Свод!$P$41,"")</f>
        <v/>
      </c>
      <c r="H13" s="213" t="str">
        <f>IF(H$2="x",Свод!$P$43,"")</f>
        <v/>
      </c>
      <c r="I13" s="213" t="str">
        <f>IF(I$2="x",Свод!$P$42,"")</f>
        <v/>
      </c>
      <c r="J13" s="213" t="str">
        <f>IF(J$2="x",Свод!$P$44,"")</f>
        <v/>
      </c>
      <c r="K13" s="216">
        <f t="shared" ref="K13:K16" si="4">$D13</f>
        <v>8000</v>
      </c>
      <c r="L13" s="213" t="str">
        <f>IF(L$2="x",Свод!$P$45,"")</f>
        <v/>
      </c>
      <c r="M13" s="213" t="str">
        <f>IF(M$2="x",Свод!$P$47,"")</f>
        <v/>
      </c>
      <c r="N13" s="213" t="str">
        <f>IF(N$2="x",Свод!$P$49,"")</f>
        <v/>
      </c>
      <c r="O13" s="213" t="str">
        <f>IF(O$2="x",Свод!$P$52,"")</f>
        <v/>
      </c>
      <c r="P13" s="213" t="str">
        <f>IF(P$2="x",Свод!$P$53,"")</f>
        <v/>
      </c>
      <c r="Q13" s="213" t="str">
        <f>IF(Q$2="x",Свод!$P$46,"")</f>
        <v/>
      </c>
      <c r="R13" s="213" t="str">
        <f>IF(R$2="x",Свод!$P$48,"")</f>
        <v/>
      </c>
      <c r="S13" s="213" t="str">
        <f>IF(S$2="x",Свод!$P$50,"")</f>
        <v/>
      </c>
      <c r="T13" s="213" t="str">
        <f>IF(T$2="x",Свод!$P$51,"")</f>
        <v/>
      </c>
      <c r="U13" s="213" t="str">
        <f>IF(U$2="x",Свод!$P$54,"")</f>
        <v/>
      </c>
      <c r="V13" s="210">
        <f t="shared" si="1"/>
        <v>8000</v>
      </c>
      <c r="W13" s="209" t="str">
        <f>IF(W$2="x",Свод!$P$55,"")</f>
        <v/>
      </c>
      <c r="X13" s="209" t="str">
        <f>IF(X$2="x",Свод!$P$57,"")</f>
        <v/>
      </c>
      <c r="Y13" s="209" t="str">
        <f>IF(Y$2="x",Свод!$P$59,"")</f>
        <v/>
      </c>
      <c r="Z13" s="209" t="str">
        <f>IF(Z$2="x",Свод!$P$60,"")</f>
        <v/>
      </c>
      <c r="AA13" s="209" t="str">
        <f>IF(AA$2="x",Свод!$P$56,"")</f>
        <v/>
      </c>
      <c r="AB13" s="209" t="str">
        <f>IF(AB$2="x",Свод!$P$58,"")</f>
        <v/>
      </c>
      <c r="AC13" s="209" t="str">
        <f>IF(AC$2="x",Свод!$P$61,"")</f>
        <v/>
      </c>
      <c r="AD13" s="209" t="str">
        <f>IF(AD$2="x",Свод!$P$67,"")</f>
        <v/>
      </c>
      <c r="AE13" s="213" t="str">
        <f>IF(AE$2="x",Свод!$P$68,"")</f>
        <v/>
      </c>
      <c r="AF13" s="209">
        <f t="shared" si="2"/>
        <v>8000</v>
      </c>
      <c r="AG13" s="209" t="str">
        <f>IF(AG$2="x",Свод!$P$62,"")</f>
        <v/>
      </c>
      <c r="AH13" s="209" t="str">
        <f>IF(AH$2="x",Свод!$P$64,"")</f>
        <v/>
      </c>
      <c r="AI13" s="209" t="str">
        <f>IF(AI$2="x",Свод!$P$69,"")</f>
        <v/>
      </c>
      <c r="AJ13" s="209" t="str">
        <f>IF(AJ$2="x",Свод!$P$70,"")</f>
        <v/>
      </c>
      <c r="AK13" s="209" t="str">
        <f>IF(AK$2="x",Свод!$P$63,"")</f>
        <v/>
      </c>
      <c r="AL13" s="209" t="str">
        <f>IF(AL$2="x",Свод!$P$65,"")</f>
        <v/>
      </c>
      <c r="AM13" s="209" t="str">
        <f>IF(AM$2="x",Свод!$P$72,"")</f>
        <v/>
      </c>
      <c r="AN13" s="209">
        <f>Свод!$P$73</f>
        <v>0</v>
      </c>
      <c r="AP13" s="163"/>
    </row>
    <row r="14" spans="1:42" x14ac:dyDescent="0.25">
      <c r="A14" s="196">
        <v>118</v>
      </c>
      <c r="B14" s="196" t="s">
        <v>272</v>
      </c>
      <c r="C14" s="196" t="s">
        <v>271</v>
      </c>
      <c r="D14" s="209">
        <f>Свод!$Q$39</f>
        <v>3000</v>
      </c>
      <c r="E14" s="210">
        <f t="shared" si="3"/>
        <v>3000</v>
      </c>
      <c r="F14" s="213" t="str">
        <f>IF(F$2="x",Свод!$Q$40,"")</f>
        <v/>
      </c>
      <c r="G14" s="213" t="str">
        <f>IF(G$2="x",Свод!$Q$41,"")</f>
        <v/>
      </c>
      <c r="H14" s="213" t="str">
        <f>IF(H$2="x",Свод!$Q$43,"")</f>
        <v/>
      </c>
      <c r="I14" s="213" t="str">
        <f>IF(I$2="x",Свод!$Q$42,"")</f>
        <v/>
      </c>
      <c r="J14" s="213" t="str">
        <f>IF(J$2="x",Свод!$Q$44,"")</f>
        <v/>
      </c>
      <c r="K14" s="216">
        <f t="shared" si="4"/>
        <v>3000</v>
      </c>
      <c r="L14" s="213" t="str">
        <f>IF(L$2="x",Свод!$Q$45,"")</f>
        <v/>
      </c>
      <c r="M14" s="213" t="str">
        <f>IF(M$2="x",Свод!$Q$47,"")</f>
        <v/>
      </c>
      <c r="N14" s="213" t="str">
        <f>IF(N$2="x",Свод!$Q$49,"")</f>
        <v/>
      </c>
      <c r="O14" s="213" t="str">
        <f>IF(O$2="x",Свод!$Q$52,"")</f>
        <v/>
      </c>
      <c r="P14" s="213" t="str">
        <f>IF(P$2="x",Свод!$Q$53,"")</f>
        <v/>
      </c>
      <c r="Q14" s="213" t="str">
        <f>IF(Q$2="x",Свод!$Q$46,"")</f>
        <v/>
      </c>
      <c r="R14" s="213" t="str">
        <f>IF(R$2="x",Свод!$Q$48,"")</f>
        <v/>
      </c>
      <c r="S14" s="213" t="str">
        <f>IF(S$2="x",Свод!$Q$50,"")</f>
        <v/>
      </c>
      <c r="T14" s="213" t="str">
        <f>IF(T$2="x",Свод!$Q$51,"")</f>
        <v/>
      </c>
      <c r="U14" s="213" t="str">
        <f>IF(U$2="x",Свод!$Q$54,"")</f>
        <v/>
      </c>
      <c r="V14" s="210">
        <f t="shared" si="1"/>
        <v>3000</v>
      </c>
      <c r="W14" s="209" t="str">
        <f>IF(W$2="x",Свод!$Q$55,"")</f>
        <v/>
      </c>
      <c r="X14" s="209" t="str">
        <f>IF(X$2="x",Свод!$Q$57,"")</f>
        <v/>
      </c>
      <c r="Y14" s="209" t="str">
        <f>IF(Y$2="x",Свод!$Q$59,"")</f>
        <v/>
      </c>
      <c r="Z14" s="209" t="str">
        <f>IF(Z$2="x",Свод!$Q$60,"")</f>
        <v/>
      </c>
      <c r="AA14" s="209" t="str">
        <f>IF(AA$2="x",Свод!$Q$56,"")</f>
        <v/>
      </c>
      <c r="AB14" s="209" t="str">
        <f>IF(AB$2="x",Свод!$Q$58,"")</f>
        <v/>
      </c>
      <c r="AC14" s="209" t="str">
        <f>IF(AC$2="x",Свод!$Q$61,"")</f>
        <v/>
      </c>
      <c r="AD14" s="209" t="str">
        <f>IF(AD$2="x",Свод!$Q$67,"")</f>
        <v/>
      </c>
      <c r="AE14" s="213" t="str">
        <f>IF(AE$2="x",Свод!$Q$68,"")</f>
        <v/>
      </c>
      <c r="AF14" s="209">
        <f t="shared" si="2"/>
        <v>3000</v>
      </c>
      <c r="AG14" s="209" t="str">
        <f>IF(AG$2="x",Свод!$Q$62,"")</f>
        <v/>
      </c>
      <c r="AH14" s="209" t="str">
        <f>IF(AH$2="x",Свод!$Q$64,"")</f>
        <v/>
      </c>
      <c r="AI14" s="209" t="str">
        <f>IF(AI$2="x",Свод!$Q$69,"")</f>
        <v/>
      </c>
      <c r="AJ14" s="209" t="str">
        <f>IF(AJ$2="x",Свод!$Q$70,"")</f>
        <v/>
      </c>
      <c r="AK14" s="209" t="str">
        <f>IF(AK$2="x",Свод!$Q$63,"")</f>
        <v/>
      </c>
      <c r="AL14" s="209" t="str">
        <f>IF(AL$2="x",Свод!$Q$65,"")</f>
        <v/>
      </c>
      <c r="AM14" s="209" t="str">
        <f>IF(AM$2="x",Свод!$Q$72,"")</f>
        <v/>
      </c>
      <c r="AN14" s="209">
        <f>Свод!$Q$73</f>
        <v>0</v>
      </c>
      <c r="AP14" s="163"/>
    </row>
    <row r="15" spans="1:42" x14ac:dyDescent="0.25">
      <c r="A15" s="196">
        <v>119</v>
      </c>
      <c r="B15" s="196" t="s">
        <v>273</v>
      </c>
      <c r="C15" s="196" t="s">
        <v>271</v>
      </c>
      <c r="D15" s="209">
        <f>Свод!$S$39</f>
        <v>2000</v>
      </c>
      <c r="E15" s="210">
        <f t="shared" si="3"/>
        <v>2000</v>
      </c>
      <c r="F15" s="213" t="str">
        <f>IF(F$2="x",Свод!$S$40,"")</f>
        <v/>
      </c>
      <c r="G15" s="213" t="str">
        <f>IF(G$2="x",Свод!$S$41,"")</f>
        <v/>
      </c>
      <c r="H15" s="213" t="str">
        <f>IF(H$2="x",Свод!$S$43,"")</f>
        <v/>
      </c>
      <c r="I15" s="213" t="str">
        <f>IF(I$2="x",Свод!$S$42,"")</f>
        <v/>
      </c>
      <c r="J15" s="213" t="str">
        <f>IF(J$2="x",Свод!$S$44,"")</f>
        <v/>
      </c>
      <c r="K15" s="216">
        <f t="shared" si="4"/>
        <v>2000</v>
      </c>
      <c r="L15" s="213" t="str">
        <f>IF(L$2="x",Свод!$S$45,"")</f>
        <v/>
      </c>
      <c r="M15" s="213" t="str">
        <f>IF(M$2="x",Свод!$S$47,"")</f>
        <v/>
      </c>
      <c r="N15" s="213" t="str">
        <f>IF(N$2="x",Свод!$S$49,"")</f>
        <v/>
      </c>
      <c r="O15" s="213" t="str">
        <f>IF(O$2="x",Свод!$S$52,"")</f>
        <v/>
      </c>
      <c r="P15" s="213" t="str">
        <f>IF(P$2="x",Свод!$S$53,"")</f>
        <v/>
      </c>
      <c r="Q15" s="213" t="str">
        <f>IF(Q$2="x",Свод!$S$46,"")</f>
        <v/>
      </c>
      <c r="R15" s="213" t="str">
        <f>IF(R$2="x",Свод!$S$48,"")</f>
        <v/>
      </c>
      <c r="S15" s="213" t="str">
        <f>IF(S$2="x",Свод!$S$50,"")</f>
        <v/>
      </c>
      <c r="T15" s="213" t="str">
        <f>IF(T$2="x",Свод!$S$51,"")</f>
        <v/>
      </c>
      <c r="U15" s="213" t="str">
        <f>IF(U$2="x",Свод!$S$54,"")</f>
        <v/>
      </c>
      <c r="V15" s="210">
        <f t="shared" si="1"/>
        <v>2000</v>
      </c>
      <c r="W15" s="209" t="str">
        <f>IF(W$2="x",Свод!$S$55,"")</f>
        <v/>
      </c>
      <c r="X15" s="209" t="str">
        <f>IF(X$2="x",Свод!$S$57,"")</f>
        <v/>
      </c>
      <c r="Y15" s="209" t="str">
        <f>IF(Y$2="x",Свод!$S$59,"")</f>
        <v/>
      </c>
      <c r="Z15" s="209" t="str">
        <f>IF(Z$2="x",Свод!$S$60,"")</f>
        <v/>
      </c>
      <c r="AA15" s="209" t="str">
        <f>IF(AA$2="x",Свод!$S$56,"")</f>
        <v/>
      </c>
      <c r="AB15" s="209" t="str">
        <f>IF(AB$2="x",Свод!$S$58,"")</f>
        <v/>
      </c>
      <c r="AC15" s="209" t="str">
        <f>IF(AC$2="x",Свод!$S$61,"")</f>
        <v/>
      </c>
      <c r="AD15" s="209" t="str">
        <f>IF(AD$2="x",Свод!$S$67,"")</f>
        <v/>
      </c>
      <c r="AE15" s="213" t="str">
        <f>IF(AE$2="x",Свод!$S$68,"")</f>
        <v/>
      </c>
      <c r="AF15" s="209">
        <f t="shared" si="2"/>
        <v>2000</v>
      </c>
      <c r="AG15" s="209" t="str">
        <f>IF(AG$2="x",Свод!$S$62,"")</f>
        <v/>
      </c>
      <c r="AH15" s="209" t="str">
        <f>IF(AH$2="x",Свод!$S$64,"")</f>
        <v/>
      </c>
      <c r="AI15" s="209" t="str">
        <f>IF(AI$2="x",Свод!$S$69,"")</f>
        <v/>
      </c>
      <c r="AJ15" s="209" t="str">
        <f>IF(AJ$2="x",Свод!$S$70,"")</f>
        <v/>
      </c>
      <c r="AK15" s="209" t="str">
        <f>IF(AK$2="x",Свод!$S$63,"")</f>
        <v/>
      </c>
      <c r="AL15" s="209" t="str">
        <f>IF(AL$2="x",Свод!$S$65,"")</f>
        <v/>
      </c>
      <c r="AM15" s="209" t="str">
        <f>IF(AM$2="x",Свод!$S$72,"")</f>
        <v/>
      </c>
      <c r="AN15" s="209">
        <f>Свод!$S$73</f>
        <v>0</v>
      </c>
      <c r="AP15" s="163"/>
    </row>
    <row r="16" spans="1:42" x14ac:dyDescent="0.25">
      <c r="A16" s="196">
        <v>1191</v>
      </c>
      <c r="B16" s="196" t="s">
        <v>274</v>
      </c>
      <c r="C16" s="196" t="s">
        <v>271</v>
      </c>
      <c r="D16" s="209">
        <f>Свод!$R$39</f>
        <v>22000</v>
      </c>
      <c r="E16" s="210">
        <f t="shared" si="3"/>
        <v>22000</v>
      </c>
      <c r="F16" s="213" t="str">
        <f>IF(F$2="x",Свод!$R$40,"")</f>
        <v/>
      </c>
      <c r="G16" s="213" t="str">
        <f>IF(G$2="x",Свод!$R$41,"")</f>
        <v/>
      </c>
      <c r="H16" s="213" t="str">
        <f>IF(H$2="x",Свод!$R$43,"")</f>
        <v/>
      </c>
      <c r="I16" s="213" t="str">
        <f>IF(I$2="x",Свод!$R$42,"")</f>
        <v/>
      </c>
      <c r="J16" s="213" t="str">
        <f>IF(J$2="x",Свод!$R$44,"")</f>
        <v/>
      </c>
      <c r="K16" s="216">
        <f t="shared" si="4"/>
        <v>22000</v>
      </c>
      <c r="L16" s="213" t="str">
        <f>IF(L$2="x",Свод!$R$45,"")</f>
        <v/>
      </c>
      <c r="M16" s="213" t="str">
        <f>IF(M$2="x",Свод!$R$47,"")</f>
        <v/>
      </c>
      <c r="N16" s="213" t="str">
        <f>IF(N$2="x",Свод!$R$49,"")</f>
        <v/>
      </c>
      <c r="O16" s="213" t="str">
        <f>IF(O$2="x",Свод!$R$52,"")</f>
        <v/>
      </c>
      <c r="P16" s="213" t="str">
        <f>IF(P$2="x",Свод!$R$53,"")</f>
        <v/>
      </c>
      <c r="Q16" s="213" t="str">
        <f>IF(Q$2="x",Свод!$R$46,"")</f>
        <v/>
      </c>
      <c r="R16" s="213" t="str">
        <f>IF(R$2="x",Свод!$R$48,"")</f>
        <v/>
      </c>
      <c r="S16" s="213" t="str">
        <f>IF(S$2="x",Свод!$R$50,"")</f>
        <v/>
      </c>
      <c r="T16" s="213" t="str">
        <f>IF(T$2="x",Свод!$R$51,"")</f>
        <v/>
      </c>
      <c r="U16" s="213" t="str">
        <f>IF(U$2="x",Свод!$R$54,"")</f>
        <v/>
      </c>
      <c r="V16" s="210">
        <f t="shared" si="1"/>
        <v>22000</v>
      </c>
      <c r="W16" s="209" t="str">
        <f>IF(W$2="x",Свод!$R$55,"")</f>
        <v/>
      </c>
      <c r="X16" s="209" t="str">
        <f>IF(X$2="x",Свод!$R$57,"")</f>
        <v/>
      </c>
      <c r="Y16" s="209" t="str">
        <f>IF(Y$2="x",Свод!$R$59,"")</f>
        <v/>
      </c>
      <c r="Z16" s="209" t="str">
        <f>IF(Z$2="x",Свод!$R$60,"")</f>
        <v/>
      </c>
      <c r="AA16" s="209" t="str">
        <f>IF(AA$2="x",Свод!$R$56,"")</f>
        <v/>
      </c>
      <c r="AB16" s="209" t="str">
        <f>IF(AB$2="x",Свод!$R$58,"")</f>
        <v/>
      </c>
      <c r="AC16" s="209" t="str">
        <f>IF(AC$2="x",Свод!$R$61,"")</f>
        <v/>
      </c>
      <c r="AD16" s="209" t="str">
        <f>IF(AD$2="x",Свод!$R$67,"")</f>
        <v/>
      </c>
      <c r="AE16" s="213" t="str">
        <f>IF(AE$2="x",Свод!$R$68,"")</f>
        <v/>
      </c>
      <c r="AF16" s="209">
        <f t="shared" si="2"/>
        <v>22000</v>
      </c>
      <c r="AG16" s="209" t="str">
        <f>IF(AG$2="x",Свод!$R$62,"")</f>
        <v/>
      </c>
      <c r="AH16" s="209" t="str">
        <f>IF(AH$2="x",Свод!$R$64,"")</f>
        <v/>
      </c>
      <c r="AI16" s="209" t="str">
        <f>IF(AI$2="x",Свод!$R$69,"")</f>
        <v/>
      </c>
      <c r="AJ16" s="209" t="str">
        <f>IF(AJ$2="x",Свод!$R$70,"")</f>
        <v/>
      </c>
      <c r="AK16" s="209" t="str">
        <f>IF(AK$2="x",Свод!$R$63,"")</f>
        <v/>
      </c>
      <c r="AL16" s="209" t="str">
        <f>IF(AL$2="x",Свод!$R$65,"")</f>
        <v/>
      </c>
      <c r="AM16" s="209" t="str">
        <f>IF(AM$2="x",Свод!$R$72,"")</f>
        <v/>
      </c>
      <c r="AN16" s="209">
        <f>Свод!$R$73</f>
        <v>0</v>
      </c>
      <c r="AP16" s="163"/>
    </row>
    <row r="17" spans="1:42" x14ac:dyDescent="0.25">
      <c r="A17" s="198">
        <v>120</v>
      </c>
      <c r="B17" s="198" t="s">
        <v>276</v>
      </c>
      <c r="C17" s="198" t="s">
        <v>266</v>
      </c>
      <c r="D17" s="211"/>
      <c r="E17" s="211"/>
      <c r="F17" s="215"/>
      <c r="G17" s="215"/>
      <c r="H17" s="215"/>
      <c r="I17" s="215"/>
      <c r="J17" s="215"/>
      <c r="K17" s="215"/>
      <c r="L17" s="215"/>
      <c r="M17" s="215"/>
      <c r="N17" s="215"/>
      <c r="O17" s="215"/>
      <c r="P17" s="215"/>
      <c r="Q17" s="215"/>
      <c r="R17" s="211"/>
      <c r="S17" s="215"/>
      <c r="T17" s="215"/>
      <c r="U17" s="211"/>
      <c r="V17" s="211"/>
      <c r="W17" s="211"/>
      <c r="X17" s="211"/>
      <c r="Y17" s="211"/>
      <c r="Z17" s="211"/>
      <c r="AA17" s="211"/>
      <c r="AB17" s="211"/>
      <c r="AC17" s="211"/>
      <c r="AD17" s="211"/>
      <c r="AE17" s="215"/>
      <c r="AF17" s="211"/>
      <c r="AG17" s="211"/>
      <c r="AH17" s="211"/>
      <c r="AI17" s="211"/>
      <c r="AJ17" s="211"/>
      <c r="AK17" s="211"/>
      <c r="AL17" s="211"/>
      <c r="AM17" s="211"/>
      <c r="AN17" s="211"/>
      <c r="AP17" s="163"/>
    </row>
    <row r="18" spans="1:42" x14ac:dyDescent="0.25">
      <c r="A18" s="197">
        <v>121</v>
      </c>
      <c r="B18" s="197" t="s">
        <v>269</v>
      </c>
      <c r="C18" s="197" t="s">
        <v>266</v>
      </c>
      <c r="D18" s="208"/>
      <c r="E18" s="208"/>
      <c r="F18" s="214"/>
      <c r="G18" s="214"/>
      <c r="H18" s="214"/>
      <c r="I18" s="214"/>
      <c r="J18" s="214"/>
      <c r="K18" s="214"/>
      <c r="L18" s="214"/>
      <c r="M18" s="214"/>
      <c r="N18" s="214"/>
      <c r="O18" s="214"/>
      <c r="P18" s="214"/>
      <c r="Q18" s="214"/>
      <c r="R18" s="208"/>
      <c r="S18" s="214"/>
      <c r="T18" s="214"/>
      <c r="U18" s="208"/>
      <c r="V18" s="208"/>
      <c r="W18" s="208"/>
      <c r="X18" s="208"/>
      <c r="Y18" s="208"/>
      <c r="Z18" s="208"/>
      <c r="AA18" s="208"/>
      <c r="AB18" s="208"/>
      <c r="AC18" s="208"/>
      <c r="AD18" s="208"/>
      <c r="AE18" s="214"/>
      <c r="AF18" s="208"/>
      <c r="AG18" s="208"/>
      <c r="AH18" s="208"/>
      <c r="AI18" s="208"/>
      <c r="AJ18" s="208"/>
      <c r="AK18" s="208"/>
      <c r="AL18" s="208"/>
      <c r="AM18" s="208"/>
      <c r="AN18" s="208"/>
      <c r="AP18" s="163"/>
    </row>
    <row r="19" spans="1:42" x14ac:dyDescent="0.25">
      <c r="A19" s="196">
        <v>122</v>
      </c>
      <c r="B19" s="196" t="s">
        <v>256</v>
      </c>
      <c r="C19" s="196" t="s">
        <v>277</v>
      </c>
      <c r="D19" s="209">
        <f>Свод!$AQ$39</f>
        <v>3200</v>
      </c>
      <c r="E19" s="210">
        <f t="shared" ref="E19:E20" si="5">$D19</f>
        <v>3200</v>
      </c>
      <c r="F19" s="213" t="str">
        <f>IF(F$2="x",Свод!$AQ$40,"")</f>
        <v/>
      </c>
      <c r="G19" s="213" t="str">
        <f>IF(G$2="x",Свод!$AQ$41,"")</f>
        <v/>
      </c>
      <c r="H19" s="213" t="str">
        <f>IF(H$2="x",Свод!$AQ$43,"")</f>
        <v/>
      </c>
      <c r="I19" s="213" t="str">
        <f>IF(I$2="x",Свод!$AQ$42,"")</f>
        <v/>
      </c>
      <c r="J19" s="213" t="str">
        <f>IF(J$2="x",Свод!$AQ$44,"")</f>
        <v/>
      </c>
      <c r="K19" s="216">
        <f t="shared" ref="K19:K20" si="6">$D19</f>
        <v>3200</v>
      </c>
      <c r="L19" s="213" t="str">
        <f>IF(L$2="x",Свод!$AQ$45,"")</f>
        <v/>
      </c>
      <c r="M19" s="213" t="str">
        <f>IF(M$2="x",Свод!$AQ$47,"")</f>
        <v/>
      </c>
      <c r="N19" s="213" t="str">
        <f>IF(N$2="x",Свод!$AQ$49,"")</f>
        <v/>
      </c>
      <c r="O19" s="213" t="str">
        <f>IF(O$2="x",Свод!$AQ$52,"")</f>
        <v/>
      </c>
      <c r="P19" s="213" t="str">
        <f>IF(P$2="x",Свод!$AQ$53,"")</f>
        <v/>
      </c>
      <c r="Q19" s="213" t="str">
        <f>IF(Q$2="x",Свод!$AQ$46,"")</f>
        <v/>
      </c>
      <c r="R19" s="213" t="str">
        <f>IF(R$2="x",Свод!$AQ$48,"")</f>
        <v/>
      </c>
      <c r="S19" s="213" t="str">
        <f>IF(S$2="x",Свод!$AQ$50,"")</f>
        <v/>
      </c>
      <c r="T19" s="213" t="str">
        <f>IF(T$2="x",Свод!$AQ$51,"")</f>
        <v/>
      </c>
      <c r="U19" s="213" t="str">
        <f>IF(U$2="x",Свод!$AQ$54,"")</f>
        <v/>
      </c>
      <c r="V19" s="210">
        <f t="shared" ref="V19:V20" si="7">$D19</f>
        <v>3200</v>
      </c>
      <c r="W19" s="209" t="str">
        <f>IF(W$2="x",Свод!$AQ$55,"")</f>
        <v/>
      </c>
      <c r="X19" s="209" t="str">
        <f>IF(X$2="x",Свод!$AQ$57,"")</f>
        <v/>
      </c>
      <c r="Y19" s="209" t="str">
        <f>IF(Y$2="x",Свод!$AQ$59,"")</f>
        <v/>
      </c>
      <c r="Z19" s="209" t="str">
        <f>IF(Z$2="x",Свод!$AQ$60,"")</f>
        <v/>
      </c>
      <c r="AA19" s="209" t="str">
        <f>IF(AA$2="x",Свод!$AQ$56,"")</f>
        <v/>
      </c>
      <c r="AB19" s="209" t="str">
        <f>IF(AB$2="x",Свод!$AQ$58,"")</f>
        <v/>
      </c>
      <c r="AC19" s="209" t="str">
        <f>IF(AC$2="x",Свод!$AQ$61,"")</f>
        <v/>
      </c>
      <c r="AD19" s="209" t="str">
        <f>IF(AD$2="x",Свод!$AQ$67,"")</f>
        <v/>
      </c>
      <c r="AE19" s="213" t="str">
        <f>IF(AE$2="x",Свод!$AQ$68,"")</f>
        <v/>
      </c>
      <c r="AF19" s="209">
        <f t="shared" ref="AF19:AF20" si="8">$D19</f>
        <v>3200</v>
      </c>
      <c r="AG19" s="209" t="str">
        <f>IF(AG$2="x",Свод!$AQ$62,"")</f>
        <v/>
      </c>
      <c r="AH19" s="209" t="str">
        <f>IF(AH$2="x",Свод!$AQ$64,"")</f>
        <v/>
      </c>
      <c r="AI19" s="209" t="str">
        <f>IF(AI$2="x",Свод!$AQ$69,"")</f>
        <v/>
      </c>
      <c r="AJ19" s="209" t="str">
        <f>IF(AJ$2="x",Свод!$AQ$70,"")</f>
        <v/>
      </c>
      <c r="AK19" s="209" t="str">
        <f>IF(AK$2="x",Свод!$AQ$63,"")</f>
        <v/>
      </c>
      <c r="AL19" s="209" t="str">
        <f>IF(AL$2="x",Свод!$AQ$65,"")</f>
        <v/>
      </c>
      <c r="AM19" s="209" t="str">
        <f>IF(AM$2="x",Свод!$AQ$72,"")</f>
        <v/>
      </c>
      <c r="AN19" s="209">
        <f>AN22</f>
        <v>0</v>
      </c>
      <c r="AP19" s="163"/>
    </row>
    <row r="20" spans="1:42" x14ac:dyDescent="0.25">
      <c r="A20" s="196">
        <v>123</v>
      </c>
      <c r="B20" s="196" t="s">
        <v>257</v>
      </c>
      <c r="C20" s="196" t="s">
        <v>277</v>
      </c>
      <c r="D20" s="209">
        <f>Свод!$AR$39</f>
        <v>37</v>
      </c>
      <c r="E20" s="210">
        <f t="shared" si="5"/>
        <v>37</v>
      </c>
      <c r="F20" s="213" t="str">
        <f>IF(F$2="x",Свод!$AR$40,"")</f>
        <v/>
      </c>
      <c r="G20" s="213" t="str">
        <f>IF(G$2="x",Свод!$AR$41,"")</f>
        <v/>
      </c>
      <c r="H20" s="213" t="str">
        <f>IF(H$2="x",Свод!$AR$43,"")</f>
        <v/>
      </c>
      <c r="I20" s="213" t="str">
        <f>IF(I$2="x",Свод!$AR$42,"")</f>
        <v/>
      </c>
      <c r="J20" s="213" t="str">
        <f>IF(J$2="x",Свод!$AR$44,"")</f>
        <v/>
      </c>
      <c r="K20" s="216">
        <f t="shared" si="6"/>
        <v>37</v>
      </c>
      <c r="L20" s="213" t="str">
        <f>IF(L$2="x",Свод!$AR$45,"")</f>
        <v/>
      </c>
      <c r="M20" s="213" t="str">
        <f>IF(M$2="x",Свод!$AR$47,"")</f>
        <v/>
      </c>
      <c r="N20" s="213" t="str">
        <f>IF(N$2="x",Свод!$AR$49,"")</f>
        <v/>
      </c>
      <c r="O20" s="213" t="str">
        <f>IF(O$2="x",Свод!$AR$52,"")</f>
        <v/>
      </c>
      <c r="P20" s="213" t="str">
        <f>IF(P$2="x",Свод!$AR$53,"")</f>
        <v/>
      </c>
      <c r="Q20" s="213" t="str">
        <f>IF(Q$2="x",Свод!$AR$46,"")</f>
        <v/>
      </c>
      <c r="R20" s="213" t="str">
        <f>IF(R$2="x",Свод!$AR$48,"")</f>
        <v/>
      </c>
      <c r="S20" s="213" t="str">
        <f>IF(S$2="x",Свод!$AR$50,"")</f>
        <v/>
      </c>
      <c r="T20" s="213" t="str">
        <f>IF(T$2="x",Свод!$AR$51,"")</f>
        <v/>
      </c>
      <c r="U20" s="213" t="str">
        <f>IF(U$2="x",Свод!$AR$54,"")</f>
        <v/>
      </c>
      <c r="V20" s="210">
        <f t="shared" si="7"/>
        <v>37</v>
      </c>
      <c r="W20" s="209" t="str">
        <f>IF(W$2="x",Свод!$AR$55,"")</f>
        <v/>
      </c>
      <c r="X20" s="209" t="str">
        <f>IF(X$2="x",Свод!$AR$57,"")</f>
        <v/>
      </c>
      <c r="Y20" s="209" t="str">
        <f>IF(Y$2="x",Свод!$AR$59,"")</f>
        <v/>
      </c>
      <c r="Z20" s="209" t="str">
        <f>IF(Z$2="x",Свод!$AR$60,"")</f>
        <v/>
      </c>
      <c r="AA20" s="209" t="str">
        <f>IF(AA$2="x",Свод!$AR$56,"")</f>
        <v/>
      </c>
      <c r="AB20" s="209" t="str">
        <f>IF(AB$2="x",Свод!$AR$58,"")</f>
        <v/>
      </c>
      <c r="AC20" s="209" t="str">
        <f>IF(AC$2="x",Свод!$AR$61,"")</f>
        <v/>
      </c>
      <c r="AD20" s="209" t="str">
        <f>IF(AD$2="x",Свод!$AR$67,"")</f>
        <v/>
      </c>
      <c r="AE20" s="213" t="str">
        <f>IF(AE$2="x",Свод!$AR$68,"")</f>
        <v/>
      </c>
      <c r="AF20" s="209">
        <f t="shared" si="8"/>
        <v>37</v>
      </c>
      <c r="AG20" s="209" t="str">
        <f>IF(AG$2="x",Свод!$AR$62,"")</f>
        <v/>
      </c>
      <c r="AH20" s="209" t="str">
        <f>IF(AH$2="x",Свод!$AR$64,"")</f>
        <v/>
      </c>
      <c r="AI20" s="209" t="str">
        <f>IF(AI$2="x",Свод!$AR$69,"")</f>
        <v/>
      </c>
      <c r="AJ20" s="209" t="str">
        <f>IF(AJ$2="x",Свод!$AR$70,"")</f>
        <v/>
      </c>
      <c r="AK20" s="209" t="str">
        <f>IF(AK$2="x",Свод!$AR$63,"")</f>
        <v/>
      </c>
      <c r="AL20" s="209" t="str">
        <f>IF(AL$2="x",Свод!$AR$65,"")</f>
        <v/>
      </c>
      <c r="AM20" s="209" t="str">
        <f>IF(AM$2="x",Свод!$AR$72,"")</f>
        <v/>
      </c>
      <c r="AN20" s="209">
        <f>AN23</f>
        <v>0</v>
      </c>
      <c r="AP20" s="163"/>
    </row>
    <row r="21" spans="1:42" x14ac:dyDescent="0.25">
      <c r="A21" s="197">
        <v>126</v>
      </c>
      <c r="B21" s="197" t="s">
        <v>275</v>
      </c>
      <c r="C21" s="197" t="s">
        <v>266</v>
      </c>
      <c r="D21" s="208"/>
      <c r="E21" s="208"/>
      <c r="F21" s="214"/>
      <c r="G21" s="214"/>
      <c r="H21" s="214"/>
      <c r="I21" s="214"/>
      <c r="J21" s="214"/>
      <c r="K21" s="214"/>
      <c r="L21" s="214"/>
      <c r="M21" s="214"/>
      <c r="N21" s="214"/>
      <c r="O21" s="214"/>
      <c r="P21" s="214"/>
      <c r="Q21" s="214"/>
      <c r="R21" s="208"/>
      <c r="S21" s="214"/>
      <c r="T21" s="214"/>
      <c r="U21" s="208"/>
      <c r="V21" s="208"/>
      <c r="W21" s="208"/>
      <c r="X21" s="208"/>
      <c r="Y21" s="208"/>
      <c r="Z21" s="208"/>
      <c r="AA21" s="208"/>
      <c r="AB21" s="208"/>
      <c r="AC21" s="208"/>
      <c r="AD21" s="208"/>
      <c r="AE21" s="214"/>
      <c r="AF21" s="208"/>
      <c r="AG21" s="208"/>
      <c r="AH21" s="208"/>
      <c r="AI21" s="208"/>
      <c r="AJ21" s="208"/>
      <c r="AK21" s="208"/>
      <c r="AL21" s="208"/>
      <c r="AM21" s="208"/>
      <c r="AN21" s="208"/>
      <c r="AP21" s="163"/>
    </row>
    <row r="22" spans="1:42" x14ac:dyDescent="0.25">
      <c r="A22" s="196">
        <v>127</v>
      </c>
      <c r="B22" s="196" t="s">
        <v>256</v>
      </c>
      <c r="C22" s="196" t="s">
        <v>277</v>
      </c>
      <c r="D22" s="209">
        <f>Свод!$U$39</f>
        <v>3200</v>
      </c>
      <c r="E22" s="210">
        <f t="shared" ref="E22:E23" si="9">$D22</f>
        <v>3200</v>
      </c>
      <c r="F22" s="213" t="str">
        <f>IF(F$2="x",Свод!$U$40,"")</f>
        <v/>
      </c>
      <c r="G22" s="213" t="str">
        <f>IF(G$2="x",Свод!$U$41,"")</f>
        <v/>
      </c>
      <c r="H22" s="213" t="str">
        <f>IF(H$2="x",Свод!$U$43,"")</f>
        <v/>
      </c>
      <c r="I22" s="213" t="str">
        <f>IF(I$2="x",Свод!$U$42,"")</f>
        <v/>
      </c>
      <c r="J22" s="213" t="str">
        <f>IF(J$2="x",Свод!$U$44,"")</f>
        <v/>
      </c>
      <c r="K22" s="216">
        <f t="shared" ref="K22:K23" si="10">$D22</f>
        <v>3200</v>
      </c>
      <c r="L22" s="213" t="str">
        <f>IF(L$2="x",Свод!$U$45,"")</f>
        <v/>
      </c>
      <c r="M22" s="213" t="str">
        <f>IF(M$2="x",Свод!$U$47,"")</f>
        <v/>
      </c>
      <c r="N22" s="213" t="str">
        <f>IF(N$2="x",Свод!$U$49,"")</f>
        <v/>
      </c>
      <c r="O22" s="213" t="str">
        <f>IF(O$2="x",Свод!$U$52,"")</f>
        <v/>
      </c>
      <c r="P22" s="213" t="str">
        <f>IF(P$2="x",Свод!$U$53,"")</f>
        <v/>
      </c>
      <c r="Q22" s="213" t="str">
        <f>IF(Q$2="x",Свод!$U$46,"")</f>
        <v/>
      </c>
      <c r="R22" s="213" t="str">
        <f>IF(R$2="x",Свод!$U$48,"")</f>
        <v/>
      </c>
      <c r="S22" s="213" t="str">
        <f>IF(S$2="x",Свод!$U$50,"")</f>
        <v/>
      </c>
      <c r="T22" s="213" t="str">
        <f>IF(T$2="x",Свод!$U$51,"")</f>
        <v/>
      </c>
      <c r="U22" s="213" t="str">
        <f>IF(U$2="x",Свод!$U$54,"")</f>
        <v/>
      </c>
      <c r="V22" s="210">
        <f t="shared" ref="V22:V23" si="11">$D22</f>
        <v>3200</v>
      </c>
      <c r="W22" s="209" t="str">
        <f>IF(W$2="x",Свод!$U$55,"")</f>
        <v/>
      </c>
      <c r="X22" s="209" t="str">
        <f>IF(X$2="x",Свод!$U$57,"")</f>
        <v/>
      </c>
      <c r="Y22" s="209" t="str">
        <f>IF(Y$2="x",Свод!$U$59,"")</f>
        <v/>
      </c>
      <c r="Z22" s="209" t="str">
        <f>IF(Z$2="x",Свод!$U$60,"")</f>
        <v/>
      </c>
      <c r="AA22" s="209" t="str">
        <f>IF(AA$2="x",Свод!$U$56,"")</f>
        <v/>
      </c>
      <c r="AB22" s="209" t="str">
        <f>IF(AB$2="x",Свод!$U$58,"")</f>
        <v/>
      </c>
      <c r="AC22" s="209" t="str">
        <f>IF(AC$2="x",Свод!$U$61,"")</f>
        <v/>
      </c>
      <c r="AD22" s="209" t="str">
        <f>IF(AD$2="x",Свод!$U$67,"")</f>
        <v/>
      </c>
      <c r="AE22" s="213" t="str">
        <f>IF(AE$2="x",Свод!$U$68,"")</f>
        <v/>
      </c>
      <c r="AF22" s="209">
        <f t="shared" ref="AF22:AF23" si="12">$D22</f>
        <v>3200</v>
      </c>
      <c r="AG22" s="209" t="str">
        <f>IF(AG$2="x",Свод!$U$62,"")</f>
        <v/>
      </c>
      <c r="AH22" s="209" t="str">
        <f>IF(AH$2="x",Свод!$U$64,"")</f>
        <v/>
      </c>
      <c r="AI22" s="209" t="str">
        <f>IF(AI$2="x",Свод!$U$69,"")</f>
        <v/>
      </c>
      <c r="AJ22" s="209" t="str">
        <f>IF(AJ$2="x",Свод!$U$70,"")</f>
        <v/>
      </c>
      <c r="AK22" s="209" t="str">
        <f>IF(AK$2="x",Свод!$U$63,"")</f>
        <v/>
      </c>
      <c r="AL22" s="209" t="str">
        <f>IF(AL$2="x",Свод!$U$65,"")</f>
        <v/>
      </c>
      <c r="AM22" s="209" t="str">
        <f>IF(AM$2="x",Свод!$U$72,"")</f>
        <v/>
      </c>
      <c r="AN22" s="209">
        <f>Свод!$U$73</f>
        <v>0</v>
      </c>
      <c r="AP22" s="163"/>
    </row>
    <row r="23" spans="1:42" x14ac:dyDescent="0.25">
      <c r="A23" s="196">
        <v>128</v>
      </c>
      <c r="B23" s="196" t="s">
        <v>257</v>
      </c>
      <c r="C23" s="196" t="s">
        <v>277</v>
      </c>
      <c r="D23" s="209">
        <f>Свод!$V$39</f>
        <v>37</v>
      </c>
      <c r="E23" s="210">
        <f t="shared" si="9"/>
        <v>37</v>
      </c>
      <c r="F23" s="213" t="str">
        <f>IF(F$2="x",Свод!$V$40,"")</f>
        <v/>
      </c>
      <c r="G23" s="213" t="str">
        <f>IF(G$2="x",Свод!$V$41,"")</f>
        <v/>
      </c>
      <c r="H23" s="213" t="str">
        <f>IF(H$2="x",Свод!$V$43,"")</f>
        <v/>
      </c>
      <c r="I23" s="213" t="str">
        <f>IF(I$2="x",Свод!$V$42,"")</f>
        <v/>
      </c>
      <c r="J23" s="213" t="str">
        <f>IF(J$2="x",Свод!$V$44,"")</f>
        <v/>
      </c>
      <c r="K23" s="216">
        <f t="shared" si="10"/>
        <v>37</v>
      </c>
      <c r="L23" s="213" t="str">
        <f>IF(L$2="x",Свод!$V$45,"")</f>
        <v/>
      </c>
      <c r="M23" s="213" t="str">
        <f>IF(M$2="x",Свод!$V$47,"")</f>
        <v/>
      </c>
      <c r="N23" s="213" t="str">
        <f>IF(N$2="x",Свод!$V$49,"")</f>
        <v/>
      </c>
      <c r="O23" s="213" t="str">
        <f>IF(O$2="x",Свод!$V$52,"")</f>
        <v/>
      </c>
      <c r="P23" s="213" t="str">
        <f>IF(P$2="x",Свод!$V$53,"")</f>
        <v/>
      </c>
      <c r="Q23" s="213" t="str">
        <f>IF(Q$2="x",Свод!$V$46,"")</f>
        <v/>
      </c>
      <c r="R23" s="213" t="str">
        <f>IF(R$2="x",Свод!$V$48,"")</f>
        <v/>
      </c>
      <c r="S23" s="213" t="str">
        <f>IF(S$2="x",Свод!$V$50,"")</f>
        <v/>
      </c>
      <c r="T23" s="213" t="str">
        <f>IF(T$2="x",Свод!$V$51,"")</f>
        <v/>
      </c>
      <c r="U23" s="213" t="str">
        <f>IF(U$2="x",Свод!$V$54,"")</f>
        <v/>
      </c>
      <c r="V23" s="210">
        <f t="shared" si="11"/>
        <v>37</v>
      </c>
      <c r="W23" s="209" t="str">
        <f>IF(W$2="x",Свод!$V$55,"")</f>
        <v/>
      </c>
      <c r="X23" s="209" t="str">
        <f>IF(X$2="x",Свод!$V$57,"")</f>
        <v/>
      </c>
      <c r="Y23" s="209" t="str">
        <f>IF(Y$2="x",Свод!$V$59,"")</f>
        <v/>
      </c>
      <c r="Z23" s="209" t="str">
        <f>IF(Z$2="x",Свод!$V$60,"")</f>
        <v/>
      </c>
      <c r="AA23" s="209" t="str">
        <f>IF(AA$2="x",Свод!$V$56,"")</f>
        <v/>
      </c>
      <c r="AB23" s="209" t="str">
        <f>IF(AB$2="x",Свод!$V$58,"")</f>
        <v/>
      </c>
      <c r="AC23" s="209" t="str">
        <f>IF(AC$2="x",Свод!$V$61,"")</f>
        <v/>
      </c>
      <c r="AD23" s="209" t="str">
        <f>IF(AD$2="x",Свод!$V$67,"")</f>
        <v/>
      </c>
      <c r="AE23" s="213" t="str">
        <f>IF(AE$2="x",Свод!$V$68,"")</f>
        <v/>
      </c>
      <c r="AF23" s="209">
        <f t="shared" si="12"/>
        <v>37</v>
      </c>
      <c r="AG23" s="209" t="str">
        <f>IF(AG$2="x",Свод!$V$62,"")</f>
        <v/>
      </c>
      <c r="AH23" s="209" t="str">
        <f>IF(AH$2="x",Свод!$V$64,"")</f>
        <v/>
      </c>
      <c r="AI23" s="209" t="str">
        <f>IF(AI$2="x",Свод!$V$69,"")</f>
        <v/>
      </c>
      <c r="AJ23" s="209" t="str">
        <f>IF(AJ$2="x",Свод!$V$70,"")</f>
        <v/>
      </c>
      <c r="AK23" s="209" t="str">
        <f>IF(AK$2="x",Свод!$V$63,"")</f>
        <v/>
      </c>
      <c r="AL23" s="209" t="str">
        <f>IF(AL$2="x",Свод!$V$65,"")</f>
        <v/>
      </c>
      <c r="AM23" s="209" t="str">
        <f>IF(AM$2="x",Свод!$V$72,"")</f>
        <v/>
      </c>
      <c r="AN23" s="209">
        <f>Свод!$V$73</f>
        <v>0</v>
      </c>
      <c r="AP23" s="163"/>
    </row>
    <row r="24" spans="1:42" x14ac:dyDescent="0.25">
      <c r="A24" s="198">
        <v>130</v>
      </c>
      <c r="B24" s="198" t="s">
        <v>278</v>
      </c>
      <c r="C24" s="198" t="s">
        <v>266</v>
      </c>
      <c r="D24" s="201"/>
      <c r="E24" s="201"/>
      <c r="F24" s="201"/>
      <c r="G24" s="201"/>
      <c r="H24" s="201"/>
      <c r="I24" s="201"/>
      <c r="J24" s="201"/>
      <c r="K24" s="201"/>
      <c r="L24" s="201"/>
      <c r="M24" s="201"/>
      <c r="N24" s="201"/>
      <c r="O24" s="201"/>
      <c r="P24" s="201"/>
      <c r="Q24" s="201"/>
      <c r="R24" s="201"/>
      <c r="S24" s="201"/>
      <c r="T24" s="201"/>
      <c r="U24" s="201"/>
      <c r="V24" s="201"/>
      <c r="W24" s="201"/>
      <c r="X24" s="201"/>
      <c r="Y24" s="201"/>
      <c r="Z24" s="201"/>
      <c r="AA24" s="201"/>
      <c r="AB24" s="201"/>
      <c r="AC24" s="201"/>
      <c r="AD24" s="201"/>
      <c r="AE24" s="215"/>
      <c r="AF24" s="201"/>
      <c r="AG24" s="201"/>
      <c r="AH24" s="201"/>
      <c r="AI24" s="201"/>
      <c r="AJ24" s="201"/>
      <c r="AK24" s="201"/>
      <c r="AL24" s="201"/>
      <c r="AM24" s="201"/>
      <c r="AN24" s="201"/>
      <c r="AP24" s="163"/>
    </row>
    <row r="25" spans="1:42" x14ac:dyDescent="0.25">
      <c r="A25" s="197">
        <v>131</v>
      </c>
      <c r="B25" s="197" t="s">
        <v>269</v>
      </c>
      <c r="C25" s="197" t="s">
        <v>266</v>
      </c>
      <c r="D25" s="200"/>
      <c r="E25" s="200"/>
      <c r="F25" s="200"/>
      <c r="G25" s="200"/>
      <c r="H25" s="200"/>
      <c r="I25" s="200"/>
      <c r="J25" s="200"/>
      <c r="K25" s="200"/>
      <c r="L25" s="200"/>
      <c r="M25" s="200"/>
      <c r="N25" s="200"/>
      <c r="O25" s="200"/>
      <c r="P25" s="200"/>
      <c r="Q25" s="200"/>
      <c r="R25" s="200"/>
      <c r="S25" s="200"/>
      <c r="T25" s="200"/>
      <c r="U25" s="200"/>
      <c r="V25" s="200"/>
      <c r="W25" s="200"/>
      <c r="X25" s="200"/>
      <c r="Y25" s="200"/>
      <c r="Z25" s="200"/>
      <c r="AA25" s="200"/>
      <c r="AB25" s="200"/>
      <c r="AC25" s="200"/>
      <c r="AD25" s="200"/>
      <c r="AE25" s="214"/>
      <c r="AF25" s="200"/>
      <c r="AG25" s="200"/>
      <c r="AH25" s="200"/>
      <c r="AI25" s="200"/>
      <c r="AJ25" s="200"/>
      <c r="AK25" s="200"/>
      <c r="AL25" s="200"/>
      <c r="AM25" s="200"/>
      <c r="AN25" s="200"/>
      <c r="AP25" s="163"/>
    </row>
    <row r="26" spans="1:42" x14ac:dyDescent="0.25">
      <c r="A26" s="196">
        <v>132</v>
      </c>
      <c r="B26" s="196" t="s">
        <v>279</v>
      </c>
      <c r="C26" s="196" t="s">
        <v>280</v>
      </c>
      <c r="D26" s="202">
        <f>Свод!$AE$39</f>
        <v>63</v>
      </c>
      <c r="E26" s="205">
        <f t="shared" ref="E26:E31" si="13">$D26</f>
        <v>63</v>
      </c>
      <c r="F26" s="202" t="str">
        <f>IF(F$2="x",Свод!$AE$40,"")</f>
        <v/>
      </c>
      <c r="G26" s="202" t="str">
        <f>IF(G$2="x",Свод!$AE$41,"")</f>
        <v/>
      </c>
      <c r="H26" s="202" t="str">
        <f>IF(H$2="x",Свод!$AE$43,"")</f>
        <v/>
      </c>
      <c r="I26" s="202" t="str">
        <f>IF(I$2="x",Свод!$AE$42,"")</f>
        <v/>
      </c>
      <c r="J26" s="202" t="str">
        <f>IF(J$2="x",Свод!$AE$44,"")</f>
        <v/>
      </c>
      <c r="K26" s="205">
        <f t="shared" ref="K26:K31" si="14">$D26</f>
        <v>63</v>
      </c>
      <c r="L26" s="202" t="str">
        <f>IF(L$2="x",Свод!$AE$45,"")</f>
        <v/>
      </c>
      <c r="M26" s="202" t="str">
        <f>IF(M$2="x",Свод!$AE$47,"")</f>
        <v/>
      </c>
      <c r="N26" s="202" t="str">
        <f>IF(N$2="x",Свод!$AE$49,"")</f>
        <v/>
      </c>
      <c r="O26" s="202" t="str">
        <f>IF(O$2="x",Свод!$AE$52,"")</f>
        <v/>
      </c>
      <c r="P26" s="202" t="str">
        <f>IF(P$2="x",Свод!$AE$53,"")</f>
        <v/>
      </c>
      <c r="Q26" s="202" t="str">
        <f>IF(Q$2="x",Свод!$AE$46,"")</f>
        <v/>
      </c>
      <c r="R26" s="202" t="str">
        <f>IF(R$2="x",Свод!$AE$48,"")</f>
        <v/>
      </c>
      <c r="S26" s="202" t="str">
        <f>IF(S$2="x",Свод!$AE$50,"")</f>
        <v/>
      </c>
      <c r="T26" s="202" t="str">
        <f>IF(T$2="x",Свод!$AE$51,"")</f>
        <v/>
      </c>
      <c r="U26" s="202" t="str">
        <f>IF(U$2="x",Свод!$AE$54,"")</f>
        <v/>
      </c>
      <c r="V26" s="205">
        <f t="shared" ref="V26:V31" si="15">$D26</f>
        <v>63</v>
      </c>
      <c r="W26" s="202" t="str">
        <f>IF(W$2="x",Свод!$AE$55,"")</f>
        <v/>
      </c>
      <c r="X26" s="202" t="str">
        <f>IF(X$2="x",Свод!$AE$57,"")</f>
        <v/>
      </c>
      <c r="Y26" s="202" t="str">
        <f>IF(Y$2="x",Свод!$AE$59,"")</f>
        <v/>
      </c>
      <c r="Z26" s="202" t="str">
        <f>IF(Z$2="x",Свод!$AE$60,"")</f>
        <v/>
      </c>
      <c r="AA26" s="202" t="str">
        <f>IF(AA$2="x",Свод!$AE$56,"")</f>
        <v/>
      </c>
      <c r="AB26" s="202" t="str">
        <f>IF(AB$2="x",Свод!$AE$58,"")</f>
        <v/>
      </c>
      <c r="AC26" s="202" t="str">
        <f>IF(AC$2="x",Свод!$AE$61,"")</f>
        <v/>
      </c>
      <c r="AD26" s="202" t="str">
        <f>IF(AD$2="x",Свод!$AE$67,"")</f>
        <v/>
      </c>
      <c r="AE26" s="213" t="str">
        <f>IF(AE$2="x",Свод!$AE$68,"")</f>
        <v/>
      </c>
      <c r="AF26" s="202">
        <f t="shared" ref="AF26:AF31" si="16">$D26</f>
        <v>63</v>
      </c>
      <c r="AG26" s="202" t="str">
        <f>IF(AG$2="x",Свод!$AE$62,"")</f>
        <v/>
      </c>
      <c r="AH26" s="202" t="str">
        <f>IF(AH$2="x",Свод!$AE$64,"")</f>
        <v/>
      </c>
      <c r="AI26" s="202" t="str">
        <f>IF(AI$2="x",Свод!$AE$69,"")</f>
        <v/>
      </c>
      <c r="AJ26" s="202" t="str">
        <f>IF(AJ$2="x",Свод!$AE$70,"")</f>
        <v/>
      </c>
      <c r="AK26" s="202" t="str">
        <f>IF(AK$2="x",Свод!$AE$63,"")</f>
        <v/>
      </c>
      <c r="AL26" s="202" t="str">
        <f>IF(AL$2="x",Свод!$AE$65,"")</f>
        <v/>
      </c>
      <c r="AM26" s="202" t="str">
        <f>IF(AM$2="x",Свод!$AE$72,"")</f>
        <v/>
      </c>
      <c r="AN26" s="202">
        <f>Свод!$AE$73</f>
        <v>0</v>
      </c>
      <c r="AP26" s="163"/>
    </row>
    <row r="27" spans="1:42" x14ac:dyDescent="0.25">
      <c r="A27" s="196">
        <v>133</v>
      </c>
      <c r="B27" s="196" t="s">
        <v>170</v>
      </c>
      <c r="C27" s="196" t="s">
        <v>281</v>
      </c>
      <c r="D27" s="202">
        <f>Свод!$AF$39</f>
        <v>60</v>
      </c>
      <c r="E27" s="205">
        <f t="shared" si="13"/>
        <v>60</v>
      </c>
      <c r="F27" s="202" t="str">
        <f>IF(F$2="x",Свод!$AF$40,"")</f>
        <v/>
      </c>
      <c r="G27" s="202" t="str">
        <f>IF(G$2="x",Свод!$AF$41,"")</f>
        <v/>
      </c>
      <c r="H27" s="202" t="str">
        <f>IF(H$2="x",Свод!$AF$43,"")</f>
        <v/>
      </c>
      <c r="I27" s="202" t="str">
        <f>IF(I$2="x",Свод!$AF$42,"")</f>
        <v/>
      </c>
      <c r="J27" s="202" t="str">
        <f>IF(J$2="x",Свод!$AF$44,"")</f>
        <v/>
      </c>
      <c r="K27" s="205">
        <f t="shared" si="14"/>
        <v>60</v>
      </c>
      <c r="L27" s="202" t="str">
        <f>IF(L$2="x",Свод!$AF$45,"")</f>
        <v/>
      </c>
      <c r="M27" s="202" t="str">
        <f>IF(M$2="x",Свод!$AF$47,"")</f>
        <v/>
      </c>
      <c r="N27" s="202" t="str">
        <f>IF(N$2="x",Свод!$AF$49,"")</f>
        <v/>
      </c>
      <c r="O27" s="202" t="str">
        <f>IF(O$2="x",Свод!$AF$52,"")</f>
        <v/>
      </c>
      <c r="P27" s="202" t="str">
        <f>IF(P$2="x",Свод!$AF$53,"")</f>
        <v/>
      </c>
      <c r="Q27" s="202" t="str">
        <f>IF(Q$2="x",Свод!$AF$46,"")</f>
        <v/>
      </c>
      <c r="R27" s="202" t="str">
        <f>IF(R$2="x",Свод!$AF$48,"")</f>
        <v/>
      </c>
      <c r="S27" s="202" t="str">
        <f>IF(S$2="x",Свод!$AF$50,"")</f>
        <v/>
      </c>
      <c r="T27" s="202" t="str">
        <f>IF(T$2="x",Свод!$AF$51,"")</f>
        <v/>
      </c>
      <c r="U27" s="202" t="str">
        <f>IF(U$2="x",Свод!$AF$54,"")</f>
        <v/>
      </c>
      <c r="V27" s="205">
        <f t="shared" si="15"/>
        <v>60</v>
      </c>
      <c r="W27" s="202" t="str">
        <f>IF(W$2="x",Свод!$AF$55,"")</f>
        <v/>
      </c>
      <c r="X27" s="202" t="str">
        <f>IF(X$2="x",Свод!$AF$57,"")</f>
        <v/>
      </c>
      <c r="Y27" s="202" t="str">
        <f>IF(Y$2="x",Свод!$AF$59,"")</f>
        <v/>
      </c>
      <c r="Z27" s="202" t="str">
        <f>IF(Z$2="x",Свод!$AF$60,"")</f>
        <v/>
      </c>
      <c r="AA27" s="202" t="str">
        <f>IF(AA$2="x",Свод!$AF$56,"")</f>
        <v/>
      </c>
      <c r="AB27" s="202" t="str">
        <f>IF(AB$2="x",Свод!$AF$58,"")</f>
        <v/>
      </c>
      <c r="AC27" s="202" t="str">
        <f>IF(AC$2="x",Свод!$AF$61,"")</f>
        <v/>
      </c>
      <c r="AD27" s="202" t="str">
        <f>IF(AD$2="x",Свод!$AF$67,"")</f>
        <v/>
      </c>
      <c r="AE27" s="213" t="str">
        <f>IF(AE$2="x",Свод!$AF$68,"")</f>
        <v/>
      </c>
      <c r="AF27" s="205">
        <f t="shared" si="16"/>
        <v>60</v>
      </c>
      <c r="AG27" s="202" t="str">
        <f>IF(AG$2="x",Свод!$AF$62,"")</f>
        <v/>
      </c>
      <c r="AH27" s="202" t="str">
        <f>IF(AH$2="x",Свод!$AF$64,"")</f>
        <v/>
      </c>
      <c r="AI27" s="202" t="str">
        <f>IF(AI$2="x",Свод!$AF$69,"")</f>
        <v/>
      </c>
      <c r="AJ27" s="202" t="str">
        <f>IF(AJ$2="x",Свод!$AF$70,"")</f>
        <v/>
      </c>
      <c r="AK27" s="202" t="str">
        <f>IF(AK$2="x",Свод!$AF$63,"")</f>
        <v/>
      </c>
      <c r="AL27" s="202" t="str">
        <f>IF(AL$2="x",Свод!$AF$65,"")</f>
        <v/>
      </c>
      <c r="AM27" s="202" t="str">
        <f>IF(AM$2="x",Свод!$AF$72,"")</f>
        <v/>
      </c>
      <c r="AN27" s="202">
        <f>Свод!$AF$73</f>
        <v>0</v>
      </c>
      <c r="AP27" s="163"/>
    </row>
    <row r="28" spans="1:42" s="175" customFormat="1" x14ac:dyDescent="0.25">
      <c r="A28" s="204">
        <v>134</v>
      </c>
      <c r="B28" s="204" t="s">
        <v>282</v>
      </c>
      <c r="C28" s="204" t="s">
        <v>283</v>
      </c>
      <c r="D28" s="205">
        <f>Свод!$AK$39</f>
        <v>0.6</v>
      </c>
      <c r="E28" s="205">
        <f t="shared" si="13"/>
        <v>0.6</v>
      </c>
      <c r="F28" s="205" t="str">
        <f>IF(F$2="x",Свод!$AJ$40,"")</f>
        <v/>
      </c>
      <c r="G28" s="205" t="str">
        <f>IF(G$2="x",Свод!$AJ$41,"")</f>
        <v/>
      </c>
      <c r="H28" s="205" t="str">
        <f>IF(H$2="x",Свод!$AJ$43,"")</f>
        <v/>
      </c>
      <c r="I28" s="205" t="str">
        <f>IF(I$2="x",Свод!$AJ$42,"")</f>
        <v/>
      </c>
      <c r="J28" s="205" t="str">
        <f>IF(J$2="x",Свод!$AJ$44,"")</f>
        <v/>
      </c>
      <c r="K28" s="205">
        <f t="shared" si="14"/>
        <v>0.6</v>
      </c>
      <c r="L28" s="205" t="str">
        <f>IF(L$2="x",Свод!$AJ$45,"")</f>
        <v/>
      </c>
      <c r="M28" s="205" t="str">
        <f>IF(M$2="x",Свод!$AJ$47,"")</f>
        <v/>
      </c>
      <c r="N28" s="205" t="str">
        <f>IF(N$2="x",Свод!$AJ$49,"")</f>
        <v/>
      </c>
      <c r="O28" s="223" t="str">
        <f>IF(O$2="x",Свод!$AJ$52,"")</f>
        <v/>
      </c>
      <c r="P28" s="223" t="str">
        <f>IF(P$2="x",Свод!$AJ$53,"")</f>
        <v/>
      </c>
      <c r="Q28" s="205" t="str">
        <f>IF(Q$2="x",Свод!$AJ$46,"")</f>
        <v/>
      </c>
      <c r="R28" s="205" t="str">
        <f>IF(R$2="x",Свод!$AJ$48,"")</f>
        <v/>
      </c>
      <c r="S28" s="205" t="str">
        <f>IF(S$2="x",Свод!$AJ$50,"")</f>
        <v/>
      </c>
      <c r="T28" s="205" t="str">
        <f>IF(T$2="x",Свод!$AJ$51,"")</f>
        <v/>
      </c>
      <c r="U28" s="223" t="str">
        <f>IF(U$2="x",Свод!$AJ$54,"")</f>
        <v/>
      </c>
      <c r="V28" s="205">
        <f t="shared" si="15"/>
        <v>0.6</v>
      </c>
      <c r="W28" s="205" t="str">
        <f>IF(W$2="x",Свод!$AJ$55,"")</f>
        <v/>
      </c>
      <c r="X28" s="205" t="str">
        <f>IF(X$2="x",Свод!$AJ$57,"")</f>
        <v/>
      </c>
      <c r="Y28" s="205" t="str">
        <f>IF(Y$2="x",Свод!$AJ$59,"")</f>
        <v/>
      </c>
      <c r="Z28" s="205" t="str">
        <f>IF(Z$2="x",Свод!$AJ$60,"")</f>
        <v/>
      </c>
      <c r="AA28" s="205" t="str">
        <f>IF(AA$2="x",Свод!$AJ$56,"")</f>
        <v/>
      </c>
      <c r="AB28" s="205" t="str">
        <f>IF(AB$2="x",Свод!$AJ$58,"")</f>
        <v/>
      </c>
      <c r="AC28" s="205" t="str">
        <f>IF(AC$2="x",Свод!$AJ$61,"")</f>
        <v/>
      </c>
      <c r="AD28" s="205" t="str">
        <f>IF(AD$2="x",Свод!$AJ$67,"")</f>
        <v/>
      </c>
      <c r="AE28" s="216" t="str">
        <f>IF(AE$2="x",Свод!$AJ$68,"")</f>
        <v/>
      </c>
      <c r="AF28" s="205">
        <f t="shared" si="16"/>
        <v>0.6</v>
      </c>
      <c r="AG28" s="205" t="str">
        <f>IF(AG$2="x",Свод!$AJ$62,"")</f>
        <v/>
      </c>
      <c r="AH28" s="223" t="str">
        <f>IF(AH$2="x",Свод!$AJ$64,"")</f>
        <v/>
      </c>
      <c r="AI28" s="205" t="str">
        <f>IF(AI$2="x",Свод!$AJ$69,"")</f>
        <v/>
      </c>
      <c r="AJ28" s="205" t="str">
        <f>IF(AJ$2="x",Свод!$AJ$70,"")</f>
        <v/>
      </c>
      <c r="AK28" s="205" t="str">
        <f>IF(AK$2="x",Свод!$AJ$63,"")</f>
        <v/>
      </c>
      <c r="AL28" s="223" t="str">
        <f>IF(AL$2="x",Свод!$AJ$65,"")</f>
        <v/>
      </c>
      <c r="AM28" s="205" t="str">
        <f>IF(AM$2="x",Свод!$AJ$72,"")</f>
        <v/>
      </c>
      <c r="AN28" s="205">
        <f>Свод!$AK$73</f>
        <v>0.6</v>
      </c>
      <c r="AP28" s="163"/>
    </row>
    <row r="29" spans="1:42" s="175" customFormat="1" x14ac:dyDescent="0.25">
      <c r="A29" s="204">
        <v>1341</v>
      </c>
      <c r="B29" s="204" t="s">
        <v>323</v>
      </c>
      <c r="C29" s="204" t="s">
        <v>325</v>
      </c>
      <c r="D29" s="205">
        <f>Свод!$AI$39</f>
        <v>100</v>
      </c>
      <c r="E29" s="205">
        <f t="shared" si="13"/>
        <v>100</v>
      </c>
      <c r="F29" s="205" t="str">
        <f>IF(F$2="x",Свод!$AI$40,"")</f>
        <v/>
      </c>
      <c r="G29" s="205" t="str">
        <f>IF(G$2="x",Свод!$AI$41,"")</f>
        <v/>
      </c>
      <c r="H29" s="205" t="str">
        <f>IF(H$2="x",Свод!$AI$43,"")</f>
        <v/>
      </c>
      <c r="I29" s="205" t="str">
        <f>IF(I$2="x",Свод!$AI$42,"")</f>
        <v/>
      </c>
      <c r="J29" s="205" t="str">
        <f>IF(J$2="x",Свод!$AI$44,"")</f>
        <v/>
      </c>
      <c r="K29" s="205">
        <f t="shared" si="14"/>
        <v>100</v>
      </c>
      <c r="L29" s="205" t="str">
        <f>IF(L$2="x",Свод!$AI$45,"")</f>
        <v/>
      </c>
      <c r="M29" s="205" t="str">
        <f>IF(M$2="x",Свод!$AI$47,"")</f>
        <v/>
      </c>
      <c r="N29" s="205" t="str">
        <f>IF(N$2="x",Свод!$AI$49,"")</f>
        <v/>
      </c>
      <c r="O29" s="205" t="str">
        <f>IF(O$2="x",Свод!$AI$52,"")</f>
        <v/>
      </c>
      <c r="P29" s="205" t="str">
        <f>IF(P$2="x",Свод!$AI$53,"")</f>
        <v/>
      </c>
      <c r="Q29" s="205" t="str">
        <f>IF(Q$2="x",Свод!$AI$46,"")</f>
        <v/>
      </c>
      <c r="R29" s="205" t="str">
        <f>IF(R$2="x",Свод!$AI$48,"")</f>
        <v/>
      </c>
      <c r="S29" s="205" t="str">
        <f>IF(S$2="x",Свод!$AI$50,"")</f>
        <v/>
      </c>
      <c r="T29" s="205" t="str">
        <f>IF(T$2="x",Свод!$AI$51,"")</f>
        <v/>
      </c>
      <c r="U29" s="205" t="str">
        <f>IF(U$2="x",Свод!$AI$54,"")</f>
        <v/>
      </c>
      <c r="V29" s="205">
        <f t="shared" si="15"/>
        <v>100</v>
      </c>
      <c r="W29" s="205" t="str">
        <f>IF(W$2="x",Свод!$AI$55,"")</f>
        <v/>
      </c>
      <c r="X29" s="205" t="str">
        <f>IF(X$2="x",Свод!$AI$57,"")</f>
        <v/>
      </c>
      <c r="Y29" s="205" t="str">
        <f>IF(Y$2="x",Свод!$AI$59,"")</f>
        <v/>
      </c>
      <c r="Z29" s="205" t="str">
        <f>IF(Z$2="x",Свод!$AI$60,"")</f>
        <v/>
      </c>
      <c r="AA29" s="205" t="str">
        <f>IF(AA$2="x",Свод!$AI$56,"")</f>
        <v/>
      </c>
      <c r="AB29" s="205" t="str">
        <f>IF(AB$2="x",Свод!$AI$58,"")</f>
        <v/>
      </c>
      <c r="AC29" s="205" t="str">
        <f>IF(AC$2="x",Свод!$AI$61,"")</f>
        <v/>
      </c>
      <c r="AD29" s="205" t="str">
        <f>IF(AD$2="x",Свод!$AI$67,"")</f>
        <v/>
      </c>
      <c r="AE29" s="216" t="str">
        <f>IF(AE$2="x",Свод!$AI$68,"")</f>
        <v/>
      </c>
      <c r="AF29" s="205">
        <f t="shared" si="16"/>
        <v>100</v>
      </c>
      <c r="AG29" s="205" t="str">
        <f>IF(AG$2="x",Свод!$AI$62,"")</f>
        <v/>
      </c>
      <c r="AH29" s="205" t="str">
        <f>IF(AH$2="x",Свод!$AI$64,"")</f>
        <v/>
      </c>
      <c r="AI29" s="205" t="str">
        <f>IF(AI$2="x",Свод!$AI$69,"")</f>
        <v/>
      </c>
      <c r="AJ29" s="205" t="str">
        <f>IF(AJ$2="x",Свод!$AI$70,"")</f>
        <v/>
      </c>
      <c r="AK29" s="205" t="str">
        <f>IF(AK$2="x",Свод!$AI$63,"")</f>
        <v/>
      </c>
      <c r="AL29" s="205" t="str">
        <f>IF(AL$2="x",Свод!$AI$65,"")</f>
        <v/>
      </c>
      <c r="AM29" s="205" t="str">
        <f>IF(AM$2="x",Свод!$AI$72,"")</f>
        <v/>
      </c>
      <c r="AN29" s="205">
        <f>Свод!$AI$73</f>
        <v>100</v>
      </c>
      <c r="AP29" s="163"/>
    </row>
    <row r="30" spans="1:42" x14ac:dyDescent="0.25">
      <c r="A30" s="204">
        <v>135</v>
      </c>
      <c r="B30" s="204" t="s">
        <v>284</v>
      </c>
      <c r="C30" s="204" t="s">
        <v>285</v>
      </c>
      <c r="D30" s="205">
        <f>Свод!$AG$39</f>
        <v>0.12759999999999999</v>
      </c>
      <c r="E30" s="205">
        <f t="shared" si="13"/>
        <v>0.12759999999999999</v>
      </c>
      <c r="F30" s="202" t="str">
        <f>IF(F$2="x",Свод!$AG$40,"")</f>
        <v/>
      </c>
      <c r="G30" s="202" t="str">
        <f>IF(G$2="x",Свод!$AG$41,"")</f>
        <v/>
      </c>
      <c r="H30" s="202" t="str">
        <f>IF(H$2="x",Свод!$AG$43,"")</f>
        <v/>
      </c>
      <c r="I30" s="202" t="str">
        <f>IF(I$2="x",Свод!$AG$42,"")</f>
        <v/>
      </c>
      <c r="J30" s="202" t="str">
        <f>IF(J$2="x",Свод!$AG$44,"")</f>
        <v/>
      </c>
      <c r="K30" s="205">
        <f t="shared" si="14"/>
        <v>0.12759999999999999</v>
      </c>
      <c r="L30" s="202" t="str">
        <f>IF(L$2="x",Свод!$AG$45,"")</f>
        <v/>
      </c>
      <c r="M30" s="202" t="str">
        <f>IF(M$2="x",Свод!$AG$47,"")</f>
        <v/>
      </c>
      <c r="N30" s="202" t="str">
        <f>IF(N$2="x",Свод!$AG$49,"")</f>
        <v/>
      </c>
      <c r="O30" s="202" t="str">
        <f>IF(O$2="x",Свод!$AG$52,"")</f>
        <v/>
      </c>
      <c r="P30" s="202" t="str">
        <f>IF(P$2="x",Свод!$AG$53,"")</f>
        <v/>
      </c>
      <c r="Q30" s="202" t="str">
        <f>IF(Q$2="x",Свод!$AG$46,"")</f>
        <v/>
      </c>
      <c r="R30" s="202" t="str">
        <f>IF(R$2="x",Свод!$AG$48,"")</f>
        <v/>
      </c>
      <c r="S30" s="202" t="str">
        <f>IF(S$2="x",Свод!$AG$50,"")</f>
        <v/>
      </c>
      <c r="T30" s="202" t="str">
        <f>IF(T$2="x",Свод!$AG$51,"")</f>
        <v/>
      </c>
      <c r="U30" s="202" t="str">
        <f>IF(U$2="x",Свод!$AG$54,"")</f>
        <v/>
      </c>
      <c r="V30" s="205">
        <f t="shared" si="15"/>
        <v>0.12759999999999999</v>
      </c>
      <c r="W30" s="202" t="str">
        <f>IF(W$2="x",Свод!$AG$55,"")</f>
        <v/>
      </c>
      <c r="X30" s="202" t="str">
        <f>IF(X$2="x",Свод!$AG$57,"")</f>
        <v/>
      </c>
      <c r="Y30" s="202" t="str">
        <f>IF(Y$2="x",Свод!$AG$59,"")</f>
        <v/>
      </c>
      <c r="Z30" s="202" t="str">
        <f>IF(Z$2="x",Свод!$AG$60,"")</f>
        <v/>
      </c>
      <c r="AA30" s="202" t="str">
        <f>IF(AA$2="x",Свод!$AG$56,"")</f>
        <v/>
      </c>
      <c r="AB30" s="202" t="str">
        <f>IF(AB$2="x",Свод!$AG$58,"")</f>
        <v/>
      </c>
      <c r="AC30" s="202" t="str">
        <f>IF(AC$2="x",Свод!$AG$61,"")</f>
        <v/>
      </c>
      <c r="AD30" s="202" t="str">
        <f>IF(AD$2="x",Свод!$K$67,"")</f>
        <v/>
      </c>
      <c r="AE30" s="213" t="str">
        <f>IF(AE$2="x",Свод!$K$68,"")</f>
        <v/>
      </c>
      <c r="AF30" s="205">
        <f t="shared" si="16"/>
        <v>0.12759999999999999</v>
      </c>
      <c r="AG30" s="202" t="str">
        <f>IF(AG$2="x",Свод!$AG$62,"")</f>
        <v/>
      </c>
      <c r="AH30" s="202" t="str">
        <f>IF(AH$2="x",Свод!$AG$64,"")</f>
        <v/>
      </c>
      <c r="AI30" s="202" t="str">
        <f>IF(AI$2="x",Свод!$AG$69,"")</f>
        <v/>
      </c>
      <c r="AJ30" s="202" t="str">
        <f>IF(AJ$2="x",Свод!$AG$70,"")</f>
        <v/>
      </c>
      <c r="AK30" s="202" t="str">
        <f>IF(AK$2="x",Свод!$AG$63,"")</f>
        <v/>
      </c>
      <c r="AL30" s="202" t="str">
        <f>IF(AL$2="x",Свод!$AG$65,"")</f>
        <v/>
      </c>
      <c r="AM30" s="202" t="str">
        <f>IF(AM$2="x",Свод!$AG$72,"")</f>
        <v/>
      </c>
      <c r="AN30" s="205">
        <f>Свод!$AG$73</f>
        <v>0</v>
      </c>
      <c r="AP30" s="163"/>
    </row>
    <row r="31" spans="1:42" x14ac:dyDescent="0.25">
      <c r="A31" s="204">
        <v>1351</v>
      </c>
      <c r="B31" s="204" t="s">
        <v>324</v>
      </c>
      <c r="C31" t="s">
        <v>326</v>
      </c>
      <c r="D31" s="205">
        <f>Свод!$AH$39</f>
        <v>470</v>
      </c>
      <c r="E31" s="205">
        <f t="shared" si="13"/>
        <v>470</v>
      </c>
      <c r="F31" s="205" t="str">
        <f>IF(F$2="x",Свод!$AH$40,"")</f>
        <v/>
      </c>
      <c r="G31" s="205" t="str">
        <f>IF(G$2="x",Свод!$AH$41,"")</f>
        <v/>
      </c>
      <c r="H31" s="205" t="str">
        <f>IF(H$2="x",Свод!$AH$43,"")</f>
        <v/>
      </c>
      <c r="I31" s="205" t="str">
        <f>IF(I$2="x",Свод!$AH$42,"")</f>
        <v/>
      </c>
      <c r="J31" s="205" t="str">
        <f>IF(J$2="x",Свод!$AH$44,"")</f>
        <v/>
      </c>
      <c r="K31" s="205">
        <f t="shared" si="14"/>
        <v>470</v>
      </c>
      <c r="L31" s="205" t="str">
        <f>IF(L$2="x",Свод!$AH$45,"")</f>
        <v/>
      </c>
      <c r="M31" s="205" t="str">
        <f>IF(M$2="x",Свод!$AH$47,"")</f>
        <v/>
      </c>
      <c r="N31" s="205" t="str">
        <f>IF(N$2="x",Свод!$AH$49,"")</f>
        <v/>
      </c>
      <c r="O31" s="205" t="str">
        <f>IF(O$2="x",Свод!$AH$52,"")</f>
        <v/>
      </c>
      <c r="P31" s="205" t="str">
        <f>IF(P$2="x",Свод!$AH$53,"")</f>
        <v/>
      </c>
      <c r="Q31" s="205" t="str">
        <f>IF(Q$2="x",Свод!$AH$46,"")</f>
        <v/>
      </c>
      <c r="R31" s="205" t="str">
        <f>IF(R$2="x",Свод!$AH$48,"")</f>
        <v/>
      </c>
      <c r="S31" s="205" t="str">
        <f>IF(S$2="x",Свод!$AH$50,"")</f>
        <v/>
      </c>
      <c r="T31" s="205" t="str">
        <f>IF(T$2="x",Свод!$AH$51,"")</f>
        <v/>
      </c>
      <c r="U31" s="205" t="str">
        <f>IF(U$2="x",Свод!$AH$54,"")</f>
        <v/>
      </c>
      <c r="V31" s="205">
        <f t="shared" si="15"/>
        <v>470</v>
      </c>
      <c r="W31" s="205" t="str">
        <f>IF(W$2="x",Свод!$AH$55,"")</f>
        <v/>
      </c>
      <c r="X31" s="205" t="str">
        <f>IF(X$2="x",Свод!$AH$57,"")</f>
        <v/>
      </c>
      <c r="Y31" s="205" t="str">
        <f>IF(Y$2="x",Свод!$AH$59,"")</f>
        <v/>
      </c>
      <c r="Z31" s="205" t="str">
        <f>IF(Z$2="x",Свод!$AH$60,"")</f>
        <v/>
      </c>
      <c r="AA31" s="205" t="str">
        <f>IF(AA$2="x",Свод!$AH$56,"")</f>
        <v/>
      </c>
      <c r="AB31" s="205" t="str">
        <f>IF(AB$2="x",Свод!$AH$58,"")</f>
        <v/>
      </c>
      <c r="AC31" s="205" t="str">
        <f>IF(AC$2="x",Свод!$AH$61,"")</f>
        <v/>
      </c>
      <c r="AD31" s="205" t="str">
        <f>IF(AD$2="x",Свод!$AH$67,"")</f>
        <v/>
      </c>
      <c r="AE31" s="216" t="str">
        <f>IF(AE$2="x",Свод!$AH$68,"")</f>
        <v/>
      </c>
      <c r="AF31" s="205">
        <f t="shared" si="16"/>
        <v>470</v>
      </c>
      <c r="AG31" s="205" t="str">
        <f>IF(AG$2="x",Свод!$AH$62,"")</f>
        <v/>
      </c>
      <c r="AH31" s="205" t="str">
        <f>IF(AH$2="x",Свод!$AH$64,"")</f>
        <v/>
      </c>
      <c r="AI31" s="205" t="str">
        <f>IF(AI$2="x",Свод!$AH$69,"")</f>
        <v/>
      </c>
      <c r="AJ31" s="205" t="str">
        <f>IF(AJ$2="x",Свод!$AH$70,"")</f>
        <v/>
      </c>
      <c r="AK31" s="205" t="str">
        <f>IF(AK$2="x",Свод!$AH$63,"")</f>
        <v/>
      </c>
      <c r="AL31" s="205" t="str">
        <f>IF(AL$2="x",Свод!$AH$65,"")</f>
        <v/>
      </c>
      <c r="AM31" s="205" t="str">
        <f>IF(AM$2="x",Свод!$AH$72,"")</f>
        <v/>
      </c>
      <c r="AN31" s="205">
        <f>Свод!$AH$73</f>
        <v>0</v>
      </c>
      <c r="AP31" s="163"/>
    </row>
    <row r="32" spans="1:42" x14ac:dyDescent="0.25">
      <c r="A32" s="206">
        <v>136</v>
      </c>
      <c r="B32" s="206" t="s">
        <v>275</v>
      </c>
      <c r="C32" s="206" t="s">
        <v>266</v>
      </c>
      <c r="D32" s="207"/>
      <c r="E32" s="203"/>
      <c r="F32" s="203"/>
      <c r="G32" s="203"/>
      <c r="H32" s="203"/>
      <c r="I32" s="203"/>
      <c r="J32" s="203"/>
      <c r="K32" s="203"/>
      <c r="L32" s="203"/>
      <c r="M32" s="203"/>
      <c r="N32" s="203"/>
      <c r="O32" s="203"/>
      <c r="P32" s="203"/>
      <c r="Q32" s="203"/>
      <c r="R32" s="203"/>
      <c r="S32" s="203"/>
      <c r="T32" s="203"/>
      <c r="U32" s="203"/>
      <c r="V32" s="203"/>
      <c r="W32" s="203"/>
      <c r="X32" s="203"/>
      <c r="Y32" s="203"/>
      <c r="Z32" s="203"/>
      <c r="AA32" s="203"/>
      <c r="AB32" s="203"/>
      <c r="AC32" s="203"/>
      <c r="AD32" s="203"/>
      <c r="AE32" s="214"/>
      <c r="AF32" s="207"/>
      <c r="AG32" s="203"/>
      <c r="AH32" s="203"/>
      <c r="AI32" s="203"/>
      <c r="AJ32" s="203"/>
      <c r="AK32" s="203"/>
      <c r="AL32" s="203"/>
      <c r="AM32" s="203"/>
      <c r="AN32" s="207"/>
      <c r="AP32" s="163"/>
    </row>
    <row r="33" spans="1:42" x14ac:dyDescent="0.25">
      <c r="A33" s="204">
        <v>137</v>
      </c>
      <c r="B33" s="204" t="s">
        <v>279</v>
      </c>
      <c r="C33" s="204" t="s">
        <v>280</v>
      </c>
      <c r="D33" s="205">
        <f>Свод!$AE$39</f>
        <v>63</v>
      </c>
      <c r="E33" s="205">
        <f t="shared" ref="E33:E38" si="17">$D33</f>
        <v>63</v>
      </c>
      <c r="F33" s="202" t="str">
        <f>IF(F$2="x",Свод!$B$40,"")</f>
        <v/>
      </c>
      <c r="G33" s="202" t="str">
        <f>IF(G$2="x",Свод!$B$41,"")</f>
        <v/>
      </c>
      <c r="H33" s="202" t="str">
        <f>IF(H$2="x",Свод!$B$43,"")</f>
        <v/>
      </c>
      <c r="I33" s="202" t="str">
        <f>IF(I$2="x",Свод!$B$42,"")</f>
        <v/>
      </c>
      <c r="J33" s="202" t="str">
        <f>IF(J$2="x",Свод!$B$44,"")</f>
        <v/>
      </c>
      <c r="K33" s="205">
        <f t="shared" ref="K33:K38" si="18">$D33</f>
        <v>63</v>
      </c>
      <c r="L33" s="202" t="str">
        <f>IF(L$2="x",Свод!$B$45,"")</f>
        <v/>
      </c>
      <c r="M33" s="202" t="str">
        <f>IF(M$2="x",Свод!$B$47,"")</f>
        <v/>
      </c>
      <c r="N33" s="202" t="str">
        <f>IF(N$2="x",Свод!$B$49,"")</f>
        <v/>
      </c>
      <c r="O33" s="202" t="str">
        <f>IF(O$2="x",Свод!$B$52,"")</f>
        <v/>
      </c>
      <c r="P33" s="202" t="str">
        <f>IF(P$2="x",Свод!$B$53,"")</f>
        <v/>
      </c>
      <c r="Q33" s="202" t="str">
        <f>IF(Q$2="x",Свод!$B$46,"")</f>
        <v/>
      </c>
      <c r="R33" s="202" t="str">
        <f>IF(R$2="x",Свод!$B$48,"")</f>
        <v/>
      </c>
      <c r="S33" s="202" t="str">
        <f>IF(S$2="x",Свод!$B$50,"")</f>
        <v/>
      </c>
      <c r="T33" s="202" t="str">
        <f>IF(T$2="x",Свод!$B$51,"")</f>
        <v/>
      </c>
      <c r="U33" s="202" t="str">
        <f>IF(U$2="x",Свод!$B$54,"")</f>
        <v/>
      </c>
      <c r="V33" s="205">
        <f t="shared" ref="V33:V38" si="19">$D33</f>
        <v>63</v>
      </c>
      <c r="W33" s="202" t="str">
        <f>IF(W$2="x",Свод!$B$55,"")</f>
        <v/>
      </c>
      <c r="X33" s="202" t="str">
        <f>IF(X$2="x",Свод!$B$57,"")</f>
        <v/>
      </c>
      <c r="Y33" s="202" t="str">
        <f>IF(Y$2="x",Свод!$B$59,"")</f>
        <v/>
      </c>
      <c r="Z33" s="202" t="str">
        <f>IF(Z$2="x",Свод!$B$60,"")</f>
        <v/>
      </c>
      <c r="AA33" s="202" t="str">
        <f>IF(AA$2="x",Свод!$B$56,"")</f>
        <v/>
      </c>
      <c r="AB33" s="202" t="str">
        <f>IF(AB$2="x",Свод!$B$58,"")</f>
        <v/>
      </c>
      <c r="AC33" s="202" t="str">
        <f>IF(AC$2="x",Свод!$B$61,"")</f>
        <v/>
      </c>
      <c r="AD33" s="202" t="str">
        <f>IF(AD$2="x",Свод!$B$67,"")</f>
        <v/>
      </c>
      <c r="AE33" s="213" t="str">
        <f>IF(AE$2="x",Свод!$B$68,"")</f>
        <v/>
      </c>
      <c r="AF33" s="205">
        <f t="shared" ref="AF33:AF38" si="20">$D33</f>
        <v>63</v>
      </c>
      <c r="AG33" s="202" t="str">
        <f>IF(AG$2="x",Свод!$B$62,"")</f>
        <v/>
      </c>
      <c r="AH33" s="202" t="str">
        <f>IF(AH$2="x",Свод!$B$64,"")</f>
        <v/>
      </c>
      <c r="AI33" s="202" t="str">
        <f>IF(AI$2="x",Свод!$B$69,"")</f>
        <v/>
      </c>
      <c r="AJ33" s="202" t="str">
        <f>IF(AJ$2="x",Свод!$B$70,"")</f>
        <v/>
      </c>
      <c r="AK33" s="202" t="str">
        <f>IF(AK$2="x",Свод!$B$63,"")</f>
        <v/>
      </c>
      <c r="AL33" s="202" t="str">
        <f>IF(AL$2="x",Свод!$B$65,"")</f>
        <v/>
      </c>
      <c r="AM33" s="202" t="str">
        <f>IF(AM$2="x",Свод!$B$72,"")</f>
        <v/>
      </c>
      <c r="AN33" s="205">
        <f>Свод!$AE$73</f>
        <v>0</v>
      </c>
      <c r="AP33" s="163"/>
    </row>
    <row r="34" spans="1:42" x14ac:dyDescent="0.25">
      <c r="A34" s="204">
        <v>138</v>
      </c>
      <c r="B34" s="204" t="s">
        <v>170</v>
      </c>
      <c r="C34" s="204" t="s">
        <v>281</v>
      </c>
      <c r="D34" s="205">
        <f>Свод!$AF$39</f>
        <v>60</v>
      </c>
      <c r="E34" s="205">
        <f t="shared" si="17"/>
        <v>60</v>
      </c>
      <c r="F34" s="202" t="str">
        <f>IF(F$2="x",Свод!$C$40,"")</f>
        <v/>
      </c>
      <c r="G34" s="202" t="str">
        <f>IF(G$2="x",Свод!$C$41,"")</f>
        <v/>
      </c>
      <c r="H34" s="202" t="str">
        <f>IF(H$2="x",Свод!$C$43,"")</f>
        <v/>
      </c>
      <c r="I34" s="202" t="str">
        <f>IF(I$2="x",Свод!$C$42,"")</f>
        <v/>
      </c>
      <c r="J34" s="202" t="str">
        <f>IF(J$2="x",Свод!$C$44,"")</f>
        <v/>
      </c>
      <c r="K34" s="205">
        <f t="shared" si="18"/>
        <v>60</v>
      </c>
      <c r="L34" s="202" t="str">
        <f>IF(L$2="x",Свод!$C$45,"")</f>
        <v/>
      </c>
      <c r="M34" s="202" t="str">
        <f>IF(M$2="x",Свод!$C$47,"")</f>
        <v/>
      </c>
      <c r="N34" s="202" t="str">
        <f>IF(N$2="x",Свод!$C$49,"")</f>
        <v/>
      </c>
      <c r="O34" s="202" t="str">
        <f>IF(O$2="x",Свод!$C$52,"")</f>
        <v/>
      </c>
      <c r="P34" s="202" t="str">
        <f>IF(P$2="x",Свод!$C$53,"")</f>
        <v/>
      </c>
      <c r="Q34" s="202" t="str">
        <f>IF(Q$2="x",Свод!$C$46,"")</f>
        <v/>
      </c>
      <c r="R34" s="202" t="str">
        <f>IF(R$2="x",Свод!$C$48,"")</f>
        <v/>
      </c>
      <c r="S34" s="202" t="str">
        <f>IF(S$2="x",Свод!$C$50,"")</f>
        <v/>
      </c>
      <c r="T34" s="202" t="str">
        <f>IF(T$2="x",Свод!$C$51,"")</f>
        <v/>
      </c>
      <c r="U34" s="202" t="str">
        <f>IF(U$2="x",Свод!$C$54,"")</f>
        <v/>
      </c>
      <c r="V34" s="205">
        <f t="shared" si="19"/>
        <v>60</v>
      </c>
      <c r="W34" s="202" t="str">
        <f>IF(W$2="x",Свод!$C$55,"")</f>
        <v/>
      </c>
      <c r="X34" s="202" t="str">
        <f>IF(X$2="x",Свод!$C$57,"")</f>
        <v/>
      </c>
      <c r="Y34" s="202" t="str">
        <f>IF(Y$2="x",Свод!$C$59,"")</f>
        <v/>
      </c>
      <c r="Z34" s="202" t="str">
        <f>IF(Z$2="x",Свод!$C$60,"")</f>
        <v/>
      </c>
      <c r="AA34" s="202" t="str">
        <f>IF(AA$2="x",Свод!$C$56,"")</f>
        <v/>
      </c>
      <c r="AB34" s="202" t="str">
        <f>IF(AB$2="x",Свод!$C$58,"")</f>
        <v/>
      </c>
      <c r="AC34" s="202" t="str">
        <f>IF(AC$2="x",Свод!$C$61,"")</f>
        <v/>
      </c>
      <c r="AD34" s="202" t="str">
        <f>IF(AD$2="x",Свод!$C$67,"")</f>
        <v/>
      </c>
      <c r="AE34" s="213" t="str">
        <f>IF(AE$2="x",Свод!$C$68,"")</f>
        <v/>
      </c>
      <c r="AF34" s="205">
        <f t="shared" si="20"/>
        <v>60</v>
      </c>
      <c r="AG34" s="202" t="str">
        <f>IF(AG$2="x",Свод!$C$62,"")</f>
        <v/>
      </c>
      <c r="AH34" s="202" t="str">
        <f>IF(AH$2="x",Свод!$C$64,"")</f>
        <v/>
      </c>
      <c r="AI34" s="202" t="str">
        <f>IF(AI$2="x",Свод!$C$69,"")</f>
        <v/>
      </c>
      <c r="AJ34" s="202" t="str">
        <f>IF(AJ$2="x",Свод!$C$70,"")</f>
        <v/>
      </c>
      <c r="AK34" s="202" t="str">
        <f>IF(AK$2="x",Свод!$C$63,"")</f>
        <v/>
      </c>
      <c r="AL34" s="202" t="str">
        <f>IF(AL$2="x",Свод!$C$65,"")</f>
        <v/>
      </c>
      <c r="AM34" s="202" t="str">
        <f>IF(AM$2="x",Свод!$C$72,"")</f>
        <v/>
      </c>
      <c r="AN34" s="205">
        <f>Свод!$AF$73</f>
        <v>0</v>
      </c>
      <c r="AP34" s="163"/>
    </row>
    <row r="35" spans="1:42" s="146" customFormat="1" x14ac:dyDescent="0.25">
      <c r="A35" s="204">
        <v>139</v>
      </c>
      <c r="B35" s="204" t="s">
        <v>322</v>
      </c>
      <c r="C35" s="204" t="s">
        <v>283</v>
      </c>
      <c r="D35" s="205">
        <f>Свод!$AK$39</f>
        <v>0.6</v>
      </c>
      <c r="E35" s="205">
        <f t="shared" si="17"/>
        <v>0.6</v>
      </c>
      <c r="F35" s="205" t="str">
        <f>F28</f>
        <v/>
      </c>
      <c r="G35" s="205" t="str">
        <f t="shared" ref="G35:AM35" si="21">G28</f>
        <v/>
      </c>
      <c r="H35" s="205" t="str">
        <f t="shared" si="21"/>
        <v/>
      </c>
      <c r="I35" s="205" t="str">
        <f t="shared" si="21"/>
        <v/>
      </c>
      <c r="J35" s="205" t="str">
        <f t="shared" si="21"/>
        <v/>
      </c>
      <c r="K35" s="205">
        <f t="shared" si="18"/>
        <v>0.6</v>
      </c>
      <c r="L35" s="205" t="str">
        <f t="shared" si="21"/>
        <v/>
      </c>
      <c r="M35" s="205" t="str">
        <f t="shared" si="21"/>
        <v/>
      </c>
      <c r="N35" s="205" t="str">
        <f t="shared" si="21"/>
        <v/>
      </c>
      <c r="O35" s="223" t="str">
        <f t="shared" si="21"/>
        <v/>
      </c>
      <c r="P35" s="223" t="str">
        <f t="shared" si="21"/>
        <v/>
      </c>
      <c r="Q35" s="205" t="str">
        <f t="shared" si="21"/>
        <v/>
      </c>
      <c r="R35" s="205" t="str">
        <f t="shared" si="21"/>
        <v/>
      </c>
      <c r="S35" s="205" t="str">
        <f t="shared" si="21"/>
        <v/>
      </c>
      <c r="T35" s="205" t="str">
        <f t="shared" si="21"/>
        <v/>
      </c>
      <c r="U35" s="223" t="str">
        <f t="shared" si="21"/>
        <v/>
      </c>
      <c r="V35" s="205">
        <f t="shared" si="19"/>
        <v>0.6</v>
      </c>
      <c r="W35" s="205" t="str">
        <f t="shared" si="21"/>
        <v/>
      </c>
      <c r="X35" s="205" t="str">
        <f t="shared" si="21"/>
        <v/>
      </c>
      <c r="Y35" s="205" t="str">
        <f t="shared" si="21"/>
        <v/>
      </c>
      <c r="Z35" s="205" t="str">
        <f t="shared" si="21"/>
        <v/>
      </c>
      <c r="AA35" s="205" t="str">
        <f t="shared" si="21"/>
        <v/>
      </c>
      <c r="AB35" s="205" t="str">
        <f t="shared" si="21"/>
        <v/>
      </c>
      <c r="AC35" s="205" t="str">
        <f t="shared" si="21"/>
        <v/>
      </c>
      <c r="AD35" s="205" t="str">
        <f t="shared" si="21"/>
        <v/>
      </c>
      <c r="AE35" s="216" t="str">
        <f t="shared" si="21"/>
        <v/>
      </c>
      <c r="AF35" s="205">
        <f t="shared" si="20"/>
        <v>0.6</v>
      </c>
      <c r="AG35" s="205" t="str">
        <f t="shared" si="21"/>
        <v/>
      </c>
      <c r="AH35" s="223" t="str">
        <f t="shared" si="21"/>
        <v/>
      </c>
      <c r="AI35" s="205" t="str">
        <f t="shared" si="21"/>
        <v/>
      </c>
      <c r="AJ35" s="205" t="str">
        <f t="shared" si="21"/>
        <v/>
      </c>
      <c r="AK35" s="205" t="str">
        <f t="shared" si="21"/>
        <v/>
      </c>
      <c r="AL35" s="223" t="str">
        <f t="shared" si="21"/>
        <v/>
      </c>
      <c r="AM35" s="205" t="str">
        <f t="shared" si="21"/>
        <v/>
      </c>
      <c r="AN35" s="205">
        <f>Свод!$AK$73</f>
        <v>0.6</v>
      </c>
      <c r="AP35" s="163"/>
    </row>
    <row r="36" spans="1:42" s="146" customFormat="1" x14ac:dyDescent="0.25">
      <c r="A36" s="204">
        <v>1391</v>
      </c>
      <c r="B36" s="204" t="s">
        <v>329</v>
      </c>
      <c r="C36" s="204" t="s">
        <v>325</v>
      </c>
      <c r="D36" s="202">
        <f>D29</f>
        <v>100</v>
      </c>
      <c r="E36" s="205">
        <f t="shared" si="17"/>
        <v>100</v>
      </c>
      <c r="F36" s="202" t="str">
        <f>F29</f>
        <v/>
      </c>
      <c r="G36" s="202" t="str">
        <f t="shared" ref="G36:J38" si="22">G29</f>
        <v/>
      </c>
      <c r="H36" s="202" t="str">
        <f t="shared" si="22"/>
        <v/>
      </c>
      <c r="I36" s="202" t="str">
        <f t="shared" si="22"/>
        <v/>
      </c>
      <c r="J36" s="202" t="str">
        <f t="shared" si="22"/>
        <v/>
      </c>
      <c r="K36" s="205">
        <f t="shared" si="18"/>
        <v>100</v>
      </c>
      <c r="L36" s="202" t="str">
        <f t="shared" ref="L36:P38" si="23">L29</f>
        <v/>
      </c>
      <c r="M36" s="202" t="str">
        <f t="shared" si="23"/>
        <v/>
      </c>
      <c r="N36" s="202" t="str">
        <f t="shared" si="23"/>
        <v/>
      </c>
      <c r="O36" s="202" t="str">
        <f t="shared" si="23"/>
        <v/>
      </c>
      <c r="P36" s="202" t="str">
        <f t="shared" si="23"/>
        <v/>
      </c>
      <c r="Q36" s="202" t="str">
        <f>Q29</f>
        <v/>
      </c>
      <c r="R36" s="202" t="str">
        <f t="shared" ref="R36:U38" si="24">R29</f>
        <v/>
      </c>
      <c r="S36" s="202" t="str">
        <f t="shared" si="24"/>
        <v/>
      </c>
      <c r="T36" s="202" t="str">
        <f t="shared" si="24"/>
        <v/>
      </c>
      <c r="U36" s="202" t="str">
        <f t="shared" si="24"/>
        <v/>
      </c>
      <c r="V36" s="205">
        <f t="shared" si="19"/>
        <v>100</v>
      </c>
      <c r="W36" s="202" t="str">
        <f t="shared" ref="W36:AE38" si="25">W29</f>
        <v/>
      </c>
      <c r="X36" s="202" t="str">
        <f t="shared" si="25"/>
        <v/>
      </c>
      <c r="Y36" s="202" t="str">
        <f t="shared" si="25"/>
        <v/>
      </c>
      <c r="Z36" s="202" t="str">
        <f t="shared" si="25"/>
        <v/>
      </c>
      <c r="AA36" s="202" t="str">
        <f t="shared" si="25"/>
        <v/>
      </c>
      <c r="AB36" s="202" t="str">
        <f t="shared" si="25"/>
        <v/>
      </c>
      <c r="AC36" s="202" t="str">
        <f t="shared" si="25"/>
        <v/>
      </c>
      <c r="AD36" s="202" t="str">
        <f t="shared" si="25"/>
        <v/>
      </c>
      <c r="AE36" s="213" t="str">
        <f t="shared" si="25"/>
        <v/>
      </c>
      <c r="AF36" s="205">
        <f t="shared" si="20"/>
        <v>100</v>
      </c>
      <c r="AG36" s="202" t="str">
        <f t="shared" ref="AG36:AM38" si="26">AG29</f>
        <v/>
      </c>
      <c r="AH36" s="202" t="str">
        <f t="shared" si="26"/>
        <v/>
      </c>
      <c r="AI36" s="202" t="str">
        <f t="shared" si="26"/>
        <v/>
      </c>
      <c r="AJ36" s="202" t="str">
        <f t="shared" si="26"/>
        <v/>
      </c>
      <c r="AK36" s="202" t="str">
        <f t="shared" si="26"/>
        <v/>
      </c>
      <c r="AL36" s="202" t="str">
        <f t="shared" si="26"/>
        <v/>
      </c>
      <c r="AM36" s="202" t="str">
        <f t="shared" si="26"/>
        <v/>
      </c>
      <c r="AN36" s="202">
        <f>AN29</f>
        <v>100</v>
      </c>
      <c r="AP36" s="163"/>
    </row>
    <row r="37" spans="1:42" x14ac:dyDescent="0.25">
      <c r="A37" s="196">
        <v>1401</v>
      </c>
      <c r="B37" s="196" t="s">
        <v>284</v>
      </c>
      <c r="C37" s="196" t="s">
        <v>285</v>
      </c>
      <c r="D37" s="202">
        <f>Свод!$AG$39</f>
        <v>0.12759999999999999</v>
      </c>
      <c r="E37" s="205">
        <f t="shared" si="17"/>
        <v>0.12759999999999999</v>
      </c>
      <c r="F37" s="202" t="str">
        <f>IF(F$2="x",Свод!$K$40,"")</f>
        <v/>
      </c>
      <c r="G37" s="202" t="str">
        <f>IF(G$2="x",Свод!$K$41,"")</f>
        <v/>
      </c>
      <c r="H37" s="202" t="str">
        <f>IF(H$2="x",Свод!$K$43,"")</f>
        <v/>
      </c>
      <c r="I37" s="202" t="str">
        <f>IF(I$2="x",Свод!$K$42,"")</f>
        <v/>
      </c>
      <c r="J37" s="202" t="str">
        <f>IF(J$2="x",Свод!$K$44,"")</f>
        <v/>
      </c>
      <c r="K37" s="205">
        <f t="shared" si="18"/>
        <v>0.12759999999999999</v>
      </c>
      <c r="L37" s="202" t="str">
        <f>IF(L$2="x",Свод!$K$45,"")</f>
        <v/>
      </c>
      <c r="M37" s="202" t="str">
        <f>IF(M$2="x",Свод!$K$47,"")</f>
        <v/>
      </c>
      <c r="N37" s="202" t="str">
        <f>IF(N$2="x",Свод!$K$49,"")</f>
        <v/>
      </c>
      <c r="O37" s="202" t="str">
        <f>IF(O$2="x",Свод!$K$52,"")</f>
        <v/>
      </c>
      <c r="P37" s="202" t="str">
        <f>IF(P$2="x",Свод!$K$53,"")</f>
        <v/>
      </c>
      <c r="Q37" s="202" t="str">
        <f>IF(Q$2="x",Свод!$K$46,"")</f>
        <v/>
      </c>
      <c r="R37" s="202" t="str">
        <f>IF(R$2="x",Свод!$K$48,"")</f>
        <v/>
      </c>
      <c r="S37" s="202" t="str">
        <f>IF(S$2="x",Свод!$K$50,"")</f>
        <v/>
      </c>
      <c r="T37" s="202" t="str">
        <f>IF(T$2="x",Свод!$K$51,"")</f>
        <v/>
      </c>
      <c r="U37" s="202" t="str">
        <f>IF(U$2="x",Свод!$K$54,"")</f>
        <v/>
      </c>
      <c r="V37" s="205">
        <f t="shared" si="19"/>
        <v>0.12759999999999999</v>
      </c>
      <c r="W37" s="202" t="str">
        <f>IF(W$2="x",Свод!$K$55,"")</f>
        <v/>
      </c>
      <c r="X37" s="202" t="str">
        <f>IF(X$2="x",Свод!$K$57,"")</f>
        <v/>
      </c>
      <c r="Y37" s="202" t="str">
        <f>IF(Y$2="x",Свод!$K$59,"")</f>
        <v/>
      </c>
      <c r="Z37" s="202" t="str">
        <f>IF(Z$2="x",Свод!$K$60,"")</f>
        <v/>
      </c>
      <c r="AA37" s="202" t="str">
        <f>IF(AA$2="x",Свод!$K$56,"")</f>
        <v/>
      </c>
      <c r="AB37" s="202" t="str">
        <f>IF(AB$2="x",Свод!$K$58,"")</f>
        <v/>
      </c>
      <c r="AC37" s="202" t="str">
        <f>IF(AC$2="x",Свод!$K$61,"")</f>
        <v/>
      </c>
      <c r="AD37" s="202" t="str">
        <f>IF(AD$2="x",Свод!$K$67,"")</f>
        <v/>
      </c>
      <c r="AE37" s="213" t="str">
        <f>IF(AE$2="x",Свод!$K$68,"")</f>
        <v/>
      </c>
      <c r="AF37" s="205">
        <f t="shared" si="20"/>
        <v>0.12759999999999999</v>
      </c>
      <c r="AG37" s="202" t="str">
        <f>IF(AG$2="x",Свод!$K$62,"")</f>
        <v/>
      </c>
      <c r="AH37" s="202" t="str">
        <f>IF(AH$2="x",Свод!$K$64,"")</f>
        <v/>
      </c>
      <c r="AI37" s="202" t="str">
        <f>IF(AI$2="x",Свод!$K$69,"")</f>
        <v/>
      </c>
      <c r="AJ37" s="202" t="str">
        <f>IF(AJ$2="x",Свод!$K$70,"")</f>
        <v/>
      </c>
      <c r="AK37" s="202" t="str">
        <f>IF(AK$2="x",Свод!$K$63,"")</f>
        <v/>
      </c>
      <c r="AL37" s="202" t="str">
        <f>IF(AL$2="x",Свод!$K$65,"")</f>
        <v/>
      </c>
      <c r="AM37" s="202" t="str">
        <f>IF(AM$2="x",Свод!$K$72,"")</f>
        <v/>
      </c>
      <c r="AN37" s="202">
        <f>Свод!$AG$73</f>
        <v>0</v>
      </c>
      <c r="AP37" s="163"/>
    </row>
    <row r="38" spans="1:42" x14ac:dyDescent="0.25">
      <c r="A38" s="196">
        <v>14011</v>
      </c>
      <c r="B38" s="196" t="s">
        <v>328</v>
      </c>
      <c r="C38" s="196" t="s">
        <v>327</v>
      </c>
      <c r="D38" s="202">
        <f>D31</f>
        <v>470</v>
      </c>
      <c r="E38" s="205">
        <f t="shared" si="17"/>
        <v>470</v>
      </c>
      <c r="F38" s="202" t="str">
        <f>F31</f>
        <v/>
      </c>
      <c r="G38" s="202" t="str">
        <f t="shared" si="22"/>
        <v/>
      </c>
      <c r="H38" s="202" t="str">
        <f t="shared" si="22"/>
        <v/>
      </c>
      <c r="I38" s="202" t="str">
        <f t="shared" si="22"/>
        <v/>
      </c>
      <c r="J38" s="202" t="str">
        <f t="shared" si="22"/>
        <v/>
      </c>
      <c r="K38" s="205">
        <f t="shared" si="18"/>
        <v>470</v>
      </c>
      <c r="L38" s="202" t="str">
        <f t="shared" si="23"/>
        <v/>
      </c>
      <c r="M38" s="202" t="str">
        <f t="shared" si="23"/>
        <v/>
      </c>
      <c r="N38" s="202" t="str">
        <f t="shared" si="23"/>
        <v/>
      </c>
      <c r="O38" s="202" t="str">
        <f t="shared" si="23"/>
        <v/>
      </c>
      <c r="P38" s="202" t="str">
        <f t="shared" si="23"/>
        <v/>
      </c>
      <c r="Q38" s="202" t="str">
        <f>Q31</f>
        <v/>
      </c>
      <c r="R38" s="202" t="str">
        <f t="shared" si="24"/>
        <v/>
      </c>
      <c r="S38" s="202" t="str">
        <f t="shared" si="24"/>
        <v/>
      </c>
      <c r="T38" s="202" t="str">
        <f t="shared" si="24"/>
        <v/>
      </c>
      <c r="U38" s="202" t="str">
        <f t="shared" si="24"/>
        <v/>
      </c>
      <c r="V38" s="205">
        <f t="shared" si="19"/>
        <v>470</v>
      </c>
      <c r="W38" s="202" t="str">
        <f t="shared" si="25"/>
        <v/>
      </c>
      <c r="X38" s="202" t="str">
        <f t="shared" si="25"/>
        <v/>
      </c>
      <c r="Y38" s="202" t="str">
        <f t="shared" si="25"/>
        <v/>
      </c>
      <c r="Z38" s="202" t="str">
        <f t="shared" si="25"/>
        <v/>
      </c>
      <c r="AA38" s="202" t="str">
        <f t="shared" si="25"/>
        <v/>
      </c>
      <c r="AB38" s="202" t="str">
        <f t="shared" si="25"/>
        <v/>
      </c>
      <c r="AC38" s="202" t="str">
        <f t="shared" si="25"/>
        <v/>
      </c>
      <c r="AD38" s="202" t="str">
        <f t="shared" si="25"/>
        <v/>
      </c>
      <c r="AE38" s="213" t="str">
        <f t="shared" si="25"/>
        <v/>
      </c>
      <c r="AF38" s="205">
        <f t="shared" si="20"/>
        <v>470</v>
      </c>
      <c r="AG38" s="202" t="str">
        <f t="shared" si="26"/>
        <v/>
      </c>
      <c r="AH38" s="202" t="str">
        <f t="shared" si="26"/>
        <v/>
      </c>
      <c r="AI38" s="202" t="str">
        <f t="shared" si="26"/>
        <v/>
      </c>
      <c r="AJ38" s="202" t="str">
        <f t="shared" si="26"/>
        <v/>
      </c>
      <c r="AK38" s="202" t="str">
        <f t="shared" si="26"/>
        <v/>
      </c>
      <c r="AL38" s="202" t="str">
        <f t="shared" si="26"/>
        <v/>
      </c>
      <c r="AM38" s="202" t="str">
        <f t="shared" si="26"/>
        <v/>
      </c>
      <c r="AN38" s="202">
        <f>AN31</f>
        <v>0</v>
      </c>
      <c r="AP38" s="163"/>
    </row>
    <row r="40" spans="1:42" x14ac:dyDescent="0.25">
      <c r="B40" t="s">
        <v>338</v>
      </c>
      <c r="D40" s="202">
        <f>SUM(D8:D38)</f>
        <v>77861.455200000026</v>
      </c>
      <c r="E40" s="202">
        <f t="shared" ref="E40:AM40" si="27">SUM(E8:E38)</f>
        <v>77861.455200000026</v>
      </c>
      <c r="F40" s="202">
        <f t="shared" si="27"/>
        <v>0</v>
      </c>
      <c r="G40" s="202">
        <f t="shared" si="27"/>
        <v>0</v>
      </c>
      <c r="H40" s="202">
        <f t="shared" si="27"/>
        <v>0</v>
      </c>
      <c r="I40" s="202">
        <f t="shared" si="27"/>
        <v>0</v>
      </c>
      <c r="J40" s="202">
        <f t="shared" si="27"/>
        <v>0</v>
      </c>
      <c r="K40" s="202">
        <f t="shared" si="27"/>
        <v>77861.455200000026</v>
      </c>
      <c r="L40" s="202">
        <f t="shared" si="27"/>
        <v>0</v>
      </c>
      <c r="M40" s="202">
        <f t="shared" si="27"/>
        <v>0</v>
      </c>
      <c r="N40" s="202">
        <f t="shared" si="27"/>
        <v>0</v>
      </c>
      <c r="O40" s="202">
        <f t="shared" si="27"/>
        <v>0</v>
      </c>
      <c r="P40" s="202">
        <f t="shared" si="27"/>
        <v>0</v>
      </c>
      <c r="Q40" s="202">
        <f t="shared" si="27"/>
        <v>0</v>
      </c>
      <c r="R40" s="202">
        <f t="shared" si="27"/>
        <v>0</v>
      </c>
      <c r="S40" s="202">
        <f t="shared" si="27"/>
        <v>0</v>
      </c>
      <c r="T40" s="202">
        <f t="shared" si="27"/>
        <v>0</v>
      </c>
      <c r="U40" s="202">
        <f t="shared" si="27"/>
        <v>0</v>
      </c>
      <c r="V40" s="202">
        <f t="shared" si="27"/>
        <v>77861.455200000026</v>
      </c>
      <c r="W40" s="202">
        <f t="shared" si="27"/>
        <v>0</v>
      </c>
      <c r="X40" s="202">
        <f t="shared" si="27"/>
        <v>0</v>
      </c>
      <c r="Y40" s="202">
        <f t="shared" si="27"/>
        <v>0</v>
      </c>
      <c r="Z40" s="202">
        <f t="shared" si="27"/>
        <v>0</v>
      </c>
      <c r="AA40" s="202">
        <f t="shared" si="27"/>
        <v>0</v>
      </c>
      <c r="AB40" s="202">
        <f t="shared" si="27"/>
        <v>0</v>
      </c>
      <c r="AC40" s="202">
        <f t="shared" si="27"/>
        <v>0</v>
      </c>
      <c r="AD40" s="202">
        <f t="shared" si="27"/>
        <v>0</v>
      </c>
      <c r="AE40" s="202">
        <f t="shared" si="27"/>
        <v>0</v>
      </c>
      <c r="AF40" s="202">
        <f t="shared" si="27"/>
        <v>77861.455200000026</v>
      </c>
      <c r="AG40" s="202">
        <f t="shared" si="27"/>
        <v>0</v>
      </c>
      <c r="AH40" s="202">
        <f t="shared" si="27"/>
        <v>0</v>
      </c>
      <c r="AI40" s="202">
        <f t="shared" si="27"/>
        <v>0</v>
      </c>
      <c r="AJ40" s="202">
        <f t="shared" si="27"/>
        <v>0</v>
      </c>
      <c r="AK40" s="202">
        <f t="shared" si="27"/>
        <v>0</v>
      </c>
      <c r="AL40" s="202">
        <f t="shared" si="27"/>
        <v>0</v>
      </c>
      <c r="AM40" s="202">
        <f t="shared" si="27"/>
        <v>0</v>
      </c>
      <c r="AN40" s="202">
        <f>SUM(AN8:AN38)</f>
        <v>201.2</v>
      </c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A6A6A6"/>
  </sheetPr>
  <dimension ref="A1:P41"/>
  <sheetViews>
    <sheetView topLeftCell="B1" workbookViewId="0">
      <selection activeCell="Q16" sqref="Q16"/>
    </sheetView>
  </sheetViews>
  <sheetFormatPr defaultRowHeight="15" x14ac:dyDescent="0.25"/>
  <cols>
    <col min="1" max="1" width="24" customWidth="1"/>
    <col min="3" max="3" width="22.28515625" customWidth="1"/>
    <col min="16" max="16" width="17" bestFit="1" customWidth="1"/>
  </cols>
  <sheetData>
    <row r="1" spans="1:16" ht="15.75" thickBot="1" x14ac:dyDescent="0.3">
      <c r="A1" s="226" t="s">
        <v>346</v>
      </c>
      <c r="D1" s="244" t="s">
        <v>163</v>
      </c>
      <c r="E1" s="244" t="s">
        <v>163</v>
      </c>
      <c r="F1" s="244"/>
      <c r="G1" s="244"/>
      <c r="H1" s="244"/>
      <c r="I1" s="244"/>
      <c r="J1" s="244"/>
      <c r="K1" s="244"/>
      <c r="L1" s="244"/>
      <c r="M1" s="244"/>
    </row>
    <row r="2" spans="1:16" ht="23.25" thickBot="1" x14ac:dyDescent="0.3">
      <c r="A2" s="226" t="s">
        <v>347</v>
      </c>
      <c r="D2" s="228" t="s">
        <v>388</v>
      </c>
      <c r="E2" s="228" t="s">
        <v>389</v>
      </c>
      <c r="F2" s="228" t="s">
        <v>390</v>
      </c>
      <c r="G2" s="228" t="s">
        <v>391</v>
      </c>
      <c r="H2" s="228" t="s">
        <v>392</v>
      </c>
      <c r="I2" s="228" t="s">
        <v>393</v>
      </c>
      <c r="J2" s="228" t="s">
        <v>394</v>
      </c>
      <c r="K2" s="228" t="s">
        <v>395</v>
      </c>
      <c r="L2" s="228" t="s">
        <v>396</v>
      </c>
      <c r="M2" s="228" t="s">
        <v>397</v>
      </c>
    </row>
    <row r="3" spans="1:16" ht="22.5" x14ac:dyDescent="0.25">
      <c r="A3" s="227" t="s">
        <v>348</v>
      </c>
      <c r="B3" s="228" t="s">
        <v>262</v>
      </c>
      <c r="C3" s="228" t="s">
        <v>263</v>
      </c>
      <c r="D3" s="228">
        <v>251</v>
      </c>
      <c r="E3" s="228">
        <v>309</v>
      </c>
      <c r="F3" s="228">
        <v>17</v>
      </c>
      <c r="G3" s="228">
        <v>18</v>
      </c>
      <c r="H3" s="228">
        <v>19</v>
      </c>
      <c r="I3" s="228">
        <v>42</v>
      </c>
      <c r="J3" s="228">
        <v>43</v>
      </c>
      <c r="K3" s="228">
        <v>27</v>
      </c>
      <c r="L3" s="228">
        <v>28</v>
      </c>
      <c r="M3" s="228">
        <v>3</v>
      </c>
      <c r="N3" s="229" t="s">
        <v>349</v>
      </c>
    </row>
    <row r="4" spans="1:16" x14ac:dyDescent="0.25">
      <c r="A4" s="230" t="s">
        <v>350</v>
      </c>
      <c r="B4" s="231"/>
      <c r="C4" s="231"/>
      <c r="D4" s="231">
        <v>445</v>
      </c>
      <c r="E4" s="231">
        <v>445</v>
      </c>
      <c r="F4" s="231">
        <v>445</v>
      </c>
      <c r="G4" s="231">
        <v>445</v>
      </c>
      <c r="H4" s="231">
        <v>445</v>
      </c>
      <c r="I4" s="231">
        <v>445</v>
      </c>
      <c r="J4" s="231">
        <v>445</v>
      </c>
      <c r="K4" s="231">
        <v>445</v>
      </c>
      <c r="L4" s="231">
        <v>445</v>
      </c>
      <c r="M4" s="231">
        <v>445</v>
      </c>
      <c r="N4" s="232"/>
    </row>
    <row r="5" spans="1:16" x14ac:dyDescent="0.25">
      <c r="A5" s="230" t="s">
        <v>351</v>
      </c>
      <c r="B5" s="231"/>
      <c r="C5" s="231"/>
      <c r="D5" s="231">
        <v>2021</v>
      </c>
      <c r="E5" s="231">
        <v>2021</v>
      </c>
      <c r="F5" s="231">
        <v>2021</v>
      </c>
      <c r="G5" s="231">
        <v>2021</v>
      </c>
      <c r="H5" s="231">
        <v>2021</v>
      </c>
      <c r="I5" s="231">
        <v>2021</v>
      </c>
      <c r="J5" s="231">
        <v>2021</v>
      </c>
      <c r="K5" s="231">
        <v>2021</v>
      </c>
      <c r="L5" s="231">
        <v>2021</v>
      </c>
      <c r="M5" s="231">
        <v>2021</v>
      </c>
      <c r="N5" s="232"/>
    </row>
    <row r="6" spans="1:16" x14ac:dyDescent="0.25">
      <c r="A6" s="230" t="s">
        <v>352</v>
      </c>
      <c r="B6" s="231"/>
      <c r="C6" s="231"/>
      <c r="D6" s="231" t="str">
        <f>IF(D1="",D3,"")</f>
        <v/>
      </c>
      <c r="E6" s="231" t="str">
        <f t="shared" ref="E6:M6" si="0">IF(E1="",E3,"")</f>
        <v/>
      </c>
      <c r="F6" s="231">
        <f t="shared" si="0"/>
        <v>17</v>
      </c>
      <c r="G6" s="231">
        <f t="shared" si="0"/>
        <v>18</v>
      </c>
      <c r="H6" s="245">
        <f t="shared" si="0"/>
        <v>19</v>
      </c>
      <c r="I6" s="231">
        <f t="shared" si="0"/>
        <v>42</v>
      </c>
      <c r="J6" s="231">
        <f t="shared" si="0"/>
        <v>43</v>
      </c>
      <c r="K6" s="231">
        <f t="shared" si="0"/>
        <v>27</v>
      </c>
      <c r="L6" s="231">
        <f t="shared" si="0"/>
        <v>28</v>
      </c>
      <c r="M6" s="231">
        <f t="shared" si="0"/>
        <v>3</v>
      </c>
      <c r="N6" s="232"/>
      <c r="P6" t="s">
        <v>398</v>
      </c>
    </row>
    <row r="7" spans="1:16" x14ac:dyDescent="0.25">
      <c r="A7" s="233" t="s">
        <v>353</v>
      </c>
      <c r="B7" s="234"/>
      <c r="C7" s="234" t="s">
        <v>265</v>
      </c>
      <c r="D7" s="234"/>
      <c r="E7" s="234"/>
      <c r="F7" s="234"/>
      <c r="G7" s="234"/>
      <c r="H7" s="234"/>
      <c r="I7" s="234"/>
      <c r="J7" s="234"/>
      <c r="K7" s="234"/>
      <c r="L7" s="234"/>
      <c r="M7" s="234"/>
      <c r="N7" s="235"/>
    </row>
    <row r="8" spans="1:16" x14ac:dyDescent="0.25">
      <c r="A8" s="233" t="s">
        <v>354</v>
      </c>
      <c r="B8" s="234">
        <v>100</v>
      </c>
      <c r="C8" s="234" t="s">
        <v>267</v>
      </c>
      <c r="D8" s="234"/>
      <c r="E8" s="234"/>
      <c r="F8" s="234"/>
      <c r="G8" s="234"/>
      <c r="H8" s="234"/>
      <c r="I8" s="234"/>
      <c r="J8" s="234"/>
      <c r="K8" s="234"/>
      <c r="L8" s="234"/>
      <c r="M8" s="234"/>
      <c r="N8" s="235"/>
    </row>
    <row r="9" spans="1:16" ht="22.5" x14ac:dyDescent="0.25">
      <c r="A9" s="233" t="s">
        <v>355</v>
      </c>
      <c r="B9" s="234">
        <v>110</v>
      </c>
      <c r="C9" s="234" t="s">
        <v>268</v>
      </c>
      <c r="D9" s="234"/>
      <c r="E9" s="234"/>
      <c r="F9" s="234"/>
      <c r="G9" s="234"/>
      <c r="H9" s="234"/>
      <c r="I9" s="234"/>
      <c r="J9" s="234"/>
      <c r="K9" s="234"/>
      <c r="L9" s="234"/>
      <c r="M9" s="234"/>
      <c r="N9" s="235"/>
    </row>
    <row r="10" spans="1:16" ht="22.5" x14ac:dyDescent="0.25">
      <c r="A10" s="233" t="s">
        <v>356</v>
      </c>
      <c r="B10" s="234">
        <v>111</v>
      </c>
      <c r="C10" s="234" t="s">
        <v>269</v>
      </c>
      <c r="D10" s="234"/>
      <c r="E10" s="234"/>
      <c r="F10" s="234"/>
      <c r="G10" s="234"/>
      <c r="H10" s="234"/>
      <c r="I10" s="234"/>
      <c r="J10" s="234"/>
      <c r="K10" s="234"/>
      <c r="L10" s="234"/>
      <c r="M10" s="234"/>
      <c r="N10" s="235"/>
    </row>
    <row r="11" spans="1:16" x14ac:dyDescent="0.25">
      <c r="A11" s="236" t="s">
        <v>357</v>
      </c>
      <c r="B11" s="237">
        <v>112</v>
      </c>
      <c r="C11" s="237" t="s">
        <v>270</v>
      </c>
      <c r="D11" s="242">
        <f>IFERROR(ROUND('АССОИ (техфайл)'!D8,4),0)</f>
        <v>8000</v>
      </c>
      <c r="E11" s="242">
        <f>IFERROR(ROUND('АССОИ (техфайл)'!V8,4),0)</f>
        <v>8000</v>
      </c>
      <c r="F11" s="242">
        <f>IFERROR(ROUND('АССОИ (техфайл)'!W8,4),0)</f>
        <v>0</v>
      </c>
      <c r="G11" s="242">
        <f>IFERROR(ROUND('АССОИ (техфайл)'!X8,4),0)</f>
        <v>0</v>
      </c>
      <c r="H11" s="242">
        <f>IFERROR(ROUND('АССОИ (техфайл)'!Y8,4),0)</f>
        <v>0</v>
      </c>
      <c r="I11" s="242">
        <f>IFERROR(ROUND('АССОИ (техфайл)'!P8,4),0)</f>
        <v>0</v>
      </c>
      <c r="J11" s="242">
        <f>IFERROR(ROUND('АССОИ (техфайл)'!Z8,4),0)</f>
        <v>0</v>
      </c>
      <c r="K11" s="242">
        <f>IFERROR(ROUND('АССОИ (техфайл)'!AA8,4),0)</f>
        <v>0</v>
      </c>
      <c r="L11" s="242">
        <f>IFERROR(ROUND('АССОИ (техфайл)'!AB8,4),0)</f>
        <v>0</v>
      </c>
      <c r="M11" s="242">
        <f>IFERROR(ROUND('АССОИ (техфайл)'!AC8,4),0)</f>
        <v>0</v>
      </c>
      <c r="N11" s="238">
        <v>1</v>
      </c>
    </row>
    <row r="12" spans="1:16" x14ac:dyDescent="0.25">
      <c r="A12" s="236" t="s">
        <v>358</v>
      </c>
      <c r="B12" s="237">
        <v>113</v>
      </c>
      <c r="C12" s="237" t="s">
        <v>272</v>
      </c>
      <c r="D12" s="242">
        <f>IFERROR(ROUND('АССОИ (техфайл)'!D9,4),0)</f>
        <v>3000</v>
      </c>
      <c r="E12" s="242">
        <f>IFERROR(ROUND('АССОИ (техфайл)'!V9,4),0)</f>
        <v>3000</v>
      </c>
      <c r="F12" s="242">
        <f>IFERROR(ROUND('АССОИ (техфайл)'!W9,4),0)</f>
        <v>0</v>
      </c>
      <c r="G12" s="242">
        <f>IFERROR(ROUND('АССОИ (техфайл)'!X9,4),0)</f>
        <v>0</v>
      </c>
      <c r="H12" s="242">
        <f>IFERROR(ROUND('АССОИ (техфайл)'!Y9,4),0)</f>
        <v>0</v>
      </c>
      <c r="I12" s="242">
        <f>IFERROR(ROUND('АССОИ (техфайл)'!P9,4),0)</f>
        <v>0</v>
      </c>
      <c r="J12" s="242">
        <f>IFERROR(ROUND('АССОИ (техфайл)'!Z9,4),0)</f>
        <v>0</v>
      </c>
      <c r="K12" s="242">
        <f>IFERROR(ROUND('АССОИ (техфайл)'!AA9,4),0)</f>
        <v>0</v>
      </c>
      <c r="L12" s="242">
        <f>IFERROR(ROUND('АССОИ (техфайл)'!AB9,4),0)</f>
        <v>0</v>
      </c>
      <c r="M12" s="242">
        <f>IFERROR(ROUND('АССОИ (техфайл)'!AC9,4),0)</f>
        <v>0</v>
      </c>
      <c r="N12" s="238">
        <v>1</v>
      </c>
    </row>
    <row r="13" spans="1:16" x14ac:dyDescent="0.25">
      <c r="A13" s="236" t="s">
        <v>359</v>
      </c>
      <c r="B13" s="237">
        <v>114</v>
      </c>
      <c r="C13" s="237" t="s">
        <v>273</v>
      </c>
      <c r="D13" s="242">
        <f>IFERROR(ROUND('АССОИ (техфайл)'!D10,4),0)</f>
        <v>2000</v>
      </c>
      <c r="E13" s="242">
        <f>IFERROR(ROUND('АССОИ (техфайл)'!V10,4),0)</f>
        <v>2000</v>
      </c>
      <c r="F13" s="242">
        <f>IFERROR(ROUND('АССОИ (техфайл)'!W10,4),0)</f>
        <v>0</v>
      </c>
      <c r="G13" s="242">
        <f>IFERROR(ROUND('АССОИ (техфайл)'!X10,4),0)</f>
        <v>0</v>
      </c>
      <c r="H13" s="242">
        <f>IFERROR(ROUND('АССОИ (техфайл)'!Y10,4),0)</f>
        <v>0</v>
      </c>
      <c r="I13" s="242">
        <f>IFERROR(ROUND('АССОИ (техфайл)'!P10,4),0)</f>
        <v>0</v>
      </c>
      <c r="J13" s="242">
        <f>IFERROR(ROUND('АССОИ (техфайл)'!Z10,4),0)</f>
        <v>0</v>
      </c>
      <c r="K13" s="242">
        <f>IFERROR(ROUND('АССОИ (техфайл)'!AA10,4),0)</f>
        <v>0</v>
      </c>
      <c r="L13" s="242">
        <f>IFERROR(ROUND('АССОИ (техфайл)'!AB10,4),0)</f>
        <v>0</v>
      </c>
      <c r="M13" s="242">
        <f>IFERROR(ROUND('АССОИ (техфайл)'!AC10,4),0)</f>
        <v>0</v>
      </c>
      <c r="N13" s="238">
        <v>1</v>
      </c>
    </row>
    <row r="14" spans="1:16" x14ac:dyDescent="0.25">
      <c r="A14" s="236" t="s">
        <v>360</v>
      </c>
      <c r="B14" s="237">
        <v>115</v>
      </c>
      <c r="C14" s="237" t="s">
        <v>274</v>
      </c>
      <c r="D14" s="242">
        <f>IFERROR(ROUND('АССОИ (техфайл)'!D11,4),0)</f>
        <v>22000</v>
      </c>
      <c r="E14" s="242">
        <f>IFERROR(ROUND('АССОИ (техфайл)'!V11,4),0)</f>
        <v>22000</v>
      </c>
      <c r="F14" s="242">
        <f>IFERROR(ROUND('АССОИ (техфайл)'!W11,4),0)</f>
        <v>0</v>
      </c>
      <c r="G14" s="242">
        <f>IFERROR(ROUND('АССОИ (техфайл)'!X11,4),0)</f>
        <v>0</v>
      </c>
      <c r="H14" s="242">
        <f>IFERROR(ROUND('АССОИ (техфайл)'!Y11,4),0)</f>
        <v>0</v>
      </c>
      <c r="I14" s="242">
        <f>IFERROR(ROUND('АССОИ (техфайл)'!P11,4),0)</f>
        <v>0</v>
      </c>
      <c r="J14" s="242">
        <f>IFERROR(ROUND('АССОИ (техфайл)'!Z11,4),0)</f>
        <v>0</v>
      </c>
      <c r="K14" s="242">
        <f>IFERROR(ROUND('АССОИ (техфайл)'!AA11,4),0)</f>
        <v>0</v>
      </c>
      <c r="L14" s="242">
        <f>IFERROR(ROUND('АССОИ (техфайл)'!AB11,4),0)</f>
        <v>0</v>
      </c>
      <c r="M14" s="242">
        <f>IFERROR(ROUND('АССОИ (техфайл)'!AC11,4),0)</f>
        <v>0</v>
      </c>
      <c r="N14" s="238">
        <v>1</v>
      </c>
    </row>
    <row r="15" spans="1:16" ht="22.5" x14ac:dyDescent="0.25">
      <c r="A15" s="233" t="s">
        <v>361</v>
      </c>
      <c r="B15" s="234">
        <v>116</v>
      </c>
      <c r="C15" s="234" t="s">
        <v>275</v>
      </c>
      <c r="D15" s="234"/>
      <c r="E15" s="234"/>
      <c r="F15" s="234"/>
      <c r="G15" s="234"/>
      <c r="H15" s="234"/>
      <c r="I15" s="234"/>
      <c r="J15" s="234"/>
      <c r="K15" s="234"/>
      <c r="L15" s="234"/>
      <c r="M15" s="234"/>
      <c r="N15" s="235"/>
    </row>
    <row r="16" spans="1:16" x14ac:dyDescent="0.25">
      <c r="A16" s="236" t="s">
        <v>362</v>
      </c>
      <c r="B16" s="237">
        <v>117</v>
      </c>
      <c r="C16" s="237" t="s">
        <v>270</v>
      </c>
      <c r="D16" s="242">
        <f>IFERROR(ROUND('АССОИ (техфайл)'!D13,4),0)</f>
        <v>8000</v>
      </c>
      <c r="E16" s="242">
        <f>IFERROR(ROUND('АССОИ (техфайл)'!V13,4),0)</f>
        <v>8000</v>
      </c>
      <c r="F16" s="242">
        <f>IFERROR(ROUND('АССОИ (техфайл)'!W13,4),0)</f>
        <v>0</v>
      </c>
      <c r="G16" s="242">
        <f>IFERROR(ROUND('АССОИ (техфайл)'!X13,4),0)</f>
        <v>0</v>
      </c>
      <c r="H16" s="242">
        <f>IFERROR(ROUND('АССОИ (техфайл)'!Y13,4),0)</f>
        <v>0</v>
      </c>
      <c r="I16" s="242">
        <f>IFERROR(ROUND('АССОИ (техфайл)'!P13,4),0)</f>
        <v>0</v>
      </c>
      <c r="J16" s="242">
        <f>IFERROR(ROUND('АССОИ (техфайл)'!Z13,4),0)</f>
        <v>0</v>
      </c>
      <c r="K16" s="242">
        <f>IFERROR(ROUND('АССОИ (техфайл)'!AA13,4),0)</f>
        <v>0</v>
      </c>
      <c r="L16" s="242">
        <f>IFERROR(ROUND('АССОИ (техфайл)'!AB13,4),0)</f>
        <v>0</v>
      </c>
      <c r="M16" s="242">
        <f>IFERROR(ROUND('АССОИ (техфайл)'!AC13,4),0)</f>
        <v>0</v>
      </c>
      <c r="N16" s="238">
        <v>1</v>
      </c>
    </row>
    <row r="17" spans="1:14" x14ac:dyDescent="0.25">
      <c r="A17" s="236" t="s">
        <v>363</v>
      </c>
      <c r="B17" s="237">
        <v>118</v>
      </c>
      <c r="C17" s="237" t="s">
        <v>272</v>
      </c>
      <c r="D17" s="242">
        <f>IFERROR(ROUND('АССОИ (техфайл)'!D14,4),0)</f>
        <v>3000</v>
      </c>
      <c r="E17" s="242">
        <f>IFERROR(ROUND('АССОИ (техфайл)'!V14,4),0)</f>
        <v>3000</v>
      </c>
      <c r="F17" s="242">
        <f>IFERROR(ROUND('АССОИ (техфайл)'!W14,4),0)</f>
        <v>0</v>
      </c>
      <c r="G17" s="242">
        <f>IFERROR(ROUND('АССОИ (техфайл)'!X14,4),0)</f>
        <v>0</v>
      </c>
      <c r="H17" s="242">
        <f>IFERROR(ROUND('АССОИ (техфайл)'!Y14,4),0)</f>
        <v>0</v>
      </c>
      <c r="I17" s="242">
        <f>IFERROR(ROUND('АССОИ (техфайл)'!P14,4),0)</f>
        <v>0</v>
      </c>
      <c r="J17" s="242">
        <f>IFERROR(ROUND('АССОИ (техфайл)'!Z14,4),0)</f>
        <v>0</v>
      </c>
      <c r="K17" s="242">
        <f>IFERROR(ROUND('АССОИ (техфайл)'!AA14,4),0)</f>
        <v>0</v>
      </c>
      <c r="L17" s="242">
        <f>IFERROR(ROUND('АССОИ (техфайл)'!AB14,4),0)</f>
        <v>0</v>
      </c>
      <c r="M17" s="242">
        <f>IFERROR(ROUND('АССОИ (техфайл)'!AC14,4),0)</f>
        <v>0</v>
      </c>
      <c r="N17" s="238">
        <v>1</v>
      </c>
    </row>
    <row r="18" spans="1:14" x14ac:dyDescent="0.25">
      <c r="A18" s="236" t="s">
        <v>364</v>
      </c>
      <c r="B18" s="237">
        <v>119</v>
      </c>
      <c r="C18" s="237" t="s">
        <v>273</v>
      </c>
      <c r="D18" s="242">
        <f>IFERROR(ROUND('АССОИ (техфайл)'!D15,4),0)</f>
        <v>2000</v>
      </c>
      <c r="E18" s="242">
        <f>IFERROR(ROUND('АССОИ (техфайл)'!V15,4),0)</f>
        <v>2000</v>
      </c>
      <c r="F18" s="242">
        <f>IFERROR(ROUND('АССОИ (техфайл)'!W15,4),0)</f>
        <v>0</v>
      </c>
      <c r="G18" s="242">
        <f>IFERROR(ROUND('АССОИ (техфайл)'!X15,4),0)</f>
        <v>0</v>
      </c>
      <c r="H18" s="242">
        <f>IFERROR(ROUND('АССОИ (техфайл)'!Y15,4),0)</f>
        <v>0</v>
      </c>
      <c r="I18" s="242">
        <f>IFERROR(ROUND('АССОИ (техфайл)'!P15,4),0)</f>
        <v>0</v>
      </c>
      <c r="J18" s="242">
        <f>IFERROR(ROUND('АССОИ (техфайл)'!Z15,4),0)</f>
        <v>0</v>
      </c>
      <c r="K18" s="242">
        <f>IFERROR(ROUND('АССОИ (техфайл)'!AA15,4),0)</f>
        <v>0</v>
      </c>
      <c r="L18" s="242">
        <f>IFERROR(ROUND('АССОИ (техфайл)'!AB15,4),0)</f>
        <v>0</v>
      </c>
      <c r="M18" s="242">
        <f>IFERROR(ROUND('АССОИ (техфайл)'!AC15,4),0)</f>
        <v>0</v>
      </c>
      <c r="N18" s="238">
        <v>1</v>
      </c>
    </row>
    <row r="19" spans="1:14" x14ac:dyDescent="0.25">
      <c r="A19" s="236" t="s">
        <v>365</v>
      </c>
      <c r="B19" s="237">
        <v>1191</v>
      </c>
      <c r="C19" s="237" t="s">
        <v>274</v>
      </c>
      <c r="D19" s="242">
        <f>IFERROR(ROUND('АССОИ (техфайл)'!D16,4),0)</f>
        <v>22000</v>
      </c>
      <c r="E19" s="242">
        <f>IFERROR(ROUND('АССОИ (техфайл)'!V16,4),0)</f>
        <v>22000</v>
      </c>
      <c r="F19" s="242">
        <f>IFERROR(ROUND('АССОИ (техфайл)'!W16,4),0)</f>
        <v>0</v>
      </c>
      <c r="G19" s="242">
        <f>IFERROR(ROUND('АССОИ (техфайл)'!X16,4),0)</f>
        <v>0</v>
      </c>
      <c r="H19" s="242">
        <f>IFERROR(ROUND('АССОИ (техфайл)'!Y16,4),0)</f>
        <v>0</v>
      </c>
      <c r="I19" s="242">
        <f>IFERROR(ROUND('АССОИ (техфайл)'!P16,4),0)</f>
        <v>0</v>
      </c>
      <c r="J19" s="242">
        <f>IFERROR(ROUND('АССОИ (техфайл)'!Z16,4),0)</f>
        <v>0</v>
      </c>
      <c r="K19" s="242">
        <f>IFERROR(ROUND('АССОИ (техфайл)'!AA16,4),0)</f>
        <v>0</v>
      </c>
      <c r="L19" s="242">
        <f>IFERROR(ROUND('АССОИ (техфайл)'!AB16,4),0)</f>
        <v>0</v>
      </c>
      <c r="M19" s="242">
        <f>IFERROR(ROUND('АССОИ (техфайл)'!AC16,4),0)</f>
        <v>0</v>
      </c>
      <c r="N19" s="238">
        <v>1</v>
      </c>
    </row>
    <row r="20" spans="1:14" x14ac:dyDescent="0.25">
      <c r="A20" s="233" t="s">
        <v>366</v>
      </c>
      <c r="B20" s="234">
        <v>120</v>
      </c>
      <c r="C20" s="234" t="s">
        <v>276</v>
      </c>
      <c r="D20" s="234"/>
      <c r="E20" s="234"/>
      <c r="F20" s="234"/>
      <c r="G20" s="234"/>
      <c r="H20" s="234"/>
      <c r="I20" s="234"/>
      <c r="J20" s="234"/>
      <c r="K20" s="234"/>
      <c r="L20" s="234"/>
      <c r="M20" s="234"/>
      <c r="N20" s="235"/>
    </row>
    <row r="21" spans="1:14" ht="22.5" x14ac:dyDescent="0.25">
      <c r="A21" s="233" t="s">
        <v>367</v>
      </c>
      <c r="B21" s="234">
        <v>121</v>
      </c>
      <c r="C21" s="234" t="s">
        <v>269</v>
      </c>
      <c r="D21" s="234"/>
      <c r="E21" s="234"/>
      <c r="F21" s="234"/>
      <c r="G21" s="234"/>
      <c r="H21" s="234"/>
      <c r="I21" s="234"/>
      <c r="J21" s="234"/>
      <c r="K21" s="234"/>
      <c r="L21" s="234"/>
      <c r="M21" s="234"/>
      <c r="N21" s="235"/>
    </row>
    <row r="22" spans="1:14" x14ac:dyDescent="0.25">
      <c r="A22" s="236" t="s">
        <v>368</v>
      </c>
      <c r="B22" s="237">
        <v>122</v>
      </c>
      <c r="C22" s="237" t="s">
        <v>256</v>
      </c>
      <c r="D22" s="242">
        <f>IFERROR(ROUND('АССОИ (техфайл)'!D19,4),0)</f>
        <v>3200</v>
      </c>
      <c r="E22" s="242">
        <f>IFERROR(ROUND('АССОИ (техфайл)'!V19,4),0)</f>
        <v>3200</v>
      </c>
      <c r="F22" s="242">
        <f>IFERROR(ROUND('АССОИ (техфайл)'!W19,4),0)</f>
        <v>0</v>
      </c>
      <c r="G22" s="242">
        <f>IFERROR(ROUND('АССОИ (техфайл)'!X19,4),0)</f>
        <v>0</v>
      </c>
      <c r="H22" s="242">
        <f>IFERROR(ROUND('АССОИ (техфайл)'!Y19,4),0)</f>
        <v>0</v>
      </c>
      <c r="I22" s="242">
        <f>IFERROR(ROUND('АССОИ (техфайл)'!P19,4),0)</f>
        <v>0</v>
      </c>
      <c r="J22" s="242">
        <f>IFERROR(ROUND('АССОИ (техфайл)'!Z19,4),0)</f>
        <v>0</v>
      </c>
      <c r="K22" s="242">
        <f>IFERROR(ROUND('АССОИ (техфайл)'!AA19,4),0)</f>
        <v>0</v>
      </c>
      <c r="L22" s="242">
        <f>IFERROR(ROUND('АССОИ (техфайл)'!AB19,4),0)</f>
        <v>0</v>
      </c>
      <c r="M22" s="242">
        <f>IFERROR(ROUND('АССОИ (техфайл)'!AC19,4),0)</f>
        <v>0</v>
      </c>
      <c r="N22" s="238">
        <v>1</v>
      </c>
    </row>
    <row r="23" spans="1:14" x14ac:dyDescent="0.25">
      <c r="A23" s="236" t="s">
        <v>369</v>
      </c>
      <c r="B23" s="237">
        <v>123</v>
      </c>
      <c r="C23" s="237" t="s">
        <v>257</v>
      </c>
      <c r="D23" s="242">
        <f>IFERROR(ROUND('АССОИ (техфайл)'!D20,4),0)</f>
        <v>37</v>
      </c>
      <c r="E23" s="242">
        <f>IFERROR(ROUND('АССОИ (техфайл)'!V20,4),0)</f>
        <v>37</v>
      </c>
      <c r="F23" s="242">
        <f>IFERROR(ROUND('АССОИ (техфайл)'!W20,4),0)</f>
        <v>0</v>
      </c>
      <c r="G23" s="242">
        <f>IFERROR(ROUND('АССОИ (техфайл)'!X20,4),0)</f>
        <v>0</v>
      </c>
      <c r="H23" s="242">
        <f>IFERROR(ROUND('АССОИ (техфайл)'!Y20,4),0)</f>
        <v>0</v>
      </c>
      <c r="I23" s="242">
        <f>IFERROR(ROUND('АССОИ (техфайл)'!P20,4),0)</f>
        <v>0</v>
      </c>
      <c r="J23" s="242">
        <f>IFERROR(ROUND('АССОИ (техфайл)'!Z20,4),0)</f>
        <v>0</v>
      </c>
      <c r="K23" s="242">
        <f>IFERROR(ROUND('АССОИ (техфайл)'!AA20,4),0)</f>
        <v>0</v>
      </c>
      <c r="L23" s="242">
        <f>IFERROR(ROUND('АССОИ (техфайл)'!AB20,4),0)</f>
        <v>0</v>
      </c>
      <c r="M23" s="242">
        <f>IFERROR(ROUND('АССОИ (техфайл)'!AC20,4),0)</f>
        <v>0</v>
      </c>
      <c r="N23" s="238">
        <v>1</v>
      </c>
    </row>
    <row r="24" spans="1:14" ht="22.5" x14ac:dyDescent="0.25">
      <c r="A24" s="233" t="s">
        <v>370</v>
      </c>
      <c r="B24" s="234">
        <v>126</v>
      </c>
      <c r="C24" s="234" t="s">
        <v>275</v>
      </c>
      <c r="D24" s="234"/>
      <c r="E24" s="234"/>
      <c r="F24" s="234"/>
      <c r="G24" s="234"/>
      <c r="H24" s="234"/>
      <c r="I24" s="234"/>
      <c r="J24" s="234"/>
      <c r="K24" s="234"/>
      <c r="L24" s="234"/>
      <c r="M24" s="234"/>
      <c r="N24" s="235"/>
    </row>
    <row r="25" spans="1:14" x14ac:dyDescent="0.25">
      <c r="A25" s="236" t="s">
        <v>371</v>
      </c>
      <c r="B25" s="237">
        <v>127</v>
      </c>
      <c r="C25" s="237" t="s">
        <v>256</v>
      </c>
      <c r="D25" s="242">
        <f>IFERROR(ROUND('АССОИ (техфайл)'!D22,4),0)</f>
        <v>3200</v>
      </c>
      <c r="E25" s="242">
        <f>IFERROR(ROUND('АССОИ (техфайл)'!V22,4),0)</f>
        <v>3200</v>
      </c>
      <c r="F25" s="242">
        <f>IFERROR(ROUND('АССОИ (техфайл)'!W22,4),0)</f>
        <v>0</v>
      </c>
      <c r="G25" s="242">
        <f>IFERROR(ROUND('АССОИ (техфайл)'!X22,4),0)</f>
        <v>0</v>
      </c>
      <c r="H25" s="242">
        <f>IFERROR(ROUND('АССОИ (техфайл)'!Y22,4),0)</f>
        <v>0</v>
      </c>
      <c r="I25" s="242">
        <f>IFERROR(ROUND('АССОИ (техфайл)'!P22,4),0)</f>
        <v>0</v>
      </c>
      <c r="J25" s="242">
        <f>IFERROR(ROUND('АССОИ (техфайл)'!Z22,4),0)</f>
        <v>0</v>
      </c>
      <c r="K25" s="242">
        <f>IFERROR(ROUND('АССОИ (техфайл)'!AA22,4),0)</f>
        <v>0</v>
      </c>
      <c r="L25" s="242">
        <f>IFERROR(ROUND('АССОИ (техфайл)'!AB22,4),0)</f>
        <v>0</v>
      </c>
      <c r="M25" s="242">
        <f>IFERROR(ROUND('АССОИ (техфайл)'!AC22,4),0)</f>
        <v>0</v>
      </c>
      <c r="N25" s="238">
        <v>1</v>
      </c>
    </row>
    <row r="26" spans="1:14" x14ac:dyDescent="0.25">
      <c r="A26" s="236" t="s">
        <v>372</v>
      </c>
      <c r="B26" s="237">
        <v>128</v>
      </c>
      <c r="C26" s="237" t="s">
        <v>257</v>
      </c>
      <c r="D26" s="242">
        <f>IFERROR(ROUND('АССОИ (техфайл)'!D23,4),0)</f>
        <v>37</v>
      </c>
      <c r="E26" s="242">
        <f>IFERROR(ROUND('АССОИ (техфайл)'!V23,4),0)</f>
        <v>37</v>
      </c>
      <c r="F26" s="242">
        <f>IFERROR(ROUND('АССОИ (техфайл)'!W23,4),0)</f>
        <v>0</v>
      </c>
      <c r="G26" s="242">
        <f>IFERROR(ROUND('АССОИ (техфайл)'!X23,4),0)</f>
        <v>0</v>
      </c>
      <c r="H26" s="242">
        <f>IFERROR(ROUND('АССОИ (техфайл)'!Y23,4),0)</f>
        <v>0</v>
      </c>
      <c r="I26" s="242">
        <f>IFERROR(ROUND('АССОИ (техфайл)'!P23,4),0)</f>
        <v>0</v>
      </c>
      <c r="J26" s="242">
        <f>IFERROR(ROUND('АССОИ (техфайл)'!Z23,4),0)</f>
        <v>0</v>
      </c>
      <c r="K26" s="242">
        <f>IFERROR(ROUND('АССОИ (техфайл)'!AA23,4),0)</f>
        <v>0</v>
      </c>
      <c r="L26" s="242">
        <f>IFERROR(ROUND('АССОИ (техфайл)'!AB23,4),0)</f>
        <v>0</v>
      </c>
      <c r="M26" s="242">
        <f>IFERROR(ROUND('АССОИ (техфайл)'!AC23,4),0)</f>
        <v>0</v>
      </c>
      <c r="N26" s="238">
        <v>1</v>
      </c>
    </row>
    <row r="27" spans="1:14" x14ac:dyDescent="0.25">
      <c r="A27" s="233" t="s">
        <v>373</v>
      </c>
      <c r="B27" s="234">
        <v>130</v>
      </c>
      <c r="C27" s="234" t="s">
        <v>278</v>
      </c>
      <c r="D27" s="234"/>
      <c r="E27" s="234"/>
      <c r="F27" s="234"/>
      <c r="G27" s="234"/>
      <c r="H27" s="234"/>
      <c r="I27" s="234"/>
      <c r="J27" s="234"/>
      <c r="K27" s="234"/>
      <c r="L27" s="234"/>
      <c r="M27" s="234"/>
      <c r="N27" s="235"/>
    </row>
    <row r="28" spans="1:14" ht="22.5" x14ac:dyDescent="0.25">
      <c r="A28" s="233" t="s">
        <v>374</v>
      </c>
      <c r="B28" s="234">
        <v>131</v>
      </c>
      <c r="C28" s="234" t="s">
        <v>269</v>
      </c>
      <c r="D28" s="234"/>
      <c r="E28" s="234"/>
      <c r="F28" s="234"/>
      <c r="G28" s="234"/>
      <c r="H28" s="234"/>
      <c r="I28" s="234"/>
      <c r="J28" s="234"/>
      <c r="K28" s="234"/>
      <c r="L28" s="234"/>
      <c r="M28" s="234"/>
      <c r="N28" s="235"/>
    </row>
    <row r="29" spans="1:14" x14ac:dyDescent="0.25">
      <c r="A29" s="236" t="s">
        <v>375</v>
      </c>
      <c r="B29" s="237">
        <v>132</v>
      </c>
      <c r="C29" s="237" t="s">
        <v>279</v>
      </c>
      <c r="D29" s="242">
        <f>IFERROR(ROUND('АССОИ (техфайл)'!D26,4),0)</f>
        <v>63</v>
      </c>
      <c r="E29" s="242">
        <f>IFERROR(ROUND('АССОИ (техфайл)'!V26,4),0)</f>
        <v>63</v>
      </c>
      <c r="F29" s="242">
        <f>IFERROR(ROUND('АССОИ (техфайл)'!W26,4),0)</f>
        <v>0</v>
      </c>
      <c r="G29" s="242">
        <f>IFERROR(ROUND('АССОИ (техфайл)'!X26,4),0)</f>
        <v>0</v>
      </c>
      <c r="H29" s="242">
        <f>IFERROR(ROUND('АССОИ (техфайл)'!Y26,4),0)</f>
        <v>0</v>
      </c>
      <c r="I29" s="242">
        <f>IFERROR(ROUND('АССОИ (техфайл)'!P26,4),0)</f>
        <v>0</v>
      </c>
      <c r="J29" s="242">
        <f>IFERROR(ROUND('АССОИ (техфайл)'!Z26,4),0)</f>
        <v>0</v>
      </c>
      <c r="K29" s="242">
        <f>IFERROR(ROUND('АССОИ (техфайл)'!AA26,4),0)</f>
        <v>0</v>
      </c>
      <c r="L29" s="242">
        <f>IFERROR(ROUND('АССОИ (техфайл)'!AB26,4),0)</f>
        <v>0</v>
      </c>
      <c r="M29" s="242">
        <f>IFERROR(ROUND('АССОИ (техфайл)'!AC26,4),0)</f>
        <v>0</v>
      </c>
      <c r="N29" s="238">
        <v>1</v>
      </c>
    </row>
    <row r="30" spans="1:14" x14ac:dyDescent="0.25">
      <c r="A30" s="236" t="s">
        <v>376</v>
      </c>
      <c r="B30" s="237">
        <v>133</v>
      </c>
      <c r="C30" s="237" t="s">
        <v>170</v>
      </c>
      <c r="D30" s="242">
        <f>IFERROR(ROUND('АССОИ (техфайл)'!D27,4),0)</f>
        <v>60</v>
      </c>
      <c r="E30" s="242">
        <f>IFERROR(ROUND('АССОИ (техфайл)'!V27,4),0)</f>
        <v>60</v>
      </c>
      <c r="F30" s="242">
        <f>IFERROR(ROUND('АССОИ (техфайл)'!W27,4),0)</f>
        <v>0</v>
      </c>
      <c r="G30" s="242">
        <f>IFERROR(ROUND('АССОИ (техфайл)'!X27,4),0)</f>
        <v>0</v>
      </c>
      <c r="H30" s="242">
        <f>IFERROR(ROUND('АССОИ (техфайл)'!Y27,4),0)</f>
        <v>0</v>
      </c>
      <c r="I30" s="242">
        <f>IFERROR(ROUND('АССОИ (техфайл)'!P27,4),0)</f>
        <v>0</v>
      </c>
      <c r="J30" s="242">
        <f>IFERROR(ROUND('АССОИ (техфайл)'!Z27,4),0)</f>
        <v>0</v>
      </c>
      <c r="K30" s="242">
        <f>IFERROR(ROUND('АССОИ (техфайл)'!AA27,4),0)</f>
        <v>0</v>
      </c>
      <c r="L30" s="242">
        <f>IFERROR(ROUND('АССОИ (техфайл)'!AB27,4),0)</f>
        <v>0</v>
      </c>
      <c r="M30" s="242">
        <f>IFERROR(ROUND('АССОИ (техфайл)'!AC27,4),0)</f>
        <v>0</v>
      </c>
      <c r="N30" s="238">
        <v>1</v>
      </c>
    </row>
    <row r="31" spans="1:14" x14ac:dyDescent="0.25">
      <c r="A31" s="236" t="s">
        <v>377</v>
      </c>
      <c r="B31" s="237">
        <v>134</v>
      </c>
      <c r="C31" s="237" t="s">
        <v>282</v>
      </c>
      <c r="D31" s="242">
        <f>IFERROR(ROUND('АССОИ (техфайл)'!D28,4),0)</f>
        <v>0.6</v>
      </c>
      <c r="E31" s="242">
        <f>IFERROR(ROUND('АССОИ (техфайл)'!V28,4),0)</f>
        <v>0.6</v>
      </c>
      <c r="F31" s="242">
        <f>IFERROR(ROUND('АССОИ (техфайл)'!W28,4),0)</f>
        <v>0</v>
      </c>
      <c r="G31" s="242">
        <f>IFERROR(ROUND('АССОИ (техфайл)'!X28,4),0)</f>
        <v>0</v>
      </c>
      <c r="H31" s="242">
        <f>IFERROR(ROUND('АССОИ (техфайл)'!Y28,4),0)</f>
        <v>0</v>
      </c>
      <c r="I31" s="242">
        <f>IFERROR(ROUND('АССОИ (техфайл)'!P28,4),0)</f>
        <v>0</v>
      </c>
      <c r="J31" s="242">
        <f>IFERROR(ROUND('АССОИ (техфайл)'!Z28,4),0)</f>
        <v>0</v>
      </c>
      <c r="K31" s="242">
        <f>IFERROR(ROUND('АССОИ (техфайл)'!AA28,4),0)</f>
        <v>0</v>
      </c>
      <c r="L31" s="242">
        <f>IFERROR(ROUND('АССОИ (техфайл)'!AB28,4),0)</f>
        <v>0</v>
      </c>
      <c r="M31" s="242">
        <f>IFERROR(ROUND('АССОИ (техфайл)'!AC28,4),0)</f>
        <v>0</v>
      </c>
      <c r="N31" s="238">
        <v>1</v>
      </c>
    </row>
    <row r="32" spans="1:14" x14ac:dyDescent="0.25">
      <c r="A32" s="236" t="s">
        <v>378</v>
      </c>
      <c r="B32" s="237">
        <v>1341</v>
      </c>
      <c r="C32" s="237" t="s">
        <v>323</v>
      </c>
      <c r="D32" s="242">
        <f>IFERROR(ROUND('АССОИ (техфайл)'!D29,4),0)</f>
        <v>100</v>
      </c>
      <c r="E32" s="242">
        <f>IFERROR(ROUND('АССОИ (техфайл)'!V29,4),0)</f>
        <v>100</v>
      </c>
      <c r="F32" s="242">
        <f>IFERROR(ROUND('АССОИ (техфайл)'!W29,4),0)</f>
        <v>0</v>
      </c>
      <c r="G32" s="242">
        <f>IFERROR(ROUND('АССОИ (техфайл)'!X29,4),0)</f>
        <v>0</v>
      </c>
      <c r="H32" s="242">
        <f>IFERROR(ROUND('АССОИ (техфайл)'!Y29,4),0)</f>
        <v>0</v>
      </c>
      <c r="I32" s="242">
        <f>IFERROR(ROUND('АССОИ (техфайл)'!P29,4),0)</f>
        <v>0</v>
      </c>
      <c r="J32" s="242">
        <f>IFERROR(ROUND('АССОИ (техфайл)'!Z29,4),0)</f>
        <v>0</v>
      </c>
      <c r="K32" s="242">
        <f>IFERROR(ROUND('АССОИ (техфайл)'!AA29,4),0)</f>
        <v>0</v>
      </c>
      <c r="L32" s="242">
        <f>IFERROR(ROUND('АССОИ (техфайл)'!AB29,4),0)</f>
        <v>0</v>
      </c>
      <c r="M32" s="242">
        <f>IFERROR(ROUND('АССОИ (техфайл)'!AC29,4),0)</f>
        <v>0</v>
      </c>
      <c r="N32" s="238">
        <v>1</v>
      </c>
    </row>
    <row r="33" spans="1:14" x14ac:dyDescent="0.25">
      <c r="A33" s="236" t="s">
        <v>379</v>
      </c>
      <c r="B33" s="237">
        <v>135</v>
      </c>
      <c r="C33" s="237" t="s">
        <v>284</v>
      </c>
      <c r="D33" s="242">
        <f>IFERROR(ROUND('АССОИ (техфайл)'!D30,4),0)</f>
        <v>0.12759999999999999</v>
      </c>
      <c r="E33" s="242">
        <f>IFERROR(ROUND('АССОИ (техфайл)'!V30,4),0)</f>
        <v>0.12759999999999999</v>
      </c>
      <c r="F33" s="242">
        <f>IFERROR(ROUND('АССОИ (техфайл)'!W30,4),0)</f>
        <v>0</v>
      </c>
      <c r="G33" s="242">
        <f>IFERROR(ROUND('АССОИ (техфайл)'!X30,4),0)</f>
        <v>0</v>
      </c>
      <c r="H33" s="242">
        <f>IFERROR(ROUND('АССОИ (техфайл)'!Y30,4),0)</f>
        <v>0</v>
      </c>
      <c r="I33" s="242">
        <f>IFERROR(ROUND('АССОИ (техфайл)'!P30,4),0)</f>
        <v>0</v>
      </c>
      <c r="J33" s="242">
        <f>IFERROR(ROUND('АССОИ (техфайл)'!Z30,4),0)</f>
        <v>0</v>
      </c>
      <c r="K33" s="242">
        <f>IFERROR(ROUND('АССОИ (техфайл)'!AA30,4),0)</f>
        <v>0</v>
      </c>
      <c r="L33" s="242">
        <f>IFERROR(ROUND('АССОИ (техфайл)'!AB30,4),0)</f>
        <v>0</v>
      </c>
      <c r="M33" s="242">
        <f>IFERROR(ROUND('АССОИ (техфайл)'!AC30,4),0)</f>
        <v>0</v>
      </c>
      <c r="N33" s="238">
        <v>1</v>
      </c>
    </row>
    <row r="34" spans="1:14" x14ac:dyDescent="0.25">
      <c r="A34" s="236" t="s">
        <v>380</v>
      </c>
      <c r="B34" s="237">
        <v>1351</v>
      </c>
      <c r="C34" s="237" t="s">
        <v>324</v>
      </c>
      <c r="D34" s="242">
        <f>IFERROR(ROUND('АССОИ (техфайл)'!D31,4),0)</f>
        <v>470</v>
      </c>
      <c r="E34" s="242">
        <f>IFERROR(ROUND('АССОИ (техфайл)'!V31,4),0)</f>
        <v>470</v>
      </c>
      <c r="F34" s="242">
        <f>IFERROR(ROUND('АССОИ (техфайл)'!W31,4),0)</f>
        <v>0</v>
      </c>
      <c r="G34" s="242">
        <f>IFERROR(ROUND('АССОИ (техфайл)'!X31,4),0)</f>
        <v>0</v>
      </c>
      <c r="H34" s="242">
        <f>IFERROR(ROUND('АССОИ (техфайл)'!Y31,4),0)</f>
        <v>0</v>
      </c>
      <c r="I34" s="242">
        <f>IFERROR(ROUND('АССОИ (техфайл)'!P31,4),0)</f>
        <v>0</v>
      </c>
      <c r="J34" s="242">
        <f>IFERROR(ROUND('АССОИ (техфайл)'!Z31,4),0)</f>
        <v>0</v>
      </c>
      <c r="K34" s="242">
        <f>IFERROR(ROUND('АССОИ (техфайл)'!AA31,4),0)</f>
        <v>0</v>
      </c>
      <c r="L34" s="242">
        <f>IFERROR(ROUND('АССОИ (техфайл)'!AB31,4),0)</f>
        <v>0</v>
      </c>
      <c r="M34" s="242">
        <f>IFERROR(ROUND('АССОИ (техфайл)'!AC31,4),0)</f>
        <v>0</v>
      </c>
      <c r="N34" s="238">
        <v>1</v>
      </c>
    </row>
    <row r="35" spans="1:14" ht="22.5" x14ac:dyDescent="0.25">
      <c r="A35" s="233" t="s">
        <v>381</v>
      </c>
      <c r="B35" s="234">
        <v>136</v>
      </c>
      <c r="C35" s="234" t="s">
        <v>275</v>
      </c>
      <c r="D35" s="234"/>
      <c r="E35" s="234"/>
      <c r="F35" s="234"/>
      <c r="G35" s="234"/>
      <c r="H35" s="234"/>
      <c r="I35" s="234"/>
      <c r="J35" s="234"/>
      <c r="K35" s="234"/>
      <c r="L35" s="234"/>
      <c r="M35" s="234"/>
      <c r="N35" s="235"/>
    </row>
    <row r="36" spans="1:14" x14ac:dyDescent="0.25">
      <c r="A36" s="236" t="s">
        <v>382</v>
      </c>
      <c r="B36" s="237">
        <v>137</v>
      </c>
      <c r="C36" s="237" t="s">
        <v>279</v>
      </c>
      <c r="D36" s="242">
        <f>IFERROR(ROUND('АССОИ (техфайл)'!D33,4),0)</f>
        <v>63</v>
      </c>
      <c r="E36" s="242">
        <f>IFERROR(ROUND('АССОИ (техфайл)'!V33,4),0)</f>
        <v>63</v>
      </c>
      <c r="F36" s="242">
        <f>IFERROR(ROUND('АССОИ (техфайл)'!W33,4),0)</f>
        <v>0</v>
      </c>
      <c r="G36" s="242">
        <f>IFERROR(ROUND('АССОИ (техфайл)'!X33,4),0)</f>
        <v>0</v>
      </c>
      <c r="H36" s="242">
        <f>IFERROR(ROUND('АССОИ (техфайл)'!Y33,4),0)</f>
        <v>0</v>
      </c>
      <c r="I36" s="242">
        <f>IFERROR(ROUND('АССОИ (техфайл)'!P33,4),0)</f>
        <v>0</v>
      </c>
      <c r="J36" s="242">
        <f>IFERROR(ROUND('АССОИ (техфайл)'!Z33,4),0)</f>
        <v>0</v>
      </c>
      <c r="K36" s="242">
        <f>IFERROR(ROUND('АССОИ (техфайл)'!AA33,4),0)</f>
        <v>0</v>
      </c>
      <c r="L36" s="242">
        <f>IFERROR(ROUND('АССОИ (техфайл)'!AB33,4),0)</f>
        <v>0</v>
      </c>
      <c r="M36" s="242">
        <f>IFERROR(ROUND('АССОИ (техфайл)'!AC33,4),0)</f>
        <v>0</v>
      </c>
      <c r="N36" s="238">
        <v>1</v>
      </c>
    </row>
    <row r="37" spans="1:14" x14ac:dyDescent="0.25">
      <c r="A37" s="236" t="s">
        <v>383</v>
      </c>
      <c r="B37" s="237">
        <v>138</v>
      </c>
      <c r="C37" s="237" t="s">
        <v>170</v>
      </c>
      <c r="D37" s="242">
        <f>IFERROR(ROUND('АССОИ (техфайл)'!D34,4),0)</f>
        <v>60</v>
      </c>
      <c r="E37" s="242">
        <f>IFERROR(ROUND('АССОИ (техфайл)'!V34,4),0)</f>
        <v>60</v>
      </c>
      <c r="F37" s="242">
        <f>IFERROR(ROUND('АССОИ (техфайл)'!W34,4),0)</f>
        <v>0</v>
      </c>
      <c r="G37" s="242">
        <f>IFERROR(ROUND('АССОИ (техфайл)'!X34,4),0)</f>
        <v>0</v>
      </c>
      <c r="H37" s="242">
        <f>IFERROR(ROUND('АССОИ (техфайл)'!Y34,4),0)</f>
        <v>0</v>
      </c>
      <c r="I37" s="242">
        <f>IFERROR(ROUND('АССОИ (техфайл)'!P34,4),0)</f>
        <v>0</v>
      </c>
      <c r="J37" s="242">
        <f>IFERROR(ROUND('АССОИ (техфайл)'!Z34,4),0)</f>
        <v>0</v>
      </c>
      <c r="K37" s="242">
        <f>IFERROR(ROUND('АССОИ (техфайл)'!AA34,4),0)</f>
        <v>0</v>
      </c>
      <c r="L37" s="242">
        <f>IFERROR(ROUND('АССОИ (техфайл)'!AB34,4),0)</f>
        <v>0</v>
      </c>
      <c r="M37" s="242">
        <f>IFERROR(ROUND('АССОИ (техфайл)'!AC34,4),0)</f>
        <v>0</v>
      </c>
      <c r="N37" s="238">
        <v>1</v>
      </c>
    </row>
    <row r="38" spans="1:14" x14ac:dyDescent="0.25">
      <c r="A38" s="236" t="s">
        <v>384</v>
      </c>
      <c r="B38" s="237">
        <v>139</v>
      </c>
      <c r="C38" s="237" t="s">
        <v>282</v>
      </c>
      <c r="D38" s="242">
        <f>IFERROR(ROUND('АССОИ (техфайл)'!D35,4),0)</f>
        <v>0.6</v>
      </c>
      <c r="E38" s="242">
        <f>IFERROR(ROUND('АССОИ (техфайл)'!V35,4),0)</f>
        <v>0.6</v>
      </c>
      <c r="F38" s="242">
        <f>IFERROR(ROUND('АССОИ (техфайл)'!W35,4),0)</f>
        <v>0</v>
      </c>
      <c r="G38" s="242">
        <f>IFERROR(ROUND('АССОИ (техфайл)'!X35,4),0)</f>
        <v>0</v>
      </c>
      <c r="H38" s="242">
        <f>IFERROR(ROUND('АССОИ (техфайл)'!Y35,4),0)</f>
        <v>0</v>
      </c>
      <c r="I38" s="242">
        <f>IFERROR(ROUND('АССОИ (техфайл)'!P35,4),0)</f>
        <v>0</v>
      </c>
      <c r="J38" s="242">
        <f>IFERROR(ROUND('АССОИ (техфайл)'!Z35,4),0)</f>
        <v>0</v>
      </c>
      <c r="K38" s="242">
        <f>IFERROR(ROUND('АССОИ (техфайл)'!AA35,4),0)</f>
        <v>0</v>
      </c>
      <c r="L38" s="242">
        <f>IFERROR(ROUND('АССОИ (техфайл)'!AB35,4),0)</f>
        <v>0</v>
      </c>
      <c r="M38" s="242">
        <f>IFERROR(ROUND('АССОИ (техфайл)'!AC35,4),0)</f>
        <v>0</v>
      </c>
      <c r="N38" s="238">
        <v>1</v>
      </c>
    </row>
    <row r="39" spans="1:14" x14ac:dyDescent="0.25">
      <c r="A39" s="236" t="s">
        <v>385</v>
      </c>
      <c r="B39" s="237">
        <v>1391</v>
      </c>
      <c r="C39" s="237" t="s">
        <v>323</v>
      </c>
      <c r="D39" s="242">
        <f>IFERROR(ROUND('АССОИ (техфайл)'!D36,4),0)</f>
        <v>100</v>
      </c>
      <c r="E39" s="242">
        <f>IFERROR(ROUND('АССОИ (техфайл)'!V36,4),0)</f>
        <v>100</v>
      </c>
      <c r="F39" s="242">
        <f>IFERROR(ROUND('АССОИ (техфайл)'!W36,4),0)</f>
        <v>0</v>
      </c>
      <c r="G39" s="242">
        <f>IFERROR(ROUND('АССОИ (техфайл)'!X36,4),0)</f>
        <v>0</v>
      </c>
      <c r="H39" s="242">
        <f>IFERROR(ROUND('АССОИ (техфайл)'!Y36,4),0)</f>
        <v>0</v>
      </c>
      <c r="I39" s="242">
        <f>IFERROR(ROUND('АССОИ (техфайл)'!P36,4),0)</f>
        <v>0</v>
      </c>
      <c r="J39" s="242">
        <f>IFERROR(ROUND('АССОИ (техфайл)'!Z36,4),0)</f>
        <v>0</v>
      </c>
      <c r="K39" s="242">
        <f>IFERROR(ROUND('АССОИ (техфайл)'!AA36,4),0)</f>
        <v>0</v>
      </c>
      <c r="L39" s="242">
        <f>IFERROR(ROUND('АССОИ (техфайл)'!AB36,4),0)</f>
        <v>0</v>
      </c>
      <c r="M39" s="242">
        <f>IFERROR(ROUND('АССОИ (техфайл)'!AC36,4),0)</f>
        <v>0</v>
      </c>
      <c r="N39" s="238">
        <v>1</v>
      </c>
    </row>
    <row r="40" spans="1:14" x14ac:dyDescent="0.25">
      <c r="A40" s="236" t="s">
        <v>386</v>
      </c>
      <c r="B40" s="237">
        <v>1401</v>
      </c>
      <c r="C40" s="237" t="s">
        <v>284</v>
      </c>
      <c r="D40" s="242">
        <f>IFERROR(ROUND('АССОИ (техфайл)'!D37,4),0)</f>
        <v>0.12759999999999999</v>
      </c>
      <c r="E40" s="242">
        <f>IFERROR(ROUND('АССОИ (техфайл)'!V37,4),0)</f>
        <v>0.12759999999999999</v>
      </c>
      <c r="F40" s="242">
        <f>IFERROR(ROUND('АССОИ (техфайл)'!W37,4),0)</f>
        <v>0</v>
      </c>
      <c r="G40" s="242">
        <f>IFERROR(ROUND('АССОИ (техфайл)'!X37,4),0)</f>
        <v>0</v>
      </c>
      <c r="H40" s="242">
        <f>IFERROR(ROUND('АССОИ (техфайл)'!Y37,4),0)</f>
        <v>0</v>
      </c>
      <c r="I40" s="242">
        <f>IFERROR(ROUND('АССОИ (техфайл)'!P37,4),0)</f>
        <v>0</v>
      </c>
      <c r="J40" s="242">
        <f>IFERROR(ROUND('АССОИ (техфайл)'!Z37,4),0)</f>
        <v>0</v>
      </c>
      <c r="K40" s="242">
        <f>IFERROR(ROUND('АССОИ (техфайл)'!AA37,4),0)</f>
        <v>0</v>
      </c>
      <c r="L40" s="242">
        <f>IFERROR(ROUND('АССОИ (техфайл)'!AB37,4),0)</f>
        <v>0</v>
      </c>
      <c r="M40" s="242">
        <f>IFERROR(ROUND('АССОИ (техфайл)'!AC37,4),0)</f>
        <v>0</v>
      </c>
      <c r="N40" s="238">
        <v>1</v>
      </c>
    </row>
    <row r="41" spans="1:14" ht="15.75" thickBot="1" x14ac:dyDescent="0.3">
      <c r="A41" s="239" t="s">
        <v>387</v>
      </c>
      <c r="B41" s="240">
        <v>14011</v>
      </c>
      <c r="C41" s="240" t="s">
        <v>324</v>
      </c>
      <c r="D41" s="243">
        <f>IFERROR(ROUND('АССОИ (техфайл)'!D38,4),0)</f>
        <v>470</v>
      </c>
      <c r="E41" s="243">
        <f>IFERROR(ROUND('АССОИ (техфайл)'!V38,4),0)</f>
        <v>470</v>
      </c>
      <c r="F41" s="243">
        <f>IFERROR(ROUND('АССОИ (техфайл)'!W38,4),0)</f>
        <v>0</v>
      </c>
      <c r="G41" s="243">
        <f>IFERROR(ROUND('АССОИ (техфайл)'!X38,4),0)</f>
        <v>0</v>
      </c>
      <c r="H41" s="243">
        <f>IFERROR(ROUND('АССОИ (техфайл)'!Y38,4),0)</f>
        <v>0</v>
      </c>
      <c r="I41" s="243">
        <f>IFERROR(ROUND('АССОИ (техфайл)'!P38,4),0)</f>
        <v>0</v>
      </c>
      <c r="J41" s="243">
        <f>IFERROR(ROUND('АССОИ (техфайл)'!Z38,4),0)</f>
        <v>0</v>
      </c>
      <c r="K41" s="243">
        <f>IFERROR(ROUND('АССОИ (техфайл)'!AA38,4),0)</f>
        <v>0</v>
      </c>
      <c r="L41" s="243">
        <f>IFERROR(ROUND('АССОИ (техфайл)'!AB38,4),0)</f>
        <v>0</v>
      </c>
      <c r="M41" s="243">
        <f>IFERROR(ROUND('АССОИ (техфайл)'!AC38,4),0)</f>
        <v>0</v>
      </c>
      <c r="N41" s="241">
        <v>1</v>
      </c>
    </row>
  </sheetData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A6A6A6"/>
  </sheetPr>
  <dimension ref="A1:O41"/>
  <sheetViews>
    <sheetView topLeftCell="C1" workbookViewId="0">
      <selection activeCell="Q12" sqref="Q12"/>
    </sheetView>
  </sheetViews>
  <sheetFormatPr defaultRowHeight="15" x14ac:dyDescent="0.25"/>
  <cols>
    <col min="1" max="1" width="24" customWidth="1"/>
    <col min="3" max="3" width="22.28515625" customWidth="1"/>
    <col min="15" max="15" width="17" bestFit="1" customWidth="1"/>
  </cols>
  <sheetData>
    <row r="1" spans="1:15" ht="15.75" thickBot="1" x14ac:dyDescent="0.3">
      <c r="A1" s="226" t="s">
        <v>346</v>
      </c>
      <c r="D1" s="244" t="s">
        <v>163</v>
      </c>
      <c r="E1" s="244" t="s">
        <v>163</v>
      </c>
      <c r="F1" s="244"/>
      <c r="G1" s="244"/>
      <c r="H1" s="244"/>
      <c r="I1" s="244"/>
      <c r="J1" s="244"/>
      <c r="K1" s="244"/>
      <c r="L1" s="244"/>
    </row>
    <row r="2" spans="1:15" ht="23.25" thickBot="1" x14ac:dyDescent="0.3">
      <c r="A2" s="226" t="s">
        <v>347</v>
      </c>
      <c r="D2" s="228" t="s">
        <v>388</v>
      </c>
      <c r="E2" s="228" t="s">
        <v>501</v>
      </c>
      <c r="F2" s="228" t="s">
        <v>502</v>
      </c>
      <c r="G2" s="228" t="s">
        <v>503</v>
      </c>
      <c r="H2" s="228" t="s">
        <v>504</v>
      </c>
      <c r="I2" s="228" t="s">
        <v>505</v>
      </c>
      <c r="J2" s="228" t="s">
        <v>506</v>
      </c>
      <c r="K2" s="228" t="s">
        <v>507</v>
      </c>
      <c r="L2" s="228" t="s">
        <v>508</v>
      </c>
    </row>
    <row r="3" spans="1:15" ht="22.5" x14ac:dyDescent="0.25">
      <c r="A3" s="227" t="s">
        <v>348</v>
      </c>
      <c r="B3" s="228" t="s">
        <v>262</v>
      </c>
      <c r="C3" s="228" t="s">
        <v>263</v>
      </c>
      <c r="D3" s="228">
        <v>251</v>
      </c>
      <c r="E3" s="228">
        <v>251</v>
      </c>
      <c r="F3" s="228">
        <v>110</v>
      </c>
      <c r="G3" s="228">
        <v>111</v>
      </c>
      <c r="H3" s="228">
        <v>112</v>
      </c>
      <c r="I3" s="228">
        <v>44</v>
      </c>
      <c r="J3" s="228">
        <v>210</v>
      </c>
      <c r="K3" s="228">
        <v>211</v>
      </c>
      <c r="L3" s="228">
        <v>4</v>
      </c>
      <c r="M3" s="229" t="s">
        <v>349</v>
      </c>
    </row>
    <row r="4" spans="1:15" x14ac:dyDescent="0.25">
      <c r="A4" s="230" t="s">
        <v>350</v>
      </c>
      <c r="B4" s="231"/>
      <c r="C4" s="231"/>
      <c r="D4" s="231">
        <v>445</v>
      </c>
      <c r="E4" s="231">
        <v>445</v>
      </c>
      <c r="F4" s="231">
        <v>445</v>
      </c>
      <c r="G4" s="231">
        <v>445</v>
      </c>
      <c r="H4" s="231">
        <v>445</v>
      </c>
      <c r="I4" s="231">
        <v>445</v>
      </c>
      <c r="J4" s="231">
        <v>445</v>
      </c>
      <c r="K4" s="231">
        <v>445</v>
      </c>
      <c r="L4" s="231">
        <v>445</v>
      </c>
      <c r="M4" s="232"/>
    </row>
    <row r="5" spans="1:15" x14ac:dyDescent="0.25">
      <c r="A5" s="230" t="s">
        <v>351</v>
      </c>
      <c r="B5" s="231"/>
      <c r="C5" s="231"/>
      <c r="D5" s="231">
        <v>2021</v>
      </c>
      <c r="E5" s="231">
        <v>2021</v>
      </c>
      <c r="F5" s="231">
        <v>2021</v>
      </c>
      <c r="G5" s="231">
        <v>2021</v>
      </c>
      <c r="H5" s="231">
        <v>2021</v>
      </c>
      <c r="I5" s="231">
        <v>2021</v>
      </c>
      <c r="J5" s="231">
        <v>2021</v>
      </c>
      <c r="K5" s="231">
        <v>2021</v>
      </c>
      <c r="L5" s="231">
        <v>2021</v>
      </c>
      <c r="M5" s="232"/>
    </row>
    <row r="6" spans="1:15" x14ac:dyDescent="0.25">
      <c r="A6" s="230" t="s">
        <v>352</v>
      </c>
      <c r="B6" s="231"/>
      <c r="C6" s="231"/>
      <c r="D6" s="231" t="str">
        <f>IF(D1="",D3,"")</f>
        <v/>
      </c>
      <c r="E6" s="231" t="str">
        <f t="shared" ref="E6:L6" si="0">IF(E1="",E3,"")</f>
        <v/>
      </c>
      <c r="F6" s="231">
        <f>IF(F1="",F3,"")</f>
        <v>110</v>
      </c>
      <c r="G6" s="231">
        <f t="shared" si="0"/>
        <v>111</v>
      </c>
      <c r="H6" s="245">
        <f t="shared" si="0"/>
        <v>112</v>
      </c>
      <c r="I6" s="231">
        <f t="shared" si="0"/>
        <v>44</v>
      </c>
      <c r="J6" s="231">
        <f t="shared" si="0"/>
        <v>210</v>
      </c>
      <c r="K6" s="231">
        <f t="shared" si="0"/>
        <v>211</v>
      </c>
      <c r="L6" s="231">
        <f t="shared" si="0"/>
        <v>4</v>
      </c>
      <c r="M6" s="232"/>
      <c r="O6" t="s">
        <v>398</v>
      </c>
    </row>
    <row r="7" spans="1:15" x14ac:dyDescent="0.25">
      <c r="A7" s="233" t="s">
        <v>353</v>
      </c>
      <c r="B7" s="234"/>
      <c r="C7" s="234" t="s">
        <v>265</v>
      </c>
      <c r="D7" s="234"/>
      <c r="E7" s="234"/>
      <c r="F7" s="234"/>
      <c r="G7" s="234"/>
      <c r="H7" s="234"/>
      <c r="I7" s="234"/>
      <c r="J7" s="234"/>
      <c r="K7" s="234"/>
      <c r="L7" s="234"/>
      <c r="M7" s="235"/>
    </row>
    <row r="8" spans="1:15" x14ac:dyDescent="0.25">
      <c r="A8" s="233" t="s">
        <v>354</v>
      </c>
      <c r="B8" s="234">
        <v>100</v>
      </c>
      <c r="C8" s="234" t="s">
        <v>267</v>
      </c>
      <c r="D8" s="234"/>
      <c r="E8" s="234"/>
      <c r="F8" s="234"/>
      <c r="G8" s="234"/>
      <c r="H8" s="234"/>
      <c r="I8" s="234"/>
      <c r="J8" s="234"/>
      <c r="K8" s="234"/>
      <c r="L8" s="234"/>
      <c r="M8" s="235"/>
    </row>
    <row r="9" spans="1:15" ht="22.5" x14ac:dyDescent="0.25">
      <c r="A9" s="233" t="s">
        <v>355</v>
      </c>
      <c r="B9" s="234">
        <v>110</v>
      </c>
      <c r="C9" s="234" t="s">
        <v>268</v>
      </c>
      <c r="D9" s="234"/>
      <c r="E9" s="234"/>
      <c r="F9" s="234"/>
      <c r="G9" s="234"/>
      <c r="H9" s="234"/>
      <c r="I9" s="234"/>
      <c r="J9" s="234"/>
      <c r="K9" s="234"/>
      <c r="L9" s="234"/>
      <c r="M9" s="235"/>
    </row>
    <row r="10" spans="1:15" ht="22.5" x14ac:dyDescent="0.25">
      <c r="A10" s="233" t="s">
        <v>356</v>
      </c>
      <c r="B10" s="234">
        <v>111</v>
      </c>
      <c r="C10" s="234" t="s">
        <v>269</v>
      </c>
      <c r="D10" s="234"/>
      <c r="E10" s="234"/>
      <c r="F10" s="255"/>
      <c r="G10" s="255"/>
      <c r="H10" s="255"/>
      <c r="I10" s="255"/>
      <c r="J10" s="255"/>
      <c r="K10" s="255"/>
      <c r="L10" s="234"/>
      <c r="M10" s="235"/>
    </row>
    <row r="11" spans="1:15" x14ac:dyDescent="0.25">
      <c r="A11" s="236" t="s">
        <v>357</v>
      </c>
      <c r="B11" s="237">
        <v>112</v>
      </c>
      <c r="C11" s="237" t="s">
        <v>270</v>
      </c>
      <c r="D11" s="242">
        <f>IFERROR(ROUND('АССОИ (техфайл)'!D8,4),0)</f>
        <v>8000</v>
      </c>
      <c r="E11" s="242">
        <f>IFERROR(ROUND('АССОИ (техфайл)'!D8,4),0)</f>
        <v>8000</v>
      </c>
      <c r="F11" s="242">
        <f>IFERROR(ROUND('АССОИ (техфайл)'!AG8,4),0)</f>
        <v>0</v>
      </c>
      <c r="G11" s="242">
        <f>IFERROR(ROUND('АССОИ (техфайл)'!AH8,4),0)</f>
        <v>0</v>
      </c>
      <c r="H11" s="242">
        <f>IFERROR(ROUND('АССОИ (техфайл)'!AI8,4),0)</f>
        <v>0</v>
      </c>
      <c r="I11" s="242">
        <f>IFERROR(ROUND('АССОИ (техфайл)'!AJ8,4),0)</f>
        <v>0</v>
      </c>
      <c r="J11" s="242">
        <f>IFERROR(ROUND('АССОИ (техфайл)'!AK8,4),0)</f>
        <v>0</v>
      </c>
      <c r="K11" s="242">
        <f>IFERROR(ROUND('АССОИ (техфайл)'!AL8,4),0)</f>
        <v>0</v>
      </c>
      <c r="L11" s="242">
        <f>IFERROR(ROUND('АССОИ (техфайл)'!AM8,4),0)</f>
        <v>0</v>
      </c>
      <c r="M11" s="238">
        <v>1</v>
      </c>
    </row>
    <row r="12" spans="1:15" x14ac:dyDescent="0.25">
      <c r="A12" s="236" t="s">
        <v>358</v>
      </c>
      <c r="B12" s="237">
        <v>113</v>
      </c>
      <c r="C12" s="237" t="s">
        <v>272</v>
      </c>
      <c r="D12" s="242">
        <f>IFERROR(ROUND('АССОИ (техфайл)'!D9,4),0)</f>
        <v>3000</v>
      </c>
      <c r="E12" s="242">
        <f>IFERROR(ROUND('АССОИ (техфайл)'!D9,4),0)</f>
        <v>3000</v>
      </c>
      <c r="F12" s="242">
        <f>IFERROR(ROUND('АССОИ (техфайл)'!AG9,4),0)</f>
        <v>0</v>
      </c>
      <c r="G12" s="242">
        <f>IFERROR(ROUND('АССОИ (техфайл)'!AH9,4),0)</f>
        <v>0</v>
      </c>
      <c r="H12" s="242">
        <f>IFERROR(ROUND('АССОИ (техфайл)'!AI9,4),0)</f>
        <v>0</v>
      </c>
      <c r="I12" s="242">
        <f>IFERROR(ROUND('АССОИ (техфайл)'!AJ9,4),0)</f>
        <v>0</v>
      </c>
      <c r="J12" s="242">
        <f>IFERROR(ROUND('АССОИ (техфайл)'!AK9,4),0)</f>
        <v>0</v>
      </c>
      <c r="K12" s="242">
        <f>IFERROR(ROUND('АССОИ (техфайл)'!AL9,4),0)</f>
        <v>0</v>
      </c>
      <c r="L12" s="242">
        <f>IFERROR(ROUND('АССОИ (техфайл)'!AM9,4),0)</f>
        <v>0</v>
      </c>
      <c r="M12" s="238">
        <v>1</v>
      </c>
    </row>
    <row r="13" spans="1:15" x14ac:dyDescent="0.25">
      <c r="A13" s="236" t="s">
        <v>359</v>
      </c>
      <c r="B13" s="237">
        <v>114</v>
      </c>
      <c r="C13" s="237" t="s">
        <v>273</v>
      </c>
      <c r="D13" s="242">
        <f>IFERROR(ROUND('АССОИ (техфайл)'!D10,4),0)</f>
        <v>2000</v>
      </c>
      <c r="E13" s="242">
        <f>IFERROR(ROUND('АССОИ (техфайл)'!D10,4),0)</f>
        <v>2000</v>
      </c>
      <c r="F13" s="242">
        <f>IFERROR(ROUND('АССОИ (техфайл)'!AG10,4),0)</f>
        <v>0</v>
      </c>
      <c r="G13" s="242">
        <f>IFERROR(ROUND('АССОИ (техфайл)'!AH10,4),0)</f>
        <v>0</v>
      </c>
      <c r="H13" s="242">
        <f>IFERROR(ROUND('АССОИ (техфайл)'!AI10,4),0)</f>
        <v>0</v>
      </c>
      <c r="I13" s="242">
        <f>IFERROR(ROUND('АССОИ (техфайл)'!AJ10,4),0)</f>
        <v>0</v>
      </c>
      <c r="J13" s="242">
        <f>IFERROR(ROUND('АССОИ (техфайл)'!AK10,4),0)</f>
        <v>0</v>
      </c>
      <c r="K13" s="242">
        <f>IFERROR(ROUND('АССОИ (техфайл)'!AL10,4),0)</f>
        <v>0</v>
      </c>
      <c r="L13" s="242">
        <f>IFERROR(ROUND('АССОИ (техфайл)'!AM10,4),0)</f>
        <v>0</v>
      </c>
      <c r="M13" s="238">
        <v>1</v>
      </c>
    </row>
    <row r="14" spans="1:15" x14ac:dyDescent="0.25">
      <c r="A14" s="236" t="s">
        <v>360</v>
      </c>
      <c r="B14" s="237">
        <v>115</v>
      </c>
      <c r="C14" s="237" t="s">
        <v>274</v>
      </c>
      <c r="D14" s="242">
        <f>IFERROR(ROUND('АССОИ (техфайл)'!D11,4),0)</f>
        <v>22000</v>
      </c>
      <c r="E14" s="242">
        <f>IFERROR(ROUND('АССОИ (техфайл)'!D11,4),0)</f>
        <v>22000</v>
      </c>
      <c r="F14" s="242">
        <f>IFERROR(ROUND('АССОИ (техфайл)'!AG11,4),0)</f>
        <v>0</v>
      </c>
      <c r="G14" s="242">
        <f>IFERROR(ROUND('АССОИ (техфайл)'!AH11,4),0)</f>
        <v>0</v>
      </c>
      <c r="H14" s="242">
        <f>IFERROR(ROUND('АССОИ (техфайл)'!AI11,4),0)</f>
        <v>0</v>
      </c>
      <c r="I14" s="242">
        <f>IFERROR(ROUND('АССОИ (техфайл)'!AJ11,4),0)</f>
        <v>0</v>
      </c>
      <c r="J14" s="242">
        <f>IFERROR(ROUND('АССОИ (техфайл)'!AK11,4),0)</f>
        <v>0</v>
      </c>
      <c r="K14" s="242">
        <f>IFERROR(ROUND('АССОИ (техфайл)'!AL11,4),0)</f>
        <v>0</v>
      </c>
      <c r="L14" s="242">
        <f>IFERROR(ROUND('АССОИ (техфайл)'!AM11,4),0)</f>
        <v>0</v>
      </c>
      <c r="M14" s="238">
        <v>1</v>
      </c>
    </row>
    <row r="15" spans="1:15" ht="22.5" x14ac:dyDescent="0.25">
      <c r="A15" s="233" t="s">
        <v>361</v>
      </c>
      <c r="B15" s="234">
        <v>116</v>
      </c>
      <c r="C15" s="234" t="s">
        <v>275</v>
      </c>
      <c r="D15" s="234"/>
      <c r="E15" s="234"/>
      <c r="F15" s="234"/>
      <c r="G15" s="234"/>
      <c r="H15" s="234"/>
      <c r="I15" s="234"/>
      <c r="J15" s="234"/>
      <c r="K15" s="234"/>
      <c r="L15" s="234"/>
      <c r="M15" s="235"/>
    </row>
    <row r="16" spans="1:15" x14ac:dyDescent="0.25">
      <c r="A16" s="236" t="s">
        <v>362</v>
      </c>
      <c r="B16" s="237">
        <v>117</v>
      </c>
      <c r="C16" s="237" t="s">
        <v>270</v>
      </c>
      <c r="D16" s="242">
        <f>IFERROR(ROUND('АССОИ (техфайл)'!D13,4),0)</f>
        <v>8000</v>
      </c>
      <c r="E16" s="242">
        <f>IFERROR(ROUND('АССОИ (техфайл)'!D13,4),0)</f>
        <v>8000</v>
      </c>
      <c r="F16" s="242">
        <f>IFERROR(ROUND('АССОИ (техфайл)'!AG13,4),0)</f>
        <v>0</v>
      </c>
      <c r="G16" s="242">
        <f>IFERROR(ROUND('АССОИ (техфайл)'!AH13,4),0)</f>
        <v>0</v>
      </c>
      <c r="H16" s="242">
        <f>IFERROR(ROUND('АССОИ (техфайл)'!AI13,4),0)</f>
        <v>0</v>
      </c>
      <c r="I16" s="242">
        <f>IFERROR(ROUND('АССОИ (техфайл)'!AJ13,4),0)</f>
        <v>0</v>
      </c>
      <c r="J16" s="242">
        <f>IFERROR(ROUND('АССОИ (техфайл)'!AK13,4),0)</f>
        <v>0</v>
      </c>
      <c r="K16" s="242">
        <f>IFERROR(ROUND('АССОИ (техфайл)'!AL13,4),0)</f>
        <v>0</v>
      </c>
      <c r="L16" s="242">
        <f>IFERROR(ROUND('АССОИ (техфайл)'!AM13,4),0)</f>
        <v>0</v>
      </c>
      <c r="M16" s="238">
        <v>1</v>
      </c>
    </row>
    <row r="17" spans="1:13" x14ac:dyDescent="0.25">
      <c r="A17" s="236" t="s">
        <v>363</v>
      </c>
      <c r="B17" s="237">
        <v>118</v>
      </c>
      <c r="C17" s="237" t="s">
        <v>272</v>
      </c>
      <c r="D17" s="242">
        <f>IFERROR(ROUND('АССОИ (техфайл)'!D14,4),0)</f>
        <v>3000</v>
      </c>
      <c r="E17" s="242">
        <f>IFERROR(ROUND('АССОИ (техфайл)'!D14,4),0)</f>
        <v>3000</v>
      </c>
      <c r="F17" s="242">
        <f>IFERROR(ROUND('АССОИ (техфайл)'!AG14,4),0)</f>
        <v>0</v>
      </c>
      <c r="G17" s="242">
        <f>IFERROR(ROUND('АССОИ (техфайл)'!AH14,4),0)</f>
        <v>0</v>
      </c>
      <c r="H17" s="242">
        <f>IFERROR(ROUND('АССОИ (техфайл)'!AI14,4),0)</f>
        <v>0</v>
      </c>
      <c r="I17" s="242">
        <f>IFERROR(ROUND('АССОИ (техфайл)'!AJ14,4),0)</f>
        <v>0</v>
      </c>
      <c r="J17" s="242">
        <f>IFERROR(ROUND('АССОИ (техфайл)'!AK14,4),0)</f>
        <v>0</v>
      </c>
      <c r="K17" s="242">
        <f>IFERROR(ROUND('АССОИ (техфайл)'!AL14,4),0)</f>
        <v>0</v>
      </c>
      <c r="L17" s="242">
        <f>IFERROR(ROUND('АССОИ (техфайл)'!AM14,4),0)</f>
        <v>0</v>
      </c>
      <c r="M17" s="238">
        <v>1</v>
      </c>
    </row>
    <row r="18" spans="1:13" x14ac:dyDescent="0.25">
      <c r="A18" s="236" t="s">
        <v>364</v>
      </c>
      <c r="B18" s="237">
        <v>119</v>
      </c>
      <c r="C18" s="237" t="s">
        <v>273</v>
      </c>
      <c r="D18" s="242">
        <f>IFERROR(ROUND('АССОИ (техфайл)'!D15,4),0)</f>
        <v>2000</v>
      </c>
      <c r="E18" s="242">
        <f>IFERROR(ROUND('АССОИ (техфайл)'!D15,4),0)</f>
        <v>2000</v>
      </c>
      <c r="F18" s="242">
        <f>IFERROR(ROUND('АССОИ (техфайл)'!AG15,4),0)</f>
        <v>0</v>
      </c>
      <c r="G18" s="242">
        <f>IFERROR(ROUND('АССОИ (техфайл)'!AH15,4),0)</f>
        <v>0</v>
      </c>
      <c r="H18" s="242">
        <f>IFERROR(ROUND('АССОИ (техфайл)'!AI15,4),0)</f>
        <v>0</v>
      </c>
      <c r="I18" s="242">
        <f>IFERROR(ROUND('АССОИ (техфайл)'!AJ15,4),0)</f>
        <v>0</v>
      </c>
      <c r="J18" s="242">
        <f>IFERROR(ROUND('АССОИ (техфайл)'!AK15,4),0)</f>
        <v>0</v>
      </c>
      <c r="K18" s="242">
        <f>IFERROR(ROUND('АССОИ (техфайл)'!AL15,4),0)</f>
        <v>0</v>
      </c>
      <c r="L18" s="242">
        <f>IFERROR(ROUND('АССОИ (техфайл)'!AM15,4),0)</f>
        <v>0</v>
      </c>
      <c r="M18" s="238">
        <v>1</v>
      </c>
    </row>
    <row r="19" spans="1:13" x14ac:dyDescent="0.25">
      <c r="A19" s="236" t="s">
        <v>365</v>
      </c>
      <c r="B19" s="237">
        <v>1191</v>
      </c>
      <c r="C19" s="237" t="s">
        <v>274</v>
      </c>
      <c r="D19" s="242">
        <f>IFERROR(ROUND('АССОИ (техфайл)'!D16,4),0)</f>
        <v>22000</v>
      </c>
      <c r="E19" s="242">
        <f>IFERROR(ROUND('АССОИ (техфайл)'!D16,4),0)</f>
        <v>22000</v>
      </c>
      <c r="F19" s="242">
        <f>IFERROR(ROUND('АССОИ (техфайл)'!AG16,4),0)</f>
        <v>0</v>
      </c>
      <c r="G19" s="242">
        <f>IFERROR(ROUND('АССОИ (техфайл)'!AH16,4),0)</f>
        <v>0</v>
      </c>
      <c r="H19" s="242">
        <f>IFERROR(ROUND('АССОИ (техфайл)'!AI16,4),0)</f>
        <v>0</v>
      </c>
      <c r="I19" s="242">
        <f>IFERROR(ROUND('АССОИ (техфайл)'!AJ16,4),0)</f>
        <v>0</v>
      </c>
      <c r="J19" s="242">
        <f>IFERROR(ROUND('АССОИ (техфайл)'!AK16,4),0)</f>
        <v>0</v>
      </c>
      <c r="K19" s="242">
        <f>IFERROR(ROUND('АССОИ (техфайл)'!AL16,4),0)</f>
        <v>0</v>
      </c>
      <c r="L19" s="242">
        <f>IFERROR(ROUND('АССОИ (техфайл)'!AM16,4),0)</f>
        <v>0</v>
      </c>
      <c r="M19" s="238">
        <v>1</v>
      </c>
    </row>
    <row r="20" spans="1:13" x14ac:dyDescent="0.25">
      <c r="A20" s="233" t="s">
        <v>366</v>
      </c>
      <c r="B20" s="234">
        <v>120</v>
      </c>
      <c r="C20" s="234" t="s">
        <v>276</v>
      </c>
      <c r="D20" s="234"/>
      <c r="E20" s="234"/>
      <c r="F20" s="234"/>
      <c r="G20" s="234"/>
      <c r="H20" s="234"/>
      <c r="I20" s="234"/>
      <c r="J20" s="234"/>
      <c r="K20" s="234"/>
      <c r="L20" s="234"/>
      <c r="M20" s="235"/>
    </row>
    <row r="21" spans="1:13" ht="22.5" x14ac:dyDescent="0.25">
      <c r="A21" s="233" t="s">
        <v>367</v>
      </c>
      <c r="B21" s="234">
        <v>121</v>
      </c>
      <c r="C21" s="234" t="s">
        <v>269</v>
      </c>
      <c r="D21" s="234"/>
      <c r="E21" s="234"/>
      <c r="F21" s="234"/>
      <c r="G21" s="234"/>
      <c r="H21" s="234"/>
      <c r="I21" s="234"/>
      <c r="J21" s="234"/>
      <c r="K21" s="234"/>
      <c r="L21" s="234"/>
      <c r="M21" s="235"/>
    </row>
    <row r="22" spans="1:13" x14ac:dyDescent="0.25">
      <c r="A22" s="236" t="s">
        <v>368</v>
      </c>
      <c r="B22" s="237">
        <v>122</v>
      </c>
      <c r="C22" s="237" t="s">
        <v>256</v>
      </c>
      <c r="D22" s="242">
        <f>IFERROR(ROUND('АССОИ (техфайл)'!D19,4),0)</f>
        <v>3200</v>
      </c>
      <c r="E22" s="242">
        <f>IFERROR(ROUND('АССОИ (техфайл)'!D19,4),0)</f>
        <v>3200</v>
      </c>
      <c r="F22" s="242">
        <f>IFERROR(ROUND('АССОИ (техфайл)'!AG19,4),0)</f>
        <v>0</v>
      </c>
      <c r="G22" s="242">
        <f>IFERROR(ROUND('АССОИ (техфайл)'!AH19,4),0)</f>
        <v>0</v>
      </c>
      <c r="H22" s="242">
        <f>IFERROR(ROUND('АССОИ (техфайл)'!AI19,4),0)</f>
        <v>0</v>
      </c>
      <c r="I22" s="242">
        <f>IFERROR(ROUND('АССОИ (техфайл)'!AJ19,4),0)</f>
        <v>0</v>
      </c>
      <c r="J22" s="242">
        <f>IFERROR(ROUND('АССОИ (техфайл)'!AK19,4),0)</f>
        <v>0</v>
      </c>
      <c r="K22" s="242">
        <f>IFERROR(ROUND('АССОИ (техфайл)'!AL19,4),0)</f>
        <v>0</v>
      </c>
      <c r="L22" s="242">
        <f>IFERROR(ROUND('АССОИ (техфайл)'!AM19,4),0)</f>
        <v>0</v>
      </c>
      <c r="M22" s="238">
        <v>1</v>
      </c>
    </row>
    <row r="23" spans="1:13" x14ac:dyDescent="0.25">
      <c r="A23" s="236" t="s">
        <v>369</v>
      </c>
      <c r="B23" s="237">
        <v>123</v>
      </c>
      <c r="C23" s="237" t="s">
        <v>257</v>
      </c>
      <c r="D23" s="242">
        <f>IFERROR(ROUND('АССОИ (техфайл)'!D20,4),0)</f>
        <v>37</v>
      </c>
      <c r="E23" s="242">
        <f>IFERROR(ROUND('АССОИ (техфайл)'!D20,4),0)</f>
        <v>37</v>
      </c>
      <c r="F23" s="242">
        <f>IFERROR(ROUND('АССОИ (техфайл)'!AG20,4),0)</f>
        <v>0</v>
      </c>
      <c r="G23" s="242">
        <f>IFERROR(ROUND('АССОИ (техфайл)'!AH20,4),0)</f>
        <v>0</v>
      </c>
      <c r="H23" s="242">
        <f>IFERROR(ROUND('АССОИ (техфайл)'!AI20,4),0)</f>
        <v>0</v>
      </c>
      <c r="I23" s="242">
        <f>IFERROR(ROUND('АССОИ (техфайл)'!AJ20,4),0)</f>
        <v>0</v>
      </c>
      <c r="J23" s="242">
        <f>IFERROR(ROUND('АССОИ (техфайл)'!AK20,4),0)</f>
        <v>0</v>
      </c>
      <c r="K23" s="242">
        <f>IFERROR(ROUND('АССОИ (техфайл)'!AL20,4),0)</f>
        <v>0</v>
      </c>
      <c r="L23" s="242">
        <f>IFERROR(ROUND('АССОИ (техфайл)'!AM20,4),0)</f>
        <v>0</v>
      </c>
      <c r="M23" s="238">
        <v>1</v>
      </c>
    </row>
    <row r="24" spans="1:13" ht="22.5" x14ac:dyDescent="0.25">
      <c r="A24" s="233" t="s">
        <v>370</v>
      </c>
      <c r="B24" s="234">
        <v>126</v>
      </c>
      <c r="C24" s="234" t="s">
        <v>275</v>
      </c>
      <c r="D24" s="234"/>
      <c r="E24" s="234"/>
      <c r="F24" s="234"/>
      <c r="G24" s="234"/>
      <c r="H24" s="234"/>
      <c r="I24" s="234"/>
      <c r="J24" s="234"/>
      <c r="K24" s="234"/>
      <c r="L24" s="234"/>
      <c r="M24" s="235"/>
    </row>
    <row r="25" spans="1:13" x14ac:dyDescent="0.25">
      <c r="A25" s="236" t="s">
        <v>371</v>
      </c>
      <c r="B25" s="237">
        <v>127</v>
      </c>
      <c r="C25" s="237" t="s">
        <v>256</v>
      </c>
      <c r="D25" s="242">
        <f>IFERROR(ROUND('АССОИ (техфайл)'!D22,4),0)</f>
        <v>3200</v>
      </c>
      <c r="E25" s="242">
        <f>IFERROR(ROUND('АССОИ (техфайл)'!D22,4),0)</f>
        <v>3200</v>
      </c>
      <c r="F25" s="242">
        <f>IFERROR(ROUND('АССОИ (техфайл)'!AG22,4),0)</f>
        <v>0</v>
      </c>
      <c r="G25" s="242">
        <f>IFERROR(ROUND('АССОИ (техфайл)'!AH22,4),0)</f>
        <v>0</v>
      </c>
      <c r="H25" s="242">
        <f>IFERROR(ROUND('АССОИ (техфайл)'!AI22,4),0)</f>
        <v>0</v>
      </c>
      <c r="I25" s="242">
        <f>IFERROR(ROUND('АССОИ (техфайл)'!AJ22,4),0)</f>
        <v>0</v>
      </c>
      <c r="J25" s="242">
        <f>IFERROR(ROUND('АССОИ (техфайл)'!AK22,4),0)</f>
        <v>0</v>
      </c>
      <c r="K25" s="242">
        <f>IFERROR(ROUND('АССОИ (техфайл)'!AL22,4),0)</f>
        <v>0</v>
      </c>
      <c r="L25" s="242">
        <f>IFERROR(ROUND('АССОИ (техфайл)'!AM22,4),0)</f>
        <v>0</v>
      </c>
      <c r="M25" s="238">
        <v>1</v>
      </c>
    </row>
    <row r="26" spans="1:13" x14ac:dyDescent="0.25">
      <c r="A26" s="236" t="s">
        <v>372</v>
      </c>
      <c r="B26" s="237">
        <v>128</v>
      </c>
      <c r="C26" s="237" t="s">
        <v>257</v>
      </c>
      <c r="D26" s="242">
        <f>IFERROR(ROUND('АССОИ (техфайл)'!D23,4),0)</f>
        <v>37</v>
      </c>
      <c r="E26" s="242">
        <f>IFERROR(ROUND('АССОИ (техфайл)'!D23,4),0)</f>
        <v>37</v>
      </c>
      <c r="F26" s="242">
        <f>IFERROR(ROUND('АССОИ (техфайл)'!AG23,4),0)</f>
        <v>0</v>
      </c>
      <c r="G26" s="242">
        <f>IFERROR(ROUND('АССОИ (техфайл)'!AH23,4),0)</f>
        <v>0</v>
      </c>
      <c r="H26" s="242">
        <f>IFERROR(ROUND('АССОИ (техфайл)'!AI23,4),0)</f>
        <v>0</v>
      </c>
      <c r="I26" s="242">
        <f>IFERROR(ROUND('АССОИ (техфайл)'!AJ23,4),0)</f>
        <v>0</v>
      </c>
      <c r="J26" s="242">
        <f>IFERROR(ROUND('АССОИ (техфайл)'!AK23,4),0)</f>
        <v>0</v>
      </c>
      <c r="K26" s="242">
        <f>IFERROR(ROUND('АССОИ (техфайл)'!AL23,4),0)</f>
        <v>0</v>
      </c>
      <c r="L26" s="242">
        <f>IFERROR(ROUND('АССОИ (техфайл)'!AM23,4),0)</f>
        <v>0</v>
      </c>
      <c r="M26" s="238">
        <v>1</v>
      </c>
    </row>
    <row r="27" spans="1:13" x14ac:dyDescent="0.25">
      <c r="A27" s="233" t="s">
        <v>373</v>
      </c>
      <c r="B27" s="234">
        <v>130</v>
      </c>
      <c r="C27" s="234" t="s">
        <v>278</v>
      </c>
      <c r="D27" s="234"/>
      <c r="E27" s="234"/>
      <c r="F27" s="234"/>
      <c r="G27" s="234"/>
      <c r="H27" s="234"/>
      <c r="I27" s="234"/>
      <c r="J27" s="234"/>
      <c r="K27" s="234"/>
      <c r="L27" s="234"/>
      <c r="M27" s="235"/>
    </row>
    <row r="28" spans="1:13" ht="22.5" x14ac:dyDescent="0.25">
      <c r="A28" s="233" t="s">
        <v>374</v>
      </c>
      <c r="B28" s="234">
        <v>131</v>
      </c>
      <c r="C28" s="234" t="s">
        <v>269</v>
      </c>
      <c r="D28" s="234"/>
      <c r="E28" s="234"/>
      <c r="F28" s="234"/>
      <c r="G28" s="234"/>
      <c r="H28" s="234"/>
      <c r="I28" s="234"/>
      <c r="J28" s="234"/>
      <c r="K28" s="234"/>
      <c r="L28" s="234"/>
      <c r="M28" s="235"/>
    </row>
    <row r="29" spans="1:13" x14ac:dyDescent="0.25">
      <c r="A29" s="236" t="s">
        <v>375</v>
      </c>
      <c r="B29" s="237">
        <v>132</v>
      </c>
      <c r="C29" s="237" t="s">
        <v>279</v>
      </c>
      <c r="D29" s="242">
        <f>IFERROR(ROUND('АССОИ (техфайл)'!D26,4),0)</f>
        <v>63</v>
      </c>
      <c r="E29" s="242">
        <f>IFERROR(ROUND('АССОИ (техфайл)'!D26,4),0)</f>
        <v>63</v>
      </c>
      <c r="F29" s="242">
        <f>IFERROR(ROUND('АССОИ (техфайл)'!AG26,4),0)</f>
        <v>0</v>
      </c>
      <c r="G29" s="242">
        <f>IFERROR(ROUND('АССОИ (техфайл)'!AH26,4),0)</f>
        <v>0</v>
      </c>
      <c r="H29" s="242">
        <f>IFERROR(ROUND('АССОИ (техфайл)'!AI26,4),0)</f>
        <v>0</v>
      </c>
      <c r="I29" s="242">
        <f>IFERROR(ROUND('АССОИ (техфайл)'!AJ26,4),0)</f>
        <v>0</v>
      </c>
      <c r="J29" s="242">
        <f>IFERROR(ROUND('АССОИ (техфайл)'!AK26,4),0)</f>
        <v>0</v>
      </c>
      <c r="K29" s="242">
        <f>IFERROR(ROUND('АССОИ (техфайл)'!AL26,4),0)</f>
        <v>0</v>
      </c>
      <c r="L29" s="242">
        <f>IFERROR(ROUND('АССОИ (техфайл)'!AM26,4),0)</f>
        <v>0</v>
      </c>
      <c r="M29" s="238">
        <v>1</v>
      </c>
    </row>
    <row r="30" spans="1:13" x14ac:dyDescent="0.25">
      <c r="A30" s="236" t="s">
        <v>376</v>
      </c>
      <c r="B30" s="237">
        <v>133</v>
      </c>
      <c r="C30" s="237" t="s">
        <v>170</v>
      </c>
      <c r="D30" s="242">
        <f>IFERROR(ROUND('АССОИ (техфайл)'!D27,4),0)</f>
        <v>60</v>
      </c>
      <c r="E30" s="242">
        <f>IFERROR(ROUND('АССОИ (техфайл)'!D27,4),0)</f>
        <v>60</v>
      </c>
      <c r="F30" s="242">
        <f>IFERROR(ROUND('АССОИ (техфайл)'!AG27,4),0)</f>
        <v>0</v>
      </c>
      <c r="G30" s="242">
        <f>IFERROR(ROUND('АССОИ (техфайл)'!AH27,4),0)</f>
        <v>0</v>
      </c>
      <c r="H30" s="242">
        <f>IFERROR(ROUND('АССОИ (техфайл)'!AI27,4),0)</f>
        <v>0</v>
      </c>
      <c r="I30" s="242">
        <f>IFERROR(ROUND('АССОИ (техфайл)'!AJ27,4),0)</f>
        <v>0</v>
      </c>
      <c r="J30" s="242">
        <f>IFERROR(ROUND('АССОИ (техфайл)'!AK27,4),0)</f>
        <v>0</v>
      </c>
      <c r="K30" s="242">
        <f>IFERROR(ROUND('АССОИ (техфайл)'!AL27,4),0)</f>
        <v>0</v>
      </c>
      <c r="L30" s="242">
        <f>IFERROR(ROUND('АССОИ (техфайл)'!AM27,4),0)</f>
        <v>0</v>
      </c>
      <c r="M30" s="238">
        <v>1</v>
      </c>
    </row>
    <row r="31" spans="1:13" x14ac:dyDescent="0.25">
      <c r="A31" s="236" t="s">
        <v>377</v>
      </c>
      <c r="B31" s="237">
        <v>134</v>
      </c>
      <c r="C31" s="237" t="s">
        <v>282</v>
      </c>
      <c r="D31" s="242">
        <f>IFERROR(ROUND('АССОИ (техфайл)'!D28,4),0)</f>
        <v>0.6</v>
      </c>
      <c r="E31" s="242">
        <f>IFERROR(ROUND('АССОИ (техфайл)'!D28,4),0)</f>
        <v>0.6</v>
      </c>
      <c r="F31" s="242">
        <f>IFERROR(ROUND('АССОИ (техфайл)'!AG28,4),0)</f>
        <v>0</v>
      </c>
      <c r="G31" s="242">
        <f>IFERROR(ROUND('АССОИ (техфайл)'!AH28,4),0)</f>
        <v>0</v>
      </c>
      <c r="H31" s="242">
        <f>IFERROR(ROUND('АССОИ (техфайл)'!AI28,4),0)</f>
        <v>0</v>
      </c>
      <c r="I31" s="242">
        <f>IFERROR(ROUND('АССОИ (техфайл)'!AJ28,4),0)</f>
        <v>0</v>
      </c>
      <c r="J31" s="242">
        <f>IFERROR(ROUND('АССОИ (техфайл)'!AK28,4),0)</f>
        <v>0</v>
      </c>
      <c r="K31" s="242">
        <f>IFERROR(ROUND('АССОИ (техфайл)'!AL28,4),0)</f>
        <v>0</v>
      </c>
      <c r="L31" s="242">
        <f>IFERROR(ROUND('АССОИ (техфайл)'!AM28,4),0)</f>
        <v>0</v>
      </c>
      <c r="M31" s="238">
        <v>1</v>
      </c>
    </row>
    <row r="32" spans="1:13" x14ac:dyDescent="0.25">
      <c r="A32" s="236" t="s">
        <v>378</v>
      </c>
      <c r="B32" s="237">
        <v>1341</v>
      </c>
      <c r="C32" s="237" t="s">
        <v>323</v>
      </c>
      <c r="D32" s="242">
        <f>IFERROR(ROUND('АССОИ (техфайл)'!D29,4),0)</f>
        <v>100</v>
      </c>
      <c r="E32" s="242">
        <f>IFERROR(ROUND('АССОИ (техфайл)'!D29,4),0)</f>
        <v>100</v>
      </c>
      <c r="F32" s="242">
        <f>IFERROR(ROUND('АССОИ (техфайл)'!AG29,4),0)</f>
        <v>0</v>
      </c>
      <c r="G32" s="242">
        <f>IFERROR(ROUND('АССОИ (техфайл)'!AH29,4),0)</f>
        <v>0</v>
      </c>
      <c r="H32" s="242">
        <f>IFERROR(ROUND('АССОИ (техфайл)'!AI29,4),0)</f>
        <v>0</v>
      </c>
      <c r="I32" s="242">
        <f>IFERROR(ROUND('АССОИ (техфайл)'!AJ29,4),0)</f>
        <v>0</v>
      </c>
      <c r="J32" s="242">
        <f>IFERROR(ROUND('АССОИ (техфайл)'!AK29,4),0)</f>
        <v>0</v>
      </c>
      <c r="K32" s="242">
        <f>IFERROR(ROUND('АССОИ (техфайл)'!AL29,4),0)</f>
        <v>0</v>
      </c>
      <c r="L32" s="242">
        <f>IFERROR(ROUND('АССОИ (техфайл)'!AM29,4),0)</f>
        <v>0</v>
      </c>
      <c r="M32" s="238">
        <v>1</v>
      </c>
    </row>
    <row r="33" spans="1:13" x14ac:dyDescent="0.25">
      <c r="A33" s="236" t="s">
        <v>379</v>
      </c>
      <c r="B33" s="237">
        <v>135</v>
      </c>
      <c r="C33" s="237" t="s">
        <v>284</v>
      </c>
      <c r="D33" s="242">
        <f>IFERROR(ROUND('АССОИ (техфайл)'!D30,4),0)</f>
        <v>0.12759999999999999</v>
      </c>
      <c r="E33" s="242">
        <f>IFERROR(ROUND('АССОИ (техфайл)'!D30,4),0)</f>
        <v>0.12759999999999999</v>
      </c>
      <c r="F33" s="242">
        <f>IFERROR(ROUND('АССОИ (техфайл)'!AG30,4),0)</f>
        <v>0</v>
      </c>
      <c r="G33" s="242">
        <f>IFERROR(ROUND('АССОИ (техфайл)'!AH30,4),0)</f>
        <v>0</v>
      </c>
      <c r="H33" s="242">
        <f>IFERROR(ROUND('АССОИ (техфайл)'!AI30,4),0)</f>
        <v>0</v>
      </c>
      <c r="I33" s="242">
        <f>IFERROR(ROUND('АССОИ (техфайл)'!AJ30,4),0)</f>
        <v>0</v>
      </c>
      <c r="J33" s="242">
        <f>IFERROR(ROUND('АССОИ (техфайл)'!AK30,4),0)</f>
        <v>0</v>
      </c>
      <c r="K33" s="242">
        <f>IFERROR(ROUND('АССОИ (техфайл)'!AL30,4),0)</f>
        <v>0</v>
      </c>
      <c r="L33" s="242">
        <f>IFERROR(ROUND('АССОИ (техфайл)'!AM30,4),0)</f>
        <v>0</v>
      </c>
      <c r="M33" s="238">
        <v>1</v>
      </c>
    </row>
    <row r="34" spans="1:13" x14ac:dyDescent="0.25">
      <c r="A34" s="236" t="s">
        <v>380</v>
      </c>
      <c r="B34" s="237">
        <v>1351</v>
      </c>
      <c r="C34" s="237" t="s">
        <v>324</v>
      </c>
      <c r="D34" s="242">
        <f>IFERROR(ROUND('АССОИ (техфайл)'!D31,4),0)</f>
        <v>470</v>
      </c>
      <c r="E34" s="242">
        <f>IFERROR(ROUND('АССОИ (техфайл)'!D31,4),0)</f>
        <v>470</v>
      </c>
      <c r="F34" s="242">
        <f>IFERROR(ROUND('АССОИ (техфайл)'!AG31,4),0)</f>
        <v>0</v>
      </c>
      <c r="G34" s="242">
        <f>IFERROR(ROUND('АССОИ (техфайл)'!AH31,4),0)</f>
        <v>0</v>
      </c>
      <c r="H34" s="242">
        <f>IFERROR(ROUND('АССОИ (техфайл)'!AI31,4),0)</f>
        <v>0</v>
      </c>
      <c r="I34" s="242">
        <f>IFERROR(ROUND('АССОИ (техфайл)'!AJ31,4),0)</f>
        <v>0</v>
      </c>
      <c r="J34" s="242">
        <f>IFERROR(ROUND('АССОИ (техфайл)'!AK31,4),0)</f>
        <v>0</v>
      </c>
      <c r="K34" s="242">
        <f>IFERROR(ROUND('АССОИ (техфайл)'!AL31,4),0)</f>
        <v>0</v>
      </c>
      <c r="L34" s="242">
        <f>IFERROR(ROUND('АССОИ (техфайл)'!AM31,4),0)</f>
        <v>0</v>
      </c>
      <c r="M34" s="238">
        <v>1</v>
      </c>
    </row>
    <row r="35" spans="1:13" ht="22.5" x14ac:dyDescent="0.25">
      <c r="A35" s="233" t="s">
        <v>381</v>
      </c>
      <c r="B35" s="234">
        <v>136</v>
      </c>
      <c r="C35" s="234" t="s">
        <v>275</v>
      </c>
      <c r="D35" s="234"/>
      <c r="E35" s="234"/>
      <c r="F35" s="234"/>
      <c r="G35" s="234"/>
      <c r="H35" s="234"/>
      <c r="I35" s="234"/>
      <c r="J35" s="234"/>
      <c r="K35" s="234"/>
      <c r="L35" s="234"/>
      <c r="M35" s="235"/>
    </row>
    <row r="36" spans="1:13" x14ac:dyDescent="0.25">
      <c r="A36" s="236" t="s">
        <v>382</v>
      </c>
      <c r="B36" s="237">
        <v>137</v>
      </c>
      <c r="C36" s="237" t="s">
        <v>279</v>
      </c>
      <c r="D36" s="242">
        <f>IFERROR(ROUND('АССОИ (техфайл)'!D33,4),0)</f>
        <v>63</v>
      </c>
      <c r="E36" s="242">
        <f>IFERROR(ROUND('АССОИ (техфайл)'!D33,4),0)</f>
        <v>63</v>
      </c>
      <c r="F36" s="242">
        <f>IFERROR(ROUND('АССОИ (техфайл)'!AG33,4),0)</f>
        <v>0</v>
      </c>
      <c r="G36" s="242">
        <f>IFERROR(ROUND('АССОИ (техфайл)'!AH33,4),0)</f>
        <v>0</v>
      </c>
      <c r="H36" s="242">
        <f>IFERROR(ROUND('АССОИ (техфайл)'!AI33,4),0)</f>
        <v>0</v>
      </c>
      <c r="I36" s="242">
        <f>IFERROR(ROUND('АССОИ (техфайл)'!AJ33,4),0)</f>
        <v>0</v>
      </c>
      <c r="J36" s="242">
        <f>IFERROR(ROUND('АССОИ (техфайл)'!AK33,4),0)</f>
        <v>0</v>
      </c>
      <c r="K36" s="242">
        <f>IFERROR(ROUND('АССОИ (техфайл)'!AL33,4),0)</f>
        <v>0</v>
      </c>
      <c r="L36" s="242">
        <f>IFERROR(ROUND('АССОИ (техфайл)'!AM33,4),0)</f>
        <v>0</v>
      </c>
      <c r="M36" s="238">
        <v>1</v>
      </c>
    </row>
    <row r="37" spans="1:13" x14ac:dyDescent="0.25">
      <c r="A37" s="236" t="s">
        <v>383</v>
      </c>
      <c r="B37" s="237">
        <v>138</v>
      </c>
      <c r="C37" s="237" t="s">
        <v>170</v>
      </c>
      <c r="D37" s="242">
        <f>IFERROR(ROUND('АССОИ (техфайл)'!D34,4),0)</f>
        <v>60</v>
      </c>
      <c r="E37" s="242">
        <f>IFERROR(ROUND('АССОИ (техфайл)'!D34,4),0)</f>
        <v>60</v>
      </c>
      <c r="F37" s="242">
        <f>IFERROR(ROUND('АССОИ (техфайл)'!AG34,4),0)</f>
        <v>0</v>
      </c>
      <c r="G37" s="242">
        <f>IFERROR(ROUND('АССОИ (техфайл)'!AH34,4),0)</f>
        <v>0</v>
      </c>
      <c r="H37" s="242">
        <f>IFERROR(ROUND('АССОИ (техфайл)'!AI34,4),0)</f>
        <v>0</v>
      </c>
      <c r="I37" s="242">
        <f>IFERROR(ROUND('АССОИ (техфайл)'!AJ34,4),0)</f>
        <v>0</v>
      </c>
      <c r="J37" s="242">
        <f>IFERROR(ROUND('АССОИ (техфайл)'!AK34,4),0)</f>
        <v>0</v>
      </c>
      <c r="K37" s="242">
        <f>IFERROR(ROUND('АССОИ (техфайл)'!AL34,4),0)</f>
        <v>0</v>
      </c>
      <c r="L37" s="242">
        <f>IFERROR(ROUND('АССОИ (техфайл)'!AM34,4),0)</f>
        <v>0</v>
      </c>
      <c r="M37" s="238">
        <v>1</v>
      </c>
    </row>
    <row r="38" spans="1:13" x14ac:dyDescent="0.25">
      <c r="A38" s="236" t="s">
        <v>384</v>
      </c>
      <c r="B38" s="237">
        <v>139</v>
      </c>
      <c r="C38" s="237" t="s">
        <v>282</v>
      </c>
      <c r="D38" s="242">
        <f>IFERROR(ROUND('АССОИ (техфайл)'!D35,4),0)</f>
        <v>0.6</v>
      </c>
      <c r="E38" s="242">
        <f>IFERROR(ROUND('АССОИ (техфайл)'!D35,4),0)</f>
        <v>0.6</v>
      </c>
      <c r="F38" s="242">
        <f>IFERROR(ROUND('АССОИ (техфайл)'!AG35,4),0)</f>
        <v>0</v>
      </c>
      <c r="G38" s="242">
        <f>IFERROR(ROUND('АССОИ (техфайл)'!AH35,4),0)</f>
        <v>0</v>
      </c>
      <c r="H38" s="242">
        <f>IFERROR(ROUND('АССОИ (техфайл)'!AI35,4),0)</f>
        <v>0</v>
      </c>
      <c r="I38" s="242">
        <f>IFERROR(ROUND('АССОИ (техфайл)'!AJ35,4),0)</f>
        <v>0</v>
      </c>
      <c r="J38" s="242">
        <f>IFERROR(ROUND('АССОИ (техфайл)'!AK35,4),0)</f>
        <v>0</v>
      </c>
      <c r="K38" s="242">
        <f>IFERROR(ROUND('АССОИ (техфайл)'!AL35,4),0)</f>
        <v>0</v>
      </c>
      <c r="L38" s="242">
        <f>IFERROR(ROUND('АССОИ (техфайл)'!AM35,4),0)</f>
        <v>0</v>
      </c>
      <c r="M38" s="238">
        <v>1</v>
      </c>
    </row>
    <row r="39" spans="1:13" x14ac:dyDescent="0.25">
      <c r="A39" s="236" t="s">
        <v>385</v>
      </c>
      <c r="B39" s="237">
        <v>1391</v>
      </c>
      <c r="C39" s="237" t="s">
        <v>323</v>
      </c>
      <c r="D39" s="242">
        <f>IFERROR(ROUND('АССОИ (техфайл)'!D36,4),0)</f>
        <v>100</v>
      </c>
      <c r="E39" s="242">
        <f>IFERROR(ROUND('АССОИ (техфайл)'!D36,4),0)</f>
        <v>100</v>
      </c>
      <c r="F39" s="242">
        <f>IFERROR(ROUND('АССОИ (техфайл)'!AG36,4),0)</f>
        <v>0</v>
      </c>
      <c r="G39" s="242">
        <f>IFERROR(ROUND('АССОИ (техфайл)'!AH36,4),0)</f>
        <v>0</v>
      </c>
      <c r="H39" s="242">
        <f>IFERROR(ROUND('АССОИ (техфайл)'!AI36,4),0)</f>
        <v>0</v>
      </c>
      <c r="I39" s="242">
        <f>IFERROR(ROUND('АССОИ (техфайл)'!AJ36,4),0)</f>
        <v>0</v>
      </c>
      <c r="J39" s="242">
        <f>IFERROR(ROUND('АССОИ (техфайл)'!AK36,4),0)</f>
        <v>0</v>
      </c>
      <c r="K39" s="242">
        <f>IFERROR(ROUND('АССОИ (техфайл)'!AL36,4),0)</f>
        <v>0</v>
      </c>
      <c r="L39" s="242">
        <f>IFERROR(ROUND('АССОИ (техфайл)'!AM36,4),0)</f>
        <v>0</v>
      </c>
      <c r="M39" s="238">
        <v>1</v>
      </c>
    </row>
    <row r="40" spans="1:13" x14ac:dyDescent="0.25">
      <c r="A40" s="236" t="s">
        <v>386</v>
      </c>
      <c r="B40" s="237">
        <v>1401</v>
      </c>
      <c r="C40" s="237" t="s">
        <v>284</v>
      </c>
      <c r="D40" s="242">
        <f>IFERROR(ROUND('АССОИ (техфайл)'!D37,4),0)</f>
        <v>0.12759999999999999</v>
      </c>
      <c r="E40" s="242">
        <f>IFERROR(ROUND('АССОИ (техфайл)'!D37,4),0)</f>
        <v>0.12759999999999999</v>
      </c>
      <c r="F40" s="242">
        <f>IFERROR(ROUND('АССОИ (техфайл)'!AG37,4),0)</f>
        <v>0</v>
      </c>
      <c r="G40" s="242">
        <f>IFERROR(ROUND('АССОИ (техфайл)'!AH37,4),0)</f>
        <v>0</v>
      </c>
      <c r="H40" s="242">
        <f>IFERROR(ROUND('АССОИ (техфайл)'!AI37,4),0)</f>
        <v>0</v>
      </c>
      <c r="I40" s="242">
        <f>IFERROR(ROUND('АССОИ (техфайл)'!AJ37,4),0)</f>
        <v>0</v>
      </c>
      <c r="J40" s="242">
        <f>IFERROR(ROUND('АССОИ (техфайл)'!AK37,4),0)</f>
        <v>0</v>
      </c>
      <c r="K40" s="242">
        <f>IFERROR(ROUND('АССОИ (техфайл)'!AL37,4),0)</f>
        <v>0</v>
      </c>
      <c r="L40" s="242">
        <f>IFERROR(ROUND('АССОИ (техфайл)'!AM37,4),0)</f>
        <v>0</v>
      </c>
      <c r="M40" s="238">
        <v>1</v>
      </c>
    </row>
    <row r="41" spans="1:13" ht="15.75" thickBot="1" x14ac:dyDescent="0.3">
      <c r="A41" s="239" t="s">
        <v>387</v>
      </c>
      <c r="B41" s="240">
        <v>14011</v>
      </c>
      <c r="C41" s="240" t="s">
        <v>324</v>
      </c>
      <c r="D41" s="243">
        <f>IFERROR(ROUND('АССОИ (техфайл)'!D38,4),0)</f>
        <v>470</v>
      </c>
      <c r="E41" s="243">
        <f>IFERROR(ROUND('АССОИ (техфайл)'!D38,4),0)</f>
        <v>470</v>
      </c>
      <c r="F41" s="243">
        <f>IFERROR(ROUND('АССОИ (техфайл)'!AG38,4),0)</f>
        <v>0</v>
      </c>
      <c r="G41" s="243">
        <f>IFERROR(ROUND('АССОИ (техфайл)'!AH38,4),0)</f>
        <v>0</v>
      </c>
      <c r="H41" s="243">
        <f>IFERROR(ROUND('АССОИ (техфайл)'!AI38,4),0)</f>
        <v>0</v>
      </c>
      <c r="I41" s="243">
        <f>IFERROR(ROUND('АССОИ (техфайл)'!AJ38,4),0)</f>
        <v>0</v>
      </c>
      <c r="J41" s="243">
        <f>IFERROR(ROUND('АССОИ (техфайл)'!AK38,4),0)</f>
        <v>0</v>
      </c>
      <c r="K41" s="243">
        <f>IFERROR(ROUND('АССОИ (техфайл)'!AL38,4),0)</f>
        <v>0</v>
      </c>
      <c r="L41" s="243">
        <f>IFERROR(ROUND('АССОИ (техфайл)'!AM38,4),0)</f>
        <v>0</v>
      </c>
      <c r="M41" s="241">
        <v>1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A6A6A6"/>
  </sheetPr>
  <dimension ref="A1:N86"/>
  <sheetViews>
    <sheetView topLeftCell="A4" workbookViewId="0">
      <selection activeCell="Q14" sqref="Q14"/>
    </sheetView>
  </sheetViews>
  <sheetFormatPr defaultRowHeight="15" x14ac:dyDescent="0.25"/>
  <sheetData>
    <row r="1" spans="1:14" ht="45" x14ac:dyDescent="0.25">
      <c r="A1" s="226" t="s">
        <v>429</v>
      </c>
    </row>
    <row r="2" spans="1:14" ht="45.75" thickBot="1" x14ac:dyDescent="0.3">
      <c r="A2" s="226" t="s">
        <v>347</v>
      </c>
    </row>
    <row r="3" spans="1:14" ht="22.5" x14ac:dyDescent="0.25">
      <c r="A3" s="227" t="s">
        <v>348</v>
      </c>
      <c r="B3" s="228" t="s">
        <v>262</v>
      </c>
      <c r="C3" s="228" t="s">
        <v>263</v>
      </c>
      <c r="D3" s="228" t="s">
        <v>430</v>
      </c>
      <c r="E3" s="228" t="s">
        <v>430</v>
      </c>
      <c r="F3" s="228" t="s">
        <v>430</v>
      </c>
      <c r="G3" s="228" t="s">
        <v>430</v>
      </c>
      <c r="H3" s="228" t="s">
        <v>430</v>
      </c>
      <c r="I3" s="228" t="s">
        <v>430</v>
      </c>
      <c r="J3" s="228" t="s">
        <v>430</v>
      </c>
      <c r="K3" s="228" t="s">
        <v>430</v>
      </c>
      <c r="L3" s="228" t="s">
        <v>430</v>
      </c>
      <c r="M3" s="228" t="s">
        <v>430</v>
      </c>
      <c r="N3" s="229" t="s">
        <v>349</v>
      </c>
    </row>
    <row r="4" spans="1:14" x14ac:dyDescent="0.25">
      <c r="A4" s="230" t="s">
        <v>350</v>
      </c>
      <c r="B4" s="231"/>
      <c r="C4" s="231"/>
      <c r="D4" s="231">
        <v>445</v>
      </c>
      <c r="E4" s="231">
        <v>445</v>
      </c>
      <c r="F4" s="231">
        <v>445</v>
      </c>
      <c r="G4" s="231">
        <v>445</v>
      </c>
      <c r="H4" s="231">
        <v>445</v>
      </c>
      <c r="I4" s="231">
        <v>445</v>
      </c>
      <c r="J4" s="231">
        <v>445</v>
      </c>
      <c r="K4" s="231">
        <v>445</v>
      </c>
      <c r="L4" s="231">
        <v>445</v>
      </c>
      <c r="M4" s="231">
        <v>445</v>
      </c>
      <c r="N4" s="232"/>
    </row>
    <row r="5" spans="1:14" x14ac:dyDescent="0.25">
      <c r="A5" s="230" t="s">
        <v>351</v>
      </c>
      <c r="B5" s="231"/>
      <c r="C5" s="231"/>
      <c r="D5" s="231">
        <v>2021</v>
      </c>
      <c r="E5" s="231">
        <v>2021</v>
      </c>
      <c r="F5" s="231">
        <v>2021</v>
      </c>
      <c r="G5" s="231">
        <v>2021</v>
      </c>
      <c r="H5" s="231">
        <v>2021</v>
      </c>
      <c r="I5" s="231">
        <v>2021</v>
      </c>
      <c r="J5" s="231">
        <v>2021</v>
      </c>
      <c r="K5" s="231">
        <v>2021</v>
      </c>
      <c r="L5" s="231">
        <v>2021</v>
      </c>
      <c r="M5" s="231">
        <v>2021</v>
      </c>
      <c r="N5" s="232"/>
    </row>
    <row r="6" spans="1:14" x14ac:dyDescent="0.25">
      <c r="A6" s="230" t="s">
        <v>352</v>
      </c>
      <c r="B6" s="231"/>
      <c r="C6" s="231"/>
      <c r="D6" s="231">
        <v>17</v>
      </c>
      <c r="E6" s="231">
        <v>18</v>
      </c>
      <c r="F6" s="231">
        <v>19</v>
      </c>
      <c r="G6" s="231">
        <v>42</v>
      </c>
      <c r="H6" s="231">
        <v>43</v>
      </c>
      <c r="I6" s="231">
        <v>27</v>
      </c>
      <c r="J6" s="231">
        <v>28</v>
      </c>
      <c r="K6" s="231">
        <v>3</v>
      </c>
      <c r="L6" s="231">
        <v>444</v>
      </c>
      <c r="M6" s="231">
        <v>401</v>
      </c>
      <c r="N6" s="232"/>
    </row>
    <row r="7" spans="1:14" ht="22.5" x14ac:dyDescent="0.25">
      <c r="A7" s="233" t="s">
        <v>353</v>
      </c>
      <c r="B7" s="234"/>
      <c r="C7" s="234" t="s">
        <v>265</v>
      </c>
      <c r="D7" s="234"/>
      <c r="E7" s="234"/>
      <c r="F7" s="234"/>
      <c r="G7" s="234"/>
      <c r="H7" s="234"/>
      <c r="I7" s="234"/>
      <c r="J7" s="234"/>
      <c r="K7" s="234"/>
      <c r="L7" s="234"/>
      <c r="M7" s="234"/>
      <c r="N7" s="235"/>
    </row>
    <row r="8" spans="1:14" ht="33.75" x14ac:dyDescent="0.25">
      <c r="A8" s="233" t="s">
        <v>354</v>
      </c>
      <c r="B8" s="234">
        <v>100</v>
      </c>
      <c r="C8" s="234" t="s">
        <v>267</v>
      </c>
      <c r="D8" s="234"/>
      <c r="E8" s="234"/>
      <c r="F8" s="234"/>
      <c r="G8" s="234"/>
      <c r="H8" s="234"/>
      <c r="I8" s="234"/>
      <c r="J8" s="234"/>
      <c r="K8" s="234"/>
      <c r="L8" s="234"/>
      <c r="M8" s="234"/>
      <c r="N8" s="235"/>
    </row>
    <row r="9" spans="1:14" ht="33.75" x14ac:dyDescent="0.25">
      <c r="A9" s="233" t="s">
        <v>355</v>
      </c>
      <c r="B9" s="234">
        <v>110</v>
      </c>
      <c r="C9" s="234" t="s">
        <v>268</v>
      </c>
      <c r="D9" s="234"/>
      <c r="E9" s="234"/>
      <c r="F9" s="234"/>
      <c r="G9" s="234"/>
      <c r="H9" s="234"/>
      <c r="I9" s="234"/>
      <c r="J9" s="234"/>
      <c r="K9" s="234"/>
      <c r="L9" s="234"/>
      <c r="M9" s="234"/>
      <c r="N9" s="235"/>
    </row>
    <row r="10" spans="1:14" ht="33.75" x14ac:dyDescent="0.25">
      <c r="A10" s="233" t="s">
        <v>356</v>
      </c>
      <c r="B10" s="234">
        <v>111</v>
      </c>
      <c r="C10" s="234" t="s">
        <v>269</v>
      </c>
      <c r="D10" s="234"/>
      <c r="E10" s="234"/>
      <c r="F10" s="234"/>
      <c r="G10" s="234"/>
      <c r="H10" s="234"/>
      <c r="I10" s="234"/>
      <c r="J10" s="234"/>
      <c r="K10" s="234"/>
      <c r="L10" s="234"/>
      <c r="M10" s="234"/>
      <c r="N10" s="235"/>
    </row>
    <row r="11" spans="1:14" ht="22.5" x14ac:dyDescent="0.25">
      <c r="A11" s="236" t="s">
        <v>357</v>
      </c>
      <c r="B11" s="237">
        <v>112</v>
      </c>
      <c r="C11" s="237" t="s">
        <v>270</v>
      </c>
      <c r="D11" s="237"/>
      <c r="E11" s="237"/>
      <c r="F11" s="237"/>
      <c r="G11" s="237"/>
      <c r="H11" s="237"/>
      <c r="I11" s="237"/>
      <c r="J11" s="237"/>
      <c r="K11" s="237"/>
      <c r="L11" s="237"/>
      <c r="M11" s="237"/>
      <c r="N11" s="238">
        <v>1</v>
      </c>
    </row>
    <row r="12" spans="1:14" ht="22.5" x14ac:dyDescent="0.25">
      <c r="A12" s="236" t="s">
        <v>358</v>
      </c>
      <c r="B12" s="237">
        <v>113</v>
      </c>
      <c r="C12" s="237" t="s">
        <v>272</v>
      </c>
      <c r="D12" s="237"/>
      <c r="E12" s="237"/>
      <c r="F12" s="237"/>
      <c r="G12" s="237"/>
      <c r="H12" s="237"/>
      <c r="I12" s="237"/>
      <c r="J12" s="237"/>
      <c r="K12" s="237"/>
      <c r="L12" s="237"/>
      <c r="M12" s="237"/>
      <c r="N12" s="238">
        <v>1</v>
      </c>
    </row>
    <row r="13" spans="1:14" ht="22.5" x14ac:dyDescent="0.25">
      <c r="A13" s="236" t="s">
        <v>359</v>
      </c>
      <c r="B13" s="237">
        <v>114</v>
      </c>
      <c r="C13" s="237" t="s">
        <v>273</v>
      </c>
      <c r="D13" s="237"/>
      <c r="E13" s="237"/>
      <c r="F13" s="237"/>
      <c r="G13" s="237"/>
      <c r="H13" s="237"/>
      <c r="I13" s="237"/>
      <c r="J13" s="237"/>
      <c r="K13" s="237"/>
      <c r="L13" s="237"/>
      <c r="M13" s="237"/>
      <c r="N13" s="238">
        <v>1</v>
      </c>
    </row>
    <row r="14" spans="1:14" ht="22.5" x14ac:dyDescent="0.25">
      <c r="A14" s="236" t="s">
        <v>360</v>
      </c>
      <c r="B14" s="237">
        <v>115</v>
      </c>
      <c r="C14" s="237" t="s">
        <v>274</v>
      </c>
      <c r="D14" s="237"/>
      <c r="E14" s="237"/>
      <c r="F14" s="237"/>
      <c r="G14" s="237"/>
      <c r="H14" s="237"/>
      <c r="I14" s="237"/>
      <c r="J14" s="237"/>
      <c r="K14" s="237"/>
      <c r="L14" s="237"/>
      <c r="M14" s="237"/>
      <c r="N14" s="238">
        <v>1</v>
      </c>
    </row>
    <row r="15" spans="1:14" ht="33.75" x14ac:dyDescent="0.25">
      <c r="A15" s="233" t="s">
        <v>361</v>
      </c>
      <c r="B15" s="234">
        <v>116</v>
      </c>
      <c r="C15" s="234" t="s">
        <v>275</v>
      </c>
      <c r="D15" s="234"/>
      <c r="E15" s="234"/>
      <c r="F15" s="234"/>
      <c r="G15" s="234"/>
      <c r="H15" s="234"/>
      <c r="I15" s="234"/>
      <c r="J15" s="234"/>
      <c r="K15" s="234"/>
      <c r="L15" s="234"/>
      <c r="M15" s="234"/>
      <c r="N15" s="235"/>
    </row>
    <row r="16" spans="1:14" ht="22.5" x14ac:dyDescent="0.25">
      <c r="A16" s="236" t="s">
        <v>362</v>
      </c>
      <c r="B16" s="237">
        <v>117</v>
      </c>
      <c r="C16" s="237" t="s">
        <v>270</v>
      </c>
      <c r="D16" s="237"/>
      <c r="E16" s="237"/>
      <c r="F16" s="237"/>
      <c r="G16" s="237"/>
      <c r="H16" s="237"/>
      <c r="I16" s="237"/>
      <c r="J16" s="237"/>
      <c r="K16" s="237"/>
      <c r="L16" s="237"/>
      <c r="M16" s="237"/>
      <c r="N16" s="238">
        <v>1</v>
      </c>
    </row>
    <row r="17" spans="1:14" ht="22.5" x14ac:dyDescent="0.25">
      <c r="A17" s="236" t="s">
        <v>363</v>
      </c>
      <c r="B17" s="237">
        <v>118</v>
      </c>
      <c r="C17" s="237" t="s">
        <v>272</v>
      </c>
      <c r="D17" s="237"/>
      <c r="E17" s="237"/>
      <c r="F17" s="237"/>
      <c r="G17" s="237"/>
      <c r="H17" s="237"/>
      <c r="I17" s="237"/>
      <c r="J17" s="237"/>
      <c r="K17" s="237"/>
      <c r="L17" s="237"/>
      <c r="M17" s="237"/>
      <c r="N17" s="238">
        <v>1</v>
      </c>
    </row>
    <row r="18" spans="1:14" ht="22.5" x14ac:dyDescent="0.25">
      <c r="A18" s="236" t="s">
        <v>364</v>
      </c>
      <c r="B18" s="237">
        <v>119</v>
      </c>
      <c r="C18" s="237" t="s">
        <v>273</v>
      </c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8">
        <v>1</v>
      </c>
    </row>
    <row r="19" spans="1:14" ht="22.5" x14ac:dyDescent="0.25">
      <c r="A19" s="236" t="s">
        <v>365</v>
      </c>
      <c r="B19" s="237">
        <v>1191</v>
      </c>
      <c r="C19" s="237" t="s">
        <v>274</v>
      </c>
      <c r="D19" s="237"/>
      <c r="E19" s="237"/>
      <c r="F19" s="237"/>
      <c r="G19" s="237"/>
      <c r="H19" s="237"/>
      <c r="I19" s="237"/>
      <c r="J19" s="237"/>
      <c r="K19" s="237"/>
      <c r="L19" s="237"/>
      <c r="M19" s="237"/>
      <c r="N19" s="238">
        <v>1</v>
      </c>
    </row>
    <row r="20" spans="1:14" ht="33.75" x14ac:dyDescent="0.25">
      <c r="A20" s="233" t="s">
        <v>366</v>
      </c>
      <c r="B20" s="234">
        <v>120</v>
      </c>
      <c r="C20" s="234" t="s">
        <v>276</v>
      </c>
      <c r="D20" s="234"/>
      <c r="E20" s="234"/>
      <c r="F20" s="234"/>
      <c r="G20" s="234"/>
      <c r="H20" s="234"/>
      <c r="I20" s="234"/>
      <c r="J20" s="234"/>
      <c r="K20" s="234"/>
      <c r="L20" s="234"/>
      <c r="M20" s="234"/>
      <c r="N20" s="235"/>
    </row>
    <row r="21" spans="1:14" ht="33.75" x14ac:dyDescent="0.25">
      <c r="A21" s="233" t="s">
        <v>367</v>
      </c>
      <c r="B21" s="234">
        <v>121</v>
      </c>
      <c r="C21" s="234" t="s">
        <v>269</v>
      </c>
      <c r="D21" s="234"/>
      <c r="E21" s="234"/>
      <c r="F21" s="234"/>
      <c r="G21" s="234"/>
      <c r="H21" s="234"/>
      <c r="I21" s="234"/>
      <c r="J21" s="234"/>
      <c r="K21" s="234"/>
      <c r="L21" s="234"/>
      <c r="M21" s="234"/>
      <c r="N21" s="235"/>
    </row>
    <row r="22" spans="1:14" x14ac:dyDescent="0.25">
      <c r="A22" s="236" t="s">
        <v>368</v>
      </c>
      <c r="B22" s="237">
        <v>122</v>
      </c>
      <c r="C22" s="237" t="s">
        <v>256</v>
      </c>
      <c r="D22" s="237"/>
      <c r="E22" s="237"/>
      <c r="F22" s="237"/>
      <c r="G22" s="237"/>
      <c r="H22" s="237"/>
      <c r="I22" s="237"/>
      <c r="J22" s="237"/>
      <c r="K22" s="237"/>
      <c r="L22" s="237"/>
      <c r="M22" s="237"/>
      <c r="N22" s="238">
        <v>1</v>
      </c>
    </row>
    <row r="23" spans="1:14" x14ac:dyDescent="0.25">
      <c r="A23" s="236" t="s">
        <v>369</v>
      </c>
      <c r="B23" s="237">
        <v>123</v>
      </c>
      <c r="C23" s="237" t="s">
        <v>257</v>
      </c>
      <c r="D23" s="237"/>
      <c r="E23" s="237"/>
      <c r="F23" s="237"/>
      <c r="G23" s="237"/>
      <c r="H23" s="237"/>
      <c r="I23" s="237"/>
      <c r="J23" s="237"/>
      <c r="K23" s="237"/>
      <c r="L23" s="237"/>
      <c r="M23" s="237"/>
      <c r="N23" s="238">
        <v>1</v>
      </c>
    </row>
    <row r="24" spans="1:14" ht="33.75" x14ac:dyDescent="0.25">
      <c r="A24" s="233" t="s">
        <v>370</v>
      </c>
      <c r="B24" s="234">
        <v>126</v>
      </c>
      <c r="C24" s="234" t="s">
        <v>275</v>
      </c>
      <c r="D24" s="234"/>
      <c r="E24" s="234"/>
      <c r="F24" s="234"/>
      <c r="G24" s="234"/>
      <c r="H24" s="234"/>
      <c r="I24" s="234"/>
      <c r="J24" s="234"/>
      <c r="K24" s="234"/>
      <c r="L24" s="234"/>
      <c r="M24" s="234"/>
      <c r="N24" s="235"/>
    </row>
    <row r="25" spans="1:14" x14ac:dyDescent="0.25">
      <c r="A25" s="236" t="s">
        <v>371</v>
      </c>
      <c r="B25" s="237">
        <v>127</v>
      </c>
      <c r="C25" s="237" t="s">
        <v>256</v>
      </c>
      <c r="D25" s="237"/>
      <c r="E25" s="237"/>
      <c r="F25" s="237"/>
      <c r="G25" s="237"/>
      <c r="H25" s="237"/>
      <c r="I25" s="237"/>
      <c r="J25" s="237"/>
      <c r="K25" s="237"/>
      <c r="L25" s="237"/>
      <c r="M25" s="237"/>
      <c r="N25" s="238">
        <v>1</v>
      </c>
    </row>
    <row r="26" spans="1:14" x14ac:dyDescent="0.25">
      <c r="A26" s="236" t="s">
        <v>372</v>
      </c>
      <c r="B26" s="237">
        <v>128</v>
      </c>
      <c r="C26" s="237" t="s">
        <v>257</v>
      </c>
      <c r="D26" s="237"/>
      <c r="E26" s="237"/>
      <c r="F26" s="237"/>
      <c r="G26" s="237"/>
      <c r="H26" s="237"/>
      <c r="I26" s="237"/>
      <c r="J26" s="237"/>
      <c r="K26" s="237"/>
      <c r="L26" s="237"/>
      <c r="M26" s="237"/>
      <c r="N26" s="238">
        <v>1</v>
      </c>
    </row>
    <row r="27" spans="1:14" ht="22.5" x14ac:dyDescent="0.25">
      <c r="A27" s="233" t="s">
        <v>373</v>
      </c>
      <c r="B27" s="234">
        <v>130</v>
      </c>
      <c r="C27" s="234" t="s">
        <v>278</v>
      </c>
      <c r="D27" s="234"/>
      <c r="E27" s="234"/>
      <c r="F27" s="234"/>
      <c r="G27" s="234"/>
      <c r="H27" s="234"/>
      <c r="I27" s="234"/>
      <c r="J27" s="234"/>
      <c r="K27" s="234"/>
      <c r="L27" s="234"/>
      <c r="M27" s="234"/>
      <c r="N27" s="235"/>
    </row>
    <row r="28" spans="1:14" ht="33.75" x14ac:dyDescent="0.25">
      <c r="A28" s="233" t="s">
        <v>374</v>
      </c>
      <c r="B28" s="234">
        <v>131</v>
      </c>
      <c r="C28" s="234" t="s">
        <v>269</v>
      </c>
      <c r="D28" s="234"/>
      <c r="E28" s="234"/>
      <c r="F28" s="234"/>
      <c r="G28" s="234"/>
      <c r="H28" s="234"/>
      <c r="I28" s="234"/>
      <c r="J28" s="234"/>
      <c r="K28" s="234"/>
      <c r="L28" s="234"/>
      <c r="M28" s="234"/>
      <c r="N28" s="235"/>
    </row>
    <row r="29" spans="1:14" x14ac:dyDescent="0.25">
      <c r="A29" s="236" t="s">
        <v>375</v>
      </c>
      <c r="B29" s="237">
        <v>132</v>
      </c>
      <c r="C29" s="237" t="s">
        <v>279</v>
      </c>
      <c r="D29" s="237"/>
      <c r="E29" s="237"/>
      <c r="F29" s="237"/>
      <c r="G29" s="237"/>
      <c r="H29" s="237"/>
      <c r="I29" s="237"/>
      <c r="J29" s="237"/>
      <c r="K29" s="237"/>
      <c r="L29" s="237"/>
      <c r="M29" s="237"/>
      <c r="N29" s="238">
        <v>1</v>
      </c>
    </row>
    <row r="30" spans="1:14" x14ac:dyDescent="0.25">
      <c r="A30" s="236" t="s">
        <v>376</v>
      </c>
      <c r="B30" s="237">
        <v>133</v>
      </c>
      <c r="C30" s="237" t="s">
        <v>170</v>
      </c>
      <c r="D30" s="237"/>
      <c r="E30" s="237"/>
      <c r="F30" s="237"/>
      <c r="G30" s="237"/>
      <c r="H30" s="237"/>
      <c r="I30" s="237"/>
      <c r="J30" s="237"/>
      <c r="K30" s="237"/>
      <c r="L30" s="237"/>
      <c r="M30" s="237"/>
      <c r="N30" s="238">
        <v>1</v>
      </c>
    </row>
    <row r="31" spans="1:14" x14ac:dyDescent="0.25">
      <c r="A31" s="236" t="s">
        <v>377</v>
      </c>
      <c r="B31" s="237">
        <v>134</v>
      </c>
      <c r="C31" s="237" t="s">
        <v>282</v>
      </c>
      <c r="D31" s="237"/>
      <c r="E31" s="237"/>
      <c r="F31" s="237"/>
      <c r="G31" s="237"/>
      <c r="H31" s="237"/>
      <c r="I31" s="237"/>
      <c r="J31" s="237"/>
      <c r="K31" s="237"/>
      <c r="L31" s="237"/>
      <c r="M31" s="237"/>
      <c r="N31" s="238">
        <v>1</v>
      </c>
    </row>
    <row r="32" spans="1:14" ht="22.5" x14ac:dyDescent="0.25">
      <c r="A32" s="236" t="s">
        <v>378</v>
      </c>
      <c r="B32" s="237">
        <v>1341</v>
      </c>
      <c r="C32" s="237" t="s">
        <v>323</v>
      </c>
      <c r="D32" s="237"/>
      <c r="E32" s="237"/>
      <c r="F32" s="237"/>
      <c r="G32" s="237"/>
      <c r="H32" s="237"/>
      <c r="I32" s="237"/>
      <c r="J32" s="237"/>
      <c r="K32" s="237"/>
      <c r="L32" s="237"/>
      <c r="M32" s="237"/>
      <c r="N32" s="238">
        <v>1</v>
      </c>
    </row>
    <row r="33" spans="1:14" x14ac:dyDescent="0.25">
      <c r="A33" s="236" t="s">
        <v>379</v>
      </c>
      <c r="B33" s="237">
        <v>135</v>
      </c>
      <c r="C33" s="237" t="s">
        <v>284</v>
      </c>
      <c r="D33" s="237"/>
      <c r="E33" s="237"/>
      <c r="F33" s="237"/>
      <c r="G33" s="237"/>
      <c r="H33" s="237"/>
      <c r="I33" s="237"/>
      <c r="J33" s="237"/>
      <c r="K33" s="237"/>
      <c r="L33" s="237"/>
      <c r="M33" s="237"/>
      <c r="N33" s="238">
        <v>1</v>
      </c>
    </row>
    <row r="34" spans="1:14" ht="22.5" x14ac:dyDescent="0.25">
      <c r="A34" s="236" t="s">
        <v>380</v>
      </c>
      <c r="B34" s="237">
        <v>1351</v>
      </c>
      <c r="C34" s="237" t="s">
        <v>324</v>
      </c>
      <c r="D34" s="237"/>
      <c r="E34" s="237"/>
      <c r="F34" s="237"/>
      <c r="G34" s="237"/>
      <c r="H34" s="237"/>
      <c r="I34" s="237"/>
      <c r="J34" s="237"/>
      <c r="K34" s="237"/>
      <c r="L34" s="237"/>
      <c r="M34" s="237"/>
      <c r="N34" s="238">
        <v>1</v>
      </c>
    </row>
    <row r="35" spans="1:14" ht="33.75" x14ac:dyDescent="0.25">
      <c r="A35" s="233" t="s">
        <v>381</v>
      </c>
      <c r="B35" s="234">
        <v>136</v>
      </c>
      <c r="C35" s="234" t="s">
        <v>275</v>
      </c>
      <c r="D35" s="234"/>
      <c r="E35" s="234"/>
      <c r="F35" s="234"/>
      <c r="G35" s="234"/>
      <c r="H35" s="234"/>
      <c r="I35" s="234"/>
      <c r="J35" s="234"/>
      <c r="K35" s="234"/>
      <c r="L35" s="234"/>
      <c r="M35" s="234"/>
      <c r="N35" s="235"/>
    </row>
    <row r="36" spans="1:14" x14ac:dyDescent="0.25">
      <c r="A36" s="236" t="s">
        <v>382</v>
      </c>
      <c r="B36" s="237">
        <v>137</v>
      </c>
      <c r="C36" s="237" t="s">
        <v>279</v>
      </c>
      <c r="D36" s="237"/>
      <c r="E36" s="237"/>
      <c r="F36" s="237"/>
      <c r="G36" s="237"/>
      <c r="H36" s="237"/>
      <c r="I36" s="237"/>
      <c r="J36" s="237"/>
      <c r="K36" s="237"/>
      <c r="L36" s="237"/>
      <c r="M36" s="237"/>
      <c r="N36" s="238">
        <v>1</v>
      </c>
    </row>
    <row r="37" spans="1:14" x14ac:dyDescent="0.25">
      <c r="A37" s="236" t="s">
        <v>383</v>
      </c>
      <c r="B37" s="237">
        <v>138</v>
      </c>
      <c r="C37" s="237" t="s">
        <v>170</v>
      </c>
      <c r="D37" s="237"/>
      <c r="E37" s="237"/>
      <c r="F37" s="237"/>
      <c r="G37" s="237"/>
      <c r="H37" s="237"/>
      <c r="I37" s="237"/>
      <c r="J37" s="237"/>
      <c r="K37" s="237"/>
      <c r="L37" s="237"/>
      <c r="M37" s="237"/>
      <c r="N37" s="238">
        <v>1</v>
      </c>
    </row>
    <row r="38" spans="1:14" x14ac:dyDescent="0.25">
      <c r="A38" s="236" t="s">
        <v>384</v>
      </c>
      <c r="B38" s="237">
        <v>139</v>
      </c>
      <c r="C38" s="237" t="s">
        <v>282</v>
      </c>
      <c r="D38" s="237"/>
      <c r="E38" s="237"/>
      <c r="F38" s="237"/>
      <c r="G38" s="237"/>
      <c r="H38" s="237"/>
      <c r="I38" s="237"/>
      <c r="J38" s="237"/>
      <c r="K38" s="237"/>
      <c r="L38" s="237"/>
      <c r="M38" s="237"/>
      <c r="N38" s="238">
        <v>1</v>
      </c>
    </row>
    <row r="39" spans="1:14" ht="22.5" x14ac:dyDescent="0.25">
      <c r="A39" s="236" t="s">
        <v>385</v>
      </c>
      <c r="B39" s="237">
        <v>1391</v>
      </c>
      <c r="C39" s="237" t="s">
        <v>323</v>
      </c>
      <c r="D39" s="237"/>
      <c r="E39" s="237"/>
      <c r="F39" s="237"/>
      <c r="G39" s="237"/>
      <c r="H39" s="237"/>
      <c r="I39" s="237"/>
      <c r="J39" s="237"/>
      <c r="K39" s="237"/>
      <c r="L39" s="237"/>
      <c r="M39" s="237"/>
      <c r="N39" s="238">
        <v>1</v>
      </c>
    </row>
    <row r="40" spans="1:14" x14ac:dyDescent="0.25">
      <c r="A40" s="236" t="s">
        <v>386</v>
      </c>
      <c r="B40" s="237">
        <v>1401</v>
      </c>
      <c r="C40" s="237" t="s">
        <v>284</v>
      </c>
      <c r="D40" s="237"/>
      <c r="E40" s="237"/>
      <c r="F40" s="237"/>
      <c r="G40" s="237"/>
      <c r="H40" s="237"/>
      <c r="I40" s="237"/>
      <c r="J40" s="237"/>
      <c r="K40" s="237"/>
      <c r="L40" s="237"/>
      <c r="M40" s="237"/>
      <c r="N40" s="238">
        <v>1</v>
      </c>
    </row>
    <row r="41" spans="1:14" ht="22.5" x14ac:dyDescent="0.25">
      <c r="A41" s="236" t="s">
        <v>387</v>
      </c>
      <c r="B41" s="237">
        <v>14011</v>
      </c>
      <c r="C41" s="237" t="s">
        <v>324</v>
      </c>
      <c r="D41" s="237"/>
      <c r="E41" s="237"/>
      <c r="F41" s="237"/>
      <c r="G41" s="237"/>
      <c r="H41" s="237"/>
      <c r="I41" s="237"/>
      <c r="J41" s="237"/>
      <c r="K41" s="237"/>
      <c r="L41" s="237"/>
      <c r="M41" s="237"/>
      <c r="N41" s="238">
        <v>1</v>
      </c>
    </row>
    <row r="42" spans="1:14" ht="22.5" x14ac:dyDescent="0.25">
      <c r="A42" s="233" t="s">
        <v>431</v>
      </c>
      <c r="B42" s="234">
        <v>140</v>
      </c>
      <c r="C42" s="234" t="s">
        <v>432</v>
      </c>
      <c r="D42" s="234"/>
      <c r="E42" s="234"/>
      <c r="F42" s="234"/>
      <c r="G42" s="234"/>
      <c r="H42" s="234"/>
      <c r="I42" s="234"/>
      <c r="J42" s="234"/>
      <c r="K42" s="234"/>
      <c r="L42" s="234"/>
      <c r="M42" s="234"/>
      <c r="N42" s="235"/>
    </row>
    <row r="43" spans="1:14" ht="33.75" x14ac:dyDescent="0.25">
      <c r="A43" s="236" t="s">
        <v>433</v>
      </c>
      <c r="B43" s="237">
        <v>141</v>
      </c>
      <c r="C43" s="237" t="s">
        <v>434</v>
      </c>
      <c r="D43" s="237"/>
      <c r="E43" s="237"/>
      <c r="F43" s="237"/>
      <c r="G43" s="237"/>
      <c r="H43" s="237"/>
      <c r="I43" s="237"/>
      <c r="J43" s="237"/>
      <c r="K43" s="237"/>
      <c r="L43" s="237"/>
      <c r="M43" s="237"/>
      <c r="N43" s="238">
        <v>1</v>
      </c>
    </row>
    <row r="44" spans="1:14" ht="56.25" x14ac:dyDescent="0.25">
      <c r="A44" s="233" t="s">
        <v>435</v>
      </c>
      <c r="B44" s="234">
        <v>150</v>
      </c>
      <c r="C44" s="234" t="s">
        <v>436</v>
      </c>
      <c r="D44" s="234"/>
      <c r="E44" s="234"/>
      <c r="F44" s="234"/>
      <c r="G44" s="234"/>
      <c r="H44" s="234"/>
      <c r="I44" s="234"/>
      <c r="J44" s="234"/>
      <c r="K44" s="234"/>
      <c r="L44" s="234"/>
      <c r="M44" s="234"/>
      <c r="N44" s="235"/>
    </row>
    <row r="45" spans="1:14" ht="22.5" x14ac:dyDescent="0.25">
      <c r="A45" s="236" t="s">
        <v>437</v>
      </c>
      <c r="B45" s="237">
        <v>151</v>
      </c>
      <c r="C45" s="237" t="s">
        <v>438</v>
      </c>
      <c r="D45" s="237"/>
      <c r="E45" s="237"/>
      <c r="F45" s="237"/>
      <c r="G45" s="237"/>
      <c r="H45" s="237"/>
      <c r="I45" s="237"/>
      <c r="J45" s="237"/>
      <c r="K45" s="237"/>
      <c r="L45" s="237"/>
      <c r="M45" s="237"/>
      <c r="N45" s="238">
        <v>1</v>
      </c>
    </row>
    <row r="46" spans="1:14" ht="22.5" x14ac:dyDescent="0.25">
      <c r="A46" s="236" t="s">
        <v>439</v>
      </c>
      <c r="B46" s="237">
        <v>152</v>
      </c>
      <c r="C46" s="237" t="s">
        <v>440</v>
      </c>
      <c r="D46" s="237"/>
      <c r="E46" s="237"/>
      <c r="F46" s="237"/>
      <c r="G46" s="237"/>
      <c r="H46" s="237"/>
      <c r="I46" s="237"/>
      <c r="J46" s="237"/>
      <c r="K46" s="237"/>
      <c r="L46" s="237"/>
      <c r="M46" s="237"/>
      <c r="N46" s="238">
        <v>1</v>
      </c>
    </row>
    <row r="47" spans="1:14" x14ac:dyDescent="0.25">
      <c r="A47" s="236" t="s">
        <v>441</v>
      </c>
      <c r="B47" s="237">
        <v>153</v>
      </c>
      <c r="C47" s="237" t="s">
        <v>442</v>
      </c>
      <c r="D47" s="237"/>
      <c r="E47" s="237"/>
      <c r="F47" s="237"/>
      <c r="G47" s="237"/>
      <c r="H47" s="237"/>
      <c r="I47" s="237"/>
      <c r="J47" s="237"/>
      <c r="K47" s="237"/>
      <c r="L47" s="237"/>
      <c r="M47" s="237"/>
      <c r="N47" s="238">
        <v>1</v>
      </c>
    </row>
    <row r="48" spans="1:14" ht="22.5" x14ac:dyDescent="0.25">
      <c r="A48" s="236" t="s">
        <v>443</v>
      </c>
      <c r="B48" s="237">
        <v>154</v>
      </c>
      <c r="C48" s="237" t="s">
        <v>444</v>
      </c>
      <c r="D48" s="237"/>
      <c r="E48" s="237"/>
      <c r="F48" s="237"/>
      <c r="G48" s="237"/>
      <c r="H48" s="237"/>
      <c r="I48" s="237"/>
      <c r="J48" s="237"/>
      <c r="K48" s="237"/>
      <c r="L48" s="237"/>
      <c r="M48" s="237"/>
      <c r="N48" s="238">
        <v>1</v>
      </c>
    </row>
    <row r="49" spans="1:14" x14ac:dyDescent="0.25">
      <c r="A49" s="236" t="s">
        <v>445</v>
      </c>
      <c r="B49" s="237">
        <v>155</v>
      </c>
      <c r="C49" s="237" t="s">
        <v>446</v>
      </c>
      <c r="D49" s="237"/>
      <c r="E49" s="237"/>
      <c r="F49" s="237"/>
      <c r="G49" s="237"/>
      <c r="H49" s="237"/>
      <c r="I49" s="237"/>
      <c r="J49" s="237"/>
      <c r="K49" s="237"/>
      <c r="L49" s="237"/>
      <c r="M49" s="237"/>
      <c r="N49" s="238">
        <v>1</v>
      </c>
    </row>
    <row r="50" spans="1:14" ht="22.5" x14ac:dyDescent="0.25">
      <c r="A50" s="236" t="s">
        <v>447</v>
      </c>
      <c r="B50" s="237">
        <v>156</v>
      </c>
      <c r="C50" s="237" t="s">
        <v>448</v>
      </c>
      <c r="D50" s="237"/>
      <c r="E50" s="237"/>
      <c r="F50" s="237"/>
      <c r="G50" s="237"/>
      <c r="H50" s="237"/>
      <c r="I50" s="237"/>
      <c r="J50" s="237"/>
      <c r="K50" s="237"/>
      <c r="L50" s="237"/>
      <c r="M50" s="237"/>
      <c r="N50" s="238">
        <v>1</v>
      </c>
    </row>
    <row r="51" spans="1:14" ht="22.5" x14ac:dyDescent="0.25">
      <c r="A51" s="236" t="s">
        <v>449</v>
      </c>
      <c r="B51" s="237">
        <v>157</v>
      </c>
      <c r="C51" s="237" t="s">
        <v>450</v>
      </c>
      <c r="D51" s="237"/>
      <c r="E51" s="237"/>
      <c r="F51" s="237"/>
      <c r="G51" s="237"/>
      <c r="H51" s="237"/>
      <c r="I51" s="237"/>
      <c r="J51" s="237"/>
      <c r="K51" s="237"/>
      <c r="L51" s="237"/>
      <c r="M51" s="237"/>
      <c r="N51" s="238">
        <v>1</v>
      </c>
    </row>
    <row r="52" spans="1:14" x14ac:dyDescent="0.25">
      <c r="A52" s="233" t="s">
        <v>451</v>
      </c>
      <c r="B52" s="234">
        <v>160</v>
      </c>
      <c r="C52" s="234" t="s">
        <v>452</v>
      </c>
      <c r="D52" s="234"/>
      <c r="E52" s="234"/>
      <c r="F52" s="234"/>
      <c r="G52" s="234"/>
      <c r="H52" s="234"/>
      <c r="I52" s="234"/>
      <c r="J52" s="234"/>
      <c r="K52" s="234"/>
      <c r="L52" s="234"/>
      <c r="M52" s="234"/>
      <c r="N52" s="235"/>
    </row>
    <row r="53" spans="1:14" ht="22.5" x14ac:dyDescent="0.25">
      <c r="A53" s="236" t="s">
        <v>453</v>
      </c>
      <c r="B53" s="237">
        <v>161</v>
      </c>
      <c r="C53" s="237" t="s">
        <v>440</v>
      </c>
      <c r="D53" s="237"/>
      <c r="E53" s="237"/>
      <c r="F53" s="237"/>
      <c r="G53" s="237"/>
      <c r="H53" s="237"/>
      <c r="I53" s="237"/>
      <c r="J53" s="237"/>
      <c r="K53" s="237"/>
      <c r="L53" s="237"/>
      <c r="M53" s="237"/>
      <c r="N53" s="238">
        <v>1</v>
      </c>
    </row>
    <row r="54" spans="1:14" ht="22.5" x14ac:dyDescent="0.25">
      <c r="A54" s="236" t="s">
        <v>454</v>
      </c>
      <c r="B54" s="237">
        <v>162</v>
      </c>
      <c r="C54" s="237" t="s">
        <v>455</v>
      </c>
      <c r="D54" s="237"/>
      <c r="E54" s="237"/>
      <c r="F54" s="237"/>
      <c r="G54" s="237"/>
      <c r="H54" s="237"/>
      <c r="I54" s="237"/>
      <c r="J54" s="237"/>
      <c r="K54" s="237"/>
      <c r="L54" s="237"/>
      <c r="M54" s="237"/>
      <c r="N54" s="238">
        <v>1</v>
      </c>
    </row>
    <row r="55" spans="1:14" ht="22.5" x14ac:dyDescent="0.25">
      <c r="A55" s="236" t="s">
        <v>456</v>
      </c>
      <c r="B55" s="237">
        <v>163</v>
      </c>
      <c r="C55" s="237" t="s">
        <v>438</v>
      </c>
      <c r="D55" s="237"/>
      <c r="E55" s="237"/>
      <c r="F55" s="237"/>
      <c r="G55" s="237"/>
      <c r="H55" s="237"/>
      <c r="I55" s="237"/>
      <c r="J55" s="237"/>
      <c r="K55" s="237"/>
      <c r="L55" s="237"/>
      <c r="M55" s="237"/>
      <c r="N55" s="238">
        <v>1</v>
      </c>
    </row>
    <row r="56" spans="1:14" ht="33.75" x14ac:dyDescent="0.25">
      <c r="A56" s="233" t="s">
        <v>457</v>
      </c>
      <c r="B56" s="234">
        <v>200</v>
      </c>
      <c r="C56" s="234" t="s">
        <v>458</v>
      </c>
      <c r="D56" s="234"/>
      <c r="E56" s="234"/>
      <c r="F56" s="234"/>
      <c r="G56" s="234"/>
      <c r="H56" s="234"/>
      <c r="I56" s="234"/>
      <c r="J56" s="234"/>
      <c r="K56" s="234"/>
      <c r="L56" s="234"/>
      <c r="M56" s="234"/>
      <c r="N56" s="235"/>
    </row>
    <row r="57" spans="1:14" ht="22.5" x14ac:dyDescent="0.25">
      <c r="A57" s="236" t="s">
        <v>459</v>
      </c>
      <c r="B57" s="237">
        <v>210</v>
      </c>
      <c r="C57" s="237" t="s">
        <v>460</v>
      </c>
      <c r="D57" s="237"/>
      <c r="E57" s="237"/>
      <c r="F57" s="237"/>
      <c r="G57" s="237"/>
      <c r="H57" s="237"/>
      <c r="I57" s="237"/>
      <c r="J57" s="237"/>
      <c r="K57" s="237"/>
      <c r="L57" s="237"/>
      <c r="M57" s="237"/>
      <c r="N57" s="238">
        <v>1</v>
      </c>
    </row>
    <row r="58" spans="1:14" ht="33.75" x14ac:dyDescent="0.25">
      <c r="A58" s="233" t="s">
        <v>461</v>
      </c>
      <c r="B58" s="234">
        <v>220</v>
      </c>
      <c r="C58" s="234" t="s">
        <v>462</v>
      </c>
      <c r="D58" s="234"/>
      <c r="E58" s="234"/>
      <c r="F58" s="234"/>
      <c r="G58" s="234"/>
      <c r="H58" s="234"/>
      <c r="I58" s="234"/>
      <c r="J58" s="234"/>
      <c r="K58" s="234"/>
      <c r="L58" s="234"/>
      <c r="M58" s="234"/>
      <c r="N58" s="235"/>
    </row>
    <row r="59" spans="1:14" ht="22.5" x14ac:dyDescent="0.25">
      <c r="A59" s="233" t="s">
        <v>463</v>
      </c>
      <c r="B59" s="234">
        <v>221</v>
      </c>
      <c r="C59" s="234" t="s">
        <v>464</v>
      </c>
      <c r="D59" s="234"/>
      <c r="E59" s="234"/>
      <c r="F59" s="234"/>
      <c r="G59" s="234"/>
      <c r="H59" s="234"/>
      <c r="I59" s="234"/>
      <c r="J59" s="234"/>
      <c r="K59" s="234"/>
      <c r="L59" s="234"/>
      <c r="M59" s="234"/>
      <c r="N59" s="235"/>
    </row>
    <row r="60" spans="1:14" ht="33.75" x14ac:dyDescent="0.25">
      <c r="A60" s="233" t="s">
        <v>465</v>
      </c>
      <c r="B60" s="234">
        <v>222</v>
      </c>
      <c r="C60" s="234" t="s">
        <v>466</v>
      </c>
      <c r="D60" s="234"/>
      <c r="E60" s="234"/>
      <c r="F60" s="234"/>
      <c r="G60" s="234"/>
      <c r="H60" s="234"/>
      <c r="I60" s="234"/>
      <c r="J60" s="234"/>
      <c r="K60" s="234"/>
      <c r="L60" s="234"/>
      <c r="M60" s="234"/>
      <c r="N60" s="235"/>
    </row>
    <row r="61" spans="1:14" x14ac:dyDescent="0.25">
      <c r="A61" s="236" t="s">
        <v>467</v>
      </c>
      <c r="B61" s="237">
        <v>223</v>
      </c>
      <c r="C61" s="237" t="s">
        <v>468</v>
      </c>
      <c r="D61" s="237"/>
      <c r="E61" s="237"/>
      <c r="F61" s="237"/>
      <c r="G61" s="237"/>
      <c r="H61" s="237"/>
      <c r="I61" s="237"/>
      <c r="J61" s="237"/>
      <c r="K61" s="237"/>
      <c r="L61" s="237"/>
      <c r="M61" s="237"/>
      <c r="N61" s="238">
        <v>1</v>
      </c>
    </row>
    <row r="62" spans="1:14" x14ac:dyDescent="0.25">
      <c r="A62" s="236" t="s">
        <v>469</v>
      </c>
      <c r="B62" s="237">
        <v>224</v>
      </c>
      <c r="C62" s="237" t="s">
        <v>256</v>
      </c>
      <c r="D62" s="237"/>
      <c r="E62" s="237"/>
      <c r="F62" s="237"/>
      <c r="G62" s="237"/>
      <c r="H62" s="237"/>
      <c r="I62" s="237"/>
      <c r="J62" s="237"/>
      <c r="K62" s="237"/>
      <c r="L62" s="237"/>
      <c r="M62" s="237"/>
      <c r="N62" s="238">
        <v>1</v>
      </c>
    </row>
    <row r="63" spans="1:14" x14ac:dyDescent="0.25">
      <c r="A63" s="236" t="s">
        <v>470</v>
      </c>
      <c r="B63" s="237">
        <v>225</v>
      </c>
      <c r="C63" s="237" t="s">
        <v>257</v>
      </c>
      <c r="D63" s="237"/>
      <c r="E63" s="237"/>
      <c r="F63" s="237"/>
      <c r="G63" s="237"/>
      <c r="H63" s="237"/>
      <c r="I63" s="237"/>
      <c r="J63" s="237"/>
      <c r="K63" s="237"/>
      <c r="L63" s="237"/>
      <c r="M63" s="237"/>
      <c r="N63" s="238">
        <v>1</v>
      </c>
    </row>
    <row r="64" spans="1:14" ht="33.75" x14ac:dyDescent="0.25">
      <c r="A64" s="233" t="s">
        <v>471</v>
      </c>
      <c r="B64" s="234">
        <v>226</v>
      </c>
      <c r="C64" s="234" t="s">
        <v>472</v>
      </c>
      <c r="D64" s="234"/>
      <c r="E64" s="234"/>
      <c r="F64" s="234"/>
      <c r="G64" s="234"/>
      <c r="H64" s="234"/>
      <c r="I64" s="234"/>
      <c r="J64" s="234"/>
      <c r="K64" s="234"/>
      <c r="L64" s="234"/>
      <c r="M64" s="234"/>
      <c r="N64" s="235"/>
    </row>
    <row r="65" spans="1:14" x14ac:dyDescent="0.25">
      <c r="A65" s="236" t="s">
        <v>473</v>
      </c>
      <c r="B65" s="237">
        <v>227</v>
      </c>
      <c r="C65" s="237" t="s">
        <v>468</v>
      </c>
      <c r="D65" s="237"/>
      <c r="E65" s="237"/>
      <c r="F65" s="237"/>
      <c r="G65" s="237"/>
      <c r="H65" s="237"/>
      <c r="I65" s="237"/>
      <c r="J65" s="237"/>
      <c r="K65" s="237"/>
      <c r="L65" s="237"/>
      <c r="M65" s="237"/>
      <c r="N65" s="238">
        <v>1</v>
      </c>
    </row>
    <row r="66" spans="1:14" x14ac:dyDescent="0.25">
      <c r="A66" s="236" t="s">
        <v>474</v>
      </c>
      <c r="B66" s="237">
        <v>228</v>
      </c>
      <c r="C66" s="237" t="s">
        <v>256</v>
      </c>
      <c r="D66" s="237"/>
      <c r="E66" s="237"/>
      <c r="F66" s="237"/>
      <c r="G66" s="237"/>
      <c r="H66" s="237"/>
      <c r="I66" s="237"/>
      <c r="J66" s="237"/>
      <c r="K66" s="237"/>
      <c r="L66" s="237"/>
      <c r="M66" s="237"/>
      <c r="N66" s="238">
        <v>1</v>
      </c>
    </row>
    <row r="67" spans="1:14" x14ac:dyDescent="0.25">
      <c r="A67" s="236" t="s">
        <v>475</v>
      </c>
      <c r="B67" s="237">
        <v>229</v>
      </c>
      <c r="C67" s="237" t="s">
        <v>257</v>
      </c>
      <c r="D67" s="237"/>
      <c r="E67" s="237"/>
      <c r="F67" s="237"/>
      <c r="G67" s="237"/>
      <c r="H67" s="237"/>
      <c r="I67" s="237"/>
      <c r="J67" s="237"/>
      <c r="K67" s="237"/>
      <c r="L67" s="237"/>
      <c r="M67" s="237"/>
      <c r="N67" s="238">
        <v>1</v>
      </c>
    </row>
    <row r="68" spans="1:14" ht="22.5" x14ac:dyDescent="0.25">
      <c r="A68" s="233" t="s">
        <v>476</v>
      </c>
      <c r="B68" s="234">
        <v>231</v>
      </c>
      <c r="C68" s="234" t="s">
        <v>477</v>
      </c>
      <c r="D68" s="234"/>
      <c r="E68" s="234"/>
      <c r="F68" s="234"/>
      <c r="G68" s="234"/>
      <c r="H68" s="234"/>
      <c r="I68" s="234"/>
      <c r="J68" s="234"/>
      <c r="K68" s="234"/>
      <c r="L68" s="234"/>
      <c r="M68" s="234"/>
      <c r="N68" s="235"/>
    </row>
    <row r="69" spans="1:14" ht="33.75" x14ac:dyDescent="0.25">
      <c r="A69" s="233" t="s">
        <v>478</v>
      </c>
      <c r="B69" s="234">
        <v>232</v>
      </c>
      <c r="C69" s="234" t="s">
        <v>466</v>
      </c>
      <c r="D69" s="234"/>
      <c r="E69" s="234"/>
      <c r="F69" s="234"/>
      <c r="G69" s="234"/>
      <c r="H69" s="234"/>
      <c r="I69" s="234"/>
      <c r="J69" s="234"/>
      <c r="K69" s="234"/>
      <c r="L69" s="234"/>
      <c r="M69" s="234"/>
      <c r="N69" s="235"/>
    </row>
    <row r="70" spans="1:14" x14ac:dyDescent="0.25">
      <c r="A70" s="236" t="s">
        <v>479</v>
      </c>
      <c r="B70" s="237">
        <v>233</v>
      </c>
      <c r="C70" s="237" t="s">
        <v>468</v>
      </c>
      <c r="D70" s="237"/>
      <c r="E70" s="237"/>
      <c r="F70" s="237"/>
      <c r="G70" s="237"/>
      <c r="H70" s="237"/>
      <c r="I70" s="237"/>
      <c r="J70" s="237"/>
      <c r="K70" s="237"/>
      <c r="L70" s="237"/>
      <c r="M70" s="237"/>
      <c r="N70" s="238">
        <v>1</v>
      </c>
    </row>
    <row r="71" spans="1:14" x14ac:dyDescent="0.25">
      <c r="A71" s="236" t="s">
        <v>480</v>
      </c>
      <c r="B71" s="237">
        <v>234</v>
      </c>
      <c r="C71" s="237" t="s">
        <v>256</v>
      </c>
      <c r="D71" s="237"/>
      <c r="E71" s="237"/>
      <c r="F71" s="237"/>
      <c r="G71" s="237"/>
      <c r="H71" s="237"/>
      <c r="I71" s="237"/>
      <c r="J71" s="237"/>
      <c r="K71" s="237"/>
      <c r="L71" s="237"/>
      <c r="M71" s="237"/>
      <c r="N71" s="238">
        <v>1</v>
      </c>
    </row>
    <row r="72" spans="1:14" x14ac:dyDescent="0.25">
      <c r="A72" s="236" t="s">
        <v>481</v>
      </c>
      <c r="B72" s="237">
        <v>235</v>
      </c>
      <c r="C72" s="237" t="s">
        <v>257</v>
      </c>
      <c r="D72" s="237"/>
      <c r="E72" s="237"/>
      <c r="F72" s="237"/>
      <c r="G72" s="237"/>
      <c r="H72" s="237"/>
      <c r="I72" s="237"/>
      <c r="J72" s="237"/>
      <c r="K72" s="237"/>
      <c r="L72" s="237"/>
      <c r="M72" s="237"/>
      <c r="N72" s="238">
        <v>1</v>
      </c>
    </row>
    <row r="73" spans="1:14" ht="33.75" x14ac:dyDescent="0.25">
      <c r="A73" s="233" t="s">
        <v>482</v>
      </c>
      <c r="B73" s="234">
        <v>236</v>
      </c>
      <c r="C73" s="234" t="s">
        <v>472</v>
      </c>
      <c r="D73" s="234"/>
      <c r="E73" s="234"/>
      <c r="F73" s="234"/>
      <c r="G73" s="234"/>
      <c r="H73" s="234"/>
      <c r="I73" s="234"/>
      <c r="J73" s="234"/>
      <c r="K73" s="234"/>
      <c r="L73" s="234"/>
      <c r="M73" s="234"/>
      <c r="N73" s="235"/>
    </row>
    <row r="74" spans="1:14" x14ac:dyDescent="0.25">
      <c r="A74" s="236" t="s">
        <v>483</v>
      </c>
      <c r="B74" s="237">
        <v>237</v>
      </c>
      <c r="C74" s="237" t="s">
        <v>468</v>
      </c>
      <c r="D74" s="237"/>
      <c r="E74" s="237"/>
      <c r="F74" s="237"/>
      <c r="G74" s="237"/>
      <c r="H74" s="237"/>
      <c r="I74" s="237"/>
      <c r="J74" s="237"/>
      <c r="K74" s="237"/>
      <c r="L74" s="237"/>
      <c r="M74" s="237"/>
      <c r="N74" s="238">
        <v>1</v>
      </c>
    </row>
    <row r="75" spans="1:14" x14ac:dyDescent="0.25">
      <c r="A75" s="236" t="s">
        <v>484</v>
      </c>
      <c r="B75" s="237">
        <v>238</v>
      </c>
      <c r="C75" s="237" t="s">
        <v>256</v>
      </c>
      <c r="D75" s="237"/>
      <c r="E75" s="237"/>
      <c r="F75" s="237"/>
      <c r="G75" s="237"/>
      <c r="H75" s="237"/>
      <c r="I75" s="237"/>
      <c r="J75" s="237"/>
      <c r="K75" s="237"/>
      <c r="L75" s="237"/>
      <c r="M75" s="237"/>
      <c r="N75" s="238">
        <v>1</v>
      </c>
    </row>
    <row r="76" spans="1:14" x14ac:dyDescent="0.25">
      <c r="A76" s="236" t="s">
        <v>485</v>
      </c>
      <c r="B76" s="237">
        <v>239</v>
      </c>
      <c r="C76" s="237" t="s">
        <v>257</v>
      </c>
      <c r="D76" s="237"/>
      <c r="E76" s="237"/>
      <c r="F76" s="237"/>
      <c r="G76" s="237"/>
      <c r="H76" s="237"/>
      <c r="I76" s="237"/>
      <c r="J76" s="237"/>
      <c r="K76" s="237"/>
      <c r="L76" s="237"/>
      <c r="M76" s="237"/>
      <c r="N76" s="238">
        <v>1</v>
      </c>
    </row>
    <row r="77" spans="1:14" ht="22.5" x14ac:dyDescent="0.25">
      <c r="A77" s="233" t="s">
        <v>486</v>
      </c>
      <c r="B77" s="234">
        <v>241</v>
      </c>
      <c r="C77" s="234" t="s">
        <v>487</v>
      </c>
      <c r="D77" s="234"/>
      <c r="E77" s="234"/>
      <c r="F77" s="234"/>
      <c r="G77" s="234"/>
      <c r="H77" s="234"/>
      <c r="I77" s="234"/>
      <c r="J77" s="234"/>
      <c r="K77" s="234"/>
      <c r="L77" s="234"/>
      <c r="M77" s="234"/>
      <c r="N77" s="235"/>
    </row>
    <row r="78" spans="1:14" ht="33.75" x14ac:dyDescent="0.25">
      <c r="A78" s="233" t="s">
        <v>488</v>
      </c>
      <c r="B78" s="234">
        <v>242</v>
      </c>
      <c r="C78" s="234" t="s">
        <v>466</v>
      </c>
      <c r="D78" s="234"/>
      <c r="E78" s="234"/>
      <c r="F78" s="234"/>
      <c r="G78" s="234"/>
      <c r="H78" s="234"/>
      <c r="I78" s="234"/>
      <c r="J78" s="234"/>
      <c r="K78" s="234"/>
      <c r="L78" s="234"/>
      <c r="M78" s="234"/>
      <c r="N78" s="235"/>
    </row>
    <row r="79" spans="1:14" x14ac:dyDescent="0.25">
      <c r="A79" s="236" t="s">
        <v>489</v>
      </c>
      <c r="B79" s="237">
        <v>243</v>
      </c>
      <c r="C79" s="237" t="s">
        <v>468</v>
      </c>
      <c r="D79" s="237"/>
      <c r="E79" s="237"/>
      <c r="F79" s="237"/>
      <c r="G79" s="237"/>
      <c r="H79" s="237"/>
      <c r="I79" s="237"/>
      <c r="J79" s="237"/>
      <c r="K79" s="237"/>
      <c r="L79" s="237"/>
      <c r="M79" s="237"/>
      <c r="N79" s="238">
        <v>1</v>
      </c>
    </row>
    <row r="80" spans="1:14" x14ac:dyDescent="0.25">
      <c r="A80" s="236" t="s">
        <v>490</v>
      </c>
      <c r="B80" s="237">
        <v>244</v>
      </c>
      <c r="C80" s="237" t="s">
        <v>256</v>
      </c>
      <c r="D80" s="237"/>
      <c r="E80" s="237"/>
      <c r="F80" s="237"/>
      <c r="G80" s="237"/>
      <c r="H80" s="237"/>
      <c r="I80" s="237"/>
      <c r="J80" s="237"/>
      <c r="K80" s="237"/>
      <c r="L80" s="237"/>
      <c r="M80" s="237"/>
      <c r="N80" s="238">
        <v>1</v>
      </c>
    </row>
    <row r="81" spans="1:14" x14ac:dyDescent="0.25">
      <c r="A81" s="236" t="s">
        <v>491</v>
      </c>
      <c r="B81" s="237">
        <v>245</v>
      </c>
      <c r="C81" s="237" t="s">
        <v>257</v>
      </c>
      <c r="D81" s="237"/>
      <c r="E81" s="237"/>
      <c r="F81" s="237"/>
      <c r="G81" s="237"/>
      <c r="H81" s="237"/>
      <c r="I81" s="237"/>
      <c r="J81" s="237"/>
      <c r="K81" s="237"/>
      <c r="L81" s="237"/>
      <c r="M81" s="237"/>
      <c r="N81" s="238">
        <v>1</v>
      </c>
    </row>
    <row r="82" spans="1:14" ht="33.75" x14ac:dyDescent="0.25">
      <c r="A82" s="233" t="s">
        <v>492</v>
      </c>
      <c r="B82" s="234">
        <v>246</v>
      </c>
      <c r="C82" s="234" t="s">
        <v>472</v>
      </c>
      <c r="D82" s="234"/>
      <c r="E82" s="234"/>
      <c r="F82" s="234"/>
      <c r="G82" s="234"/>
      <c r="H82" s="234"/>
      <c r="I82" s="234"/>
      <c r="J82" s="234"/>
      <c r="K82" s="234"/>
      <c r="L82" s="234"/>
      <c r="M82" s="234"/>
      <c r="N82" s="235"/>
    </row>
    <row r="83" spans="1:14" x14ac:dyDescent="0.25">
      <c r="A83" s="236" t="s">
        <v>493</v>
      </c>
      <c r="B83" s="237">
        <v>247</v>
      </c>
      <c r="C83" s="237" t="s">
        <v>468</v>
      </c>
      <c r="D83" s="237"/>
      <c r="E83" s="237"/>
      <c r="F83" s="237"/>
      <c r="G83" s="237"/>
      <c r="H83" s="237"/>
      <c r="I83" s="237"/>
      <c r="J83" s="237"/>
      <c r="K83" s="237"/>
      <c r="L83" s="237"/>
      <c r="M83" s="237"/>
      <c r="N83" s="238">
        <v>1</v>
      </c>
    </row>
    <row r="84" spans="1:14" x14ac:dyDescent="0.25">
      <c r="A84" s="236" t="s">
        <v>494</v>
      </c>
      <c r="B84" s="237">
        <v>248</v>
      </c>
      <c r="C84" s="237" t="s">
        <v>256</v>
      </c>
      <c r="D84" s="237"/>
      <c r="E84" s="237"/>
      <c r="F84" s="237"/>
      <c r="G84" s="237"/>
      <c r="H84" s="237"/>
      <c r="I84" s="237"/>
      <c r="J84" s="237"/>
      <c r="K84" s="237"/>
      <c r="L84" s="237"/>
      <c r="M84" s="237"/>
      <c r="N84" s="238">
        <v>1</v>
      </c>
    </row>
    <row r="85" spans="1:14" x14ac:dyDescent="0.25">
      <c r="A85" s="236" t="s">
        <v>495</v>
      </c>
      <c r="B85" s="237">
        <v>249</v>
      </c>
      <c r="C85" s="237" t="s">
        <v>257</v>
      </c>
      <c r="D85" s="237"/>
      <c r="E85" s="237"/>
      <c r="F85" s="237"/>
      <c r="G85" s="237"/>
      <c r="H85" s="237"/>
      <c r="I85" s="237"/>
      <c r="J85" s="237"/>
      <c r="K85" s="237"/>
      <c r="L85" s="237"/>
      <c r="M85" s="237"/>
      <c r="N85" s="238">
        <v>1</v>
      </c>
    </row>
    <row r="86" spans="1:14" ht="23.25" thickBot="1" x14ac:dyDescent="0.3">
      <c r="A86" s="239" t="s">
        <v>496</v>
      </c>
      <c r="B86" s="240">
        <v>290</v>
      </c>
      <c r="C86" s="240" t="s">
        <v>497</v>
      </c>
      <c r="D86" s="240"/>
      <c r="E86" s="240"/>
      <c r="F86" s="240"/>
      <c r="G86" s="240"/>
      <c r="H86" s="240"/>
      <c r="I86" s="240"/>
      <c r="J86" s="240"/>
      <c r="K86" s="240"/>
      <c r="L86" s="240"/>
      <c r="M86" s="240"/>
      <c r="N86" s="241">
        <v>1</v>
      </c>
    </row>
  </sheetData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">
    <tabColor rgb="FF92D050"/>
  </sheetPr>
  <dimension ref="A1:BM448"/>
  <sheetViews>
    <sheetView workbookViewId="0">
      <selection activeCell="H5" sqref="H5"/>
    </sheetView>
  </sheetViews>
  <sheetFormatPr defaultRowHeight="15" outlineLevelRow="1" outlineLevelCol="1" x14ac:dyDescent="0.25"/>
  <cols>
    <col min="1" max="1" width="12.42578125" customWidth="1"/>
    <col min="4" max="4" width="13.7109375" customWidth="1"/>
    <col min="6" max="6" width="9.140625" customWidth="1" outlineLevel="1"/>
    <col min="7" max="7" width="10.140625" customWidth="1" outlineLevel="1"/>
    <col min="8" max="8" width="9.5703125" customWidth="1" outlineLevel="1"/>
    <col min="9" max="9" width="9.140625" customWidth="1" outlineLevel="1"/>
    <col min="10" max="10" width="10.140625" customWidth="1" outlineLevel="1"/>
    <col min="11" max="12" width="9.140625" customWidth="1" outlineLevel="1"/>
    <col min="13" max="13" width="10.140625" customWidth="1" outlineLevel="1"/>
    <col min="14" max="14" width="9.5703125" customWidth="1" outlineLevel="1"/>
    <col min="15" max="15" width="9.140625" customWidth="1" outlineLevel="1"/>
    <col min="16" max="16" width="10.140625" customWidth="1" outlineLevel="1"/>
    <col min="17" max="17" width="9.5703125" customWidth="1" outlineLevel="1"/>
    <col min="18" max="18" width="9.140625" customWidth="1" outlineLevel="1"/>
    <col min="19" max="19" width="10.140625" customWidth="1" outlineLevel="1"/>
    <col min="20" max="20" width="9.5703125" customWidth="1" outlineLevel="1"/>
    <col min="21" max="21" width="9.140625" customWidth="1" outlineLevel="1"/>
    <col min="22" max="22" width="10.140625" customWidth="1" outlineLevel="1"/>
    <col min="23" max="24" width="9.140625" customWidth="1" outlineLevel="1"/>
    <col min="25" max="25" width="10.140625" customWidth="1" outlineLevel="1"/>
    <col min="26" max="26" width="9.5703125" customWidth="1" outlineLevel="1"/>
    <col min="27" max="27" width="9.140625" customWidth="1" outlineLevel="1"/>
    <col min="28" max="28" width="10.140625" customWidth="1" outlineLevel="1"/>
    <col min="29" max="29" width="10.5703125" customWidth="1" outlineLevel="1"/>
    <col min="30" max="30" width="9.140625" customWidth="1" outlineLevel="1"/>
    <col min="31" max="31" width="10.140625" customWidth="1" outlineLevel="1"/>
    <col min="32" max="32" width="9.5703125" customWidth="1" outlineLevel="1"/>
    <col min="33" max="33" width="9.140625" customWidth="1" outlineLevel="1"/>
    <col min="34" max="34" width="10.140625" customWidth="1" outlineLevel="1"/>
    <col min="35" max="35" width="9.5703125" customWidth="1" outlineLevel="1"/>
    <col min="36" max="36" width="9.140625" customWidth="1" outlineLevel="1"/>
    <col min="37" max="37" width="10.140625" customWidth="1" outlineLevel="1"/>
    <col min="38" max="38" width="9.5703125" customWidth="1" outlineLevel="1"/>
    <col min="39" max="39" width="9.140625" customWidth="1" outlineLevel="1"/>
  </cols>
  <sheetData>
    <row r="1" spans="1:65" x14ac:dyDescent="0.25">
      <c r="A1" s="490" t="s">
        <v>144</v>
      </c>
      <c r="B1" s="490"/>
      <c r="D1" s="491" t="s">
        <v>145</v>
      </c>
      <c r="E1" s="490"/>
      <c r="G1" s="492" t="s">
        <v>146</v>
      </c>
      <c r="H1" s="492"/>
      <c r="J1" s="492" t="s">
        <v>147</v>
      </c>
      <c r="K1" s="492"/>
      <c r="M1" s="492" t="s">
        <v>148</v>
      </c>
      <c r="N1" s="492"/>
      <c r="P1" s="492" t="s">
        <v>149</v>
      </c>
      <c r="Q1" s="492"/>
      <c r="S1" s="492" t="s">
        <v>150</v>
      </c>
      <c r="T1" s="492"/>
      <c r="V1" s="492" t="s">
        <v>151</v>
      </c>
      <c r="W1" s="492"/>
      <c r="Y1" s="493" t="s">
        <v>152</v>
      </c>
      <c r="Z1" s="493"/>
      <c r="AB1" s="493" t="s">
        <v>153</v>
      </c>
      <c r="AC1" s="493"/>
      <c r="AE1" s="493" t="s">
        <v>154</v>
      </c>
      <c r="AF1" s="493"/>
      <c r="AH1" s="493" t="s">
        <v>155</v>
      </c>
      <c r="AI1" s="493"/>
      <c r="AK1" s="493" t="s">
        <v>156</v>
      </c>
      <c r="AL1" s="493"/>
      <c r="AO1" s="494" t="s">
        <v>213</v>
      </c>
      <c r="AP1" s="495"/>
      <c r="AR1" s="494" t="s">
        <v>216</v>
      </c>
      <c r="AS1" s="495"/>
      <c r="AU1" s="494" t="s">
        <v>214</v>
      </c>
      <c r="AV1" s="495"/>
      <c r="AX1" s="494" t="s">
        <v>215</v>
      </c>
      <c r="AY1" s="495"/>
      <c r="BA1" s="494" t="s">
        <v>205</v>
      </c>
      <c r="BB1" s="495"/>
      <c r="BD1" s="494" t="s">
        <v>206</v>
      </c>
      <c r="BE1" s="495"/>
      <c r="BG1" s="494" t="s">
        <v>249</v>
      </c>
      <c r="BH1" s="495"/>
      <c r="BJ1" s="494" t="s">
        <v>250</v>
      </c>
      <c r="BK1" s="495"/>
    </row>
    <row r="2" spans="1:65" x14ac:dyDescent="0.25">
      <c r="A2" s="52" t="str">
        <f>Доллар!$B$4</f>
        <v>01.01.2023</v>
      </c>
      <c r="B2" s="58">
        <f>Доллар!$C$4</f>
        <v>70.337500000000006</v>
      </c>
      <c r="D2" s="52" t="str">
        <f>Евро!$B$4</f>
        <v>01.01.2023</v>
      </c>
      <c r="E2" s="58">
        <f>Евро!$C$4</f>
        <v>75.655299999999997</v>
      </c>
      <c r="G2" s="52" t="str">
        <f>'Золото (ЦБ)'!$B$4</f>
        <v>01.01.2023</v>
      </c>
      <c r="H2" s="58" t="str">
        <f>'Золото (ЦБ)'!$C$4</f>
        <v>-</v>
      </c>
      <c r="J2" s="52" t="str">
        <f>'Серебро (ЦБ)'!$B$4</f>
        <v>01.01.2023</v>
      </c>
      <c r="K2" s="58" t="str">
        <f>'Серебро (ЦБ)'!$C$4</f>
        <v>-</v>
      </c>
      <c r="M2" s="52" t="str">
        <f>'Платина (ЦБ)'!$B$4</f>
        <v>01.01.2023</v>
      </c>
      <c r="N2" s="58" t="str">
        <f>'Платина (ЦБ)'!$C$4</f>
        <v>-</v>
      </c>
      <c r="P2" s="52" t="str">
        <f>'Палладий (ЦБ)'!$B$4</f>
        <v>01.01.2023</v>
      </c>
      <c r="Q2" s="58" t="str">
        <f>'Палладий (ЦБ)'!$C$4</f>
        <v>-</v>
      </c>
      <c r="S2" s="52" t="str">
        <f>'Золото (KITCO-LME)'!$B$4</f>
        <v>01.01.2023</v>
      </c>
      <c r="T2" s="58" t="str">
        <f>'Золото (KITCO-LME)'!$C$4</f>
        <v>-</v>
      </c>
      <c r="V2" s="52" t="str">
        <f>'Серебро (KITCO-LME)'!$B$4</f>
        <v>01.01.2023</v>
      </c>
      <c r="W2" s="58" t="str">
        <f>'Серебро (KITCO-LME)'!$C$4</f>
        <v>-</v>
      </c>
      <c r="Y2" s="52" t="str">
        <f>'Алюминий (LME)'!$B$4</f>
        <v>01.01.2023</v>
      </c>
      <c r="Z2" s="58" t="str">
        <f>'Алюминий (LME)'!$C$4</f>
        <v>-</v>
      </c>
      <c r="AA2" s="55"/>
      <c r="AB2" s="52" t="str">
        <f>'Никель (LME)'!$B$4</f>
        <v>01.01.2023</v>
      </c>
      <c r="AC2" s="58" t="str">
        <f>'Никель (LME)'!$C$4</f>
        <v>-</v>
      </c>
      <c r="AD2" s="55"/>
      <c r="AE2" s="52" t="str">
        <f>'Свинец (LME)'!$B$4</f>
        <v>01.01.2023</v>
      </c>
      <c r="AF2" s="58" t="str">
        <f>'Свинец (LME)'!$C$4</f>
        <v>-</v>
      </c>
      <c r="AG2" s="55"/>
      <c r="AH2" s="52" t="str">
        <f>'Медь (LME)'!$B$4</f>
        <v>01.01.2023</v>
      </c>
      <c r="AI2" s="58" t="str">
        <f>'Медь (LME)'!$C$4</f>
        <v>-</v>
      </c>
      <c r="AJ2" s="55"/>
      <c r="AK2" s="52" t="str">
        <f>'Цинк (LME)'!$B$4</f>
        <v>01.01.2023</v>
      </c>
      <c r="AL2" s="58" t="str">
        <f>'Цинк (LME)'!$C$4</f>
        <v>-</v>
      </c>
      <c r="AM2" s="55"/>
      <c r="AO2" s="52" t="str">
        <f>Евро!$B$4</f>
        <v>01.01.2023</v>
      </c>
      <c r="AP2" s="58">
        <f>фунт!$C$4</f>
        <v>84.791899999999998</v>
      </c>
      <c r="AR2" s="52" t="str">
        <f>Евро!$B$4</f>
        <v>01.01.2023</v>
      </c>
      <c r="AS2" s="58">
        <f>'иена, ¥'!$C$4</f>
        <v>0.530609</v>
      </c>
      <c r="AU2" s="52" t="str">
        <f>Евро!$B$4</f>
        <v>01.01.2023</v>
      </c>
      <c r="AV2" s="58">
        <f>'австр долл.'!$C$4</f>
        <v>47.653700000000001</v>
      </c>
      <c r="AX2" s="52" t="str">
        <f>Евро!$B$4</f>
        <v>01.01.2023</v>
      </c>
      <c r="AY2" s="58">
        <f>шв.фр.!$C$4</f>
        <v>76.180499999999995</v>
      </c>
      <c r="BA2" s="52" t="str">
        <f>Евро!$B$4</f>
        <v>01.01.2023</v>
      </c>
      <c r="BB2" s="58">
        <f>юань!$C$4</f>
        <v>9.8949200000000008</v>
      </c>
      <c r="BD2" s="52" t="str">
        <f>Евро!$B$4</f>
        <v>01.01.2023</v>
      </c>
      <c r="BE2" s="58">
        <f>тенге!$C$4</f>
        <v>0.152583</v>
      </c>
      <c r="BG2" s="52" t="str">
        <f>Евро!$B$4</f>
        <v>01.01.2023</v>
      </c>
      <c r="BH2" s="58" t="str">
        <f>'динар (крос-курс $)'!$C$4</f>
        <v/>
      </c>
      <c r="BJ2" s="52" t="str">
        <f>Евро!$B$4</f>
        <v>01.01.2023</v>
      </c>
      <c r="BK2" s="58" t="str">
        <f>'динар (крос-курс €)'!$C$4</f>
        <v/>
      </c>
    </row>
    <row r="3" spans="1:65" x14ac:dyDescent="0.25">
      <c r="A3" s="52" t="str">
        <f>Доллар!$B$5</f>
        <v>02.01.2023</v>
      </c>
      <c r="B3" s="58">
        <f>Доллар!$C$5</f>
        <v>70.337500000000006</v>
      </c>
      <c r="D3" s="52" t="str">
        <f>Евро!$B$5</f>
        <v>02.01.2023</v>
      </c>
      <c r="E3" s="58">
        <f>Евро!$C$5</f>
        <v>75.655299999999997</v>
      </c>
      <c r="G3" s="52" t="str">
        <f>'Золото (ЦБ)'!$B$5</f>
        <v>02.01.2023</v>
      </c>
      <c r="H3" s="58" t="str">
        <f>'Золото (ЦБ)'!$C$5</f>
        <v>-</v>
      </c>
      <c r="J3" s="52" t="str">
        <f>'Серебро (ЦБ)'!$B$5</f>
        <v>02.01.2023</v>
      </c>
      <c r="K3" s="58" t="str">
        <f>'Серебро (ЦБ)'!$C$5</f>
        <v>-</v>
      </c>
      <c r="M3" s="52" t="str">
        <f>'Платина (ЦБ)'!$B$5</f>
        <v>02.01.2023</v>
      </c>
      <c r="N3" s="58" t="str">
        <f>'Платина (ЦБ)'!$C$5</f>
        <v>-</v>
      </c>
      <c r="P3" s="52" t="str">
        <f>'Палладий (ЦБ)'!$B$5</f>
        <v>02.01.2023</v>
      </c>
      <c r="Q3" s="58" t="str">
        <f>'Палладий (ЦБ)'!$C$5</f>
        <v>-</v>
      </c>
      <c r="S3" s="52" t="str">
        <f>'Золото (KITCO-LME)'!$B$5</f>
        <v>02.01.2023</v>
      </c>
      <c r="T3" s="58" t="str">
        <f>'Золото (KITCO-LME)'!$C$5</f>
        <v>-</v>
      </c>
      <c r="V3" s="52" t="str">
        <f>'Серебро (KITCO-LME)'!$B$5</f>
        <v>02.01.2023</v>
      </c>
      <c r="W3" s="58" t="str">
        <f>'Серебро (KITCO-LME)'!$C$5</f>
        <v>-</v>
      </c>
      <c r="Y3" s="52" t="str">
        <f>'Алюминий (LME)'!$B$5</f>
        <v>02.01.2023</v>
      </c>
      <c r="Z3" s="58" t="str">
        <f>'Алюминий (LME)'!$C$5</f>
        <v>-</v>
      </c>
      <c r="AB3" s="52" t="str">
        <f>'Никель (LME)'!$B$5</f>
        <v>02.01.2023</v>
      </c>
      <c r="AC3" s="58" t="str">
        <f>'Никель (LME)'!$C$5</f>
        <v>-</v>
      </c>
      <c r="AE3" s="52" t="str">
        <f>'Свинец (LME)'!$B$5</f>
        <v>02.01.2023</v>
      </c>
      <c r="AF3" s="58" t="str">
        <f>'Свинец (LME)'!$C$5</f>
        <v>-</v>
      </c>
      <c r="AH3" s="52" t="str">
        <f>'Медь (LME)'!$B$5</f>
        <v>02.01.2023</v>
      </c>
      <c r="AI3" s="58" t="str">
        <f>'Медь (LME)'!$C$5</f>
        <v>-</v>
      </c>
      <c r="AK3" s="52" t="str">
        <f>'Цинк (LME)'!$B$5</f>
        <v>02.01.2023</v>
      </c>
      <c r="AL3" s="58" t="str">
        <f>'Цинк (LME)'!$C$5</f>
        <v>-</v>
      </c>
      <c r="AO3" s="52" t="str">
        <f>Евро!$B$5</f>
        <v>02.01.2023</v>
      </c>
      <c r="AP3" s="58">
        <f>фунт!$C$5</f>
        <v>84.791899999999998</v>
      </c>
      <c r="AR3" s="52" t="str">
        <f>Евро!$B$5</f>
        <v>02.01.2023</v>
      </c>
      <c r="AS3" s="58">
        <f>'иена, ¥'!$C$5</f>
        <v>0.530609</v>
      </c>
      <c r="AU3" s="52" t="str">
        <f>Евро!$B$5</f>
        <v>02.01.2023</v>
      </c>
      <c r="AV3" s="58">
        <f>'австр долл.'!$C$5</f>
        <v>47.653700000000001</v>
      </c>
      <c r="AX3" s="52" t="str">
        <f>Евро!$B$5</f>
        <v>02.01.2023</v>
      </c>
      <c r="AY3" s="58">
        <f>шв.фр.!$C$5</f>
        <v>76.180499999999995</v>
      </c>
      <c r="BA3" s="52" t="str">
        <f>Евро!$B$5</f>
        <v>02.01.2023</v>
      </c>
      <c r="BB3" s="58">
        <f>юань!$C$5</f>
        <v>9.8949200000000008</v>
      </c>
      <c r="BD3" s="52" t="str">
        <f>Евро!$B$5</f>
        <v>02.01.2023</v>
      </c>
      <c r="BE3" s="58">
        <f>тенге!$C$5</f>
        <v>0.152583</v>
      </c>
      <c r="BG3" s="52" t="str">
        <f>Евро!$B$5</f>
        <v>02.01.2023</v>
      </c>
      <c r="BH3" s="58" t="str">
        <f>'динар (крос-курс $)'!$C$5</f>
        <v/>
      </c>
      <c r="BJ3" s="52" t="str">
        <f>Евро!$B$5</f>
        <v>02.01.2023</v>
      </c>
      <c r="BK3" s="58" t="str">
        <f>'динар (крос-курс €)'!$C$5</f>
        <v/>
      </c>
      <c r="BM3" s="168"/>
    </row>
    <row r="4" spans="1:65" x14ac:dyDescent="0.25">
      <c r="A4" s="52" t="str">
        <f>Доллар!$B$6</f>
        <v>03.01.2023</v>
      </c>
      <c r="B4" s="58" t="str">
        <f>Доллар!$C$6</f>
        <v>-</v>
      </c>
      <c r="D4" s="52" t="str">
        <f>Евро!$B$6</f>
        <v>03.01.2023</v>
      </c>
      <c r="E4" s="58" t="str">
        <f>Евро!$C$6</f>
        <v>-</v>
      </c>
      <c r="G4" s="52" t="str">
        <f>'Золото (ЦБ)'!$B$6</f>
        <v>03.01.2023</v>
      </c>
      <c r="H4" s="58" t="str">
        <f>'Золото (ЦБ)'!$C$6</f>
        <v>-</v>
      </c>
      <c r="J4" s="52" t="str">
        <f>'Серебро (ЦБ)'!$B$6</f>
        <v>03.01.2023</v>
      </c>
      <c r="K4" s="58" t="str">
        <f>'Серебро (ЦБ)'!$C$6</f>
        <v>-</v>
      </c>
      <c r="M4" s="52" t="str">
        <f>'Платина (ЦБ)'!$B$6</f>
        <v>03.01.2023</v>
      </c>
      <c r="N4" s="58" t="str">
        <f>'Платина (ЦБ)'!$C$6</f>
        <v>-</v>
      </c>
      <c r="P4" s="52" t="str">
        <f>'Палладий (ЦБ)'!$B$6</f>
        <v>03.01.2023</v>
      </c>
      <c r="Q4" s="58" t="str">
        <f>'Палладий (ЦБ)'!$C$6</f>
        <v>-</v>
      </c>
      <c r="S4" s="52" t="str">
        <f>'Золото (KITCO-LME)'!$B$6</f>
        <v>03.01.2023</v>
      </c>
      <c r="T4" s="58">
        <f>'Золото (KITCO-LME)'!$C$6</f>
        <v>1843.25</v>
      </c>
      <c r="V4" s="52" t="str">
        <f>'Серебро (KITCO-LME)'!$B$6</f>
        <v>03.01.2023</v>
      </c>
      <c r="W4" s="58">
        <f>'Серебро (KITCO-LME)'!$C$6</f>
        <v>24.295000000000002</v>
      </c>
      <c r="Y4" s="52" t="str">
        <f>'Алюминий (LME)'!$B$6</f>
        <v>03.01.2023</v>
      </c>
      <c r="Z4" s="58">
        <f>'Алюминий (LME)'!$C$6</f>
        <v>2337.5</v>
      </c>
      <c r="AB4" s="52" t="str">
        <f>'Никель (LME)'!$B$6</f>
        <v>03.01.2023</v>
      </c>
      <c r="AC4" s="58">
        <f>'Никель (LME)'!$C$6</f>
        <v>31200</v>
      </c>
      <c r="AE4" s="52" t="str">
        <f>'Свинец (LME)'!$B$6</f>
        <v>03.01.2023</v>
      </c>
      <c r="AF4" s="58">
        <f>'Свинец (LME)'!$C$6</f>
        <v>2322</v>
      </c>
      <c r="AH4" s="52" t="str">
        <f>'Медь (LME)'!$B$6</f>
        <v>03.01.2023</v>
      </c>
      <c r="AI4" s="58">
        <f>'Медь (LME)'!$C$6</f>
        <v>8390</v>
      </c>
      <c r="AK4" s="52" t="str">
        <f>'Цинк (LME)'!$B$6</f>
        <v>03.01.2023</v>
      </c>
      <c r="AL4" s="58">
        <f>'Цинк (LME)'!$C$6</f>
        <v>3004</v>
      </c>
      <c r="AO4" s="52" t="str">
        <f>Евро!$B$6</f>
        <v>03.01.2023</v>
      </c>
      <c r="AP4" s="58" t="str">
        <f>фунт!$C$6</f>
        <v>-</v>
      </c>
      <c r="AR4" s="52" t="str">
        <f>Евро!$B$6</f>
        <v>03.01.2023</v>
      </c>
      <c r="AS4" s="58" t="str">
        <f>'иена, ¥'!$C$6</f>
        <v>-</v>
      </c>
      <c r="AU4" s="52" t="str">
        <f>Евро!$B$6</f>
        <v>03.01.2023</v>
      </c>
      <c r="AV4" s="58" t="str">
        <f>'австр долл.'!$C$6</f>
        <v>-</v>
      </c>
      <c r="AX4" s="52" t="str">
        <f>Евро!$B$6</f>
        <v>03.01.2023</v>
      </c>
      <c r="AY4" s="58" t="str">
        <f>шв.фр.!$C$6</f>
        <v>-</v>
      </c>
      <c r="BA4" s="52" t="str">
        <f>Евро!$B$6</f>
        <v>03.01.2023</v>
      </c>
      <c r="BB4" s="58" t="str">
        <f>юань!$C$6</f>
        <v>-</v>
      </c>
      <c r="BD4" s="52" t="str">
        <f>Евро!$B$6</f>
        <v>03.01.2023</v>
      </c>
      <c r="BE4" s="58" t="str">
        <f>тенге!$C$6</f>
        <v>-</v>
      </c>
      <c r="BG4" s="52" t="str">
        <f>Евро!$B$6</f>
        <v>03.01.2023</v>
      </c>
      <c r="BH4" s="58" t="str">
        <f>'динар (крос-курс $)'!$C$6</f>
        <v/>
      </c>
      <c r="BJ4" s="52" t="str">
        <f>Евро!$B$6</f>
        <v>03.01.2023</v>
      </c>
      <c r="BK4" s="58" t="str">
        <f>'динар (крос-курс €)'!$C$6</f>
        <v/>
      </c>
    </row>
    <row r="5" spans="1:65" x14ac:dyDescent="0.25">
      <c r="A5" s="52" t="str">
        <f>Доллар!$B$7</f>
        <v>04.01.2023</v>
      </c>
      <c r="B5" s="58" t="str">
        <f>Доллар!$C$7</f>
        <v>-</v>
      </c>
      <c r="D5" s="52" t="str">
        <f>Евро!$B$7</f>
        <v>04.01.2023</v>
      </c>
      <c r="E5" s="58" t="str">
        <f>Евро!$C$7</f>
        <v>-</v>
      </c>
      <c r="G5" s="52" t="str">
        <f>'Золото (ЦБ)'!$B$7</f>
        <v>04.01.2023</v>
      </c>
      <c r="H5" s="58" t="str">
        <f>'Золото (ЦБ)'!$C$7</f>
        <v>-</v>
      </c>
      <c r="J5" s="52" t="str">
        <f>'Серебро (ЦБ)'!$B$7</f>
        <v>04.01.2023</v>
      </c>
      <c r="K5" s="58" t="str">
        <f>'Серебро (ЦБ)'!$C$7</f>
        <v>-</v>
      </c>
      <c r="M5" s="52" t="str">
        <f>'Платина (ЦБ)'!$B$7</f>
        <v>04.01.2023</v>
      </c>
      <c r="N5" s="58" t="str">
        <f>'Платина (ЦБ)'!$C$7</f>
        <v>-</v>
      </c>
      <c r="P5" s="52" t="str">
        <f>'Палладий (ЦБ)'!$B$7</f>
        <v>04.01.2023</v>
      </c>
      <c r="Q5" s="58" t="str">
        <f>'Палладий (ЦБ)'!$C$7</f>
        <v>-</v>
      </c>
      <c r="S5" s="52" t="str">
        <f>'Золото (KITCO-LME)'!$B$7</f>
        <v>04.01.2023</v>
      </c>
      <c r="T5" s="58">
        <f>'Золото (KITCO-LME)'!$C$7</f>
        <v>1857.3</v>
      </c>
      <c r="V5" s="52" t="str">
        <f>'Серебро (KITCO-LME)'!$B$7</f>
        <v>04.01.2023</v>
      </c>
      <c r="W5" s="58">
        <f>'Серебро (KITCO-LME)'!$C$7</f>
        <v>24.29</v>
      </c>
      <c r="Y5" s="52" t="str">
        <f>'Алюминий (LME)'!$B$7</f>
        <v>04.01.2023</v>
      </c>
      <c r="Z5" s="58">
        <f>'Алюминий (LME)'!$C$7</f>
        <v>2250</v>
      </c>
      <c r="AB5" s="52" t="str">
        <f>'Никель (LME)'!$B$7</f>
        <v>04.01.2023</v>
      </c>
      <c r="AC5" s="58">
        <f>'Никель (LME)'!$C$7</f>
        <v>29750</v>
      </c>
      <c r="AE5" s="52" t="str">
        <f>'Свинец (LME)'!$B$7</f>
        <v>04.01.2023</v>
      </c>
      <c r="AF5" s="58">
        <f>'Свинец (LME)'!$C$7</f>
        <v>2331</v>
      </c>
      <c r="AH5" s="52" t="str">
        <f>'Медь (LME)'!$B$7</f>
        <v>04.01.2023</v>
      </c>
      <c r="AI5" s="58">
        <f>'Медь (LME)'!$C$7</f>
        <v>8209</v>
      </c>
      <c r="AK5" s="52" t="str">
        <f>'Цинк (LME)'!$B$7</f>
        <v>04.01.2023</v>
      </c>
      <c r="AL5" s="58">
        <f>'Цинк (LME)'!$C$7</f>
        <v>2977</v>
      </c>
      <c r="AO5" s="52" t="str">
        <f>Евро!$B$7</f>
        <v>04.01.2023</v>
      </c>
      <c r="AP5" s="58" t="str">
        <f>фунт!$C$7</f>
        <v>-</v>
      </c>
      <c r="AR5" s="52" t="str">
        <f>Евро!$B$7</f>
        <v>04.01.2023</v>
      </c>
      <c r="AS5" s="58" t="str">
        <f>'иена, ¥'!$C$7</f>
        <v>-</v>
      </c>
      <c r="AU5" s="52" t="str">
        <f>Евро!$B$7</f>
        <v>04.01.2023</v>
      </c>
      <c r="AV5" s="58" t="str">
        <f>'австр долл.'!$C$7</f>
        <v>-</v>
      </c>
      <c r="AX5" s="52" t="str">
        <f>Евро!$B$7</f>
        <v>04.01.2023</v>
      </c>
      <c r="AY5" s="58" t="str">
        <f>шв.фр.!$C$7</f>
        <v>-</v>
      </c>
      <c r="BA5" s="52" t="str">
        <f>Евро!$B$7</f>
        <v>04.01.2023</v>
      </c>
      <c r="BB5" s="58" t="str">
        <f>юань!$C$7</f>
        <v>-</v>
      </c>
      <c r="BD5" s="52" t="str">
        <f>Евро!$B$7</f>
        <v>04.01.2023</v>
      </c>
      <c r="BE5" s="58" t="str">
        <f>тенге!$C$7</f>
        <v>-</v>
      </c>
      <c r="BG5" s="52" t="str">
        <f>Евро!$B$7</f>
        <v>04.01.2023</v>
      </c>
      <c r="BH5" s="58" t="str">
        <f>'динар (крос-курс $)'!$C$7</f>
        <v/>
      </c>
      <c r="BJ5" s="52" t="str">
        <f>Евро!$B$7</f>
        <v>04.01.2023</v>
      </c>
      <c r="BK5" s="58" t="str">
        <f>'динар (крос-курс €)'!$C$7</f>
        <v/>
      </c>
    </row>
    <row r="6" spans="1:65" x14ac:dyDescent="0.25">
      <c r="A6" s="52" t="str">
        <f>Доллар!$B$8</f>
        <v>05.01.2023</v>
      </c>
      <c r="B6" s="58" t="str">
        <f>Доллар!$C$8</f>
        <v>-</v>
      </c>
      <c r="D6" s="52" t="str">
        <f>Евро!$B$8</f>
        <v>05.01.2023</v>
      </c>
      <c r="E6" s="58" t="str">
        <f>Евро!$C$8</f>
        <v>-</v>
      </c>
      <c r="G6" s="52" t="str">
        <f>'Золото (ЦБ)'!$B$8</f>
        <v>05.01.2023</v>
      </c>
      <c r="H6" s="58" t="str">
        <f>'Золото (ЦБ)'!$C$8</f>
        <v>-</v>
      </c>
      <c r="J6" s="52" t="str">
        <f>'Серебро (ЦБ)'!$B$8</f>
        <v>05.01.2023</v>
      </c>
      <c r="K6" s="58" t="str">
        <f>'Серебро (ЦБ)'!$C$8</f>
        <v>-</v>
      </c>
      <c r="M6" s="52" t="str">
        <f>'Платина (ЦБ)'!$B$8</f>
        <v>05.01.2023</v>
      </c>
      <c r="N6" s="58" t="str">
        <f>'Платина (ЦБ)'!$C$8</f>
        <v>-</v>
      </c>
      <c r="P6" s="52" t="str">
        <f>'Палладий (ЦБ)'!$B$8</f>
        <v>05.01.2023</v>
      </c>
      <c r="Q6" s="58" t="str">
        <f>'Палладий (ЦБ)'!$C$8</f>
        <v>-</v>
      </c>
      <c r="S6" s="52" t="str">
        <f>'Золото (KITCO-LME)'!$B$8</f>
        <v>05.01.2023</v>
      </c>
      <c r="T6" s="58">
        <f>'Золото (KITCO-LME)'!$C$8</f>
        <v>1834</v>
      </c>
      <c r="V6" s="52" t="str">
        <f>'Серебро (KITCO-LME)'!$B$8</f>
        <v>05.01.2023</v>
      </c>
      <c r="W6" s="58">
        <f>'Серебро (KITCO-LME)'!$C$8</f>
        <v>23.41</v>
      </c>
      <c r="Y6" s="52" t="str">
        <f>'Алюминий (LME)'!$B$8</f>
        <v>05.01.2023</v>
      </c>
      <c r="Z6" s="58">
        <f>'Алюминий (LME)'!$C$8</f>
        <v>2270</v>
      </c>
      <c r="AB6" s="52" t="str">
        <f>'Никель (LME)'!$B$8</f>
        <v>05.01.2023</v>
      </c>
      <c r="AC6" s="58">
        <f>'Никель (LME)'!$C$8</f>
        <v>28775</v>
      </c>
      <c r="AE6" s="52" t="str">
        <f>'Свинец (LME)'!$B$8</f>
        <v>05.01.2023</v>
      </c>
      <c r="AF6" s="58">
        <f>'Свинец (LME)'!$C$8</f>
        <v>2298.5</v>
      </c>
      <c r="AH6" s="52" t="str">
        <f>'Медь (LME)'!$B$8</f>
        <v>05.01.2023</v>
      </c>
      <c r="AI6" s="58">
        <f>'Медь (LME)'!$C$8</f>
        <v>8420</v>
      </c>
      <c r="AK6" s="52" t="str">
        <f>'Цинк (LME)'!$B$8</f>
        <v>05.01.2023</v>
      </c>
      <c r="AL6" s="58">
        <f>'Цинк (LME)'!$C$8</f>
        <v>3040</v>
      </c>
      <c r="AO6" s="52" t="str">
        <f>Евро!$B$8</f>
        <v>05.01.2023</v>
      </c>
      <c r="AP6" s="58" t="str">
        <f>фунт!$C$8</f>
        <v>-</v>
      </c>
      <c r="AR6" s="52" t="str">
        <f>Евро!$B$8</f>
        <v>05.01.2023</v>
      </c>
      <c r="AS6" s="58" t="str">
        <f>'иена, ¥'!$C$8</f>
        <v>-</v>
      </c>
      <c r="AU6" s="52" t="str">
        <f>Евро!$B$8</f>
        <v>05.01.2023</v>
      </c>
      <c r="AV6" s="58" t="str">
        <f>'австр долл.'!$C$8</f>
        <v>-</v>
      </c>
      <c r="AX6" s="52" t="str">
        <f>Евро!$B$8</f>
        <v>05.01.2023</v>
      </c>
      <c r="AY6" s="58" t="str">
        <f>шв.фр.!$C$8</f>
        <v>-</v>
      </c>
      <c r="BA6" s="52" t="str">
        <f>Евро!$B$8</f>
        <v>05.01.2023</v>
      </c>
      <c r="BB6" s="58" t="str">
        <f>юань!$C$8</f>
        <v>-</v>
      </c>
      <c r="BD6" s="52" t="str">
        <f>Евро!$B$8</f>
        <v>05.01.2023</v>
      </c>
      <c r="BE6" s="58" t="str">
        <f>тенге!$C$8</f>
        <v>-</v>
      </c>
      <c r="BG6" s="52" t="str">
        <f>Евро!$B$8</f>
        <v>05.01.2023</v>
      </c>
      <c r="BH6" s="58" t="str">
        <f>'динар (крос-курс $)'!$C$8</f>
        <v/>
      </c>
      <c r="BJ6" s="52" t="str">
        <f>Евро!$B$8</f>
        <v>05.01.2023</v>
      </c>
      <c r="BK6" s="58" t="str">
        <f>'динар (крос-курс €)'!$C$8</f>
        <v/>
      </c>
    </row>
    <row r="7" spans="1:65" x14ac:dyDescent="0.25">
      <c r="A7" s="52" t="str">
        <f>Доллар!$B$9</f>
        <v>06.01.2023</v>
      </c>
      <c r="B7" s="58" t="str">
        <f>Доллар!$C$9</f>
        <v>-</v>
      </c>
      <c r="D7" s="52" t="str">
        <f>Евро!$B$9</f>
        <v>06.01.2023</v>
      </c>
      <c r="E7" s="58" t="str">
        <f>Евро!$C$9</f>
        <v>-</v>
      </c>
      <c r="G7" s="52" t="str">
        <f>'Золото (ЦБ)'!$B$9</f>
        <v>06.01.2023</v>
      </c>
      <c r="H7" s="58" t="str">
        <f>'Золото (ЦБ)'!$C$9</f>
        <v>-</v>
      </c>
      <c r="J7" s="52" t="str">
        <f>'Серебро (ЦБ)'!$B$9</f>
        <v>06.01.2023</v>
      </c>
      <c r="K7" s="58" t="str">
        <f>'Серебро (ЦБ)'!$C$9</f>
        <v>-</v>
      </c>
      <c r="M7" s="52" t="str">
        <f>'Платина (ЦБ)'!$B$9</f>
        <v>06.01.2023</v>
      </c>
      <c r="N7" s="58" t="str">
        <f>'Платина (ЦБ)'!$C$9</f>
        <v>-</v>
      </c>
      <c r="P7" s="52" t="str">
        <f>'Палладий (ЦБ)'!$B$9</f>
        <v>06.01.2023</v>
      </c>
      <c r="Q7" s="58" t="str">
        <f>'Палладий (ЦБ)'!$C$9</f>
        <v>-</v>
      </c>
      <c r="S7" s="52" t="str">
        <f>'Золото (KITCO-LME)'!$B$9</f>
        <v>06.01.2023</v>
      </c>
      <c r="T7" s="58">
        <f>'Золото (KITCO-LME)'!$C$9</f>
        <v>1852.2</v>
      </c>
      <c r="V7" s="52" t="str">
        <f>'Серебро (KITCO-LME)'!$B$9</f>
        <v>06.01.2023</v>
      </c>
      <c r="W7" s="58">
        <f>'Серебро (KITCO-LME)'!$C$9</f>
        <v>23.454999999999998</v>
      </c>
      <c r="Y7" s="52" t="str">
        <f>'Алюминий (LME)'!$B$9</f>
        <v>06.01.2023</v>
      </c>
      <c r="Z7" s="58">
        <f>'Алюминий (LME)'!$C$9</f>
        <v>2242.5</v>
      </c>
      <c r="AB7" s="52" t="str">
        <f>'Никель (LME)'!$B$9</f>
        <v>06.01.2023</v>
      </c>
      <c r="AC7" s="58">
        <f>'Никель (LME)'!$C$9</f>
        <v>27465</v>
      </c>
      <c r="AE7" s="52" t="str">
        <f>'Свинец (LME)'!$B$9</f>
        <v>06.01.2023</v>
      </c>
      <c r="AF7" s="58">
        <f>'Свинец (LME)'!$C$9</f>
        <v>2235</v>
      </c>
      <c r="AH7" s="52" t="str">
        <f>'Медь (LME)'!$B$9</f>
        <v>06.01.2023</v>
      </c>
      <c r="AI7" s="58">
        <f>'Медь (LME)'!$C$9</f>
        <v>8362.5</v>
      </c>
      <c r="AK7" s="52" t="str">
        <f>'Цинк (LME)'!$B$9</f>
        <v>06.01.2023</v>
      </c>
      <c r="AL7" s="58">
        <f>'Цинк (LME)'!$C$9</f>
        <v>2994</v>
      </c>
      <c r="AO7" s="52" t="str">
        <f>Евро!$B$9</f>
        <v>06.01.2023</v>
      </c>
      <c r="AP7" s="58" t="str">
        <f>фунт!$C$9</f>
        <v>-</v>
      </c>
      <c r="AR7" s="52" t="str">
        <f>Евро!$B$9</f>
        <v>06.01.2023</v>
      </c>
      <c r="AS7" s="58" t="str">
        <f>'иена, ¥'!$C$9</f>
        <v>-</v>
      </c>
      <c r="AU7" s="52" t="str">
        <f>Евро!$B$9</f>
        <v>06.01.2023</v>
      </c>
      <c r="AV7" s="58" t="str">
        <f>'австр долл.'!$C$9</f>
        <v>-</v>
      </c>
      <c r="AX7" s="52" t="str">
        <f>Евро!$B$9</f>
        <v>06.01.2023</v>
      </c>
      <c r="AY7" s="58" t="str">
        <f>шв.фр.!$C$9</f>
        <v>-</v>
      </c>
      <c r="BA7" s="52" t="str">
        <f>Евро!$B$9</f>
        <v>06.01.2023</v>
      </c>
      <c r="BB7" s="58" t="str">
        <f>юань!$C$9</f>
        <v>-</v>
      </c>
      <c r="BD7" s="52" t="str">
        <f>Евро!$B$9</f>
        <v>06.01.2023</v>
      </c>
      <c r="BE7" s="58" t="str">
        <f>тенге!$C$9</f>
        <v>-</v>
      </c>
      <c r="BG7" s="52" t="str">
        <f>Евро!$B$9</f>
        <v>06.01.2023</v>
      </c>
      <c r="BH7" s="58" t="str">
        <f>'динар (крос-курс $)'!$C$9</f>
        <v/>
      </c>
      <c r="BJ7" s="52" t="str">
        <f>Евро!$B$9</f>
        <v>06.01.2023</v>
      </c>
      <c r="BK7" s="58" t="str">
        <f>'динар (крос-курс €)'!$C$9</f>
        <v/>
      </c>
    </row>
    <row r="8" spans="1:65" x14ac:dyDescent="0.25">
      <c r="A8" s="52" t="str">
        <f>Доллар!$B$10</f>
        <v>07.01.2023</v>
      </c>
      <c r="B8" s="58" t="str">
        <f>Доллар!$C$10</f>
        <v>-</v>
      </c>
      <c r="D8" s="52" t="str">
        <f>Евро!$B$10</f>
        <v>07.01.2023</v>
      </c>
      <c r="E8" s="58" t="str">
        <f>Евро!$C$10</f>
        <v>-</v>
      </c>
      <c r="G8" s="52" t="str">
        <f>'Золото (ЦБ)'!$B$10</f>
        <v>07.01.2023</v>
      </c>
      <c r="H8" s="58" t="str">
        <f>'Золото (ЦБ)'!$C$10</f>
        <v/>
      </c>
      <c r="J8" s="52" t="str">
        <f>'Серебро (ЦБ)'!$B$10</f>
        <v>07.01.2023</v>
      </c>
      <c r="K8" s="58" t="str">
        <f>'Серебро (ЦБ)'!$C$10</f>
        <v/>
      </c>
      <c r="M8" s="52" t="str">
        <f>'Платина (ЦБ)'!$B$10</f>
        <v>07.01.2023</v>
      </c>
      <c r="N8" s="58" t="str">
        <f>'Платина (ЦБ)'!$C$10</f>
        <v/>
      </c>
      <c r="P8" s="52" t="str">
        <f>'Палладий (ЦБ)'!$B$10</f>
        <v>07.01.2023</v>
      </c>
      <c r="Q8" s="58" t="str">
        <f>'Палладий (ЦБ)'!$C$10</f>
        <v/>
      </c>
      <c r="S8" s="52" t="str">
        <f>'Золото (KITCO-LME)'!$B$10</f>
        <v>07.01.2023</v>
      </c>
      <c r="T8" s="58" t="str">
        <f>'Золото (KITCO-LME)'!$C$10</f>
        <v/>
      </c>
      <c r="V8" s="52" t="str">
        <f>'Серебро (KITCO-LME)'!$B$10</f>
        <v>07.01.2023</v>
      </c>
      <c r="W8" s="58" t="str">
        <f>'Серебро (KITCO-LME)'!$C$10</f>
        <v/>
      </c>
      <c r="Y8" s="52" t="str">
        <f>'Алюминий (LME)'!$B$10</f>
        <v>07.01.2023</v>
      </c>
      <c r="Z8" s="58" t="str">
        <f>'Алюминий (LME)'!$C$10</f>
        <v>-</v>
      </c>
      <c r="AB8" s="52" t="str">
        <f>'Никель (LME)'!$B$10</f>
        <v>07.01.2023</v>
      </c>
      <c r="AC8" s="58" t="str">
        <f>'Никель (LME)'!$C$10</f>
        <v>-</v>
      </c>
      <c r="AE8" s="52" t="str">
        <f>'Свинец (LME)'!$B$10</f>
        <v>07.01.2023</v>
      </c>
      <c r="AF8" s="58" t="str">
        <f>'Свинец (LME)'!$C$10</f>
        <v>-</v>
      </c>
      <c r="AH8" s="52" t="str">
        <f>'Медь (LME)'!$B$10</f>
        <v>07.01.2023</v>
      </c>
      <c r="AI8" s="58" t="str">
        <f>'Медь (LME)'!$C$10</f>
        <v>-</v>
      </c>
      <c r="AK8" s="52" t="str">
        <f>'Цинк (LME)'!$B$10</f>
        <v>07.01.2023</v>
      </c>
      <c r="AL8" s="58" t="str">
        <f>'Цинк (LME)'!$C$10</f>
        <v>-</v>
      </c>
      <c r="AO8" s="52" t="str">
        <f>Евро!$B$10</f>
        <v>07.01.2023</v>
      </c>
      <c r="AP8" s="58" t="str">
        <f>фунт!$C$10</f>
        <v>-</v>
      </c>
      <c r="AR8" s="52" t="str">
        <f>Евро!$B$10</f>
        <v>07.01.2023</v>
      </c>
      <c r="AS8" s="58" t="str">
        <f>'иена, ¥'!$C$10</f>
        <v>-</v>
      </c>
      <c r="AU8" s="52" t="str">
        <f>Евро!$B$10</f>
        <v>07.01.2023</v>
      </c>
      <c r="AV8" s="58" t="str">
        <f>'австр долл.'!$C$10</f>
        <v>-</v>
      </c>
      <c r="AX8" s="52" t="str">
        <f>Евро!$B$10</f>
        <v>07.01.2023</v>
      </c>
      <c r="AY8" s="58" t="str">
        <f>шв.фр.!$C$10</f>
        <v>-</v>
      </c>
      <c r="BA8" s="52" t="str">
        <f>Евро!$B$10</f>
        <v>07.01.2023</v>
      </c>
      <c r="BB8" s="58" t="str">
        <f>юань!$C$10</f>
        <v>-</v>
      </c>
      <c r="BD8" s="52" t="str">
        <f>Евро!$B$10</f>
        <v>07.01.2023</v>
      </c>
      <c r="BE8" s="58" t="str">
        <f>тенге!$C$10</f>
        <v>-</v>
      </c>
      <c r="BG8" s="52" t="str">
        <f>Евро!$B$10</f>
        <v>07.01.2023</v>
      </c>
      <c r="BH8" s="58" t="str">
        <f>'динар (крос-курс $)'!$C$10</f>
        <v/>
      </c>
      <c r="BJ8" s="52" t="str">
        <f>Евро!$B$10</f>
        <v>07.01.2023</v>
      </c>
      <c r="BK8" s="58" t="str">
        <f>'динар (крос-курс €)'!$C$10</f>
        <v/>
      </c>
    </row>
    <row r="9" spans="1:65" x14ac:dyDescent="0.25">
      <c r="A9" s="52" t="str">
        <f>Доллар!$B$11</f>
        <v>08.01.2023</v>
      </c>
      <c r="B9" s="58" t="str">
        <f>Доллар!$C$11</f>
        <v>-</v>
      </c>
      <c r="D9" s="52" t="str">
        <f>Евро!$B$11</f>
        <v>08.01.2023</v>
      </c>
      <c r="E9" s="58" t="str">
        <f>Евро!$C$11</f>
        <v>-</v>
      </c>
      <c r="G9" s="52" t="str">
        <f>'Золото (ЦБ)'!$B$11</f>
        <v>08.01.2023</v>
      </c>
      <c r="H9" s="58" t="str">
        <f>'Золото (ЦБ)'!$C$11</f>
        <v/>
      </c>
      <c r="J9" s="52" t="str">
        <f>'Серебро (ЦБ)'!$B$11</f>
        <v>08.01.2023</v>
      </c>
      <c r="K9" s="58" t="str">
        <f>'Серебро (ЦБ)'!$C$11</f>
        <v/>
      </c>
      <c r="M9" s="52" t="str">
        <f>'Платина (ЦБ)'!$B$11</f>
        <v>08.01.2023</v>
      </c>
      <c r="N9" s="58" t="str">
        <f>'Платина (ЦБ)'!$C$11</f>
        <v/>
      </c>
      <c r="P9" s="52" t="str">
        <f>'Палладий (ЦБ)'!$B$11</f>
        <v>08.01.2023</v>
      </c>
      <c r="Q9" s="58" t="str">
        <f>'Палладий (ЦБ)'!$C$11</f>
        <v/>
      </c>
      <c r="S9" s="52" t="str">
        <f>'Золото (KITCO-LME)'!$B$11</f>
        <v>08.01.2023</v>
      </c>
      <c r="T9" s="58" t="str">
        <f>'Золото (KITCO-LME)'!$C$11</f>
        <v/>
      </c>
      <c r="V9" s="52" t="str">
        <f>'Серебро (KITCO-LME)'!$B$11</f>
        <v>08.01.2023</v>
      </c>
      <c r="W9" s="58" t="str">
        <f>'Серебро (KITCO-LME)'!$C$11</f>
        <v/>
      </c>
      <c r="Y9" s="52" t="str">
        <f>'Алюминий (LME)'!$B$11</f>
        <v>08.01.2023</v>
      </c>
      <c r="Z9" s="58" t="str">
        <f>'Алюминий (LME)'!$C$11</f>
        <v>-</v>
      </c>
      <c r="AB9" s="52" t="str">
        <f>'Никель (LME)'!$B$11</f>
        <v>08.01.2023</v>
      </c>
      <c r="AC9" s="58" t="str">
        <f>'Никель (LME)'!$C$11</f>
        <v>-</v>
      </c>
      <c r="AE9" s="52" t="str">
        <f>'Свинец (LME)'!$B$11</f>
        <v>08.01.2023</v>
      </c>
      <c r="AF9" s="58" t="str">
        <f>'Свинец (LME)'!$C$11</f>
        <v>-</v>
      </c>
      <c r="AH9" s="52" t="str">
        <f>'Медь (LME)'!$B$11</f>
        <v>08.01.2023</v>
      </c>
      <c r="AI9" s="58" t="str">
        <f>'Медь (LME)'!$C$11</f>
        <v>-</v>
      </c>
      <c r="AK9" s="52" t="str">
        <f>'Цинк (LME)'!$B$11</f>
        <v>08.01.2023</v>
      </c>
      <c r="AL9" s="58" t="str">
        <f>'Цинк (LME)'!$C$11</f>
        <v>-</v>
      </c>
      <c r="AO9" s="52" t="str">
        <f>Евро!$B$11</f>
        <v>08.01.2023</v>
      </c>
      <c r="AP9" s="58" t="str">
        <f>фунт!$C$11</f>
        <v>-</v>
      </c>
      <c r="AR9" s="52" t="str">
        <f>Евро!$B$11</f>
        <v>08.01.2023</v>
      </c>
      <c r="AS9" s="58" t="str">
        <f>'иена, ¥'!$C$11</f>
        <v>-</v>
      </c>
      <c r="AU9" s="52" t="str">
        <f>Евро!$B$11</f>
        <v>08.01.2023</v>
      </c>
      <c r="AV9" s="58" t="str">
        <f>'австр долл.'!$C$11</f>
        <v>-</v>
      </c>
      <c r="AX9" s="52" t="str">
        <f>Евро!$B$11</f>
        <v>08.01.2023</v>
      </c>
      <c r="AY9" s="58" t="str">
        <f>шв.фр.!$C$11</f>
        <v>-</v>
      </c>
      <c r="BA9" s="52" t="str">
        <f>Евро!$B$11</f>
        <v>08.01.2023</v>
      </c>
      <c r="BB9" s="58" t="str">
        <f>юань!$C$11</f>
        <v>-</v>
      </c>
      <c r="BD9" s="52" t="str">
        <f>Евро!$B$11</f>
        <v>08.01.2023</v>
      </c>
      <c r="BE9" s="58" t="str">
        <f>тенге!$C$11</f>
        <v>-</v>
      </c>
      <c r="BG9" s="52" t="str">
        <f>Евро!$B$11</f>
        <v>08.01.2023</v>
      </c>
      <c r="BH9" s="58" t="str">
        <f>'динар (крос-курс $)'!$C$11</f>
        <v/>
      </c>
      <c r="BJ9" s="52" t="str">
        <f>Евро!$B$11</f>
        <v>08.01.2023</v>
      </c>
      <c r="BK9" s="58" t="str">
        <f>'динар (крос-курс €)'!$C$11</f>
        <v/>
      </c>
    </row>
    <row r="10" spans="1:65" x14ac:dyDescent="0.25">
      <c r="A10" s="52" t="str">
        <f>Доллар!$B$12</f>
        <v>09.01.2023</v>
      </c>
      <c r="B10" s="58" t="str">
        <f>Доллар!$C$12</f>
        <v>-</v>
      </c>
      <c r="D10" s="52" t="str">
        <f>Евро!$B$12</f>
        <v>09.01.2023</v>
      </c>
      <c r="E10" s="58" t="str">
        <f>Евро!$C$12</f>
        <v>-</v>
      </c>
      <c r="G10" s="52" t="str">
        <f>'Золото (ЦБ)'!$B$12</f>
        <v>09.01.2023</v>
      </c>
      <c r="H10" s="58" t="str">
        <f>'Золото (ЦБ)'!$C$12</f>
        <v/>
      </c>
      <c r="J10" s="52" t="str">
        <f>'Серебро (ЦБ)'!$B$12</f>
        <v>09.01.2023</v>
      </c>
      <c r="K10" s="58" t="str">
        <f>'Серебро (ЦБ)'!$C$12</f>
        <v/>
      </c>
      <c r="M10" s="52" t="str">
        <f>'Платина (ЦБ)'!$B$12</f>
        <v>09.01.2023</v>
      </c>
      <c r="N10" s="58" t="str">
        <f>'Платина (ЦБ)'!$C$12</f>
        <v/>
      </c>
      <c r="P10" s="52" t="str">
        <f>'Палладий (ЦБ)'!$B$12</f>
        <v>09.01.2023</v>
      </c>
      <c r="Q10" s="58" t="str">
        <f>'Палладий (ЦБ)'!$C$12</f>
        <v/>
      </c>
      <c r="S10" s="52" t="str">
        <f>'Золото (KITCO-LME)'!$B$12</f>
        <v>09.01.2023</v>
      </c>
      <c r="T10" s="58" t="str">
        <f>'Золото (KITCO-LME)'!$C$12</f>
        <v/>
      </c>
      <c r="V10" s="52" t="str">
        <f>'Серебро (KITCO-LME)'!$B$12</f>
        <v>09.01.2023</v>
      </c>
      <c r="W10" s="58" t="str">
        <f>'Серебро (KITCO-LME)'!$C$12</f>
        <v/>
      </c>
      <c r="Y10" s="52" t="str">
        <f>'Алюминий (LME)'!$B$12</f>
        <v>09.01.2023</v>
      </c>
      <c r="Z10" s="58" t="str">
        <f>'Алюминий (LME)'!$C$12</f>
        <v/>
      </c>
      <c r="AB10" s="52" t="str">
        <f>'Никель (LME)'!$B$12</f>
        <v>09.01.2023</v>
      </c>
      <c r="AC10" s="58" t="str">
        <f>'Никель (LME)'!$C$12</f>
        <v/>
      </c>
      <c r="AE10" s="52" t="str">
        <f>'Свинец (LME)'!$B$12</f>
        <v>09.01.2023</v>
      </c>
      <c r="AF10" s="58" t="str">
        <f>'Свинец (LME)'!$C$12</f>
        <v/>
      </c>
      <c r="AH10" s="52" t="str">
        <f>'Медь (LME)'!$B$12</f>
        <v>09.01.2023</v>
      </c>
      <c r="AI10" s="58" t="str">
        <f>'Медь (LME)'!$C$12</f>
        <v/>
      </c>
      <c r="AK10" s="52" t="str">
        <f>'Цинк (LME)'!$B$12</f>
        <v>09.01.2023</v>
      </c>
      <c r="AL10" s="58" t="str">
        <f>'Цинк (LME)'!$C$12</f>
        <v/>
      </c>
      <c r="AO10" s="52" t="str">
        <f>Евро!$B$12</f>
        <v>09.01.2023</v>
      </c>
      <c r="AP10" s="58" t="str">
        <f>фунт!$C$12</f>
        <v>-</v>
      </c>
      <c r="AR10" s="52" t="str">
        <f>Евро!$B$12</f>
        <v>09.01.2023</v>
      </c>
      <c r="AS10" s="58" t="str">
        <f>'иена, ¥'!$C$12</f>
        <v>-</v>
      </c>
      <c r="AU10" s="52" t="str">
        <f>Евро!$B$12</f>
        <v>09.01.2023</v>
      </c>
      <c r="AV10" s="58" t="str">
        <f>'австр долл.'!$C$12</f>
        <v>-</v>
      </c>
      <c r="AX10" s="52" t="str">
        <f>Евро!$B$12</f>
        <v>09.01.2023</v>
      </c>
      <c r="AY10" s="58" t="str">
        <f>шв.фр.!$C$12</f>
        <v>-</v>
      </c>
      <c r="BA10" s="52" t="str">
        <f>Евро!$B$12</f>
        <v>09.01.2023</v>
      </c>
      <c r="BB10" s="58" t="str">
        <f>юань!$C$12</f>
        <v>-</v>
      </c>
      <c r="BD10" s="52" t="str">
        <f>Евро!$B$12</f>
        <v>09.01.2023</v>
      </c>
      <c r="BE10" s="58" t="str">
        <f>тенге!$C$12</f>
        <v>-</v>
      </c>
      <c r="BG10" s="52" t="str">
        <f>Евро!$B$12</f>
        <v>09.01.2023</v>
      </c>
      <c r="BH10" s="58" t="str">
        <f>'динар (крос-курс $)'!$C$12</f>
        <v/>
      </c>
      <c r="BJ10" s="52" t="str">
        <f>Евро!$B$12</f>
        <v>09.01.2023</v>
      </c>
      <c r="BK10" s="58" t="str">
        <f>'динар (крос-курс €)'!$C$12</f>
        <v/>
      </c>
    </row>
    <row r="11" spans="1:65" x14ac:dyDescent="0.25">
      <c r="A11" s="52" t="str">
        <f>Доллар!$B$13</f>
        <v>10.01.2023</v>
      </c>
      <c r="B11" s="58" t="str">
        <f>Доллар!$C$13</f>
        <v>-</v>
      </c>
      <c r="D11" s="52" t="str">
        <f>Евро!$B$13</f>
        <v>10.01.2023</v>
      </c>
      <c r="E11" s="58" t="str">
        <f>Евро!$C$13</f>
        <v>-</v>
      </c>
      <c r="G11" s="52" t="str">
        <f>'Золото (ЦБ)'!$B$13</f>
        <v>10.01.2023</v>
      </c>
      <c r="H11" s="58" t="str">
        <f>'Золото (ЦБ)'!$C$13</f>
        <v/>
      </c>
      <c r="J11" s="52" t="str">
        <f>'Серебро (ЦБ)'!$B$13</f>
        <v>10.01.2023</v>
      </c>
      <c r="K11" s="58" t="str">
        <f>'Серебро (ЦБ)'!$C$13</f>
        <v/>
      </c>
      <c r="M11" s="52" t="str">
        <f>'Платина (ЦБ)'!$B$13</f>
        <v>10.01.2023</v>
      </c>
      <c r="N11" s="58" t="str">
        <f>'Платина (ЦБ)'!$C$13</f>
        <v/>
      </c>
      <c r="P11" s="52" t="str">
        <f>'Палладий (ЦБ)'!$B$13</f>
        <v>10.01.2023</v>
      </c>
      <c r="Q11" s="58" t="str">
        <f>'Палладий (ЦБ)'!$C$13</f>
        <v/>
      </c>
      <c r="S11" s="52" t="str">
        <f>'Золото (KITCO-LME)'!$B$13</f>
        <v>10.01.2023</v>
      </c>
      <c r="T11" s="58" t="str">
        <f>'Золото (KITCO-LME)'!$C$13</f>
        <v/>
      </c>
      <c r="V11" s="52" t="str">
        <f>'Серебро (KITCO-LME)'!$B$13</f>
        <v>10.01.2023</v>
      </c>
      <c r="W11" s="58" t="str">
        <f>'Серебро (KITCO-LME)'!$C$13</f>
        <v/>
      </c>
      <c r="Y11" s="52" t="str">
        <f>'Алюминий (LME)'!$B$13</f>
        <v>10.01.2023</v>
      </c>
      <c r="Z11" s="58" t="str">
        <f>'Алюминий (LME)'!$C$13</f>
        <v/>
      </c>
      <c r="AB11" s="52" t="str">
        <f>'Никель (LME)'!$B$13</f>
        <v>10.01.2023</v>
      </c>
      <c r="AC11" s="58" t="str">
        <f>'Никель (LME)'!$C$13</f>
        <v/>
      </c>
      <c r="AE11" s="52" t="str">
        <f>'Свинец (LME)'!$B$13</f>
        <v>10.01.2023</v>
      </c>
      <c r="AF11" s="58" t="str">
        <f>'Свинец (LME)'!$C$13</f>
        <v/>
      </c>
      <c r="AH11" s="52" t="str">
        <f>'Медь (LME)'!$B$13</f>
        <v>10.01.2023</v>
      </c>
      <c r="AI11" s="58" t="str">
        <f>'Медь (LME)'!$C$13</f>
        <v/>
      </c>
      <c r="AK11" s="52" t="str">
        <f>'Цинк (LME)'!$B$13</f>
        <v>10.01.2023</v>
      </c>
      <c r="AL11" s="58" t="str">
        <f>'Цинк (LME)'!$C$13</f>
        <v/>
      </c>
      <c r="AO11" s="52" t="str">
        <f>Евро!$B$13</f>
        <v>10.01.2023</v>
      </c>
      <c r="AP11" s="58" t="str">
        <f>фунт!$C$13</f>
        <v>-</v>
      </c>
      <c r="AR11" s="52" t="str">
        <f>Евро!$B$13</f>
        <v>10.01.2023</v>
      </c>
      <c r="AS11" s="58" t="str">
        <f>'иена, ¥'!$C$13</f>
        <v>-</v>
      </c>
      <c r="AU11" s="52" t="str">
        <f>Евро!$B$13</f>
        <v>10.01.2023</v>
      </c>
      <c r="AV11" s="58" t="str">
        <f>'австр долл.'!$C$13</f>
        <v>-</v>
      </c>
      <c r="AX11" s="52" t="str">
        <f>Евро!$B$13</f>
        <v>10.01.2023</v>
      </c>
      <c r="AY11" s="58" t="str">
        <f>шв.фр.!$C$13</f>
        <v>-</v>
      </c>
      <c r="BA11" s="52" t="str">
        <f>Евро!$B$13</f>
        <v>10.01.2023</v>
      </c>
      <c r="BB11" s="58" t="str">
        <f>юань!$C$13</f>
        <v>-</v>
      </c>
      <c r="BD11" s="52" t="str">
        <f>Евро!$B$13</f>
        <v>10.01.2023</v>
      </c>
      <c r="BE11" s="58" t="str">
        <f>тенге!$C$13</f>
        <v>-</v>
      </c>
      <c r="BG11" s="52" t="str">
        <f>Евро!$B$13</f>
        <v>10.01.2023</v>
      </c>
      <c r="BH11" s="58" t="str">
        <f>'динар (крос-курс $)'!$C$13</f>
        <v/>
      </c>
      <c r="BJ11" s="52" t="str">
        <f>Евро!$B$13</f>
        <v>10.01.2023</v>
      </c>
      <c r="BK11" s="58" t="str">
        <f>'динар (крос-курс €)'!$C$13</f>
        <v/>
      </c>
    </row>
    <row r="12" spans="1:65" x14ac:dyDescent="0.25">
      <c r="A12" s="52" t="str">
        <f>Доллар!$B$14</f>
        <v>11.01.2023</v>
      </c>
      <c r="B12" s="58" t="str">
        <f>Доллар!$C$14</f>
        <v>-</v>
      </c>
      <c r="D12" s="52" t="str">
        <f>Евро!$B$14</f>
        <v>11.01.2023</v>
      </c>
      <c r="E12" s="58" t="str">
        <f>Евро!$C$14</f>
        <v>-</v>
      </c>
      <c r="G12" s="52" t="str">
        <f>'Золото (ЦБ)'!$B$14</f>
        <v>11.01.2023</v>
      </c>
      <c r="H12" s="58" t="str">
        <f>'Золото (ЦБ)'!$C$14</f>
        <v/>
      </c>
      <c r="J12" s="52" t="str">
        <f>'Серебро (ЦБ)'!$B$14</f>
        <v>11.01.2023</v>
      </c>
      <c r="K12" s="58" t="str">
        <f>'Серебро (ЦБ)'!$C$14</f>
        <v/>
      </c>
      <c r="M12" s="52" t="str">
        <f>'Платина (ЦБ)'!$B$14</f>
        <v>11.01.2023</v>
      </c>
      <c r="N12" s="58" t="str">
        <f>'Платина (ЦБ)'!$C$14</f>
        <v/>
      </c>
      <c r="P12" s="52" t="str">
        <f>'Палладий (ЦБ)'!$B$14</f>
        <v>11.01.2023</v>
      </c>
      <c r="Q12" s="58" t="str">
        <f>'Палладий (ЦБ)'!$C$14</f>
        <v/>
      </c>
      <c r="S12" s="52" t="str">
        <f>'Золото (KITCO-LME)'!$B$14</f>
        <v>11.01.2023</v>
      </c>
      <c r="T12" s="58" t="str">
        <f>'Золото (KITCO-LME)'!$C$14</f>
        <v/>
      </c>
      <c r="V12" s="52" t="str">
        <f>'Серебро (KITCO-LME)'!$B$14</f>
        <v>11.01.2023</v>
      </c>
      <c r="W12" s="58" t="str">
        <f>'Серебро (KITCO-LME)'!$C$14</f>
        <v/>
      </c>
      <c r="Y12" s="52" t="str">
        <f>'Алюминий (LME)'!$B$14</f>
        <v>11.01.2023</v>
      </c>
      <c r="Z12" s="58" t="str">
        <f>'Алюминий (LME)'!$C$14</f>
        <v/>
      </c>
      <c r="AB12" s="52" t="str">
        <f>'Никель (LME)'!$B$14</f>
        <v>11.01.2023</v>
      </c>
      <c r="AC12" s="58" t="str">
        <f>'Никель (LME)'!$C$14</f>
        <v/>
      </c>
      <c r="AE12" s="52" t="str">
        <f>'Свинец (LME)'!$B$14</f>
        <v>11.01.2023</v>
      </c>
      <c r="AF12" s="58" t="str">
        <f>'Свинец (LME)'!$C$14</f>
        <v/>
      </c>
      <c r="AH12" s="52" t="str">
        <f>'Медь (LME)'!$B$14</f>
        <v>11.01.2023</v>
      </c>
      <c r="AI12" s="58" t="str">
        <f>'Медь (LME)'!$C$14</f>
        <v/>
      </c>
      <c r="AK12" s="52" t="str">
        <f>'Цинк (LME)'!$B$14</f>
        <v>11.01.2023</v>
      </c>
      <c r="AL12" s="58" t="str">
        <f>'Цинк (LME)'!$C$14</f>
        <v/>
      </c>
      <c r="AO12" s="52" t="str">
        <f>Евро!$B$14</f>
        <v>11.01.2023</v>
      </c>
      <c r="AP12" s="58" t="str">
        <f>фунт!$C$14</f>
        <v>-</v>
      </c>
      <c r="AR12" s="52" t="str">
        <f>Евро!$B$14</f>
        <v>11.01.2023</v>
      </c>
      <c r="AS12" s="58" t="str">
        <f>'иена, ¥'!$C$14</f>
        <v>-</v>
      </c>
      <c r="AU12" s="52" t="str">
        <f>Евро!$B$14</f>
        <v>11.01.2023</v>
      </c>
      <c r="AV12" s="58" t="str">
        <f>'австр долл.'!$C$14</f>
        <v>-</v>
      </c>
      <c r="AX12" s="52" t="str">
        <f>Евро!$B$14</f>
        <v>11.01.2023</v>
      </c>
      <c r="AY12" s="58" t="str">
        <f>шв.фр.!$C$14</f>
        <v>-</v>
      </c>
      <c r="BA12" s="52" t="str">
        <f>Евро!$B$14</f>
        <v>11.01.2023</v>
      </c>
      <c r="BB12" s="58" t="str">
        <f>юань!$C$14</f>
        <v>-</v>
      </c>
      <c r="BD12" s="52" t="str">
        <f>Евро!$B$14</f>
        <v>11.01.2023</v>
      </c>
      <c r="BE12" s="58" t="str">
        <f>тенге!$C$14</f>
        <v>-</v>
      </c>
      <c r="BG12" s="52" t="str">
        <f>Евро!$B$14</f>
        <v>11.01.2023</v>
      </c>
      <c r="BH12" s="58" t="str">
        <f>'динар (крос-курс $)'!$C$14</f>
        <v/>
      </c>
      <c r="BJ12" s="52" t="str">
        <f>Евро!$B$14</f>
        <v>11.01.2023</v>
      </c>
      <c r="BK12" s="58" t="str">
        <f>'динар (крос-курс €)'!$C$14</f>
        <v/>
      </c>
    </row>
    <row r="13" spans="1:65" x14ac:dyDescent="0.25">
      <c r="A13" s="52" t="str">
        <f>Доллар!$B$15</f>
        <v>12.01.2023</v>
      </c>
      <c r="B13" s="58" t="str">
        <f>Доллар!$C$15</f>
        <v>-</v>
      </c>
      <c r="D13" s="52" t="str">
        <f>Евро!$B$15</f>
        <v>12.01.2023</v>
      </c>
      <c r="E13" s="58" t="str">
        <f>Евро!$C$15</f>
        <v>-</v>
      </c>
      <c r="G13" s="52" t="str">
        <f>'Золото (ЦБ)'!$B$15</f>
        <v>12.01.2023</v>
      </c>
      <c r="H13" s="58" t="str">
        <f>'Золото (ЦБ)'!$C$15</f>
        <v/>
      </c>
      <c r="J13" s="52" t="str">
        <f>'Серебро (ЦБ)'!$B$15</f>
        <v>12.01.2023</v>
      </c>
      <c r="K13" s="58" t="str">
        <f>'Серебро (ЦБ)'!$C$15</f>
        <v/>
      </c>
      <c r="M13" s="52" t="str">
        <f>'Платина (ЦБ)'!$B$15</f>
        <v>12.01.2023</v>
      </c>
      <c r="N13" s="58" t="str">
        <f>'Платина (ЦБ)'!$C$15</f>
        <v/>
      </c>
      <c r="P13" s="52" t="str">
        <f>'Палладий (ЦБ)'!$B$15</f>
        <v>12.01.2023</v>
      </c>
      <c r="Q13" s="58" t="str">
        <f>'Палладий (ЦБ)'!$C$15</f>
        <v/>
      </c>
      <c r="S13" s="52" t="str">
        <f>'Золото (KITCO-LME)'!$B$15</f>
        <v>12.01.2023</v>
      </c>
      <c r="T13" s="58" t="str">
        <f>'Золото (KITCO-LME)'!$C$15</f>
        <v/>
      </c>
      <c r="V13" s="52" t="str">
        <f>'Серебро (KITCO-LME)'!$B$15</f>
        <v>12.01.2023</v>
      </c>
      <c r="W13" s="58" t="str">
        <f>'Серебро (KITCO-LME)'!$C$15</f>
        <v/>
      </c>
      <c r="Y13" s="52" t="str">
        <f>'Алюминий (LME)'!$B$15</f>
        <v>12.01.2023</v>
      </c>
      <c r="Z13" s="58" t="str">
        <f>'Алюминий (LME)'!$C$15</f>
        <v/>
      </c>
      <c r="AB13" s="52" t="str">
        <f>'Никель (LME)'!$B$15</f>
        <v>12.01.2023</v>
      </c>
      <c r="AC13" s="58" t="str">
        <f>'Никель (LME)'!$C$15</f>
        <v/>
      </c>
      <c r="AE13" s="52" t="str">
        <f>'Свинец (LME)'!$B$15</f>
        <v>12.01.2023</v>
      </c>
      <c r="AF13" s="58" t="str">
        <f>'Свинец (LME)'!$C$15</f>
        <v/>
      </c>
      <c r="AH13" s="52" t="str">
        <f>'Медь (LME)'!$B$15</f>
        <v>12.01.2023</v>
      </c>
      <c r="AI13" s="58" t="str">
        <f>'Медь (LME)'!$C$15</f>
        <v/>
      </c>
      <c r="AK13" s="52" t="str">
        <f>'Цинк (LME)'!$B$15</f>
        <v>12.01.2023</v>
      </c>
      <c r="AL13" s="58" t="str">
        <f>'Цинк (LME)'!$C$15</f>
        <v/>
      </c>
      <c r="AO13" s="52" t="str">
        <f>Евро!$B$15</f>
        <v>12.01.2023</v>
      </c>
      <c r="AP13" s="58" t="str">
        <f>фунт!$C$15</f>
        <v>-</v>
      </c>
      <c r="AR13" s="52" t="str">
        <f>Евро!$B$15</f>
        <v>12.01.2023</v>
      </c>
      <c r="AS13" s="58" t="str">
        <f>'иена, ¥'!$C$15</f>
        <v>-</v>
      </c>
      <c r="AU13" s="52" t="str">
        <f>Евро!$B$15</f>
        <v>12.01.2023</v>
      </c>
      <c r="AV13" s="58" t="str">
        <f>'австр долл.'!$C$15</f>
        <v>-</v>
      </c>
      <c r="AX13" s="52" t="str">
        <f>Евро!$B$15</f>
        <v>12.01.2023</v>
      </c>
      <c r="AY13" s="58" t="str">
        <f>шв.фр.!$C$15</f>
        <v>-</v>
      </c>
      <c r="BA13" s="52" t="str">
        <f>Евро!$B$15</f>
        <v>12.01.2023</v>
      </c>
      <c r="BB13" s="58" t="str">
        <f>юань!$C$15</f>
        <v>-</v>
      </c>
      <c r="BD13" s="52" t="str">
        <f>Евро!$B$15</f>
        <v>12.01.2023</v>
      </c>
      <c r="BE13" s="58" t="str">
        <f>тенге!$C$15</f>
        <v>-</v>
      </c>
      <c r="BG13" s="52" t="str">
        <f>Евро!$B$15</f>
        <v>12.01.2023</v>
      </c>
      <c r="BH13" s="58" t="str">
        <f>'динар (крос-курс $)'!$C$15</f>
        <v/>
      </c>
      <c r="BJ13" s="52" t="str">
        <f>Евро!$B$15</f>
        <v>12.01.2023</v>
      </c>
      <c r="BK13" s="58" t="str">
        <f>'динар (крос-курс €)'!$C$15</f>
        <v/>
      </c>
    </row>
    <row r="14" spans="1:65" x14ac:dyDescent="0.25">
      <c r="A14" s="52" t="str">
        <f>Доллар!$B$16</f>
        <v>13.01.2023</v>
      </c>
      <c r="B14" s="58" t="str">
        <f>Доллар!$C$16</f>
        <v>-</v>
      </c>
      <c r="D14" s="52" t="str">
        <f>Евро!$B$16</f>
        <v>13.01.2023</v>
      </c>
      <c r="E14" s="58" t="str">
        <f>Евро!$C$16</f>
        <v>-</v>
      </c>
      <c r="G14" s="52" t="str">
        <f>'Золото (ЦБ)'!$B$16</f>
        <v>13.01.2023</v>
      </c>
      <c r="H14" s="58" t="str">
        <f>'Золото (ЦБ)'!$C$16</f>
        <v/>
      </c>
      <c r="J14" s="52" t="str">
        <f>'Серебро (ЦБ)'!$B$16</f>
        <v>13.01.2023</v>
      </c>
      <c r="K14" s="58" t="str">
        <f>'Серебро (ЦБ)'!$C$16</f>
        <v/>
      </c>
      <c r="M14" s="52" t="str">
        <f>'Платина (ЦБ)'!$B$16</f>
        <v>13.01.2023</v>
      </c>
      <c r="N14" s="58" t="str">
        <f>'Платина (ЦБ)'!$C$16</f>
        <v/>
      </c>
      <c r="P14" s="52" t="str">
        <f>'Палладий (ЦБ)'!$B$16</f>
        <v>13.01.2023</v>
      </c>
      <c r="Q14" s="58" t="str">
        <f>'Палладий (ЦБ)'!$C$16</f>
        <v/>
      </c>
      <c r="S14" s="52" t="str">
        <f>'Золото (KITCO-LME)'!$B$16</f>
        <v>13.01.2023</v>
      </c>
      <c r="T14" s="58" t="str">
        <f>'Золото (KITCO-LME)'!$C$16</f>
        <v/>
      </c>
      <c r="V14" s="52" t="str">
        <f>'Серебро (KITCO-LME)'!$B$16</f>
        <v>13.01.2023</v>
      </c>
      <c r="W14" s="58" t="str">
        <f>'Серебро (KITCO-LME)'!$C$16</f>
        <v/>
      </c>
      <c r="Y14" s="52" t="str">
        <f>'Алюминий (LME)'!$B$16</f>
        <v>13.01.2023</v>
      </c>
      <c r="Z14" s="58" t="str">
        <f>'Алюминий (LME)'!$C$16</f>
        <v/>
      </c>
      <c r="AB14" s="52" t="str">
        <f>'Никель (LME)'!$B$16</f>
        <v>13.01.2023</v>
      </c>
      <c r="AC14" s="58" t="str">
        <f>'Никель (LME)'!$C$16</f>
        <v/>
      </c>
      <c r="AE14" s="52" t="str">
        <f>'Свинец (LME)'!$B$16</f>
        <v>13.01.2023</v>
      </c>
      <c r="AF14" s="58" t="str">
        <f>'Свинец (LME)'!$C$16</f>
        <v/>
      </c>
      <c r="AH14" s="52" t="str">
        <f>'Медь (LME)'!$B$16</f>
        <v>13.01.2023</v>
      </c>
      <c r="AI14" s="58" t="str">
        <f>'Медь (LME)'!$C$16</f>
        <v/>
      </c>
      <c r="AK14" s="52" t="str">
        <f>'Цинк (LME)'!$B$16</f>
        <v>13.01.2023</v>
      </c>
      <c r="AL14" s="58" t="str">
        <f>'Цинк (LME)'!$C$16</f>
        <v/>
      </c>
      <c r="AO14" s="52" t="str">
        <f>Евро!$B$16</f>
        <v>13.01.2023</v>
      </c>
      <c r="AP14" s="58" t="str">
        <f>фунт!$C$16</f>
        <v>-</v>
      </c>
      <c r="AR14" s="52" t="str">
        <f>Евро!$B$16</f>
        <v>13.01.2023</v>
      </c>
      <c r="AS14" s="58" t="str">
        <f>'иена, ¥'!$C$16</f>
        <v>-</v>
      </c>
      <c r="AU14" s="52" t="str">
        <f>Евро!$B$16</f>
        <v>13.01.2023</v>
      </c>
      <c r="AV14" s="58" t="str">
        <f>'австр долл.'!$C$16</f>
        <v>-</v>
      </c>
      <c r="AX14" s="52" t="str">
        <f>Евро!$B$16</f>
        <v>13.01.2023</v>
      </c>
      <c r="AY14" s="58" t="str">
        <f>шв.фр.!$C$16</f>
        <v>-</v>
      </c>
      <c r="BA14" s="52" t="str">
        <f>Евро!$B$16</f>
        <v>13.01.2023</v>
      </c>
      <c r="BB14" s="58" t="str">
        <f>юань!$C$16</f>
        <v>-</v>
      </c>
      <c r="BD14" s="52" t="str">
        <f>Евро!$B$16</f>
        <v>13.01.2023</v>
      </c>
      <c r="BE14" s="58" t="str">
        <f>тенге!$C$16</f>
        <v>-</v>
      </c>
      <c r="BG14" s="52" t="str">
        <f>Евро!$B$16</f>
        <v>13.01.2023</v>
      </c>
      <c r="BH14" s="58" t="str">
        <f>'динар (крос-курс $)'!$C$16</f>
        <v/>
      </c>
      <c r="BJ14" s="52" t="str">
        <f>Евро!$B$16</f>
        <v>13.01.2023</v>
      </c>
      <c r="BK14" s="58" t="str">
        <f>'динар (крос-курс €)'!$C$16</f>
        <v/>
      </c>
    </row>
    <row r="15" spans="1:65" x14ac:dyDescent="0.25">
      <c r="A15" s="52" t="str">
        <f>Доллар!$B$17</f>
        <v>14.01.2023</v>
      </c>
      <c r="B15" s="58" t="str">
        <f>Доллар!$C$17</f>
        <v>-</v>
      </c>
      <c r="D15" s="52" t="str">
        <f>Евро!$B$17</f>
        <v>14.01.2023</v>
      </c>
      <c r="E15" s="58" t="str">
        <f>Евро!$C$17</f>
        <v>-</v>
      </c>
      <c r="G15" s="52" t="str">
        <f>'Золото (ЦБ)'!$B$17</f>
        <v>14.01.2023</v>
      </c>
      <c r="H15" s="58" t="str">
        <f>'Золото (ЦБ)'!$C$17</f>
        <v/>
      </c>
      <c r="J15" s="52" t="str">
        <f>'Серебро (ЦБ)'!$B$17</f>
        <v>14.01.2023</v>
      </c>
      <c r="K15" s="58" t="str">
        <f>'Серебро (ЦБ)'!$C$17</f>
        <v/>
      </c>
      <c r="M15" s="52" t="str">
        <f>'Платина (ЦБ)'!$B$17</f>
        <v>14.01.2023</v>
      </c>
      <c r="N15" s="58" t="str">
        <f>'Платина (ЦБ)'!$C$17</f>
        <v/>
      </c>
      <c r="P15" s="52" t="str">
        <f>'Палладий (ЦБ)'!$B$17</f>
        <v>14.01.2023</v>
      </c>
      <c r="Q15" s="58" t="str">
        <f>'Палладий (ЦБ)'!$C$17</f>
        <v/>
      </c>
      <c r="S15" s="52" t="str">
        <f>'Золото (KITCO-LME)'!$B$17</f>
        <v>14.01.2023</v>
      </c>
      <c r="T15" s="58" t="str">
        <f>'Золото (KITCO-LME)'!$C$17</f>
        <v/>
      </c>
      <c r="V15" s="52" t="str">
        <f>'Серебро (KITCO-LME)'!$B$17</f>
        <v>14.01.2023</v>
      </c>
      <c r="W15" s="58" t="str">
        <f>'Серебро (KITCO-LME)'!$C$17</f>
        <v/>
      </c>
      <c r="Y15" s="52" t="str">
        <f>'Алюминий (LME)'!$B$17</f>
        <v>14.01.2023</v>
      </c>
      <c r="Z15" s="58" t="str">
        <f>'Алюминий (LME)'!$C$17</f>
        <v/>
      </c>
      <c r="AB15" s="52" t="str">
        <f>'Никель (LME)'!$B$17</f>
        <v>14.01.2023</v>
      </c>
      <c r="AC15" s="58" t="str">
        <f>'Никель (LME)'!$C$17</f>
        <v/>
      </c>
      <c r="AE15" s="52" t="str">
        <f>'Свинец (LME)'!$B$17</f>
        <v>14.01.2023</v>
      </c>
      <c r="AF15" s="58" t="str">
        <f>'Свинец (LME)'!$C$17</f>
        <v/>
      </c>
      <c r="AH15" s="52" t="str">
        <f>'Медь (LME)'!$B$17</f>
        <v>14.01.2023</v>
      </c>
      <c r="AI15" s="58" t="str">
        <f>'Медь (LME)'!$C$17</f>
        <v/>
      </c>
      <c r="AK15" s="52" t="str">
        <f>'Цинк (LME)'!$B$17</f>
        <v>14.01.2023</v>
      </c>
      <c r="AL15" s="58" t="str">
        <f>'Цинк (LME)'!$C$17</f>
        <v/>
      </c>
      <c r="AO15" s="52" t="str">
        <f>Евро!$B$17</f>
        <v>14.01.2023</v>
      </c>
      <c r="AP15" s="58" t="str">
        <f>фунт!$C$17</f>
        <v>-</v>
      </c>
      <c r="AR15" s="52" t="str">
        <f>Евро!$B$17</f>
        <v>14.01.2023</v>
      </c>
      <c r="AS15" s="58" t="str">
        <f>'иена, ¥'!$C$17</f>
        <v>-</v>
      </c>
      <c r="AU15" s="52" t="str">
        <f>Евро!$B$17</f>
        <v>14.01.2023</v>
      </c>
      <c r="AV15" s="58" t="str">
        <f>'австр долл.'!$C$17</f>
        <v>-</v>
      </c>
      <c r="AX15" s="52" t="str">
        <f>Евро!$B$17</f>
        <v>14.01.2023</v>
      </c>
      <c r="AY15" s="58" t="str">
        <f>шв.фр.!$C$17</f>
        <v>-</v>
      </c>
      <c r="BA15" s="52" t="str">
        <f>Евро!$B$17</f>
        <v>14.01.2023</v>
      </c>
      <c r="BB15" s="58" t="str">
        <f>юань!$C$17</f>
        <v>-</v>
      </c>
      <c r="BD15" s="52" t="str">
        <f>Евро!$B$17</f>
        <v>14.01.2023</v>
      </c>
      <c r="BE15" s="58" t="str">
        <f>тенге!$C$17</f>
        <v>-</v>
      </c>
      <c r="BG15" s="52" t="str">
        <f>Евро!$B$17</f>
        <v>14.01.2023</v>
      </c>
      <c r="BH15" s="58" t="str">
        <f>'динар (крос-курс $)'!$C$17</f>
        <v/>
      </c>
      <c r="BJ15" s="52" t="str">
        <f>Евро!$B$17</f>
        <v>14.01.2023</v>
      </c>
      <c r="BK15" s="58" t="str">
        <f>'динар (крос-курс €)'!$C$17</f>
        <v/>
      </c>
    </row>
    <row r="16" spans="1:65" x14ac:dyDescent="0.25">
      <c r="A16" s="52" t="str">
        <f>Доллар!$B$18</f>
        <v>15.01.2023</v>
      </c>
      <c r="B16" s="58" t="str">
        <f>Доллар!$C$18</f>
        <v>-</v>
      </c>
      <c r="D16" s="52" t="str">
        <f>Евро!$B$18</f>
        <v>15.01.2023</v>
      </c>
      <c r="E16" s="58" t="str">
        <f>Евро!$C$18</f>
        <v>-</v>
      </c>
      <c r="G16" s="52" t="str">
        <f>'Золото (ЦБ)'!$B$18</f>
        <v>15.01.2023</v>
      </c>
      <c r="H16" s="58" t="str">
        <f>'Золото (ЦБ)'!$C$18</f>
        <v/>
      </c>
      <c r="J16" s="52" t="str">
        <f>'Серебро (ЦБ)'!$B$18</f>
        <v>15.01.2023</v>
      </c>
      <c r="K16" s="58" t="str">
        <f>'Серебро (ЦБ)'!$C$18</f>
        <v/>
      </c>
      <c r="M16" s="52" t="str">
        <f>'Платина (ЦБ)'!$B$18</f>
        <v>15.01.2023</v>
      </c>
      <c r="N16" s="58" t="str">
        <f>'Платина (ЦБ)'!$C$18</f>
        <v/>
      </c>
      <c r="P16" s="52" t="str">
        <f>'Палладий (ЦБ)'!$B$18</f>
        <v>15.01.2023</v>
      </c>
      <c r="Q16" s="58" t="str">
        <f>'Палладий (ЦБ)'!$C$18</f>
        <v/>
      </c>
      <c r="S16" s="52" t="str">
        <f>'Золото (KITCO-LME)'!$B$18</f>
        <v>15.01.2023</v>
      </c>
      <c r="T16" s="58" t="str">
        <f>'Золото (KITCO-LME)'!$C$18</f>
        <v/>
      </c>
      <c r="V16" s="52" t="str">
        <f>'Серебро (KITCO-LME)'!$B$18</f>
        <v>15.01.2023</v>
      </c>
      <c r="W16" s="58" t="str">
        <f>'Серебро (KITCO-LME)'!$C$18</f>
        <v/>
      </c>
      <c r="Y16" s="52" t="str">
        <f>'Алюминий (LME)'!$B$18</f>
        <v>15.01.2023</v>
      </c>
      <c r="Z16" s="58" t="str">
        <f>'Алюминий (LME)'!$C$18</f>
        <v/>
      </c>
      <c r="AB16" s="52" t="str">
        <f>'Никель (LME)'!$B$18</f>
        <v>15.01.2023</v>
      </c>
      <c r="AC16" s="58" t="str">
        <f>'Никель (LME)'!$C$18</f>
        <v/>
      </c>
      <c r="AE16" s="52" t="str">
        <f>'Свинец (LME)'!$B$18</f>
        <v>15.01.2023</v>
      </c>
      <c r="AF16" s="58" t="str">
        <f>'Свинец (LME)'!$C$18</f>
        <v/>
      </c>
      <c r="AH16" s="52" t="str">
        <f>'Медь (LME)'!$B$18</f>
        <v>15.01.2023</v>
      </c>
      <c r="AI16" s="58" t="str">
        <f>'Медь (LME)'!$C$18</f>
        <v/>
      </c>
      <c r="AK16" s="52" t="str">
        <f>'Цинк (LME)'!$B$18</f>
        <v>15.01.2023</v>
      </c>
      <c r="AL16" s="58" t="str">
        <f>'Цинк (LME)'!$C$18</f>
        <v/>
      </c>
      <c r="AO16" s="52" t="str">
        <f>Евро!$B$18</f>
        <v>15.01.2023</v>
      </c>
      <c r="AP16" s="58" t="str">
        <f>фунт!$C$18</f>
        <v>-</v>
      </c>
      <c r="AR16" s="52" t="str">
        <f>Евро!$B$18</f>
        <v>15.01.2023</v>
      </c>
      <c r="AS16" s="58" t="str">
        <f>'иена, ¥'!$C$18</f>
        <v>-</v>
      </c>
      <c r="AU16" s="52" t="str">
        <f>Евро!$B$18</f>
        <v>15.01.2023</v>
      </c>
      <c r="AV16" s="58" t="str">
        <f>'австр долл.'!$C$18</f>
        <v>-</v>
      </c>
      <c r="AX16" s="52" t="str">
        <f>Евро!$B$18</f>
        <v>15.01.2023</v>
      </c>
      <c r="AY16" s="58" t="str">
        <f>шв.фр.!$C$18</f>
        <v>-</v>
      </c>
      <c r="BA16" s="52" t="str">
        <f>Евро!$B$18</f>
        <v>15.01.2023</v>
      </c>
      <c r="BB16" s="58" t="str">
        <f>юань!$C$18</f>
        <v>-</v>
      </c>
      <c r="BD16" s="52" t="str">
        <f>Евро!$B$18</f>
        <v>15.01.2023</v>
      </c>
      <c r="BE16" s="58" t="str">
        <f>тенге!$C$18</f>
        <v>-</v>
      </c>
      <c r="BG16" s="52" t="str">
        <f>Евро!$B$18</f>
        <v>15.01.2023</v>
      </c>
      <c r="BH16" s="58" t="str">
        <f>'динар (крос-курс $)'!$C$18</f>
        <v/>
      </c>
      <c r="BJ16" s="52" t="str">
        <f>Евро!$B$18</f>
        <v>15.01.2023</v>
      </c>
      <c r="BK16" s="58" t="str">
        <f>'динар (крос-курс €)'!$C$18</f>
        <v/>
      </c>
    </row>
    <row r="17" spans="1:63" x14ac:dyDescent="0.25">
      <c r="A17" s="52" t="str">
        <f>Доллар!$B$19</f>
        <v>16.01.2023</v>
      </c>
      <c r="B17" s="58" t="str">
        <f>Доллар!$C$19</f>
        <v>-</v>
      </c>
      <c r="D17" s="52" t="str">
        <f>Евро!$B$19</f>
        <v>16.01.2023</v>
      </c>
      <c r="E17" s="58" t="str">
        <f>Евро!$C$19</f>
        <v>-</v>
      </c>
      <c r="G17" s="52" t="str">
        <f>'Золото (ЦБ)'!$B$19</f>
        <v>16.01.2023</v>
      </c>
      <c r="H17" s="58" t="str">
        <f>'Золото (ЦБ)'!$C$19</f>
        <v/>
      </c>
      <c r="J17" s="52" t="str">
        <f>'Серебро (ЦБ)'!$B$19</f>
        <v>16.01.2023</v>
      </c>
      <c r="K17" s="58" t="str">
        <f>'Серебро (ЦБ)'!$C$19</f>
        <v/>
      </c>
      <c r="M17" s="52" t="str">
        <f>'Платина (ЦБ)'!$B$19</f>
        <v>16.01.2023</v>
      </c>
      <c r="N17" s="58" t="str">
        <f>'Платина (ЦБ)'!$C$19</f>
        <v/>
      </c>
      <c r="P17" s="52" t="str">
        <f>'Палладий (ЦБ)'!$B$19</f>
        <v>16.01.2023</v>
      </c>
      <c r="Q17" s="58" t="str">
        <f>'Палладий (ЦБ)'!$C$19</f>
        <v/>
      </c>
      <c r="S17" s="52" t="str">
        <f>'Золото (KITCO-LME)'!$B$19</f>
        <v>16.01.2023</v>
      </c>
      <c r="T17" s="58" t="str">
        <f>'Золото (KITCO-LME)'!$C$19</f>
        <v/>
      </c>
      <c r="V17" s="52" t="str">
        <f>'Серебро (KITCO-LME)'!$B$19</f>
        <v>16.01.2023</v>
      </c>
      <c r="W17" s="58" t="str">
        <f>'Серебро (KITCO-LME)'!$C$19</f>
        <v/>
      </c>
      <c r="Y17" s="52" t="str">
        <f>'Алюминий (LME)'!$B$19</f>
        <v>16.01.2023</v>
      </c>
      <c r="Z17" s="58" t="str">
        <f>'Алюминий (LME)'!$C$19</f>
        <v/>
      </c>
      <c r="AB17" s="52" t="str">
        <f>'Никель (LME)'!$B$19</f>
        <v>16.01.2023</v>
      </c>
      <c r="AC17" s="58" t="str">
        <f>'Никель (LME)'!$C$19</f>
        <v/>
      </c>
      <c r="AE17" s="52" t="str">
        <f>'Свинец (LME)'!$B$19</f>
        <v>16.01.2023</v>
      </c>
      <c r="AF17" s="58" t="str">
        <f>'Свинец (LME)'!$C$19</f>
        <v/>
      </c>
      <c r="AH17" s="52" t="str">
        <f>'Медь (LME)'!$B$19</f>
        <v>16.01.2023</v>
      </c>
      <c r="AI17" s="58" t="str">
        <f>'Медь (LME)'!$C$19</f>
        <v/>
      </c>
      <c r="AK17" s="52" t="str">
        <f>'Цинк (LME)'!$B$19</f>
        <v>16.01.2023</v>
      </c>
      <c r="AL17" s="58" t="str">
        <f>'Цинк (LME)'!$C$19</f>
        <v/>
      </c>
      <c r="AO17" s="52" t="str">
        <f>Евро!$B$19</f>
        <v>16.01.2023</v>
      </c>
      <c r="AP17" s="58" t="str">
        <f>фунт!$C$19</f>
        <v>-</v>
      </c>
      <c r="AR17" s="52" t="str">
        <f>Евро!$B$19</f>
        <v>16.01.2023</v>
      </c>
      <c r="AS17" s="58" t="str">
        <f>'иена, ¥'!$C$19</f>
        <v>-</v>
      </c>
      <c r="AU17" s="52" t="str">
        <f>Евро!$B$19</f>
        <v>16.01.2023</v>
      </c>
      <c r="AV17" s="58" t="str">
        <f>'австр долл.'!$C$19</f>
        <v>-</v>
      </c>
      <c r="AX17" s="52" t="str">
        <f>Евро!$B$19</f>
        <v>16.01.2023</v>
      </c>
      <c r="AY17" s="58" t="str">
        <f>шв.фр.!$C$19</f>
        <v>-</v>
      </c>
      <c r="BA17" s="52" t="str">
        <f>Евро!$B$19</f>
        <v>16.01.2023</v>
      </c>
      <c r="BB17" s="58" t="str">
        <f>юань!$C$19</f>
        <v>-</v>
      </c>
      <c r="BD17" s="52" t="str">
        <f>Евро!$B$19</f>
        <v>16.01.2023</v>
      </c>
      <c r="BE17" s="58" t="str">
        <f>тенге!$C$19</f>
        <v>-</v>
      </c>
      <c r="BG17" s="52" t="str">
        <f>Евро!$B$19</f>
        <v>16.01.2023</v>
      </c>
      <c r="BH17" s="58" t="str">
        <f>'динар (крос-курс $)'!$C$19</f>
        <v/>
      </c>
      <c r="BJ17" s="52" t="str">
        <f>Евро!$B$19</f>
        <v>16.01.2023</v>
      </c>
      <c r="BK17" s="58" t="str">
        <f>'динар (крос-курс €)'!$C$19</f>
        <v/>
      </c>
    </row>
    <row r="18" spans="1:63" x14ac:dyDescent="0.25">
      <c r="A18" s="52" t="str">
        <f>Доллар!$B$20</f>
        <v>17.01.2023</v>
      </c>
      <c r="B18" s="58" t="str">
        <f>Доллар!$C$20</f>
        <v>-</v>
      </c>
      <c r="D18" s="52" t="str">
        <f>Евро!$B$20</f>
        <v>17.01.2023</v>
      </c>
      <c r="E18" s="58" t="str">
        <f>Евро!$C$20</f>
        <v>-</v>
      </c>
      <c r="G18" s="52" t="str">
        <f>'Золото (ЦБ)'!$B$20</f>
        <v>17.01.2023</v>
      </c>
      <c r="H18" s="58" t="str">
        <f>'Золото (ЦБ)'!$C$20</f>
        <v/>
      </c>
      <c r="J18" s="52" t="str">
        <f>'Серебро (ЦБ)'!$B$20</f>
        <v>17.01.2023</v>
      </c>
      <c r="K18" s="58" t="str">
        <f>'Серебро (ЦБ)'!$C$20</f>
        <v/>
      </c>
      <c r="M18" s="52" t="str">
        <f>'Платина (ЦБ)'!$B$20</f>
        <v>17.01.2023</v>
      </c>
      <c r="N18" s="58" t="str">
        <f>'Платина (ЦБ)'!$C$20</f>
        <v/>
      </c>
      <c r="P18" s="52" t="str">
        <f>'Палладий (ЦБ)'!$B$20</f>
        <v>17.01.2023</v>
      </c>
      <c r="Q18" s="58" t="str">
        <f>'Палладий (ЦБ)'!$C$20</f>
        <v/>
      </c>
      <c r="S18" s="52" t="str">
        <f>'Золото (KITCO-LME)'!$B$20</f>
        <v>17.01.2023</v>
      </c>
      <c r="T18" s="58" t="str">
        <f>'Золото (KITCO-LME)'!$C$20</f>
        <v/>
      </c>
      <c r="V18" s="52" t="str">
        <f>'Серебро (KITCO-LME)'!$B$20</f>
        <v>17.01.2023</v>
      </c>
      <c r="W18" s="58" t="str">
        <f>'Серебро (KITCO-LME)'!$C$20</f>
        <v/>
      </c>
      <c r="Y18" s="52" t="str">
        <f>'Алюминий (LME)'!$B$20</f>
        <v>17.01.2023</v>
      </c>
      <c r="Z18" s="58" t="str">
        <f>'Алюминий (LME)'!$C$20</f>
        <v/>
      </c>
      <c r="AB18" s="52" t="str">
        <f>'Никель (LME)'!$B$20</f>
        <v>17.01.2023</v>
      </c>
      <c r="AC18" s="58" t="str">
        <f>'Никель (LME)'!$C$20</f>
        <v/>
      </c>
      <c r="AE18" s="52" t="str">
        <f>'Свинец (LME)'!$B$20</f>
        <v>17.01.2023</v>
      </c>
      <c r="AF18" s="58" t="str">
        <f>'Свинец (LME)'!$C$20</f>
        <v/>
      </c>
      <c r="AH18" s="52" t="str">
        <f>'Медь (LME)'!$B$20</f>
        <v>17.01.2023</v>
      </c>
      <c r="AI18" s="58" t="str">
        <f>'Медь (LME)'!$C$20</f>
        <v/>
      </c>
      <c r="AK18" s="52" t="str">
        <f>'Цинк (LME)'!$B$20</f>
        <v>17.01.2023</v>
      </c>
      <c r="AL18" s="58" t="str">
        <f>'Цинк (LME)'!$C$20</f>
        <v/>
      </c>
      <c r="AO18" s="52" t="str">
        <f>Евро!$B$20</f>
        <v>17.01.2023</v>
      </c>
      <c r="AP18" s="58" t="str">
        <f>фунт!$C$20</f>
        <v>-</v>
      </c>
      <c r="AR18" s="52" t="str">
        <f>Евро!$B$20</f>
        <v>17.01.2023</v>
      </c>
      <c r="AS18" s="58" t="str">
        <f>'иена, ¥'!$C$20</f>
        <v>-</v>
      </c>
      <c r="AU18" s="52" t="str">
        <f>Евро!$B$20</f>
        <v>17.01.2023</v>
      </c>
      <c r="AV18" s="58" t="str">
        <f>'австр долл.'!$C$20</f>
        <v>-</v>
      </c>
      <c r="AX18" s="52" t="str">
        <f>Евро!$B$20</f>
        <v>17.01.2023</v>
      </c>
      <c r="AY18" s="58" t="str">
        <f>шв.фр.!$C$20</f>
        <v>-</v>
      </c>
      <c r="BA18" s="52" t="str">
        <f>Евро!$B$20</f>
        <v>17.01.2023</v>
      </c>
      <c r="BB18" s="58" t="str">
        <f>юань!$C$20</f>
        <v>-</v>
      </c>
      <c r="BD18" s="52" t="str">
        <f>Евро!$B$20</f>
        <v>17.01.2023</v>
      </c>
      <c r="BE18" s="58" t="str">
        <f>тенге!$C$20</f>
        <v>-</v>
      </c>
      <c r="BG18" s="52" t="str">
        <f>Евро!$B$20</f>
        <v>17.01.2023</v>
      </c>
      <c r="BH18" s="58" t="str">
        <f>'динар (крос-курс $)'!$C$20</f>
        <v/>
      </c>
      <c r="BJ18" s="52" t="str">
        <f>Евро!$B$20</f>
        <v>17.01.2023</v>
      </c>
      <c r="BK18" s="58" t="str">
        <f>'динар (крос-курс €)'!$C$20</f>
        <v/>
      </c>
    </row>
    <row r="19" spans="1:63" x14ac:dyDescent="0.25">
      <c r="A19" s="52" t="str">
        <f>Доллар!$B$21</f>
        <v>18.01.2023</v>
      </c>
      <c r="B19" s="58" t="str">
        <f>Доллар!$C$21</f>
        <v>-</v>
      </c>
      <c r="D19" s="52" t="str">
        <f>Евро!$B$21</f>
        <v>18.01.2023</v>
      </c>
      <c r="E19" s="58" t="str">
        <f>Евро!$C$21</f>
        <v>-</v>
      </c>
      <c r="G19" s="52" t="str">
        <f>'Золото (ЦБ)'!$B$21</f>
        <v>18.01.2023</v>
      </c>
      <c r="H19" s="58" t="str">
        <f>'Золото (ЦБ)'!$C$21</f>
        <v/>
      </c>
      <c r="J19" s="52" t="str">
        <f>'Серебро (ЦБ)'!$B$21</f>
        <v>18.01.2023</v>
      </c>
      <c r="K19" s="58" t="str">
        <f>'Серебро (ЦБ)'!$C$21</f>
        <v/>
      </c>
      <c r="M19" s="52" t="str">
        <f>'Платина (ЦБ)'!$B$21</f>
        <v>18.01.2023</v>
      </c>
      <c r="N19" s="58" t="str">
        <f>'Платина (ЦБ)'!$C$21</f>
        <v/>
      </c>
      <c r="P19" s="52" t="str">
        <f>'Палладий (ЦБ)'!$B$21</f>
        <v>18.01.2023</v>
      </c>
      <c r="Q19" s="58" t="str">
        <f>'Палладий (ЦБ)'!$C$21</f>
        <v/>
      </c>
      <c r="S19" s="52" t="str">
        <f>'Золото (KITCO-LME)'!$B$21</f>
        <v>18.01.2023</v>
      </c>
      <c r="T19" s="58" t="str">
        <f>'Золото (KITCO-LME)'!$C$21</f>
        <v/>
      </c>
      <c r="V19" s="52" t="str">
        <f>'Серебро (KITCO-LME)'!$B$21</f>
        <v>18.01.2023</v>
      </c>
      <c r="W19" s="58" t="str">
        <f>'Серебро (KITCO-LME)'!$C$21</f>
        <v/>
      </c>
      <c r="Y19" s="52" t="str">
        <f>'Алюминий (LME)'!$B$21</f>
        <v>18.01.2023</v>
      </c>
      <c r="Z19" s="58" t="str">
        <f>'Алюминий (LME)'!$C$21</f>
        <v/>
      </c>
      <c r="AB19" s="52" t="str">
        <f>'Никель (LME)'!$B$21</f>
        <v>18.01.2023</v>
      </c>
      <c r="AC19" s="58" t="str">
        <f>'Никель (LME)'!$C$21</f>
        <v/>
      </c>
      <c r="AE19" s="52" t="str">
        <f>'Свинец (LME)'!$B$21</f>
        <v>18.01.2023</v>
      </c>
      <c r="AF19" s="58" t="str">
        <f>'Свинец (LME)'!$C$21</f>
        <v/>
      </c>
      <c r="AH19" s="52" t="str">
        <f>'Медь (LME)'!$B$21</f>
        <v>18.01.2023</v>
      </c>
      <c r="AI19" s="58" t="str">
        <f>'Медь (LME)'!$C$21</f>
        <v/>
      </c>
      <c r="AK19" s="52" t="str">
        <f>'Цинк (LME)'!$B$21</f>
        <v>18.01.2023</v>
      </c>
      <c r="AL19" s="58" t="str">
        <f>'Цинк (LME)'!$C$21</f>
        <v/>
      </c>
      <c r="AO19" s="52" t="str">
        <f>Евро!$B$21</f>
        <v>18.01.2023</v>
      </c>
      <c r="AP19" s="58" t="str">
        <f>фунт!$C$21</f>
        <v>-</v>
      </c>
      <c r="AR19" s="52" t="str">
        <f>Евро!$B$21</f>
        <v>18.01.2023</v>
      </c>
      <c r="AS19" s="58" t="str">
        <f>'иена, ¥'!$C$21</f>
        <v>-</v>
      </c>
      <c r="AU19" s="52" t="str">
        <f>Евро!$B$21</f>
        <v>18.01.2023</v>
      </c>
      <c r="AV19" s="58" t="str">
        <f>'австр долл.'!$C$21</f>
        <v>-</v>
      </c>
      <c r="AX19" s="52" t="str">
        <f>Евро!$B$21</f>
        <v>18.01.2023</v>
      </c>
      <c r="AY19" s="58" t="str">
        <f>шв.фр.!$C$21</f>
        <v>-</v>
      </c>
      <c r="BA19" s="52" t="str">
        <f>Евро!$B$21</f>
        <v>18.01.2023</v>
      </c>
      <c r="BB19" s="58" t="str">
        <f>юань!$C$21</f>
        <v>-</v>
      </c>
      <c r="BD19" s="52" t="str">
        <f>Евро!$B$21</f>
        <v>18.01.2023</v>
      </c>
      <c r="BE19" s="58" t="str">
        <f>тенге!$C$21</f>
        <v>-</v>
      </c>
      <c r="BG19" s="52" t="str">
        <f>Евро!$B$21</f>
        <v>18.01.2023</v>
      </c>
      <c r="BH19" s="58" t="str">
        <f>'динар (крос-курс $)'!$C$21</f>
        <v/>
      </c>
      <c r="BJ19" s="52" t="str">
        <f>Евро!$B$21</f>
        <v>18.01.2023</v>
      </c>
      <c r="BK19" s="58" t="str">
        <f>'динар (крос-курс €)'!$C$21</f>
        <v/>
      </c>
    </row>
    <row r="20" spans="1:63" x14ac:dyDescent="0.25">
      <c r="A20" s="52" t="str">
        <f>Доллар!$B$22</f>
        <v>19.01.2023</v>
      </c>
      <c r="B20" s="58" t="str">
        <f>Доллар!$C$22</f>
        <v>-</v>
      </c>
      <c r="D20" s="52" t="str">
        <f>Евро!$B$22</f>
        <v>19.01.2023</v>
      </c>
      <c r="E20" s="58" t="str">
        <f>Евро!$C$22</f>
        <v>-</v>
      </c>
      <c r="G20" s="52" t="str">
        <f>'Золото (ЦБ)'!$B$22</f>
        <v>19.01.2023</v>
      </c>
      <c r="H20" s="58" t="str">
        <f>'Золото (ЦБ)'!$C$22</f>
        <v/>
      </c>
      <c r="J20" s="52" t="str">
        <f>'Серебро (ЦБ)'!$B$22</f>
        <v>19.01.2023</v>
      </c>
      <c r="K20" s="58" t="str">
        <f>'Серебро (ЦБ)'!$C$22</f>
        <v/>
      </c>
      <c r="M20" s="52" t="str">
        <f>'Платина (ЦБ)'!$B$22</f>
        <v>19.01.2023</v>
      </c>
      <c r="N20" s="58" t="str">
        <f>'Платина (ЦБ)'!$C$22</f>
        <v/>
      </c>
      <c r="P20" s="52" t="str">
        <f>'Палладий (ЦБ)'!$B$22</f>
        <v>19.01.2023</v>
      </c>
      <c r="Q20" s="58" t="str">
        <f>'Палладий (ЦБ)'!$C$22</f>
        <v/>
      </c>
      <c r="S20" s="52" t="str">
        <f>'Золото (KITCO-LME)'!$B$22</f>
        <v>19.01.2023</v>
      </c>
      <c r="T20" s="58" t="str">
        <f>'Золото (KITCO-LME)'!$C$22</f>
        <v/>
      </c>
      <c r="V20" s="52" t="str">
        <f>'Серебро (KITCO-LME)'!$B$22</f>
        <v>19.01.2023</v>
      </c>
      <c r="W20" s="58" t="str">
        <f>'Серебро (KITCO-LME)'!$C$22</f>
        <v/>
      </c>
      <c r="Y20" s="52" t="str">
        <f>'Алюминий (LME)'!$B$22</f>
        <v>19.01.2023</v>
      </c>
      <c r="Z20" s="58" t="str">
        <f>'Алюминий (LME)'!$C$22</f>
        <v/>
      </c>
      <c r="AB20" s="52" t="str">
        <f>'Никель (LME)'!$B$22</f>
        <v>19.01.2023</v>
      </c>
      <c r="AC20" s="58" t="str">
        <f>'Никель (LME)'!$C$22</f>
        <v/>
      </c>
      <c r="AE20" s="52" t="str">
        <f>'Свинец (LME)'!$B$22</f>
        <v>19.01.2023</v>
      </c>
      <c r="AF20" s="58" t="str">
        <f>'Свинец (LME)'!$C$22</f>
        <v/>
      </c>
      <c r="AH20" s="52" t="str">
        <f>'Медь (LME)'!$B$22</f>
        <v>19.01.2023</v>
      </c>
      <c r="AI20" s="58" t="str">
        <f>'Медь (LME)'!$C$22</f>
        <v/>
      </c>
      <c r="AK20" s="52" t="str">
        <f>'Цинк (LME)'!$B$22</f>
        <v>19.01.2023</v>
      </c>
      <c r="AL20" s="58" t="str">
        <f>'Цинк (LME)'!$C$22</f>
        <v/>
      </c>
      <c r="AO20" s="52" t="str">
        <f>Евро!$B$22</f>
        <v>19.01.2023</v>
      </c>
      <c r="AP20" s="58" t="str">
        <f>фунт!$C$22</f>
        <v>-</v>
      </c>
      <c r="AR20" s="52" t="str">
        <f>Евро!$B$22</f>
        <v>19.01.2023</v>
      </c>
      <c r="AS20" s="58" t="str">
        <f>'иена, ¥'!$C$22</f>
        <v>-</v>
      </c>
      <c r="AU20" s="52" t="str">
        <f>Евро!$B$22</f>
        <v>19.01.2023</v>
      </c>
      <c r="AV20" s="58" t="str">
        <f>'австр долл.'!$C$22</f>
        <v>-</v>
      </c>
      <c r="AX20" s="52" t="str">
        <f>Евро!$B$22</f>
        <v>19.01.2023</v>
      </c>
      <c r="AY20" s="58" t="str">
        <f>шв.фр.!$C$22</f>
        <v>-</v>
      </c>
      <c r="BA20" s="52" t="str">
        <f>Евро!$B$22</f>
        <v>19.01.2023</v>
      </c>
      <c r="BB20" s="58" t="str">
        <f>юань!$C$22</f>
        <v>-</v>
      </c>
      <c r="BD20" s="52" t="str">
        <f>Евро!$B$22</f>
        <v>19.01.2023</v>
      </c>
      <c r="BE20" s="58" t="str">
        <f>тенге!$C$22</f>
        <v>-</v>
      </c>
      <c r="BG20" s="52" t="str">
        <f>Евро!$B$22</f>
        <v>19.01.2023</v>
      </c>
      <c r="BH20" s="58" t="str">
        <f>'динар (крос-курс $)'!$C$22</f>
        <v/>
      </c>
      <c r="BJ20" s="52" t="str">
        <f>Евро!$B$22</f>
        <v>19.01.2023</v>
      </c>
      <c r="BK20" s="58" t="str">
        <f>'динар (крос-курс €)'!$C$22</f>
        <v/>
      </c>
    </row>
    <row r="21" spans="1:63" x14ac:dyDescent="0.25">
      <c r="A21" s="52" t="str">
        <f>Доллар!$B$23</f>
        <v>20.01.2023</v>
      </c>
      <c r="B21" s="58" t="str">
        <f>Доллар!$C$23</f>
        <v>-</v>
      </c>
      <c r="D21" s="52" t="str">
        <f>Евро!$B$23</f>
        <v>20.01.2023</v>
      </c>
      <c r="E21" s="58" t="str">
        <f>Евро!$C$23</f>
        <v>-</v>
      </c>
      <c r="G21" s="52" t="str">
        <f>'Золото (ЦБ)'!$B$23</f>
        <v>20.01.2023</v>
      </c>
      <c r="H21" s="58" t="str">
        <f>'Золото (ЦБ)'!$C$23</f>
        <v/>
      </c>
      <c r="J21" s="52" t="str">
        <f>'Серебро (ЦБ)'!$B$23</f>
        <v>20.01.2023</v>
      </c>
      <c r="K21" s="58" t="str">
        <f>'Серебро (ЦБ)'!$C$23</f>
        <v/>
      </c>
      <c r="M21" s="52" t="str">
        <f>'Платина (ЦБ)'!$B$23</f>
        <v>20.01.2023</v>
      </c>
      <c r="N21" s="58" t="str">
        <f>'Платина (ЦБ)'!$C$23</f>
        <v/>
      </c>
      <c r="P21" s="52" t="str">
        <f>'Палладий (ЦБ)'!$B$23</f>
        <v>20.01.2023</v>
      </c>
      <c r="Q21" s="58" t="str">
        <f>'Палладий (ЦБ)'!$C$23</f>
        <v/>
      </c>
      <c r="S21" s="52" t="str">
        <f>'Золото (KITCO-LME)'!$B$23</f>
        <v>20.01.2023</v>
      </c>
      <c r="T21" s="58" t="str">
        <f>'Золото (KITCO-LME)'!$C$23</f>
        <v/>
      </c>
      <c r="V21" s="52" t="str">
        <f>'Серебро (KITCO-LME)'!$B$23</f>
        <v>20.01.2023</v>
      </c>
      <c r="W21" s="58" t="str">
        <f>'Серебро (KITCO-LME)'!$C$23</f>
        <v/>
      </c>
      <c r="Y21" s="52" t="str">
        <f>'Алюминий (LME)'!$B$23</f>
        <v>20.01.2023</v>
      </c>
      <c r="Z21" s="58" t="str">
        <f>'Алюминий (LME)'!$C$23</f>
        <v/>
      </c>
      <c r="AB21" s="52" t="str">
        <f>'Никель (LME)'!$B$23</f>
        <v>20.01.2023</v>
      </c>
      <c r="AC21" s="58" t="str">
        <f>'Никель (LME)'!$C$23</f>
        <v/>
      </c>
      <c r="AE21" s="52" t="str">
        <f>'Свинец (LME)'!$B$23</f>
        <v>20.01.2023</v>
      </c>
      <c r="AF21" s="58" t="str">
        <f>'Свинец (LME)'!$C$23</f>
        <v/>
      </c>
      <c r="AH21" s="52" t="str">
        <f>'Медь (LME)'!$B$23</f>
        <v>20.01.2023</v>
      </c>
      <c r="AI21" s="58" t="str">
        <f>'Медь (LME)'!$C$23</f>
        <v/>
      </c>
      <c r="AK21" s="52" t="str">
        <f>'Цинк (LME)'!$B$23</f>
        <v>20.01.2023</v>
      </c>
      <c r="AL21" s="58" t="str">
        <f>'Цинк (LME)'!$C$23</f>
        <v/>
      </c>
      <c r="AO21" s="52" t="str">
        <f>Евро!$B$23</f>
        <v>20.01.2023</v>
      </c>
      <c r="AP21" s="58" t="str">
        <f>фунт!$C$23</f>
        <v>-</v>
      </c>
      <c r="AR21" s="52" t="str">
        <f>Евро!$B$23</f>
        <v>20.01.2023</v>
      </c>
      <c r="AS21" s="58" t="str">
        <f>'иена, ¥'!$C$23</f>
        <v>-</v>
      </c>
      <c r="AU21" s="52" t="str">
        <f>Евро!$B$23</f>
        <v>20.01.2023</v>
      </c>
      <c r="AV21" s="58" t="str">
        <f>'австр долл.'!$C$23</f>
        <v>-</v>
      </c>
      <c r="AX21" s="52" t="str">
        <f>Евро!$B$23</f>
        <v>20.01.2023</v>
      </c>
      <c r="AY21" s="58" t="str">
        <f>шв.фр.!$C$23</f>
        <v>-</v>
      </c>
      <c r="BA21" s="52" t="str">
        <f>Евро!$B$23</f>
        <v>20.01.2023</v>
      </c>
      <c r="BB21" s="58" t="str">
        <f>юань!$C$23</f>
        <v>-</v>
      </c>
      <c r="BD21" s="52" t="str">
        <f>Евро!$B$23</f>
        <v>20.01.2023</v>
      </c>
      <c r="BE21" s="58" t="str">
        <f>тенге!$C$23</f>
        <v>-</v>
      </c>
      <c r="BG21" s="52" t="str">
        <f>Евро!$B$23</f>
        <v>20.01.2023</v>
      </c>
      <c r="BH21" s="58" t="str">
        <f>'динар (крос-курс $)'!$C$23</f>
        <v/>
      </c>
      <c r="BJ21" s="52" t="str">
        <f>Евро!$B$23</f>
        <v>20.01.2023</v>
      </c>
      <c r="BK21" s="58" t="str">
        <f>'динар (крос-курс €)'!$C$23</f>
        <v/>
      </c>
    </row>
    <row r="22" spans="1:63" x14ac:dyDescent="0.25">
      <c r="A22" s="52" t="str">
        <f>Доллар!$B$24</f>
        <v>21.01.2023</v>
      </c>
      <c r="B22" s="58" t="str">
        <f>Доллар!$C$24</f>
        <v>-</v>
      </c>
      <c r="D22" s="52" t="str">
        <f>Евро!$B$24</f>
        <v>21.01.2023</v>
      </c>
      <c r="E22" s="58" t="str">
        <f>Евро!$C$24</f>
        <v>-</v>
      </c>
      <c r="G22" s="52" t="str">
        <f>'Золото (ЦБ)'!$B$24</f>
        <v>21.01.2023</v>
      </c>
      <c r="H22" s="58" t="str">
        <f>'Золото (ЦБ)'!$C$24</f>
        <v/>
      </c>
      <c r="J22" s="52" t="str">
        <f>'Серебро (ЦБ)'!$B$24</f>
        <v>21.01.2023</v>
      </c>
      <c r="K22" s="58" t="str">
        <f>'Серебро (ЦБ)'!$C$24</f>
        <v/>
      </c>
      <c r="M22" s="52" t="str">
        <f>'Платина (ЦБ)'!$B$24</f>
        <v>21.01.2023</v>
      </c>
      <c r="N22" s="58" t="str">
        <f>'Платина (ЦБ)'!$C$24</f>
        <v/>
      </c>
      <c r="P22" s="52" t="str">
        <f>'Палладий (ЦБ)'!$B$24</f>
        <v>21.01.2023</v>
      </c>
      <c r="Q22" s="58" t="str">
        <f>'Палладий (ЦБ)'!$C$24</f>
        <v/>
      </c>
      <c r="S22" s="52" t="str">
        <f>'Золото (KITCO-LME)'!$B$24</f>
        <v>21.01.2023</v>
      </c>
      <c r="T22" s="58" t="str">
        <f>'Золото (KITCO-LME)'!$C$24</f>
        <v/>
      </c>
      <c r="V22" s="52" t="str">
        <f>'Серебро (KITCO-LME)'!$B$24</f>
        <v>21.01.2023</v>
      </c>
      <c r="W22" s="58" t="str">
        <f>'Серебро (KITCO-LME)'!$C$24</f>
        <v/>
      </c>
      <c r="Y22" s="52" t="str">
        <f>'Алюминий (LME)'!$B$24</f>
        <v>21.01.2023</v>
      </c>
      <c r="Z22" s="58" t="str">
        <f>'Алюминий (LME)'!$C$24</f>
        <v/>
      </c>
      <c r="AB22" s="52" t="str">
        <f>'Никель (LME)'!$B$24</f>
        <v>21.01.2023</v>
      </c>
      <c r="AC22" s="58" t="str">
        <f>'Никель (LME)'!$C$24</f>
        <v/>
      </c>
      <c r="AE22" s="52" t="str">
        <f>'Свинец (LME)'!$B$24</f>
        <v>21.01.2023</v>
      </c>
      <c r="AF22" s="58" t="str">
        <f>'Свинец (LME)'!$C$24</f>
        <v/>
      </c>
      <c r="AH22" s="52" t="str">
        <f>'Медь (LME)'!$B$24</f>
        <v>21.01.2023</v>
      </c>
      <c r="AI22" s="58" t="str">
        <f>'Медь (LME)'!$C$24</f>
        <v/>
      </c>
      <c r="AK22" s="52" t="str">
        <f>'Цинк (LME)'!$B$24</f>
        <v>21.01.2023</v>
      </c>
      <c r="AL22" s="58" t="str">
        <f>'Цинк (LME)'!$C$24</f>
        <v/>
      </c>
      <c r="AO22" s="52" t="str">
        <f>Евро!$B$24</f>
        <v>21.01.2023</v>
      </c>
      <c r="AP22" s="58" t="str">
        <f>фунт!$C$24</f>
        <v>-</v>
      </c>
      <c r="AR22" s="52" t="str">
        <f>Евро!$B$24</f>
        <v>21.01.2023</v>
      </c>
      <c r="AS22" s="58" t="str">
        <f>'иена, ¥'!$C$24</f>
        <v>-</v>
      </c>
      <c r="AU22" s="52" t="str">
        <f>Евро!$B$24</f>
        <v>21.01.2023</v>
      </c>
      <c r="AV22" s="58" t="str">
        <f>'австр долл.'!$C$24</f>
        <v>-</v>
      </c>
      <c r="AX22" s="52" t="str">
        <f>Евро!$B$24</f>
        <v>21.01.2023</v>
      </c>
      <c r="AY22" s="58" t="str">
        <f>шв.фр.!$C$24</f>
        <v>-</v>
      </c>
      <c r="BA22" s="52" t="str">
        <f>Евро!$B$24</f>
        <v>21.01.2023</v>
      </c>
      <c r="BB22" s="58" t="str">
        <f>юань!$C$24</f>
        <v>-</v>
      </c>
      <c r="BD22" s="52" t="str">
        <f>Евро!$B$24</f>
        <v>21.01.2023</v>
      </c>
      <c r="BE22" s="58" t="str">
        <f>тенге!$C$24</f>
        <v>-</v>
      </c>
      <c r="BG22" s="52" t="str">
        <f>Евро!$B$24</f>
        <v>21.01.2023</v>
      </c>
      <c r="BH22" s="58" t="str">
        <f>'динар (крос-курс $)'!$C$24</f>
        <v/>
      </c>
      <c r="BJ22" s="52" t="str">
        <f>Евро!$B$24</f>
        <v>21.01.2023</v>
      </c>
      <c r="BK22" s="58" t="str">
        <f>'динар (крос-курс €)'!$C$24</f>
        <v/>
      </c>
    </row>
    <row r="23" spans="1:63" x14ac:dyDescent="0.25">
      <c r="A23" s="52" t="str">
        <f>Доллар!$B$25</f>
        <v>22.01.2023</v>
      </c>
      <c r="B23" s="58" t="str">
        <f>Доллар!$C$25</f>
        <v>-</v>
      </c>
      <c r="D23" s="52" t="str">
        <f>Евро!$B$25</f>
        <v>22.01.2023</v>
      </c>
      <c r="E23" s="58" t="str">
        <f>Евро!$C$25</f>
        <v>-</v>
      </c>
      <c r="G23" s="52" t="str">
        <f>'Золото (ЦБ)'!$B$25</f>
        <v>22.01.2023</v>
      </c>
      <c r="H23" s="58" t="str">
        <f>'Золото (ЦБ)'!$C$25</f>
        <v/>
      </c>
      <c r="J23" s="52" t="str">
        <f>'Серебро (ЦБ)'!$B$25</f>
        <v>22.01.2023</v>
      </c>
      <c r="K23" s="58" t="str">
        <f>'Серебро (ЦБ)'!$C$25</f>
        <v/>
      </c>
      <c r="M23" s="52" t="str">
        <f>'Платина (ЦБ)'!$B$25</f>
        <v>22.01.2023</v>
      </c>
      <c r="N23" s="58" t="str">
        <f>'Платина (ЦБ)'!$C$25</f>
        <v/>
      </c>
      <c r="P23" s="52" t="str">
        <f>'Палладий (ЦБ)'!$B$25</f>
        <v>22.01.2023</v>
      </c>
      <c r="Q23" s="58" t="str">
        <f>'Палладий (ЦБ)'!$C$25</f>
        <v/>
      </c>
      <c r="S23" s="52" t="str">
        <f>'Золото (KITCO-LME)'!$B$25</f>
        <v>22.01.2023</v>
      </c>
      <c r="T23" s="58" t="str">
        <f>'Золото (KITCO-LME)'!$C$25</f>
        <v/>
      </c>
      <c r="V23" s="52" t="str">
        <f>'Серебро (KITCO-LME)'!$B$25</f>
        <v>22.01.2023</v>
      </c>
      <c r="W23" s="58" t="str">
        <f>'Серебро (KITCO-LME)'!$C$25</f>
        <v/>
      </c>
      <c r="Y23" s="52" t="str">
        <f>'Алюминий (LME)'!$B$25</f>
        <v>22.01.2023</v>
      </c>
      <c r="Z23" s="58" t="str">
        <f>'Алюминий (LME)'!$C$25</f>
        <v/>
      </c>
      <c r="AB23" s="52" t="str">
        <f>'Никель (LME)'!$B$25</f>
        <v>22.01.2023</v>
      </c>
      <c r="AC23" s="58" t="str">
        <f>'Никель (LME)'!$C$25</f>
        <v/>
      </c>
      <c r="AE23" s="52" t="str">
        <f>'Свинец (LME)'!$B$25</f>
        <v>22.01.2023</v>
      </c>
      <c r="AF23" s="58" t="str">
        <f>'Свинец (LME)'!$C$25</f>
        <v/>
      </c>
      <c r="AH23" s="52" t="str">
        <f>'Медь (LME)'!$B$25</f>
        <v>22.01.2023</v>
      </c>
      <c r="AI23" s="58" t="str">
        <f>'Медь (LME)'!$C$25</f>
        <v/>
      </c>
      <c r="AK23" s="52" t="str">
        <f>'Цинк (LME)'!$B$25</f>
        <v>22.01.2023</v>
      </c>
      <c r="AL23" s="58" t="str">
        <f>'Цинк (LME)'!$C$25</f>
        <v/>
      </c>
      <c r="AO23" s="52" t="str">
        <f>Евро!$B$25</f>
        <v>22.01.2023</v>
      </c>
      <c r="AP23" s="58" t="str">
        <f>фунт!$C$25</f>
        <v>-</v>
      </c>
      <c r="AR23" s="52" t="str">
        <f>Евро!$B$25</f>
        <v>22.01.2023</v>
      </c>
      <c r="AS23" s="58" t="str">
        <f>'иена, ¥'!$C$25</f>
        <v>-</v>
      </c>
      <c r="AU23" s="52" t="str">
        <f>Евро!$B$25</f>
        <v>22.01.2023</v>
      </c>
      <c r="AV23" s="58" t="str">
        <f>'австр долл.'!$C$25</f>
        <v>-</v>
      </c>
      <c r="AX23" s="52" t="str">
        <f>Евро!$B$25</f>
        <v>22.01.2023</v>
      </c>
      <c r="AY23" s="58" t="str">
        <f>шв.фр.!$C$25</f>
        <v>-</v>
      </c>
      <c r="BA23" s="52" t="str">
        <f>Евро!$B$25</f>
        <v>22.01.2023</v>
      </c>
      <c r="BB23" s="58" t="str">
        <f>юань!$C$25</f>
        <v>-</v>
      </c>
      <c r="BD23" s="52" t="str">
        <f>Евро!$B$25</f>
        <v>22.01.2023</v>
      </c>
      <c r="BE23" s="58" t="str">
        <f>тенге!$C$25</f>
        <v>-</v>
      </c>
      <c r="BG23" s="52" t="str">
        <f>Евро!$B$25</f>
        <v>22.01.2023</v>
      </c>
      <c r="BH23" s="58" t="str">
        <f>'динар (крос-курс $)'!$C$25</f>
        <v/>
      </c>
      <c r="BJ23" s="52" t="str">
        <f>Евро!$B$25</f>
        <v>22.01.2023</v>
      </c>
      <c r="BK23" s="58" t="str">
        <f>'динар (крос-курс €)'!$C$25</f>
        <v/>
      </c>
    </row>
    <row r="24" spans="1:63" x14ac:dyDescent="0.25">
      <c r="A24" s="52" t="str">
        <f>Доллар!$B$26</f>
        <v>23.01.2023</v>
      </c>
      <c r="B24" s="58" t="str">
        <f>Доллар!$C$26</f>
        <v>-</v>
      </c>
      <c r="D24" s="52" t="str">
        <f>Евро!$B$26</f>
        <v>23.01.2023</v>
      </c>
      <c r="E24" s="58" t="str">
        <f>Евро!$C$26</f>
        <v>-</v>
      </c>
      <c r="G24" s="52" t="str">
        <f>'Золото (ЦБ)'!$B$26</f>
        <v>23.01.2023</v>
      </c>
      <c r="H24" s="58" t="str">
        <f>'Золото (ЦБ)'!$C$26</f>
        <v/>
      </c>
      <c r="J24" s="52" t="str">
        <f>'Серебро (ЦБ)'!$B$26</f>
        <v>23.01.2023</v>
      </c>
      <c r="K24" s="58" t="str">
        <f>'Серебро (ЦБ)'!$C$26</f>
        <v/>
      </c>
      <c r="M24" s="52" t="str">
        <f>'Платина (ЦБ)'!$B$26</f>
        <v>23.01.2023</v>
      </c>
      <c r="N24" s="58" t="str">
        <f>'Платина (ЦБ)'!$C$26</f>
        <v/>
      </c>
      <c r="P24" s="52" t="str">
        <f>'Палладий (ЦБ)'!$B$26</f>
        <v>23.01.2023</v>
      </c>
      <c r="Q24" s="58" t="str">
        <f>'Палладий (ЦБ)'!$C$26</f>
        <v/>
      </c>
      <c r="S24" s="52" t="str">
        <f>'Золото (KITCO-LME)'!$B$26</f>
        <v>23.01.2023</v>
      </c>
      <c r="T24" s="58" t="str">
        <f>'Золото (KITCO-LME)'!$C$26</f>
        <v/>
      </c>
      <c r="V24" s="52" t="str">
        <f>'Серебро (KITCO-LME)'!$B$26</f>
        <v>23.01.2023</v>
      </c>
      <c r="W24" s="58" t="str">
        <f>'Серебро (KITCO-LME)'!$C$26</f>
        <v/>
      </c>
      <c r="Y24" s="52" t="str">
        <f>'Алюминий (LME)'!$B$26</f>
        <v>23.01.2023</v>
      </c>
      <c r="Z24" s="58" t="str">
        <f>'Алюминий (LME)'!$C$26</f>
        <v/>
      </c>
      <c r="AB24" s="52" t="str">
        <f>'Никель (LME)'!$B$26</f>
        <v>23.01.2023</v>
      </c>
      <c r="AC24" s="58" t="str">
        <f>'Никель (LME)'!$C$26</f>
        <v/>
      </c>
      <c r="AE24" s="52" t="str">
        <f>'Свинец (LME)'!$B$26</f>
        <v>23.01.2023</v>
      </c>
      <c r="AF24" s="58" t="str">
        <f>'Свинец (LME)'!$C$26</f>
        <v/>
      </c>
      <c r="AH24" s="52" t="str">
        <f>'Медь (LME)'!$B$26</f>
        <v>23.01.2023</v>
      </c>
      <c r="AI24" s="58" t="str">
        <f>'Медь (LME)'!$C$26</f>
        <v/>
      </c>
      <c r="AK24" s="52" t="str">
        <f>'Цинк (LME)'!$B$26</f>
        <v>23.01.2023</v>
      </c>
      <c r="AL24" s="58" t="str">
        <f>'Цинк (LME)'!$C$26</f>
        <v/>
      </c>
      <c r="AO24" s="52" t="str">
        <f>Евро!$B$26</f>
        <v>23.01.2023</v>
      </c>
      <c r="AP24" s="58" t="str">
        <f>фунт!$C$26</f>
        <v>-</v>
      </c>
      <c r="AR24" s="52" t="str">
        <f>Евро!$B$26</f>
        <v>23.01.2023</v>
      </c>
      <c r="AS24" s="58" t="str">
        <f>'иена, ¥'!$C$26</f>
        <v>-</v>
      </c>
      <c r="AU24" s="52" t="str">
        <f>Евро!$B$26</f>
        <v>23.01.2023</v>
      </c>
      <c r="AV24" s="58" t="str">
        <f>'австр долл.'!$C$26</f>
        <v>-</v>
      </c>
      <c r="AX24" s="52" t="str">
        <f>Евро!$B$26</f>
        <v>23.01.2023</v>
      </c>
      <c r="AY24" s="58" t="str">
        <f>шв.фр.!$C$26</f>
        <v>-</v>
      </c>
      <c r="BA24" s="52" t="str">
        <f>Евро!$B$26</f>
        <v>23.01.2023</v>
      </c>
      <c r="BB24" s="58" t="str">
        <f>юань!$C$26</f>
        <v>-</v>
      </c>
      <c r="BD24" s="52" t="str">
        <f>Евро!$B$26</f>
        <v>23.01.2023</v>
      </c>
      <c r="BE24" s="58" t="str">
        <f>тенге!$C$26</f>
        <v>-</v>
      </c>
      <c r="BG24" s="52" t="str">
        <f>Евро!$B$26</f>
        <v>23.01.2023</v>
      </c>
      <c r="BH24" s="58" t="str">
        <f>'динар (крос-курс $)'!$C$26</f>
        <v/>
      </c>
      <c r="BJ24" s="52" t="str">
        <f>Евро!$B$26</f>
        <v>23.01.2023</v>
      </c>
      <c r="BK24" s="58" t="str">
        <f>'динар (крос-курс €)'!$C$26</f>
        <v/>
      </c>
    </row>
    <row r="25" spans="1:63" x14ac:dyDescent="0.25">
      <c r="A25" s="52" t="str">
        <f>Доллар!$B$27</f>
        <v>24.01.2023</v>
      </c>
      <c r="B25" s="58" t="str">
        <f>Доллар!$C$27</f>
        <v>-</v>
      </c>
      <c r="D25" s="52" t="str">
        <f>Евро!$B$27</f>
        <v>24.01.2023</v>
      </c>
      <c r="E25" s="58" t="str">
        <f>Евро!$C$27</f>
        <v>-</v>
      </c>
      <c r="G25" s="52" t="str">
        <f>'Золото (ЦБ)'!$B$27</f>
        <v>24.01.2023</v>
      </c>
      <c r="H25" s="58" t="str">
        <f>'Золото (ЦБ)'!$C$27</f>
        <v/>
      </c>
      <c r="J25" s="52" t="str">
        <f>'Серебро (ЦБ)'!$B$27</f>
        <v>24.01.2023</v>
      </c>
      <c r="K25" s="58" t="str">
        <f>'Серебро (ЦБ)'!$C$27</f>
        <v/>
      </c>
      <c r="M25" s="52" t="str">
        <f>'Платина (ЦБ)'!$B$27</f>
        <v>24.01.2023</v>
      </c>
      <c r="N25" s="58" t="str">
        <f>'Платина (ЦБ)'!$C$27</f>
        <v/>
      </c>
      <c r="P25" s="52" t="str">
        <f>'Палладий (ЦБ)'!$B$27</f>
        <v>24.01.2023</v>
      </c>
      <c r="Q25" s="58" t="str">
        <f>'Палладий (ЦБ)'!$C$27</f>
        <v/>
      </c>
      <c r="S25" s="52" t="str">
        <f>'Золото (KITCO-LME)'!$B$27</f>
        <v>24.01.2023</v>
      </c>
      <c r="T25" s="58" t="str">
        <f>'Золото (KITCO-LME)'!$C$27</f>
        <v/>
      </c>
      <c r="V25" s="52" t="str">
        <f>'Серебро (KITCO-LME)'!$B$27</f>
        <v>24.01.2023</v>
      </c>
      <c r="W25" s="58" t="str">
        <f>'Серебро (KITCO-LME)'!$C$27</f>
        <v/>
      </c>
      <c r="Y25" s="52" t="str">
        <f>'Алюминий (LME)'!$B$27</f>
        <v>24.01.2023</v>
      </c>
      <c r="Z25" s="58" t="str">
        <f>'Алюминий (LME)'!$C$27</f>
        <v/>
      </c>
      <c r="AB25" s="52" t="str">
        <f>'Никель (LME)'!$B$27</f>
        <v>24.01.2023</v>
      </c>
      <c r="AC25" s="58" t="str">
        <f>'Никель (LME)'!$C$27</f>
        <v/>
      </c>
      <c r="AE25" s="52" t="str">
        <f>'Свинец (LME)'!$B$27</f>
        <v>24.01.2023</v>
      </c>
      <c r="AF25" s="58" t="str">
        <f>'Свинец (LME)'!$C$27</f>
        <v/>
      </c>
      <c r="AH25" s="52" t="str">
        <f>'Медь (LME)'!$B$27</f>
        <v>24.01.2023</v>
      </c>
      <c r="AI25" s="58" t="str">
        <f>'Медь (LME)'!$C$27</f>
        <v/>
      </c>
      <c r="AK25" s="52" t="str">
        <f>'Цинк (LME)'!$B$27</f>
        <v>24.01.2023</v>
      </c>
      <c r="AL25" s="58" t="str">
        <f>'Цинк (LME)'!$C$27</f>
        <v/>
      </c>
      <c r="AO25" s="52" t="str">
        <f>Евро!$B$27</f>
        <v>24.01.2023</v>
      </c>
      <c r="AP25" s="58" t="str">
        <f>фунт!$C$27</f>
        <v>-</v>
      </c>
      <c r="AR25" s="52" t="str">
        <f>Евро!$B$27</f>
        <v>24.01.2023</v>
      </c>
      <c r="AS25" s="58" t="str">
        <f>'иена, ¥'!$C$27</f>
        <v>-</v>
      </c>
      <c r="AU25" s="52" t="str">
        <f>Евро!$B$27</f>
        <v>24.01.2023</v>
      </c>
      <c r="AV25" s="58" t="str">
        <f>'австр долл.'!$C$27</f>
        <v>-</v>
      </c>
      <c r="AX25" s="52" t="str">
        <f>Евро!$B$27</f>
        <v>24.01.2023</v>
      </c>
      <c r="AY25" s="58" t="str">
        <f>шв.фр.!$C$27</f>
        <v>-</v>
      </c>
      <c r="BA25" s="52" t="str">
        <f>Евро!$B$27</f>
        <v>24.01.2023</v>
      </c>
      <c r="BB25" s="58" t="str">
        <f>юань!$C$27</f>
        <v>-</v>
      </c>
      <c r="BD25" s="52" t="str">
        <f>Евро!$B$27</f>
        <v>24.01.2023</v>
      </c>
      <c r="BE25" s="58" t="str">
        <f>тенге!$C$27</f>
        <v>-</v>
      </c>
      <c r="BG25" s="52" t="str">
        <f>Евро!$B$27</f>
        <v>24.01.2023</v>
      </c>
      <c r="BH25" s="58" t="str">
        <f>'динар (крос-курс $)'!$C$27</f>
        <v/>
      </c>
      <c r="BJ25" s="52" t="str">
        <f>Евро!$B$27</f>
        <v>24.01.2023</v>
      </c>
      <c r="BK25" s="58" t="str">
        <f>'динар (крос-курс €)'!$C$27</f>
        <v/>
      </c>
    </row>
    <row r="26" spans="1:63" x14ac:dyDescent="0.25">
      <c r="A26" s="52" t="str">
        <f>Доллар!$B$28</f>
        <v>25.01.2023</v>
      </c>
      <c r="B26" s="58" t="str">
        <f>Доллар!$C$28</f>
        <v>-</v>
      </c>
      <c r="D26" s="52" t="str">
        <f>Евро!$B$28</f>
        <v>25.01.2023</v>
      </c>
      <c r="E26" s="58" t="str">
        <f>Евро!$C$28</f>
        <v>-</v>
      </c>
      <c r="G26" s="52" t="str">
        <f>'Золото (ЦБ)'!$B$28</f>
        <v>25.01.2023</v>
      </c>
      <c r="H26" s="58" t="str">
        <f>'Золото (ЦБ)'!$C$28</f>
        <v/>
      </c>
      <c r="J26" s="52" t="str">
        <f>'Серебро (ЦБ)'!$B$28</f>
        <v>25.01.2023</v>
      </c>
      <c r="K26" s="58" t="str">
        <f>'Серебро (ЦБ)'!$C$28</f>
        <v/>
      </c>
      <c r="M26" s="52" t="str">
        <f>'Платина (ЦБ)'!$B$28</f>
        <v>25.01.2023</v>
      </c>
      <c r="N26" s="58" t="str">
        <f>'Платина (ЦБ)'!$C$28</f>
        <v/>
      </c>
      <c r="P26" s="52" t="str">
        <f>'Палладий (ЦБ)'!$B$28</f>
        <v>25.01.2023</v>
      </c>
      <c r="Q26" s="58" t="str">
        <f>'Палладий (ЦБ)'!$C$28</f>
        <v/>
      </c>
      <c r="S26" s="52" t="str">
        <f>'Золото (KITCO-LME)'!$B$28</f>
        <v>25.01.2023</v>
      </c>
      <c r="T26" s="58" t="str">
        <f>'Золото (KITCO-LME)'!$C$28</f>
        <v/>
      </c>
      <c r="V26" s="52" t="str">
        <f>'Серебро (KITCO-LME)'!$B$28</f>
        <v>25.01.2023</v>
      </c>
      <c r="W26" s="58" t="str">
        <f>'Серебро (KITCO-LME)'!$C$28</f>
        <v/>
      </c>
      <c r="Y26" s="52" t="str">
        <f>'Алюминий (LME)'!$B$28</f>
        <v>25.01.2023</v>
      </c>
      <c r="Z26" s="58" t="str">
        <f>'Алюминий (LME)'!$C$28</f>
        <v/>
      </c>
      <c r="AB26" s="52" t="str">
        <f>'Никель (LME)'!$B$28</f>
        <v>25.01.2023</v>
      </c>
      <c r="AC26" s="58" t="str">
        <f>'Никель (LME)'!$C$28</f>
        <v/>
      </c>
      <c r="AE26" s="52" t="str">
        <f>'Свинец (LME)'!$B$28</f>
        <v>25.01.2023</v>
      </c>
      <c r="AF26" s="58" t="str">
        <f>'Свинец (LME)'!$C$28</f>
        <v/>
      </c>
      <c r="AH26" s="52" t="str">
        <f>'Медь (LME)'!$B$28</f>
        <v>25.01.2023</v>
      </c>
      <c r="AI26" s="58" t="str">
        <f>'Медь (LME)'!$C$28</f>
        <v/>
      </c>
      <c r="AK26" s="52" t="str">
        <f>'Цинк (LME)'!$B$28</f>
        <v>25.01.2023</v>
      </c>
      <c r="AL26" s="58" t="str">
        <f>'Цинк (LME)'!$C$28</f>
        <v/>
      </c>
      <c r="AO26" s="52" t="str">
        <f>Евро!$B$28</f>
        <v>25.01.2023</v>
      </c>
      <c r="AP26" s="58" t="str">
        <f>фунт!$C$28</f>
        <v>-</v>
      </c>
      <c r="AR26" s="52" t="str">
        <f>Евро!$B$28</f>
        <v>25.01.2023</v>
      </c>
      <c r="AS26" s="58" t="str">
        <f>'иена, ¥'!$C$28</f>
        <v>-</v>
      </c>
      <c r="AU26" s="52" t="str">
        <f>Евро!$B$28</f>
        <v>25.01.2023</v>
      </c>
      <c r="AV26" s="58" t="str">
        <f>'австр долл.'!$C$28</f>
        <v>-</v>
      </c>
      <c r="AX26" s="52" t="str">
        <f>Евро!$B$28</f>
        <v>25.01.2023</v>
      </c>
      <c r="AY26" s="58" t="str">
        <f>шв.фр.!$C$28</f>
        <v>-</v>
      </c>
      <c r="BA26" s="52" t="str">
        <f>Евро!$B$28</f>
        <v>25.01.2023</v>
      </c>
      <c r="BB26" s="58" t="str">
        <f>юань!$C$28</f>
        <v>-</v>
      </c>
      <c r="BD26" s="52" t="str">
        <f>Евро!$B$28</f>
        <v>25.01.2023</v>
      </c>
      <c r="BE26" s="58" t="str">
        <f>тенге!$C$28</f>
        <v>-</v>
      </c>
      <c r="BG26" s="52" t="str">
        <f>Евро!$B$28</f>
        <v>25.01.2023</v>
      </c>
      <c r="BH26" s="58" t="str">
        <f>'динар (крос-курс $)'!$C$28</f>
        <v/>
      </c>
      <c r="BJ26" s="52" t="str">
        <f>Евро!$B$28</f>
        <v>25.01.2023</v>
      </c>
      <c r="BK26" s="58" t="str">
        <f>'динар (крос-курс €)'!$C$28</f>
        <v/>
      </c>
    </row>
    <row r="27" spans="1:63" x14ac:dyDescent="0.25">
      <c r="A27" s="52" t="str">
        <f>Доллар!$B$29</f>
        <v>26.01.2023</v>
      </c>
      <c r="B27" s="58" t="str">
        <f>Доллар!$C$29</f>
        <v>-</v>
      </c>
      <c r="D27" s="52" t="str">
        <f>Евро!$B$29</f>
        <v>26.01.2023</v>
      </c>
      <c r="E27" s="58" t="str">
        <f>Евро!$C$29</f>
        <v>-</v>
      </c>
      <c r="G27" s="52" t="str">
        <f>'Золото (ЦБ)'!$B$29</f>
        <v>26.01.2023</v>
      </c>
      <c r="H27" s="58" t="str">
        <f>'Золото (ЦБ)'!$C$29</f>
        <v/>
      </c>
      <c r="J27" s="52" t="str">
        <f>'Серебро (ЦБ)'!$B$29</f>
        <v>26.01.2023</v>
      </c>
      <c r="K27" s="58" t="str">
        <f>'Серебро (ЦБ)'!$C$29</f>
        <v/>
      </c>
      <c r="M27" s="52" t="str">
        <f>'Платина (ЦБ)'!$B$29</f>
        <v>26.01.2023</v>
      </c>
      <c r="N27" s="58" t="str">
        <f>'Платина (ЦБ)'!$C$29</f>
        <v/>
      </c>
      <c r="P27" s="52" t="str">
        <f>'Палладий (ЦБ)'!$B$29</f>
        <v>26.01.2023</v>
      </c>
      <c r="Q27" s="58" t="str">
        <f>'Палладий (ЦБ)'!$C$29</f>
        <v/>
      </c>
      <c r="S27" s="52" t="str">
        <f>'Золото (KITCO-LME)'!$B$29</f>
        <v>26.01.2023</v>
      </c>
      <c r="T27" s="58" t="str">
        <f>'Золото (KITCO-LME)'!$C$29</f>
        <v/>
      </c>
      <c r="V27" s="52" t="str">
        <f>'Серебро (KITCO-LME)'!$B$29</f>
        <v>26.01.2023</v>
      </c>
      <c r="W27" s="58" t="str">
        <f>'Серебро (KITCO-LME)'!$C$29</f>
        <v/>
      </c>
      <c r="Y27" s="52" t="str">
        <f>'Алюминий (LME)'!$B$29</f>
        <v>26.01.2023</v>
      </c>
      <c r="Z27" s="58" t="str">
        <f>'Алюминий (LME)'!$C$29</f>
        <v/>
      </c>
      <c r="AB27" s="52" t="str">
        <f>'Никель (LME)'!$B$29</f>
        <v>26.01.2023</v>
      </c>
      <c r="AC27" s="58" t="str">
        <f>'Никель (LME)'!$C$29</f>
        <v/>
      </c>
      <c r="AE27" s="52" t="str">
        <f>'Свинец (LME)'!$B$29</f>
        <v>26.01.2023</v>
      </c>
      <c r="AF27" s="58" t="str">
        <f>'Свинец (LME)'!$C$29</f>
        <v/>
      </c>
      <c r="AH27" s="52" t="str">
        <f>'Медь (LME)'!$B$29</f>
        <v>26.01.2023</v>
      </c>
      <c r="AI27" s="58" t="str">
        <f>'Медь (LME)'!$C$29</f>
        <v/>
      </c>
      <c r="AK27" s="52" t="str">
        <f>'Цинк (LME)'!$B$29</f>
        <v>26.01.2023</v>
      </c>
      <c r="AL27" s="58" t="str">
        <f>'Цинк (LME)'!$C$29</f>
        <v/>
      </c>
      <c r="AO27" s="52" t="str">
        <f>Евро!$B$29</f>
        <v>26.01.2023</v>
      </c>
      <c r="AP27" s="58" t="str">
        <f>фунт!$C$29</f>
        <v>-</v>
      </c>
      <c r="AR27" s="52" t="str">
        <f>Евро!$B$29</f>
        <v>26.01.2023</v>
      </c>
      <c r="AS27" s="58" t="str">
        <f>'иена, ¥'!$C$29</f>
        <v>-</v>
      </c>
      <c r="AU27" s="52" t="str">
        <f>Евро!$B$29</f>
        <v>26.01.2023</v>
      </c>
      <c r="AV27" s="58" t="str">
        <f>'австр долл.'!$C$29</f>
        <v>-</v>
      </c>
      <c r="AX27" s="52" t="str">
        <f>Евро!$B$29</f>
        <v>26.01.2023</v>
      </c>
      <c r="AY27" s="58" t="str">
        <f>шв.фр.!$C$29</f>
        <v>-</v>
      </c>
      <c r="BA27" s="52" t="str">
        <f>Евро!$B$29</f>
        <v>26.01.2023</v>
      </c>
      <c r="BB27" s="58" t="str">
        <f>юань!$C$29</f>
        <v>-</v>
      </c>
      <c r="BD27" s="52" t="str">
        <f>Евро!$B$29</f>
        <v>26.01.2023</v>
      </c>
      <c r="BE27" s="58" t="str">
        <f>тенге!$C$29</f>
        <v>-</v>
      </c>
      <c r="BG27" s="52" t="str">
        <f>Евро!$B$29</f>
        <v>26.01.2023</v>
      </c>
      <c r="BH27" s="58" t="str">
        <f>'динар (крос-курс $)'!$C$29</f>
        <v/>
      </c>
      <c r="BJ27" s="52" t="str">
        <f>Евро!$B$29</f>
        <v>26.01.2023</v>
      </c>
      <c r="BK27" s="58" t="str">
        <f>'динар (крос-курс €)'!$C$29</f>
        <v/>
      </c>
    </row>
    <row r="28" spans="1:63" x14ac:dyDescent="0.25">
      <c r="A28" s="52" t="str">
        <f>Доллар!$B$30</f>
        <v>27.01.2023</v>
      </c>
      <c r="B28" s="58" t="str">
        <f>Доллар!$C$30</f>
        <v>-</v>
      </c>
      <c r="D28" s="52" t="str">
        <f>Евро!$B$30</f>
        <v>27.01.2023</v>
      </c>
      <c r="E28" s="58" t="str">
        <f>Евро!$C$30</f>
        <v>-</v>
      </c>
      <c r="G28" s="52" t="str">
        <f>'Золото (ЦБ)'!$B$30</f>
        <v>27.01.2023</v>
      </c>
      <c r="H28" s="58" t="str">
        <f>'Золото (ЦБ)'!$C$30</f>
        <v/>
      </c>
      <c r="J28" s="52" t="str">
        <f>'Серебро (ЦБ)'!$B$30</f>
        <v>27.01.2023</v>
      </c>
      <c r="K28" s="58" t="str">
        <f>'Серебро (ЦБ)'!$C$30</f>
        <v/>
      </c>
      <c r="M28" s="52" t="str">
        <f>'Платина (ЦБ)'!$B$30</f>
        <v>27.01.2023</v>
      </c>
      <c r="N28" s="58" t="str">
        <f>'Платина (ЦБ)'!$C$30</f>
        <v/>
      </c>
      <c r="P28" s="52" t="str">
        <f>'Палладий (ЦБ)'!$B$30</f>
        <v>27.01.2023</v>
      </c>
      <c r="Q28" s="58" t="str">
        <f>'Палладий (ЦБ)'!$C$30</f>
        <v/>
      </c>
      <c r="S28" s="52" t="str">
        <f>'Золото (KITCO-LME)'!$B$30</f>
        <v>27.01.2023</v>
      </c>
      <c r="T28" s="58" t="str">
        <f>'Золото (KITCO-LME)'!$C$30</f>
        <v/>
      </c>
      <c r="V28" s="52" t="str">
        <f>'Серебро (KITCO-LME)'!$B$30</f>
        <v>27.01.2023</v>
      </c>
      <c r="W28" s="58" t="str">
        <f>'Серебро (KITCO-LME)'!$C$30</f>
        <v/>
      </c>
      <c r="Y28" s="52" t="str">
        <f>'Алюминий (LME)'!$B$30</f>
        <v>27.01.2023</v>
      </c>
      <c r="Z28" s="58" t="str">
        <f>'Алюминий (LME)'!$C$30</f>
        <v/>
      </c>
      <c r="AB28" s="52" t="str">
        <f>'Никель (LME)'!$B$30</f>
        <v>27.01.2023</v>
      </c>
      <c r="AC28" s="58" t="str">
        <f>'Никель (LME)'!$C$30</f>
        <v/>
      </c>
      <c r="AE28" s="52" t="str">
        <f>'Свинец (LME)'!$B$30</f>
        <v>27.01.2023</v>
      </c>
      <c r="AF28" s="58" t="str">
        <f>'Свинец (LME)'!$C$30</f>
        <v/>
      </c>
      <c r="AH28" s="52" t="str">
        <f>'Медь (LME)'!$B$30</f>
        <v>27.01.2023</v>
      </c>
      <c r="AI28" s="58" t="str">
        <f>'Медь (LME)'!$C$30</f>
        <v/>
      </c>
      <c r="AK28" s="52" t="str">
        <f>'Цинк (LME)'!$B$30</f>
        <v>27.01.2023</v>
      </c>
      <c r="AL28" s="58" t="str">
        <f>'Цинк (LME)'!$C$30</f>
        <v/>
      </c>
      <c r="AO28" s="52" t="str">
        <f>Евро!$B$30</f>
        <v>27.01.2023</v>
      </c>
      <c r="AP28" s="58" t="str">
        <f>фунт!$C$30</f>
        <v>-</v>
      </c>
      <c r="AR28" s="52" t="str">
        <f>Евро!$B$30</f>
        <v>27.01.2023</v>
      </c>
      <c r="AS28" s="58" t="str">
        <f>'иена, ¥'!$C$30</f>
        <v>-</v>
      </c>
      <c r="AU28" s="52" t="str">
        <f>Евро!$B$30</f>
        <v>27.01.2023</v>
      </c>
      <c r="AV28" s="58" t="str">
        <f>'австр долл.'!$C$30</f>
        <v>-</v>
      </c>
      <c r="AX28" s="52" t="str">
        <f>Евро!$B$30</f>
        <v>27.01.2023</v>
      </c>
      <c r="AY28" s="58" t="str">
        <f>шв.фр.!$C$30</f>
        <v>-</v>
      </c>
      <c r="BA28" s="52" t="str">
        <f>Евро!$B$30</f>
        <v>27.01.2023</v>
      </c>
      <c r="BB28" s="58" t="str">
        <f>юань!$C$30</f>
        <v>-</v>
      </c>
      <c r="BD28" s="52" t="str">
        <f>Евро!$B$30</f>
        <v>27.01.2023</v>
      </c>
      <c r="BE28" s="58" t="str">
        <f>тенге!$C$30</f>
        <v>-</v>
      </c>
      <c r="BG28" s="52" t="str">
        <f>Евро!$B$30</f>
        <v>27.01.2023</v>
      </c>
      <c r="BH28" s="58" t="str">
        <f>'динар (крос-курс $)'!$C$30</f>
        <v/>
      </c>
      <c r="BJ28" s="52" t="str">
        <f>Евро!$B$30</f>
        <v>27.01.2023</v>
      </c>
      <c r="BK28" s="58" t="str">
        <f>'динар (крос-курс €)'!$C$30</f>
        <v/>
      </c>
    </row>
    <row r="29" spans="1:63" x14ac:dyDescent="0.25">
      <c r="A29" s="52" t="str">
        <f>Доллар!$B$31</f>
        <v>28.01.2023</v>
      </c>
      <c r="B29" s="58" t="str">
        <f>Доллар!$C$31</f>
        <v>-</v>
      </c>
      <c r="D29" s="52" t="str">
        <f>Евро!$B$31</f>
        <v>28.01.2023</v>
      </c>
      <c r="E29" s="58" t="str">
        <f>Евро!$C$31</f>
        <v>-</v>
      </c>
      <c r="G29" s="52" t="str">
        <f>'Золото (ЦБ)'!$B$31</f>
        <v>28.01.2023</v>
      </c>
      <c r="H29" s="58" t="str">
        <f>'Золото (ЦБ)'!$C$31</f>
        <v/>
      </c>
      <c r="J29" s="52" t="str">
        <f>'Серебро (ЦБ)'!$B$31</f>
        <v>28.01.2023</v>
      </c>
      <c r="K29" s="58" t="str">
        <f>'Серебро (ЦБ)'!$C$31</f>
        <v/>
      </c>
      <c r="M29" s="52" t="str">
        <f>'Платина (ЦБ)'!$B$31</f>
        <v>28.01.2023</v>
      </c>
      <c r="N29" s="58" t="str">
        <f>'Платина (ЦБ)'!$C$31</f>
        <v/>
      </c>
      <c r="P29" s="52" t="str">
        <f>'Палладий (ЦБ)'!$B$31</f>
        <v>28.01.2023</v>
      </c>
      <c r="Q29" s="58" t="str">
        <f>'Палладий (ЦБ)'!$C$31</f>
        <v/>
      </c>
      <c r="S29" s="52" t="str">
        <f>'Золото (KITCO-LME)'!$B$31</f>
        <v>28.01.2023</v>
      </c>
      <c r="T29" s="58" t="str">
        <f>'Золото (KITCO-LME)'!$C$31</f>
        <v/>
      </c>
      <c r="V29" s="52" t="str">
        <f>'Серебро (KITCO-LME)'!$B$31</f>
        <v>28.01.2023</v>
      </c>
      <c r="W29" s="58" t="str">
        <f>'Серебро (KITCO-LME)'!$C$31</f>
        <v/>
      </c>
      <c r="Y29" s="52" t="str">
        <f>'Алюминий (LME)'!$B$31</f>
        <v>28.01.2023</v>
      </c>
      <c r="Z29" s="58" t="str">
        <f>'Алюминий (LME)'!$C$31</f>
        <v/>
      </c>
      <c r="AB29" s="52" t="str">
        <f>'Никель (LME)'!$B$31</f>
        <v>28.01.2023</v>
      </c>
      <c r="AC29" s="58" t="str">
        <f>'Никель (LME)'!$C$31</f>
        <v/>
      </c>
      <c r="AE29" s="52" t="str">
        <f>'Свинец (LME)'!$B$31</f>
        <v>28.01.2023</v>
      </c>
      <c r="AF29" s="58" t="str">
        <f>'Свинец (LME)'!$C$31</f>
        <v/>
      </c>
      <c r="AH29" s="52" t="str">
        <f>'Медь (LME)'!$B$31</f>
        <v>28.01.2023</v>
      </c>
      <c r="AI29" s="58" t="str">
        <f>'Медь (LME)'!$C$31</f>
        <v/>
      </c>
      <c r="AK29" s="52" t="str">
        <f>'Цинк (LME)'!$B$31</f>
        <v>28.01.2023</v>
      </c>
      <c r="AL29" s="58" t="str">
        <f>'Цинк (LME)'!$C$31</f>
        <v/>
      </c>
      <c r="AO29" s="52" t="str">
        <f>Евро!$B$31</f>
        <v>28.01.2023</v>
      </c>
      <c r="AP29" s="58" t="str">
        <f>фунт!$C$31</f>
        <v>-</v>
      </c>
      <c r="AR29" s="52" t="str">
        <f>Евро!$B$31</f>
        <v>28.01.2023</v>
      </c>
      <c r="AS29" s="58" t="str">
        <f>'иена, ¥'!$C$31</f>
        <v>-</v>
      </c>
      <c r="AU29" s="52" t="str">
        <f>Евро!$B$31</f>
        <v>28.01.2023</v>
      </c>
      <c r="AV29" s="58" t="str">
        <f>'австр долл.'!$C$31</f>
        <v>-</v>
      </c>
      <c r="AX29" s="52" t="str">
        <f>Евро!$B$31</f>
        <v>28.01.2023</v>
      </c>
      <c r="AY29" s="58" t="str">
        <f>шв.фр.!$C$31</f>
        <v>-</v>
      </c>
      <c r="BA29" s="52" t="str">
        <f>Евро!$B$31</f>
        <v>28.01.2023</v>
      </c>
      <c r="BB29" s="58" t="str">
        <f>юань!$C$31</f>
        <v>-</v>
      </c>
      <c r="BD29" s="52" t="str">
        <f>Евро!$B$31</f>
        <v>28.01.2023</v>
      </c>
      <c r="BE29" s="58" t="str">
        <f>тенге!$C$31</f>
        <v>-</v>
      </c>
      <c r="BG29" s="52" t="str">
        <f>Евро!$B$31</f>
        <v>28.01.2023</v>
      </c>
      <c r="BH29" s="58" t="str">
        <f>'динар (крос-курс $)'!$C$31</f>
        <v/>
      </c>
      <c r="BJ29" s="52" t="str">
        <f>Евро!$B$31</f>
        <v>28.01.2023</v>
      </c>
      <c r="BK29" s="58" t="str">
        <f>'динар (крос-курс €)'!$C$31</f>
        <v/>
      </c>
    </row>
    <row r="30" spans="1:63" x14ac:dyDescent="0.25">
      <c r="A30" s="52" t="str">
        <f>Доллар!$B$32</f>
        <v>29.01.2023</v>
      </c>
      <c r="B30" s="58" t="str">
        <f>Доллар!$C$32</f>
        <v>-</v>
      </c>
      <c r="D30" s="52" t="str">
        <f>Евро!$B$32</f>
        <v>29.01.2023</v>
      </c>
      <c r="E30" s="58" t="str">
        <f>Евро!$C$32</f>
        <v>-</v>
      </c>
      <c r="G30" s="52" t="str">
        <f>'Золото (ЦБ)'!$B$32</f>
        <v>29.01.2023</v>
      </c>
      <c r="H30" s="58" t="str">
        <f>'Золото (ЦБ)'!$C$32</f>
        <v/>
      </c>
      <c r="J30" s="52" t="str">
        <f>'Серебро (ЦБ)'!$B$32</f>
        <v>29.01.2023</v>
      </c>
      <c r="K30" s="58" t="str">
        <f>'Серебро (ЦБ)'!$C$32</f>
        <v/>
      </c>
      <c r="M30" s="52" t="str">
        <f>'Платина (ЦБ)'!$B$32</f>
        <v>29.01.2023</v>
      </c>
      <c r="N30" s="58" t="str">
        <f>'Платина (ЦБ)'!$C$32</f>
        <v/>
      </c>
      <c r="P30" s="52" t="str">
        <f>'Палладий (ЦБ)'!$B$32</f>
        <v>29.01.2023</v>
      </c>
      <c r="Q30" s="58" t="str">
        <f>'Палладий (ЦБ)'!$C$32</f>
        <v/>
      </c>
      <c r="S30" s="52" t="str">
        <f>'Золото (KITCO-LME)'!$B$32</f>
        <v>29.01.2023</v>
      </c>
      <c r="T30" s="58" t="str">
        <f>'Золото (KITCO-LME)'!$C$32</f>
        <v/>
      </c>
      <c r="V30" s="52" t="str">
        <f>'Серебро (KITCO-LME)'!$B$32</f>
        <v>29.01.2023</v>
      </c>
      <c r="W30" s="58" t="str">
        <f>'Серебро (KITCO-LME)'!$C$32</f>
        <v/>
      </c>
      <c r="Y30" s="52" t="str">
        <f>'Алюминий (LME)'!$B$32</f>
        <v>29.01.2023</v>
      </c>
      <c r="Z30" s="58" t="str">
        <f>'Алюминий (LME)'!$C$32</f>
        <v/>
      </c>
      <c r="AB30" s="52" t="str">
        <f>'Никель (LME)'!$B$32</f>
        <v>29.01.2023</v>
      </c>
      <c r="AC30" s="58" t="str">
        <f>'Никель (LME)'!$C$32</f>
        <v/>
      </c>
      <c r="AE30" s="52" t="str">
        <f>'Свинец (LME)'!$B$32</f>
        <v>29.01.2023</v>
      </c>
      <c r="AF30" s="58" t="str">
        <f>'Свинец (LME)'!$C$32</f>
        <v/>
      </c>
      <c r="AH30" s="52" t="str">
        <f>'Медь (LME)'!$B$32</f>
        <v>29.01.2023</v>
      </c>
      <c r="AI30" s="58" t="str">
        <f>'Медь (LME)'!$C$32</f>
        <v/>
      </c>
      <c r="AK30" s="52" t="str">
        <f>'Цинк (LME)'!$B$32</f>
        <v>29.01.2023</v>
      </c>
      <c r="AL30" s="58" t="str">
        <f>'Цинк (LME)'!$C$32</f>
        <v/>
      </c>
      <c r="AO30" s="52" t="str">
        <f>Евро!$B$32</f>
        <v>29.01.2023</v>
      </c>
      <c r="AP30" s="58" t="str">
        <f>фунт!$C$32</f>
        <v>-</v>
      </c>
      <c r="AR30" s="52" t="str">
        <f>Евро!$B$32</f>
        <v>29.01.2023</v>
      </c>
      <c r="AS30" s="58" t="str">
        <f>'иена, ¥'!$C$32</f>
        <v>-</v>
      </c>
      <c r="AU30" s="52" t="str">
        <f>Евро!$B$32</f>
        <v>29.01.2023</v>
      </c>
      <c r="AV30" s="58" t="str">
        <f>'австр долл.'!$C$32</f>
        <v>-</v>
      </c>
      <c r="AX30" s="52" t="str">
        <f>Евро!$B$32</f>
        <v>29.01.2023</v>
      </c>
      <c r="AY30" s="58" t="str">
        <f>шв.фр.!$C$32</f>
        <v>-</v>
      </c>
      <c r="BA30" s="52" t="str">
        <f>Евро!$B$32</f>
        <v>29.01.2023</v>
      </c>
      <c r="BB30" s="58" t="str">
        <f>юань!$C$32</f>
        <v>-</v>
      </c>
      <c r="BD30" s="52" t="str">
        <f>Евро!$B$32</f>
        <v>29.01.2023</v>
      </c>
      <c r="BE30" s="58" t="str">
        <f>тенге!$C$32</f>
        <v>-</v>
      </c>
      <c r="BG30" s="52" t="str">
        <f>Евро!$B$32</f>
        <v>29.01.2023</v>
      </c>
      <c r="BH30" s="58" t="str">
        <f>'динар (крос-курс $)'!$C$32</f>
        <v/>
      </c>
      <c r="BJ30" s="52" t="str">
        <f>Евро!$B$32</f>
        <v>29.01.2023</v>
      </c>
      <c r="BK30" s="58" t="str">
        <f>'динар (крос-курс €)'!$C$32</f>
        <v/>
      </c>
    </row>
    <row r="31" spans="1:63" x14ac:dyDescent="0.25">
      <c r="A31" s="52" t="str">
        <f>Доллар!$B$33</f>
        <v>30.01.2023</v>
      </c>
      <c r="B31" s="58" t="str">
        <f>Доллар!$C$33</f>
        <v>-</v>
      </c>
      <c r="D31" s="52" t="str">
        <f>Евро!$B$33</f>
        <v>30.01.2023</v>
      </c>
      <c r="E31" s="58" t="str">
        <f>Евро!$C$33</f>
        <v>-</v>
      </c>
      <c r="G31" s="52" t="str">
        <f>'Золото (ЦБ)'!$B$33</f>
        <v>30.01.2023</v>
      </c>
      <c r="H31" s="58" t="str">
        <f>'Золото (ЦБ)'!$C$33</f>
        <v/>
      </c>
      <c r="J31" s="52" t="str">
        <f>'Серебро (ЦБ)'!$B$33</f>
        <v>30.01.2023</v>
      </c>
      <c r="K31" s="58" t="str">
        <f>'Серебро (ЦБ)'!$C$33</f>
        <v/>
      </c>
      <c r="M31" s="52" t="str">
        <f>'Платина (ЦБ)'!$B$33</f>
        <v>30.01.2023</v>
      </c>
      <c r="N31" s="58" t="str">
        <f>'Платина (ЦБ)'!$C$33</f>
        <v/>
      </c>
      <c r="P31" s="52" t="str">
        <f>'Палладий (ЦБ)'!$B$33</f>
        <v>30.01.2023</v>
      </c>
      <c r="Q31" s="58" t="str">
        <f>'Палладий (ЦБ)'!$C$33</f>
        <v/>
      </c>
      <c r="S31" s="52" t="str">
        <f>'Золото (KITCO-LME)'!$B$33</f>
        <v>30.01.2023</v>
      </c>
      <c r="T31" s="58" t="str">
        <f>'Золото (KITCO-LME)'!$C$33</f>
        <v/>
      </c>
      <c r="V31" s="52" t="str">
        <f>'Серебро (KITCO-LME)'!$B$33</f>
        <v>30.01.2023</v>
      </c>
      <c r="W31" s="58" t="str">
        <f>'Серебро (KITCO-LME)'!$C$33</f>
        <v/>
      </c>
      <c r="Y31" s="52" t="str">
        <f>'Алюминий (LME)'!$B$33</f>
        <v>30.01.2023</v>
      </c>
      <c r="Z31" s="58" t="str">
        <f>'Алюминий (LME)'!$C$33</f>
        <v/>
      </c>
      <c r="AB31" s="52" t="str">
        <f>'Никель (LME)'!$B$33</f>
        <v>30.01.2023</v>
      </c>
      <c r="AC31" s="58" t="str">
        <f>'Никель (LME)'!$C$33</f>
        <v/>
      </c>
      <c r="AE31" s="52" t="str">
        <f>'Свинец (LME)'!$B$33</f>
        <v>30.01.2023</v>
      </c>
      <c r="AF31" s="58" t="str">
        <f>'Свинец (LME)'!$C$33</f>
        <v/>
      </c>
      <c r="AH31" s="52" t="str">
        <f>'Медь (LME)'!$B$33</f>
        <v>30.01.2023</v>
      </c>
      <c r="AI31" s="58" t="str">
        <f>'Медь (LME)'!$C$33</f>
        <v/>
      </c>
      <c r="AK31" s="52" t="str">
        <f>'Цинк (LME)'!$B$33</f>
        <v>30.01.2023</v>
      </c>
      <c r="AL31" s="58" t="str">
        <f>'Цинк (LME)'!$C$33</f>
        <v/>
      </c>
      <c r="AO31" s="52" t="str">
        <f>Евро!$B$33</f>
        <v>30.01.2023</v>
      </c>
      <c r="AP31" s="58" t="str">
        <f>фунт!$C$33</f>
        <v>-</v>
      </c>
      <c r="AR31" s="52" t="str">
        <f>Евро!$B$33</f>
        <v>30.01.2023</v>
      </c>
      <c r="AS31" s="58" t="str">
        <f>'иена, ¥'!$C$33</f>
        <v>-</v>
      </c>
      <c r="AU31" s="52" t="str">
        <f>Евро!$B$33</f>
        <v>30.01.2023</v>
      </c>
      <c r="AV31" s="58" t="str">
        <f>'австр долл.'!$C$33</f>
        <v>-</v>
      </c>
      <c r="AX31" s="52" t="str">
        <f>Евро!$B$33</f>
        <v>30.01.2023</v>
      </c>
      <c r="AY31" s="58" t="str">
        <f>шв.фр.!$C$33</f>
        <v>-</v>
      </c>
      <c r="BA31" s="52" t="str">
        <f>Евро!$B$33</f>
        <v>30.01.2023</v>
      </c>
      <c r="BB31" s="58" t="str">
        <f>юань!$C$33</f>
        <v>-</v>
      </c>
      <c r="BD31" s="52" t="str">
        <f>Евро!$B$33</f>
        <v>30.01.2023</v>
      </c>
      <c r="BE31" s="58" t="str">
        <f>тенге!$C$33</f>
        <v>-</v>
      </c>
      <c r="BG31" s="52" t="str">
        <f>Евро!$B$33</f>
        <v>30.01.2023</v>
      </c>
      <c r="BH31" s="58" t="str">
        <f>'динар (крос-курс $)'!$C$33</f>
        <v/>
      </c>
      <c r="BJ31" s="52" t="str">
        <f>Евро!$B$33</f>
        <v>30.01.2023</v>
      </c>
      <c r="BK31" s="58" t="str">
        <f>'динар (крос-курс €)'!$C$33</f>
        <v/>
      </c>
    </row>
    <row r="32" spans="1:63" x14ac:dyDescent="0.25">
      <c r="A32" s="59" t="str">
        <f>Доллар!$B$34</f>
        <v>31.01.2023</v>
      </c>
      <c r="B32" s="58" t="str">
        <f>Доллар!$C$34</f>
        <v>-</v>
      </c>
      <c r="C32" t="e">
        <f>LINEST(B2:B32)</f>
        <v>#VALUE!</v>
      </c>
      <c r="D32" s="59" t="str">
        <f>Евро!$B$34</f>
        <v>31.01.2023</v>
      </c>
      <c r="E32" s="58" t="str">
        <f>Евро!$C$34</f>
        <v>-</v>
      </c>
      <c r="G32" s="59" t="str">
        <f>'Золото (ЦБ)'!$B$34</f>
        <v>31.01.2023</v>
      </c>
      <c r="H32" s="58" t="str">
        <f>'Золото (ЦБ)'!$C$34</f>
        <v/>
      </c>
      <c r="J32" s="59" t="str">
        <f>'Серебро (ЦБ)'!$B$34</f>
        <v>31.01.2023</v>
      </c>
      <c r="K32" s="58" t="str">
        <f>'Серебро (ЦБ)'!$C$34</f>
        <v/>
      </c>
      <c r="M32" s="59" t="str">
        <f>'Платина (ЦБ)'!$B$34</f>
        <v>31.01.2023</v>
      </c>
      <c r="N32" s="58" t="str">
        <f>'Платина (ЦБ)'!$C$34</f>
        <v/>
      </c>
      <c r="P32" s="59" t="str">
        <f>'Палладий (ЦБ)'!$B$34</f>
        <v>31.01.2023</v>
      </c>
      <c r="Q32" s="58" t="str">
        <f>'Палладий (ЦБ)'!$C$34</f>
        <v/>
      </c>
      <c r="S32" s="59" t="str">
        <f>'Золото (KITCO-LME)'!$B$34</f>
        <v>31.01.2023</v>
      </c>
      <c r="T32" s="58" t="str">
        <f>'Золото (KITCO-LME)'!$C$34</f>
        <v/>
      </c>
      <c r="V32" s="59" t="str">
        <f>'Серебро (KITCO-LME)'!$B$34</f>
        <v>31.01.2023</v>
      </c>
      <c r="W32" s="58" t="str">
        <f>'Серебро (KITCO-LME)'!$C$34</f>
        <v/>
      </c>
      <c r="Y32" s="59" t="str">
        <f>'Алюминий (LME)'!$B$34</f>
        <v>31.01.2023</v>
      </c>
      <c r="Z32" s="58" t="str">
        <f>'Алюминий (LME)'!$C$34</f>
        <v/>
      </c>
      <c r="AB32" s="59" t="str">
        <f>'Никель (LME)'!$B$34</f>
        <v>31.01.2023</v>
      </c>
      <c r="AC32" s="58" t="str">
        <f>'Никель (LME)'!$C$34</f>
        <v/>
      </c>
      <c r="AE32" s="59" t="str">
        <f>'Свинец (LME)'!$B$34</f>
        <v>31.01.2023</v>
      </c>
      <c r="AF32" s="58" t="str">
        <f>'Свинец (LME)'!$C$34</f>
        <v/>
      </c>
      <c r="AH32" s="59" t="str">
        <f>'Медь (LME)'!$B$34</f>
        <v>31.01.2023</v>
      </c>
      <c r="AI32" s="58" t="str">
        <f>'Медь (LME)'!$C$34</f>
        <v/>
      </c>
      <c r="AK32" s="59" t="str">
        <f>'Цинк (LME)'!$B$34</f>
        <v>31.01.2023</v>
      </c>
      <c r="AL32" s="58" t="str">
        <f>'Цинк (LME)'!$C$34</f>
        <v/>
      </c>
      <c r="AN32" t="e">
        <f>LINEST(E2:E32)</f>
        <v>#VALUE!</v>
      </c>
      <c r="AO32" s="59" t="str">
        <f>Евро!$B$34</f>
        <v>31.01.2023</v>
      </c>
      <c r="AP32" s="58" t="str">
        <f>фунт!$C$34</f>
        <v>-</v>
      </c>
      <c r="AR32" s="59" t="str">
        <f>Евро!$B$34</f>
        <v>31.01.2023</v>
      </c>
      <c r="AS32" s="58" t="str">
        <f>'иена, ¥'!$C$34</f>
        <v>-</v>
      </c>
      <c r="AU32" s="59" t="str">
        <f>Евро!$B$34</f>
        <v>31.01.2023</v>
      </c>
      <c r="AV32" s="58" t="str">
        <f>'австр долл.'!$C$34</f>
        <v>-</v>
      </c>
      <c r="AX32" s="59" t="str">
        <f>Евро!$B$34</f>
        <v>31.01.2023</v>
      </c>
      <c r="AY32" s="58" t="str">
        <f>шв.фр.!$C$34</f>
        <v>-</v>
      </c>
      <c r="BA32" s="59" t="str">
        <f>Евро!$B$34</f>
        <v>31.01.2023</v>
      </c>
      <c r="BB32" s="58" t="str">
        <f>юань!$C$34</f>
        <v>-</v>
      </c>
      <c r="BD32" s="59" t="str">
        <f>Евро!$B$34</f>
        <v>31.01.2023</v>
      </c>
      <c r="BE32" s="58" t="str">
        <f>тенге!$C$34</f>
        <v>-</v>
      </c>
      <c r="BG32" s="59" t="str">
        <f>Евро!$B$34</f>
        <v>31.01.2023</v>
      </c>
      <c r="BH32" s="58" t="str">
        <f>'динар (крос-курс $)'!$C$34</f>
        <v/>
      </c>
      <c r="BJ32" s="59" t="str">
        <f>Евро!$B$34</f>
        <v>31.01.2023</v>
      </c>
      <c r="BK32" s="58" t="str">
        <f>'динар (крос-курс €)'!$C$34</f>
        <v/>
      </c>
    </row>
    <row r="33" spans="1:63" x14ac:dyDescent="0.25">
      <c r="A33" s="52" t="str">
        <f>Доллар!$E$4</f>
        <v>01.02.2023</v>
      </c>
      <c r="B33" s="58" t="str">
        <f>Доллар!$F$4</f>
        <v>-</v>
      </c>
      <c r="D33" s="52" t="str">
        <f>Евро!$E$4</f>
        <v>01.02.2023</v>
      </c>
      <c r="E33" s="58" t="str">
        <f>Евро!$F$4</f>
        <v>-</v>
      </c>
      <c r="G33" s="52" t="str">
        <f>'Золото (ЦБ)'!$E$4</f>
        <v>01.02.2023</v>
      </c>
      <c r="H33" s="58" t="str">
        <f>'Золото (ЦБ)'!$F$4</f>
        <v/>
      </c>
      <c r="J33" s="52" t="str">
        <f>'Серебро (ЦБ)'!$E$4</f>
        <v>01.02.2023</v>
      </c>
      <c r="K33" s="58" t="str">
        <f>'Серебро (ЦБ)'!$F$4</f>
        <v/>
      </c>
      <c r="M33" s="52" t="str">
        <f>'Платина (ЦБ)'!$E$4</f>
        <v>01.02.2023</v>
      </c>
      <c r="N33" s="58" t="str">
        <f>'Платина (ЦБ)'!$F$4</f>
        <v/>
      </c>
      <c r="P33" s="52" t="str">
        <f>'Палладий (ЦБ)'!$E$4</f>
        <v>01.02.2023</v>
      </c>
      <c r="Q33" s="58" t="str">
        <f>'Палладий (ЦБ)'!$F$4</f>
        <v/>
      </c>
      <c r="S33" s="52" t="str">
        <f>'Золото (KITCO-LME)'!$E$4</f>
        <v>01.02.2023</v>
      </c>
      <c r="T33" s="58" t="str">
        <f>'Золото (KITCO-LME)'!$F$4</f>
        <v/>
      </c>
      <c r="V33" s="52" t="str">
        <f>'Серебро (KITCO-LME)'!$E$4</f>
        <v>01.02.2023</v>
      </c>
      <c r="W33" s="58" t="str">
        <f>'Серебро (KITCO-LME)'!$F$4</f>
        <v/>
      </c>
      <c r="Y33" s="52" t="str">
        <f>'Алюминий (LME)'!$E$4</f>
        <v>01.02.2023</v>
      </c>
      <c r="Z33" s="58" t="str">
        <f>'Алюминий (LME)'!$F$4</f>
        <v/>
      </c>
      <c r="AB33" s="52" t="str">
        <f>'Никель (LME)'!$E$4</f>
        <v>01.02.2023</v>
      </c>
      <c r="AC33" s="58" t="str">
        <f>'Никель (LME)'!$F$4</f>
        <v/>
      </c>
      <c r="AE33" s="52" t="str">
        <f>'Свинец (LME)'!$E$4</f>
        <v>01.02.2023</v>
      </c>
      <c r="AF33" s="58" t="str">
        <f>'Свинец (LME)'!$F$4</f>
        <v/>
      </c>
      <c r="AH33" s="52" t="str">
        <f>'Медь (LME)'!$E$4</f>
        <v>01.02.2023</v>
      </c>
      <c r="AI33" s="58" t="str">
        <f>'Медь (LME)'!$F$4</f>
        <v/>
      </c>
      <c r="AK33" s="52" t="str">
        <f>'Цинк (LME)'!$E$4</f>
        <v>01.02.2023</v>
      </c>
      <c r="AL33" s="58" t="str">
        <f>'Цинк (LME)'!$F$4</f>
        <v/>
      </c>
      <c r="AO33" s="52" t="str">
        <f>Евро!$E$4</f>
        <v>01.02.2023</v>
      </c>
      <c r="AP33" s="58" t="str">
        <f>фунт!$F$4</f>
        <v>-</v>
      </c>
      <c r="AR33" s="52" t="str">
        <f>Евро!$E$4</f>
        <v>01.02.2023</v>
      </c>
      <c r="AS33" s="58" t="str">
        <f>'иена, ¥'!$F$4</f>
        <v>-</v>
      </c>
      <c r="AU33" s="52" t="str">
        <f>Евро!$E$4</f>
        <v>01.02.2023</v>
      </c>
      <c r="AV33" s="58" t="str">
        <f>'австр долл.'!$F$4</f>
        <v>-</v>
      </c>
      <c r="AX33" s="52" t="str">
        <f>Евро!$E$4</f>
        <v>01.02.2023</v>
      </c>
      <c r="AY33" s="58" t="str">
        <f>шв.фр.!$F$4</f>
        <v>-</v>
      </c>
      <c r="BA33" s="52" t="str">
        <f>Евро!$E$4</f>
        <v>01.02.2023</v>
      </c>
      <c r="BB33" s="58" t="str">
        <f>юань!$F$4</f>
        <v>-</v>
      </c>
      <c r="BD33" s="52" t="str">
        <f>Евро!$E$4</f>
        <v>01.02.2023</v>
      </c>
      <c r="BE33" s="58" t="str">
        <f>тенге!$F$4</f>
        <v>-</v>
      </c>
      <c r="BG33" s="52" t="str">
        <f>Евро!$E$4</f>
        <v>01.02.2023</v>
      </c>
      <c r="BH33" s="58" t="str">
        <f>'динар (крос-курс $)'!$F$4</f>
        <v/>
      </c>
      <c r="BJ33" s="52" t="str">
        <f>Евро!$E$4</f>
        <v>01.02.2023</v>
      </c>
      <c r="BK33" s="58" t="str">
        <f>'динар (крос-курс €)'!$F$4</f>
        <v/>
      </c>
    </row>
    <row r="34" spans="1:63" x14ac:dyDescent="0.25">
      <c r="A34" s="52" t="str">
        <f>Доллар!$E$5</f>
        <v>02.02.2023</v>
      </c>
      <c r="B34" s="58" t="str">
        <f>Доллар!$F$5</f>
        <v>-</v>
      </c>
      <c r="D34" s="52" t="str">
        <f>Евро!$E$5</f>
        <v>02.02.2023</v>
      </c>
      <c r="E34" s="58" t="str">
        <f>Евро!$F$5</f>
        <v>-</v>
      </c>
      <c r="G34" s="52" t="str">
        <f>'Золото (ЦБ)'!$E$5</f>
        <v>02.02.2023</v>
      </c>
      <c r="H34" s="58" t="str">
        <f>'Золото (ЦБ)'!$F$5</f>
        <v/>
      </c>
      <c r="J34" s="52" t="str">
        <f>'Серебро (ЦБ)'!$E$5</f>
        <v>02.02.2023</v>
      </c>
      <c r="K34" s="58" t="str">
        <f>'Серебро (ЦБ)'!$F$5</f>
        <v/>
      </c>
      <c r="M34" s="52" t="str">
        <f>'Платина (ЦБ)'!$E$5</f>
        <v>02.02.2023</v>
      </c>
      <c r="N34" s="58" t="str">
        <f>'Платина (ЦБ)'!$F$5</f>
        <v/>
      </c>
      <c r="P34" s="52" t="str">
        <f>'Палладий (ЦБ)'!$E$5</f>
        <v>02.02.2023</v>
      </c>
      <c r="Q34" s="58" t="str">
        <f>'Палладий (ЦБ)'!$F$5</f>
        <v/>
      </c>
      <c r="S34" s="52" t="str">
        <f>'Золото (KITCO-LME)'!$E$5</f>
        <v>02.02.2023</v>
      </c>
      <c r="T34" s="58" t="str">
        <f>'Золото (KITCO-LME)'!$F$5</f>
        <v/>
      </c>
      <c r="V34" s="52" t="str">
        <f>'Серебро (KITCO-LME)'!$E$5</f>
        <v>02.02.2023</v>
      </c>
      <c r="W34" s="58" t="str">
        <f>'Серебро (KITCO-LME)'!$F$5</f>
        <v/>
      </c>
      <c r="Y34" s="52" t="str">
        <f>'Алюминий (LME)'!$E$5</f>
        <v>02.02.2023</v>
      </c>
      <c r="Z34" s="58" t="str">
        <f>'Алюминий (LME)'!$F$5</f>
        <v/>
      </c>
      <c r="AB34" s="52" t="str">
        <f>'Никель (LME)'!$E$5</f>
        <v>02.02.2023</v>
      </c>
      <c r="AC34" s="58" t="str">
        <f>'Никель (LME)'!$F$5</f>
        <v/>
      </c>
      <c r="AE34" s="52" t="str">
        <f>'Свинец (LME)'!$E$5</f>
        <v>02.02.2023</v>
      </c>
      <c r="AF34" s="58" t="str">
        <f>'Свинец (LME)'!$F$5</f>
        <v/>
      </c>
      <c r="AH34" s="52" t="str">
        <f>'Медь (LME)'!$E$5</f>
        <v>02.02.2023</v>
      </c>
      <c r="AI34" s="58" t="str">
        <f>'Медь (LME)'!$F$5</f>
        <v/>
      </c>
      <c r="AK34" s="52" t="str">
        <f>'Цинк (LME)'!$E$5</f>
        <v>02.02.2023</v>
      </c>
      <c r="AL34" s="58" t="str">
        <f>'Цинк (LME)'!$F$5</f>
        <v/>
      </c>
      <c r="AO34" s="52" t="str">
        <f>Евро!$E$5</f>
        <v>02.02.2023</v>
      </c>
      <c r="AP34" s="58" t="str">
        <f>фунт!$F$5</f>
        <v>-</v>
      </c>
      <c r="AR34" s="52" t="str">
        <f>Евро!$E$5</f>
        <v>02.02.2023</v>
      </c>
      <c r="AS34" s="58" t="str">
        <f>'иена, ¥'!$F$5</f>
        <v>-</v>
      </c>
      <c r="AU34" s="52" t="str">
        <f>Евро!$E$5</f>
        <v>02.02.2023</v>
      </c>
      <c r="AV34" s="58" t="str">
        <f>'австр долл.'!$F$5</f>
        <v>-</v>
      </c>
      <c r="AX34" s="52" t="str">
        <f>Евро!$E$5</f>
        <v>02.02.2023</v>
      </c>
      <c r="AY34" s="58" t="str">
        <f>шв.фр.!$F$5</f>
        <v>-</v>
      </c>
      <c r="BA34" s="52" t="str">
        <f>Евро!$E$5</f>
        <v>02.02.2023</v>
      </c>
      <c r="BB34" s="58" t="str">
        <f>юань!$F$5</f>
        <v>-</v>
      </c>
      <c r="BD34" s="52" t="str">
        <f>Евро!$E$5</f>
        <v>02.02.2023</v>
      </c>
      <c r="BE34" s="58" t="str">
        <f>тенге!$F$5</f>
        <v>-</v>
      </c>
      <c r="BG34" s="52" t="str">
        <f>Евро!$E$5</f>
        <v>02.02.2023</v>
      </c>
      <c r="BH34" s="58" t="str">
        <f>'динар (крос-курс $)'!$F$5</f>
        <v/>
      </c>
      <c r="BJ34" s="52" t="str">
        <f>Евро!$E$5</f>
        <v>02.02.2023</v>
      </c>
      <c r="BK34" s="58" t="str">
        <f>'динар (крос-курс €)'!$F$5</f>
        <v/>
      </c>
    </row>
    <row r="35" spans="1:63" x14ac:dyDescent="0.25">
      <c r="A35" s="52" t="str">
        <f>Доллар!$E$6</f>
        <v>03.02.2023</v>
      </c>
      <c r="B35" s="58" t="str">
        <f>Доллар!$F$6</f>
        <v>-</v>
      </c>
      <c r="D35" s="52" t="str">
        <f>Евро!$E$6</f>
        <v>03.02.2023</v>
      </c>
      <c r="E35" s="58" t="str">
        <f>Евро!$F$6</f>
        <v>-</v>
      </c>
      <c r="G35" s="52" t="str">
        <f>'Золото (ЦБ)'!$E$6</f>
        <v>03.02.2023</v>
      </c>
      <c r="H35" s="58" t="str">
        <f>'Золото (ЦБ)'!$F$6</f>
        <v/>
      </c>
      <c r="J35" s="52" t="str">
        <f>'Серебро (ЦБ)'!$E$6</f>
        <v>03.02.2023</v>
      </c>
      <c r="K35" s="58" t="str">
        <f>'Серебро (ЦБ)'!$F$6</f>
        <v/>
      </c>
      <c r="M35" s="52" t="str">
        <f>'Платина (ЦБ)'!$E$6</f>
        <v>03.02.2023</v>
      </c>
      <c r="N35" s="58" t="str">
        <f>'Платина (ЦБ)'!$F$6</f>
        <v/>
      </c>
      <c r="P35" s="52" t="str">
        <f>'Палладий (ЦБ)'!$E$6</f>
        <v>03.02.2023</v>
      </c>
      <c r="Q35" s="58" t="str">
        <f>'Палладий (ЦБ)'!$F$6</f>
        <v/>
      </c>
      <c r="S35" s="52" t="str">
        <f>'Золото (KITCO-LME)'!$E$6</f>
        <v>03.02.2023</v>
      </c>
      <c r="T35" s="58" t="str">
        <f>'Золото (KITCO-LME)'!$F$6</f>
        <v/>
      </c>
      <c r="V35" s="52" t="str">
        <f>'Серебро (KITCO-LME)'!$E$6</f>
        <v>03.02.2023</v>
      </c>
      <c r="W35" s="58" t="str">
        <f>'Серебро (KITCO-LME)'!$F$6</f>
        <v/>
      </c>
      <c r="Y35" s="52" t="str">
        <f>'Алюминий (LME)'!$E$6</f>
        <v>03.02.2023</v>
      </c>
      <c r="Z35" s="58" t="str">
        <f>'Алюминий (LME)'!$F$6</f>
        <v/>
      </c>
      <c r="AB35" s="52" t="str">
        <f>'Никель (LME)'!$E$6</f>
        <v>03.02.2023</v>
      </c>
      <c r="AC35" s="58" t="str">
        <f>'Никель (LME)'!$F$6</f>
        <v/>
      </c>
      <c r="AE35" s="52" t="str">
        <f>'Свинец (LME)'!$E$6</f>
        <v>03.02.2023</v>
      </c>
      <c r="AF35" s="58" t="str">
        <f>'Свинец (LME)'!$F$6</f>
        <v/>
      </c>
      <c r="AH35" s="52" t="str">
        <f>'Медь (LME)'!$E$6</f>
        <v>03.02.2023</v>
      </c>
      <c r="AI35" s="58" t="str">
        <f>'Медь (LME)'!$F$6</f>
        <v/>
      </c>
      <c r="AK35" s="52" t="str">
        <f>'Цинк (LME)'!$E$6</f>
        <v>03.02.2023</v>
      </c>
      <c r="AL35" s="58" t="str">
        <f>'Цинк (LME)'!$F$6</f>
        <v/>
      </c>
      <c r="AO35" s="52" t="str">
        <f>Евро!$E$6</f>
        <v>03.02.2023</v>
      </c>
      <c r="AP35" s="58" t="str">
        <f>фунт!$F$6</f>
        <v>-</v>
      </c>
      <c r="AR35" s="52" t="str">
        <f>Евро!$E$6</f>
        <v>03.02.2023</v>
      </c>
      <c r="AS35" s="58" t="str">
        <f>'иена, ¥'!$F$6</f>
        <v>-</v>
      </c>
      <c r="AU35" s="52" t="str">
        <f>Евро!$E$6</f>
        <v>03.02.2023</v>
      </c>
      <c r="AV35" s="58" t="str">
        <f>'австр долл.'!$F$6</f>
        <v>-</v>
      </c>
      <c r="AX35" s="52" t="str">
        <f>Евро!$E$6</f>
        <v>03.02.2023</v>
      </c>
      <c r="AY35" s="58" t="str">
        <f>шв.фр.!$F$6</f>
        <v>-</v>
      </c>
      <c r="BA35" s="52" t="str">
        <f>Евро!$E$6</f>
        <v>03.02.2023</v>
      </c>
      <c r="BB35" s="58" t="str">
        <f>юань!$F$6</f>
        <v>-</v>
      </c>
      <c r="BD35" s="52" t="str">
        <f>Евро!$E$6</f>
        <v>03.02.2023</v>
      </c>
      <c r="BE35" s="58" t="str">
        <f>тенге!$F$6</f>
        <v>-</v>
      </c>
      <c r="BG35" s="52" t="str">
        <f>Евро!$E$6</f>
        <v>03.02.2023</v>
      </c>
      <c r="BH35" s="58" t="str">
        <f>'динар (крос-курс $)'!$F$6</f>
        <v/>
      </c>
      <c r="BJ35" s="52" t="str">
        <f>Евро!$E$6</f>
        <v>03.02.2023</v>
      </c>
      <c r="BK35" s="58" t="str">
        <f>'динар (крос-курс €)'!$F$6</f>
        <v/>
      </c>
    </row>
    <row r="36" spans="1:63" x14ac:dyDescent="0.25">
      <c r="A36" s="52" t="str">
        <f>Доллар!$E$7</f>
        <v>04.02.2023</v>
      </c>
      <c r="B36" s="58" t="str">
        <f>Доллар!$F$7</f>
        <v>-</v>
      </c>
      <c r="D36" s="52" t="str">
        <f>Евро!$E$7</f>
        <v>04.02.2023</v>
      </c>
      <c r="E36" s="58" t="str">
        <f>Евро!$F$7</f>
        <v>-</v>
      </c>
      <c r="G36" s="52" t="str">
        <f>'Золото (ЦБ)'!$E$7</f>
        <v>04.02.2023</v>
      </c>
      <c r="H36" s="58" t="str">
        <f>'Золото (ЦБ)'!$F$7</f>
        <v/>
      </c>
      <c r="J36" s="52" t="str">
        <f>'Серебро (ЦБ)'!$E$7</f>
        <v>04.02.2023</v>
      </c>
      <c r="K36" s="58" t="str">
        <f>'Серебро (ЦБ)'!$F$7</f>
        <v/>
      </c>
      <c r="M36" s="52" t="str">
        <f>'Платина (ЦБ)'!$E$7</f>
        <v>04.02.2023</v>
      </c>
      <c r="N36" s="58" t="str">
        <f>'Платина (ЦБ)'!$F$7</f>
        <v/>
      </c>
      <c r="P36" s="52" t="str">
        <f>'Палладий (ЦБ)'!$E$7</f>
        <v>04.02.2023</v>
      </c>
      <c r="Q36" s="58" t="str">
        <f>'Палладий (ЦБ)'!$F$7</f>
        <v/>
      </c>
      <c r="S36" s="52" t="str">
        <f>'Золото (KITCO-LME)'!$E$7</f>
        <v>04.02.2023</v>
      </c>
      <c r="T36" s="58" t="str">
        <f>'Золото (KITCO-LME)'!$F$7</f>
        <v/>
      </c>
      <c r="V36" s="52" t="str">
        <f>'Серебро (KITCO-LME)'!$E$7</f>
        <v>04.02.2023</v>
      </c>
      <c r="W36" s="58" t="str">
        <f>'Серебро (KITCO-LME)'!$F$7</f>
        <v/>
      </c>
      <c r="Y36" s="52" t="str">
        <f>'Алюминий (LME)'!$E$7</f>
        <v>04.02.2023</v>
      </c>
      <c r="Z36" s="58" t="str">
        <f>'Алюминий (LME)'!$F$7</f>
        <v/>
      </c>
      <c r="AB36" s="52" t="str">
        <f>'Никель (LME)'!$E$7</f>
        <v>04.02.2023</v>
      </c>
      <c r="AC36" s="58" t="str">
        <f>'Никель (LME)'!$F$7</f>
        <v/>
      </c>
      <c r="AE36" s="52" t="str">
        <f>'Свинец (LME)'!$E$7</f>
        <v>04.02.2023</v>
      </c>
      <c r="AF36" s="58" t="str">
        <f>'Свинец (LME)'!$F$7</f>
        <v/>
      </c>
      <c r="AH36" s="52" t="str">
        <f>'Медь (LME)'!$E$7</f>
        <v>04.02.2023</v>
      </c>
      <c r="AI36" s="58" t="str">
        <f>'Медь (LME)'!$F$7</f>
        <v/>
      </c>
      <c r="AK36" s="52" t="str">
        <f>'Цинк (LME)'!$E$7</f>
        <v>04.02.2023</v>
      </c>
      <c r="AL36" s="58" t="str">
        <f>'Цинк (LME)'!$F$7</f>
        <v/>
      </c>
      <c r="AO36" s="52" t="str">
        <f>Евро!$E$7</f>
        <v>04.02.2023</v>
      </c>
      <c r="AP36" s="58" t="str">
        <f>фунт!$F$7</f>
        <v>-</v>
      </c>
      <c r="AR36" s="52" t="str">
        <f>Евро!$E$7</f>
        <v>04.02.2023</v>
      </c>
      <c r="AS36" s="58" t="str">
        <f>'иена, ¥'!$F$7</f>
        <v>-</v>
      </c>
      <c r="AU36" s="52" t="str">
        <f>Евро!$E$7</f>
        <v>04.02.2023</v>
      </c>
      <c r="AV36" s="58" t="str">
        <f>'австр долл.'!$F$7</f>
        <v>-</v>
      </c>
      <c r="AX36" s="52" t="str">
        <f>Евро!$E$7</f>
        <v>04.02.2023</v>
      </c>
      <c r="AY36" s="58" t="str">
        <f>шв.фр.!$F$7</f>
        <v>-</v>
      </c>
      <c r="BA36" s="52" t="str">
        <f>Евро!$E$7</f>
        <v>04.02.2023</v>
      </c>
      <c r="BB36" s="58" t="str">
        <f>юань!$F$7</f>
        <v>-</v>
      </c>
      <c r="BD36" s="52" t="str">
        <f>Евро!$E$7</f>
        <v>04.02.2023</v>
      </c>
      <c r="BE36" s="58" t="str">
        <f>тенге!$F$7</f>
        <v>-</v>
      </c>
      <c r="BG36" s="52" t="str">
        <f>Евро!$E$7</f>
        <v>04.02.2023</v>
      </c>
      <c r="BH36" s="58" t="str">
        <f>'динар (крос-курс $)'!$F$7</f>
        <v/>
      </c>
      <c r="BJ36" s="52" t="str">
        <f>Евро!$E$7</f>
        <v>04.02.2023</v>
      </c>
      <c r="BK36" s="58" t="str">
        <f>'динар (крос-курс €)'!$F$7</f>
        <v/>
      </c>
    </row>
    <row r="37" spans="1:63" x14ac:dyDescent="0.25">
      <c r="A37" s="52" t="str">
        <f>Доллар!$E$8</f>
        <v>05.02.2023</v>
      </c>
      <c r="B37" s="58" t="str">
        <f>Доллар!$F$8</f>
        <v>-</v>
      </c>
      <c r="D37" s="52" t="str">
        <f>Евро!$E$8</f>
        <v>05.02.2023</v>
      </c>
      <c r="E37" s="58" t="str">
        <f>Евро!$F$8</f>
        <v>-</v>
      </c>
      <c r="G37" s="52" t="str">
        <f>'Золото (ЦБ)'!$E$8</f>
        <v>05.02.2023</v>
      </c>
      <c r="H37" s="58" t="str">
        <f>'Золото (ЦБ)'!$F$8</f>
        <v/>
      </c>
      <c r="J37" s="52" t="str">
        <f>'Серебро (ЦБ)'!$E$8</f>
        <v>05.02.2023</v>
      </c>
      <c r="K37" s="58" t="str">
        <f>'Серебро (ЦБ)'!$F$8</f>
        <v/>
      </c>
      <c r="M37" s="52" t="str">
        <f>'Платина (ЦБ)'!$E$8</f>
        <v>05.02.2023</v>
      </c>
      <c r="N37" s="58" t="str">
        <f>'Платина (ЦБ)'!$F$8</f>
        <v/>
      </c>
      <c r="P37" s="52" t="str">
        <f>'Палладий (ЦБ)'!$E$8</f>
        <v>05.02.2023</v>
      </c>
      <c r="Q37" s="58" t="str">
        <f>'Палладий (ЦБ)'!$F$8</f>
        <v/>
      </c>
      <c r="S37" s="52" t="str">
        <f>'Золото (KITCO-LME)'!$E$8</f>
        <v>05.02.2023</v>
      </c>
      <c r="T37" s="58" t="str">
        <f>'Золото (KITCO-LME)'!$F$8</f>
        <v/>
      </c>
      <c r="V37" s="52" t="str">
        <f>'Серебро (KITCO-LME)'!$E$8</f>
        <v>05.02.2023</v>
      </c>
      <c r="W37" s="58" t="str">
        <f>'Серебро (KITCO-LME)'!$F$8</f>
        <v/>
      </c>
      <c r="Y37" s="52" t="str">
        <f>'Алюминий (LME)'!$E$8</f>
        <v>05.02.2023</v>
      </c>
      <c r="Z37" s="58" t="str">
        <f>'Алюминий (LME)'!$F$8</f>
        <v/>
      </c>
      <c r="AB37" s="52" t="str">
        <f>'Никель (LME)'!$E$8</f>
        <v>05.02.2023</v>
      </c>
      <c r="AC37" s="58" t="str">
        <f>'Никель (LME)'!$F$8</f>
        <v/>
      </c>
      <c r="AE37" s="52" t="str">
        <f>'Свинец (LME)'!$E$8</f>
        <v>05.02.2023</v>
      </c>
      <c r="AF37" s="58" t="str">
        <f>'Свинец (LME)'!$F$8</f>
        <v/>
      </c>
      <c r="AH37" s="52" t="str">
        <f>'Медь (LME)'!$E$8</f>
        <v>05.02.2023</v>
      </c>
      <c r="AI37" s="58" t="str">
        <f>'Медь (LME)'!$F$8</f>
        <v/>
      </c>
      <c r="AK37" s="52" t="str">
        <f>'Цинк (LME)'!$E$8</f>
        <v>05.02.2023</v>
      </c>
      <c r="AL37" s="58" t="str">
        <f>'Цинк (LME)'!$F$8</f>
        <v/>
      </c>
      <c r="AO37" s="52" t="str">
        <f>Евро!$E$8</f>
        <v>05.02.2023</v>
      </c>
      <c r="AP37" s="58" t="str">
        <f>фунт!$F$8</f>
        <v>-</v>
      </c>
      <c r="AR37" s="52" t="str">
        <f>Евро!$E$8</f>
        <v>05.02.2023</v>
      </c>
      <c r="AS37" s="58" t="str">
        <f>'иена, ¥'!$F$8</f>
        <v>-</v>
      </c>
      <c r="AU37" s="52" t="str">
        <f>Евро!$E$8</f>
        <v>05.02.2023</v>
      </c>
      <c r="AV37" s="58" t="str">
        <f>'австр долл.'!$F$8</f>
        <v>-</v>
      </c>
      <c r="AX37" s="52" t="str">
        <f>Евро!$E$8</f>
        <v>05.02.2023</v>
      </c>
      <c r="AY37" s="58" t="str">
        <f>шв.фр.!$F$8</f>
        <v>-</v>
      </c>
      <c r="BA37" s="52" t="str">
        <f>Евро!$E$8</f>
        <v>05.02.2023</v>
      </c>
      <c r="BB37" s="58" t="str">
        <f>юань!$F$8</f>
        <v>-</v>
      </c>
      <c r="BD37" s="52" t="str">
        <f>Евро!$E$8</f>
        <v>05.02.2023</v>
      </c>
      <c r="BE37" s="58" t="str">
        <f>тенге!$F$8</f>
        <v>-</v>
      </c>
      <c r="BG37" s="52" t="str">
        <f>Евро!$E$8</f>
        <v>05.02.2023</v>
      </c>
      <c r="BH37" s="58" t="str">
        <f>'динар (крос-курс $)'!$F$8</f>
        <v/>
      </c>
      <c r="BJ37" s="52" t="str">
        <f>Евро!$E$8</f>
        <v>05.02.2023</v>
      </c>
      <c r="BK37" s="58" t="str">
        <f>'динар (крос-курс €)'!$F$8</f>
        <v/>
      </c>
    </row>
    <row r="38" spans="1:63" x14ac:dyDescent="0.25">
      <c r="A38" s="52" t="str">
        <f>Доллар!$E$9</f>
        <v>06.02.2023</v>
      </c>
      <c r="B38" s="58" t="str">
        <f>Доллар!$F$9</f>
        <v>-</v>
      </c>
      <c r="D38" s="52" t="str">
        <f>Евро!$E$9</f>
        <v>06.02.2023</v>
      </c>
      <c r="E38" s="58" t="str">
        <f>Евро!$F$9</f>
        <v>-</v>
      </c>
      <c r="G38" s="52" t="str">
        <f>'Золото (ЦБ)'!$E$9</f>
        <v>06.02.2023</v>
      </c>
      <c r="H38" s="58" t="str">
        <f>'Золото (ЦБ)'!$F$9</f>
        <v/>
      </c>
      <c r="J38" s="52" t="str">
        <f>'Серебро (ЦБ)'!$E$9</f>
        <v>06.02.2023</v>
      </c>
      <c r="K38" s="58" t="str">
        <f>'Серебро (ЦБ)'!$F$9</f>
        <v/>
      </c>
      <c r="M38" s="52" t="str">
        <f>'Платина (ЦБ)'!$E$9</f>
        <v>06.02.2023</v>
      </c>
      <c r="N38" s="58" t="str">
        <f>'Платина (ЦБ)'!$F$9</f>
        <v/>
      </c>
      <c r="P38" s="52" t="str">
        <f>'Палладий (ЦБ)'!$E$9</f>
        <v>06.02.2023</v>
      </c>
      <c r="Q38" s="58" t="str">
        <f>'Палладий (ЦБ)'!$F$9</f>
        <v/>
      </c>
      <c r="S38" s="52" t="str">
        <f>'Золото (KITCO-LME)'!$E$9</f>
        <v>06.02.2023</v>
      </c>
      <c r="T38" s="58" t="str">
        <f>'Золото (KITCO-LME)'!$F$9</f>
        <v/>
      </c>
      <c r="V38" s="52" t="str">
        <f>'Серебро (KITCO-LME)'!$E$9</f>
        <v>06.02.2023</v>
      </c>
      <c r="W38" s="58" t="str">
        <f>'Серебро (KITCO-LME)'!$F$9</f>
        <v/>
      </c>
      <c r="Y38" s="52" t="str">
        <f>'Алюминий (LME)'!$E$9</f>
        <v>06.02.2023</v>
      </c>
      <c r="Z38" s="58" t="str">
        <f>'Алюминий (LME)'!$F$9</f>
        <v/>
      </c>
      <c r="AB38" s="52" t="str">
        <f>'Никель (LME)'!$E$9</f>
        <v>06.02.2023</v>
      </c>
      <c r="AC38" s="58" t="str">
        <f>'Никель (LME)'!$F$9</f>
        <v/>
      </c>
      <c r="AE38" s="52" t="str">
        <f>'Свинец (LME)'!$E$9</f>
        <v>06.02.2023</v>
      </c>
      <c r="AF38" s="58" t="str">
        <f>'Свинец (LME)'!$F$9</f>
        <v/>
      </c>
      <c r="AH38" s="52" t="str">
        <f>'Медь (LME)'!$E$9</f>
        <v>06.02.2023</v>
      </c>
      <c r="AI38" s="58" t="str">
        <f>'Медь (LME)'!$F$9</f>
        <v/>
      </c>
      <c r="AK38" s="52" t="str">
        <f>'Цинк (LME)'!$E$9</f>
        <v>06.02.2023</v>
      </c>
      <c r="AL38" s="58" t="str">
        <f>'Цинк (LME)'!$F$9</f>
        <v/>
      </c>
      <c r="AO38" s="52" t="str">
        <f>Евро!$E$9</f>
        <v>06.02.2023</v>
      </c>
      <c r="AP38" s="58" t="str">
        <f>фунт!$F$9</f>
        <v>-</v>
      </c>
      <c r="AR38" s="52" t="str">
        <f>Евро!$E$9</f>
        <v>06.02.2023</v>
      </c>
      <c r="AS38" s="58" t="str">
        <f>'иена, ¥'!$F$9</f>
        <v>-</v>
      </c>
      <c r="AU38" s="52" t="str">
        <f>Евро!$E$9</f>
        <v>06.02.2023</v>
      </c>
      <c r="AV38" s="58" t="str">
        <f>'австр долл.'!$F$9</f>
        <v>-</v>
      </c>
      <c r="AX38" s="52" t="str">
        <f>Евро!$E$9</f>
        <v>06.02.2023</v>
      </c>
      <c r="AY38" s="58" t="str">
        <f>шв.фр.!$F$9</f>
        <v>-</v>
      </c>
      <c r="BA38" s="52" t="str">
        <f>Евро!$E$9</f>
        <v>06.02.2023</v>
      </c>
      <c r="BB38" s="58" t="str">
        <f>юань!$F$9</f>
        <v>-</v>
      </c>
      <c r="BD38" s="52" t="str">
        <f>Евро!$E$9</f>
        <v>06.02.2023</v>
      </c>
      <c r="BE38" s="58" t="str">
        <f>тенге!$F$9</f>
        <v>-</v>
      </c>
      <c r="BG38" s="52" t="str">
        <f>Евро!$E$9</f>
        <v>06.02.2023</v>
      </c>
      <c r="BH38" s="58" t="str">
        <f>'динар (крос-курс $)'!$F$9</f>
        <v/>
      </c>
      <c r="BJ38" s="52" t="str">
        <f>Евро!$E$9</f>
        <v>06.02.2023</v>
      </c>
      <c r="BK38" s="58" t="str">
        <f>'динар (крос-курс €)'!$F$9</f>
        <v/>
      </c>
    </row>
    <row r="39" spans="1:63" x14ac:dyDescent="0.25">
      <c r="A39" s="52" t="str">
        <f>Доллар!$E$10</f>
        <v>07.02.2023</v>
      </c>
      <c r="B39" s="58" t="str">
        <f>Доллар!$F$10</f>
        <v>-</v>
      </c>
      <c r="D39" s="52" t="str">
        <f>Евро!$E$10</f>
        <v>07.02.2023</v>
      </c>
      <c r="E39" s="58" t="str">
        <f>Евро!$F$10</f>
        <v>-</v>
      </c>
      <c r="G39" s="52" t="str">
        <f>'Золото (ЦБ)'!$E$10</f>
        <v>07.02.2023</v>
      </c>
      <c r="H39" s="58" t="str">
        <f>'Золото (ЦБ)'!$F$10</f>
        <v/>
      </c>
      <c r="J39" s="52" t="str">
        <f>'Серебро (ЦБ)'!$E$10</f>
        <v>07.02.2023</v>
      </c>
      <c r="K39" s="58" t="str">
        <f>'Серебро (ЦБ)'!$F$10</f>
        <v/>
      </c>
      <c r="M39" s="52" t="str">
        <f>'Платина (ЦБ)'!$E$10</f>
        <v>07.02.2023</v>
      </c>
      <c r="N39" s="58" t="str">
        <f>'Платина (ЦБ)'!$F$10</f>
        <v/>
      </c>
      <c r="P39" s="52" t="str">
        <f>'Палладий (ЦБ)'!$E$10</f>
        <v>07.02.2023</v>
      </c>
      <c r="Q39" s="58" t="str">
        <f>'Палладий (ЦБ)'!$F$10</f>
        <v/>
      </c>
      <c r="S39" s="52" t="str">
        <f>'Золото (KITCO-LME)'!$E$10</f>
        <v>07.02.2023</v>
      </c>
      <c r="T39" s="58" t="str">
        <f>'Золото (KITCO-LME)'!$F$10</f>
        <v/>
      </c>
      <c r="V39" s="52" t="str">
        <f>'Серебро (KITCO-LME)'!$E$10</f>
        <v>07.02.2023</v>
      </c>
      <c r="W39" s="58" t="str">
        <f>'Серебро (KITCO-LME)'!$F$10</f>
        <v/>
      </c>
      <c r="Y39" s="52" t="str">
        <f>'Алюминий (LME)'!$E$10</f>
        <v>07.02.2023</v>
      </c>
      <c r="Z39" s="58" t="str">
        <f>'Алюминий (LME)'!$F$10</f>
        <v/>
      </c>
      <c r="AB39" s="52" t="str">
        <f>'Никель (LME)'!$E$10</f>
        <v>07.02.2023</v>
      </c>
      <c r="AC39" s="58" t="str">
        <f>'Никель (LME)'!$F$10</f>
        <v/>
      </c>
      <c r="AE39" s="52" t="str">
        <f>'Свинец (LME)'!$E$10</f>
        <v>07.02.2023</v>
      </c>
      <c r="AF39" s="58" t="str">
        <f>'Свинец (LME)'!$F$10</f>
        <v/>
      </c>
      <c r="AH39" s="52" t="str">
        <f>'Медь (LME)'!$E$10</f>
        <v>07.02.2023</v>
      </c>
      <c r="AI39" s="58" t="str">
        <f>'Медь (LME)'!$F$10</f>
        <v/>
      </c>
      <c r="AK39" s="52" t="str">
        <f>'Цинк (LME)'!$E$10</f>
        <v>07.02.2023</v>
      </c>
      <c r="AL39" s="58" t="str">
        <f>'Цинк (LME)'!$F$10</f>
        <v/>
      </c>
      <c r="AO39" s="52" t="str">
        <f>Евро!$E$10</f>
        <v>07.02.2023</v>
      </c>
      <c r="AP39" s="58" t="str">
        <f>фунт!$F$10</f>
        <v>-</v>
      </c>
      <c r="AR39" s="52" t="str">
        <f>Евро!$E$10</f>
        <v>07.02.2023</v>
      </c>
      <c r="AS39" s="58" t="str">
        <f>'иена, ¥'!$F$10</f>
        <v>-</v>
      </c>
      <c r="AU39" s="52" t="str">
        <f>Евро!$E$10</f>
        <v>07.02.2023</v>
      </c>
      <c r="AV39" s="58" t="str">
        <f>'австр долл.'!$F$10</f>
        <v>-</v>
      </c>
      <c r="AX39" s="52" t="str">
        <f>Евро!$E$10</f>
        <v>07.02.2023</v>
      </c>
      <c r="AY39" s="58" t="str">
        <f>шв.фр.!$F$10</f>
        <v>-</v>
      </c>
      <c r="BA39" s="52" t="str">
        <f>Евро!$E$10</f>
        <v>07.02.2023</v>
      </c>
      <c r="BB39" s="58" t="str">
        <f>юань!$F$10</f>
        <v>-</v>
      </c>
      <c r="BD39" s="52" t="str">
        <f>Евро!$E$10</f>
        <v>07.02.2023</v>
      </c>
      <c r="BE39" s="58" t="str">
        <f>тенге!$F$10</f>
        <v>-</v>
      </c>
      <c r="BG39" s="52" t="str">
        <f>Евро!$E$10</f>
        <v>07.02.2023</v>
      </c>
      <c r="BH39" s="58" t="str">
        <f>'динар (крос-курс $)'!$F$10</f>
        <v/>
      </c>
      <c r="BJ39" s="52" t="str">
        <f>Евро!$E$10</f>
        <v>07.02.2023</v>
      </c>
      <c r="BK39" s="58" t="str">
        <f>'динар (крос-курс €)'!$F$10</f>
        <v/>
      </c>
    </row>
    <row r="40" spans="1:63" x14ac:dyDescent="0.25">
      <c r="A40" s="52" t="str">
        <f>Доллар!$E$11</f>
        <v>08.02.2023</v>
      </c>
      <c r="B40" s="58" t="str">
        <f>Доллар!$F$11</f>
        <v>-</v>
      </c>
      <c r="D40" s="52" t="str">
        <f>Евро!$E$11</f>
        <v>08.02.2023</v>
      </c>
      <c r="E40" s="58" t="str">
        <f>Евро!$F$11</f>
        <v>-</v>
      </c>
      <c r="G40" s="52" t="str">
        <f>'Золото (ЦБ)'!$E$11</f>
        <v>08.02.2023</v>
      </c>
      <c r="H40" s="58" t="str">
        <f>'Золото (ЦБ)'!$F$11</f>
        <v/>
      </c>
      <c r="J40" s="52" t="str">
        <f>'Серебро (ЦБ)'!$E$11</f>
        <v>08.02.2023</v>
      </c>
      <c r="K40" s="58" t="str">
        <f>'Серебро (ЦБ)'!$F$11</f>
        <v/>
      </c>
      <c r="M40" s="52" t="str">
        <f>'Платина (ЦБ)'!$E$11</f>
        <v>08.02.2023</v>
      </c>
      <c r="N40" s="58" t="str">
        <f>'Платина (ЦБ)'!$F$11</f>
        <v/>
      </c>
      <c r="P40" s="52" t="str">
        <f>'Палладий (ЦБ)'!$E$11</f>
        <v>08.02.2023</v>
      </c>
      <c r="Q40" s="58" t="str">
        <f>'Палладий (ЦБ)'!$F$11</f>
        <v/>
      </c>
      <c r="S40" s="52" t="str">
        <f>'Золото (KITCO-LME)'!$E$11</f>
        <v>08.02.2023</v>
      </c>
      <c r="T40" s="58" t="str">
        <f>'Золото (KITCO-LME)'!$F$11</f>
        <v/>
      </c>
      <c r="V40" s="52" t="str">
        <f>'Серебро (KITCO-LME)'!$E$11</f>
        <v>08.02.2023</v>
      </c>
      <c r="W40" s="58" t="str">
        <f>'Серебро (KITCO-LME)'!$F$11</f>
        <v/>
      </c>
      <c r="Y40" s="52" t="str">
        <f>'Алюминий (LME)'!$E$11</f>
        <v>08.02.2023</v>
      </c>
      <c r="Z40" s="58" t="str">
        <f>'Алюминий (LME)'!$F$11</f>
        <v/>
      </c>
      <c r="AB40" s="52" t="str">
        <f>'Никель (LME)'!$E$11</f>
        <v>08.02.2023</v>
      </c>
      <c r="AC40" s="58" t="str">
        <f>'Никель (LME)'!$F$11</f>
        <v/>
      </c>
      <c r="AE40" s="52" t="str">
        <f>'Свинец (LME)'!$E$11</f>
        <v>08.02.2023</v>
      </c>
      <c r="AF40" s="58" t="str">
        <f>'Свинец (LME)'!$F$11</f>
        <v/>
      </c>
      <c r="AH40" s="52" t="str">
        <f>'Медь (LME)'!$E$11</f>
        <v>08.02.2023</v>
      </c>
      <c r="AI40" s="58" t="str">
        <f>'Медь (LME)'!$F$11</f>
        <v/>
      </c>
      <c r="AK40" s="52" t="str">
        <f>'Цинк (LME)'!$E$11</f>
        <v>08.02.2023</v>
      </c>
      <c r="AL40" s="58" t="str">
        <f>'Цинк (LME)'!$F$11</f>
        <v/>
      </c>
      <c r="AO40" s="52" t="str">
        <f>Евро!$E$11</f>
        <v>08.02.2023</v>
      </c>
      <c r="AP40" s="58" t="str">
        <f>фунт!$F$11</f>
        <v>-</v>
      </c>
      <c r="AR40" s="52" t="str">
        <f>Евро!$E$11</f>
        <v>08.02.2023</v>
      </c>
      <c r="AS40" s="58" t="str">
        <f>'иена, ¥'!$F$11</f>
        <v>-</v>
      </c>
      <c r="AU40" s="52" t="str">
        <f>Евро!$E$11</f>
        <v>08.02.2023</v>
      </c>
      <c r="AV40" s="58" t="str">
        <f>'австр долл.'!$F$11</f>
        <v>-</v>
      </c>
      <c r="AX40" s="52" t="str">
        <f>Евро!$E$11</f>
        <v>08.02.2023</v>
      </c>
      <c r="AY40" s="58" t="str">
        <f>шв.фр.!$F$11</f>
        <v>-</v>
      </c>
      <c r="BA40" s="52" t="str">
        <f>Евро!$E$11</f>
        <v>08.02.2023</v>
      </c>
      <c r="BB40" s="58" t="str">
        <f>юань!$F$11</f>
        <v>-</v>
      </c>
      <c r="BD40" s="52" t="str">
        <f>Евро!$E$11</f>
        <v>08.02.2023</v>
      </c>
      <c r="BE40" s="58" t="str">
        <f>тенге!$F$11</f>
        <v>-</v>
      </c>
      <c r="BG40" s="52" t="str">
        <f>Евро!$E$11</f>
        <v>08.02.2023</v>
      </c>
      <c r="BH40" s="58" t="str">
        <f>'динар (крос-курс $)'!$F$11</f>
        <v/>
      </c>
      <c r="BJ40" s="52" t="str">
        <f>Евро!$E$11</f>
        <v>08.02.2023</v>
      </c>
      <c r="BK40" s="58" t="str">
        <f>'динар (крос-курс €)'!$F$11</f>
        <v/>
      </c>
    </row>
    <row r="41" spans="1:63" x14ac:dyDescent="0.25">
      <c r="A41" s="52" t="str">
        <f>Доллар!$E$12</f>
        <v>09.02.2023</v>
      </c>
      <c r="B41" s="58" t="str">
        <f>Доллар!$F$12</f>
        <v>-</v>
      </c>
      <c r="D41" s="52" t="str">
        <f>Евро!$E$12</f>
        <v>09.02.2023</v>
      </c>
      <c r="E41" s="58" t="str">
        <f>Евро!$F$12</f>
        <v>-</v>
      </c>
      <c r="G41" s="52" t="str">
        <f>'Золото (ЦБ)'!$E$12</f>
        <v>09.02.2023</v>
      </c>
      <c r="H41" s="58" t="str">
        <f>'Золото (ЦБ)'!$F$12</f>
        <v/>
      </c>
      <c r="J41" s="52" t="str">
        <f>'Серебро (ЦБ)'!$E$12</f>
        <v>09.02.2023</v>
      </c>
      <c r="K41" s="58" t="str">
        <f>'Серебро (ЦБ)'!$F$12</f>
        <v/>
      </c>
      <c r="M41" s="52" t="str">
        <f>'Платина (ЦБ)'!$E$12</f>
        <v>09.02.2023</v>
      </c>
      <c r="N41" s="58" t="str">
        <f>'Платина (ЦБ)'!$F$12</f>
        <v/>
      </c>
      <c r="P41" s="52" t="str">
        <f>'Палладий (ЦБ)'!$E$12</f>
        <v>09.02.2023</v>
      </c>
      <c r="Q41" s="58" t="str">
        <f>'Палладий (ЦБ)'!$F$12</f>
        <v/>
      </c>
      <c r="S41" s="52" t="str">
        <f>'Золото (KITCO-LME)'!$E$12</f>
        <v>09.02.2023</v>
      </c>
      <c r="T41" s="58" t="str">
        <f>'Золото (KITCO-LME)'!$F$12</f>
        <v/>
      </c>
      <c r="V41" s="52" t="str">
        <f>'Серебро (KITCO-LME)'!$E$12</f>
        <v>09.02.2023</v>
      </c>
      <c r="W41" s="58" t="str">
        <f>'Серебро (KITCO-LME)'!$F$12</f>
        <v/>
      </c>
      <c r="Y41" s="52" t="str">
        <f>'Алюминий (LME)'!$E$12</f>
        <v>09.02.2023</v>
      </c>
      <c r="Z41" s="58" t="str">
        <f>'Алюминий (LME)'!$F$12</f>
        <v/>
      </c>
      <c r="AB41" s="52" t="str">
        <f>'Никель (LME)'!$E$12</f>
        <v>09.02.2023</v>
      </c>
      <c r="AC41" s="58" t="str">
        <f>'Никель (LME)'!$F$12</f>
        <v/>
      </c>
      <c r="AE41" s="52" t="str">
        <f>'Свинец (LME)'!$E$12</f>
        <v>09.02.2023</v>
      </c>
      <c r="AF41" s="58" t="str">
        <f>'Свинец (LME)'!$F$12</f>
        <v/>
      </c>
      <c r="AH41" s="52" t="str">
        <f>'Медь (LME)'!$E$12</f>
        <v>09.02.2023</v>
      </c>
      <c r="AI41" s="58" t="str">
        <f>'Медь (LME)'!$F$12</f>
        <v/>
      </c>
      <c r="AK41" s="52" t="str">
        <f>'Цинк (LME)'!$E$12</f>
        <v>09.02.2023</v>
      </c>
      <c r="AL41" s="58" t="str">
        <f>'Цинк (LME)'!$F$12</f>
        <v/>
      </c>
      <c r="AO41" s="52" t="str">
        <f>Евро!$E$12</f>
        <v>09.02.2023</v>
      </c>
      <c r="AP41" s="58" t="str">
        <f>фунт!$F$12</f>
        <v>-</v>
      </c>
      <c r="AR41" s="52" t="str">
        <f>Евро!$E$12</f>
        <v>09.02.2023</v>
      </c>
      <c r="AS41" s="58" t="str">
        <f>'иена, ¥'!$F$12</f>
        <v>-</v>
      </c>
      <c r="AU41" s="52" t="str">
        <f>Евро!$E$12</f>
        <v>09.02.2023</v>
      </c>
      <c r="AV41" s="58" t="str">
        <f>'австр долл.'!$F$12</f>
        <v>-</v>
      </c>
      <c r="AX41" s="52" t="str">
        <f>Евро!$E$12</f>
        <v>09.02.2023</v>
      </c>
      <c r="AY41" s="58" t="str">
        <f>шв.фр.!$F$12</f>
        <v>-</v>
      </c>
      <c r="BA41" s="52" t="str">
        <f>Евро!$E$12</f>
        <v>09.02.2023</v>
      </c>
      <c r="BB41" s="58" t="str">
        <f>юань!$F$12</f>
        <v>-</v>
      </c>
      <c r="BD41" s="52" t="str">
        <f>Евро!$E$12</f>
        <v>09.02.2023</v>
      </c>
      <c r="BE41" s="58" t="str">
        <f>тенге!$F$12</f>
        <v>-</v>
      </c>
      <c r="BG41" s="52" t="str">
        <f>Евро!$E$12</f>
        <v>09.02.2023</v>
      </c>
      <c r="BH41" s="58" t="str">
        <f>'динар (крос-курс $)'!$F$12</f>
        <v/>
      </c>
      <c r="BJ41" s="52" t="str">
        <f>Евро!$E$12</f>
        <v>09.02.2023</v>
      </c>
      <c r="BK41" s="58" t="str">
        <f>'динар (крос-курс €)'!$F$12</f>
        <v/>
      </c>
    </row>
    <row r="42" spans="1:63" x14ac:dyDescent="0.25">
      <c r="A42" s="52" t="str">
        <f>Доллар!$E$13</f>
        <v>10.02.2023</v>
      </c>
      <c r="B42" s="58" t="str">
        <f>Доллар!$F$13</f>
        <v>-</v>
      </c>
      <c r="D42" s="52" t="str">
        <f>Евро!$E$13</f>
        <v>10.02.2023</v>
      </c>
      <c r="E42" s="58" t="str">
        <f>Евро!$F$13</f>
        <v>-</v>
      </c>
      <c r="G42" s="52" t="str">
        <f>'Золото (ЦБ)'!$E$13</f>
        <v>10.02.2023</v>
      </c>
      <c r="H42" s="58" t="str">
        <f>'Золото (ЦБ)'!$F$13</f>
        <v/>
      </c>
      <c r="J42" s="52" t="str">
        <f>'Серебро (ЦБ)'!$E$13</f>
        <v>10.02.2023</v>
      </c>
      <c r="K42" s="58" t="str">
        <f>'Серебро (ЦБ)'!$F$13</f>
        <v/>
      </c>
      <c r="M42" s="52" t="str">
        <f>'Платина (ЦБ)'!$E$13</f>
        <v>10.02.2023</v>
      </c>
      <c r="N42" s="58" t="str">
        <f>'Платина (ЦБ)'!$F$13</f>
        <v/>
      </c>
      <c r="P42" s="52" t="str">
        <f>'Палладий (ЦБ)'!$E$13</f>
        <v>10.02.2023</v>
      </c>
      <c r="Q42" s="58" t="str">
        <f>'Палладий (ЦБ)'!$F$13</f>
        <v/>
      </c>
      <c r="S42" s="52" t="str">
        <f>'Золото (KITCO-LME)'!$E$13</f>
        <v>10.02.2023</v>
      </c>
      <c r="T42" s="58" t="str">
        <f>'Золото (KITCO-LME)'!$F$13</f>
        <v/>
      </c>
      <c r="V42" s="52" t="str">
        <f>'Серебро (KITCO-LME)'!$E$13</f>
        <v>10.02.2023</v>
      </c>
      <c r="W42" s="58" t="str">
        <f>'Серебро (KITCO-LME)'!$F$13</f>
        <v/>
      </c>
      <c r="Y42" s="52" t="str">
        <f>'Алюминий (LME)'!$E$13</f>
        <v>10.02.2023</v>
      </c>
      <c r="Z42" s="58" t="str">
        <f>'Алюминий (LME)'!$F$13</f>
        <v/>
      </c>
      <c r="AB42" s="52" t="str">
        <f>'Никель (LME)'!$E$13</f>
        <v>10.02.2023</v>
      </c>
      <c r="AC42" s="58" t="str">
        <f>'Никель (LME)'!$F$13</f>
        <v/>
      </c>
      <c r="AE42" s="52" t="str">
        <f>'Свинец (LME)'!$E$13</f>
        <v>10.02.2023</v>
      </c>
      <c r="AF42" s="58" t="str">
        <f>'Свинец (LME)'!$F$13</f>
        <v/>
      </c>
      <c r="AH42" s="52" t="str">
        <f>'Медь (LME)'!$E$13</f>
        <v>10.02.2023</v>
      </c>
      <c r="AI42" s="58" t="str">
        <f>'Медь (LME)'!$F$13</f>
        <v/>
      </c>
      <c r="AK42" s="52" t="str">
        <f>'Цинк (LME)'!$E$13</f>
        <v>10.02.2023</v>
      </c>
      <c r="AL42" s="58" t="str">
        <f>'Цинк (LME)'!$F$13</f>
        <v/>
      </c>
      <c r="AO42" s="52" t="str">
        <f>Евро!$E$13</f>
        <v>10.02.2023</v>
      </c>
      <c r="AP42" s="58" t="str">
        <f>фунт!$F$13</f>
        <v>-</v>
      </c>
      <c r="AR42" s="52" t="str">
        <f>Евро!$E$13</f>
        <v>10.02.2023</v>
      </c>
      <c r="AS42" s="58" t="str">
        <f>'иена, ¥'!$F$13</f>
        <v>-</v>
      </c>
      <c r="AU42" s="52" t="str">
        <f>Евро!$E$13</f>
        <v>10.02.2023</v>
      </c>
      <c r="AV42" s="58" t="str">
        <f>'австр долл.'!$F$13</f>
        <v>-</v>
      </c>
      <c r="AX42" s="52" t="str">
        <f>Евро!$E$13</f>
        <v>10.02.2023</v>
      </c>
      <c r="AY42" s="58" t="str">
        <f>шв.фр.!$F$13</f>
        <v>-</v>
      </c>
      <c r="BA42" s="52" t="str">
        <f>Евро!$E$13</f>
        <v>10.02.2023</v>
      </c>
      <c r="BB42" s="58" t="str">
        <f>юань!$F$13</f>
        <v>-</v>
      </c>
      <c r="BD42" s="52" t="str">
        <f>Евро!$E$13</f>
        <v>10.02.2023</v>
      </c>
      <c r="BE42" s="58" t="str">
        <f>тенге!$F$13</f>
        <v>-</v>
      </c>
      <c r="BG42" s="52" t="str">
        <f>Евро!$E$13</f>
        <v>10.02.2023</v>
      </c>
      <c r="BH42" s="58" t="str">
        <f>'динар (крос-курс $)'!$F$13</f>
        <v/>
      </c>
      <c r="BJ42" s="52" t="str">
        <f>Евро!$E$13</f>
        <v>10.02.2023</v>
      </c>
      <c r="BK42" s="58" t="str">
        <f>'динар (крос-курс €)'!$F$13</f>
        <v/>
      </c>
    </row>
    <row r="43" spans="1:63" x14ac:dyDescent="0.25">
      <c r="A43" s="52" t="str">
        <f>Доллар!$E$14</f>
        <v>11.02.2023</v>
      </c>
      <c r="B43" s="58" t="str">
        <f>Доллар!$F$14</f>
        <v>-</v>
      </c>
      <c r="D43" s="52" t="str">
        <f>Евро!$E$14</f>
        <v>11.02.2023</v>
      </c>
      <c r="E43" s="58" t="str">
        <f>Евро!$F$14</f>
        <v>-</v>
      </c>
      <c r="G43" s="52" t="str">
        <f>'Золото (ЦБ)'!$E$14</f>
        <v>11.02.2023</v>
      </c>
      <c r="H43" s="58" t="str">
        <f>'Золото (ЦБ)'!$F$14</f>
        <v/>
      </c>
      <c r="J43" s="52" t="str">
        <f>'Серебро (ЦБ)'!$E$14</f>
        <v>11.02.2023</v>
      </c>
      <c r="K43" s="58" t="str">
        <f>'Серебро (ЦБ)'!$F$14</f>
        <v/>
      </c>
      <c r="M43" s="52" t="str">
        <f>'Платина (ЦБ)'!$E$14</f>
        <v>11.02.2023</v>
      </c>
      <c r="N43" s="58" t="str">
        <f>'Платина (ЦБ)'!$F$14</f>
        <v/>
      </c>
      <c r="P43" s="52" t="str">
        <f>'Палладий (ЦБ)'!$E$14</f>
        <v>11.02.2023</v>
      </c>
      <c r="Q43" s="58" t="str">
        <f>'Палладий (ЦБ)'!$F$14</f>
        <v/>
      </c>
      <c r="S43" s="52" t="str">
        <f>'Золото (KITCO-LME)'!$E$14</f>
        <v>11.02.2023</v>
      </c>
      <c r="T43" s="58" t="str">
        <f>'Золото (KITCO-LME)'!$F$14</f>
        <v/>
      </c>
      <c r="V43" s="52" t="str">
        <f>'Серебро (KITCO-LME)'!$E$14</f>
        <v>11.02.2023</v>
      </c>
      <c r="W43" s="58" t="str">
        <f>'Серебро (KITCO-LME)'!$F$14</f>
        <v/>
      </c>
      <c r="Y43" s="52" t="str">
        <f>'Алюминий (LME)'!$E$14</f>
        <v>11.02.2023</v>
      </c>
      <c r="Z43" s="58" t="str">
        <f>'Алюминий (LME)'!$F$14</f>
        <v/>
      </c>
      <c r="AB43" s="52" t="str">
        <f>'Никель (LME)'!$E$14</f>
        <v>11.02.2023</v>
      </c>
      <c r="AC43" s="58" t="str">
        <f>'Никель (LME)'!$F$14</f>
        <v/>
      </c>
      <c r="AE43" s="52" t="str">
        <f>'Свинец (LME)'!$E$14</f>
        <v>11.02.2023</v>
      </c>
      <c r="AF43" s="58" t="str">
        <f>'Свинец (LME)'!$F$14</f>
        <v/>
      </c>
      <c r="AH43" s="52" t="str">
        <f>'Медь (LME)'!$E$14</f>
        <v>11.02.2023</v>
      </c>
      <c r="AI43" s="58" t="str">
        <f>'Медь (LME)'!$F$14</f>
        <v/>
      </c>
      <c r="AK43" s="52" t="str">
        <f>'Цинк (LME)'!$E$14</f>
        <v>11.02.2023</v>
      </c>
      <c r="AL43" s="58" t="str">
        <f>'Цинк (LME)'!$F$14</f>
        <v/>
      </c>
      <c r="AO43" s="52" t="str">
        <f>Евро!$E$14</f>
        <v>11.02.2023</v>
      </c>
      <c r="AP43" s="58" t="str">
        <f>фунт!$F$14</f>
        <v>-</v>
      </c>
      <c r="AR43" s="52" t="str">
        <f>Евро!$E$14</f>
        <v>11.02.2023</v>
      </c>
      <c r="AS43" s="58" t="str">
        <f>'иена, ¥'!$F$14</f>
        <v>-</v>
      </c>
      <c r="AU43" s="52" t="str">
        <f>Евро!$E$14</f>
        <v>11.02.2023</v>
      </c>
      <c r="AV43" s="58" t="str">
        <f>'австр долл.'!$F$14</f>
        <v>-</v>
      </c>
      <c r="AX43" s="52" t="str">
        <f>Евро!$E$14</f>
        <v>11.02.2023</v>
      </c>
      <c r="AY43" s="58" t="str">
        <f>шв.фр.!$F$14</f>
        <v>-</v>
      </c>
      <c r="BA43" s="52" t="str">
        <f>Евро!$E$14</f>
        <v>11.02.2023</v>
      </c>
      <c r="BB43" s="58" t="str">
        <f>юань!$F$14</f>
        <v>-</v>
      </c>
      <c r="BD43" s="52" t="str">
        <f>Евро!$E$14</f>
        <v>11.02.2023</v>
      </c>
      <c r="BE43" s="58" t="str">
        <f>тенге!$F$14</f>
        <v>-</v>
      </c>
      <c r="BG43" s="52" t="str">
        <f>Евро!$E$14</f>
        <v>11.02.2023</v>
      </c>
      <c r="BH43" s="58" t="str">
        <f>'динар (крос-курс $)'!$F$14</f>
        <v/>
      </c>
      <c r="BJ43" s="52" t="str">
        <f>Евро!$E$14</f>
        <v>11.02.2023</v>
      </c>
      <c r="BK43" s="58" t="str">
        <f>'динар (крос-курс €)'!$F$14</f>
        <v/>
      </c>
    </row>
    <row r="44" spans="1:63" x14ac:dyDescent="0.25">
      <c r="A44" s="52" t="str">
        <f>Доллар!$E$15</f>
        <v>12.02.2023</v>
      </c>
      <c r="B44" s="58" t="str">
        <f>Доллар!$F$15</f>
        <v>-</v>
      </c>
      <c r="D44" s="52" t="str">
        <f>Евро!$E$15</f>
        <v>12.02.2023</v>
      </c>
      <c r="E44" s="58" t="str">
        <f>Евро!$F$15</f>
        <v>-</v>
      </c>
      <c r="G44" s="52" t="str">
        <f>'Золото (ЦБ)'!$E$15</f>
        <v>12.02.2023</v>
      </c>
      <c r="H44" s="58" t="str">
        <f>'Золото (ЦБ)'!$F$15</f>
        <v/>
      </c>
      <c r="J44" s="52" t="str">
        <f>'Серебро (ЦБ)'!$E$15</f>
        <v>12.02.2023</v>
      </c>
      <c r="K44" s="58" t="str">
        <f>'Серебро (ЦБ)'!$F$15</f>
        <v/>
      </c>
      <c r="M44" s="52" t="str">
        <f>'Платина (ЦБ)'!$E$15</f>
        <v>12.02.2023</v>
      </c>
      <c r="N44" s="58" t="str">
        <f>'Платина (ЦБ)'!$F$15</f>
        <v/>
      </c>
      <c r="P44" s="52" t="str">
        <f>'Палладий (ЦБ)'!$E$15</f>
        <v>12.02.2023</v>
      </c>
      <c r="Q44" s="58" t="str">
        <f>'Палладий (ЦБ)'!$F$15</f>
        <v/>
      </c>
      <c r="S44" s="52" t="str">
        <f>'Золото (KITCO-LME)'!$E$15</f>
        <v>12.02.2023</v>
      </c>
      <c r="T44" s="58" t="str">
        <f>'Золото (KITCO-LME)'!$F$15</f>
        <v/>
      </c>
      <c r="V44" s="52" t="str">
        <f>'Серебро (KITCO-LME)'!$E$15</f>
        <v>12.02.2023</v>
      </c>
      <c r="W44" s="58" t="str">
        <f>'Серебро (KITCO-LME)'!$F$15</f>
        <v/>
      </c>
      <c r="Y44" s="52" t="str">
        <f>'Алюминий (LME)'!$E$15</f>
        <v>12.02.2023</v>
      </c>
      <c r="Z44" s="58" t="str">
        <f>'Алюминий (LME)'!$F$15</f>
        <v/>
      </c>
      <c r="AB44" s="52" t="str">
        <f>'Никель (LME)'!$E$15</f>
        <v>12.02.2023</v>
      </c>
      <c r="AC44" s="58" t="str">
        <f>'Никель (LME)'!$F$15</f>
        <v/>
      </c>
      <c r="AE44" s="52" t="str">
        <f>'Свинец (LME)'!$E$15</f>
        <v>12.02.2023</v>
      </c>
      <c r="AF44" s="58" t="str">
        <f>'Свинец (LME)'!$F$15</f>
        <v/>
      </c>
      <c r="AH44" s="52" t="str">
        <f>'Медь (LME)'!$E$15</f>
        <v>12.02.2023</v>
      </c>
      <c r="AI44" s="58" t="str">
        <f>'Медь (LME)'!$F$15</f>
        <v/>
      </c>
      <c r="AK44" s="52" t="str">
        <f>'Цинк (LME)'!$E$15</f>
        <v>12.02.2023</v>
      </c>
      <c r="AL44" s="58" t="str">
        <f>'Цинк (LME)'!$F$15</f>
        <v/>
      </c>
      <c r="AO44" s="52" t="str">
        <f>Евро!$E$15</f>
        <v>12.02.2023</v>
      </c>
      <c r="AP44" s="58" t="str">
        <f>фунт!$F$15</f>
        <v>-</v>
      </c>
      <c r="AR44" s="52" t="str">
        <f>Евро!$E$15</f>
        <v>12.02.2023</v>
      </c>
      <c r="AS44" s="58" t="str">
        <f>'иена, ¥'!$F$15</f>
        <v>-</v>
      </c>
      <c r="AU44" s="52" t="str">
        <f>Евро!$E$15</f>
        <v>12.02.2023</v>
      </c>
      <c r="AV44" s="58" t="str">
        <f>'австр долл.'!$F$15</f>
        <v>-</v>
      </c>
      <c r="AX44" s="52" t="str">
        <f>Евро!$E$15</f>
        <v>12.02.2023</v>
      </c>
      <c r="AY44" s="58" t="str">
        <f>шв.фр.!$F$15</f>
        <v>-</v>
      </c>
      <c r="BA44" s="52" t="str">
        <f>Евро!$E$15</f>
        <v>12.02.2023</v>
      </c>
      <c r="BB44" s="58" t="str">
        <f>юань!$F$15</f>
        <v>-</v>
      </c>
      <c r="BD44" s="52" t="str">
        <f>Евро!$E$15</f>
        <v>12.02.2023</v>
      </c>
      <c r="BE44" s="58" t="str">
        <f>тенге!$F$15</f>
        <v>-</v>
      </c>
      <c r="BG44" s="52" t="str">
        <f>Евро!$E$15</f>
        <v>12.02.2023</v>
      </c>
      <c r="BH44" s="58" t="str">
        <f>'динар (крос-курс $)'!$F$15</f>
        <v/>
      </c>
      <c r="BJ44" s="52" t="str">
        <f>Евро!$E$15</f>
        <v>12.02.2023</v>
      </c>
      <c r="BK44" s="58" t="str">
        <f>'динар (крос-курс €)'!$F$15</f>
        <v/>
      </c>
    </row>
    <row r="45" spans="1:63" x14ac:dyDescent="0.25">
      <c r="A45" s="52" t="str">
        <f>Доллар!$E$16</f>
        <v>13.02.2023</v>
      </c>
      <c r="B45" s="58" t="str">
        <f>Доллар!$F$16</f>
        <v>-</v>
      </c>
      <c r="D45" s="52" t="str">
        <f>Евро!$E$16</f>
        <v>13.02.2023</v>
      </c>
      <c r="E45" s="58" t="str">
        <f>Евро!$F$16</f>
        <v>-</v>
      </c>
      <c r="G45" s="52" t="str">
        <f>'Золото (ЦБ)'!$E$16</f>
        <v>13.02.2023</v>
      </c>
      <c r="H45" s="58" t="str">
        <f>'Золото (ЦБ)'!$F$16</f>
        <v/>
      </c>
      <c r="J45" s="52" t="str">
        <f>'Серебро (ЦБ)'!$E$16</f>
        <v>13.02.2023</v>
      </c>
      <c r="K45" s="58" t="str">
        <f>'Серебро (ЦБ)'!$F$16</f>
        <v/>
      </c>
      <c r="M45" s="52" t="str">
        <f>'Платина (ЦБ)'!$E$16</f>
        <v>13.02.2023</v>
      </c>
      <c r="N45" s="58" t="str">
        <f>'Платина (ЦБ)'!$F$16</f>
        <v/>
      </c>
      <c r="P45" s="52" t="str">
        <f>'Палладий (ЦБ)'!$E$16</f>
        <v>13.02.2023</v>
      </c>
      <c r="Q45" s="58" t="str">
        <f>'Палладий (ЦБ)'!$F$16</f>
        <v/>
      </c>
      <c r="S45" s="52" t="str">
        <f>'Золото (KITCO-LME)'!$E$16</f>
        <v>13.02.2023</v>
      </c>
      <c r="T45" s="58" t="str">
        <f>'Золото (KITCO-LME)'!$F$16</f>
        <v/>
      </c>
      <c r="V45" s="52" t="str">
        <f>'Серебро (KITCO-LME)'!$E$16</f>
        <v>13.02.2023</v>
      </c>
      <c r="W45" s="58" t="str">
        <f>'Серебро (KITCO-LME)'!$F$16</f>
        <v/>
      </c>
      <c r="Y45" s="52" t="str">
        <f>'Алюминий (LME)'!$E$16</f>
        <v>13.02.2023</v>
      </c>
      <c r="Z45" s="58" t="str">
        <f>'Алюминий (LME)'!$F$16</f>
        <v/>
      </c>
      <c r="AB45" s="52" t="str">
        <f>'Никель (LME)'!$E$16</f>
        <v>13.02.2023</v>
      </c>
      <c r="AC45" s="58" t="str">
        <f>'Никель (LME)'!$F$16</f>
        <v/>
      </c>
      <c r="AE45" s="52" t="str">
        <f>'Свинец (LME)'!$E$16</f>
        <v>13.02.2023</v>
      </c>
      <c r="AF45" s="58" t="str">
        <f>'Свинец (LME)'!$F$16</f>
        <v/>
      </c>
      <c r="AH45" s="52" t="str">
        <f>'Медь (LME)'!$E$16</f>
        <v>13.02.2023</v>
      </c>
      <c r="AI45" s="58" t="str">
        <f>'Медь (LME)'!$F$16</f>
        <v/>
      </c>
      <c r="AK45" s="52" t="str">
        <f>'Цинк (LME)'!$E$16</f>
        <v>13.02.2023</v>
      </c>
      <c r="AL45" s="58" t="str">
        <f>'Цинк (LME)'!$F$16</f>
        <v/>
      </c>
      <c r="AO45" s="52" t="str">
        <f>Евро!$E$16</f>
        <v>13.02.2023</v>
      </c>
      <c r="AP45" s="58" t="str">
        <f>фунт!$F$16</f>
        <v>-</v>
      </c>
      <c r="AR45" s="52" t="str">
        <f>Евро!$E$16</f>
        <v>13.02.2023</v>
      </c>
      <c r="AS45" s="58" t="str">
        <f>'иена, ¥'!$F$16</f>
        <v>-</v>
      </c>
      <c r="AU45" s="52" t="str">
        <f>Евро!$E$16</f>
        <v>13.02.2023</v>
      </c>
      <c r="AV45" s="58" t="str">
        <f>'австр долл.'!$F$16</f>
        <v>-</v>
      </c>
      <c r="AX45" s="52" t="str">
        <f>Евро!$E$16</f>
        <v>13.02.2023</v>
      </c>
      <c r="AY45" s="58" t="str">
        <f>шв.фр.!$F$16</f>
        <v>-</v>
      </c>
      <c r="BA45" s="52" t="str">
        <f>Евро!$E$16</f>
        <v>13.02.2023</v>
      </c>
      <c r="BB45" s="58" t="str">
        <f>юань!$F$16</f>
        <v>-</v>
      </c>
      <c r="BD45" s="52" t="str">
        <f>Евро!$E$16</f>
        <v>13.02.2023</v>
      </c>
      <c r="BE45" s="58" t="str">
        <f>тенге!$F$16</f>
        <v>-</v>
      </c>
      <c r="BG45" s="52" t="str">
        <f>Евро!$E$16</f>
        <v>13.02.2023</v>
      </c>
      <c r="BH45" s="58" t="str">
        <f>'динар (крос-курс $)'!$F$16</f>
        <v/>
      </c>
      <c r="BJ45" s="52" t="str">
        <f>Евро!$E$16</f>
        <v>13.02.2023</v>
      </c>
      <c r="BK45" s="58" t="str">
        <f>'динар (крос-курс €)'!$F$16</f>
        <v/>
      </c>
    </row>
    <row r="46" spans="1:63" x14ac:dyDescent="0.25">
      <c r="A46" s="52" t="str">
        <f>Доллар!$E$17</f>
        <v>14.02.2023</v>
      </c>
      <c r="B46" s="58" t="str">
        <f>Доллар!$F$17</f>
        <v>-</v>
      </c>
      <c r="D46" s="52" t="str">
        <f>Евро!$E$17</f>
        <v>14.02.2023</v>
      </c>
      <c r="E46" s="58" t="str">
        <f>Евро!$F$17</f>
        <v>-</v>
      </c>
      <c r="G46" s="52" t="str">
        <f>'Золото (ЦБ)'!$E$17</f>
        <v>14.02.2023</v>
      </c>
      <c r="H46" s="58" t="str">
        <f>'Золото (ЦБ)'!$F$17</f>
        <v/>
      </c>
      <c r="J46" s="52" t="str">
        <f>'Серебро (ЦБ)'!$E$17</f>
        <v>14.02.2023</v>
      </c>
      <c r="K46" s="58" t="str">
        <f>'Серебро (ЦБ)'!$F$17</f>
        <v/>
      </c>
      <c r="M46" s="52" t="str">
        <f>'Платина (ЦБ)'!$E$17</f>
        <v>14.02.2023</v>
      </c>
      <c r="N46" s="58" t="str">
        <f>'Платина (ЦБ)'!$F$17</f>
        <v/>
      </c>
      <c r="P46" s="52" t="str">
        <f>'Палладий (ЦБ)'!$E$17</f>
        <v>14.02.2023</v>
      </c>
      <c r="Q46" s="58" t="str">
        <f>'Палладий (ЦБ)'!$F$17</f>
        <v/>
      </c>
      <c r="S46" s="52" t="str">
        <f>'Золото (KITCO-LME)'!$E$17</f>
        <v>14.02.2023</v>
      </c>
      <c r="T46" s="58" t="str">
        <f>'Золото (KITCO-LME)'!$F$17</f>
        <v/>
      </c>
      <c r="V46" s="52" t="str">
        <f>'Серебро (KITCO-LME)'!$E$17</f>
        <v>14.02.2023</v>
      </c>
      <c r="W46" s="58" t="str">
        <f>'Серебро (KITCO-LME)'!$F$17</f>
        <v/>
      </c>
      <c r="Y46" s="52" t="str">
        <f>'Алюминий (LME)'!$E$17</f>
        <v>14.02.2023</v>
      </c>
      <c r="Z46" s="58" t="str">
        <f>'Алюминий (LME)'!$F$17</f>
        <v/>
      </c>
      <c r="AB46" s="52" t="str">
        <f>'Никель (LME)'!$E$17</f>
        <v>14.02.2023</v>
      </c>
      <c r="AC46" s="58" t="str">
        <f>'Никель (LME)'!$F$17</f>
        <v/>
      </c>
      <c r="AE46" s="52" t="str">
        <f>'Свинец (LME)'!$E$17</f>
        <v>14.02.2023</v>
      </c>
      <c r="AF46" s="58" t="str">
        <f>'Свинец (LME)'!$F$17</f>
        <v/>
      </c>
      <c r="AH46" s="52" t="str">
        <f>'Медь (LME)'!$E$17</f>
        <v>14.02.2023</v>
      </c>
      <c r="AI46" s="58" t="str">
        <f>'Медь (LME)'!$F$17</f>
        <v/>
      </c>
      <c r="AK46" s="52" t="str">
        <f>'Цинк (LME)'!$E$17</f>
        <v>14.02.2023</v>
      </c>
      <c r="AL46" s="58" t="str">
        <f>'Цинк (LME)'!$F$17</f>
        <v/>
      </c>
      <c r="AO46" s="52" t="str">
        <f>Евро!$E$17</f>
        <v>14.02.2023</v>
      </c>
      <c r="AP46" s="58" t="str">
        <f>фунт!$F$17</f>
        <v>-</v>
      </c>
      <c r="AR46" s="52" t="str">
        <f>Евро!$E$17</f>
        <v>14.02.2023</v>
      </c>
      <c r="AS46" s="58" t="str">
        <f>'иена, ¥'!$F$17</f>
        <v>-</v>
      </c>
      <c r="AU46" s="52" t="str">
        <f>Евро!$E$17</f>
        <v>14.02.2023</v>
      </c>
      <c r="AV46" s="58" t="str">
        <f>'австр долл.'!$F$17</f>
        <v>-</v>
      </c>
      <c r="AX46" s="52" t="str">
        <f>Евро!$E$17</f>
        <v>14.02.2023</v>
      </c>
      <c r="AY46" s="58" t="str">
        <f>шв.фр.!$F$17</f>
        <v>-</v>
      </c>
      <c r="BA46" s="52" t="str">
        <f>Евро!$E$17</f>
        <v>14.02.2023</v>
      </c>
      <c r="BB46" s="58" t="str">
        <f>юань!$F$17</f>
        <v>-</v>
      </c>
      <c r="BD46" s="52" t="str">
        <f>Евро!$E$17</f>
        <v>14.02.2023</v>
      </c>
      <c r="BE46" s="58" t="str">
        <f>тенге!$F$17</f>
        <v>-</v>
      </c>
      <c r="BG46" s="52" t="str">
        <f>Евро!$E$17</f>
        <v>14.02.2023</v>
      </c>
      <c r="BH46" s="58" t="str">
        <f>'динар (крос-курс $)'!$F$17</f>
        <v/>
      </c>
      <c r="BJ46" s="52" t="str">
        <f>Евро!$E$17</f>
        <v>14.02.2023</v>
      </c>
      <c r="BK46" s="58" t="str">
        <f>'динар (крос-курс €)'!$F$17</f>
        <v/>
      </c>
    </row>
    <row r="47" spans="1:63" x14ac:dyDescent="0.25">
      <c r="A47" s="52" t="str">
        <f>Доллар!$E$18</f>
        <v>15.02.2023</v>
      </c>
      <c r="B47" s="58" t="str">
        <f>Доллар!$F$18</f>
        <v>-</v>
      </c>
      <c r="D47" s="52" t="str">
        <f>Евро!$E$18</f>
        <v>15.02.2023</v>
      </c>
      <c r="E47" s="58" t="str">
        <f>Евро!$F$18</f>
        <v>-</v>
      </c>
      <c r="G47" s="52" t="str">
        <f>'Золото (ЦБ)'!$E$18</f>
        <v>15.02.2023</v>
      </c>
      <c r="H47" s="58" t="str">
        <f>'Золото (ЦБ)'!$F$18</f>
        <v/>
      </c>
      <c r="J47" s="52" t="str">
        <f>'Серебро (ЦБ)'!$E$18</f>
        <v>15.02.2023</v>
      </c>
      <c r="K47" s="58" t="str">
        <f>'Серебро (ЦБ)'!$F$18</f>
        <v/>
      </c>
      <c r="M47" s="52" t="str">
        <f>'Платина (ЦБ)'!$E$18</f>
        <v>15.02.2023</v>
      </c>
      <c r="N47" s="58" t="str">
        <f>'Платина (ЦБ)'!$F$18</f>
        <v/>
      </c>
      <c r="P47" s="52" t="str">
        <f>'Палладий (ЦБ)'!$E$18</f>
        <v>15.02.2023</v>
      </c>
      <c r="Q47" s="58" t="str">
        <f>'Палладий (ЦБ)'!$F$18</f>
        <v/>
      </c>
      <c r="S47" s="52" t="str">
        <f>'Золото (KITCO-LME)'!$E$18</f>
        <v>15.02.2023</v>
      </c>
      <c r="T47" s="58" t="str">
        <f>'Золото (KITCO-LME)'!$F$18</f>
        <v/>
      </c>
      <c r="V47" s="52" t="str">
        <f>'Серебро (KITCO-LME)'!$E$18</f>
        <v>15.02.2023</v>
      </c>
      <c r="W47" s="58" t="str">
        <f>'Серебро (KITCO-LME)'!$F$18</f>
        <v/>
      </c>
      <c r="Y47" s="52" t="str">
        <f>'Алюминий (LME)'!$E$18</f>
        <v>15.02.2023</v>
      </c>
      <c r="Z47" s="58" t="str">
        <f>'Алюминий (LME)'!$F$18</f>
        <v/>
      </c>
      <c r="AB47" s="52" t="str">
        <f>'Никель (LME)'!$E$18</f>
        <v>15.02.2023</v>
      </c>
      <c r="AC47" s="58" t="str">
        <f>'Никель (LME)'!$F$18</f>
        <v/>
      </c>
      <c r="AE47" s="52" t="str">
        <f>'Свинец (LME)'!$E$18</f>
        <v>15.02.2023</v>
      </c>
      <c r="AF47" s="58" t="str">
        <f>'Свинец (LME)'!$F$18</f>
        <v/>
      </c>
      <c r="AH47" s="52" t="str">
        <f>'Медь (LME)'!$E$18</f>
        <v>15.02.2023</v>
      </c>
      <c r="AI47" s="58" t="str">
        <f>'Медь (LME)'!$F$18</f>
        <v/>
      </c>
      <c r="AK47" s="52" t="str">
        <f>'Цинк (LME)'!$E$18</f>
        <v>15.02.2023</v>
      </c>
      <c r="AL47" s="58" t="str">
        <f>'Цинк (LME)'!$F$18</f>
        <v/>
      </c>
      <c r="AO47" s="52" t="str">
        <f>Евро!$E$18</f>
        <v>15.02.2023</v>
      </c>
      <c r="AP47" s="58" t="str">
        <f>фунт!$F$18</f>
        <v>-</v>
      </c>
      <c r="AR47" s="52" t="str">
        <f>Евро!$E$18</f>
        <v>15.02.2023</v>
      </c>
      <c r="AS47" s="58" t="str">
        <f>'иена, ¥'!$F$18</f>
        <v>-</v>
      </c>
      <c r="AU47" s="52" t="str">
        <f>Евро!$E$18</f>
        <v>15.02.2023</v>
      </c>
      <c r="AV47" s="58" t="str">
        <f>'австр долл.'!$F$18</f>
        <v>-</v>
      </c>
      <c r="AX47" s="52" t="str">
        <f>Евро!$E$18</f>
        <v>15.02.2023</v>
      </c>
      <c r="AY47" s="58" t="str">
        <f>шв.фр.!$F$18</f>
        <v>-</v>
      </c>
      <c r="BA47" s="52" t="str">
        <f>Евро!$E$18</f>
        <v>15.02.2023</v>
      </c>
      <c r="BB47" s="58" t="str">
        <f>юань!$F$18</f>
        <v>-</v>
      </c>
      <c r="BD47" s="52" t="str">
        <f>Евро!$E$18</f>
        <v>15.02.2023</v>
      </c>
      <c r="BE47" s="58" t="str">
        <f>тенге!$F$18</f>
        <v>-</v>
      </c>
      <c r="BG47" s="52" t="str">
        <f>Евро!$E$18</f>
        <v>15.02.2023</v>
      </c>
      <c r="BH47" s="58" t="str">
        <f>'динар (крос-курс $)'!$F$18</f>
        <v/>
      </c>
      <c r="BJ47" s="52" t="str">
        <f>Евро!$E$18</f>
        <v>15.02.2023</v>
      </c>
      <c r="BK47" s="58" t="str">
        <f>'динар (крос-курс €)'!$F$18</f>
        <v/>
      </c>
    </row>
    <row r="48" spans="1:63" x14ac:dyDescent="0.25">
      <c r="A48" s="52" t="str">
        <f>Доллар!$E$19</f>
        <v>16.02.2023</v>
      </c>
      <c r="B48" s="58" t="str">
        <f>Доллар!$F$19</f>
        <v>-</v>
      </c>
      <c r="D48" s="52" t="str">
        <f>Евро!$E$19</f>
        <v>16.02.2023</v>
      </c>
      <c r="E48" s="58" t="str">
        <f>Евро!$F$19</f>
        <v>-</v>
      </c>
      <c r="G48" s="52" t="str">
        <f>'Золото (ЦБ)'!$E$19</f>
        <v>16.02.2023</v>
      </c>
      <c r="H48" s="58" t="str">
        <f>'Золото (ЦБ)'!$F$19</f>
        <v/>
      </c>
      <c r="J48" s="52" t="str">
        <f>'Серебро (ЦБ)'!$E$19</f>
        <v>16.02.2023</v>
      </c>
      <c r="K48" s="58" t="str">
        <f>'Серебро (ЦБ)'!$F$19</f>
        <v/>
      </c>
      <c r="M48" s="52" t="str">
        <f>'Платина (ЦБ)'!$E$19</f>
        <v>16.02.2023</v>
      </c>
      <c r="N48" s="58" t="str">
        <f>'Платина (ЦБ)'!$F$19</f>
        <v/>
      </c>
      <c r="P48" s="52" t="str">
        <f>'Палладий (ЦБ)'!$E$19</f>
        <v>16.02.2023</v>
      </c>
      <c r="Q48" s="58" t="str">
        <f>'Палладий (ЦБ)'!$F$19</f>
        <v/>
      </c>
      <c r="S48" s="52" t="str">
        <f>'Золото (KITCO-LME)'!$E$19</f>
        <v>16.02.2023</v>
      </c>
      <c r="T48" s="58" t="str">
        <f>'Золото (KITCO-LME)'!$F$19</f>
        <v/>
      </c>
      <c r="V48" s="52" t="str">
        <f>'Серебро (KITCO-LME)'!$E$19</f>
        <v>16.02.2023</v>
      </c>
      <c r="W48" s="58" t="str">
        <f>'Серебро (KITCO-LME)'!$F$19</f>
        <v/>
      </c>
      <c r="Y48" s="52" t="str">
        <f>'Алюминий (LME)'!$E$19</f>
        <v>16.02.2023</v>
      </c>
      <c r="Z48" s="58" t="str">
        <f>'Алюминий (LME)'!$F$19</f>
        <v/>
      </c>
      <c r="AB48" s="52" t="str">
        <f>'Никель (LME)'!$E$19</f>
        <v>16.02.2023</v>
      </c>
      <c r="AC48" s="58" t="str">
        <f>'Никель (LME)'!$F$19</f>
        <v/>
      </c>
      <c r="AE48" s="52" t="str">
        <f>'Свинец (LME)'!$E$19</f>
        <v>16.02.2023</v>
      </c>
      <c r="AF48" s="58" t="str">
        <f>'Свинец (LME)'!$F$19</f>
        <v/>
      </c>
      <c r="AH48" s="52" t="str">
        <f>'Медь (LME)'!$E$19</f>
        <v>16.02.2023</v>
      </c>
      <c r="AI48" s="58" t="str">
        <f>'Медь (LME)'!$F$19</f>
        <v/>
      </c>
      <c r="AK48" s="52" t="str">
        <f>'Цинк (LME)'!$E$19</f>
        <v>16.02.2023</v>
      </c>
      <c r="AL48" s="58" t="str">
        <f>'Цинк (LME)'!$F$19</f>
        <v/>
      </c>
      <c r="AO48" s="52" t="str">
        <f>Евро!$E$19</f>
        <v>16.02.2023</v>
      </c>
      <c r="AP48" s="58" t="str">
        <f>фунт!$F$19</f>
        <v>-</v>
      </c>
      <c r="AR48" s="52" t="str">
        <f>Евро!$E$19</f>
        <v>16.02.2023</v>
      </c>
      <c r="AS48" s="58" t="str">
        <f>'иена, ¥'!$F$19</f>
        <v>-</v>
      </c>
      <c r="AU48" s="52" t="str">
        <f>Евро!$E$19</f>
        <v>16.02.2023</v>
      </c>
      <c r="AV48" s="58" t="str">
        <f>'австр долл.'!$F$19</f>
        <v>-</v>
      </c>
      <c r="AX48" s="52" t="str">
        <f>Евро!$E$19</f>
        <v>16.02.2023</v>
      </c>
      <c r="AY48" s="58" t="str">
        <f>шв.фр.!$F$19</f>
        <v>-</v>
      </c>
      <c r="BA48" s="52" t="str">
        <f>Евро!$E$19</f>
        <v>16.02.2023</v>
      </c>
      <c r="BB48" s="58" t="str">
        <f>юань!$F$19</f>
        <v>-</v>
      </c>
      <c r="BD48" s="52" t="str">
        <f>Евро!$E$19</f>
        <v>16.02.2023</v>
      </c>
      <c r="BE48" s="58" t="str">
        <f>тенге!$F$19</f>
        <v>-</v>
      </c>
      <c r="BG48" s="52" t="str">
        <f>Евро!$E$19</f>
        <v>16.02.2023</v>
      </c>
      <c r="BH48" s="58" t="str">
        <f>'динар (крос-курс $)'!$F$19</f>
        <v/>
      </c>
      <c r="BJ48" s="52" t="str">
        <f>Евро!$E$19</f>
        <v>16.02.2023</v>
      </c>
      <c r="BK48" s="58" t="str">
        <f>'динар (крос-курс €)'!$F$19</f>
        <v/>
      </c>
    </row>
    <row r="49" spans="1:63" x14ac:dyDescent="0.25">
      <c r="A49" s="52" t="str">
        <f>Доллар!$E$20</f>
        <v>17.02.2023</v>
      </c>
      <c r="B49" s="58" t="str">
        <f>Доллар!$F$20</f>
        <v>-</v>
      </c>
      <c r="D49" s="52" t="str">
        <f>Евро!$E$20</f>
        <v>17.02.2023</v>
      </c>
      <c r="E49" s="58" t="str">
        <f>Евро!$F$20</f>
        <v>-</v>
      </c>
      <c r="G49" s="52" t="str">
        <f>'Золото (ЦБ)'!$E$20</f>
        <v>17.02.2023</v>
      </c>
      <c r="H49" s="58" t="str">
        <f>'Золото (ЦБ)'!$F$20</f>
        <v/>
      </c>
      <c r="J49" s="52" t="str">
        <f>'Серебро (ЦБ)'!$E$20</f>
        <v>17.02.2023</v>
      </c>
      <c r="K49" s="58" t="str">
        <f>'Серебро (ЦБ)'!$F$20</f>
        <v/>
      </c>
      <c r="M49" s="52" t="str">
        <f>'Платина (ЦБ)'!$E$20</f>
        <v>17.02.2023</v>
      </c>
      <c r="N49" s="58" t="str">
        <f>'Платина (ЦБ)'!$F$20</f>
        <v/>
      </c>
      <c r="P49" s="52" t="str">
        <f>'Палладий (ЦБ)'!$E$20</f>
        <v>17.02.2023</v>
      </c>
      <c r="Q49" s="58" t="str">
        <f>'Палладий (ЦБ)'!$F$20</f>
        <v/>
      </c>
      <c r="S49" s="52" t="str">
        <f>'Золото (KITCO-LME)'!$E$20</f>
        <v>17.02.2023</v>
      </c>
      <c r="T49" s="58" t="str">
        <f>'Золото (KITCO-LME)'!$F$20</f>
        <v/>
      </c>
      <c r="V49" s="52" t="str">
        <f>'Серебро (KITCO-LME)'!$E$20</f>
        <v>17.02.2023</v>
      </c>
      <c r="W49" s="58" t="str">
        <f>'Серебро (KITCO-LME)'!$F$20</f>
        <v/>
      </c>
      <c r="Y49" s="52" t="str">
        <f>'Алюминий (LME)'!$E$20</f>
        <v>17.02.2023</v>
      </c>
      <c r="Z49" s="58" t="str">
        <f>'Алюминий (LME)'!$F$20</f>
        <v/>
      </c>
      <c r="AB49" s="52" t="str">
        <f>'Никель (LME)'!$E$20</f>
        <v>17.02.2023</v>
      </c>
      <c r="AC49" s="58" t="str">
        <f>'Никель (LME)'!$F$20</f>
        <v/>
      </c>
      <c r="AE49" s="52" t="str">
        <f>'Свинец (LME)'!$E$20</f>
        <v>17.02.2023</v>
      </c>
      <c r="AF49" s="58" t="str">
        <f>'Свинец (LME)'!$F$20</f>
        <v/>
      </c>
      <c r="AH49" s="52" t="str">
        <f>'Медь (LME)'!$E$20</f>
        <v>17.02.2023</v>
      </c>
      <c r="AI49" s="58" t="str">
        <f>'Медь (LME)'!$F$20</f>
        <v/>
      </c>
      <c r="AK49" s="52" t="str">
        <f>'Цинк (LME)'!$E$20</f>
        <v>17.02.2023</v>
      </c>
      <c r="AL49" s="58" t="str">
        <f>'Цинк (LME)'!$F$20</f>
        <v/>
      </c>
      <c r="AO49" s="52" t="str">
        <f>Евро!$E$20</f>
        <v>17.02.2023</v>
      </c>
      <c r="AP49" s="58" t="str">
        <f>фунт!$F$20</f>
        <v>-</v>
      </c>
      <c r="AR49" s="52" t="str">
        <f>Евро!$E$20</f>
        <v>17.02.2023</v>
      </c>
      <c r="AS49" s="58" t="str">
        <f>'иена, ¥'!$F$20</f>
        <v>-</v>
      </c>
      <c r="AU49" s="52" t="str">
        <f>Евро!$E$20</f>
        <v>17.02.2023</v>
      </c>
      <c r="AV49" s="58" t="str">
        <f>'австр долл.'!$F$20</f>
        <v>-</v>
      </c>
      <c r="AX49" s="52" t="str">
        <f>Евро!$E$20</f>
        <v>17.02.2023</v>
      </c>
      <c r="AY49" s="58" t="str">
        <f>шв.фр.!$F$20</f>
        <v>-</v>
      </c>
      <c r="BA49" s="52" t="str">
        <f>Евро!$E$20</f>
        <v>17.02.2023</v>
      </c>
      <c r="BB49" s="58" t="str">
        <f>юань!$F$20</f>
        <v>-</v>
      </c>
      <c r="BD49" s="52" t="str">
        <f>Евро!$E$20</f>
        <v>17.02.2023</v>
      </c>
      <c r="BE49" s="58" t="str">
        <f>тенге!$F$20</f>
        <v>-</v>
      </c>
      <c r="BG49" s="52" t="str">
        <f>Евро!$E$20</f>
        <v>17.02.2023</v>
      </c>
      <c r="BH49" s="58" t="str">
        <f>'динар (крос-курс $)'!$F$20</f>
        <v/>
      </c>
      <c r="BJ49" s="52" t="str">
        <f>Евро!$E$20</f>
        <v>17.02.2023</v>
      </c>
      <c r="BK49" s="58" t="str">
        <f>'динар (крос-курс €)'!$F$20</f>
        <v/>
      </c>
    </row>
    <row r="50" spans="1:63" x14ac:dyDescent="0.25">
      <c r="A50" s="52" t="str">
        <f>Доллар!$E$21</f>
        <v>18.02.2023</v>
      </c>
      <c r="B50" s="58" t="str">
        <f>Доллар!$F$21</f>
        <v>-</v>
      </c>
      <c r="D50" s="52" t="str">
        <f>Евро!$E$21</f>
        <v>18.02.2023</v>
      </c>
      <c r="E50" s="58" t="str">
        <f>Евро!$F$21</f>
        <v>-</v>
      </c>
      <c r="G50" s="52" t="str">
        <f>'Золото (ЦБ)'!$E$21</f>
        <v>18.02.2023</v>
      </c>
      <c r="H50" s="58" t="str">
        <f>'Золото (ЦБ)'!$F$21</f>
        <v/>
      </c>
      <c r="J50" s="52" t="str">
        <f>'Серебро (ЦБ)'!$E$21</f>
        <v>18.02.2023</v>
      </c>
      <c r="K50" s="58" t="str">
        <f>'Серебро (ЦБ)'!$F$21</f>
        <v/>
      </c>
      <c r="M50" s="52" t="str">
        <f>'Платина (ЦБ)'!$E$21</f>
        <v>18.02.2023</v>
      </c>
      <c r="N50" s="58" t="str">
        <f>'Платина (ЦБ)'!$F$21</f>
        <v/>
      </c>
      <c r="P50" s="52" t="str">
        <f>'Палладий (ЦБ)'!$E$21</f>
        <v>18.02.2023</v>
      </c>
      <c r="Q50" s="58" t="str">
        <f>'Палладий (ЦБ)'!$F$21</f>
        <v/>
      </c>
      <c r="S50" s="52" t="str">
        <f>'Золото (KITCO-LME)'!$E$21</f>
        <v>18.02.2023</v>
      </c>
      <c r="T50" s="58" t="str">
        <f>'Золото (KITCO-LME)'!$F$21</f>
        <v/>
      </c>
      <c r="V50" s="52" t="str">
        <f>'Серебро (KITCO-LME)'!$E$21</f>
        <v>18.02.2023</v>
      </c>
      <c r="W50" s="58" t="str">
        <f>'Серебро (KITCO-LME)'!$F$21</f>
        <v/>
      </c>
      <c r="Y50" s="52" t="str">
        <f>'Алюминий (LME)'!$E$21</f>
        <v>18.02.2023</v>
      </c>
      <c r="Z50" s="58" t="str">
        <f>'Алюминий (LME)'!$F$21</f>
        <v/>
      </c>
      <c r="AB50" s="52" t="str">
        <f>'Никель (LME)'!$E$21</f>
        <v>18.02.2023</v>
      </c>
      <c r="AC50" s="58" t="str">
        <f>'Никель (LME)'!$F$21</f>
        <v/>
      </c>
      <c r="AE50" s="52" t="str">
        <f>'Свинец (LME)'!$E$21</f>
        <v>18.02.2023</v>
      </c>
      <c r="AF50" s="58" t="str">
        <f>'Свинец (LME)'!$F$21</f>
        <v/>
      </c>
      <c r="AH50" s="52" t="str">
        <f>'Медь (LME)'!$E$21</f>
        <v>18.02.2023</v>
      </c>
      <c r="AI50" s="58" t="str">
        <f>'Медь (LME)'!$F$21</f>
        <v/>
      </c>
      <c r="AK50" s="52" t="str">
        <f>'Цинк (LME)'!$E$21</f>
        <v>18.02.2023</v>
      </c>
      <c r="AL50" s="58" t="str">
        <f>'Цинк (LME)'!$F$21</f>
        <v/>
      </c>
      <c r="AO50" s="52" t="str">
        <f>Евро!$E$21</f>
        <v>18.02.2023</v>
      </c>
      <c r="AP50" s="58" t="str">
        <f>фунт!$F$21</f>
        <v>-</v>
      </c>
      <c r="AR50" s="52" t="str">
        <f>Евро!$E$21</f>
        <v>18.02.2023</v>
      </c>
      <c r="AS50" s="58" t="str">
        <f>'иена, ¥'!$F$21</f>
        <v>-</v>
      </c>
      <c r="AU50" s="52" t="str">
        <f>Евро!$E$21</f>
        <v>18.02.2023</v>
      </c>
      <c r="AV50" s="58" t="str">
        <f>'австр долл.'!$F$21</f>
        <v>-</v>
      </c>
      <c r="AX50" s="52" t="str">
        <f>Евро!$E$21</f>
        <v>18.02.2023</v>
      </c>
      <c r="AY50" s="58" t="str">
        <f>шв.фр.!$F$21</f>
        <v>-</v>
      </c>
      <c r="BA50" s="52" t="str">
        <f>Евро!$E$21</f>
        <v>18.02.2023</v>
      </c>
      <c r="BB50" s="58" t="str">
        <f>юань!$F$21</f>
        <v>-</v>
      </c>
      <c r="BD50" s="52" t="str">
        <f>Евро!$E$21</f>
        <v>18.02.2023</v>
      </c>
      <c r="BE50" s="58" t="str">
        <f>тенге!$F$21</f>
        <v>-</v>
      </c>
      <c r="BG50" s="52" t="str">
        <f>Евро!$E$21</f>
        <v>18.02.2023</v>
      </c>
      <c r="BH50" s="58" t="str">
        <f>'динар (крос-курс $)'!$F$21</f>
        <v/>
      </c>
      <c r="BJ50" s="52" t="str">
        <f>Евро!$E$21</f>
        <v>18.02.2023</v>
      </c>
      <c r="BK50" s="58" t="str">
        <f>'динар (крос-курс €)'!$F$21</f>
        <v/>
      </c>
    </row>
    <row r="51" spans="1:63" x14ac:dyDescent="0.25">
      <c r="A51" s="52" t="str">
        <f>Доллар!$E$22</f>
        <v>19.02.2023</v>
      </c>
      <c r="B51" s="58" t="str">
        <f>Доллар!$F$22</f>
        <v>-</v>
      </c>
      <c r="D51" s="52" t="str">
        <f>Евро!$E$22</f>
        <v>19.02.2023</v>
      </c>
      <c r="E51" s="58" t="str">
        <f>Евро!$F$22</f>
        <v>-</v>
      </c>
      <c r="G51" s="52" t="str">
        <f>'Золото (ЦБ)'!$E$22</f>
        <v>19.02.2023</v>
      </c>
      <c r="H51" s="58" t="str">
        <f>'Золото (ЦБ)'!$F$22</f>
        <v/>
      </c>
      <c r="J51" s="52" t="str">
        <f>'Серебро (ЦБ)'!$E$22</f>
        <v>19.02.2023</v>
      </c>
      <c r="K51" s="58" t="str">
        <f>'Серебро (ЦБ)'!$F$22</f>
        <v/>
      </c>
      <c r="M51" s="52" t="str">
        <f>'Платина (ЦБ)'!$E$22</f>
        <v>19.02.2023</v>
      </c>
      <c r="N51" s="58" t="str">
        <f>'Платина (ЦБ)'!$F$22</f>
        <v/>
      </c>
      <c r="P51" s="52" t="str">
        <f>'Палладий (ЦБ)'!$E$22</f>
        <v>19.02.2023</v>
      </c>
      <c r="Q51" s="58" t="str">
        <f>'Палладий (ЦБ)'!$F$22</f>
        <v/>
      </c>
      <c r="S51" s="52" t="str">
        <f>'Золото (KITCO-LME)'!$E$22</f>
        <v>19.02.2023</v>
      </c>
      <c r="T51" s="58" t="str">
        <f>'Золото (KITCO-LME)'!$F$22</f>
        <v/>
      </c>
      <c r="V51" s="52" t="str">
        <f>'Серебро (KITCO-LME)'!$E$22</f>
        <v>19.02.2023</v>
      </c>
      <c r="W51" s="58" t="str">
        <f>'Серебро (KITCO-LME)'!$F$22</f>
        <v/>
      </c>
      <c r="Y51" s="52" t="str">
        <f>'Алюминий (LME)'!$E$22</f>
        <v>19.02.2023</v>
      </c>
      <c r="Z51" s="58" t="str">
        <f>'Алюминий (LME)'!$F$22</f>
        <v/>
      </c>
      <c r="AB51" s="52" t="str">
        <f>'Никель (LME)'!$E$22</f>
        <v>19.02.2023</v>
      </c>
      <c r="AC51" s="58" t="str">
        <f>'Никель (LME)'!$F$22</f>
        <v/>
      </c>
      <c r="AE51" s="52" t="str">
        <f>'Свинец (LME)'!$E$22</f>
        <v>19.02.2023</v>
      </c>
      <c r="AF51" s="58" t="str">
        <f>'Свинец (LME)'!$F$22</f>
        <v/>
      </c>
      <c r="AH51" s="52" t="str">
        <f>'Медь (LME)'!$E$22</f>
        <v>19.02.2023</v>
      </c>
      <c r="AI51" s="58" t="str">
        <f>'Медь (LME)'!$F$22</f>
        <v/>
      </c>
      <c r="AK51" s="52" t="str">
        <f>'Цинк (LME)'!$E$22</f>
        <v>19.02.2023</v>
      </c>
      <c r="AL51" s="58" t="str">
        <f>'Цинк (LME)'!$F$22</f>
        <v/>
      </c>
      <c r="AO51" s="52" t="str">
        <f>Евро!$E$22</f>
        <v>19.02.2023</v>
      </c>
      <c r="AP51" s="58" t="str">
        <f>фунт!$F$22</f>
        <v>-</v>
      </c>
      <c r="AR51" s="52" t="str">
        <f>Евро!$E$22</f>
        <v>19.02.2023</v>
      </c>
      <c r="AS51" s="58" t="str">
        <f>'иена, ¥'!$F$22</f>
        <v>-</v>
      </c>
      <c r="AU51" s="52" t="str">
        <f>Евро!$E$22</f>
        <v>19.02.2023</v>
      </c>
      <c r="AV51" s="58" t="str">
        <f>'австр долл.'!$F$22</f>
        <v>-</v>
      </c>
      <c r="AX51" s="52" t="str">
        <f>Евро!$E$22</f>
        <v>19.02.2023</v>
      </c>
      <c r="AY51" s="58" t="str">
        <f>шв.фр.!$F$22</f>
        <v>-</v>
      </c>
      <c r="BA51" s="52" t="str">
        <f>Евро!$E$22</f>
        <v>19.02.2023</v>
      </c>
      <c r="BB51" s="58" t="str">
        <f>юань!$F$22</f>
        <v>-</v>
      </c>
      <c r="BD51" s="52" t="str">
        <f>Евро!$E$22</f>
        <v>19.02.2023</v>
      </c>
      <c r="BE51" s="58" t="str">
        <f>тенге!$F$22</f>
        <v>-</v>
      </c>
      <c r="BG51" s="52" t="str">
        <f>Евро!$E$22</f>
        <v>19.02.2023</v>
      </c>
      <c r="BH51" s="58" t="str">
        <f>'динар (крос-курс $)'!$F$22</f>
        <v/>
      </c>
      <c r="BJ51" s="52" t="str">
        <f>Евро!$E$22</f>
        <v>19.02.2023</v>
      </c>
      <c r="BK51" s="58" t="str">
        <f>'динар (крос-курс €)'!$F$22</f>
        <v/>
      </c>
    </row>
    <row r="52" spans="1:63" x14ac:dyDescent="0.25">
      <c r="A52" s="52" t="str">
        <f>Доллар!$E$23</f>
        <v>20.02.2023</v>
      </c>
      <c r="B52" s="58" t="str">
        <f>Доллар!$F$23</f>
        <v>-</v>
      </c>
      <c r="D52" s="52" t="str">
        <f>Евро!$E$23</f>
        <v>20.02.2023</v>
      </c>
      <c r="E52" s="58" t="str">
        <f>Евро!$F$23</f>
        <v>-</v>
      </c>
      <c r="G52" s="52" t="str">
        <f>'Золото (ЦБ)'!$E$23</f>
        <v>20.02.2023</v>
      </c>
      <c r="H52" s="58" t="str">
        <f>'Золото (ЦБ)'!$F$23</f>
        <v/>
      </c>
      <c r="J52" s="52" t="str">
        <f>'Серебро (ЦБ)'!$E$23</f>
        <v>20.02.2023</v>
      </c>
      <c r="K52" s="58" t="str">
        <f>'Серебро (ЦБ)'!$F$23</f>
        <v/>
      </c>
      <c r="M52" s="52" t="str">
        <f>'Платина (ЦБ)'!$E$23</f>
        <v>20.02.2023</v>
      </c>
      <c r="N52" s="58" t="str">
        <f>'Платина (ЦБ)'!$F$23</f>
        <v/>
      </c>
      <c r="P52" s="52" t="str">
        <f>'Палладий (ЦБ)'!$E$23</f>
        <v>20.02.2023</v>
      </c>
      <c r="Q52" s="58" t="str">
        <f>'Палладий (ЦБ)'!$F$23</f>
        <v/>
      </c>
      <c r="S52" s="52" t="str">
        <f>'Золото (KITCO-LME)'!$E$23</f>
        <v>20.02.2023</v>
      </c>
      <c r="T52" s="58" t="str">
        <f>'Золото (KITCO-LME)'!$F$23</f>
        <v/>
      </c>
      <c r="V52" s="52" t="str">
        <f>'Серебро (KITCO-LME)'!$E$23</f>
        <v>20.02.2023</v>
      </c>
      <c r="W52" s="58" t="str">
        <f>'Серебро (KITCO-LME)'!$F$23</f>
        <v/>
      </c>
      <c r="Y52" s="52" t="str">
        <f>'Алюминий (LME)'!$E$23</f>
        <v>20.02.2023</v>
      </c>
      <c r="Z52" s="58" t="str">
        <f>'Алюминий (LME)'!$F$23</f>
        <v/>
      </c>
      <c r="AB52" s="52" t="str">
        <f>'Никель (LME)'!$E$23</f>
        <v>20.02.2023</v>
      </c>
      <c r="AC52" s="58" t="str">
        <f>'Никель (LME)'!$F$23</f>
        <v/>
      </c>
      <c r="AE52" s="52" t="str">
        <f>'Свинец (LME)'!$E$23</f>
        <v>20.02.2023</v>
      </c>
      <c r="AF52" s="58" t="str">
        <f>'Свинец (LME)'!$F$23</f>
        <v/>
      </c>
      <c r="AH52" s="52" t="str">
        <f>'Медь (LME)'!$E$23</f>
        <v>20.02.2023</v>
      </c>
      <c r="AI52" s="58" t="str">
        <f>'Медь (LME)'!$F$23</f>
        <v/>
      </c>
      <c r="AK52" s="52" t="str">
        <f>'Цинк (LME)'!$E$23</f>
        <v>20.02.2023</v>
      </c>
      <c r="AL52" s="58" t="str">
        <f>'Цинк (LME)'!$F$23</f>
        <v/>
      </c>
      <c r="AO52" s="52" t="str">
        <f>Евро!$E$23</f>
        <v>20.02.2023</v>
      </c>
      <c r="AP52" s="58" t="str">
        <f>фунт!$F$23</f>
        <v>-</v>
      </c>
      <c r="AR52" s="52" t="str">
        <f>Евро!$E$23</f>
        <v>20.02.2023</v>
      </c>
      <c r="AS52" s="58" t="str">
        <f>'иена, ¥'!$F$23</f>
        <v>-</v>
      </c>
      <c r="AU52" s="52" t="str">
        <f>Евро!$E$23</f>
        <v>20.02.2023</v>
      </c>
      <c r="AV52" s="58" t="str">
        <f>'австр долл.'!$F$23</f>
        <v>-</v>
      </c>
      <c r="AX52" s="52" t="str">
        <f>Евро!$E$23</f>
        <v>20.02.2023</v>
      </c>
      <c r="AY52" s="58" t="str">
        <f>шв.фр.!$F$23</f>
        <v>-</v>
      </c>
      <c r="BA52" s="52" t="str">
        <f>Евро!$E$23</f>
        <v>20.02.2023</v>
      </c>
      <c r="BB52" s="58" t="str">
        <f>юань!$F$23</f>
        <v>-</v>
      </c>
      <c r="BD52" s="52" t="str">
        <f>Евро!$E$23</f>
        <v>20.02.2023</v>
      </c>
      <c r="BE52" s="58" t="str">
        <f>тенге!$F$23</f>
        <v>-</v>
      </c>
      <c r="BG52" s="52" t="str">
        <f>Евро!$E$23</f>
        <v>20.02.2023</v>
      </c>
      <c r="BH52" s="58" t="str">
        <f>'динар (крос-курс $)'!$F$23</f>
        <v/>
      </c>
      <c r="BJ52" s="52" t="str">
        <f>Евро!$E$23</f>
        <v>20.02.2023</v>
      </c>
      <c r="BK52" s="58" t="str">
        <f>'динар (крос-курс €)'!$F$23</f>
        <v/>
      </c>
    </row>
    <row r="53" spans="1:63" x14ac:dyDescent="0.25">
      <c r="A53" s="52" t="str">
        <f>Доллар!$E$24</f>
        <v>21.02.2023</v>
      </c>
      <c r="B53" s="58" t="str">
        <f>Доллар!$F$24</f>
        <v>-</v>
      </c>
      <c r="D53" s="52" t="str">
        <f>Евро!$E$24</f>
        <v>21.02.2023</v>
      </c>
      <c r="E53" s="58" t="str">
        <f>Евро!$F$24</f>
        <v>-</v>
      </c>
      <c r="G53" s="52" t="str">
        <f>'Золото (ЦБ)'!$E$24</f>
        <v>21.02.2023</v>
      </c>
      <c r="H53" s="58" t="str">
        <f>'Золото (ЦБ)'!$F$24</f>
        <v/>
      </c>
      <c r="J53" s="52" t="str">
        <f>'Серебро (ЦБ)'!$E$24</f>
        <v>21.02.2023</v>
      </c>
      <c r="K53" s="58" t="str">
        <f>'Серебро (ЦБ)'!$F$24</f>
        <v/>
      </c>
      <c r="M53" s="52" t="str">
        <f>'Платина (ЦБ)'!$E$24</f>
        <v>21.02.2023</v>
      </c>
      <c r="N53" s="58" t="str">
        <f>'Платина (ЦБ)'!$F$24</f>
        <v/>
      </c>
      <c r="P53" s="52" t="str">
        <f>'Палладий (ЦБ)'!$E$24</f>
        <v>21.02.2023</v>
      </c>
      <c r="Q53" s="58" t="str">
        <f>'Палладий (ЦБ)'!$F$24</f>
        <v/>
      </c>
      <c r="S53" s="52" t="str">
        <f>'Золото (KITCO-LME)'!$E$24</f>
        <v>21.02.2023</v>
      </c>
      <c r="T53" s="58" t="str">
        <f>'Золото (KITCO-LME)'!$F$24</f>
        <v/>
      </c>
      <c r="V53" s="52" t="str">
        <f>'Серебро (KITCO-LME)'!$E$24</f>
        <v>21.02.2023</v>
      </c>
      <c r="W53" s="58" t="str">
        <f>'Серебро (KITCO-LME)'!$F$24</f>
        <v/>
      </c>
      <c r="Y53" s="52" t="str">
        <f>'Алюминий (LME)'!$E$24</f>
        <v>21.02.2023</v>
      </c>
      <c r="Z53" s="58" t="str">
        <f>'Алюминий (LME)'!$F$24</f>
        <v/>
      </c>
      <c r="AB53" s="52" t="str">
        <f>'Никель (LME)'!$E$24</f>
        <v>21.02.2023</v>
      </c>
      <c r="AC53" s="58" t="str">
        <f>'Никель (LME)'!$F$24</f>
        <v/>
      </c>
      <c r="AE53" s="52" t="str">
        <f>'Свинец (LME)'!$E$24</f>
        <v>21.02.2023</v>
      </c>
      <c r="AF53" s="58" t="str">
        <f>'Свинец (LME)'!$F$24</f>
        <v/>
      </c>
      <c r="AH53" s="52" t="str">
        <f>'Медь (LME)'!$E$24</f>
        <v>21.02.2023</v>
      </c>
      <c r="AI53" s="58" t="str">
        <f>'Медь (LME)'!$F$24</f>
        <v/>
      </c>
      <c r="AK53" s="52" t="str">
        <f>'Цинк (LME)'!$E$24</f>
        <v>21.02.2023</v>
      </c>
      <c r="AL53" s="58" t="str">
        <f>'Цинк (LME)'!$F$24</f>
        <v/>
      </c>
      <c r="AO53" s="52" t="str">
        <f>Евро!$E$24</f>
        <v>21.02.2023</v>
      </c>
      <c r="AP53" s="58" t="str">
        <f>фунт!$F$24</f>
        <v>-</v>
      </c>
      <c r="AR53" s="52" t="str">
        <f>Евро!$E$24</f>
        <v>21.02.2023</v>
      </c>
      <c r="AS53" s="58" t="str">
        <f>'иена, ¥'!$F$24</f>
        <v>-</v>
      </c>
      <c r="AU53" s="52" t="str">
        <f>Евро!$E$24</f>
        <v>21.02.2023</v>
      </c>
      <c r="AV53" s="58" t="str">
        <f>'австр долл.'!$F$24</f>
        <v>-</v>
      </c>
      <c r="AX53" s="52" t="str">
        <f>Евро!$E$24</f>
        <v>21.02.2023</v>
      </c>
      <c r="AY53" s="58" t="str">
        <f>шв.фр.!$F$24</f>
        <v>-</v>
      </c>
      <c r="BA53" s="52" t="str">
        <f>Евро!$E$24</f>
        <v>21.02.2023</v>
      </c>
      <c r="BB53" s="58" t="str">
        <f>юань!$F$24</f>
        <v>-</v>
      </c>
      <c r="BD53" s="52" t="str">
        <f>Евро!$E$24</f>
        <v>21.02.2023</v>
      </c>
      <c r="BE53" s="58" t="str">
        <f>тенге!$F$24</f>
        <v>-</v>
      </c>
      <c r="BG53" s="52" t="str">
        <f>Евро!$E$24</f>
        <v>21.02.2023</v>
      </c>
      <c r="BH53" s="58" t="str">
        <f>'динар (крос-курс $)'!$F$24</f>
        <v/>
      </c>
      <c r="BJ53" s="52" t="str">
        <f>Евро!$E$24</f>
        <v>21.02.2023</v>
      </c>
      <c r="BK53" s="58" t="str">
        <f>'динар (крос-курс €)'!$F$24</f>
        <v/>
      </c>
    </row>
    <row r="54" spans="1:63" x14ac:dyDescent="0.25">
      <c r="A54" s="52" t="str">
        <f>Доллар!$E$25</f>
        <v>22.02.2023</v>
      </c>
      <c r="B54" s="58" t="str">
        <f>Доллар!$F$25</f>
        <v>-</v>
      </c>
      <c r="D54" s="52" t="str">
        <f>Евро!$E$25</f>
        <v>22.02.2023</v>
      </c>
      <c r="E54" s="58" t="str">
        <f>Евро!$F$25</f>
        <v>-</v>
      </c>
      <c r="G54" s="52" t="str">
        <f>'Золото (ЦБ)'!$E$25</f>
        <v>22.02.2023</v>
      </c>
      <c r="H54" s="58" t="str">
        <f>'Золото (ЦБ)'!$F$25</f>
        <v/>
      </c>
      <c r="J54" s="52" t="str">
        <f>'Серебро (ЦБ)'!$E$25</f>
        <v>22.02.2023</v>
      </c>
      <c r="K54" s="58" t="str">
        <f>'Серебро (ЦБ)'!$F$25</f>
        <v/>
      </c>
      <c r="M54" s="52" t="str">
        <f>'Платина (ЦБ)'!$E$25</f>
        <v>22.02.2023</v>
      </c>
      <c r="N54" s="58" t="str">
        <f>'Платина (ЦБ)'!$F$25</f>
        <v/>
      </c>
      <c r="P54" s="52" t="str">
        <f>'Палладий (ЦБ)'!$E$25</f>
        <v>22.02.2023</v>
      </c>
      <c r="Q54" s="58" t="str">
        <f>'Палладий (ЦБ)'!$F$25</f>
        <v/>
      </c>
      <c r="S54" s="52" t="str">
        <f>'Золото (KITCO-LME)'!$E$25</f>
        <v>22.02.2023</v>
      </c>
      <c r="T54" s="58" t="str">
        <f>'Золото (KITCO-LME)'!$F$25</f>
        <v/>
      </c>
      <c r="V54" s="52" t="str">
        <f>'Серебро (KITCO-LME)'!$E$25</f>
        <v>22.02.2023</v>
      </c>
      <c r="W54" s="58" t="str">
        <f>'Серебро (KITCO-LME)'!$F$25</f>
        <v/>
      </c>
      <c r="Y54" s="52" t="str">
        <f>'Алюминий (LME)'!$E$25</f>
        <v>22.02.2023</v>
      </c>
      <c r="Z54" s="58" t="str">
        <f>'Алюминий (LME)'!$F$25</f>
        <v/>
      </c>
      <c r="AB54" s="52" t="str">
        <f>'Никель (LME)'!$E$25</f>
        <v>22.02.2023</v>
      </c>
      <c r="AC54" s="58" t="str">
        <f>'Никель (LME)'!$F$25</f>
        <v/>
      </c>
      <c r="AE54" s="52" t="str">
        <f>'Свинец (LME)'!$E$25</f>
        <v>22.02.2023</v>
      </c>
      <c r="AF54" s="58" t="str">
        <f>'Свинец (LME)'!$F$25</f>
        <v/>
      </c>
      <c r="AH54" s="52" t="str">
        <f>'Медь (LME)'!$E$25</f>
        <v>22.02.2023</v>
      </c>
      <c r="AI54" s="58" t="str">
        <f>'Медь (LME)'!$F$25</f>
        <v/>
      </c>
      <c r="AK54" s="52" t="str">
        <f>'Цинк (LME)'!$E$25</f>
        <v>22.02.2023</v>
      </c>
      <c r="AL54" s="58" t="str">
        <f>'Цинк (LME)'!$F$25</f>
        <v/>
      </c>
      <c r="AO54" s="52" t="str">
        <f>Евро!$E$25</f>
        <v>22.02.2023</v>
      </c>
      <c r="AP54" s="58" t="str">
        <f>фунт!$F$25</f>
        <v>-</v>
      </c>
      <c r="AR54" s="52" t="str">
        <f>Евро!$E$25</f>
        <v>22.02.2023</v>
      </c>
      <c r="AS54" s="58" t="str">
        <f>'иена, ¥'!$F$25</f>
        <v>-</v>
      </c>
      <c r="AU54" s="52" t="str">
        <f>Евро!$E$25</f>
        <v>22.02.2023</v>
      </c>
      <c r="AV54" s="58" t="str">
        <f>'австр долл.'!$F$25</f>
        <v>-</v>
      </c>
      <c r="AX54" s="52" t="str">
        <f>Евро!$E$25</f>
        <v>22.02.2023</v>
      </c>
      <c r="AY54" s="58" t="str">
        <f>шв.фр.!$F$25</f>
        <v>-</v>
      </c>
      <c r="BA54" s="52" t="str">
        <f>Евро!$E$25</f>
        <v>22.02.2023</v>
      </c>
      <c r="BB54" s="58" t="str">
        <f>юань!$F$25</f>
        <v>-</v>
      </c>
      <c r="BD54" s="52" t="str">
        <f>Евро!$E$25</f>
        <v>22.02.2023</v>
      </c>
      <c r="BE54" s="58" t="str">
        <f>тенге!$F$25</f>
        <v>-</v>
      </c>
      <c r="BG54" s="52" t="str">
        <f>Евро!$E$25</f>
        <v>22.02.2023</v>
      </c>
      <c r="BH54" s="58" t="str">
        <f>'динар (крос-курс $)'!$F$25</f>
        <v/>
      </c>
      <c r="BJ54" s="52" t="str">
        <f>Евро!$E$25</f>
        <v>22.02.2023</v>
      </c>
      <c r="BK54" s="58" t="str">
        <f>'динар (крос-курс €)'!$F$25</f>
        <v/>
      </c>
    </row>
    <row r="55" spans="1:63" x14ac:dyDescent="0.25">
      <c r="A55" s="52" t="str">
        <f>Доллар!$E$26</f>
        <v>23.02.2023</v>
      </c>
      <c r="B55" s="58" t="str">
        <f>Доллар!$F$26</f>
        <v>-</v>
      </c>
      <c r="D55" s="52" t="str">
        <f>Евро!$E$26</f>
        <v>23.02.2023</v>
      </c>
      <c r="E55" s="58" t="str">
        <f>Евро!$F$26</f>
        <v>-</v>
      </c>
      <c r="G55" s="52" t="str">
        <f>'Золото (ЦБ)'!$E$26</f>
        <v>23.02.2023</v>
      </c>
      <c r="H55" s="58" t="str">
        <f>'Золото (ЦБ)'!$F$26</f>
        <v/>
      </c>
      <c r="J55" s="52" t="str">
        <f>'Серебро (ЦБ)'!$E$26</f>
        <v>23.02.2023</v>
      </c>
      <c r="K55" s="58" t="str">
        <f>'Серебро (ЦБ)'!$F$26</f>
        <v/>
      </c>
      <c r="M55" s="52" t="str">
        <f>'Платина (ЦБ)'!$E$26</f>
        <v>23.02.2023</v>
      </c>
      <c r="N55" s="58" t="str">
        <f>'Платина (ЦБ)'!$F$26</f>
        <v/>
      </c>
      <c r="P55" s="52" t="str">
        <f>'Палладий (ЦБ)'!$E$26</f>
        <v>23.02.2023</v>
      </c>
      <c r="Q55" s="58" t="str">
        <f>'Палладий (ЦБ)'!$F$26</f>
        <v/>
      </c>
      <c r="S55" s="52" t="str">
        <f>'Золото (KITCO-LME)'!$E$26</f>
        <v>23.02.2023</v>
      </c>
      <c r="T55" s="58" t="str">
        <f>'Золото (KITCO-LME)'!$F$26</f>
        <v/>
      </c>
      <c r="V55" s="52" t="str">
        <f>'Серебро (KITCO-LME)'!$E$26</f>
        <v>23.02.2023</v>
      </c>
      <c r="W55" s="58" t="str">
        <f>'Серебро (KITCO-LME)'!$F$26</f>
        <v/>
      </c>
      <c r="Y55" s="52" t="str">
        <f>'Алюминий (LME)'!$E$26</f>
        <v>23.02.2023</v>
      </c>
      <c r="Z55" s="58" t="str">
        <f>'Алюминий (LME)'!$F$26</f>
        <v/>
      </c>
      <c r="AB55" s="52" t="str">
        <f>'Никель (LME)'!$E$26</f>
        <v>23.02.2023</v>
      </c>
      <c r="AC55" s="58" t="str">
        <f>'Никель (LME)'!$F$26</f>
        <v/>
      </c>
      <c r="AE55" s="52" t="str">
        <f>'Свинец (LME)'!$E$26</f>
        <v>23.02.2023</v>
      </c>
      <c r="AF55" s="58" t="str">
        <f>'Свинец (LME)'!$F$26</f>
        <v/>
      </c>
      <c r="AH55" s="52" t="str">
        <f>'Медь (LME)'!$E$26</f>
        <v>23.02.2023</v>
      </c>
      <c r="AI55" s="58" t="str">
        <f>'Медь (LME)'!$F$26</f>
        <v/>
      </c>
      <c r="AK55" s="52" t="str">
        <f>'Цинк (LME)'!$E$26</f>
        <v>23.02.2023</v>
      </c>
      <c r="AL55" s="58" t="str">
        <f>'Цинк (LME)'!$F$26</f>
        <v/>
      </c>
      <c r="AO55" s="52" t="str">
        <f>Евро!$E$26</f>
        <v>23.02.2023</v>
      </c>
      <c r="AP55" s="58" t="str">
        <f>фунт!$F$26</f>
        <v>-</v>
      </c>
      <c r="AR55" s="52" t="str">
        <f>Евро!$E$26</f>
        <v>23.02.2023</v>
      </c>
      <c r="AS55" s="58" t="str">
        <f>'иена, ¥'!$F$26</f>
        <v>-</v>
      </c>
      <c r="AU55" s="52" t="str">
        <f>Евро!$E$26</f>
        <v>23.02.2023</v>
      </c>
      <c r="AV55" s="58" t="str">
        <f>'австр долл.'!$F$26</f>
        <v>-</v>
      </c>
      <c r="AX55" s="52" t="str">
        <f>Евро!$E$26</f>
        <v>23.02.2023</v>
      </c>
      <c r="AY55" s="58" t="str">
        <f>шв.фр.!$F$26</f>
        <v>-</v>
      </c>
      <c r="BA55" s="52" t="str">
        <f>Евро!$E$26</f>
        <v>23.02.2023</v>
      </c>
      <c r="BB55" s="58" t="str">
        <f>юань!$F$26</f>
        <v>-</v>
      </c>
      <c r="BD55" s="52" t="str">
        <f>Евро!$E$26</f>
        <v>23.02.2023</v>
      </c>
      <c r="BE55" s="58" t="str">
        <f>тенге!$F$26</f>
        <v>-</v>
      </c>
      <c r="BG55" s="52" t="str">
        <f>Евро!$E$26</f>
        <v>23.02.2023</v>
      </c>
      <c r="BH55" s="58" t="str">
        <f>'динар (крос-курс $)'!$F$26</f>
        <v/>
      </c>
      <c r="BJ55" s="52" t="str">
        <f>Евро!$E$26</f>
        <v>23.02.2023</v>
      </c>
      <c r="BK55" s="58" t="str">
        <f>'динар (крос-курс €)'!$F$26</f>
        <v/>
      </c>
    </row>
    <row r="56" spans="1:63" x14ac:dyDescent="0.25">
      <c r="A56" s="52" t="str">
        <f>Доллар!$E$27</f>
        <v>24.02.2023</v>
      </c>
      <c r="B56" s="58" t="str">
        <f>Доллар!$F$27</f>
        <v>-</v>
      </c>
      <c r="D56" s="52" t="str">
        <f>Евро!$E$27</f>
        <v>24.02.2023</v>
      </c>
      <c r="E56" s="58" t="str">
        <f>Евро!$F$27</f>
        <v>-</v>
      </c>
      <c r="G56" s="52" t="str">
        <f>'Золото (ЦБ)'!$E$27</f>
        <v>24.02.2023</v>
      </c>
      <c r="H56" s="58" t="str">
        <f>'Золото (ЦБ)'!$F$27</f>
        <v/>
      </c>
      <c r="J56" s="52" t="str">
        <f>'Серебро (ЦБ)'!$E$27</f>
        <v>24.02.2023</v>
      </c>
      <c r="K56" s="58" t="str">
        <f>'Серебро (ЦБ)'!$F$27</f>
        <v/>
      </c>
      <c r="M56" s="52" t="str">
        <f>'Платина (ЦБ)'!$E$27</f>
        <v>24.02.2023</v>
      </c>
      <c r="N56" s="58" t="str">
        <f>'Платина (ЦБ)'!$F$27</f>
        <v/>
      </c>
      <c r="P56" s="52" t="str">
        <f>'Палладий (ЦБ)'!$E$27</f>
        <v>24.02.2023</v>
      </c>
      <c r="Q56" s="58" t="str">
        <f>'Палладий (ЦБ)'!$F$27</f>
        <v/>
      </c>
      <c r="S56" s="52" t="str">
        <f>'Золото (KITCO-LME)'!$E$27</f>
        <v>24.02.2023</v>
      </c>
      <c r="T56" s="58" t="str">
        <f>'Золото (KITCO-LME)'!$F$27</f>
        <v/>
      </c>
      <c r="V56" s="52" t="str">
        <f>'Серебро (KITCO-LME)'!$E$27</f>
        <v>24.02.2023</v>
      </c>
      <c r="W56" s="58" t="str">
        <f>'Серебро (KITCO-LME)'!$F$27</f>
        <v/>
      </c>
      <c r="Y56" s="52" t="str">
        <f>'Алюминий (LME)'!$E$27</f>
        <v>24.02.2023</v>
      </c>
      <c r="Z56" s="58" t="str">
        <f>'Алюминий (LME)'!$F$27</f>
        <v/>
      </c>
      <c r="AB56" s="52" t="str">
        <f>'Никель (LME)'!$E$27</f>
        <v>24.02.2023</v>
      </c>
      <c r="AC56" s="58" t="str">
        <f>'Никель (LME)'!$F$27</f>
        <v/>
      </c>
      <c r="AE56" s="52" t="str">
        <f>'Свинец (LME)'!$E$27</f>
        <v>24.02.2023</v>
      </c>
      <c r="AF56" s="58" t="str">
        <f>'Свинец (LME)'!$F$27</f>
        <v/>
      </c>
      <c r="AH56" s="52" t="str">
        <f>'Медь (LME)'!$E$27</f>
        <v>24.02.2023</v>
      </c>
      <c r="AI56" s="58" t="str">
        <f>'Медь (LME)'!$F$27</f>
        <v/>
      </c>
      <c r="AK56" s="52" t="str">
        <f>'Цинк (LME)'!$E$27</f>
        <v>24.02.2023</v>
      </c>
      <c r="AL56" s="58" t="str">
        <f>'Цинк (LME)'!$F$27</f>
        <v/>
      </c>
      <c r="AO56" s="52" t="str">
        <f>Евро!$E$27</f>
        <v>24.02.2023</v>
      </c>
      <c r="AP56" s="58" t="str">
        <f>фунт!$F$27</f>
        <v>-</v>
      </c>
      <c r="AR56" s="52" t="str">
        <f>Евро!$E$27</f>
        <v>24.02.2023</v>
      </c>
      <c r="AS56" s="58" t="str">
        <f>'иена, ¥'!$F$27</f>
        <v>-</v>
      </c>
      <c r="AU56" s="52" t="str">
        <f>Евро!$E$27</f>
        <v>24.02.2023</v>
      </c>
      <c r="AV56" s="58" t="str">
        <f>'австр долл.'!$F$27</f>
        <v>-</v>
      </c>
      <c r="AX56" s="52" t="str">
        <f>Евро!$E$27</f>
        <v>24.02.2023</v>
      </c>
      <c r="AY56" s="58" t="str">
        <f>шв.фр.!$F$27</f>
        <v>-</v>
      </c>
      <c r="BA56" s="52" t="str">
        <f>Евро!$E$27</f>
        <v>24.02.2023</v>
      </c>
      <c r="BB56" s="58" t="str">
        <f>юань!$F$27</f>
        <v>-</v>
      </c>
      <c r="BD56" s="52" t="str">
        <f>Евро!$E$27</f>
        <v>24.02.2023</v>
      </c>
      <c r="BE56" s="58" t="str">
        <f>тенге!$F$27</f>
        <v>-</v>
      </c>
      <c r="BG56" s="52" t="str">
        <f>Евро!$E$27</f>
        <v>24.02.2023</v>
      </c>
      <c r="BH56" s="58" t="str">
        <f>'динар (крос-курс $)'!$F$27</f>
        <v/>
      </c>
      <c r="BJ56" s="52" t="str">
        <f>Евро!$E$27</f>
        <v>24.02.2023</v>
      </c>
      <c r="BK56" s="58" t="str">
        <f>'динар (крос-курс €)'!$F$27</f>
        <v/>
      </c>
    </row>
    <row r="57" spans="1:63" x14ac:dyDescent="0.25">
      <c r="A57" s="52" t="str">
        <f>Доллар!$E$28</f>
        <v>25.02.2023</v>
      </c>
      <c r="B57" s="58" t="str">
        <f>Доллар!$F$28</f>
        <v>-</v>
      </c>
      <c r="D57" s="52" t="str">
        <f>Евро!$E$28</f>
        <v>25.02.2023</v>
      </c>
      <c r="E57" s="58" t="str">
        <f>Евро!$F$28</f>
        <v>-</v>
      </c>
      <c r="G57" s="52" t="str">
        <f>'Золото (ЦБ)'!$E$28</f>
        <v>25.02.2023</v>
      </c>
      <c r="H57" s="58" t="str">
        <f>'Золото (ЦБ)'!$F$28</f>
        <v/>
      </c>
      <c r="J57" s="52" t="str">
        <f>'Серебро (ЦБ)'!$E$28</f>
        <v>25.02.2023</v>
      </c>
      <c r="K57" s="58" t="str">
        <f>'Серебро (ЦБ)'!$F$28</f>
        <v/>
      </c>
      <c r="M57" s="52" t="str">
        <f>'Платина (ЦБ)'!$E$28</f>
        <v>25.02.2023</v>
      </c>
      <c r="N57" s="58" t="str">
        <f>'Платина (ЦБ)'!$F$28</f>
        <v/>
      </c>
      <c r="P57" s="52" t="str">
        <f>'Палладий (ЦБ)'!$E$28</f>
        <v>25.02.2023</v>
      </c>
      <c r="Q57" s="58" t="str">
        <f>'Палладий (ЦБ)'!$F$28</f>
        <v/>
      </c>
      <c r="S57" s="52" t="str">
        <f>'Золото (KITCO-LME)'!$E$28</f>
        <v>25.02.2023</v>
      </c>
      <c r="T57" s="58" t="str">
        <f>'Золото (KITCO-LME)'!$F$28</f>
        <v/>
      </c>
      <c r="V57" s="52" t="str">
        <f>'Серебро (KITCO-LME)'!$E$28</f>
        <v>25.02.2023</v>
      </c>
      <c r="W57" s="58" t="str">
        <f>'Серебро (KITCO-LME)'!$F$28</f>
        <v/>
      </c>
      <c r="Y57" s="52" t="str">
        <f>'Алюминий (LME)'!$E$28</f>
        <v>25.02.2023</v>
      </c>
      <c r="Z57" s="58" t="str">
        <f>'Алюминий (LME)'!$F$28</f>
        <v/>
      </c>
      <c r="AB57" s="52" t="str">
        <f>'Никель (LME)'!$E$28</f>
        <v>25.02.2023</v>
      </c>
      <c r="AC57" s="58" t="str">
        <f>'Никель (LME)'!$F$28</f>
        <v/>
      </c>
      <c r="AE57" s="52" t="str">
        <f>'Свинец (LME)'!$E$28</f>
        <v>25.02.2023</v>
      </c>
      <c r="AF57" s="58" t="str">
        <f>'Свинец (LME)'!$F$28</f>
        <v/>
      </c>
      <c r="AH57" s="52" t="str">
        <f>'Медь (LME)'!$E$28</f>
        <v>25.02.2023</v>
      </c>
      <c r="AI57" s="58" t="str">
        <f>'Медь (LME)'!$F$28</f>
        <v/>
      </c>
      <c r="AK57" s="52" t="str">
        <f>'Цинк (LME)'!$E$28</f>
        <v>25.02.2023</v>
      </c>
      <c r="AL57" s="58" t="str">
        <f>'Цинк (LME)'!$F$28</f>
        <v/>
      </c>
      <c r="AO57" s="52" t="str">
        <f>Евро!$E$28</f>
        <v>25.02.2023</v>
      </c>
      <c r="AP57" s="58" t="str">
        <f>фунт!$F$28</f>
        <v>-</v>
      </c>
      <c r="AR57" s="52" t="str">
        <f>Евро!$E$28</f>
        <v>25.02.2023</v>
      </c>
      <c r="AS57" s="58" t="str">
        <f>'иена, ¥'!$F$28</f>
        <v>-</v>
      </c>
      <c r="AU57" s="52" t="str">
        <f>Евро!$E$28</f>
        <v>25.02.2023</v>
      </c>
      <c r="AV57" s="58" t="str">
        <f>'австр долл.'!$F$28</f>
        <v>-</v>
      </c>
      <c r="AX57" s="52" t="str">
        <f>Евро!$E$28</f>
        <v>25.02.2023</v>
      </c>
      <c r="AY57" s="58" t="str">
        <f>шв.фр.!$F$28</f>
        <v>-</v>
      </c>
      <c r="BA57" s="52" t="str">
        <f>Евро!$E$28</f>
        <v>25.02.2023</v>
      </c>
      <c r="BB57" s="58" t="str">
        <f>юань!$F$28</f>
        <v>-</v>
      </c>
      <c r="BD57" s="52" t="str">
        <f>Евро!$E$28</f>
        <v>25.02.2023</v>
      </c>
      <c r="BE57" s="58" t="str">
        <f>тенге!$F$28</f>
        <v>-</v>
      </c>
      <c r="BG57" s="52" t="str">
        <f>Евро!$E$28</f>
        <v>25.02.2023</v>
      </c>
      <c r="BH57" s="58" t="str">
        <f>'динар (крос-курс $)'!$F$28</f>
        <v/>
      </c>
      <c r="BJ57" s="52" t="str">
        <f>Евро!$E$28</f>
        <v>25.02.2023</v>
      </c>
      <c r="BK57" s="58" t="str">
        <f>'динар (крос-курс €)'!$F$28</f>
        <v/>
      </c>
    </row>
    <row r="58" spans="1:63" x14ac:dyDescent="0.25">
      <c r="A58" s="52" t="str">
        <f>Доллар!$E$29</f>
        <v>26.02.2023</v>
      </c>
      <c r="B58" s="58" t="str">
        <f>Доллар!$F$29</f>
        <v>-</v>
      </c>
      <c r="D58" s="52" t="str">
        <f>Евро!$E$29</f>
        <v>26.02.2023</v>
      </c>
      <c r="E58" s="58" t="str">
        <f>Евро!$F$29</f>
        <v>-</v>
      </c>
      <c r="G58" s="52" t="str">
        <f>'Золото (ЦБ)'!$E$29</f>
        <v>26.02.2023</v>
      </c>
      <c r="H58" s="58" t="str">
        <f>'Золото (ЦБ)'!$F$29</f>
        <v/>
      </c>
      <c r="J58" s="52" t="str">
        <f>'Серебро (ЦБ)'!$E$29</f>
        <v>26.02.2023</v>
      </c>
      <c r="K58" s="58" t="str">
        <f>'Серебро (ЦБ)'!$F$29</f>
        <v/>
      </c>
      <c r="M58" s="52" t="str">
        <f>'Платина (ЦБ)'!$E$29</f>
        <v>26.02.2023</v>
      </c>
      <c r="N58" s="58" t="str">
        <f>'Платина (ЦБ)'!$F$29</f>
        <v/>
      </c>
      <c r="P58" s="52" t="str">
        <f>'Палладий (ЦБ)'!$E$29</f>
        <v>26.02.2023</v>
      </c>
      <c r="Q58" s="58" t="str">
        <f>'Палладий (ЦБ)'!$F$29</f>
        <v/>
      </c>
      <c r="S58" s="52" t="str">
        <f>'Золото (KITCO-LME)'!$E$29</f>
        <v>26.02.2023</v>
      </c>
      <c r="T58" s="58" t="str">
        <f>'Золото (KITCO-LME)'!$F$29</f>
        <v/>
      </c>
      <c r="V58" s="52" t="str">
        <f>'Серебро (KITCO-LME)'!$E$29</f>
        <v>26.02.2023</v>
      </c>
      <c r="W58" s="58" t="str">
        <f>'Серебро (KITCO-LME)'!$F$29</f>
        <v/>
      </c>
      <c r="Y58" s="52" t="str">
        <f>'Алюминий (LME)'!$E$29</f>
        <v>26.02.2023</v>
      </c>
      <c r="Z58" s="58" t="str">
        <f>'Алюминий (LME)'!$F$29</f>
        <v/>
      </c>
      <c r="AB58" s="52" t="str">
        <f>'Никель (LME)'!$E$29</f>
        <v>26.02.2023</v>
      </c>
      <c r="AC58" s="58" t="str">
        <f>'Никель (LME)'!$F$29</f>
        <v/>
      </c>
      <c r="AE58" s="52" t="str">
        <f>'Свинец (LME)'!$E$29</f>
        <v>26.02.2023</v>
      </c>
      <c r="AF58" s="58" t="str">
        <f>'Свинец (LME)'!$F$29</f>
        <v/>
      </c>
      <c r="AH58" s="52" t="str">
        <f>'Медь (LME)'!$E$29</f>
        <v>26.02.2023</v>
      </c>
      <c r="AI58" s="58" t="str">
        <f>'Медь (LME)'!$F$29</f>
        <v/>
      </c>
      <c r="AK58" s="52" t="str">
        <f>'Цинк (LME)'!$E$29</f>
        <v>26.02.2023</v>
      </c>
      <c r="AL58" s="58" t="str">
        <f>'Цинк (LME)'!$F$29</f>
        <v/>
      </c>
      <c r="AO58" s="52" t="str">
        <f>Евро!$E$29</f>
        <v>26.02.2023</v>
      </c>
      <c r="AP58" s="58" t="str">
        <f>фунт!$F$29</f>
        <v>-</v>
      </c>
      <c r="AR58" s="52" t="str">
        <f>Евро!$E$29</f>
        <v>26.02.2023</v>
      </c>
      <c r="AS58" s="58" t="str">
        <f>'иена, ¥'!$F$29</f>
        <v>-</v>
      </c>
      <c r="AU58" s="52" t="str">
        <f>Евро!$E$29</f>
        <v>26.02.2023</v>
      </c>
      <c r="AV58" s="58" t="str">
        <f>'австр долл.'!$F$29</f>
        <v>-</v>
      </c>
      <c r="AX58" s="52" t="str">
        <f>Евро!$E$29</f>
        <v>26.02.2023</v>
      </c>
      <c r="AY58" s="58" t="str">
        <f>шв.фр.!$F$29</f>
        <v>-</v>
      </c>
      <c r="BA58" s="52" t="str">
        <f>Евро!$E$29</f>
        <v>26.02.2023</v>
      </c>
      <c r="BB58" s="58" t="str">
        <f>юань!$F$29</f>
        <v>-</v>
      </c>
      <c r="BD58" s="52" t="str">
        <f>Евро!$E$29</f>
        <v>26.02.2023</v>
      </c>
      <c r="BE58" s="58" t="str">
        <f>тенге!$F$29</f>
        <v>-</v>
      </c>
      <c r="BG58" s="52" t="str">
        <f>Евро!$E$29</f>
        <v>26.02.2023</v>
      </c>
      <c r="BH58" s="58" t="str">
        <f>'динар (крос-курс $)'!$F$29</f>
        <v/>
      </c>
      <c r="BJ58" s="52" t="str">
        <f>Евро!$E$29</f>
        <v>26.02.2023</v>
      </c>
      <c r="BK58" s="58" t="str">
        <f>'динар (крос-курс €)'!$F$29</f>
        <v/>
      </c>
    </row>
    <row r="59" spans="1:63" x14ac:dyDescent="0.25">
      <c r="A59" s="52" t="str">
        <f>Доллар!$E$30</f>
        <v>27.02.2023</v>
      </c>
      <c r="B59" s="58" t="str">
        <f>Доллар!$F$30</f>
        <v>-</v>
      </c>
      <c r="D59" s="52" t="str">
        <f>Евро!$E$30</f>
        <v>27.02.2023</v>
      </c>
      <c r="E59" s="58" t="str">
        <f>Евро!$F$30</f>
        <v>-</v>
      </c>
      <c r="G59" s="52" t="str">
        <f>'Золото (ЦБ)'!$E$30</f>
        <v>27.02.2023</v>
      </c>
      <c r="H59" s="58" t="str">
        <f>'Золото (ЦБ)'!$F$30</f>
        <v/>
      </c>
      <c r="J59" s="52" t="str">
        <f>'Серебро (ЦБ)'!$E$30</f>
        <v>27.02.2023</v>
      </c>
      <c r="K59" s="58" t="str">
        <f>'Серебро (ЦБ)'!$F$30</f>
        <v/>
      </c>
      <c r="M59" s="52" t="str">
        <f>'Платина (ЦБ)'!$E$30</f>
        <v>27.02.2023</v>
      </c>
      <c r="N59" s="58" t="str">
        <f>'Платина (ЦБ)'!$F$30</f>
        <v/>
      </c>
      <c r="P59" s="52" t="str">
        <f>'Палладий (ЦБ)'!$E$30</f>
        <v>27.02.2023</v>
      </c>
      <c r="Q59" s="58" t="str">
        <f>'Палладий (ЦБ)'!$F$30</f>
        <v/>
      </c>
      <c r="S59" s="52" t="str">
        <f>'Золото (KITCO-LME)'!$E$30</f>
        <v>27.02.2023</v>
      </c>
      <c r="T59" s="58" t="str">
        <f>'Золото (KITCO-LME)'!$F$30</f>
        <v/>
      </c>
      <c r="V59" s="52" t="str">
        <f>'Серебро (KITCO-LME)'!$E$30</f>
        <v>27.02.2023</v>
      </c>
      <c r="W59" s="58" t="str">
        <f>'Серебро (KITCO-LME)'!$F$30</f>
        <v/>
      </c>
      <c r="Y59" s="52" t="str">
        <f>'Алюминий (LME)'!$E$30</f>
        <v>27.02.2023</v>
      </c>
      <c r="Z59" s="58" t="str">
        <f>'Алюминий (LME)'!$F$30</f>
        <v/>
      </c>
      <c r="AB59" s="52" t="str">
        <f>'Никель (LME)'!$E$30</f>
        <v>27.02.2023</v>
      </c>
      <c r="AC59" s="58" t="str">
        <f>'Никель (LME)'!$F$30</f>
        <v/>
      </c>
      <c r="AE59" s="52" t="str">
        <f>'Свинец (LME)'!$E$30</f>
        <v>27.02.2023</v>
      </c>
      <c r="AF59" s="58" t="str">
        <f>'Свинец (LME)'!$F$30</f>
        <v/>
      </c>
      <c r="AH59" s="52" t="str">
        <f>'Медь (LME)'!$E$30</f>
        <v>27.02.2023</v>
      </c>
      <c r="AI59" s="58" t="str">
        <f>'Медь (LME)'!$F$30</f>
        <v/>
      </c>
      <c r="AK59" s="52" t="str">
        <f>'Цинк (LME)'!$E$30</f>
        <v>27.02.2023</v>
      </c>
      <c r="AL59" s="58" t="str">
        <f>'Цинк (LME)'!$F$30</f>
        <v/>
      </c>
      <c r="AO59" s="52" t="str">
        <f>Евро!$E$30</f>
        <v>27.02.2023</v>
      </c>
      <c r="AP59" s="58" t="str">
        <f>фунт!$F$30</f>
        <v>-</v>
      </c>
      <c r="AR59" s="52" t="str">
        <f>Евро!$E$30</f>
        <v>27.02.2023</v>
      </c>
      <c r="AS59" s="58" t="str">
        <f>'иена, ¥'!$F$30</f>
        <v>-</v>
      </c>
      <c r="AU59" s="52" t="str">
        <f>Евро!$E$30</f>
        <v>27.02.2023</v>
      </c>
      <c r="AV59" s="58" t="str">
        <f>'австр долл.'!$F$30</f>
        <v>-</v>
      </c>
      <c r="AX59" s="52" t="str">
        <f>Евро!$E$30</f>
        <v>27.02.2023</v>
      </c>
      <c r="AY59" s="58" t="str">
        <f>шв.фр.!$F$30</f>
        <v>-</v>
      </c>
      <c r="BA59" s="52" t="str">
        <f>Евро!$E$30</f>
        <v>27.02.2023</v>
      </c>
      <c r="BB59" s="58" t="str">
        <f>юань!$F$30</f>
        <v>-</v>
      </c>
      <c r="BD59" s="52" t="str">
        <f>Евро!$E$30</f>
        <v>27.02.2023</v>
      </c>
      <c r="BE59" s="58" t="str">
        <f>тенге!$F$30</f>
        <v>-</v>
      </c>
      <c r="BG59" s="52" t="str">
        <f>Евро!$E$30</f>
        <v>27.02.2023</v>
      </c>
      <c r="BH59" s="58" t="str">
        <f>'динар (крос-курс $)'!$F$30</f>
        <v/>
      </c>
      <c r="BJ59" s="52" t="str">
        <f>Евро!$E$30</f>
        <v>27.02.2023</v>
      </c>
      <c r="BK59" s="58" t="str">
        <f>'динар (крос-курс €)'!$F$30</f>
        <v/>
      </c>
    </row>
    <row r="60" spans="1:63" x14ac:dyDescent="0.25">
      <c r="A60" s="59" t="str">
        <f>Доллар!$E$31</f>
        <v>28.02.2023</v>
      </c>
      <c r="B60" s="58" t="str">
        <f>Доллар!$F$31</f>
        <v>-</v>
      </c>
      <c r="C60" t="e">
        <f>LINEST(B33:B60)</f>
        <v>#VALUE!</v>
      </c>
      <c r="D60" s="59" t="str">
        <f>Евро!$E$31</f>
        <v>28.02.2023</v>
      </c>
      <c r="E60" s="58" t="str">
        <f>Евро!$F$31</f>
        <v>-</v>
      </c>
      <c r="G60" s="59" t="str">
        <f>'Золото (ЦБ)'!$E$31</f>
        <v>28.02.2023</v>
      </c>
      <c r="H60" s="58" t="str">
        <f>'Золото (ЦБ)'!$F$31</f>
        <v/>
      </c>
      <c r="J60" s="59" t="str">
        <f>'Серебро (ЦБ)'!$E$31</f>
        <v>28.02.2023</v>
      </c>
      <c r="K60" s="58" t="str">
        <f>'Серебро (ЦБ)'!$F$31</f>
        <v/>
      </c>
      <c r="M60" s="59" t="str">
        <f>'Платина (ЦБ)'!$E$31</f>
        <v>28.02.2023</v>
      </c>
      <c r="N60" s="58" t="str">
        <f>'Платина (ЦБ)'!$F$31</f>
        <v/>
      </c>
      <c r="P60" s="59" t="str">
        <f>'Палладий (ЦБ)'!$E$31</f>
        <v>28.02.2023</v>
      </c>
      <c r="Q60" s="58" t="str">
        <f>'Палладий (ЦБ)'!$F$31</f>
        <v/>
      </c>
      <c r="S60" s="59" t="str">
        <f>'Золото (KITCO-LME)'!$E$31</f>
        <v>28.02.2023</v>
      </c>
      <c r="T60" s="58" t="str">
        <f>'Золото (KITCO-LME)'!$F$31</f>
        <v/>
      </c>
      <c r="V60" s="59" t="str">
        <f>'Серебро (KITCO-LME)'!$E$31</f>
        <v>28.02.2023</v>
      </c>
      <c r="W60" s="58" t="str">
        <f>'Серебро (KITCO-LME)'!$F$31</f>
        <v/>
      </c>
      <c r="Y60" s="59" t="str">
        <f>'Алюминий (LME)'!$E$31</f>
        <v>28.02.2023</v>
      </c>
      <c r="Z60" s="58" t="str">
        <f>'Алюминий (LME)'!$F$31</f>
        <v/>
      </c>
      <c r="AB60" s="59" t="str">
        <f>'Никель (LME)'!$E$31</f>
        <v>28.02.2023</v>
      </c>
      <c r="AC60" s="58" t="str">
        <f>'Никель (LME)'!$F$31</f>
        <v/>
      </c>
      <c r="AE60" s="59" t="str">
        <f>'Свинец (LME)'!$E$31</f>
        <v>28.02.2023</v>
      </c>
      <c r="AF60" s="58" t="str">
        <f>'Свинец (LME)'!$F$31</f>
        <v/>
      </c>
      <c r="AH60" s="59" t="str">
        <f>'Медь (LME)'!$E$31</f>
        <v>28.02.2023</v>
      </c>
      <c r="AI60" s="58" t="str">
        <f>'Медь (LME)'!$F$31</f>
        <v/>
      </c>
      <c r="AK60" s="59" t="str">
        <f>'Цинк (LME)'!$E$31</f>
        <v>28.02.2023</v>
      </c>
      <c r="AL60" s="58" t="str">
        <f>'Цинк (LME)'!$F$31</f>
        <v/>
      </c>
      <c r="AN60" t="e">
        <f>LINEST(E33:E60)</f>
        <v>#VALUE!</v>
      </c>
      <c r="AO60" s="59" t="str">
        <f>Евро!$E$31</f>
        <v>28.02.2023</v>
      </c>
      <c r="AP60" s="58" t="str">
        <f>фунт!$F$31</f>
        <v>-</v>
      </c>
      <c r="AR60" s="59" t="str">
        <f>Евро!$E$31</f>
        <v>28.02.2023</v>
      </c>
      <c r="AS60" s="58" t="str">
        <f>'иена, ¥'!$F$31</f>
        <v>-</v>
      </c>
      <c r="AU60" s="59" t="str">
        <f>Евро!$E$31</f>
        <v>28.02.2023</v>
      </c>
      <c r="AV60" s="58" t="str">
        <f>'австр долл.'!$F$31</f>
        <v>-</v>
      </c>
      <c r="AX60" s="59" t="str">
        <f>Евро!$E$31</f>
        <v>28.02.2023</v>
      </c>
      <c r="AY60" s="58" t="str">
        <f>шв.фр.!$F$31</f>
        <v>-</v>
      </c>
      <c r="BA60" s="59" t="str">
        <f>Евро!$E$31</f>
        <v>28.02.2023</v>
      </c>
      <c r="BB60" s="58" t="str">
        <f>юань!$F$31</f>
        <v>-</v>
      </c>
      <c r="BD60" s="59" t="str">
        <f>Евро!$E$31</f>
        <v>28.02.2023</v>
      </c>
      <c r="BE60" s="58" t="str">
        <f>тенге!$F$31</f>
        <v>-</v>
      </c>
      <c r="BG60" s="59" t="str">
        <f>Евро!$E$31</f>
        <v>28.02.2023</v>
      </c>
      <c r="BH60" s="58" t="str">
        <f>'динар (крос-курс $)'!$F$31</f>
        <v/>
      </c>
      <c r="BJ60" s="59" t="str">
        <f>Евро!$E$31</f>
        <v>28.02.2023</v>
      </c>
      <c r="BK60" s="58" t="str">
        <f>'динар (крос-курс €)'!$F$31</f>
        <v/>
      </c>
    </row>
    <row r="61" spans="1:63" x14ac:dyDescent="0.25">
      <c r="A61" s="59" t="str">
        <f>Доллар!$E$32</f>
        <v>29.02.2023</v>
      </c>
      <c r="B61" s="58">
        <f>Доллар!$F$32</f>
        <v>0</v>
      </c>
      <c r="D61" s="59" t="str">
        <f>Евро!$E$32</f>
        <v>29.02.2023</v>
      </c>
      <c r="E61" s="58">
        <f>Евро!$F$32</f>
        <v>0</v>
      </c>
      <c r="G61" s="59" t="str">
        <f>'Золото (ЦБ)'!$E$32</f>
        <v>29.02.2023</v>
      </c>
      <c r="H61" s="58">
        <f>'Золото (ЦБ)'!$F$32</f>
        <v>0</v>
      </c>
      <c r="J61" s="59" t="str">
        <f>'Серебро (ЦБ)'!$E$32</f>
        <v>29.02.2023</v>
      </c>
      <c r="K61" s="58">
        <f>'Серебро (ЦБ)'!$F$32</f>
        <v>0</v>
      </c>
      <c r="M61" s="59" t="str">
        <f>'Платина (ЦБ)'!$E$32</f>
        <v>29.02.2023</v>
      </c>
      <c r="N61" s="58">
        <f>'Платина (ЦБ)'!$F$32</f>
        <v>0</v>
      </c>
      <c r="P61" s="59" t="str">
        <f>'Палладий (ЦБ)'!$E$32</f>
        <v>29.02.2023</v>
      </c>
      <c r="Q61" s="58">
        <f>'Палладий (ЦБ)'!$F$32</f>
        <v>0</v>
      </c>
      <c r="S61" s="59" t="str">
        <f>'Золото (KITCO-LME)'!$E$32</f>
        <v>29.02.2023</v>
      </c>
      <c r="T61" s="58">
        <f>'Золото (KITCO-LME)'!$F$32</f>
        <v>0</v>
      </c>
      <c r="V61" s="59" t="str">
        <f>'Серебро (KITCO-LME)'!$E$32</f>
        <v>29.02.2023</v>
      </c>
      <c r="W61" s="58">
        <f>'Серебро (KITCO-LME)'!$F$32</f>
        <v>0</v>
      </c>
      <c r="Y61" s="59" t="str">
        <f>'Алюминий (LME)'!$E$32</f>
        <v>29.02.2023</v>
      </c>
      <c r="Z61" s="58">
        <f>'Алюминий (LME)'!$F$32</f>
        <v>0</v>
      </c>
      <c r="AB61" s="59" t="str">
        <f>'Никель (LME)'!$E$32</f>
        <v>29.02.2023</v>
      </c>
      <c r="AC61" s="58">
        <f>'Никель (LME)'!$F$32</f>
        <v>0</v>
      </c>
      <c r="AE61" s="59" t="str">
        <f>'Свинец (LME)'!$E$32</f>
        <v>29.02.2023</v>
      </c>
      <c r="AF61" s="58">
        <f>'Свинец (LME)'!$F$32</f>
        <v>0</v>
      </c>
      <c r="AH61" s="59" t="str">
        <f>'Медь (LME)'!$E$32</f>
        <v>29.02.2023</v>
      </c>
      <c r="AI61" s="58">
        <f>'Медь (LME)'!$F$32</f>
        <v>0</v>
      </c>
      <c r="AK61" s="59" t="str">
        <f>'Цинк (LME)'!$E$32</f>
        <v>29.02.2023</v>
      </c>
      <c r="AL61" s="58">
        <f>'Цинк (LME)'!$F$32</f>
        <v>0</v>
      </c>
      <c r="AO61" s="59" t="str">
        <f>Евро!$E$32</f>
        <v>29.02.2023</v>
      </c>
      <c r="AP61" s="58">
        <f>фунт!$F$32</f>
        <v>0</v>
      </c>
      <c r="AR61" s="59" t="str">
        <f>Евро!$E$32</f>
        <v>29.02.2023</v>
      </c>
      <c r="AS61" s="58">
        <f>'иена, ¥'!$F$32</f>
        <v>0</v>
      </c>
      <c r="AU61" s="59" t="str">
        <f>Евро!$E$32</f>
        <v>29.02.2023</v>
      </c>
      <c r="AV61" s="58">
        <f>'австр долл.'!$F$32</f>
        <v>0</v>
      </c>
      <c r="AX61" s="59" t="str">
        <f>Евро!$E$32</f>
        <v>29.02.2023</v>
      </c>
      <c r="AY61" s="58">
        <f>шв.фр.!$F$32</f>
        <v>0</v>
      </c>
      <c r="BA61" s="59" t="str">
        <f>Евро!$E$32</f>
        <v>29.02.2023</v>
      </c>
      <c r="BB61" s="58">
        <f>юань!$F$32</f>
        <v>0</v>
      </c>
      <c r="BD61" s="59" t="str">
        <f>Евро!$E$32</f>
        <v>29.02.2023</v>
      </c>
      <c r="BE61" s="58">
        <f>тенге!$F$32</f>
        <v>0</v>
      </c>
      <c r="BG61" s="59" t="str">
        <f>Евро!$E$32</f>
        <v>29.02.2023</v>
      </c>
      <c r="BH61" s="58">
        <f>'динар (крос-курс $)'!$F$32</f>
        <v>0</v>
      </c>
      <c r="BJ61" s="59" t="str">
        <f>Евро!$E$32</f>
        <v>29.02.2023</v>
      </c>
      <c r="BK61" s="58">
        <f>'динар (крос-курс €)'!$F$32</f>
        <v>0</v>
      </c>
    </row>
    <row r="62" spans="1:63" x14ac:dyDescent="0.25">
      <c r="A62" s="52" t="str">
        <f>Доллар!$H$4</f>
        <v>01.03.2023</v>
      </c>
      <c r="B62" s="58" t="str">
        <f>Доллар!$I$4</f>
        <v>-</v>
      </c>
      <c r="D62" s="52" t="str">
        <f>Евро!$H$4</f>
        <v>01.03.2023</v>
      </c>
      <c r="E62" s="58" t="str">
        <f>Евро!$I$4</f>
        <v>-</v>
      </c>
      <c r="G62" s="52" t="str">
        <f>'Золото (ЦБ)'!$H$4</f>
        <v>01.03.2023</v>
      </c>
      <c r="H62" s="58" t="str">
        <f>'Золото (ЦБ)'!$I$4</f>
        <v/>
      </c>
      <c r="J62" s="52" t="str">
        <f>'Серебро (ЦБ)'!$H$4</f>
        <v>01.03.2023</v>
      </c>
      <c r="K62" s="58" t="str">
        <f>'Серебро (ЦБ)'!$I$4</f>
        <v/>
      </c>
      <c r="M62" s="52" t="str">
        <f>'Платина (ЦБ)'!$H$4</f>
        <v>01.03.2023</v>
      </c>
      <c r="N62" s="58" t="str">
        <f>'Платина (ЦБ)'!$I$4</f>
        <v/>
      </c>
      <c r="P62" s="52" t="str">
        <f>'Палладий (ЦБ)'!$H$4</f>
        <v>01.03.2023</v>
      </c>
      <c r="Q62" s="58" t="str">
        <f>'Палладий (ЦБ)'!$I$4</f>
        <v/>
      </c>
      <c r="S62" s="52" t="str">
        <f>'Золото (KITCO-LME)'!$H$4</f>
        <v>01.03.2023</v>
      </c>
      <c r="T62" s="58" t="str">
        <f>'Золото (KITCO-LME)'!$I$4</f>
        <v/>
      </c>
      <c r="V62" s="52" t="str">
        <f>'Серебро (KITCO-LME)'!$H$4</f>
        <v>01.03.2023</v>
      </c>
      <c r="W62" s="58" t="str">
        <f>'Серебро (KITCO-LME)'!$I$4</f>
        <v/>
      </c>
      <c r="Y62" s="52" t="str">
        <f>'Алюминий (LME)'!$H$4</f>
        <v>01.03.2023</v>
      </c>
      <c r="Z62" s="58" t="str">
        <f>'Алюминий (LME)'!$I$4</f>
        <v/>
      </c>
      <c r="AB62" s="52" t="str">
        <f>'Никель (LME)'!$H$4</f>
        <v>01.03.2023</v>
      </c>
      <c r="AC62" s="58" t="str">
        <f>'Никель (LME)'!$I$4</f>
        <v/>
      </c>
      <c r="AE62" s="52" t="str">
        <f>'Свинец (LME)'!$H$4</f>
        <v>01.03.2023</v>
      </c>
      <c r="AF62" s="58" t="str">
        <f>'Свинец (LME)'!$I$4</f>
        <v/>
      </c>
      <c r="AH62" s="52" t="str">
        <f>'Медь (LME)'!$H$4</f>
        <v>01.03.2023</v>
      </c>
      <c r="AI62" s="58" t="str">
        <f>'Медь (LME)'!$I$4</f>
        <v/>
      </c>
      <c r="AK62" s="52" t="str">
        <f>'Цинк (LME)'!$H$4</f>
        <v>01.03.2023</v>
      </c>
      <c r="AL62" s="58" t="str">
        <f>'Цинк (LME)'!$I$4</f>
        <v/>
      </c>
      <c r="AO62" s="52" t="str">
        <f>Евро!$H$4</f>
        <v>01.03.2023</v>
      </c>
      <c r="AP62" s="58" t="str">
        <f>фунт!$I$4</f>
        <v>-</v>
      </c>
      <c r="AR62" s="52" t="str">
        <f>Евро!$H$4</f>
        <v>01.03.2023</v>
      </c>
      <c r="AS62" s="58" t="str">
        <f>'иена, ¥'!$I$4</f>
        <v>-</v>
      </c>
      <c r="AU62" s="52" t="str">
        <f>Евро!$H$4</f>
        <v>01.03.2023</v>
      </c>
      <c r="AV62" s="58" t="str">
        <f>'австр долл.'!$I$4</f>
        <v>-</v>
      </c>
      <c r="AX62" s="52" t="str">
        <f>Евро!$H$4</f>
        <v>01.03.2023</v>
      </c>
      <c r="AY62" s="58" t="str">
        <f>шв.фр.!$I$4</f>
        <v>-</v>
      </c>
      <c r="BA62" s="52" t="str">
        <f>Евро!$H$4</f>
        <v>01.03.2023</v>
      </c>
      <c r="BB62" s="58" t="str">
        <f>юань!$I$4</f>
        <v>-</v>
      </c>
      <c r="BD62" s="52" t="str">
        <f>Евро!$H$4</f>
        <v>01.03.2023</v>
      </c>
      <c r="BE62" s="58" t="str">
        <f>тенге!$I$4</f>
        <v>-</v>
      </c>
      <c r="BG62" s="52" t="str">
        <f>Евро!$H$4</f>
        <v>01.03.2023</v>
      </c>
      <c r="BH62" s="58" t="str">
        <f>'динар (крос-курс $)'!$I$4</f>
        <v/>
      </c>
      <c r="BJ62" s="52" t="str">
        <f>Евро!$H$4</f>
        <v>01.03.2023</v>
      </c>
      <c r="BK62" s="58" t="str">
        <f>'динар (крос-курс €)'!$I$4</f>
        <v/>
      </c>
    </row>
    <row r="63" spans="1:63" x14ac:dyDescent="0.25">
      <c r="A63" s="52" t="str">
        <f>Доллар!$H$5</f>
        <v>02.03.2023</v>
      </c>
      <c r="B63" s="58" t="str">
        <f>Доллар!$I$5</f>
        <v>-</v>
      </c>
      <c r="D63" s="52" t="str">
        <f>Евро!$H$5</f>
        <v>02.03.2023</v>
      </c>
      <c r="E63" s="58" t="str">
        <f>Евро!$I$5</f>
        <v>-</v>
      </c>
      <c r="G63" s="52" t="str">
        <f>'Золото (ЦБ)'!$H$5</f>
        <v>02.03.2023</v>
      </c>
      <c r="H63" s="58" t="str">
        <f>'Золото (ЦБ)'!$I$5</f>
        <v/>
      </c>
      <c r="J63" s="52" t="str">
        <f>'Серебро (ЦБ)'!$H$5</f>
        <v>02.03.2023</v>
      </c>
      <c r="K63" s="58" t="str">
        <f>'Серебро (ЦБ)'!$I$5</f>
        <v/>
      </c>
      <c r="M63" s="52" t="str">
        <f>'Платина (ЦБ)'!$H$5</f>
        <v>02.03.2023</v>
      </c>
      <c r="N63" s="58" t="str">
        <f>'Платина (ЦБ)'!$I$5</f>
        <v/>
      </c>
      <c r="P63" s="52" t="str">
        <f>'Палладий (ЦБ)'!$H$5</f>
        <v>02.03.2023</v>
      </c>
      <c r="Q63" s="58" t="str">
        <f>'Палладий (ЦБ)'!$I$5</f>
        <v/>
      </c>
      <c r="S63" s="52" t="str">
        <f>'Золото (KITCO-LME)'!$H$5</f>
        <v>02.03.2023</v>
      </c>
      <c r="T63" s="58" t="str">
        <f>'Золото (KITCO-LME)'!$I$5</f>
        <v/>
      </c>
      <c r="V63" s="52" t="str">
        <f>'Серебро (KITCO-LME)'!$H$5</f>
        <v>02.03.2023</v>
      </c>
      <c r="W63" s="58" t="str">
        <f>'Серебро (KITCO-LME)'!$I$5</f>
        <v/>
      </c>
      <c r="Y63" s="52" t="str">
        <f>'Алюминий (LME)'!$H$5</f>
        <v>02.03.2023</v>
      </c>
      <c r="Z63" s="58" t="str">
        <f>'Алюминий (LME)'!$I$5</f>
        <v/>
      </c>
      <c r="AB63" s="52" t="str">
        <f>'Никель (LME)'!$H$5</f>
        <v>02.03.2023</v>
      </c>
      <c r="AC63" s="58" t="str">
        <f>'Никель (LME)'!$I$5</f>
        <v/>
      </c>
      <c r="AE63" s="52" t="str">
        <f>'Свинец (LME)'!$H$5</f>
        <v>02.03.2023</v>
      </c>
      <c r="AF63" s="58" t="str">
        <f>'Свинец (LME)'!$I$5</f>
        <v/>
      </c>
      <c r="AH63" s="52" t="str">
        <f>'Медь (LME)'!$H$5</f>
        <v>02.03.2023</v>
      </c>
      <c r="AI63" s="58" t="str">
        <f>'Медь (LME)'!$I$5</f>
        <v/>
      </c>
      <c r="AK63" s="52" t="str">
        <f>'Цинк (LME)'!$H$5</f>
        <v>02.03.2023</v>
      </c>
      <c r="AL63" s="58" t="str">
        <f>'Цинк (LME)'!$I$5</f>
        <v/>
      </c>
      <c r="AO63" s="52" t="str">
        <f>Евро!$H$5</f>
        <v>02.03.2023</v>
      </c>
      <c r="AP63" s="58" t="str">
        <f>фунт!$I$5</f>
        <v>-</v>
      </c>
      <c r="AR63" s="52" t="str">
        <f>Евро!$H$5</f>
        <v>02.03.2023</v>
      </c>
      <c r="AS63" s="58" t="str">
        <f>'иена, ¥'!$I$5</f>
        <v>-</v>
      </c>
      <c r="AU63" s="52" t="str">
        <f>Евро!$H$5</f>
        <v>02.03.2023</v>
      </c>
      <c r="AV63" s="58" t="str">
        <f>'австр долл.'!$I$5</f>
        <v>-</v>
      </c>
      <c r="AX63" s="52" t="str">
        <f>Евро!$H$5</f>
        <v>02.03.2023</v>
      </c>
      <c r="AY63" s="58" t="str">
        <f>шв.фр.!$I$5</f>
        <v>-</v>
      </c>
      <c r="BA63" s="52" t="str">
        <f>Евро!$H$5</f>
        <v>02.03.2023</v>
      </c>
      <c r="BB63" s="58" t="str">
        <f>юань!$I$5</f>
        <v>-</v>
      </c>
      <c r="BD63" s="52" t="str">
        <f>Евро!$H$5</f>
        <v>02.03.2023</v>
      </c>
      <c r="BE63" s="58" t="str">
        <f>тенге!$I$5</f>
        <v>-</v>
      </c>
      <c r="BG63" s="52" t="str">
        <f>Евро!$H$5</f>
        <v>02.03.2023</v>
      </c>
      <c r="BH63" s="58" t="str">
        <f>'динар (крос-курс $)'!$I$5</f>
        <v/>
      </c>
      <c r="BJ63" s="52" t="str">
        <f>Евро!$H$5</f>
        <v>02.03.2023</v>
      </c>
      <c r="BK63" s="58" t="str">
        <f>'динар (крос-курс €)'!$I$5</f>
        <v/>
      </c>
    </row>
    <row r="64" spans="1:63" x14ac:dyDescent="0.25">
      <c r="A64" s="52" t="str">
        <f>Доллар!$H$6</f>
        <v>03.03.2023</v>
      </c>
      <c r="B64" s="58" t="str">
        <f>Доллар!$I$6</f>
        <v>-</v>
      </c>
      <c r="D64" s="52" t="str">
        <f>Евро!$H$6</f>
        <v>03.03.2023</v>
      </c>
      <c r="E64" s="58" t="str">
        <f>Евро!$I$6</f>
        <v>-</v>
      </c>
      <c r="G64" s="52" t="str">
        <f>'Золото (ЦБ)'!$H$6</f>
        <v>03.03.2023</v>
      </c>
      <c r="H64" s="58" t="str">
        <f>'Золото (ЦБ)'!$I$6</f>
        <v/>
      </c>
      <c r="J64" s="52" t="str">
        <f>'Серебро (ЦБ)'!$H$6</f>
        <v>03.03.2023</v>
      </c>
      <c r="K64" s="58" t="str">
        <f>'Серебро (ЦБ)'!$I$6</f>
        <v/>
      </c>
      <c r="M64" s="52" t="str">
        <f>'Платина (ЦБ)'!$H$6</f>
        <v>03.03.2023</v>
      </c>
      <c r="N64" s="58" t="str">
        <f>'Платина (ЦБ)'!$I$6</f>
        <v/>
      </c>
      <c r="P64" s="52" t="str">
        <f>'Палладий (ЦБ)'!$H$6</f>
        <v>03.03.2023</v>
      </c>
      <c r="Q64" s="58" t="str">
        <f>'Палладий (ЦБ)'!$I$6</f>
        <v/>
      </c>
      <c r="S64" s="52" t="str">
        <f>'Золото (KITCO-LME)'!$H$6</f>
        <v>03.03.2023</v>
      </c>
      <c r="T64" s="58" t="str">
        <f>'Золото (KITCO-LME)'!$I$6</f>
        <v/>
      </c>
      <c r="V64" s="52" t="str">
        <f>'Серебро (KITCO-LME)'!$H$6</f>
        <v>03.03.2023</v>
      </c>
      <c r="W64" s="58" t="str">
        <f>'Серебро (KITCO-LME)'!$I$6</f>
        <v/>
      </c>
      <c r="Y64" s="52" t="str">
        <f>'Алюминий (LME)'!$H$6</f>
        <v>03.03.2023</v>
      </c>
      <c r="Z64" s="58" t="str">
        <f>'Алюминий (LME)'!$I$6</f>
        <v/>
      </c>
      <c r="AB64" s="52" t="str">
        <f>'Никель (LME)'!$H$6</f>
        <v>03.03.2023</v>
      </c>
      <c r="AC64" s="58" t="str">
        <f>'Никель (LME)'!$I$6</f>
        <v/>
      </c>
      <c r="AE64" s="52" t="str">
        <f>'Свинец (LME)'!$H$6</f>
        <v>03.03.2023</v>
      </c>
      <c r="AF64" s="58" t="str">
        <f>'Свинец (LME)'!$I$6</f>
        <v/>
      </c>
      <c r="AH64" s="52" t="str">
        <f>'Медь (LME)'!$H$6</f>
        <v>03.03.2023</v>
      </c>
      <c r="AI64" s="58" t="str">
        <f>'Медь (LME)'!$I$6</f>
        <v/>
      </c>
      <c r="AK64" s="52" t="str">
        <f>'Цинк (LME)'!$H$6</f>
        <v>03.03.2023</v>
      </c>
      <c r="AL64" s="58" t="str">
        <f>'Цинк (LME)'!$I$6</f>
        <v/>
      </c>
      <c r="AO64" s="52" t="str">
        <f>Евро!$H$6</f>
        <v>03.03.2023</v>
      </c>
      <c r="AP64" s="58" t="str">
        <f>фунт!$I$6</f>
        <v>-</v>
      </c>
      <c r="AR64" s="52" t="str">
        <f>Евро!$H$6</f>
        <v>03.03.2023</v>
      </c>
      <c r="AS64" s="58" t="str">
        <f>'иена, ¥'!$I$6</f>
        <v>-</v>
      </c>
      <c r="AU64" s="52" t="str">
        <f>Евро!$H$6</f>
        <v>03.03.2023</v>
      </c>
      <c r="AV64" s="58" t="str">
        <f>'австр долл.'!$I$6</f>
        <v>-</v>
      </c>
      <c r="AX64" s="52" t="str">
        <f>Евро!$H$6</f>
        <v>03.03.2023</v>
      </c>
      <c r="AY64" s="58" t="str">
        <f>шв.фр.!$I$6</f>
        <v>-</v>
      </c>
      <c r="BA64" s="52" t="str">
        <f>Евро!$H$6</f>
        <v>03.03.2023</v>
      </c>
      <c r="BB64" s="58" t="str">
        <f>юань!$I$6</f>
        <v>-</v>
      </c>
      <c r="BD64" s="52" t="str">
        <f>Евро!$H$6</f>
        <v>03.03.2023</v>
      </c>
      <c r="BE64" s="58" t="str">
        <f>тенге!$I$6</f>
        <v>-</v>
      </c>
      <c r="BG64" s="52" t="str">
        <f>Евро!$H$6</f>
        <v>03.03.2023</v>
      </c>
      <c r="BH64" s="58" t="str">
        <f>'динар (крос-курс $)'!$I$6</f>
        <v/>
      </c>
      <c r="BJ64" s="52" t="str">
        <f>Евро!$H$6</f>
        <v>03.03.2023</v>
      </c>
      <c r="BK64" s="58" t="str">
        <f>'динар (крос-курс €)'!$I$6</f>
        <v/>
      </c>
    </row>
    <row r="65" spans="1:63" x14ac:dyDescent="0.25">
      <c r="A65" s="52" t="str">
        <f>Доллар!$H$7</f>
        <v>04.03.2023</v>
      </c>
      <c r="B65" s="58" t="str">
        <f>Доллар!$I$7</f>
        <v>-</v>
      </c>
      <c r="D65" s="52" t="str">
        <f>Евро!$H$7</f>
        <v>04.03.2023</v>
      </c>
      <c r="E65" s="58" t="str">
        <f>Евро!$I$7</f>
        <v>-</v>
      </c>
      <c r="G65" s="52" t="str">
        <f>'Золото (ЦБ)'!$H$7</f>
        <v>04.03.2023</v>
      </c>
      <c r="H65" s="58" t="str">
        <f>'Золото (ЦБ)'!$I$7</f>
        <v/>
      </c>
      <c r="J65" s="52" t="str">
        <f>'Серебро (ЦБ)'!$H$7</f>
        <v>04.03.2023</v>
      </c>
      <c r="K65" s="58" t="str">
        <f>'Серебро (ЦБ)'!$I$7</f>
        <v/>
      </c>
      <c r="M65" s="52" t="str">
        <f>'Платина (ЦБ)'!$H$7</f>
        <v>04.03.2023</v>
      </c>
      <c r="N65" s="58" t="str">
        <f>'Платина (ЦБ)'!$I$7</f>
        <v/>
      </c>
      <c r="P65" s="52" t="str">
        <f>'Палладий (ЦБ)'!$H$7</f>
        <v>04.03.2023</v>
      </c>
      <c r="Q65" s="58" t="str">
        <f>'Палладий (ЦБ)'!$I$7</f>
        <v/>
      </c>
      <c r="S65" s="52" t="str">
        <f>'Золото (KITCO-LME)'!$H$7</f>
        <v>04.03.2023</v>
      </c>
      <c r="T65" s="58" t="str">
        <f>'Золото (KITCO-LME)'!$I$7</f>
        <v/>
      </c>
      <c r="V65" s="52" t="str">
        <f>'Серебро (KITCO-LME)'!$H$7</f>
        <v>04.03.2023</v>
      </c>
      <c r="W65" s="58" t="str">
        <f>'Серебро (KITCO-LME)'!$I$7</f>
        <v/>
      </c>
      <c r="Y65" s="52" t="str">
        <f>'Алюминий (LME)'!$H$7</f>
        <v>04.03.2023</v>
      </c>
      <c r="Z65" s="58" t="str">
        <f>'Алюминий (LME)'!$I$7</f>
        <v/>
      </c>
      <c r="AB65" s="52" t="str">
        <f>'Никель (LME)'!$H$7</f>
        <v>04.03.2023</v>
      </c>
      <c r="AC65" s="58" t="str">
        <f>'Никель (LME)'!$I$7</f>
        <v/>
      </c>
      <c r="AE65" s="52" t="str">
        <f>'Свинец (LME)'!$H$7</f>
        <v>04.03.2023</v>
      </c>
      <c r="AF65" s="58" t="str">
        <f>'Свинец (LME)'!$I$7</f>
        <v/>
      </c>
      <c r="AH65" s="52" t="str">
        <f>'Медь (LME)'!$H$7</f>
        <v>04.03.2023</v>
      </c>
      <c r="AI65" s="58" t="str">
        <f>'Медь (LME)'!$I$7</f>
        <v/>
      </c>
      <c r="AK65" s="52" t="str">
        <f>'Цинк (LME)'!$H$7</f>
        <v>04.03.2023</v>
      </c>
      <c r="AL65" s="58" t="str">
        <f>'Цинк (LME)'!$I$7</f>
        <v/>
      </c>
      <c r="AO65" s="52" t="str">
        <f>Евро!$H$7</f>
        <v>04.03.2023</v>
      </c>
      <c r="AP65" s="58" t="str">
        <f>фунт!$I$7</f>
        <v>-</v>
      </c>
      <c r="AR65" s="52" t="str">
        <f>Евро!$H$7</f>
        <v>04.03.2023</v>
      </c>
      <c r="AS65" s="58" t="str">
        <f>'иена, ¥'!$I$7</f>
        <v>-</v>
      </c>
      <c r="AU65" s="52" t="str">
        <f>Евро!$H$7</f>
        <v>04.03.2023</v>
      </c>
      <c r="AV65" s="58" t="str">
        <f>'австр долл.'!$I$7</f>
        <v>-</v>
      </c>
      <c r="AX65" s="52" t="str">
        <f>Евро!$H$7</f>
        <v>04.03.2023</v>
      </c>
      <c r="AY65" s="58" t="str">
        <f>шв.фр.!$I$7</f>
        <v>-</v>
      </c>
      <c r="BA65" s="52" t="str">
        <f>Евро!$H$7</f>
        <v>04.03.2023</v>
      </c>
      <c r="BB65" s="58" t="str">
        <f>юань!$I$7</f>
        <v>-</v>
      </c>
      <c r="BD65" s="52" t="str">
        <f>Евро!$H$7</f>
        <v>04.03.2023</v>
      </c>
      <c r="BE65" s="58" t="str">
        <f>тенге!$I$7</f>
        <v>-</v>
      </c>
      <c r="BG65" s="52" t="str">
        <f>Евро!$H$7</f>
        <v>04.03.2023</v>
      </c>
      <c r="BH65" s="58" t="str">
        <f>'динар (крос-курс $)'!$I$7</f>
        <v/>
      </c>
      <c r="BJ65" s="52" t="str">
        <f>Евро!$H$7</f>
        <v>04.03.2023</v>
      </c>
      <c r="BK65" s="58" t="str">
        <f>'динар (крос-курс €)'!$I$7</f>
        <v/>
      </c>
    </row>
    <row r="66" spans="1:63" x14ac:dyDescent="0.25">
      <c r="A66" s="52" t="str">
        <f>Доллар!$H$8</f>
        <v>05.03.2023</v>
      </c>
      <c r="B66" s="58" t="str">
        <f>Доллар!$I$8</f>
        <v>-</v>
      </c>
      <c r="D66" s="52" t="str">
        <f>Евро!$H$8</f>
        <v>05.03.2023</v>
      </c>
      <c r="E66" s="58" t="str">
        <f>Евро!$I$8</f>
        <v>-</v>
      </c>
      <c r="G66" s="52" t="str">
        <f>'Золото (ЦБ)'!$H$8</f>
        <v>05.03.2023</v>
      </c>
      <c r="H66" s="58" t="str">
        <f>'Золото (ЦБ)'!$I$8</f>
        <v/>
      </c>
      <c r="J66" s="52" t="str">
        <f>'Серебро (ЦБ)'!$H$8</f>
        <v>05.03.2023</v>
      </c>
      <c r="K66" s="58" t="str">
        <f>'Серебро (ЦБ)'!$I$8</f>
        <v/>
      </c>
      <c r="M66" s="52" t="str">
        <f>'Платина (ЦБ)'!$H$8</f>
        <v>05.03.2023</v>
      </c>
      <c r="N66" s="58" t="str">
        <f>'Платина (ЦБ)'!$I$8</f>
        <v/>
      </c>
      <c r="P66" s="52" t="str">
        <f>'Палладий (ЦБ)'!$H$8</f>
        <v>05.03.2023</v>
      </c>
      <c r="Q66" s="58" t="str">
        <f>'Палладий (ЦБ)'!$I$8</f>
        <v/>
      </c>
      <c r="S66" s="52" t="str">
        <f>'Золото (KITCO-LME)'!$H$8</f>
        <v>05.03.2023</v>
      </c>
      <c r="T66" s="58" t="str">
        <f>'Золото (KITCO-LME)'!$I$8</f>
        <v/>
      </c>
      <c r="V66" s="52" t="str">
        <f>'Серебро (KITCO-LME)'!$H$8</f>
        <v>05.03.2023</v>
      </c>
      <c r="W66" s="58" t="str">
        <f>'Серебро (KITCO-LME)'!$I$8</f>
        <v/>
      </c>
      <c r="Y66" s="52" t="str">
        <f>'Алюминий (LME)'!$H$8</f>
        <v>05.03.2023</v>
      </c>
      <c r="Z66" s="58" t="str">
        <f>'Алюминий (LME)'!$I$8</f>
        <v/>
      </c>
      <c r="AB66" s="52" t="str">
        <f>'Никель (LME)'!$H$8</f>
        <v>05.03.2023</v>
      </c>
      <c r="AC66" s="58" t="str">
        <f>'Никель (LME)'!$I$8</f>
        <v/>
      </c>
      <c r="AE66" s="52" t="str">
        <f>'Свинец (LME)'!$H$8</f>
        <v>05.03.2023</v>
      </c>
      <c r="AF66" s="58" t="str">
        <f>'Свинец (LME)'!$I$8</f>
        <v/>
      </c>
      <c r="AH66" s="52" t="str">
        <f>'Медь (LME)'!$H$8</f>
        <v>05.03.2023</v>
      </c>
      <c r="AI66" s="58" t="str">
        <f>'Медь (LME)'!$I$8</f>
        <v/>
      </c>
      <c r="AK66" s="52" t="str">
        <f>'Цинк (LME)'!$H$8</f>
        <v>05.03.2023</v>
      </c>
      <c r="AL66" s="58" t="str">
        <f>'Цинк (LME)'!$I$8</f>
        <v/>
      </c>
      <c r="AO66" s="52" t="str">
        <f>Евро!$H$8</f>
        <v>05.03.2023</v>
      </c>
      <c r="AP66" s="58" t="str">
        <f>фунт!$I$8</f>
        <v>-</v>
      </c>
      <c r="AR66" s="52" t="str">
        <f>Евро!$H$8</f>
        <v>05.03.2023</v>
      </c>
      <c r="AS66" s="58" t="str">
        <f>'иена, ¥'!$I$8</f>
        <v>-</v>
      </c>
      <c r="AU66" s="52" t="str">
        <f>Евро!$H$8</f>
        <v>05.03.2023</v>
      </c>
      <c r="AV66" s="58" t="str">
        <f>'австр долл.'!$I$8</f>
        <v>-</v>
      </c>
      <c r="AX66" s="52" t="str">
        <f>Евро!$H$8</f>
        <v>05.03.2023</v>
      </c>
      <c r="AY66" s="58" t="str">
        <f>шв.фр.!$I$8</f>
        <v>-</v>
      </c>
      <c r="BA66" s="52" t="str">
        <f>Евро!$H$8</f>
        <v>05.03.2023</v>
      </c>
      <c r="BB66" s="58" t="str">
        <f>юань!$I$8</f>
        <v>-</v>
      </c>
      <c r="BD66" s="52" t="str">
        <f>Евро!$H$8</f>
        <v>05.03.2023</v>
      </c>
      <c r="BE66" s="58" t="str">
        <f>тенге!$I$8</f>
        <v>-</v>
      </c>
      <c r="BG66" s="52" t="str">
        <f>Евро!$H$8</f>
        <v>05.03.2023</v>
      </c>
      <c r="BH66" s="58" t="str">
        <f>'динар (крос-курс $)'!$I$8</f>
        <v/>
      </c>
      <c r="BJ66" s="52" t="str">
        <f>Евро!$H$8</f>
        <v>05.03.2023</v>
      </c>
      <c r="BK66" s="58" t="str">
        <f>'динар (крос-курс €)'!$I$8</f>
        <v/>
      </c>
    </row>
    <row r="67" spans="1:63" x14ac:dyDescent="0.25">
      <c r="A67" s="52" t="str">
        <f>Доллар!$H$9</f>
        <v>06.03.2023</v>
      </c>
      <c r="B67" s="58" t="str">
        <f>Доллар!$I$9</f>
        <v>-</v>
      </c>
      <c r="D67" s="52" t="str">
        <f>Евро!$H$9</f>
        <v>06.03.2023</v>
      </c>
      <c r="E67" s="58" t="str">
        <f>Евро!$I$9</f>
        <v>-</v>
      </c>
      <c r="G67" s="52" t="str">
        <f>'Золото (ЦБ)'!$H$9</f>
        <v>06.03.2023</v>
      </c>
      <c r="H67" s="58" t="str">
        <f>'Золото (ЦБ)'!$I$9</f>
        <v/>
      </c>
      <c r="J67" s="52" t="str">
        <f>'Серебро (ЦБ)'!$H$9</f>
        <v>06.03.2023</v>
      </c>
      <c r="K67" s="58" t="str">
        <f>'Серебро (ЦБ)'!$I$9</f>
        <v/>
      </c>
      <c r="M67" s="52" t="str">
        <f>'Платина (ЦБ)'!$H$9</f>
        <v>06.03.2023</v>
      </c>
      <c r="N67" s="58" t="str">
        <f>'Платина (ЦБ)'!$I$9</f>
        <v/>
      </c>
      <c r="P67" s="52" t="str">
        <f>'Палладий (ЦБ)'!$H$9</f>
        <v>06.03.2023</v>
      </c>
      <c r="Q67" s="58" t="str">
        <f>'Палладий (ЦБ)'!$I$9</f>
        <v/>
      </c>
      <c r="S67" s="52" t="str">
        <f>'Золото (KITCO-LME)'!$H$9</f>
        <v>06.03.2023</v>
      </c>
      <c r="T67" s="58" t="str">
        <f>'Золото (KITCO-LME)'!$I$9</f>
        <v/>
      </c>
      <c r="V67" s="52" t="str">
        <f>'Серебро (KITCO-LME)'!$H$9</f>
        <v>06.03.2023</v>
      </c>
      <c r="W67" s="58" t="str">
        <f>'Серебро (KITCO-LME)'!$I$9</f>
        <v/>
      </c>
      <c r="Y67" s="52" t="str">
        <f>'Алюминий (LME)'!$H$9</f>
        <v>06.03.2023</v>
      </c>
      <c r="Z67" s="58" t="str">
        <f>'Алюминий (LME)'!$I$9</f>
        <v/>
      </c>
      <c r="AB67" s="52" t="str">
        <f>'Никель (LME)'!$H$9</f>
        <v>06.03.2023</v>
      </c>
      <c r="AC67" s="58" t="str">
        <f>'Никель (LME)'!$I$9</f>
        <v/>
      </c>
      <c r="AE67" s="52" t="str">
        <f>'Свинец (LME)'!$H$9</f>
        <v>06.03.2023</v>
      </c>
      <c r="AF67" s="58" t="str">
        <f>'Свинец (LME)'!$I$9</f>
        <v/>
      </c>
      <c r="AH67" s="52" t="str">
        <f>'Медь (LME)'!$H$9</f>
        <v>06.03.2023</v>
      </c>
      <c r="AI67" s="58" t="str">
        <f>'Медь (LME)'!$I$9</f>
        <v/>
      </c>
      <c r="AK67" s="52" t="str">
        <f>'Цинк (LME)'!$H$9</f>
        <v>06.03.2023</v>
      </c>
      <c r="AL67" s="58" t="str">
        <f>'Цинк (LME)'!$I$9</f>
        <v/>
      </c>
      <c r="AO67" s="52" t="str">
        <f>Евро!$H$9</f>
        <v>06.03.2023</v>
      </c>
      <c r="AP67" s="58" t="str">
        <f>фунт!$I$9</f>
        <v>-</v>
      </c>
      <c r="AR67" s="52" t="str">
        <f>Евро!$H$9</f>
        <v>06.03.2023</v>
      </c>
      <c r="AS67" s="58" t="str">
        <f>'иена, ¥'!$I$9</f>
        <v>-</v>
      </c>
      <c r="AU67" s="52" t="str">
        <f>Евро!$H$9</f>
        <v>06.03.2023</v>
      </c>
      <c r="AV67" s="58" t="str">
        <f>'австр долл.'!$I$9</f>
        <v>-</v>
      </c>
      <c r="AX67" s="52" t="str">
        <f>Евро!$H$9</f>
        <v>06.03.2023</v>
      </c>
      <c r="AY67" s="58" t="str">
        <f>шв.фр.!$I$9</f>
        <v>-</v>
      </c>
      <c r="BA67" s="52" t="str">
        <f>Евро!$H$9</f>
        <v>06.03.2023</v>
      </c>
      <c r="BB67" s="58" t="str">
        <f>юань!$I$9</f>
        <v>-</v>
      </c>
      <c r="BD67" s="52" t="str">
        <f>Евро!$H$9</f>
        <v>06.03.2023</v>
      </c>
      <c r="BE67" s="58" t="str">
        <f>тенге!$I$9</f>
        <v>-</v>
      </c>
      <c r="BG67" s="52" t="str">
        <f>Евро!$H$9</f>
        <v>06.03.2023</v>
      </c>
      <c r="BH67" s="58" t="str">
        <f>'динар (крос-курс $)'!$I$9</f>
        <v/>
      </c>
      <c r="BJ67" s="52" t="str">
        <f>Евро!$H$9</f>
        <v>06.03.2023</v>
      </c>
      <c r="BK67" s="58" t="str">
        <f>'динар (крос-курс €)'!$I$9</f>
        <v/>
      </c>
    </row>
    <row r="68" spans="1:63" x14ac:dyDescent="0.25">
      <c r="A68" s="52" t="str">
        <f>Доллар!$H$10</f>
        <v>07.03.2023</v>
      </c>
      <c r="B68" s="58" t="str">
        <f>Доллар!$I$10</f>
        <v>-</v>
      </c>
      <c r="D68" s="52" t="str">
        <f>Евро!$H$10</f>
        <v>07.03.2023</v>
      </c>
      <c r="E68" s="58" t="str">
        <f>Евро!$I$10</f>
        <v>-</v>
      </c>
      <c r="G68" s="52" t="str">
        <f>'Золото (ЦБ)'!$H$10</f>
        <v>07.03.2023</v>
      </c>
      <c r="H68" s="58" t="str">
        <f>'Золото (ЦБ)'!$I$10</f>
        <v/>
      </c>
      <c r="J68" s="52" t="str">
        <f>'Серебро (ЦБ)'!$H$10</f>
        <v>07.03.2023</v>
      </c>
      <c r="K68" s="58" t="str">
        <f>'Серебро (ЦБ)'!$I$10</f>
        <v/>
      </c>
      <c r="M68" s="52" t="str">
        <f>'Платина (ЦБ)'!$H$10</f>
        <v>07.03.2023</v>
      </c>
      <c r="N68" s="58" t="str">
        <f>'Платина (ЦБ)'!$I$10</f>
        <v/>
      </c>
      <c r="P68" s="52" t="str">
        <f>'Палладий (ЦБ)'!$H$10</f>
        <v>07.03.2023</v>
      </c>
      <c r="Q68" s="58" t="str">
        <f>'Палладий (ЦБ)'!$I$10</f>
        <v/>
      </c>
      <c r="S68" s="52" t="str">
        <f>'Золото (KITCO-LME)'!$H$10</f>
        <v>07.03.2023</v>
      </c>
      <c r="T68" s="58" t="str">
        <f>'Золото (KITCO-LME)'!$I$10</f>
        <v/>
      </c>
      <c r="V68" s="52" t="str">
        <f>'Серебро (KITCO-LME)'!$H$10</f>
        <v>07.03.2023</v>
      </c>
      <c r="W68" s="58" t="str">
        <f>'Серебро (KITCO-LME)'!$I$10</f>
        <v/>
      </c>
      <c r="Y68" s="52" t="str">
        <f>'Алюминий (LME)'!$H$10</f>
        <v>07.03.2023</v>
      </c>
      <c r="Z68" s="58" t="str">
        <f>'Алюминий (LME)'!$I$10</f>
        <v/>
      </c>
      <c r="AB68" s="52" t="str">
        <f>'Никель (LME)'!$H$10</f>
        <v>07.03.2023</v>
      </c>
      <c r="AC68" s="58" t="str">
        <f>'Никель (LME)'!$I$10</f>
        <v/>
      </c>
      <c r="AE68" s="52" t="str">
        <f>'Свинец (LME)'!$H$10</f>
        <v>07.03.2023</v>
      </c>
      <c r="AF68" s="58" t="str">
        <f>'Свинец (LME)'!$I$10</f>
        <v/>
      </c>
      <c r="AH68" s="52" t="str">
        <f>'Медь (LME)'!$H$10</f>
        <v>07.03.2023</v>
      </c>
      <c r="AI68" s="58" t="str">
        <f>'Медь (LME)'!$I$10</f>
        <v/>
      </c>
      <c r="AK68" s="52" t="str">
        <f>'Цинк (LME)'!$H$10</f>
        <v>07.03.2023</v>
      </c>
      <c r="AL68" s="58" t="str">
        <f>'Цинк (LME)'!$I$10</f>
        <v/>
      </c>
      <c r="AO68" s="52" t="str">
        <f>Евро!$H$10</f>
        <v>07.03.2023</v>
      </c>
      <c r="AP68" s="58" t="str">
        <f>фунт!$I$10</f>
        <v>-</v>
      </c>
      <c r="AR68" s="52" t="str">
        <f>Евро!$H$10</f>
        <v>07.03.2023</v>
      </c>
      <c r="AS68" s="58" t="str">
        <f>'иена, ¥'!$I$10</f>
        <v>-</v>
      </c>
      <c r="AU68" s="52" t="str">
        <f>Евро!$H$10</f>
        <v>07.03.2023</v>
      </c>
      <c r="AV68" s="58" t="str">
        <f>'австр долл.'!$I$10</f>
        <v>-</v>
      </c>
      <c r="AX68" s="52" t="str">
        <f>Евро!$H$10</f>
        <v>07.03.2023</v>
      </c>
      <c r="AY68" s="58" t="str">
        <f>шв.фр.!$I$10</f>
        <v>-</v>
      </c>
      <c r="BA68" s="52" t="str">
        <f>Евро!$H$10</f>
        <v>07.03.2023</v>
      </c>
      <c r="BB68" s="58" t="str">
        <f>юань!$I$10</f>
        <v>-</v>
      </c>
      <c r="BD68" s="52" t="str">
        <f>Евро!$H$10</f>
        <v>07.03.2023</v>
      </c>
      <c r="BE68" s="58" t="str">
        <f>тенге!$I$10</f>
        <v>-</v>
      </c>
      <c r="BG68" s="52" t="str">
        <f>Евро!$H$10</f>
        <v>07.03.2023</v>
      </c>
      <c r="BH68" s="58" t="str">
        <f>'динар (крос-курс $)'!$I$10</f>
        <v/>
      </c>
      <c r="BJ68" s="52" t="str">
        <f>Евро!$H$10</f>
        <v>07.03.2023</v>
      </c>
      <c r="BK68" s="58" t="str">
        <f>'динар (крос-курс €)'!$I$10</f>
        <v/>
      </c>
    </row>
    <row r="69" spans="1:63" x14ac:dyDescent="0.25">
      <c r="A69" s="52" t="str">
        <f>Доллар!$H$11</f>
        <v>08.03.2023</v>
      </c>
      <c r="B69" s="58" t="str">
        <f>Доллар!$I$11</f>
        <v>-</v>
      </c>
      <c r="D69" s="52" t="str">
        <f>Евро!$H$11</f>
        <v>08.03.2023</v>
      </c>
      <c r="E69" s="58" t="str">
        <f>Евро!$I$11</f>
        <v>-</v>
      </c>
      <c r="G69" s="52" t="str">
        <f>'Золото (ЦБ)'!$H$11</f>
        <v>08.03.2023</v>
      </c>
      <c r="H69" s="58" t="str">
        <f>'Золото (ЦБ)'!$I$11</f>
        <v/>
      </c>
      <c r="J69" s="52" t="str">
        <f>'Серебро (ЦБ)'!$H$11</f>
        <v>08.03.2023</v>
      </c>
      <c r="K69" s="58" t="str">
        <f>'Серебро (ЦБ)'!$I$11</f>
        <v/>
      </c>
      <c r="M69" s="52" t="str">
        <f>'Платина (ЦБ)'!$H$11</f>
        <v>08.03.2023</v>
      </c>
      <c r="N69" s="58" t="str">
        <f>'Платина (ЦБ)'!$I$11</f>
        <v/>
      </c>
      <c r="P69" s="52" t="str">
        <f>'Палладий (ЦБ)'!$H$11</f>
        <v>08.03.2023</v>
      </c>
      <c r="Q69" s="58" t="str">
        <f>'Палладий (ЦБ)'!$I$11</f>
        <v/>
      </c>
      <c r="S69" s="52" t="str">
        <f>'Золото (KITCO-LME)'!$H$11</f>
        <v>08.03.2023</v>
      </c>
      <c r="T69" s="58" t="str">
        <f>'Золото (KITCO-LME)'!$I$11</f>
        <v/>
      </c>
      <c r="V69" s="52" t="str">
        <f>'Серебро (KITCO-LME)'!$H$11</f>
        <v>08.03.2023</v>
      </c>
      <c r="W69" s="58" t="str">
        <f>'Серебро (KITCO-LME)'!$I$11</f>
        <v/>
      </c>
      <c r="Y69" s="52" t="str">
        <f>'Алюминий (LME)'!$H$11</f>
        <v>08.03.2023</v>
      </c>
      <c r="Z69" s="58" t="str">
        <f>'Алюминий (LME)'!$I$11</f>
        <v/>
      </c>
      <c r="AB69" s="52" t="str">
        <f>'Никель (LME)'!$H$11</f>
        <v>08.03.2023</v>
      </c>
      <c r="AC69" s="58" t="str">
        <f>'Никель (LME)'!$I$11</f>
        <v/>
      </c>
      <c r="AE69" s="52" t="str">
        <f>'Свинец (LME)'!$H$11</f>
        <v>08.03.2023</v>
      </c>
      <c r="AF69" s="58" t="str">
        <f>'Свинец (LME)'!$I$11</f>
        <v/>
      </c>
      <c r="AH69" s="52" t="str">
        <f>'Медь (LME)'!$H$11</f>
        <v>08.03.2023</v>
      </c>
      <c r="AI69" s="58" t="str">
        <f>'Медь (LME)'!$I$11</f>
        <v/>
      </c>
      <c r="AK69" s="52" t="str">
        <f>'Цинк (LME)'!$H$11</f>
        <v>08.03.2023</v>
      </c>
      <c r="AL69" s="58" t="str">
        <f>'Цинк (LME)'!$I$11</f>
        <v/>
      </c>
      <c r="AO69" s="52" t="str">
        <f>Евро!$H$11</f>
        <v>08.03.2023</v>
      </c>
      <c r="AP69" s="58" t="str">
        <f>фунт!$I$11</f>
        <v>-</v>
      </c>
      <c r="AR69" s="52" t="str">
        <f>Евро!$H$11</f>
        <v>08.03.2023</v>
      </c>
      <c r="AS69" s="58" t="str">
        <f>'иена, ¥'!$I$11</f>
        <v>-</v>
      </c>
      <c r="AU69" s="52" t="str">
        <f>Евро!$H$11</f>
        <v>08.03.2023</v>
      </c>
      <c r="AV69" s="58" t="str">
        <f>'австр долл.'!$I$11</f>
        <v>-</v>
      </c>
      <c r="AX69" s="52" t="str">
        <f>Евро!$H$11</f>
        <v>08.03.2023</v>
      </c>
      <c r="AY69" s="58" t="str">
        <f>шв.фр.!$I$11</f>
        <v>-</v>
      </c>
      <c r="BA69" s="52" t="str">
        <f>Евро!$H$11</f>
        <v>08.03.2023</v>
      </c>
      <c r="BB69" s="58" t="str">
        <f>юань!$I$11</f>
        <v>-</v>
      </c>
      <c r="BD69" s="52" t="str">
        <f>Евро!$H$11</f>
        <v>08.03.2023</v>
      </c>
      <c r="BE69" s="58" t="str">
        <f>тенге!$I$11</f>
        <v>-</v>
      </c>
      <c r="BG69" s="52" t="str">
        <f>Евро!$H$11</f>
        <v>08.03.2023</v>
      </c>
      <c r="BH69" s="58" t="str">
        <f>'динар (крос-курс $)'!$I$11</f>
        <v/>
      </c>
      <c r="BJ69" s="52" t="str">
        <f>Евро!$H$11</f>
        <v>08.03.2023</v>
      </c>
      <c r="BK69" s="58" t="str">
        <f>'динар (крос-курс €)'!$I$11</f>
        <v/>
      </c>
    </row>
    <row r="70" spans="1:63" x14ac:dyDescent="0.25">
      <c r="A70" s="52" t="str">
        <f>Доллар!$H$12</f>
        <v>09.03.2023</v>
      </c>
      <c r="B70" s="58" t="str">
        <f>Доллар!$I$12</f>
        <v>-</v>
      </c>
      <c r="D70" s="52" t="str">
        <f>Евро!$H$12</f>
        <v>09.03.2023</v>
      </c>
      <c r="E70" s="58" t="str">
        <f>Евро!$I$12</f>
        <v>-</v>
      </c>
      <c r="G70" s="52" t="str">
        <f>'Золото (ЦБ)'!$H$12</f>
        <v>09.03.2023</v>
      </c>
      <c r="H70" s="58" t="str">
        <f>'Золото (ЦБ)'!$I$12</f>
        <v/>
      </c>
      <c r="J70" s="52" t="str">
        <f>'Серебро (ЦБ)'!$H$12</f>
        <v>09.03.2023</v>
      </c>
      <c r="K70" s="58" t="str">
        <f>'Серебро (ЦБ)'!$I$12</f>
        <v/>
      </c>
      <c r="M70" s="52" t="str">
        <f>'Платина (ЦБ)'!$H$12</f>
        <v>09.03.2023</v>
      </c>
      <c r="N70" s="58" t="str">
        <f>'Платина (ЦБ)'!$I$12</f>
        <v/>
      </c>
      <c r="P70" s="52" t="str">
        <f>'Палладий (ЦБ)'!$H$12</f>
        <v>09.03.2023</v>
      </c>
      <c r="Q70" s="58" t="str">
        <f>'Палладий (ЦБ)'!$I$12</f>
        <v/>
      </c>
      <c r="S70" s="52" t="str">
        <f>'Золото (KITCO-LME)'!$H$12</f>
        <v>09.03.2023</v>
      </c>
      <c r="T70" s="58" t="str">
        <f>'Золото (KITCO-LME)'!$I$12</f>
        <v/>
      </c>
      <c r="V70" s="52" t="str">
        <f>'Серебро (KITCO-LME)'!$H$12</f>
        <v>09.03.2023</v>
      </c>
      <c r="W70" s="58" t="str">
        <f>'Серебро (KITCO-LME)'!$I$12</f>
        <v/>
      </c>
      <c r="Y70" s="52" t="str">
        <f>'Алюминий (LME)'!$H$12</f>
        <v>09.03.2023</v>
      </c>
      <c r="Z70" s="58" t="str">
        <f>'Алюминий (LME)'!$I$12</f>
        <v/>
      </c>
      <c r="AB70" s="52" t="str">
        <f>'Никель (LME)'!$H$12</f>
        <v>09.03.2023</v>
      </c>
      <c r="AC70" s="58" t="str">
        <f>'Никель (LME)'!$I$12</f>
        <v/>
      </c>
      <c r="AE70" s="52" t="str">
        <f>'Свинец (LME)'!$H$12</f>
        <v>09.03.2023</v>
      </c>
      <c r="AF70" s="58" t="str">
        <f>'Свинец (LME)'!$I$12</f>
        <v/>
      </c>
      <c r="AH70" s="52" t="str">
        <f>'Медь (LME)'!$H$12</f>
        <v>09.03.2023</v>
      </c>
      <c r="AI70" s="58" t="str">
        <f>'Медь (LME)'!$I$12</f>
        <v/>
      </c>
      <c r="AK70" s="52" t="str">
        <f>'Цинк (LME)'!$H$12</f>
        <v>09.03.2023</v>
      </c>
      <c r="AL70" s="58" t="str">
        <f>'Цинк (LME)'!$I$12</f>
        <v/>
      </c>
      <c r="AO70" s="52" t="str">
        <f>Евро!$H$12</f>
        <v>09.03.2023</v>
      </c>
      <c r="AP70" s="58" t="str">
        <f>фунт!$I$12</f>
        <v>-</v>
      </c>
      <c r="AR70" s="52" t="str">
        <f>Евро!$H$12</f>
        <v>09.03.2023</v>
      </c>
      <c r="AS70" s="58" t="str">
        <f>'иена, ¥'!$I$12</f>
        <v>-</v>
      </c>
      <c r="AU70" s="52" t="str">
        <f>Евро!$H$12</f>
        <v>09.03.2023</v>
      </c>
      <c r="AV70" s="58" t="str">
        <f>'австр долл.'!$I$12</f>
        <v>-</v>
      </c>
      <c r="AX70" s="52" t="str">
        <f>Евро!$H$12</f>
        <v>09.03.2023</v>
      </c>
      <c r="AY70" s="58" t="str">
        <f>шв.фр.!$I$12</f>
        <v>-</v>
      </c>
      <c r="BA70" s="52" t="str">
        <f>Евро!$H$12</f>
        <v>09.03.2023</v>
      </c>
      <c r="BB70" s="58" t="str">
        <f>юань!$I$12</f>
        <v>-</v>
      </c>
      <c r="BD70" s="52" t="str">
        <f>Евро!$H$12</f>
        <v>09.03.2023</v>
      </c>
      <c r="BE70" s="58" t="str">
        <f>тенге!$I$12</f>
        <v>-</v>
      </c>
      <c r="BG70" s="52" t="str">
        <f>Евро!$H$12</f>
        <v>09.03.2023</v>
      </c>
      <c r="BH70" s="58" t="str">
        <f>'динар (крос-курс $)'!$I$12</f>
        <v/>
      </c>
      <c r="BJ70" s="52" t="str">
        <f>Евро!$H$12</f>
        <v>09.03.2023</v>
      </c>
      <c r="BK70" s="58" t="str">
        <f>'динар (крос-курс €)'!$I$12</f>
        <v/>
      </c>
    </row>
    <row r="71" spans="1:63" x14ac:dyDescent="0.25">
      <c r="A71" s="52" t="str">
        <f>Доллар!$H$13</f>
        <v>10.03.2023</v>
      </c>
      <c r="B71" s="58" t="str">
        <f>Доллар!$I$13</f>
        <v>-</v>
      </c>
      <c r="D71" s="52" t="str">
        <f>Евро!$H$13</f>
        <v>10.03.2023</v>
      </c>
      <c r="E71" s="58" t="str">
        <f>Евро!$I$13</f>
        <v>-</v>
      </c>
      <c r="G71" s="52" t="str">
        <f>'Золото (ЦБ)'!$H$13</f>
        <v>10.03.2023</v>
      </c>
      <c r="H71" s="58" t="str">
        <f>'Золото (ЦБ)'!$I$13</f>
        <v/>
      </c>
      <c r="J71" s="52" t="str">
        <f>'Серебро (ЦБ)'!$H$13</f>
        <v>10.03.2023</v>
      </c>
      <c r="K71" s="58" t="str">
        <f>'Серебро (ЦБ)'!$I$13</f>
        <v/>
      </c>
      <c r="M71" s="52" t="str">
        <f>'Платина (ЦБ)'!$H$13</f>
        <v>10.03.2023</v>
      </c>
      <c r="N71" s="58" t="str">
        <f>'Платина (ЦБ)'!$I$13</f>
        <v/>
      </c>
      <c r="P71" s="52" t="str">
        <f>'Палладий (ЦБ)'!$H$13</f>
        <v>10.03.2023</v>
      </c>
      <c r="Q71" s="58" t="str">
        <f>'Палладий (ЦБ)'!$I$13</f>
        <v/>
      </c>
      <c r="S71" s="52" t="str">
        <f>'Золото (KITCO-LME)'!$H$13</f>
        <v>10.03.2023</v>
      </c>
      <c r="T71" s="58" t="str">
        <f>'Золото (KITCO-LME)'!$I$13</f>
        <v/>
      </c>
      <c r="V71" s="52" t="str">
        <f>'Серебро (KITCO-LME)'!$H$13</f>
        <v>10.03.2023</v>
      </c>
      <c r="W71" s="58" t="str">
        <f>'Серебро (KITCO-LME)'!$I$13</f>
        <v/>
      </c>
      <c r="Y71" s="52" t="str">
        <f>'Алюминий (LME)'!$H$13</f>
        <v>10.03.2023</v>
      </c>
      <c r="Z71" s="58" t="str">
        <f>'Алюминий (LME)'!$I$13</f>
        <v/>
      </c>
      <c r="AB71" s="52" t="str">
        <f>'Никель (LME)'!$H$13</f>
        <v>10.03.2023</v>
      </c>
      <c r="AC71" s="58" t="str">
        <f>'Никель (LME)'!$I$13</f>
        <v/>
      </c>
      <c r="AE71" s="52" t="str">
        <f>'Свинец (LME)'!$H$13</f>
        <v>10.03.2023</v>
      </c>
      <c r="AF71" s="58" t="str">
        <f>'Свинец (LME)'!$I$13</f>
        <v/>
      </c>
      <c r="AH71" s="52" t="str">
        <f>'Медь (LME)'!$H$13</f>
        <v>10.03.2023</v>
      </c>
      <c r="AI71" s="58" t="str">
        <f>'Медь (LME)'!$I$13</f>
        <v/>
      </c>
      <c r="AK71" s="52" t="str">
        <f>'Цинк (LME)'!$H$13</f>
        <v>10.03.2023</v>
      </c>
      <c r="AL71" s="58" t="str">
        <f>'Цинк (LME)'!$I$13</f>
        <v/>
      </c>
      <c r="AO71" s="52" t="str">
        <f>Евро!$H$13</f>
        <v>10.03.2023</v>
      </c>
      <c r="AP71" s="58" t="str">
        <f>фунт!$I$13</f>
        <v>-</v>
      </c>
      <c r="AR71" s="52" t="str">
        <f>Евро!$H$13</f>
        <v>10.03.2023</v>
      </c>
      <c r="AS71" s="58" t="str">
        <f>'иена, ¥'!$I$13</f>
        <v>-</v>
      </c>
      <c r="AU71" s="52" t="str">
        <f>Евро!$H$13</f>
        <v>10.03.2023</v>
      </c>
      <c r="AV71" s="58" t="str">
        <f>'австр долл.'!$I$13</f>
        <v>-</v>
      </c>
      <c r="AX71" s="52" t="str">
        <f>Евро!$H$13</f>
        <v>10.03.2023</v>
      </c>
      <c r="AY71" s="58" t="str">
        <f>шв.фр.!$I$13</f>
        <v>-</v>
      </c>
      <c r="BA71" s="52" t="str">
        <f>Евро!$H$13</f>
        <v>10.03.2023</v>
      </c>
      <c r="BB71" s="58" t="str">
        <f>юань!$I$13</f>
        <v>-</v>
      </c>
      <c r="BD71" s="52" t="str">
        <f>Евро!$H$13</f>
        <v>10.03.2023</v>
      </c>
      <c r="BE71" s="58" t="str">
        <f>тенге!$I$13</f>
        <v>-</v>
      </c>
      <c r="BG71" s="52" t="str">
        <f>Евро!$H$13</f>
        <v>10.03.2023</v>
      </c>
      <c r="BH71" s="58" t="str">
        <f>'динар (крос-курс $)'!$I$13</f>
        <v/>
      </c>
      <c r="BJ71" s="52" t="str">
        <f>Евро!$H$13</f>
        <v>10.03.2023</v>
      </c>
      <c r="BK71" s="58" t="str">
        <f>'динар (крос-курс €)'!$I$13</f>
        <v/>
      </c>
    </row>
    <row r="72" spans="1:63" x14ac:dyDescent="0.25">
      <c r="A72" s="52" t="str">
        <f>Доллар!$H$14</f>
        <v>11.03.2023</v>
      </c>
      <c r="B72" s="58" t="str">
        <f>Доллар!$I$14</f>
        <v>-</v>
      </c>
      <c r="D72" s="52" t="str">
        <f>Евро!$H$14</f>
        <v>11.03.2023</v>
      </c>
      <c r="E72" s="58" t="str">
        <f>Евро!$I$14</f>
        <v>-</v>
      </c>
      <c r="G72" s="52" t="str">
        <f>'Золото (ЦБ)'!$H$14</f>
        <v>11.03.2023</v>
      </c>
      <c r="H72" s="58" t="str">
        <f>'Золото (ЦБ)'!$I$14</f>
        <v/>
      </c>
      <c r="J72" s="52" t="str">
        <f>'Серебро (ЦБ)'!$H$14</f>
        <v>11.03.2023</v>
      </c>
      <c r="K72" s="58" t="str">
        <f>'Серебро (ЦБ)'!$I$14</f>
        <v/>
      </c>
      <c r="M72" s="52" t="str">
        <f>'Платина (ЦБ)'!$H$14</f>
        <v>11.03.2023</v>
      </c>
      <c r="N72" s="58" t="str">
        <f>'Платина (ЦБ)'!$I$14</f>
        <v/>
      </c>
      <c r="P72" s="52" t="str">
        <f>'Палладий (ЦБ)'!$H$14</f>
        <v>11.03.2023</v>
      </c>
      <c r="Q72" s="58" t="str">
        <f>'Палладий (ЦБ)'!$I$14</f>
        <v/>
      </c>
      <c r="S72" s="52" t="str">
        <f>'Золото (KITCO-LME)'!$H$14</f>
        <v>11.03.2023</v>
      </c>
      <c r="T72" s="58" t="str">
        <f>'Золото (KITCO-LME)'!$I$14</f>
        <v/>
      </c>
      <c r="V72" s="52" t="str">
        <f>'Серебро (KITCO-LME)'!$H$14</f>
        <v>11.03.2023</v>
      </c>
      <c r="W72" s="58" t="str">
        <f>'Серебро (KITCO-LME)'!$I$14</f>
        <v/>
      </c>
      <c r="Y72" s="52" t="str">
        <f>'Алюминий (LME)'!$H$14</f>
        <v>11.03.2023</v>
      </c>
      <c r="Z72" s="58" t="str">
        <f>'Алюминий (LME)'!$I$14</f>
        <v/>
      </c>
      <c r="AB72" s="52" t="str">
        <f>'Никель (LME)'!$H$14</f>
        <v>11.03.2023</v>
      </c>
      <c r="AC72" s="58" t="str">
        <f>'Никель (LME)'!$I$14</f>
        <v/>
      </c>
      <c r="AE72" s="52" t="str">
        <f>'Свинец (LME)'!$H$14</f>
        <v>11.03.2023</v>
      </c>
      <c r="AF72" s="58" t="str">
        <f>'Свинец (LME)'!$I$14</f>
        <v/>
      </c>
      <c r="AH72" s="52" t="str">
        <f>'Медь (LME)'!$H$14</f>
        <v>11.03.2023</v>
      </c>
      <c r="AI72" s="58" t="str">
        <f>'Медь (LME)'!$I$14</f>
        <v/>
      </c>
      <c r="AK72" s="52" t="str">
        <f>'Цинк (LME)'!$H$14</f>
        <v>11.03.2023</v>
      </c>
      <c r="AL72" s="58" t="str">
        <f>'Цинк (LME)'!$I$14</f>
        <v/>
      </c>
      <c r="AO72" s="52" t="str">
        <f>Евро!$H$14</f>
        <v>11.03.2023</v>
      </c>
      <c r="AP72" s="58" t="str">
        <f>фунт!$I$14</f>
        <v>-</v>
      </c>
      <c r="AR72" s="52" t="str">
        <f>Евро!$H$14</f>
        <v>11.03.2023</v>
      </c>
      <c r="AS72" s="58" t="str">
        <f>'иена, ¥'!$I$14</f>
        <v>-</v>
      </c>
      <c r="AU72" s="52" t="str">
        <f>Евро!$H$14</f>
        <v>11.03.2023</v>
      </c>
      <c r="AV72" s="58" t="str">
        <f>'австр долл.'!$I$14</f>
        <v>-</v>
      </c>
      <c r="AX72" s="52" t="str">
        <f>Евро!$H$14</f>
        <v>11.03.2023</v>
      </c>
      <c r="AY72" s="58" t="str">
        <f>шв.фр.!$I$14</f>
        <v>-</v>
      </c>
      <c r="BA72" s="52" t="str">
        <f>Евро!$H$14</f>
        <v>11.03.2023</v>
      </c>
      <c r="BB72" s="58" t="str">
        <f>юань!$I$14</f>
        <v>-</v>
      </c>
      <c r="BD72" s="52" t="str">
        <f>Евро!$H$14</f>
        <v>11.03.2023</v>
      </c>
      <c r="BE72" s="58" t="str">
        <f>тенге!$I$14</f>
        <v>-</v>
      </c>
      <c r="BG72" s="52" t="str">
        <f>Евро!$H$14</f>
        <v>11.03.2023</v>
      </c>
      <c r="BH72" s="58" t="str">
        <f>'динар (крос-курс $)'!$I$14</f>
        <v/>
      </c>
      <c r="BJ72" s="52" t="str">
        <f>Евро!$H$14</f>
        <v>11.03.2023</v>
      </c>
      <c r="BK72" s="58" t="str">
        <f>'динар (крос-курс €)'!$I$14</f>
        <v/>
      </c>
    </row>
    <row r="73" spans="1:63" x14ac:dyDescent="0.25">
      <c r="A73" s="52" t="str">
        <f>Доллар!$H$15</f>
        <v>12.03.2023</v>
      </c>
      <c r="B73" s="58" t="str">
        <f>Доллар!$I$15</f>
        <v>-</v>
      </c>
      <c r="D73" s="52" t="str">
        <f>Евро!$H$15</f>
        <v>12.03.2023</v>
      </c>
      <c r="E73" s="58" t="str">
        <f>Евро!$I$15</f>
        <v>-</v>
      </c>
      <c r="G73" s="52" t="str">
        <f>'Золото (ЦБ)'!$H$15</f>
        <v>12.03.2023</v>
      </c>
      <c r="H73" s="58" t="str">
        <f>'Золото (ЦБ)'!$I$15</f>
        <v/>
      </c>
      <c r="J73" s="52" t="str">
        <f>'Серебро (ЦБ)'!$H$15</f>
        <v>12.03.2023</v>
      </c>
      <c r="K73" s="58" t="str">
        <f>'Серебро (ЦБ)'!$I$15</f>
        <v/>
      </c>
      <c r="M73" s="52" t="str">
        <f>'Платина (ЦБ)'!$H$15</f>
        <v>12.03.2023</v>
      </c>
      <c r="N73" s="58" t="str">
        <f>'Платина (ЦБ)'!$I$15</f>
        <v/>
      </c>
      <c r="P73" s="52" t="str">
        <f>'Палладий (ЦБ)'!$H$15</f>
        <v>12.03.2023</v>
      </c>
      <c r="Q73" s="58" t="str">
        <f>'Палладий (ЦБ)'!$I$15</f>
        <v/>
      </c>
      <c r="S73" s="52" t="str">
        <f>'Золото (KITCO-LME)'!$H$15</f>
        <v>12.03.2023</v>
      </c>
      <c r="T73" s="58" t="str">
        <f>'Золото (KITCO-LME)'!$I$15</f>
        <v/>
      </c>
      <c r="V73" s="52" t="str">
        <f>'Серебро (KITCO-LME)'!$H$15</f>
        <v>12.03.2023</v>
      </c>
      <c r="W73" s="58" t="str">
        <f>'Серебро (KITCO-LME)'!$I$15</f>
        <v/>
      </c>
      <c r="Y73" s="52" t="str">
        <f>'Алюминий (LME)'!$H$15</f>
        <v>12.03.2023</v>
      </c>
      <c r="Z73" s="58" t="str">
        <f>'Алюминий (LME)'!$I$15</f>
        <v/>
      </c>
      <c r="AB73" s="52" t="str">
        <f>'Никель (LME)'!$H$15</f>
        <v>12.03.2023</v>
      </c>
      <c r="AC73" s="58" t="str">
        <f>'Никель (LME)'!$I$15</f>
        <v/>
      </c>
      <c r="AE73" s="52" t="str">
        <f>'Свинец (LME)'!$H$15</f>
        <v>12.03.2023</v>
      </c>
      <c r="AF73" s="58" t="str">
        <f>'Свинец (LME)'!$I$15</f>
        <v/>
      </c>
      <c r="AH73" s="52" t="str">
        <f>'Медь (LME)'!$H$15</f>
        <v>12.03.2023</v>
      </c>
      <c r="AI73" s="58" t="str">
        <f>'Медь (LME)'!$I$15</f>
        <v/>
      </c>
      <c r="AK73" s="52" t="str">
        <f>'Цинк (LME)'!$H$15</f>
        <v>12.03.2023</v>
      </c>
      <c r="AL73" s="58" t="str">
        <f>'Цинк (LME)'!$I$15</f>
        <v/>
      </c>
      <c r="AO73" s="52" t="str">
        <f>Евро!$H$15</f>
        <v>12.03.2023</v>
      </c>
      <c r="AP73" s="58" t="str">
        <f>фунт!$I$15</f>
        <v>-</v>
      </c>
      <c r="AR73" s="52" t="str">
        <f>Евро!$H$15</f>
        <v>12.03.2023</v>
      </c>
      <c r="AS73" s="58" t="str">
        <f>'иена, ¥'!$I$15</f>
        <v>-</v>
      </c>
      <c r="AU73" s="52" t="str">
        <f>Евро!$H$15</f>
        <v>12.03.2023</v>
      </c>
      <c r="AV73" s="58" t="str">
        <f>'австр долл.'!$I$15</f>
        <v>-</v>
      </c>
      <c r="AX73" s="52" t="str">
        <f>Евро!$H$15</f>
        <v>12.03.2023</v>
      </c>
      <c r="AY73" s="58" t="str">
        <f>шв.фр.!$I$15</f>
        <v>-</v>
      </c>
      <c r="BA73" s="52" t="str">
        <f>Евро!$H$15</f>
        <v>12.03.2023</v>
      </c>
      <c r="BB73" s="58" t="str">
        <f>юань!$I$15</f>
        <v>-</v>
      </c>
      <c r="BD73" s="52" t="str">
        <f>Евро!$H$15</f>
        <v>12.03.2023</v>
      </c>
      <c r="BE73" s="58" t="str">
        <f>тенге!$I$15</f>
        <v>-</v>
      </c>
      <c r="BG73" s="52" t="str">
        <f>Евро!$H$15</f>
        <v>12.03.2023</v>
      </c>
      <c r="BH73" s="58" t="str">
        <f>'динар (крос-курс $)'!$I$15</f>
        <v/>
      </c>
      <c r="BJ73" s="52" t="str">
        <f>Евро!$H$15</f>
        <v>12.03.2023</v>
      </c>
      <c r="BK73" s="58" t="str">
        <f>'динар (крос-курс €)'!$I$15</f>
        <v/>
      </c>
    </row>
    <row r="74" spans="1:63" x14ac:dyDescent="0.25">
      <c r="A74" s="52" t="str">
        <f>Доллар!$H$16</f>
        <v>13.03.2023</v>
      </c>
      <c r="B74" s="58" t="str">
        <f>Доллар!$I$16</f>
        <v>-</v>
      </c>
      <c r="D74" s="52" t="str">
        <f>Евро!$H$16</f>
        <v>13.03.2023</v>
      </c>
      <c r="E74" s="58" t="str">
        <f>Евро!$I$16</f>
        <v>-</v>
      </c>
      <c r="G74" s="52" t="str">
        <f>'Золото (ЦБ)'!$H$16</f>
        <v>13.03.2023</v>
      </c>
      <c r="H74" s="58" t="str">
        <f>'Золото (ЦБ)'!$I$16</f>
        <v/>
      </c>
      <c r="J74" s="52" t="str">
        <f>'Серебро (ЦБ)'!$H$16</f>
        <v>13.03.2023</v>
      </c>
      <c r="K74" s="58" t="str">
        <f>'Серебро (ЦБ)'!$I$16</f>
        <v/>
      </c>
      <c r="M74" s="52" t="str">
        <f>'Платина (ЦБ)'!$H$16</f>
        <v>13.03.2023</v>
      </c>
      <c r="N74" s="58" t="str">
        <f>'Платина (ЦБ)'!$I$16</f>
        <v/>
      </c>
      <c r="P74" s="52" t="str">
        <f>'Палладий (ЦБ)'!$H$16</f>
        <v>13.03.2023</v>
      </c>
      <c r="Q74" s="58" t="str">
        <f>'Палладий (ЦБ)'!$I$16</f>
        <v/>
      </c>
      <c r="S74" s="52" t="str">
        <f>'Золото (KITCO-LME)'!$H$16</f>
        <v>13.03.2023</v>
      </c>
      <c r="T74" s="58" t="str">
        <f>'Золото (KITCO-LME)'!$I$16</f>
        <v/>
      </c>
      <c r="V74" s="52" t="str">
        <f>'Серебро (KITCO-LME)'!$H$16</f>
        <v>13.03.2023</v>
      </c>
      <c r="W74" s="58" t="str">
        <f>'Серебро (KITCO-LME)'!$I$16</f>
        <v/>
      </c>
      <c r="Y74" s="52" t="str">
        <f>'Алюминий (LME)'!$H$16</f>
        <v>13.03.2023</v>
      </c>
      <c r="Z74" s="58" t="str">
        <f>'Алюминий (LME)'!$I$16</f>
        <v/>
      </c>
      <c r="AB74" s="52" t="str">
        <f>'Никель (LME)'!$H$16</f>
        <v>13.03.2023</v>
      </c>
      <c r="AC74" s="58" t="str">
        <f>'Никель (LME)'!$I$16</f>
        <v/>
      </c>
      <c r="AE74" s="52" t="str">
        <f>'Свинец (LME)'!$H$16</f>
        <v>13.03.2023</v>
      </c>
      <c r="AF74" s="58" t="str">
        <f>'Свинец (LME)'!$I$16</f>
        <v/>
      </c>
      <c r="AH74" s="52" t="str">
        <f>'Медь (LME)'!$H$16</f>
        <v>13.03.2023</v>
      </c>
      <c r="AI74" s="58" t="str">
        <f>'Медь (LME)'!$I$16</f>
        <v/>
      </c>
      <c r="AK74" s="52" t="str">
        <f>'Цинк (LME)'!$H$16</f>
        <v>13.03.2023</v>
      </c>
      <c r="AL74" s="58" t="str">
        <f>'Цинк (LME)'!$I$16</f>
        <v/>
      </c>
      <c r="AO74" s="52" t="str">
        <f>Евро!$H$16</f>
        <v>13.03.2023</v>
      </c>
      <c r="AP74" s="58" t="str">
        <f>фунт!$I$16</f>
        <v>-</v>
      </c>
      <c r="AR74" s="52" t="str">
        <f>Евро!$H$16</f>
        <v>13.03.2023</v>
      </c>
      <c r="AS74" s="58" t="str">
        <f>'иена, ¥'!$I$16</f>
        <v>-</v>
      </c>
      <c r="AU74" s="52" t="str">
        <f>Евро!$H$16</f>
        <v>13.03.2023</v>
      </c>
      <c r="AV74" s="58" t="str">
        <f>'австр долл.'!$I$16</f>
        <v>-</v>
      </c>
      <c r="AX74" s="52" t="str">
        <f>Евро!$H$16</f>
        <v>13.03.2023</v>
      </c>
      <c r="AY74" s="58" t="str">
        <f>шв.фр.!$I$16</f>
        <v>-</v>
      </c>
      <c r="BA74" s="52" t="str">
        <f>Евро!$H$16</f>
        <v>13.03.2023</v>
      </c>
      <c r="BB74" s="58" t="str">
        <f>юань!$I$16</f>
        <v>-</v>
      </c>
      <c r="BD74" s="52" t="str">
        <f>Евро!$H$16</f>
        <v>13.03.2023</v>
      </c>
      <c r="BE74" s="58" t="str">
        <f>тенге!$I$16</f>
        <v>-</v>
      </c>
      <c r="BG74" s="52" t="str">
        <f>Евро!$H$16</f>
        <v>13.03.2023</v>
      </c>
      <c r="BH74" s="58" t="str">
        <f>'динар (крос-курс $)'!$I$16</f>
        <v/>
      </c>
      <c r="BJ74" s="52" t="str">
        <f>Евро!$H$16</f>
        <v>13.03.2023</v>
      </c>
      <c r="BK74" s="58" t="str">
        <f>'динар (крос-курс €)'!$I$16</f>
        <v/>
      </c>
    </row>
    <row r="75" spans="1:63" x14ac:dyDescent="0.25">
      <c r="A75" s="52" t="str">
        <f>Доллар!$H$17</f>
        <v>14.03.2023</v>
      </c>
      <c r="B75" s="58" t="str">
        <f>Доллар!$I$17</f>
        <v>-</v>
      </c>
      <c r="D75" s="52" t="str">
        <f>Евро!$H$17</f>
        <v>14.03.2023</v>
      </c>
      <c r="E75" s="58" t="str">
        <f>Евро!$I$17</f>
        <v>-</v>
      </c>
      <c r="G75" s="52" t="str">
        <f>'Золото (ЦБ)'!$H$17</f>
        <v>14.03.2023</v>
      </c>
      <c r="H75" s="58" t="str">
        <f>'Золото (ЦБ)'!$I$17</f>
        <v/>
      </c>
      <c r="J75" s="52" t="str">
        <f>'Серебро (ЦБ)'!$H$17</f>
        <v>14.03.2023</v>
      </c>
      <c r="K75" s="58" t="str">
        <f>'Серебро (ЦБ)'!$I$17</f>
        <v/>
      </c>
      <c r="M75" s="52" t="str">
        <f>'Платина (ЦБ)'!$H$17</f>
        <v>14.03.2023</v>
      </c>
      <c r="N75" s="58" t="str">
        <f>'Платина (ЦБ)'!$I$17</f>
        <v/>
      </c>
      <c r="P75" s="52" t="str">
        <f>'Палладий (ЦБ)'!$H$17</f>
        <v>14.03.2023</v>
      </c>
      <c r="Q75" s="58" t="str">
        <f>'Палладий (ЦБ)'!$I$17</f>
        <v/>
      </c>
      <c r="S75" s="52" t="str">
        <f>'Золото (KITCO-LME)'!$H$17</f>
        <v>14.03.2023</v>
      </c>
      <c r="T75" s="58" t="str">
        <f>'Золото (KITCO-LME)'!$I$17</f>
        <v/>
      </c>
      <c r="V75" s="52" t="str">
        <f>'Серебро (KITCO-LME)'!$H$17</f>
        <v>14.03.2023</v>
      </c>
      <c r="W75" s="58" t="str">
        <f>'Серебро (KITCO-LME)'!$I$17</f>
        <v/>
      </c>
      <c r="Y75" s="52" t="str">
        <f>'Алюминий (LME)'!$H$17</f>
        <v>14.03.2023</v>
      </c>
      <c r="Z75" s="58" t="str">
        <f>'Алюминий (LME)'!$I$17</f>
        <v/>
      </c>
      <c r="AB75" s="52" t="str">
        <f>'Никель (LME)'!$H$17</f>
        <v>14.03.2023</v>
      </c>
      <c r="AC75" s="58" t="str">
        <f>'Никель (LME)'!$I$17</f>
        <v/>
      </c>
      <c r="AE75" s="52" t="str">
        <f>'Свинец (LME)'!$H$17</f>
        <v>14.03.2023</v>
      </c>
      <c r="AF75" s="58" t="str">
        <f>'Свинец (LME)'!$I$17</f>
        <v/>
      </c>
      <c r="AH75" s="52" t="str">
        <f>'Медь (LME)'!$H$17</f>
        <v>14.03.2023</v>
      </c>
      <c r="AI75" s="58" t="str">
        <f>'Медь (LME)'!$I$17</f>
        <v/>
      </c>
      <c r="AK75" s="52" t="str">
        <f>'Цинк (LME)'!$H$17</f>
        <v>14.03.2023</v>
      </c>
      <c r="AL75" s="58" t="str">
        <f>'Цинк (LME)'!$I$17</f>
        <v/>
      </c>
      <c r="AO75" s="52" t="str">
        <f>Евро!$H$17</f>
        <v>14.03.2023</v>
      </c>
      <c r="AP75" s="58" t="str">
        <f>фунт!$I$17</f>
        <v>-</v>
      </c>
      <c r="AR75" s="52" t="str">
        <f>Евро!$H$17</f>
        <v>14.03.2023</v>
      </c>
      <c r="AS75" s="58" t="str">
        <f>'иена, ¥'!$I$17</f>
        <v>-</v>
      </c>
      <c r="AU75" s="52" t="str">
        <f>Евро!$H$17</f>
        <v>14.03.2023</v>
      </c>
      <c r="AV75" s="58" t="str">
        <f>'австр долл.'!$I$17</f>
        <v>-</v>
      </c>
      <c r="AX75" s="52" t="str">
        <f>Евро!$H$17</f>
        <v>14.03.2023</v>
      </c>
      <c r="AY75" s="58" t="str">
        <f>шв.фр.!$I$17</f>
        <v>-</v>
      </c>
      <c r="BA75" s="52" t="str">
        <f>Евро!$H$17</f>
        <v>14.03.2023</v>
      </c>
      <c r="BB75" s="58" t="str">
        <f>юань!$I$17</f>
        <v>-</v>
      </c>
      <c r="BD75" s="52" t="str">
        <f>Евро!$H$17</f>
        <v>14.03.2023</v>
      </c>
      <c r="BE75" s="58" t="str">
        <f>тенге!$I$17</f>
        <v>-</v>
      </c>
      <c r="BG75" s="52" t="str">
        <f>Евро!$H$17</f>
        <v>14.03.2023</v>
      </c>
      <c r="BH75" s="58" t="str">
        <f>'динар (крос-курс $)'!$I$17</f>
        <v/>
      </c>
      <c r="BJ75" s="52" t="str">
        <f>Евро!$H$17</f>
        <v>14.03.2023</v>
      </c>
      <c r="BK75" s="58" t="str">
        <f>'динар (крос-курс €)'!$I$17</f>
        <v/>
      </c>
    </row>
    <row r="76" spans="1:63" x14ac:dyDescent="0.25">
      <c r="A76" s="52" t="str">
        <f>Доллар!$H$18</f>
        <v>15.03.2023</v>
      </c>
      <c r="B76" s="58" t="str">
        <f>Доллар!$I$18</f>
        <v>-</v>
      </c>
      <c r="D76" s="52" t="str">
        <f>Евро!$H$18</f>
        <v>15.03.2023</v>
      </c>
      <c r="E76" s="58" t="str">
        <f>Евро!$I$18</f>
        <v>-</v>
      </c>
      <c r="G76" s="52" t="str">
        <f>'Золото (ЦБ)'!$H$18</f>
        <v>15.03.2023</v>
      </c>
      <c r="H76" s="58" t="str">
        <f>'Золото (ЦБ)'!$I$18</f>
        <v/>
      </c>
      <c r="J76" s="52" t="str">
        <f>'Серебро (ЦБ)'!$H$18</f>
        <v>15.03.2023</v>
      </c>
      <c r="K76" s="58" t="str">
        <f>'Серебро (ЦБ)'!$I$18</f>
        <v/>
      </c>
      <c r="M76" s="52" t="str">
        <f>'Платина (ЦБ)'!$H$18</f>
        <v>15.03.2023</v>
      </c>
      <c r="N76" s="58" t="str">
        <f>'Платина (ЦБ)'!$I$18</f>
        <v/>
      </c>
      <c r="P76" s="52" t="str">
        <f>'Палладий (ЦБ)'!$H$18</f>
        <v>15.03.2023</v>
      </c>
      <c r="Q76" s="58" t="str">
        <f>'Палладий (ЦБ)'!$I$18</f>
        <v/>
      </c>
      <c r="S76" s="52" t="str">
        <f>'Золото (KITCO-LME)'!$H$18</f>
        <v>15.03.2023</v>
      </c>
      <c r="T76" s="58" t="str">
        <f>'Золото (KITCO-LME)'!$I$18</f>
        <v/>
      </c>
      <c r="V76" s="52" t="str">
        <f>'Серебро (KITCO-LME)'!$H$18</f>
        <v>15.03.2023</v>
      </c>
      <c r="W76" s="58" t="str">
        <f>'Серебро (KITCO-LME)'!$I$18</f>
        <v/>
      </c>
      <c r="Y76" s="52" t="str">
        <f>'Алюминий (LME)'!$H$18</f>
        <v>15.03.2023</v>
      </c>
      <c r="Z76" s="58" t="str">
        <f>'Алюминий (LME)'!$I$18</f>
        <v/>
      </c>
      <c r="AB76" s="52" t="str">
        <f>'Никель (LME)'!$H$18</f>
        <v>15.03.2023</v>
      </c>
      <c r="AC76" s="58" t="str">
        <f>'Никель (LME)'!$I$18</f>
        <v/>
      </c>
      <c r="AE76" s="52" t="str">
        <f>'Свинец (LME)'!$H$18</f>
        <v>15.03.2023</v>
      </c>
      <c r="AF76" s="58" t="str">
        <f>'Свинец (LME)'!$I$18</f>
        <v/>
      </c>
      <c r="AH76" s="52" t="str">
        <f>'Медь (LME)'!$H$18</f>
        <v>15.03.2023</v>
      </c>
      <c r="AI76" s="58" t="str">
        <f>'Медь (LME)'!$I$18</f>
        <v/>
      </c>
      <c r="AK76" s="52" t="str">
        <f>'Цинк (LME)'!$H$18</f>
        <v>15.03.2023</v>
      </c>
      <c r="AL76" s="58" t="str">
        <f>'Цинк (LME)'!$I$18</f>
        <v/>
      </c>
      <c r="AO76" s="52" t="str">
        <f>Евро!$H$18</f>
        <v>15.03.2023</v>
      </c>
      <c r="AP76" s="58" t="str">
        <f>фунт!$I$18</f>
        <v>-</v>
      </c>
      <c r="AR76" s="52" t="str">
        <f>Евро!$H$18</f>
        <v>15.03.2023</v>
      </c>
      <c r="AS76" s="58" t="str">
        <f>'иена, ¥'!$I$18</f>
        <v>-</v>
      </c>
      <c r="AU76" s="52" t="str">
        <f>Евро!$H$18</f>
        <v>15.03.2023</v>
      </c>
      <c r="AV76" s="58" t="str">
        <f>'австр долл.'!$I$18</f>
        <v>-</v>
      </c>
      <c r="AX76" s="52" t="str">
        <f>Евро!$H$18</f>
        <v>15.03.2023</v>
      </c>
      <c r="AY76" s="58" t="str">
        <f>шв.фр.!$I$18</f>
        <v>-</v>
      </c>
      <c r="BA76" s="52" t="str">
        <f>Евро!$H$18</f>
        <v>15.03.2023</v>
      </c>
      <c r="BB76" s="58" t="str">
        <f>юань!$I$18</f>
        <v>-</v>
      </c>
      <c r="BD76" s="52" t="str">
        <f>Евро!$H$18</f>
        <v>15.03.2023</v>
      </c>
      <c r="BE76" s="58" t="str">
        <f>тенге!$I$18</f>
        <v>-</v>
      </c>
      <c r="BG76" s="52" t="str">
        <f>Евро!$H$18</f>
        <v>15.03.2023</v>
      </c>
      <c r="BH76" s="58" t="str">
        <f>'динар (крос-курс $)'!$I$18</f>
        <v/>
      </c>
      <c r="BJ76" s="52" t="str">
        <f>Евро!$H$18</f>
        <v>15.03.2023</v>
      </c>
      <c r="BK76" s="58" t="str">
        <f>'динар (крос-курс €)'!$I$18</f>
        <v/>
      </c>
    </row>
    <row r="77" spans="1:63" x14ac:dyDescent="0.25">
      <c r="A77" s="52" t="str">
        <f>Доллар!$H$19</f>
        <v>16.03.2023</v>
      </c>
      <c r="B77" s="58" t="str">
        <f>Доллар!$I$19</f>
        <v>-</v>
      </c>
      <c r="D77" s="52" t="str">
        <f>Евро!$H$19</f>
        <v>16.03.2023</v>
      </c>
      <c r="E77" s="58" t="str">
        <f>Евро!$I$19</f>
        <v>-</v>
      </c>
      <c r="G77" s="52" t="str">
        <f>'Золото (ЦБ)'!$H$19</f>
        <v>16.03.2023</v>
      </c>
      <c r="H77" s="58" t="str">
        <f>'Золото (ЦБ)'!$I$19</f>
        <v/>
      </c>
      <c r="J77" s="52" t="str">
        <f>'Серебро (ЦБ)'!$H$19</f>
        <v>16.03.2023</v>
      </c>
      <c r="K77" s="58" t="str">
        <f>'Серебро (ЦБ)'!$I$19</f>
        <v/>
      </c>
      <c r="M77" s="52" t="str">
        <f>'Платина (ЦБ)'!$H$19</f>
        <v>16.03.2023</v>
      </c>
      <c r="N77" s="58" t="str">
        <f>'Платина (ЦБ)'!$I$19</f>
        <v/>
      </c>
      <c r="P77" s="52" t="str">
        <f>'Палладий (ЦБ)'!$H$19</f>
        <v>16.03.2023</v>
      </c>
      <c r="Q77" s="58" t="str">
        <f>'Палладий (ЦБ)'!$I$19</f>
        <v/>
      </c>
      <c r="S77" s="52" t="str">
        <f>'Золото (KITCO-LME)'!$H$19</f>
        <v>16.03.2023</v>
      </c>
      <c r="T77" s="58" t="str">
        <f>'Золото (KITCO-LME)'!$I$19</f>
        <v/>
      </c>
      <c r="V77" s="52" t="str">
        <f>'Серебро (KITCO-LME)'!$H$19</f>
        <v>16.03.2023</v>
      </c>
      <c r="W77" s="58" t="str">
        <f>'Серебро (KITCO-LME)'!$I$19</f>
        <v/>
      </c>
      <c r="Y77" s="52" t="str">
        <f>'Алюминий (LME)'!$H$19</f>
        <v>16.03.2023</v>
      </c>
      <c r="Z77" s="58" t="str">
        <f>'Алюминий (LME)'!$I$19</f>
        <v/>
      </c>
      <c r="AB77" s="52" t="str">
        <f>'Никель (LME)'!$H$19</f>
        <v>16.03.2023</v>
      </c>
      <c r="AC77" s="58" t="str">
        <f>'Никель (LME)'!$I$19</f>
        <v/>
      </c>
      <c r="AE77" s="52" t="str">
        <f>'Свинец (LME)'!$H$19</f>
        <v>16.03.2023</v>
      </c>
      <c r="AF77" s="58" t="str">
        <f>'Свинец (LME)'!$I$19</f>
        <v/>
      </c>
      <c r="AH77" s="52" t="str">
        <f>'Медь (LME)'!$H$19</f>
        <v>16.03.2023</v>
      </c>
      <c r="AI77" s="58" t="str">
        <f>'Медь (LME)'!$I$19</f>
        <v/>
      </c>
      <c r="AK77" s="52" t="str">
        <f>'Цинк (LME)'!$H$19</f>
        <v>16.03.2023</v>
      </c>
      <c r="AL77" s="58" t="str">
        <f>'Цинк (LME)'!$I$19</f>
        <v/>
      </c>
      <c r="AO77" s="52" t="str">
        <f>Евро!$H$19</f>
        <v>16.03.2023</v>
      </c>
      <c r="AP77" s="58" t="str">
        <f>фунт!$I$19</f>
        <v>-</v>
      </c>
      <c r="AR77" s="52" t="str">
        <f>Евро!$H$19</f>
        <v>16.03.2023</v>
      </c>
      <c r="AS77" s="58" t="str">
        <f>'иена, ¥'!$I$19</f>
        <v>-</v>
      </c>
      <c r="AU77" s="52" t="str">
        <f>Евро!$H$19</f>
        <v>16.03.2023</v>
      </c>
      <c r="AV77" s="58" t="str">
        <f>'австр долл.'!$I$19</f>
        <v>-</v>
      </c>
      <c r="AX77" s="52" t="str">
        <f>Евро!$H$19</f>
        <v>16.03.2023</v>
      </c>
      <c r="AY77" s="58" t="str">
        <f>шв.фр.!$I$19</f>
        <v>-</v>
      </c>
      <c r="BA77" s="52" t="str">
        <f>Евро!$H$19</f>
        <v>16.03.2023</v>
      </c>
      <c r="BB77" s="58" t="str">
        <f>юань!$I$19</f>
        <v>-</v>
      </c>
      <c r="BD77" s="52" t="str">
        <f>Евро!$H$19</f>
        <v>16.03.2023</v>
      </c>
      <c r="BE77" s="58" t="str">
        <f>тенге!$I$19</f>
        <v>-</v>
      </c>
      <c r="BG77" s="52" t="str">
        <f>Евро!$H$19</f>
        <v>16.03.2023</v>
      </c>
      <c r="BH77" s="58" t="str">
        <f>'динар (крос-курс $)'!$I$19</f>
        <v/>
      </c>
      <c r="BJ77" s="52" t="str">
        <f>Евро!$H$19</f>
        <v>16.03.2023</v>
      </c>
      <c r="BK77" s="58" t="str">
        <f>'динар (крос-курс €)'!$I$19</f>
        <v/>
      </c>
    </row>
    <row r="78" spans="1:63" x14ac:dyDescent="0.25">
      <c r="A78" s="52" t="str">
        <f>Доллар!$H$20</f>
        <v>17.03.2023</v>
      </c>
      <c r="B78" s="58" t="str">
        <f>Доллар!$I$20</f>
        <v>-</v>
      </c>
      <c r="D78" s="52" t="str">
        <f>Евро!$H$20</f>
        <v>17.03.2023</v>
      </c>
      <c r="E78" s="58" t="str">
        <f>Евро!$I$20</f>
        <v>-</v>
      </c>
      <c r="G78" s="52" t="str">
        <f>'Золото (ЦБ)'!$H$20</f>
        <v>17.03.2023</v>
      </c>
      <c r="H78" s="58" t="str">
        <f>'Золото (ЦБ)'!$I$20</f>
        <v/>
      </c>
      <c r="J78" s="52" t="str">
        <f>'Серебро (ЦБ)'!$H$20</f>
        <v>17.03.2023</v>
      </c>
      <c r="K78" s="58" t="str">
        <f>'Серебро (ЦБ)'!$I$20</f>
        <v/>
      </c>
      <c r="M78" s="52" t="str">
        <f>'Платина (ЦБ)'!$H$20</f>
        <v>17.03.2023</v>
      </c>
      <c r="N78" s="58" t="str">
        <f>'Платина (ЦБ)'!$I$20</f>
        <v/>
      </c>
      <c r="P78" s="52" t="str">
        <f>'Палладий (ЦБ)'!$H$20</f>
        <v>17.03.2023</v>
      </c>
      <c r="Q78" s="58" t="str">
        <f>'Палладий (ЦБ)'!$I$20</f>
        <v/>
      </c>
      <c r="S78" s="52" t="str">
        <f>'Золото (KITCO-LME)'!$H$20</f>
        <v>17.03.2023</v>
      </c>
      <c r="T78" s="58" t="str">
        <f>'Золото (KITCO-LME)'!$I$20</f>
        <v/>
      </c>
      <c r="V78" s="52" t="str">
        <f>'Серебро (KITCO-LME)'!$H$20</f>
        <v>17.03.2023</v>
      </c>
      <c r="W78" s="58" t="str">
        <f>'Серебро (KITCO-LME)'!$I$20</f>
        <v/>
      </c>
      <c r="Y78" s="52" t="str">
        <f>'Алюминий (LME)'!$H$20</f>
        <v>17.03.2023</v>
      </c>
      <c r="Z78" s="58" t="str">
        <f>'Алюминий (LME)'!$I$20</f>
        <v/>
      </c>
      <c r="AB78" s="52" t="str">
        <f>'Никель (LME)'!$H$20</f>
        <v>17.03.2023</v>
      </c>
      <c r="AC78" s="58" t="str">
        <f>'Никель (LME)'!$I$20</f>
        <v/>
      </c>
      <c r="AE78" s="52" t="str">
        <f>'Свинец (LME)'!$H$20</f>
        <v>17.03.2023</v>
      </c>
      <c r="AF78" s="58" t="str">
        <f>'Свинец (LME)'!$I$20</f>
        <v/>
      </c>
      <c r="AH78" s="52" t="str">
        <f>'Медь (LME)'!$H$20</f>
        <v>17.03.2023</v>
      </c>
      <c r="AI78" s="58" t="str">
        <f>'Медь (LME)'!$I$20</f>
        <v/>
      </c>
      <c r="AK78" s="52" t="str">
        <f>'Цинк (LME)'!$H$20</f>
        <v>17.03.2023</v>
      </c>
      <c r="AL78" s="58" t="str">
        <f>'Цинк (LME)'!$I$20</f>
        <v/>
      </c>
      <c r="AO78" s="52" t="str">
        <f>Евро!$H$20</f>
        <v>17.03.2023</v>
      </c>
      <c r="AP78" s="58" t="str">
        <f>фунт!$I$20</f>
        <v>-</v>
      </c>
      <c r="AR78" s="52" t="str">
        <f>Евро!$H$20</f>
        <v>17.03.2023</v>
      </c>
      <c r="AS78" s="58" t="str">
        <f>'иена, ¥'!$I$20</f>
        <v>-</v>
      </c>
      <c r="AU78" s="52" t="str">
        <f>Евро!$H$20</f>
        <v>17.03.2023</v>
      </c>
      <c r="AV78" s="58" t="str">
        <f>'австр долл.'!$I$20</f>
        <v>-</v>
      </c>
      <c r="AX78" s="52" t="str">
        <f>Евро!$H$20</f>
        <v>17.03.2023</v>
      </c>
      <c r="AY78" s="58" t="str">
        <f>шв.фр.!$I$20</f>
        <v>-</v>
      </c>
      <c r="BA78" s="52" t="str">
        <f>Евро!$H$20</f>
        <v>17.03.2023</v>
      </c>
      <c r="BB78" s="58" t="str">
        <f>юань!$I$20</f>
        <v>-</v>
      </c>
      <c r="BD78" s="52" t="str">
        <f>Евро!$H$20</f>
        <v>17.03.2023</v>
      </c>
      <c r="BE78" s="58" t="str">
        <f>тенге!$I$20</f>
        <v>-</v>
      </c>
      <c r="BG78" s="52" t="str">
        <f>Евро!$H$20</f>
        <v>17.03.2023</v>
      </c>
      <c r="BH78" s="58" t="str">
        <f>'динар (крос-курс $)'!$I$20</f>
        <v/>
      </c>
      <c r="BJ78" s="52" t="str">
        <f>Евро!$H$20</f>
        <v>17.03.2023</v>
      </c>
      <c r="BK78" s="58" t="str">
        <f>'динар (крос-курс €)'!$I$20</f>
        <v/>
      </c>
    </row>
    <row r="79" spans="1:63" x14ac:dyDescent="0.25">
      <c r="A79" s="52" t="str">
        <f>Доллар!$H$21</f>
        <v>18.03.2023</v>
      </c>
      <c r="B79" s="58" t="str">
        <f>Доллар!$I$21</f>
        <v>-</v>
      </c>
      <c r="D79" s="52" t="str">
        <f>Евро!$H$21</f>
        <v>18.03.2023</v>
      </c>
      <c r="E79" s="58" t="str">
        <f>Евро!$I$21</f>
        <v>-</v>
      </c>
      <c r="G79" s="52" t="str">
        <f>'Золото (ЦБ)'!$H$21</f>
        <v>18.03.2023</v>
      </c>
      <c r="H79" s="58" t="str">
        <f>'Золото (ЦБ)'!$I$21</f>
        <v/>
      </c>
      <c r="J79" s="52" t="str">
        <f>'Серебро (ЦБ)'!$H$21</f>
        <v>18.03.2023</v>
      </c>
      <c r="K79" s="58" t="str">
        <f>'Серебро (ЦБ)'!$I$21</f>
        <v/>
      </c>
      <c r="M79" s="52" t="str">
        <f>'Платина (ЦБ)'!$H$21</f>
        <v>18.03.2023</v>
      </c>
      <c r="N79" s="58" t="str">
        <f>'Платина (ЦБ)'!$I$21</f>
        <v/>
      </c>
      <c r="P79" s="52" t="str">
        <f>'Палладий (ЦБ)'!$H$21</f>
        <v>18.03.2023</v>
      </c>
      <c r="Q79" s="58" t="str">
        <f>'Палладий (ЦБ)'!$I$21</f>
        <v/>
      </c>
      <c r="S79" s="52" t="str">
        <f>'Золото (KITCO-LME)'!$H$21</f>
        <v>18.03.2023</v>
      </c>
      <c r="T79" s="58" t="str">
        <f>'Золото (KITCO-LME)'!$I$21</f>
        <v/>
      </c>
      <c r="V79" s="52" t="str">
        <f>'Серебро (KITCO-LME)'!$H$21</f>
        <v>18.03.2023</v>
      </c>
      <c r="W79" s="58" t="str">
        <f>'Серебро (KITCO-LME)'!$I$21</f>
        <v/>
      </c>
      <c r="Y79" s="52" t="str">
        <f>'Алюминий (LME)'!$H$21</f>
        <v>18.03.2023</v>
      </c>
      <c r="Z79" s="58" t="str">
        <f>'Алюминий (LME)'!$I$21</f>
        <v/>
      </c>
      <c r="AB79" s="52" t="str">
        <f>'Никель (LME)'!$H$21</f>
        <v>18.03.2023</v>
      </c>
      <c r="AC79" s="58" t="str">
        <f>'Никель (LME)'!$I$21</f>
        <v/>
      </c>
      <c r="AE79" s="52" t="str">
        <f>'Свинец (LME)'!$H$21</f>
        <v>18.03.2023</v>
      </c>
      <c r="AF79" s="58" t="str">
        <f>'Свинец (LME)'!$I$21</f>
        <v/>
      </c>
      <c r="AH79" s="52" t="str">
        <f>'Медь (LME)'!$H$21</f>
        <v>18.03.2023</v>
      </c>
      <c r="AI79" s="58" t="str">
        <f>'Медь (LME)'!$I$21</f>
        <v/>
      </c>
      <c r="AK79" s="52" t="str">
        <f>'Цинк (LME)'!$H$21</f>
        <v>18.03.2023</v>
      </c>
      <c r="AL79" s="58" t="str">
        <f>'Цинк (LME)'!$I$21</f>
        <v/>
      </c>
      <c r="AO79" s="52" t="str">
        <f>Евро!$H$21</f>
        <v>18.03.2023</v>
      </c>
      <c r="AP79" s="58" t="str">
        <f>фунт!$I$21</f>
        <v>-</v>
      </c>
      <c r="AR79" s="52" t="str">
        <f>Евро!$H$21</f>
        <v>18.03.2023</v>
      </c>
      <c r="AS79" s="58" t="str">
        <f>'иена, ¥'!$I$21</f>
        <v>-</v>
      </c>
      <c r="AU79" s="52" t="str">
        <f>Евро!$H$21</f>
        <v>18.03.2023</v>
      </c>
      <c r="AV79" s="58" t="str">
        <f>'австр долл.'!$I$21</f>
        <v>-</v>
      </c>
      <c r="AX79" s="52" t="str">
        <f>Евро!$H$21</f>
        <v>18.03.2023</v>
      </c>
      <c r="AY79" s="58" t="str">
        <f>шв.фр.!$I$21</f>
        <v>-</v>
      </c>
      <c r="BA79" s="52" t="str">
        <f>Евро!$H$21</f>
        <v>18.03.2023</v>
      </c>
      <c r="BB79" s="58" t="str">
        <f>юань!$I$21</f>
        <v>-</v>
      </c>
      <c r="BD79" s="52" t="str">
        <f>Евро!$H$21</f>
        <v>18.03.2023</v>
      </c>
      <c r="BE79" s="58" t="str">
        <f>тенге!$I$21</f>
        <v>-</v>
      </c>
      <c r="BG79" s="52" t="str">
        <f>Евро!$H$21</f>
        <v>18.03.2023</v>
      </c>
      <c r="BH79" s="58" t="str">
        <f>'динар (крос-курс $)'!$I$21</f>
        <v/>
      </c>
      <c r="BJ79" s="52" t="str">
        <f>Евро!$H$21</f>
        <v>18.03.2023</v>
      </c>
      <c r="BK79" s="58" t="str">
        <f>'динар (крос-курс €)'!$I$21</f>
        <v/>
      </c>
    </row>
    <row r="80" spans="1:63" x14ac:dyDescent="0.25">
      <c r="A80" s="52" t="str">
        <f>Доллар!$H$22</f>
        <v>19.03.2023</v>
      </c>
      <c r="B80" s="58" t="str">
        <f>Доллар!$I$22</f>
        <v>-</v>
      </c>
      <c r="D80" s="52" t="str">
        <f>Евро!$H$22</f>
        <v>19.03.2023</v>
      </c>
      <c r="E80" s="58" t="str">
        <f>Евро!$I$22</f>
        <v>-</v>
      </c>
      <c r="G80" s="52" t="str">
        <f>'Золото (ЦБ)'!$H$22</f>
        <v>19.03.2023</v>
      </c>
      <c r="H80" s="58" t="str">
        <f>'Золото (ЦБ)'!$I$22</f>
        <v/>
      </c>
      <c r="J80" s="52" t="str">
        <f>'Серебро (ЦБ)'!$H$22</f>
        <v>19.03.2023</v>
      </c>
      <c r="K80" s="58" t="str">
        <f>'Серебро (ЦБ)'!$I$22</f>
        <v/>
      </c>
      <c r="M80" s="52" t="str">
        <f>'Платина (ЦБ)'!$H$22</f>
        <v>19.03.2023</v>
      </c>
      <c r="N80" s="58" t="str">
        <f>'Платина (ЦБ)'!$I$22</f>
        <v/>
      </c>
      <c r="P80" s="52" t="str">
        <f>'Палладий (ЦБ)'!$H$22</f>
        <v>19.03.2023</v>
      </c>
      <c r="Q80" s="58" t="str">
        <f>'Палладий (ЦБ)'!$I$22</f>
        <v/>
      </c>
      <c r="S80" s="52" t="str">
        <f>'Золото (KITCO-LME)'!$H$22</f>
        <v>19.03.2023</v>
      </c>
      <c r="T80" s="58" t="str">
        <f>'Золото (KITCO-LME)'!$I$22</f>
        <v/>
      </c>
      <c r="V80" s="52" t="str">
        <f>'Серебро (KITCO-LME)'!$H$22</f>
        <v>19.03.2023</v>
      </c>
      <c r="W80" s="58" t="str">
        <f>'Серебро (KITCO-LME)'!$I$22</f>
        <v/>
      </c>
      <c r="Y80" s="52" t="str">
        <f>'Алюминий (LME)'!$H$22</f>
        <v>19.03.2023</v>
      </c>
      <c r="Z80" s="58" t="str">
        <f>'Алюминий (LME)'!$I$22</f>
        <v/>
      </c>
      <c r="AB80" s="52" t="str">
        <f>'Никель (LME)'!$H$22</f>
        <v>19.03.2023</v>
      </c>
      <c r="AC80" s="58" t="str">
        <f>'Никель (LME)'!$I$22</f>
        <v/>
      </c>
      <c r="AE80" s="52" t="str">
        <f>'Свинец (LME)'!$H$22</f>
        <v>19.03.2023</v>
      </c>
      <c r="AF80" s="58" t="str">
        <f>'Свинец (LME)'!$I$22</f>
        <v/>
      </c>
      <c r="AH80" s="52" t="str">
        <f>'Медь (LME)'!$H$22</f>
        <v>19.03.2023</v>
      </c>
      <c r="AI80" s="58" t="str">
        <f>'Медь (LME)'!$I$22</f>
        <v/>
      </c>
      <c r="AK80" s="52" t="str">
        <f>'Цинк (LME)'!$H$22</f>
        <v>19.03.2023</v>
      </c>
      <c r="AL80" s="58" t="str">
        <f>'Цинк (LME)'!$I$22</f>
        <v/>
      </c>
      <c r="AO80" s="52" t="str">
        <f>Евро!$H$22</f>
        <v>19.03.2023</v>
      </c>
      <c r="AP80" s="58" t="str">
        <f>фунт!$I$22</f>
        <v>-</v>
      </c>
      <c r="AR80" s="52" t="str">
        <f>Евро!$H$22</f>
        <v>19.03.2023</v>
      </c>
      <c r="AS80" s="58" t="str">
        <f>'иена, ¥'!$I$22</f>
        <v>-</v>
      </c>
      <c r="AU80" s="52" t="str">
        <f>Евро!$H$22</f>
        <v>19.03.2023</v>
      </c>
      <c r="AV80" s="58" t="str">
        <f>'австр долл.'!$I$22</f>
        <v>-</v>
      </c>
      <c r="AX80" s="52" t="str">
        <f>Евро!$H$22</f>
        <v>19.03.2023</v>
      </c>
      <c r="AY80" s="58" t="str">
        <f>шв.фр.!$I$22</f>
        <v>-</v>
      </c>
      <c r="BA80" s="52" t="str">
        <f>Евро!$H$22</f>
        <v>19.03.2023</v>
      </c>
      <c r="BB80" s="58" t="str">
        <f>юань!$I$22</f>
        <v>-</v>
      </c>
      <c r="BD80" s="52" t="str">
        <f>Евро!$H$22</f>
        <v>19.03.2023</v>
      </c>
      <c r="BE80" s="58" t="str">
        <f>тенге!$I$22</f>
        <v>-</v>
      </c>
      <c r="BG80" s="52" t="str">
        <f>Евро!$H$22</f>
        <v>19.03.2023</v>
      </c>
      <c r="BH80" s="58" t="str">
        <f>'динар (крос-курс $)'!$I$22</f>
        <v/>
      </c>
      <c r="BJ80" s="52" t="str">
        <f>Евро!$H$22</f>
        <v>19.03.2023</v>
      </c>
      <c r="BK80" s="58" t="str">
        <f>'динар (крос-курс €)'!$I$22</f>
        <v/>
      </c>
    </row>
    <row r="81" spans="1:63" x14ac:dyDescent="0.25">
      <c r="A81" s="52" t="str">
        <f>Доллар!$H$23</f>
        <v>20.03.2023</v>
      </c>
      <c r="B81" s="58" t="str">
        <f>Доллар!$I$23</f>
        <v>-</v>
      </c>
      <c r="D81" s="52" t="str">
        <f>Евро!$H$23</f>
        <v>20.03.2023</v>
      </c>
      <c r="E81" s="58" t="str">
        <f>Евро!$I$23</f>
        <v>-</v>
      </c>
      <c r="G81" s="52" t="str">
        <f>'Золото (ЦБ)'!$H$23</f>
        <v>20.03.2023</v>
      </c>
      <c r="H81" s="58" t="str">
        <f>'Золото (ЦБ)'!$I$23</f>
        <v/>
      </c>
      <c r="J81" s="52" t="str">
        <f>'Серебро (ЦБ)'!$H$23</f>
        <v>20.03.2023</v>
      </c>
      <c r="K81" s="58" t="str">
        <f>'Серебро (ЦБ)'!$I$23</f>
        <v/>
      </c>
      <c r="M81" s="52" t="str">
        <f>'Платина (ЦБ)'!$H$23</f>
        <v>20.03.2023</v>
      </c>
      <c r="N81" s="58" t="str">
        <f>'Платина (ЦБ)'!$I$23</f>
        <v/>
      </c>
      <c r="P81" s="52" t="str">
        <f>'Палладий (ЦБ)'!$H$23</f>
        <v>20.03.2023</v>
      </c>
      <c r="Q81" s="58" t="str">
        <f>'Палладий (ЦБ)'!$I$23</f>
        <v/>
      </c>
      <c r="S81" s="52" t="str">
        <f>'Золото (KITCO-LME)'!$H$23</f>
        <v>20.03.2023</v>
      </c>
      <c r="T81" s="58" t="str">
        <f>'Золото (KITCO-LME)'!$I$23</f>
        <v/>
      </c>
      <c r="V81" s="52" t="str">
        <f>'Серебро (KITCO-LME)'!$H$23</f>
        <v>20.03.2023</v>
      </c>
      <c r="W81" s="58" t="str">
        <f>'Серебро (KITCO-LME)'!$I$23</f>
        <v/>
      </c>
      <c r="Y81" s="52" t="str">
        <f>'Алюминий (LME)'!$H$23</f>
        <v>20.03.2023</v>
      </c>
      <c r="Z81" s="58" t="str">
        <f>'Алюминий (LME)'!$I$23</f>
        <v/>
      </c>
      <c r="AB81" s="52" t="str">
        <f>'Никель (LME)'!$H$23</f>
        <v>20.03.2023</v>
      </c>
      <c r="AC81" s="58" t="str">
        <f>'Никель (LME)'!$I$23</f>
        <v/>
      </c>
      <c r="AE81" s="52" t="str">
        <f>'Свинец (LME)'!$H$23</f>
        <v>20.03.2023</v>
      </c>
      <c r="AF81" s="58" t="str">
        <f>'Свинец (LME)'!$I$23</f>
        <v/>
      </c>
      <c r="AH81" s="52" t="str">
        <f>'Медь (LME)'!$H$23</f>
        <v>20.03.2023</v>
      </c>
      <c r="AI81" s="58" t="str">
        <f>'Медь (LME)'!$I$23</f>
        <v/>
      </c>
      <c r="AK81" s="52" t="str">
        <f>'Цинк (LME)'!$H$23</f>
        <v>20.03.2023</v>
      </c>
      <c r="AL81" s="58" t="str">
        <f>'Цинк (LME)'!$I$23</f>
        <v/>
      </c>
      <c r="AO81" s="52" t="str">
        <f>Евро!$H$23</f>
        <v>20.03.2023</v>
      </c>
      <c r="AP81" s="58" t="str">
        <f>фунт!$I$23</f>
        <v>-</v>
      </c>
      <c r="AR81" s="52" t="str">
        <f>Евро!$H$23</f>
        <v>20.03.2023</v>
      </c>
      <c r="AS81" s="58" t="str">
        <f>'иена, ¥'!$I$23</f>
        <v>-</v>
      </c>
      <c r="AU81" s="52" t="str">
        <f>Евро!$H$23</f>
        <v>20.03.2023</v>
      </c>
      <c r="AV81" s="58" t="str">
        <f>'австр долл.'!$I$23</f>
        <v>-</v>
      </c>
      <c r="AX81" s="52" t="str">
        <f>Евро!$H$23</f>
        <v>20.03.2023</v>
      </c>
      <c r="AY81" s="58" t="str">
        <f>шв.фр.!$I$23</f>
        <v>-</v>
      </c>
      <c r="BA81" s="52" t="str">
        <f>Евро!$H$23</f>
        <v>20.03.2023</v>
      </c>
      <c r="BB81" s="58" t="str">
        <f>юань!$I$23</f>
        <v>-</v>
      </c>
      <c r="BD81" s="52" t="str">
        <f>Евро!$H$23</f>
        <v>20.03.2023</v>
      </c>
      <c r="BE81" s="58" t="str">
        <f>тенге!$I$23</f>
        <v>-</v>
      </c>
      <c r="BG81" s="52" t="str">
        <f>Евро!$H$23</f>
        <v>20.03.2023</v>
      </c>
      <c r="BH81" s="58" t="str">
        <f>'динар (крос-курс $)'!$I$23</f>
        <v/>
      </c>
      <c r="BJ81" s="52" t="str">
        <f>Евро!$H$23</f>
        <v>20.03.2023</v>
      </c>
      <c r="BK81" s="58" t="str">
        <f>'динар (крос-курс €)'!$I$23</f>
        <v/>
      </c>
    </row>
    <row r="82" spans="1:63" x14ac:dyDescent="0.25">
      <c r="A82" s="52" t="str">
        <f>Доллар!$H$24</f>
        <v>21.03.2023</v>
      </c>
      <c r="B82" s="58" t="str">
        <f>Доллар!$I$24</f>
        <v>-</v>
      </c>
      <c r="D82" s="52" t="str">
        <f>Евро!$H$24</f>
        <v>21.03.2023</v>
      </c>
      <c r="E82" s="58" t="str">
        <f>Евро!$I$24</f>
        <v>-</v>
      </c>
      <c r="G82" s="52" t="str">
        <f>'Золото (ЦБ)'!$H$24</f>
        <v>21.03.2023</v>
      </c>
      <c r="H82" s="58" t="str">
        <f>'Золото (ЦБ)'!$I$24</f>
        <v/>
      </c>
      <c r="J82" s="52" t="str">
        <f>'Серебро (ЦБ)'!$H$24</f>
        <v>21.03.2023</v>
      </c>
      <c r="K82" s="58" t="str">
        <f>'Серебро (ЦБ)'!$I$24</f>
        <v/>
      </c>
      <c r="M82" s="52" t="str">
        <f>'Платина (ЦБ)'!$H$24</f>
        <v>21.03.2023</v>
      </c>
      <c r="N82" s="58" t="str">
        <f>'Платина (ЦБ)'!$I$24</f>
        <v/>
      </c>
      <c r="P82" s="52" t="str">
        <f>'Палладий (ЦБ)'!$H$24</f>
        <v>21.03.2023</v>
      </c>
      <c r="Q82" s="58" t="str">
        <f>'Палладий (ЦБ)'!$I$24</f>
        <v/>
      </c>
      <c r="S82" s="52" t="str">
        <f>'Золото (KITCO-LME)'!$H$24</f>
        <v>21.03.2023</v>
      </c>
      <c r="T82" s="58" t="str">
        <f>'Золото (KITCO-LME)'!$I$24</f>
        <v/>
      </c>
      <c r="V82" s="52" t="str">
        <f>'Серебро (KITCO-LME)'!$H$24</f>
        <v>21.03.2023</v>
      </c>
      <c r="W82" s="58" t="str">
        <f>'Серебро (KITCO-LME)'!$I$24</f>
        <v/>
      </c>
      <c r="Y82" s="52" t="str">
        <f>'Алюминий (LME)'!$H$24</f>
        <v>21.03.2023</v>
      </c>
      <c r="Z82" s="58" t="str">
        <f>'Алюминий (LME)'!$I$24</f>
        <v/>
      </c>
      <c r="AB82" s="52" t="str">
        <f>'Никель (LME)'!$H$24</f>
        <v>21.03.2023</v>
      </c>
      <c r="AC82" s="58" t="str">
        <f>'Никель (LME)'!$I$24</f>
        <v/>
      </c>
      <c r="AE82" s="52" t="str">
        <f>'Свинец (LME)'!$H$24</f>
        <v>21.03.2023</v>
      </c>
      <c r="AF82" s="58" t="str">
        <f>'Свинец (LME)'!$I$24</f>
        <v/>
      </c>
      <c r="AH82" s="52" t="str">
        <f>'Медь (LME)'!$H$24</f>
        <v>21.03.2023</v>
      </c>
      <c r="AI82" s="58" t="str">
        <f>'Медь (LME)'!$I$24</f>
        <v/>
      </c>
      <c r="AK82" s="52" t="str">
        <f>'Цинк (LME)'!$H$24</f>
        <v>21.03.2023</v>
      </c>
      <c r="AL82" s="58" t="str">
        <f>'Цинк (LME)'!$I$24</f>
        <v/>
      </c>
      <c r="AO82" s="52" t="str">
        <f>Евро!$H$24</f>
        <v>21.03.2023</v>
      </c>
      <c r="AP82" s="58" t="str">
        <f>фунт!$I$24</f>
        <v>-</v>
      </c>
      <c r="AR82" s="52" t="str">
        <f>Евро!$H$24</f>
        <v>21.03.2023</v>
      </c>
      <c r="AS82" s="58" t="str">
        <f>'иена, ¥'!$I$24</f>
        <v>-</v>
      </c>
      <c r="AU82" s="52" t="str">
        <f>Евро!$H$24</f>
        <v>21.03.2023</v>
      </c>
      <c r="AV82" s="58" t="str">
        <f>'австр долл.'!$I$24</f>
        <v>-</v>
      </c>
      <c r="AX82" s="52" t="str">
        <f>Евро!$H$24</f>
        <v>21.03.2023</v>
      </c>
      <c r="AY82" s="58" t="str">
        <f>шв.фр.!$I$24</f>
        <v>-</v>
      </c>
      <c r="BA82" s="52" t="str">
        <f>Евро!$H$24</f>
        <v>21.03.2023</v>
      </c>
      <c r="BB82" s="58" t="str">
        <f>юань!$I$24</f>
        <v>-</v>
      </c>
      <c r="BD82" s="52" t="str">
        <f>Евро!$H$24</f>
        <v>21.03.2023</v>
      </c>
      <c r="BE82" s="58" t="str">
        <f>тенге!$I$24</f>
        <v>-</v>
      </c>
      <c r="BG82" s="52" t="str">
        <f>Евро!$H$24</f>
        <v>21.03.2023</v>
      </c>
      <c r="BH82" s="58" t="str">
        <f>'динар (крос-курс $)'!$I$24</f>
        <v/>
      </c>
      <c r="BJ82" s="52" t="str">
        <f>Евро!$H$24</f>
        <v>21.03.2023</v>
      </c>
      <c r="BK82" s="58" t="str">
        <f>'динар (крос-курс €)'!$I$24</f>
        <v/>
      </c>
    </row>
    <row r="83" spans="1:63" x14ac:dyDescent="0.25">
      <c r="A83" s="52" t="str">
        <f>Доллар!$H$25</f>
        <v>22.03.2023</v>
      </c>
      <c r="B83" s="58" t="str">
        <f>Доллар!$I$25</f>
        <v>-</v>
      </c>
      <c r="D83" s="52" t="str">
        <f>Евро!$H$25</f>
        <v>22.03.2023</v>
      </c>
      <c r="E83" s="58" t="str">
        <f>Евро!$I$25</f>
        <v>-</v>
      </c>
      <c r="G83" s="52" t="str">
        <f>'Золото (ЦБ)'!$H$25</f>
        <v>22.03.2023</v>
      </c>
      <c r="H83" s="58" t="str">
        <f>'Золото (ЦБ)'!$I$25</f>
        <v/>
      </c>
      <c r="J83" s="52" t="str">
        <f>'Серебро (ЦБ)'!$H$25</f>
        <v>22.03.2023</v>
      </c>
      <c r="K83" s="58" t="str">
        <f>'Серебро (ЦБ)'!$I$25</f>
        <v/>
      </c>
      <c r="M83" s="52" t="str">
        <f>'Платина (ЦБ)'!$H$25</f>
        <v>22.03.2023</v>
      </c>
      <c r="N83" s="58" t="str">
        <f>'Платина (ЦБ)'!$I$25</f>
        <v/>
      </c>
      <c r="P83" s="52" t="str">
        <f>'Палладий (ЦБ)'!$H$25</f>
        <v>22.03.2023</v>
      </c>
      <c r="Q83" s="58" t="str">
        <f>'Палладий (ЦБ)'!$I$25</f>
        <v/>
      </c>
      <c r="S83" s="52" t="str">
        <f>'Золото (KITCO-LME)'!$H$25</f>
        <v>22.03.2023</v>
      </c>
      <c r="T83" s="58" t="str">
        <f>'Золото (KITCO-LME)'!$I$25</f>
        <v/>
      </c>
      <c r="V83" s="52" t="str">
        <f>'Серебро (KITCO-LME)'!$H$25</f>
        <v>22.03.2023</v>
      </c>
      <c r="W83" s="58" t="str">
        <f>'Серебро (KITCO-LME)'!$I$25</f>
        <v/>
      </c>
      <c r="Y83" s="52" t="str">
        <f>'Алюминий (LME)'!$H$25</f>
        <v>22.03.2023</v>
      </c>
      <c r="Z83" s="58" t="str">
        <f>'Алюминий (LME)'!$I$25</f>
        <v/>
      </c>
      <c r="AB83" s="52" t="str">
        <f>'Никель (LME)'!$H$25</f>
        <v>22.03.2023</v>
      </c>
      <c r="AC83" s="58" t="str">
        <f>'Никель (LME)'!$I$25</f>
        <v/>
      </c>
      <c r="AE83" s="52" t="str">
        <f>'Свинец (LME)'!$H$25</f>
        <v>22.03.2023</v>
      </c>
      <c r="AF83" s="58" t="str">
        <f>'Свинец (LME)'!$I$25</f>
        <v/>
      </c>
      <c r="AH83" s="52" t="str">
        <f>'Медь (LME)'!$H$25</f>
        <v>22.03.2023</v>
      </c>
      <c r="AI83" s="58" t="str">
        <f>'Медь (LME)'!$I$25</f>
        <v/>
      </c>
      <c r="AK83" s="52" t="str">
        <f>'Цинк (LME)'!$H$25</f>
        <v>22.03.2023</v>
      </c>
      <c r="AL83" s="58" t="str">
        <f>'Цинк (LME)'!$I$25</f>
        <v/>
      </c>
      <c r="AO83" s="52" t="str">
        <f>Евро!$H$25</f>
        <v>22.03.2023</v>
      </c>
      <c r="AP83" s="58" t="str">
        <f>фунт!$I$25</f>
        <v>-</v>
      </c>
      <c r="AR83" s="52" t="str">
        <f>Евро!$H$25</f>
        <v>22.03.2023</v>
      </c>
      <c r="AS83" s="58" t="str">
        <f>'иена, ¥'!$I$25</f>
        <v>-</v>
      </c>
      <c r="AU83" s="52" t="str">
        <f>Евро!$H$25</f>
        <v>22.03.2023</v>
      </c>
      <c r="AV83" s="58" t="str">
        <f>'австр долл.'!$I$25</f>
        <v>-</v>
      </c>
      <c r="AX83" s="52" t="str">
        <f>Евро!$H$25</f>
        <v>22.03.2023</v>
      </c>
      <c r="AY83" s="58" t="str">
        <f>шв.фр.!$I$25</f>
        <v>-</v>
      </c>
      <c r="BA83" s="52" t="str">
        <f>Евро!$H$25</f>
        <v>22.03.2023</v>
      </c>
      <c r="BB83" s="58" t="str">
        <f>юань!$I$25</f>
        <v>-</v>
      </c>
      <c r="BD83" s="52" t="str">
        <f>Евро!$H$25</f>
        <v>22.03.2023</v>
      </c>
      <c r="BE83" s="58" t="str">
        <f>тенге!$I$25</f>
        <v>-</v>
      </c>
      <c r="BG83" s="52" t="str">
        <f>Евро!$H$25</f>
        <v>22.03.2023</v>
      </c>
      <c r="BH83" s="58" t="str">
        <f>'динар (крос-курс $)'!$I$25</f>
        <v/>
      </c>
      <c r="BJ83" s="52" t="str">
        <f>Евро!$H$25</f>
        <v>22.03.2023</v>
      </c>
      <c r="BK83" s="58" t="str">
        <f>'динар (крос-курс €)'!$I$25</f>
        <v/>
      </c>
    </row>
    <row r="84" spans="1:63" x14ac:dyDescent="0.25">
      <c r="A84" s="52" t="str">
        <f>Доллар!$H$26</f>
        <v>23.03.2023</v>
      </c>
      <c r="B84" s="58" t="str">
        <f>Доллар!$I$26</f>
        <v>-</v>
      </c>
      <c r="D84" s="52" t="str">
        <f>Евро!$H$26</f>
        <v>23.03.2023</v>
      </c>
      <c r="E84" s="58" t="str">
        <f>Евро!$I$26</f>
        <v>-</v>
      </c>
      <c r="G84" s="52" t="str">
        <f>'Золото (ЦБ)'!$H$26</f>
        <v>23.03.2023</v>
      </c>
      <c r="H84" s="58" t="str">
        <f>'Золото (ЦБ)'!$I$26</f>
        <v/>
      </c>
      <c r="J84" s="52" t="str">
        <f>'Серебро (ЦБ)'!$H$26</f>
        <v>23.03.2023</v>
      </c>
      <c r="K84" s="58" t="str">
        <f>'Серебро (ЦБ)'!$I$26</f>
        <v/>
      </c>
      <c r="M84" s="52" t="str">
        <f>'Платина (ЦБ)'!$H$26</f>
        <v>23.03.2023</v>
      </c>
      <c r="N84" s="58" t="str">
        <f>'Платина (ЦБ)'!$I$26</f>
        <v/>
      </c>
      <c r="P84" s="52" t="str">
        <f>'Палладий (ЦБ)'!$H$26</f>
        <v>23.03.2023</v>
      </c>
      <c r="Q84" s="58" t="str">
        <f>'Палладий (ЦБ)'!$I$26</f>
        <v/>
      </c>
      <c r="S84" s="52" t="str">
        <f>'Золото (KITCO-LME)'!$H$26</f>
        <v>23.03.2023</v>
      </c>
      <c r="T84" s="58" t="str">
        <f>'Золото (KITCO-LME)'!$I$26</f>
        <v/>
      </c>
      <c r="V84" s="52" t="str">
        <f>'Серебро (KITCO-LME)'!$H$26</f>
        <v>23.03.2023</v>
      </c>
      <c r="W84" s="58" t="str">
        <f>'Серебро (KITCO-LME)'!$I$26</f>
        <v/>
      </c>
      <c r="Y84" s="52" t="str">
        <f>'Алюминий (LME)'!$H$26</f>
        <v>23.03.2023</v>
      </c>
      <c r="Z84" s="58" t="str">
        <f>'Алюминий (LME)'!$I$26</f>
        <v/>
      </c>
      <c r="AB84" s="52" t="str">
        <f>'Никель (LME)'!$H$26</f>
        <v>23.03.2023</v>
      </c>
      <c r="AC84" s="58" t="str">
        <f>'Никель (LME)'!$I$26</f>
        <v/>
      </c>
      <c r="AE84" s="52" t="str">
        <f>'Свинец (LME)'!$H$26</f>
        <v>23.03.2023</v>
      </c>
      <c r="AF84" s="58" t="str">
        <f>'Свинец (LME)'!$I$26</f>
        <v/>
      </c>
      <c r="AH84" s="52" t="str">
        <f>'Медь (LME)'!$H$26</f>
        <v>23.03.2023</v>
      </c>
      <c r="AI84" s="58" t="str">
        <f>'Медь (LME)'!$I$26</f>
        <v/>
      </c>
      <c r="AK84" s="52" t="str">
        <f>'Цинк (LME)'!$H$26</f>
        <v>23.03.2023</v>
      </c>
      <c r="AL84" s="58" t="str">
        <f>'Цинк (LME)'!$I$26</f>
        <v/>
      </c>
      <c r="AO84" s="52" t="str">
        <f>Евро!$H$26</f>
        <v>23.03.2023</v>
      </c>
      <c r="AP84" s="58" t="str">
        <f>фунт!$I$26</f>
        <v>-</v>
      </c>
      <c r="AR84" s="52" t="str">
        <f>Евро!$H$26</f>
        <v>23.03.2023</v>
      </c>
      <c r="AS84" s="58" t="str">
        <f>'иена, ¥'!$I$26</f>
        <v>-</v>
      </c>
      <c r="AU84" s="52" t="str">
        <f>Евро!$H$26</f>
        <v>23.03.2023</v>
      </c>
      <c r="AV84" s="58" t="str">
        <f>'австр долл.'!$I$26</f>
        <v>-</v>
      </c>
      <c r="AX84" s="52" t="str">
        <f>Евро!$H$26</f>
        <v>23.03.2023</v>
      </c>
      <c r="AY84" s="58" t="str">
        <f>шв.фр.!$I$26</f>
        <v>-</v>
      </c>
      <c r="BA84" s="52" t="str">
        <f>Евро!$H$26</f>
        <v>23.03.2023</v>
      </c>
      <c r="BB84" s="58" t="str">
        <f>юань!$I$26</f>
        <v>-</v>
      </c>
      <c r="BD84" s="52" t="str">
        <f>Евро!$H$26</f>
        <v>23.03.2023</v>
      </c>
      <c r="BE84" s="58" t="str">
        <f>тенге!$I$26</f>
        <v>-</v>
      </c>
      <c r="BG84" s="52" t="str">
        <f>Евро!$H$26</f>
        <v>23.03.2023</v>
      </c>
      <c r="BH84" s="58" t="str">
        <f>'динар (крос-курс $)'!$I$26</f>
        <v/>
      </c>
      <c r="BJ84" s="52" t="str">
        <f>Евро!$H$26</f>
        <v>23.03.2023</v>
      </c>
      <c r="BK84" s="58" t="str">
        <f>'динар (крос-курс €)'!$I$26</f>
        <v/>
      </c>
    </row>
    <row r="85" spans="1:63" x14ac:dyDescent="0.25">
      <c r="A85" s="52" t="str">
        <f>Доллар!$H$27</f>
        <v>24.03.2023</v>
      </c>
      <c r="B85" s="58" t="str">
        <f>Доллар!$I$27</f>
        <v>-</v>
      </c>
      <c r="D85" s="52" t="str">
        <f>Евро!$H$27</f>
        <v>24.03.2023</v>
      </c>
      <c r="E85" s="58" t="str">
        <f>Евро!$I$27</f>
        <v>-</v>
      </c>
      <c r="G85" s="52" t="str">
        <f>'Золото (ЦБ)'!$H$27</f>
        <v>24.03.2023</v>
      </c>
      <c r="H85" s="58" t="str">
        <f>'Золото (ЦБ)'!$I$27</f>
        <v/>
      </c>
      <c r="J85" s="52" t="str">
        <f>'Серебро (ЦБ)'!$H$27</f>
        <v>24.03.2023</v>
      </c>
      <c r="K85" s="58" t="str">
        <f>'Серебро (ЦБ)'!$I$27</f>
        <v/>
      </c>
      <c r="M85" s="52" t="str">
        <f>'Платина (ЦБ)'!$H$27</f>
        <v>24.03.2023</v>
      </c>
      <c r="N85" s="58" t="str">
        <f>'Платина (ЦБ)'!$I$27</f>
        <v/>
      </c>
      <c r="P85" s="52" t="str">
        <f>'Палладий (ЦБ)'!$H$27</f>
        <v>24.03.2023</v>
      </c>
      <c r="Q85" s="58" t="str">
        <f>'Палладий (ЦБ)'!$I$27</f>
        <v/>
      </c>
      <c r="S85" s="52" t="str">
        <f>'Золото (KITCO-LME)'!$H$27</f>
        <v>24.03.2023</v>
      </c>
      <c r="T85" s="58" t="str">
        <f>'Золото (KITCO-LME)'!$I$27</f>
        <v/>
      </c>
      <c r="V85" s="52" t="str">
        <f>'Серебро (KITCO-LME)'!$H$27</f>
        <v>24.03.2023</v>
      </c>
      <c r="W85" s="58" t="str">
        <f>'Серебро (KITCO-LME)'!$I$27</f>
        <v/>
      </c>
      <c r="Y85" s="52" t="str">
        <f>'Алюминий (LME)'!$H$27</f>
        <v>24.03.2023</v>
      </c>
      <c r="Z85" s="58" t="str">
        <f>'Алюминий (LME)'!$I$27</f>
        <v/>
      </c>
      <c r="AB85" s="52" t="str">
        <f>'Никель (LME)'!$H$27</f>
        <v>24.03.2023</v>
      </c>
      <c r="AC85" s="58" t="str">
        <f>'Никель (LME)'!$I$27</f>
        <v/>
      </c>
      <c r="AE85" s="52" t="str">
        <f>'Свинец (LME)'!$H$27</f>
        <v>24.03.2023</v>
      </c>
      <c r="AF85" s="58" t="str">
        <f>'Свинец (LME)'!$I$27</f>
        <v/>
      </c>
      <c r="AH85" s="52" t="str">
        <f>'Медь (LME)'!$H$27</f>
        <v>24.03.2023</v>
      </c>
      <c r="AI85" s="58" t="str">
        <f>'Медь (LME)'!$I$27</f>
        <v/>
      </c>
      <c r="AK85" s="52" t="str">
        <f>'Цинк (LME)'!$H$27</f>
        <v>24.03.2023</v>
      </c>
      <c r="AL85" s="58" t="str">
        <f>'Цинк (LME)'!$I$27</f>
        <v/>
      </c>
      <c r="AO85" s="52" t="str">
        <f>Евро!$H$27</f>
        <v>24.03.2023</v>
      </c>
      <c r="AP85" s="58" t="str">
        <f>фунт!$I$27</f>
        <v>-</v>
      </c>
      <c r="AR85" s="52" t="str">
        <f>Евро!$H$27</f>
        <v>24.03.2023</v>
      </c>
      <c r="AS85" s="58" t="str">
        <f>'иена, ¥'!$I$27</f>
        <v>-</v>
      </c>
      <c r="AU85" s="52" t="str">
        <f>Евро!$H$27</f>
        <v>24.03.2023</v>
      </c>
      <c r="AV85" s="58" t="str">
        <f>'австр долл.'!$I$27</f>
        <v>-</v>
      </c>
      <c r="AX85" s="52" t="str">
        <f>Евро!$H$27</f>
        <v>24.03.2023</v>
      </c>
      <c r="AY85" s="58" t="str">
        <f>шв.фр.!$I$27</f>
        <v>-</v>
      </c>
      <c r="BA85" s="52" t="str">
        <f>Евро!$H$27</f>
        <v>24.03.2023</v>
      </c>
      <c r="BB85" s="58" t="str">
        <f>юань!$I$27</f>
        <v>-</v>
      </c>
      <c r="BD85" s="52" t="str">
        <f>Евро!$H$27</f>
        <v>24.03.2023</v>
      </c>
      <c r="BE85" s="58" t="str">
        <f>тенге!$I$27</f>
        <v>-</v>
      </c>
      <c r="BG85" s="52" t="str">
        <f>Евро!$H$27</f>
        <v>24.03.2023</v>
      </c>
      <c r="BH85" s="58" t="str">
        <f>'динар (крос-курс $)'!$I$27</f>
        <v/>
      </c>
      <c r="BJ85" s="52" t="str">
        <f>Евро!$H$27</f>
        <v>24.03.2023</v>
      </c>
      <c r="BK85" s="58" t="str">
        <f>'динар (крос-курс €)'!$I$27</f>
        <v/>
      </c>
    </row>
    <row r="86" spans="1:63" x14ac:dyDescent="0.25">
      <c r="A86" s="52" t="str">
        <f>Доллар!$H$28</f>
        <v>25.03.2023</v>
      </c>
      <c r="B86" s="58" t="str">
        <f>Доллар!$I$28</f>
        <v>-</v>
      </c>
      <c r="D86" s="52" t="str">
        <f>Евро!$H$28</f>
        <v>25.03.2023</v>
      </c>
      <c r="E86" s="58" t="str">
        <f>Евро!$I$28</f>
        <v>-</v>
      </c>
      <c r="G86" s="52" t="str">
        <f>'Золото (ЦБ)'!$H$28</f>
        <v>25.03.2023</v>
      </c>
      <c r="H86" s="58" t="str">
        <f>'Золото (ЦБ)'!$I$28</f>
        <v/>
      </c>
      <c r="J86" s="52" t="str">
        <f>'Серебро (ЦБ)'!$H$28</f>
        <v>25.03.2023</v>
      </c>
      <c r="K86" s="58" t="str">
        <f>'Серебро (ЦБ)'!$I$28</f>
        <v/>
      </c>
      <c r="M86" s="52" t="str">
        <f>'Платина (ЦБ)'!$H$28</f>
        <v>25.03.2023</v>
      </c>
      <c r="N86" s="58" t="str">
        <f>'Платина (ЦБ)'!$I$28</f>
        <v/>
      </c>
      <c r="P86" s="52" t="str">
        <f>'Палладий (ЦБ)'!$H$28</f>
        <v>25.03.2023</v>
      </c>
      <c r="Q86" s="58" t="str">
        <f>'Палладий (ЦБ)'!$I$28</f>
        <v/>
      </c>
      <c r="S86" s="52" t="str">
        <f>'Золото (KITCO-LME)'!$H$28</f>
        <v>25.03.2023</v>
      </c>
      <c r="T86" s="58" t="str">
        <f>'Золото (KITCO-LME)'!$I$28</f>
        <v/>
      </c>
      <c r="V86" s="52" t="str">
        <f>'Серебро (KITCO-LME)'!$H$28</f>
        <v>25.03.2023</v>
      </c>
      <c r="W86" s="58" t="str">
        <f>'Серебро (KITCO-LME)'!$I$28</f>
        <v/>
      </c>
      <c r="Y86" s="52" t="str">
        <f>'Алюминий (LME)'!$H$28</f>
        <v>25.03.2023</v>
      </c>
      <c r="Z86" s="58" t="str">
        <f>'Алюминий (LME)'!$I$28</f>
        <v/>
      </c>
      <c r="AB86" s="52" t="str">
        <f>'Никель (LME)'!$H$28</f>
        <v>25.03.2023</v>
      </c>
      <c r="AC86" s="58" t="str">
        <f>'Никель (LME)'!$I$28</f>
        <v/>
      </c>
      <c r="AE86" s="52" t="str">
        <f>'Свинец (LME)'!$H$28</f>
        <v>25.03.2023</v>
      </c>
      <c r="AF86" s="58" t="str">
        <f>'Свинец (LME)'!$I$28</f>
        <v/>
      </c>
      <c r="AH86" s="52" t="str">
        <f>'Медь (LME)'!$H$28</f>
        <v>25.03.2023</v>
      </c>
      <c r="AI86" s="58" t="str">
        <f>'Медь (LME)'!$I$28</f>
        <v/>
      </c>
      <c r="AK86" s="52" t="str">
        <f>'Цинк (LME)'!$H$28</f>
        <v>25.03.2023</v>
      </c>
      <c r="AL86" s="58" t="str">
        <f>'Цинк (LME)'!$I$28</f>
        <v/>
      </c>
      <c r="AO86" s="52" t="str">
        <f>Евро!$H$28</f>
        <v>25.03.2023</v>
      </c>
      <c r="AP86" s="58" t="str">
        <f>фунт!$I$28</f>
        <v>-</v>
      </c>
      <c r="AR86" s="52" t="str">
        <f>Евро!$H$28</f>
        <v>25.03.2023</v>
      </c>
      <c r="AS86" s="58" t="str">
        <f>'иена, ¥'!$I$28</f>
        <v>-</v>
      </c>
      <c r="AU86" s="52" t="str">
        <f>Евро!$H$28</f>
        <v>25.03.2023</v>
      </c>
      <c r="AV86" s="58" t="str">
        <f>'австр долл.'!$I$28</f>
        <v>-</v>
      </c>
      <c r="AX86" s="52" t="str">
        <f>Евро!$H$28</f>
        <v>25.03.2023</v>
      </c>
      <c r="AY86" s="58" t="str">
        <f>шв.фр.!$I$28</f>
        <v>-</v>
      </c>
      <c r="BA86" s="52" t="str">
        <f>Евро!$H$28</f>
        <v>25.03.2023</v>
      </c>
      <c r="BB86" s="58" t="str">
        <f>юань!$I$28</f>
        <v>-</v>
      </c>
      <c r="BD86" s="52" t="str">
        <f>Евро!$H$28</f>
        <v>25.03.2023</v>
      </c>
      <c r="BE86" s="58" t="str">
        <f>тенге!$I$28</f>
        <v>-</v>
      </c>
      <c r="BG86" s="52" t="str">
        <f>Евро!$H$28</f>
        <v>25.03.2023</v>
      </c>
      <c r="BH86" s="58" t="str">
        <f>'динар (крос-курс $)'!$I$28</f>
        <v/>
      </c>
      <c r="BJ86" s="52" t="str">
        <f>Евро!$H$28</f>
        <v>25.03.2023</v>
      </c>
      <c r="BK86" s="58" t="str">
        <f>'динар (крос-курс €)'!$I$28</f>
        <v/>
      </c>
    </row>
    <row r="87" spans="1:63" x14ac:dyDescent="0.25">
      <c r="A87" s="52" t="str">
        <f>Доллар!$H$29</f>
        <v>26.03.2023</v>
      </c>
      <c r="B87" s="58" t="str">
        <f>Доллар!$I$29</f>
        <v>-</v>
      </c>
      <c r="D87" s="52" t="str">
        <f>Евро!$H$29</f>
        <v>26.03.2023</v>
      </c>
      <c r="E87" s="58" t="str">
        <f>Евро!$I$29</f>
        <v>-</v>
      </c>
      <c r="G87" s="52" t="str">
        <f>'Золото (ЦБ)'!$H$29</f>
        <v>26.03.2023</v>
      </c>
      <c r="H87" s="58" t="str">
        <f>'Золото (ЦБ)'!$I$29</f>
        <v/>
      </c>
      <c r="J87" s="52" t="str">
        <f>'Серебро (ЦБ)'!$H$29</f>
        <v>26.03.2023</v>
      </c>
      <c r="K87" s="58" t="str">
        <f>'Серебро (ЦБ)'!$I$29</f>
        <v/>
      </c>
      <c r="M87" s="52" t="str">
        <f>'Платина (ЦБ)'!$H$29</f>
        <v>26.03.2023</v>
      </c>
      <c r="N87" s="58" t="str">
        <f>'Платина (ЦБ)'!$I$29</f>
        <v/>
      </c>
      <c r="P87" s="52" t="str">
        <f>'Палладий (ЦБ)'!$H$29</f>
        <v>26.03.2023</v>
      </c>
      <c r="Q87" s="58" t="str">
        <f>'Палладий (ЦБ)'!$I$29</f>
        <v/>
      </c>
      <c r="S87" s="52" t="str">
        <f>'Золото (KITCO-LME)'!$H$29</f>
        <v>26.03.2023</v>
      </c>
      <c r="T87" s="58" t="str">
        <f>'Золото (KITCO-LME)'!$I$29</f>
        <v/>
      </c>
      <c r="V87" s="52" t="str">
        <f>'Серебро (KITCO-LME)'!$H$29</f>
        <v>26.03.2023</v>
      </c>
      <c r="W87" s="58" t="str">
        <f>'Серебро (KITCO-LME)'!$I$29</f>
        <v/>
      </c>
      <c r="Y87" s="52" t="str">
        <f>'Алюминий (LME)'!$H$29</f>
        <v>26.03.2023</v>
      </c>
      <c r="Z87" s="58" t="str">
        <f>'Алюминий (LME)'!$I$29</f>
        <v/>
      </c>
      <c r="AB87" s="52" t="str">
        <f>'Никель (LME)'!$H$29</f>
        <v>26.03.2023</v>
      </c>
      <c r="AC87" s="58" t="str">
        <f>'Никель (LME)'!$I$29</f>
        <v/>
      </c>
      <c r="AE87" s="52" t="str">
        <f>'Свинец (LME)'!$H$29</f>
        <v>26.03.2023</v>
      </c>
      <c r="AF87" s="58" t="str">
        <f>'Свинец (LME)'!$I$29</f>
        <v/>
      </c>
      <c r="AH87" s="52" t="str">
        <f>'Медь (LME)'!$H$29</f>
        <v>26.03.2023</v>
      </c>
      <c r="AI87" s="58" t="str">
        <f>'Медь (LME)'!$I$29</f>
        <v/>
      </c>
      <c r="AK87" s="52" t="str">
        <f>'Цинк (LME)'!$H$29</f>
        <v>26.03.2023</v>
      </c>
      <c r="AL87" s="58" t="str">
        <f>'Цинк (LME)'!$I$29</f>
        <v/>
      </c>
      <c r="AO87" s="52" t="str">
        <f>Евро!$H$29</f>
        <v>26.03.2023</v>
      </c>
      <c r="AP87" s="58" t="str">
        <f>фунт!$I$29</f>
        <v>-</v>
      </c>
      <c r="AR87" s="52" t="str">
        <f>Евро!$H$29</f>
        <v>26.03.2023</v>
      </c>
      <c r="AS87" s="58" t="str">
        <f>'иена, ¥'!$I$29</f>
        <v>-</v>
      </c>
      <c r="AU87" s="52" t="str">
        <f>Евро!$H$29</f>
        <v>26.03.2023</v>
      </c>
      <c r="AV87" s="58" t="str">
        <f>'австр долл.'!$I$29</f>
        <v>-</v>
      </c>
      <c r="AX87" s="52" t="str">
        <f>Евро!$H$29</f>
        <v>26.03.2023</v>
      </c>
      <c r="AY87" s="58" t="str">
        <f>шв.фр.!$I$29</f>
        <v>-</v>
      </c>
      <c r="BA87" s="52" t="str">
        <f>Евро!$H$29</f>
        <v>26.03.2023</v>
      </c>
      <c r="BB87" s="58" t="str">
        <f>юань!$I$29</f>
        <v>-</v>
      </c>
      <c r="BD87" s="52" t="str">
        <f>Евро!$H$29</f>
        <v>26.03.2023</v>
      </c>
      <c r="BE87" s="58" t="str">
        <f>тенге!$I$29</f>
        <v>-</v>
      </c>
      <c r="BG87" s="52" t="str">
        <f>Евро!$H$29</f>
        <v>26.03.2023</v>
      </c>
      <c r="BH87" s="58" t="str">
        <f>'динар (крос-курс $)'!$I$29</f>
        <v/>
      </c>
      <c r="BJ87" s="52" t="str">
        <f>Евро!$H$29</f>
        <v>26.03.2023</v>
      </c>
      <c r="BK87" s="58" t="str">
        <f>'динар (крос-курс €)'!$I$29</f>
        <v/>
      </c>
    </row>
    <row r="88" spans="1:63" x14ac:dyDescent="0.25">
      <c r="A88" s="52" t="str">
        <f>Доллар!$H$30</f>
        <v>27.03.2023</v>
      </c>
      <c r="B88" s="58" t="str">
        <f>Доллар!$I$30</f>
        <v>-</v>
      </c>
      <c r="D88" s="52" t="str">
        <f>Евро!$H$30</f>
        <v>27.03.2023</v>
      </c>
      <c r="E88" s="58" t="str">
        <f>Евро!$I$30</f>
        <v>-</v>
      </c>
      <c r="G88" s="52" t="str">
        <f>'Золото (ЦБ)'!$H$30</f>
        <v>27.03.2023</v>
      </c>
      <c r="H88" s="58" t="str">
        <f>'Золото (ЦБ)'!$I$30</f>
        <v/>
      </c>
      <c r="J88" s="52" t="str">
        <f>'Серебро (ЦБ)'!$H$30</f>
        <v>27.03.2023</v>
      </c>
      <c r="K88" s="58" t="str">
        <f>'Серебро (ЦБ)'!$I$30</f>
        <v/>
      </c>
      <c r="M88" s="52" t="str">
        <f>'Платина (ЦБ)'!$H$30</f>
        <v>27.03.2023</v>
      </c>
      <c r="N88" s="58" t="str">
        <f>'Платина (ЦБ)'!$I$30</f>
        <v/>
      </c>
      <c r="P88" s="52" t="str">
        <f>'Палладий (ЦБ)'!$H$30</f>
        <v>27.03.2023</v>
      </c>
      <c r="Q88" s="58" t="str">
        <f>'Палладий (ЦБ)'!$I$30</f>
        <v/>
      </c>
      <c r="S88" s="52" t="str">
        <f>'Золото (KITCO-LME)'!$H$30</f>
        <v>27.03.2023</v>
      </c>
      <c r="T88" s="58" t="str">
        <f>'Золото (KITCO-LME)'!$I$30</f>
        <v/>
      </c>
      <c r="V88" s="52" t="str">
        <f>'Серебро (KITCO-LME)'!$H$30</f>
        <v>27.03.2023</v>
      </c>
      <c r="W88" s="58" t="str">
        <f>'Серебро (KITCO-LME)'!$I$30</f>
        <v/>
      </c>
      <c r="Y88" s="52" t="str">
        <f>'Алюминий (LME)'!$H$30</f>
        <v>27.03.2023</v>
      </c>
      <c r="Z88" s="58" t="str">
        <f>'Алюминий (LME)'!$I$30</f>
        <v/>
      </c>
      <c r="AB88" s="52" t="str">
        <f>'Никель (LME)'!$H$30</f>
        <v>27.03.2023</v>
      </c>
      <c r="AC88" s="58" t="str">
        <f>'Никель (LME)'!$I$30</f>
        <v/>
      </c>
      <c r="AE88" s="52" t="str">
        <f>'Свинец (LME)'!$H$30</f>
        <v>27.03.2023</v>
      </c>
      <c r="AF88" s="58" t="str">
        <f>'Свинец (LME)'!$I$30</f>
        <v/>
      </c>
      <c r="AH88" s="52" t="str">
        <f>'Медь (LME)'!$H$30</f>
        <v>27.03.2023</v>
      </c>
      <c r="AI88" s="58" t="str">
        <f>'Медь (LME)'!$I$30</f>
        <v/>
      </c>
      <c r="AK88" s="52" t="str">
        <f>'Цинк (LME)'!$H$30</f>
        <v>27.03.2023</v>
      </c>
      <c r="AL88" s="58" t="str">
        <f>'Цинк (LME)'!$I$30</f>
        <v/>
      </c>
      <c r="AO88" s="52" t="str">
        <f>Евро!$H$30</f>
        <v>27.03.2023</v>
      </c>
      <c r="AP88" s="58" t="str">
        <f>фунт!$I$30</f>
        <v>-</v>
      </c>
      <c r="AR88" s="52" t="str">
        <f>Евро!$H$30</f>
        <v>27.03.2023</v>
      </c>
      <c r="AS88" s="58" t="str">
        <f>'иена, ¥'!$I$30</f>
        <v>-</v>
      </c>
      <c r="AU88" s="52" t="str">
        <f>Евро!$H$30</f>
        <v>27.03.2023</v>
      </c>
      <c r="AV88" s="58" t="str">
        <f>'австр долл.'!$I$30</f>
        <v>-</v>
      </c>
      <c r="AX88" s="52" t="str">
        <f>Евро!$H$30</f>
        <v>27.03.2023</v>
      </c>
      <c r="AY88" s="58" t="str">
        <f>шв.фр.!$I$30</f>
        <v>-</v>
      </c>
      <c r="BA88" s="52" t="str">
        <f>Евро!$H$30</f>
        <v>27.03.2023</v>
      </c>
      <c r="BB88" s="58" t="str">
        <f>юань!$I$30</f>
        <v>-</v>
      </c>
      <c r="BD88" s="52" t="str">
        <f>Евро!$H$30</f>
        <v>27.03.2023</v>
      </c>
      <c r="BE88" s="58" t="str">
        <f>тенге!$I$30</f>
        <v>-</v>
      </c>
      <c r="BG88" s="52" t="str">
        <f>Евро!$H$30</f>
        <v>27.03.2023</v>
      </c>
      <c r="BH88" s="58" t="str">
        <f>'динар (крос-курс $)'!$I$30</f>
        <v/>
      </c>
      <c r="BJ88" s="52" t="str">
        <f>Евро!$H$30</f>
        <v>27.03.2023</v>
      </c>
      <c r="BK88" s="58" t="str">
        <f>'динар (крос-курс €)'!$I$30</f>
        <v/>
      </c>
    </row>
    <row r="89" spans="1:63" x14ac:dyDescent="0.25">
      <c r="A89" s="52" t="str">
        <f>Доллар!$H$31</f>
        <v>28.03.2023</v>
      </c>
      <c r="B89" s="58" t="str">
        <f>Доллар!$I$31</f>
        <v>-</v>
      </c>
      <c r="D89" s="52" t="str">
        <f>Евро!$H$31</f>
        <v>28.03.2023</v>
      </c>
      <c r="E89" s="58" t="str">
        <f>Евро!$I$31</f>
        <v>-</v>
      </c>
      <c r="G89" s="52" t="str">
        <f>'Золото (ЦБ)'!$H$31</f>
        <v>28.03.2023</v>
      </c>
      <c r="H89" s="58" t="str">
        <f>'Золото (ЦБ)'!$I$31</f>
        <v/>
      </c>
      <c r="J89" s="52" t="str">
        <f>'Серебро (ЦБ)'!$H$31</f>
        <v>28.03.2023</v>
      </c>
      <c r="K89" s="58" t="str">
        <f>'Серебро (ЦБ)'!$I$31</f>
        <v/>
      </c>
      <c r="M89" s="52" t="str">
        <f>'Платина (ЦБ)'!$H$31</f>
        <v>28.03.2023</v>
      </c>
      <c r="N89" s="58" t="str">
        <f>'Платина (ЦБ)'!$I$31</f>
        <v/>
      </c>
      <c r="P89" s="52" t="str">
        <f>'Палладий (ЦБ)'!$H$31</f>
        <v>28.03.2023</v>
      </c>
      <c r="Q89" s="58" t="str">
        <f>'Палладий (ЦБ)'!$I$31</f>
        <v/>
      </c>
      <c r="S89" s="52" t="str">
        <f>'Золото (KITCO-LME)'!$H$31</f>
        <v>28.03.2023</v>
      </c>
      <c r="T89" s="58" t="str">
        <f>'Золото (KITCO-LME)'!$I$31</f>
        <v/>
      </c>
      <c r="V89" s="52" t="str">
        <f>'Серебро (KITCO-LME)'!$H$31</f>
        <v>28.03.2023</v>
      </c>
      <c r="W89" s="58" t="str">
        <f>'Серебро (KITCO-LME)'!$I$31</f>
        <v/>
      </c>
      <c r="Y89" s="52" t="str">
        <f>'Алюминий (LME)'!$H$31</f>
        <v>28.03.2023</v>
      </c>
      <c r="Z89" s="58" t="str">
        <f>'Алюминий (LME)'!$I$31</f>
        <v/>
      </c>
      <c r="AB89" s="52" t="str">
        <f>'Никель (LME)'!$H$31</f>
        <v>28.03.2023</v>
      </c>
      <c r="AC89" s="58" t="str">
        <f>'Никель (LME)'!$I$31</f>
        <v/>
      </c>
      <c r="AE89" s="52" t="str">
        <f>'Свинец (LME)'!$H$31</f>
        <v>28.03.2023</v>
      </c>
      <c r="AF89" s="58" t="str">
        <f>'Свинец (LME)'!$I$31</f>
        <v/>
      </c>
      <c r="AH89" s="52" t="str">
        <f>'Медь (LME)'!$H$31</f>
        <v>28.03.2023</v>
      </c>
      <c r="AI89" s="58" t="str">
        <f>'Медь (LME)'!$I$31</f>
        <v/>
      </c>
      <c r="AK89" s="52" t="str">
        <f>'Цинк (LME)'!$H$31</f>
        <v>28.03.2023</v>
      </c>
      <c r="AL89" s="58" t="str">
        <f>'Цинк (LME)'!$I$31</f>
        <v/>
      </c>
      <c r="AO89" s="52" t="str">
        <f>Евро!$H$31</f>
        <v>28.03.2023</v>
      </c>
      <c r="AP89" s="58" t="str">
        <f>фунт!$I$31</f>
        <v>-</v>
      </c>
      <c r="AR89" s="52" t="str">
        <f>Евро!$H$31</f>
        <v>28.03.2023</v>
      </c>
      <c r="AS89" s="58" t="str">
        <f>'иена, ¥'!$I$31</f>
        <v>-</v>
      </c>
      <c r="AU89" s="52" t="str">
        <f>Евро!$H$31</f>
        <v>28.03.2023</v>
      </c>
      <c r="AV89" s="58" t="str">
        <f>'австр долл.'!$I$31</f>
        <v>-</v>
      </c>
      <c r="AX89" s="52" t="str">
        <f>Евро!$H$31</f>
        <v>28.03.2023</v>
      </c>
      <c r="AY89" s="58" t="str">
        <f>шв.фр.!$I$31</f>
        <v>-</v>
      </c>
      <c r="BA89" s="52" t="str">
        <f>Евро!$H$31</f>
        <v>28.03.2023</v>
      </c>
      <c r="BB89" s="58" t="str">
        <f>юань!$I$31</f>
        <v>-</v>
      </c>
      <c r="BD89" s="52" t="str">
        <f>Евро!$H$31</f>
        <v>28.03.2023</v>
      </c>
      <c r="BE89" s="58" t="str">
        <f>тенге!$I$31</f>
        <v>-</v>
      </c>
      <c r="BG89" s="52" t="str">
        <f>Евро!$H$31</f>
        <v>28.03.2023</v>
      </c>
      <c r="BH89" s="58" t="str">
        <f>'динар (крос-курс $)'!$I$31</f>
        <v/>
      </c>
      <c r="BJ89" s="52" t="str">
        <f>Евро!$H$31</f>
        <v>28.03.2023</v>
      </c>
      <c r="BK89" s="58" t="str">
        <f>'динар (крос-курс €)'!$I$31</f>
        <v/>
      </c>
    </row>
    <row r="90" spans="1:63" x14ac:dyDescent="0.25">
      <c r="A90" s="52" t="str">
        <f>Доллар!$H$32</f>
        <v>29.03.2023</v>
      </c>
      <c r="B90" s="58" t="str">
        <f>Доллар!$I$32</f>
        <v>-</v>
      </c>
      <c r="D90" s="52" t="str">
        <f>Евро!$H$32</f>
        <v>29.03.2023</v>
      </c>
      <c r="E90" s="58" t="str">
        <f>Евро!$I$32</f>
        <v>-</v>
      </c>
      <c r="G90" s="52" t="str">
        <f>'Золото (ЦБ)'!$H$32</f>
        <v>29.03.2023</v>
      </c>
      <c r="H90" s="58" t="str">
        <f>'Золото (ЦБ)'!$I$32</f>
        <v/>
      </c>
      <c r="J90" s="52" t="str">
        <f>'Серебро (ЦБ)'!$H$32</f>
        <v>29.03.2023</v>
      </c>
      <c r="K90" s="58" t="str">
        <f>'Серебро (ЦБ)'!$I$32</f>
        <v/>
      </c>
      <c r="M90" s="52" t="str">
        <f>'Платина (ЦБ)'!$H$32</f>
        <v>29.03.2023</v>
      </c>
      <c r="N90" s="58" t="str">
        <f>'Платина (ЦБ)'!$I$32</f>
        <v/>
      </c>
      <c r="P90" s="52" t="str">
        <f>'Палладий (ЦБ)'!$H$32</f>
        <v>29.03.2023</v>
      </c>
      <c r="Q90" s="58" t="str">
        <f>'Палладий (ЦБ)'!$I$32</f>
        <v/>
      </c>
      <c r="S90" s="52" t="str">
        <f>'Золото (KITCO-LME)'!$H$32</f>
        <v>29.03.2023</v>
      </c>
      <c r="T90" s="58" t="str">
        <f>'Золото (KITCO-LME)'!$I$32</f>
        <v/>
      </c>
      <c r="V90" s="52" t="str">
        <f>'Серебро (KITCO-LME)'!$H$32</f>
        <v>29.03.2023</v>
      </c>
      <c r="W90" s="58" t="str">
        <f>'Серебро (KITCO-LME)'!$I$32</f>
        <v/>
      </c>
      <c r="Y90" s="52" t="str">
        <f>'Алюминий (LME)'!$H$32</f>
        <v>29.03.2023</v>
      </c>
      <c r="Z90" s="58" t="str">
        <f>'Алюминий (LME)'!$I$32</f>
        <v/>
      </c>
      <c r="AB90" s="52" t="str">
        <f>'Никель (LME)'!$H$32</f>
        <v>29.03.2023</v>
      </c>
      <c r="AC90" s="58" t="str">
        <f>'Никель (LME)'!$I$32</f>
        <v/>
      </c>
      <c r="AE90" s="52" t="str">
        <f>'Свинец (LME)'!$H$32</f>
        <v>29.03.2023</v>
      </c>
      <c r="AF90" s="58" t="str">
        <f>'Свинец (LME)'!$I$32</f>
        <v/>
      </c>
      <c r="AH90" s="52" t="str">
        <f>'Медь (LME)'!$H$32</f>
        <v>29.03.2023</v>
      </c>
      <c r="AI90" s="58" t="str">
        <f>'Медь (LME)'!$I$32</f>
        <v/>
      </c>
      <c r="AK90" s="52" t="str">
        <f>'Цинк (LME)'!$H$32</f>
        <v>29.03.2023</v>
      </c>
      <c r="AL90" s="58" t="str">
        <f>'Цинк (LME)'!$I$32</f>
        <v/>
      </c>
      <c r="AO90" s="52" t="str">
        <f>Евро!$H$32</f>
        <v>29.03.2023</v>
      </c>
      <c r="AP90" s="58" t="str">
        <f>фунт!$I$32</f>
        <v>-</v>
      </c>
      <c r="AR90" s="52" t="str">
        <f>Евро!$H$32</f>
        <v>29.03.2023</v>
      </c>
      <c r="AS90" s="58" t="str">
        <f>'иена, ¥'!$I$32</f>
        <v>-</v>
      </c>
      <c r="AU90" s="52" t="str">
        <f>Евро!$H$32</f>
        <v>29.03.2023</v>
      </c>
      <c r="AV90" s="58" t="str">
        <f>'австр долл.'!$I$32</f>
        <v>-</v>
      </c>
      <c r="AX90" s="52" t="str">
        <f>Евро!$H$32</f>
        <v>29.03.2023</v>
      </c>
      <c r="AY90" s="58" t="str">
        <f>шв.фр.!$I$32</f>
        <v>-</v>
      </c>
      <c r="BA90" s="52" t="str">
        <f>Евро!$H$32</f>
        <v>29.03.2023</v>
      </c>
      <c r="BB90" s="58" t="str">
        <f>юань!$I$32</f>
        <v>-</v>
      </c>
      <c r="BD90" s="52" t="str">
        <f>Евро!$H$32</f>
        <v>29.03.2023</v>
      </c>
      <c r="BE90" s="58" t="str">
        <f>тенге!$I$32</f>
        <v>-</v>
      </c>
      <c r="BG90" s="52" t="str">
        <f>Евро!$H$32</f>
        <v>29.03.2023</v>
      </c>
      <c r="BH90" s="58" t="str">
        <f>'динар (крос-курс $)'!$I$32</f>
        <v/>
      </c>
      <c r="BJ90" s="52" t="str">
        <f>Евро!$H$32</f>
        <v>29.03.2023</v>
      </c>
      <c r="BK90" s="58" t="str">
        <f>'динар (крос-курс €)'!$I$32</f>
        <v/>
      </c>
    </row>
    <row r="91" spans="1:63" x14ac:dyDescent="0.25">
      <c r="A91" s="52" t="str">
        <f>Доллар!$H$33</f>
        <v>30.03.2023</v>
      </c>
      <c r="B91" s="58" t="str">
        <f>Доллар!$I$33</f>
        <v>-</v>
      </c>
      <c r="D91" s="52" t="str">
        <f>Евро!$H$33</f>
        <v>30.03.2023</v>
      </c>
      <c r="E91" s="58" t="str">
        <f>Евро!$I$33</f>
        <v>-</v>
      </c>
      <c r="G91" s="52" t="str">
        <f>'Золото (ЦБ)'!$H$33</f>
        <v>30.03.2023</v>
      </c>
      <c r="H91" s="58" t="str">
        <f>'Золото (ЦБ)'!$I$33</f>
        <v/>
      </c>
      <c r="J91" s="52" t="str">
        <f>'Серебро (ЦБ)'!$H$33</f>
        <v>30.03.2023</v>
      </c>
      <c r="K91" s="58" t="str">
        <f>'Серебро (ЦБ)'!$I$33</f>
        <v/>
      </c>
      <c r="M91" s="52" t="str">
        <f>'Платина (ЦБ)'!$H$33</f>
        <v>30.03.2023</v>
      </c>
      <c r="N91" s="58" t="str">
        <f>'Платина (ЦБ)'!$I$33</f>
        <v/>
      </c>
      <c r="P91" s="52" t="str">
        <f>'Палладий (ЦБ)'!$H$33</f>
        <v>30.03.2023</v>
      </c>
      <c r="Q91" s="58" t="str">
        <f>'Палладий (ЦБ)'!$I$33</f>
        <v/>
      </c>
      <c r="S91" s="52" t="str">
        <f>'Золото (KITCO-LME)'!$H$33</f>
        <v>30.03.2023</v>
      </c>
      <c r="T91" s="58" t="str">
        <f>'Золото (KITCO-LME)'!$I$33</f>
        <v/>
      </c>
      <c r="V91" s="52" t="str">
        <f>'Серебро (KITCO-LME)'!$H$33</f>
        <v>30.03.2023</v>
      </c>
      <c r="W91" s="58" t="str">
        <f>'Серебро (KITCO-LME)'!$I$33</f>
        <v/>
      </c>
      <c r="Y91" s="52" t="str">
        <f>'Алюминий (LME)'!$H$33</f>
        <v>30.03.2023</v>
      </c>
      <c r="Z91" s="58" t="str">
        <f>'Алюминий (LME)'!$I$33</f>
        <v/>
      </c>
      <c r="AB91" s="52" t="str">
        <f>'Никель (LME)'!$H$33</f>
        <v>30.03.2023</v>
      </c>
      <c r="AC91" s="58" t="str">
        <f>'Никель (LME)'!$I$33</f>
        <v/>
      </c>
      <c r="AE91" s="52" t="str">
        <f>'Свинец (LME)'!$H$33</f>
        <v>30.03.2023</v>
      </c>
      <c r="AF91" s="58" t="str">
        <f>'Свинец (LME)'!$I$33</f>
        <v/>
      </c>
      <c r="AH91" s="52" t="str">
        <f>'Медь (LME)'!$H$33</f>
        <v>30.03.2023</v>
      </c>
      <c r="AI91" s="58" t="str">
        <f>'Медь (LME)'!$I$33</f>
        <v/>
      </c>
      <c r="AK91" s="52" t="str">
        <f>'Цинк (LME)'!$H$33</f>
        <v>30.03.2023</v>
      </c>
      <c r="AL91" s="58" t="str">
        <f>'Цинк (LME)'!$I$33</f>
        <v/>
      </c>
      <c r="AO91" s="52" t="str">
        <f>Евро!$H$33</f>
        <v>30.03.2023</v>
      </c>
      <c r="AP91" s="58" t="str">
        <f>фунт!$I$33</f>
        <v>-</v>
      </c>
      <c r="AR91" s="52" t="str">
        <f>Евро!$H$33</f>
        <v>30.03.2023</v>
      </c>
      <c r="AS91" s="58" t="str">
        <f>'иена, ¥'!$I$33</f>
        <v>-</v>
      </c>
      <c r="AU91" s="52" t="str">
        <f>Евро!$H$33</f>
        <v>30.03.2023</v>
      </c>
      <c r="AV91" s="58" t="str">
        <f>'австр долл.'!$I$33</f>
        <v>-</v>
      </c>
      <c r="AX91" s="52" t="str">
        <f>Евро!$H$33</f>
        <v>30.03.2023</v>
      </c>
      <c r="AY91" s="58" t="str">
        <f>шв.фр.!$I$33</f>
        <v>-</v>
      </c>
      <c r="BA91" s="52" t="str">
        <f>Евро!$H$33</f>
        <v>30.03.2023</v>
      </c>
      <c r="BB91" s="58" t="str">
        <f>юань!$I$33</f>
        <v>-</v>
      </c>
      <c r="BD91" s="52" t="str">
        <f>Евро!$H$33</f>
        <v>30.03.2023</v>
      </c>
      <c r="BE91" s="58" t="str">
        <f>тенге!$I$33</f>
        <v>-</v>
      </c>
      <c r="BG91" s="52" t="str">
        <f>Евро!$H$33</f>
        <v>30.03.2023</v>
      </c>
      <c r="BH91" s="58" t="str">
        <f>'динар (крос-курс $)'!$I$33</f>
        <v/>
      </c>
      <c r="BJ91" s="52" t="str">
        <f>Евро!$H$33</f>
        <v>30.03.2023</v>
      </c>
      <c r="BK91" s="58" t="str">
        <f>'динар (крос-курс €)'!$I$33</f>
        <v/>
      </c>
    </row>
    <row r="92" spans="1:63" x14ac:dyDescent="0.25">
      <c r="A92" s="59" t="str">
        <f>Доллар!$H$34</f>
        <v>31.03.2023</v>
      </c>
      <c r="B92" s="58" t="str">
        <f>Доллар!$I$34</f>
        <v>-</v>
      </c>
      <c r="C92" t="e">
        <f>LINEST(B62:B92)</f>
        <v>#VALUE!</v>
      </c>
      <c r="D92" s="59" t="str">
        <f>Евро!$H$34</f>
        <v>31.03.2023</v>
      </c>
      <c r="E92" s="58" t="str">
        <f>Евро!$I$34</f>
        <v>-</v>
      </c>
      <c r="G92" s="59" t="str">
        <f>'Золото (ЦБ)'!$H$34</f>
        <v>31.03.2023</v>
      </c>
      <c r="H92" s="58" t="str">
        <f>'Золото (ЦБ)'!$I$34</f>
        <v/>
      </c>
      <c r="J92" s="59" t="str">
        <f>'Серебро (ЦБ)'!$H$34</f>
        <v>31.03.2023</v>
      </c>
      <c r="K92" s="58" t="str">
        <f>'Серебро (ЦБ)'!$I$34</f>
        <v/>
      </c>
      <c r="M92" s="59" t="str">
        <f>'Платина (ЦБ)'!$H$34</f>
        <v>31.03.2023</v>
      </c>
      <c r="N92" s="58" t="str">
        <f>'Платина (ЦБ)'!$I$34</f>
        <v/>
      </c>
      <c r="P92" s="59" t="str">
        <f>'Палладий (ЦБ)'!$H$34</f>
        <v>31.03.2023</v>
      </c>
      <c r="Q92" s="58" t="str">
        <f>'Палладий (ЦБ)'!$I$34</f>
        <v/>
      </c>
      <c r="S92" s="59" t="str">
        <f>'Золото (KITCO-LME)'!$H$34</f>
        <v>31.03.2023</v>
      </c>
      <c r="T92" s="58" t="str">
        <f>'Золото (KITCO-LME)'!$I$34</f>
        <v/>
      </c>
      <c r="V92" s="59" t="str">
        <f>'Серебро (KITCO-LME)'!$H$34</f>
        <v>31.03.2023</v>
      </c>
      <c r="W92" s="58" t="str">
        <f>'Серебро (KITCO-LME)'!$I$34</f>
        <v/>
      </c>
      <c r="Y92" s="59" t="str">
        <f>'Алюминий (LME)'!$H$34</f>
        <v>31.03.2023</v>
      </c>
      <c r="Z92" s="58" t="str">
        <f>'Алюминий (LME)'!$I$34</f>
        <v/>
      </c>
      <c r="AB92" s="59" t="str">
        <f>'Никель (LME)'!$H$34</f>
        <v>31.03.2023</v>
      </c>
      <c r="AC92" s="58" t="str">
        <f>'Никель (LME)'!$I$34</f>
        <v/>
      </c>
      <c r="AE92" s="59" t="str">
        <f>'Свинец (LME)'!$H$34</f>
        <v>31.03.2023</v>
      </c>
      <c r="AF92" s="58" t="str">
        <f>'Свинец (LME)'!$I$34</f>
        <v/>
      </c>
      <c r="AH92" s="59" t="str">
        <f>'Медь (LME)'!$H$34</f>
        <v>31.03.2023</v>
      </c>
      <c r="AI92" s="58" t="str">
        <f>'Медь (LME)'!$I$34</f>
        <v/>
      </c>
      <c r="AK92" s="59" t="str">
        <f>'Цинк (LME)'!$H$34</f>
        <v>31.03.2023</v>
      </c>
      <c r="AL92" s="58" t="str">
        <f>'Цинк (LME)'!$I$34</f>
        <v/>
      </c>
      <c r="AN92" t="e">
        <f>LINEST(E62:E92)</f>
        <v>#VALUE!</v>
      </c>
      <c r="AO92" s="59" t="str">
        <f>Евро!$H$34</f>
        <v>31.03.2023</v>
      </c>
      <c r="AP92" s="58" t="str">
        <f>фунт!$I$34</f>
        <v>-</v>
      </c>
      <c r="AR92" s="59" t="str">
        <f>Евро!$H$34</f>
        <v>31.03.2023</v>
      </c>
      <c r="AS92" s="58" t="str">
        <f>'иена, ¥'!$I$34</f>
        <v>-</v>
      </c>
      <c r="AU92" s="59" t="str">
        <f>Евро!$H$34</f>
        <v>31.03.2023</v>
      </c>
      <c r="AV92" s="58" t="str">
        <f>'австр долл.'!$I$34</f>
        <v>-</v>
      </c>
      <c r="AX92" s="59" t="str">
        <f>Евро!$H$34</f>
        <v>31.03.2023</v>
      </c>
      <c r="AY92" s="58" t="str">
        <f>шв.фр.!$I$34</f>
        <v>-</v>
      </c>
      <c r="BA92" s="59" t="str">
        <f>Евро!$H$34</f>
        <v>31.03.2023</v>
      </c>
      <c r="BB92" s="58" t="str">
        <f>юань!$I$34</f>
        <v>-</v>
      </c>
      <c r="BD92" s="59" t="str">
        <f>Евро!$H$34</f>
        <v>31.03.2023</v>
      </c>
      <c r="BE92" s="58" t="str">
        <f>тенге!$I$34</f>
        <v>-</v>
      </c>
      <c r="BG92" s="59" t="str">
        <f>Евро!$H$34</f>
        <v>31.03.2023</v>
      </c>
      <c r="BH92" s="58" t="str">
        <f>'динар (крос-курс $)'!$I$34</f>
        <v/>
      </c>
      <c r="BJ92" s="59" t="str">
        <f>Евро!$H$34</f>
        <v>31.03.2023</v>
      </c>
      <c r="BK92" s="58" t="str">
        <f>'динар (крос-курс €)'!$I$34</f>
        <v/>
      </c>
    </row>
    <row r="93" spans="1:63" x14ac:dyDescent="0.25">
      <c r="A93" s="60" t="str">
        <f>Доллар!$K$4</f>
        <v>01.04.2023</v>
      </c>
      <c r="B93" s="58" t="str">
        <f>Доллар!$L$4</f>
        <v>-</v>
      </c>
      <c r="D93" s="60" t="str">
        <f>Евро!$K$4</f>
        <v>01.04.2023</v>
      </c>
      <c r="E93" s="58" t="str">
        <f>Евро!$L$4</f>
        <v>-</v>
      </c>
      <c r="G93" s="60" t="str">
        <f>'Золото (ЦБ)'!$K$4</f>
        <v>01.04.2023</v>
      </c>
      <c r="H93" s="58" t="str">
        <f>'Золото (ЦБ)'!$L$4</f>
        <v/>
      </c>
      <c r="J93" s="60" t="str">
        <f>'Серебро (ЦБ)'!$K$4</f>
        <v>01.04.2023</v>
      </c>
      <c r="K93" s="58" t="str">
        <f>'Серебро (ЦБ)'!$L$4</f>
        <v/>
      </c>
      <c r="M93" s="60" t="str">
        <f>'Платина (ЦБ)'!$K$4</f>
        <v>01.04.2023</v>
      </c>
      <c r="N93" s="58" t="str">
        <f>'Платина (ЦБ)'!$L$4</f>
        <v/>
      </c>
      <c r="P93" s="60" t="str">
        <f>'Палладий (ЦБ)'!$K$4</f>
        <v>01.04.2023</v>
      </c>
      <c r="Q93" s="58" t="str">
        <f>'Палладий (ЦБ)'!$L$4</f>
        <v/>
      </c>
      <c r="S93" s="60" t="str">
        <f>'Золото (KITCO-LME)'!$K$4</f>
        <v>01.04.2023</v>
      </c>
      <c r="T93" s="58" t="str">
        <f>'Золото (KITCO-LME)'!$L$4</f>
        <v/>
      </c>
      <c r="V93" s="60" t="str">
        <f>'Серебро (KITCO-LME)'!$K$4</f>
        <v>01.04.2023</v>
      </c>
      <c r="W93" s="58" t="str">
        <f>'Серебро (KITCO-LME)'!$L$4</f>
        <v/>
      </c>
      <c r="Y93" s="60" t="str">
        <f>'Алюминий (LME)'!$K$4</f>
        <v>01.04.2023</v>
      </c>
      <c r="Z93" s="58" t="str">
        <f>'Алюминий (LME)'!$L$4</f>
        <v/>
      </c>
      <c r="AB93" s="60" t="str">
        <f>'Никель (LME)'!$K$4</f>
        <v>01.04.2023</v>
      </c>
      <c r="AC93" s="58" t="str">
        <f>'Никель (LME)'!$L$4</f>
        <v/>
      </c>
      <c r="AE93" s="60" t="str">
        <f>'Свинец (LME)'!$K$4</f>
        <v>01.04.2023</v>
      </c>
      <c r="AF93" s="58" t="str">
        <f>'Свинец (LME)'!$L$4</f>
        <v/>
      </c>
      <c r="AH93" s="60" t="str">
        <f>'Медь (LME)'!$K$4</f>
        <v>01.04.2023</v>
      </c>
      <c r="AI93" s="58" t="str">
        <f>'Медь (LME)'!$L$4</f>
        <v/>
      </c>
      <c r="AK93" s="60" t="str">
        <f>'Цинк (LME)'!$K$4</f>
        <v>01.04.2023</v>
      </c>
      <c r="AL93" s="58" t="str">
        <f>'Цинк (LME)'!$L$4</f>
        <v/>
      </c>
      <c r="AO93" s="60" t="str">
        <f>Евро!$K$4</f>
        <v>01.04.2023</v>
      </c>
      <c r="AP93" s="58" t="str">
        <f>фунт!$L$4</f>
        <v>-</v>
      </c>
      <c r="AR93" s="60" t="str">
        <f>Евро!$K$4</f>
        <v>01.04.2023</v>
      </c>
      <c r="AS93" s="58" t="str">
        <f>'иена, ¥'!$L$4</f>
        <v>-</v>
      </c>
      <c r="AU93" s="60" t="str">
        <f>Евро!$K$4</f>
        <v>01.04.2023</v>
      </c>
      <c r="AV93" s="58" t="str">
        <f>'австр долл.'!$L$4</f>
        <v>-</v>
      </c>
      <c r="AX93" s="60" t="str">
        <f>Евро!$K$4</f>
        <v>01.04.2023</v>
      </c>
      <c r="AY93" s="58" t="str">
        <f>шв.фр.!$L$4</f>
        <v>-</v>
      </c>
      <c r="BA93" s="60" t="str">
        <f>Евро!$K$4</f>
        <v>01.04.2023</v>
      </c>
      <c r="BB93" s="58" t="str">
        <f>юань!$L$4</f>
        <v>-</v>
      </c>
      <c r="BD93" s="60" t="str">
        <f>Евро!$K$4</f>
        <v>01.04.2023</v>
      </c>
      <c r="BE93" s="58" t="str">
        <f>тенге!$L$4</f>
        <v>-</v>
      </c>
      <c r="BG93" s="60" t="str">
        <f>Евро!$K$4</f>
        <v>01.04.2023</v>
      </c>
      <c r="BH93" s="58" t="str">
        <f>'динар (крос-курс $)'!$L$4</f>
        <v/>
      </c>
      <c r="BJ93" s="60" t="str">
        <f>Евро!$K$4</f>
        <v>01.04.2023</v>
      </c>
      <c r="BK93" s="58" t="str">
        <f>'динар (крос-курс €)'!$L$4</f>
        <v/>
      </c>
    </row>
    <row r="94" spans="1:63" x14ac:dyDescent="0.25">
      <c r="A94" s="61" t="str">
        <f>Доллар!$K$5</f>
        <v>02.04.2023</v>
      </c>
      <c r="B94" s="58" t="str">
        <f>Доллар!$L$5</f>
        <v>-</v>
      </c>
      <c r="D94" s="61" t="str">
        <f>Евро!$K$5</f>
        <v>02.04.2023</v>
      </c>
      <c r="E94" s="58" t="str">
        <f>Евро!$L$5</f>
        <v>-</v>
      </c>
      <c r="G94" s="61" t="str">
        <f>'Золото (ЦБ)'!$K$5</f>
        <v>02.04.2023</v>
      </c>
      <c r="H94" s="58" t="str">
        <f>'Золото (ЦБ)'!$L$5</f>
        <v/>
      </c>
      <c r="J94" s="61" t="str">
        <f>'Серебро (ЦБ)'!$K$5</f>
        <v>02.04.2023</v>
      </c>
      <c r="K94" s="58" t="str">
        <f>'Серебро (ЦБ)'!$L$5</f>
        <v/>
      </c>
      <c r="M94" s="61" t="str">
        <f>'Платина (ЦБ)'!$K$5</f>
        <v>02.04.2023</v>
      </c>
      <c r="N94" s="58" t="str">
        <f>'Платина (ЦБ)'!$L$5</f>
        <v/>
      </c>
      <c r="P94" s="61" t="str">
        <f>'Палладий (ЦБ)'!$K$5</f>
        <v>02.04.2023</v>
      </c>
      <c r="Q94" s="58" t="str">
        <f>'Палладий (ЦБ)'!$L$5</f>
        <v/>
      </c>
      <c r="S94" s="61" t="str">
        <f>'Золото (KITCO-LME)'!$K$5</f>
        <v>02.04.2023</v>
      </c>
      <c r="T94" s="58" t="str">
        <f>'Золото (KITCO-LME)'!$L$5</f>
        <v/>
      </c>
      <c r="V94" s="61" t="str">
        <f>'Серебро (KITCO-LME)'!$K$5</f>
        <v>02.04.2023</v>
      </c>
      <c r="W94" s="58" t="str">
        <f>'Серебро (KITCO-LME)'!$L$5</f>
        <v/>
      </c>
      <c r="Y94" s="61" t="str">
        <f>'Алюминий (LME)'!$K$5</f>
        <v>02.04.2023</v>
      </c>
      <c r="Z94" s="58" t="str">
        <f>'Алюминий (LME)'!$L$5</f>
        <v/>
      </c>
      <c r="AB94" s="61" t="str">
        <f>'Никель (LME)'!$K$5</f>
        <v>02.04.2023</v>
      </c>
      <c r="AC94" s="58" t="str">
        <f>'Никель (LME)'!$L$5</f>
        <v/>
      </c>
      <c r="AE94" s="61" t="str">
        <f>'Свинец (LME)'!$K$5</f>
        <v>02.04.2023</v>
      </c>
      <c r="AF94" s="58" t="str">
        <f>'Свинец (LME)'!$L$5</f>
        <v/>
      </c>
      <c r="AH94" s="61" t="str">
        <f>'Медь (LME)'!$K$5</f>
        <v>02.04.2023</v>
      </c>
      <c r="AI94" s="58" t="str">
        <f>'Медь (LME)'!$L$5</f>
        <v/>
      </c>
      <c r="AK94" s="61" t="str">
        <f>'Цинк (LME)'!$K$5</f>
        <v>02.04.2023</v>
      </c>
      <c r="AL94" s="58" t="str">
        <f>'Цинк (LME)'!$L$5</f>
        <v/>
      </c>
      <c r="AO94" s="61" t="str">
        <f>Евро!$K$5</f>
        <v>02.04.2023</v>
      </c>
      <c r="AP94" s="58" t="str">
        <f>фунт!$L$5</f>
        <v>-</v>
      </c>
      <c r="AR94" s="61" t="str">
        <f>Евро!$K$5</f>
        <v>02.04.2023</v>
      </c>
      <c r="AS94" s="58" t="str">
        <f>'иена, ¥'!$L$5</f>
        <v>-</v>
      </c>
      <c r="AU94" s="61" t="str">
        <f>Евро!$K$5</f>
        <v>02.04.2023</v>
      </c>
      <c r="AV94" s="58" t="str">
        <f>'австр долл.'!$L$5</f>
        <v>-</v>
      </c>
      <c r="AX94" s="61" t="str">
        <f>Евро!$K$5</f>
        <v>02.04.2023</v>
      </c>
      <c r="AY94" s="58" t="str">
        <f>шв.фр.!$L$5</f>
        <v>-</v>
      </c>
      <c r="BA94" s="61" t="str">
        <f>Евро!$K$5</f>
        <v>02.04.2023</v>
      </c>
      <c r="BB94" s="58" t="str">
        <f>юань!$L$5</f>
        <v>-</v>
      </c>
      <c r="BD94" s="61" t="str">
        <f>Евро!$K$5</f>
        <v>02.04.2023</v>
      </c>
      <c r="BE94" s="58" t="str">
        <f>тенге!$L$5</f>
        <v>-</v>
      </c>
      <c r="BG94" s="61" t="str">
        <f>Евро!$K$5</f>
        <v>02.04.2023</v>
      </c>
      <c r="BH94" s="58" t="str">
        <f>'динар (крос-курс $)'!$L$5</f>
        <v/>
      </c>
      <c r="BJ94" s="61" t="str">
        <f>Евро!$K$5</f>
        <v>02.04.2023</v>
      </c>
      <c r="BK94" s="58" t="str">
        <f>'динар (крос-курс €)'!$L$5</f>
        <v/>
      </c>
    </row>
    <row r="95" spans="1:63" x14ac:dyDescent="0.25">
      <c r="A95" s="61" t="str">
        <f>Доллар!$K$6</f>
        <v>03.04.2023</v>
      </c>
      <c r="B95" s="58" t="str">
        <f>Доллар!$L$6</f>
        <v>-</v>
      </c>
      <c r="D95" s="61" t="str">
        <f>Евро!$K$6</f>
        <v>03.04.2023</v>
      </c>
      <c r="E95" s="58" t="str">
        <f>Евро!$L$6</f>
        <v>-</v>
      </c>
      <c r="G95" s="61" t="str">
        <f>'Золото (ЦБ)'!$K$6</f>
        <v>03.04.2023</v>
      </c>
      <c r="H95" s="58" t="str">
        <f>'Золото (ЦБ)'!$L$6</f>
        <v/>
      </c>
      <c r="J95" s="61" t="str">
        <f>'Серебро (ЦБ)'!$K$6</f>
        <v>03.04.2023</v>
      </c>
      <c r="K95" s="58" t="str">
        <f>'Серебро (ЦБ)'!$L$6</f>
        <v/>
      </c>
      <c r="M95" s="61" t="str">
        <f>'Платина (ЦБ)'!$K$6</f>
        <v>03.04.2023</v>
      </c>
      <c r="N95" s="58" t="str">
        <f>'Платина (ЦБ)'!$L$6</f>
        <v/>
      </c>
      <c r="P95" s="61" t="str">
        <f>'Палладий (ЦБ)'!$K$6</f>
        <v>03.04.2023</v>
      </c>
      <c r="Q95" s="58" t="str">
        <f>'Палладий (ЦБ)'!$L$6</f>
        <v/>
      </c>
      <c r="S95" s="61" t="str">
        <f>'Золото (KITCO-LME)'!$K$6</f>
        <v>03.04.2023</v>
      </c>
      <c r="T95" s="58" t="str">
        <f>'Золото (KITCO-LME)'!$L$6</f>
        <v/>
      </c>
      <c r="V95" s="61" t="str">
        <f>'Серебро (KITCO-LME)'!$K$6</f>
        <v>03.04.2023</v>
      </c>
      <c r="W95" s="58" t="str">
        <f>'Серебро (KITCO-LME)'!$L$6</f>
        <v/>
      </c>
      <c r="Y95" s="61" t="str">
        <f>'Алюминий (LME)'!$K$6</f>
        <v>03.04.2023</v>
      </c>
      <c r="Z95" s="58" t="str">
        <f>'Алюминий (LME)'!$L$6</f>
        <v/>
      </c>
      <c r="AB95" s="61" t="str">
        <f>'Никель (LME)'!$K$6</f>
        <v>03.04.2023</v>
      </c>
      <c r="AC95" s="58" t="str">
        <f>'Никель (LME)'!$L$6</f>
        <v/>
      </c>
      <c r="AE95" s="61" t="str">
        <f>'Свинец (LME)'!$K$6</f>
        <v>03.04.2023</v>
      </c>
      <c r="AF95" s="58" t="str">
        <f>'Свинец (LME)'!$L$6</f>
        <v/>
      </c>
      <c r="AH95" s="61" t="str">
        <f>'Медь (LME)'!$K$6</f>
        <v>03.04.2023</v>
      </c>
      <c r="AI95" s="58" t="str">
        <f>'Медь (LME)'!$L$6</f>
        <v/>
      </c>
      <c r="AK95" s="61" t="str">
        <f>'Цинк (LME)'!$K$6</f>
        <v>03.04.2023</v>
      </c>
      <c r="AL95" s="58" t="str">
        <f>'Цинк (LME)'!$L$6</f>
        <v/>
      </c>
      <c r="AO95" s="61" t="str">
        <f>Евро!$K$6</f>
        <v>03.04.2023</v>
      </c>
      <c r="AP95" s="58" t="str">
        <f>фунт!$L$6</f>
        <v>-</v>
      </c>
      <c r="AR95" s="61" t="str">
        <f>Евро!$K$6</f>
        <v>03.04.2023</v>
      </c>
      <c r="AS95" s="58" t="str">
        <f>'иена, ¥'!$L$6</f>
        <v>-</v>
      </c>
      <c r="AU95" s="61" t="str">
        <f>Евро!$K$6</f>
        <v>03.04.2023</v>
      </c>
      <c r="AV95" s="58" t="str">
        <f>'австр долл.'!$L$6</f>
        <v>-</v>
      </c>
      <c r="AX95" s="61" t="str">
        <f>Евро!$K$6</f>
        <v>03.04.2023</v>
      </c>
      <c r="AY95" s="58" t="str">
        <f>шв.фр.!$L$6</f>
        <v>-</v>
      </c>
      <c r="BA95" s="61" t="str">
        <f>Евро!$K$6</f>
        <v>03.04.2023</v>
      </c>
      <c r="BB95" s="58" t="str">
        <f>юань!$L$6</f>
        <v>-</v>
      </c>
      <c r="BD95" s="61" t="str">
        <f>Евро!$K$6</f>
        <v>03.04.2023</v>
      </c>
      <c r="BE95" s="58" t="str">
        <f>тенге!$L$6</f>
        <v>-</v>
      </c>
      <c r="BG95" s="61" t="str">
        <f>Евро!$K$6</f>
        <v>03.04.2023</v>
      </c>
      <c r="BH95" s="58" t="str">
        <f>'динар (крос-курс $)'!$L$6</f>
        <v/>
      </c>
      <c r="BJ95" s="61" t="str">
        <f>Евро!$K$6</f>
        <v>03.04.2023</v>
      </c>
      <c r="BK95" s="58" t="str">
        <f>'динар (крос-курс €)'!$L$6</f>
        <v/>
      </c>
    </row>
    <row r="96" spans="1:63" x14ac:dyDescent="0.25">
      <c r="A96" s="61" t="str">
        <f>Доллар!$K$7</f>
        <v>04.04.2023</v>
      </c>
      <c r="B96" s="58" t="str">
        <f>Доллар!$L$7</f>
        <v>-</v>
      </c>
      <c r="D96" s="61" t="str">
        <f>Евро!$K$7</f>
        <v>04.04.2023</v>
      </c>
      <c r="E96" s="58" t="str">
        <f>Евро!$L$7</f>
        <v>-</v>
      </c>
      <c r="G96" s="61" t="str">
        <f>'Золото (ЦБ)'!$K$7</f>
        <v>04.04.2023</v>
      </c>
      <c r="H96" s="58" t="str">
        <f>'Золото (ЦБ)'!$L$7</f>
        <v/>
      </c>
      <c r="J96" s="61" t="str">
        <f>'Серебро (ЦБ)'!$K$7</f>
        <v>04.04.2023</v>
      </c>
      <c r="K96" s="58" t="str">
        <f>'Серебро (ЦБ)'!$L$7</f>
        <v/>
      </c>
      <c r="M96" s="61" t="str">
        <f>'Платина (ЦБ)'!$K$7</f>
        <v>04.04.2023</v>
      </c>
      <c r="N96" s="58" t="str">
        <f>'Платина (ЦБ)'!$L$7</f>
        <v/>
      </c>
      <c r="P96" s="61" t="str">
        <f>'Палладий (ЦБ)'!$K$7</f>
        <v>04.04.2023</v>
      </c>
      <c r="Q96" s="58" t="str">
        <f>'Палладий (ЦБ)'!$L$7</f>
        <v/>
      </c>
      <c r="S96" s="61" t="str">
        <f>'Золото (KITCO-LME)'!$K$7</f>
        <v>04.04.2023</v>
      </c>
      <c r="T96" s="58" t="str">
        <f>'Золото (KITCO-LME)'!$L$7</f>
        <v/>
      </c>
      <c r="V96" s="61" t="str">
        <f>'Серебро (KITCO-LME)'!$K$7</f>
        <v>04.04.2023</v>
      </c>
      <c r="W96" s="58" t="str">
        <f>'Серебро (KITCO-LME)'!$L$7</f>
        <v/>
      </c>
      <c r="Y96" s="61" t="str">
        <f>'Алюминий (LME)'!$K$7</f>
        <v>04.04.2023</v>
      </c>
      <c r="Z96" s="58" t="str">
        <f>'Алюминий (LME)'!$L$7</f>
        <v/>
      </c>
      <c r="AB96" s="61" t="str">
        <f>'Никель (LME)'!$K$7</f>
        <v>04.04.2023</v>
      </c>
      <c r="AC96" s="58" t="str">
        <f>'Никель (LME)'!$L$7</f>
        <v/>
      </c>
      <c r="AE96" s="61" t="str">
        <f>'Свинец (LME)'!$K$7</f>
        <v>04.04.2023</v>
      </c>
      <c r="AF96" s="58" t="str">
        <f>'Свинец (LME)'!$L$7</f>
        <v/>
      </c>
      <c r="AH96" s="61" t="str">
        <f>'Медь (LME)'!$K$7</f>
        <v>04.04.2023</v>
      </c>
      <c r="AI96" s="58" t="str">
        <f>'Медь (LME)'!$L$7</f>
        <v/>
      </c>
      <c r="AK96" s="61" t="str">
        <f>'Цинк (LME)'!$K$7</f>
        <v>04.04.2023</v>
      </c>
      <c r="AL96" s="58" t="str">
        <f>'Цинк (LME)'!$L$7</f>
        <v/>
      </c>
      <c r="AO96" s="61" t="str">
        <f>Евро!$K$7</f>
        <v>04.04.2023</v>
      </c>
      <c r="AP96" s="58" t="str">
        <f>фунт!$L$7</f>
        <v>-</v>
      </c>
      <c r="AR96" s="61" t="str">
        <f>Евро!$K$7</f>
        <v>04.04.2023</v>
      </c>
      <c r="AS96" s="58" t="str">
        <f>'иена, ¥'!$L$7</f>
        <v>-</v>
      </c>
      <c r="AU96" s="61" t="str">
        <f>Евро!$K$7</f>
        <v>04.04.2023</v>
      </c>
      <c r="AV96" s="58" t="str">
        <f>'австр долл.'!$L$7</f>
        <v>-</v>
      </c>
      <c r="AX96" s="61" t="str">
        <f>Евро!$K$7</f>
        <v>04.04.2023</v>
      </c>
      <c r="AY96" s="58" t="str">
        <f>шв.фр.!$L$7</f>
        <v>-</v>
      </c>
      <c r="BA96" s="61" t="str">
        <f>Евро!$K$7</f>
        <v>04.04.2023</v>
      </c>
      <c r="BB96" s="58" t="str">
        <f>юань!$L$7</f>
        <v>-</v>
      </c>
      <c r="BD96" s="61" t="str">
        <f>Евро!$K$7</f>
        <v>04.04.2023</v>
      </c>
      <c r="BE96" s="58" t="str">
        <f>тенге!$L$7</f>
        <v>-</v>
      </c>
      <c r="BG96" s="61" t="str">
        <f>Евро!$K$7</f>
        <v>04.04.2023</v>
      </c>
      <c r="BH96" s="58" t="str">
        <f>'динар (крос-курс $)'!$L$7</f>
        <v/>
      </c>
      <c r="BJ96" s="61" t="str">
        <f>Евро!$K$7</f>
        <v>04.04.2023</v>
      </c>
      <c r="BK96" s="58" t="str">
        <f>'динар (крос-курс €)'!$L$7</f>
        <v/>
      </c>
    </row>
    <row r="97" spans="1:63" x14ac:dyDescent="0.25">
      <c r="A97" s="61" t="str">
        <f>Доллар!$K$8</f>
        <v>05.04.2023</v>
      </c>
      <c r="B97" s="58" t="str">
        <f>Доллар!$L$8</f>
        <v>-</v>
      </c>
      <c r="D97" s="61" t="str">
        <f>Евро!$K$8</f>
        <v>05.04.2023</v>
      </c>
      <c r="E97" s="58" t="str">
        <f>Евро!$L$8</f>
        <v>-</v>
      </c>
      <c r="G97" s="61" t="str">
        <f>'Золото (ЦБ)'!$K$8</f>
        <v>05.04.2023</v>
      </c>
      <c r="H97" s="58" t="str">
        <f>'Золото (ЦБ)'!$L$8</f>
        <v/>
      </c>
      <c r="J97" s="61" t="str">
        <f>'Серебро (ЦБ)'!$K$8</f>
        <v>05.04.2023</v>
      </c>
      <c r="K97" s="58" t="str">
        <f>'Серебро (ЦБ)'!$L$8</f>
        <v/>
      </c>
      <c r="M97" s="61" t="str">
        <f>'Платина (ЦБ)'!$K$8</f>
        <v>05.04.2023</v>
      </c>
      <c r="N97" s="58" t="str">
        <f>'Платина (ЦБ)'!$L$8</f>
        <v/>
      </c>
      <c r="P97" s="61" t="str">
        <f>'Палладий (ЦБ)'!$K$8</f>
        <v>05.04.2023</v>
      </c>
      <c r="Q97" s="58" t="str">
        <f>'Палладий (ЦБ)'!$L$8</f>
        <v/>
      </c>
      <c r="S97" s="61" t="str">
        <f>'Золото (KITCO-LME)'!$K$8</f>
        <v>05.04.2023</v>
      </c>
      <c r="T97" s="58" t="str">
        <f>'Золото (KITCO-LME)'!$L$8</f>
        <v/>
      </c>
      <c r="V97" s="61" t="str">
        <f>'Серебро (KITCO-LME)'!$K$8</f>
        <v>05.04.2023</v>
      </c>
      <c r="W97" s="58" t="str">
        <f>'Серебро (KITCO-LME)'!$L$8</f>
        <v/>
      </c>
      <c r="Y97" s="61" t="str">
        <f>'Алюминий (LME)'!$K$8</f>
        <v>05.04.2023</v>
      </c>
      <c r="Z97" s="58" t="str">
        <f>'Алюминий (LME)'!$L$8</f>
        <v/>
      </c>
      <c r="AB97" s="61" t="str">
        <f>'Никель (LME)'!$K$8</f>
        <v>05.04.2023</v>
      </c>
      <c r="AC97" s="58" t="str">
        <f>'Никель (LME)'!$L$8</f>
        <v/>
      </c>
      <c r="AE97" s="61" t="str">
        <f>'Свинец (LME)'!$K$8</f>
        <v>05.04.2023</v>
      </c>
      <c r="AF97" s="58" t="str">
        <f>'Свинец (LME)'!$L$8</f>
        <v/>
      </c>
      <c r="AH97" s="61" t="str">
        <f>'Медь (LME)'!$K$8</f>
        <v>05.04.2023</v>
      </c>
      <c r="AI97" s="58" t="str">
        <f>'Медь (LME)'!$L$8</f>
        <v/>
      </c>
      <c r="AK97" s="61" t="str">
        <f>'Цинк (LME)'!$K$8</f>
        <v>05.04.2023</v>
      </c>
      <c r="AL97" s="58" t="str">
        <f>'Цинк (LME)'!$L$8</f>
        <v/>
      </c>
      <c r="AO97" s="61" t="str">
        <f>Евро!$K$8</f>
        <v>05.04.2023</v>
      </c>
      <c r="AP97" s="58" t="str">
        <f>фунт!$L$8</f>
        <v>-</v>
      </c>
      <c r="AR97" s="61" t="str">
        <f>Евро!$K$8</f>
        <v>05.04.2023</v>
      </c>
      <c r="AS97" s="58" t="str">
        <f>'иена, ¥'!$L$8</f>
        <v>-</v>
      </c>
      <c r="AU97" s="61" t="str">
        <f>Евро!$K$8</f>
        <v>05.04.2023</v>
      </c>
      <c r="AV97" s="58" t="str">
        <f>'австр долл.'!$L$8</f>
        <v>-</v>
      </c>
      <c r="AX97" s="61" t="str">
        <f>Евро!$K$8</f>
        <v>05.04.2023</v>
      </c>
      <c r="AY97" s="58" t="str">
        <f>шв.фр.!$L$8</f>
        <v>-</v>
      </c>
      <c r="BA97" s="61" t="str">
        <f>Евро!$K$8</f>
        <v>05.04.2023</v>
      </c>
      <c r="BB97" s="58" t="str">
        <f>юань!$L$8</f>
        <v>-</v>
      </c>
      <c r="BD97" s="61" t="str">
        <f>Евро!$K$8</f>
        <v>05.04.2023</v>
      </c>
      <c r="BE97" s="58" t="str">
        <f>тенге!$L$8</f>
        <v>-</v>
      </c>
      <c r="BG97" s="61" t="str">
        <f>Евро!$K$8</f>
        <v>05.04.2023</v>
      </c>
      <c r="BH97" s="58" t="str">
        <f>'динар (крос-курс $)'!$L$8</f>
        <v/>
      </c>
      <c r="BJ97" s="61" t="str">
        <f>Евро!$K$8</f>
        <v>05.04.2023</v>
      </c>
      <c r="BK97" s="58" t="str">
        <f>'динар (крос-курс €)'!$L$8</f>
        <v/>
      </c>
    </row>
    <row r="98" spans="1:63" x14ac:dyDescent="0.25">
      <c r="A98" s="61" t="str">
        <f>Доллар!$K$9</f>
        <v>06.04.2023</v>
      </c>
      <c r="B98" s="58" t="str">
        <f>Доллар!$L$9</f>
        <v>-</v>
      </c>
      <c r="D98" s="61" t="str">
        <f>Евро!$K$9</f>
        <v>06.04.2023</v>
      </c>
      <c r="E98" s="58" t="str">
        <f>Евро!$L$9</f>
        <v>-</v>
      </c>
      <c r="G98" s="61" t="str">
        <f>'Золото (ЦБ)'!$K$9</f>
        <v>06.04.2023</v>
      </c>
      <c r="H98" s="58" t="str">
        <f>'Золото (ЦБ)'!$L$9</f>
        <v/>
      </c>
      <c r="J98" s="61" t="str">
        <f>'Серебро (ЦБ)'!$K$9</f>
        <v>06.04.2023</v>
      </c>
      <c r="K98" s="58" t="str">
        <f>'Серебро (ЦБ)'!$L$9</f>
        <v/>
      </c>
      <c r="M98" s="61" t="str">
        <f>'Платина (ЦБ)'!$K$9</f>
        <v>06.04.2023</v>
      </c>
      <c r="N98" s="58" t="str">
        <f>'Платина (ЦБ)'!$L$9</f>
        <v/>
      </c>
      <c r="P98" s="61" t="str">
        <f>'Палладий (ЦБ)'!$K$9</f>
        <v>06.04.2023</v>
      </c>
      <c r="Q98" s="58" t="str">
        <f>'Палладий (ЦБ)'!$L$9</f>
        <v/>
      </c>
      <c r="S98" s="61" t="str">
        <f>'Золото (KITCO-LME)'!$K$9</f>
        <v>06.04.2023</v>
      </c>
      <c r="T98" s="58" t="str">
        <f>'Золото (KITCO-LME)'!$L$9</f>
        <v/>
      </c>
      <c r="V98" s="61" t="str">
        <f>'Серебро (KITCO-LME)'!$K$9</f>
        <v>06.04.2023</v>
      </c>
      <c r="W98" s="58" t="str">
        <f>'Серебро (KITCO-LME)'!$L$9</f>
        <v/>
      </c>
      <c r="Y98" s="61" t="str">
        <f>'Алюминий (LME)'!$K$9</f>
        <v>06.04.2023</v>
      </c>
      <c r="Z98" s="58" t="str">
        <f>'Алюминий (LME)'!$L$9</f>
        <v/>
      </c>
      <c r="AB98" s="61" t="str">
        <f>'Никель (LME)'!$K$9</f>
        <v>06.04.2023</v>
      </c>
      <c r="AC98" s="58" t="str">
        <f>'Никель (LME)'!$L$9</f>
        <v/>
      </c>
      <c r="AE98" s="61" t="str">
        <f>'Свинец (LME)'!$K$9</f>
        <v>06.04.2023</v>
      </c>
      <c r="AF98" s="58" t="str">
        <f>'Свинец (LME)'!$L$9</f>
        <v/>
      </c>
      <c r="AH98" s="61" t="str">
        <f>'Медь (LME)'!$K$9</f>
        <v>06.04.2023</v>
      </c>
      <c r="AI98" s="58" t="str">
        <f>'Медь (LME)'!$L$9</f>
        <v/>
      </c>
      <c r="AK98" s="61" t="str">
        <f>'Цинк (LME)'!$K$9</f>
        <v>06.04.2023</v>
      </c>
      <c r="AL98" s="58" t="str">
        <f>'Цинк (LME)'!$L$9</f>
        <v/>
      </c>
      <c r="AO98" s="61" t="str">
        <f>Евро!$K$9</f>
        <v>06.04.2023</v>
      </c>
      <c r="AP98" s="58" t="str">
        <f>фунт!$L$9</f>
        <v>-</v>
      </c>
      <c r="AR98" s="61" t="str">
        <f>Евро!$K$9</f>
        <v>06.04.2023</v>
      </c>
      <c r="AS98" s="58" t="str">
        <f>'иена, ¥'!$L$9</f>
        <v>-</v>
      </c>
      <c r="AU98" s="61" t="str">
        <f>Евро!$K$9</f>
        <v>06.04.2023</v>
      </c>
      <c r="AV98" s="58" t="str">
        <f>'австр долл.'!$L$9</f>
        <v>-</v>
      </c>
      <c r="AX98" s="61" t="str">
        <f>Евро!$K$9</f>
        <v>06.04.2023</v>
      </c>
      <c r="AY98" s="58" t="str">
        <f>шв.фр.!$L$9</f>
        <v>-</v>
      </c>
      <c r="BA98" s="61" t="str">
        <f>Евро!$K$9</f>
        <v>06.04.2023</v>
      </c>
      <c r="BB98" s="58" t="str">
        <f>юань!$L$9</f>
        <v>-</v>
      </c>
      <c r="BD98" s="61" t="str">
        <f>Евро!$K$9</f>
        <v>06.04.2023</v>
      </c>
      <c r="BE98" s="58" t="str">
        <f>тенге!$L$9</f>
        <v>-</v>
      </c>
      <c r="BG98" s="61" t="str">
        <f>Евро!$K$9</f>
        <v>06.04.2023</v>
      </c>
      <c r="BH98" s="58" t="str">
        <f>'динар (крос-курс $)'!$L$9</f>
        <v/>
      </c>
      <c r="BJ98" s="61" t="str">
        <f>Евро!$K$9</f>
        <v>06.04.2023</v>
      </c>
      <c r="BK98" s="58" t="str">
        <f>'динар (крос-курс €)'!$L$9</f>
        <v/>
      </c>
    </row>
    <row r="99" spans="1:63" x14ac:dyDescent="0.25">
      <c r="A99" s="61" t="str">
        <f>Доллар!$K$10</f>
        <v>07.04.2023</v>
      </c>
      <c r="B99" s="58" t="str">
        <f>Доллар!$L$10</f>
        <v>-</v>
      </c>
      <c r="D99" s="61" t="str">
        <f>Евро!$K$10</f>
        <v>07.04.2023</v>
      </c>
      <c r="E99" s="58" t="str">
        <f>Евро!$L$10</f>
        <v>-</v>
      </c>
      <c r="G99" s="61" t="str">
        <f>'Золото (ЦБ)'!$K$10</f>
        <v>07.04.2023</v>
      </c>
      <c r="H99" s="58" t="str">
        <f>'Золото (ЦБ)'!$L$10</f>
        <v/>
      </c>
      <c r="J99" s="61" t="str">
        <f>'Серебро (ЦБ)'!$K$10</f>
        <v>07.04.2023</v>
      </c>
      <c r="K99" s="58" t="str">
        <f>'Серебро (ЦБ)'!$L$10</f>
        <v/>
      </c>
      <c r="M99" s="61" t="str">
        <f>'Платина (ЦБ)'!$K$10</f>
        <v>07.04.2023</v>
      </c>
      <c r="N99" s="58" t="str">
        <f>'Платина (ЦБ)'!$L$10</f>
        <v/>
      </c>
      <c r="P99" s="61" t="str">
        <f>'Палладий (ЦБ)'!$K$10</f>
        <v>07.04.2023</v>
      </c>
      <c r="Q99" s="58" t="str">
        <f>'Палладий (ЦБ)'!$L$10</f>
        <v/>
      </c>
      <c r="S99" s="61" t="str">
        <f>'Золото (KITCO-LME)'!$K$10</f>
        <v>07.04.2023</v>
      </c>
      <c r="T99" s="58" t="str">
        <f>'Золото (KITCO-LME)'!$L$10</f>
        <v/>
      </c>
      <c r="V99" s="61" t="str">
        <f>'Серебро (KITCO-LME)'!$K$10</f>
        <v>07.04.2023</v>
      </c>
      <c r="W99" s="58" t="str">
        <f>'Серебро (KITCO-LME)'!$L$10</f>
        <v/>
      </c>
      <c r="Y99" s="61" t="str">
        <f>'Алюминий (LME)'!$K$10</f>
        <v>07.04.2023</v>
      </c>
      <c r="Z99" s="58" t="str">
        <f>'Алюминий (LME)'!$L$10</f>
        <v/>
      </c>
      <c r="AB99" s="61" t="str">
        <f>'Никель (LME)'!$K$10</f>
        <v>07.04.2023</v>
      </c>
      <c r="AC99" s="58" t="str">
        <f>'Никель (LME)'!$L$10</f>
        <v/>
      </c>
      <c r="AE99" s="61" t="str">
        <f>'Свинец (LME)'!$K$10</f>
        <v>07.04.2023</v>
      </c>
      <c r="AF99" s="58" t="str">
        <f>'Свинец (LME)'!$L$10</f>
        <v/>
      </c>
      <c r="AH99" s="61" t="str">
        <f>'Медь (LME)'!$K$10</f>
        <v>07.04.2023</v>
      </c>
      <c r="AI99" s="58" t="str">
        <f>'Медь (LME)'!$L$10</f>
        <v/>
      </c>
      <c r="AK99" s="61" t="str">
        <f>'Цинк (LME)'!$K$10</f>
        <v>07.04.2023</v>
      </c>
      <c r="AL99" s="58" t="str">
        <f>'Цинк (LME)'!$L$10</f>
        <v/>
      </c>
      <c r="AO99" s="61" t="str">
        <f>Евро!$K$10</f>
        <v>07.04.2023</v>
      </c>
      <c r="AP99" s="58" t="str">
        <f>фунт!$L$10</f>
        <v>-</v>
      </c>
      <c r="AR99" s="61" t="str">
        <f>Евро!$K$10</f>
        <v>07.04.2023</v>
      </c>
      <c r="AS99" s="58" t="str">
        <f>'иена, ¥'!$L$10</f>
        <v>-</v>
      </c>
      <c r="AU99" s="61" t="str">
        <f>Евро!$K$10</f>
        <v>07.04.2023</v>
      </c>
      <c r="AV99" s="58" t="str">
        <f>'австр долл.'!$L$10</f>
        <v>-</v>
      </c>
      <c r="AX99" s="61" t="str">
        <f>Евро!$K$10</f>
        <v>07.04.2023</v>
      </c>
      <c r="AY99" s="58" t="str">
        <f>шв.фр.!$L$10</f>
        <v>-</v>
      </c>
      <c r="BA99" s="61" t="str">
        <f>Евро!$K$10</f>
        <v>07.04.2023</v>
      </c>
      <c r="BB99" s="58" t="str">
        <f>юань!$L$10</f>
        <v>-</v>
      </c>
      <c r="BD99" s="61" t="str">
        <f>Евро!$K$10</f>
        <v>07.04.2023</v>
      </c>
      <c r="BE99" s="58" t="str">
        <f>тенге!$L$10</f>
        <v>-</v>
      </c>
      <c r="BG99" s="61" t="str">
        <f>Евро!$K$10</f>
        <v>07.04.2023</v>
      </c>
      <c r="BH99" s="58" t="str">
        <f>'динар (крос-курс $)'!$L$10</f>
        <v/>
      </c>
      <c r="BJ99" s="61" t="str">
        <f>Евро!$K$10</f>
        <v>07.04.2023</v>
      </c>
      <c r="BK99" s="58" t="str">
        <f>'динар (крос-курс €)'!$L$10</f>
        <v/>
      </c>
    </row>
    <row r="100" spans="1:63" x14ac:dyDescent="0.25">
      <c r="A100" s="61" t="str">
        <f>Доллар!$K$11</f>
        <v>08.04.2023</v>
      </c>
      <c r="B100" s="58" t="str">
        <f>Доллар!$L$11</f>
        <v>-</v>
      </c>
      <c r="D100" s="61" t="str">
        <f>Евро!$K$11</f>
        <v>08.04.2023</v>
      </c>
      <c r="E100" s="58" t="str">
        <f>Евро!$L$11</f>
        <v>-</v>
      </c>
      <c r="G100" s="61" t="str">
        <f>'Золото (ЦБ)'!$K$11</f>
        <v>08.04.2023</v>
      </c>
      <c r="H100" s="58" t="str">
        <f>'Золото (ЦБ)'!$L$11</f>
        <v/>
      </c>
      <c r="J100" s="61" t="str">
        <f>'Серебро (ЦБ)'!$K$11</f>
        <v>08.04.2023</v>
      </c>
      <c r="K100" s="58" t="str">
        <f>'Серебро (ЦБ)'!$L$11</f>
        <v/>
      </c>
      <c r="M100" s="61" t="str">
        <f>'Платина (ЦБ)'!$K$11</f>
        <v>08.04.2023</v>
      </c>
      <c r="N100" s="58" t="str">
        <f>'Платина (ЦБ)'!$L$11</f>
        <v/>
      </c>
      <c r="P100" s="61" t="str">
        <f>'Палладий (ЦБ)'!$K$11</f>
        <v>08.04.2023</v>
      </c>
      <c r="Q100" s="58" t="str">
        <f>'Палладий (ЦБ)'!$L$11</f>
        <v/>
      </c>
      <c r="S100" s="61" t="str">
        <f>'Золото (KITCO-LME)'!$K$11</f>
        <v>08.04.2023</v>
      </c>
      <c r="T100" s="58" t="str">
        <f>'Золото (KITCO-LME)'!$L$11</f>
        <v/>
      </c>
      <c r="V100" s="61" t="str">
        <f>'Серебро (KITCO-LME)'!$K$11</f>
        <v>08.04.2023</v>
      </c>
      <c r="W100" s="58" t="str">
        <f>'Серебро (KITCO-LME)'!$L$11</f>
        <v/>
      </c>
      <c r="Y100" s="61" t="str">
        <f>'Алюминий (LME)'!$K$11</f>
        <v>08.04.2023</v>
      </c>
      <c r="Z100" s="58" t="str">
        <f>'Алюминий (LME)'!$L$11</f>
        <v/>
      </c>
      <c r="AB100" s="61" t="str">
        <f>'Никель (LME)'!$K$11</f>
        <v>08.04.2023</v>
      </c>
      <c r="AC100" s="58" t="str">
        <f>'Никель (LME)'!$L$11</f>
        <v/>
      </c>
      <c r="AE100" s="61" t="str">
        <f>'Свинец (LME)'!$K$11</f>
        <v>08.04.2023</v>
      </c>
      <c r="AF100" s="58" t="str">
        <f>'Свинец (LME)'!$L$11</f>
        <v/>
      </c>
      <c r="AH100" s="61" t="str">
        <f>'Медь (LME)'!$K$11</f>
        <v>08.04.2023</v>
      </c>
      <c r="AI100" s="58" t="str">
        <f>'Медь (LME)'!$L$11</f>
        <v/>
      </c>
      <c r="AK100" s="61" t="str">
        <f>'Цинк (LME)'!$K$11</f>
        <v>08.04.2023</v>
      </c>
      <c r="AL100" s="58" t="str">
        <f>'Цинк (LME)'!$L$11</f>
        <v/>
      </c>
      <c r="AO100" s="61" t="str">
        <f>Евро!$K$11</f>
        <v>08.04.2023</v>
      </c>
      <c r="AP100" s="58" t="str">
        <f>фунт!$L$11</f>
        <v>-</v>
      </c>
      <c r="AR100" s="61" t="str">
        <f>Евро!$K$11</f>
        <v>08.04.2023</v>
      </c>
      <c r="AS100" s="58" t="str">
        <f>'иена, ¥'!$L$11</f>
        <v>-</v>
      </c>
      <c r="AU100" s="61" t="str">
        <f>Евро!$K$11</f>
        <v>08.04.2023</v>
      </c>
      <c r="AV100" s="58" t="str">
        <f>'австр долл.'!$L$11</f>
        <v>-</v>
      </c>
      <c r="AX100" s="61" t="str">
        <f>Евро!$K$11</f>
        <v>08.04.2023</v>
      </c>
      <c r="AY100" s="58" t="str">
        <f>шв.фр.!$L$11</f>
        <v>-</v>
      </c>
      <c r="BA100" s="61" t="str">
        <f>Евро!$K$11</f>
        <v>08.04.2023</v>
      </c>
      <c r="BB100" s="58" t="str">
        <f>юань!$L$11</f>
        <v>-</v>
      </c>
      <c r="BD100" s="61" t="str">
        <f>Евро!$K$11</f>
        <v>08.04.2023</v>
      </c>
      <c r="BE100" s="58" t="str">
        <f>тенге!$L$11</f>
        <v>-</v>
      </c>
      <c r="BG100" s="61" t="str">
        <f>Евро!$K$11</f>
        <v>08.04.2023</v>
      </c>
      <c r="BH100" s="58" t="str">
        <f>'динар (крос-курс $)'!$L$11</f>
        <v/>
      </c>
      <c r="BJ100" s="61" t="str">
        <f>Евро!$K$11</f>
        <v>08.04.2023</v>
      </c>
      <c r="BK100" s="58" t="str">
        <f>'динар (крос-курс €)'!$L$11</f>
        <v/>
      </c>
    </row>
    <row r="101" spans="1:63" x14ac:dyDescent="0.25">
      <c r="A101" s="61" t="str">
        <f>Доллар!$K$12</f>
        <v>09.04.2023</v>
      </c>
      <c r="B101" s="58" t="str">
        <f>Доллар!$L$12</f>
        <v>-</v>
      </c>
      <c r="D101" s="61" t="str">
        <f>Евро!$K$12</f>
        <v>09.04.2023</v>
      </c>
      <c r="E101" s="58" t="str">
        <f>Евро!$L$12</f>
        <v>-</v>
      </c>
      <c r="G101" s="61" t="str">
        <f>'Золото (ЦБ)'!$K$12</f>
        <v>09.04.2023</v>
      </c>
      <c r="H101" s="58" t="str">
        <f>'Золото (ЦБ)'!$L$12</f>
        <v/>
      </c>
      <c r="J101" s="61" t="str">
        <f>'Серебро (ЦБ)'!$K$12</f>
        <v>09.04.2023</v>
      </c>
      <c r="K101" s="58" t="str">
        <f>'Серебро (ЦБ)'!$L$12</f>
        <v/>
      </c>
      <c r="M101" s="61" t="str">
        <f>'Платина (ЦБ)'!$K$12</f>
        <v>09.04.2023</v>
      </c>
      <c r="N101" s="58" t="str">
        <f>'Платина (ЦБ)'!$L$12</f>
        <v/>
      </c>
      <c r="P101" s="61" t="str">
        <f>'Палладий (ЦБ)'!$K$12</f>
        <v>09.04.2023</v>
      </c>
      <c r="Q101" s="58" t="str">
        <f>'Палладий (ЦБ)'!$L$12</f>
        <v/>
      </c>
      <c r="S101" s="61" t="str">
        <f>'Золото (KITCO-LME)'!$K$12</f>
        <v>09.04.2023</v>
      </c>
      <c r="T101" s="58" t="str">
        <f>'Золото (KITCO-LME)'!$L$12</f>
        <v/>
      </c>
      <c r="V101" s="61" t="str">
        <f>'Серебро (KITCO-LME)'!$K$12</f>
        <v>09.04.2023</v>
      </c>
      <c r="W101" s="58" t="str">
        <f>'Серебро (KITCO-LME)'!$L$12</f>
        <v/>
      </c>
      <c r="Y101" s="61" t="str">
        <f>'Алюминий (LME)'!$K$12</f>
        <v>09.04.2023</v>
      </c>
      <c r="Z101" s="58" t="str">
        <f>'Алюминий (LME)'!$L$12</f>
        <v/>
      </c>
      <c r="AB101" s="61" t="str">
        <f>'Никель (LME)'!$K$12</f>
        <v>09.04.2023</v>
      </c>
      <c r="AC101" s="58" t="str">
        <f>'Никель (LME)'!$L$12</f>
        <v/>
      </c>
      <c r="AE101" s="61" t="str">
        <f>'Свинец (LME)'!$K$12</f>
        <v>09.04.2023</v>
      </c>
      <c r="AF101" s="58" t="str">
        <f>'Свинец (LME)'!$L$12</f>
        <v/>
      </c>
      <c r="AH101" s="61" t="str">
        <f>'Медь (LME)'!$K$12</f>
        <v>09.04.2023</v>
      </c>
      <c r="AI101" s="58" t="str">
        <f>'Медь (LME)'!$L$12</f>
        <v/>
      </c>
      <c r="AK101" s="61" t="str">
        <f>'Цинк (LME)'!$K$12</f>
        <v>09.04.2023</v>
      </c>
      <c r="AL101" s="58" t="str">
        <f>'Цинк (LME)'!$L$12</f>
        <v/>
      </c>
      <c r="AO101" s="61" t="str">
        <f>Евро!$K$12</f>
        <v>09.04.2023</v>
      </c>
      <c r="AP101" s="58" t="str">
        <f>фунт!$L$12</f>
        <v>-</v>
      </c>
      <c r="AR101" s="61" t="str">
        <f>Евро!$K$12</f>
        <v>09.04.2023</v>
      </c>
      <c r="AS101" s="58" t="str">
        <f>'иена, ¥'!$L$12</f>
        <v>-</v>
      </c>
      <c r="AU101" s="61" t="str">
        <f>Евро!$K$12</f>
        <v>09.04.2023</v>
      </c>
      <c r="AV101" s="58" t="str">
        <f>'австр долл.'!$L$12</f>
        <v>-</v>
      </c>
      <c r="AX101" s="61" t="str">
        <f>Евро!$K$12</f>
        <v>09.04.2023</v>
      </c>
      <c r="AY101" s="58" t="str">
        <f>шв.фр.!$L$12</f>
        <v>-</v>
      </c>
      <c r="BA101" s="61" t="str">
        <f>Евро!$K$12</f>
        <v>09.04.2023</v>
      </c>
      <c r="BB101" s="58" t="str">
        <f>юань!$L$12</f>
        <v>-</v>
      </c>
      <c r="BD101" s="61" t="str">
        <f>Евро!$K$12</f>
        <v>09.04.2023</v>
      </c>
      <c r="BE101" s="58" t="str">
        <f>тенге!$L$12</f>
        <v>-</v>
      </c>
      <c r="BG101" s="61" t="str">
        <f>Евро!$K$12</f>
        <v>09.04.2023</v>
      </c>
      <c r="BH101" s="58" t="str">
        <f>'динар (крос-курс $)'!$L$12</f>
        <v/>
      </c>
      <c r="BJ101" s="61" t="str">
        <f>Евро!$K$12</f>
        <v>09.04.2023</v>
      </c>
      <c r="BK101" s="58" t="str">
        <f>'динар (крос-курс €)'!$L$12</f>
        <v/>
      </c>
    </row>
    <row r="102" spans="1:63" x14ac:dyDescent="0.25">
      <c r="A102" s="61" t="str">
        <f>Доллар!$K$13</f>
        <v>10.04.2023</v>
      </c>
      <c r="B102" s="58" t="str">
        <f>Доллар!$L$13</f>
        <v>-</v>
      </c>
      <c r="D102" s="61" t="str">
        <f>Евро!$K$13</f>
        <v>10.04.2023</v>
      </c>
      <c r="E102" s="58" t="str">
        <f>Евро!$L$13</f>
        <v>-</v>
      </c>
      <c r="G102" s="61" t="str">
        <f>'Золото (ЦБ)'!$K$13</f>
        <v>10.04.2023</v>
      </c>
      <c r="H102" s="58" t="str">
        <f>'Золото (ЦБ)'!$L$13</f>
        <v/>
      </c>
      <c r="J102" s="61" t="str">
        <f>'Серебро (ЦБ)'!$K$13</f>
        <v>10.04.2023</v>
      </c>
      <c r="K102" s="58" t="str">
        <f>'Серебро (ЦБ)'!$L$13</f>
        <v/>
      </c>
      <c r="M102" s="61" t="str">
        <f>'Платина (ЦБ)'!$K$13</f>
        <v>10.04.2023</v>
      </c>
      <c r="N102" s="58" t="str">
        <f>'Платина (ЦБ)'!$L$13</f>
        <v/>
      </c>
      <c r="P102" s="61" t="str">
        <f>'Палладий (ЦБ)'!$K$13</f>
        <v>10.04.2023</v>
      </c>
      <c r="Q102" s="58" t="str">
        <f>'Палладий (ЦБ)'!$L$13</f>
        <v/>
      </c>
      <c r="S102" s="61" t="str">
        <f>'Золото (KITCO-LME)'!$K$13</f>
        <v>10.04.2023</v>
      </c>
      <c r="T102" s="58" t="str">
        <f>'Золото (KITCO-LME)'!$L$13</f>
        <v/>
      </c>
      <c r="V102" s="61" t="str">
        <f>'Серебро (KITCO-LME)'!$K$13</f>
        <v>10.04.2023</v>
      </c>
      <c r="W102" s="58" t="str">
        <f>'Серебро (KITCO-LME)'!$L$13</f>
        <v/>
      </c>
      <c r="Y102" s="61" t="str">
        <f>'Алюминий (LME)'!$K$13</f>
        <v>10.04.2023</v>
      </c>
      <c r="Z102" s="58" t="str">
        <f>'Алюминий (LME)'!$L$13</f>
        <v/>
      </c>
      <c r="AB102" s="61" t="str">
        <f>'Никель (LME)'!$K$13</f>
        <v>10.04.2023</v>
      </c>
      <c r="AC102" s="58" t="str">
        <f>'Никель (LME)'!$L$13</f>
        <v/>
      </c>
      <c r="AE102" s="61" t="str">
        <f>'Свинец (LME)'!$K$13</f>
        <v>10.04.2023</v>
      </c>
      <c r="AF102" s="58" t="str">
        <f>'Свинец (LME)'!$L$13</f>
        <v/>
      </c>
      <c r="AH102" s="61" t="str">
        <f>'Медь (LME)'!$K$13</f>
        <v>10.04.2023</v>
      </c>
      <c r="AI102" s="58" t="str">
        <f>'Медь (LME)'!$L$13</f>
        <v/>
      </c>
      <c r="AK102" s="61" t="str">
        <f>'Цинк (LME)'!$K$13</f>
        <v>10.04.2023</v>
      </c>
      <c r="AL102" s="58" t="str">
        <f>'Цинк (LME)'!$L$13</f>
        <v/>
      </c>
      <c r="AO102" s="61" t="str">
        <f>Евро!$K$13</f>
        <v>10.04.2023</v>
      </c>
      <c r="AP102" s="58" t="str">
        <f>фунт!$L$13</f>
        <v>-</v>
      </c>
      <c r="AR102" s="61" t="str">
        <f>Евро!$K$13</f>
        <v>10.04.2023</v>
      </c>
      <c r="AS102" s="58" t="str">
        <f>'иена, ¥'!$L$13</f>
        <v>-</v>
      </c>
      <c r="AU102" s="61" t="str">
        <f>Евро!$K$13</f>
        <v>10.04.2023</v>
      </c>
      <c r="AV102" s="58" t="str">
        <f>'австр долл.'!$L$13</f>
        <v>-</v>
      </c>
      <c r="AX102" s="61" t="str">
        <f>Евро!$K$13</f>
        <v>10.04.2023</v>
      </c>
      <c r="AY102" s="58" t="str">
        <f>шв.фр.!$L$13</f>
        <v>-</v>
      </c>
      <c r="BA102" s="61" t="str">
        <f>Евро!$K$13</f>
        <v>10.04.2023</v>
      </c>
      <c r="BB102" s="58" t="str">
        <f>юань!$L$13</f>
        <v>-</v>
      </c>
      <c r="BD102" s="61" t="str">
        <f>Евро!$K$13</f>
        <v>10.04.2023</v>
      </c>
      <c r="BE102" s="58" t="str">
        <f>тенге!$L$13</f>
        <v>-</v>
      </c>
      <c r="BG102" s="61" t="str">
        <f>Евро!$K$13</f>
        <v>10.04.2023</v>
      </c>
      <c r="BH102" s="58" t="str">
        <f>'динар (крос-курс $)'!$L$13</f>
        <v/>
      </c>
      <c r="BJ102" s="61" t="str">
        <f>Евро!$K$13</f>
        <v>10.04.2023</v>
      </c>
      <c r="BK102" s="58" t="str">
        <f>'динар (крос-курс €)'!$L$13</f>
        <v/>
      </c>
    </row>
    <row r="103" spans="1:63" x14ac:dyDescent="0.25">
      <c r="A103" s="61" t="str">
        <f>Доллар!$K$14</f>
        <v>11.04.2023</v>
      </c>
      <c r="B103" s="58" t="str">
        <f>Доллар!$L$14</f>
        <v>-</v>
      </c>
      <c r="D103" s="61" t="str">
        <f>Евро!$K$14</f>
        <v>11.04.2023</v>
      </c>
      <c r="E103" s="58" t="str">
        <f>Евро!$L$14</f>
        <v>-</v>
      </c>
      <c r="G103" s="61" t="str">
        <f>'Золото (ЦБ)'!$K$14</f>
        <v>11.04.2023</v>
      </c>
      <c r="H103" s="58" t="str">
        <f>'Золото (ЦБ)'!$L$14</f>
        <v/>
      </c>
      <c r="J103" s="61" t="str">
        <f>'Серебро (ЦБ)'!$K$14</f>
        <v>11.04.2023</v>
      </c>
      <c r="K103" s="58" t="str">
        <f>'Серебро (ЦБ)'!$L$14</f>
        <v/>
      </c>
      <c r="M103" s="61" t="str">
        <f>'Платина (ЦБ)'!$K$14</f>
        <v>11.04.2023</v>
      </c>
      <c r="N103" s="58" t="str">
        <f>'Платина (ЦБ)'!$L$14</f>
        <v/>
      </c>
      <c r="P103" s="61" t="str">
        <f>'Палладий (ЦБ)'!$K$14</f>
        <v>11.04.2023</v>
      </c>
      <c r="Q103" s="58" t="str">
        <f>'Палладий (ЦБ)'!$L$14</f>
        <v/>
      </c>
      <c r="S103" s="61" t="str">
        <f>'Золото (KITCO-LME)'!$K$14</f>
        <v>11.04.2023</v>
      </c>
      <c r="T103" s="58" t="str">
        <f>'Золото (KITCO-LME)'!$L$14</f>
        <v/>
      </c>
      <c r="V103" s="61" t="str">
        <f>'Серебро (KITCO-LME)'!$K$14</f>
        <v>11.04.2023</v>
      </c>
      <c r="W103" s="58" t="str">
        <f>'Серебро (KITCO-LME)'!$L$14</f>
        <v/>
      </c>
      <c r="Y103" s="61" t="str">
        <f>'Алюминий (LME)'!$K$14</f>
        <v>11.04.2023</v>
      </c>
      <c r="Z103" s="58" t="str">
        <f>'Алюминий (LME)'!$L$14</f>
        <v/>
      </c>
      <c r="AB103" s="61" t="str">
        <f>'Никель (LME)'!$K$14</f>
        <v>11.04.2023</v>
      </c>
      <c r="AC103" s="58" t="str">
        <f>'Никель (LME)'!$L$14</f>
        <v/>
      </c>
      <c r="AE103" s="61" t="str">
        <f>'Свинец (LME)'!$K$14</f>
        <v>11.04.2023</v>
      </c>
      <c r="AF103" s="58" t="str">
        <f>'Свинец (LME)'!$L$14</f>
        <v/>
      </c>
      <c r="AH103" s="61" t="str">
        <f>'Медь (LME)'!$K$14</f>
        <v>11.04.2023</v>
      </c>
      <c r="AI103" s="58" t="str">
        <f>'Медь (LME)'!$L$14</f>
        <v/>
      </c>
      <c r="AK103" s="61" t="str">
        <f>'Цинк (LME)'!$K$14</f>
        <v>11.04.2023</v>
      </c>
      <c r="AL103" s="58" t="str">
        <f>'Цинк (LME)'!$L$14</f>
        <v/>
      </c>
      <c r="AO103" s="61" t="str">
        <f>Евро!$K$14</f>
        <v>11.04.2023</v>
      </c>
      <c r="AP103" s="58" t="str">
        <f>фунт!$L$14</f>
        <v>-</v>
      </c>
      <c r="AR103" s="61" t="str">
        <f>Евро!$K$14</f>
        <v>11.04.2023</v>
      </c>
      <c r="AS103" s="58" t="str">
        <f>'иена, ¥'!$L$14</f>
        <v>-</v>
      </c>
      <c r="AU103" s="61" t="str">
        <f>Евро!$K$14</f>
        <v>11.04.2023</v>
      </c>
      <c r="AV103" s="58" t="str">
        <f>'австр долл.'!$L$14</f>
        <v>-</v>
      </c>
      <c r="AX103" s="61" t="str">
        <f>Евро!$K$14</f>
        <v>11.04.2023</v>
      </c>
      <c r="AY103" s="58" t="str">
        <f>шв.фр.!$L$14</f>
        <v>-</v>
      </c>
      <c r="BA103" s="61" t="str">
        <f>Евро!$K$14</f>
        <v>11.04.2023</v>
      </c>
      <c r="BB103" s="58" t="str">
        <f>юань!$L$14</f>
        <v>-</v>
      </c>
      <c r="BD103" s="61" t="str">
        <f>Евро!$K$14</f>
        <v>11.04.2023</v>
      </c>
      <c r="BE103" s="58" t="str">
        <f>тенге!$L$14</f>
        <v>-</v>
      </c>
      <c r="BG103" s="61" t="str">
        <f>Евро!$K$14</f>
        <v>11.04.2023</v>
      </c>
      <c r="BH103" s="58" t="str">
        <f>'динар (крос-курс $)'!$L$14</f>
        <v/>
      </c>
      <c r="BJ103" s="61" t="str">
        <f>Евро!$K$14</f>
        <v>11.04.2023</v>
      </c>
      <c r="BK103" s="58" t="str">
        <f>'динар (крос-курс €)'!$L$14</f>
        <v/>
      </c>
    </row>
    <row r="104" spans="1:63" x14ac:dyDescent="0.25">
      <c r="A104" s="61" t="str">
        <f>Доллар!$K$15</f>
        <v>12.04.2023</v>
      </c>
      <c r="B104" s="58" t="str">
        <f>Доллар!$L$15</f>
        <v>-</v>
      </c>
      <c r="D104" s="61" t="str">
        <f>Евро!$K$15</f>
        <v>12.04.2023</v>
      </c>
      <c r="E104" s="58" t="str">
        <f>Евро!$L$15</f>
        <v>-</v>
      </c>
      <c r="G104" s="61" t="str">
        <f>'Золото (ЦБ)'!$K$15</f>
        <v>12.04.2023</v>
      </c>
      <c r="H104" s="58" t="str">
        <f>'Золото (ЦБ)'!$L$15</f>
        <v/>
      </c>
      <c r="J104" s="61" t="str">
        <f>'Серебро (ЦБ)'!$K$15</f>
        <v>12.04.2023</v>
      </c>
      <c r="K104" s="58" t="str">
        <f>'Серебро (ЦБ)'!$L$15</f>
        <v/>
      </c>
      <c r="M104" s="61" t="str">
        <f>'Платина (ЦБ)'!$K$15</f>
        <v>12.04.2023</v>
      </c>
      <c r="N104" s="58" t="str">
        <f>'Платина (ЦБ)'!$L$15</f>
        <v/>
      </c>
      <c r="P104" s="61" t="str">
        <f>'Палладий (ЦБ)'!$K$15</f>
        <v>12.04.2023</v>
      </c>
      <c r="Q104" s="58" t="str">
        <f>'Палладий (ЦБ)'!$L$15</f>
        <v/>
      </c>
      <c r="S104" s="61" t="str">
        <f>'Золото (KITCO-LME)'!$K$15</f>
        <v>12.04.2023</v>
      </c>
      <c r="T104" s="58" t="str">
        <f>'Золото (KITCO-LME)'!$L$15</f>
        <v/>
      </c>
      <c r="V104" s="61" t="str">
        <f>'Серебро (KITCO-LME)'!$K$15</f>
        <v>12.04.2023</v>
      </c>
      <c r="W104" s="58" t="str">
        <f>'Серебро (KITCO-LME)'!$L$15</f>
        <v/>
      </c>
      <c r="Y104" s="61" t="str">
        <f>'Алюминий (LME)'!$K$15</f>
        <v>12.04.2023</v>
      </c>
      <c r="Z104" s="58" t="str">
        <f>'Алюминий (LME)'!$L$15</f>
        <v/>
      </c>
      <c r="AB104" s="61" t="str">
        <f>'Никель (LME)'!$K$15</f>
        <v>12.04.2023</v>
      </c>
      <c r="AC104" s="58" t="str">
        <f>'Никель (LME)'!$L$15</f>
        <v/>
      </c>
      <c r="AE104" s="61" t="str">
        <f>'Свинец (LME)'!$K$15</f>
        <v>12.04.2023</v>
      </c>
      <c r="AF104" s="58" t="str">
        <f>'Свинец (LME)'!$L$15</f>
        <v/>
      </c>
      <c r="AH104" s="61" t="str">
        <f>'Медь (LME)'!$K$15</f>
        <v>12.04.2023</v>
      </c>
      <c r="AI104" s="58" t="str">
        <f>'Медь (LME)'!$L$15</f>
        <v/>
      </c>
      <c r="AK104" s="61" t="str">
        <f>'Цинк (LME)'!$K$15</f>
        <v>12.04.2023</v>
      </c>
      <c r="AL104" s="58" t="str">
        <f>'Цинк (LME)'!$L$15</f>
        <v/>
      </c>
      <c r="AO104" s="61" t="str">
        <f>Евро!$K$15</f>
        <v>12.04.2023</v>
      </c>
      <c r="AP104" s="58" t="str">
        <f>фунт!$L$15</f>
        <v>-</v>
      </c>
      <c r="AR104" s="61" t="str">
        <f>Евро!$K$15</f>
        <v>12.04.2023</v>
      </c>
      <c r="AS104" s="58" t="str">
        <f>'иена, ¥'!$L$15</f>
        <v>-</v>
      </c>
      <c r="AU104" s="61" t="str">
        <f>Евро!$K$15</f>
        <v>12.04.2023</v>
      </c>
      <c r="AV104" s="58" t="str">
        <f>'австр долл.'!$L$15</f>
        <v>-</v>
      </c>
      <c r="AX104" s="61" t="str">
        <f>Евро!$K$15</f>
        <v>12.04.2023</v>
      </c>
      <c r="AY104" s="58" t="str">
        <f>шв.фр.!$L$15</f>
        <v>-</v>
      </c>
      <c r="BA104" s="61" t="str">
        <f>Евро!$K$15</f>
        <v>12.04.2023</v>
      </c>
      <c r="BB104" s="58" t="str">
        <f>юань!$L$15</f>
        <v>-</v>
      </c>
      <c r="BD104" s="61" t="str">
        <f>Евро!$K$15</f>
        <v>12.04.2023</v>
      </c>
      <c r="BE104" s="58" t="str">
        <f>тенге!$L$15</f>
        <v>-</v>
      </c>
      <c r="BG104" s="61" t="str">
        <f>Евро!$K$15</f>
        <v>12.04.2023</v>
      </c>
      <c r="BH104" s="58" t="str">
        <f>'динар (крос-курс $)'!$L$15</f>
        <v/>
      </c>
      <c r="BJ104" s="61" t="str">
        <f>Евро!$K$15</f>
        <v>12.04.2023</v>
      </c>
      <c r="BK104" s="58" t="str">
        <f>'динар (крос-курс €)'!$L$15</f>
        <v/>
      </c>
    </row>
    <row r="105" spans="1:63" x14ac:dyDescent="0.25">
      <c r="A105" s="61" t="str">
        <f>Доллар!$K$16</f>
        <v>13.04.2023</v>
      </c>
      <c r="B105" s="58" t="str">
        <f>Доллар!$L$16</f>
        <v>-</v>
      </c>
      <c r="D105" s="61" t="str">
        <f>Евро!$K$16</f>
        <v>13.04.2023</v>
      </c>
      <c r="E105" s="58" t="str">
        <f>Евро!$L$16</f>
        <v>-</v>
      </c>
      <c r="G105" s="61" t="str">
        <f>'Золото (ЦБ)'!$K$16</f>
        <v>13.04.2023</v>
      </c>
      <c r="H105" s="58" t="str">
        <f>'Золото (ЦБ)'!$L$16</f>
        <v/>
      </c>
      <c r="J105" s="61" t="str">
        <f>'Серебро (ЦБ)'!$K$16</f>
        <v>13.04.2023</v>
      </c>
      <c r="K105" s="58" t="str">
        <f>'Серебро (ЦБ)'!$L$16</f>
        <v/>
      </c>
      <c r="M105" s="61" t="str">
        <f>'Платина (ЦБ)'!$K$16</f>
        <v>13.04.2023</v>
      </c>
      <c r="N105" s="58" t="str">
        <f>'Платина (ЦБ)'!$L$16</f>
        <v/>
      </c>
      <c r="P105" s="61" t="str">
        <f>'Палладий (ЦБ)'!$K$16</f>
        <v>13.04.2023</v>
      </c>
      <c r="Q105" s="58" t="str">
        <f>'Палладий (ЦБ)'!$L$16</f>
        <v/>
      </c>
      <c r="S105" s="61" t="str">
        <f>'Золото (KITCO-LME)'!$K$16</f>
        <v>13.04.2023</v>
      </c>
      <c r="T105" s="58" t="str">
        <f>'Золото (KITCO-LME)'!$L$16</f>
        <v/>
      </c>
      <c r="V105" s="61" t="str">
        <f>'Серебро (KITCO-LME)'!$K$16</f>
        <v>13.04.2023</v>
      </c>
      <c r="W105" s="58" t="str">
        <f>'Серебро (KITCO-LME)'!$L$16</f>
        <v/>
      </c>
      <c r="Y105" s="61" t="str">
        <f>'Алюминий (LME)'!$K$16</f>
        <v>13.04.2023</v>
      </c>
      <c r="Z105" s="58" t="str">
        <f>'Алюминий (LME)'!$L$16</f>
        <v/>
      </c>
      <c r="AB105" s="61" t="str">
        <f>'Никель (LME)'!$K$16</f>
        <v>13.04.2023</v>
      </c>
      <c r="AC105" s="58" t="str">
        <f>'Никель (LME)'!$L$16</f>
        <v/>
      </c>
      <c r="AE105" s="61" t="str">
        <f>'Свинец (LME)'!$K$16</f>
        <v>13.04.2023</v>
      </c>
      <c r="AF105" s="58" t="str">
        <f>'Свинец (LME)'!$L$16</f>
        <v/>
      </c>
      <c r="AH105" s="61" t="str">
        <f>'Медь (LME)'!$K$16</f>
        <v>13.04.2023</v>
      </c>
      <c r="AI105" s="58" t="str">
        <f>'Медь (LME)'!$L$16</f>
        <v/>
      </c>
      <c r="AK105" s="61" t="str">
        <f>'Цинк (LME)'!$K$16</f>
        <v>13.04.2023</v>
      </c>
      <c r="AL105" s="58" t="str">
        <f>'Цинк (LME)'!$L$16</f>
        <v/>
      </c>
      <c r="AO105" s="61" t="str">
        <f>Евро!$K$16</f>
        <v>13.04.2023</v>
      </c>
      <c r="AP105" s="58" t="str">
        <f>фунт!$L$16</f>
        <v>-</v>
      </c>
      <c r="AR105" s="61" t="str">
        <f>Евро!$K$16</f>
        <v>13.04.2023</v>
      </c>
      <c r="AS105" s="58" t="str">
        <f>'иена, ¥'!$L$16</f>
        <v>-</v>
      </c>
      <c r="AU105" s="61" t="str">
        <f>Евро!$K$16</f>
        <v>13.04.2023</v>
      </c>
      <c r="AV105" s="58" t="str">
        <f>'австр долл.'!$L$16</f>
        <v>-</v>
      </c>
      <c r="AX105" s="61" t="str">
        <f>Евро!$K$16</f>
        <v>13.04.2023</v>
      </c>
      <c r="AY105" s="58" t="str">
        <f>шв.фр.!$L$16</f>
        <v>-</v>
      </c>
      <c r="BA105" s="61" t="str">
        <f>Евро!$K$16</f>
        <v>13.04.2023</v>
      </c>
      <c r="BB105" s="58" t="str">
        <f>юань!$L$16</f>
        <v>-</v>
      </c>
      <c r="BD105" s="61" t="str">
        <f>Евро!$K$16</f>
        <v>13.04.2023</v>
      </c>
      <c r="BE105" s="58" t="str">
        <f>тенге!$L$16</f>
        <v>-</v>
      </c>
      <c r="BG105" s="61" t="str">
        <f>Евро!$K$16</f>
        <v>13.04.2023</v>
      </c>
      <c r="BH105" s="58" t="str">
        <f>'динар (крос-курс $)'!$L$16</f>
        <v/>
      </c>
      <c r="BJ105" s="61" t="str">
        <f>Евро!$K$16</f>
        <v>13.04.2023</v>
      </c>
      <c r="BK105" s="58" t="str">
        <f>'динар (крос-курс €)'!$L$16</f>
        <v/>
      </c>
    </row>
    <row r="106" spans="1:63" x14ac:dyDescent="0.25">
      <c r="A106" s="61" t="str">
        <f>Доллар!$K$17</f>
        <v>14.04.2023</v>
      </c>
      <c r="B106" s="58" t="str">
        <f>Доллар!$L$17</f>
        <v>-</v>
      </c>
      <c r="D106" s="61" t="str">
        <f>Евро!$K$17</f>
        <v>14.04.2023</v>
      </c>
      <c r="E106" s="58" t="str">
        <f>Евро!$L$17</f>
        <v>-</v>
      </c>
      <c r="G106" s="61" t="str">
        <f>'Золото (ЦБ)'!$K$17</f>
        <v>14.04.2023</v>
      </c>
      <c r="H106" s="58" t="str">
        <f>'Золото (ЦБ)'!$L$17</f>
        <v/>
      </c>
      <c r="J106" s="61" t="str">
        <f>'Серебро (ЦБ)'!$K$17</f>
        <v>14.04.2023</v>
      </c>
      <c r="K106" s="58" t="str">
        <f>'Серебро (ЦБ)'!$L$17</f>
        <v/>
      </c>
      <c r="M106" s="61" t="str">
        <f>'Платина (ЦБ)'!$K$17</f>
        <v>14.04.2023</v>
      </c>
      <c r="N106" s="58" t="str">
        <f>'Платина (ЦБ)'!$L$17</f>
        <v/>
      </c>
      <c r="P106" s="61" t="str">
        <f>'Палладий (ЦБ)'!$K$17</f>
        <v>14.04.2023</v>
      </c>
      <c r="Q106" s="58" t="str">
        <f>'Палладий (ЦБ)'!$L$17</f>
        <v/>
      </c>
      <c r="S106" s="61" t="str">
        <f>'Золото (KITCO-LME)'!$K$17</f>
        <v>14.04.2023</v>
      </c>
      <c r="T106" s="58" t="str">
        <f>'Золото (KITCO-LME)'!$L$17</f>
        <v/>
      </c>
      <c r="V106" s="61" t="str">
        <f>'Серебро (KITCO-LME)'!$K$17</f>
        <v>14.04.2023</v>
      </c>
      <c r="W106" s="58" t="str">
        <f>'Серебро (KITCO-LME)'!$L$17</f>
        <v/>
      </c>
      <c r="Y106" s="61" t="str">
        <f>'Алюминий (LME)'!$K$17</f>
        <v>14.04.2023</v>
      </c>
      <c r="Z106" s="58" t="str">
        <f>'Алюминий (LME)'!$L$17</f>
        <v/>
      </c>
      <c r="AB106" s="61" t="str">
        <f>'Никель (LME)'!$K$17</f>
        <v>14.04.2023</v>
      </c>
      <c r="AC106" s="58" t="str">
        <f>'Никель (LME)'!$L$17</f>
        <v/>
      </c>
      <c r="AE106" s="61" t="str">
        <f>'Свинец (LME)'!$K$17</f>
        <v>14.04.2023</v>
      </c>
      <c r="AF106" s="58" t="str">
        <f>'Свинец (LME)'!$L$17</f>
        <v/>
      </c>
      <c r="AH106" s="61" t="str">
        <f>'Медь (LME)'!$K$17</f>
        <v>14.04.2023</v>
      </c>
      <c r="AI106" s="58" t="str">
        <f>'Медь (LME)'!$L$17</f>
        <v/>
      </c>
      <c r="AK106" s="61" t="str">
        <f>'Цинк (LME)'!$K$17</f>
        <v>14.04.2023</v>
      </c>
      <c r="AL106" s="58" t="str">
        <f>'Цинк (LME)'!$L$17</f>
        <v/>
      </c>
      <c r="AO106" s="61" t="str">
        <f>Евро!$K$17</f>
        <v>14.04.2023</v>
      </c>
      <c r="AP106" s="58" t="str">
        <f>фунт!$L$17</f>
        <v>-</v>
      </c>
      <c r="AR106" s="61" t="str">
        <f>Евро!$K$17</f>
        <v>14.04.2023</v>
      </c>
      <c r="AS106" s="58" t="str">
        <f>'иена, ¥'!$L$17</f>
        <v>-</v>
      </c>
      <c r="AU106" s="61" t="str">
        <f>Евро!$K$17</f>
        <v>14.04.2023</v>
      </c>
      <c r="AV106" s="58" t="str">
        <f>'австр долл.'!$L$17</f>
        <v>-</v>
      </c>
      <c r="AX106" s="61" t="str">
        <f>Евро!$K$17</f>
        <v>14.04.2023</v>
      </c>
      <c r="AY106" s="58" t="str">
        <f>шв.фр.!$L$17</f>
        <v>-</v>
      </c>
      <c r="BA106" s="61" t="str">
        <f>Евро!$K$17</f>
        <v>14.04.2023</v>
      </c>
      <c r="BB106" s="58" t="str">
        <f>юань!$L$17</f>
        <v>-</v>
      </c>
      <c r="BD106" s="61" t="str">
        <f>Евро!$K$17</f>
        <v>14.04.2023</v>
      </c>
      <c r="BE106" s="58" t="str">
        <f>тенге!$L$17</f>
        <v>-</v>
      </c>
      <c r="BG106" s="61" t="str">
        <f>Евро!$K$17</f>
        <v>14.04.2023</v>
      </c>
      <c r="BH106" s="58" t="str">
        <f>'динар (крос-курс $)'!$L$17</f>
        <v/>
      </c>
      <c r="BJ106" s="61" t="str">
        <f>Евро!$K$17</f>
        <v>14.04.2023</v>
      </c>
      <c r="BK106" s="58" t="str">
        <f>'динар (крос-курс €)'!$L$17</f>
        <v/>
      </c>
    </row>
    <row r="107" spans="1:63" x14ac:dyDescent="0.25">
      <c r="A107" s="61" t="str">
        <f>Доллар!$K$18</f>
        <v>15.04.2023</v>
      </c>
      <c r="B107" s="58" t="str">
        <f>Доллар!$L$18</f>
        <v>-</v>
      </c>
      <c r="D107" s="61" t="str">
        <f>Евро!$K$18</f>
        <v>15.04.2023</v>
      </c>
      <c r="E107" s="58" t="str">
        <f>Евро!$L$18</f>
        <v>-</v>
      </c>
      <c r="G107" s="61" t="str">
        <f>'Золото (ЦБ)'!$K$18</f>
        <v>15.04.2023</v>
      </c>
      <c r="H107" s="58" t="str">
        <f>'Золото (ЦБ)'!$L$18</f>
        <v/>
      </c>
      <c r="J107" s="61" t="str">
        <f>'Серебро (ЦБ)'!$K$18</f>
        <v>15.04.2023</v>
      </c>
      <c r="K107" s="58" t="str">
        <f>'Серебро (ЦБ)'!$L$18</f>
        <v/>
      </c>
      <c r="M107" s="61" t="str">
        <f>'Платина (ЦБ)'!$K$18</f>
        <v>15.04.2023</v>
      </c>
      <c r="N107" s="58" t="str">
        <f>'Платина (ЦБ)'!$L$18</f>
        <v/>
      </c>
      <c r="P107" s="61" t="str">
        <f>'Палладий (ЦБ)'!$K$18</f>
        <v>15.04.2023</v>
      </c>
      <c r="Q107" s="58" t="str">
        <f>'Палладий (ЦБ)'!$L$18</f>
        <v/>
      </c>
      <c r="S107" s="61" t="str">
        <f>'Золото (KITCO-LME)'!$K$18</f>
        <v>15.04.2023</v>
      </c>
      <c r="T107" s="58" t="str">
        <f>'Золото (KITCO-LME)'!$L$18</f>
        <v/>
      </c>
      <c r="V107" s="61" t="str">
        <f>'Серебро (KITCO-LME)'!$K$18</f>
        <v>15.04.2023</v>
      </c>
      <c r="W107" s="58" t="str">
        <f>'Серебро (KITCO-LME)'!$L$18</f>
        <v/>
      </c>
      <c r="Y107" s="61" t="str">
        <f>'Алюминий (LME)'!$K$18</f>
        <v>15.04.2023</v>
      </c>
      <c r="Z107" s="58" t="str">
        <f>'Алюминий (LME)'!$L$18</f>
        <v/>
      </c>
      <c r="AB107" s="61" t="str">
        <f>'Никель (LME)'!$K$18</f>
        <v>15.04.2023</v>
      </c>
      <c r="AC107" s="58" t="str">
        <f>'Никель (LME)'!$L$18</f>
        <v/>
      </c>
      <c r="AE107" s="61" t="str">
        <f>'Свинец (LME)'!$K$18</f>
        <v>15.04.2023</v>
      </c>
      <c r="AF107" s="58" t="str">
        <f>'Свинец (LME)'!$L$18</f>
        <v/>
      </c>
      <c r="AH107" s="61" t="str">
        <f>'Медь (LME)'!$K$18</f>
        <v>15.04.2023</v>
      </c>
      <c r="AI107" s="58" t="str">
        <f>'Медь (LME)'!$L$18</f>
        <v/>
      </c>
      <c r="AK107" s="61" t="str">
        <f>'Цинк (LME)'!$K$18</f>
        <v>15.04.2023</v>
      </c>
      <c r="AL107" s="58" t="str">
        <f>'Цинк (LME)'!$L$18</f>
        <v/>
      </c>
      <c r="AO107" s="61" t="str">
        <f>Евро!$K$18</f>
        <v>15.04.2023</v>
      </c>
      <c r="AP107" s="58" t="str">
        <f>фунт!$L$18</f>
        <v>-</v>
      </c>
      <c r="AR107" s="61" t="str">
        <f>Евро!$K$18</f>
        <v>15.04.2023</v>
      </c>
      <c r="AS107" s="58" t="str">
        <f>'иена, ¥'!$L$18</f>
        <v>-</v>
      </c>
      <c r="AU107" s="61" t="str">
        <f>Евро!$K$18</f>
        <v>15.04.2023</v>
      </c>
      <c r="AV107" s="58" t="str">
        <f>'австр долл.'!$L$18</f>
        <v>-</v>
      </c>
      <c r="AX107" s="61" t="str">
        <f>Евро!$K$18</f>
        <v>15.04.2023</v>
      </c>
      <c r="AY107" s="58" t="str">
        <f>шв.фр.!$L$18</f>
        <v>-</v>
      </c>
      <c r="BA107" s="61" t="str">
        <f>Евро!$K$18</f>
        <v>15.04.2023</v>
      </c>
      <c r="BB107" s="58" t="str">
        <f>юань!$L$18</f>
        <v>-</v>
      </c>
      <c r="BD107" s="61" t="str">
        <f>Евро!$K$18</f>
        <v>15.04.2023</v>
      </c>
      <c r="BE107" s="58" t="str">
        <f>тенге!$L$18</f>
        <v>-</v>
      </c>
      <c r="BG107" s="61" t="str">
        <f>Евро!$K$18</f>
        <v>15.04.2023</v>
      </c>
      <c r="BH107" s="58" t="str">
        <f>'динар (крос-курс $)'!$L$18</f>
        <v/>
      </c>
      <c r="BJ107" s="61" t="str">
        <f>Евро!$K$18</f>
        <v>15.04.2023</v>
      </c>
      <c r="BK107" s="58" t="str">
        <f>'динар (крос-курс €)'!$L$18</f>
        <v/>
      </c>
    </row>
    <row r="108" spans="1:63" x14ac:dyDescent="0.25">
      <c r="A108" s="61" t="str">
        <f>Доллар!$K$19</f>
        <v>16.04.2023</v>
      </c>
      <c r="B108" s="58" t="str">
        <f>Доллар!$L$19</f>
        <v>-</v>
      </c>
      <c r="D108" s="61" t="str">
        <f>Евро!$K$19</f>
        <v>16.04.2023</v>
      </c>
      <c r="E108" s="58" t="str">
        <f>Евро!$L$19</f>
        <v>-</v>
      </c>
      <c r="G108" s="61" t="str">
        <f>'Золото (ЦБ)'!$K$19</f>
        <v>16.04.2023</v>
      </c>
      <c r="H108" s="58" t="str">
        <f>'Золото (ЦБ)'!$L$19</f>
        <v/>
      </c>
      <c r="J108" s="61" t="str">
        <f>'Серебро (ЦБ)'!$K$19</f>
        <v>16.04.2023</v>
      </c>
      <c r="K108" s="58" t="str">
        <f>'Серебро (ЦБ)'!$L$19</f>
        <v/>
      </c>
      <c r="M108" s="61" t="str">
        <f>'Платина (ЦБ)'!$K$19</f>
        <v>16.04.2023</v>
      </c>
      <c r="N108" s="58" t="str">
        <f>'Платина (ЦБ)'!$L$19</f>
        <v/>
      </c>
      <c r="P108" s="61" t="str">
        <f>'Палладий (ЦБ)'!$K$19</f>
        <v>16.04.2023</v>
      </c>
      <c r="Q108" s="58" t="str">
        <f>'Палладий (ЦБ)'!$L$19</f>
        <v/>
      </c>
      <c r="S108" s="61" t="str">
        <f>'Золото (KITCO-LME)'!$K$19</f>
        <v>16.04.2023</v>
      </c>
      <c r="T108" s="58" t="str">
        <f>'Золото (KITCO-LME)'!$L$19</f>
        <v/>
      </c>
      <c r="V108" s="61" t="str">
        <f>'Серебро (KITCO-LME)'!$K$19</f>
        <v>16.04.2023</v>
      </c>
      <c r="W108" s="58" t="str">
        <f>'Серебро (KITCO-LME)'!$L$19</f>
        <v/>
      </c>
      <c r="Y108" s="61" t="str">
        <f>'Алюминий (LME)'!$K$19</f>
        <v>16.04.2023</v>
      </c>
      <c r="Z108" s="58" t="str">
        <f>'Алюминий (LME)'!$L$19</f>
        <v/>
      </c>
      <c r="AB108" s="61" t="str">
        <f>'Никель (LME)'!$K$19</f>
        <v>16.04.2023</v>
      </c>
      <c r="AC108" s="58" t="str">
        <f>'Никель (LME)'!$L$19</f>
        <v/>
      </c>
      <c r="AE108" s="61" t="str">
        <f>'Свинец (LME)'!$K$19</f>
        <v>16.04.2023</v>
      </c>
      <c r="AF108" s="58" t="str">
        <f>'Свинец (LME)'!$L$19</f>
        <v/>
      </c>
      <c r="AH108" s="61" t="str">
        <f>'Медь (LME)'!$K$19</f>
        <v>16.04.2023</v>
      </c>
      <c r="AI108" s="58" t="str">
        <f>'Медь (LME)'!$L$19</f>
        <v/>
      </c>
      <c r="AK108" s="61" t="str">
        <f>'Цинк (LME)'!$K$19</f>
        <v>16.04.2023</v>
      </c>
      <c r="AL108" s="58" t="str">
        <f>'Цинк (LME)'!$L$19</f>
        <v/>
      </c>
      <c r="AO108" s="61" t="str">
        <f>Евро!$K$19</f>
        <v>16.04.2023</v>
      </c>
      <c r="AP108" s="58" t="str">
        <f>фунт!$L$19</f>
        <v>-</v>
      </c>
      <c r="AR108" s="61" t="str">
        <f>Евро!$K$19</f>
        <v>16.04.2023</v>
      </c>
      <c r="AS108" s="58" t="str">
        <f>'иена, ¥'!$L$19</f>
        <v>-</v>
      </c>
      <c r="AU108" s="61" t="str">
        <f>Евро!$K$19</f>
        <v>16.04.2023</v>
      </c>
      <c r="AV108" s="58" t="str">
        <f>'австр долл.'!$L$19</f>
        <v>-</v>
      </c>
      <c r="AX108" s="61" t="str">
        <f>Евро!$K$19</f>
        <v>16.04.2023</v>
      </c>
      <c r="AY108" s="58" t="str">
        <f>шв.фр.!$L$19</f>
        <v>-</v>
      </c>
      <c r="BA108" s="61" t="str">
        <f>Евро!$K$19</f>
        <v>16.04.2023</v>
      </c>
      <c r="BB108" s="58" t="str">
        <f>юань!$L$19</f>
        <v>-</v>
      </c>
      <c r="BD108" s="61" t="str">
        <f>Евро!$K$19</f>
        <v>16.04.2023</v>
      </c>
      <c r="BE108" s="58" t="str">
        <f>тенге!$L$19</f>
        <v>-</v>
      </c>
      <c r="BG108" s="61" t="str">
        <f>Евро!$K$19</f>
        <v>16.04.2023</v>
      </c>
      <c r="BH108" s="58" t="str">
        <f>'динар (крос-курс $)'!$L$19</f>
        <v/>
      </c>
      <c r="BJ108" s="61" t="str">
        <f>Евро!$K$19</f>
        <v>16.04.2023</v>
      </c>
      <c r="BK108" s="58" t="str">
        <f>'динар (крос-курс €)'!$L$19</f>
        <v/>
      </c>
    </row>
    <row r="109" spans="1:63" x14ac:dyDescent="0.25">
      <c r="A109" s="61" t="str">
        <f>Доллар!$K$20</f>
        <v>17.04.2023</v>
      </c>
      <c r="B109" s="58" t="str">
        <f>Доллар!$L$20</f>
        <v>-</v>
      </c>
      <c r="D109" s="61" t="str">
        <f>Евро!$K$20</f>
        <v>17.04.2023</v>
      </c>
      <c r="E109" s="58" t="str">
        <f>Евро!$L$20</f>
        <v>-</v>
      </c>
      <c r="G109" s="61" t="str">
        <f>'Золото (ЦБ)'!$K$20</f>
        <v>17.04.2023</v>
      </c>
      <c r="H109" s="58" t="str">
        <f>'Золото (ЦБ)'!$L$20</f>
        <v/>
      </c>
      <c r="J109" s="61" t="str">
        <f>'Серебро (ЦБ)'!$K$20</f>
        <v>17.04.2023</v>
      </c>
      <c r="K109" s="58" t="str">
        <f>'Серебро (ЦБ)'!$L$20</f>
        <v/>
      </c>
      <c r="M109" s="61" t="str">
        <f>'Платина (ЦБ)'!$K$20</f>
        <v>17.04.2023</v>
      </c>
      <c r="N109" s="58" t="str">
        <f>'Платина (ЦБ)'!$L$20</f>
        <v/>
      </c>
      <c r="P109" s="61" t="str">
        <f>'Палладий (ЦБ)'!$K$20</f>
        <v>17.04.2023</v>
      </c>
      <c r="Q109" s="58" t="str">
        <f>'Палладий (ЦБ)'!$L$20</f>
        <v/>
      </c>
      <c r="S109" s="61" t="str">
        <f>'Золото (KITCO-LME)'!$K$20</f>
        <v>17.04.2023</v>
      </c>
      <c r="T109" s="58" t="str">
        <f>'Золото (KITCO-LME)'!$L$20</f>
        <v/>
      </c>
      <c r="V109" s="61" t="str">
        <f>'Серебро (KITCO-LME)'!$K$20</f>
        <v>17.04.2023</v>
      </c>
      <c r="W109" s="58" t="str">
        <f>'Серебро (KITCO-LME)'!$L$20</f>
        <v/>
      </c>
      <c r="Y109" s="61" t="str">
        <f>'Алюминий (LME)'!$K$20</f>
        <v>17.04.2023</v>
      </c>
      <c r="Z109" s="58" t="str">
        <f>'Алюминий (LME)'!$L$20</f>
        <v/>
      </c>
      <c r="AB109" s="61" t="str">
        <f>'Никель (LME)'!$K$20</f>
        <v>17.04.2023</v>
      </c>
      <c r="AC109" s="58" t="str">
        <f>'Никель (LME)'!$L$20</f>
        <v/>
      </c>
      <c r="AE109" s="61" t="str">
        <f>'Свинец (LME)'!$K$20</f>
        <v>17.04.2023</v>
      </c>
      <c r="AF109" s="58" t="str">
        <f>'Свинец (LME)'!$L$20</f>
        <v/>
      </c>
      <c r="AH109" s="61" t="str">
        <f>'Медь (LME)'!$K$20</f>
        <v>17.04.2023</v>
      </c>
      <c r="AI109" s="58" t="str">
        <f>'Медь (LME)'!$L$20</f>
        <v/>
      </c>
      <c r="AK109" s="61" t="str">
        <f>'Цинк (LME)'!$K$20</f>
        <v>17.04.2023</v>
      </c>
      <c r="AL109" s="58" t="str">
        <f>'Цинк (LME)'!$L$20</f>
        <v/>
      </c>
      <c r="AO109" s="61" t="str">
        <f>Евро!$K$20</f>
        <v>17.04.2023</v>
      </c>
      <c r="AP109" s="58" t="str">
        <f>фунт!$L$20</f>
        <v>-</v>
      </c>
      <c r="AR109" s="61" t="str">
        <f>Евро!$K$20</f>
        <v>17.04.2023</v>
      </c>
      <c r="AS109" s="58" t="str">
        <f>'иена, ¥'!$L$20</f>
        <v>-</v>
      </c>
      <c r="AU109" s="61" t="str">
        <f>Евро!$K$20</f>
        <v>17.04.2023</v>
      </c>
      <c r="AV109" s="58" t="str">
        <f>'австр долл.'!$L$20</f>
        <v>-</v>
      </c>
      <c r="AX109" s="61" t="str">
        <f>Евро!$K$20</f>
        <v>17.04.2023</v>
      </c>
      <c r="AY109" s="58" t="str">
        <f>шв.фр.!$L$20</f>
        <v>-</v>
      </c>
      <c r="BA109" s="61" t="str">
        <f>Евро!$K$20</f>
        <v>17.04.2023</v>
      </c>
      <c r="BB109" s="58" t="str">
        <f>юань!$L$20</f>
        <v>-</v>
      </c>
      <c r="BD109" s="61" t="str">
        <f>Евро!$K$20</f>
        <v>17.04.2023</v>
      </c>
      <c r="BE109" s="58" t="str">
        <f>тенге!$L$20</f>
        <v>-</v>
      </c>
      <c r="BG109" s="61" t="str">
        <f>Евро!$K$20</f>
        <v>17.04.2023</v>
      </c>
      <c r="BH109" s="58" t="str">
        <f>'динар (крос-курс $)'!$L$20</f>
        <v/>
      </c>
      <c r="BJ109" s="61" t="str">
        <f>Евро!$K$20</f>
        <v>17.04.2023</v>
      </c>
      <c r="BK109" s="58" t="str">
        <f>'динар (крос-курс €)'!$L$20</f>
        <v/>
      </c>
    </row>
    <row r="110" spans="1:63" x14ac:dyDescent="0.25">
      <c r="A110" s="61" t="str">
        <f>Доллар!$K$21</f>
        <v>18.04.2023</v>
      </c>
      <c r="B110" s="58" t="str">
        <f>Доллар!$L$21</f>
        <v>-</v>
      </c>
      <c r="D110" s="61" t="str">
        <f>Евро!$K$21</f>
        <v>18.04.2023</v>
      </c>
      <c r="E110" s="58" t="str">
        <f>Евро!$L$21</f>
        <v>-</v>
      </c>
      <c r="G110" s="61" t="str">
        <f>'Золото (ЦБ)'!$K$21</f>
        <v>18.04.2023</v>
      </c>
      <c r="H110" s="58" t="str">
        <f>'Золото (ЦБ)'!$L$21</f>
        <v/>
      </c>
      <c r="J110" s="61" t="str">
        <f>'Серебро (ЦБ)'!$K$21</f>
        <v>18.04.2023</v>
      </c>
      <c r="K110" s="58" t="str">
        <f>'Серебро (ЦБ)'!$L$21</f>
        <v/>
      </c>
      <c r="M110" s="61" t="str">
        <f>'Платина (ЦБ)'!$K$21</f>
        <v>18.04.2023</v>
      </c>
      <c r="N110" s="58" t="str">
        <f>'Платина (ЦБ)'!$L$21</f>
        <v/>
      </c>
      <c r="P110" s="61" t="str">
        <f>'Палладий (ЦБ)'!$K$21</f>
        <v>18.04.2023</v>
      </c>
      <c r="Q110" s="58" t="str">
        <f>'Палладий (ЦБ)'!$L$21</f>
        <v/>
      </c>
      <c r="S110" s="61" t="str">
        <f>'Золото (KITCO-LME)'!$K$21</f>
        <v>18.04.2023</v>
      </c>
      <c r="T110" s="58" t="str">
        <f>'Золото (KITCO-LME)'!$L$21</f>
        <v/>
      </c>
      <c r="V110" s="61" t="str">
        <f>'Серебро (KITCO-LME)'!$K$21</f>
        <v>18.04.2023</v>
      </c>
      <c r="W110" s="58" t="str">
        <f>'Серебро (KITCO-LME)'!$L$21</f>
        <v/>
      </c>
      <c r="Y110" s="61" t="str">
        <f>'Алюминий (LME)'!$K$21</f>
        <v>18.04.2023</v>
      </c>
      <c r="Z110" s="58" t="str">
        <f>'Алюминий (LME)'!$L$21</f>
        <v/>
      </c>
      <c r="AB110" s="61" t="str">
        <f>'Никель (LME)'!$K$21</f>
        <v>18.04.2023</v>
      </c>
      <c r="AC110" s="58" t="str">
        <f>'Никель (LME)'!$L$21</f>
        <v/>
      </c>
      <c r="AE110" s="61" t="str">
        <f>'Свинец (LME)'!$K$21</f>
        <v>18.04.2023</v>
      </c>
      <c r="AF110" s="58" t="str">
        <f>'Свинец (LME)'!$L$21</f>
        <v/>
      </c>
      <c r="AH110" s="61" t="str">
        <f>'Медь (LME)'!$K$21</f>
        <v>18.04.2023</v>
      </c>
      <c r="AI110" s="58" t="str">
        <f>'Медь (LME)'!$L$21</f>
        <v/>
      </c>
      <c r="AK110" s="61" t="str">
        <f>'Цинк (LME)'!$K$21</f>
        <v>18.04.2023</v>
      </c>
      <c r="AL110" s="58" t="str">
        <f>'Цинк (LME)'!$L$21</f>
        <v/>
      </c>
      <c r="AO110" s="61" t="str">
        <f>Евро!$K$21</f>
        <v>18.04.2023</v>
      </c>
      <c r="AP110" s="58" t="str">
        <f>фунт!$L$21</f>
        <v>-</v>
      </c>
      <c r="AR110" s="61" t="str">
        <f>Евро!$K$21</f>
        <v>18.04.2023</v>
      </c>
      <c r="AS110" s="58" t="str">
        <f>'иена, ¥'!$L$21</f>
        <v>-</v>
      </c>
      <c r="AU110" s="61" t="str">
        <f>Евро!$K$21</f>
        <v>18.04.2023</v>
      </c>
      <c r="AV110" s="58" t="str">
        <f>'австр долл.'!$L$21</f>
        <v>-</v>
      </c>
      <c r="AX110" s="61" t="str">
        <f>Евро!$K$21</f>
        <v>18.04.2023</v>
      </c>
      <c r="AY110" s="58" t="str">
        <f>шв.фр.!$L$21</f>
        <v>-</v>
      </c>
      <c r="BA110" s="61" t="str">
        <f>Евро!$K$21</f>
        <v>18.04.2023</v>
      </c>
      <c r="BB110" s="58" t="str">
        <f>юань!$L$21</f>
        <v>-</v>
      </c>
      <c r="BD110" s="61" t="str">
        <f>Евро!$K$21</f>
        <v>18.04.2023</v>
      </c>
      <c r="BE110" s="58" t="str">
        <f>тенге!$L$21</f>
        <v>-</v>
      </c>
      <c r="BG110" s="61" t="str">
        <f>Евро!$K$21</f>
        <v>18.04.2023</v>
      </c>
      <c r="BH110" s="58" t="str">
        <f>'динар (крос-курс $)'!$L$21</f>
        <v/>
      </c>
      <c r="BJ110" s="61" t="str">
        <f>Евро!$K$21</f>
        <v>18.04.2023</v>
      </c>
      <c r="BK110" s="58" t="str">
        <f>'динар (крос-курс €)'!$L$21</f>
        <v/>
      </c>
    </row>
    <row r="111" spans="1:63" x14ac:dyDescent="0.25">
      <c r="A111" s="61" t="str">
        <f>Доллар!$K$22</f>
        <v>19.04.2023</v>
      </c>
      <c r="B111" s="58" t="str">
        <f>Доллар!$L$22</f>
        <v>-</v>
      </c>
      <c r="D111" s="61" t="str">
        <f>Евро!$K$22</f>
        <v>19.04.2023</v>
      </c>
      <c r="E111" s="58" t="str">
        <f>Евро!$L$22</f>
        <v>-</v>
      </c>
      <c r="G111" s="61" t="str">
        <f>'Золото (ЦБ)'!$K$22</f>
        <v>19.04.2023</v>
      </c>
      <c r="H111" s="58" t="str">
        <f>'Золото (ЦБ)'!$L$22</f>
        <v/>
      </c>
      <c r="J111" s="61" t="str">
        <f>'Серебро (ЦБ)'!$K$22</f>
        <v>19.04.2023</v>
      </c>
      <c r="K111" s="58" t="str">
        <f>'Серебро (ЦБ)'!$L$22</f>
        <v/>
      </c>
      <c r="M111" s="61" t="str">
        <f>'Платина (ЦБ)'!$K$22</f>
        <v>19.04.2023</v>
      </c>
      <c r="N111" s="58" t="str">
        <f>'Платина (ЦБ)'!$L$22</f>
        <v/>
      </c>
      <c r="P111" s="61" t="str">
        <f>'Палладий (ЦБ)'!$K$22</f>
        <v>19.04.2023</v>
      </c>
      <c r="Q111" s="58" t="str">
        <f>'Палладий (ЦБ)'!$L$22</f>
        <v/>
      </c>
      <c r="S111" s="61" t="str">
        <f>'Золото (KITCO-LME)'!$K$22</f>
        <v>19.04.2023</v>
      </c>
      <c r="T111" s="58" t="str">
        <f>'Золото (KITCO-LME)'!$L$22</f>
        <v/>
      </c>
      <c r="V111" s="61" t="str">
        <f>'Серебро (KITCO-LME)'!$K$22</f>
        <v>19.04.2023</v>
      </c>
      <c r="W111" s="58" t="str">
        <f>'Серебро (KITCO-LME)'!$L$22</f>
        <v/>
      </c>
      <c r="Y111" s="61" t="str">
        <f>'Алюминий (LME)'!$K$22</f>
        <v>19.04.2023</v>
      </c>
      <c r="Z111" s="58" t="str">
        <f>'Алюминий (LME)'!$L$22</f>
        <v/>
      </c>
      <c r="AB111" s="61" t="str">
        <f>'Никель (LME)'!$K$22</f>
        <v>19.04.2023</v>
      </c>
      <c r="AC111" s="58" t="str">
        <f>'Никель (LME)'!$L$22</f>
        <v/>
      </c>
      <c r="AE111" s="61" t="str">
        <f>'Свинец (LME)'!$K$22</f>
        <v>19.04.2023</v>
      </c>
      <c r="AF111" s="58" t="str">
        <f>'Свинец (LME)'!$L$22</f>
        <v/>
      </c>
      <c r="AH111" s="61" t="str">
        <f>'Медь (LME)'!$K$22</f>
        <v>19.04.2023</v>
      </c>
      <c r="AI111" s="58" t="str">
        <f>'Медь (LME)'!$L$22</f>
        <v/>
      </c>
      <c r="AK111" s="61" t="str">
        <f>'Цинк (LME)'!$K$22</f>
        <v>19.04.2023</v>
      </c>
      <c r="AL111" s="58" t="str">
        <f>'Цинк (LME)'!$L$22</f>
        <v/>
      </c>
      <c r="AO111" s="61" t="str">
        <f>Евро!$K$22</f>
        <v>19.04.2023</v>
      </c>
      <c r="AP111" s="58" t="str">
        <f>фунт!$L$22</f>
        <v>-</v>
      </c>
      <c r="AR111" s="61" t="str">
        <f>Евро!$K$22</f>
        <v>19.04.2023</v>
      </c>
      <c r="AS111" s="58" t="str">
        <f>'иена, ¥'!$L$22</f>
        <v>-</v>
      </c>
      <c r="AU111" s="61" t="str">
        <f>Евро!$K$22</f>
        <v>19.04.2023</v>
      </c>
      <c r="AV111" s="58" t="str">
        <f>'австр долл.'!$L$22</f>
        <v>-</v>
      </c>
      <c r="AX111" s="61" t="str">
        <f>Евро!$K$22</f>
        <v>19.04.2023</v>
      </c>
      <c r="AY111" s="58" t="str">
        <f>шв.фр.!$L$22</f>
        <v>-</v>
      </c>
      <c r="BA111" s="61" t="str">
        <f>Евро!$K$22</f>
        <v>19.04.2023</v>
      </c>
      <c r="BB111" s="58" t="str">
        <f>юань!$L$22</f>
        <v>-</v>
      </c>
      <c r="BD111" s="61" t="str">
        <f>Евро!$K$22</f>
        <v>19.04.2023</v>
      </c>
      <c r="BE111" s="58" t="str">
        <f>тенге!$L$22</f>
        <v>-</v>
      </c>
      <c r="BG111" s="61" t="str">
        <f>Евро!$K$22</f>
        <v>19.04.2023</v>
      </c>
      <c r="BH111" s="58" t="str">
        <f>'динар (крос-курс $)'!$L$22</f>
        <v/>
      </c>
      <c r="BJ111" s="61" t="str">
        <f>Евро!$K$22</f>
        <v>19.04.2023</v>
      </c>
      <c r="BK111" s="58" t="str">
        <f>'динар (крос-курс €)'!$L$22</f>
        <v/>
      </c>
    </row>
    <row r="112" spans="1:63" x14ac:dyDescent="0.25">
      <c r="A112" s="61" t="str">
        <f>Доллар!$K$23</f>
        <v>20.04.2023</v>
      </c>
      <c r="B112" s="58" t="str">
        <f>Доллар!$L$23</f>
        <v>-</v>
      </c>
      <c r="D112" s="61" t="str">
        <f>Евро!$K$23</f>
        <v>20.04.2023</v>
      </c>
      <c r="E112" s="58" t="str">
        <f>Евро!$L$23</f>
        <v>-</v>
      </c>
      <c r="G112" s="61" t="str">
        <f>'Золото (ЦБ)'!$K$23</f>
        <v>20.04.2023</v>
      </c>
      <c r="H112" s="58" t="str">
        <f>'Золото (ЦБ)'!$L$23</f>
        <v/>
      </c>
      <c r="J112" s="61" t="str">
        <f>'Серебро (ЦБ)'!$K$23</f>
        <v>20.04.2023</v>
      </c>
      <c r="K112" s="58" t="str">
        <f>'Серебро (ЦБ)'!$L$23</f>
        <v/>
      </c>
      <c r="M112" s="61" t="str">
        <f>'Платина (ЦБ)'!$K$23</f>
        <v>20.04.2023</v>
      </c>
      <c r="N112" s="58" t="str">
        <f>'Платина (ЦБ)'!$L$23</f>
        <v/>
      </c>
      <c r="P112" s="61" t="str">
        <f>'Палладий (ЦБ)'!$K$23</f>
        <v>20.04.2023</v>
      </c>
      <c r="Q112" s="58" t="str">
        <f>'Палладий (ЦБ)'!$L$23</f>
        <v/>
      </c>
      <c r="S112" s="61" t="str">
        <f>'Золото (KITCO-LME)'!$K$23</f>
        <v>20.04.2023</v>
      </c>
      <c r="T112" s="58" t="str">
        <f>'Золото (KITCO-LME)'!$L$23</f>
        <v/>
      </c>
      <c r="V112" s="61" t="str">
        <f>'Серебро (KITCO-LME)'!$K$23</f>
        <v>20.04.2023</v>
      </c>
      <c r="W112" s="58" t="str">
        <f>'Серебро (KITCO-LME)'!$L$23</f>
        <v/>
      </c>
      <c r="Y112" s="61" t="str">
        <f>'Алюминий (LME)'!$K$23</f>
        <v>20.04.2023</v>
      </c>
      <c r="Z112" s="58" t="str">
        <f>'Алюминий (LME)'!$L$23</f>
        <v/>
      </c>
      <c r="AB112" s="61" t="str">
        <f>'Никель (LME)'!$K$23</f>
        <v>20.04.2023</v>
      </c>
      <c r="AC112" s="58" t="str">
        <f>'Никель (LME)'!$L$23</f>
        <v/>
      </c>
      <c r="AE112" s="61" t="str">
        <f>'Свинец (LME)'!$K$23</f>
        <v>20.04.2023</v>
      </c>
      <c r="AF112" s="58" t="str">
        <f>'Свинец (LME)'!$L$23</f>
        <v/>
      </c>
      <c r="AH112" s="61" t="str">
        <f>'Медь (LME)'!$K$23</f>
        <v>20.04.2023</v>
      </c>
      <c r="AI112" s="58" t="str">
        <f>'Медь (LME)'!$L$23</f>
        <v/>
      </c>
      <c r="AK112" s="61" t="str">
        <f>'Цинк (LME)'!$K$23</f>
        <v>20.04.2023</v>
      </c>
      <c r="AL112" s="58" t="str">
        <f>'Цинк (LME)'!$L$23</f>
        <v/>
      </c>
      <c r="AO112" s="61" t="str">
        <f>Евро!$K$23</f>
        <v>20.04.2023</v>
      </c>
      <c r="AP112" s="58" t="str">
        <f>фунт!$L$23</f>
        <v>-</v>
      </c>
      <c r="AR112" s="61" t="str">
        <f>Евро!$K$23</f>
        <v>20.04.2023</v>
      </c>
      <c r="AS112" s="58" t="str">
        <f>'иена, ¥'!$L$23</f>
        <v>-</v>
      </c>
      <c r="AU112" s="61" t="str">
        <f>Евро!$K$23</f>
        <v>20.04.2023</v>
      </c>
      <c r="AV112" s="58" t="str">
        <f>'австр долл.'!$L$23</f>
        <v>-</v>
      </c>
      <c r="AX112" s="61" t="str">
        <f>Евро!$K$23</f>
        <v>20.04.2023</v>
      </c>
      <c r="AY112" s="58" t="str">
        <f>шв.фр.!$L$23</f>
        <v>-</v>
      </c>
      <c r="BA112" s="61" t="str">
        <f>Евро!$K$23</f>
        <v>20.04.2023</v>
      </c>
      <c r="BB112" s="58" t="str">
        <f>юань!$L$23</f>
        <v>-</v>
      </c>
      <c r="BD112" s="61" t="str">
        <f>Евро!$K$23</f>
        <v>20.04.2023</v>
      </c>
      <c r="BE112" s="58" t="str">
        <f>тенге!$L$23</f>
        <v>-</v>
      </c>
      <c r="BG112" s="61" t="str">
        <f>Евро!$K$23</f>
        <v>20.04.2023</v>
      </c>
      <c r="BH112" s="58" t="str">
        <f>'динар (крос-курс $)'!$L$23</f>
        <v/>
      </c>
      <c r="BJ112" s="61" t="str">
        <f>Евро!$K$23</f>
        <v>20.04.2023</v>
      </c>
      <c r="BK112" s="58" t="str">
        <f>'динар (крос-курс €)'!$L$23</f>
        <v/>
      </c>
    </row>
    <row r="113" spans="1:63" x14ac:dyDescent="0.25">
      <c r="A113" s="61" t="str">
        <f>Доллар!$K$24</f>
        <v>21.04.2023</v>
      </c>
      <c r="B113" s="58" t="str">
        <f>Доллар!$L$24</f>
        <v>-</v>
      </c>
      <c r="D113" s="61" t="str">
        <f>Евро!$K$24</f>
        <v>21.04.2023</v>
      </c>
      <c r="E113" s="58" t="str">
        <f>Евро!$L$24</f>
        <v>-</v>
      </c>
      <c r="G113" s="61" t="str">
        <f>'Золото (ЦБ)'!$K$24</f>
        <v>21.04.2023</v>
      </c>
      <c r="H113" s="58" t="str">
        <f>'Золото (ЦБ)'!$L$24</f>
        <v/>
      </c>
      <c r="J113" s="61" t="str">
        <f>'Серебро (ЦБ)'!$K$24</f>
        <v>21.04.2023</v>
      </c>
      <c r="K113" s="58" t="str">
        <f>'Серебро (ЦБ)'!$L$24</f>
        <v/>
      </c>
      <c r="M113" s="61" t="str">
        <f>'Платина (ЦБ)'!$K$24</f>
        <v>21.04.2023</v>
      </c>
      <c r="N113" s="58" t="str">
        <f>'Платина (ЦБ)'!$L$24</f>
        <v/>
      </c>
      <c r="P113" s="61" t="str">
        <f>'Палладий (ЦБ)'!$K$24</f>
        <v>21.04.2023</v>
      </c>
      <c r="Q113" s="58" t="str">
        <f>'Палладий (ЦБ)'!$L$24</f>
        <v/>
      </c>
      <c r="S113" s="61" t="str">
        <f>'Золото (KITCO-LME)'!$K$24</f>
        <v>21.04.2023</v>
      </c>
      <c r="T113" s="58" t="str">
        <f>'Золото (KITCO-LME)'!$L$24</f>
        <v/>
      </c>
      <c r="V113" s="61" t="str">
        <f>'Серебро (KITCO-LME)'!$K$24</f>
        <v>21.04.2023</v>
      </c>
      <c r="W113" s="58" t="str">
        <f>'Серебро (KITCO-LME)'!$L$24</f>
        <v/>
      </c>
      <c r="Y113" s="61" t="str">
        <f>'Алюминий (LME)'!$K$24</f>
        <v>21.04.2023</v>
      </c>
      <c r="Z113" s="58" t="str">
        <f>'Алюминий (LME)'!$L$24</f>
        <v/>
      </c>
      <c r="AB113" s="61" t="str">
        <f>'Никель (LME)'!$K$24</f>
        <v>21.04.2023</v>
      </c>
      <c r="AC113" s="58" t="str">
        <f>'Никель (LME)'!$L$24</f>
        <v/>
      </c>
      <c r="AE113" s="61" t="str">
        <f>'Свинец (LME)'!$K$24</f>
        <v>21.04.2023</v>
      </c>
      <c r="AF113" s="58" t="str">
        <f>'Свинец (LME)'!$L$24</f>
        <v/>
      </c>
      <c r="AH113" s="61" t="str">
        <f>'Медь (LME)'!$K$24</f>
        <v>21.04.2023</v>
      </c>
      <c r="AI113" s="58" t="str">
        <f>'Медь (LME)'!$L$24</f>
        <v/>
      </c>
      <c r="AK113" s="61" t="str">
        <f>'Цинк (LME)'!$K$24</f>
        <v>21.04.2023</v>
      </c>
      <c r="AL113" s="58" t="str">
        <f>'Цинк (LME)'!$L$24</f>
        <v/>
      </c>
      <c r="AO113" s="61" t="str">
        <f>Евро!$K$24</f>
        <v>21.04.2023</v>
      </c>
      <c r="AP113" s="58" t="str">
        <f>фунт!$L$24</f>
        <v>-</v>
      </c>
      <c r="AR113" s="61" t="str">
        <f>Евро!$K$24</f>
        <v>21.04.2023</v>
      </c>
      <c r="AS113" s="58" t="str">
        <f>'иена, ¥'!$L$24</f>
        <v>-</v>
      </c>
      <c r="AU113" s="61" t="str">
        <f>Евро!$K$24</f>
        <v>21.04.2023</v>
      </c>
      <c r="AV113" s="58" t="str">
        <f>'австр долл.'!$L$24</f>
        <v>-</v>
      </c>
      <c r="AX113" s="61" t="str">
        <f>Евро!$K$24</f>
        <v>21.04.2023</v>
      </c>
      <c r="AY113" s="58" t="str">
        <f>шв.фр.!$L$24</f>
        <v>-</v>
      </c>
      <c r="BA113" s="61" t="str">
        <f>Евро!$K$24</f>
        <v>21.04.2023</v>
      </c>
      <c r="BB113" s="58" t="str">
        <f>юань!$L$24</f>
        <v>-</v>
      </c>
      <c r="BD113" s="61" t="str">
        <f>Евро!$K$24</f>
        <v>21.04.2023</v>
      </c>
      <c r="BE113" s="58" t="str">
        <f>тенге!$L$24</f>
        <v>-</v>
      </c>
      <c r="BG113" s="61" t="str">
        <f>Евро!$K$24</f>
        <v>21.04.2023</v>
      </c>
      <c r="BH113" s="58" t="str">
        <f>'динар (крос-курс $)'!$L$24</f>
        <v/>
      </c>
      <c r="BJ113" s="61" t="str">
        <f>Евро!$K$24</f>
        <v>21.04.2023</v>
      </c>
      <c r="BK113" s="58" t="str">
        <f>'динар (крос-курс €)'!$L$24</f>
        <v/>
      </c>
    </row>
    <row r="114" spans="1:63" x14ac:dyDescent="0.25">
      <c r="A114" s="61" t="str">
        <f>Доллар!$K$25</f>
        <v>22.04.2023</v>
      </c>
      <c r="B114" s="58" t="str">
        <f>Доллар!$L$25</f>
        <v>-</v>
      </c>
      <c r="D114" s="61" t="str">
        <f>Евро!$K$25</f>
        <v>22.04.2023</v>
      </c>
      <c r="E114" s="58" t="str">
        <f>Евро!$L$25</f>
        <v>-</v>
      </c>
      <c r="G114" s="61" t="str">
        <f>'Золото (ЦБ)'!$K$25</f>
        <v>22.04.2023</v>
      </c>
      <c r="H114" s="58" t="str">
        <f>'Золото (ЦБ)'!$L$25</f>
        <v/>
      </c>
      <c r="J114" s="61" t="str">
        <f>'Серебро (ЦБ)'!$K$25</f>
        <v>22.04.2023</v>
      </c>
      <c r="K114" s="58" t="str">
        <f>'Серебро (ЦБ)'!$L$25</f>
        <v/>
      </c>
      <c r="M114" s="61" t="str">
        <f>'Платина (ЦБ)'!$K$25</f>
        <v>22.04.2023</v>
      </c>
      <c r="N114" s="58" t="str">
        <f>'Платина (ЦБ)'!$L$25</f>
        <v/>
      </c>
      <c r="P114" s="61" t="str">
        <f>'Палладий (ЦБ)'!$K$25</f>
        <v>22.04.2023</v>
      </c>
      <c r="Q114" s="58" t="str">
        <f>'Палладий (ЦБ)'!$L$25</f>
        <v/>
      </c>
      <c r="S114" s="61" t="str">
        <f>'Золото (KITCO-LME)'!$K$25</f>
        <v>22.04.2023</v>
      </c>
      <c r="T114" s="58" t="str">
        <f>'Золото (KITCO-LME)'!$L$25</f>
        <v/>
      </c>
      <c r="V114" s="61" t="str">
        <f>'Серебро (KITCO-LME)'!$K$25</f>
        <v>22.04.2023</v>
      </c>
      <c r="W114" s="58" t="str">
        <f>'Серебро (KITCO-LME)'!$L$25</f>
        <v/>
      </c>
      <c r="Y114" s="61" t="str">
        <f>'Алюминий (LME)'!$K$25</f>
        <v>22.04.2023</v>
      </c>
      <c r="Z114" s="58" t="str">
        <f>'Алюминий (LME)'!$L$25</f>
        <v/>
      </c>
      <c r="AB114" s="61" t="str">
        <f>'Никель (LME)'!$K$25</f>
        <v>22.04.2023</v>
      </c>
      <c r="AC114" s="58" t="str">
        <f>'Никель (LME)'!$L$25</f>
        <v/>
      </c>
      <c r="AE114" s="61" t="str">
        <f>'Свинец (LME)'!$K$25</f>
        <v>22.04.2023</v>
      </c>
      <c r="AF114" s="58" t="str">
        <f>'Свинец (LME)'!$L$25</f>
        <v/>
      </c>
      <c r="AH114" s="61" t="str">
        <f>'Медь (LME)'!$K$25</f>
        <v>22.04.2023</v>
      </c>
      <c r="AI114" s="58" t="str">
        <f>'Медь (LME)'!$L$25</f>
        <v/>
      </c>
      <c r="AK114" s="61" t="str">
        <f>'Цинк (LME)'!$K$25</f>
        <v>22.04.2023</v>
      </c>
      <c r="AL114" s="58" t="str">
        <f>'Цинк (LME)'!$L$25</f>
        <v/>
      </c>
      <c r="AO114" s="61" t="str">
        <f>Евро!$K$25</f>
        <v>22.04.2023</v>
      </c>
      <c r="AP114" s="58" t="str">
        <f>фунт!$L$25</f>
        <v>-</v>
      </c>
      <c r="AR114" s="61" t="str">
        <f>Евро!$K$25</f>
        <v>22.04.2023</v>
      </c>
      <c r="AS114" s="58" t="str">
        <f>'иена, ¥'!$L$25</f>
        <v>-</v>
      </c>
      <c r="AU114" s="61" t="str">
        <f>Евро!$K$25</f>
        <v>22.04.2023</v>
      </c>
      <c r="AV114" s="58" t="str">
        <f>'австр долл.'!$L$25</f>
        <v>-</v>
      </c>
      <c r="AX114" s="61" t="str">
        <f>Евро!$K$25</f>
        <v>22.04.2023</v>
      </c>
      <c r="AY114" s="58" t="str">
        <f>шв.фр.!$L$25</f>
        <v>-</v>
      </c>
      <c r="BA114" s="61" t="str">
        <f>Евро!$K$25</f>
        <v>22.04.2023</v>
      </c>
      <c r="BB114" s="58" t="str">
        <f>юань!$L$25</f>
        <v>-</v>
      </c>
      <c r="BD114" s="61" t="str">
        <f>Евро!$K$25</f>
        <v>22.04.2023</v>
      </c>
      <c r="BE114" s="58" t="str">
        <f>тенге!$L$25</f>
        <v>-</v>
      </c>
      <c r="BG114" s="61" t="str">
        <f>Евро!$K$25</f>
        <v>22.04.2023</v>
      </c>
      <c r="BH114" s="58" t="str">
        <f>'динар (крос-курс $)'!$L$25</f>
        <v/>
      </c>
      <c r="BJ114" s="61" t="str">
        <f>Евро!$K$25</f>
        <v>22.04.2023</v>
      </c>
      <c r="BK114" s="58" t="str">
        <f>'динар (крос-курс €)'!$L$25</f>
        <v/>
      </c>
    </row>
    <row r="115" spans="1:63" x14ac:dyDescent="0.25">
      <c r="A115" s="61" t="str">
        <f>Доллар!$K$26</f>
        <v>23.04.2023</v>
      </c>
      <c r="B115" s="58" t="str">
        <f>Доллар!$L$26</f>
        <v>-</v>
      </c>
      <c r="D115" s="61" t="str">
        <f>Евро!$K$26</f>
        <v>23.04.2023</v>
      </c>
      <c r="E115" s="58" t="str">
        <f>Евро!$L$26</f>
        <v>-</v>
      </c>
      <c r="G115" s="61" t="str">
        <f>'Золото (ЦБ)'!$K$26</f>
        <v>23.04.2023</v>
      </c>
      <c r="H115" s="58" t="str">
        <f>'Золото (ЦБ)'!$L$26</f>
        <v/>
      </c>
      <c r="J115" s="61" t="str">
        <f>'Серебро (ЦБ)'!$K$26</f>
        <v>23.04.2023</v>
      </c>
      <c r="K115" s="58" t="str">
        <f>'Серебро (ЦБ)'!$L$26</f>
        <v/>
      </c>
      <c r="M115" s="61" t="str">
        <f>'Платина (ЦБ)'!$K$26</f>
        <v>23.04.2023</v>
      </c>
      <c r="N115" s="58" t="str">
        <f>'Платина (ЦБ)'!$L$26</f>
        <v/>
      </c>
      <c r="P115" s="61" t="str">
        <f>'Палладий (ЦБ)'!$K$26</f>
        <v>23.04.2023</v>
      </c>
      <c r="Q115" s="58" t="str">
        <f>'Палладий (ЦБ)'!$L$26</f>
        <v/>
      </c>
      <c r="S115" s="61" t="str">
        <f>'Золото (KITCO-LME)'!$K$26</f>
        <v>23.04.2023</v>
      </c>
      <c r="T115" s="58" t="str">
        <f>'Золото (KITCO-LME)'!$L$26</f>
        <v/>
      </c>
      <c r="V115" s="61" t="str">
        <f>'Серебро (KITCO-LME)'!$K$26</f>
        <v>23.04.2023</v>
      </c>
      <c r="W115" s="58" t="str">
        <f>'Серебро (KITCO-LME)'!$L$26</f>
        <v/>
      </c>
      <c r="Y115" s="61" t="str">
        <f>'Алюминий (LME)'!$K$26</f>
        <v>23.04.2023</v>
      </c>
      <c r="Z115" s="58" t="str">
        <f>'Алюминий (LME)'!$L$26</f>
        <v/>
      </c>
      <c r="AB115" s="61" t="str">
        <f>'Никель (LME)'!$K$26</f>
        <v>23.04.2023</v>
      </c>
      <c r="AC115" s="58" t="str">
        <f>'Никель (LME)'!$L$26</f>
        <v/>
      </c>
      <c r="AE115" s="61" t="str">
        <f>'Свинец (LME)'!$K$26</f>
        <v>23.04.2023</v>
      </c>
      <c r="AF115" s="58" t="str">
        <f>'Свинец (LME)'!$L$26</f>
        <v/>
      </c>
      <c r="AH115" s="61" t="str">
        <f>'Медь (LME)'!$K$26</f>
        <v>23.04.2023</v>
      </c>
      <c r="AI115" s="58" t="str">
        <f>'Медь (LME)'!$L$26</f>
        <v/>
      </c>
      <c r="AK115" s="61" t="str">
        <f>'Цинк (LME)'!$K$26</f>
        <v>23.04.2023</v>
      </c>
      <c r="AL115" s="58" t="str">
        <f>'Цинк (LME)'!$L$26</f>
        <v/>
      </c>
      <c r="AO115" s="61" t="str">
        <f>Евро!$K$26</f>
        <v>23.04.2023</v>
      </c>
      <c r="AP115" s="58" t="str">
        <f>фунт!$L$26</f>
        <v>-</v>
      </c>
      <c r="AR115" s="61" t="str">
        <f>Евро!$K$26</f>
        <v>23.04.2023</v>
      </c>
      <c r="AS115" s="58" t="str">
        <f>'иена, ¥'!$L$26</f>
        <v>-</v>
      </c>
      <c r="AU115" s="61" t="str">
        <f>Евро!$K$26</f>
        <v>23.04.2023</v>
      </c>
      <c r="AV115" s="58" t="str">
        <f>'австр долл.'!$L$26</f>
        <v>-</v>
      </c>
      <c r="AX115" s="61" t="str">
        <f>Евро!$K$26</f>
        <v>23.04.2023</v>
      </c>
      <c r="AY115" s="58" t="str">
        <f>шв.фр.!$L$26</f>
        <v>-</v>
      </c>
      <c r="BA115" s="61" t="str">
        <f>Евро!$K$26</f>
        <v>23.04.2023</v>
      </c>
      <c r="BB115" s="58" t="str">
        <f>юань!$L$26</f>
        <v>-</v>
      </c>
      <c r="BD115" s="61" t="str">
        <f>Евро!$K$26</f>
        <v>23.04.2023</v>
      </c>
      <c r="BE115" s="58" t="str">
        <f>тенге!$L$26</f>
        <v>-</v>
      </c>
      <c r="BG115" s="61" t="str">
        <f>Евро!$K$26</f>
        <v>23.04.2023</v>
      </c>
      <c r="BH115" s="58" t="str">
        <f>'динар (крос-курс $)'!$L$26</f>
        <v/>
      </c>
      <c r="BJ115" s="61" t="str">
        <f>Евро!$K$26</f>
        <v>23.04.2023</v>
      </c>
      <c r="BK115" s="58" t="str">
        <f>'динар (крос-курс €)'!$L$26</f>
        <v/>
      </c>
    </row>
    <row r="116" spans="1:63" x14ac:dyDescent="0.25">
      <c r="A116" s="61" t="str">
        <f>Доллар!$K$27</f>
        <v>24.04.2023</v>
      </c>
      <c r="B116" s="58" t="str">
        <f>Доллар!$L$27</f>
        <v>-</v>
      </c>
      <c r="D116" s="61" t="str">
        <f>Евро!$K$27</f>
        <v>24.04.2023</v>
      </c>
      <c r="E116" s="58" t="str">
        <f>Евро!$L$27</f>
        <v>-</v>
      </c>
      <c r="G116" s="61" t="str">
        <f>'Золото (ЦБ)'!$K$27</f>
        <v>24.04.2023</v>
      </c>
      <c r="H116" s="58" t="str">
        <f>'Золото (ЦБ)'!$L$27</f>
        <v/>
      </c>
      <c r="J116" s="61" t="str">
        <f>'Серебро (ЦБ)'!$K$27</f>
        <v>24.04.2023</v>
      </c>
      <c r="K116" s="58" t="str">
        <f>'Серебро (ЦБ)'!$L$27</f>
        <v/>
      </c>
      <c r="M116" s="61" t="str">
        <f>'Платина (ЦБ)'!$K$27</f>
        <v>24.04.2023</v>
      </c>
      <c r="N116" s="58" t="str">
        <f>'Платина (ЦБ)'!$L$27</f>
        <v/>
      </c>
      <c r="P116" s="61" t="str">
        <f>'Палладий (ЦБ)'!$K$27</f>
        <v>24.04.2023</v>
      </c>
      <c r="Q116" s="58" t="str">
        <f>'Палладий (ЦБ)'!$L$27</f>
        <v/>
      </c>
      <c r="S116" s="61" t="str">
        <f>'Золото (KITCO-LME)'!$K$27</f>
        <v>24.04.2023</v>
      </c>
      <c r="T116" s="58" t="str">
        <f>'Золото (KITCO-LME)'!$L$27</f>
        <v/>
      </c>
      <c r="V116" s="61" t="str">
        <f>'Серебро (KITCO-LME)'!$K$27</f>
        <v>24.04.2023</v>
      </c>
      <c r="W116" s="58" t="str">
        <f>'Серебро (KITCO-LME)'!$L$27</f>
        <v/>
      </c>
      <c r="Y116" s="61" t="str">
        <f>'Алюминий (LME)'!$K$27</f>
        <v>24.04.2023</v>
      </c>
      <c r="Z116" s="58" t="str">
        <f>'Алюминий (LME)'!$L$27</f>
        <v/>
      </c>
      <c r="AB116" s="61" t="str">
        <f>'Никель (LME)'!$K$27</f>
        <v>24.04.2023</v>
      </c>
      <c r="AC116" s="58" t="str">
        <f>'Никель (LME)'!$L$27</f>
        <v/>
      </c>
      <c r="AE116" s="61" t="str">
        <f>'Свинец (LME)'!$K$27</f>
        <v>24.04.2023</v>
      </c>
      <c r="AF116" s="58" t="str">
        <f>'Свинец (LME)'!$L$27</f>
        <v/>
      </c>
      <c r="AH116" s="61" t="str">
        <f>'Медь (LME)'!$K$27</f>
        <v>24.04.2023</v>
      </c>
      <c r="AI116" s="58" t="str">
        <f>'Медь (LME)'!$L$27</f>
        <v/>
      </c>
      <c r="AK116" s="61" t="str">
        <f>'Цинк (LME)'!$K$27</f>
        <v>24.04.2023</v>
      </c>
      <c r="AL116" s="58" t="str">
        <f>'Цинк (LME)'!$L$27</f>
        <v/>
      </c>
      <c r="AO116" s="61" t="str">
        <f>Евро!$K$27</f>
        <v>24.04.2023</v>
      </c>
      <c r="AP116" s="58" t="str">
        <f>фунт!$L$27</f>
        <v>-</v>
      </c>
      <c r="AR116" s="61" t="str">
        <f>Евро!$K$27</f>
        <v>24.04.2023</v>
      </c>
      <c r="AS116" s="58" t="str">
        <f>'иена, ¥'!$L$27</f>
        <v>-</v>
      </c>
      <c r="AU116" s="61" t="str">
        <f>Евро!$K$27</f>
        <v>24.04.2023</v>
      </c>
      <c r="AV116" s="58" t="str">
        <f>'австр долл.'!$L$27</f>
        <v>-</v>
      </c>
      <c r="AX116" s="61" t="str">
        <f>Евро!$K$27</f>
        <v>24.04.2023</v>
      </c>
      <c r="AY116" s="58" t="str">
        <f>шв.фр.!$L$27</f>
        <v>-</v>
      </c>
      <c r="BA116" s="61" t="str">
        <f>Евро!$K$27</f>
        <v>24.04.2023</v>
      </c>
      <c r="BB116" s="58" t="str">
        <f>юань!$L$27</f>
        <v>-</v>
      </c>
      <c r="BD116" s="61" t="str">
        <f>Евро!$K$27</f>
        <v>24.04.2023</v>
      </c>
      <c r="BE116" s="58" t="str">
        <f>тенге!$L$27</f>
        <v>-</v>
      </c>
      <c r="BG116" s="61" t="str">
        <f>Евро!$K$27</f>
        <v>24.04.2023</v>
      </c>
      <c r="BH116" s="58" t="str">
        <f>'динар (крос-курс $)'!$L$27</f>
        <v/>
      </c>
      <c r="BJ116" s="61" t="str">
        <f>Евро!$K$27</f>
        <v>24.04.2023</v>
      </c>
      <c r="BK116" s="58" t="str">
        <f>'динар (крос-курс €)'!$L$27</f>
        <v/>
      </c>
    </row>
    <row r="117" spans="1:63" x14ac:dyDescent="0.25">
      <c r="A117" s="61" t="str">
        <f>Доллар!$K$28</f>
        <v>25.04.2023</v>
      </c>
      <c r="B117" s="58" t="str">
        <f>Доллар!$L$28</f>
        <v>-</v>
      </c>
      <c r="D117" s="61" t="str">
        <f>Евро!$K$28</f>
        <v>25.04.2023</v>
      </c>
      <c r="E117" s="58" t="str">
        <f>Евро!$L$28</f>
        <v>-</v>
      </c>
      <c r="G117" s="61" t="str">
        <f>'Золото (ЦБ)'!$K$28</f>
        <v>25.04.2023</v>
      </c>
      <c r="H117" s="58" t="str">
        <f>'Золото (ЦБ)'!$L$28</f>
        <v/>
      </c>
      <c r="J117" s="61" t="str">
        <f>'Серебро (ЦБ)'!$K$28</f>
        <v>25.04.2023</v>
      </c>
      <c r="K117" s="58" t="str">
        <f>'Серебро (ЦБ)'!$L$28</f>
        <v/>
      </c>
      <c r="M117" s="61" t="str">
        <f>'Платина (ЦБ)'!$K$28</f>
        <v>25.04.2023</v>
      </c>
      <c r="N117" s="58" t="str">
        <f>'Платина (ЦБ)'!$L$28</f>
        <v/>
      </c>
      <c r="P117" s="61" t="str">
        <f>'Палладий (ЦБ)'!$K$28</f>
        <v>25.04.2023</v>
      </c>
      <c r="Q117" s="58" t="str">
        <f>'Палладий (ЦБ)'!$L$28</f>
        <v/>
      </c>
      <c r="S117" s="61" t="str">
        <f>'Золото (KITCO-LME)'!$K$28</f>
        <v>25.04.2023</v>
      </c>
      <c r="T117" s="58" t="str">
        <f>'Золото (KITCO-LME)'!$L$28</f>
        <v/>
      </c>
      <c r="V117" s="61" t="str">
        <f>'Серебро (KITCO-LME)'!$K$28</f>
        <v>25.04.2023</v>
      </c>
      <c r="W117" s="58" t="str">
        <f>'Серебро (KITCO-LME)'!$L$28</f>
        <v/>
      </c>
      <c r="Y117" s="61" t="str">
        <f>'Алюминий (LME)'!$K$28</f>
        <v>25.04.2023</v>
      </c>
      <c r="Z117" s="58" t="str">
        <f>'Алюминий (LME)'!$L$28</f>
        <v/>
      </c>
      <c r="AB117" s="61" t="str">
        <f>'Никель (LME)'!$K$28</f>
        <v>25.04.2023</v>
      </c>
      <c r="AC117" s="58" t="str">
        <f>'Никель (LME)'!$L$28</f>
        <v/>
      </c>
      <c r="AE117" s="61" t="str">
        <f>'Свинец (LME)'!$K$28</f>
        <v>25.04.2023</v>
      </c>
      <c r="AF117" s="58" t="str">
        <f>'Свинец (LME)'!$L$28</f>
        <v/>
      </c>
      <c r="AH117" s="61" t="str">
        <f>'Медь (LME)'!$K$28</f>
        <v>25.04.2023</v>
      </c>
      <c r="AI117" s="58" t="str">
        <f>'Медь (LME)'!$L$28</f>
        <v/>
      </c>
      <c r="AK117" s="61" t="str">
        <f>'Цинк (LME)'!$K$28</f>
        <v>25.04.2023</v>
      </c>
      <c r="AL117" s="58" t="str">
        <f>'Цинк (LME)'!$L$28</f>
        <v/>
      </c>
      <c r="AO117" s="61" t="str">
        <f>Евро!$K$28</f>
        <v>25.04.2023</v>
      </c>
      <c r="AP117" s="58" t="str">
        <f>фунт!$L$28</f>
        <v>-</v>
      </c>
      <c r="AR117" s="61" t="str">
        <f>Евро!$K$28</f>
        <v>25.04.2023</v>
      </c>
      <c r="AS117" s="58" t="str">
        <f>'иена, ¥'!$L$28</f>
        <v>-</v>
      </c>
      <c r="AU117" s="61" t="str">
        <f>Евро!$K$28</f>
        <v>25.04.2023</v>
      </c>
      <c r="AV117" s="58" t="str">
        <f>'австр долл.'!$L$28</f>
        <v>-</v>
      </c>
      <c r="AX117" s="61" t="str">
        <f>Евро!$K$28</f>
        <v>25.04.2023</v>
      </c>
      <c r="AY117" s="58" t="str">
        <f>шв.фр.!$L$28</f>
        <v>-</v>
      </c>
      <c r="BA117" s="61" t="str">
        <f>Евро!$K$28</f>
        <v>25.04.2023</v>
      </c>
      <c r="BB117" s="58" t="str">
        <f>юань!$L$28</f>
        <v>-</v>
      </c>
      <c r="BD117" s="61" t="str">
        <f>Евро!$K$28</f>
        <v>25.04.2023</v>
      </c>
      <c r="BE117" s="58" t="str">
        <f>тенге!$L$28</f>
        <v>-</v>
      </c>
      <c r="BG117" s="61" t="str">
        <f>Евро!$K$28</f>
        <v>25.04.2023</v>
      </c>
      <c r="BH117" s="58" t="str">
        <f>'динар (крос-курс $)'!$L$28</f>
        <v/>
      </c>
      <c r="BJ117" s="61" t="str">
        <f>Евро!$K$28</f>
        <v>25.04.2023</v>
      </c>
      <c r="BK117" s="58" t="str">
        <f>'динар (крос-курс €)'!$L$28</f>
        <v/>
      </c>
    </row>
    <row r="118" spans="1:63" x14ac:dyDescent="0.25">
      <c r="A118" s="61" t="str">
        <f>Доллар!$K$29</f>
        <v>26.04.2023</v>
      </c>
      <c r="B118" s="58" t="str">
        <f>Доллар!$L$29</f>
        <v>-</v>
      </c>
      <c r="D118" s="61" t="str">
        <f>Евро!$K$29</f>
        <v>26.04.2023</v>
      </c>
      <c r="E118" s="58" t="str">
        <f>Евро!$L$29</f>
        <v>-</v>
      </c>
      <c r="G118" s="61" t="str">
        <f>'Золото (ЦБ)'!$K$29</f>
        <v>26.04.2023</v>
      </c>
      <c r="H118" s="58" t="str">
        <f>'Золото (ЦБ)'!$L$29</f>
        <v/>
      </c>
      <c r="J118" s="61" t="str">
        <f>'Серебро (ЦБ)'!$K$29</f>
        <v>26.04.2023</v>
      </c>
      <c r="K118" s="58" t="str">
        <f>'Серебро (ЦБ)'!$L$29</f>
        <v/>
      </c>
      <c r="M118" s="61" t="str">
        <f>'Платина (ЦБ)'!$K$29</f>
        <v>26.04.2023</v>
      </c>
      <c r="N118" s="58" t="str">
        <f>'Платина (ЦБ)'!$L$29</f>
        <v/>
      </c>
      <c r="P118" s="61" t="str">
        <f>'Палладий (ЦБ)'!$K$29</f>
        <v>26.04.2023</v>
      </c>
      <c r="Q118" s="58" t="str">
        <f>'Палладий (ЦБ)'!$L$29</f>
        <v/>
      </c>
      <c r="S118" s="61" t="str">
        <f>'Золото (KITCO-LME)'!$K$29</f>
        <v>26.04.2023</v>
      </c>
      <c r="T118" s="58" t="str">
        <f>'Золото (KITCO-LME)'!$L$29</f>
        <v/>
      </c>
      <c r="V118" s="61" t="str">
        <f>'Серебро (KITCO-LME)'!$K$29</f>
        <v>26.04.2023</v>
      </c>
      <c r="W118" s="58" t="str">
        <f>'Серебро (KITCO-LME)'!$L$29</f>
        <v/>
      </c>
      <c r="Y118" s="61" t="str">
        <f>'Алюминий (LME)'!$K$29</f>
        <v>26.04.2023</v>
      </c>
      <c r="Z118" s="58" t="str">
        <f>'Алюминий (LME)'!$L$29</f>
        <v/>
      </c>
      <c r="AB118" s="61" t="str">
        <f>'Никель (LME)'!$K$29</f>
        <v>26.04.2023</v>
      </c>
      <c r="AC118" s="58" t="str">
        <f>'Никель (LME)'!$L$29</f>
        <v/>
      </c>
      <c r="AE118" s="61" t="str">
        <f>'Свинец (LME)'!$K$29</f>
        <v>26.04.2023</v>
      </c>
      <c r="AF118" s="58" t="str">
        <f>'Свинец (LME)'!$L$29</f>
        <v/>
      </c>
      <c r="AH118" s="61" t="str">
        <f>'Медь (LME)'!$K$29</f>
        <v>26.04.2023</v>
      </c>
      <c r="AI118" s="58" t="str">
        <f>'Медь (LME)'!$L$29</f>
        <v/>
      </c>
      <c r="AK118" s="61" t="str">
        <f>'Цинк (LME)'!$K$29</f>
        <v>26.04.2023</v>
      </c>
      <c r="AL118" s="58" t="str">
        <f>'Цинк (LME)'!$L$29</f>
        <v/>
      </c>
      <c r="AO118" s="61" t="str">
        <f>Евро!$K$29</f>
        <v>26.04.2023</v>
      </c>
      <c r="AP118" s="58" t="str">
        <f>фунт!$L$29</f>
        <v>-</v>
      </c>
      <c r="AR118" s="61" t="str">
        <f>Евро!$K$29</f>
        <v>26.04.2023</v>
      </c>
      <c r="AS118" s="58" t="str">
        <f>'иена, ¥'!$L$29</f>
        <v>-</v>
      </c>
      <c r="AU118" s="61" t="str">
        <f>Евро!$K$29</f>
        <v>26.04.2023</v>
      </c>
      <c r="AV118" s="58" t="str">
        <f>'австр долл.'!$L$29</f>
        <v>-</v>
      </c>
      <c r="AX118" s="61" t="str">
        <f>Евро!$K$29</f>
        <v>26.04.2023</v>
      </c>
      <c r="AY118" s="58" t="str">
        <f>шв.фр.!$L$29</f>
        <v>-</v>
      </c>
      <c r="BA118" s="61" t="str">
        <f>Евро!$K$29</f>
        <v>26.04.2023</v>
      </c>
      <c r="BB118" s="58" t="str">
        <f>юань!$L$29</f>
        <v>-</v>
      </c>
      <c r="BD118" s="61" t="str">
        <f>Евро!$K$29</f>
        <v>26.04.2023</v>
      </c>
      <c r="BE118" s="58" t="str">
        <f>тенге!$L$29</f>
        <v>-</v>
      </c>
      <c r="BG118" s="61" t="str">
        <f>Евро!$K$29</f>
        <v>26.04.2023</v>
      </c>
      <c r="BH118" s="58" t="str">
        <f>'динар (крос-курс $)'!$L$29</f>
        <v/>
      </c>
      <c r="BJ118" s="61" t="str">
        <f>Евро!$K$29</f>
        <v>26.04.2023</v>
      </c>
      <c r="BK118" s="58" t="str">
        <f>'динар (крос-курс €)'!$L$29</f>
        <v/>
      </c>
    </row>
    <row r="119" spans="1:63" x14ac:dyDescent="0.25">
      <c r="A119" s="61" t="str">
        <f>Доллар!$K$30</f>
        <v>27.04.2023</v>
      </c>
      <c r="B119" s="58" t="str">
        <f>Доллар!$L$30</f>
        <v>-</v>
      </c>
      <c r="D119" s="61" t="str">
        <f>Евро!$K$30</f>
        <v>27.04.2023</v>
      </c>
      <c r="E119" s="58" t="str">
        <f>Евро!$L$30</f>
        <v>-</v>
      </c>
      <c r="G119" s="61" t="str">
        <f>'Золото (ЦБ)'!$K$30</f>
        <v>27.04.2023</v>
      </c>
      <c r="H119" s="58" t="str">
        <f>'Золото (ЦБ)'!$L$30</f>
        <v/>
      </c>
      <c r="J119" s="61" t="str">
        <f>'Серебро (ЦБ)'!$K$30</f>
        <v>27.04.2023</v>
      </c>
      <c r="K119" s="58" t="str">
        <f>'Серебро (ЦБ)'!$L$30</f>
        <v/>
      </c>
      <c r="M119" s="61" t="str">
        <f>'Платина (ЦБ)'!$K$30</f>
        <v>27.04.2023</v>
      </c>
      <c r="N119" s="58" t="str">
        <f>'Платина (ЦБ)'!$L$30</f>
        <v/>
      </c>
      <c r="P119" s="61" t="str">
        <f>'Палладий (ЦБ)'!$K$30</f>
        <v>27.04.2023</v>
      </c>
      <c r="Q119" s="58" t="str">
        <f>'Палладий (ЦБ)'!$L$30</f>
        <v/>
      </c>
      <c r="S119" s="61" t="str">
        <f>'Золото (KITCO-LME)'!$K$30</f>
        <v>27.04.2023</v>
      </c>
      <c r="T119" s="58" t="str">
        <f>'Золото (KITCO-LME)'!$L$30</f>
        <v/>
      </c>
      <c r="V119" s="61" t="str">
        <f>'Серебро (KITCO-LME)'!$K$30</f>
        <v>27.04.2023</v>
      </c>
      <c r="W119" s="58" t="str">
        <f>'Серебро (KITCO-LME)'!$L$30</f>
        <v/>
      </c>
      <c r="Y119" s="61" t="str">
        <f>'Алюминий (LME)'!$K$30</f>
        <v>27.04.2023</v>
      </c>
      <c r="Z119" s="58" t="str">
        <f>'Алюминий (LME)'!$L$30</f>
        <v/>
      </c>
      <c r="AB119" s="61" t="str">
        <f>'Никель (LME)'!$K$30</f>
        <v>27.04.2023</v>
      </c>
      <c r="AC119" s="58" t="str">
        <f>'Никель (LME)'!$L$30</f>
        <v/>
      </c>
      <c r="AE119" s="61" t="str">
        <f>'Свинец (LME)'!$K$30</f>
        <v>27.04.2023</v>
      </c>
      <c r="AF119" s="58" t="str">
        <f>'Свинец (LME)'!$L$30</f>
        <v/>
      </c>
      <c r="AH119" s="61" t="str">
        <f>'Медь (LME)'!$K$30</f>
        <v>27.04.2023</v>
      </c>
      <c r="AI119" s="58" t="str">
        <f>'Медь (LME)'!$L$30</f>
        <v/>
      </c>
      <c r="AK119" s="61" t="str">
        <f>'Цинк (LME)'!$K$30</f>
        <v>27.04.2023</v>
      </c>
      <c r="AL119" s="58" t="str">
        <f>'Цинк (LME)'!$L$30</f>
        <v/>
      </c>
      <c r="AO119" s="61" t="str">
        <f>Евро!$K$30</f>
        <v>27.04.2023</v>
      </c>
      <c r="AP119" s="58" t="str">
        <f>фунт!$L$30</f>
        <v>-</v>
      </c>
      <c r="AR119" s="61" t="str">
        <f>Евро!$K$30</f>
        <v>27.04.2023</v>
      </c>
      <c r="AS119" s="58" t="str">
        <f>'иена, ¥'!$L$30</f>
        <v>-</v>
      </c>
      <c r="AU119" s="61" t="str">
        <f>Евро!$K$30</f>
        <v>27.04.2023</v>
      </c>
      <c r="AV119" s="58" t="str">
        <f>'австр долл.'!$L$30</f>
        <v>-</v>
      </c>
      <c r="AX119" s="61" t="str">
        <f>Евро!$K$30</f>
        <v>27.04.2023</v>
      </c>
      <c r="AY119" s="58" t="str">
        <f>шв.фр.!$L$30</f>
        <v>-</v>
      </c>
      <c r="BA119" s="61" t="str">
        <f>Евро!$K$30</f>
        <v>27.04.2023</v>
      </c>
      <c r="BB119" s="58" t="str">
        <f>юань!$L$30</f>
        <v>-</v>
      </c>
      <c r="BD119" s="61" t="str">
        <f>Евро!$K$30</f>
        <v>27.04.2023</v>
      </c>
      <c r="BE119" s="58" t="str">
        <f>тенге!$L$30</f>
        <v>-</v>
      </c>
      <c r="BG119" s="61" t="str">
        <f>Евро!$K$30</f>
        <v>27.04.2023</v>
      </c>
      <c r="BH119" s="58" t="str">
        <f>'динар (крос-курс $)'!$L$30</f>
        <v/>
      </c>
      <c r="BJ119" s="61" t="str">
        <f>Евро!$K$30</f>
        <v>27.04.2023</v>
      </c>
      <c r="BK119" s="58" t="str">
        <f>'динар (крос-курс €)'!$L$30</f>
        <v/>
      </c>
    </row>
    <row r="120" spans="1:63" x14ac:dyDescent="0.25">
      <c r="A120" s="61" t="str">
        <f>Доллар!$K$31</f>
        <v>28.04.2023</v>
      </c>
      <c r="B120" s="58" t="str">
        <f>Доллар!$L$31</f>
        <v>-</v>
      </c>
      <c r="D120" s="61" t="str">
        <f>Евро!$K$31</f>
        <v>28.04.2023</v>
      </c>
      <c r="E120" s="58" t="str">
        <f>Евро!$L$31</f>
        <v>-</v>
      </c>
      <c r="G120" s="61" t="str">
        <f>'Золото (ЦБ)'!$K$31</f>
        <v>28.04.2023</v>
      </c>
      <c r="H120" s="58" t="str">
        <f>'Золото (ЦБ)'!$L$31</f>
        <v/>
      </c>
      <c r="J120" s="61" t="str">
        <f>'Серебро (ЦБ)'!$K$31</f>
        <v>28.04.2023</v>
      </c>
      <c r="K120" s="58" t="str">
        <f>'Серебро (ЦБ)'!$L$31</f>
        <v/>
      </c>
      <c r="M120" s="61" t="str">
        <f>'Платина (ЦБ)'!$K$31</f>
        <v>28.04.2023</v>
      </c>
      <c r="N120" s="58" t="str">
        <f>'Платина (ЦБ)'!$L$31</f>
        <v/>
      </c>
      <c r="P120" s="61" t="str">
        <f>'Палладий (ЦБ)'!$K$31</f>
        <v>28.04.2023</v>
      </c>
      <c r="Q120" s="58" t="str">
        <f>'Палладий (ЦБ)'!$L$31</f>
        <v/>
      </c>
      <c r="S120" s="61" t="str">
        <f>'Золото (KITCO-LME)'!$K$31</f>
        <v>28.04.2023</v>
      </c>
      <c r="T120" s="58" t="str">
        <f>'Золото (KITCO-LME)'!$L$31</f>
        <v/>
      </c>
      <c r="V120" s="61" t="str">
        <f>'Серебро (KITCO-LME)'!$K$31</f>
        <v>28.04.2023</v>
      </c>
      <c r="W120" s="58" t="str">
        <f>'Серебро (KITCO-LME)'!$L$31</f>
        <v/>
      </c>
      <c r="Y120" s="61" t="str">
        <f>'Алюминий (LME)'!$K$31</f>
        <v>28.04.2023</v>
      </c>
      <c r="Z120" s="58" t="str">
        <f>'Алюминий (LME)'!$L$31</f>
        <v/>
      </c>
      <c r="AB120" s="61" t="str">
        <f>'Никель (LME)'!$K$31</f>
        <v>28.04.2023</v>
      </c>
      <c r="AC120" s="58" t="str">
        <f>'Никель (LME)'!$L$31</f>
        <v/>
      </c>
      <c r="AE120" s="61" t="str">
        <f>'Свинец (LME)'!$K$31</f>
        <v>28.04.2023</v>
      </c>
      <c r="AF120" s="58" t="str">
        <f>'Свинец (LME)'!$L$31</f>
        <v/>
      </c>
      <c r="AH120" s="61" t="str">
        <f>'Медь (LME)'!$K$31</f>
        <v>28.04.2023</v>
      </c>
      <c r="AI120" s="58" t="str">
        <f>'Медь (LME)'!$L$31</f>
        <v/>
      </c>
      <c r="AK120" s="61" t="str">
        <f>'Цинк (LME)'!$K$31</f>
        <v>28.04.2023</v>
      </c>
      <c r="AL120" s="58" t="str">
        <f>'Цинк (LME)'!$L$31</f>
        <v/>
      </c>
      <c r="AO120" s="61" t="str">
        <f>Евро!$K$31</f>
        <v>28.04.2023</v>
      </c>
      <c r="AP120" s="58" t="str">
        <f>фунт!$L$31</f>
        <v>-</v>
      </c>
      <c r="AR120" s="61" t="str">
        <f>Евро!$K$31</f>
        <v>28.04.2023</v>
      </c>
      <c r="AS120" s="58" t="str">
        <f>'иена, ¥'!$L$31</f>
        <v>-</v>
      </c>
      <c r="AU120" s="61" t="str">
        <f>Евро!$K$31</f>
        <v>28.04.2023</v>
      </c>
      <c r="AV120" s="58" t="str">
        <f>'австр долл.'!$L$31</f>
        <v>-</v>
      </c>
      <c r="AX120" s="61" t="str">
        <f>Евро!$K$31</f>
        <v>28.04.2023</v>
      </c>
      <c r="AY120" s="58" t="str">
        <f>шв.фр.!$L$31</f>
        <v>-</v>
      </c>
      <c r="BA120" s="61" t="str">
        <f>Евро!$K$31</f>
        <v>28.04.2023</v>
      </c>
      <c r="BB120" s="58" t="str">
        <f>юань!$L$31</f>
        <v>-</v>
      </c>
      <c r="BD120" s="61" t="str">
        <f>Евро!$K$31</f>
        <v>28.04.2023</v>
      </c>
      <c r="BE120" s="58" t="str">
        <f>тенге!$L$31</f>
        <v>-</v>
      </c>
      <c r="BG120" s="61" t="str">
        <f>Евро!$K$31</f>
        <v>28.04.2023</v>
      </c>
      <c r="BH120" s="58" t="str">
        <f>'динар (крос-курс $)'!$L$31</f>
        <v/>
      </c>
      <c r="BJ120" s="61" t="str">
        <f>Евро!$K$31</f>
        <v>28.04.2023</v>
      </c>
      <c r="BK120" s="58" t="str">
        <f>'динар (крос-курс €)'!$L$31</f>
        <v/>
      </c>
    </row>
    <row r="121" spans="1:63" x14ac:dyDescent="0.25">
      <c r="A121" s="61" t="str">
        <f>Доллар!$K$32</f>
        <v>29.04.2023</v>
      </c>
      <c r="B121" s="58" t="str">
        <f>Доллар!$L$32</f>
        <v>-</v>
      </c>
      <c r="D121" s="61" t="str">
        <f>Евро!$K$32</f>
        <v>29.04.2023</v>
      </c>
      <c r="E121" s="58" t="str">
        <f>Евро!$L$32</f>
        <v>-</v>
      </c>
      <c r="G121" s="61" t="str">
        <f>'Золото (ЦБ)'!$K$32</f>
        <v>29.04.2023</v>
      </c>
      <c r="H121" s="58" t="str">
        <f>'Золото (ЦБ)'!$L$32</f>
        <v/>
      </c>
      <c r="J121" s="61" t="str">
        <f>'Серебро (ЦБ)'!$K$32</f>
        <v>29.04.2023</v>
      </c>
      <c r="K121" s="58" t="str">
        <f>'Серебро (ЦБ)'!$L$32</f>
        <v/>
      </c>
      <c r="M121" s="61" t="str">
        <f>'Платина (ЦБ)'!$K$32</f>
        <v>29.04.2023</v>
      </c>
      <c r="N121" s="58" t="str">
        <f>'Платина (ЦБ)'!$L$32</f>
        <v/>
      </c>
      <c r="P121" s="61" t="str">
        <f>'Палладий (ЦБ)'!$K$32</f>
        <v>29.04.2023</v>
      </c>
      <c r="Q121" s="58" t="str">
        <f>'Палладий (ЦБ)'!$L$32</f>
        <v/>
      </c>
      <c r="S121" s="61" t="str">
        <f>'Золото (KITCO-LME)'!$K$32</f>
        <v>29.04.2023</v>
      </c>
      <c r="T121" s="58" t="str">
        <f>'Золото (KITCO-LME)'!$L$32</f>
        <v/>
      </c>
      <c r="V121" s="61" t="str">
        <f>'Серебро (KITCO-LME)'!$K$32</f>
        <v>29.04.2023</v>
      </c>
      <c r="W121" s="58" t="str">
        <f>'Серебро (KITCO-LME)'!$L$32</f>
        <v/>
      </c>
      <c r="Y121" s="61" t="str">
        <f>'Алюминий (LME)'!$K$32</f>
        <v>29.04.2023</v>
      </c>
      <c r="Z121" s="58" t="str">
        <f>'Алюминий (LME)'!$L$32</f>
        <v/>
      </c>
      <c r="AB121" s="61" t="str">
        <f>'Никель (LME)'!$K$32</f>
        <v>29.04.2023</v>
      </c>
      <c r="AC121" s="58" t="str">
        <f>'Никель (LME)'!$L$32</f>
        <v/>
      </c>
      <c r="AE121" s="61" t="str">
        <f>'Свинец (LME)'!$K$32</f>
        <v>29.04.2023</v>
      </c>
      <c r="AF121" s="58" t="str">
        <f>'Свинец (LME)'!$L$32</f>
        <v/>
      </c>
      <c r="AH121" s="61" t="str">
        <f>'Медь (LME)'!$K$32</f>
        <v>29.04.2023</v>
      </c>
      <c r="AI121" s="58" t="str">
        <f>'Медь (LME)'!$L$32</f>
        <v/>
      </c>
      <c r="AK121" s="61" t="str">
        <f>'Цинк (LME)'!$K$32</f>
        <v>29.04.2023</v>
      </c>
      <c r="AL121" s="58" t="str">
        <f>'Цинк (LME)'!$L$32</f>
        <v/>
      </c>
      <c r="AO121" s="61" t="str">
        <f>Евро!$K$32</f>
        <v>29.04.2023</v>
      </c>
      <c r="AP121" s="58" t="str">
        <f>фунт!$L$32</f>
        <v>-</v>
      </c>
      <c r="AR121" s="61" t="str">
        <f>Евро!$K$32</f>
        <v>29.04.2023</v>
      </c>
      <c r="AS121" s="58" t="str">
        <f>'иена, ¥'!$L$32</f>
        <v>-</v>
      </c>
      <c r="AU121" s="61" t="str">
        <f>Евро!$K$32</f>
        <v>29.04.2023</v>
      </c>
      <c r="AV121" s="58" t="str">
        <f>'австр долл.'!$L$32</f>
        <v>-</v>
      </c>
      <c r="AX121" s="61" t="str">
        <f>Евро!$K$32</f>
        <v>29.04.2023</v>
      </c>
      <c r="AY121" s="58" t="str">
        <f>шв.фр.!$L$32</f>
        <v>-</v>
      </c>
      <c r="BA121" s="61" t="str">
        <f>Евро!$K$32</f>
        <v>29.04.2023</v>
      </c>
      <c r="BB121" s="58" t="str">
        <f>юань!$L$32</f>
        <v>-</v>
      </c>
      <c r="BD121" s="61" t="str">
        <f>Евро!$K$32</f>
        <v>29.04.2023</v>
      </c>
      <c r="BE121" s="58" t="str">
        <f>тенге!$L$32</f>
        <v>-</v>
      </c>
      <c r="BG121" s="61" t="str">
        <f>Евро!$K$32</f>
        <v>29.04.2023</v>
      </c>
      <c r="BH121" s="58" t="str">
        <f>'динар (крос-курс $)'!$L$32</f>
        <v/>
      </c>
      <c r="BJ121" s="61" t="str">
        <f>Евро!$K$32</f>
        <v>29.04.2023</v>
      </c>
      <c r="BK121" s="58" t="str">
        <f>'динар (крос-курс €)'!$L$32</f>
        <v/>
      </c>
    </row>
    <row r="122" spans="1:63" x14ac:dyDescent="0.25">
      <c r="A122" s="59" t="str">
        <f>Доллар!$K$33</f>
        <v>30.04.2023</v>
      </c>
      <c r="B122" s="58" t="str">
        <f>Доллар!$L$33</f>
        <v>-</v>
      </c>
      <c r="C122" t="e">
        <f>LINEST(B93:B122)</f>
        <v>#VALUE!</v>
      </c>
      <c r="D122" s="59" t="str">
        <f>Евро!$K$33</f>
        <v>30.04.2023</v>
      </c>
      <c r="E122" s="58" t="str">
        <f>Евро!$L$33</f>
        <v>-</v>
      </c>
      <c r="G122" s="59" t="str">
        <f>'Золото (ЦБ)'!$K$33</f>
        <v>30.04.2023</v>
      </c>
      <c r="H122" s="58" t="str">
        <f>'Золото (ЦБ)'!$L$33</f>
        <v/>
      </c>
      <c r="J122" s="59" t="str">
        <f>'Серебро (ЦБ)'!$K$33</f>
        <v>30.04.2023</v>
      </c>
      <c r="K122" s="58" t="str">
        <f>'Серебро (ЦБ)'!$L$33</f>
        <v/>
      </c>
      <c r="M122" s="59" t="str">
        <f>'Платина (ЦБ)'!$K$33</f>
        <v>30.04.2023</v>
      </c>
      <c r="N122" s="58" t="str">
        <f>'Платина (ЦБ)'!$L$33</f>
        <v/>
      </c>
      <c r="P122" s="59" t="str">
        <f>'Палладий (ЦБ)'!$K$33</f>
        <v>30.04.2023</v>
      </c>
      <c r="Q122" s="58" t="str">
        <f>'Палладий (ЦБ)'!$L$33</f>
        <v/>
      </c>
      <c r="S122" s="59" t="str">
        <f>'Золото (KITCO-LME)'!$K$33</f>
        <v>30.04.2023</v>
      </c>
      <c r="T122" s="58" t="str">
        <f>'Золото (KITCO-LME)'!$L$33</f>
        <v/>
      </c>
      <c r="V122" s="59" t="str">
        <f>'Серебро (KITCO-LME)'!$K$33</f>
        <v>30.04.2023</v>
      </c>
      <c r="W122" s="58" t="str">
        <f>'Серебро (KITCO-LME)'!$L$33</f>
        <v/>
      </c>
      <c r="Y122" s="59" t="str">
        <f>'Алюминий (LME)'!$K$33</f>
        <v>30.04.2023</v>
      </c>
      <c r="Z122" s="58" t="str">
        <f>'Алюминий (LME)'!$L$33</f>
        <v/>
      </c>
      <c r="AB122" s="59" t="str">
        <f>'Никель (LME)'!$K$33</f>
        <v>30.04.2023</v>
      </c>
      <c r="AC122" s="58" t="str">
        <f>'Никель (LME)'!$L$33</f>
        <v/>
      </c>
      <c r="AE122" s="59" t="str">
        <f>'Свинец (LME)'!$K$33</f>
        <v>30.04.2023</v>
      </c>
      <c r="AF122" s="58" t="str">
        <f>'Свинец (LME)'!$L$33</f>
        <v/>
      </c>
      <c r="AH122" s="59" t="str">
        <f>'Медь (LME)'!$K$33</f>
        <v>30.04.2023</v>
      </c>
      <c r="AI122" s="58" t="str">
        <f>'Медь (LME)'!$L$33</f>
        <v/>
      </c>
      <c r="AK122" s="59" t="str">
        <f>'Цинк (LME)'!$K$33</f>
        <v>30.04.2023</v>
      </c>
      <c r="AL122" s="58" t="str">
        <f>'Цинк (LME)'!$L$33</f>
        <v/>
      </c>
      <c r="AN122" t="e">
        <f>LINEST(E93:E122)</f>
        <v>#VALUE!</v>
      </c>
      <c r="AO122" s="59" t="str">
        <f>Евро!$K$33</f>
        <v>30.04.2023</v>
      </c>
      <c r="AP122" s="58" t="str">
        <f>фунт!$L$33</f>
        <v>-</v>
      </c>
      <c r="AR122" s="59" t="str">
        <f>Евро!$K$33</f>
        <v>30.04.2023</v>
      </c>
      <c r="AS122" s="58" t="str">
        <f>'иена, ¥'!$L$33</f>
        <v>-</v>
      </c>
      <c r="AU122" s="59" t="str">
        <f>Евро!$K$33</f>
        <v>30.04.2023</v>
      </c>
      <c r="AV122" s="58" t="str">
        <f>'австр долл.'!$L$33</f>
        <v>-</v>
      </c>
      <c r="AX122" s="59" t="str">
        <f>Евро!$K$33</f>
        <v>30.04.2023</v>
      </c>
      <c r="AY122" s="58" t="str">
        <f>шв.фр.!$L$33</f>
        <v>-</v>
      </c>
      <c r="BA122" s="59" t="str">
        <f>Евро!$K$33</f>
        <v>30.04.2023</v>
      </c>
      <c r="BB122" s="58" t="str">
        <f>юань!$L$33</f>
        <v>-</v>
      </c>
      <c r="BD122" s="59" t="str">
        <f>Евро!$K$33</f>
        <v>30.04.2023</v>
      </c>
      <c r="BE122" s="58" t="str">
        <f>тенге!$L$33</f>
        <v>-</v>
      </c>
      <c r="BG122" s="59" t="str">
        <f>Евро!$K$33</f>
        <v>30.04.2023</v>
      </c>
      <c r="BH122" s="58" t="str">
        <f>'динар (крос-курс $)'!$L$33</f>
        <v/>
      </c>
      <c r="BJ122" s="59" t="str">
        <f>Евро!$K$33</f>
        <v>30.04.2023</v>
      </c>
      <c r="BK122" s="58" t="str">
        <f>'динар (крос-курс €)'!$L$33</f>
        <v/>
      </c>
    </row>
    <row r="123" spans="1:63" x14ac:dyDescent="0.25">
      <c r="A123" s="52" t="str">
        <f>Доллар!$N$4</f>
        <v>01.05.2023</v>
      </c>
      <c r="B123" s="58" t="str">
        <f>Доллар!$O$4</f>
        <v>-</v>
      </c>
      <c r="D123" s="52" t="str">
        <f>Евро!$N$4</f>
        <v>01.05.2023</v>
      </c>
      <c r="E123" s="58" t="str">
        <f>Евро!$O$4</f>
        <v>-</v>
      </c>
      <c r="G123" s="52" t="str">
        <f>'Золото (ЦБ)'!$N$4</f>
        <v>01.05.2023</v>
      </c>
      <c r="H123" s="58" t="str">
        <f>'Золото (ЦБ)'!$O$4</f>
        <v/>
      </c>
      <c r="J123" s="52" t="str">
        <f>'Серебро (ЦБ)'!$N$4</f>
        <v>01.05.2023</v>
      </c>
      <c r="K123" s="58" t="str">
        <f>'Серебро (ЦБ)'!$O$4</f>
        <v/>
      </c>
      <c r="M123" s="52" t="str">
        <f>'Платина (ЦБ)'!$N$4</f>
        <v>01.05.2023</v>
      </c>
      <c r="N123" s="58" t="str">
        <f>'Платина (ЦБ)'!$O$4</f>
        <v/>
      </c>
      <c r="P123" s="52" t="str">
        <f>'Палладий (ЦБ)'!$N$4</f>
        <v>01.05.2023</v>
      </c>
      <c r="Q123" s="58" t="str">
        <f>'Палладий (ЦБ)'!$O$4</f>
        <v/>
      </c>
      <c r="S123" s="52" t="str">
        <f>'Золото (KITCO-LME)'!$N$4</f>
        <v>01.05.2023</v>
      </c>
      <c r="T123" s="58" t="str">
        <f>'Золото (KITCO-LME)'!$O$4</f>
        <v/>
      </c>
      <c r="V123" s="52" t="str">
        <f>'Серебро (KITCO-LME)'!$N$4</f>
        <v>01.05.2023</v>
      </c>
      <c r="W123" s="58" t="str">
        <f>'Серебро (KITCO-LME)'!$O$4</f>
        <v/>
      </c>
      <c r="Y123" s="52" t="str">
        <f>'Алюминий (LME)'!$N$4</f>
        <v>01.05.2023</v>
      </c>
      <c r="Z123" s="58" t="str">
        <f>'Алюминий (LME)'!$O$4</f>
        <v/>
      </c>
      <c r="AB123" s="52" t="str">
        <f>'Никель (LME)'!$N$4</f>
        <v>01.05.2023</v>
      </c>
      <c r="AC123" s="58" t="str">
        <f>'Никель (LME)'!$O$4</f>
        <v/>
      </c>
      <c r="AE123" s="52" t="str">
        <f>'Свинец (LME)'!$N$4</f>
        <v>01.05.2023</v>
      </c>
      <c r="AF123" s="58" t="str">
        <f>'Свинец (LME)'!$O$4</f>
        <v/>
      </c>
      <c r="AH123" s="52" t="str">
        <f>'Медь (LME)'!$N$4</f>
        <v>01.05.2023</v>
      </c>
      <c r="AI123" s="58" t="str">
        <f>'Медь (LME)'!$O$4</f>
        <v/>
      </c>
      <c r="AK123" s="52" t="str">
        <f>'Цинк (LME)'!$N$4</f>
        <v>01.05.2023</v>
      </c>
      <c r="AL123" s="58" t="str">
        <f>'Цинк (LME)'!$O$4</f>
        <v/>
      </c>
      <c r="AO123" s="52" t="str">
        <f>Евро!$N$4</f>
        <v>01.05.2023</v>
      </c>
      <c r="AP123" s="58" t="str">
        <f>фунт!$O$4</f>
        <v>-</v>
      </c>
      <c r="AR123" s="52" t="str">
        <f>Евро!$N$4</f>
        <v>01.05.2023</v>
      </c>
      <c r="AS123" s="58" t="str">
        <f>'иена, ¥'!$O$4</f>
        <v>-</v>
      </c>
      <c r="AU123" s="52" t="str">
        <f>Евро!$N$4</f>
        <v>01.05.2023</v>
      </c>
      <c r="AV123" s="58" t="str">
        <f>'австр долл.'!$O$4</f>
        <v>-</v>
      </c>
      <c r="AX123" s="52" t="str">
        <f>Евро!$N$4</f>
        <v>01.05.2023</v>
      </c>
      <c r="AY123" s="58" t="str">
        <f>шв.фр.!$O$4</f>
        <v>-</v>
      </c>
      <c r="BA123" s="52" t="str">
        <f>Евро!$N$4</f>
        <v>01.05.2023</v>
      </c>
      <c r="BB123" s="58" t="str">
        <f>юань!$O$4</f>
        <v>-</v>
      </c>
      <c r="BD123" s="52" t="str">
        <f>Евро!$N$4</f>
        <v>01.05.2023</v>
      </c>
      <c r="BE123" s="58" t="str">
        <f>тенге!$O$4</f>
        <v>-</v>
      </c>
      <c r="BG123" s="52" t="str">
        <f>Евро!$N$4</f>
        <v>01.05.2023</v>
      </c>
      <c r="BH123" s="58" t="str">
        <f>'динар (крос-курс $)'!$O$4</f>
        <v/>
      </c>
      <c r="BJ123" s="52" t="str">
        <f>Евро!$N$4</f>
        <v>01.05.2023</v>
      </c>
      <c r="BK123" s="58" t="str">
        <f>'динар (крос-курс €)'!$O$4</f>
        <v/>
      </c>
    </row>
    <row r="124" spans="1:63" x14ac:dyDescent="0.25">
      <c r="A124" s="52" t="str">
        <f>Доллар!$N$5</f>
        <v>02.05.2023</v>
      </c>
      <c r="B124" s="58" t="str">
        <f>Доллар!$O$5</f>
        <v>-</v>
      </c>
      <c r="D124" s="52" t="str">
        <f>Евро!$N$5</f>
        <v>02.05.2023</v>
      </c>
      <c r="E124" s="58" t="str">
        <f>Евро!$O$5</f>
        <v>-</v>
      </c>
      <c r="G124" s="52" t="str">
        <f>'Золото (ЦБ)'!$N$5</f>
        <v>02.05.2023</v>
      </c>
      <c r="H124" s="58" t="str">
        <f>'Золото (ЦБ)'!$O$5</f>
        <v/>
      </c>
      <c r="J124" s="52" t="str">
        <f>'Серебро (ЦБ)'!$N$5</f>
        <v>02.05.2023</v>
      </c>
      <c r="K124" s="58" t="str">
        <f>'Серебро (ЦБ)'!$O$5</f>
        <v/>
      </c>
      <c r="M124" s="52" t="str">
        <f>'Платина (ЦБ)'!$N$5</f>
        <v>02.05.2023</v>
      </c>
      <c r="N124" s="58" t="str">
        <f>'Платина (ЦБ)'!$O$5</f>
        <v/>
      </c>
      <c r="P124" s="52" t="str">
        <f>'Палладий (ЦБ)'!$N$5</f>
        <v>02.05.2023</v>
      </c>
      <c r="Q124" s="58" t="str">
        <f>'Палладий (ЦБ)'!$O$5</f>
        <v/>
      </c>
      <c r="S124" s="52" t="str">
        <f>'Золото (KITCO-LME)'!$N$5</f>
        <v>02.05.2023</v>
      </c>
      <c r="T124" s="58" t="str">
        <f>'Золото (KITCO-LME)'!$O$5</f>
        <v/>
      </c>
      <c r="V124" s="52" t="str">
        <f>'Серебро (KITCO-LME)'!$N$5</f>
        <v>02.05.2023</v>
      </c>
      <c r="W124" s="58" t="str">
        <f>'Серебро (KITCO-LME)'!$O$5</f>
        <v/>
      </c>
      <c r="Y124" s="52" t="str">
        <f>'Алюминий (LME)'!$N$5</f>
        <v>02.05.2023</v>
      </c>
      <c r="Z124" s="58" t="str">
        <f>'Алюминий (LME)'!$O$5</f>
        <v/>
      </c>
      <c r="AB124" s="52" t="str">
        <f>'Никель (LME)'!$N$5</f>
        <v>02.05.2023</v>
      </c>
      <c r="AC124" s="58" t="str">
        <f>'Никель (LME)'!$O$5</f>
        <v/>
      </c>
      <c r="AE124" s="52" t="str">
        <f>'Свинец (LME)'!$N$5</f>
        <v>02.05.2023</v>
      </c>
      <c r="AF124" s="58" t="str">
        <f>'Свинец (LME)'!$O$5</f>
        <v/>
      </c>
      <c r="AH124" s="52" t="str">
        <f>'Медь (LME)'!$N$5</f>
        <v>02.05.2023</v>
      </c>
      <c r="AI124" s="58" t="str">
        <f>'Медь (LME)'!$O$5</f>
        <v/>
      </c>
      <c r="AK124" s="52" t="str">
        <f>'Цинк (LME)'!$N$5</f>
        <v>02.05.2023</v>
      </c>
      <c r="AL124" s="58" t="str">
        <f>'Цинк (LME)'!$O$5</f>
        <v/>
      </c>
      <c r="AO124" s="52" t="str">
        <f>Евро!$N$5</f>
        <v>02.05.2023</v>
      </c>
      <c r="AP124" s="58" t="str">
        <f>фунт!$O$5</f>
        <v>-</v>
      </c>
      <c r="AR124" s="52" t="str">
        <f>Евро!$N$5</f>
        <v>02.05.2023</v>
      </c>
      <c r="AS124" s="58" t="str">
        <f>'иена, ¥'!$O$5</f>
        <v>-</v>
      </c>
      <c r="AU124" s="52" t="str">
        <f>Евро!$N$5</f>
        <v>02.05.2023</v>
      </c>
      <c r="AV124" s="58" t="str">
        <f>'австр долл.'!$O$5</f>
        <v>-</v>
      </c>
      <c r="AX124" s="52" t="str">
        <f>Евро!$N$5</f>
        <v>02.05.2023</v>
      </c>
      <c r="AY124" s="58" t="str">
        <f>шв.фр.!$O$5</f>
        <v>-</v>
      </c>
      <c r="BA124" s="52" t="str">
        <f>Евро!$N$5</f>
        <v>02.05.2023</v>
      </c>
      <c r="BB124" s="58" t="str">
        <f>юань!$O$5</f>
        <v>-</v>
      </c>
      <c r="BD124" s="52" t="str">
        <f>Евро!$N$5</f>
        <v>02.05.2023</v>
      </c>
      <c r="BE124" s="58" t="str">
        <f>тенге!$O$5</f>
        <v>-</v>
      </c>
      <c r="BG124" s="52" t="str">
        <f>Евро!$N$5</f>
        <v>02.05.2023</v>
      </c>
      <c r="BH124" s="58" t="str">
        <f>'динар (крос-курс $)'!$O$5</f>
        <v/>
      </c>
      <c r="BJ124" s="52" t="str">
        <f>Евро!$N$5</f>
        <v>02.05.2023</v>
      </c>
      <c r="BK124" s="58" t="str">
        <f>'динар (крос-курс €)'!$O$5</f>
        <v/>
      </c>
    </row>
    <row r="125" spans="1:63" x14ac:dyDescent="0.25">
      <c r="A125" s="52" t="str">
        <f>Доллар!$N$6</f>
        <v>03.05.2023</v>
      </c>
      <c r="B125" s="58" t="str">
        <f>Доллар!$O$6</f>
        <v>-</v>
      </c>
      <c r="D125" s="52" t="str">
        <f>Евро!$N$6</f>
        <v>03.05.2023</v>
      </c>
      <c r="E125" s="58" t="str">
        <f>Евро!$O$6</f>
        <v>-</v>
      </c>
      <c r="G125" s="52" t="str">
        <f>'Золото (ЦБ)'!$N$6</f>
        <v>03.05.2023</v>
      </c>
      <c r="H125" s="58" t="str">
        <f>'Золото (ЦБ)'!$O$6</f>
        <v/>
      </c>
      <c r="J125" s="52" t="str">
        <f>'Серебро (ЦБ)'!$N$6</f>
        <v>03.05.2023</v>
      </c>
      <c r="K125" s="58" t="str">
        <f>'Серебро (ЦБ)'!$O$6</f>
        <v/>
      </c>
      <c r="M125" s="52" t="str">
        <f>'Платина (ЦБ)'!$N$6</f>
        <v>03.05.2023</v>
      </c>
      <c r="N125" s="58" t="str">
        <f>'Платина (ЦБ)'!$O$6</f>
        <v/>
      </c>
      <c r="P125" s="52" t="str">
        <f>'Палладий (ЦБ)'!$N$6</f>
        <v>03.05.2023</v>
      </c>
      <c r="Q125" s="58" t="str">
        <f>'Палладий (ЦБ)'!$O$6</f>
        <v/>
      </c>
      <c r="S125" s="52" t="str">
        <f>'Золото (KITCO-LME)'!$N$6</f>
        <v>03.05.2023</v>
      </c>
      <c r="T125" s="58" t="str">
        <f>'Золото (KITCO-LME)'!$O$6</f>
        <v/>
      </c>
      <c r="V125" s="52" t="str">
        <f>'Серебро (KITCO-LME)'!$N$6</f>
        <v>03.05.2023</v>
      </c>
      <c r="W125" s="58" t="str">
        <f>'Серебро (KITCO-LME)'!$O$6</f>
        <v/>
      </c>
      <c r="Y125" s="52" t="str">
        <f>'Алюминий (LME)'!$N$6</f>
        <v>03.05.2023</v>
      </c>
      <c r="Z125" s="58" t="str">
        <f>'Алюминий (LME)'!$O$6</f>
        <v/>
      </c>
      <c r="AB125" s="52" t="str">
        <f>'Никель (LME)'!$N$6</f>
        <v>03.05.2023</v>
      </c>
      <c r="AC125" s="58" t="str">
        <f>'Никель (LME)'!$O$6</f>
        <v/>
      </c>
      <c r="AE125" s="52" t="str">
        <f>'Свинец (LME)'!$N$6</f>
        <v>03.05.2023</v>
      </c>
      <c r="AF125" s="58" t="str">
        <f>'Свинец (LME)'!$O$6</f>
        <v/>
      </c>
      <c r="AH125" s="52" t="str">
        <f>'Медь (LME)'!$N$6</f>
        <v>03.05.2023</v>
      </c>
      <c r="AI125" s="58" t="str">
        <f>'Медь (LME)'!$O$6</f>
        <v/>
      </c>
      <c r="AK125" s="52" t="str">
        <f>'Цинк (LME)'!$N$6</f>
        <v>03.05.2023</v>
      </c>
      <c r="AL125" s="58" t="str">
        <f>'Цинк (LME)'!$O$6</f>
        <v/>
      </c>
      <c r="AO125" s="52" t="str">
        <f>Евро!$N$6</f>
        <v>03.05.2023</v>
      </c>
      <c r="AP125" s="58" t="str">
        <f>фунт!$O$6</f>
        <v>-</v>
      </c>
      <c r="AR125" s="52" t="str">
        <f>Евро!$N$6</f>
        <v>03.05.2023</v>
      </c>
      <c r="AS125" s="58" t="str">
        <f>'иена, ¥'!$O$6</f>
        <v>-</v>
      </c>
      <c r="AU125" s="52" t="str">
        <f>Евро!$N$6</f>
        <v>03.05.2023</v>
      </c>
      <c r="AV125" s="58" t="str">
        <f>'австр долл.'!$O$6</f>
        <v>-</v>
      </c>
      <c r="AX125" s="52" t="str">
        <f>Евро!$N$6</f>
        <v>03.05.2023</v>
      </c>
      <c r="AY125" s="58" t="str">
        <f>шв.фр.!$O$6</f>
        <v>-</v>
      </c>
      <c r="BA125" s="52" t="str">
        <f>Евро!$N$6</f>
        <v>03.05.2023</v>
      </c>
      <c r="BB125" s="58" t="str">
        <f>юань!$O$6</f>
        <v>-</v>
      </c>
      <c r="BD125" s="52" t="str">
        <f>Евро!$N$6</f>
        <v>03.05.2023</v>
      </c>
      <c r="BE125" s="58" t="str">
        <f>тенге!$O$6</f>
        <v>-</v>
      </c>
      <c r="BG125" s="52" t="str">
        <f>Евро!$N$6</f>
        <v>03.05.2023</v>
      </c>
      <c r="BH125" s="58" t="str">
        <f>'динар (крос-курс $)'!$O$6</f>
        <v/>
      </c>
      <c r="BJ125" s="52" t="str">
        <f>Евро!$N$6</f>
        <v>03.05.2023</v>
      </c>
      <c r="BK125" s="58" t="str">
        <f>'динар (крос-курс €)'!$O$6</f>
        <v/>
      </c>
    </row>
    <row r="126" spans="1:63" x14ac:dyDescent="0.25">
      <c r="A126" s="52" t="str">
        <f>Доллар!$N$7</f>
        <v>04.05.2023</v>
      </c>
      <c r="B126" s="58" t="str">
        <f>Доллар!$O$7</f>
        <v>-</v>
      </c>
      <c r="D126" s="52" t="str">
        <f>Евро!$N$7</f>
        <v>04.05.2023</v>
      </c>
      <c r="E126" s="58" t="str">
        <f>Евро!$O$7</f>
        <v>-</v>
      </c>
      <c r="G126" s="52" t="str">
        <f>'Золото (ЦБ)'!$N$7</f>
        <v>04.05.2023</v>
      </c>
      <c r="H126" s="58" t="str">
        <f>'Золото (ЦБ)'!$O$7</f>
        <v/>
      </c>
      <c r="J126" s="52" t="str">
        <f>'Серебро (ЦБ)'!$N$7</f>
        <v>04.05.2023</v>
      </c>
      <c r="K126" s="58" t="str">
        <f>'Серебро (ЦБ)'!$O$7</f>
        <v/>
      </c>
      <c r="M126" s="52" t="str">
        <f>'Платина (ЦБ)'!$N$7</f>
        <v>04.05.2023</v>
      </c>
      <c r="N126" s="58" t="str">
        <f>'Платина (ЦБ)'!$O$7</f>
        <v/>
      </c>
      <c r="P126" s="52" t="str">
        <f>'Палладий (ЦБ)'!$N$7</f>
        <v>04.05.2023</v>
      </c>
      <c r="Q126" s="58" t="str">
        <f>'Палладий (ЦБ)'!$O$7</f>
        <v/>
      </c>
      <c r="S126" s="52" t="str">
        <f>'Золото (KITCO-LME)'!$N$7</f>
        <v>04.05.2023</v>
      </c>
      <c r="T126" s="58" t="str">
        <f>'Золото (KITCO-LME)'!$O$7</f>
        <v/>
      </c>
      <c r="V126" s="52" t="str">
        <f>'Серебро (KITCO-LME)'!$N$7</f>
        <v>04.05.2023</v>
      </c>
      <c r="W126" s="58" t="str">
        <f>'Серебро (KITCO-LME)'!$O$7</f>
        <v/>
      </c>
      <c r="Y126" s="52" t="str">
        <f>'Алюминий (LME)'!$N$7</f>
        <v>04.05.2023</v>
      </c>
      <c r="Z126" s="58" t="str">
        <f>'Алюминий (LME)'!$O$7</f>
        <v/>
      </c>
      <c r="AB126" s="52" t="str">
        <f>'Никель (LME)'!$N$7</f>
        <v>04.05.2023</v>
      </c>
      <c r="AC126" s="58" t="str">
        <f>'Никель (LME)'!$O$7</f>
        <v/>
      </c>
      <c r="AE126" s="52" t="str">
        <f>'Свинец (LME)'!$N$7</f>
        <v>04.05.2023</v>
      </c>
      <c r="AF126" s="58" t="str">
        <f>'Свинец (LME)'!$O$7</f>
        <v/>
      </c>
      <c r="AH126" s="52" t="str">
        <f>'Медь (LME)'!$N$7</f>
        <v>04.05.2023</v>
      </c>
      <c r="AI126" s="58" t="str">
        <f>'Медь (LME)'!$O$7</f>
        <v/>
      </c>
      <c r="AK126" s="52" t="str">
        <f>'Цинк (LME)'!$N$7</f>
        <v>04.05.2023</v>
      </c>
      <c r="AL126" s="58" t="str">
        <f>'Цинк (LME)'!$O$7</f>
        <v/>
      </c>
      <c r="AO126" s="52" t="str">
        <f>Евро!$N$7</f>
        <v>04.05.2023</v>
      </c>
      <c r="AP126" s="58" t="str">
        <f>фунт!$O$7</f>
        <v>-</v>
      </c>
      <c r="AR126" s="52" t="str">
        <f>Евро!$N$7</f>
        <v>04.05.2023</v>
      </c>
      <c r="AS126" s="58" t="str">
        <f>'иена, ¥'!$O$7</f>
        <v>-</v>
      </c>
      <c r="AU126" s="52" t="str">
        <f>Евро!$N$7</f>
        <v>04.05.2023</v>
      </c>
      <c r="AV126" s="58" t="str">
        <f>'австр долл.'!$O$7</f>
        <v>-</v>
      </c>
      <c r="AX126" s="52" t="str">
        <f>Евро!$N$7</f>
        <v>04.05.2023</v>
      </c>
      <c r="AY126" s="58" t="str">
        <f>шв.фр.!$O$7</f>
        <v>-</v>
      </c>
      <c r="BA126" s="52" t="str">
        <f>Евро!$N$7</f>
        <v>04.05.2023</v>
      </c>
      <c r="BB126" s="58" t="str">
        <f>юань!$O$7</f>
        <v>-</v>
      </c>
      <c r="BD126" s="52" t="str">
        <f>Евро!$N$7</f>
        <v>04.05.2023</v>
      </c>
      <c r="BE126" s="58" t="str">
        <f>тенге!$O$7</f>
        <v>-</v>
      </c>
      <c r="BG126" s="52" t="str">
        <f>Евро!$N$7</f>
        <v>04.05.2023</v>
      </c>
      <c r="BH126" s="58" t="str">
        <f>'динар (крос-курс $)'!$O$7</f>
        <v/>
      </c>
      <c r="BJ126" s="52" t="str">
        <f>Евро!$N$7</f>
        <v>04.05.2023</v>
      </c>
      <c r="BK126" s="58" t="str">
        <f>'динар (крос-курс €)'!$O$7</f>
        <v/>
      </c>
    </row>
    <row r="127" spans="1:63" x14ac:dyDescent="0.25">
      <c r="A127" s="52" t="str">
        <f>Доллар!$N$8</f>
        <v>05.05.2023</v>
      </c>
      <c r="B127" s="58" t="str">
        <f>Доллар!$O$8</f>
        <v>-</v>
      </c>
      <c r="D127" s="52" t="str">
        <f>Евро!$N$8</f>
        <v>05.05.2023</v>
      </c>
      <c r="E127" s="58" t="str">
        <f>Евро!$O$8</f>
        <v>-</v>
      </c>
      <c r="G127" s="52" t="str">
        <f>'Золото (ЦБ)'!$N$8</f>
        <v>05.05.2023</v>
      </c>
      <c r="H127" s="58" t="str">
        <f>'Золото (ЦБ)'!$O$8</f>
        <v/>
      </c>
      <c r="J127" s="52" t="str">
        <f>'Серебро (ЦБ)'!$N$8</f>
        <v>05.05.2023</v>
      </c>
      <c r="K127" s="58" t="str">
        <f>'Серебро (ЦБ)'!$O$8</f>
        <v/>
      </c>
      <c r="M127" s="52" t="str">
        <f>'Платина (ЦБ)'!$N$8</f>
        <v>05.05.2023</v>
      </c>
      <c r="N127" s="58" t="str">
        <f>'Платина (ЦБ)'!$O$8</f>
        <v/>
      </c>
      <c r="P127" s="52" t="str">
        <f>'Палладий (ЦБ)'!$N$8</f>
        <v>05.05.2023</v>
      </c>
      <c r="Q127" s="58" t="str">
        <f>'Палладий (ЦБ)'!$O$8</f>
        <v/>
      </c>
      <c r="S127" s="52" t="str">
        <f>'Золото (KITCO-LME)'!$N$8</f>
        <v>05.05.2023</v>
      </c>
      <c r="T127" s="58" t="str">
        <f>'Золото (KITCO-LME)'!$O$8</f>
        <v/>
      </c>
      <c r="V127" s="52" t="str">
        <f>'Серебро (KITCO-LME)'!$N$8</f>
        <v>05.05.2023</v>
      </c>
      <c r="W127" s="58" t="str">
        <f>'Серебро (KITCO-LME)'!$O$8</f>
        <v/>
      </c>
      <c r="Y127" s="52" t="str">
        <f>'Алюминий (LME)'!$N$8</f>
        <v>05.05.2023</v>
      </c>
      <c r="Z127" s="58" t="str">
        <f>'Алюминий (LME)'!$O$8</f>
        <v/>
      </c>
      <c r="AB127" s="52" t="str">
        <f>'Никель (LME)'!$N$8</f>
        <v>05.05.2023</v>
      </c>
      <c r="AC127" s="58" t="str">
        <f>'Никель (LME)'!$O$8</f>
        <v/>
      </c>
      <c r="AE127" s="52" t="str">
        <f>'Свинец (LME)'!$N$8</f>
        <v>05.05.2023</v>
      </c>
      <c r="AF127" s="58" t="str">
        <f>'Свинец (LME)'!$O$8</f>
        <v/>
      </c>
      <c r="AH127" s="52" t="str">
        <f>'Медь (LME)'!$N$8</f>
        <v>05.05.2023</v>
      </c>
      <c r="AI127" s="58" t="str">
        <f>'Медь (LME)'!$O$8</f>
        <v/>
      </c>
      <c r="AK127" s="52" t="str">
        <f>'Цинк (LME)'!$N$8</f>
        <v>05.05.2023</v>
      </c>
      <c r="AL127" s="58" t="str">
        <f>'Цинк (LME)'!$O$8</f>
        <v/>
      </c>
      <c r="AO127" s="52" t="str">
        <f>Евро!$N$8</f>
        <v>05.05.2023</v>
      </c>
      <c r="AP127" s="58" t="str">
        <f>фунт!$O$8</f>
        <v>-</v>
      </c>
      <c r="AR127" s="52" t="str">
        <f>Евро!$N$8</f>
        <v>05.05.2023</v>
      </c>
      <c r="AS127" s="58" t="str">
        <f>'иена, ¥'!$O$8</f>
        <v>-</v>
      </c>
      <c r="AU127" s="52" t="str">
        <f>Евро!$N$8</f>
        <v>05.05.2023</v>
      </c>
      <c r="AV127" s="58" t="str">
        <f>'австр долл.'!$O$8</f>
        <v>-</v>
      </c>
      <c r="AX127" s="52" t="str">
        <f>Евро!$N$8</f>
        <v>05.05.2023</v>
      </c>
      <c r="AY127" s="58" t="str">
        <f>шв.фр.!$O$8</f>
        <v>-</v>
      </c>
      <c r="BA127" s="52" t="str">
        <f>Евро!$N$8</f>
        <v>05.05.2023</v>
      </c>
      <c r="BB127" s="58" t="str">
        <f>юань!$O$8</f>
        <v>-</v>
      </c>
      <c r="BD127" s="52" t="str">
        <f>Евро!$N$8</f>
        <v>05.05.2023</v>
      </c>
      <c r="BE127" s="58" t="str">
        <f>тенге!$O$8</f>
        <v>-</v>
      </c>
      <c r="BG127" s="52" t="str">
        <f>Евро!$N$8</f>
        <v>05.05.2023</v>
      </c>
      <c r="BH127" s="58" t="str">
        <f>'динар (крос-курс $)'!$O$8</f>
        <v/>
      </c>
      <c r="BJ127" s="52" t="str">
        <f>Евро!$N$8</f>
        <v>05.05.2023</v>
      </c>
      <c r="BK127" s="58" t="str">
        <f>'динар (крос-курс €)'!$O$8</f>
        <v/>
      </c>
    </row>
    <row r="128" spans="1:63" x14ac:dyDescent="0.25">
      <c r="A128" s="52" t="str">
        <f>Доллар!$N$9</f>
        <v>06.05.2023</v>
      </c>
      <c r="B128" s="58" t="str">
        <f>Доллар!$O$9</f>
        <v>-</v>
      </c>
      <c r="D128" s="52" t="str">
        <f>Евро!$N$9</f>
        <v>06.05.2023</v>
      </c>
      <c r="E128" s="58" t="str">
        <f>Евро!$O$9</f>
        <v>-</v>
      </c>
      <c r="G128" s="52" t="str">
        <f>'Золото (ЦБ)'!$N$9</f>
        <v>06.05.2023</v>
      </c>
      <c r="H128" s="58" t="str">
        <f>'Золото (ЦБ)'!$O$9</f>
        <v/>
      </c>
      <c r="J128" s="52" t="str">
        <f>'Серебро (ЦБ)'!$N$9</f>
        <v>06.05.2023</v>
      </c>
      <c r="K128" s="58" t="str">
        <f>'Серебро (ЦБ)'!$O$9</f>
        <v/>
      </c>
      <c r="M128" s="52" t="str">
        <f>'Платина (ЦБ)'!$N$9</f>
        <v>06.05.2023</v>
      </c>
      <c r="N128" s="58" t="str">
        <f>'Платина (ЦБ)'!$O$9</f>
        <v/>
      </c>
      <c r="P128" s="52" t="str">
        <f>'Палладий (ЦБ)'!$N$9</f>
        <v>06.05.2023</v>
      </c>
      <c r="Q128" s="58" t="str">
        <f>'Палладий (ЦБ)'!$O$9</f>
        <v/>
      </c>
      <c r="S128" s="52" t="str">
        <f>'Золото (KITCO-LME)'!$N$9</f>
        <v>06.05.2023</v>
      </c>
      <c r="T128" s="58" t="str">
        <f>'Золото (KITCO-LME)'!$O$9</f>
        <v/>
      </c>
      <c r="V128" s="52" t="str">
        <f>'Серебро (KITCO-LME)'!$N$9</f>
        <v>06.05.2023</v>
      </c>
      <c r="W128" s="58" t="str">
        <f>'Серебро (KITCO-LME)'!$O$9</f>
        <v/>
      </c>
      <c r="Y128" s="52" t="str">
        <f>'Алюминий (LME)'!$N$9</f>
        <v>06.05.2023</v>
      </c>
      <c r="Z128" s="58" t="str">
        <f>'Алюминий (LME)'!$O$9</f>
        <v/>
      </c>
      <c r="AB128" s="52" t="str">
        <f>'Никель (LME)'!$N$9</f>
        <v>06.05.2023</v>
      </c>
      <c r="AC128" s="58" t="str">
        <f>'Никель (LME)'!$O$9</f>
        <v/>
      </c>
      <c r="AE128" s="52" t="str">
        <f>'Свинец (LME)'!$N$9</f>
        <v>06.05.2023</v>
      </c>
      <c r="AF128" s="58" t="str">
        <f>'Свинец (LME)'!$O$9</f>
        <v/>
      </c>
      <c r="AH128" s="52" t="str">
        <f>'Медь (LME)'!$N$9</f>
        <v>06.05.2023</v>
      </c>
      <c r="AI128" s="58" t="str">
        <f>'Медь (LME)'!$O$9</f>
        <v/>
      </c>
      <c r="AK128" s="52" t="str">
        <f>'Цинк (LME)'!$N$9</f>
        <v>06.05.2023</v>
      </c>
      <c r="AL128" s="58" t="str">
        <f>'Цинк (LME)'!$O$9</f>
        <v/>
      </c>
      <c r="AO128" s="52" t="str">
        <f>Евро!$N$9</f>
        <v>06.05.2023</v>
      </c>
      <c r="AP128" s="58" t="str">
        <f>фунт!$O$9</f>
        <v>-</v>
      </c>
      <c r="AR128" s="52" t="str">
        <f>Евро!$N$9</f>
        <v>06.05.2023</v>
      </c>
      <c r="AS128" s="58" t="str">
        <f>'иена, ¥'!$O$9</f>
        <v>-</v>
      </c>
      <c r="AU128" s="52" t="str">
        <f>Евро!$N$9</f>
        <v>06.05.2023</v>
      </c>
      <c r="AV128" s="58" t="str">
        <f>'австр долл.'!$O$9</f>
        <v>-</v>
      </c>
      <c r="AX128" s="52" t="str">
        <f>Евро!$N$9</f>
        <v>06.05.2023</v>
      </c>
      <c r="AY128" s="58" t="str">
        <f>шв.фр.!$O$9</f>
        <v>-</v>
      </c>
      <c r="BA128" s="52" t="str">
        <f>Евро!$N$9</f>
        <v>06.05.2023</v>
      </c>
      <c r="BB128" s="58" t="str">
        <f>юань!$O$9</f>
        <v>-</v>
      </c>
      <c r="BD128" s="52" t="str">
        <f>Евро!$N$9</f>
        <v>06.05.2023</v>
      </c>
      <c r="BE128" s="58" t="str">
        <f>тенге!$O$9</f>
        <v>-</v>
      </c>
      <c r="BG128" s="52" t="str">
        <f>Евро!$N$9</f>
        <v>06.05.2023</v>
      </c>
      <c r="BH128" s="58" t="str">
        <f>'динар (крос-курс $)'!$O$9</f>
        <v/>
      </c>
      <c r="BJ128" s="52" t="str">
        <f>Евро!$N$9</f>
        <v>06.05.2023</v>
      </c>
      <c r="BK128" s="58" t="str">
        <f>'динар (крос-курс €)'!$O$9</f>
        <v/>
      </c>
    </row>
    <row r="129" spans="1:63" x14ac:dyDescent="0.25">
      <c r="A129" s="52" t="str">
        <f>Доллар!$N$10</f>
        <v>07.05.2023</v>
      </c>
      <c r="B129" s="58" t="str">
        <f>Доллар!$O$10</f>
        <v>-</v>
      </c>
      <c r="D129" s="52" t="str">
        <f>Евро!$N$10</f>
        <v>07.05.2023</v>
      </c>
      <c r="E129" s="58" t="str">
        <f>Евро!$O$10</f>
        <v>-</v>
      </c>
      <c r="G129" s="52" t="str">
        <f>'Золото (ЦБ)'!$N$10</f>
        <v>07.05.2023</v>
      </c>
      <c r="H129" s="58" t="str">
        <f>'Золото (ЦБ)'!$O$10</f>
        <v/>
      </c>
      <c r="J129" s="52" t="str">
        <f>'Серебро (ЦБ)'!$N$10</f>
        <v>07.05.2023</v>
      </c>
      <c r="K129" s="58" t="str">
        <f>'Серебро (ЦБ)'!$O$10</f>
        <v/>
      </c>
      <c r="M129" s="52" t="str">
        <f>'Платина (ЦБ)'!$N$10</f>
        <v>07.05.2023</v>
      </c>
      <c r="N129" s="58" t="str">
        <f>'Платина (ЦБ)'!$O$10</f>
        <v/>
      </c>
      <c r="P129" s="52" t="str">
        <f>'Палладий (ЦБ)'!$N$10</f>
        <v>07.05.2023</v>
      </c>
      <c r="Q129" s="58" t="str">
        <f>'Палладий (ЦБ)'!$O$10</f>
        <v/>
      </c>
      <c r="S129" s="52" t="str">
        <f>'Золото (KITCO-LME)'!$N$10</f>
        <v>07.05.2023</v>
      </c>
      <c r="T129" s="58" t="str">
        <f>'Золото (KITCO-LME)'!$O$10</f>
        <v/>
      </c>
      <c r="V129" s="52" t="str">
        <f>'Серебро (KITCO-LME)'!$N$10</f>
        <v>07.05.2023</v>
      </c>
      <c r="W129" s="58" t="str">
        <f>'Серебро (KITCO-LME)'!$O$10</f>
        <v/>
      </c>
      <c r="Y129" s="52" t="str">
        <f>'Алюминий (LME)'!$N$10</f>
        <v>07.05.2023</v>
      </c>
      <c r="Z129" s="58" t="str">
        <f>'Алюминий (LME)'!$O$10</f>
        <v/>
      </c>
      <c r="AB129" s="52" t="str">
        <f>'Никель (LME)'!$N$10</f>
        <v>07.05.2023</v>
      </c>
      <c r="AC129" s="58" t="str">
        <f>'Никель (LME)'!$O$10</f>
        <v/>
      </c>
      <c r="AE129" s="52" t="str">
        <f>'Свинец (LME)'!$N$10</f>
        <v>07.05.2023</v>
      </c>
      <c r="AF129" s="58" t="str">
        <f>'Свинец (LME)'!$O$10</f>
        <v/>
      </c>
      <c r="AH129" s="52" t="str">
        <f>'Медь (LME)'!$N$10</f>
        <v>07.05.2023</v>
      </c>
      <c r="AI129" s="58" t="str">
        <f>'Медь (LME)'!$O$10</f>
        <v/>
      </c>
      <c r="AK129" s="52" t="str">
        <f>'Цинк (LME)'!$N$10</f>
        <v>07.05.2023</v>
      </c>
      <c r="AL129" s="58" t="str">
        <f>'Цинк (LME)'!$O$10</f>
        <v/>
      </c>
      <c r="AO129" s="52" t="str">
        <f>Евро!$N$10</f>
        <v>07.05.2023</v>
      </c>
      <c r="AP129" s="58" t="str">
        <f>фунт!$O$10</f>
        <v>-</v>
      </c>
      <c r="AR129" s="52" t="str">
        <f>Евро!$N$10</f>
        <v>07.05.2023</v>
      </c>
      <c r="AS129" s="58" t="str">
        <f>'иена, ¥'!$O$10</f>
        <v>-</v>
      </c>
      <c r="AU129" s="52" t="str">
        <f>Евро!$N$10</f>
        <v>07.05.2023</v>
      </c>
      <c r="AV129" s="58" t="str">
        <f>'австр долл.'!$O$10</f>
        <v>-</v>
      </c>
      <c r="AX129" s="52" t="str">
        <f>Евро!$N$10</f>
        <v>07.05.2023</v>
      </c>
      <c r="AY129" s="58" t="str">
        <f>шв.фр.!$O$10</f>
        <v>-</v>
      </c>
      <c r="BA129" s="52" t="str">
        <f>Евро!$N$10</f>
        <v>07.05.2023</v>
      </c>
      <c r="BB129" s="58" t="str">
        <f>юань!$O$10</f>
        <v>-</v>
      </c>
      <c r="BD129" s="52" t="str">
        <f>Евро!$N$10</f>
        <v>07.05.2023</v>
      </c>
      <c r="BE129" s="58" t="str">
        <f>тенге!$O$10</f>
        <v>-</v>
      </c>
      <c r="BG129" s="52" t="str">
        <f>Евро!$N$10</f>
        <v>07.05.2023</v>
      </c>
      <c r="BH129" s="58" t="str">
        <f>'динар (крос-курс $)'!$O$10</f>
        <v/>
      </c>
      <c r="BJ129" s="52" t="str">
        <f>Евро!$N$10</f>
        <v>07.05.2023</v>
      </c>
      <c r="BK129" s="58" t="str">
        <f>'динар (крос-курс €)'!$O$10</f>
        <v/>
      </c>
    </row>
    <row r="130" spans="1:63" x14ac:dyDescent="0.25">
      <c r="A130" s="52" t="str">
        <f>Доллар!$N$11</f>
        <v>08.05.2023</v>
      </c>
      <c r="B130" s="58" t="str">
        <f>Доллар!$O$11</f>
        <v>-</v>
      </c>
      <c r="D130" s="52" t="str">
        <f>Евро!$N$11</f>
        <v>08.05.2023</v>
      </c>
      <c r="E130" s="58" t="str">
        <f>Евро!$O$11</f>
        <v>-</v>
      </c>
      <c r="G130" s="52" t="str">
        <f>'Золото (ЦБ)'!$N$11</f>
        <v>08.05.2023</v>
      </c>
      <c r="H130" s="58" t="str">
        <f>'Золото (ЦБ)'!$O$11</f>
        <v/>
      </c>
      <c r="J130" s="52" t="str">
        <f>'Серебро (ЦБ)'!$N$11</f>
        <v>08.05.2023</v>
      </c>
      <c r="K130" s="58" t="str">
        <f>'Серебро (ЦБ)'!$O$11</f>
        <v/>
      </c>
      <c r="M130" s="52" t="str">
        <f>'Платина (ЦБ)'!$N$11</f>
        <v>08.05.2023</v>
      </c>
      <c r="N130" s="58" t="str">
        <f>'Платина (ЦБ)'!$O$11</f>
        <v/>
      </c>
      <c r="P130" s="52" t="str">
        <f>'Палладий (ЦБ)'!$N$11</f>
        <v>08.05.2023</v>
      </c>
      <c r="Q130" s="58" t="str">
        <f>'Палладий (ЦБ)'!$O$11</f>
        <v/>
      </c>
      <c r="S130" s="52" t="str">
        <f>'Золото (KITCO-LME)'!$N$11</f>
        <v>08.05.2023</v>
      </c>
      <c r="T130" s="58" t="str">
        <f>'Золото (KITCO-LME)'!$O$11</f>
        <v/>
      </c>
      <c r="V130" s="52" t="str">
        <f>'Серебро (KITCO-LME)'!$N$11</f>
        <v>08.05.2023</v>
      </c>
      <c r="W130" s="58" t="str">
        <f>'Серебро (KITCO-LME)'!$O$11</f>
        <v/>
      </c>
      <c r="Y130" s="52" t="str">
        <f>'Алюминий (LME)'!$N$11</f>
        <v>08.05.2023</v>
      </c>
      <c r="Z130" s="58" t="str">
        <f>'Алюминий (LME)'!$O$11</f>
        <v/>
      </c>
      <c r="AB130" s="52" t="str">
        <f>'Никель (LME)'!$N$11</f>
        <v>08.05.2023</v>
      </c>
      <c r="AC130" s="58" t="str">
        <f>'Никель (LME)'!$O$11</f>
        <v/>
      </c>
      <c r="AE130" s="52" t="str">
        <f>'Свинец (LME)'!$N$11</f>
        <v>08.05.2023</v>
      </c>
      <c r="AF130" s="58" t="str">
        <f>'Свинец (LME)'!$O$11</f>
        <v/>
      </c>
      <c r="AH130" s="52" t="str">
        <f>'Медь (LME)'!$N$11</f>
        <v>08.05.2023</v>
      </c>
      <c r="AI130" s="58" t="str">
        <f>'Медь (LME)'!$O$11</f>
        <v/>
      </c>
      <c r="AK130" s="52" t="str">
        <f>'Цинк (LME)'!$N$11</f>
        <v>08.05.2023</v>
      </c>
      <c r="AL130" s="58" t="str">
        <f>'Цинк (LME)'!$O$11</f>
        <v/>
      </c>
      <c r="AO130" s="52" t="str">
        <f>Евро!$N$11</f>
        <v>08.05.2023</v>
      </c>
      <c r="AP130" s="58" t="str">
        <f>фунт!$O$11</f>
        <v>-</v>
      </c>
      <c r="AR130" s="52" t="str">
        <f>Евро!$N$11</f>
        <v>08.05.2023</v>
      </c>
      <c r="AS130" s="58" t="str">
        <f>'иена, ¥'!$O$11</f>
        <v>-</v>
      </c>
      <c r="AU130" s="52" t="str">
        <f>Евро!$N$11</f>
        <v>08.05.2023</v>
      </c>
      <c r="AV130" s="58" t="str">
        <f>'австр долл.'!$O$11</f>
        <v>-</v>
      </c>
      <c r="AX130" s="52" t="str">
        <f>Евро!$N$11</f>
        <v>08.05.2023</v>
      </c>
      <c r="AY130" s="58" t="str">
        <f>шв.фр.!$O$11</f>
        <v>-</v>
      </c>
      <c r="BA130" s="52" t="str">
        <f>Евро!$N$11</f>
        <v>08.05.2023</v>
      </c>
      <c r="BB130" s="58" t="str">
        <f>юань!$O$11</f>
        <v>-</v>
      </c>
      <c r="BD130" s="52" t="str">
        <f>Евро!$N$11</f>
        <v>08.05.2023</v>
      </c>
      <c r="BE130" s="58" t="str">
        <f>тенге!$O$11</f>
        <v>-</v>
      </c>
      <c r="BG130" s="52" t="str">
        <f>Евро!$N$11</f>
        <v>08.05.2023</v>
      </c>
      <c r="BH130" s="58" t="str">
        <f>'динар (крос-курс $)'!$O$11</f>
        <v/>
      </c>
      <c r="BJ130" s="52" t="str">
        <f>Евро!$N$11</f>
        <v>08.05.2023</v>
      </c>
      <c r="BK130" s="58" t="str">
        <f>'динар (крос-курс €)'!$O$11</f>
        <v/>
      </c>
    </row>
    <row r="131" spans="1:63" x14ac:dyDescent="0.25">
      <c r="A131" s="52" t="str">
        <f>Доллар!$N$12</f>
        <v>09.05.2023</v>
      </c>
      <c r="B131" s="58" t="str">
        <f>Доллар!$O$12</f>
        <v>-</v>
      </c>
      <c r="D131" s="52" t="str">
        <f>Евро!$N$12</f>
        <v>09.05.2023</v>
      </c>
      <c r="E131" s="58" t="str">
        <f>Евро!$O$12</f>
        <v>-</v>
      </c>
      <c r="G131" s="52" t="str">
        <f>'Золото (ЦБ)'!$N$12</f>
        <v>09.05.2023</v>
      </c>
      <c r="H131" s="58" t="str">
        <f>'Золото (ЦБ)'!$O$12</f>
        <v/>
      </c>
      <c r="J131" s="52" t="str">
        <f>'Серебро (ЦБ)'!$N$12</f>
        <v>09.05.2023</v>
      </c>
      <c r="K131" s="58" t="str">
        <f>'Серебро (ЦБ)'!$O$12</f>
        <v/>
      </c>
      <c r="M131" s="52" t="str">
        <f>'Платина (ЦБ)'!$N$12</f>
        <v>09.05.2023</v>
      </c>
      <c r="N131" s="58" t="str">
        <f>'Платина (ЦБ)'!$O$12</f>
        <v/>
      </c>
      <c r="P131" s="52" t="str">
        <f>'Палладий (ЦБ)'!$N$12</f>
        <v>09.05.2023</v>
      </c>
      <c r="Q131" s="58" t="str">
        <f>'Палладий (ЦБ)'!$O$12</f>
        <v/>
      </c>
      <c r="S131" s="52" t="str">
        <f>'Золото (KITCO-LME)'!$N$12</f>
        <v>09.05.2023</v>
      </c>
      <c r="T131" s="58" t="str">
        <f>'Золото (KITCO-LME)'!$O$12</f>
        <v/>
      </c>
      <c r="V131" s="52" t="str">
        <f>'Серебро (KITCO-LME)'!$N$12</f>
        <v>09.05.2023</v>
      </c>
      <c r="W131" s="58" t="str">
        <f>'Серебро (KITCO-LME)'!$O$12</f>
        <v/>
      </c>
      <c r="Y131" s="52" t="str">
        <f>'Алюминий (LME)'!$N$12</f>
        <v>09.05.2023</v>
      </c>
      <c r="Z131" s="58" t="str">
        <f>'Алюминий (LME)'!$O$12</f>
        <v/>
      </c>
      <c r="AB131" s="52" t="str">
        <f>'Никель (LME)'!$N$12</f>
        <v>09.05.2023</v>
      </c>
      <c r="AC131" s="58" t="str">
        <f>'Никель (LME)'!$O$12</f>
        <v/>
      </c>
      <c r="AE131" s="52" t="str">
        <f>'Свинец (LME)'!$N$12</f>
        <v>09.05.2023</v>
      </c>
      <c r="AF131" s="58" t="str">
        <f>'Свинец (LME)'!$O$12</f>
        <v/>
      </c>
      <c r="AH131" s="52" t="str">
        <f>'Медь (LME)'!$N$12</f>
        <v>09.05.2023</v>
      </c>
      <c r="AI131" s="58" t="str">
        <f>'Медь (LME)'!$O$12</f>
        <v/>
      </c>
      <c r="AK131" s="52" t="str">
        <f>'Цинк (LME)'!$N$12</f>
        <v>09.05.2023</v>
      </c>
      <c r="AL131" s="58" t="str">
        <f>'Цинк (LME)'!$O$12</f>
        <v/>
      </c>
      <c r="AO131" s="52" t="str">
        <f>Евро!$N$12</f>
        <v>09.05.2023</v>
      </c>
      <c r="AP131" s="58" t="str">
        <f>фунт!$O$12</f>
        <v>-</v>
      </c>
      <c r="AR131" s="52" t="str">
        <f>Евро!$N$12</f>
        <v>09.05.2023</v>
      </c>
      <c r="AS131" s="58" t="str">
        <f>'иена, ¥'!$O$12</f>
        <v>-</v>
      </c>
      <c r="AU131" s="52" t="str">
        <f>Евро!$N$12</f>
        <v>09.05.2023</v>
      </c>
      <c r="AV131" s="58" t="str">
        <f>'австр долл.'!$O$12</f>
        <v>-</v>
      </c>
      <c r="AX131" s="52" t="str">
        <f>Евро!$N$12</f>
        <v>09.05.2023</v>
      </c>
      <c r="AY131" s="58" t="str">
        <f>шв.фр.!$O$12</f>
        <v>-</v>
      </c>
      <c r="BA131" s="52" t="str">
        <f>Евро!$N$12</f>
        <v>09.05.2023</v>
      </c>
      <c r="BB131" s="58" t="str">
        <f>юань!$O$12</f>
        <v>-</v>
      </c>
      <c r="BD131" s="52" t="str">
        <f>Евро!$N$12</f>
        <v>09.05.2023</v>
      </c>
      <c r="BE131" s="58" t="str">
        <f>тенге!$O$12</f>
        <v>-</v>
      </c>
      <c r="BG131" s="52" t="str">
        <f>Евро!$N$12</f>
        <v>09.05.2023</v>
      </c>
      <c r="BH131" s="58" t="str">
        <f>'динар (крос-курс $)'!$O$12</f>
        <v/>
      </c>
      <c r="BJ131" s="52" t="str">
        <f>Евро!$N$12</f>
        <v>09.05.2023</v>
      </c>
      <c r="BK131" s="58" t="str">
        <f>'динар (крос-курс €)'!$O$12</f>
        <v/>
      </c>
    </row>
    <row r="132" spans="1:63" x14ac:dyDescent="0.25">
      <c r="A132" s="52" t="str">
        <f>Доллар!$N$13</f>
        <v>10.05.2023</v>
      </c>
      <c r="B132" s="58" t="str">
        <f>Доллар!$O$13</f>
        <v>-</v>
      </c>
      <c r="D132" s="52" t="str">
        <f>Евро!$N$13</f>
        <v>10.05.2023</v>
      </c>
      <c r="E132" s="58" t="str">
        <f>Евро!$O$13</f>
        <v>-</v>
      </c>
      <c r="G132" s="52" t="str">
        <f>'Золото (ЦБ)'!$N$13</f>
        <v>10.05.2023</v>
      </c>
      <c r="H132" s="58" t="str">
        <f>'Золото (ЦБ)'!$O$13</f>
        <v/>
      </c>
      <c r="J132" s="52" t="str">
        <f>'Серебро (ЦБ)'!$N$13</f>
        <v>10.05.2023</v>
      </c>
      <c r="K132" s="58" t="str">
        <f>'Серебро (ЦБ)'!$O$13</f>
        <v/>
      </c>
      <c r="M132" s="52" t="str">
        <f>'Платина (ЦБ)'!$N$13</f>
        <v>10.05.2023</v>
      </c>
      <c r="N132" s="58" t="str">
        <f>'Платина (ЦБ)'!$O$13</f>
        <v/>
      </c>
      <c r="P132" s="52" t="str">
        <f>'Палладий (ЦБ)'!$N$13</f>
        <v>10.05.2023</v>
      </c>
      <c r="Q132" s="58" t="str">
        <f>'Палладий (ЦБ)'!$O$13</f>
        <v/>
      </c>
      <c r="S132" s="52" t="str">
        <f>'Золото (KITCO-LME)'!$N$13</f>
        <v>10.05.2023</v>
      </c>
      <c r="T132" s="58" t="str">
        <f>'Золото (KITCO-LME)'!$O$13</f>
        <v/>
      </c>
      <c r="V132" s="52" t="str">
        <f>'Серебро (KITCO-LME)'!$N$13</f>
        <v>10.05.2023</v>
      </c>
      <c r="W132" s="58" t="str">
        <f>'Серебро (KITCO-LME)'!$O$13</f>
        <v/>
      </c>
      <c r="Y132" s="52" t="str">
        <f>'Алюминий (LME)'!$N$13</f>
        <v>10.05.2023</v>
      </c>
      <c r="Z132" s="58" t="str">
        <f>'Алюминий (LME)'!$O$13</f>
        <v/>
      </c>
      <c r="AB132" s="52" t="str">
        <f>'Никель (LME)'!$N$13</f>
        <v>10.05.2023</v>
      </c>
      <c r="AC132" s="58" t="str">
        <f>'Никель (LME)'!$O$13</f>
        <v/>
      </c>
      <c r="AE132" s="52" t="str">
        <f>'Свинец (LME)'!$N$13</f>
        <v>10.05.2023</v>
      </c>
      <c r="AF132" s="58" t="str">
        <f>'Свинец (LME)'!$O$13</f>
        <v/>
      </c>
      <c r="AH132" s="52" t="str">
        <f>'Медь (LME)'!$N$13</f>
        <v>10.05.2023</v>
      </c>
      <c r="AI132" s="58" t="str">
        <f>'Медь (LME)'!$O$13</f>
        <v/>
      </c>
      <c r="AK132" s="52" t="str">
        <f>'Цинк (LME)'!$N$13</f>
        <v>10.05.2023</v>
      </c>
      <c r="AL132" s="58" t="str">
        <f>'Цинк (LME)'!$O$13</f>
        <v/>
      </c>
      <c r="AO132" s="52" t="str">
        <f>Евро!$N$13</f>
        <v>10.05.2023</v>
      </c>
      <c r="AP132" s="58" t="str">
        <f>фунт!$O$13</f>
        <v>-</v>
      </c>
      <c r="AR132" s="52" t="str">
        <f>Евро!$N$13</f>
        <v>10.05.2023</v>
      </c>
      <c r="AS132" s="58" t="str">
        <f>'иена, ¥'!$O$13</f>
        <v>-</v>
      </c>
      <c r="AU132" s="52" t="str">
        <f>Евро!$N$13</f>
        <v>10.05.2023</v>
      </c>
      <c r="AV132" s="58" t="str">
        <f>'австр долл.'!$O$13</f>
        <v>-</v>
      </c>
      <c r="AX132" s="52" t="str">
        <f>Евро!$N$13</f>
        <v>10.05.2023</v>
      </c>
      <c r="AY132" s="58" t="str">
        <f>шв.фр.!$O$13</f>
        <v>-</v>
      </c>
      <c r="BA132" s="52" t="str">
        <f>Евро!$N$13</f>
        <v>10.05.2023</v>
      </c>
      <c r="BB132" s="58" t="str">
        <f>юань!$O$13</f>
        <v>-</v>
      </c>
      <c r="BD132" s="52" t="str">
        <f>Евро!$N$13</f>
        <v>10.05.2023</v>
      </c>
      <c r="BE132" s="58" t="str">
        <f>тенге!$O$13</f>
        <v>-</v>
      </c>
      <c r="BG132" s="52" t="str">
        <f>Евро!$N$13</f>
        <v>10.05.2023</v>
      </c>
      <c r="BH132" s="58" t="str">
        <f>'динар (крос-курс $)'!$O$13</f>
        <v/>
      </c>
      <c r="BJ132" s="52" t="str">
        <f>Евро!$N$13</f>
        <v>10.05.2023</v>
      </c>
      <c r="BK132" s="58" t="str">
        <f>'динар (крос-курс €)'!$O$13</f>
        <v/>
      </c>
    </row>
    <row r="133" spans="1:63" x14ac:dyDescent="0.25">
      <c r="A133" s="52" t="str">
        <f>Доллар!$N$14</f>
        <v>11.05.2023</v>
      </c>
      <c r="B133" s="58" t="str">
        <f>Доллар!$O$14</f>
        <v>-</v>
      </c>
      <c r="D133" s="52" t="str">
        <f>Евро!$N$14</f>
        <v>11.05.2023</v>
      </c>
      <c r="E133" s="58" t="str">
        <f>Евро!$O$14</f>
        <v>-</v>
      </c>
      <c r="G133" s="52" t="str">
        <f>'Золото (ЦБ)'!$N$14</f>
        <v>11.05.2023</v>
      </c>
      <c r="H133" s="58" t="str">
        <f>'Золото (ЦБ)'!$O$14</f>
        <v/>
      </c>
      <c r="J133" s="52" t="str">
        <f>'Серебро (ЦБ)'!$N$14</f>
        <v>11.05.2023</v>
      </c>
      <c r="K133" s="58" t="str">
        <f>'Серебро (ЦБ)'!$O$14</f>
        <v/>
      </c>
      <c r="M133" s="52" t="str">
        <f>'Платина (ЦБ)'!$N$14</f>
        <v>11.05.2023</v>
      </c>
      <c r="N133" s="58" t="str">
        <f>'Платина (ЦБ)'!$O$14</f>
        <v/>
      </c>
      <c r="P133" s="52" t="str">
        <f>'Палладий (ЦБ)'!$N$14</f>
        <v>11.05.2023</v>
      </c>
      <c r="Q133" s="58" t="str">
        <f>'Палладий (ЦБ)'!$O$14</f>
        <v/>
      </c>
      <c r="S133" s="52" t="str">
        <f>'Золото (KITCO-LME)'!$N$14</f>
        <v>11.05.2023</v>
      </c>
      <c r="T133" s="58" t="str">
        <f>'Золото (KITCO-LME)'!$O$14</f>
        <v/>
      </c>
      <c r="V133" s="52" t="str">
        <f>'Серебро (KITCO-LME)'!$N$14</f>
        <v>11.05.2023</v>
      </c>
      <c r="W133" s="58" t="str">
        <f>'Серебро (KITCO-LME)'!$O$14</f>
        <v/>
      </c>
      <c r="Y133" s="52" t="str">
        <f>'Алюминий (LME)'!$N$14</f>
        <v>11.05.2023</v>
      </c>
      <c r="Z133" s="58" t="str">
        <f>'Алюминий (LME)'!$O$14</f>
        <v/>
      </c>
      <c r="AB133" s="52" t="str">
        <f>'Никель (LME)'!$N$14</f>
        <v>11.05.2023</v>
      </c>
      <c r="AC133" s="58" t="str">
        <f>'Никель (LME)'!$O$14</f>
        <v/>
      </c>
      <c r="AE133" s="52" t="str">
        <f>'Свинец (LME)'!$N$14</f>
        <v>11.05.2023</v>
      </c>
      <c r="AF133" s="58" t="str">
        <f>'Свинец (LME)'!$O$14</f>
        <v/>
      </c>
      <c r="AH133" s="52" t="str">
        <f>'Медь (LME)'!$N$14</f>
        <v>11.05.2023</v>
      </c>
      <c r="AI133" s="58" t="str">
        <f>'Медь (LME)'!$O$14</f>
        <v/>
      </c>
      <c r="AK133" s="52" t="str">
        <f>'Цинк (LME)'!$N$14</f>
        <v>11.05.2023</v>
      </c>
      <c r="AL133" s="58" t="str">
        <f>'Цинк (LME)'!$O$14</f>
        <v/>
      </c>
      <c r="AO133" s="52" t="str">
        <f>Евро!$N$14</f>
        <v>11.05.2023</v>
      </c>
      <c r="AP133" s="58" t="str">
        <f>фунт!$O$14</f>
        <v>-</v>
      </c>
      <c r="AR133" s="52" t="str">
        <f>Евро!$N$14</f>
        <v>11.05.2023</v>
      </c>
      <c r="AS133" s="58" t="str">
        <f>'иена, ¥'!$O$14</f>
        <v>-</v>
      </c>
      <c r="AU133" s="52" t="str">
        <f>Евро!$N$14</f>
        <v>11.05.2023</v>
      </c>
      <c r="AV133" s="58" t="str">
        <f>'австр долл.'!$O$14</f>
        <v>-</v>
      </c>
      <c r="AX133" s="52" t="str">
        <f>Евро!$N$14</f>
        <v>11.05.2023</v>
      </c>
      <c r="AY133" s="58" t="str">
        <f>шв.фр.!$O$14</f>
        <v>-</v>
      </c>
      <c r="BA133" s="52" t="str">
        <f>Евро!$N$14</f>
        <v>11.05.2023</v>
      </c>
      <c r="BB133" s="58" t="str">
        <f>юань!$O$14</f>
        <v>-</v>
      </c>
      <c r="BD133" s="52" t="str">
        <f>Евро!$N$14</f>
        <v>11.05.2023</v>
      </c>
      <c r="BE133" s="58" t="str">
        <f>тенге!$O$14</f>
        <v>-</v>
      </c>
      <c r="BG133" s="52" t="str">
        <f>Евро!$N$14</f>
        <v>11.05.2023</v>
      </c>
      <c r="BH133" s="58" t="str">
        <f>'динар (крос-курс $)'!$O$14</f>
        <v/>
      </c>
      <c r="BJ133" s="52" t="str">
        <f>Евро!$N$14</f>
        <v>11.05.2023</v>
      </c>
      <c r="BK133" s="58" t="str">
        <f>'динар (крос-курс €)'!$O$14</f>
        <v/>
      </c>
    </row>
    <row r="134" spans="1:63" x14ac:dyDescent="0.25">
      <c r="A134" s="52" t="str">
        <f>Доллар!$N$15</f>
        <v>12.05.2023</v>
      </c>
      <c r="B134" s="58" t="str">
        <f>Доллар!$O$15</f>
        <v>-</v>
      </c>
      <c r="D134" s="52" t="str">
        <f>Евро!$N$15</f>
        <v>12.05.2023</v>
      </c>
      <c r="E134" s="58" t="str">
        <f>Евро!$O$15</f>
        <v>-</v>
      </c>
      <c r="G134" s="52" t="str">
        <f>'Золото (ЦБ)'!$N$15</f>
        <v>12.05.2023</v>
      </c>
      <c r="H134" s="58" t="str">
        <f>'Золото (ЦБ)'!$O$15</f>
        <v/>
      </c>
      <c r="J134" s="52" t="str">
        <f>'Серебро (ЦБ)'!$N$15</f>
        <v>12.05.2023</v>
      </c>
      <c r="K134" s="58" t="str">
        <f>'Серебро (ЦБ)'!$O$15</f>
        <v/>
      </c>
      <c r="M134" s="52" t="str">
        <f>'Платина (ЦБ)'!$N$15</f>
        <v>12.05.2023</v>
      </c>
      <c r="N134" s="58" t="str">
        <f>'Платина (ЦБ)'!$O$15</f>
        <v/>
      </c>
      <c r="P134" s="52" t="str">
        <f>'Палладий (ЦБ)'!$N$15</f>
        <v>12.05.2023</v>
      </c>
      <c r="Q134" s="58" t="str">
        <f>'Палладий (ЦБ)'!$O$15</f>
        <v/>
      </c>
      <c r="S134" s="52" t="str">
        <f>'Золото (KITCO-LME)'!$N$15</f>
        <v>12.05.2023</v>
      </c>
      <c r="T134" s="58" t="str">
        <f>'Золото (KITCO-LME)'!$O$15</f>
        <v/>
      </c>
      <c r="V134" s="52" t="str">
        <f>'Серебро (KITCO-LME)'!$N$15</f>
        <v>12.05.2023</v>
      </c>
      <c r="W134" s="58" t="str">
        <f>'Серебро (KITCO-LME)'!$O$15</f>
        <v/>
      </c>
      <c r="Y134" s="52" t="str">
        <f>'Алюминий (LME)'!$N$15</f>
        <v>12.05.2023</v>
      </c>
      <c r="Z134" s="58" t="str">
        <f>'Алюминий (LME)'!$O$15</f>
        <v/>
      </c>
      <c r="AB134" s="52" t="str">
        <f>'Никель (LME)'!$N$15</f>
        <v>12.05.2023</v>
      </c>
      <c r="AC134" s="58" t="str">
        <f>'Никель (LME)'!$O$15</f>
        <v/>
      </c>
      <c r="AE134" s="52" t="str">
        <f>'Свинец (LME)'!$N$15</f>
        <v>12.05.2023</v>
      </c>
      <c r="AF134" s="58" t="str">
        <f>'Свинец (LME)'!$O$15</f>
        <v/>
      </c>
      <c r="AH134" s="52" t="str">
        <f>'Медь (LME)'!$N$15</f>
        <v>12.05.2023</v>
      </c>
      <c r="AI134" s="58" t="str">
        <f>'Медь (LME)'!$O$15</f>
        <v/>
      </c>
      <c r="AK134" s="52" t="str">
        <f>'Цинк (LME)'!$N$15</f>
        <v>12.05.2023</v>
      </c>
      <c r="AL134" s="58" t="str">
        <f>'Цинк (LME)'!$O$15</f>
        <v/>
      </c>
      <c r="AO134" s="52" t="str">
        <f>Евро!$N$15</f>
        <v>12.05.2023</v>
      </c>
      <c r="AP134" s="58" t="str">
        <f>фунт!$O$15</f>
        <v>-</v>
      </c>
      <c r="AR134" s="52" t="str">
        <f>Евро!$N$15</f>
        <v>12.05.2023</v>
      </c>
      <c r="AS134" s="58" t="str">
        <f>'иена, ¥'!$O$15</f>
        <v>-</v>
      </c>
      <c r="AU134" s="52" t="str">
        <f>Евро!$N$15</f>
        <v>12.05.2023</v>
      </c>
      <c r="AV134" s="58" t="str">
        <f>'австр долл.'!$O$15</f>
        <v>-</v>
      </c>
      <c r="AX134" s="52" t="str">
        <f>Евро!$N$15</f>
        <v>12.05.2023</v>
      </c>
      <c r="AY134" s="58" t="str">
        <f>шв.фр.!$O$15</f>
        <v>-</v>
      </c>
      <c r="BA134" s="52" t="str">
        <f>Евро!$N$15</f>
        <v>12.05.2023</v>
      </c>
      <c r="BB134" s="58" t="str">
        <f>юань!$O$15</f>
        <v>-</v>
      </c>
      <c r="BD134" s="52" t="str">
        <f>Евро!$N$15</f>
        <v>12.05.2023</v>
      </c>
      <c r="BE134" s="58" t="str">
        <f>тенге!$O$15</f>
        <v>-</v>
      </c>
      <c r="BG134" s="52" t="str">
        <f>Евро!$N$15</f>
        <v>12.05.2023</v>
      </c>
      <c r="BH134" s="58" t="str">
        <f>'динар (крос-курс $)'!$O$15</f>
        <v/>
      </c>
      <c r="BJ134" s="52" t="str">
        <f>Евро!$N$15</f>
        <v>12.05.2023</v>
      </c>
      <c r="BK134" s="58" t="str">
        <f>'динар (крос-курс €)'!$O$15</f>
        <v/>
      </c>
    </row>
    <row r="135" spans="1:63" x14ac:dyDescent="0.25">
      <c r="A135" s="52" t="str">
        <f>Доллар!$N$16</f>
        <v>13.05.2023</v>
      </c>
      <c r="B135" s="58" t="str">
        <f>Доллар!$O$16</f>
        <v>-</v>
      </c>
      <c r="D135" s="52" t="str">
        <f>Евро!$N$16</f>
        <v>13.05.2023</v>
      </c>
      <c r="E135" s="58" t="str">
        <f>Евро!$O$16</f>
        <v>-</v>
      </c>
      <c r="G135" s="52" t="str">
        <f>'Золото (ЦБ)'!$N$16</f>
        <v>13.05.2023</v>
      </c>
      <c r="H135" s="58" t="str">
        <f>'Золото (ЦБ)'!$O$16</f>
        <v/>
      </c>
      <c r="J135" s="52" t="str">
        <f>'Серебро (ЦБ)'!$N$16</f>
        <v>13.05.2023</v>
      </c>
      <c r="K135" s="58" t="str">
        <f>'Серебро (ЦБ)'!$O$16</f>
        <v/>
      </c>
      <c r="M135" s="52" t="str">
        <f>'Платина (ЦБ)'!$N$16</f>
        <v>13.05.2023</v>
      </c>
      <c r="N135" s="58" t="str">
        <f>'Платина (ЦБ)'!$O$16</f>
        <v/>
      </c>
      <c r="P135" s="52" t="str">
        <f>'Палладий (ЦБ)'!$N$16</f>
        <v>13.05.2023</v>
      </c>
      <c r="Q135" s="58" t="str">
        <f>'Палладий (ЦБ)'!$O$16</f>
        <v/>
      </c>
      <c r="S135" s="52" t="str">
        <f>'Золото (KITCO-LME)'!$N$16</f>
        <v>13.05.2023</v>
      </c>
      <c r="T135" s="58" t="str">
        <f>'Золото (KITCO-LME)'!$O$16</f>
        <v/>
      </c>
      <c r="V135" s="52" t="str">
        <f>'Серебро (KITCO-LME)'!$N$16</f>
        <v>13.05.2023</v>
      </c>
      <c r="W135" s="58" t="str">
        <f>'Серебро (KITCO-LME)'!$O$16</f>
        <v/>
      </c>
      <c r="Y135" s="52" t="str">
        <f>'Алюминий (LME)'!$N$16</f>
        <v>13.05.2023</v>
      </c>
      <c r="Z135" s="58" t="str">
        <f>'Алюминий (LME)'!$O$16</f>
        <v/>
      </c>
      <c r="AB135" s="52" t="str">
        <f>'Никель (LME)'!$N$16</f>
        <v>13.05.2023</v>
      </c>
      <c r="AC135" s="58" t="str">
        <f>'Никель (LME)'!$O$16</f>
        <v/>
      </c>
      <c r="AE135" s="52" t="str">
        <f>'Свинец (LME)'!$N$16</f>
        <v>13.05.2023</v>
      </c>
      <c r="AF135" s="58" t="str">
        <f>'Свинец (LME)'!$O$16</f>
        <v/>
      </c>
      <c r="AH135" s="52" t="str">
        <f>'Медь (LME)'!$N$16</f>
        <v>13.05.2023</v>
      </c>
      <c r="AI135" s="58" t="str">
        <f>'Медь (LME)'!$O$16</f>
        <v/>
      </c>
      <c r="AK135" s="52" t="str">
        <f>'Цинк (LME)'!$N$16</f>
        <v>13.05.2023</v>
      </c>
      <c r="AL135" s="58" t="str">
        <f>'Цинк (LME)'!$O$16</f>
        <v/>
      </c>
      <c r="AO135" s="52" t="str">
        <f>Евро!$N$16</f>
        <v>13.05.2023</v>
      </c>
      <c r="AP135" s="58" t="str">
        <f>фунт!$O$16</f>
        <v>-</v>
      </c>
      <c r="AR135" s="52" t="str">
        <f>Евро!$N$16</f>
        <v>13.05.2023</v>
      </c>
      <c r="AS135" s="58" t="str">
        <f>'иена, ¥'!$O$16</f>
        <v>-</v>
      </c>
      <c r="AU135" s="52" t="str">
        <f>Евро!$N$16</f>
        <v>13.05.2023</v>
      </c>
      <c r="AV135" s="58" t="str">
        <f>'австр долл.'!$O$16</f>
        <v>-</v>
      </c>
      <c r="AX135" s="52" t="str">
        <f>Евро!$N$16</f>
        <v>13.05.2023</v>
      </c>
      <c r="AY135" s="58" t="str">
        <f>шв.фр.!$O$16</f>
        <v>-</v>
      </c>
      <c r="BA135" s="52" t="str">
        <f>Евро!$N$16</f>
        <v>13.05.2023</v>
      </c>
      <c r="BB135" s="58" t="str">
        <f>юань!$O$16</f>
        <v>-</v>
      </c>
      <c r="BD135" s="52" t="str">
        <f>Евро!$N$16</f>
        <v>13.05.2023</v>
      </c>
      <c r="BE135" s="58" t="str">
        <f>тенге!$O$16</f>
        <v>-</v>
      </c>
      <c r="BG135" s="52" t="str">
        <f>Евро!$N$16</f>
        <v>13.05.2023</v>
      </c>
      <c r="BH135" s="58" t="str">
        <f>'динар (крос-курс $)'!$O$16</f>
        <v/>
      </c>
      <c r="BJ135" s="52" t="str">
        <f>Евро!$N$16</f>
        <v>13.05.2023</v>
      </c>
      <c r="BK135" s="58" t="str">
        <f>'динар (крос-курс €)'!$O$16</f>
        <v/>
      </c>
    </row>
    <row r="136" spans="1:63" x14ac:dyDescent="0.25">
      <c r="A136" s="52" t="str">
        <f>Доллар!$N$17</f>
        <v>14.05.2023</v>
      </c>
      <c r="B136" s="58" t="str">
        <f>Доллар!$O$17</f>
        <v>-</v>
      </c>
      <c r="D136" s="52" t="str">
        <f>Евро!$N$17</f>
        <v>14.05.2023</v>
      </c>
      <c r="E136" s="58" t="str">
        <f>Евро!$O$17</f>
        <v>-</v>
      </c>
      <c r="G136" s="52" t="str">
        <f>'Золото (ЦБ)'!$N$17</f>
        <v>14.05.2023</v>
      </c>
      <c r="H136" s="58" t="str">
        <f>'Золото (ЦБ)'!$O$17</f>
        <v/>
      </c>
      <c r="J136" s="52" t="str">
        <f>'Серебро (ЦБ)'!$N$17</f>
        <v>14.05.2023</v>
      </c>
      <c r="K136" s="58" t="str">
        <f>'Серебро (ЦБ)'!$O$17</f>
        <v/>
      </c>
      <c r="M136" s="52" t="str">
        <f>'Платина (ЦБ)'!$N$17</f>
        <v>14.05.2023</v>
      </c>
      <c r="N136" s="58" t="str">
        <f>'Платина (ЦБ)'!$O$17</f>
        <v/>
      </c>
      <c r="P136" s="52" t="str">
        <f>'Палладий (ЦБ)'!$N$17</f>
        <v>14.05.2023</v>
      </c>
      <c r="Q136" s="58" t="str">
        <f>'Палладий (ЦБ)'!$O$17</f>
        <v/>
      </c>
      <c r="S136" s="52" t="str">
        <f>'Золото (KITCO-LME)'!$N$17</f>
        <v>14.05.2023</v>
      </c>
      <c r="T136" s="58" t="str">
        <f>'Золото (KITCO-LME)'!$O$17</f>
        <v/>
      </c>
      <c r="V136" s="52" t="str">
        <f>'Серебро (KITCO-LME)'!$N$17</f>
        <v>14.05.2023</v>
      </c>
      <c r="W136" s="58" t="str">
        <f>'Серебро (KITCO-LME)'!$O$17</f>
        <v/>
      </c>
      <c r="Y136" s="52" t="str">
        <f>'Алюминий (LME)'!$N$17</f>
        <v>14.05.2023</v>
      </c>
      <c r="Z136" s="58" t="str">
        <f>'Алюминий (LME)'!$O$17</f>
        <v/>
      </c>
      <c r="AB136" s="52" t="str">
        <f>'Никель (LME)'!$N$17</f>
        <v>14.05.2023</v>
      </c>
      <c r="AC136" s="58" t="str">
        <f>'Никель (LME)'!$O$17</f>
        <v/>
      </c>
      <c r="AE136" s="52" t="str">
        <f>'Свинец (LME)'!$N$17</f>
        <v>14.05.2023</v>
      </c>
      <c r="AF136" s="58" t="str">
        <f>'Свинец (LME)'!$O$17</f>
        <v/>
      </c>
      <c r="AH136" s="52" t="str">
        <f>'Медь (LME)'!$N$17</f>
        <v>14.05.2023</v>
      </c>
      <c r="AI136" s="58" t="str">
        <f>'Медь (LME)'!$O$17</f>
        <v/>
      </c>
      <c r="AK136" s="52" t="str">
        <f>'Цинк (LME)'!$N$17</f>
        <v>14.05.2023</v>
      </c>
      <c r="AL136" s="58" t="str">
        <f>'Цинк (LME)'!$O$17</f>
        <v/>
      </c>
      <c r="AO136" s="52" t="str">
        <f>Евро!$N$17</f>
        <v>14.05.2023</v>
      </c>
      <c r="AP136" s="58" t="str">
        <f>фунт!$O$17</f>
        <v>-</v>
      </c>
      <c r="AR136" s="52" t="str">
        <f>Евро!$N$17</f>
        <v>14.05.2023</v>
      </c>
      <c r="AS136" s="58" t="str">
        <f>'иена, ¥'!$O$17</f>
        <v>-</v>
      </c>
      <c r="AU136" s="52" t="str">
        <f>Евро!$N$17</f>
        <v>14.05.2023</v>
      </c>
      <c r="AV136" s="58" t="str">
        <f>'австр долл.'!$O$17</f>
        <v>-</v>
      </c>
      <c r="AX136" s="52" t="str">
        <f>Евро!$N$17</f>
        <v>14.05.2023</v>
      </c>
      <c r="AY136" s="58" t="str">
        <f>шв.фр.!$O$17</f>
        <v>-</v>
      </c>
      <c r="BA136" s="52" t="str">
        <f>Евро!$N$17</f>
        <v>14.05.2023</v>
      </c>
      <c r="BB136" s="58" t="str">
        <f>юань!$O$17</f>
        <v>-</v>
      </c>
      <c r="BD136" s="52" t="str">
        <f>Евро!$N$17</f>
        <v>14.05.2023</v>
      </c>
      <c r="BE136" s="58" t="str">
        <f>тенге!$O$17</f>
        <v>-</v>
      </c>
      <c r="BG136" s="52" t="str">
        <f>Евро!$N$17</f>
        <v>14.05.2023</v>
      </c>
      <c r="BH136" s="58" t="str">
        <f>'динар (крос-курс $)'!$O$17</f>
        <v/>
      </c>
      <c r="BJ136" s="52" t="str">
        <f>Евро!$N$17</f>
        <v>14.05.2023</v>
      </c>
      <c r="BK136" s="58" t="str">
        <f>'динар (крос-курс €)'!$O$17</f>
        <v/>
      </c>
    </row>
    <row r="137" spans="1:63" x14ac:dyDescent="0.25">
      <c r="A137" s="52" t="str">
        <f>Доллар!$N$18</f>
        <v>15.05.2023</v>
      </c>
      <c r="B137" s="58" t="str">
        <f>Доллар!$O$18</f>
        <v>-</v>
      </c>
      <c r="D137" s="52" t="str">
        <f>Евро!$N$18</f>
        <v>15.05.2023</v>
      </c>
      <c r="E137" s="58" t="str">
        <f>Евро!$O$18</f>
        <v>-</v>
      </c>
      <c r="G137" s="52" t="str">
        <f>'Золото (ЦБ)'!$N$18</f>
        <v>15.05.2023</v>
      </c>
      <c r="H137" s="58" t="str">
        <f>'Золото (ЦБ)'!$O$18</f>
        <v/>
      </c>
      <c r="J137" s="52" t="str">
        <f>'Серебро (ЦБ)'!$N$18</f>
        <v>15.05.2023</v>
      </c>
      <c r="K137" s="58" t="str">
        <f>'Серебро (ЦБ)'!$O$18</f>
        <v/>
      </c>
      <c r="M137" s="52" t="str">
        <f>'Платина (ЦБ)'!$N$18</f>
        <v>15.05.2023</v>
      </c>
      <c r="N137" s="58" t="str">
        <f>'Платина (ЦБ)'!$O$18</f>
        <v/>
      </c>
      <c r="P137" s="52" t="str">
        <f>'Палладий (ЦБ)'!$N$18</f>
        <v>15.05.2023</v>
      </c>
      <c r="Q137" s="58" t="str">
        <f>'Палладий (ЦБ)'!$O$18</f>
        <v/>
      </c>
      <c r="S137" s="52" t="str">
        <f>'Золото (KITCO-LME)'!$N$18</f>
        <v>15.05.2023</v>
      </c>
      <c r="T137" s="58" t="str">
        <f>'Золото (KITCO-LME)'!$O$18</f>
        <v/>
      </c>
      <c r="V137" s="52" t="str">
        <f>'Серебро (KITCO-LME)'!$N$18</f>
        <v>15.05.2023</v>
      </c>
      <c r="W137" s="58" t="str">
        <f>'Серебро (KITCO-LME)'!$O$18</f>
        <v/>
      </c>
      <c r="Y137" s="52" t="str">
        <f>'Алюминий (LME)'!$N$18</f>
        <v>15.05.2023</v>
      </c>
      <c r="Z137" s="58" t="str">
        <f>'Алюминий (LME)'!$O$18</f>
        <v/>
      </c>
      <c r="AB137" s="52" t="str">
        <f>'Никель (LME)'!$N$18</f>
        <v>15.05.2023</v>
      </c>
      <c r="AC137" s="58" t="str">
        <f>'Никель (LME)'!$O$18</f>
        <v/>
      </c>
      <c r="AE137" s="52" t="str">
        <f>'Свинец (LME)'!$N$18</f>
        <v>15.05.2023</v>
      </c>
      <c r="AF137" s="58" t="str">
        <f>'Свинец (LME)'!$O$18</f>
        <v/>
      </c>
      <c r="AH137" s="52" t="str">
        <f>'Медь (LME)'!$N$18</f>
        <v>15.05.2023</v>
      </c>
      <c r="AI137" s="58" t="str">
        <f>'Медь (LME)'!$O$18</f>
        <v/>
      </c>
      <c r="AK137" s="52" t="str">
        <f>'Цинк (LME)'!$N$18</f>
        <v>15.05.2023</v>
      </c>
      <c r="AL137" s="58" t="str">
        <f>'Цинк (LME)'!$O$18</f>
        <v/>
      </c>
      <c r="AO137" s="52" t="str">
        <f>Евро!$N$18</f>
        <v>15.05.2023</v>
      </c>
      <c r="AP137" s="58" t="str">
        <f>фунт!$O$18</f>
        <v>-</v>
      </c>
      <c r="AR137" s="52" t="str">
        <f>Евро!$N$18</f>
        <v>15.05.2023</v>
      </c>
      <c r="AS137" s="58" t="str">
        <f>'иена, ¥'!$O$18</f>
        <v>-</v>
      </c>
      <c r="AU137" s="52" t="str">
        <f>Евро!$N$18</f>
        <v>15.05.2023</v>
      </c>
      <c r="AV137" s="58" t="str">
        <f>'австр долл.'!$O$18</f>
        <v>-</v>
      </c>
      <c r="AX137" s="52" t="str">
        <f>Евро!$N$18</f>
        <v>15.05.2023</v>
      </c>
      <c r="AY137" s="58" t="str">
        <f>шв.фр.!$O$18</f>
        <v>-</v>
      </c>
      <c r="BA137" s="52" t="str">
        <f>Евро!$N$18</f>
        <v>15.05.2023</v>
      </c>
      <c r="BB137" s="58" t="str">
        <f>юань!$O$18</f>
        <v>-</v>
      </c>
      <c r="BD137" s="52" t="str">
        <f>Евро!$N$18</f>
        <v>15.05.2023</v>
      </c>
      <c r="BE137" s="58" t="str">
        <f>тенге!$O$18</f>
        <v>-</v>
      </c>
      <c r="BG137" s="52" t="str">
        <f>Евро!$N$18</f>
        <v>15.05.2023</v>
      </c>
      <c r="BH137" s="58" t="str">
        <f>'динар (крос-курс $)'!$O$18</f>
        <v/>
      </c>
      <c r="BJ137" s="52" t="str">
        <f>Евро!$N$18</f>
        <v>15.05.2023</v>
      </c>
      <c r="BK137" s="58" t="str">
        <f>'динар (крос-курс €)'!$O$18</f>
        <v/>
      </c>
    </row>
    <row r="138" spans="1:63" x14ac:dyDescent="0.25">
      <c r="A138" s="52" t="str">
        <f>Доллар!$N$19</f>
        <v>16.05.2023</v>
      </c>
      <c r="B138" s="58" t="str">
        <f>Доллар!$O$19</f>
        <v>-</v>
      </c>
      <c r="D138" s="52" t="str">
        <f>Евро!$N$19</f>
        <v>16.05.2023</v>
      </c>
      <c r="E138" s="58" t="str">
        <f>Евро!$O$19</f>
        <v>-</v>
      </c>
      <c r="G138" s="52" t="str">
        <f>'Золото (ЦБ)'!$N$19</f>
        <v>16.05.2023</v>
      </c>
      <c r="H138" s="58" t="str">
        <f>'Золото (ЦБ)'!$O$19</f>
        <v/>
      </c>
      <c r="J138" s="52" t="str">
        <f>'Серебро (ЦБ)'!$N$19</f>
        <v>16.05.2023</v>
      </c>
      <c r="K138" s="58" t="str">
        <f>'Серебро (ЦБ)'!$O$19</f>
        <v/>
      </c>
      <c r="M138" s="52" t="str">
        <f>'Платина (ЦБ)'!$N$19</f>
        <v>16.05.2023</v>
      </c>
      <c r="N138" s="58" t="str">
        <f>'Платина (ЦБ)'!$O$19</f>
        <v/>
      </c>
      <c r="P138" s="52" t="str">
        <f>'Палладий (ЦБ)'!$N$19</f>
        <v>16.05.2023</v>
      </c>
      <c r="Q138" s="58" t="str">
        <f>'Палладий (ЦБ)'!$O$19</f>
        <v/>
      </c>
      <c r="S138" s="52" t="str">
        <f>'Золото (KITCO-LME)'!$N$19</f>
        <v>16.05.2023</v>
      </c>
      <c r="T138" s="58" t="str">
        <f>'Золото (KITCO-LME)'!$O$19</f>
        <v/>
      </c>
      <c r="V138" s="52" t="str">
        <f>'Серебро (KITCO-LME)'!$N$19</f>
        <v>16.05.2023</v>
      </c>
      <c r="W138" s="58" t="str">
        <f>'Серебро (KITCO-LME)'!$O$19</f>
        <v/>
      </c>
      <c r="Y138" s="52" t="str">
        <f>'Алюминий (LME)'!$N$19</f>
        <v>16.05.2023</v>
      </c>
      <c r="Z138" s="58" t="str">
        <f>'Алюминий (LME)'!$O$19</f>
        <v/>
      </c>
      <c r="AB138" s="52" t="str">
        <f>'Никель (LME)'!$N$19</f>
        <v>16.05.2023</v>
      </c>
      <c r="AC138" s="58" t="str">
        <f>'Никель (LME)'!$O$19</f>
        <v/>
      </c>
      <c r="AE138" s="52" t="str">
        <f>'Свинец (LME)'!$N$19</f>
        <v>16.05.2023</v>
      </c>
      <c r="AF138" s="58" t="str">
        <f>'Свинец (LME)'!$O$19</f>
        <v/>
      </c>
      <c r="AH138" s="52" t="str">
        <f>'Медь (LME)'!$N$19</f>
        <v>16.05.2023</v>
      </c>
      <c r="AI138" s="58" t="str">
        <f>'Медь (LME)'!$O$19</f>
        <v/>
      </c>
      <c r="AK138" s="52" t="str">
        <f>'Цинк (LME)'!$N$19</f>
        <v>16.05.2023</v>
      </c>
      <c r="AL138" s="58" t="str">
        <f>'Цинк (LME)'!$O$19</f>
        <v/>
      </c>
      <c r="AO138" s="52" t="str">
        <f>Евро!$N$19</f>
        <v>16.05.2023</v>
      </c>
      <c r="AP138" s="58" t="str">
        <f>фунт!$O$19</f>
        <v>-</v>
      </c>
      <c r="AR138" s="52" t="str">
        <f>Евро!$N$19</f>
        <v>16.05.2023</v>
      </c>
      <c r="AS138" s="58" t="str">
        <f>'иена, ¥'!$O$19</f>
        <v>-</v>
      </c>
      <c r="AU138" s="52" t="str">
        <f>Евро!$N$19</f>
        <v>16.05.2023</v>
      </c>
      <c r="AV138" s="58" t="str">
        <f>'австр долл.'!$O$19</f>
        <v>-</v>
      </c>
      <c r="AX138" s="52" t="str">
        <f>Евро!$N$19</f>
        <v>16.05.2023</v>
      </c>
      <c r="AY138" s="58" t="str">
        <f>шв.фр.!$O$19</f>
        <v>-</v>
      </c>
      <c r="BA138" s="52" t="str">
        <f>Евро!$N$19</f>
        <v>16.05.2023</v>
      </c>
      <c r="BB138" s="58" t="str">
        <f>юань!$O$19</f>
        <v>-</v>
      </c>
      <c r="BD138" s="52" t="str">
        <f>Евро!$N$19</f>
        <v>16.05.2023</v>
      </c>
      <c r="BE138" s="58" t="str">
        <f>тенге!$O$19</f>
        <v>-</v>
      </c>
      <c r="BG138" s="52" t="str">
        <f>Евро!$N$19</f>
        <v>16.05.2023</v>
      </c>
      <c r="BH138" s="58" t="str">
        <f>'динар (крос-курс $)'!$O$19</f>
        <v/>
      </c>
      <c r="BJ138" s="52" t="str">
        <f>Евро!$N$19</f>
        <v>16.05.2023</v>
      </c>
      <c r="BK138" s="58" t="str">
        <f>'динар (крос-курс €)'!$O$19</f>
        <v/>
      </c>
    </row>
    <row r="139" spans="1:63" x14ac:dyDescent="0.25">
      <c r="A139" s="52" t="str">
        <f>Доллар!$N$20</f>
        <v>17.05.2023</v>
      </c>
      <c r="B139" s="58" t="str">
        <f>Доллар!$O$20</f>
        <v>-</v>
      </c>
      <c r="D139" s="52" t="str">
        <f>Евро!$N$20</f>
        <v>17.05.2023</v>
      </c>
      <c r="E139" s="58" t="str">
        <f>Евро!$O$20</f>
        <v>-</v>
      </c>
      <c r="G139" s="52" t="str">
        <f>'Золото (ЦБ)'!$N$20</f>
        <v>17.05.2023</v>
      </c>
      <c r="H139" s="58" t="str">
        <f>'Золото (ЦБ)'!$O$20</f>
        <v/>
      </c>
      <c r="J139" s="52" t="str">
        <f>'Серебро (ЦБ)'!$N$20</f>
        <v>17.05.2023</v>
      </c>
      <c r="K139" s="58" t="str">
        <f>'Серебро (ЦБ)'!$O$20</f>
        <v/>
      </c>
      <c r="M139" s="52" t="str">
        <f>'Платина (ЦБ)'!$N$20</f>
        <v>17.05.2023</v>
      </c>
      <c r="N139" s="58" t="str">
        <f>'Платина (ЦБ)'!$O$20</f>
        <v/>
      </c>
      <c r="P139" s="52" t="str">
        <f>'Палладий (ЦБ)'!$N$20</f>
        <v>17.05.2023</v>
      </c>
      <c r="Q139" s="58" t="str">
        <f>'Палладий (ЦБ)'!$O$20</f>
        <v/>
      </c>
      <c r="S139" s="52" t="str">
        <f>'Золото (KITCO-LME)'!$N$20</f>
        <v>17.05.2023</v>
      </c>
      <c r="T139" s="58" t="str">
        <f>'Золото (KITCO-LME)'!$O$20</f>
        <v/>
      </c>
      <c r="V139" s="52" t="str">
        <f>'Серебро (KITCO-LME)'!$N$20</f>
        <v>17.05.2023</v>
      </c>
      <c r="W139" s="58" t="str">
        <f>'Серебро (KITCO-LME)'!$O$20</f>
        <v/>
      </c>
      <c r="Y139" s="52" t="str">
        <f>'Алюминий (LME)'!$N$20</f>
        <v>17.05.2023</v>
      </c>
      <c r="Z139" s="58" t="str">
        <f>'Алюминий (LME)'!$O$20</f>
        <v/>
      </c>
      <c r="AB139" s="52" t="str">
        <f>'Никель (LME)'!$N$20</f>
        <v>17.05.2023</v>
      </c>
      <c r="AC139" s="58" t="str">
        <f>'Никель (LME)'!$O$20</f>
        <v/>
      </c>
      <c r="AE139" s="52" t="str">
        <f>'Свинец (LME)'!$N$20</f>
        <v>17.05.2023</v>
      </c>
      <c r="AF139" s="58" t="str">
        <f>'Свинец (LME)'!$O$20</f>
        <v/>
      </c>
      <c r="AH139" s="52" t="str">
        <f>'Медь (LME)'!$N$20</f>
        <v>17.05.2023</v>
      </c>
      <c r="AI139" s="58" t="str">
        <f>'Медь (LME)'!$O$20</f>
        <v/>
      </c>
      <c r="AK139" s="52" t="str">
        <f>'Цинк (LME)'!$N$20</f>
        <v>17.05.2023</v>
      </c>
      <c r="AL139" s="58" t="str">
        <f>'Цинк (LME)'!$O$20</f>
        <v/>
      </c>
      <c r="AO139" s="52" t="str">
        <f>Евро!$N$20</f>
        <v>17.05.2023</v>
      </c>
      <c r="AP139" s="58" t="str">
        <f>фунт!$O$20</f>
        <v>-</v>
      </c>
      <c r="AR139" s="52" t="str">
        <f>Евро!$N$20</f>
        <v>17.05.2023</v>
      </c>
      <c r="AS139" s="58" t="str">
        <f>'иена, ¥'!$O$20</f>
        <v>-</v>
      </c>
      <c r="AU139" s="52" t="str">
        <f>Евро!$N$20</f>
        <v>17.05.2023</v>
      </c>
      <c r="AV139" s="58" t="str">
        <f>'австр долл.'!$O$20</f>
        <v>-</v>
      </c>
      <c r="AX139" s="52" t="str">
        <f>Евро!$N$20</f>
        <v>17.05.2023</v>
      </c>
      <c r="AY139" s="58" t="str">
        <f>шв.фр.!$O$20</f>
        <v>-</v>
      </c>
      <c r="BA139" s="52" t="str">
        <f>Евро!$N$20</f>
        <v>17.05.2023</v>
      </c>
      <c r="BB139" s="58" t="str">
        <f>юань!$O$20</f>
        <v>-</v>
      </c>
      <c r="BD139" s="52" t="str">
        <f>Евро!$N$20</f>
        <v>17.05.2023</v>
      </c>
      <c r="BE139" s="58" t="str">
        <f>тенге!$O$20</f>
        <v>-</v>
      </c>
      <c r="BG139" s="52" t="str">
        <f>Евро!$N$20</f>
        <v>17.05.2023</v>
      </c>
      <c r="BH139" s="58" t="str">
        <f>'динар (крос-курс $)'!$O$20</f>
        <v/>
      </c>
      <c r="BJ139" s="52" t="str">
        <f>Евро!$N$20</f>
        <v>17.05.2023</v>
      </c>
      <c r="BK139" s="58" t="str">
        <f>'динар (крос-курс €)'!$O$20</f>
        <v/>
      </c>
    </row>
    <row r="140" spans="1:63" x14ac:dyDescent="0.25">
      <c r="A140" s="52" t="str">
        <f>Доллар!$N$21</f>
        <v>18.05.2023</v>
      </c>
      <c r="B140" s="58" t="str">
        <f>Доллар!$O$21</f>
        <v>-</v>
      </c>
      <c r="D140" s="52" t="str">
        <f>Евро!$N$21</f>
        <v>18.05.2023</v>
      </c>
      <c r="E140" s="58" t="str">
        <f>Евро!$O$21</f>
        <v>-</v>
      </c>
      <c r="G140" s="52" t="str">
        <f>'Золото (ЦБ)'!$N$21</f>
        <v>18.05.2023</v>
      </c>
      <c r="H140" s="58" t="str">
        <f>'Золото (ЦБ)'!$O$21</f>
        <v/>
      </c>
      <c r="J140" s="52" t="str">
        <f>'Серебро (ЦБ)'!$N$21</f>
        <v>18.05.2023</v>
      </c>
      <c r="K140" s="58" t="str">
        <f>'Серебро (ЦБ)'!$O$21</f>
        <v/>
      </c>
      <c r="M140" s="52" t="str">
        <f>'Платина (ЦБ)'!$N$21</f>
        <v>18.05.2023</v>
      </c>
      <c r="N140" s="58" t="str">
        <f>'Платина (ЦБ)'!$O$21</f>
        <v/>
      </c>
      <c r="P140" s="52" t="str">
        <f>'Палладий (ЦБ)'!$N$21</f>
        <v>18.05.2023</v>
      </c>
      <c r="Q140" s="58" t="str">
        <f>'Палладий (ЦБ)'!$O$21</f>
        <v/>
      </c>
      <c r="S140" s="52" t="str">
        <f>'Золото (KITCO-LME)'!$N$21</f>
        <v>18.05.2023</v>
      </c>
      <c r="T140" s="58" t="str">
        <f>'Золото (KITCO-LME)'!$O$21</f>
        <v/>
      </c>
      <c r="V140" s="52" t="str">
        <f>'Серебро (KITCO-LME)'!$N$21</f>
        <v>18.05.2023</v>
      </c>
      <c r="W140" s="58" t="str">
        <f>'Серебро (KITCO-LME)'!$O$21</f>
        <v/>
      </c>
      <c r="Y140" s="52" t="str">
        <f>'Алюминий (LME)'!$N$21</f>
        <v>18.05.2023</v>
      </c>
      <c r="Z140" s="58" t="str">
        <f>'Алюминий (LME)'!$O$21</f>
        <v/>
      </c>
      <c r="AB140" s="52" t="str">
        <f>'Никель (LME)'!$N$21</f>
        <v>18.05.2023</v>
      </c>
      <c r="AC140" s="58" t="str">
        <f>'Никель (LME)'!$O$21</f>
        <v/>
      </c>
      <c r="AE140" s="52" t="str">
        <f>'Свинец (LME)'!$N$21</f>
        <v>18.05.2023</v>
      </c>
      <c r="AF140" s="58" t="str">
        <f>'Свинец (LME)'!$O$21</f>
        <v/>
      </c>
      <c r="AH140" s="52" t="str">
        <f>'Медь (LME)'!$N$21</f>
        <v>18.05.2023</v>
      </c>
      <c r="AI140" s="58" t="str">
        <f>'Медь (LME)'!$O$21</f>
        <v/>
      </c>
      <c r="AK140" s="52" t="str">
        <f>'Цинк (LME)'!$N$21</f>
        <v>18.05.2023</v>
      </c>
      <c r="AL140" s="58" t="str">
        <f>'Цинк (LME)'!$O$21</f>
        <v/>
      </c>
      <c r="AO140" s="52" t="str">
        <f>Евро!$N$21</f>
        <v>18.05.2023</v>
      </c>
      <c r="AP140" s="58" t="str">
        <f>фунт!$O$21</f>
        <v>-</v>
      </c>
      <c r="AR140" s="52" t="str">
        <f>Евро!$N$21</f>
        <v>18.05.2023</v>
      </c>
      <c r="AS140" s="58" t="str">
        <f>'иена, ¥'!$O$21</f>
        <v>-</v>
      </c>
      <c r="AU140" s="52" t="str">
        <f>Евро!$N$21</f>
        <v>18.05.2023</v>
      </c>
      <c r="AV140" s="58" t="str">
        <f>'австр долл.'!$O$21</f>
        <v>-</v>
      </c>
      <c r="AX140" s="52" t="str">
        <f>Евро!$N$21</f>
        <v>18.05.2023</v>
      </c>
      <c r="AY140" s="58" t="str">
        <f>шв.фр.!$O$21</f>
        <v>-</v>
      </c>
      <c r="BA140" s="52" t="str">
        <f>Евро!$N$21</f>
        <v>18.05.2023</v>
      </c>
      <c r="BB140" s="58" t="str">
        <f>юань!$O$21</f>
        <v>-</v>
      </c>
      <c r="BD140" s="52" t="str">
        <f>Евро!$N$21</f>
        <v>18.05.2023</v>
      </c>
      <c r="BE140" s="58" t="str">
        <f>тенге!$O$21</f>
        <v>-</v>
      </c>
      <c r="BG140" s="52" t="str">
        <f>Евро!$N$21</f>
        <v>18.05.2023</v>
      </c>
      <c r="BH140" s="58" t="str">
        <f>'динар (крос-курс $)'!$O$21</f>
        <v/>
      </c>
      <c r="BJ140" s="52" t="str">
        <f>Евро!$N$21</f>
        <v>18.05.2023</v>
      </c>
      <c r="BK140" s="58" t="str">
        <f>'динар (крос-курс €)'!$O$21</f>
        <v/>
      </c>
    </row>
    <row r="141" spans="1:63" x14ac:dyDescent="0.25">
      <c r="A141" s="52" t="str">
        <f>Доллар!$N$22</f>
        <v>19.05.2023</v>
      </c>
      <c r="B141" s="58" t="str">
        <f>Доллар!$O$22</f>
        <v>-</v>
      </c>
      <c r="D141" s="52" t="str">
        <f>Евро!$N$22</f>
        <v>19.05.2023</v>
      </c>
      <c r="E141" s="58" t="str">
        <f>Евро!$O$22</f>
        <v>-</v>
      </c>
      <c r="G141" s="52" t="str">
        <f>'Золото (ЦБ)'!$N$22</f>
        <v>19.05.2023</v>
      </c>
      <c r="H141" s="58" t="str">
        <f>'Золото (ЦБ)'!$O$22</f>
        <v/>
      </c>
      <c r="J141" s="52" t="str">
        <f>'Серебро (ЦБ)'!$N$22</f>
        <v>19.05.2023</v>
      </c>
      <c r="K141" s="58" t="str">
        <f>'Серебро (ЦБ)'!$O$22</f>
        <v/>
      </c>
      <c r="M141" s="52" t="str">
        <f>'Платина (ЦБ)'!$N$22</f>
        <v>19.05.2023</v>
      </c>
      <c r="N141" s="58" t="str">
        <f>'Платина (ЦБ)'!$O$22</f>
        <v/>
      </c>
      <c r="P141" s="52" t="str">
        <f>'Палладий (ЦБ)'!$N$22</f>
        <v>19.05.2023</v>
      </c>
      <c r="Q141" s="58" t="str">
        <f>'Палладий (ЦБ)'!$O$22</f>
        <v/>
      </c>
      <c r="S141" s="52" t="str">
        <f>'Золото (KITCO-LME)'!$N$22</f>
        <v>19.05.2023</v>
      </c>
      <c r="T141" s="58" t="str">
        <f>'Золото (KITCO-LME)'!$O$22</f>
        <v/>
      </c>
      <c r="V141" s="52" t="str">
        <f>'Серебро (KITCO-LME)'!$N$22</f>
        <v>19.05.2023</v>
      </c>
      <c r="W141" s="58" t="str">
        <f>'Серебро (KITCO-LME)'!$O$22</f>
        <v/>
      </c>
      <c r="Y141" s="52" t="str">
        <f>'Алюминий (LME)'!$N$22</f>
        <v>19.05.2023</v>
      </c>
      <c r="Z141" s="58" t="str">
        <f>'Алюминий (LME)'!$O$22</f>
        <v/>
      </c>
      <c r="AB141" s="52" t="str">
        <f>'Никель (LME)'!$N$22</f>
        <v>19.05.2023</v>
      </c>
      <c r="AC141" s="58" t="str">
        <f>'Никель (LME)'!$O$22</f>
        <v/>
      </c>
      <c r="AE141" s="52" t="str">
        <f>'Свинец (LME)'!$N$22</f>
        <v>19.05.2023</v>
      </c>
      <c r="AF141" s="58" t="str">
        <f>'Свинец (LME)'!$O$22</f>
        <v/>
      </c>
      <c r="AH141" s="52" t="str">
        <f>'Медь (LME)'!$N$22</f>
        <v>19.05.2023</v>
      </c>
      <c r="AI141" s="58" t="str">
        <f>'Медь (LME)'!$O$22</f>
        <v/>
      </c>
      <c r="AK141" s="52" t="str">
        <f>'Цинк (LME)'!$N$22</f>
        <v>19.05.2023</v>
      </c>
      <c r="AL141" s="58" t="str">
        <f>'Цинк (LME)'!$O$22</f>
        <v/>
      </c>
      <c r="AO141" s="52" t="str">
        <f>Евро!$N$22</f>
        <v>19.05.2023</v>
      </c>
      <c r="AP141" s="58" t="str">
        <f>фунт!$O$22</f>
        <v>-</v>
      </c>
      <c r="AR141" s="52" t="str">
        <f>Евро!$N$22</f>
        <v>19.05.2023</v>
      </c>
      <c r="AS141" s="58" t="str">
        <f>'иена, ¥'!$O$22</f>
        <v>-</v>
      </c>
      <c r="AU141" s="52" t="str">
        <f>Евро!$N$22</f>
        <v>19.05.2023</v>
      </c>
      <c r="AV141" s="58" t="str">
        <f>'австр долл.'!$O$22</f>
        <v>-</v>
      </c>
      <c r="AX141" s="52" t="str">
        <f>Евро!$N$22</f>
        <v>19.05.2023</v>
      </c>
      <c r="AY141" s="58" t="str">
        <f>шв.фр.!$O$22</f>
        <v>-</v>
      </c>
      <c r="BA141" s="52" t="str">
        <f>Евро!$N$22</f>
        <v>19.05.2023</v>
      </c>
      <c r="BB141" s="58" t="str">
        <f>юань!$O$22</f>
        <v>-</v>
      </c>
      <c r="BD141" s="52" t="str">
        <f>Евро!$N$22</f>
        <v>19.05.2023</v>
      </c>
      <c r="BE141" s="58" t="str">
        <f>тенге!$O$22</f>
        <v>-</v>
      </c>
      <c r="BG141" s="52" t="str">
        <f>Евро!$N$22</f>
        <v>19.05.2023</v>
      </c>
      <c r="BH141" s="58" t="str">
        <f>'динар (крос-курс $)'!$O$22</f>
        <v/>
      </c>
      <c r="BJ141" s="52" t="str">
        <f>Евро!$N$22</f>
        <v>19.05.2023</v>
      </c>
      <c r="BK141" s="58" t="str">
        <f>'динар (крос-курс €)'!$O$22</f>
        <v/>
      </c>
    </row>
    <row r="142" spans="1:63" x14ac:dyDescent="0.25">
      <c r="A142" s="52" t="str">
        <f>Доллар!$N$23</f>
        <v>20.05.2023</v>
      </c>
      <c r="B142" s="58" t="str">
        <f>Доллар!$O$23</f>
        <v>-</v>
      </c>
      <c r="D142" s="52" t="str">
        <f>Евро!$N$23</f>
        <v>20.05.2023</v>
      </c>
      <c r="E142" s="58" t="str">
        <f>Евро!$O$23</f>
        <v>-</v>
      </c>
      <c r="G142" s="52" t="str">
        <f>'Золото (ЦБ)'!$N$23</f>
        <v>20.05.2023</v>
      </c>
      <c r="H142" s="58" t="str">
        <f>'Золото (ЦБ)'!$O$23</f>
        <v/>
      </c>
      <c r="J142" s="52" t="str">
        <f>'Серебро (ЦБ)'!$N$23</f>
        <v>20.05.2023</v>
      </c>
      <c r="K142" s="58" t="str">
        <f>'Серебро (ЦБ)'!$O$23</f>
        <v/>
      </c>
      <c r="M142" s="52" t="str">
        <f>'Платина (ЦБ)'!$N$23</f>
        <v>20.05.2023</v>
      </c>
      <c r="N142" s="58" t="str">
        <f>'Платина (ЦБ)'!$O$23</f>
        <v/>
      </c>
      <c r="P142" s="52" t="str">
        <f>'Палладий (ЦБ)'!$N$23</f>
        <v>20.05.2023</v>
      </c>
      <c r="Q142" s="58" t="str">
        <f>'Палладий (ЦБ)'!$O$23</f>
        <v/>
      </c>
      <c r="S142" s="52" t="str">
        <f>'Золото (KITCO-LME)'!$N$23</f>
        <v>20.05.2023</v>
      </c>
      <c r="T142" s="58" t="str">
        <f>'Золото (KITCO-LME)'!$O$23</f>
        <v/>
      </c>
      <c r="V142" s="52" t="str">
        <f>'Серебро (KITCO-LME)'!$N$23</f>
        <v>20.05.2023</v>
      </c>
      <c r="W142" s="58" t="str">
        <f>'Серебро (KITCO-LME)'!$O$23</f>
        <v/>
      </c>
      <c r="Y142" s="52" t="str">
        <f>'Алюминий (LME)'!$N$23</f>
        <v>20.05.2023</v>
      </c>
      <c r="Z142" s="58" t="str">
        <f>'Алюминий (LME)'!$O$23</f>
        <v/>
      </c>
      <c r="AB142" s="52" t="str">
        <f>'Никель (LME)'!$N$23</f>
        <v>20.05.2023</v>
      </c>
      <c r="AC142" s="58" t="str">
        <f>'Никель (LME)'!$O$23</f>
        <v/>
      </c>
      <c r="AE142" s="52" t="str">
        <f>'Свинец (LME)'!$N$23</f>
        <v>20.05.2023</v>
      </c>
      <c r="AF142" s="58" t="str">
        <f>'Свинец (LME)'!$O$23</f>
        <v/>
      </c>
      <c r="AH142" s="52" t="str">
        <f>'Медь (LME)'!$N$23</f>
        <v>20.05.2023</v>
      </c>
      <c r="AI142" s="58" t="str">
        <f>'Медь (LME)'!$O$23</f>
        <v/>
      </c>
      <c r="AK142" s="52" t="str">
        <f>'Цинк (LME)'!$N$23</f>
        <v>20.05.2023</v>
      </c>
      <c r="AL142" s="58" t="str">
        <f>'Цинк (LME)'!$O$23</f>
        <v/>
      </c>
      <c r="AO142" s="52" t="str">
        <f>Евро!$N$23</f>
        <v>20.05.2023</v>
      </c>
      <c r="AP142" s="58" t="str">
        <f>фунт!$O$23</f>
        <v>-</v>
      </c>
      <c r="AR142" s="52" t="str">
        <f>Евро!$N$23</f>
        <v>20.05.2023</v>
      </c>
      <c r="AS142" s="58" t="str">
        <f>'иена, ¥'!$O$23</f>
        <v>-</v>
      </c>
      <c r="AU142" s="52" t="str">
        <f>Евро!$N$23</f>
        <v>20.05.2023</v>
      </c>
      <c r="AV142" s="58" t="str">
        <f>'австр долл.'!$O$23</f>
        <v>-</v>
      </c>
      <c r="AX142" s="52" t="str">
        <f>Евро!$N$23</f>
        <v>20.05.2023</v>
      </c>
      <c r="AY142" s="58" t="str">
        <f>шв.фр.!$O$23</f>
        <v>-</v>
      </c>
      <c r="BA142" s="52" t="str">
        <f>Евро!$N$23</f>
        <v>20.05.2023</v>
      </c>
      <c r="BB142" s="58" t="str">
        <f>юань!$O$23</f>
        <v>-</v>
      </c>
      <c r="BD142" s="52" t="str">
        <f>Евро!$N$23</f>
        <v>20.05.2023</v>
      </c>
      <c r="BE142" s="58" t="str">
        <f>тенге!$O$23</f>
        <v>-</v>
      </c>
      <c r="BG142" s="52" t="str">
        <f>Евро!$N$23</f>
        <v>20.05.2023</v>
      </c>
      <c r="BH142" s="58" t="str">
        <f>'динар (крос-курс $)'!$O$23</f>
        <v/>
      </c>
      <c r="BJ142" s="52" t="str">
        <f>Евро!$N$23</f>
        <v>20.05.2023</v>
      </c>
      <c r="BK142" s="58" t="str">
        <f>'динар (крос-курс €)'!$O$23</f>
        <v/>
      </c>
    </row>
    <row r="143" spans="1:63" x14ac:dyDescent="0.25">
      <c r="A143" s="52" t="str">
        <f>Доллар!$N$24</f>
        <v>21.05.2023</v>
      </c>
      <c r="B143" s="58" t="str">
        <f>Доллар!$O$24</f>
        <v>-</v>
      </c>
      <c r="D143" s="52" t="str">
        <f>Евро!$N$24</f>
        <v>21.05.2023</v>
      </c>
      <c r="E143" s="58" t="str">
        <f>Евро!$O$24</f>
        <v>-</v>
      </c>
      <c r="G143" s="52" t="str">
        <f>'Золото (ЦБ)'!$N$24</f>
        <v>21.05.2023</v>
      </c>
      <c r="H143" s="58" t="str">
        <f>'Золото (ЦБ)'!$O$24</f>
        <v/>
      </c>
      <c r="J143" s="52" t="str">
        <f>'Серебро (ЦБ)'!$N$24</f>
        <v>21.05.2023</v>
      </c>
      <c r="K143" s="58" t="str">
        <f>'Серебро (ЦБ)'!$O$24</f>
        <v/>
      </c>
      <c r="M143" s="52" t="str">
        <f>'Платина (ЦБ)'!$N$24</f>
        <v>21.05.2023</v>
      </c>
      <c r="N143" s="58" t="str">
        <f>'Платина (ЦБ)'!$O$24</f>
        <v/>
      </c>
      <c r="P143" s="52" t="str">
        <f>'Палладий (ЦБ)'!$N$24</f>
        <v>21.05.2023</v>
      </c>
      <c r="Q143" s="58" t="str">
        <f>'Палладий (ЦБ)'!$O$24</f>
        <v/>
      </c>
      <c r="S143" s="52" t="str">
        <f>'Золото (KITCO-LME)'!$N$24</f>
        <v>21.05.2023</v>
      </c>
      <c r="T143" s="58" t="str">
        <f>'Золото (KITCO-LME)'!$O$24</f>
        <v/>
      </c>
      <c r="V143" s="52" t="str">
        <f>'Серебро (KITCO-LME)'!$N$24</f>
        <v>21.05.2023</v>
      </c>
      <c r="W143" s="58" t="str">
        <f>'Серебро (KITCO-LME)'!$O$24</f>
        <v/>
      </c>
      <c r="Y143" s="52" t="str">
        <f>'Алюминий (LME)'!$N$24</f>
        <v>21.05.2023</v>
      </c>
      <c r="Z143" s="58" t="str">
        <f>'Алюминий (LME)'!$O$24</f>
        <v/>
      </c>
      <c r="AB143" s="52" t="str">
        <f>'Никель (LME)'!$N$24</f>
        <v>21.05.2023</v>
      </c>
      <c r="AC143" s="58" t="str">
        <f>'Никель (LME)'!$O$24</f>
        <v/>
      </c>
      <c r="AE143" s="52" t="str">
        <f>'Свинец (LME)'!$N$24</f>
        <v>21.05.2023</v>
      </c>
      <c r="AF143" s="58" t="str">
        <f>'Свинец (LME)'!$O$24</f>
        <v/>
      </c>
      <c r="AH143" s="52" t="str">
        <f>'Медь (LME)'!$N$24</f>
        <v>21.05.2023</v>
      </c>
      <c r="AI143" s="58" t="str">
        <f>'Медь (LME)'!$O$24</f>
        <v/>
      </c>
      <c r="AK143" s="52" t="str">
        <f>'Цинк (LME)'!$N$24</f>
        <v>21.05.2023</v>
      </c>
      <c r="AL143" s="58" t="str">
        <f>'Цинк (LME)'!$O$24</f>
        <v/>
      </c>
      <c r="AO143" s="52" t="str">
        <f>Евро!$N$24</f>
        <v>21.05.2023</v>
      </c>
      <c r="AP143" s="58" t="str">
        <f>фунт!$O$24</f>
        <v>-</v>
      </c>
      <c r="AR143" s="52" t="str">
        <f>Евро!$N$24</f>
        <v>21.05.2023</v>
      </c>
      <c r="AS143" s="58" t="str">
        <f>'иена, ¥'!$O$24</f>
        <v>-</v>
      </c>
      <c r="AU143" s="52" t="str">
        <f>Евро!$N$24</f>
        <v>21.05.2023</v>
      </c>
      <c r="AV143" s="58" t="str">
        <f>'австр долл.'!$O$24</f>
        <v>-</v>
      </c>
      <c r="AX143" s="52" t="str">
        <f>Евро!$N$24</f>
        <v>21.05.2023</v>
      </c>
      <c r="AY143" s="58" t="str">
        <f>шв.фр.!$O$24</f>
        <v>-</v>
      </c>
      <c r="BA143" s="52" t="str">
        <f>Евро!$N$24</f>
        <v>21.05.2023</v>
      </c>
      <c r="BB143" s="58" t="str">
        <f>юань!$O$24</f>
        <v>-</v>
      </c>
      <c r="BD143" s="52" t="str">
        <f>Евро!$N$24</f>
        <v>21.05.2023</v>
      </c>
      <c r="BE143" s="58" t="str">
        <f>тенге!$O$24</f>
        <v>-</v>
      </c>
      <c r="BG143" s="52" t="str">
        <f>Евро!$N$24</f>
        <v>21.05.2023</v>
      </c>
      <c r="BH143" s="58" t="str">
        <f>'динар (крос-курс $)'!$O$24</f>
        <v/>
      </c>
      <c r="BJ143" s="52" t="str">
        <f>Евро!$N$24</f>
        <v>21.05.2023</v>
      </c>
      <c r="BK143" s="58" t="str">
        <f>'динар (крос-курс €)'!$O$24</f>
        <v/>
      </c>
    </row>
    <row r="144" spans="1:63" x14ac:dyDescent="0.25">
      <c r="A144" s="52" t="str">
        <f>Доллар!$N$25</f>
        <v>22.05.2023</v>
      </c>
      <c r="B144" s="58" t="str">
        <f>Доллар!$O$25</f>
        <v>-</v>
      </c>
      <c r="D144" s="52" t="str">
        <f>Евро!$N$25</f>
        <v>22.05.2023</v>
      </c>
      <c r="E144" s="58" t="str">
        <f>Евро!$O$25</f>
        <v>-</v>
      </c>
      <c r="G144" s="52" t="str">
        <f>'Золото (ЦБ)'!$N$25</f>
        <v>22.05.2023</v>
      </c>
      <c r="H144" s="58" t="str">
        <f>'Золото (ЦБ)'!$O$25</f>
        <v/>
      </c>
      <c r="J144" s="52" t="str">
        <f>'Серебро (ЦБ)'!$N$25</f>
        <v>22.05.2023</v>
      </c>
      <c r="K144" s="58" t="str">
        <f>'Серебро (ЦБ)'!$O$25</f>
        <v/>
      </c>
      <c r="M144" s="52" t="str">
        <f>'Платина (ЦБ)'!$N$25</f>
        <v>22.05.2023</v>
      </c>
      <c r="N144" s="58" t="str">
        <f>'Платина (ЦБ)'!$O$25</f>
        <v/>
      </c>
      <c r="P144" s="52" t="str">
        <f>'Палладий (ЦБ)'!$N$25</f>
        <v>22.05.2023</v>
      </c>
      <c r="Q144" s="58" t="str">
        <f>'Палладий (ЦБ)'!$O$25</f>
        <v/>
      </c>
      <c r="S144" s="52" t="str">
        <f>'Золото (KITCO-LME)'!$N$25</f>
        <v>22.05.2023</v>
      </c>
      <c r="T144" s="58" t="str">
        <f>'Золото (KITCO-LME)'!$O$25</f>
        <v/>
      </c>
      <c r="V144" s="52" t="str">
        <f>'Серебро (KITCO-LME)'!$N$25</f>
        <v>22.05.2023</v>
      </c>
      <c r="W144" s="58" t="str">
        <f>'Серебро (KITCO-LME)'!$O$25</f>
        <v/>
      </c>
      <c r="Y144" s="52" t="str">
        <f>'Алюминий (LME)'!$N$25</f>
        <v>22.05.2023</v>
      </c>
      <c r="Z144" s="58" t="str">
        <f>'Алюминий (LME)'!$O$25</f>
        <v/>
      </c>
      <c r="AB144" s="52" t="str">
        <f>'Никель (LME)'!$N$25</f>
        <v>22.05.2023</v>
      </c>
      <c r="AC144" s="58" t="str">
        <f>'Никель (LME)'!$O$25</f>
        <v/>
      </c>
      <c r="AE144" s="52" t="str">
        <f>'Свинец (LME)'!$N$25</f>
        <v>22.05.2023</v>
      </c>
      <c r="AF144" s="58" t="str">
        <f>'Свинец (LME)'!$O$25</f>
        <v/>
      </c>
      <c r="AH144" s="52" t="str">
        <f>'Медь (LME)'!$N$25</f>
        <v>22.05.2023</v>
      </c>
      <c r="AI144" s="58" t="str">
        <f>'Медь (LME)'!$O$25</f>
        <v/>
      </c>
      <c r="AK144" s="52" t="str">
        <f>'Цинк (LME)'!$N$25</f>
        <v>22.05.2023</v>
      </c>
      <c r="AL144" s="58" t="str">
        <f>'Цинк (LME)'!$O$25</f>
        <v/>
      </c>
      <c r="AO144" s="52" t="str">
        <f>Евро!$N$25</f>
        <v>22.05.2023</v>
      </c>
      <c r="AP144" s="58" t="str">
        <f>фунт!$O$25</f>
        <v>-</v>
      </c>
      <c r="AR144" s="52" t="str">
        <f>Евро!$N$25</f>
        <v>22.05.2023</v>
      </c>
      <c r="AS144" s="58" t="str">
        <f>'иена, ¥'!$O$25</f>
        <v>-</v>
      </c>
      <c r="AU144" s="52" t="str">
        <f>Евро!$N$25</f>
        <v>22.05.2023</v>
      </c>
      <c r="AV144" s="58" t="str">
        <f>'австр долл.'!$O$25</f>
        <v>-</v>
      </c>
      <c r="AX144" s="52" t="str">
        <f>Евро!$N$25</f>
        <v>22.05.2023</v>
      </c>
      <c r="AY144" s="58" t="str">
        <f>шв.фр.!$O$25</f>
        <v>-</v>
      </c>
      <c r="BA144" s="52" t="str">
        <f>Евро!$N$25</f>
        <v>22.05.2023</v>
      </c>
      <c r="BB144" s="58" t="str">
        <f>юань!$O$25</f>
        <v>-</v>
      </c>
      <c r="BD144" s="52" t="str">
        <f>Евро!$N$25</f>
        <v>22.05.2023</v>
      </c>
      <c r="BE144" s="58" t="str">
        <f>тенге!$O$25</f>
        <v>-</v>
      </c>
      <c r="BG144" s="52" t="str">
        <f>Евро!$N$25</f>
        <v>22.05.2023</v>
      </c>
      <c r="BH144" s="58" t="str">
        <f>'динар (крос-курс $)'!$O$25</f>
        <v/>
      </c>
      <c r="BJ144" s="52" t="str">
        <f>Евро!$N$25</f>
        <v>22.05.2023</v>
      </c>
      <c r="BK144" s="58" t="str">
        <f>'динар (крос-курс €)'!$O$25</f>
        <v/>
      </c>
    </row>
    <row r="145" spans="1:63" x14ac:dyDescent="0.25">
      <c r="A145" s="52" t="str">
        <f>Доллар!$N$26</f>
        <v>23.05.2023</v>
      </c>
      <c r="B145" s="58" t="str">
        <f>Доллар!$O$26</f>
        <v>-</v>
      </c>
      <c r="D145" s="52" t="str">
        <f>Евро!$N$26</f>
        <v>23.05.2023</v>
      </c>
      <c r="E145" s="58" t="str">
        <f>Евро!$O$26</f>
        <v>-</v>
      </c>
      <c r="G145" s="52" t="str">
        <f>'Золото (ЦБ)'!$N$26</f>
        <v>23.05.2023</v>
      </c>
      <c r="H145" s="58" t="str">
        <f>'Золото (ЦБ)'!$O$26</f>
        <v/>
      </c>
      <c r="J145" s="52" t="str">
        <f>'Серебро (ЦБ)'!$N$26</f>
        <v>23.05.2023</v>
      </c>
      <c r="K145" s="58" t="str">
        <f>'Серебро (ЦБ)'!$O$26</f>
        <v/>
      </c>
      <c r="M145" s="52" t="str">
        <f>'Платина (ЦБ)'!$N$26</f>
        <v>23.05.2023</v>
      </c>
      <c r="N145" s="58" t="str">
        <f>'Платина (ЦБ)'!$O$26</f>
        <v/>
      </c>
      <c r="P145" s="52" t="str">
        <f>'Палладий (ЦБ)'!$N$26</f>
        <v>23.05.2023</v>
      </c>
      <c r="Q145" s="58" t="str">
        <f>'Палладий (ЦБ)'!$O$26</f>
        <v/>
      </c>
      <c r="S145" s="52" t="str">
        <f>'Золото (KITCO-LME)'!$N$26</f>
        <v>23.05.2023</v>
      </c>
      <c r="T145" s="58" t="str">
        <f>'Золото (KITCO-LME)'!$O$26</f>
        <v/>
      </c>
      <c r="V145" s="52" t="str">
        <f>'Серебро (KITCO-LME)'!$N$26</f>
        <v>23.05.2023</v>
      </c>
      <c r="W145" s="58" t="str">
        <f>'Серебро (KITCO-LME)'!$O$26</f>
        <v/>
      </c>
      <c r="Y145" s="52" t="str">
        <f>'Алюминий (LME)'!$N$26</f>
        <v>23.05.2023</v>
      </c>
      <c r="Z145" s="58" t="str">
        <f>'Алюминий (LME)'!$O$26</f>
        <v/>
      </c>
      <c r="AB145" s="52" t="str">
        <f>'Никель (LME)'!$N$26</f>
        <v>23.05.2023</v>
      </c>
      <c r="AC145" s="58" t="str">
        <f>'Никель (LME)'!$O$26</f>
        <v/>
      </c>
      <c r="AE145" s="52" t="str">
        <f>'Свинец (LME)'!$N$26</f>
        <v>23.05.2023</v>
      </c>
      <c r="AF145" s="58" t="str">
        <f>'Свинец (LME)'!$O$26</f>
        <v/>
      </c>
      <c r="AH145" s="52" t="str">
        <f>'Медь (LME)'!$N$26</f>
        <v>23.05.2023</v>
      </c>
      <c r="AI145" s="58" t="str">
        <f>'Медь (LME)'!$O$26</f>
        <v/>
      </c>
      <c r="AK145" s="52" t="str">
        <f>'Цинк (LME)'!$N$26</f>
        <v>23.05.2023</v>
      </c>
      <c r="AL145" s="58" t="str">
        <f>'Цинк (LME)'!$O$26</f>
        <v/>
      </c>
      <c r="AO145" s="52" t="str">
        <f>Евро!$N$26</f>
        <v>23.05.2023</v>
      </c>
      <c r="AP145" s="58" t="str">
        <f>фунт!$O$26</f>
        <v>-</v>
      </c>
      <c r="AR145" s="52" t="str">
        <f>Евро!$N$26</f>
        <v>23.05.2023</v>
      </c>
      <c r="AS145" s="58" t="str">
        <f>'иена, ¥'!$O$26</f>
        <v>-</v>
      </c>
      <c r="AU145" s="52" t="str">
        <f>Евро!$N$26</f>
        <v>23.05.2023</v>
      </c>
      <c r="AV145" s="58" t="str">
        <f>'австр долл.'!$O$26</f>
        <v>-</v>
      </c>
      <c r="AX145" s="52" t="str">
        <f>Евро!$N$26</f>
        <v>23.05.2023</v>
      </c>
      <c r="AY145" s="58" t="str">
        <f>шв.фр.!$O$26</f>
        <v>-</v>
      </c>
      <c r="BA145" s="52" t="str">
        <f>Евро!$N$26</f>
        <v>23.05.2023</v>
      </c>
      <c r="BB145" s="58" t="str">
        <f>юань!$O$26</f>
        <v>-</v>
      </c>
      <c r="BD145" s="52" t="str">
        <f>Евро!$N$26</f>
        <v>23.05.2023</v>
      </c>
      <c r="BE145" s="58" t="str">
        <f>тенге!$O$26</f>
        <v>-</v>
      </c>
      <c r="BG145" s="52" t="str">
        <f>Евро!$N$26</f>
        <v>23.05.2023</v>
      </c>
      <c r="BH145" s="58" t="str">
        <f>'динар (крос-курс $)'!$O$26</f>
        <v/>
      </c>
      <c r="BJ145" s="52" t="str">
        <f>Евро!$N$26</f>
        <v>23.05.2023</v>
      </c>
      <c r="BK145" s="58" t="str">
        <f>'динар (крос-курс €)'!$O$26</f>
        <v/>
      </c>
    </row>
    <row r="146" spans="1:63" x14ac:dyDescent="0.25">
      <c r="A146" s="52" t="str">
        <f>Доллар!$N$27</f>
        <v>24.05.2023</v>
      </c>
      <c r="B146" s="58" t="str">
        <f>Доллар!$O$27</f>
        <v>-</v>
      </c>
      <c r="D146" s="52" t="str">
        <f>Евро!$N$27</f>
        <v>24.05.2023</v>
      </c>
      <c r="E146" s="58" t="str">
        <f>Евро!$O$27</f>
        <v>-</v>
      </c>
      <c r="G146" s="52" t="str">
        <f>'Золото (ЦБ)'!$N$27</f>
        <v>24.05.2023</v>
      </c>
      <c r="H146" s="58" t="str">
        <f>'Золото (ЦБ)'!$O$27</f>
        <v/>
      </c>
      <c r="J146" s="52" t="str">
        <f>'Серебро (ЦБ)'!$N$27</f>
        <v>24.05.2023</v>
      </c>
      <c r="K146" s="58" t="str">
        <f>'Серебро (ЦБ)'!$O$27</f>
        <v/>
      </c>
      <c r="M146" s="52" t="str">
        <f>'Платина (ЦБ)'!$N$27</f>
        <v>24.05.2023</v>
      </c>
      <c r="N146" s="58" t="str">
        <f>'Платина (ЦБ)'!$O$27</f>
        <v/>
      </c>
      <c r="P146" s="52" t="str">
        <f>'Палладий (ЦБ)'!$N$27</f>
        <v>24.05.2023</v>
      </c>
      <c r="Q146" s="58" t="str">
        <f>'Палладий (ЦБ)'!$O$27</f>
        <v/>
      </c>
      <c r="S146" s="52" t="str">
        <f>'Золото (KITCO-LME)'!$N$27</f>
        <v>24.05.2023</v>
      </c>
      <c r="T146" s="58" t="str">
        <f>'Золото (KITCO-LME)'!$O$27</f>
        <v/>
      </c>
      <c r="V146" s="52" t="str">
        <f>'Серебро (KITCO-LME)'!$N$27</f>
        <v>24.05.2023</v>
      </c>
      <c r="W146" s="58" t="str">
        <f>'Серебро (KITCO-LME)'!$O$27</f>
        <v/>
      </c>
      <c r="Y146" s="52" t="str">
        <f>'Алюминий (LME)'!$N$27</f>
        <v>24.05.2023</v>
      </c>
      <c r="Z146" s="58" t="str">
        <f>'Алюминий (LME)'!$O$27</f>
        <v/>
      </c>
      <c r="AB146" s="52" t="str">
        <f>'Никель (LME)'!$N$27</f>
        <v>24.05.2023</v>
      </c>
      <c r="AC146" s="58" t="str">
        <f>'Никель (LME)'!$O$27</f>
        <v/>
      </c>
      <c r="AE146" s="52" t="str">
        <f>'Свинец (LME)'!$N$27</f>
        <v>24.05.2023</v>
      </c>
      <c r="AF146" s="58" t="str">
        <f>'Свинец (LME)'!$O$27</f>
        <v/>
      </c>
      <c r="AH146" s="52" t="str">
        <f>'Медь (LME)'!$N$27</f>
        <v>24.05.2023</v>
      </c>
      <c r="AI146" s="58" t="str">
        <f>'Медь (LME)'!$O$27</f>
        <v/>
      </c>
      <c r="AK146" s="52" t="str">
        <f>'Цинк (LME)'!$N$27</f>
        <v>24.05.2023</v>
      </c>
      <c r="AL146" s="58" t="str">
        <f>'Цинк (LME)'!$O$27</f>
        <v/>
      </c>
      <c r="AO146" s="52" t="str">
        <f>Евро!$N$27</f>
        <v>24.05.2023</v>
      </c>
      <c r="AP146" s="58" t="str">
        <f>фунт!$O$27</f>
        <v>-</v>
      </c>
      <c r="AR146" s="52" t="str">
        <f>Евро!$N$27</f>
        <v>24.05.2023</v>
      </c>
      <c r="AS146" s="58" t="str">
        <f>'иена, ¥'!$O$27</f>
        <v>-</v>
      </c>
      <c r="AU146" s="52" t="str">
        <f>Евро!$N$27</f>
        <v>24.05.2023</v>
      </c>
      <c r="AV146" s="58" t="str">
        <f>'австр долл.'!$O$27</f>
        <v>-</v>
      </c>
      <c r="AX146" s="52" t="str">
        <f>Евро!$N$27</f>
        <v>24.05.2023</v>
      </c>
      <c r="AY146" s="58" t="str">
        <f>шв.фр.!$O$27</f>
        <v>-</v>
      </c>
      <c r="BA146" s="52" t="str">
        <f>Евро!$N$27</f>
        <v>24.05.2023</v>
      </c>
      <c r="BB146" s="58" t="str">
        <f>юань!$O$27</f>
        <v>-</v>
      </c>
      <c r="BD146" s="52" t="str">
        <f>Евро!$N$27</f>
        <v>24.05.2023</v>
      </c>
      <c r="BE146" s="58" t="str">
        <f>тенге!$O$27</f>
        <v>-</v>
      </c>
      <c r="BG146" s="52" t="str">
        <f>Евро!$N$27</f>
        <v>24.05.2023</v>
      </c>
      <c r="BH146" s="58" t="str">
        <f>'динар (крос-курс $)'!$O$27</f>
        <v/>
      </c>
      <c r="BJ146" s="52" t="str">
        <f>Евро!$N$27</f>
        <v>24.05.2023</v>
      </c>
      <c r="BK146" s="58" t="str">
        <f>'динар (крос-курс €)'!$O$27</f>
        <v/>
      </c>
    </row>
    <row r="147" spans="1:63" x14ac:dyDescent="0.25">
      <c r="A147" s="52" t="str">
        <f>Доллар!$N$28</f>
        <v>25.05.2023</v>
      </c>
      <c r="B147" s="58" t="str">
        <f>Доллар!$O$28</f>
        <v>-</v>
      </c>
      <c r="D147" s="52" t="str">
        <f>Евро!$N$28</f>
        <v>25.05.2023</v>
      </c>
      <c r="E147" s="58" t="str">
        <f>Евро!$O$28</f>
        <v>-</v>
      </c>
      <c r="G147" s="52" t="str">
        <f>'Золото (ЦБ)'!$N$28</f>
        <v>25.05.2023</v>
      </c>
      <c r="H147" s="58" t="str">
        <f>'Золото (ЦБ)'!$O$28</f>
        <v/>
      </c>
      <c r="J147" s="52" t="str">
        <f>'Серебро (ЦБ)'!$N$28</f>
        <v>25.05.2023</v>
      </c>
      <c r="K147" s="58" t="str">
        <f>'Серебро (ЦБ)'!$O$28</f>
        <v/>
      </c>
      <c r="M147" s="52" t="str">
        <f>'Платина (ЦБ)'!$N$28</f>
        <v>25.05.2023</v>
      </c>
      <c r="N147" s="58" t="str">
        <f>'Платина (ЦБ)'!$O$28</f>
        <v/>
      </c>
      <c r="P147" s="52" t="str">
        <f>'Палладий (ЦБ)'!$N$28</f>
        <v>25.05.2023</v>
      </c>
      <c r="Q147" s="58" t="str">
        <f>'Палладий (ЦБ)'!$O$28</f>
        <v/>
      </c>
      <c r="S147" s="52" t="str">
        <f>'Золото (KITCO-LME)'!$N$28</f>
        <v>25.05.2023</v>
      </c>
      <c r="T147" s="58" t="str">
        <f>'Золото (KITCO-LME)'!$O$28</f>
        <v/>
      </c>
      <c r="V147" s="52" t="str">
        <f>'Серебро (KITCO-LME)'!$N$28</f>
        <v>25.05.2023</v>
      </c>
      <c r="W147" s="58" t="str">
        <f>'Серебро (KITCO-LME)'!$O$28</f>
        <v/>
      </c>
      <c r="Y147" s="52" t="str">
        <f>'Алюминий (LME)'!$N$28</f>
        <v>25.05.2023</v>
      </c>
      <c r="Z147" s="58" t="str">
        <f>'Алюминий (LME)'!$O$28</f>
        <v/>
      </c>
      <c r="AB147" s="52" t="str">
        <f>'Никель (LME)'!$N$28</f>
        <v>25.05.2023</v>
      </c>
      <c r="AC147" s="58" t="str">
        <f>'Никель (LME)'!$O$28</f>
        <v/>
      </c>
      <c r="AE147" s="52" t="str">
        <f>'Свинец (LME)'!$N$28</f>
        <v>25.05.2023</v>
      </c>
      <c r="AF147" s="58" t="str">
        <f>'Свинец (LME)'!$O$28</f>
        <v/>
      </c>
      <c r="AH147" s="52" t="str">
        <f>'Медь (LME)'!$N$28</f>
        <v>25.05.2023</v>
      </c>
      <c r="AI147" s="58" t="str">
        <f>'Медь (LME)'!$O$28</f>
        <v/>
      </c>
      <c r="AK147" s="52" t="str">
        <f>'Цинк (LME)'!$N$28</f>
        <v>25.05.2023</v>
      </c>
      <c r="AL147" s="58" t="str">
        <f>'Цинк (LME)'!$O$28</f>
        <v/>
      </c>
      <c r="AO147" s="52" t="str">
        <f>Евро!$N$28</f>
        <v>25.05.2023</v>
      </c>
      <c r="AP147" s="58" t="str">
        <f>фунт!$O$28</f>
        <v>-</v>
      </c>
      <c r="AR147" s="52" t="str">
        <f>Евро!$N$28</f>
        <v>25.05.2023</v>
      </c>
      <c r="AS147" s="58" t="str">
        <f>'иена, ¥'!$O$28</f>
        <v>-</v>
      </c>
      <c r="AU147" s="52" t="str">
        <f>Евро!$N$28</f>
        <v>25.05.2023</v>
      </c>
      <c r="AV147" s="58" t="str">
        <f>'австр долл.'!$O$28</f>
        <v>-</v>
      </c>
      <c r="AX147" s="52" t="str">
        <f>Евро!$N$28</f>
        <v>25.05.2023</v>
      </c>
      <c r="AY147" s="58" t="str">
        <f>шв.фр.!$O$28</f>
        <v>-</v>
      </c>
      <c r="BA147" s="52" t="str">
        <f>Евро!$N$28</f>
        <v>25.05.2023</v>
      </c>
      <c r="BB147" s="58" t="str">
        <f>юань!$O$28</f>
        <v>-</v>
      </c>
      <c r="BD147" s="52" t="str">
        <f>Евро!$N$28</f>
        <v>25.05.2023</v>
      </c>
      <c r="BE147" s="58" t="str">
        <f>тенге!$O$28</f>
        <v>-</v>
      </c>
      <c r="BG147" s="52" t="str">
        <f>Евро!$N$28</f>
        <v>25.05.2023</v>
      </c>
      <c r="BH147" s="58" t="str">
        <f>'динар (крос-курс $)'!$O$28</f>
        <v/>
      </c>
      <c r="BJ147" s="52" t="str">
        <f>Евро!$N$28</f>
        <v>25.05.2023</v>
      </c>
      <c r="BK147" s="58" t="str">
        <f>'динар (крос-курс €)'!$O$28</f>
        <v/>
      </c>
    </row>
    <row r="148" spans="1:63" x14ac:dyDescent="0.25">
      <c r="A148" s="52" t="str">
        <f>Доллар!$N$29</f>
        <v>26.05.2023</v>
      </c>
      <c r="B148" s="58" t="str">
        <f>Доллар!$O$29</f>
        <v>-</v>
      </c>
      <c r="D148" s="52" t="str">
        <f>Евро!$N$29</f>
        <v>26.05.2023</v>
      </c>
      <c r="E148" s="58" t="str">
        <f>Евро!$O$29</f>
        <v>-</v>
      </c>
      <c r="G148" s="52" t="str">
        <f>'Золото (ЦБ)'!$N$29</f>
        <v>26.05.2023</v>
      </c>
      <c r="H148" s="58" t="str">
        <f>'Золото (ЦБ)'!$O$29</f>
        <v/>
      </c>
      <c r="J148" s="52" t="str">
        <f>'Серебро (ЦБ)'!$N$29</f>
        <v>26.05.2023</v>
      </c>
      <c r="K148" s="58" t="str">
        <f>'Серебро (ЦБ)'!$O$29</f>
        <v/>
      </c>
      <c r="M148" s="52" t="str">
        <f>'Платина (ЦБ)'!$N$29</f>
        <v>26.05.2023</v>
      </c>
      <c r="N148" s="58" t="str">
        <f>'Платина (ЦБ)'!$O$29</f>
        <v/>
      </c>
      <c r="P148" s="52" t="str">
        <f>'Палладий (ЦБ)'!$N$29</f>
        <v>26.05.2023</v>
      </c>
      <c r="Q148" s="58" t="str">
        <f>'Палладий (ЦБ)'!$O$29</f>
        <v/>
      </c>
      <c r="S148" s="52" t="str">
        <f>'Золото (KITCO-LME)'!$N$29</f>
        <v>26.05.2023</v>
      </c>
      <c r="T148" s="58" t="str">
        <f>'Золото (KITCO-LME)'!$O$29</f>
        <v/>
      </c>
      <c r="V148" s="52" t="str">
        <f>'Серебро (KITCO-LME)'!$N$29</f>
        <v>26.05.2023</v>
      </c>
      <c r="W148" s="58" t="str">
        <f>'Серебро (KITCO-LME)'!$O$29</f>
        <v/>
      </c>
      <c r="Y148" s="52" t="str">
        <f>'Алюминий (LME)'!$N$29</f>
        <v>26.05.2023</v>
      </c>
      <c r="Z148" s="58" t="str">
        <f>'Алюминий (LME)'!$O$29</f>
        <v/>
      </c>
      <c r="AB148" s="52" t="str">
        <f>'Никель (LME)'!$N$29</f>
        <v>26.05.2023</v>
      </c>
      <c r="AC148" s="58" t="str">
        <f>'Никель (LME)'!$O$29</f>
        <v/>
      </c>
      <c r="AE148" s="52" t="str">
        <f>'Свинец (LME)'!$N$29</f>
        <v>26.05.2023</v>
      </c>
      <c r="AF148" s="58" t="str">
        <f>'Свинец (LME)'!$O$29</f>
        <v/>
      </c>
      <c r="AH148" s="52" t="str">
        <f>'Медь (LME)'!$N$29</f>
        <v>26.05.2023</v>
      </c>
      <c r="AI148" s="58" t="str">
        <f>'Медь (LME)'!$O$29</f>
        <v/>
      </c>
      <c r="AK148" s="52" t="str">
        <f>'Цинк (LME)'!$N$29</f>
        <v>26.05.2023</v>
      </c>
      <c r="AL148" s="58" t="str">
        <f>'Цинк (LME)'!$O$29</f>
        <v/>
      </c>
      <c r="AO148" s="52" t="str">
        <f>Евро!$N$29</f>
        <v>26.05.2023</v>
      </c>
      <c r="AP148" s="58" t="str">
        <f>фунт!$O$29</f>
        <v>-</v>
      </c>
      <c r="AR148" s="52" t="str">
        <f>Евро!$N$29</f>
        <v>26.05.2023</v>
      </c>
      <c r="AS148" s="58" t="str">
        <f>'иена, ¥'!$O$29</f>
        <v>-</v>
      </c>
      <c r="AU148" s="52" t="str">
        <f>Евро!$N$29</f>
        <v>26.05.2023</v>
      </c>
      <c r="AV148" s="58" t="str">
        <f>'австр долл.'!$O$29</f>
        <v>-</v>
      </c>
      <c r="AX148" s="52" t="str">
        <f>Евро!$N$29</f>
        <v>26.05.2023</v>
      </c>
      <c r="AY148" s="58" t="str">
        <f>шв.фр.!$O$29</f>
        <v>-</v>
      </c>
      <c r="BA148" s="52" t="str">
        <f>Евро!$N$29</f>
        <v>26.05.2023</v>
      </c>
      <c r="BB148" s="58" t="str">
        <f>юань!$O$29</f>
        <v>-</v>
      </c>
      <c r="BD148" s="52" t="str">
        <f>Евро!$N$29</f>
        <v>26.05.2023</v>
      </c>
      <c r="BE148" s="58" t="str">
        <f>тенге!$O$29</f>
        <v>-</v>
      </c>
      <c r="BG148" s="52" t="str">
        <f>Евро!$N$29</f>
        <v>26.05.2023</v>
      </c>
      <c r="BH148" s="58" t="str">
        <f>'динар (крос-курс $)'!$O$29</f>
        <v/>
      </c>
      <c r="BJ148" s="52" t="str">
        <f>Евро!$N$29</f>
        <v>26.05.2023</v>
      </c>
      <c r="BK148" s="58" t="str">
        <f>'динар (крос-курс €)'!$O$29</f>
        <v/>
      </c>
    </row>
    <row r="149" spans="1:63" x14ac:dyDescent="0.25">
      <c r="A149" s="52" t="str">
        <f>Доллар!$N$30</f>
        <v>27.05.2023</v>
      </c>
      <c r="B149" s="58" t="str">
        <f>Доллар!$O$30</f>
        <v>-</v>
      </c>
      <c r="D149" s="52" t="str">
        <f>Евро!$N$30</f>
        <v>27.05.2023</v>
      </c>
      <c r="E149" s="58" t="str">
        <f>Евро!$O$30</f>
        <v>-</v>
      </c>
      <c r="G149" s="52" t="str">
        <f>'Золото (ЦБ)'!$N$30</f>
        <v>27.05.2023</v>
      </c>
      <c r="H149" s="58" t="str">
        <f>'Золото (ЦБ)'!$O$30</f>
        <v/>
      </c>
      <c r="J149" s="52" t="str">
        <f>'Серебро (ЦБ)'!$N$30</f>
        <v>27.05.2023</v>
      </c>
      <c r="K149" s="58" t="str">
        <f>'Серебро (ЦБ)'!$O$30</f>
        <v/>
      </c>
      <c r="M149" s="52" t="str">
        <f>'Платина (ЦБ)'!$N$30</f>
        <v>27.05.2023</v>
      </c>
      <c r="N149" s="58" t="str">
        <f>'Платина (ЦБ)'!$O$30</f>
        <v/>
      </c>
      <c r="P149" s="52" t="str">
        <f>'Палладий (ЦБ)'!$N$30</f>
        <v>27.05.2023</v>
      </c>
      <c r="Q149" s="58" t="str">
        <f>'Палладий (ЦБ)'!$O$30</f>
        <v/>
      </c>
      <c r="S149" s="52" t="str">
        <f>'Золото (KITCO-LME)'!$N$30</f>
        <v>27.05.2023</v>
      </c>
      <c r="T149" s="58" t="str">
        <f>'Золото (KITCO-LME)'!$O$30</f>
        <v/>
      </c>
      <c r="V149" s="52" t="str">
        <f>'Серебро (KITCO-LME)'!$N$30</f>
        <v>27.05.2023</v>
      </c>
      <c r="W149" s="58" t="str">
        <f>'Серебро (KITCO-LME)'!$O$30</f>
        <v/>
      </c>
      <c r="Y149" s="52" t="str">
        <f>'Алюминий (LME)'!$N$30</f>
        <v>27.05.2023</v>
      </c>
      <c r="Z149" s="58" t="str">
        <f>'Алюминий (LME)'!$O$30</f>
        <v/>
      </c>
      <c r="AB149" s="52" t="str">
        <f>'Никель (LME)'!$N$30</f>
        <v>27.05.2023</v>
      </c>
      <c r="AC149" s="58" t="str">
        <f>'Никель (LME)'!$O$30</f>
        <v/>
      </c>
      <c r="AE149" s="52" t="str">
        <f>'Свинец (LME)'!$N$30</f>
        <v>27.05.2023</v>
      </c>
      <c r="AF149" s="58" t="str">
        <f>'Свинец (LME)'!$O$30</f>
        <v/>
      </c>
      <c r="AH149" s="52" t="str">
        <f>'Медь (LME)'!$N$30</f>
        <v>27.05.2023</v>
      </c>
      <c r="AI149" s="58" t="str">
        <f>'Медь (LME)'!$O$30</f>
        <v/>
      </c>
      <c r="AK149" s="52" t="str">
        <f>'Цинк (LME)'!$N$30</f>
        <v>27.05.2023</v>
      </c>
      <c r="AL149" s="58" t="str">
        <f>'Цинк (LME)'!$O$30</f>
        <v/>
      </c>
      <c r="AO149" s="52" t="str">
        <f>Евро!$N$30</f>
        <v>27.05.2023</v>
      </c>
      <c r="AP149" s="58" t="str">
        <f>фунт!$O$30</f>
        <v>-</v>
      </c>
      <c r="AR149" s="52" t="str">
        <f>Евро!$N$30</f>
        <v>27.05.2023</v>
      </c>
      <c r="AS149" s="58" t="str">
        <f>'иена, ¥'!$O$30</f>
        <v>-</v>
      </c>
      <c r="AU149" s="52" t="str">
        <f>Евро!$N$30</f>
        <v>27.05.2023</v>
      </c>
      <c r="AV149" s="58" t="str">
        <f>'австр долл.'!$O$30</f>
        <v>-</v>
      </c>
      <c r="AX149" s="52" t="str">
        <f>Евро!$N$30</f>
        <v>27.05.2023</v>
      </c>
      <c r="AY149" s="58" t="str">
        <f>шв.фр.!$O$30</f>
        <v>-</v>
      </c>
      <c r="BA149" s="52" t="str">
        <f>Евро!$N$30</f>
        <v>27.05.2023</v>
      </c>
      <c r="BB149" s="58" t="str">
        <f>юань!$O$30</f>
        <v>-</v>
      </c>
      <c r="BD149" s="52" t="str">
        <f>Евро!$N$30</f>
        <v>27.05.2023</v>
      </c>
      <c r="BE149" s="58" t="str">
        <f>тенге!$O$30</f>
        <v>-</v>
      </c>
      <c r="BG149" s="52" t="str">
        <f>Евро!$N$30</f>
        <v>27.05.2023</v>
      </c>
      <c r="BH149" s="58" t="str">
        <f>'динар (крос-курс $)'!$O$30</f>
        <v/>
      </c>
      <c r="BJ149" s="52" t="str">
        <f>Евро!$N$30</f>
        <v>27.05.2023</v>
      </c>
      <c r="BK149" s="58" t="str">
        <f>'динар (крос-курс €)'!$O$30</f>
        <v/>
      </c>
    </row>
    <row r="150" spans="1:63" x14ac:dyDescent="0.25">
      <c r="A150" s="52" t="str">
        <f>Доллар!$N$31</f>
        <v>28.05.2023</v>
      </c>
      <c r="B150" s="58" t="str">
        <f>Доллар!$O$31</f>
        <v>-</v>
      </c>
      <c r="D150" s="52" t="str">
        <f>Евро!$N$31</f>
        <v>28.05.2023</v>
      </c>
      <c r="E150" s="58" t="str">
        <f>Евро!$O$31</f>
        <v>-</v>
      </c>
      <c r="G150" s="52" t="str">
        <f>'Золото (ЦБ)'!$N$31</f>
        <v>28.05.2023</v>
      </c>
      <c r="H150" s="58" t="str">
        <f>'Золото (ЦБ)'!$O$31</f>
        <v/>
      </c>
      <c r="J150" s="52" t="str">
        <f>'Серебро (ЦБ)'!$N$31</f>
        <v>28.05.2023</v>
      </c>
      <c r="K150" s="58" t="str">
        <f>'Серебро (ЦБ)'!$O$31</f>
        <v/>
      </c>
      <c r="M150" s="52" t="str">
        <f>'Платина (ЦБ)'!$N$31</f>
        <v>28.05.2023</v>
      </c>
      <c r="N150" s="58" t="str">
        <f>'Платина (ЦБ)'!$O$31</f>
        <v/>
      </c>
      <c r="P150" s="52" t="str">
        <f>'Палладий (ЦБ)'!$N$31</f>
        <v>28.05.2023</v>
      </c>
      <c r="Q150" s="58" t="str">
        <f>'Палладий (ЦБ)'!$O$31</f>
        <v/>
      </c>
      <c r="S150" s="52" t="str">
        <f>'Золото (KITCO-LME)'!$N$31</f>
        <v>28.05.2023</v>
      </c>
      <c r="T150" s="58" t="str">
        <f>'Золото (KITCO-LME)'!$O$31</f>
        <v/>
      </c>
      <c r="V150" s="52" t="str">
        <f>'Серебро (KITCO-LME)'!$N$31</f>
        <v>28.05.2023</v>
      </c>
      <c r="W150" s="58" t="str">
        <f>'Серебро (KITCO-LME)'!$O$31</f>
        <v/>
      </c>
      <c r="Y150" s="52" t="str">
        <f>'Алюминий (LME)'!$N$31</f>
        <v>28.05.2023</v>
      </c>
      <c r="Z150" s="58" t="str">
        <f>'Алюминий (LME)'!$O$31</f>
        <v/>
      </c>
      <c r="AB150" s="52" t="str">
        <f>'Никель (LME)'!$N$31</f>
        <v>28.05.2023</v>
      </c>
      <c r="AC150" s="58" t="str">
        <f>'Никель (LME)'!$O$31</f>
        <v/>
      </c>
      <c r="AE150" s="52" t="str">
        <f>'Свинец (LME)'!$N$31</f>
        <v>28.05.2023</v>
      </c>
      <c r="AF150" s="58" t="str">
        <f>'Свинец (LME)'!$O$31</f>
        <v/>
      </c>
      <c r="AH150" s="52" t="str">
        <f>'Медь (LME)'!$N$31</f>
        <v>28.05.2023</v>
      </c>
      <c r="AI150" s="58" t="str">
        <f>'Медь (LME)'!$O$31</f>
        <v/>
      </c>
      <c r="AK150" s="52" t="str">
        <f>'Цинк (LME)'!$N$31</f>
        <v>28.05.2023</v>
      </c>
      <c r="AL150" s="58" t="str">
        <f>'Цинк (LME)'!$O$31</f>
        <v/>
      </c>
      <c r="AO150" s="52" t="str">
        <f>Евро!$N$31</f>
        <v>28.05.2023</v>
      </c>
      <c r="AP150" s="58" t="str">
        <f>фунт!$O$31</f>
        <v>-</v>
      </c>
      <c r="AR150" s="52" t="str">
        <f>Евро!$N$31</f>
        <v>28.05.2023</v>
      </c>
      <c r="AS150" s="58" t="str">
        <f>'иена, ¥'!$O$31</f>
        <v>-</v>
      </c>
      <c r="AU150" s="52" t="str">
        <f>Евро!$N$31</f>
        <v>28.05.2023</v>
      </c>
      <c r="AV150" s="58" t="str">
        <f>'австр долл.'!$O$31</f>
        <v>-</v>
      </c>
      <c r="AX150" s="52" t="str">
        <f>Евро!$N$31</f>
        <v>28.05.2023</v>
      </c>
      <c r="AY150" s="58" t="str">
        <f>шв.фр.!$O$31</f>
        <v>-</v>
      </c>
      <c r="BA150" s="52" t="str">
        <f>Евро!$N$31</f>
        <v>28.05.2023</v>
      </c>
      <c r="BB150" s="58" t="str">
        <f>юань!$O$31</f>
        <v>-</v>
      </c>
      <c r="BD150" s="52" t="str">
        <f>Евро!$N$31</f>
        <v>28.05.2023</v>
      </c>
      <c r="BE150" s="58" t="str">
        <f>тенге!$O$31</f>
        <v>-</v>
      </c>
      <c r="BG150" s="52" t="str">
        <f>Евро!$N$31</f>
        <v>28.05.2023</v>
      </c>
      <c r="BH150" s="58" t="str">
        <f>'динар (крос-курс $)'!$O$31</f>
        <v/>
      </c>
      <c r="BJ150" s="52" t="str">
        <f>Евро!$N$31</f>
        <v>28.05.2023</v>
      </c>
      <c r="BK150" s="58" t="str">
        <f>'динар (крос-курс €)'!$O$31</f>
        <v/>
      </c>
    </row>
    <row r="151" spans="1:63" x14ac:dyDescent="0.25">
      <c r="A151" s="52" t="str">
        <f>Доллар!$N$32</f>
        <v>29.05.2023</v>
      </c>
      <c r="B151" s="58" t="str">
        <f>Доллар!$O$32</f>
        <v>-</v>
      </c>
      <c r="D151" s="52" t="str">
        <f>Евро!$N$32</f>
        <v>29.05.2023</v>
      </c>
      <c r="E151" s="58" t="str">
        <f>Евро!$O$32</f>
        <v>-</v>
      </c>
      <c r="G151" s="52" t="str">
        <f>'Золото (ЦБ)'!$N$32</f>
        <v>29.05.2023</v>
      </c>
      <c r="H151" s="58" t="str">
        <f>'Золото (ЦБ)'!$O$32</f>
        <v/>
      </c>
      <c r="J151" s="52" t="str">
        <f>'Серебро (ЦБ)'!$N$32</f>
        <v>29.05.2023</v>
      </c>
      <c r="K151" s="58" t="str">
        <f>'Серебро (ЦБ)'!$O$32</f>
        <v/>
      </c>
      <c r="M151" s="52" t="str">
        <f>'Платина (ЦБ)'!$N$32</f>
        <v>29.05.2023</v>
      </c>
      <c r="N151" s="58" t="str">
        <f>'Платина (ЦБ)'!$O$32</f>
        <v/>
      </c>
      <c r="P151" s="52" t="str">
        <f>'Палладий (ЦБ)'!$N$32</f>
        <v>29.05.2023</v>
      </c>
      <c r="Q151" s="58" t="str">
        <f>'Палладий (ЦБ)'!$O$32</f>
        <v/>
      </c>
      <c r="S151" s="52" t="str">
        <f>'Золото (KITCO-LME)'!$N$32</f>
        <v>29.05.2023</v>
      </c>
      <c r="T151" s="58" t="str">
        <f>'Золото (KITCO-LME)'!$O$32</f>
        <v/>
      </c>
      <c r="V151" s="52" t="str">
        <f>'Серебро (KITCO-LME)'!$N$32</f>
        <v>29.05.2023</v>
      </c>
      <c r="W151" s="58" t="str">
        <f>'Серебро (KITCO-LME)'!$O$32</f>
        <v/>
      </c>
      <c r="Y151" s="52" t="str">
        <f>'Алюминий (LME)'!$N$32</f>
        <v>29.05.2023</v>
      </c>
      <c r="Z151" s="58" t="str">
        <f>'Алюминий (LME)'!$O$32</f>
        <v/>
      </c>
      <c r="AB151" s="52" t="str">
        <f>'Никель (LME)'!$N$32</f>
        <v>29.05.2023</v>
      </c>
      <c r="AC151" s="58" t="str">
        <f>'Никель (LME)'!$O$32</f>
        <v/>
      </c>
      <c r="AE151" s="52" t="str">
        <f>'Свинец (LME)'!$N$32</f>
        <v>29.05.2023</v>
      </c>
      <c r="AF151" s="58" t="str">
        <f>'Свинец (LME)'!$O$32</f>
        <v/>
      </c>
      <c r="AH151" s="52" t="str">
        <f>'Медь (LME)'!$N$32</f>
        <v>29.05.2023</v>
      </c>
      <c r="AI151" s="58" t="str">
        <f>'Медь (LME)'!$O$32</f>
        <v/>
      </c>
      <c r="AK151" s="52" t="str">
        <f>'Цинк (LME)'!$N$32</f>
        <v>29.05.2023</v>
      </c>
      <c r="AL151" s="58" t="str">
        <f>'Цинк (LME)'!$O$32</f>
        <v/>
      </c>
      <c r="AO151" s="52" t="str">
        <f>Евро!$N$32</f>
        <v>29.05.2023</v>
      </c>
      <c r="AP151" s="58" t="str">
        <f>фунт!$O$32</f>
        <v>-</v>
      </c>
      <c r="AR151" s="52" t="str">
        <f>Евро!$N$32</f>
        <v>29.05.2023</v>
      </c>
      <c r="AS151" s="58" t="str">
        <f>'иена, ¥'!$O$32</f>
        <v>-</v>
      </c>
      <c r="AU151" s="52" t="str">
        <f>Евро!$N$32</f>
        <v>29.05.2023</v>
      </c>
      <c r="AV151" s="58" t="str">
        <f>'австр долл.'!$O$32</f>
        <v>-</v>
      </c>
      <c r="AX151" s="52" t="str">
        <f>Евро!$N$32</f>
        <v>29.05.2023</v>
      </c>
      <c r="AY151" s="58" t="str">
        <f>шв.фр.!$O$32</f>
        <v>-</v>
      </c>
      <c r="BA151" s="52" t="str">
        <f>Евро!$N$32</f>
        <v>29.05.2023</v>
      </c>
      <c r="BB151" s="58" t="str">
        <f>юань!$O$32</f>
        <v>-</v>
      </c>
      <c r="BD151" s="52" t="str">
        <f>Евро!$N$32</f>
        <v>29.05.2023</v>
      </c>
      <c r="BE151" s="58" t="str">
        <f>тенге!$O$32</f>
        <v>-</v>
      </c>
      <c r="BG151" s="52" t="str">
        <f>Евро!$N$32</f>
        <v>29.05.2023</v>
      </c>
      <c r="BH151" s="58" t="str">
        <f>'динар (крос-курс $)'!$O$32</f>
        <v/>
      </c>
      <c r="BJ151" s="52" t="str">
        <f>Евро!$N$32</f>
        <v>29.05.2023</v>
      </c>
      <c r="BK151" s="58" t="str">
        <f>'динар (крос-курс €)'!$O$32</f>
        <v/>
      </c>
    </row>
    <row r="152" spans="1:63" x14ac:dyDescent="0.25">
      <c r="A152" s="52" t="str">
        <f>Доллар!$N$33</f>
        <v>30.05.2023</v>
      </c>
      <c r="B152" s="58" t="str">
        <f>Доллар!$O$33</f>
        <v>-</v>
      </c>
      <c r="D152" s="52" t="str">
        <f>Евро!$N$33</f>
        <v>30.05.2023</v>
      </c>
      <c r="E152" s="58" t="str">
        <f>Евро!$O$33</f>
        <v>-</v>
      </c>
      <c r="G152" s="52" t="str">
        <f>'Золото (ЦБ)'!$N$33</f>
        <v>30.05.2023</v>
      </c>
      <c r="H152" s="58" t="str">
        <f>'Золото (ЦБ)'!$O$33</f>
        <v/>
      </c>
      <c r="J152" s="52" t="str">
        <f>'Серебро (ЦБ)'!$N$33</f>
        <v>30.05.2023</v>
      </c>
      <c r="K152" s="58" t="str">
        <f>'Серебро (ЦБ)'!$O$33</f>
        <v/>
      </c>
      <c r="M152" s="52" t="str">
        <f>'Платина (ЦБ)'!$N$33</f>
        <v>30.05.2023</v>
      </c>
      <c r="N152" s="58" t="str">
        <f>'Платина (ЦБ)'!$O$33</f>
        <v/>
      </c>
      <c r="P152" s="52" t="str">
        <f>'Палладий (ЦБ)'!$N$33</f>
        <v>30.05.2023</v>
      </c>
      <c r="Q152" s="58" t="str">
        <f>'Палладий (ЦБ)'!$O$33</f>
        <v/>
      </c>
      <c r="S152" s="52" t="str">
        <f>'Золото (KITCO-LME)'!$N$33</f>
        <v>30.05.2023</v>
      </c>
      <c r="T152" s="58" t="str">
        <f>'Золото (KITCO-LME)'!$O$33</f>
        <v/>
      </c>
      <c r="V152" s="52" t="str">
        <f>'Серебро (KITCO-LME)'!$N$33</f>
        <v>30.05.2023</v>
      </c>
      <c r="W152" s="58" t="str">
        <f>'Серебро (KITCO-LME)'!$O$33</f>
        <v/>
      </c>
      <c r="Y152" s="52" t="str">
        <f>'Алюминий (LME)'!$N$33</f>
        <v>30.05.2023</v>
      </c>
      <c r="Z152" s="58" t="str">
        <f>'Алюминий (LME)'!$O$33</f>
        <v/>
      </c>
      <c r="AB152" s="52" t="str">
        <f>'Никель (LME)'!$N$33</f>
        <v>30.05.2023</v>
      </c>
      <c r="AC152" s="58" t="str">
        <f>'Никель (LME)'!$O$33</f>
        <v/>
      </c>
      <c r="AE152" s="52" t="str">
        <f>'Свинец (LME)'!$N$33</f>
        <v>30.05.2023</v>
      </c>
      <c r="AF152" s="58" t="str">
        <f>'Свинец (LME)'!$O$33</f>
        <v/>
      </c>
      <c r="AH152" s="52" t="str">
        <f>'Медь (LME)'!$N$33</f>
        <v>30.05.2023</v>
      </c>
      <c r="AI152" s="58" t="str">
        <f>'Медь (LME)'!$O$33</f>
        <v/>
      </c>
      <c r="AK152" s="52" t="str">
        <f>'Цинк (LME)'!$N$33</f>
        <v>30.05.2023</v>
      </c>
      <c r="AL152" s="58" t="str">
        <f>'Цинк (LME)'!$O$33</f>
        <v/>
      </c>
      <c r="AO152" s="52" t="str">
        <f>Евро!$N$33</f>
        <v>30.05.2023</v>
      </c>
      <c r="AP152" s="58" t="str">
        <f>фунт!$O$33</f>
        <v>-</v>
      </c>
      <c r="AR152" s="52" t="str">
        <f>Евро!$N$33</f>
        <v>30.05.2023</v>
      </c>
      <c r="AS152" s="58" t="str">
        <f>'иена, ¥'!$O$33</f>
        <v>-</v>
      </c>
      <c r="AU152" s="52" t="str">
        <f>Евро!$N$33</f>
        <v>30.05.2023</v>
      </c>
      <c r="AV152" s="58" t="str">
        <f>'австр долл.'!$O$33</f>
        <v>-</v>
      </c>
      <c r="AX152" s="52" t="str">
        <f>Евро!$N$33</f>
        <v>30.05.2023</v>
      </c>
      <c r="AY152" s="58" t="str">
        <f>шв.фр.!$O$33</f>
        <v>-</v>
      </c>
      <c r="BA152" s="52" t="str">
        <f>Евро!$N$33</f>
        <v>30.05.2023</v>
      </c>
      <c r="BB152" s="58" t="str">
        <f>юань!$O$33</f>
        <v>-</v>
      </c>
      <c r="BD152" s="52" t="str">
        <f>Евро!$N$33</f>
        <v>30.05.2023</v>
      </c>
      <c r="BE152" s="58" t="str">
        <f>тенге!$O$33</f>
        <v>-</v>
      </c>
      <c r="BG152" s="52" t="str">
        <f>Евро!$N$33</f>
        <v>30.05.2023</v>
      </c>
      <c r="BH152" s="58" t="str">
        <f>'динар (крос-курс $)'!$O$33</f>
        <v/>
      </c>
      <c r="BJ152" s="52" t="str">
        <f>Евро!$N$33</f>
        <v>30.05.2023</v>
      </c>
      <c r="BK152" s="58" t="str">
        <f>'динар (крос-курс €)'!$O$33</f>
        <v/>
      </c>
    </row>
    <row r="153" spans="1:63" x14ac:dyDescent="0.25">
      <c r="A153" s="59" t="str">
        <f>Доллар!$N$34</f>
        <v>31.05.2023</v>
      </c>
      <c r="B153" s="58" t="str">
        <f>Доллар!$O$34</f>
        <v>-</v>
      </c>
      <c r="C153" t="e">
        <f>LINEST(B123:B153)</f>
        <v>#VALUE!</v>
      </c>
      <c r="D153" s="59" t="str">
        <f>Евро!$N$34</f>
        <v>31.05.2023</v>
      </c>
      <c r="E153" s="58" t="str">
        <f>Евро!$O$34</f>
        <v>-</v>
      </c>
      <c r="G153" s="59" t="str">
        <f>'Золото (ЦБ)'!$N$34</f>
        <v>31.05.2023</v>
      </c>
      <c r="H153" s="58" t="str">
        <f>'Золото (ЦБ)'!$O$34</f>
        <v/>
      </c>
      <c r="J153" s="59" t="str">
        <f>'Серебро (ЦБ)'!$N$34</f>
        <v>31.05.2023</v>
      </c>
      <c r="K153" s="58" t="str">
        <f>'Серебро (ЦБ)'!$O$34</f>
        <v/>
      </c>
      <c r="M153" s="59" t="str">
        <f>'Платина (ЦБ)'!$N$34</f>
        <v>31.05.2023</v>
      </c>
      <c r="N153" s="58" t="str">
        <f>'Платина (ЦБ)'!$O$34</f>
        <v/>
      </c>
      <c r="P153" s="59" t="str">
        <f>'Палладий (ЦБ)'!$N$34</f>
        <v>31.05.2023</v>
      </c>
      <c r="Q153" s="58" t="str">
        <f>'Палладий (ЦБ)'!$O$34</f>
        <v/>
      </c>
      <c r="S153" s="59" t="str">
        <f>'Золото (KITCO-LME)'!$N$34</f>
        <v>31.05.2023</v>
      </c>
      <c r="T153" s="58" t="str">
        <f>'Золото (KITCO-LME)'!$O$34</f>
        <v/>
      </c>
      <c r="V153" s="59" t="str">
        <f>'Серебро (KITCO-LME)'!$N$34</f>
        <v>31.05.2023</v>
      </c>
      <c r="W153" s="58" t="str">
        <f>'Серебро (KITCO-LME)'!$O$34</f>
        <v/>
      </c>
      <c r="Y153" s="59" t="str">
        <f>'Алюминий (LME)'!$N$34</f>
        <v>31.05.2023</v>
      </c>
      <c r="Z153" s="58" t="str">
        <f>'Алюминий (LME)'!$O$34</f>
        <v/>
      </c>
      <c r="AB153" s="59" t="str">
        <f>'Никель (LME)'!$N$34</f>
        <v>31.05.2023</v>
      </c>
      <c r="AC153" s="58" t="str">
        <f>'Никель (LME)'!$O$34</f>
        <v/>
      </c>
      <c r="AE153" s="59" t="str">
        <f>'Свинец (LME)'!$N$34</f>
        <v>31.05.2023</v>
      </c>
      <c r="AF153" s="58" t="str">
        <f>'Свинец (LME)'!$O$34</f>
        <v/>
      </c>
      <c r="AH153" s="59" t="str">
        <f>'Медь (LME)'!$N$34</f>
        <v>31.05.2023</v>
      </c>
      <c r="AI153" s="58" t="str">
        <f>'Медь (LME)'!$O$34</f>
        <v/>
      </c>
      <c r="AK153" s="59" t="str">
        <f>'Цинк (LME)'!$N$34</f>
        <v>31.05.2023</v>
      </c>
      <c r="AL153" s="58" t="str">
        <f>'Цинк (LME)'!$O$34</f>
        <v/>
      </c>
      <c r="AN153" t="e">
        <f>LINEST(E123:E153)</f>
        <v>#VALUE!</v>
      </c>
      <c r="AO153" s="59" t="str">
        <f>Евро!$N$34</f>
        <v>31.05.2023</v>
      </c>
      <c r="AP153" s="58" t="str">
        <f>фунт!$O$34</f>
        <v>-</v>
      </c>
      <c r="AR153" s="59" t="str">
        <f>Евро!$N$34</f>
        <v>31.05.2023</v>
      </c>
      <c r="AS153" s="58" t="str">
        <f>'иена, ¥'!$O$34</f>
        <v>-</v>
      </c>
      <c r="AU153" s="59" t="str">
        <f>Евро!$N$34</f>
        <v>31.05.2023</v>
      </c>
      <c r="AV153" s="58" t="str">
        <f>'австр долл.'!$O$34</f>
        <v>-</v>
      </c>
      <c r="AX153" s="59" t="str">
        <f>Евро!$N$34</f>
        <v>31.05.2023</v>
      </c>
      <c r="AY153" s="58" t="str">
        <f>шв.фр.!$O$34</f>
        <v>-</v>
      </c>
      <c r="BA153" s="59" t="str">
        <f>Евро!$N$34</f>
        <v>31.05.2023</v>
      </c>
      <c r="BB153" s="58" t="str">
        <f>юань!$O$34</f>
        <v>-</v>
      </c>
      <c r="BD153" s="59" t="str">
        <f>Евро!$N$34</f>
        <v>31.05.2023</v>
      </c>
      <c r="BE153" s="58" t="str">
        <f>тенге!$O$34</f>
        <v>-</v>
      </c>
      <c r="BG153" s="59" t="str">
        <f>Евро!$N$34</f>
        <v>31.05.2023</v>
      </c>
      <c r="BH153" s="58" t="str">
        <f>'динар (крос-курс $)'!$O$34</f>
        <v/>
      </c>
      <c r="BJ153" s="59" t="str">
        <f>Евро!$N$34</f>
        <v>31.05.2023</v>
      </c>
      <c r="BK153" s="58" t="str">
        <f>'динар (крос-курс €)'!$O$34</f>
        <v/>
      </c>
    </row>
    <row r="154" spans="1:63" x14ac:dyDescent="0.25">
      <c r="A154" s="60" t="str">
        <f>Доллар!$Q$4</f>
        <v>01.06.2023</v>
      </c>
      <c r="B154" s="58" t="str">
        <f>Доллар!$R$4</f>
        <v>-</v>
      </c>
      <c r="D154" s="60" t="str">
        <f>Евро!$Q$4</f>
        <v>01.06.2023</v>
      </c>
      <c r="E154" s="58" t="str">
        <f>Евро!$R$4</f>
        <v>-</v>
      </c>
      <c r="G154" s="60" t="str">
        <f>'Золото (ЦБ)'!$Q$4</f>
        <v>01.06.2023</v>
      </c>
      <c r="H154" s="58" t="str">
        <f>'Золото (ЦБ)'!$R$4</f>
        <v/>
      </c>
      <c r="J154" s="60" t="str">
        <f>'Серебро (ЦБ)'!$Q$4</f>
        <v>01.06.2023</v>
      </c>
      <c r="K154" s="58" t="str">
        <f>'Серебро (ЦБ)'!$R$4</f>
        <v/>
      </c>
      <c r="M154" s="60" t="str">
        <f>'Платина (ЦБ)'!$Q$4</f>
        <v>01.06.2023</v>
      </c>
      <c r="N154" s="58" t="str">
        <f>'Платина (ЦБ)'!$R$4</f>
        <v/>
      </c>
      <c r="P154" s="60" t="str">
        <f>'Палладий (ЦБ)'!$Q$4</f>
        <v>01.06.2023</v>
      </c>
      <c r="Q154" s="58" t="str">
        <f>'Палладий (ЦБ)'!$R$4</f>
        <v/>
      </c>
      <c r="S154" s="60" t="str">
        <f>'Золото (KITCO-LME)'!$Q$4</f>
        <v>01.06.2023</v>
      </c>
      <c r="T154" s="58" t="str">
        <f>'Золото (KITCO-LME)'!$R$4</f>
        <v/>
      </c>
      <c r="V154" s="60" t="str">
        <f>'Серебро (KITCO-LME)'!$Q$4</f>
        <v>01.06.2023</v>
      </c>
      <c r="W154" s="58" t="str">
        <f>'Серебро (KITCO-LME)'!$R$4</f>
        <v/>
      </c>
      <c r="Y154" s="60" t="str">
        <f>'Алюминий (LME)'!$Q$4</f>
        <v>01.06.2023</v>
      </c>
      <c r="Z154" s="58" t="str">
        <f>'Алюминий (LME)'!$R$4</f>
        <v/>
      </c>
      <c r="AB154" s="60" t="str">
        <f>'Никель (LME)'!$Q$4</f>
        <v>01.06.2023</v>
      </c>
      <c r="AC154" s="58" t="str">
        <f>'Никель (LME)'!$R$4</f>
        <v/>
      </c>
      <c r="AE154" s="60" t="str">
        <f>'Свинец (LME)'!$Q$4</f>
        <v>01.06.2023</v>
      </c>
      <c r="AF154" s="58" t="str">
        <f>'Свинец (LME)'!$R$4</f>
        <v/>
      </c>
      <c r="AH154" s="60" t="str">
        <f>'Медь (LME)'!$Q$4</f>
        <v>01.06.2023</v>
      </c>
      <c r="AI154" s="58" t="str">
        <f>'Медь (LME)'!$R$4</f>
        <v/>
      </c>
      <c r="AK154" s="60" t="str">
        <f>'Цинк (LME)'!$Q$4</f>
        <v>01.06.2023</v>
      </c>
      <c r="AL154" s="58" t="str">
        <f>'Цинк (LME)'!$R$4</f>
        <v/>
      </c>
      <c r="AO154" s="60" t="str">
        <f>Евро!$Q$4</f>
        <v>01.06.2023</v>
      </c>
      <c r="AP154" s="58" t="str">
        <f>фунт!$R$4</f>
        <v>-</v>
      </c>
      <c r="AR154" s="60" t="str">
        <f>Евро!$Q$4</f>
        <v>01.06.2023</v>
      </c>
      <c r="AS154" s="58" t="str">
        <f>'иена, ¥'!$R$4</f>
        <v>-</v>
      </c>
      <c r="AU154" s="60" t="str">
        <f>Евро!$Q$4</f>
        <v>01.06.2023</v>
      </c>
      <c r="AV154" s="58" t="str">
        <f>'австр долл.'!$R$4</f>
        <v>-</v>
      </c>
      <c r="AX154" s="60" t="str">
        <f>Евро!$Q$4</f>
        <v>01.06.2023</v>
      </c>
      <c r="AY154" s="58" t="str">
        <f>шв.фр.!$R$4</f>
        <v>-</v>
      </c>
      <c r="BA154" s="60" t="str">
        <f>Евро!$Q$4</f>
        <v>01.06.2023</v>
      </c>
      <c r="BB154" s="58" t="str">
        <f>юань!$R$4</f>
        <v>-</v>
      </c>
      <c r="BD154" s="60" t="str">
        <f>Евро!$Q$4</f>
        <v>01.06.2023</v>
      </c>
      <c r="BE154" s="58" t="str">
        <f>тенге!$R$4</f>
        <v>-</v>
      </c>
      <c r="BG154" s="60" t="str">
        <f>Евро!$Q$4</f>
        <v>01.06.2023</v>
      </c>
      <c r="BH154" s="58" t="str">
        <f>'динар (крос-курс $)'!$R$4</f>
        <v/>
      </c>
      <c r="BJ154" s="60" t="str">
        <f>Евро!$Q$4</f>
        <v>01.06.2023</v>
      </c>
      <c r="BK154" s="58" t="str">
        <f>'динар (крос-курс €)'!$R$4</f>
        <v/>
      </c>
    </row>
    <row r="155" spans="1:63" x14ac:dyDescent="0.25">
      <c r="A155" s="61" t="str">
        <f>Доллар!$Q$5</f>
        <v>02.06.2023</v>
      </c>
      <c r="B155" s="58" t="str">
        <f>Доллар!$R$5</f>
        <v>-</v>
      </c>
      <c r="D155" s="61" t="str">
        <f>Евро!$Q$5</f>
        <v>02.06.2023</v>
      </c>
      <c r="E155" s="58" t="str">
        <f>Евро!$R$5</f>
        <v>-</v>
      </c>
      <c r="G155" s="61" t="str">
        <f>'Золото (ЦБ)'!$Q$5</f>
        <v>02.06.2023</v>
      </c>
      <c r="H155" s="58" t="str">
        <f>'Золото (ЦБ)'!$R$5</f>
        <v/>
      </c>
      <c r="J155" s="61" t="str">
        <f>'Серебро (ЦБ)'!$Q$5</f>
        <v>02.06.2023</v>
      </c>
      <c r="K155" s="58" t="str">
        <f>'Серебро (ЦБ)'!$R$5</f>
        <v/>
      </c>
      <c r="M155" s="61" t="str">
        <f>'Платина (ЦБ)'!$Q$5</f>
        <v>02.06.2023</v>
      </c>
      <c r="N155" s="58" t="str">
        <f>'Платина (ЦБ)'!$R$5</f>
        <v/>
      </c>
      <c r="P155" s="61" t="str">
        <f>'Палладий (ЦБ)'!$Q$5</f>
        <v>02.06.2023</v>
      </c>
      <c r="Q155" s="58" t="str">
        <f>'Палладий (ЦБ)'!$R$5</f>
        <v/>
      </c>
      <c r="S155" s="61" t="str">
        <f>'Золото (KITCO-LME)'!$Q$5</f>
        <v>02.06.2023</v>
      </c>
      <c r="T155" s="58" t="str">
        <f>'Золото (KITCO-LME)'!$R$5</f>
        <v/>
      </c>
      <c r="V155" s="61" t="str">
        <f>'Серебро (KITCO-LME)'!$Q$5</f>
        <v>02.06.2023</v>
      </c>
      <c r="W155" s="58" t="str">
        <f>'Серебро (KITCO-LME)'!$R$5</f>
        <v/>
      </c>
      <c r="Y155" s="61" t="str">
        <f>'Алюминий (LME)'!$Q$5</f>
        <v>02.06.2023</v>
      </c>
      <c r="Z155" s="58" t="str">
        <f>'Алюминий (LME)'!$R$5</f>
        <v/>
      </c>
      <c r="AB155" s="61" t="str">
        <f>'Никель (LME)'!$Q$5</f>
        <v>02.06.2023</v>
      </c>
      <c r="AC155" s="58" t="str">
        <f>'Никель (LME)'!$R$5</f>
        <v/>
      </c>
      <c r="AE155" s="61" t="str">
        <f>'Свинец (LME)'!$Q$5</f>
        <v>02.06.2023</v>
      </c>
      <c r="AF155" s="58" t="str">
        <f>'Свинец (LME)'!$R$5</f>
        <v/>
      </c>
      <c r="AH155" s="61" t="str">
        <f>'Медь (LME)'!$Q$5</f>
        <v>02.06.2023</v>
      </c>
      <c r="AI155" s="58" t="str">
        <f>'Медь (LME)'!$R$5</f>
        <v/>
      </c>
      <c r="AK155" s="61" t="str">
        <f>'Цинк (LME)'!$Q$5</f>
        <v>02.06.2023</v>
      </c>
      <c r="AL155" s="58" t="str">
        <f>'Цинк (LME)'!$R$5</f>
        <v/>
      </c>
      <c r="AO155" s="61" t="str">
        <f>Евро!$Q$5</f>
        <v>02.06.2023</v>
      </c>
      <c r="AP155" s="58" t="str">
        <f>фунт!$R$5</f>
        <v>-</v>
      </c>
      <c r="AR155" s="61" t="str">
        <f>Евро!$Q$5</f>
        <v>02.06.2023</v>
      </c>
      <c r="AS155" s="58" t="str">
        <f>'иена, ¥'!$R$5</f>
        <v>-</v>
      </c>
      <c r="AU155" s="61" t="str">
        <f>Евро!$Q$5</f>
        <v>02.06.2023</v>
      </c>
      <c r="AV155" s="58" t="str">
        <f>'австр долл.'!$R$5</f>
        <v>-</v>
      </c>
      <c r="AX155" s="61" t="str">
        <f>Евро!$Q$5</f>
        <v>02.06.2023</v>
      </c>
      <c r="AY155" s="58" t="str">
        <f>шв.фр.!$R$5</f>
        <v>-</v>
      </c>
      <c r="BA155" s="61" t="str">
        <f>Евро!$Q$5</f>
        <v>02.06.2023</v>
      </c>
      <c r="BB155" s="58" t="str">
        <f>юань!$R$5</f>
        <v>-</v>
      </c>
      <c r="BD155" s="61" t="str">
        <f>Евро!$Q$5</f>
        <v>02.06.2023</v>
      </c>
      <c r="BE155" s="58" t="str">
        <f>тенге!$R$5</f>
        <v>-</v>
      </c>
      <c r="BG155" s="61" t="str">
        <f>Евро!$Q$5</f>
        <v>02.06.2023</v>
      </c>
      <c r="BH155" s="58" t="str">
        <f>'динар (крос-курс $)'!$R$5</f>
        <v/>
      </c>
      <c r="BJ155" s="61" t="str">
        <f>Евро!$Q$5</f>
        <v>02.06.2023</v>
      </c>
      <c r="BK155" s="58" t="str">
        <f>'динар (крос-курс €)'!$R$5</f>
        <v/>
      </c>
    </row>
    <row r="156" spans="1:63" x14ac:dyDescent="0.25">
      <c r="A156" s="61" t="str">
        <f>Доллар!$Q$6</f>
        <v>03.06.2023</v>
      </c>
      <c r="B156" s="58" t="str">
        <f>Доллар!$R$6</f>
        <v>-</v>
      </c>
      <c r="D156" s="61" t="str">
        <f>Евро!$Q$6</f>
        <v>03.06.2023</v>
      </c>
      <c r="E156" s="58" t="str">
        <f>Евро!$R$6</f>
        <v>-</v>
      </c>
      <c r="G156" s="61" t="str">
        <f>'Золото (ЦБ)'!$Q$6</f>
        <v>03.06.2023</v>
      </c>
      <c r="H156" s="58" t="str">
        <f>'Золото (ЦБ)'!$R$6</f>
        <v/>
      </c>
      <c r="J156" s="61" t="str">
        <f>'Серебро (ЦБ)'!$Q$6</f>
        <v>03.06.2023</v>
      </c>
      <c r="K156" s="58" t="str">
        <f>'Серебро (ЦБ)'!$R$6</f>
        <v/>
      </c>
      <c r="M156" s="61" t="str">
        <f>'Платина (ЦБ)'!$Q$6</f>
        <v>03.06.2023</v>
      </c>
      <c r="N156" s="58" t="str">
        <f>'Платина (ЦБ)'!$R$6</f>
        <v/>
      </c>
      <c r="P156" s="61" t="str">
        <f>'Палладий (ЦБ)'!$Q$6</f>
        <v>03.06.2023</v>
      </c>
      <c r="Q156" s="58" t="str">
        <f>'Палладий (ЦБ)'!$R$6</f>
        <v/>
      </c>
      <c r="S156" s="61" t="str">
        <f>'Золото (KITCO-LME)'!$Q$6</f>
        <v>03.06.2023</v>
      </c>
      <c r="T156" s="58" t="str">
        <f>'Золото (KITCO-LME)'!$R$6</f>
        <v/>
      </c>
      <c r="V156" s="61" t="str">
        <f>'Серебро (KITCO-LME)'!$Q$6</f>
        <v>03.06.2023</v>
      </c>
      <c r="W156" s="58" t="str">
        <f>'Серебро (KITCO-LME)'!$R$6</f>
        <v/>
      </c>
      <c r="Y156" s="61" t="str">
        <f>'Алюминий (LME)'!$Q$6</f>
        <v>03.06.2023</v>
      </c>
      <c r="Z156" s="58" t="str">
        <f>'Алюминий (LME)'!$R$6</f>
        <v/>
      </c>
      <c r="AB156" s="61" t="str">
        <f>'Никель (LME)'!$Q$6</f>
        <v>03.06.2023</v>
      </c>
      <c r="AC156" s="58" t="str">
        <f>'Никель (LME)'!$R$6</f>
        <v/>
      </c>
      <c r="AE156" s="61" t="str">
        <f>'Свинец (LME)'!$Q$6</f>
        <v>03.06.2023</v>
      </c>
      <c r="AF156" s="58" t="str">
        <f>'Свинец (LME)'!$R$6</f>
        <v/>
      </c>
      <c r="AH156" s="61" t="str">
        <f>'Медь (LME)'!$Q$6</f>
        <v>03.06.2023</v>
      </c>
      <c r="AI156" s="58" t="str">
        <f>'Медь (LME)'!$R$6</f>
        <v/>
      </c>
      <c r="AK156" s="61" t="str">
        <f>'Цинк (LME)'!$Q$6</f>
        <v>03.06.2023</v>
      </c>
      <c r="AL156" s="58" t="str">
        <f>'Цинк (LME)'!$R$6</f>
        <v/>
      </c>
      <c r="AO156" s="61" t="str">
        <f>Евро!$Q$6</f>
        <v>03.06.2023</v>
      </c>
      <c r="AP156" s="58" t="str">
        <f>фунт!$R$6</f>
        <v>-</v>
      </c>
      <c r="AR156" s="61" t="str">
        <f>Евро!$Q$6</f>
        <v>03.06.2023</v>
      </c>
      <c r="AS156" s="58" t="str">
        <f>'иена, ¥'!$R$6</f>
        <v>-</v>
      </c>
      <c r="AU156" s="61" t="str">
        <f>Евро!$Q$6</f>
        <v>03.06.2023</v>
      </c>
      <c r="AV156" s="58" t="str">
        <f>'австр долл.'!$R$6</f>
        <v>-</v>
      </c>
      <c r="AX156" s="61" t="str">
        <f>Евро!$Q$6</f>
        <v>03.06.2023</v>
      </c>
      <c r="AY156" s="58" t="str">
        <f>шв.фр.!$R$6</f>
        <v>-</v>
      </c>
      <c r="BA156" s="61" t="str">
        <f>Евро!$Q$6</f>
        <v>03.06.2023</v>
      </c>
      <c r="BB156" s="58" t="str">
        <f>юань!$R$6</f>
        <v>-</v>
      </c>
      <c r="BD156" s="61" t="str">
        <f>Евро!$Q$6</f>
        <v>03.06.2023</v>
      </c>
      <c r="BE156" s="58" t="str">
        <f>тенге!$R$6</f>
        <v>-</v>
      </c>
      <c r="BG156" s="61" t="str">
        <f>Евро!$Q$6</f>
        <v>03.06.2023</v>
      </c>
      <c r="BH156" s="58" t="str">
        <f>'динар (крос-курс $)'!$R$6</f>
        <v/>
      </c>
      <c r="BJ156" s="61" t="str">
        <f>Евро!$Q$6</f>
        <v>03.06.2023</v>
      </c>
      <c r="BK156" s="58" t="str">
        <f>'динар (крос-курс €)'!$R$6</f>
        <v/>
      </c>
    </row>
    <row r="157" spans="1:63" x14ac:dyDescent="0.25">
      <c r="A157" s="61" t="str">
        <f>Доллар!$Q$7</f>
        <v>04.06.2023</v>
      </c>
      <c r="B157" s="58" t="str">
        <f>Доллар!$R$7</f>
        <v>-</v>
      </c>
      <c r="D157" s="61" t="str">
        <f>Евро!$Q$7</f>
        <v>04.06.2023</v>
      </c>
      <c r="E157" s="58" t="str">
        <f>Евро!$R$7</f>
        <v>-</v>
      </c>
      <c r="G157" s="61" t="str">
        <f>'Золото (ЦБ)'!$Q$7</f>
        <v>04.06.2023</v>
      </c>
      <c r="H157" s="58" t="str">
        <f>'Золото (ЦБ)'!$R$7</f>
        <v/>
      </c>
      <c r="J157" s="61" t="str">
        <f>'Серебро (ЦБ)'!$Q$7</f>
        <v>04.06.2023</v>
      </c>
      <c r="K157" s="58" t="str">
        <f>'Серебро (ЦБ)'!$R$7</f>
        <v/>
      </c>
      <c r="M157" s="61" t="str">
        <f>'Платина (ЦБ)'!$Q$7</f>
        <v>04.06.2023</v>
      </c>
      <c r="N157" s="58" t="str">
        <f>'Платина (ЦБ)'!$R$7</f>
        <v/>
      </c>
      <c r="P157" s="61" t="str">
        <f>'Палладий (ЦБ)'!$Q$7</f>
        <v>04.06.2023</v>
      </c>
      <c r="Q157" s="58" t="str">
        <f>'Палладий (ЦБ)'!$R$7</f>
        <v/>
      </c>
      <c r="S157" s="61" t="str">
        <f>'Золото (KITCO-LME)'!$Q$7</f>
        <v>04.06.2023</v>
      </c>
      <c r="T157" s="58" t="str">
        <f>'Золото (KITCO-LME)'!$R$7</f>
        <v/>
      </c>
      <c r="V157" s="61" t="str">
        <f>'Серебро (KITCO-LME)'!$Q$7</f>
        <v>04.06.2023</v>
      </c>
      <c r="W157" s="58" t="str">
        <f>'Серебро (KITCO-LME)'!$R$7</f>
        <v/>
      </c>
      <c r="Y157" s="61" t="str">
        <f>'Алюминий (LME)'!$Q$7</f>
        <v>04.06.2023</v>
      </c>
      <c r="Z157" s="58" t="str">
        <f>'Алюминий (LME)'!$R$7</f>
        <v/>
      </c>
      <c r="AB157" s="61" t="str">
        <f>'Никель (LME)'!$Q$7</f>
        <v>04.06.2023</v>
      </c>
      <c r="AC157" s="58" t="str">
        <f>'Никель (LME)'!$R$7</f>
        <v/>
      </c>
      <c r="AE157" s="61" t="str">
        <f>'Свинец (LME)'!$Q$7</f>
        <v>04.06.2023</v>
      </c>
      <c r="AF157" s="58" t="str">
        <f>'Свинец (LME)'!$R$7</f>
        <v/>
      </c>
      <c r="AH157" s="61" t="str">
        <f>'Медь (LME)'!$Q$7</f>
        <v>04.06.2023</v>
      </c>
      <c r="AI157" s="58" t="str">
        <f>'Медь (LME)'!$R$7</f>
        <v/>
      </c>
      <c r="AK157" s="61" t="str">
        <f>'Цинк (LME)'!$Q$7</f>
        <v>04.06.2023</v>
      </c>
      <c r="AL157" s="58" t="str">
        <f>'Цинк (LME)'!$R$7</f>
        <v/>
      </c>
      <c r="AO157" s="61" t="str">
        <f>Евро!$Q$7</f>
        <v>04.06.2023</v>
      </c>
      <c r="AP157" s="58" t="str">
        <f>фунт!$R$7</f>
        <v>-</v>
      </c>
      <c r="AR157" s="61" t="str">
        <f>Евро!$Q$7</f>
        <v>04.06.2023</v>
      </c>
      <c r="AS157" s="58" t="str">
        <f>'иена, ¥'!$R$7</f>
        <v>-</v>
      </c>
      <c r="AU157" s="61" t="str">
        <f>Евро!$Q$7</f>
        <v>04.06.2023</v>
      </c>
      <c r="AV157" s="58" t="str">
        <f>'австр долл.'!$R$7</f>
        <v>-</v>
      </c>
      <c r="AX157" s="61" t="str">
        <f>Евро!$Q$7</f>
        <v>04.06.2023</v>
      </c>
      <c r="AY157" s="58" t="str">
        <f>шв.фр.!$R$7</f>
        <v>-</v>
      </c>
      <c r="BA157" s="61" t="str">
        <f>Евро!$Q$7</f>
        <v>04.06.2023</v>
      </c>
      <c r="BB157" s="58" t="str">
        <f>юань!$R$7</f>
        <v>-</v>
      </c>
      <c r="BD157" s="61" t="str">
        <f>Евро!$Q$7</f>
        <v>04.06.2023</v>
      </c>
      <c r="BE157" s="58" t="str">
        <f>тенге!$R$7</f>
        <v>-</v>
      </c>
      <c r="BG157" s="61" t="str">
        <f>Евро!$Q$7</f>
        <v>04.06.2023</v>
      </c>
      <c r="BH157" s="58" t="str">
        <f>'динар (крос-курс $)'!$R$7</f>
        <v/>
      </c>
      <c r="BJ157" s="61" t="str">
        <f>Евро!$Q$7</f>
        <v>04.06.2023</v>
      </c>
      <c r="BK157" s="58" t="str">
        <f>'динар (крос-курс €)'!$R$7</f>
        <v/>
      </c>
    </row>
    <row r="158" spans="1:63" x14ac:dyDescent="0.25">
      <c r="A158" s="61" t="str">
        <f>Доллар!$Q$8</f>
        <v>05.06.2023</v>
      </c>
      <c r="B158" s="58" t="str">
        <f>Доллар!$R$8</f>
        <v>-</v>
      </c>
      <c r="D158" s="61" t="str">
        <f>Евро!$Q$8</f>
        <v>05.06.2023</v>
      </c>
      <c r="E158" s="58" t="str">
        <f>Евро!$R$8</f>
        <v>-</v>
      </c>
      <c r="G158" s="61" t="str">
        <f>'Золото (ЦБ)'!$Q$8</f>
        <v>05.06.2023</v>
      </c>
      <c r="H158" s="58" t="str">
        <f>'Золото (ЦБ)'!$R$8</f>
        <v/>
      </c>
      <c r="J158" s="61" t="str">
        <f>'Серебро (ЦБ)'!$Q$8</f>
        <v>05.06.2023</v>
      </c>
      <c r="K158" s="58" t="str">
        <f>'Серебро (ЦБ)'!$R$8</f>
        <v/>
      </c>
      <c r="M158" s="61" t="str">
        <f>'Платина (ЦБ)'!$Q$8</f>
        <v>05.06.2023</v>
      </c>
      <c r="N158" s="58" t="str">
        <f>'Платина (ЦБ)'!$R$8</f>
        <v/>
      </c>
      <c r="P158" s="61" t="str">
        <f>'Палладий (ЦБ)'!$Q$8</f>
        <v>05.06.2023</v>
      </c>
      <c r="Q158" s="58" t="str">
        <f>'Палладий (ЦБ)'!$R$8</f>
        <v/>
      </c>
      <c r="S158" s="61" t="str">
        <f>'Золото (KITCO-LME)'!$Q$8</f>
        <v>05.06.2023</v>
      </c>
      <c r="T158" s="58" t="str">
        <f>'Золото (KITCO-LME)'!$R$8</f>
        <v/>
      </c>
      <c r="V158" s="61" t="str">
        <f>'Серебро (KITCO-LME)'!$Q$8</f>
        <v>05.06.2023</v>
      </c>
      <c r="W158" s="58" t="str">
        <f>'Серебро (KITCO-LME)'!$R$8</f>
        <v/>
      </c>
      <c r="Y158" s="61" t="str">
        <f>'Алюминий (LME)'!$Q$8</f>
        <v>05.06.2023</v>
      </c>
      <c r="Z158" s="58" t="str">
        <f>'Алюминий (LME)'!$R$8</f>
        <v/>
      </c>
      <c r="AB158" s="61" t="str">
        <f>'Никель (LME)'!$Q$8</f>
        <v>05.06.2023</v>
      </c>
      <c r="AC158" s="58" t="str">
        <f>'Никель (LME)'!$R$8</f>
        <v/>
      </c>
      <c r="AE158" s="61" t="str">
        <f>'Свинец (LME)'!$Q$8</f>
        <v>05.06.2023</v>
      </c>
      <c r="AF158" s="58" t="str">
        <f>'Свинец (LME)'!$R$8</f>
        <v/>
      </c>
      <c r="AH158" s="61" t="str">
        <f>'Медь (LME)'!$Q$8</f>
        <v>05.06.2023</v>
      </c>
      <c r="AI158" s="58" t="str">
        <f>'Медь (LME)'!$R$8</f>
        <v/>
      </c>
      <c r="AK158" s="61" t="str">
        <f>'Цинк (LME)'!$Q$8</f>
        <v>05.06.2023</v>
      </c>
      <c r="AL158" s="58" t="str">
        <f>'Цинк (LME)'!$R$8</f>
        <v/>
      </c>
      <c r="AO158" s="61" t="str">
        <f>Евро!$Q$8</f>
        <v>05.06.2023</v>
      </c>
      <c r="AP158" s="58" t="str">
        <f>фунт!$R$8</f>
        <v>-</v>
      </c>
      <c r="AR158" s="61" t="str">
        <f>Евро!$Q$8</f>
        <v>05.06.2023</v>
      </c>
      <c r="AS158" s="58" t="str">
        <f>'иена, ¥'!$R$8</f>
        <v>-</v>
      </c>
      <c r="AU158" s="61" t="str">
        <f>Евро!$Q$8</f>
        <v>05.06.2023</v>
      </c>
      <c r="AV158" s="58" t="str">
        <f>'австр долл.'!$R$8</f>
        <v>-</v>
      </c>
      <c r="AX158" s="61" t="str">
        <f>Евро!$Q$8</f>
        <v>05.06.2023</v>
      </c>
      <c r="AY158" s="58" t="str">
        <f>шв.фр.!$R$8</f>
        <v>-</v>
      </c>
      <c r="BA158" s="61" t="str">
        <f>Евро!$Q$8</f>
        <v>05.06.2023</v>
      </c>
      <c r="BB158" s="58" t="str">
        <f>юань!$R$8</f>
        <v>-</v>
      </c>
      <c r="BD158" s="61" t="str">
        <f>Евро!$Q$8</f>
        <v>05.06.2023</v>
      </c>
      <c r="BE158" s="58" t="str">
        <f>тенге!$R$8</f>
        <v>-</v>
      </c>
      <c r="BG158" s="61" t="str">
        <f>Евро!$Q$8</f>
        <v>05.06.2023</v>
      </c>
      <c r="BH158" s="58" t="str">
        <f>'динар (крос-курс $)'!$R$8</f>
        <v/>
      </c>
      <c r="BJ158" s="61" t="str">
        <f>Евро!$Q$8</f>
        <v>05.06.2023</v>
      </c>
      <c r="BK158" s="58" t="str">
        <f>'динар (крос-курс €)'!$R$8</f>
        <v/>
      </c>
    </row>
    <row r="159" spans="1:63" x14ac:dyDescent="0.25">
      <c r="A159" s="61" t="str">
        <f>Доллар!$Q$9</f>
        <v>06.06.2023</v>
      </c>
      <c r="B159" s="58" t="str">
        <f>Доллар!$R$9</f>
        <v>-</v>
      </c>
      <c r="D159" s="61" t="str">
        <f>Евро!$Q$9</f>
        <v>06.06.2023</v>
      </c>
      <c r="E159" s="58" t="str">
        <f>Евро!$R$9</f>
        <v>-</v>
      </c>
      <c r="G159" s="61" t="str">
        <f>'Золото (ЦБ)'!$Q$9</f>
        <v>06.06.2023</v>
      </c>
      <c r="H159" s="58" t="str">
        <f>'Золото (ЦБ)'!$R$9</f>
        <v/>
      </c>
      <c r="J159" s="61" t="str">
        <f>'Серебро (ЦБ)'!$Q$9</f>
        <v>06.06.2023</v>
      </c>
      <c r="K159" s="58" t="str">
        <f>'Серебро (ЦБ)'!$R$9</f>
        <v/>
      </c>
      <c r="M159" s="61" t="str">
        <f>'Платина (ЦБ)'!$Q$9</f>
        <v>06.06.2023</v>
      </c>
      <c r="N159" s="58" t="str">
        <f>'Платина (ЦБ)'!$R$9</f>
        <v/>
      </c>
      <c r="P159" s="61" t="str">
        <f>'Палладий (ЦБ)'!$Q$9</f>
        <v>06.06.2023</v>
      </c>
      <c r="Q159" s="58" t="str">
        <f>'Палладий (ЦБ)'!$R$9</f>
        <v/>
      </c>
      <c r="S159" s="61" t="str">
        <f>'Золото (KITCO-LME)'!$Q$9</f>
        <v>06.06.2023</v>
      </c>
      <c r="T159" s="58" t="str">
        <f>'Золото (KITCO-LME)'!$R$9</f>
        <v/>
      </c>
      <c r="V159" s="61" t="str">
        <f>'Серебро (KITCO-LME)'!$Q$9</f>
        <v>06.06.2023</v>
      </c>
      <c r="W159" s="58" t="str">
        <f>'Серебро (KITCO-LME)'!$R$9</f>
        <v/>
      </c>
      <c r="Y159" s="61" t="str">
        <f>'Алюминий (LME)'!$Q$9</f>
        <v>06.06.2023</v>
      </c>
      <c r="Z159" s="58" t="str">
        <f>'Алюминий (LME)'!$R$9</f>
        <v/>
      </c>
      <c r="AB159" s="61" t="str">
        <f>'Никель (LME)'!$Q$9</f>
        <v>06.06.2023</v>
      </c>
      <c r="AC159" s="58" t="str">
        <f>'Никель (LME)'!$R$9</f>
        <v/>
      </c>
      <c r="AE159" s="61" t="str">
        <f>'Свинец (LME)'!$Q$9</f>
        <v>06.06.2023</v>
      </c>
      <c r="AF159" s="58" t="str">
        <f>'Свинец (LME)'!$R$9</f>
        <v/>
      </c>
      <c r="AH159" s="61" t="str">
        <f>'Медь (LME)'!$Q$9</f>
        <v>06.06.2023</v>
      </c>
      <c r="AI159" s="58" t="str">
        <f>'Медь (LME)'!$R$9</f>
        <v/>
      </c>
      <c r="AK159" s="61" t="str">
        <f>'Цинк (LME)'!$Q$9</f>
        <v>06.06.2023</v>
      </c>
      <c r="AL159" s="58" t="str">
        <f>'Цинк (LME)'!$R$9</f>
        <v/>
      </c>
      <c r="AO159" s="61" t="str">
        <f>Евро!$Q$9</f>
        <v>06.06.2023</v>
      </c>
      <c r="AP159" s="58" t="str">
        <f>фунт!$R$9</f>
        <v>-</v>
      </c>
      <c r="AR159" s="61" t="str">
        <f>Евро!$Q$9</f>
        <v>06.06.2023</v>
      </c>
      <c r="AS159" s="58" t="str">
        <f>'иена, ¥'!$R$9</f>
        <v>-</v>
      </c>
      <c r="AU159" s="61" t="str">
        <f>Евро!$Q$9</f>
        <v>06.06.2023</v>
      </c>
      <c r="AV159" s="58" t="str">
        <f>'австр долл.'!$R$9</f>
        <v>-</v>
      </c>
      <c r="AX159" s="61" t="str">
        <f>Евро!$Q$9</f>
        <v>06.06.2023</v>
      </c>
      <c r="AY159" s="58" t="str">
        <f>шв.фр.!$R$9</f>
        <v>-</v>
      </c>
      <c r="BA159" s="61" t="str">
        <f>Евро!$Q$9</f>
        <v>06.06.2023</v>
      </c>
      <c r="BB159" s="58" t="str">
        <f>юань!$R$9</f>
        <v>-</v>
      </c>
      <c r="BD159" s="61" t="str">
        <f>Евро!$Q$9</f>
        <v>06.06.2023</v>
      </c>
      <c r="BE159" s="58" t="str">
        <f>тенге!$R$9</f>
        <v>-</v>
      </c>
      <c r="BG159" s="61" t="str">
        <f>Евро!$Q$9</f>
        <v>06.06.2023</v>
      </c>
      <c r="BH159" s="58" t="str">
        <f>'динар (крос-курс $)'!$R$9</f>
        <v/>
      </c>
      <c r="BJ159" s="61" t="str">
        <f>Евро!$Q$9</f>
        <v>06.06.2023</v>
      </c>
      <c r="BK159" s="58" t="str">
        <f>'динар (крос-курс €)'!$R$9</f>
        <v/>
      </c>
    </row>
    <row r="160" spans="1:63" x14ac:dyDescent="0.25">
      <c r="A160" s="61" t="str">
        <f>Доллар!$Q$10</f>
        <v>07.06.2023</v>
      </c>
      <c r="B160" s="58" t="str">
        <f>Доллар!$R$10</f>
        <v>-</v>
      </c>
      <c r="D160" s="61" t="str">
        <f>Евро!$Q$10</f>
        <v>07.06.2023</v>
      </c>
      <c r="E160" s="58" t="str">
        <f>Евро!$R$10</f>
        <v>-</v>
      </c>
      <c r="G160" s="61" t="str">
        <f>'Золото (ЦБ)'!$Q$10</f>
        <v>07.06.2023</v>
      </c>
      <c r="H160" s="58" t="str">
        <f>'Золото (ЦБ)'!$R$10</f>
        <v/>
      </c>
      <c r="J160" s="61" t="str">
        <f>'Серебро (ЦБ)'!$Q$10</f>
        <v>07.06.2023</v>
      </c>
      <c r="K160" s="58" t="str">
        <f>'Серебро (ЦБ)'!$R$10</f>
        <v/>
      </c>
      <c r="M160" s="61" t="str">
        <f>'Платина (ЦБ)'!$Q$10</f>
        <v>07.06.2023</v>
      </c>
      <c r="N160" s="58" t="str">
        <f>'Платина (ЦБ)'!$R$10</f>
        <v/>
      </c>
      <c r="P160" s="61" t="str">
        <f>'Палладий (ЦБ)'!$Q$10</f>
        <v>07.06.2023</v>
      </c>
      <c r="Q160" s="58" t="str">
        <f>'Палладий (ЦБ)'!$R$10</f>
        <v/>
      </c>
      <c r="S160" s="61" t="str">
        <f>'Золото (KITCO-LME)'!$Q$10</f>
        <v>07.06.2023</v>
      </c>
      <c r="T160" s="58" t="str">
        <f>'Золото (KITCO-LME)'!$R$10</f>
        <v/>
      </c>
      <c r="V160" s="61" t="str">
        <f>'Серебро (KITCO-LME)'!$Q$10</f>
        <v>07.06.2023</v>
      </c>
      <c r="W160" s="58" t="str">
        <f>'Серебро (KITCO-LME)'!$R$10</f>
        <v/>
      </c>
      <c r="Y160" s="61" t="str">
        <f>'Алюминий (LME)'!$Q$10</f>
        <v>07.06.2023</v>
      </c>
      <c r="Z160" s="58" t="str">
        <f>'Алюминий (LME)'!$R$10</f>
        <v/>
      </c>
      <c r="AB160" s="61" t="str">
        <f>'Никель (LME)'!$Q$10</f>
        <v>07.06.2023</v>
      </c>
      <c r="AC160" s="58" t="str">
        <f>'Никель (LME)'!$R$10</f>
        <v/>
      </c>
      <c r="AE160" s="61" t="str">
        <f>'Свинец (LME)'!$Q$10</f>
        <v>07.06.2023</v>
      </c>
      <c r="AF160" s="58" t="str">
        <f>'Свинец (LME)'!$R$10</f>
        <v/>
      </c>
      <c r="AH160" s="61" t="str">
        <f>'Медь (LME)'!$Q$10</f>
        <v>07.06.2023</v>
      </c>
      <c r="AI160" s="58" t="str">
        <f>'Медь (LME)'!$R$10</f>
        <v/>
      </c>
      <c r="AK160" s="61" t="str">
        <f>'Цинк (LME)'!$Q$10</f>
        <v>07.06.2023</v>
      </c>
      <c r="AL160" s="58" t="str">
        <f>'Цинк (LME)'!$R$10</f>
        <v/>
      </c>
      <c r="AO160" s="61" t="str">
        <f>Евро!$Q$10</f>
        <v>07.06.2023</v>
      </c>
      <c r="AP160" s="58" t="str">
        <f>фунт!$R$10</f>
        <v>-</v>
      </c>
      <c r="AR160" s="61" t="str">
        <f>Евро!$Q$10</f>
        <v>07.06.2023</v>
      </c>
      <c r="AS160" s="58" t="str">
        <f>'иена, ¥'!$R$10</f>
        <v>-</v>
      </c>
      <c r="AU160" s="61" t="str">
        <f>Евро!$Q$10</f>
        <v>07.06.2023</v>
      </c>
      <c r="AV160" s="58" t="str">
        <f>'австр долл.'!$R$10</f>
        <v>-</v>
      </c>
      <c r="AX160" s="61" t="str">
        <f>Евро!$Q$10</f>
        <v>07.06.2023</v>
      </c>
      <c r="AY160" s="58" t="str">
        <f>шв.фр.!$R$10</f>
        <v>-</v>
      </c>
      <c r="BA160" s="61" t="str">
        <f>Евро!$Q$10</f>
        <v>07.06.2023</v>
      </c>
      <c r="BB160" s="58" t="str">
        <f>юань!$R$10</f>
        <v>-</v>
      </c>
      <c r="BD160" s="61" t="str">
        <f>Евро!$Q$10</f>
        <v>07.06.2023</v>
      </c>
      <c r="BE160" s="58" t="str">
        <f>тенге!$R$10</f>
        <v>-</v>
      </c>
      <c r="BG160" s="61" t="str">
        <f>Евро!$Q$10</f>
        <v>07.06.2023</v>
      </c>
      <c r="BH160" s="58" t="str">
        <f>'динар (крос-курс $)'!$R$10</f>
        <v/>
      </c>
      <c r="BJ160" s="61" t="str">
        <f>Евро!$Q$10</f>
        <v>07.06.2023</v>
      </c>
      <c r="BK160" s="58" t="str">
        <f>'динар (крос-курс €)'!$R$10</f>
        <v/>
      </c>
    </row>
    <row r="161" spans="1:63" x14ac:dyDescent="0.25">
      <c r="A161" s="61" t="str">
        <f>Доллар!$Q$11</f>
        <v>08.06.2023</v>
      </c>
      <c r="B161" s="58" t="str">
        <f>Доллар!$R$11</f>
        <v>-</v>
      </c>
      <c r="D161" s="61" t="str">
        <f>Евро!$Q$11</f>
        <v>08.06.2023</v>
      </c>
      <c r="E161" s="58" t="str">
        <f>Евро!$R$11</f>
        <v>-</v>
      </c>
      <c r="G161" s="61" t="str">
        <f>'Золото (ЦБ)'!$Q$11</f>
        <v>08.06.2023</v>
      </c>
      <c r="H161" s="58" t="str">
        <f>'Золото (ЦБ)'!$R$11</f>
        <v/>
      </c>
      <c r="J161" s="61" t="str">
        <f>'Серебро (ЦБ)'!$Q$11</f>
        <v>08.06.2023</v>
      </c>
      <c r="K161" s="58" t="str">
        <f>'Серебро (ЦБ)'!$R$11</f>
        <v/>
      </c>
      <c r="M161" s="61" t="str">
        <f>'Платина (ЦБ)'!$Q$11</f>
        <v>08.06.2023</v>
      </c>
      <c r="N161" s="58" t="str">
        <f>'Платина (ЦБ)'!$R$11</f>
        <v/>
      </c>
      <c r="P161" s="61" t="str">
        <f>'Палладий (ЦБ)'!$Q$11</f>
        <v>08.06.2023</v>
      </c>
      <c r="Q161" s="58" t="str">
        <f>'Палладий (ЦБ)'!$R$11</f>
        <v/>
      </c>
      <c r="S161" s="61" t="str">
        <f>'Золото (KITCO-LME)'!$Q$11</f>
        <v>08.06.2023</v>
      </c>
      <c r="T161" s="58" t="str">
        <f>'Золото (KITCO-LME)'!$R$11</f>
        <v/>
      </c>
      <c r="V161" s="61" t="str">
        <f>'Серебро (KITCO-LME)'!$Q$11</f>
        <v>08.06.2023</v>
      </c>
      <c r="W161" s="58" t="str">
        <f>'Серебро (KITCO-LME)'!$R$11</f>
        <v/>
      </c>
      <c r="Y161" s="61" t="str">
        <f>'Алюминий (LME)'!$Q$11</f>
        <v>08.06.2023</v>
      </c>
      <c r="Z161" s="58" t="str">
        <f>'Алюминий (LME)'!$R$11</f>
        <v/>
      </c>
      <c r="AB161" s="61" t="str">
        <f>'Никель (LME)'!$Q$11</f>
        <v>08.06.2023</v>
      </c>
      <c r="AC161" s="58" t="str">
        <f>'Никель (LME)'!$R$11</f>
        <v/>
      </c>
      <c r="AE161" s="61" t="str">
        <f>'Свинец (LME)'!$Q$11</f>
        <v>08.06.2023</v>
      </c>
      <c r="AF161" s="58" t="str">
        <f>'Свинец (LME)'!$R$11</f>
        <v/>
      </c>
      <c r="AH161" s="61" t="str">
        <f>'Медь (LME)'!$Q$11</f>
        <v>08.06.2023</v>
      </c>
      <c r="AI161" s="58" t="str">
        <f>'Медь (LME)'!$R$11</f>
        <v/>
      </c>
      <c r="AK161" s="61" t="str">
        <f>'Цинк (LME)'!$Q$11</f>
        <v>08.06.2023</v>
      </c>
      <c r="AL161" s="58" t="str">
        <f>'Цинк (LME)'!$R$11</f>
        <v/>
      </c>
      <c r="AO161" s="61" t="str">
        <f>Евро!$Q$11</f>
        <v>08.06.2023</v>
      </c>
      <c r="AP161" s="58" t="str">
        <f>фунт!$R$11</f>
        <v>-</v>
      </c>
      <c r="AR161" s="61" t="str">
        <f>Евро!$Q$11</f>
        <v>08.06.2023</v>
      </c>
      <c r="AS161" s="58" t="str">
        <f>'иена, ¥'!$R$11</f>
        <v>-</v>
      </c>
      <c r="AU161" s="61" t="str">
        <f>Евро!$Q$11</f>
        <v>08.06.2023</v>
      </c>
      <c r="AV161" s="58" t="str">
        <f>'австр долл.'!$R$11</f>
        <v>-</v>
      </c>
      <c r="AX161" s="61" t="str">
        <f>Евро!$Q$11</f>
        <v>08.06.2023</v>
      </c>
      <c r="AY161" s="58" t="str">
        <f>шв.фр.!$R$11</f>
        <v>-</v>
      </c>
      <c r="BA161" s="61" t="str">
        <f>Евро!$Q$11</f>
        <v>08.06.2023</v>
      </c>
      <c r="BB161" s="58" t="str">
        <f>юань!$R$11</f>
        <v>-</v>
      </c>
      <c r="BD161" s="61" t="str">
        <f>Евро!$Q$11</f>
        <v>08.06.2023</v>
      </c>
      <c r="BE161" s="58" t="str">
        <f>тенге!$R$11</f>
        <v>-</v>
      </c>
      <c r="BG161" s="61" t="str">
        <f>Евро!$Q$11</f>
        <v>08.06.2023</v>
      </c>
      <c r="BH161" s="58" t="str">
        <f>'динар (крос-курс $)'!$R$11</f>
        <v/>
      </c>
      <c r="BJ161" s="61" t="str">
        <f>Евро!$Q$11</f>
        <v>08.06.2023</v>
      </c>
      <c r="BK161" s="58" t="str">
        <f>'динар (крос-курс €)'!$R$11</f>
        <v/>
      </c>
    </row>
    <row r="162" spans="1:63" x14ac:dyDescent="0.25">
      <c r="A162" s="61" t="str">
        <f>Доллар!$Q$12</f>
        <v>09.06.2023</v>
      </c>
      <c r="B162" s="58" t="str">
        <f>Доллар!$R$12</f>
        <v>-</v>
      </c>
      <c r="D162" s="61" t="str">
        <f>Евро!$Q$12</f>
        <v>09.06.2023</v>
      </c>
      <c r="E162" s="58" t="str">
        <f>Евро!$R$12</f>
        <v>-</v>
      </c>
      <c r="G162" s="61" t="str">
        <f>'Золото (ЦБ)'!$Q$12</f>
        <v>09.06.2023</v>
      </c>
      <c r="H162" s="58" t="str">
        <f>'Золото (ЦБ)'!$R$12</f>
        <v/>
      </c>
      <c r="J162" s="61" t="str">
        <f>'Серебро (ЦБ)'!$Q$12</f>
        <v>09.06.2023</v>
      </c>
      <c r="K162" s="58" t="str">
        <f>'Серебро (ЦБ)'!$R$12</f>
        <v/>
      </c>
      <c r="M162" s="61" t="str">
        <f>'Платина (ЦБ)'!$Q$12</f>
        <v>09.06.2023</v>
      </c>
      <c r="N162" s="58" t="str">
        <f>'Платина (ЦБ)'!$R$12</f>
        <v/>
      </c>
      <c r="P162" s="61" t="str">
        <f>'Палладий (ЦБ)'!$Q$12</f>
        <v>09.06.2023</v>
      </c>
      <c r="Q162" s="58" t="str">
        <f>'Палладий (ЦБ)'!$R$12</f>
        <v/>
      </c>
      <c r="S162" s="61" t="str">
        <f>'Золото (KITCO-LME)'!$Q$12</f>
        <v>09.06.2023</v>
      </c>
      <c r="T162" s="58" t="str">
        <f>'Золото (KITCO-LME)'!$R$12</f>
        <v/>
      </c>
      <c r="V162" s="61" t="str">
        <f>'Серебро (KITCO-LME)'!$Q$12</f>
        <v>09.06.2023</v>
      </c>
      <c r="W162" s="58" t="str">
        <f>'Серебро (KITCO-LME)'!$R$12</f>
        <v/>
      </c>
      <c r="Y162" s="61" t="str">
        <f>'Алюминий (LME)'!$Q$12</f>
        <v>09.06.2023</v>
      </c>
      <c r="Z162" s="58" t="str">
        <f>'Алюминий (LME)'!$R$12</f>
        <v/>
      </c>
      <c r="AB162" s="61" t="str">
        <f>'Никель (LME)'!$Q$12</f>
        <v>09.06.2023</v>
      </c>
      <c r="AC162" s="58" t="str">
        <f>'Никель (LME)'!$R$12</f>
        <v/>
      </c>
      <c r="AE162" s="61" t="str">
        <f>'Свинец (LME)'!$Q$12</f>
        <v>09.06.2023</v>
      </c>
      <c r="AF162" s="58" t="str">
        <f>'Свинец (LME)'!$R$12</f>
        <v/>
      </c>
      <c r="AH162" s="61" t="str">
        <f>'Медь (LME)'!$Q$12</f>
        <v>09.06.2023</v>
      </c>
      <c r="AI162" s="58" t="str">
        <f>'Медь (LME)'!$R$12</f>
        <v/>
      </c>
      <c r="AK162" s="61" t="str">
        <f>'Цинк (LME)'!$Q$12</f>
        <v>09.06.2023</v>
      </c>
      <c r="AL162" s="58" t="str">
        <f>'Цинк (LME)'!$R$12</f>
        <v/>
      </c>
      <c r="AO162" s="61" t="str">
        <f>Евро!$Q$12</f>
        <v>09.06.2023</v>
      </c>
      <c r="AP162" s="58" t="str">
        <f>фунт!$R$12</f>
        <v>-</v>
      </c>
      <c r="AR162" s="61" t="str">
        <f>Евро!$Q$12</f>
        <v>09.06.2023</v>
      </c>
      <c r="AS162" s="58" t="str">
        <f>'иена, ¥'!$R$12</f>
        <v>-</v>
      </c>
      <c r="AU162" s="61" t="str">
        <f>Евро!$Q$12</f>
        <v>09.06.2023</v>
      </c>
      <c r="AV162" s="58" t="str">
        <f>'австр долл.'!$R$12</f>
        <v>-</v>
      </c>
      <c r="AX162" s="61" t="str">
        <f>Евро!$Q$12</f>
        <v>09.06.2023</v>
      </c>
      <c r="AY162" s="58" t="str">
        <f>шв.фр.!$R$12</f>
        <v>-</v>
      </c>
      <c r="BA162" s="61" t="str">
        <f>Евро!$Q$12</f>
        <v>09.06.2023</v>
      </c>
      <c r="BB162" s="58" t="str">
        <f>юань!$R$12</f>
        <v>-</v>
      </c>
      <c r="BD162" s="61" t="str">
        <f>Евро!$Q$12</f>
        <v>09.06.2023</v>
      </c>
      <c r="BE162" s="58" t="str">
        <f>тенге!$R$12</f>
        <v>-</v>
      </c>
      <c r="BG162" s="61" t="str">
        <f>Евро!$Q$12</f>
        <v>09.06.2023</v>
      </c>
      <c r="BH162" s="58" t="str">
        <f>'динар (крос-курс $)'!$R$12</f>
        <v/>
      </c>
      <c r="BJ162" s="61" t="str">
        <f>Евро!$Q$12</f>
        <v>09.06.2023</v>
      </c>
      <c r="BK162" s="58" t="str">
        <f>'динар (крос-курс €)'!$R$12</f>
        <v/>
      </c>
    </row>
    <row r="163" spans="1:63" x14ac:dyDescent="0.25">
      <c r="A163" s="61" t="str">
        <f>Доллар!$Q$13</f>
        <v>10.06.2023</v>
      </c>
      <c r="B163" s="58" t="str">
        <f>Доллар!$R$13</f>
        <v>-</v>
      </c>
      <c r="D163" s="61" t="str">
        <f>Евро!$Q$13</f>
        <v>10.06.2023</v>
      </c>
      <c r="E163" s="58" t="str">
        <f>Евро!$R$13</f>
        <v>-</v>
      </c>
      <c r="G163" s="61" t="str">
        <f>'Золото (ЦБ)'!$Q$13</f>
        <v>10.06.2023</v>
      </c>
      <c r="H163" s="58" t="str">
        <f>'Золото (ЦБ)'!$R$13</f>
        <v/>
      </c>
      <c r="J163" s="61" t="str">
        <f>'Серебро (ЦБ)'!$Q$13</f>
        <v>10.06.2023</v>
      </c>
      <c r="K163" s="58" t="str">
        <f>'Серебро (ЦБ)'!$R$13</f>
        <v/>
      </c>
      <c r="M163" s="61" t="str">
        <f>'Платина (ЦБ)'!$Q$13</f>
        <v>10.06.2023</v>
      </c>
      <c r="N163" s="58" t="str">
        <f>'Платина (ЦБ)'!$R$13</f>
        <v/>
      </c>
      <c r="P163" s="61" t="str">
        <f>'Палладий (ЦБ)'!$Q$13</f>
        <v>10.06.2023</v>
      </c>
      <c r="Q163" s="58" t="str">
        <f>'Палладий (ЦБ)'!$R$13</f>
        <v/>
      </c>
      <c r="S163" s="61" t="str">
        <f>'Золото (KITCO-LME)'!$Q$13</f>
        <v>10.06.2023</v>
      </c>
      <c r="T163" s="58" t="str">
        <f>'Золото (KITCO-LME)'!$R$13</f>
        <v/>
      </c>
      <c r="V163" s="61" t="str">
        <f>'Серебро (KITCO-LME)'!$Q$13</f>
        <v>10.06.2023</v>
      </c>
      <c r="W163" s="58" t="str">
        <f>'Серебро (KITCO-LME)'!$R$13</f>
        <v/>
      </c>
      <c r="Y163" s="61" t="str">
        <f>'Алюминий (LME)'!$Q$13</f>
        <v>10.06.2023</v>
      </c>
      <c r="Z163" s="58" t="str">
        <f>'Алюминий (LME)'!$R$13</f>
        <v/>
      </c>
      <c r="AB163" s="61" t="str">
        <f>'Никель (LME)'!$Q$13</f>
        <v>10.06.2023</v>
      </c>
      <c r="AC163" s="58" t="str">
        <f>'Никель (LME)'!$R$13</f>
        <v/>
      </c>
      <c r="AE163" s="61" t="str">
        <f>'Свинец (LME)'!$Q$13</f>
        <v>10.06.2023</v>
      </c>
      <c r="AF163" s="58" t="str">
        <f>'Свинец (LME)'!$R$13</f>
        <v/>
      </c>
      <c r="AH163" s="61" t="str">
        <f>'Медь (LME)'!$Q$13</f>
        <v>10.06.2023</v>
      </c>
      <c r="AI163" s="58" t="str">
        <f>'Медь (LME)'!$R$13</f>
        <v/>
      </c>
      <c r="AK163" s="61" t="str">
        <f>'Цинк (LME)'!$Q$13</f>
        <v>10.06.2023</v>
      </c>
      <c r="AL163" s="58" t="str">
        <f>'Цинк (LME)'!$R$13</f>
        <v/>
      </c>
      <c r="AO163" s="61" t="str">
        <f>Евро!$Q$13</f>
        <v>10.06.2023</v>
      </c>
      <c r="AP163" s="58" t="str">
        <f>фунт!$R$13</f>
        <v>-</v>
      </c>
      <c r="AR163" s="61" t="str">
        <f>Евро!$Q$13</f>
        <v>10.06.2023</v>
      </c>
      <c r="AS163" s="58" t="str">
        <f>'иена, ¥'!$R$13</f>
        <v>-</v>
      </c>
      <c r="AU163" s="61" t="str">
        <f>Евро!$Q$13</f>
        <v>10.06.2023</v>
      </c>
      <c r="AV163" s="58" t="str">
        <f>'австр долл.'!$R$13</f>
        <v>-</v>
      </c>
      <c r="AX163" s="61" t="str">
        <f>Евро!$Q$13</f>
        <v>10.06.2023</v>
      </c>
      <c r="AY163" s="58" t="str">
        <f>шв.фр.!$R$13</f>
        <v>-</v>
      </c>
      <c r="BA163" s="61" t="str">
        <f>Евро!$Q$13</f>
        <v>10.06.2023</v>
      </c>
      <c r="BB163" s="58" t="str">
        <f>юань!$R$13</f>
        <v>-</v>
      </c>
      <c r="BD163" s="61" t="str">
        <f>Евро!$Q$13</f>
        <v>10.06.2023</v>
      </c>
      <c r="BE163" s="58" t="str">
        <f>тенге!$R$13</f>
        <v>-</v>
      </c>
      <c r="BG163" s="61" t="str">
        <f>Евро!$Q$13</f>
        <v>10.06.2023</v>
      </c>
      <c r="BH163" s="58" t="str">
        <f>'динар (крос-курс $)'!$R$13</f>
        <v/>
      </c>
      <c r="BJ163" s="61" t="str">
        <f>Евро!$Q$13</f>
        <v>10.06.2023</v>
      </c>
      <c r="BK163" s="58" t="str">
        <f>'динар (крос-курс €)'!$R$13</f>
        <v/>
      </c>
    </row>
    <row r="164" spans="1:63" x14ac:dyDescent="0.25">
      <c r="A164" s="61" t="str">
        <f>Доллар!$Q$14</f>
        <v>11.06.2023</v>
      </c>
      <c r="B164" s="58" t="str">
        <f>Доллар!$R$14</f>
        <v>-</v>
      </c>
      <c r="D164" s="61" t="str">
        <f>Евро!$Q$14</f>
        <v>11.06.2023</v>
      </c>
      <c r="E164" s="58" t="str">
        <f>Евро!$R$14</f>
        <v>-</v>
      </c>
      <c r="G164" s="61" t="str">
        <f>'Золото (ЦБ)'!$Q$14</f>
        <v>11.06.2023</v>
      </c>
      <c r="H164" s="58" t="str">
        <f>'Золото (ЦБ)'!$R$14</f>
        <v/>
      </c>
      <c r="J164" s="61" t="str">
        <f>'Серебро (ЦБ)'!$Q$14</f>
        <v>11.06.2023</v>
      </c>
      <c r="K164" s="58" t="str">
        <f>'Серебро (ЦБ)'!$R$14</f>
        <v/>
      </c>
      <c r="M164" s="61" t="str">
        <f>'Платина (ЦБ)'!$Q$14</f>
        <v>11.06.2023</v>
      </c>
      <c r="N164" s="58" t="str">
        <f>'Платина (ЦБ)'!$R$14</f>
        <v/>
      </c>
      <c r="P164" s="61" t="str">
        <f>'Палладий (ЦБ)'!$Q$14</f>
        <v>11.06.2023</v>
      </c>
      <c r="Q164" s="58" t="str">
        <f>'Палладий (ЦБ)'!$R$14</f>
        <v/>
      </c>
      <c r="S164" s="61" t="str">
        <f>'Золото (KITCO-LME)'!$Q$14</f>
        <v>11.06.2023</v>
      </c>
      <c r="T164" s="58" t="str">
        <f>'Золото (KITCO-LME)'!$R$14</f>
        <v/>
      </c>
      <c r="V164" s="61" t="str">
        <f>'Серебро (KITCO-LME)'!$Q$14</f>
        <v>11.06.2023</v>
      </c>
      <c r="W164" s="58" t="str">
        <f>'Серебро (KITCO-LME)'!$R$14</f>
        <v/>
      </c>
      <c r="Y164" s="61" t="str">
        <f>'Алюминий (LME)'!$Q$14</f>
        <v>11.06.2023</v>
      </c>
      <c r="Z164" s="58" t="str">
        <f>'Алюминий (LME)'!$R$14</f>
        <v/>
      </c>
      <c r="AB164" s="61" t="str">
        <f>'Никель (LME)'!$Q$14</f>
        <v>11.06.2023</v>
      </c>
      <c r="AC164" s="58" t="str">
        <f>'Никель (LME)'!$R$14</f>
        <v/>
      </c>
      <c r="AE164" s="61" t="str">
        <f>'Свинец (LME)'!$Q$14</f>
        <v>11.06.2023</v>
      </c>
      <c r="AF164" s="58" t="str">
        <f>'Свинец (LME)'!$R$14</f>
        <v/>
      </c>
      <c r="AH164" s="61" t="str">
        <f>'Медь (LME)'!$Q$14</f>
        <v>11.06.2023</v>
      </c>
      <c r="AI164" s="58" t="str">
        <f>'Медь (LME)'!$R$14</f>
        <v/>
      </c>
      <c r="AK164" s="61" t="str">
        <f>'Цинк (LME)'!$Q$14</f>
        <v>11.06.2023</v>
      </c>
      <c r="AL164" s="58" t="str">
        <f>'Цинк (LME)'!$R$14</f>
        <v/>
      </c>
      <c r="AO164" s="61" t="str">
        <f>Евро!$Q$14</f>
        <v>11.06.2023</v>
      </c>
      <c r="AP164" s="58" t="str">
        <f>фунт!$R$14</f>
        <v>-</v>
      </c>
      <c r="AR164" s="61" t="str">
        <f>Евро!$Q$14</f>
        <v>11.06.2023</v>
      </c>
      <c r="AS164" s="58" t="str">
        <f>'иена, ¥'!$R$14</f>
        <v>-</v>
      </c>
      <c r="AU164" s="61" t="str">
        <f>Евро!$Q$14</f>
        <v>11.06.2023</v>
      </c>
      <c r="AV164" s="58" t="str">
        <f>'австр долл.'!$R$14</f>
        <v>-</v>
      </c>
      <c r="AX164" s="61" t="str">
        <f>Евро!$Q$14</f>
        <v>11.06.2023</v>
      </c>
      <c r="AY164" s="58" t="str">
        <f>шв.фр.!$R$14</f>
        <v>-</v>
      </c>
      <c r="BA164" s="61" t="str">
        <f>Евро!$Q$14</f>
        <v>11.06.2023</v>
      </c>
      <c r="BB164" s="58" t="str">
        <f>юань!$R$14</f>
        <v>-</v>
      </c>
      <c r="BD164" s="61" t="str">
        <f>Евро!$Q$14</f>
        <v>11.06.2023</v>
      </c>
      <c r="BE164" s="58" t="str">
        <f>тенге!$R$14</f>
        <v>-</v>
      </c>
      <c r="BG164" s="61" t="str">
        <f>Евро!$Q$14</f>
        <v>11.06.2023</v>
      </c>
      <c r="BH164" s="58" t="str">
        <f>'динар (крос-курс $)'!$R$14</f>
        <v/>
      </c>
      <c r="BJ164" s="61" t="str">
        <f>Евро!$Q$14</f>
        <v>11.06.2023</v>
      </c>
      <c r="BK164" s="58" t="str">
        <f>'динар (крос-курс €)'!$R$14</f>
        <v/>
      </c>
    </row>
    <row r="165" spans="1:63" x14ac:dyDescent="0.25">
      <c r="A165" s="61" t="str">
        <f>Доллар!$Q$15</f>
        <v>12.06.2023</v>
      </c>
      <c r="B165" s="58" t="str">
        <f>Доллар!$R$15</f>
        <v>-</v>
      </c>
      <c r="D165" s="61" t="str">
        <f>Евро!$Q$15</f>
        <v>12.06.2023</v>
      </c>
      <c r="E165" s="58" t="str">
        <f>Евро!$R$15</f>
        <v>-</v>
      </c>
      <c r="G165" s="61" t="str">
        <f>'Золото (ЦБ)'!$Q$15</f>
        <v>12.06.2023</v>
      </c>
      <c r="H165" s="58" t="str">
        <f>'Золото (ЦБ)'!$R$15</f>
        <v/>
      </c>
      <c r="J165" s="61" t="str">
        <f>'Серебро (ЦБ)'!$Q$15</f>
        <v>12.06.2023</v>
      </c>
      <c r="K165" s="58" t="str">
        <f>'Серебро (ЦБ)'!$R$15</f>
        <v/>
      </c>
      <c r="M165" s="61" t="str">
        <f>'Платина (ЦБ)'!$Q$15</f>
        <v>12.06.2023</v>
      </c>
      <c r="N165" s="58" t="str">
        <f>'Платина (ЦБ)'!$R$15</f>
        <v/>
      </c>
      <c r="P165" s="61" t="str">
        <f>'Палладий (ЦБ)'!$Q$15</f>
        <v>12.06.2023</v>
      </c>
      <c r="Q165" s="58" t="str">
        <f>'Палладий (ЦБ)'!$R$15</f>
        <v/>
      </c>
      <c r="S165" s="61" t="str">
        <f>'Золото (KITCO-LME)'!$Q$15</f>
        <v>12.06.2023</v>
      </c>
      <c r="T165" s="58" t="str">
        <f>'Золото (KITCO-LME)'!$R$15</f>
        <v/>
      </c>
      <c r="V165" s="61" t="str">
        <f>'Серебро (KITCO-LME)'!$Q$15</f>
        <v>12.06.2023</v>
      </c>
      <c r="W165" s="58" t="str">
        <f>'Серебро (KITCO-LME)'!$R$15</f>
        <v/>
      </c>
      <c r="Y165" s="61" t="str">
        <f>'Алюминий (LME)'!$Q$15</f>
        <v>12.06.2023</v>
      </c>
      <c r="Z165" s="58" t="str">
        <f>'Алюминий (LME)'!$R$15</f>
        <v/>
      </c>
      <c r="AB165" s="61" t="str">
        <f>'Никель (LME)'!$Q$15</f>
        <v>12.06.2023</v>
      </c>
      <c r="AC165" s="58" t="str">
        <f>'Никель (LME)'!$R$15</f>
        <v/>
      </c>
      <c r="AE165" s="61" t="str">
        <f>'Свинец (LME)'!$Q$15</f>
        <v>12.06.2023</v>
      </c>
      <c r="AF165" s="58" t="str">
        <f>'Свинец (LME)'!$R$15</f>
        <v/>
      </c>
      <c r="AH165" s="61" t="str">
        <f>'Медь (LME)'!$Q$15</f>
        <v>12.06.2023</v>
      </c>
      <c r="AI165" s="58" t="str">
        <f>'Медь (LME)'!$R$15</f>
        <v/>
      </c>
      <c r="AK165" s="61" t="str">
        <f>'Цинк (LME)'!$Q$15</f>
        <v>12.06.2023</v>
      </c>
      <c r="AL165" s="58" t="str">
        <f>'Цинк (LME)'!$R$15</f>
        <v/>
      </c>
      <c r="AO165" s="61" t="str">
        <f>Евро!$Q$15</f>
        <v>12.06.2023</v>
      </c>
      <c r="AP165" s="58" t="str">
        <f>фунт!$R$15</f>
        <v>-</v>
      </c>
      <c r="AR165" s="61" t="str">
        <f>Евро!$Q$15</f>
        <v>12.06.2023</v>
      </c>
      <c r="AS165" s="58" t="str">
        <f>'иена, ¥'!$R$15</f>
        <v>-</v>
      </c>
      <c r="AU165" s="61" t="str">
        <f>Евро!$Q$15</f>
        <v>12.06.2023</v>
      </c>
      <c r="AV165" s="58" t="str">
        <f>'австр долл.'!$R$15</f>
        <v>-</v>
      </c>
      <c r="AX165" s="61" t="str">
        <f>Евро!$Q$15</f>
        <v>12.06.2023</v>
      </c>
      <c r="AY165" s="58" t="str">
        <f>шв.фр.!$R$15</f>
        <v>-</v>
      </c>
      <c r="BA165" s="61" t="str">
        <f>Евро!$Q$15</f>
        <v>12.06.2023</v>
      </c>
      <c r="BB165" s="58" t="str">
        <f>юань!$R$15</f>
        <v>-</v>
      </c>
      <c r="BD165" s="61" t="str">
        <f>Евро!$Q$15</f>
        <v>12.06.2023</v>
      </c>
      <c r="BE165" s="58" t="str">
        <f>тенге!$R$15</f>
        <v>-</v>
      </c>
      <c r="BG165" s="61" t="str">
        <f>Евро!$Q$15</f>
        <v>12.06.2023</v>
      </c>
      <c r="BH165" s="58" t="str">
        <f>'динар (крос-курс $)'!$R$15</f>
        <v/>
      </c>
      <c r="BJ165" s="61" t="str">
        <f>Евро!$Q$15</f>
        <v>12.06.2023</v>
      </c>
      <c r="BK165" s="58" t="str">
        <f>'динар (крос-курс €)'!$R$15</f>
        <v/>
      </c>
    </row>
    <row r="166" spans="1:63" x14ac:dyDescent="0.25">
      <c r="A166" s="61" t="str">
        <f>Доллар!$Q$16</f>
        <v>13.06.2023</v>
      </c>
      <c r="B166" s="58" t="str">
        <f>Доллар!$R$16</f>
        <v>-</v>
      </c>
      <c r="D166" s="61" t="str">
        <f>Евро!$Q$16</f>
        <v>13.06.2023</v>
      </c>
      <c r="E166" s="58" t="str">
        <f>Евро!$R$16</f>
        <v>-</v>
      </c>
      <c r="G166" s="61" t="str">
        <f>'Золото (ЦБ)'!$Q$16</f>
        <v>13.06.2023</v>
      </c>
      <c r="H166" s="58" t="str">
        <f>'Золото (ЦБ)'!$R$16</f>
        <v/>
      </c>
      <c r="J166" s="61" t="str">
        <f>'Серебро (ЦБ)'!$Q$16</f>
        <v>13.06.2023</v>
      </c>
      <c r="K166" s="58" t="str">
        <f>'Серебро (ЦБ)'!$R$16</f>
        <v/>
      </c>
      <c r="M166" s="61" t="str">
        <f>'Платина (ЦБ)'!$Q$16</f>
        <v>13.06.2023</v>
      </c>
      <c r="N166" s="58" t="str">
        <f>'Платина (ЦБ)'!$R$16</f>
        <v/>
      </c>
      <c r="P166" s="61" t="str">
        <f>'Палладий (ЦБ)'!$Q$16</f>
        <v>13.06.2023</v>
      </c>
      <c r="Q166" s="58" t="str">
        <f>'Палладий (ЦБ)'!$R$16</f>
        <v/>
      </c>
      <c r="S166" s="61" t="str">
        <f>'Золото (KITCO-LME)'!$Q$16</f>
        <v>13.06.2023</v>
      </c>
      <c r="T166" s="58" t="str">
        <f>'Золото (KITCO-LME)'!$R$16</f>
        <v/>
      </c>
      <c r="V166" s="61" t="str">
        <f>'Серебро (KITCO-LME)'!$Q$16</f>
        <v>13.06.2023</v>
      </c>
      <c r="W166" s="58" t="str">
        <f>'Серебро (KITCO-LME)'!$R$16</f>
        <v/>
      </c>
      <c r="Y166" s="61" t="str">
        <f>'Алюминий (LME)'!$Q$16</f>
        <v>13.06.2023</v>
      </c>
      <c r="Z166" s="58" t="str">
        <f>'Алюминий (LME)'!$R$16</f>
        <v/>
      </c>
      <c r="AB166" s="61" t="str">
        <f>'Никель (LME)'!$Q$16</f>
        <v>13.06.2023</v>
      </c>
      <c r="AC166" s="58" t="str">
        <f>'Никель (LME)'!$R$16</f>
        <v/>
      </c>
      <c r="AE166" s="61" t="str">
        <f>'Свинец (LME)'!$Q$16</f>
        <v>13.06.2023</v>
      </c>
      <c r="AF166" s="58" t="str">
        <f>'Свинец (LME)'!$R$16</f>
        <v/>
      </c>
      <c r="AH166" s="61" t="str">
        <f>'Медь (LME)'!$Q$16</f>
        <v>13.06.2023</v>
      </c>
      <c r="AI166" s="58" t="str">
        <f>'Медь (LME)'!$R$16</f>
        <v/>
      </c>
      <c r="AK166" s="61" t="str">
        <f>'Цинк (LME)'!$Q$16</f>
        <v>13.06.2023</v>
      </c>
      <c r="AL166" s="58" t="str">
        <f>'Цинк (LME)'!$R$16</f>
        <v/>
      </c>
      <c r="AO166" s="61" t="str">
        <f>Евро!$Q$16</f>
        <v>13.06.2023</v>
      </c>
      <c r="AP166" s="58" t="str">
        <f>фунт!$R$16</f>
        <v>-</v>
      </c>
      <c r="AR166" s="61" t="str">
        <f>Евро!$Q$16</f>
        <v>13.06.2023</v>
      </c>
      <c r="AS166" s="58" t="str">
        <f>'иена, ¥'!$R$16</f>
        <v>-</v>
      </c>
      <c r="AU166" s="61" t="str">
        <f>Евро!$Q$16</f>
        <v>13.06.2023</v>
      </c>
      <c r="AV166" s="58" t="str">
        <f>'австр долл.'!$R$16</f>
        <v>-</v>
      </c>
      <c r="AX166" s="61" t="str">
        <f>Евро!$Q$16</f>
        <v>13.06.2023</v>
      </c>
      <c r="AY166" s="58" t="str">
        <f>шв.фр.!$R$16</f>
        <v>-</v>
      </c>
      <c r="BA166" s="61" t="str">
        <f>Евро!$Q$16</f>
        <v>13.06.2023</v>
      </c>
      <c r="BB166" s="58" t="str">
        <f>юань!$R$16</f>
        <v>-</v>
      </c>
      <c r="BD166" s="61" t="str">
        <f>Евро!$Q$16</f>
        <v>13.06.2023</v>
      </c>
      <c r="BE166" s="58" t="str">
        <f>тенге!$R$16</f>
        <v>-</v>
      </c>
      <c r="BG166" s="61" t="str">
        <f>Евро!$Q$16</f>
        <v>13.06.2023</v>
      </c>
      <c r="BH166" s="58" t="str">
        <f>'динар (крос-курс $)'!$R$16</f>
        <v/>
      </c>
      <c r="BJ166" s="61" t="str">
        <f>Евро!$Q$16</f>
        <v>13.06.2023</v>
      </c>
      <c r="BK166" s="58" t="str">
        <f>'динар (крос-курс €)'!$R$16</f>
        <v/>
      </c>
    </row>
    <row r="167" spans="1:63" x14ac:dyDescent="0.25">
      <c r="A167" s="61" t="str">
        <f>Доллар!$Q$17</f>
        <v>14.06.2023</v>
      </c>
      <c r="B167" s="58" t="str">
        <f>Доллар!$R$17</f>
        <v>-</v>
      </c>
      <c r="D167" s="61" t="str">
        <f>Евро!$Q$17</f>
        <v>14.06.2023</v>
      </c>
      <c r="E167" s="58" t="str">
        <f>Евро!$R$17</f>
        <v>-</v>
      </c>
      <c r="G167" s="61" t="str">
        <f>'Золото (ЦБ)'!$Q$17</f>
        <v>14.06.2023</v>
      </c>
      <c r="H167" s="58" t="str">
        <f>'Золото (ЦБ)'!$R$17</f>
        <v/>
      </c>
      <c r="J167" s="61" t="str">
        <f>'Серебро (ЦБ)'!$Q$17</f>
        <v>14.06.2023</v>
      </c>
      <c r="K167" s="58" t="str">
        <f>'Серебро (ЦБ)'!$R$17</f>
        <v/>
      </c>
      <c r="M167" s="61" t="str">
        <f>'Платина (ЦБ)'!$Q$17</f>
        <v>14.06.2023</v>
      </c>
      <c r="N167" s="58" t="str">
        <f>'Платина (ЦБ)'!$R$17</f>
        <v/>
      </c>
      <c r="P167" s="61" t="str">
        <f>'Палладий (ЦБ)'!$Q$17</f>
        <v>14.06.2023</v>
      </c>
      <c r="Q167" s="58" t="str">
        <f>'Палладий (ЦБ)'!$R$17</f>
        <v/>
      </c>
      <c r="S167" s="61" t="str">
        <f>'Золото (KITCO-LME)'!$Q$17</f>
        <v>14.06.2023</v>
      </c>
      <c r="T167" s="58" t="str">
        <f>'Золото (KITCO-LME)'!$R$17</f>
        <v/>
      </c>
      <c r="V167" s="61" t="str">
        <f>'Серебро (KITCO-LME)'!$Q$17</f>
        <v>14.06.2023</v>
      </c>
      <c r="W167" s="58" t="str">
        <f>'Серебро (KITCO-LME)'!$R$17</f>
        <v/>
      </c>
      <c r="Y167" s="61" t="str">
        <f>'Алюминий (LME)'!$Q$17</f>
        <v>14.06.2023</v>
      </c>
      <c r="Z167" s="58" t="str">
        <f>'Алюминий (LME)'!$R$17</f>
        <v/>
      </c>
      <c r="AB167" s="61" t="str">
        <f>'Никель (LME)'!$Q$17</f>
        <v>14.06.2023</v>
      </c>
      <c r="AC167" s="58" t="str">
        <f>'Никель (LME)'!$R$17</f>
        <v/>
      </c>
      <c r="AE167" s="61" t="str">
        <f>'Свинец (LME)'!$Q$17</f>
        <v>14.06.2023</v>
      </c>
      <c r="AF167" s="58" t="str">
        <f>'Свинец (LME)'!$R$17</f>
        <v/>
      </c>
      <c r="AH167" s="61" t="str">
        <f>'Медь (LME)'!$Q$17</f>
        <v>14.06.2023</v>
      </c>
      <c r="AI167" s="58" t="str">
        <f>'Медь (LME)'!$R$17</f>
        <v/>
      </c>
      <c r="AK167" s="61" t="str">
        <f>'Цинк (LME)'!$Q$17</f>
        <v>14.06.2023</v>
      </c>
      <c r="AL167" s="58" t="str">
        <f>'Цинк (LME)'!$R$17</f>
        <v/>
      </c>
      <c r="AO167" s="61" t="str">
        <f>Евро!$Q$17</f>
        <v>14.06.2023</v>
      </c>
      <c r="AP167" s="58" t="str">
        <f>фунт!$R$17</f>
        <v>-</v>
      </c>
      <c r="AR167" s="61" t="str">
        <f>Евро!$Q$17</f>
        <v>14.06.2023</v>
      </c>
      <c r="AS167" s="58" t="str">
        <f>'иена, ¥'!$R$17</f>
        <v>-</v>
      </c>
      <c r="AU167" s="61" t="str">
        <f>Евро!$Q$17</f>
        <v>14.06.2023</v>
      </c>
      <c r="AV167" s="58" t="str">
        <f>'австр долл.'!$R$17</f>
        <v>-</v>
      </c>
      <c r="AX167" s="61" t="str">
        <f>Евро!$Q$17</f>
        <v>14.06.2023</v>
      </c>
      <c r="AY167" s="58" t="str">
        <f>шв.фр.!$R$17</f>
        <v>-</v>
      </c>
      <c r="BA167" s="61" t="str">
        <f>Евро!$Q$17</f>
        <v>14.06.2023</v>
      </c>
      <c r="BB167" s="58" t="str">
        <f>юань!$R$17</f>
        <v>-</v>
      </c>
      <c r="BD167" s="61" t="str">
        <f>Евро!$Q$17</f>
        <v>14.06.2023</v>
      </c>
      <c r="BE167" s="58" t="str">
        <f>тенге!$R$17</f>
        <v>-</v>
      </c>
      <c r="BG167" s="61" t="str">
        <f>Евро!$Q$17</f>
        <v>14.06.2023</v>
      </c>
      <c r="BH167" s="58" t="str">
        <f>'динар (крос-курс $)'!$R$17</f>
        <v/>
      </c>
      <c r="BJ167" s="61" t="str">
        <f>Евро!$Q$17</f>
        <v>14.06.2023</v>
      </c>
      <c r="BK167" s="58" t="str">
        <f>'динар (крос-курс €)'!$R$17</f>
        <v/>
      </c>
    </row>
    <row r="168" spans="1:63" x14ac:dyDescent="0.25">
      <c r="A168" s="61" t="str">
        <f>Доллар!$Q$18</f>
        <v>15.06.2023</v>
      </c>
      <c r="B168" s="58" t="str">
        <f>Доллар!$R$18</f>
        <v>-</v>
      </c>
      <c r="D168" s="61" t="str">
        <f>Евро!$Q$18</f>
        <v>15.06.2023</v>
      </c>
      <c r="E168" s="58" t="str">
        <f>Евро!$R$18</f>
        <v>-</v>
      </c>
      <c r="G168" s="61" t="str">
        <f>'Золото (ЦБ)'!$Q$18</f>
        <v>15.06.2023</v>
      </c>
      <c r="H168" s="58" t="str">
        <f>'Золото (ЦБ)'!$R$18</f>
        <v/>
      </c>
      <c r="J168" s="61" t="str">
        <f>'Серебро (ЦБ)'!$Q$18</f>
        <v>15.06.2023</v>
      </c>
      <c r="K168" s="58" t="str">
        <f>'Серебро (ЦБ)'!$R$18</f>
        <v/>
      </c>
      <c r="M168" s="61" t="str">
        <f>'Платина (ЦБ)'!$Q$18</f>
        <v>15.06.2023</v>
      </c>
      <c r="N168" s="58" t="str">
        <f>'Платина (ЦБ)'!$R$18</f>
        <v/>
      </c>
      <c r="P168" s="61" t="str">
        <f>'Палладий (ЦБ)'!$Q$18</f>
        <v>15.06.2023</v>
      </c>
      <c r="Q168" s="58" t="str">
        <f>'Палладий (ЦБ)'!$R$18</f>
        <v/>
      </c>
      <c r="S168" s="61" t="str">
        <f>'Золото (KITCO-LME)'!$Q$18</f>
        <v>15.06.2023</v>
      </c>
      <c r="T168" s="58" t="str">
        <f>'Золото (KITCO-LME)'!$R$18</f>
        <v/>
      </c>
      <c r="V168" s="61" t="str">
        <f>'Серебро (KITCO-LME)'!$Q$18</f>
        <v>15.06.2023</v>
      </c>
      <c r="W168" s="58" t="str">
        <f>'Серебро (KITCO-LME)'!$R$18</f>
        <v/>
      </c>
      <c r="Y168" s="61" t="str">
        <f>'Алюминий (LME)'!$Q$18</f>
        <v>15.06.2023</v>
      </c>
      <c r="Z168" s="58" t="str">
        <f>'Алюминий (LME)'!$R$18</f>
        <v/>
      </c>
      <c r="AB168" s="61" t="str">
        <f>'Никель (LME)'!$Q$18</f>
        <v>15.06.2023</v>
      </c>
      <c r="AC168" s="58" t="str">
        <f>'Никель (LME)'!$R$18</f>
        <v/>
      </c>
      <c r="AE168" s="61" t="str">
        <f>'Свинец (LME)'!$Q$18</f>
        <v>15.06.2023</v>
      </c>
      <c r="AF168" s="58" t="str">
        <f>'Свинец (LME)'!$R$18</f>
        <v/>
      </c>
      <c r="AH168" s="61" t="str">
        <f>'Медь (LME)'!$Q$18</f>
        <v>15.06.2023</v>
      </c>
      <c r="AI168" s="58" t="str">
        <f>'Медь (LME)'!$R$18</f>
        <v/>
      </c>
      <c r="AK168" s="61" t="str">
        <f>'Цинк (LME)'!$Q$18</f>
        <v>15.06.2023</v>
      </c>
      <c r="AL168" s="58" t="str">
        <f>'Цинк (LME)'!$R$18</f>
        <v/>
      </c>
      <c r="AO168" s="61" t="str">
        <f>Евро!$Q$18</f>
        <v>15.06.2023</v>
      </c>
      <c r="AP168" s="58" t="str">
        <f>фунт!$R$18</f>
        <v>-</v>
      </c>
      <c r="AR168" s="61" t="str">
        <f>Евро!$Q$18</f>
        <v>15.06.2023</v>
      </c>
      <c r="AS168" s="58" t="str">
        <f>'иена, ¥'!$R$18</f>
        <v>-</v>
      </c>
      <c r="AU168" s="61" t="str">
        <f>Евро!$Q$18</f>
        <v>15.06.2023</v>
      </c>
      <c r="AV168" s="58" t="str">
        <f>'австр долл.'!$R$18</f>
        <v>-</v>
      </c>
      <c r="AX168" s="61" t="str">
        <f>Евро!$Q$18</f>
        <v>15.06.2023</v>
      </c>
      <c r="AY168" s="58" t="str">
        <f>шв.фр.!$R$18</f>
        <v>-</v>
      </c>
      <c r="BA168" s="61" t="str">
        <f>Евро!$Q$18</f>
        <v>15.06.2023</v>
      </c>
      <c r="BB168" s="58" t="str">
        <f>юань!$R$18</f>
        <v>-</v>
      </c>
      <c r="BD168" s="61" t="str">
        <f>Евро!$Q$18</f>
        <v>15.06.2023</v>
      </c>
      <c r="BE168" s="58" t="str">
        <f>тенге!$R$18</f>
        <v>-</v>
      </c>
      <c r="BG168" s="61" t="str">
        <f>Евро!$Q$18</f>
        <v>15.06.2023</v>
      </c>
      <c r="BH168" s="58" t="str">
        <f>'динар (крос-курс $)'!$R$18</f>
        <v/>
      </c>
      <c r="BJ168" s="61" t="str">
        <f>Евро!$Q$18</f>
        <v>15.06.2023</v>
      </c>
      <c r="BK168" s="58" t="str">
        <f>'динар (крос-курс €)'!$R$18</f>
        <v/>
      </c>
    </row>
    <row r="169" spans="1:63" x14ac:dyDescent="0.25">
      <c r="A169" s="61" t="str">
        <f>Доллар!$Q$19</f>
        <v>16.06.2023</v>
      </c>
      <c r="B169" s="58" t="str">
        <f>Доллар!$R$19</f>
        <v>-</v>
      </c>
      <c r="D169" s="61" t="str">
        <f>Евро!$Q$19</f>
        <v>16.06.2023</v>
      </c>
      <c r="E169" s="58" t="str">
        <f>Евро!$R$19</f>
        <v>-</v>
      </c>
      <c r="G169" s="61" t="str">
        <f>'Золото (ЦБ)'!$Q$19</f>
        <v>16.06.2023</v>
      </c>
      <c r="H169" s="58" t="str">
        <f>'Золото (ЦБ)'!$R$19</f>
        <v/>
      </c>
      <c r="J169" s="61" t="str">
        <f>'Серебро (ЦБ)'!$Q$19</f>
        <v>16.06.2023</v>
      </c>
      <c r="K169" s="58" t="str">
        <f>'Серебро (ЦБ)'!$R$19</f>
        <v/>
      </c>
      <c r="M169" s="61" t="str">
        <f>'Платина (ЦБ)'!$Q$19</f>
        <v>16.06.2023</v>
      </c>
      <c r="N169" s="58" t="str">
        <f>'Платина (ЦБ)'!$R$19</f>
        <v/>
      </c>
      <c r="P169" s="61" t="str">
        <f>'Палладий (ЦБ)'!$Q$19</f>
        <v>16.06.2023</v>
      </c>
      <c r="Q169" s="58" t="str">
        <f>'Палладий (ЦБ)'!$R$19</f>
        <v/>
      </c>
      <c r="S169" s="61" t="str">
        <f>'Золото (KITCO-LME)'!$Q$19</f>
        <v>16.06.2023</v>
      </c>
      <c r="T169" s="58" t="str">
        <f>'Золото (KITCO-LME)'!$R$19</f>
        <v/>
      </c>
      <c r="V169" s="61" t="str">
        <f>'Серебро (KITCO-LME)'!$Q$19</f>
        <v>16.06.2023</v>
      </c>
      <c r="W169" s="58" t="str">
        <f>'Серебро (KITCO-LME)'!$R$19</f>
        <v/>
      </c>
      <c r="Y169" s="61" t="str">
        <f>'Алюминий (LME)'!$Q$19</f>
        <v>16.06.2023</v>
      </c>
      <c r="Z169" s="58" t="str">
        <f>'Алюминий (LME)'!$R$19</f>
        <v/>
      </c>
      <c r="AB169" s="61" t="str">
        <f>'Никель (LME)'!$Q$19</f>
        <v>16.06.2023</v>
      </c>
      <c r="AC169" s="58" t="str">
        <f>'Никель (LME)'!$R$19</f>
        <v/>
      </c>
      <c r="AE169" s="61" t="str">
        <f>'Свинец (LME)'!$Q$19</f>
        <v>16.06.2023</v>
      </c>
      <c r="AF169" s="58" t="str">
        <f>'Свинец (LME)'!$R$19</f>
        <v/>
      </c>
      <c r="AH169" s="61" t="str">
        <f>'Медь (LME)'!$Q$19</f>
        <v>16.06.2023</v>
      </c>
      <c r="AI169" s="58" t="str">
        <f>'Медь (LME)'!$R$19</f>
        <v/>
      </c>
      <c r="AK169" s="61" t="str">
        <f>'Цинк (LME)'!$Q$19</f>
        <v>16.06.2023</v>
      </c>
      <c r="AL169" s="58" t="str">
        <f>'Цинк (LME)'!$R$19</f>
        <v/>
      </c>
      <c r="AO169" s="61" t="str">
        <f>Евро!$Q$19</f>
        <v>16.06.2023</v>
      </c>
      <c r="AP169" s="58" t="str">
        <f>фунт!$R$19</f>
        <v>-</v>
      </c>
      <c r="AR169" s="61" t="str">
        <f>Евро!$Q$19</f>
        <v>16.06.2023</v>
      </c>
      <c r="AS169" s="58" t="str">
        <f>'иена, ¥'!$R$19</f>
        <v>-</v>
      </c>
      <c r="AU169" s="61" t="str">
        <f>Евро!$Q$19</f>
        <v>16.06.2023</v>
      </c>
      <c r="AV169" s="58" t="str">
        <f>'австр долл.'!$R$19</f>
        <v>-</v>
      </c>
      <c r="AX169" s="61" t="str">
        <f>Евро!$Q$19</f>
        <v>16.06.2023</v>
      </c>
      <c r="AY169" s="58" t="str">
        <f>шв.фр.!$R$19</f>
        <v>-</v>
      </c>
      <c r="BA169" s="61" t="str">
        <f>Евро!$Q$19</f>
        <v>16.06.2023</v>
      </c>
      <c r="BB169" s="58" t="str">
        <f>юань!$R$19</f>
        <v>-</v>
      </c>
      <c r="BD169" s="61" t="str">
        <f>Евро!$Q$19</f>
        <v>16.06.2023</v>
      </c>
      <c r="BE169" s="58" t="str">
        <f>тенге!$R$19</f>
        <v>-</v>
      </c>
      <c r="BG169" s="61" t="str">
        <f>Евро!$Q$19</f>
        <v>16.06.2023</v>
      </c>
      <c r="BH169" s="58" t="str">
        <f>'динар (крос-курс $)'!$R$19</f>
        <v/>
      </c>
      <c r="BJ169" s="61" t="str">
        <f>Евро!$Q$19</f>
        <v>16.06.2023</v>
      </c>
      <c r="BK169" s="58" t="str">
        <f>'динар (крос-курс €)'!$R$19</f>
        <v/>
      </c>
    </row>
    <row r="170" spans="1:63" x14ac:dyDescent="0.25">
      <c r="A170" s="61" t="str">
        <f>Доллар!$Q$20</f>
        <v>17.06.2023</v>
      </c>
      <c r="B170" s="58" t="str">
        <f>Доллар!$R$20</f>
        <v>-</v>
      </c>
      <c r="D170" s="61" t="str">
        <f>Евро!$Q$20</f>
        <v>17.06.2023</v>
      </c>
      <c r="E170" s="58" t="str">
        <f>Евро!$R$20</f>
        <v>-</v>
      </c>
      <c r="G170" s="61" t="str">
        <f>'Золото (ЦБ)'!$Q$20</f>
        <v>17.06.2023</v>
      </c>
      <c r="H170" s="58" t="str">
        <f>'Золото (ЦБ)'!$R$20</f>
        <v/>
      </c>
      <c r="J170" s="61" t="str">
        <f>'Серебро (ЦБ)'!$Q$20</f>
        <v>17.06.2023</v>
      </c>
      <c r="K170" s="58" t="str">
        <f>'Серебро (ЦБ)'!$R$20</f>
        <v/>
      </c>
      <c r="M170" s="61" t="str">
        <f>'Платина (ЦБ)'!$Q$20</f>
        <v>17.06.2023</v>
      </c>
      <c r="N170" s="58" t="str">
        <f>'Платина (ЦБ)'!$R$20</f>
        <v/>
      </c>
      <c r="P170" s="61" t="str">
        <f>'Палладий (ЦБ)'!$Q$20</f>
        <v>17.06.2023</v>
      </c>
      <c r="Q170" s="58" t="str">
        <f>'Палладий (ЦБ)'!$R$20</f>
        <v/>
      </c>
      <c r="S170" s="61" t="str">
        <f>'Золото (KITCO-LME)'!$Q$20</f>
        <v>17.06.2023</v>
      </c>
      <c r="T170" s="58" t="str">
        <f>'Золото (KITCO-LME)'!$R$20</f>
        <v/>
      </c>
      <c r="V170" s="61" t="str">
        <f>'Серебро (KITCO-LME)'!$Q$20</f>
        <v>17.06.2023</v>
      </c>
      <c r="W170" s="58" t="str">
        <f>'Серебро (KITCO-LME)'!$R$20</f>
        <v/>
      </c>
      <c r="Y170" s="61" t="str">
        <f>'Алюминий (LME)'!$Q$20</f>
        <v>17.06.2023</v>
      </c>
      <c r="Z170" s="58" t="str">
        <f>'Алюминий (LME)'!$R$20</f>
        <v/>
      </c>
      <c r="AB170" s="61" t="str">
        <f>'Никель (LME)'!$Q$20</f>
        <v>17.06.2023</v>
      </c>
      <c r="AC170" s="58" t="str">
        <f>'Никель (LME)'!$R$20</f>
        <v/>
      </c>
      <c r="AE170" s="61" t="str">
        <f>'Свинец (LME)'!$Q$20</f>
        <v>17.06.2023</v>
      </c>
      <c r="AF170" s="58" t="str">
        <f>'Свинец (LME)'!$R$20</f>
        <v/>
      </c>
      <c r="AH170" s="61" t="str">
        <f>'Медь (LME)'!$Q$20</f>
        <v>17.06.2023</v>
      </c>
      <c r="AI170" s="58" t="str">
        <f>'Медь (LME)'!$R$20</f>
        <v/>
      </c>
      <c r="AK170" s="61" t="str">
        <f>'Цинк (LME)'!$Q$20</f>
        <v>17.06.2023</v>
      </c>
      <c r="AL170" s="58" t="str">
        <f>'Цинк (LME)'!$R$20</f>
        <v/>
      </c>
      <c r="AO170" s="61" t="str">
        <f>Евро!$Q$20</f>
        <v>17.06.2023</v>
      </c>
      <c r="AP170" s="58" t="str">
        <f>фунт!$R$20</f>
        <v>-</v>
      </c>
      <c r="AR170" s="61" t="str">
        <f>Евро!$Q$20</f>
        <v>17.06.2023</v>
      </c>
      <c r="AS170" s="58" t="str">
        <f>'иена, ¥'!$R$20</f>
        <v>-</v>
      </c>
      <c r="AU170" s="61" t="str">
        <f>Евро!$Q$20</f>
        <v>17.06.2023</v>
      </c>
      <c r="AV170" s="58" t="str">
        <f>'австр долл.'!$R$20</f>
        <v>-</v>
      </c>
      <c r="AX170" s="61" t="str">
        <f>Евро!$Q$20</f>
        <v>17.06.2023</v>
      </c>
      <c r="AY170" s="58" t="str">
        <f>шв.фр.!$R$20</f>
        <v>-</v>
      </c>
      <c r="BA170" s="61" t="str">
        <f>Евро!$Q$20</f>
        <v>17.06.2023</v>
      </c>
      <c r="BB170" s="58" t="str">
        <f>юань!$R$20</f>
        <v>-</v>
      </c>
      <c r="BD170" s="61" t="str">
        <f>Евро!$Q$20</f>
        <v>17.06.2023</v>
      </c>
      <c r="BE170" s="58" t="str">
        <f>тенге!$R$20</f>
        <v>-</v>
      </c>
      <c r="BG170" s="61" t="str">
        <f>Евро!$Q$20</f>
        <v>17.06.2023</v>
      </c>
      <c r="BH170" s="58" t="str">
        <f>'динар (крос-курс $)'!$R$20</f>
        <v/>
      </c>
      <c r="BJ170" s="61" t="str">
        <f>Евро!$Q$20</f>
        <v>17.06.2023</v>
      </c>
      <c r="BK170" s="58" t="str">
        <f>'динар (крос-курс €)'!$R$20</f>
        <v/>
      </c>
    </row>
    <row r="171" spans="1:63" x14ac:dyDescent="0.25">
      <c r="A171" s="61" t="str">
        <f>Доллар!$Q$21</f>
        <v>18.06.2023</v>
      </c>
      <c r="B171" s="58" t="str">
        <f>Доллар!$R$21</f>
        <v>-</v>
      </c>
      <c r="D171" s="61" t="str">
        <f>Евро!$Q$21</f>
        <v>18.06.2023</v>
      </c>
      <c r="E171" s="58" t="str">
        <f>Евро!$R$21</f>
        <v>-</v>
      </c>
      <c r="G171" s="61" t="str">
        <f>'Золото (ЦБ)'!$Q$21</f>
        <v>18.06.2023</v>
      </c>
      <c r="H171" s="58" t="str">
        <f>'Золото (ЦБ)'!$R$21</f>
        <v/>
      </c>
      <c r="J171" s="61" t="str">
        <f>'Серебро (ЦБ)'!$Q$21</f>
        <v>18.06.2023</v>
      </c>
      <c r="K171" s="58" t="str">
        <f>'Серебро (ЦБ)'!$R$21</f>
        <v/>
      </c>
      <c r="M171" s="61" t="str">
        <f>'Платина (ЦБ)'!$Q$21</f>
        <v>18.06.2023</v>
      </c>
      <c r="N171" s="58" t="str">
        <f>'Платина (ЦБ)'!$R$21</f>
        <v/>
      </c>
      <c r="P171" s="61" t="str">
        <f>'Палладий (ЦБ)'!$Q$21</f>
        <v>18.06.2023</v>
      </c>
      <c r="Q171" s="58" t="str">
        <f>'Палладий (ЦБ)'!$R$21</f>
        <v/>
      </c>
      <c r="S171" s="61" t="str">
        <f>'Золото (KITCO-LME)'!$Q$21</f>
        <v>18.06.2023</v>
      </c>
      <c r="T171" s="58" t="str">
        <f>'Золото (KITCO-LME)'!$R$21</f>
        <v/>
      </c>
      <c r="V171" s="61" t="str">
        <f>'Серебро (KITCO-LME)'!$Q$21</f>
        <v>18.06.2023</v>
      </c>
      <c r="W171" s="58" t="str">
        <f>'Серебро (KITCO-LME)'!$R$21</f>
        <v/>
      </c>
      <c r="Y171" s="61" t="str">
        <f>'Алюминий (LME)'!$Q$21</f>
        <v>18.06.2023</v>
      </c>
      <c r="Z171" s="58" t="str">
        <f>'Алюминий (LME)'!$R$21</f>
        <v/>
      </c>
      <c r="AB171" s="61" t="str">
        <f>'Никель (LME)'!$Q$21</f>
        <v>18.06.2023</v>
      </c>
      <c r="AC171" s="58" t="str">
        <f>'Никель (LME)'!$R$21</f>
        <v/>
      </c>
      <c r="AE171" s="61" t="str">
        <f>'Свинец (LME)'!$Q$21</f>
        <v>18.06.2023</v>
      </c>
      <c r="AF171" s="58" t="str">
        <f>'Свинец (LME)'!$R$21</f>
        <v/>
      </c>
      <c r="AH171" s="61" t="str">
        <f>'Медь (LME)'!$Q$21</f>
        <v>18.06.2023</v>
      </c>
      <c r="AI171" s="58" t="str">
        <f>'Медь (LME)'!$R$21</f>
        <v/>
      </c>
      <c r="AK171" s="61" t="str">
        <f>'Цинк (LME)'!$Q$21</f>
        <v>18.06.2023</v>
      </c>
      <c r="AL171" s="58" t="str">
        <f>'Цинк (LME)'!$R$21</f>
        <v/>
      </c>
      <c r="AO171" s="61" t="str">
        <f>Евро!$Q$21</f>
        <v>18.06.2023</v>
      </c>
      <c r="AP171" s="58" t="str">
        <f>фунт!$R$21</f>
        <v>-</v>
      </c>
      <c r="AR171" s="61" t="str">
        <f>Евро!$Q$21</f>
        <v>18.06.2023</v>
      </c>
      <c r="AS171" s="58" t="str">
        <f>'иена, ¥'!$R$21</f>
        <v>-</v>
      </c>
      <c r="AU171" s="61" t="str">
        <f>Евро!$Q$21</f>
        <v>18.06.2023</v>
      </c>
      <c r="AV171" s="58" t="str">
        <f>'австр долл.'!$R$21</f>
        <v>-</v>
      </c>
      <c r="AX171" s="61" t="str">
        <f>Евро!$Q$21</f>
        <v>18.06.2023</v>
      </c>
      <c r="AY171" s="58" t="str">
        <f>шв.фр.!$R$21</f>
        <v>-</v>
      </c>
      <c r="BA171" s="61" t="str">
        <f>Евро!$Q$21</f>
        <v>18.06.2023</v>
      </c>
      <c r="BB171" s="58" t="str">
        <f>юань!$R$21</f>
        <v>-</v>
      </c>
      <c r="BD171" s="61" t="str">
        <f>Евро!$Q$21</f>
        <v>18.06.2023</v>
      </c>
      <c r="BE171" s="58" t="str">
        <f>тенге!$R$21</f>
        <v>-</v>
      </c>
      <c r="BG171" s="61" t="str">
        <f>Евро!$Q$21</f>
        <v>18.06.2023</v>
      </c>
      <c r="BH171" s="58" t="str">
        <f>'динар (крос-курс $)'!$R$21</f>
        <v/>
      </c>
      <c r="BJ171" s="61" t="str">
        <f>Евро!$Q$21</f>
        <v>18.06.2023</v>
      </c>
      <c r="BK171" s="58" t="str">
        <f>'динар (крос-курс €)'!$R$21</f>
        <v/>
      </c>
    </row>
    <row r="172" spans="1:63" x14ac:dyDescent="0.25">
      <c r="A172" s="61" t="str">
        <f>Доллар!$Q$22</f>
        <v>19.06.2023</v>
      </c>
      <c r="B172" s="58" t="str">
        <f>Доллар!$R$22</f>
        <v>-</v>
      </c>
      <c r="D172" s="61" t="str">
        <f>Евро!$Q$22</f>
        <v>19.06.2023</v>
      </c>
      <c r="E172" s="58" t="str">
        <f>Евро!$R$22</f>
        <v>-</v>
      </c>
      <c r="G172" s="61" t="str">
        <f>'Золото (ЦБ)'!$Q$22</f>
        <v>19.06.2023</v>
      </c>
      <c r="H172" s="58" t="str">
        <f>'Золото (ЦБ)'!$R$22</f>
        <v/>
      </c>
      <c r="J172" s="61" t="str">
        <f>'Серебро (ЦБ)'!$Q$22</f>
        <v>19.06.2023</v>
      </c>
      <c r="K172" s="58" t="str">
        <f>'Серебро (ЦБ)'!$R$22</f>
        <v/>
      </c>
      <c r="M172" s="61" t="str">
        <f>'Платина (ЦБ)'!$Q$22</f>
        <v>19.06.2023</v>
      </c>
      <c r="N172" s="58" t="str">
        <f>'Платина (ЦБ)'!$R$22</f>
        <v/>
      </c>
      <c r="P172" s="61" t="str">
        <f>'Палладий (ЦБ)'!$Q$22</f>
        <v>19.06.2023</v>
      </c>
      <c r="Q172" s="58" t="str">
        <f>'Палладий (ЦБ)'!$R$22</f>
        <v/>
      </c>
      <c r="S172" s="61" t="str">
        <f>'Золото (KITCO-LME)'!$Q$22</f>
        <v>19.06.2023</v>
      </c>
      <c r="T172" s="58" t="str">
        <f>'Золото (KITCO-LME)'!$R$22</f>
        <v/>
      </c>
      <c r="V172" s="61" t="str">
        <f>'Серебро (KITCO-LME)'!$Q$22</f>
        <v>19.06.2023</v>
      </c>
      <c r="W172" s="58" t="str">
        <f>'Серебро (KITCO-LME)'!$R$22</f>
        <v/>
      </c>
      <c r="Y172" s="61" t="str">
        <f>'Алюминий (LME)'!$Q$22</f>
        <v>19.06.2023</v>
      </c>
      <c r="Z172" s="58" t="str">
        <f>'Алюминий (LME)'!$R$22</f>
        <v/>
      </c>
      <c r="AB172" s="61" t="str">
        <f>'Никель (LME)'!$Q$22</f>
        <v>19.06.2023</v>
      </c>
      <c r="AC172" s="58" t="str">
        <f>'Никель (LME)'!$R$22</f>
        <v/>
      </c>
      <c r="AE172" s="61" t="str">
        <f>'Свинец (LME)'!$Q$22</f>
        <v>19.06.2023</v>
      </c>
      <c r="AF172" s="58" t="str">
        <f>'Свинец (LME)'!$R$22</f>
        <v/>
      </c>
      <c r="AH172" s="61" t="str">
        <f>'Медь (LME)'!$Q$22</f>
        <v>19.06.2023</v>
      </c>
      <c r="AI172" s="58" t="str">
        <f>'Медь (LME)'!$R$22</f>
        <v/>
      </c>
      <c r="AK172" s="61" t="str">
        <f>'Цинк (LME)'!$Q$22</f>
        <v>19.06.2023</v>
      </c>
      <c r="AL172" s="58" t="str">
        <f>'Цинк (LME)'!$R$22</f>
        <v/>
      </c>
      <c r="AO172" s="61" t="str">
        <f>Евро!$Q$22</f>
        <v>19.06.2023</v>
      </c>
      <c r="AP172" s="58" t="str">
        <f>фунт!$R$22</f>
        <v>-</v>
      </c>
      <c r="AR172" s="61" t="str">
        <f>Евро!$Q$22</f>
        <v>19.06.2023</v>
      </c>
      <c r="AS172" s="58" t="str">
        <f>'иена, ¥'!$R$22</f>
        <v>-</v>
      </c>
      <c r="AU172" s="61" t="str">
        <f>Евро!$Q$22</f>
        <v>19.06.2023</v>
      </c>
      <c r="AV172" s="58" t="str">
        <f>'австр долл.'!$R$22</f>
        <v>-</v>
      </c>
      <c r="AX172" s="61" t="str">
        <f>Евро!$Q$22</f>
        <v>19.06.2023</v>
      </c>
      <c r="AY172" s="58" t="str">
        <f>шв.фр.!$R$22</f>
        <v>-</v>
      </c>
      <c r="BA172" s="61" t="str">
        <f>Евро!$Q$22</f>
        <v>19.06.2023</v>
      </c>
      <c r="BB172" s="58" t="str">
        <f>юань!$R$22</f>
        <v>-</v>
      </c>
      <c r="BD172" s="61" t="str">
        <f>Евро!$Q$22</f>
        <v>19.06.2023</v>
      </c>
      <c r="BE172" s="58" t="str">
        <f>тенге!$R$22</f>
        <v>-</v>
      </c>
      <c r="BG172" s="61" t="str">
        <f>Евро!$Q$22</f>
        <v>19.06.2023</v>
      </c>
      <c r="BH172" s="58" t="str">
        <f>'динар (крос-курс $)'!$R$22</f>
        <v/>
      </c>
      <c r="BJ172" s="61" t="str">
        <f>Евро!$Q$22</f>
        <v>19.06.2023</v>
      </c>
      <c r="BK172" s="58" t="str">
        <f>'динар (крос-курс €)'!$R$22</f>
        <v/>
      </c>
    </row>
    <row r="173" spans="1:63" x14ac:dyDescent="0.25">
      <c r="A173" s="61" t="str">
        <f>Доллар!$Q$23</f>
        <v>20.06.2023</v>
      </c>
      <c r="B173" s="58" t="str">
        <f>Доллар!$R$23</f>
        <v>-</v>
      </c>
      <c r="D173" s="61" t="str">
        <f>Евро!$Q$23</f>
        <v>20.06.2023</v>
      </c>
      <c r="E173" s="58" t="str">
        <f>Евро!$R$23</f>
        <v>-</v>
      </c>
      <c r="G173" s="61" t="str">
        <f>'Золото (ЦБ)'!$Q$23</f>
        <v>20.06.2023</v>
      </c>
      <c r="H173" s="58" t="str">
        <f>'Золото (ЦБ)'!$R$23</f>
        <v/>
      </c>
      <c r="J173" s="61" t="str">
        <f>'Серебро (ЦБ)'!$Q$23</f>
        <v>20.06.2023</v>
      </c>
      <c r="K173" s="58" t="str">
        <f>'Серебро (ЦБ)'!$R$23</f>
        <v/>
      </c>
      <c r="M173" s="61" t="str">
        <f>'Платина (ЦБ)'!$Q$23</f>
        <v>20.06.2023</v>
      </c>
      <c r="N173" s="58" t="str">
        <f>'Платина (ЦБ)'!$R$23</f>
        <v/>
      </c>
      <c r="P173" s="61" t="str">
        <f>'Палладий (ЦБ)'!$Q$23</f>
        <v>20.06.2023</v>
      </c>
      <c r="Q173" s="58" t="str">
        <f>'Палладий (ЦБ)'!$R$23</f>
        <v/>
      </c>
      <c r="S173" s="61" t="str">
        <f>'Золото (KITCO-LME)'!$Q$23</f>
        <v>20.06.2023</v>
      </c>
      <c r="T173" s="58" t="str">
        <f>'Золото (KITCO-LME)'!$R$23</f>
        <v/>
      </c>
      <c r="V173" s="61" t="str">
        <f>'Серебро (KITCO-LME)'!$Q$23</f>
        <v>20.06.2023</v>
      </c>
      <c r="W173" s="58" t="str">
        <f>'Серебро (KITCO-LME)'!$R$23</f>
        <v/>
      </c>
      <c r="Y173" s="61" t="str">
        <f>'Алюминий (LME)'!$Q$23</f>
        <v>20.06.2023</v>
      </c>
      <c r="Z173" s="58" t="str">
        <f>'Алюминий (LME)'!$R$23</f>
        <v/>
      </c>
      <c r="AB173" s="61" t="str">
        <f>'Никель (LME)'!$Q$23</f>
        <v>20.06.2023</v>
      </c>
      <c r="AC173" s="58" t="str">
        <f>'Никель (LME)'!$R$23</f>
        <v/>
      </c>
      <c r="AE173" s="61" t="str">
        <f>'Свинец (LME)'!$Q$23</f>
        <v>20.06.2023</v>
      </c>
      <c r="AF173" s="58" t="str">
        <f>'Свинец (LME)'!$R$23</f>
        <v/>
      </c>
      <c r="AH173" s="61" t="str">
        <f>'Медь (LME)'!$Q$23</f>
        <v>20.06.2023</v>
      </c>
      <c r="AI173" s="58" t="str">
        <f>'Медь (LME)'!$R$23</f>
        <v/>
      </c>
      <c r="AK173" s="61" t="str">
        <f>'Цинк (LME)'!$Q$23</f>
        <v>20.06.2023</v>
      </c>
      <c r="AL173" s="58" t="str">
        <f>'Цинк (LME)'!$R$23</f>
        <v/>
      </c>
      <c r="AO173" s="61" t="str">
        <f>Евро!$Q$23</f>
        <v>20.06.2023</v>
      </c>
      <c r="AP173" s="58" t="str">
        <f>фунт!$R$23</f>
        <v>-</v>
      </c>
      <c r="AR173" s="61" t="str">
        <f>Евро!$Q$23</f>
        <v>20.06.2023</v>
      </c>
      <c r="AS173" s="58" t="str">
        <f>'иена, ¥'!$R$23</f>
        <v>-</v>
      </c>
      <c r="AU173" s="61" t="str">
        <f>Евро!$Q$23</f>
        <v>20.06.2023</v>
      </c>
      <c r="AV173" s="58" t="str">
        <f>'австр долл.'!$R$23</f>
        <v>-</v>
      </c>
      <c r="AX173" s="61" t="str">
        <f>Евро!$Q$23</f>
        <v>20.06.2023</v>
      </c>
      <c r="AY173" s="58" t="str">
        <f>шв.фр.!$R$23</f>
        <v>-</v>
      </c>
      <c r="BA173" s="61" t="str">
        <f>Евро!$Q$23</f>
        <v>20.06.2023</v>
      </c>
      <c r="BB173" s="58" t="str">
        <f>юань!$R$23</f>
        <v>-</v>
      </c>
      <c r="BD173" s="61" t="str">
        <f>Евро!$Q$23</f>
        <v>20.06.2023</v>
      </c>
      <c r="BE173" s="58" t="str">
        <f>тенге!$R$23</f>
        <v>-</v>
      </c>
      <c r="BG173" s="61" t="str">
        <f>Евро!$Q$23</f>
        <v>20.06.2023</v>
      </c>
      <c r="BH173" s="58" t="str">
        <f>'динар (крос-курс $)'!$R$23</f>
        <v/>
      </c>
      <c r="BJ173" s="61" t="str">
        <f>Евро!$Q$23</f>
        <v>20.06.2023</v>
      </c>
      <c r="BK173" s="58" t="str">
        <f>'динар (крос-курс €)'!$R$23</f>
        <v/>
      </c>
    </row>
    <row r="174" spans="1:63" x14ac:dyDescent="0.25">
      <c r="A174" s="61" t="str">
        <f>Доллар!$Q$24</f>
        <v>21.06.2023</v>
      </c>
      <c r="B174" s="58" t="str">
        <f>Доллар!$R$24</f>
        <v>-</v>
      </c>
      <c r="D174" s="61" t="str">
        <f>Евро!$Q$24</f>
        <v>21.06.2023</v>
      </c>
      <c r="E174" s="58" t="str">
        <f>Евро!$R$24</f>
        <v>-</v>
      </c>
      <c r="G174" s="61" t="str">
        <f>'Золото (ЦБ)'!$Q$24</f>
        <v>21.06.2023</v>
      </c>
      <c r="H174" s="58" t="str">
        <f>'Золото (ЦБ)'!$R$24</f>
        <v/>
      </c>
      <c r="J174" s="61" t="str">
        <f>'Серебро (ЦБ)'!$Q$24</f>
        <v>21.06.2023</v>
      </c>
      <c r="K174" s="58" t="str">
        <f>'Серебро (ЦБ)'!$R$24</f>
        <v/>
      </c>
      <c r="M174" s="61" t="str">
        <f>'Платина (ЦБ)'!$Q$24</f>
        <v>21.06.2023</v>
      </c>
      <c r="N174" s="58" t="str">
        <f>'Платина (ЦБ)'!$R$24</f>
        <v/>
      </c>
      <c r="P174" s="61" t="str">
        <f>'Палладий (ЦБ)'!$Q$24</f>
        <v>21.06.2023</v>
      </c>
      <c r="Q174" s="58" t="str">
        <f>'Палладий (ЦБ)'!$R$24</f>
        <v/>
      </c>
      <c r="S174" s="61" t="str">
        <f>'Золото (KITCO-LME)'!$Q$24</f>
        <v>21.06.2023</v>
      </c>
      <c r="T174" s="58" t="str">
        <f>'Золото (KITCO-LME)'!$R$24</f>
        <v/>
      </c>
      <c r="V174" s="61" t="str">
        <f>'Серебро (KITCO-LME)'!$Q$24</f>
        <v>21.06.2023</v>
      </c>
      <c r="W174" s="58" t="str">
        <f>'Серебро (KITCO-LME)'!$R$24</f>
        <v/>
      </c>
      <c r="Y174" s="61" t="str">
        <f>'Алюминий (LME)'!$Q$24</f>
        <v>21.06.2023</v>
      </c>
      <c r="Z174" s="58" t="str">
        <f>'Алюминий (LME)'!$R$24</f>
        <v/>
      </c>
      <c r="AB174" s="61" t="str">
        <f>'Никель (LME)'!$Q$24</f>
        <v>21.06.2023</v>
      </c>
      <c r="AC174" s="58" t="str">
        <f>'Никель (LME)'!$R$24</f>
        <v/>
      </c>
      <c r="AE174" s="61" t="str">
        <f>'Свинец (LME)'!$Q$24</f>
        <v>21.06.2023</v>
      </c>
      <c r="AF174" s="58" t="str">
        <f>'Свинец (LME)'!$R$24</f>
        <v/>
      </c>
      <c r="AH174" s="61" t="str">
        <f>'Медь (LME)'!$Q$24</f>
        <v>21.06.2023</v>
      </c>
      <c r="AI174" s="58" t="str">
        <f>'Медь (LME)'!$R$24</f>
        <v/>
      </c>
      <c r="AK174" s="61" t="str">
        <f>'Цинк (LME)'!$Q$24</f>
        <v>21.06.2023</v>
      </c>
      <c r="AL174" s="58" t="str">
        <f>'Цинк (LME)'!$R$24</f>
        <v/>
      </c>
      <c r="AO174" s="61" t="str">
        <f>Евро!$Q$24</f>
        <v>21.06.2023</v>
      </c>
      <c r="AP174" s="58" t="str">
        <f>фунт!$R$24</f>
        <v>-</v>
      </c>
      <c r="AR174" s="61" t="str">
        <f>Евро!$Q$24</f>
        <v>21.06.2023</v>
      </c>
      <c r="AS174" s="58" t="str">
        <f>'иена, ¥'!$R$24</f>
        <v>-</v>
      </c>
      <c r="AU174" s="61" t="str">
        <f>Евро!$Q$24</f>
        <v>21.06.2023</v>
      </c>
      <c r="AV174" s="58" t="str">
        <f>'австр долл.'!$R$24</f>
        <v>-</v>
      </c>
      <c r="AX174" s="61" t="str">
        <f>Евро!$Q$24</f>
        <v>21.06.2023</v>
      </c>
      <c r="AY174" s="58" t="str">
        <f>шв.фр.!$R$24</f>
        <v>-</v>
      </c>
      <c r="BA174" s="61" t="str">
        <f>Евро!$Q$24</f>
        <v>21.06.2023</v>
      </c>
      <c r="BB174" s="58" t="str">
        <f>юань!$R$24</f>
        <v>-</v>
      </c>
      <c r="BD174" s="61" t="str">
        <f>Евро!$Q$24</f>
        <v>21.06.2023</v>
      </c>
      <c r="BE174" s="58" t="str">
        <f>тенге!$R$24</f>
        <v>-</v>
      </c>
      <c r="BG174" s="61" t="str">
        <f>Евро!$Q$24</f>
        <v>21.06.2023</v>
      </c>
      <c r="BH174" s="58" t="str">
        <f>'динар (крос-курс $)'!$R$24</f>
        <v/>
      </c>
      <c r="BJ174" s="61" t="str">
        <f>Евро!$Q$24</f>
        <v>21.06.2023</v>
      </c>
      <c r="BK174" s="58" t="str">
        <f>'динар (крос-курс €)'!$R$24</f>
        <v/>
      </c>
    </row>
    <row r="175" spans="1:63" x14ac:dyDescent="0.25">
      <c r="A175" s="61" t="str">
        <f>Доллар!$Q$25</f>
        <v>22.06.2023</v>
      </c>
      <c r="B175" s="58" t="str">
        <f>Доллар!$R$25</f>
        <v>-</v>
      </c>
      <c r="D175" s="61" t="str">
        <f>Евро!$Q$25</f>
        <v>22.06.2023</v>
      </c>
      <c r="E175" s="58" t="str">
        <f>Евро!$R$25</f>
        <v>-</v>
      </c>
      <c r="G175" s="61" t="str">
        <f>'Золото (ЦБ)'!$Q$25</f>
        <v>22.06.2023</v>
      </c>
      <c r="H175" s="58" t="str">
        <f>'Золото (ЦБ)'!$R$25</f>
        <v/>
      </c>
      <c r="J175" s="61" t="str">
        <f>'Серебро (ЦБ)'!$Q$25</f>
        <v>22.06.2023</v>
      </c>
      <c r="K175" s="58" t="str">
        <f>'Серебро (ЦБ)'!$R$25</f>
        <v/>
      </c>
      <c r="M175" s="61" t="str">
        <f>'Платина (ЦБ)'!$Q$25</f>
        <v>22.06.2023</v>
      </c>
      <c r="N175" s="58" t="str">
        <f>'Платина (ЦБ)'!$R$25</f>
        <v/>
      </c>
      <c r="P175" s="61" t="str">
        <f>'Палладий (ЦБ)'!$Q$25</f>
        <v>22.06.2023</v>
      </c>
      <c r="Q175" s="58" t="str">
        <f>'Палладий (ЦБ)'!$R$25</f>
        <v/>
      </c>
      <c r="S175" s="61" t="str">
        <f>'Золото (KITCO-LME)'!$Q$25</f>
        <v>22.06.2023</v>
      </c>
      <c r="T175" s="58" t="str">
        <f>'Золото (KITCO-LME)'!$R$25</f>
        <v/>
      </c>
      <c r="V175" s="61" t="str">
        <f>'Серебро (KITCO-LME)'!$Q$25</f>
        <v>22.06.2023</v>
      </c>
      <c r="W175" s="58" t="str">
        <f>'Серебро (KITCO-LME)'!$R$25</f>
        <v/>
      </c>
      <c r="Y175" s="61" t="str">
        <f>'Алюминий (LME)'!$Q$25</f>
        <v>22.06.2023</v>
      </c>
      <c r="Z175" s="58" t="str">
        <f>'Алюминий (LME)'!$R$25</f>
        <v/>
      </c>
      <c r="AB175" s="61" t="str">
        <f>'Никель (LME)'!$Q$25</f>
        <v>22.06.2023</v>
      </c>
      <c r="AC175" s="58" t="str">
        <f>'Никель (LME)'!$R$25</f>
        <v/>
      </c>
      <c r="AE175" s="61" t="str">
        <f>'Свинец (LME)'!$Q$25</f>
        <v>22.06.2023</v>
      </c>
      <c r="AF175" s="58" t="str">
        <f>'Свинец (LME)'!$R$25</f>
        <v/>
      </c>
      <c r="AH175" s="61" t="str">
        <f>'Медь (LME)'!$Q$25</f>
        <v>22.06.2023</v>
      </c>
      <c r="AI175" s="58" t="str">
        <f>'Медь (LME)'!$R$25</f>
        <v/>
      </c>
      <c r="AK175" s="61" t="str">
        <f>'Цинк (LME)'!$Q$25</f>
        <v>22.06.2023</v>
      </c>
      <c r="AL175" s="58" t="str">
        <f>'Цинк (LME)'!$R$25</f>
        <v/>
      </c>
      <c r="AO175" s="61" t="str">
        <f>Евро!$Q$25</f>
        <v>22.06.2023</v>
      </c>
      <c r="AP175" s="58" t="str">
        <f>фунт!$R$25</f>
        <v>-</v>
      </c>
      <c r="AR175" s="61" t="str">
        <f>Евро!$Q$25</f>
        <v>22.06.2023</v>
      </c>
      <c r="AS175" s="58" t="str">
        <f>'иена, ¥'!$R$25</f>
        <v>-</v>
      </c>
      <c r="AU175" s="61" t="str">
        <f>Евро!$Q$25</f>
        <v>22.06.2023</v>
      </c>
      <c r="AV175" s="58" t="str">
        <f>'австр долл.'!$R$25</f>
        <v>-</v>
      </c>
      <c r="AX175" s="61" t="str">
        <f>Евро!$Q$25</f>
        <v>22.06.2023</v>
      </c>
      <c r="AY175" s="58" t="str">
        <f>шв.фр.!$R$25</f>
        <v>-</v>
      </c>
      <c r="BA175" s="61" t="str">
        <f>Евро!$Q$25</f>
        <v>22.06.2023</v>
      </c>
      <c r="BB175" s="58" t="str">
        <f>юань!$R$25</f>
        <v>-</v>
      </c>
      <c r="BD175" s="61" t="str">
        <f>Евро!$Q$25</f>
        <v>22.06.2023</v>
      </c>
      <c r="BE175" s="58" t="str">
        <f>тенге!$R$25</f>
        <v>-</v>
      </c>
      <c r="BG175" s="61" t="str">
        <f>Евро!$Q$25</f>
        <v>22.06.2023</v>
      </c>
      <c r="BH175" s="58" t="str">
        <f>'динар (крос-курс $)'!$R$25</f>
        <v/>
      </c>
      <c r="BJ175" s="61" t="str">
        <f>Евро!$Q$25</f>
        <v>22.06.2023</v>
      </c>
      <c r="BK175" s="58" t="str">
        <f>'динар (крос-курс €)'!$R$25</f>
        <v/>
      </c>
    </row>
    <row r="176" spans="1:63" x14ac:dyDescent="0.25">
      <c r="A176" s="61" t="str">
        <f>Доллар!$Q$26</f>
        <v>23.06.2023</v>
      </c>
      <c r="B176" s="58" t="str">
        <f>Доллар!$R$26</f>
        <v>-</v>
      </c>
      <c r="D176" s="61" t="str">
        <f>Евро!$Q$26</f>
        <v>23.06.2023</v>
      </c>
      <c r="E176" s="58" t="str">
        <f>Евро!$R$26</f>
        <v>-</v>
      </c>
      <c r="G176" s="61" t="str">
        <f>'Золото (ЦБ)'!$Q$26</f>
        <v>23.06.2023</v>
      </c>
      <c r="H176" s="58" t="str">
        <f>'Золото (ЦБ)'!$R$26</f>
        <v/>
      </c>
      <c r="J176" s="61" t="str">
        <f>'Серебро (ЦБ)'!$Q$26</f>
        <v>23.06.2023</v>
      </c>
      <c r="K176" s="58" t="str">
        <f>'Серебро (ЦБ)'!$R$26</f>
        <v/>
      </c>
      <c r="M176" s="61" t="str">
        <f>'Платина (ЦБ)'!$Q$26</f>
        <v>23.06.2023</v>
      </c>
      <c r="N176" s="58" t="str">
        <f>'Платина (ЦБ)'!$R$26</f>
        <v/>
      </c>
      <c r="P176" s="61" t="str">
        <f>'Палладий (ЦБ)'!$Q$26</f>
        <v>23.06.2023</v>
      </c>
      <c r="Q176" s="58" t="str">
        <f>'Палладий (ЦБ)'!$R$26</f>
        <v/>
      </c>
      <c r="S176" s="61" t="str">
        <f>'Золото (KITCO-LME)'!$Q$26</f>
        <v>23.06.2023</v>
      </c>
      <c r="T176" s="58" t="str">
        <f>'Золото (KITCO-LME)'!$R$26</f>
        <v/>
      </c>
      <c r="V176" s="61" t="str">
        <f>'Серебро (KITCO-LME)'!$Q$26</f>
        <v>23.06.2023</v>
      </c>
      <c r="W176" s="58" t="str">
        <f>'Серебро (KITCO-LME)'!$R$26</f>
        <v/>
      </c>
      <c r="Y176" s="61" t="str">
        <f>'Алюминий (LME)'!$Q$26</f>
        <v>23.06.2023</v>
      </c>
      <c r="Z176" s="58" t="str">
        <f>'Алюминий (LME)'!$R$26</f>
        <v/>
      </c>
      <c r="AB176" s="61" t="str">
        <f>'Никель (LME)'!$Q$26</f>
        <v>23.06.2023</v>
      </c>
      <c r="AC176" s="58" t="str">
        <f>'Никель (LME)'!$R$26</f>
        <v/>
      </c>
      <c r="AE176" s="61" t="str">
        <f>'Свинец (LME)'!$Q$26</f>
        <v>23.06.2023</v>
      </c>
      <c r="AF176" s="58" t="str">
        <f>'Свинец (LME)'!$R$26</f>
        <v/>
      </c>
      <c r="AH176" s="61" t="str">
        <f>'Медь (LME)'!$Q$26</f>
        <v>23.06.2023</v>
      </c>
      <c r="AI176" s="58" t="str">
        <f>'Медь (LME)'!$R$26</f>
        <v/>
      </c>
      <c r="AK176" s="61" t="str">
        <f>'Цинк (LME)'!$Q$26</f>
        <v>23.06.2023</v>
      </c>
      <c r="AL176" s="58" t="str">
        <f>'Цинк (LME)'!$R$26</f>
        <v/>
      </c>
      <c r="AO176" s="61" t="str">
        <f>Евро!$Q$26</f>
        <v>23.06.2023</v>
      </c>
      <c r="AP176" s="58" t="str">
        <f>фунт!$R$26</f>
        <v>-</v>
      </c>
      <c r="AR176" s="61" t="str">
        <f>Евро!$Q$26</f>
        <v>23.06.2023</v>
      </c>
      <c r="AS176" s="58" t="str">
        <f>'иена, ¥'!$R$26</f>
        <v>-</v>
      </c>
      <c r="AU176" s="61" t="str">
        <f>Евро!$Q$26</f>
        <v>23.06.2023</v>
      </c>
      <c r="AV176" s="58" t="str">
        <f>'австр долл.'!$R$26</f>
        <v>-</v>
      </c>
      <c r="AX176" s="61" t="str">
        <f>Евро!$Q$26</f>
        <v>23.06.2023</v>
      </c>
      <c r="AY176" s="58" t="str">
        <f>шв.фр.!$R$26</f>
        <v>-</v>
      </c>
      <c r="BA176" s="61" t="str">
        <f>Евро!$Q$26</f>
        <v>23.06.2023</v>
      </c>
      <c r="BB176" s="58" t="str">
        <f>юань!$R$26</f>
        <v>-</v>
      </c>
      <c r="BD176" s="61" t="str">
        <f>Евро!$Q$26</f>
        <v>23.06.2023</v>
      </c>
      <c r="BE176" s="58" t="str">
        <f>тенге!$R$26</f>
        <v>-</v>
      </c>
      <c r="BG176" s="61" t="str">
        <f>Евро!$Q$26</f>
        <v>23.06.2023</v>
      </c>
      <c r="BH176" s="58" t="str">
        <f>'динар (крос-курс $)'!$R$26</f>
        <v/>
      </c>
      <c r="BJ176" s="61" t="str">
        <f>Евро!$Q$26</f>
        <v>23.06.2023</v>
      </c>
      <c r="BK176" s="58" t="str">
        <f>'динар (крос-курс €)'!$R$26</f>
        <v/>
      </c>
    </row>
    <row r="177" spans="1:63" x14ac:dyDescent="0.25">
      <c r="A177" s="61" t="str">
        <f>Доллар!$Q$27</f>
        <v>24.06.2023</v>
      </c>
      <c r="B177" s="58" t="str">
        <f>Доллар!$R$27</f>
        <v>-</v>
      </c>
      <c r="D177" s="61" t="str">
        <f>Евро!$Q$27</f>
        <v>24.06.2023</v>
      </c>
      <c r="E177" s="58" t="str">
        <f>Евро!$R$27</f>
        <v>-</v>
      </c>
      <c r="G177" s="61" t="str">
        <f>'Золото (ЦБ)'!$Q$27</f>
        <v>24.06.2023</v>
      </c>
      <c r="H177" s="58" t="str">
        <f>'Золото (ЦБ)'!$R$27</f>
        <v/>
      </c>
      <c r="J177" s="61" t="str">
        <f>'Серебро (ЦБ)'!$Q$27</f>
        <v>24.06.2023</v>
      </c>
      <c r="K177" s="58" t="str">
        <f>'Серебро (ЦБ)'!$R$27</f>
        <v/>
      </c>
      <c r="M177" s="61" t="str">
        <f>'Платина (ЦБ)'!$Q$27</f>
        <v>24.06.2023</v>
      </c>
      <c r="N177" s="58" t="str">
        <f>'Платина (ЦБ)'!$R$27</f>
        <v/>
      </c>
      <c r="P177" s="61" t="str">
        <f>'Палладий (ЦБ)'!$Q$27</f>
        <v>24.06.2023</v>
      </c>
      <c r="Q177" s="58" t="str">
        <f>'Палладий (ЦБ)'!$R$27</f>
        <v/>
      </c>
      <c r="S177" s="61" t="str">
        <f>'Золото (KITCO-LME)'!$Q$27</f>
        <v>24.06.2023</v>
      </c>
      <c r="T177" s="58" t="str">
        <f>'Золото (KITCO-LME)'!$R$27</f>
        <v/>
      </c>
      <c r="V177" s="61" t="str">
        <f>'Серебро (KITCO-LME)'!$Q$27</f>
        <v>24.06.2023</v>
      </c>
      <c r="W177" s="58" t="str">
        <f>'Серебро (KITCO-LME)'!$R$27</f>
        <v/>
      </c>
      <c r="Y177" s="61" t="str">
        <f>'Алюминий (LME)'!$Q$27</f>
        <v>24.06.2023</v>
      </c>
      <c r="Z177" s="58" t="str">
        <f>'Алюминий (LME)'!$R$27</f>
        <v/>
      </c>
      <c r="AB177" s="61" t="str">
        <f>'Никель (LME)'!$Q$27</f>
        <v>24.06.2023</v>
      </c>
      <c r="AC177" s="58" t="str">
        <f>'Никель (LME)'!$R$27</f>
        <v/>
      </c>
      <c r="AE177" s="61" t="str">
        <f>'Свинец (LME)'!$Q$27</f>
        <v>24.06.2023</v>
      </c>
      <c r="AF177" s="58" t="str">
        <f>'Свинец (LME)'!$R$27</f>
        <v/>
      </c>
      <c r="AH177" s="61" t="str">
        <f>'Медь (LME)'!$Q$27</f>
        <v>24.06.2023</v>
      </c>
      <c r="AI177" s="58" t="str">
        <f>'Медь (LME)'!$R$27</f>
        <v/>
      </c>
      <c r="AK177" s="61" t="str">
        <f>'Цинк (LME)'!$Q$27</f>
        <v>24.06.2023</v>
      </c>
      <c r="AL177" s="58" t="str">
        <f>'Цинк (LME)'!$R$27</f>
        <v/>
      </c>
      <c r="AO177" s="61" t="str">
        <f>Евро!$Q$27</f>
        <v>24.06.2023</v>
      </c>
      <c r="AP177" s="58" t="str">
        <f>фунт!$R$27</f>
        <v>-</v>
      </c>
      <c r="AR177" s="61" t="str">
        <f>Евро!$Q$27</f>
        <v>24.06.2023</v>
      </c>
      <c r="AS177" s="58" t="str">
        <f>'иена, ¥'!$R$27</f>
        <v>-</v>
      </c>
      <c r="AU177" s="61" t="str">
        <f>Евро!$Q$27</f>
        <v>24.06.2023</v>
      </c>
      <c r="AV177" s="58" t="str">
        <f>'австр долл.'!$R$27</f>
        <v>-</v>
      </c>
      <c r="AX177" s="61" t="str">
        <f>Евро!$Q$27</f>
        <v>24.06.2023</v>
      </c>
      <c r="AY177" s="58" t="str">
        <f>шв.фр.!$R$27</f>
        <v>-</v>
      </c>
      <c r="BA177" s="61" t="str">
        <f>Евро!$Q$27</f>
        <v>24.06.2023</v>
      </c>
      <c r="BB177" s="58" t="str">
        <f>юань!$R$27</f>
        <v>-</v>
      </c>
      <c r="BD177" s="61" t="str">
        <f>Евро!$Q$27</f>
        <v>24.06.2023</v>
      </c>
      <c r="BE177" s="58" t="str">
        <f>тенге!$R$27</f>
        <v>-</v>
      </c>
      <c r="BG177" s="61" t="str">
        <f>Евро!$Q$27</f>
        <v>24.06.2023</v>
      </c>
      <c r="BH177" s="58" t="str">
        <f>'динар (крос-курс $)'!$R$27</f>
        <v/>
      </c>
      <c r="BJ177" s="61" t="str">
        <f>Евро!$Q$27</f>
        <v>24.06.2023</v>
      </c>
      <c r="BK177" s="58" t="str">
        <f>'динар (крос-курс €)'!$R$27</f>
        <v/>
      </c>
    </row>
    <row r="178" spans="1:63" x14ac:dyDescent="0.25">
      <c r="A178" s="61" t="str">
        <f>Доллар!$Q$28</f>
        <v>25.06.2023</v>
      </c>
      <c r="B178" s="58" t="str">
        <f>Доллар!$R$28</f>
        <v>-</v>
      </c>
      <c r="D178" s="61" t="str">
        <f>Евро!$Q$28</f>
        <v>25.06.2023</v>
      </c>
      <c r="E178" s="58" t="str">
        <f>Евро!$R$28</f>
        <v>-</v>
      </c>
      <c r="G178" s="61" t="str">
        <f>'Золото (ЦБ)'!$Q$28</f>
        <v>25.06.2023</v>
      </c>
      <c r="H178" s="58" t="str">
        <f>'Золото (ЦБ)'!$R$28</f>
        <v/>
      </c>
      <c r="J178" s="61" t="str">
        <f>'Серебро (ЦБ)'!$Q$28</f>
        <v>25.06.2023</v>
      </c>
      <c r="K178" s="58" t="str">
        <f>'Серебро (ЦБ)'!$R$28</f>
        <v/>
      </c>
      <c r="M178" s="61" t="str">
        <f>'Платина (ЦБ)'!$Q$28</f>
        <v>25.06.2023</v>
      </c>
      <c r="N178" s="58" t="str">
        <f>'Платина (ЦБ)'!$R$28</f>
        <v/>
      </c>
      <c r="P178" s="61" t="str">
        <f>'Палладий (ЦБ)'!$Q$28</f>
        <v>25.06.2023</v>
      </c>
      <c r="Q178" s="58" t="str">
        <f>'Палладий (ЦБ)'!$R$28</f>
        <v/>
      </c>
      <c r="S178" s="61" t="str">
        <f>'Золото (KITCO-LME)'!$Q$28</f>
        <v>25.06.2023</v>
      </c>
      <c r="T178" s="58" t="str">
        <f>'Золото (KITCO-LME)'!$R$28</f>
        <v/>
      </c>
      <c r="V178" s="61" t="str">
        <f>'Серебро (KITCO-LME)'!$Q$28</f>
        <v>25.06.2023</v>
      </c>
      <c r="W178" s="58" t="str">
        <f>'Серебро (KITCO-LME)'!$R$28</f>
        <v/>
      </c>
      <c r="Y178" s="61" t="str">
        <f>'Алюминий (LME)'!$Q$28</f>
        <v>25.06.2023</v>
      </c>
      <c r="Z178" s="58" t="str">
        <f>'Алюминий (LME)'!$R$28</f>
        <v/>
      </c>
      <c r="AB178" s="61" t="str">
        <f>'Никель (LME)'!$Q$28</f>
        <v>25.06.2023</v>
      </c>
      <c r="AC178" s="58" t="str">
        <f>'Никель (LME)'!$R$28</f>
        <v/>
      </c>
      <c r="AE178" s="61" t="str">
        <f>'Свинец (LME)'!$Q$28</f>
        <v>25.06.2023</v>
      </c>
      <c r="AF178" s="58" t="str">
        <f>'Свинец (LME)'!$R$28</f>
        <v/>
      </c>
      <c r="AH178" s="61" t="str">
        <f>'Медь (LME)'!$Q$28</f>
        <v>25.06.2023</v>
      </c>
      <c r="AI178" s="58" t="str">
        <f>'Медь (LME)'!$R$28</f>
        <v/>
      </c>
      <c r="AK178" s="61" t="str">
        <f>'Цинк (LME)'!$Q$28</f>
        <v>25.06.2023</v>
      </c>
      <c r="AL178" s="58" t="str">
        <f>'Цинк (LME)'!$R$28</f>
        <v/>
      </c>
      <c r="AO178" s="61" t="str">
        <f>Евро!$Q$28</f>
        <v>25.06.2023</v>
      </c>
      <c r="AP178" s="58" t="str">
        <f>фунт!$R$28</f>
        <v>-</v>
      </c>
      <c r="AR178" s="61" t="str">
        <f>Евро!$Q$28</f>
        <v>25.06.2023</v>
      </c>
      <c r="AS178" s="58" t="str">
        <f>'иена, ¥'!$R$28</f>
        <v>-</v>
      </c>
      <c r="AU178" s="61" t="str">
        <f>Евро!$Q$28</f>
        <v>25.06.2023</v>
      </c>
      <c r="AV178" s="58" t="str">
        <f>'австр долл.'!$R$28</f>
        <v>-</v>
      </c>
      <c r="AX178" s="61" t="str">
        <f>Евро!$Q$28</f>
        <v>25.06.2023</v>
      </c>
      <c r="AY178" s="58" t="str">
        <f>шв.фр.!$R$28</f>
        <v>-</v>
      </c>
      <c r="BA178" s="61" t="str">
        <f>Евро!$Q$28</f>
        <v>25.06.2023</v>
      </c>
      <c r="BB178" s="58" t="str">
        <f>юань!$R$28</f>
        <v>-</v>
      </c>
      <c r="BD178" s="61" t="str">
        <f>Евро!$Q$28</f>
        <v>25.06.2023</v>
      </c>
      <c r="BE178" s="58" t="str">
        <f>тенге!$R$28</f>
        <v>-</v>
      </c>
      <c r="BG178" s="61" t="str">
        <f>Евро!$Q$28</f>
        <v>25.06.2023</v>
      </c>
      <c r="BH178" s="58" t="str">
        <f>'динар (крос-курс $)'!$R$28</f>
        <v/>
      </c>
      <c r="BJ178" s="61" t="str">
        <f>Евро!$Q$28</f>
        <v>25.06.2023</v>
      </c>
      <c r="BK178" s="58" t="str">
        <f>'динар (крос-курс €)'!$R$28</f>
        <v/>
      </c>
    </row>
    <row r="179" spans="1:63" x14ac:dyDescent="0.25">
      <c r="A179" s="61" t="str">
        <f>Доллар!$Q$29</f>
        <v>26.06.2023</v>
      </c>
      <c r="B179" s="58" t="str">
        <f>Доллар!$R$29</f>
        <v>-</v>
      </c>
      <c r="D179" s="61" t="str">
        <f>Евро!$Q$29</f>
        <v>26.06.2023</v>
      </c>
      <c r="E179" s="58" t="str">
        <f>Евро!$R$29</f>
        <v>-</v>
      </c>
      <c r="G179" s="61" t="str">
        <f>'Золото (ЦБ)'!$Q$29</f>
        <v>26.06.2023</v>
      </c>
      <c r="H179" s="58" t="str">
        <f>'Золото (ЦБ)'!$R$29</f>
        <v/>
      </c>
      <c r="J179" s="61" t="str">
        <f>'Серебро (ЦБ)'!$Q$29</f>
        <v>26.06.2023</v>
      </c>
      <c r="K179" s="58" t="str">
        <f>'Серебро (ЦБ)'!$R$29</f>
        <v/>
      </c>
      <c r="M179" s="61" t="str">
        <f>'Платина (ЦБ)'!$Q$29</f>
        <v>26.06.2023</v>
      </c>
      <c r="N179" s="58" t="str">
        <f>'Платина (ЦБ)'!$R$29</f>
        <v/>
      </c>
      <c r="P179" s="61" t="str">
        <f>'Палладий (ЦБ)'!$Q$29</f>
        <v>26.06.2023</v>
      </c>
      <c r="Q179" s="58" t="str">
        <f>'Палладий (ЦБ)'!$R$29</f>
        <v/>
      </c>
      <c r="S179" s="61" t="str">
        <f>'Золото (KITCO-LME)'!$Q$29</f>
        <v>26.06.2023</v>
      </c>
      <c r="T179" s="58" t="str">
        <f>'Золото (KITCO-LME)'!$R$29</f>
        <v/>
      </c>
      <c r="V179" s="61" t="str">
        <f>'Серебро (KITCO-LME)'!$Q$29</f>
        <v>26.06.2023</v>
      </c>
      <c r="W179" s="58" t="str">
        <f>'Серебро (KITCO-LME)'!$R$29</f>
        <v/>
      </c>
      <c r="Y179" s="61" t="str">
        <f>'Алюминий (LME)'!$Q$29</f>
        <v>26.06.2023</v>
      </c>
      <c r="Z179" s="58" t="str">
        <f>'Алюминий (LME)'!$R$29</f>
        <v/>
      </c>
      <c r="AB179" s="61" t="str">
        <f>'Никель (LME)'!$Q$29</f>
        <v>26.06.2023</v>
      </c>
      <c r="AC179" s="58" t="str">
        <f>'Никель (LME)'!$R$29</f>
        <v/>
      </c>
      <c r="AE179" s="61" t="str">
        <f>'Свинец (LME)'!$Q$29</f>
        <v>26.06.2023</v>
      </c>
      <c r="AF179" s="58" t="str">
        <f>'Свинец (LME)'!$R$29</f>
        <v/>
      </c>
      <c r="AH179" s="61" t="str">
        <f>'Медь (LME)'!$Q$29</f>
        <v>26.06.2023</v>
      </c>
      <c r="AI179" s="58" t="str">
        <f>'Медь (LME)'!$R$29</f>
        <v/>
      </c>
      <c r="AK179" s="61" t="str">
        <f>'Цинк (LME)'!$Q$29</f>
        <v>26.06.2023</v>
      </c>
      <c r="AL179" s="58" t="str">
        <f>'Цинк (LME)'!$R$29</f>
        <v/>
      </c>
      <c r="AO179" s="61" t="str">
        <f>Евро!$Q$29</f>
        <v>26.06.2023</v>
      </c>
      <c r="AP179" s="58" t="str">
        <f>фунт!$R$29</f>
        <v>-</v>
      </c>
      <c r="AR179" s="61" t="str">
        <f>Евро!$Q$29</f>
        <v>26.06.2023</v>
      </c>
      <c r="AS179" s="58" t="str">
        <f>'иена, ¥'!$R$29</f>
        <v>-</v>
      </c>
      <c r="AU179" s="61" t="str">
        <f>Евро!$Q$29</f>
        <v>26.06.2023</v>
      </c>
      <c r="AV179" s="58" t="str">
        <f>'австр долл.'!$R$29</f>
        <v>-</v>
      </c>
      <c r="AX179" s="61" t="str">
        <f>Евро!$Q$29</f>
        <v>26.06.2023</v>
      </c>
      <c r="AY179" s="58" t="str">
        <f>шв.фр.!$R$29</f>
        <v>-</v>
      </c>
      <c r="BA179" s="61" t="str">
        <f>Евро!$Q$29</f>
        <v>26.06.2023</v>
      </c>
      <c r="BB179" s="58" t="str">
        <f>юань!$R$29</f>
        <v>-</v>
      </c>
      <c r="BD179" s="61" t="str">
        <f>Евро!$Q$29</f>
        <v>26.06.2023</v>
      </c>
      <c r="BE179" s="58" t="str">
        <f>тенге!$R$29</f>
        <v>-</v>
      </c>
      <c r="BG179" s="61" t="str">
        <f>Евро!$Q$29</f>
        <v>26.06.2023</v>
      </c>
      <c r="BH179" s="58" t="str">
        <f>'динар (крос-курс $)'!$R$29</f>
        <v/>
      </c>
      <c r="BJ179" s="61" t="str">
        <f>Евро!$Q$29</f>
        <v>26.06.2023</v>
      </c>
      <c r="BK179" s="58" t="str">
        <f>'динар (крос-курс €)'!$R$29</f>
        <v/>
      </c>
    </row>
    <row r="180" spans="1:63" x14ac:dyDescent="0.25">
      <c r="A180" s="61" t="str">
        <f>Доллар!$Q$30</f>
        <v>27.06.2023</v>
      </c>
      <c r="B180" s="58" t="str">
        <f>Доллар!$R$30</f>
        <v>-</v>
      </c>
      <c r="D180" s="61" t="str">
        <f>Евро!$Q$30</f>
        <v>27.06.2023</v>
      </c>
      <c r="E180" s="58" t="str">
        <f>Евро!$R$30</f>
        <v>-</v>
      </c>
      <c r="G180" s="61" t="str">
        <f>'Золото (ЦБ)'!$Q$30</f>
        <v>27.06.2023</v>
      </c>
      <c r="H180" s="58" t="str">
        <f>'Золото (ЦБ)'!$R$30</f>
        <v/>
      </c>
      <c r="J180" s="61" t="str">
        <f>'Серебро (ЦБ)'!$Q$30</f>
        <v>27.06.2023</v>
      </c>
      <c r="K180" s="58" t="str">
        <f>'Серебро (ЦБ)'!$R$30</f>
        <v/>
      </c>
      <c r="M180" s="61" t="str">
        <f>'Платина (ЦБ)'!$Q$30</f>
        <v>27.06.2023</v>
      </c>
      <c r="N180" s="58" t="str">
        <f>'Платина (ЦБ)'!$R$30</f>
        <v/>
      </c>
      <c r="P180" s="61" t="str">
        <f>'Палладий (ЦБ)'!$Q$30</f>
        <v>27.06.2023</v>
      </c>
      <c r="Q180" s="58" t="str">
        <f>'Палладий (ЦБ)'!$R$30</f>
        <v/>
      </c>
      <c r="S180" s="61" t="str">
        <f>'Золото (KITCO-LME)'!$Q$30</f>
        <v>27.06.2023</v>
      </c>
      <c r="T180" s="58" t="str">
        <f>'Золото (KITCO-LME)'!$R$30</f>
        <v/>
      </c>
      <c r="V180" s="61" t="str">
        <f>'Серебро (KITCO-LME)'!$Q$30</f>
        <v>27.06.2023</v>
      </c>
      <c r="W180" s="58" t="str">
        <f>'Серебро (KITCO-LME)'!$R$30</f>
        <v/>
      </c>
      <c r="Y180" s="61" t="str">
        <f>'Алюминий (LME)'!$Q$30</f>
        <v>27.06.2023</v>
      </c>
      <c r="Z180" s="58" t="str">
        <f>'Алюминий (LME)'!$R$30</f>
        <v/>
      </c>
      <c r="AB180" s="61" t="str">
        <f>'Никель (LME)'!$Q$30</f>
        <v>27.06.2023</v>
      </c>
      <c r="AC180" s="58" t="str">
        <f>'Никель (LME)'!$R$30</f>
        <v/>
      </c>
      <c r="AE180" s="61" t="str">
        <f>'Свинец (LME)'!$Q$30</f>
        <v>27.06.2023</v>
      </c>
      <c r="AF180" s="58" t="str">
        <f>'Свинец (LME)'!$R$30</f>
        <v/>
      </c>
      <c r="AH180" s="61" t="str">
        <f>'Медь (LME)'!$Q$30</f>
        <v>27.06.2023</v>
      </c>
      <c r="AI180" s="58" t="str">
        <f>'Медь (LME)'!$R$30</f>
        <v/>
      </c>
      <c r="AK180" s="61" t="str">
        <f>'Цинк (LME)'!$Q$30</f>
        <v>27.06.2023</v>
      </c>
      <c r="AL180" s="58" t="str">
        <f>'Цинк (LME)'!$R$30</f>
        <v/>
      </c>
      <c r="AO180" s="61" t="str">
        <f>Евро!$Q$30</f>
        <v>27.06.2023</v>
      </c>
      <c r="AP180" s="58" t="str">
        <f>фунт!$R$30</f>
        <v>-</v>
      </c>
      <c r="AR180" s="61" t="str">
        <f>Евро!$Q$30</f>
        <v>27.06.2023</v>
      </c>
      <c r="AS180" s="58" t="str">
        <f>'иена, ¥'!$R$30</f>
        <v>-</v>
      </c>
      <c r="AU180" s="61" t="str">
        <f>Евро!$Q$30</f>
        <v>27.06.2023</v>
      </c>
      <c r="AV180" s="58" t="str">
        <f>'австр долл.'!$R$30</f>
        <v>-</v>
      </c>
      <c r="AX180" s="61" t="str">
        <f>Евро!$Q$30</f>
        <v>27.06.2023</v>
      </c>
      <c r="AY180" s="58" t="str">
        <f>шв.фр.!$R$30</f>
        <v>-</v>
      </c>
      <c r="BA180" s="61" t="str">
        <f>Евро!$Q$30</f>
        <v>27.06.2023</v>
      </c>
      <c r="BB180" s="58" t="str">
        <f>юань!$R$30</f>
        <v>-</v>
      </c>
      <c r="BD180" s="61" t="str">
        <f>Евро!$Q$30</f>
        <v>27.06.2023</v>
      </c>
      <c r="BE180" s="58" t="str">
        <f>тенге!$R$30</f>
        <v>-</v>
      </c>
      <c r="BG180" s="61" t="str">
        <f>Евро!$Q$30</f>
        <v>27.06.2023</v>
      </c>
      <c r="BH180" s="58" t="str">
        <f>'динар (крос-курс $)'!$R$30</f>
        <v/>
      </c>
      <c r="BJ180" s="61" t="str">
        <f>Евро!$Q$30</f>
        <v>27.06.2023</v>
      </c>
      <c r="BK180" s="58" t="str">
        <f>'динар (крос-курс €)'!$R$30</f>
        <v/>
      </c>
    </row>
    <row r="181" spans="1:63" x14ac:dyDescent="0.25">
      <c r="A181" s="61" t="str">
        <f>Доллар!$Q$31</f>
        <v>28.06.2023</v>
      </c>
      <c r="B181" s="58" t="str">
        <f>Доллар!$R$31</f>
        <v>-</v>
      </c>
      <c r="D181" s="61" t="str">
        <f>Евро!$Q$31</f>
        <v>28.06.2023</v>
      </c>
      <c r="E181" s="58" t="str">
        <f>Евро!$R$31</f>
        <v>-</v>
      </c>
      <c r="G181" s="61" t="str">
        <f>'Золото (ЦБ)'!$Q$31</f>
        <v>28.06.2023</v>
      </c>
      <c r="H181" s="58" t="str">
        <f>'Золото (ЦБ)'!$R$31</f>
        <v/>
      </c>
      <c r="J181" s="61" t="str">
        <f>'Серебро (ЦБ)'!$Q$31</f>
        <v>28.06.2023</v>
      </c>
      <c r="K181" s="58" t="str">
        <f>'Серебро (ЦБ)'!$R$31</f>
        <v/>
      </c>
      <c r="M181" s="61" t="str">
        <f>'Платина (ЦБ)'!$Q$31</f>
        <v>28.06.2023</v>
      </c>
      <c r="N181" s="58" t="str">
        <f>'Платина (ЦБ)'!$R$31</f>
        <v/>
      </c>
      <c r="P181" s="61" t="str">
        <f>'Палладий (ЦБ)'!$Q$31</f>
        <v>28.06.2023</v>
      </c>
      <c r="Q181" s="58" t="str">
        <f>'Палладий (ЦБ)'!$R$31</f>
        <v/>
      </c>
      <c r="S181" s="61" t="str">
        <f>'Золото (KITCO-LME)'!$Q$31</f>
        <v>28.06.2023</v>
      </c>
      <c r="T181" s="58" t="str">
        <f>'Золото (KITCO-LME)'!$R$31</f>
        <v/>
      </c>
      <c r="V181" s="61" t="str">
        <f>'Серебро (KITCO-LME)'!$Q$31</f>
        <v>28.06.2023</v>
      </c>
      <c r="W181" s="58" t="str">
        <f>'Серебро (KITCO-LME)'!$R$31</f>
        <v/>
      </c>
      <c r="Y181" s="61" t="str">
        <f>'Алюминий (LME)'!$Q$31</f>
        <v>28.06.2023</v>
      </c>
      <c r="Z181" s="58" t="str">
        <f>'Алюминий (LME)'!$R$31</f>
        <v/>
      </c>
      <c r="AB181" s="61" t="str">
        <f>'Никель (LME)'!$Q$31</f>
        <v>28.06.2023</v>
      </c>
      <c r="AC181" s="58" t="str">
        <f>'Никель (LME)'!$R$31</f>
        <v/>
      </c>
      <c r="AE181" s="61" t="str">
        <f>'Свинец (LME)'!$Q$31</f>
        <v>28.06.2023</v>
      </c>
      <c r="AF181" s="58" t="str">
        <f>'Свинец (LME)'!$R$31</f>
        <v/>
      </c>
      <c r="AH181" s="61" t="str">
        <f>'Медь (LME)'!$Q$31</f>
        <v>28.06.2023</v>
      </c>
      <c r="AI181" s="58" t="str">
        <f>'Медь (LME)'!$R$31</f>
        <v/>
      </c>
      <c r="AK181" s="61" t="str">
        <f>'Цинк (LME)'!$Q$31</f>
        <v>28.06.2023</v>
      </c>
      <c r="AL181" s="58" t="str">
        <f>'Цинк (LME)'!$R$31</f>
        <v/>
      </c>
      <c r="AO181" s="61" t="str">
        <f>Евро!$Q$31</f>
        <v>28.06.2023</v>
      </c>
      <c r="AP181" s="58" t="str">
        <f>фунт!$R$31</f>
        <v>-</v>
      </c>
      <c r="AR181" s="61" t="str">
        <f>Евро!$Q$31</f>
        <v>28.06.2023</v>
      </c>
      <c r="AS181" s="58" t="str">
        <f>'иена, ¥'!$R$31</f>
        <v>-</v>
      </c>
      <c r="AU181" s="61" t="str">
        <f>Евро!$Q$31</f>
        <v>28.06.2023</v>
      </c>
      <c r="AV181" s="58" t="str">
        <f>'австр долл.'!$R$31</f>
        <v>-</v>
      </c>
      <c r="AX181" s="61" t="str">
        <f>Евро!$Q$31</f>
        <v>28.06.2023</v>
      </c>
      <c r="AY181" s="58" t="str">
        <f>шв.фр.!$R$31</f>
        <v>-</v>
      </c>
      <c r="BA181" s="61" t="str">
        <f>Евро!$Q$31</f>
        <v>28.06.2023</v>
      </c>
      <c r="BB181" s="58" t="str">
        <f>юань!$R$31</f>
        <v>-</v>
      </c>
      <c r="BD181" s="61" t="str">
        <f>Евро!$Q$31</f>
        <v>28.06.2023</v>
      </c>
      <c r="BE181" s="58" t="str">
        <f>тенге!$R$31</f>
        <v>-</v>
      </c>
      <c r="BG181" s="61" t="str">
        <f>Евро!$Q$31</f>
        <v>28.06.2023</v>
      </c>
      <c r="BH181" s="58" t="str">
        <f>'динар (крос-курс $)'!$R$31</f>
        <v/>
      </c>
      <c r="BJ181" s="61" t="str">
        <f>Евро!$Q$31</f>
        <v>28.06.2023</v>
      </c>
      <c r="BK181" s="58" t="str">
        <f>'динар (крос-курс €)'!$R$31</f>
        <v/>
      </c>
    </row>
    <row r="182" spans="1:63" x14ac:dyDescent="0.25">
      <c r="A182" s="61" t="str">
        <f>Доллар!$Q$32</f>
        <v>29.06.2023</v>
      </c>
      <c r="B182" s="58" t="str">
        <f>Доллар!$R$32</f>
        <v>-</v>
      </c>
      <c r="D182" s="61" t="str">
        <f>Евро!$Q$32</f>
        <v>29.06.2023</v>
      </c>
      <c r="E182" s="58" t="str">
        <f>Евро!$R$32</f>
        <v>-</v>
      </c>
      <c r="G182" s="61" t="str">
        <f>'Золото (ЦБ)'!$Q$32</f>
        <v>29.06.2023</v>
      </c>
      <c r="H182" s="58" t="str">
        <f>'Золото (ЦБ)'!$R$32</f>
        <v/>
      </c>
      <c r="J182" s="61" t="str">
        <f>'Серебро (ЦБ)'!$Q$32</f>
        <v>29.06.2023</v>
      </c>
      <c r="K182" s="58" t="str">
        <f>'Серебро (ЦБ)'!$R$32</f>
        <v/>
      </c>
      <c r="M182" s="61" t="str">
        <f>'Платина (ЦБ)'!$Q$32</f>
        <v>29.06.2023</v>
      </c>
      <c r="N182" s="58" t="str">
        <f>'Платина (ЦБ)'!$R$32</f>
        <v/>
      </c>
      <c r="P182" s="61" t="str">
        <f>'Палладий (ЦБ)'!$Q$32</f>
        <v>29.06.2023</v>
      </c>
      <c r="Q182" s="58" t="str">
        <f>'Палладий (ЦБ)'!$R$32</f>
        <v/>
      </c>
      <c r="S182" s="61" t="str">
        <f>'Золото (KITCO-LME)'!$Q$32</f>
        <v>29.06.2023</v>
      </c>
      <c r="T182" s="58" t="str">
        <f>'Золото (KITCO-LME)'!$R$32</f>
        <v/>
      </c>
      <c r="V182" s="61" t="str">
        <f>'Серебро (KITCO-LME)'!$Q$32</f>
        <v>29.06.2023</v>
      </c>
      <c r="W182" s="58" t="str">
        <f>'Серебро (KITCO-LME)'!$R$32</f>
        <v/>
      </c>
      <c r="Y182" s="61" t="str">
        <f>'Алюминий (LME)'!$Q$32</f>
        <v>29.06.2023</v>
      </c>
      <c r="Z182" s="58" t="str">
        <f>'Алюминий (LME)'!$R$32</f>
        <v/>
      </c>
      <c r="AB182" s="61" t="str">
        <f>'Никель (LME)'!$Q$32</f>
        <v>29.06.2023</v>
      </c>
      <c r="AC182" s="58" t="str">
        <f>'Никель (LME)'!$R$32</f>
        <v/>
      </c>
      <c r="AE182" s="61" t="str">
        <f>'Свинец (LME)'!$Q$32</f>
        <v>29.06.2023</v>
      </c>
      <c r="AF182" s="58" t="str">
        <f>'Свинец (LME)'!$R$32</f>
        <v/>
      </c>
      <c r="AH182" s="61" t="str">
        <f>'Медь (LME)'!$Q$32</f>
        <v>29.06.2023</v>
      </c>
      <c r="AI182" s="58" t="str">
        <f>'Медь (LME)'!$R$32</f>
        <v/>
      </c>
      <c r="AK182" s="61" t="str">
        <f>'Цинк (LME)'!$Q$32</f>
        <v>29.06.2023</v>
      </c>
      <c r="AL182" s="58" t="str">
        <f>'Цинк (LME)'!$R$32</f>
        <v/>
      </c>
      <c r="AO182" s="61" t="str">
        <f>Евро!$Q$32</f>
        <v>29.06.2023</v>
      </c>
      <c r="AP182" s="58" t="str">
        <f>фунт!$R$32</f>
        <v>-</v>
      </c>
      <c r="AR182" s="61" t="str">
        <f>Евро!$Q$32</f>
        <v>29.06.2023</v>
      </c>
      <c r="AS182" s="58" t="str">
        <f>'иена, ¥'!$R$32</f>
        <v>-</v>
      </c>
      <c r="AU182" s="61" t="str">
        <f>Евро!$Q$32</f>
        <v>29.06.2023</v>
      </c>
      <c r="AV182" s="58" t="str">
        <f>'австр долл.'!$R$32</f>
        <v>-</v>
      </c>
      <c r="AX182" s="61" t="str">
        <f>Евро!$Q$32</f>
        <v>29.06.2023</v>
      </c>
      <c r="AY182" s="58" t="str">
        <f>шв.фр.!$R$32</f>
        <v>-</v>
      </c>
      <c r="BA182" s="61" t="str">
        <f>Евро!$Q$32</f>
        <v>29.06.2023</v>
      </c>
      <c r="BB182" s="58" t="str">
        <f>юань!$R$32</f>
        <v>-</v>
      </c>
      <c r="BD182" s="61" t="str">
        <f>Евро!$Q$32</f>
        <v>29.06.2023</v>
      </c>
      <c r="BE182" s="58" t="str">
        <f>тенге!$R$32</f>
        <v>-</v>
      </c>
      <c r="BG182" s="61" t="str">
        <f>Евро!$Q$32</f>
        <v>29.06.2023</v>
      </c>
      <c r="BH182" s="58" t="str">
        <f>'динар (крос-курс $)'!$R$32</f>
        <v/>
      </c>
      <c r="BJ182" s="61" t="str">
        <f>Евро!$Q$32</f>
        <v>29.06.2023</v>
      </c>
      <c r="BK182" s="58" t="str">
        <f>'динар (крос-курс €)'!$R$32</f>
        <v/>
      </c>
    </row>
    <row r="183" spans="1:63" x14ac:dyDescent="0.25">
      <c r="A183" s="59" t="str">
        <f>Доллар!$Q$33</f>
        <v>30.06.2023</v>
      </c>
      <c r="B183" s="58" t="str">
        <f>Доллар!$R$33</f>
        <v>-</v>
      </c>
      <c r="C183" t="e">
        <f>LINEST(B154:B183)</f>
        <v>#VALUE!</v>
      </c>
      <c r="D183" s="59" t="str">
        <f>Евро!$Q$33</f>
        <v>30.06.2023</v>
      </c>
      <c r="E183" s="58" t="str">
        <f>Евро!$R$33</f>
        <v>-</v>
      </c>
      <c r="G183" s="59" t="str">
        <f>'Золото (ЦБ)'!$Q$33</f>
        <v>30.06.2023</v>
      </c>
      <c r="H183" s="58" t="str">
        <f>'Золото (ЦБ)'!$R$33</f>
        <v/>
      </c>
      <c r="J183" s="59" t="str">
        <f>'Серебро (ЦБ)'!$Q$33</f>
        <v>30.06.2023</v>
      </c>
      <c r="K183" s="58" t="str">
        <f>'Серебро (ЦБ)'!$R$33</f>
        <v/>
      </c>
      <c r="M183" s="59" t="str">
        <f>'Платина (ЦБ)'!$Q$33</f>
        <v>30.06.2023</v>
      </c>
      <c r="N183" s="58" t="str">
        <f>'Платина (ЦБ)'!$R$33</f>
        <v/>
      </c>
      <c r="P183" s="59" t="str">
        <f>'Палладий (ЦБ)'!$Q$33</f>
        <v>30.06.2023</v>
      </c>
      <c r="Q183" s="58" t="str">
        <f>'Палладий (ЦБ)'!$R$33</f>
        <v/>
      </c>
      <c r="S183" s="59" t="str">
        <f>'Золото (KITCO-LME)'!$Q$33</f>
        <v>30.06.2023</v>
      </c>
      <c r="T183" s="58" t="str">
        <f>'Золото (KITCO-LME)'!$R$33</f>
        <v/>
      </c>
      <c r="V183" s="59" t="str">
        <f>'Серебро (KITCO-LME)'!$Q$33</f>
        <v>30.06.2023</v>
      </c>
      <c r="W183" s="58" t="str">
        <f>'Серебро (KITCO-LME)'!$R$33</f>
        <v/>
      </c>
      <c r="Y183" s="59" t="str">
        <f>'Алюминий (LME)'!$Q$33</f>
        <v>30.06.2023</v>
      </c>
      <c r="Z183" s="58" t="str">
        <f>'Алюминий (LME)'!$R$33</f>
        <v/>
      </c>
      <c r="AB183" s="59" t="str">
        <f>'Никель (LME)'!$Q$33</f>
        <v>30.06.2023</v>
      </c>
      <c r="AC183" s="58" t="str">
        <f>'Никель (LME)'!$R$33</f>
        <v/>
      </c>
      <c r="AE183" s="59" t="str">
        <f>'Свинец (LME)'!$Q$33</f>
        <v>30.06.2023</v>
      </c>
      <c r="AF183" s="58" t="str">
        <f>'Свинец (LME)'!$R$33</f>
        <v/>
      </c>
      <c r="AH183" s="59" t="str">
        <f>'Медь (LME)'!$Q$33</f>
        <v>30.06.2023</v>
      </c>
      <c r="AI183" s="58" t="str">
        <f>'Медь (LME)'!$R$33</f>
        <v/>
      </c>
      <c r="AK183" s="59" t="str">
        <f>'Цинк (LME)'!$Q$33</f>
        <v>30.06.2023</v>
      </c>
      <c r="AL183" s="58" t="str">
        <f>'Цинк (LME)'!$R$33</f>
        <v/>
      </c>
      <c r="AN183" t="e">
        <f>LINEST(E154:E183)</f>
        <v>#VALUE!</v>
      </c>
      <c r="AO183" s="59" t="str">
        <f>Евро!$Q$33</f>
        <v>30.06.2023</v>
      </c>
      <c r="AP183" s="58" t="str">
        <f>фунт!$R$33</f>
        <v>-</v>
      </c>
      <c r="AR183" s="59" t="str">
        <f>Евро!$Q$33</f>
        <v>30.06.2023</v>
      </c>
      <c r="AS183" s="58" t="str">
        <f>'иена, ¥'!$R$33</f>
        <v>-</v>
      </c>
      <c r="AU183" s="59" t="str">
        <f>Евро!$Q$33</f>
        <v>30.06.2023</v>
      </c>
      <c r="AV183" s="58" t="str">
        <f>'австр долл.'!$R$33</f>
        <v>-</v>
      </c>
      <c r="AX183" s="59" t="str">
        <f>Евро!$Q$33</f>
        <v>30.06.2023</v>
      </c>
      <c r="AY183" s="58" t="str">
        <f>шв.фр.!$R$33</f>
        <v>-</v>
      </c>
      <c r="BA183" s="59" t="str">
        <f>Евро!$Q$33</f>
        <v>30.06.2023</v>
      </c>
      <c r="BB183" s="58" t="str">
        <f>юань!$R$33</f>
        <v>-</v>
      </c>
      <c r="BD183" s="59" t="str">
        <f>Евро!$Q$33</f>
        <v>30.06.2023</v>
      </c>
      <c r="BE183" s="58" t="str">
        <f>тенге!$R$33</f>
        <v>-</v>
      </c>
      <c r="BG183" s="59" t="str">
        <f>Евро!$Q$33</f>
        <v>30.06.2023</v>
      </c>
      <c r="BH183" s="58" t="str">
        <f>'динар (крос-курс $)'!$R$33</f>
        <v/>
      </c>
      <c r="BJ183" s="59" t="str">
        <f>Евро!$Q$33</f>
        <v>30.06.2023</v>
      </c>
      <c r="BK183" s="58" t="str">
        <f>'динар (крос-курс €)'!$R$33</f>
        <v/>
      </c>
    </row>
    <row r="184" spans="1:63" x14ac:dyDescent="0.25">
      <c r="A184" s="52" t="str">
        <f>Доллар!$T$4</f>
        <v>01.07.2023</v>
      </c>
      <c r="B184" s="58" t="str">
        <f>Доллар!$U$4</f>
        <v>-</v>
      </c>
      <c r="D184" s="52" t="str">
        <f>Евро!$T$4</f>
        <v>01.07.2023</v>
      </c>
      <c r="E184" s="58" t="str">
        <f>Евро!$U$4</f>
        <v>-</v>
      </c>
      <c r="G184" s="52" t="str">
        <f>'Золото (ЦБ)'!$T$4</f>
        <v>01.07.2023</v>
      </c>
      <c r="H184" s="58" t="str">
        <f>'Золото (ЦБ)'!$U$4</f>
        <v/>
      </c>
      <c r="J184" s="52" t="str">
        <f>'Серебро (ЦБ)'!$T$4</f>
        <v>01.07.2023</v>
      </c>
      <c r="K184" s="58" t="str">
        <f>'Серебро (ЦБ)'!$U$4</f>
        <v/>
      </c>
      <c r="M184" s="52" t="str">
        <f>'Платина (ЦБ)'!$T$4</f>
        <v>01.07.2023</v>
      </c>
      <c r="N184" s="58" t="str">
        <f>'Платина (ЦБ)'!$U$4</f>
        <v/>
      </c>
      <c r="P184" s="52" t="str">
        <f>'Палладий (ЦБ)'!$T$4</f>
        <v>01.07.2023</v>
      </c>
      <c r="Q184" s="58" t="str">
        <f>'Палладий (ЦБ)'!$U$4</f>
        <v/>
      </c>
      <c r="S184" s="52" t="str">
        <f>'Золото (KITCO-LME)'!$T$4</f>
        <v>01.07.2023</v>
      </c>
      <c r="T184" s="58" t="str">
        <f>'Золото (KITCO-LME)'!$U$4</f>
        <v/>
      </c>
      <c r="V184" s="52" t="str">
        <f>'Серебро (KITCO-LME)'!$T$4</f>
        <v>01.07.2023</v>
      </c>
      <c r="W184" s="58" t="str">
        <f>'Серебро (KITCO-LME)'!$U$4</f>
        <v/>
      </c>
      <c r="Y184" s="52" t="str">
        <f>'Алюминий (LME)'!$T$4</f>
        <v>01.07.2023</v>
      </c>
      <c r="Z184" s="58" t="str">
        <f>'Алюминий (LME)'!$U$4</f>
        <v/>
      </c>
      <c r="AB184" s="52" t="str">
        <f>'Никель (LME)'!$T$4</f>
        <v>01.07.2023</v>
      </c>
      <c r="AC184" s="58" t="str">
        <f>'Никель (LME)'!$U$4</f>
        <v/>
      </c>
      <c r="AE184" s="52" t="str">
        <f>'Свинец (LME)'!$T$4</f>
        <v>01.07.2023</v>
      </c>
      <c r="AF184" s="58" t="str">
        <f>'Свинец (LME)'!$U$4</f>
        <v/>
      </c>
      <c r="AH184" s="52" t="str">
        <f>'Медь (LME)'!$T$4</f>
        <v>01.07.2023</v>
      </c>
      <c r="AI184" s="58" t="str">
        <f>'Медь (LME)'!$U$4</f>
        <v/>
      </c>
      <c r="AK184" s="52" t="str">
        <f>'Цинк (LME)'!$T$4</f>
        <v>01.07.2023</v>
      </c>
      <c r="AL184" s="58" t="str">
        <f>'Цинк (LME)'!$U$4</f>
        <v/>
      </c>
      <c r="AO184" s="52" t="str">
        <f>Евро!$T$4</f>
        <v>01.07.2023</v>
      </c>
      <c r="AP184" s="58" t="str">
        <f>фунт!$U$4</f>
        <v>-</v>
      </c>
      <c r="AR184" s="52" t="str">
        <f>Евро!$T$4</f>
        <v>01.07.2023</v>
      </c>
      <c r="AS184" s="58" t="str">
        <f>'иена, ¥'!$U$4</f>
        <v>-</v>
      </c>
      <c r="AU184" s="52" t="str">
        <f>Евро!$T$4</f>
        <v>01.07.2023</v>
      </c>
      <c r="AV184" s="58" t="str">
        <f>'австр долл.'!$U$4</f>
        <v>-</v>
      </c>
      <c r="AX184" s="52" t="str">
        <f>Евро!$T$4</f>
        <v>01.07.2023</v>
      </c>
      <c r="AY184" s="58" t="str">
        <f>шв.фр.!$U$4</f>
        <v>-</v>
      </c>
      <c r="BA184" s="52" t="str">
        <f>Евро!$T$4</f>
        <v>01.07.2023</v>
      </c>
      <c r="BB184" s="58" t="str">
        <f>юань!$U$4</f>
        <v>-</v>
      </c>
      <c r="BD184" s="52" t="str">
        <f>Евро!$T$4</f>
        <v>01.07.2023</v>
      </c>
      <c r="BE184" s="58" t="str">
        <f>тенге!$U$4</f>
        <v>-</v>
      </c>
      <c r="BG184" s="52" t="str">
        <f>Евро!$T$4</f>
        <v>01.07.2023</v>
      </c>
      <c r="BH184" s="58" t="str">
        <f>'динар (крос-курс $)'!$U$4</f>
        <v/>
      </c>
      <c r="BJ184" s="52" t="str">
        <f>Евро!$T$4</f>
        <v>01.07.2023</v>
      </c>
      <c r="BK184" s="58" t="str">
        <f>'динар (крос-курс €)'!$U$4</f>
        <v/>
      </c>
    </row>
    <row r="185" spans="1:63" x14ac:dyDescent="0.25">
      <c r="A185" s="52" t="str">
        <f>Доллар!$T$5</f>
        <v>02.07.2023</v>
      </c>
      <c r="B185" s="58" t="str">
        <f>Доллар!$U$5</f>
        <v>-</v>
      </c>
      <c r="D185" s="52" t="str">
        <f>Евро!$T$5</f>
        <v>02.07.2023</v>
      </c>
      <c r="E185" s="58" t="str">
        <f>Евро!$U$5</f>
        <v>-</v>
      </c>
      <c r="G185" s="52" t="str">
        <f>'Золото (ЦБ)'!$T$5</f>
        <v>02.07.2023</v>
      </c>
      <c r="H185" s="58" t="str">
        <f>'Золото (ЦБ)'!$U$5</f>
        <v/>
      </c>
      <c r="J185" s="52" t="str">
        <f>'Серебро (ЦБ)'!$T$5</f>
        <v>02.07.2023</v>
      </c>
      <c r="K185" s="58" t="str">
        <f>'Серебро (ЦБ)'!$U$5</f>
        <v/>
      </c>
      <c r="M185" s="52" t="str">
        <f>'Платина (ЦБ)'!$T$5</f>
        <v>02.07.2023</v>
      </c>
      <c r="N185" s="58" t="str">
        <f>'Платина (ЦБ)'!$U$5</f>
        <v/>
      </c>
      <c r="P185" s="52" t="str">
        <f>'Палладий (ЦБ)'!$T$5</f>
        <v>02.07.2023</v>
      </c>
      <c r="Q185" s="58" t="str">
        <f>'Палладий (ЦБ)'!$U$5</f>
        <v/>
      </c>
      <c r="S185" s="52" t="str">
        <f>'Золото (KITCO-LME)'!$T$5</f>
        <v>02.07.2023</v>
      </c>
      <c r="T185" s="58" t="str">
        <f>'Золото (KITCO-LME)'!$U$5</f>
        <v/>
      </c>
      <c r="V185" s="52" t="str">
        <f>'Серебро (KITCO-LME)'!$T$5</f>
        <v>02.07.2023</v>
      </c>
      <c r="W185" s="58" t="str">
        <f>'Серебро (KITCO-LME)'!$U$5</f>
        <v/>
      </c>
      <c r="Y185" s="52" t="str">
        <f>'Алюминий (LME)'!$T$5</f>
        <v>02.07.2023</v>
      </c>
      <c r="Z185" s="58" t="str">
        <f>'Алюминий (LME)'!$U$5</f>
        <v/>
      </c>
      <c r="AB185" s="52" t="str">
        <f>'Никель (LME)'!$T$5</f>
        <v>02.07.2023</v>
      </c>
      <c r="AC185" s="58" t="str">
        <f>'Никель (LME)'!$U$5</f>
        <v/>
      </c>
      <c r="AE185" s="52" t="str">
        <f>'Свинец (LME)'!$T$5</f>
        <v>02.07.2023</v>
      </c>
      <c r="AF185" s="58" t="str">
        <f>'Свинец (LME)'!$U$5</f>
        <v/>
      </c>
      <c r="AH185" s="52" t="str">
        <f>'Медь (LME)'!$T$5</f>
        <v>02.07.2023</v>
      </c>
      <c r="AI185" s="58" t="str">
        <f>'Медь (LME)'!$U$5</f>
        <v/>
      </c>
      <c r="AK185" s="52" t="str">
        <f>'Цинк (LME)'!$T$5</f>
        <v>02.07.2023</v>
      </c>
      <c r="AL185" s="58" t="str">
        <f>'Цинк (LME)'!$U$5</f>
        <v/>
      </c>
      <c r="AO185" s="52" t="str">
        <f>Евро!$T$5</f>
        <v>02.07.2023</v>
      </c>
      <c r="AP185" s="58" t="str">
        <f>фунт!$U$5</f>
        <v>-</v>
      </c>
      <c r="AR185" s="52" t="str">
        <f>Евро!$T$5</f>
        <v>02.07.2023</v>
      </c>
      <c r="AS185" s="58" t="str">
        <f>'иена, ¥'!$U$5</f>
        <v>-</v>
      </c>
      <c r="AU185" s="52" t="str">
        <f>Евро!$T$5</f>
        <v>02.07.2023</v>
      </c>
      <c r="AV185" s="58" t="str">
        <f>'австр долл.'!$U$5</f>
        <v>-</v>
      </c>
      <c r="AX185" s="52" t="str">
        <f>Евро!$T$5</f>
        <v>02.07.2023</v>
      </c>
      <c r="AY185" s="58" t="str">
        <f>шв.фр.!$U$5</f>
        <v>-</v>
      </c>
      <c r="BA185" s="52" t="str">
        <f>Евро!$T$5</f>
        <v>02.07.2023</v>
      </c>
      <c r="BB185" s="58" t="str">
        <f>юань!$U$5</f>
        <v>-</v>
      </c>
      <c r="BD185" s="52" t="str">
        <f>Евро!$T$5</f>
        <v>02.07.2023</v>
      </c>
      <c r="BE185" s="58" t="str">
        <f>тенге!$U$5</f>
        <v>-</v>
      </c>
      <c r="BG185" s="52" t="str">
        <f>Евро!$T$5</f>
        <v>02.07.2023</v>
      </c>
      <c r="BH185" s="58" t="str">
        <f>'динар (крос-курс $)'!$U$5</f>
        <v/>
      </c>
      <c r="BJ185" s="52" t="str">
        <f>Евро!$T$5</f>
        <v>02.07.2023</v>
      </c>
      <c r="BK185" s="58" t="str">
        <f>'динар (крос-курс €)'!$U$5</f>
        <v/>
      </c>
    </row>
    <row r="186" spans="1:63" x14ac:dyDescent="0.25">
      <c r="A186" s="52" t="str">
        <f>Доллар!$T$6</f>
        <v>03.07.2023</v>
      </c>
      <c r="B186" s="58" t="str">
        <f>Доллар!$U$6</f>
        <v>-</v>
      </c>
      <c r="D186" s="52" t="str">
        <f>Евро!$T$6</f>
        <v>03.07.2023</v>
      </c>
      <c r="E186" s="58" t="str">
        <f>Евро!$U$6</f>
        <v>-</v>
      </c>
      <c r="G186" s="52" t="str">
        <f>'Золото (ЦБ)'!$T$6</f>
        <v>03.07.2023</v>
      </c>
      <c r="H186" s="58" t="str">
        <f>'Золото (ЦБ)'!$U$6</f>
        <v/>
      </c>
      <c r="J186" s="52" t="str">
        <f>'Серебро (ЦБ)'!$T$6</f>
        <v>03.07.2023</v>
      </c>
      <c r="K186" s="58" t="str">
        <f>'Серебро (ЦБ)'!$U$6</f>
        <v/>
      </c>
      <c r="M186" s="52" t="str">
        <f>'Платина (ЦБ)'!$T$6</f>
        <v>03.07.2023</v>
      </c>
      <c r="N186" s="58" t="str">
        <f>'Платина (ЦБ)'!$U$6</f>
        <v/>
      </c>
      <c r="P186" s="52" t="str">
        <f>'Палладий (ЦБ)'!$T$6</f>
        <v>03.07.2023</v>
      </c>
      <c r="Q186" s="58" t="str">
        <f>'Палладий (ЦБ)'!$U$6</f>
        <v/>
      </c>
      <c r="S186" s="52" t="str">
        <f>'Золото (KITCO-LME)'!$T$6</f>
        <v>03.07.2023</v>
      </c>
      <c r="T186" s="58" t="str">
        <f>'Золото (KITCO-LME)'!$U$6</f>
        <v/>
      </c>
      <c r="V186" s="52" t="str">
        <f>'Серебро (KITCO-LME)'!$T$6</f>
        <v>03.07.2023</v>
      </c>
      <c r="W186" s="58" t="str">
        <f>'Серебро (KITCO-LME)'!$U$6</f>
        <v/>
      </c>
      <c r="Y186" s="52" t="str">
        <f>'Алюминий (LME)'!$T$6</f>
        <v>03.07.2023</v>
      </c>
      <c r="Z186" s="58" t="str">
        <f>'Алюминий (LME)'!$U$6</f>
        <v/>
      </c>
      <c r="AB186" s="52" t="str">
        <f>'Никель (LME)'!$T$6</f>
        <v>03.07.2023</v>
      </c>
      <c r="AC186" s="58" t="str">
        <f>'Никель (LME)'!$U$6</f>
        <v/>
      </c>
      <c r="AE186" s="52" t="str">
        <f>'Свинец (LME)'!$T$6</f>
        <v>03.07.2023</v>
      </c>
      <c r="AF186" s="58" t="str">
        <f>'Свинец (LME)'!$U$6</f>
        <v/>
      </c>
      <c r="AH186" s="52" t="str">
        <f>'Медь (LME)'!$T$6</f>
        <v>03.07.2023</v>
      </c>
      <c r="AI186" s="58" t="str">
        <f>'Медь (LME)'!$U$6</f>
        <v/>
      </c>
      <c r="AK186" s="52" t="str">
        <f>'Цинк (LME)'!$T$6</f>
        <v>03.07.2023</v>
      </c>
      <c r="AL186" s="58" t="str">
        <f>'Цинк (LME)'!$U$6</f>
        <v/>
      </c>
      <c r="AO186" s="52" t="str">
        <f>Евро!$T$6</f>
        <v>03.07.2023</v>
      </c>
      <c r="AP186" s="58" t="str">
        <f>фунт!$U$6</f>
        <v>-</v>
      </c>
      <c r="AR186" s="52" t="str">
        <f>Евро!$T$6</f>
        <v>03.07.2023</v>
      </c>
      <c r="AS186" s="58" t="str">
        <f>'иена, ¥'!$U$6</f>
        <v>-</v>
      </c>
      <c r="AU186" s="52" t="str">
        <f>Евро!$T$6</f>
        <v>03.07.2023</v>
      </c>
      <c r="AV186" s="58" t="str">
        <f>'австр долл.'!$U$6</f>
        <v>-</v>
      </c>
      <c r="AX186" s="52" t="str">
        <f>Евро!$T$6</f>
        <v>03.07.2023</v>
      </c>
      <c r="AY186" s="58" t="str">
        <f>шв.фр.!$U$6</f>
        <v>-</v>
      </c>
      <c r="BA186" s="52" t="str">
        <f>Евро!$T$6</f>
        <v>03.07.2023</v>
      </c>
      <c r="BB186" s="58" t="str">
        <f>юань!$U$6</f>
        <v>-</v>
      </c>
      <c r="BD186" s="52" t="str">
        <f>Евро!$T$6</f>
        <v>03.07.2023</v>
      </c>
      <c r="BE186" s="58" t="str">
        <f>тенге!$U$6</f>
        <v>-</v>
      </c>
      <c r="BG186" s="52" t="str">
        <f>Евро!$T$6</f>
        <v>03.07.2023</v>
      </c>
      <c r="BH186" s="58" t="str">
        <f>'динар (крос-курс $)'!$U$6</f>
        <v/>
      </c>
      <c r="BJ186" s="52" t="str">
        <f>Евро!$T$6</f>
        <v>03.07.2023</v>
      </c>
      <c r="BK186" s="58" t="str">
        <f>'динар (крос-курс €)'!$U$6</f>
        <v/>
      </c>
    </row>
    <row r="187" spans="1:63" x14ac:dyDescent="0.25">
      <c r="A187" s="52" t="str">
        <f>Доллар!$T$7</f>
        <v>04.07.2023</v>
      </c>
      <c r="B187" s="58" t="str">
        <f>Доллар!$U$7</f>
        <v>-</v>
      </c>
      <c r="D187" s="52" t="str">
        <f>Евро!$T$7</f>
        <v>04.07.2023</v>
      </c>
      <c r="E187" s="58" t="str">
        <f>Евро!$U$7</f>
        <v>-</v>
      </c>
      <c r="G187" s="52" t="str">
        <f>'Золото (ЦБ)'!$T$7</f>
        <v>04.07.2023</v>
      </c>
      <c r="H187" s="58" t="str">
        <f>'Золото (ЦБ)'!$U$7</f>
        <v/>
      </c>
      <c r="J187" s="52" t="str">
        <f>'Серебро (ЦБ)'!$T$7</f>
        <v>04.07.2023</v>
      </c>
      <c r="K187" s="58" t="str">
        <f>'Серебро (ЦБ)'!$U$7</f>
        <v/>
      </c>
      <c r="M187" s="52" t="str">
        <f>'Платина (ЦБ)'!$T$7</f>
        <v>04.07.2023</v>
      </c>
      <c r="N187" s="58" t="str">
        <f>'Платина (ЦБ)'!$U$7</f>
        <v/>
      </c>
      <c r="P187" s="52" t="str">
        <f>'Палладий (ЦБ)'!$T$7</f>
        <v>04.07.2023</v>
      </c>
      <c r="Q187" s="58" t="str">
        <f>'Палладий (ЦБ)'!$U$7</f>
        <v/>
      </c>
      <c r="S187" s="52" t="str">
        <f>'Золото (KITCO-LME)'!$T$7</f>
        <v>04.07.2023</v>
      </c>
      <c r="T187" s="58" t="str">
        <f>'Золото (KITCO-LME)'!$U$7</f>
        <v/>
      </c>
      <c r="V187" s="52" t="str">
        <f>'Серебро (KITCO-LME)'!$T$7</f>
        <v>04.07.2023</v>
      </c>
      <c r="W187" s="58" t="str">
        <f>'Серебро (KITCO-LME)'!$U$7</f>
        <v/>
      </c>
      <c r="Y187" s="52" t="str">
        <f>'Алюминий (LME)'!$T$7</f>
        <v>04.07.2023</v>
      </c>
      <c r="Z187" s="58" t="str">
        <f>'Алюминий (LME)'!$U$7</f>
        <v/>
      </c>
      <c r="AB187" s="52" t="str">
        <f>'Никель (LME)'!$T$7</f>
        <v>04.07.2023</v>
      </c>
      <c r="AC187" s="58" t="str">
        <f>'Никель (LME)'!$U$7</f>
        <v/>
      </c>
      <c r="AE187" s="52" t="str">
        <f>'Свинец (LME)'!$T$7</f>
        <v>04.07.2023</v>
      </c>
      <c r="AF187" s="58" t="str">
        <f>'Свинец (LME)'!$U$7</f>
        <v/>
      </c>
      <c r="AH187" s="52" t="str">
        <f>'Медь (LME)'!$T$7</f>
        <v>04.07.2023</v>
      </c>
      <c r="AI187" s="58" t="str">
        <f>'Медь (LME)'!$U$7</f>
        <v/>
      </c>
      <c r="AK187" s="52" t="str">
        <f>'Цинк (LME)'!$T$7</f>
        <v>04.07.2023</v>
      </c>
      <c r="AL187" s="58" t="str">
        <f>'Цинк (LME)'!$U$7</f>
        <v/>
      </c>
      <c r="AO187" s="52" t="str">
        <f>Евро!$T$7</f>
        <v>04.07.2023</v>
      </c>
      <c r="AP187" s="58" t="str">
        <f>фунт!$U$7</f>
        <v>-</v>
      </c>
      <c r="AR187" s="52" t="str">
        <f>Евро!$T$7</f>
        <v>04.07.2023</v>
      </c>
      <c r="AS187" s="58" t="str">
        <f>'иена, ¥'!$U$7</f>
        <v>-</v>
      </c>
      <c r="AU187" s="52" t="str">
        <f>Евро!$T$7</f>
        <v>04.07.2023</v>
      </c>
      <c r="AV187" s="58" t="str">
        <f>'австр долл.'!$U$7</f>
        <v>-</v>
      </c>
      <c r="AX187" s="52" t="str">
        <f>Евро!$T$7</f>
        <v>04.07.2023</v>
      </c>
      <c r="AY187" s="58" t="str">
        <f>шв.фр.!$U$7</f>
        <v>-</v>
      </c>
      <c r="BA187" s="52" t="str">
        <f>Евро!$T$7</f>
        <v>04.07.2023</v>
      </c>
      <c r="BB187" s="58" t="str">
        <f>юань!$U$7</f>
        <v>-</v>
      </c>
      <c r="BD187" s="52" t="str">
        <f>Евро!$T$7</f>
        <v>04.07.2023</v>
      </c>
      <c r="BE187" s="58" t="str">
        <f>тенге!$U$7</f>
        <v>-</v>
      </c>
      <c r="BG187" s="52" t="str">
        <f>Евро!$T$7</f>
        <v>04.07.2023</v>
      </c>
      <c r="BH187" s="58" t="str">
        <f>'динар (крос-курс $)'!$U$7</f>
        <v/>
      </c>
      <c r="BJ187" s="52" t="str">
        <f>Евро!$T$7</f>
        <v>04.07.2023</v>
      </c>
      <c r="BK187" s="58" t="str">
        <f>'динар (крос-курс €)'!$U$7</f>
        <v/>
      </c>
    </row>
    <row r="188" spans="1:63" x14ac:dyDescent="0.25">
      <c r="A188" s="52" t="str">
        <f>Доллар!$T$8</f>
        <v>05.07.2023</v>
      </c>
      <c r="B188" s="58" t="str">
        <f>Доллар!$U$8</f>
        <v>-</v>
      </c>
      <c r="D188" s="52" t="str">
        <f>Евро!$T$8</f>
        <v>05.07.2023</v>
      </c>
      <c r="E188" s="58" t="str">
        <f>Евро!$U$8</f>
        <v>-</v>
      </c>
      <c r="G188" s="52" t="str">
        <f>'Золото (ЦБ)'!$T$8</f>
        <v>05.07.2023</v>
      </c>
      <c r="H188" s="58" t="str">
        <f>'Золото (ЦБ)'!$U$8</f>
        <v/>
      </c>
      <c r="J188" s="52" t="str">
        <f>'Серебро (ЦБ)'!$T$8</f>
        <v>05.07.2023</v>
      </c>
      <c r="K188" s="58" t="str">
        <f>'Серебро (ЦБ)'!$U$8</f>
        <v/>
      </c>
      <c r="M188" s="52" t="str">
        <f>'Платина (ЦБ)'!$T$8</f>
        <v>05.07.2023</v>
      </c>
      <c r="N188" s="58" t="str">
        <f>'Платина (ЦБ)'!$U$8</f>
        <v/>
      </c>
      <c r="P188" s="52" t="str">
        <f>'Палладий (ЦБ)'!$T$8</f>
        <v>05.07.2023</v>
      </c>
      <c r="Q188" s="58" t="str">
        <f>'Палладий (ЦБ)'!$U$8</f>
        <v/>
      </c>
      <c r="S188" s="52" t="str">
        <f>'Золото (KITCO-LME)'!$T$8</f>
        <v>05.07.2023</v>
      </c>
      <c r="T188" s="58" t="str">
        <f>'Золото (KITCO-LME)'!$U$8</f>
        <v/>
      </c>
      <c r="V188" s="52" t="str">
        <f>'Серебро (KITCO-LME)'!$T$8</f>
        <v>05.07.2023</v>
      </c>
      <c r="W188" s="58" t="str">
        <f>'Серебро (KITCO-LME)'!$U$8</f>
        <v/>
      </c>
      <c r="Y188" s="52" t="str">
        <f>'Алюминий (LME)'!$T$8</f>
        <v>05.07.2023</v>
      </c>
      <c r="Z188" s="58" t="str">
        <f>'Алюминий (LME)'!$U$8</f>
        <v/>
      </c>
      <c r="AB188" s="52" t="str">
        <f>'Никель (LME)'!$T$8</f>
        <v>05.07.2023</v>
      </c>
      <c r="AC188" s="58" t="str">
        <f>'Никель (LME)'!$U$8</f>
        <v/>
      </c>
      <c r="AE188" s="52" t="str">
        <f>'Свинец (LME)'!$T$8</f>
        <v>05.07.2023</v>
      </c>
      <c r="AF188" s="58" t="str">
        <f>'Свинец (LME)'!$U$8</f>
        <v/>
      </c>
      <c r="AH188" s="52" t="str">
        <f>'Медь (LME)'!$T$8</f>
        <v>05.07.2023</v>
      </c>
      <c r="AI188" s="58" t="str">
        <f>'Медь (LME)'!$U$8</f>
        <v/>
      </c>
      <c r="AK188" s="52" t="str">
        <f>'Цинк (LME)'!$T$8</f>
        <v>05.07.2023</v>
      </c>
      <c r="AL188" s="58" t="str">
        <f>'Цинк (LME)'!$U$8</f>
        <v/>
      </c>
      <c r="AO188" s="52" t="str">
        <f>Евро!$T$8</f>
        <v>05.07.2023</v>
      </c>
      <c r="AP188" s="58" t="str">
        <f>фунт!$U$8</f>
        <v>-</v>
      </c>
      <c r="AR188" s="52" t="str">
        <f>Евро!$T$8</f>
        <v>05.07.2023</v>
      </c>
      <c r="AS188" s="58" t="str">
        <f>'иена, ¥'!$U$8</f>
        <v>-</v>
      </c>
      <c r="AU188" s="52" t="str">
        <f>Евро!$T$8</f>
        <v>05.07.2023</v>
      </c>
      <c r="AV188" s="58" t="str">
        <f>'австр долл.'!$U$8</f>
        <v>-</v>
      </c>
      <c r="AX188" s="52" t="str">
        <f>Евро!$T$8</f>
        <v>05.07.2023</v>
      </c>
      <c r="AY188" s="58" t="str">
        <f>шв.фр.!$U$8</f>
        <v>-</v>
      </c>
      <c r="BA188" s="52" t="str">
        <f>Евро!$T$8</f>
        <v>05.07.2023</v>
      </c>
      <c r="BB188" s="58" t="str">
        <f>юань!$U$8</f>
        <v>-</v>
      </c>
      <c r="BD188" s="52" t="str">
        <f>Евро!$T$8</f>
        <v>05.07.2023</v>
      </c>
      <c r="BE188" s="58" t="str">
        <f>тенге!$U$8</f>
        <v>-</v>
      </c>
      <c r="BG188" s="52" t="str">
        <f>Евро!$T$8</f>
        <v>05.07.2023</v>
      </c>
      <c r="BH188" s="58" t="str">
        <f>'динар (крос-курс $)'!$U$8</f>
        <v/>
      </c>
      <c r="BJ188" s="52" t="str">
        <f>Евро!$T$8</f>
        <v>05.07.2023</v>
      </c>
      <c r="BK188" s="58" t="str">
        <f>'динар (крос-курс €)'!$U$8</f>
        <v/>
      </c>
    </row>
    <row r="189" spans="1:63" x14ac:dyDescent="0.25">
      <c r="A189" s="52" t="str">
        <f>Доллар!$T$9</f>
        <v>06.07.2023</v>
      </c>
      <c r="B189" s="58" t="str">
        <f>Доллар!$U$9</f>
        <v>-</v>
      </c>
      <c r="D189" s="52" t="str">
        <f>Евро!$T$9</f>
        <v>06.07.2023</v>
      </c>
      <c r="E189" s="58" t="str">
        <f>Евро!$U$9</f>
        <v>-</v>
      </c>
      <c r="G189" s="52" t="str">
        <f>'Золото (ЦБ)'!$T$9</f>
        <v>06.07.2023</v>
      </c>
      <c r="H189" s="58" t="str">
        <f>'Золото (ЦБ)'!$U$9</f>
        <v/>
      </c>
      <c r="J189" s="52" t="str">
        <f>'Серебро (ЦБ)'!$T$9</f>
        <v>06.07.2023</v>
      </c>
      <c r="K189" s="58" t="str">
        <f>'Серебро (ЦБ)'!$U$9</f>
        <v/>
      </c>
      <c r="M189" s="52" t="str">
        <f>'Платина (ЦБ)'!$T$9</f>
        <v>06.07.2023</v>
      </c>
      <c r="N189" s="58" t="str">
        <f>'Платина (ЦБ)'!$U$9</f>
        <v/>
      </c>
      <c r="P189" s="52" t="str">
        <f>'Палладий (ЦБ)'!$T$9</f>
        <v>06.07.2023</v>
      </c>
      <c r="Q189" s="58" t="str">
        <f>'Палладий (ЦБ)'!$U$9</f>
        <v/>
      </c>
      <c r="S189" s="52" t="str">
        <f>'Золото (KITCO-LME)'!$T$9</f>
        <v>06.07.2023</v>
      </c>
      <c r="T189" s="58" t="str">
        <f>'Золото (KITCO-LME)'!$U$9</f>
        <v/>
      </c>
      <c r="V189" s="52" t="str">
        <f>'Серебро (KITCO-LME)'!$T$9</f>
        <v>06.07.2023</v>
      </c>
      <c r="W189" s="58" t="str">
        <f>'Серебро (KITCO-LME)'!$U$9</f>
        <v/>
      </c>
      <c r="Y189" s="52" t="str">
        <f>'Алюминий (LME)'!$T$9</f>
        <v>06.07.2023</v>
      </c>
      <c r="Z189" s="58" t="str">
        <f>'Алюминий (LME)'!$U$9</f>
        <v/>
      </c>
      <c r="AB189" s="52" t="str">
        <f>'Никель (LME)'!$T$9</f>
        <v>06.07.2023</v>
      </c>
      <c r="AC189" s="58" t="str">
        <f>'Никель (LME)'!$U$9</f>
        <v/>
      </c>
      <c r="AE189" s="52" t="str">
        <f>'Свинец (LME)'!$T$9</f>
        <v>06.07.2023</v>
      </c>
      <c r="AF189" s="58" t="str">
        <f>'Свинец (LME)'!$U$9</f>
        <v/>
      </c>
      <c r="AH189" s="52" t="str">
        <f>'Медь (LME)'!$T$9</f>
        <v>06.07.2023</v>
      </c>
      <c r="AI189" s="58" t="str">
        <f>'Медь (LME)'!$U$9</f>
        <v/>
      </c>
      <c r="AK189" s="52" t="str">
        <f>'Цинк (LME)'!$T$9</f>
        <v>06.07.2023</v>
      </c>
      <c r="AL189" s="58" t="str">
        <f>'Цинк (LME)'!$U$9</f>
        <v/>
      </c>
      <c r="AO189" s="52" t="str">
        <f>Евро!$T$9</f>
        <v>06.07.2023</v>
      </c>
      <c r="AP189" s="58" t="str">
        <f>фунт!$U$9</f>
        <v>-</v>
      </c>
      <c r="AR189" s="52" t="str">
        <f>Евро!$T$9</f>
        <v>06.07.2023</v>
      </c>
      <c r="AS189" s="58" t="str">
        <f>'иена, ¥'!$U$9</f>
        <v>-</v>
      </c>
      <c r="AU189" s="52" t="str">
        <f>Евро!$T$9</f>
        <v>06.07.2023</v>
      </c>
      <c r="AV189" s="58" t="str">
        <f>'австр долл.'!$U$9</f>
        <v>-</v>
      </c>
      <c r="AX189" s="52" t="str">
        <f>Евро!$T$9</f>
        <v>06.07.2023</v>
      </c>
      <c r="AY189" s="58" t="str">
        <f>шв.фр.!$U$9</f>
        <v>-</v>
      </c>
      <c r="BA189" s="52" t="str">
        <f>Евро!$T$9</f>
        <v>06.07.2023</v>
      </c>
      <c r="BB189" s="58" t="str">
        <f>юань!$U$9</f>
        <v>-</v>
      </c>
      <c r="BD189" s="52" t="str">
        <f>Евро!$T$9</f>
        <v>06.07.2023</v>
      </c>
      <c r="BE189" s="58" t="str">
        <f>тенге!$U$9</f>
        <v>-</v>
      </c>
      <c r="BG189" s="52" t="str">
        <f>Евро!$T$9</f>
        <v>06.07.2023</v>
      </c>
      <c r="BH189" s="58" t="str">
        <f>'динар (крос-курс $)'!$U$9</f>
        <v/>
      </c>
      <c r="BJ189" s="52" t="str">
        <f>Евро!$T$9</f>
        <v>06.07.2023</v>
      </c>
      <c r="BK189" s="58" t="str">
        <f>'динар (крос-курс €)'!$U$9</f>
        <v/>
      </c>
    </row>
    <row r="190" spans="1:63" x14ac:dyDescent="0.25">
      <c r="A190" s="52" t="str">
        <f>Доллар!$T$10</f>
        <v>07.07.2023</v>
      </c>
      <c r="B190" s="58" t="str">
        <f>Доллар!$U$10</f>
        <v>-</v>
      </c>
      <c r="D190" s="52" t="str">
        <f>Евро!$T$10</f>
        <v>07.07.2023</v>
      </c>
      <c r="E190" s="58" t="str">
        <f>Евро!$U$10</f>
        <v>-</v>
      </c>
      <c r="G190" s="52" t="str">
        <f>'Золото (ЦБ)'!$T$10</f>
        <v>07.07.2023</v>
      </c>
      <c r="H190" s="58" t="str">
        <f>'Золото (ЦБ)'!$U$10</f>
        <v/>
      </c>
      <c r="J190" s="52" t="str">
        <f>'Серебро (ЦБ)'!$T$10</f>
        <v>07.07.2023</v>
      </c>
      <c r="K190" s="58" t="str">
        <f>'Серебро (ЦБ)'!$U$10</f>
        <v/>
      </c>
      <c r="M190" s="52" t="str">
        <f>'Платина (ЦБ)'!$T$10</f>
        <v>07.07.2023</v>
      </c>
      <c r="N190" s="58" t="str">
        <f>'Платина (ЦБ)'!$U$10</f>
        <v/>
      </c>
      <c r="P190" s="52" t="str">
        <f>'Палладий (ЦБ)'!$T$10</f>
        <v>07.07.2023</v>
      </c>
      <c r="Q190" s="58" t="str">
        <f>'Палладий (ЦБ)'!$U$10</f>
        <v/>
      </c>
      <c r="S190" s="52" t="str">
        <f>'Золото (KITCO-LME)'!$T$10</f>
        <v>07.07.2023</v>
      </c>
      <c r="T190" s="58" t="str">
        <f>'Золото (KITCO-LME)'!$U$10</f>
        <v/>
      </c>
      <c r="V190" s="52" t="str">
        <f>'Серебро (KITCO-LME)'!$T$10</f>
        <v>07.07.2023</v>
      </c>
      <c r="W190" s="58" t="str">
        <f>'Серебро (KITCO-LME)'!$U$10</f>
        <v/>
      </c>
      <c r="Y190" s="52" t="str">
        <f>'Алюминий (LME)'!$T$10</f>
        <v>07.07.2023</v>
      </c>
      <c r="Z190" s="58" t="str">
        <f>'Алюминий (LME)'!$U$10</f>
        <v/>
      </c>
      <c r="AB190" s="52" t="str">
        <f>'Никель (LME)'!$T$10</f>
        <v>07.07.2023</v>
      </c>
      <c r="AC190" s="58" t="str">
        <f>'Никель (LME)'!$U$10</f>
        <v/>
      </c>
      <c r="AE190" s="52" t="str">
        <f>'Свинец (LME)'!$T$10</f>
        <v>07.07.2023</v>
      </c>
      <c r="AF190" s="58" t="str">
        <f>'Свинец (LME)'!$U$10</f>
        <v/>
      </c>
      <c r="AH190" s="52" t="str">
        <f>'Медь (LME)'!$T$10</f>
        <v>07.07.2023</v>
      </c>
      <c r="AI190" s="58" t="str">
        <f>'Медь (LME)'!$U$10</f>
        <v/>
      </c>
      <c r="AK190" s="52" t="str">
        <f>'Цинк (LME)'!$T$10</f>
        <v>07.07.2023</v>
      </c>
      <c r="AL190" s="58" t="str">
        <f>'Цинк (LME)'!$U$10</f>
        <v/>
      </c>
      <c r="AO190" s="52" t="str">
        <f>Евро!$T$10</f>
        <v>07.07.2023</v>
      </c>
      <c r="AP190" s="58" t="str">
        <f>фунт!$U$10</f>
        <v>-</v>
      </c>
      <c r="AR190" s="52" t="str">
        <f>Евро!$T$10</f>
        <v>07.07.2023</v>
      </c>
      <c r="AS190" s="58" t="str">
        <f>'иена, ¥'!$U$10</f>
        <v>-</v>
      </c>
      <c r="AU190" s="52" t="str">
        <f>Евро!$T$10</f>
        <v>07.07.2023</v>
      </c>
      <c r="AV190" s="58" t="str">
        <f>'австр долл.'!$U$10</f>
        <v>-</v>
      </c>
      <c r="AX190" s="52" t="str">
        <f>Евро!$T$10</f>
        <v>07.07.2023</v>
      </c>
      <c r="AY190" s="58" t="str">
        <f>шв.фр.!$U$10</f>
        <v>-</v>
      </c>
      <c r="BA190" s="52" t="str">
        <f>Евро!$T$10</f>
        <v>07.07.2023</v>
      </c>
      <c r="BB190" s="58" t="str">
        <f>юань!$U$10</f>
        <v>-</v>
      </c>
      <c r="BD190" s="52" t="str">
        <f>Евро!$T$10</f>
        <v>07.07.2023</v>
      </c>
      <c r="BE190" s="58" t="str">
        <f>тенге!$U$10</f>
        <v>-</v>
      </c>
      <c r="BG190" s="52" t="str">
        <f>Евро!$T$10</f>
        <v>07.07.2023</v>
      </c>
      <c r="BH190" s="58" t="str">
        <f>'динар (крос-курс $)'!$U$10</f>
        <v/>
      </c>
      <c r="BJ190" s="52" t="str">
        <f>Евро!$T$10</f>
        <v>07.07.2023</v>
      </c>
      <c r="BK190" s="58" t="str">
        <f>'динар (крос-курс €)'!$U$10</f>
        <v/>
      </c>
    </row>
    <row r="191" spans="1:63" x14ac:dyDescent="0.25">
      <c r="A191" s="52" t="str">
        <f>Доллар!$T$11</f>
        <v>08.07.2023</v>
      </c>
      <c r="B191" s="58" t="str">
        <f>Доллар!$U$11</f>
        <v>-</v>
      </c>
      <c r="D191" s="52" t="str">
        <f>Евро!$T$11</f>
        <v>08.07.2023</v>
      </c>
      <c r="E191" s="58" t="str">
        <f>Евро!$U$11</f>
        <v>-</v>
      </c>
      <c r="G191" s="52" t="str">
        <f>'Золото (ЦБ)'!$T$11</f>
        <v>08.07.2023</v>
      </c>
      <c r="H191" s="58" t="str">
        <f>'Золото (ЦБ)'!$U$11</f>
        <v/>
      </c>
      <c r="J191" s="52" t="str">
        <f>'Серебро (ЦБ)'!$T$11</f>
        <v>08.07.2023</v>
      </c>
      <c r="K191" s="58" t="str">
        <f>'Серебро (ЦБ)'!$U$11</f>
        <v/>
      </c>
      <c r="M191" s="52" t="str">
        <f>'Платина (ЦБ)'!$T$11</f>
        <v>08.07.2023</v>
      </c>
      <c r="N191" s="58" t="str">
        <f>'Платина (ЦБ)'!$U$11</f>
        <v/>
      </c>
      <c r="P191" s="52" t="str">
        <f>'Палладий (ЦБ)'!$T$11</f>
        <v>08.07.2023</v>
      </c>
      <c r="Q191" s="58" t="str">
        <f>'Палладий (ЦБ)'!$U$11</f>
        <v/>
      </c>
      <c r="S191" s="52" t="str">
        <f>'Золото (KITCO-LME)'!$T$11</f>
        <v>08.07.2023</v>
      </c>
      <c r="T191" s="58" t="str">
        <f>'Золото (KITCO-LME)'!$U$11</f>
        <v/>
      </c>
      <c r="V191" s="52" t="str">
        <f>'Серебро (KITCO-LME)'!$T$11</f>
        <v>08.07.2023</v>
      </c>
      <c r="W191" s="58" t="str">
        <f>'Серебро (KITCO-LME)'!$U$11</f>
        <v/>
      </c>
      <c r="Y191" s="52" t="str">
        <f>'Алюминий (LME)'!$T$11</f>
        <v>08.07.2023</v>
      </c>
      <c r="Z191" s="58" t="str">
        <f>'Алюминий (LME)'!$U$11</f>
        <v/>
      </c>
      <c r="AB191" s="52" t="str">
        <f>'Никель (LME)'!$T$11</f>
        <v>08.07.2023</v>
      </c>
      <c r="AC191" s="58" t="str">
        <f>'Никель (LME)'!$U$11</f>
        <v/>
      </c>
      <c r="AE191" s="52" t="str">
        <f>'Свинец (LME)'!$T$11</f>
        <v>08.07.2023</v>
      </c>
      <c r="AF191" s="58" t="str">
        <f>'Свинец (LME)'!$U$11</f>
        <v/>
      </c>
      <c r="AH191" s="52" t="str">
        <f>'Медь (LME)'!$T$11</f>
        <v>08.07.2023</v>
      </c>
      <c r="AI191" s="58" t="str">
        <f>'Медь (LME)'!$U$11</f>
        <v/>
      </c>
      <c r="AK191" s="52" t="str">
        <f>'Цинк (LME)'!$T$11</f>
        <v>08.07.2023</v>
      </c>
      <c r="AL191" s="58" t="str">
        <f>'Цинк (LME)'!$U$11</f>
        <v/>
      </c>
      <c r="AO191" s="52" t="str">
        <f>Евро!$T$11</f>
        <v>08.07.2023</v>
      </c>
      <c r="AP191" s="58" t="str">
        <f>фунт!$U$11</f>
        <v>-</v>
      </c>
      <c r="AR191" s="52" t="str">
        <f>Евро!$T$11</f>
        <v>08.07.2023</v>
      </c>
      <c r="AS191" s="58" t="str">
        <f>'иена, ¥'!$U$11</f>
        <v>-</v>
      </c>
      <c r="AU191" s="52" t="str">
        <f>Евро!$T$11</f>
        <v>08.07.2023</v>
      </c>
      <c r="AV191" s="58" t="str">
        <f>'австр долл.'!$U$11</f>
        <v>-</v>
      </c>
      <c r="AX191" s="52" t="str">
        <f>Евро!$T$11</f>
        <v>08.07.2023</v>
      </c>
      <c r="AY191" s="58" t="str">
        <f>шв.фр.!$U$11</f>
        <v>-</v>
      </c>
      <c r="BA191" s="52" t="str">
        <f>Евро!$T$11</f>
        <v>08.07.2023</v>
      </c>
      <c r="BB191" s="58" t="str">
        <f>юань!$U$11</f>
        <v>-</v>
      </c>
      <c r="BD191" s="52" t="str">
        <f>Евро!$T$11</f>
        <v>08.07.2023</v>
      </c>
      <c r="BE191" s="58" t="str">
        <f>тенге!$U$11</f>
        <v>-</v>
      </c>
      <c r="BG191" s="52" t="str">
        <f>Евро!$T$11</f>
        <v>08.07.2023</v>
      </c>
      <c r="BH191" s="58" t="str">
        <f>'динар (крос-курс $)'!$U$11</f>
        <v/>
      </c>
      <c r="BJ191" s="52" t="str">
        <f>Евро!$T$11</f>
        <v>08.07.2023</v>
      </c>
      <c r="BK191" s="58" t="str">
        <f>'динар (крос-курс €)'!$U$11</f>
        <v/>
      </c>
    </row>
    <row r="192" spans="1:63" x14ac:dyDescent="0.25">
      <c r="A192" s="52" t="str">
        <f>Доллар!$T$12</f>
        <v>09.07.2023</v>
      </c>
      <c r="B192" s="58" t="str">
        <f>Доллар!$U$12</f>
        <v>-</v>
      </c>
      <c r="D192" s="52" t="str">
        <f>Евро!$T$12</f>
        <v>09.07.2023</v>
      </c>
      <c r="E192" s="58" t="str">
        <f>Евро!$U$12</f>
        <v>-</v>
      </c>
      <c r="G192" s="52" t="str">
        <f>'Золото (ЦБ)'!$T$12</f>
        <v>09.07.2023</v>
      </c>
      <c r="H192" s="58" t="str">
        <f>'Золото (ЦБ)'!$U$12</f>
        <v/>
      </c>
      <c r="J192" s="52" t="str">
        <f>'Серебро (ЦБ)'!$T$12</f>
        <v>09.07.2023</v>
      </c>
      <c r="K192" s="58" t="str">
        <f>'Серебро (ЦБ)'!$U$12</f>
        <v/>
      </c>
      <c r="M192" s="52" t="str">
        <f>'Платина (ЦБ)'!$T$12</f>
        <v>09.07.2023</v>
      </c>
      <c r="N192" s="58" t="str">
        <f>'Платина (ЦБ)'!$U$12</f>
        <v/>
      </c>
      <c r="P192" s="52" t="str">
        <f>'Палладий (ЦБ)'!$T$12</f>
        <v>09.07.2023</v>
      </c>
      <c r="Q192" s="58" t="str">
        <f>'Палладий (ЦБ)'!$U$12</f>
        <v/>
      </c>
      <c r="S192" s="52" t="str">
        <f>'Золото (KITCO-LME)'!$T$12</f>
        <v>09.07.2023</v>
      </c>
      <c r="T192" s="58" t="str">
        <f>'Золото (KITCO-LME)'!$U$12</f>
        <v/>
      </c>
      <c r="V192" s="52" t="str">
        <f>'Серебро (KITCO-LME)'!$T$12</f>
        <v>09.07.2023</v>
      </c>
      <c r="W192" s="58" t="str">
        <f>'Серебро (KITCO-LME)'!$U$12</f>
        <v/>
      </c>
      <c r="Y192" s="52" t="str">
        <f>'Алюминий (LME)'!$T$12</f>
        <v>09.07.2023</v>
      </c>
      <c r="Z192" s="58" t="str">
        <f>'Алюминий (LME)'!$U$12</f>
        <v/>
      </c>
      <c r="AB192" s="52" t="str">
        <f>'Никель (LME)'!$T$12</f>
        <v>09.07.2023</v>
      </c>
      <c r="AC192" s="58" t="str">
        <f>'Никель (LME)'!$U$12</f>
        <v/>
      </c>
      <c r="AE192" s="52" t="str">
        <f>'Свинец (LME)'!$T$12</f>
        <v>09.07.2023</v>
      </c>
      <c r="AF192" s="58" t="str">
        <f>'Свинец (LME)'!$U$12</f>
        <v/>
      </c>
      <c r="AH192" s="52" t="str">
        <f>'Медь (LME)'!$T$12</f>
        <v>09.07.2023</v>
      </c>
      <c r="AI192" s="58" t="str">
        <f>'Медь (LME)'!$U$12</f>
        <v/>
      </c>
      <c r="AK192" s="52" t="str">
        <f>'Цинк (LME)'!$T$12</f>
        <v>09.07.2023</v>
      </c>
      <c r="AL192" s="58" t="str">
        <f>'Цинк (LME)'!$U$12</f>
        <v/>
      </c>
      <c r="AO192" s="52" t="str">
        <f>Евро!$T$12</f>
        <v>09.07.2023</v>
      </c>
      <c r="AP192" s="58" t="str">
        <f>фунт!$U$12</f>
        <v>-</v>
      </c>
      <c r="AR192" s="52" t="str">
        <f>Евро!$T$12</f>
        <v>09.07.2023</v>
      </c>
      <c r="AS192" s="58" t="str">
        <f>'иена, ¥'!$U$12</f>
        <v>-</v>
      </c>
      <c r="AU192" s="52" t="str">
        <f>Евро!$T$12</f>
        <v>09.07.2023</v>
      </c>
      <c r="AV192" s="58" t="str">
        <f>'австр долл.'!$U$12</f>
        <v>-</v>
      </c>
      <c r="AX192" s="52" t="str">
        <f>Евро!$T$12</f>
        <v>09.07.2023</v>
      </c>
      <c r="AY192" s="58" t="str">
        <f>шв.фр.!$U$12</f>
        <v>-</v>
      </c>
      <c r="BA192" s="52" t="str">
        <f>Евро!$T$12</f>
        <v>09.07.2023</v>
      </c>
      <c r="BB192" s="58" t="str">
        <f>юань!$U$12</f>
        <v>-</v>
      </c>
      <c r="BD192" s="52" t="str">
        <f>Евро!$T$12</f>
        <v>09.07.2023</v>
      </c>
      <c r="BE192" s="58" t="str">
        <f>тенге!$U$12</f>
        <v>-</v>
      </c>
      <c r="BG192" s="52" t="str">
        <f>Евро!$T$12</f>
        <v>09.07.2023</v>
      </c>
      <c r="BH192" s="58" t="str">
        <f>'динар (крос-курс $)'!$U$12</f>
        <v/>
      </c>
      <c r="BJ192" s="52" t="str">
        <f>Евро!$T$12</f>
        <v>09.07.2023</v>
      </c>
      <c r="BK192" s="58" t="str">
        <f>'динар (крос-курс €)'!$U$12</f>
        <v/>
      </c>
    </row>
    <row r="193" spans="1:63" x14ac:dyDescent="0.25">
      <c r="A193" s="52" t="str">
        <f>Доллар!$T$13</f>
        <v>10.07.2023</v>
      </c>
      <c r="B193" s="58" t="str">
        <f>Доллар!$U$13</f>
        <v>-</v>
      </c>
      <c r="D193" s="52" t="str">
        <f>Евро!$T$13</f>
        <v>10.07.2023</v>
      </c>
      <c r="E193" s="58" t="str">
        <f>Евро!$U$13</f>
        <v>-</v>
      </c>
      <c r="G193" s="52" t="str">
        <f>'Золото (ЦБ)'!$T$13</f>
        <v>10.07.2023</v>
      </c>
      <c r="H193" s="58" t="str">
        <f>'Золото (ЦБ)'!$U$13</f>
        <v/>
      </c>
      <c r="J193" s="52" t="str">
        <f>'Серебро (ЦБ)'!$T$13</f>
        <v>10.07.2023</v>
      </c>
      <c r="K193" s="58" t="str">
        <f>'Серебро (ЦБ)'!$U$13</f>
        <v/>
      </c>
      <c r="M193" s="52" t="str">
        <f>'Платина (ЦБ)'!$T$13</f>
        <v>10.07.2023</v>
      </c>
      <c r="N193" s="58" t="str">
        <f>'Платина (ЦБ)'!$U$13</f>
        <v/>
      </c>
      <c r="P193" s="52" t="str">
        <f>'Палладий (ЦБ)'!$T$13</f>
        <v>10.07.2023</v>
      </c>
      <c r="Q193" s="58" t="str">
        <f>'Палладий (ЦБ)'!$U$13</f>
        <v/>
      </c>
      <c r="S193" s="52" t="str">
        <f>'Золото (KITCO-LME)'!$T$13</f>
        <v>10.07.2023</v>
      </c>
      <c r="T193" s="58" t="str">
        <f>'Золото (KITCO-LME)'!$U$13</f>
        <v/>
      </c>
      <c r="V193" s="52" t="str">
        <f>'Серебро (KITCO-LME)'!$T$13</f>
        <v>10.07.2023</v>
      </c>
      <c r="W193" s="58" t="str">
        <f>'Серебро (KITCO-LME)'!$U$13</f>
        <v/>
      </c>
      <c r="Y193" s="52" t="str">
        <f>'Алюминий (LME)'!$T$13</f>
        <v>10.07.2023</v>
      </c>
      <c r="Z193" s="58" t="str">
        <f>'Алюминий (LME)'!$U$13</f>
        <v/>
      </c>
      <c r="AB193" s="52" t="str">
        <f>'Никель (LME)'!$T$13</f>
        <v>10.07.2023</v>
      </c>
      <c r="AC193" s="58" t="str">
        <f>'Никель (LME)'!$U$13</f>
        <v/>
      </c>
      <c r="AE193" s="52" t="str">
        <f>'Свинец (LME)'!$T$13</f>
        <v>10.07.2023</v>
      </c>
      <c r="AF193" s="58" t="str">
        <f>'Свинец (LME)'!$U$13</f>
        <v/>
      </c>
      <c r="AH193" s="52" t="str">
        <f>'Медь (LME)'!$T$13</f>
        <v>10.07.2023</v>
      </c>
      <c r="AI193" s="58" t="str">
        <f>'Медь (LME)'!$U$13</f>
        <v/>
      </c>
      <c r="AK193" s="52" t="str">
        <f>'Цинк (LME)'!$T$13</f>
        <v>10.07.2023</v>
      </c>
      <c r="AL193" s="58" t="str">
        <f>'Цинк (LME)'!$U$13</f>
        <v/>
      </c>
      <c r="AO193" s="52" t="str">
        <f>Евро!$T$13</f>
        <v>10.07.2023</v>
      </c>
      <c r="AP193" s="58" t="str">
        <f>фунт!$U$13</f>
        <v>-</v>
      </c>
      <c r="AR193" s="52" t="str">
        <f>Евро!$T$13</f>
        <v>10.07.2023</v>
      </c>
      <c r="AS193" s="58" t="str">
        <f>'иена, ¥'!$U$13</f>
        <v>-</v>
      </c>
      <c r="AU193" s="52" t="str">
        <f>Евро!$T$13</f>
        <v>10.07.2023</v>
      </c>
      <c r="AV193" s="58" t="str">
        <f>'австр долл.'!$U$13</f>
        <v>-</v>
      </c>
      <c r="AX193" s="52" t="str">
        <f>Евро!$T$13</f>
        <v>10.07.2023</v>
      </c>
      <c r="AY193" s="58" t="str">
        <f>шв.фр.!$U$13</f>
        <v>-</v>
      </c>
      <c r="BA193" s="52" t="str">
        <f>Евро!$T$13</f>
        <v>10.07.2023</v>
      </c>
      <c r="BB193" s="58" t="str">
        <f>юань!$U$13</f>
        <v>-</v>
      </c>
      <c r="BD193" s="52" t="str">
        <f>Евро!$T$13</f>
        <v>10.07.2023</v>
      </c>
      <c r="BE193" s="58" t="str">
        <f>тенге!$U$13</f>
        <v>-</v>
      </c>
      <c r="BG193" s="52" t="str">
        <f>Евро!$T$13</f>
        <v>10.07.2023</v>
      </c>
      <c r="BH193" s="58" t="str">
        <f>'динар (крос-курс $)'!$U$13</f>
        <v/>
      </c>
      <c r="BJ193" s="52" t="str">
        <f>Евро!$T$13</f>
        <v>10.07.2023</v>
      </c>
      <c r="BK193" s="58" t="str">
        <f>'динар (крос-курс €)'!$U$13</f>
        <v/>
      </c>
    </row>
    <row r="194" spans="1:63" x14ac:dyDescent="0.25">
      <c r="A194" s="52" t="str">
        <f>Доллар!$T$14</f>
        <v>11.07.2023</v>
      </c>
      <c r="B194" s="58" t="str">
        <f>Доллар!$U$14</f>
        <v>-</v>
      </c>
      <c r="D194" s="52" t="str">
        <f>Евро!$T$14</f>
        <v>11.07.2023</v>
      </c>
      <c r="E194" s="58" t="str">
        <f>Евро!$U$14</f>
        <v>-</v>
      </c>
      <c r="G194" s="52" t="str">
        <f>'Золото (ЦБ)'!$T$14</f>
        <v>11.07.2023</v>
      </c>
      <c r="H194" s="58" t="str">
        <f>'Золото (ЦБ)'!$U$14</f>
        <v/>
      </c>
      <c r="J194" s="52" t="str">
        <f>'Серебро (ЦБ)'!$T$14</f>
        <v>11.07.2023</v>
      </c>
      <c r="K194" s="58" t="str">
        <f>'Серебро (ЦБ)'!$U$14</f>
        <v/>
      </c>
      <c r="M194" s="52" t="str">
        <f>'Платина (ЦБ)'!$T$14</f>
        <v>11.07.2023</v>
      </c>
      <c r="N194" s="58" t="str">
        <f>'Платина (ЦБ)'!$U$14</f>
        <v/>
      </c>
      <c r="P194" s="52" t="str">
        <f>'Палладий (ЦБ)'!$T$14</f>
        <v>11.07.2023</v>
      </c>
      <c r="Q194" s="58" t="str">
        <f>'Палладий (ЦБ)'!$U$14</f>
        <v/>
      </c>
      <c r="S194" s="52" t="str">
        <f>'Золото (KITCO-LME)'!$T$14</f>
        <v>11.07.2023</v>
      </c>
      <c r="T194" s="58" t="str">
        <f>'Золото (KITCO-LME)'!$U$14</f>
        <v/>
      </c>
      <c r="V194" s="52" t="str">
        <f>'Серебро (KITCO-LME)'!$T$14</f>
        <v>11.07.2023</v>
      </c>
      <c r="W194" s="58" t="str">
        <f>'Серебро (KITCO-LME)'!$U$14</f>
        <v/>
      </c>
      <c r="Y194" s="52" t="str">
        <f>'Алюминий (LME)'!$T$14</f>
        <v>11.07.2023</v>
      </c>
      <c r="Z194" s="58" t="str">
        <f>'Алюминий (LME)'!$U$14</f>
        <v/>
      </c>
      <c r="AB194" s="52" t="str">
        <f>'Никель (LME)'!$T$14</f>
        <v>11.07.2023</v>
      </c>
      <c r="AC194" s="58" t="str">
        <f>'Никель (LME)'!$U$14</f>
        <v/>
      </c>
      <c r="AE194" s="52" t="str">
        <f>'Свинец (LME)'!$T$14</f>
        <v>11.07.2023</v>
      </c>
      <c r="AF194" s="58" t="str">
        <f>'Свинец (LME)'!$U$14</f>
        <v/>
      </c>
      <c r="AH194" s="52" t="str">
        <f>'Медь (LME)'!$T$14</f>
        <v>11.07.2023</v>
      </c>
      <c r="AI194" s="58" t="str">
        <f>'Медь (LME)'!$U$14</f>
        <v/>
      </c>
      <c r="AK194" s="52" t="str">
        <f>'Цинк (LME)'!$T$14</f>
        <v>11.07.2023</v>
      </c>
      <c r="AL194" s="58" t="str">
        <f>'Цинк (LME)'!$U$14</f>
        <v/>
      </c>
      <c r="AO194" s="52" t="str">
        <f>Евро!$T$14</f>
        <v>11.07.2023</v>
      </c>
      <c r="AP194" s="58" t="str">
        <f>фунт!$U$14</f>
        <v>-</v>
      </c>
      <c r="AR194" s="52" t="str">
        <f>Евро!$T$14</f>
        <v>11.07.2023</v>
      </c>
      <c r="AS194" s="58" t="str">
        <f>'иена, ¥'!$U$14</f>
        <v>-</v>
      </c>
      <c r="AU194" s="52" t="str">
        <f>Евро!$T$14</f>
        <v>11.07.2023</v>
      </c>
      <c r="AV194" s="58" t="str">
        <f>'австр долл.'!$U$14</f>
        <v>-</v>
      </c>
      <c r="AX194" s="52" t="str">
        <f>Евро!$T$14</f>
        <v>11.07.2023</v>
      </c>
      <c r="AY194" s="58" t="str">
        <f>шв.фр.!$U$14</f>
        <v>-</v>
      </c>
      <c r="BA194" s="52" t="str">
        <f>Евро!$T$14</f>
        <v>11.07.2023</v>
      </c>
      <c r="BB194" s="58" t="str">
        <f>юань!$U$14</f>
        <v>-</v>
      </c>
      <c r="BD194" s="52" t="str">
        <f>Евро!$T$14</f>
        <v>11.07.2023</v>
      </c>
      <c r="BE194" s="58" t="str">
        <f>тенге!$U$14</f>
        <v>-</v>
      </c>
      <c r="BG194" s="52" t="str">
        <f>Евро!$T$14</f>
        <v>11.07.2023</v>
      </c>
      <c r="BH194" s="58" t="str">
        <f>'динар (крос-курс $)'!$U$14</f>
        <v/>
      </c>
      <c r="BJ194" s="52" t="str">
        <f>Евро!$T$14</f>
        <v>11.07.2023</v>
      </c>
      <c r="BK194" s="58" t="str">
        <f>'динар (крос-курс €)'!$U$14</f>
        <v/>
      </c>
    </row>
    <row r="195" spans="1:63" x14ac:dyDescent="0.25">
      <c r="A195" s="52" t="str">
        <f>Доллар!$T$15</f>
        <v>12.07.2023</v>
      </c>
      <c r="B195" s="58" t="str">
        <f>Доллар!$U$15</f>
        <v>-</v>
      </c>
      <c r="D195" s="52" t="str">
        <f>Евро!$T$15</f>
        <v>12.07.2023</v>
      </c>
      <c r="E195" s="58" t="str">
        <f>Евро!$U$15</f>
        <v>-</v>
      </c>
      <c r="G195" s="52" t="str">
        <f>'Золото (ЦБ)'!$T$15</f>
        <v>12.07.2023</v>
      </c>
      <c r="H195" s="58" t="str">
        <f>'Золото (ЦБ)'!$U$15</f>
        <v/>
      </c>
      <c r="J195" s="52" t="str">
        <f>'Серебро (ЦБ)'!$T$15</f>
        <v>12.07.2023</v>
      </c>
      <c r="K195" s="58" t="str">
        <f>'Серебро (ЦБ)'!$U$15</f>
        <v/>
      </c>
      <c r="M195" s="52" t="str">
        <f>'Платина (ЦБ)'!$T$15</f>
        <v>12.07.2023</v>
      </c>
      <c r="N195" s="58" t="str">
        <f>'Платина (ЦБ)'!$U$15</f>
        <v/>
      </c>
      <c r="P195" s="52" t="str">
        <f>'Палладий (ЦБ)'!$T$15</f>
        <v>12.07.2023</v>
      </c>
      <c r="Q195" s="58" t="str">
        <f>'Палладий (ЦБ)'!$U$15</f>
        <v/>
      </c>
      <c r="S195" s="52" t="str">
        <f>'Золото (KITCO-LME)'!$T$15</f>
        <v>12.07.2023</v>
      </c>
      <c r="T195" s="58" t="str">
        <f>'Золото (KITCO-LME)'!$U$15</f>
        <v/>
      </c>
      <c r="V195" s="52" t="str">
        <f>'Серебро (KITCO-LME)'!$T$15</f>
        <v>12.07.2023</v>
      </c>
      <c r="W195" s="58" t="str">
        <f>'Серебро (KITCO-LME)'!$U$15</f>
        <v/>
      </c>
      <c r="Y195" s="52" t="str">
        <f>'Алюминий (LME)'!$T$15</f>
        <v>12.07.2023</v>
      </c>
      <c r="Z195" s="58" t="str">
        <f>'Алюминий (LME)'!$U$15</f>
        <v/>
      </c>
      <c r="AB195" s="52" t="str">
        <f>'Никель (LME)'!$T$15</f>
        <v>12.07.2023</v>
      </c>
      <c r="AC195" s="58" t="str">
        <f>'Никель (LME)'!$U$15</f>
        <v/>
      </c>
      <c r="AE195" s="52" t="str">
        <f>'Свинец (LME)'!$T$15</f>
        <v>12.07.2023</v>
      </c>
      <c r="AF195" s="58" t="str">
        <f>'Свинец (LME)'!$U$15</f>
        <v/>
      </c>
      <c r="AH195" s="52" t="str">
        <f>'Медь (LME)'!$T$15</f>
        <v>12.07.2023</v>
      </c>
      <c r="AI195" s="58" t="str">
        <f>'Медь (LME)'!$U$15</f>
        <v/>
      </c>
      <c r="AK195" s="52" t="str">
        <f>'Цинк (LME)'!$T$15</f>
        <v>12.07.2023</v>
      </c>
      <c r="AL195" s="58" t="str">
        <f>'Цинк (LME)'!$U$15</f>
        <v/>
      </c>
      <c r="AO195" s="52" t="str">
        <f>Евро!$T$15</f>
        <v>12.07.2023</v>
      </c>
      <c r="AP195" s="58" t="str">
        <f>фунт!$U$15</f>
        <v>-</v>
      </c>
      <c r="AR195" s="52" t="str">
        <f>Евро!$T$15</f>
        <v>12.07.2023</v>
      </c>
      <c r="AS195" s="58" t="str">
        <f>'иена, ¥'!$U$15</f>
        <v>-</v>
      </c>
      <c r="AU195" s="52" t="str">
        <f>Евро!$T$15</f>
        <v>12.07.2023</v>
      </c>
      <c r="AV195" s="58" t="str">
        <f>'австр долл.'!$U$15</f>
        <v>-</v>
      </c>
      <c r="AX195" s="52" t="str">
        <f>Евро!$T$15</f>
        <v>12.07.2023</v>
      </c>
      <c r="AY195" s="58" t="str">
        <f>шв.фр.!$U$15</f>
        <v>-</v>
      </c>
      <c r="BA195" s="52" t="str">
        <f>Евро!$T$15</f>
        <v>12.07.2023</v>
      </c>
      <c r="BB195" s="58" t="str">
        <f>юань!$U$15</f>
        <v>-</v>
      </c>
      <c r="BD195" s="52" t="str">
        <f>Евро!$T$15</f>
        <v>12.07.2023</v>
      </c>
      <c r="BE195" s="58" t="str">
        <f>тенге!$U$15</f>
        <v>-</v>
      </c>
      <c r="BG195" s="52" t="str">
        <f>Евро!$T$15</f>
        <v>12.07.2023</v>
      </c>
      <c r="BH195" s="58" t="str">
        <f>'динар (крос-курс $)'!$U$15</f>
        <v/>
      </c>
      <c r="BJ195" s="52" t="str">
        <f>Евро!$T$15</f>
        <v>12.07.2023</v>
      </c>
      <c r="BK195" s="58" t="str">
        <f>'динар (крос-курс €)'!$U$15</f>
        <v/>
      </c>
    </row>
    <row r="196" spans="1:63" x14ac:dyDescent="0.25">
      <c r="A196" s="52" t="str">
        <f>Доллар!$T$16</f>
        <v>13.07.2023</v>
      </c>
      <c r="B196" s="58" t="str">
        <f>Доллар!$U$16</f>
        <v>-</v>
      </c>
      <c r="D196" s="52" t="str">
        <f>Евро!$T$16</f>
        <v>13.07.2023</v>
      </c>
      <c r="E196" s="58" t="str">
        <f>Евро!$U$16</f>
        <v>-</v>
      </c>
      <c r="G196" s="52" t="str">
        <f>'Золото (ЦБ)'!$T$16</f>
        <v>13.07.2023</v>
      </c>
      <c r="H196" s="58" t="str">
        <f>'Золото (ЦБ)'!$U$16</f>
        <v/>
      </c>
      <c r="J196" s="52" t="str">
        <f>'Серебро (ЦБ)'!$T$16</f>
        <v>13.07.2023</v>
      </c>
      <c r="K196" s="58" t="str">
        <f>'Серебро (ЦБ)'!$U$16</f>
        <v/>
      </c>
      <c r="M196" s="52" t="str">
        <f>'Платина (ЦБ)'!$T$16</f>
        <v>13.07.2023</v>
      </c>
      <c r="N196" s="58" t="str">
        <f>'Платина (ЦБ)'!$U$16</f>
        <v/>
      </c>
      <c r="P196" s="52" t="str">
        <f>'Палладий (ЦБ)'!$T$16</f>
        <v>13.07.2023</v>
      </c>
      <c r="Q196" s="58" t="str">
        <f>'Палладий (ЦБ)'!$U$16</f>
        <v/>
      </c>
      <c r="S196" s="52" t="str">
        <f>'Золото (KITCO-LME)'!$T$16</f>
        <v>13.07.2023</v>
      </c>
      <c r="T196" s="58" t="str">
        <f>'Золото (KITCO-LME)'!$U$16</f>
        <v/>
      </c>
      <c r="V196" s="52" t="str">
        <f>'Серебро (KITCO-LME)'!$T$16</f>
        <v>13.07.2023</v>
      </c>
      <c r="W196" s="58" t="str">
        <f>'Серебро (KITCO-LME)'!$U$16</f>
        <v/>
      </c>
      <c r="Y196" s="52" t="str">
        <f>'Алюминий (LME)'!$T$16</f>
        <v>13.07.2023</v>
      </c>
      <c r="Z196" s="58" t="str">
        <f>'Алюминий (LME)'!$U$16</f>
        <v/>
      </c>
      <c r="AB196" s="52" t="str">
        <f>'Никель (LME)'!$T$16</f>
        <v>13.07.2023</v>
      </c>
      <c r="AC196" s="58" t="str">
        <f>'Никель (LME)'!$U$16</f>
        <v/>
      </c>
      <c r="AE196" s="52" t="str">
        <f>'Свинец (LME)'!$T$16</f>
        <v>13.07.2023</v>
      </c>
      <c r="AF196" s="58" t="str">
        <f>'Свинец (LME)'!$U$16</f>
        <v/>
      </c>
      <c r="AH196" s="52" t="str">
        <f>'Медь (LME)'!$T$16</f>
        <v>13.07.2023</v>
      </c>
      <c r="AI196" s="58" t="str">
        <f>'Медь (LME)'!$U$16</f>
        <v/>
      </c>
      <c r="AK196" s="52" t="str">
        <f>'Цинк (LME)'!$T$16</f>
        <v>13.07.2023</v>
      </c>
      <c r="AL196" s="58" t="str">
        <f>'Цинк (LME)'!$U$16</f>
        <v/>
      </c>
      <c r="AO196" s="52" t="str">
        <f>Евро!$T$16</f>
        <v>13.07.2023</v>
      </c>
      <c r="AP196" s="58" t="str">
        <f>фунт!$U$16</f>
        <v>-</v>
      </c>
      <c r="AR196" s="52" t="str">
        <f>Евро!$T$16</f>
        <v>13.07.2023</v>
      </c>
      <c r="AS196" s="58" t="str">
        <f>'иена, ¥'!$U$16</f>
        <v>-</v>
      </c>
      <c r="AU196" s="52" t="str">
        <f>Евро!$T$16</f>
        <v>13.07.2023</v>
      </c>
      <c r="AV196" s="58" t="str">
        <f>'австр долл.'!$U$16</f>
        <v>-</v>
      </c>
      <c r="AX196" s="52" t="str">
        <f>Евро!$T$16</f>
        <v>13.07.2023</v>
      </c>
      <c r="AY196" s="58" t="str">
        <f>шв.фр.!$U$16</f>
        <v>-</v>
      </c>
      <c r="BA196" s="52" t="str">
        <f>Евро!$T$16</f>
        <v>13.07.2023</v>
      </c>
      <c r="BB196" s="58" t="str">
        <f>юань!$U$16</f>
        <v>-</v>
      </c>
      <c r="BD196" s="52" t="str">
        <f>Евро!$T$16</f>
        <v>13.07.2023</v>
      </c>
      <c r="BE196" s="58" t="str">
        <f>тенге!$U$16</f>
        <v>-</v>
      </c>
      <c r="BG196" s="52" t="str">
        <f>Евро!$T$16</f>
        <v>13.07.2023</v>
      </c>
      <c r="BH196" s="58" t="str">
        <f>'динар (крос-курс $)'!$U$16</f>
        <v/>
      </c>
      <c r="BJ196" s="52" t="str">
        <f>Евро!$T$16</f>
        <v>13.07.2023</v>
      </c>
      <c r="BK196" s="58" t="str">
        <f>'динар (крос-курс €)'!$U$16</f>
        <v/>
      </c>
    </row>
    <row r="197" spans="1:63" x14ac:dyDescent="0.25">
      <c r="A197" s="52" t="str">
        <f>Доллар!$T$17</f>
        <v>14.07.2023</v>
      </c>
      <c r="B197" s="58" t="str">
        <f>Доллар!$U$17</f>
        <v>-</v>
      </c>
      <c r="D197" s="52" t="str">
        <f>Евро!$T$17</f>
        <v>14.07.2023</v>
      </c>
      <c r="E197" s="58" t="str">
        <f>Евро!$U$17</f>
        <v>-</v>
      </c>
      <c r="G197" s="52" t="str">
        <f>'Золото (ЦБ)'!$T$17</f>
        <v>14.07.2023</v>
      </c>
      <c r="H197" s="58" t="str">
        <f>'Золото (ЦБ)'!$U$17</f>
        <v/>
      </c>
      <c r="J197" s="52" t="str">
        <f>'Серебро (ЦБ)'!$T$17</f>
        <v>14.07.2023</v>
      </c>
      <c r="K197" s="58" t="str">
        <f>'Серебро (ЦБ)'!$U$17</f>
        <v/>
      </c>
      <c r="M197" s="52" t="str">
        <f>'Платина (ЦБ)'!$T$17</f>
        <v>14.07.2023</v>
      </c>
      <c r="N197" s="58" t="str">
        <f>'Платина (ЦБ)'!$U$17</f>
        <v/>
      </c>
      <c r="P197" s="52" t="str">
        <f>'Палладий (ЦБ)'!$T$17</f>
        <v>14.07.2023</v>
      </c>
      <c r="Q197" s="58" t="str">
        <f>'Палладий (ЦБ)'!$U$17</f>
        <v/>
      </c>
      <c r="S197" s="52" t="str">
        <f>'Золото (KITCO-LME)'!$T$17</f>
        <v>14.07.2023</v>
      </c>
      <c r="T197" s="58" t="str">
        <f>'Золото (KITCO-LME)'!$U$17</f>
        <v/>
      </c>
      <c r="V197" s="52" t="str">
        <f>'Серебро (KITCO-LME)'!$T$17</f>
        <v>14.07.2023</v>
      </c>
      <c r="W197" s="58" t="str">
        <f>'Серебро (KITCO-LME)'!$U$17</f>
        <v/>
      </c>
      <c r="Y197" s="52" t="str">
        <f>'Алюминий (LME)'!$T$17</f>
        <v>14.07.2023</v>
      </c>
      <c r="Z197" s="58" t="str">
        <f>'Алюминий (LME)'!$U$17</f>
        <v/>
      </c>
      <c r="AB197" s="52" t="str">
        <f>'Никель (LME)'!$T$17</f>
        <v>14.07.2023</v>
      </c>
      <c r="AC197" s="58" t="str">
        <f>'Никель (LME)'!$U$17</f>
        <v/>
      </c>
      <c r="AE197" s="52" t="str">
        <f>'Свинец (LME)'!$T$17</f>
        <v>14.07.2023</v>
      </c>
      <c r="AF197" s="58" t="str">
        <f>'Свинец (LME)'!$U$17</f>
        <v/>
      </c>
      <c r="AH197" s="52" t="str">
        <f>'Медь (LME)'!$T$17</f>
        <v>14.07.2023</v>
      </c>
      <c r="AI197" s="58" t="str">
        <f>'Медь (LME)'!$U$17</f>
        <v/>
      </c>
      <c r="AK197" s="52" t="str">
        <f>'Цинк (LME)'!$T$17</f>
        <v>14.07.2023</v>
      </c>
      <c r="AL197" s="58" t="str">
        <f>'Цинк (LME)'!$U$17</f>
        <v/>
      </c>
      <c r="AO197" s="52" t="str">
        <f>Евро!$T$17</f>
        <v>14.07.2023</v>
      </c>
      <c r="AP197" s="58" t="str">
        <f>фунт!$U$17</f>
        <v>-</v>
      </c>
      <c r="AR197" s="52" t="str">
        <f>Евро!$T$17</f>
        <v>14.07.2023</v>
      </c>
      <c r="AS197" s="58" t="str">
        <f>'иена, ¥'!$U$17</f>
        <v>-</v>
      </c>
      <c r="AU197" s="52" t="str">
        <f>Евро!$T$17</f>
        <v>14.07.2023</v>
      </c>
      <c r="AV197" s="58" t="str">
        <f>'австр долл.'!$U$17</f>
        <v>-</v>
      </c>
      <c r="AX197" s="52" t="str">
        <f>Евро!$T$17</f>
        <v>14.07.2023</v>
      </c>
      <c r="AY197" s="58" t="str">
        <f>шв.фр.!$U$17</f>
        <v>-</v>
      </c>
      <c r="BA197" s="52" t="str">
        <f>Евро!$T$17</f>
        <v>14.07.2023</v>
      </c>
      <c r="BB197" s="58" t="str">
        <f>юань!$U$17</f>
        <v>-</v>
      </c>
      <c r="BD197" s="52" t="str">
        <f>Евро!$T$17</f>
        <v>14.07.2023</v>
      </c>
      <c r="BE197" s="58" t="str">
        <f>тенге!$U$17</f>
        <v>-</v>
      </c>
      <c r="BG197" s="52" t="str">
        <f>Евро!$T$17</f>
        <v>14.07.2023</v>
      </c>
      <c r="BH197" s="58" t="str">
        <f>'динар (крос-курс $)'!$U$17</f>
        <v/>
      </c>
      <c r="BJ197" s="52" t="str">
        <f>Евро!$T$17</f>
        <v>14.07.2023</v>
      </c>
      <c r="BK197" s="58" t="str">
        <f>'динар (крос-курс €)'!$U$17</f>
        <v/>
      </c>
    </row>
    <row r="198" spans="1:63" x14ac:dyDescent="0.25">
      <c r="A198" s="52" t="str">
        <f>Доллар!$T$18</f>
        <v>15.07.2023</v>
      </c>
      <c r="B198" s="58" t="str">
        <f>Доллар!$U$18</f>
        <v>-</v>
      </c>
      <c r="D198" s="52" t="str">
        <f>Евро!$T$18</f>
        <v>15.07.2023</v>
      </c>
      <c r="E198" s="58" t="str">
        <f>Евро!$U$18</f>
        <v>-</v>
      </c>
      <c r="G198" s="52" t="str">
        <f>'Золото (ЦБ)'!$T$18</f>
        <v>15.07.2023</v>
      </c>
      <c r="H198" s="58" t="str">
        <f>'Золото (ЦБ)'!$U$18</f>
        <v/>
      </c>
      <c r="J198" s="52" t="str">
        <f>'Серебро (ЦБ)'!$T$18</f>
        <v>15.07.2023</v>
      </c>
      <c r="K198" s="58" t="str">
        <f>'Серебро (ЦБ)'!$U$18</f>
        <v/>
      </c>
      <c r="M198" s="52" t="str">
        <f>'Платина (ЦБ)'!$T$18</f>
        <v>15.07.2023</v>
      </c>
      <c r="N198" s="58" t="str">
        <f>'Платина (ЦБ)'!$U$18</f>
        <v/>
      </c>
      <c r="P198" s="52" t="str">
        <f>'Палладий (ЦБ)'!$T$18</f>
        <v>15.07.2023</v>
      </c>
      <c r="Q198" s="58" t="str">
        <f>'Палладий (ЦБ)'!$U$18</f>
        <v/>
      </c>
      <c r="S198" s="52" t="str">
        <f>'Золото (KITCO-LME)'!$T$18</f>
        <v>15.07.2023</v>
      </c>
      <c r="T198" s="58" t="str">
        <f>'Золото (KITCO-LME)'!$U$18</f>
        <v/>
      </c>
      <c r="V198" s="52" t="str">
        <f>'Серебро (KITCO-LME)'!$T$18</f>
        <v>15.07.2023</v>
      </c>
      <c r="W198" s="58" t="str">
        <f>'Серебро (KITCO-LME)'!$U$18</f>
        <v/>
      </c>
      <c r="Y198" s="52" t="str">
        <f>'Алюминий (LME)'!$T$18</f>
        <v>15.07.2023</v>
      </c>
      <c r="Z198" s="58" t="str">
        <f>'Алюминий (LME)'!$U$18</f>
        <v/>
      </c>
      <c r="AB198" s="52" t="str">
        <f>'Никель (LME)'!$T$18</f>
        <v>15.07.2023</v>
      </c>
      <c r="AC198" s="58" t="str">
        <f>'Никель (LME)'!$U$18</f>
        <v/>
      </c>
      <c r="AE198" s="52" t="str">
        <f>'Свинец (LME)'!$T$18</f>
        <v>15.07.2023</v>
      </c>
      <c r="AF198" s="58" t="str">
        <f>'Свинец (LME)'!$U$18</f>
        <v/>
      </c>
      <c r="AH198" s="52" t="str">
        <f>'Медь (LME)'!$T$18</f>
        <v>15.07.2023</v>
      </c>
      <c r="AI198" s="58" t="str">
        <f>'Медь (LME)'!$U$18</f>
        <v/>
      </c>
      <c r="AK198" s="52" t="str">
        <f>'Цинк (LME)'!$T$18</f>
        <v>15.07.2023</v>
      </c>
      <c r="AL198" s="58" t="str">
        <f>'Цинк (LME)'!$U$18</f>
        <v/>
      </c>
      <c r="AO198" s="52" t="str">
        <f>Евро!$T$18</f>
        <v>15.07.2023</v>
      </c>
      <c r="AP198" s="58" t="str">
        <f>фунт!$U$18</f>
        <v>-</v>
      </c>
      <c r="AR198" s="52" t="str">
        <f>Евро!$T$18</f>
        <v>15.07.2023</v>
      </c>
      <c r="AS198" s="58" t="str">
        <f>'иена, ¥'!$U$18</f>
        <v>-</v>
      </c>
      <c r="AU198" s="52" t="str">
        <f>Евро!$T$18</f>
        <v>15.07.2023</v>
      </c>
      <c r="AV198" s="58" t="str">
        <f>'австр долл.'!$U$18</f>
        <v>-</v>
      </c>
      <c r="AX198" s="52" t="str">
        <f>Евро!$T$18</f>
        <v>15.07.2023</v>
      </c>
      <c r="AY198" s="58" t="str">
        <f>шв.фр.!$U$18</f>
        <v>-</v>
      </c>
      <c r="BA198" s="52" t="str">
        <f>Евро!$T$18</f>
        <v>15.07.2023</v>
      </c>
      <c r="BB198" s="58" t="str">
        <f>юань!$U$18</f>
        <v>-</v>
      </c>
      <c r="BD198" s="52" t="str">
        <f>Евро!$T$18</f>
        <v>15.07.2023</v>
      </c>
      <c r="BE198" s="58" t="str">
        <f>тенге!$U$18</f>
        <v>-</v>
      </c>
      <c r="BG198" s="52" t="str">
        <f>Евро!$T$18</f>
        <v>15.07.2023</v>
      </c>
      <c r="BH198" s="58" t="str">
        <f>'динар (крос-курс $)'!$U$18</f>
        <v/>
      </c>
      <c r="BJ198" s="52" t="str">
        <f>Евро!$T$18</f>
        <v>15.07.2023</v>
      </c>
      <c r="BK198" s="58" t="str">
        <f>'динар (крос-курс €)'!$U$18</f>
        <v/>
      </c>
    </row>
    <row r="199" spans="1:63" x14ac:dyDescent="0.25">
      <c r="A199" s="52" t="str">
        <f>Доллар!$T$19</f>
        <v>16.07.2023</v>
      </c>
      <c r="B199" s="58" t="str">
        <f>Доллар!$U$19</f>
        <v>-</v>
      </c>
      <c r="D199" s="52" t="str">
        <f>Евро!$T$19</f>
        <v>16.07.2023</v>
      </c>
      <c r="E199" s="58" t="str">
        <f>Евро!$U$19</f>
        <v>-</v>
      </c>
      <c r="G199" s="52" t="str">
        <f>'Золото (ЦБ)'!$T$19</f>
        <v>16.07.2023</v>
      </c>
      <c r="H199" s="58" t="str">
        <f>'Золото (ЦБ)'!$U$19</f>
        <v/>
      </c>
      <c r="J199" s="52" t="str">
        <f>'Серебро (ЦБ)'!$T$19</f>
        <v>16.07.2023</v>
      </c>
      <c r="K199" s="58" t="str">
        <f>'Серебро (ЦБ)'!$U$19</f>
        <v/>
      </c>
      <c r="M199" s="52" t="str">
        <f>'Платина (ЦБ)'!$T$19</f>
        <v>16.07.2023</v>
      </c>
      <c r="N199" s="58" t="str">
        <f>'Платина (ЦБ)'!$U$19</f>
        <v/>
      </c>
      <c r="P199" s="52" t="str">
        <f>'Палладий (ЦБ)'!$T$19</f>
        <v>16.07.2023</v>
      </c>
      <c r="Q199" s="58" t="str">
        <f>'Палладий (ЦБ)'!$U$19</f>
        <v/>
      </c>
      <c r="S199" s="52" t="str">
        <f>'Золото (KITCO-LME)'!$T$19</f>
        <v>16.07.2023</v>
      </c>
      <c r="T199" s="58" t="str">
        <f>'Золото (KITCO-LME)'!$U$19</f>
        <v/>
      </c>
      <c r="V199" s="52" t="str">
        <f>'Серебро (KITCO-LME)'!$T$19</f>
        <v>16.07.2023</v>
      </c>
      <c r="W199" s="58" t="str">
        <f>'Серебро (KITCO-LME)'!$U$19</f>
        <v/>
      </c>
      <c r="Y199" s="52" t="str">
        <f>'Алюминий (LME)'!$T$19</f>
        <v>16.07.2023</v>
      </c>
      <c r="Z199" s="58" t="str">
        <f>'Алюминий (LME)'!$U$19</f>
        <v/>
      </c>
      <c r="AB199" s="52" t="str">
        <f>'Никель (LME)'!$T$19</f>
        <v>16.07.2023</v>
      </c>
      <c r="AC199" s="58" t="str">
        <f>'Никель (LME)'!$U$19</f>
        <v/>
      </c>
      <c r="AE199" s="52" t="str">
        <f>'Свинец (LME)'!$T$19</f>
        <v>16.07.2023</v>
      </c>
      <c r="AF199" s="58" t="str">
        <f>'Свинец (LME)'!$U$19</f>
        <v/>
      </c>
      <c r="AH199" s="52" t="str">
        <f>'Медь (LME)'!$T$19</f>
        <v>16.07.2023</v>
      </c>
      <c r="AI199" s="58" t="str">
        <f>'Медь (LME)'!$U$19</f>
        <v/>
      </c>
      <c r="AK199" s="52" t="str">
        <f>'Цинк (LME)'!$T$19</f>
        <v>16.07.2023</v>
      </c>
      <c r="AL199" s="58" t="str">
        <f>'Цинк (LME)'!$U$19</f>
        <v/>
      </c>
      <c r="AO199" s="52" t="str">
        <f>Евро!$T$19</f>
        <v>16.07.2023</v>
      </c>
      <c r="AP199" s="58" t="str">
        <f>фунт!$U$19</f>
        <v>-</v>
      </c>
      <c r="AR199" s="52" t="str">
        <f>Евро!$T$19</f>
        <v>16.07.2023</v>
      </c>
      <c r="AS199" s="58" t="str">
        <f>'иена, ¥'!$U$19</f>
        <v>-</v>
      </c>
      <c r="AU199" s="52" t="str">
        <f>Евро!$T$19</f>
        <v>16.07.2023</v>
      </c>
      <c r="AV199" s="58" t="str">
        <f>'австр долл.'!$U$19</f>
        <v>-</v>
      </c>
      <c r="AX199" s="52" t="str">
        <f>Евро!$T$19</f>
        <v>16.07.2023</v>
      </c>
      <c r="AY199" s="58" t="str">
        <f>шв.фр.!$U$19</f>
        <v>-</v>
      </c>
      <c r="BA199" s="52" t="str">
        <f>Евро!$T$19</f>
        <v>16.07.2023</v>
      </c>
      <c r="BB199" s="58" t="str">
        <f>юань!$U$19</f>
        <v>-</v>
      </c>
      <c r="BD199" s="52" t="str">
        <f>Евро!$T$19</f>
        <v>16.07.2023</v>
      </c>
      <c r="BE199" s="58" t="str">
        <f>тенге!$U$19</f>
        <v>-</v>
      </c>
      <c r="BG199" s="52" t="str">
        <f>Евро!$T$19</f>
        <v>16.07.2023</v>
      </c>
      <c r="BH199" s="58" t="str">
        <f>'динар (крос-курс $)'!$U$19</f>
        <v/>
      </c>
      <c r="BJ199" s="52" t="str">
        <f>Евро!$T$19</f>
        <v>16.07.2023</v>
      </c>
      <c r="BK199" s="58" t="str">
        <f>'динар (крос-курс €)'!$U$19</f>
        <v/>
      </c>
    </row>
    <row r="200" spans="1:63" x14ac:dyDescent="0.25">
      <c r="A200" s="52" t="str">
        <f>Доллар!$T$20</f>
        <v>17.07.2023</v>
      </c>
      <c r="B200" s="58" t="str">
        <f>Доллар!$U$20</f>
        <v>-</v>
      </c>
      <c r="D200" s="52" t="str">
        <f>Евро!$T$20</f>
        <v>17.07.2023</v>
      </c>
      <c r="E200" s="58" t="str">
        <f>Евро!$U$20</f>
        <v>-</v>
      </c>
      <c r="G200" s="52" t="str">
        <f>'Золото (ЦБ)'!$T$20</f>
        <v>17.07.2023</v>
      </c>
      <c r="H200" s="58" t="str">
        <f>'Золото (ЦБ)'!$U$20</f>
        <v/>
      </c>
      <c r="J200" s="52" t="str">
        <f>'Серебро (ЦБ)'!$T$20</f>
        <v>17.07.2023</v>
      </c>
      <c r="K200" s="58" t="str">
        <f>'Серебро (ЦБ)'!$U$20</f>
        <v/>
      </c>
      <c r="M200" s="52" t="str">
        <f>'Платина (ЦБ)'!$T$20</f>
        <v>17.07.2023</v>
      </c>
      <c r="N200" s="58" t="str">
        <f>'Платина (ЦБ)'!$U$20</f>
        <v/>
      </c>
      <c r="P200" s="52" t="str">
        <f>'Палладий (ЦБ)'!$T$20</f>
        <v>17.07.2023</v>
      </c>
      <c r="Q200" s="58" t="str">
        <f>'Палладий (ЦБ)'!$U$20</f>
        <v/>
      </c>
      <c r="S200" s="52" t="str">
        <f>'Золото (KITCO-LME)'!$T$20</f>
        <v>17.07.2023</v>
      </c>
      <c r="T200" s="58" t="str">
        <f>'Золото (KITCO-LME)'!$U$20</f>
        <v/>
      </c>
      <c r="V200" s="52" t="str">
        <f>'Серебро (KITCO-LME)'!$T$20</f>
        <v>17.07.2023</v>
      </c>
      <c r="W200" s="58" t="str">
        <f>'Серебро (KITCO-LME)'!$U$20</f>
        <v/>
      </c>
      <c r="Y200" s="52" t="str">
        <f>'Алюминий (LME)'!$T$20</f>
        <v>17.07.2023</v>
      </c>
      <c r="Z200" s="58" t="str">
        <f>'Алюминий (LME)'!$U$20</f>
        <v/>
      </c>
      <c r="AB200" s="52" t="str">
        <f>'Никель (LME)'!$T$20</f>
        <v>17.07.2023</v>
      </c>
      <c r="AC200" s="58" t="str">
        <f>'Никель (LME)'!$U$20</f>
        <v/>
      </c>
      <c r="AE200" s="52" t="str">
        <f>'Свинец (LME)'!$T$20</f>
        <v>17.07.2023</v>
      </c>
      <c r="AF200" s="58" t="str">
        <f>'Свинец (LME)'!$U$20</f>
        <v/>
      </c>
      <c r="AH200" s="52" t="str">
        <f>'Медь (LME)'!$T$20</f>
        <v>17.07.2023</v>
      </c>
      <c r="AI200" s="58" t="str">
        <f>'Медь (LME)'!$U$20</f>
        <v/>
      </c>
      <c r="AK200" s="52" t="str">
        <f>'Цинк (LME)'!$T$20</f>
        <v>17.07.2023</v>
      </c>
      <c r="AL200" s="58" t="str">
        <f>'Цинк (LME)'!$U$20</f>
        <v/>
      </c>
      <c r="AO200" s="52" t="str">
        <f>Евро!$T$20</f>
        <v>17.07.2023</v>
      </c>
      <c r="AP200" s="58" t="str">
        <f>фунт!$U$20</f>
        <v>-</v>
      </c>
      <c r="AR200" s="52" t="str">
        <f>Евро!$T$20</f>
        <v>17.07.2023</v>
      </c>
      <c r="AS200" s="58" t="str">
        <f>'иена, ¥'!$U$20</f>
        <v>-</v>
      </c>
      <c r="AU200" s="52" t="str">
        <f>Евро!$T$20</f>
        <v>17.07.2023</v>
      </c>
      <c r="AV200" s="58" t="str">
        <f>'австр долл.'!$U$20</f>
        <v>-</v>
      </c>
      <c r="AX200" s="52" t="str">
        <f>Евро!$T$20</f>
        <v>17.07.2023</v>
      </c>
      <c r="AY200" s="58" t="str">
        <f>шв.фр.!$U$20</f>
        <v>-</v>
      </c>
      <c r="BA200" s="52" t="str">
        <f>Евро!$T$20</f>
        <v>17.07.2023</v>
      </c>
      <c r="BB200" s="58" t="str">
        <f>юань!$U$20</f>
        <v>-</v>
      </c>
      <c r="BD200" s="52" t="str">
        <f>Евро!$T$20</f>
        <v>17.07.2023</v>
      </c>
      <c r="BE200" s="58" t="str">
        <f>тенге!$U$20</f>
        <v>-</v>
      </c>
      <c r="BG200" s="52" t="str">
        <f>Евро!$T$20</f>
        <v>17.07.2023</v>
      </c>
      <c r="BH200" s="58" t="str">
        <f>'динар (крос-курс $)'!$U$20</f>
        <v/>
      </c>
      <c r="BJ200" s="52" t="str">
        <f>Евро!$T$20</f>
        <v>17.07.2023</v>
      </c>
      <c r="BK200" s="58" t="str">
        <f>'динар (крос-курс €)'!$U$20</f>
        <v/>
      </c>
    </row>
    <row r="201" spans="1:63" x14ac:dyDescent="0.25">
      <c r="A201" s="52" t="str">
        <f>Доллар!$T$21</f>
        <v>18.07.2023</v>
      </c>
      <c r="B201" s="58" t="str">
        <f>Доллар!$U$21</f>
        <v>-</v>
      </c>
      <c r="D201" s="52" t="str">
        <f>Евро!$T$21</f>
        <v>18.07.2023</v>
      </c>
      <c r="E201" s="58" t="str">
        <f>Евро!$U$21</f>
        <v>-</v>
      </c>
      <c r="G201" s="52" t="str">
        <f>'Золото (ЦБ)'!$T$21</f>
        <v>18.07.2023</v>
      </c>
      <c r="H201" s="58" t="str">
        <f>'Золото (ЦБ)'!$U$21</f>
        <v/>
      </c>
      <c r="J201" s="52" t="str">
        <f>'Серебро (ЦБ)'!$T$21</f>
        <v>18.07.2023</v>
      </c>
      <c r="K201" s="58" t="str">
        <f>'Серебро (ЦБ)'!$U$21</f>
        <v/>
      </c>
      <c r="M201" s="52" t="str">
        <f>'Платина (ЦБ)'!$T$21</f>
        <v>18.07.2023</v>
      </c>
      <c r="N201" s="58" t="str">
        <f>'Платина (ЦБ)'!$U$21</f>
        <v/>
      </c>
      <c r="P201" s="52" t="str">
        <f>'Палладий (ЦБ)'!$T$21</f>
        <v>18.07.2023</v>
      </c>
      <c r="Q201" s="58" t="str">
        <f>'Палладий (ЦБ)'!$U$21</f>
        <v/>
      </c>
      <c r="S201" s="52" t="str">
        <f>'Золото (KITCO-LME)'!$T$21</f>
        <v>18.07.2023</v>
      </c>
      <c r="T201" s="58" t="str">
        <f>'Золото (KITCO-LME)'!$U$21</f>
        <v/>
      </c>
      <c r="V201" s="52" t="str">
        <f>'Серебро (KITCO-LME)'!$T$21</f>
        <v>18.07.2023</v>
      </c>
      <c r="W201" s="58" t="str">
        <f>'Серебро (KITCO-LME)'!$U$21</f>
        <v/>
      </c>
      <c r="Y201" s="52" t="str">
        <f>'Алюминий (LME)'!$T$21</f>
        <v>18.07.2023</v>
      </c>
      <c r="Z201" s="58" t="str">
        <f>'Алюминий (LME)'!$U$21</f>
        <v/>
      </c>
      <c r="AB201" s="52" t="str">
        <f>'Никель (LME)'!$T$21</f>
        <v>18.07.2023</v>
      </c>
      <c r="AC201" s="58" t="str">
        <f>'Никель (LME)'!$U$21</f>
        <v/>
      </c>
      <c r="AE201" s="52" t="str">
        <f>'Свинец (LME)'!$T$21</f>
        <v>18.07.2023</v>
      </c>
      <c r="AF201" s="58" t="str">
        <f>'Свинец (LME)'!$U$21</f>
        <v/>
      </c>
      <c r="AH201" s="52" t="str">
        <f>'Медь (LME)'!$T$21</f>
        <v>18.07.2023</v>
      </c>
      <c r="AI201" s="58" t="str">
        <f>'Медь (LME)'!$U$21</f>
        <v/>
      </c>
      <c r="AK201" s="52" t="str">
        <f>'Цинк (LME)'!$T$21</f>
        <v>18.07.2023</v>
      </c>
      <c r="AL201" s="58" t="str">
        <f>'Цинк (LME)'!$U$21</f>
        <v/>
      </c>
      <c r="AO201" s="52" t="str">
        <f>Евро!$T$21</f>
        <v>18.07.2023</v>
      </c>
      <c r="AP201" s="58" t="str">
        <f>фунт!$U$21</f>
        <v>-</v>
      </c>
      <c r="AR201" s="52" t="str">
        <f>Евро!$T$21</f>
        <v>18.07.2023</v>
      </c>
      <c r="AS201" s="58" t="str">
        <f>'иена, ¥'!$U$21</f>
        <v>-</v>
      </c>
      <c r="AU201" s="52" t="str">
        <f>Евро!$T$21</f>
        <v>18.07.2023</v>
      </c>
      <c r="AV201" s="58" t="str">
        <f>'австр долл.'!$U$21</f>
        <v>-</v>
      </c>
      <c r="AX201" s="52" t="str">
        <f>Евро!$T$21</f>
        <v>18.07.2023</v>
      </c>
      <c r="AY201" s="58" t="str">
        <f>шв.фр.!$U$21</f>
        <v>-</v>
      </c>
      <c r="BA201" s="52" t="str">
        <f>Евро!$T$21</f>
        <v>18.07.2023</v>
      </c>
      <c r="BB201" s="58" t="str">
        <f>юань!$U$21</f>
        <v>-</v>
      </c>
      <c r="BD201" s="52" t="str">
        <f>Евро!$T$21</f>
        <v>18.07.2023</v>
      </c>
      <c r="BE201" s="58" t="str">
        <f>тенге!$U$21</f>
        <v>-</v>
      </c>
      <c r="BG201" s="52" t="str">
        <f>Евро!$T$21</f>
        <v>18.07.2023</v>
      </c>
      <c r="BH201" s="58" t="str">
        <f>'динар (крос-курс $)'!$U$21</f>
        <v/>
      </c>
      <c r="BJ201" s="52" t="str">
        <f>Евро!$T$21</f>
        <v>18.07.2023</v>
      </c>
      <c r="BK201" s="58" t="str">
        <f>'динар (крос-курс €)'!$U$21</f>
        <v/>
      </c>
    </row>
    <row r="202" spans="1:63" x14ac:dyDescent="0.25">
      <c r="A202" s="52" t="str">
        <f>Доллар!$T$22</f>
        <v>19.07.2023</v>
      </c>
      <c r="B202" s="58" t="str">
        <f>Доллар!$U$22</f>
        <v>-</v>
      </c>
      <c r="D202" s="52" t="str">
        <f>Евро!$T$22</f>
        <v>19.07.2023</v>
      </c>
      <c r="E202" s="58" t="str">
        <f>Евро!$U$22</f>
        <v>-</v>
      </c>
      <c r="G202" s="52" t="str">
        <f>'Золото (ЦБ)'!$T$22</f>
        <v>19.07.2023</v>
      </c>
      <c r="H202" s="58" t="str">
        <f>'Золото (ЦБ)'!$U$22</f>
        <v/>
      </c>
      <c r="J202" s="52" t="str">
        <f>'Серебро (ЦБ)'!$T$22</f>
        <v>19.07.2023</v>
      </c>
      <c r="K202" s="58" t="str">
        <f>'Серебро (ЦБ)'!$U$22</f>
        <v/>
      </c>
      <c r="M202" s="52" t="str">
        <f>'Платина (ЦБ)'!$T$22</f>
        <v>19.07.2023</v>
      </c>
      <c r="N202" s="58" t="str">
        <f>'Платина (ЦБ)'!$U$22</f>
        <v/>
      </c>
      <c r="P202" s="52" t="str">
        <f>'Палладий (ЦБ)'!$T$22</f>
        <v>19.07.2023</v>
      </c>
      <c r="Q202" s="58" t="str">
        <f>'Палладий (ЦБ)'!$U$22</f>
        <v/>
      </c>
      <c r="S202" s="52" t="str">
        <f>'Золото (KITCO-LME)'!$T$22</f>
        <v>19.07.2023</v>
      </c>
      <c r="T202" s="58" t="str">
        <f>'Золото (KITCO-LME)'!$U$22</f>
        <v/>
      </c>
      <c r="V202" s="52" t="str">
        <f>'Серебро (KITCO-LME)'!$T$22</f>
        <v>19.07.2023</v>
      </c>
      <c r="W202" s="58" t="str">
        <f>'Серебро (KITCO-LME)'!$U$22</f>
        <v/>
      </c>
      <c r="Y202" s="52" t="str">
        <f>'Алюминий (LME)'!$T$22</f>
        <v>19.07.2023</v>
      </c>
      <c r="Z202" s="58" t="str">
        <f>'Алюминий (LME)'!$U$22</f>
        <v/>
      </c>
      <c r="AB202" s="52" t="str">
        <f>'Никель (LME)'!$T$22</f>
        <v>19.07.2023</v>
      </c>
      <c r="AC202" s="58" t="str">
        <f>'Никель (LME)'!$U$22</f>
        <v/>
      </c>
      <c r="AE202" s="52" t="str">
        <f>'Свинец (LME)'!$T$22</f>
        <v>19.07.2023</v>
      </c>
      <c r="AF202" s="58" t="str">
        <f>'Свинец (LME)'!$U$22</f>
        <v/>
      </c>
      <c r="AH202" s="52" t="str">
        <f>'Медь (LME)'!$T$22</f>
        <v>19.07.2023</v>
      </c>
      <c r="AI202" s="58" t="str">
        <f>'Медь (LME)'!$U$22</f>
        <v/>
      </c>
      <c r="AK202" s="52" t="str">
        <f>'Цинк (LME)'!$T$22</f>
        <v>19.07.2023</v>
      </c>
      <c r="AL202" s="58" t="str">
        <f>'Цинк (LME)'!$U$22</f>
        <v/>
      </c>
      <c r="AO202" s="52" t="str">
        <f>Евро!$T$22</f>
        <v>19.07.2023</v>
      </c>
      <c r="AP202" s="58" t="str">
        <f>фунт!$U$22</f>
        <v>-</v>
      </c>
      <c r="AR202" s="52" t="str">
        <f>Евро!$T$22</f>
        <v>19.07.2023</v>
      </c>
      <c r="AS202" s="58" t="str">
        <f>'иена, ¥'!$U$22</f>
        <v>-</v>
      </c>
      <c r="AU202" s="52" t="str">
        <f>Евро!$T$22</f>
        <v>19.07.2023</v>
      </c>
      <c r="AV202" s="58" t="str">
        <f>'австр долл.'!$U$22</f>
        <v>-</v>
      </c>
      <c r="AX202" s="52" t="str">
        <f>Евро!$T$22</f>
        <v>19.07.2023</v>
      </c>
      <c r="AY202" s="58" t="str">
        <f>шв.фр.!$U$22</f>
        <v>-</v>
      </c>
      <c r="BA202" s="52" t="str">
        <f>Евро!$T$22</f>
        <v>19.07.2023</v>
      </c>
      <c r="BB202" s="58" t="str">
        <f>юань!$U$22</f>
        <v>-</v>
      </c>
      <c r="BD202" s="52" t="str">
        <f>Евро!$T$22</f>
        <v>19.07.2023</v>
      </c>
      <c r="BE202" s="58" t="str">
        <f>тенге!$U$22</f>
        <v>-</v>
      </c>
      <c r="BG202" s="52" t="str">
        <f>Евро!$T$22</f>
        <v>19.07.2023</v>
      </c>
      <c r="BH202" s="58" t="str">
        <f>'динар (крос-курс $)'!$U$22</f>
        <v/>
      </c>
      <c r="BJ202" s="52" t="str">
        <f>Евро!$T$22</f>
        <v>19.07.2023</v>
      </c>
      <c r="BK202" s="58" t="str">
        <f>'динар (крос-курс €)'!$U$22</f>
        <v/>
      </c>
    </row>
    <row r="203" spans="1:63" x14ac:dyDescent="0.25">
      <c r="A203" s="52" t="str">
        <f>Доллар!$T$23</f>
        <v>20.07.2023</v>
      </c>
      <c r="B203" s="58" t="str">
        <f>Доллар!$U$23</f>
        <v>-</v>
      </c>
      <c r="D203" s="52" t="str">
        <f>Евро!$T$23</f>
        <v>20.07.2023</v>
      </c>
      <c r="E203" s="58" t="str">
        <f>Евро!$U$23</f>
        <v>-</v>
      </c>
      <c r="G203" s="52" t="str">
        <f>'Золото (ЦБ)'!$T$23</f>
        <v>20.07.2023</v>
      </c>
      <c r="H203" s="58" t="str">
        <f>'Золото (ЦБ)'!$U$23</f>
        <v/>
      </c>
      <c r="J203" s="52" t="str">
        <f>'Серебро (ЦБ)'!$T$23</f>
        <v>20.07.2023</v>
      </c>
      <c r="K203" s="58" t="str">
        <f>'Серебро (ЦБ)'!$U$23</f>
        <v/>
      </c>
      <c r="M203" s="52" t="str">
        <f>'Платина (ЦБ)'!$T$23</f>
        <v>20.07.2023</v>
      </c>
      <c r="N203" s="58" t="str">
        <f>'Платина (ЦБ)'!$U$23</f>
        <v/>
      </c>
      <c r="P203" s="52" t="str">
        <f>'Палладий (ЦБ)'!$T$23</f>
        <v>20.07.2023</v>
      </c>
      <c r="Q203" s="58" t="str">
        <f>'Палладий (ЦБ)'!$U$23</f>
        <v/>
      </c>
      <c r="S203" s="52" t="str">
        <f>'Золото (KITCO-LME)'!$T$23</f>
        <v>20.07.2023</v>
      </c>
      <c r="T203" s="58" t="str">
        <f>'Золото (KITCO-LME)'!$U$23</f>
        <v/>
      </c>
      <c r="V203" s="52" t="str">
        <f>'Серебро (KITCO-LME)'!$T$23</f>
        <v>20.07.2023</v>
      </c>
      <c r="W203" s="58" t="str">
        <f>'Серебро (KITCO-LME)'!$U$23</f>
        <v/>
      </c>
      <c r="Y203" s="52" t="str">
        <f>'Алюминий (LME)'!$T$23</f>
        <v>20.07.2023</v>
      </c>
      <c r="Z203" s="58" t="str">
        <f>'Алюминий (LME)'!$U$23</f>
        <v/>
      </c>
      <c r="AB203" s="52" t="str">
        <f>'Никель (LME)'!$T$23</f>
        <v>20.07.2023</v>
      </c>
      <c r="AC203" s="58" t="str">
        <f>'Никель (LME)'!$U$23</f>
        <v/>
      </c>
      <c r="AE203" s="52" t="str">
        <f>'Свинец (LME)'!$T$23</f>
        <v>20.07.2023</v>
      </c>
      <c r="AF203" s="58" t="str">
        <f>'Свинец (LME)'!$U$23</f>
        <v/>
      </c>
      <c r="AH203" s="52" t="str">
        <f>'Медь (LME)'!$T$23</f>
        <v>20.07.2023</v>
      </c>
      <c r="AI203" s="58" t="str">
        <f>'Медь (LME)'!$U$23</f>
        <v/>
      </c>
      <c r="AK203" s="52" t="str">
        <f>'Цинк (LME)'!$T$23</f>
        <v>20.07.2023</v>
      </c>
      <c r="AL203" s="58" t="str">
        <f>'Цинк (LME)'!$U$23</f>
        <v/>
      </c>
      <c r="AO203" s="52" t="str">
        <f>Евро!$T$23</f>
        <v>20.07.2023</v>
      </c>
      <c r="AP203" s="58" t="str">
        <f>фунт!$U$23</f>
        <v>-</v>
      </c>
      <c r="AR203" s="52" t="str">
        <f>Евро!$T$23</f>
        <v>20.07.2023</v>
      </c>
      <c r="AS203" s="58" t="str">
        <f>'иена, ¥'!$U$23</f>
        <v>-</v>
      </c>
      <c r="AU203" s="52" t="str">
        <f>Евро!$T$23</f>
        <v>20.07.2023</v>
      </c>
      <c r="AV203" s="58" t="str">
        <f>'австр долл.'!$U$23</f>
        <v>-</v>
      </c>
      <c r="AX203" s="52" t="str">
        <f>Евро!$T$23</f>
        <v>20.07.2023</v>
      </c>
      <c r="AY203" s="58" t="str">
        <f>шв.фр.!$U$23</f>
        <v>-</v>
      </c>
      <c r="BA203" s="52" t="str">
        <f>Евро!$T$23</f>
        <v>20.07.2023</v>
      </c>
      <c r="BB203" s="58" t="str">
        <f>юань!$U$23</f>
        <v>-</v>
      </c>
      <c r="BD203" s="52" t="str">
        <f>Евро!$T$23</f>
        <v>20.07.2023</v>
      </c>
      <c r="BE203" s="58" t="str">
        <f>тенге!$U$23</f>
        <v>-</v>
      </c>
      <c r="BG203" s="52" t="str">
        <f>Евро!$T$23</f>
        <v>20.07.2023</v>
      </c>
      <c r="BH203" s="58" t="str">
        <f>'динар (крос-курс $)'!$U$23</f>
        <v/>
      </c>
      <c r="BJ203" s="52" t="str">
        <f>Евро!$T$23</f>
        <v>20.07.2023</v>
      </c>
      <c r="BK203" s="58" t="str">
        <f>'динар (крос-курс €)'!$U$23</f>
        <v/>
      </c>
    </row>
    <row r="204" spans="1:63" x14ac:dyDescent="0.25">
      <c r="A204" s="52" t="str">
        <f>Доллар!$T$24</f>
        <v>21.07.2023</v>
      </c>
      <c r="B204" s="58" t="str">
        <f>Доллар!$U$24</f>
        <v>-</v>
      </c>
      <c r="D204" s="52" t="str">
        <f>Евро!$T$24</f>
        <v>21.07.2023</v>
      </c>
      <c r="E204" s="58" t="str">
        <f>Евро!$U$24</f>
        <v>-</v>
      </c>
      <c r="G204" s="52" t="str">
        <f>'Золото (ЦБ)'!$T$24</f>
        <v>21.07.2023</v>
      </c>
      <c r="H204" s="58" t="str">
        <f>'Золото (ЦБ)'!$U$24</f>
        <v/>
      </c>
      <c r="J204" s="52" t="str">
        <f>'Серебро (ЦБ)'!$T$24</f>
        <v>21.07.2023</v>
      </c>
      <c r="K204" s="58" t="str">
        <f>'Серебро (ЦБ)'!$U$24</f>
        <v/>
      </c>
      <c r="M204" s="52" t="str">
        <f>'Платина (ЦБ)'!$T$24</f>
        <v>21.07.2023</v>
      </c>
      <c r="N204" s="58" t="str">
        <f>'Платина (ЦБ)'!$U$24</f>
        <v/>
      </c>
      <c r="P204" s="52" t="str">
        <f>'Палладий (ЦБ)'!$T$24</f>
        <v>21.07.2023</v>
      </c>
      <c r="Q204" s="58" t="str">
        <f>'Палладий (ЦБ)'!$U$24</f>
        <v/>
      </c>
      <c r="S204" s="52" t="str">
        <f>'Золото (KITCO-LME)'!$T$24</f>
        <v>21.07.2023</v>
      </c>
      <c r="T204" s="58" t="str">
        <f>'Золото (KITCO-LME)'!$U$24</f>
        <v/>
      </c>
      <c r="V204" s="52" t="str">
        <f>'Серебро (KITCO-LME)'!$T$24</f>
        <v>21.07.2023</v>
      </c>
      <c r="W204" s="58" t="str">
        <f>'Серебро (KITCO-LME)'!$U$24</f>
        <v/>
      </c>
      <c r="Y204" s="52" t="str">
        <f>'Алюминий (LME)'!$T$24</f>
        <v>21.07.2023</v>
      </c>
      <c r="Z204" s="58" t="str">
        <f>'Алюминий (LME)'!$U$24</f>
        <v/>
      </c>
      <c r="AB204" s="52" t="str">
        <f>'Никель (LME)'!$T$24</f>
        <v>21.07.2023</v>
      </c>
      <c r="AC204" s="58" t="str">
        <f>'Никель (LME)'!$U$24</f>
        <v/>
      </c>
      <c r="AE204" s="52" t="str">
        <f>'Свинец (LME)'!$T$24</f>
        <v>21.07.2023</v>
      </c>
      <c r="AF204" s="58" t="str">
        <f>'Свинец (LME)'!$U$24</f>
        <v/>
      </c>
      <c r="AH204" s="52" t="str">
        <f>'Медь (LME)'!$T$24</f>
        <v>21.07.2023</v>
      </c>
      <c r="AI204" s="58" t="str">
        <f>'Медь (LME)'!$U$24</f>
        <v/>
      </c>
      <c r="AK204" s="52" t="str">
        <f>'Цинк (LME)'!$T$24</f>
        <v>21.07.2023</v>
      </c>
      <c r="AL204" s="58" t="str">
        <f>'Цинк (LME)'!$U$24</f>
        <v/>
      </c>
      <c r="AO204" s="52" t="str">
        <f>Евро!$T$24</f>
        <v>21.07.2023</v>
      </c>
      <c r="AP204" s="58" t="str">
        <f>фунт!$U$24</f>
        <v>-</v>
      </c>
      <c r="AR204" s="52" t="str">
        <f>Евро!$T$24</f>
        <v>21.07.2023</v>
      </c>
      <c r="AS204" s="58" t="str">
        <f>'иена, ¥'!$U$24</f>
        <v>-</v>
      </c>
      <c r="AU204" s="52" t="str">
        <f>Евро!$T$24</f>
        <v>21.07.2023</v>
      </c>
      <c r="AV204" s="58" t="str">
        <f>'австр долл.'!$U$24</f>
        <v>-</v>
      </c>
      <c r="AX204" s="52" t="str">
        <f>Евро!$T$24</f>
        <v>21.07.2023</v>
      </c>
      <c r="AY204" s="58" t="str">
        <f>шв.фр.!$U$24</f>
        <v>-</v>
      </c>
      <c r="BA204" s="52" t="str">
        <f>Евро!$T$24</f>
        <v>21.07.2023</v>
      </c>
      <c r="BB204" s="58" t="str">
        <f>юань!$U$24</f>
        <v>-</v>
      </c>
      <c r="BD204" s="52" t="str">
        <f>Евро!$T$24</f>
        <v>21.07.2023</v>
      </c>
      <c r="BE204" s="58" t="str">
        <f>тенге!$U$24</f>
        <v>-</v>
      </c>
      <c r="BG204" s="52" t="str">
        <f>Евро!$T$24</f>
        <v>21.07.2023</v>
      </c>
      <c r="BH204" s="58" t="str">
        <f>'динар (крос-курс $)'!$U$24</f>
        <v/>
      </c>
      <c r="BJ204" s="52" t="str">
        <f>Евро!$T$24</f>
        <v>21.07.2023</v>
      </c>
      <c r="BK204" s="58" t="str">
        <f>'динар (крос-курс €)'!$U$24</f>
        <v/>
      </c>
    </row>
    <row r="205" spans="1:63" x14ac:dyDescent="0.25">
      <c r="A205" s="52" t="str">
        <f>Доллар!$T$25</f>
        <v>22.07.2023</v>
      </c>
      <c r="B205" s="58" t="str">
        <f>Доллар!$U$25</f>
        <v>-</v>
      </c>
      <c r="D205" s="52" t="str">
        <f>Евро!$T$25</f>
        <v>22.07.2023</v>
      </c>
      <c r="E205" s="58" t="str">
        <f>Евро!$U$25</f>
        <v>-</v>
      </c>
      <c r="G205" s="52" t="str">
        <f>'Золото (ЦБ)'!$T$25</f>
        <v>22.07.2023</v>
      </c>
      <c r="H205" s="58" t="str">
        <f>'Золото (ЦБ)'!$U$25</f>
        <v/>
      </c>
      <c r="J205" s="52" t="str">
        <f>'Серебро (ЦБ)'!$T$25</f>
        <v>22.07.2023</v>
      </c>
      <c r="K205" s="58" t="str">
        <f>'Серебро (ЦБ)'!$U$25</f>
        <v/>
      </c>
      <c r="M205" s="52" t="str">
        <f>'Платина (ЦБ)'!$T$25</f>
        <v>22.07.2023</v>
      </c>
      <c r="N205" s="58" t="str">
        <f>'Платина (ЦБ)'!$U$25</f>
        <v/>
      </c>
      <c r="P205" s="52" t="str">
        <f>'Палладий (ЦБ)'!$T$25</f>
        <v>22.07.2023</v>
      </c>
      <c r="Q205" s="58" t="str">
        <f>'Палладий (ЦБ)'!$U$25</f>
        <v/>
      </c>
      <c r="S205" s="52" t="str">
        <f>'Золото (KITCO-LME)'!$T$25</f>
        <v>22.07.2023</v>
      </c>
      <c r="T205" s="58" t="str">
        <f>'Золото (KITCO-LME)'!$U$25</f>
        <v/>
      </c>
      <c r="V205" s="52" t="str">
        <f>'Серебро (KITCO-LME)'!$T$25</f>
        <v>22.07.2023</v>
      </c>
      <c r="W205" s="58" t="str">
        <f>'Серебро (KITCO-LME)'!$U$25</f>
        <v/>
      </c>
      <c r="Y205" s="52" t="str">
        <f>'Алюминий (LME)'!$T$25</f>
        <v>22.07.2023</v>
      </c>
      <c r="Z205" s="58" t="str">
        <f>'Алюминий (LME)'!$U$25</f>
        <v/>
      </c>
      <c r="AB205" s="52" t="str">
        <f>'Никель (LME)'!$T$25</f>
        <v>22.07.2023</v>
      </c>
      <c r="AC205" s="58" t="str">
        <f>'Никель (LME)'!$U$25</f>
        <v/>
      </c>
      <c r="AE205" s="52" t="str">
        <f>'Свинец (LME)'!$T$25</f>
        <v>22.07.2023</v>
      </c>
      <c r="AF205" s="58" t="str">
        <f>'Свинец (LME)'!$U$25</f>
        <v/>
      </c>
      <c r="AH205" s="52" t="str">
        <f>'Медь (LME)'!$T$25</f>
        <v>22.07.2023</v>
      </c>
      <c r="AI205" s="58" t="str">
        <f>'Медь (LME)'!$U$25</f>
        <v/>
      </c>
      <c r="AK205" s="52" t="str">
        <f>'Цинк (LME)'!$T$25</f>
        <v>22.07.2023</v>
      </c>
      <c r="AL205" s="58" t="str">
        <f>'Цинк (LME)'!$U$25</f>
        <v/>
      </c>
      <c r="AO205" s="52" t="str">
        <f>Евро!$T$25</f>
        <v>22.07.2023</v>
      </c>
      <c r="AP205" s="58" t="str">
        <f>фунт!$U$25</f>
        <v>-</v>
      </c>
      <c r="AR205" s="52" t="str">
        <f>Евро!$T$25</f>
        <v>22.07.2023</v>
      </c>
      <c r="AS205" s="58" t="str">
        <f>'иена, ¥'!$U$25</f>
        <v>-</v>
      </c>
      <c r="AU205" s="52" t="str">
        <f>Евро!$T$25</f>
        <v>22.07.2023</v>
      </c>
      <c r="AV205" s="58" t="str">
        <f>'австр долл.'!$U$25</f>
        <v>-</v>
      </c>
      <c r="AX205" s="52" t="str">
        <f>Евро!$T$25</f>
        <v>22.07.2023</v>
      </c>
      <c r="AY205" s="58" t="str">
        <f>шв.фр.!$U$25</f>
        <v>-</v>
      </c>
      <c r="BA205" s="52" t="str">
        <f>Евро!$T$25</f>
        <v>22.07.2023</v>
      </c>
      <c r="BB205" s="58" t="str">
        <f>юань!$U$25</f>
        <v>-</v>
      </c>
      <c r="BD205" s="52" t="str">
        <f>Евро!$T$25</f>
        <v>22.07.2023</v>
      </c>
      <c r="BE205" s="58" t="str">
        <f>тенге!$U$25</f>
        <v>-</v>
      </c>
      <c r="BG205" s="52" t="str">
        <f>Евро!$T$25</f>
        <v>22.07.2023</v>
      </c>
      <c r="BH205" s="58" t="str">
        <f>'динар (крос-курс $)'!$U$25</f>
        <v/>
      </c>
      <c r="BJ205" s="52" t="str">
        <f>Евро!$T$25</f>
        <v>22.07.2023</v>
      </c>
      <c r="BK205" s="58" t="str">
        <f>'динар (крос-курс €)'!$U$25</f>
        <v/>
      </c>
    </row>
    <row r="206" spans="1:63" x14ac:dyDescent="0.25">
      <c r="A206" s="52" t="str">
        <f>Доллар!$T$26</f>
        <v>23.07.2023</v>
      </c>
      <c r="B206" s="58" t="str">
        <f>Доллар!$U$26</f>
        <v>-</v>
      </c>
      <c r="D206" s="52" t="str">
        <f>Евро!$T$26</f>
        <v>23.07.2023</v>
      </c>
      <c r="E206" s="58" t="str">
        <f>Евро!$U$26</f>
        <v>-</v>
      </c>
      <c r="G206" s="52" t="str">
        <f>'Золото (ЦБ)'!$T$26</f>
        <v>23.07.2023</v>
      </c>
      <c r="H206" s="58" t="str">
        <f>'Золото (ЦБ)'!$U$26</f>
        <v/>
      </c>
      <c r="J206" s="52" t="str">
        <f>'Серебро (ЦБ)'!$T$26</f>
        <v>23.07.2023</v>
      </c>
      <c r="K206" s="58" t="str">
        <f>'Серебро (ЦБ)'!$U$26</f>
        <v/>
      </c>
      <c r="M206" s="52" t="str">
        <f>'Платина (ЦБ)'!$T$26</f>
        <v>23.07.2023</v>
      </c>
      <c r="N206" s="58" t="str">
        <f>'Платина (ЦБ)'!$U$26</f>
        <v/>
      </c>
      <c r="P206" s="52" t="str">
        <f>'Палладий (ЦБ)'!$T$26</f>
        <v>23.07.2023</v>
      </c>
      <c r="Q206" s="58" t="str">
        <f>'Палладий (ЦБ)'!$U$26</f>
        <v/>
      </c>
      <c r="S206" s="52" t="str">
        <f>'Золото (KITCO-LME)'!$T$26</f>
        <v>23.07.2023</v>
      </c>
      <c r="T206" s="58" t="str">
        <f>'Золото (KITCO-LME)'!$U$26</f>
        <v/>
      </c>
      <c r="V206" s="52" t="str">
        <f>'Серебро (KITCO-LME)'!$T$26</f>
        <v>23.07.2023</v>
      </c>
      <c r="W206" s="58" t="str">
        <f>'Серебро (KITCO-LME)'!$U$26</f>
        <v/>
      </c>
      <c r="Y206" s="52" t="str">
        <f>'Алюминий (LME)'!$T$26</f>
        <v>23.07.2023</v>
      </c>
      <c r="Z206" s="58" t="str">
        <f>'Алюминий (LME)'!$U$26</f>
        <v/>
      </c>
      <c r="AB206" s="52" t="str">
        <f>'Никель (LME)'!$T$26</f>
        <v>23.07.2023</v>
      </c>
      <c r="AC206" s="58" t="str">
        <f>'Никель (LME)'!$U$26</f>
        <v/>
      </c>
      <c r="AE206" s="52" t="str">
        <f>'Свинец (LME)'!$T$26</f>
        <v>23.07.2023</v>
      </c>
      <c r="AF206" s="58" t="str">
        <f>'Свинец (LME)'!$U$26</f>
        <v/>
      </c>
      <c r="AH206" s="52" t="str">
        <f>'Медь (LME)'!$T$26</f>
        <v>23.07.2023</v>
      </c>
      <c r="AI206" s="58" t="str">
        <f>'Медь (LME)'!$U$26</f>
        <v/>
      </c>
      <c r="AK206" s="52" t="str">
        <f>'Цинк (LME)'!$T$26</f>
        <v>23.07.2023</v>
      </c>
      <c r="AL206" s="58" t="str">
        <f>'Цинк (LME)'!$U$26</f>
        <v/>
      </c>
      <c r="AO206" s="52" t="str">
        <f>Евро!$T$26</f>
        <v>23.07.2023</v>
      </c>
      <c r="AP206" s="58" t="str">
        <f>фунт!$U$26</f>
        <v>-</v>
      </c>
      <c r="AR206" s="52" t="str">
        <f>Евро!$T$26</f>
        <v>23.07.2023</v>
      </c>
      <c r="AS206" s="58" t="str">
        <f>'иена, ¥'!$U$26</f>
        <v>-</v>
      </c>
      <c r="AU206" s="52" t="str">
        <f>Евро!$T$26</f>
        <v>23.07.2023</v>
      </c>
      <c r="AV206" s="58" t="str">
        <f>'австр долл.'!$U$26</f>
        <v>-</v>
      </c>
      <c r="AX206" s="52" t="str">
        <f>Евро!$T$26</f>
        <v>23.07.2023</v>
      </c>
      <c r="AY206" s="58" t="str">
        <f>шв.фр.!$U$26</f>
        <v>-</v>
      </c>
      <c r="BA206" s="52" t="str">
        <f>Евро!$T$26</f>
        <v>23.07.2023</v>
      </c>
      <c r="BB206" s="58" t="str">
        <f>юань!$U$26</f>
        <v>-</v>
      </c>
      <c r="BD206" s="52" t="str">
        <f>Евро!$T$26</f>
        <v>23.07.2023</v>
      </c>
      <c r="BE206" s="58" t="str">
        <f>тенге!$U$26</f>
        <v>-</v>
      </c>
      <c r="BG206" s="52" t="str">
        <f>Евро!$T$26</f>
        <v>23.07.2023</v>
      </c>
      <c r="BH206" s="58" t="str">
        <f>'динар (крос-курс $)'!$U$26</f>
        <v/>
      </c>
      <c r="BJ206" s="52" t="str">
        <f>Евро!$T$26</f>
        <v>23.07.2023</v>
      </c>
      <c r="BK206" s="58" t="str">
        <f>'динар (крос-курс €)'!$U$26</f>
        <v/>
      </c>
    </row>
    <row r="207" spans="1:63" x14ac:dyDescent="0.25">
      <c r="A207" s="52" t="str">
        <f>Доллар!$T$27</f>
        <v>24.07.2023</v>
      </c>
      <c r="B207" s="58" t="str">
        <f>Доллар!$U$27</f>
        <v>-</v>
      </c>
      <c r="D207" s="52" t="str">
        <f>Евро!$T$27</f>
        <v>24.07.2023</v>
      </c>
      <c r="E207" s="58" t="str">
        <f>Евро!$U$27</f>
        <v>-</v>
      </c>
      <c r="G207" s="52" t="str">
        <f>'Золото (ЦБ)'!$T$27</f>
        <v>24.07.2023</v>
      </c>
      <c r="H207" s="58" t="str">
        <f>'Золото (ЦБ)'!$U$27</f>
        <v/>
      </c>
      <c r="J207" s="52" t="str">
        <f>'Серебро (ЦБ)'!$T$27</f>
        <v>24.07.2023</v>
      </c>
      <c r="K207" s="58" t="str">
        <f>'Серебро (ЦБ)'!$U$27</f>
        <v/>
      </c>
      <c r="M207" s="52" t="str">
        <f>'Платина (ЦБ)'!$T$27</f>
        <v>24.07.2023</v>
      </c>
      <c r="N207" s="58" t="str">
        <f>'Платина (ЦБ)'!$U$27</f>
        <v/>
      </c>
      <c r="P207" s="52" t="str">
        <f>'Палладий (ЦБ)'!$T$27</f>
        <v>24.07.2023</v>
      </c>
      <c r="Q207" s="58" t="str">
        <f>'Палладий (ЦБ)'!$U$27</f>
        <v/>
      </c>
      <c r="S207" s="52" t="str">
        <f>'Золото (KITCO-LME)'!$T$27</f>
        <v>24.07.2023</v>
      </c>
      <c r="T207" s="58" t="str">
        <f>'Золото (KITCO-LME)'!$U$27</f>
        <v/>
      </c>
      <c r="V207" s="52" t="str">
        <f>'Серебро (KITCO-LME)'!$T$27</f>
        <v>24.07.2023</v>
      </c>
      <c r="W207" s="58" t="str">
        <f>'Серебро (KITCO-LME)'!$U$27</f>
        <v/>
      </c>
      <c r="Y207" s="52" t="str">
        <f>'Алюминий (LME)'!$T$27</f>
        <v>24.07.2023</v>
      </c>
      <c r="Z207" s="58" t="str">
        <f>'Алюминий (LME)'!$U$27</f>
        <v/>
      </c>
      <c r="AB207" s="52" t="str">
        <f>'Никель (LME)'!$T$27</f>
        <v>24.07.2023</v>
      </c>
      <c r="AC207" s="58" t="str">
        <f>'Никель (LME)'!$U$27</f>
        <v/>
      </c>
      <c r="AE207" s="52" t="str">
        <f>'Свинец (LME)'!$T$27</f>
        <v>24.07.2023</v>
      </c>
      <c r="AF207" s="58" t="str">
        <f>'Свинец (LME)'!$U$27</f>
        <v/>
      </c>
      <c r="AH207" s="52" t="str">
        <f>'Медь (LME)'!$T$27</f>
        <v>24.07.2023</v>
      </c>
      <c r="AI207" s="58" t="str">
        <f>'Медь (LME)'!$U$27</f>
        <v/>
      </c>
      <c r="AK207" s="52" t="str">
        <f>'Цинк (LME)'!$T$27</f>
        <v>24.07.2023</v>
      </c>
      <c r="AL207" s="58" t="str">
        <f>'Цинк (LME)'!$U$27</f>
        <v/>
      </c>
      <c r="AO207" s="52" t="str">
        <f>Евро!$T$27</f>
        <v>24.07.2023</v>
      </c>
      <c r="AP207" s="58" t="str">
        <f>фунт!$U$27</f>
        <v>-</v>
      </c>
      <c r="AR207" s="52" t="str">
        <f>Евро!$T$27</f>
        <v>24.07.2023</v>
      </c>
      <c r="AS207" s="58" t="str">
        <f>'иена, ¥'!$U$27</f>
        <v>-</v>
      </c>
      <c r="AU207" s="52" t="str">
        <f>Евро!$T$27</f>
        <v>24.07.2023</v>
      </c>
      <c r="AV207" s="58" t="str">
        <f>'австр долл.'!$U$27</f>
        <v>-</v>
      </c>
      <c r="AX207" s="52" t="str">
        <f>Евро!$T$27</f>
        <v>24.07.2023</v>
      </c>
      <c r="AY207" s="58" t="str">
        <f>шв.фр.!$U$27</f>
        <v>-</v>
      </c>
      <c r="BA207" s="52" t="str">
        <f>Евро!$T$27</f>
        <v>24.07.2023</v>
      </c>
      <c r="BB207" s="58" t="str">
        <f>юань!$U$27</f>
        <v>-</v>
      </c>
      <c r="BD207" s="52" t="str">
        <f>Евро!$T$27</f>
        <v>24.07.2023</v>
      </c>
      <c r="BE207" s="58" t="str">
        <f>тенге!$U$27</f>
        <v>-</v>
      </c>
      <c r="BG207" s="52" t="str">
        <f>Евро!$T$27</f>
        <v>24.07.2023</v>
      </c>
      <c r="BH207" s="58" t="str">
        <f>'динар (крос-курс $)'!$U$27</f>
        <v/>
      </c>
      <c r="BJ207" s="52" t="str">
        <f>Евро!$T$27</f>
        <v>24.07.2023</v>
      </c>
      <c r="BK207" s="58" t="str">
        <f>'динар (крос-курс €)'!$U$27</f>
        <v/>
      </c>
    </row>
    <row r="208" spans="1:63" x14ac:dyDescent="0.25">
      <c r="A208" s="52" t="str">
        <f>Доллар!$T$28</f>
        <v>25.07.2023</v>
      </c>
      <c r="B208" s="58" t="str">
        <f>Доллар!$U$28</f>
        <v>-</v>
      </c>
      <c r="D208" s="52" t="str">
        <f>Евро!$T$28</f>
        <v>25.07.2023</v>
      </c>
      <c r="E208" s="58" t="str">
        <f>Евро!$U$28</f>
        <v>-</v>
      </c>
      <c r="G208" s="52" t="str">
        <f>'Золото (ЦБ)'!$T$28</f>
        <v>25.07.2023</v>
      </c>
      <c r="H208" s="58" t="str">
        <f>'Золото (ЦБ)'!$U$28</f>
        <v/>
      </c>
      <c r="J208" s="52" t="str">
        <f>'Серебро (ЦБ)'!$T$28</f>
        <v>25.07.2023</v>
      </c>
      <c r="K208" s="58" t="str">
        <f>'Серебро (ЦБ)'!$U$28</f>
        <v/>
      </c>
      <c r="M208" s="52" t="str">
        <f>'Платина (ЦБ)'!$T$28</f>
        <v>25.07.2023</v>
      </c>
      <c r="N208" s="58" t="str">
        <f>'Платина (ЦБ)'!$U$28</f>
        <v/>
      </c>
      <c r="P208" s="52" t="str">
        <f>'Палладий (ЦБ)'!$T$28</f>
        <v>25.07.2023</v>
      </c>
      <c r="Q208" s="58" t="str">
        <f>'Палладий (ЦБ)'!$U$28</f>
        <v/>
      </c>
      <c r="S208" s="52" t="str">
        <f>'Золото (KITCO-LME)'!$T$28</f>
        <v>25.07.2023</v>
      </c>
      <c r="T208" s="58" t="str">
        <f>'Золото (KITCO-LME)'!$U$28</f>
        <v/>
      </c>
      <c r="V208" s="52" t="str">
        <f>'Серебро (KITCO-LME)'!$T$28</f>
        <v>25.07.2023</v>
      </c>
      <c r="W208" s="58" t="str">
        <f>'Серебро (KITCO-LME)'!$U$28</f>
        <v/>
      </c>
      <c r="Y208" s="52" t="str">
        <f>'Алюминий (LME)'!$T$28</f>
        <v>25.07.2023</v>
      </c>
      <c r="Z208" s="58" t="str">
        <f>'Алюминий (LME)'!$U$28</f>
        <v/>
      </c>
      <c r="AB208" s="52" t="str">
        <f>'Никель (LME)'!$T$28</f>
        <v>25.07.2023</v>
      </c>
      <c r="AC208" s="58" t="str">
        <f>'Никель (LME)'!$U$28</f>
        <v/>
      </c>
      <c r="AE208" s="52" t="str">
        <f>'Свинец (LME)'!$T$28</f>
        <v>25.07.2023</v>
      </c>
      <c r="AF208" s="58" t="str">
        <f>'Свинец (LME)'!$U$28</f>
        <v/>
      </c>
      <c r="AH208" s="52" t="str">
        <f>'Медь (LME)'!$T$28</f>
        <v>25.07.2023</v>
      </c>
      <c r="AI208" s="58" t="str">
        <f>'Медь (LME)'!$U$28</f>
        <v/>
      </c>
      <c r="AK208" s="52" t="str">
        <f>'Цинк (LME)'!$T$28</f>
        <v>25.07.2023</v>
      </c>
      <c r="AL208" s="58" t="str">
        <f>'Цинк (LME)'!$U$28</f>
        <v/>
      </c>
      <c r="AO208" s="52" t="str">
        <f>Евро!$T$28</f>
        <v>25.07.2023</v>
      </c>
      <c r="AP208" s="58" t="str">
        <f>фунт!$U$28</f>
        <v>-</v>
      </c>
      <c r="AR208" s="52" t="str">
        <f>Евро!$T$28</f>
        <v>25.07.2023</v>
      </c>
      <c r="AS208" s="58" t="str">
        <f>'иена, ¥'!$U$28</f>
        <v>-</v>
      </c>
      <c r="AU208" s="52" t="str">
        <f>Евро!$T$28</f>
        <v>25.07.2023</v>
      </c>
      <c r="AV208" s="58" t="str">
        <f>'австр долл.'!$U$28</f>
        <v>-</v>
      </c>
      <c r="AX208" s="52" t="str">
        <f>Евро!$T$28</f>
        <v>25.07.2023</v>
      </c>
      <c r="AY208" s="58" t="str">
        <f>шв.фр.!$U$28</f>
        <v>-</v>
      </c>
      <c r="BA208" s="52" t="str">
        <f>Евро!$T$28</f>
        <v>25.07.2023</v>
      </c>
      <c r="BB208" s="58" t="str">
        <f>юань!$U$28</f>
        <v>-</v>
      </c>
      <c r="BD208" s="52" t="str">
        <f>Евро!$T$28</f>
        <v>25.07.2023</v>
      </c>
      <c r="BE208" s="58" t="str">
        <f>тенге!$U$28</f>
        <v>-</v>
      </c>
      <c r="BG208" s="52" t="str">
        <f>Евро!$T$28</f>
        <v>25.07.2023</v>
      </c>
      <c r="BH208" s="58" t="str">
        <f>'динар (крос-курс $)'!$U$28</f>
        <v/>
      </c>
      <c r="BJ208" s="52" t="str">
        <f>Евро!$T$28</f>
        <v>25.07.2023</v>
      </c>
      <c r="BK208" s="58" t="str">
        <f>'динар (крос-курс €)'!$U$28</f>
        <v/>
      </c>
    </row>
    <row r="209" spans="1:63" x14ac:dyDescent="0.25">
      <c r="A209" s="52" t="str">
        <f>Доллар!$T$29</f>
        <v>26.07.2023</v>
      </c>
      <c r="B209" s="58" t="str">
        <f>Доллар!$U$29</f>
        <v>-</v>
      </c>
      <c r="D209" s="52" t="str">
        <f>Евро!$T$29</f>
        <v>26.07.2023</v>
      </c>
      <c r="E209" s="58" t="str">
        <f>Евро!$U$29</f>
        <v>-</v>
      </c>
      <c r="G209" s="52" t="str">
        <f>'Золото (ЦБ)'!$T$29</f>
        <v>26.07.2023</v>
      </c>
      <c r="H209" s="58" t="str">
        <f>'Золото (ЦБ)'!$U$29</f>
        <v/>
      </c>
      <c r="J209" s="52" t="str">
        <f>'Серебро (ЦБ)'!$T$29</f>
        <v>26.07.2023</v>
      </c>
      <c r="K209" s="58" t="str">
        <f>'Серебро (ЦБ)'!$U$29</f>
        <v/>
      </c>
      <c r="M209" s="52" t="str">
        <f>'Платина (ЦБ)'!$T$29</f>
        <v>26.07.2023</v>
      </c>
      <c r="N209" s="58" t="str">
        <f>'Платина (ЦБ)'!$U$29</f>
        <v/>
      </c>
      <c r="P209" s="52" t="str">
        <f>'Палладий (ЦБ)'!$T$29</f>
        <v>26.07.2023</v>
      </c>
      <c r="Q209" s="58" t="str">
        <f>'Палладий (ЦБ)'!$U$29</f>
        <v/>
      </c>
      <c r="S209" s="52" t="str">
        <f>'Золото (KITCO-LME)'!$T$29</f>
        <v>26.07.2023</v>
      </c>
      <c r="T209" s="58" t="str">
        <f>'Золото (KITCO-LME)'!$U$29</f>
        <v/>
      </c>
      <c r="V209" s="52" t="str">
        <f>'Серебро (KITCO-LME)'!$T$29</f>
        <v>26.07.2023</v>
      </c>
      <c r="W209" s="58" t="str">
        <f>'Серебро (KITCO-LME)'!$U$29</f>
        <v/>
      </c>
      <c r="Y209" s="52" t="str">
        <f>'Алюминий (LME)'!$T$29</f>
        <v>26.07.2023</v>
      </c>
      <c r="Z209" s="58" t="str">
        <f>'Алюминий (LME)'!$U$29</f>
        <v/>
      </c>
      <c r="AB209" s="52" t="str">
        <f>'Никель (LME)'!$T$29</f>
        <v>26.07.2023</v>
      </c>
      <c r="AC209" s="58" t="str">
        <f>'Никель (LME)'!$U$29</f>
        <v/>
      </c>
      <c r="AE209" s="52" t="str">
        <f>'Свинец (LME)'!$T$29</f>
        <v>26.07.2023</v>
      </c>
      <c r="AF209" s="58" t="str">
        <f>'Свинец (LME)'!$U$29</f>
        <v/>
      </c>
      <c r="AH209" s="52" t="str">
        <f>'Медь (LME)'!$T$29</f>
        <v>26.07.2023</v>
      </c>
      <c r="AI209" s="58" t="str">
        <f>'Медь (LME)'!$U$29</f>
        <v/>
      </c>
      <c r="AK209" s="52" t="str">
        <f>'Цинк (LME)'!$T$29</f>
        <v>26.07.2023</v>
      </c>
      <c r="AL209" s="58" t="str">
        <f>'Цинк (LME)'!$U$29</f>
        <v/>
      </c>
      <c r="AO209" s="52" t="str">
        <f>Евро!$T$29</f>
        <v>26.07.2023</v>
      </c>
      <c r="AP209" s="58" t="str">
        <f>фунт!$U$29</f>
        <v>-</v>
      </c>
      <c r="AR209" s="52" t="str">
        <f>Евро!$T$29</f>
        <v>26.07.2023</v>
      </c>
      <c r="AS209" s="58" t="str">
        <f>'иена, ¥'!$U$29</f>
        <v>-</v>
      </c>
      <c r="AU209" s="52" t="str">
        <f>Евро!$T$29</f>
        <v>26.07.2023</v>
      </c>
      <c r="AV209" s="58" t="str">
        <f>'австр долл.'!$U$29</f>
        <v>-</v>
      </c>
      <c r="AX209" s="52" t="str">
        <f>Евро!$T$29</f>
        <v>26.07.2023</v>
      </c>
      <c r="AY209" s="58" t="str">
        <f>шв.фр.!$U$29</f>
        <v>-</v>
      </c>
      <c r="BA209" s="52" t="str">
        <f>Евро!$T$29</f>
        <v>26.07.2023</v>
      </c>
      <c r="BB209" s="58" t="str">
        <f>юань!$U$29</f>
        <v>-</v>
      </c>
      <c r="BD209" s="52" t="str">
        <f>Евро!$T$29</f>
        <v>26.07.2023</v>
      </c>
      <c r="BE209" s="58" t="str">
        <f>тенге!$U$29</f>
        <v>-</v>
      </c>
      <c r="BG209" s="52" t="str">
        <f>Евро!$T$29</f>
        <v>26.07.2023</v>
      </c>
      <c r="BH209" s="58" t="str">
        <f>'динар (крос-курс $)'!$U$29</f>
        <v/>
      </c>
      <c r="BJ209" s="52" t="str">
        <f>Евро!$T$29</f>
        <v>26.07.2023</v>
      </c>
      <c r="BK209" s="58" t="str">
        <f>'динар (крос-курс €)'!$U$29</f>
        <v/>
      </c>
    </row>
    <row r="210" spans="1:63" x14ac:dyDescent="0.25">
      <c r="A210" s="52" t="str">
        <f>Доллар!$T$30</f>
        <v>27.07.2023</v>
      </c>
      <c r="B210" s="58" t="str">
        <f>Доллар!$U$30</f>
        <v>-</v>
      </c>
      <c r="D210" s="52" t="str">
        <f>Евро!$T$30</f>
        <v>27.07.2023</v>
      </c>
      <c r="E210" s="58" t="str">
        <f>Евро!$U$30</f>
        <v>-</v>
      </c>
      <c r="G210" s="52" t="str">
        <f>'Золото (ЦБ)'!$T$30</f>
        <v>27.07.2023</v>
      </c>
      <c r="H210" s="58" t="str">
        <f>'Золото (ЦБ)'!$U$30</f>
        <v/>
      </c>
      <c r="J210" s="52" t="str">
        <f>'Серебро (ЦБ)'!$T$30</f>
        <v>27.07.2023</v>
      </c>
      <c r="K210" s="58" t="str">
        <f>'Серебро (ЦБ)'!$U$30</f>
        <v/>
      </c>
      <c r="M210" s="52" t="str">
        <f>'Платина (ЦБ)'!$T$30</f>
        <v>27.07.2023</v>
      </c>
      <c r="N210" s="58" t="str">
        <f>'Платина (ЦБ)'!$U$30</f>
        <v/>
      </c>
      <c r="P210" s="52" t="str">
        <f>'Палладий (ЦБ)'!$T$30</f>
        <v>27.07.2023</v>
      </c>
      <c r="Q210" s="58" t="str">
        <f>'Палладий (ЦБ)'!$U$30</f>
        <v/>
      </c>
      <c r="S210" s="52" t="str">
        <f>'Золото (KITCO-LME)'!$T$30</f>
        <v>27.07.2023</v>
      </c>
      <c r="T210" s="58" t="str">
        <f>'Золото (KITCO-LME)'!$U$30</f>
        <v/>
      </c>
      <c r="V210" s="52" t="str">
        <f>'Серебро (KITCO-LME)'!$T$30</f>
        <v>27.07.2023</v>
      </c>
      <c r="W210" s="58" t="str">
        <f>'Серебро (KITCO-LME)'!$U$30</f>
        <v/>
      </c>
      <c r="Y210" s="52" t="str">
        <f>'Алюминий (LME)'!$T$30</f>
        <v>27.07.2023</v>
      </c>
      <c r="Z210" s="58" t="str">
        <f>'Алюминий (LME)'!$U$30</f>
        <v/>
      </c>
      <c r="AB210" s="52" t="str">
        <f>'Никель (LME)'!$T$30</f>
        <v>27.07.2023</v>
      </c>
      <c r="AC210" s="58" t="str">
        <f>'Никель (LME)'!$U$30</f>
        <v/>
      </c>
      <c r="AE210" s="52" t="str">
        <f>'Свинец (LME)'!$T$30</f>
        <v>27.07.2023</v>
      </c>
      <c r="AF210" s="58" t="str">
        <f>'Свинец (LME)'!$U$30</f>
        <v/>
      </c>
      <c r="AH210" s="52" t="str">
        <f>'Медь (LME)'!$T$30</f>
        <v>27.07.2023</v>
      </c>
      <c r="AI210" s="58" t="str">
        <f>'Медь (LME)'!$U$30</f>
        <v/>
      </c>
      <c r="AK210" s="52" t="str">
        <f>'Цинк (LME)'!$T$30</f>
        <v>27.07.2023</v>
      </c>
      <c r="AL210" s="58" t="str">
        <f>'Цинк (LME)'!$U$30</f>
        <v/>
      </c>
      <c r="AO210" s="52" t="str">
        <f>Евро!$T$30</f>
        <v>27.07.2023</v>
      </c>
      <c r="AP210" s="58" t="str">
        <f>фунт!$U$30</f>
        <v>-</v>
      </c>
      <c r="AR210" s="52" t="str">
        <f>Евро!$T$30</f>
        <v>27.07.2023</v>
      </c>
      <c r="AS210" s="58" t="str">
        <f>'иена, ¥'!$U$30</f>
        <v>-</v>
      </c>
      <c r="AU210" s="52" t="str">
        <f>Евро!$T$30</f>
        <v>27.07.2023</v>
      </c>
      <c r="AV210" s="58" t="str">
        <f>'австр долл.'!$U$30</f>
        <v>-</v>
      </c>
      <c r="AX210" s="52" t="str">
        <f>Евро!$T$30</f>
        <v>27.07.2023</v>
      </c>
      <c r="AY210" s="58" t="str">
        <f>шв.фр.!$U$30</f>
        <v>-</v>
      </c>
      <c r="BA210" s="52" t="str">
        <f>Евро!$T$30</f>
        <v>27.07.2023</v>
      </c>
      <c r="BB210" s="58" t="str">
        <f>юань!$U$30</f>
        <v>-</v>
      </c>
      <c r="BD210" s="52" t="str">
        <f>Евро!$T$30</f>
        <v>27.07.2023</v>
      </c>
      <c r="BE210" s="58" t="str">
        <f>тенге!$U$30</f>
        <v>-</v>
      </c>
      <c r="BG210" s="52" t="str">
        <f>Евро!$T$30</f>
        <v>27.07.2023</v>
      </c>
      <c r="BH210" s="58" t="str">
        <f>'динар (крос-курс $)'!$U$30</f>
        <v/>
      </c>
      <c r="BJ210" s="52" t="str">
        <f>Евро!$T$30</f>
        <v>27.07.2023</v>
      </c>
      <c r="BK210" s="58" t="str">
        <f>'динар (крос-курс €)'!$U$30</f>
        <v/>
      </c>
    </row>
    <row r="211" spans="1:63" x14ac:dyDescent="0.25">
      <c r="A211" s="52" t="str">
        <f>Доллар!$T$31</f>
        <v>28.07.2023</v>
      </c>
      <c r="B211" s="58" t="str">
        <f>Доллар!$U$31</f>
        <v>-</v>
      </c>
      <c r="D211" s="52" t="str">
        <f>Евро!$T$31</f>
        <v>28.07.2023</v>
      </c>
      <c r="E211" s="58" t="str">
        <f>Евро!$U$31</f>
        <v>-</v>
      </c>
      <c r="G211" s="52" t="str">
        <f>'Золото (ЦБ)'!$T$31</f>
        <v>28.07.2023</v>
      </c>
      <c r="H211" s="58" t="str">
        <f>'Золото (ЦБ)'!$U$31</f>
        <v/>
      </c>
      <c r="J211" s="52" t="str">
        <f>'Серебро (ЦБ)'!$T$31</f>
        <v>28.07.2023</v>
      </c>
      <c r="K211" s="58" t="str">
        <f>'Серебро (ЦБ)'!$U$31</f>
        <v/>
      </c>
      <c r="M211" s="52" t="str">
        <f>'Платина (ЦБ)'!$T$31</f>
        <v>28.07.2023</v>
      </c>
      <c r="N211" s="58" t="str">
        <f>'Платина (ЦБ)'!$U$31</f>
        <v/>
      </c>
      <c r="P211" s="52" t="str">
        <f>'Палладий (ЦБ)'!$T$31</f>
        <v>28.07.2023</v>
      </c>
      <c r="Q211" s="58" t="str">
        <f>'Палладий (ЦБ)'!$U$31</f>
        <v/>
      </c>
      <c r="S211" s="52" t="str">
        <f>'Золото (KITCO-LME)'!$T$31</f>
        <v>28.07.2023</v>
      </c>
      <c r="T211" s="58" t="str">
        <f>'Золото (KITCO-LME)'!$U$31</f>
        <v/>
      </c>
      <c r="V211" s="52" t="str">
        <f>'Серебро (KITCO-LME)'!$T$31</f>
        <v>28.07.2023</v>
      </c>
      <c r="W211" s="58" t="str">
        <f>'Серебро (KITCO-LME)'!$U$31</f>
        <v/>
      </c>
      <c r="Y211" s="52" t="str">
        <f>'Алюминий (LME)'!$T$31</f>
        <v>28.07.2023</v>
      </c>
      <c r="Z211" s="58" t="str">
        <f>'Алюминий (LME)'!$U$31</f>
        <v/>
      </c>
      <c r="AB211" s="52" t="str">
        <f>'Никель (LME)'!$T$31</f>
        <v>28.07.2023</v>
      </c>
      <c r="AC211" s="58" t="str">
        <f>'Никель (LME)'!$U$31</f>
        <v/>
      </c>
      <c r="AE211" s="52" t="str">
        <f>'Свинец (LME)'!$T$31</f>
        <v>28.07.2023</v>
      </c>
      <c r="AF211" s="58" t="str">
        <f>'Свинец (LME)'!$U$31</f>
        <v/>
      </c>
      <c r="AH211" s="52" t="str">
        <f>'Медь (LME)'!$T$31</f>
        <v>28.07.2023</v>
      </c>
      <c r="AI211" s="58" t="str">
        <f>'Медь (LME)'!$U$31</f>
        <v/>
      </c>
      <c r="AK211" s="52" t="str">
        <f>'Цинк (LME)'!$T$31</f>
        <v>28.07.2023</v>
      </c>
      <c r="AL211" s="58" t="str">
        <f>'Цинк (LME)'!$U$31</f>
        <v/>
      </c>
      <c r="AO211" s="52" t="str">
        <f>Евро!$T$31</f>
        <v>28.07.2023</v>
      </c>
      <c r="AP211" s="58" t="str">
        <f>фунт!$U$31</f>
        <v>-</v>
      </c>
      <c r="AR211" s="52" t="str">
        <f>Евро!$T$31</f>
        <v>28.07.2023</v>
      </c>
      <c r="AS211" s="58" t="str">
        <f>'иена, ¥'!$U$31</f>
        <v>-</v>
      </c>
      <c r="AU211" s="52" t="str">
        <f>Евро!$T$31</f>
        <v>28.07.2023</v>
      </c>
      <c r="AV211" s="58" t="str">
        <f>'австр долл.'!$U$31</f>
        <v>-</v>
      </c>
      <c r="AX211" s="52" t="str">
        <f>Евро!$T$31</f>
        <v>28.07.2023</v>
      </c>
      <c r="AY211" s="58" t="str">
        <f>шв.фр.!$U$31</f>
        <v>-</v>
      </c>
      <c r="BA211" s="52" t="str">
        <f>Евро!$T$31</f>
        <v>28.07.2023</v>
      </c>
      <c r="BB211" s="58" t="str">
        <f>юань!$U$31</f>
        <v>-</v>
      </c>
      <c r="BD211" s="52" t="str">
        <f>Евро!$T$31</f>
        <v>28.07.2023</v>
      </c>
      <c r="BE211" s="58" t="str">
        <f>тенге!$U$31</f>
        <v>-</v>
      </c>
      <c r="BG211" s="52" t="str">
        <f>Евро!$T$31</f>
        <v>28.07.2023</v>
      </c>
      <c r="BH211" s="58" t="str">
        <f>'динар (крос-курс $)'!$U$31</f>
        <v/>
      </c>
      <c r="BJ211" s="52" t="str">
        <f>Евро!$T$31</f>
        <v>28.07.2023</v>
      </c>
      <c r="BK211" s="58" t="str">
        <f>'динар (крос-курс €)'!$U$31</f>
        <v/>
      </c>
    </row>
    <row r="212" spans="1:63" x14ac:dyDescent="0.25">
      <c r="A212" s="52" t="str">
        <f>Доллар!$T$32</f>
        <v>29.07.2023</v>
      </c>
      <c r="B212" s="58" t="str">
        <f>Доллар!$U$32</f>
        <v>-</v>
      </c>
      <c r="D212" s="52" t="str">
        <f>Евро!$T$32</f>
        <v>29.07.2023</v>
      </c>
      <c r="E212" s="58" t="str">
        <f>Евро!$U$32</f>
        <v>-</v>
      </c>
      <c r="G212" s="52" t="str">
        <f>'Золото (ЦБ)'!$T$32</f>
        <v>29.07.2023</v>
      </c>
      <c r="H212" s="58" t="str">
        <f>'Золото (ЦБ)'!$U$32</f>
        <v/>
      </c>
      <c r="J212" s="52" t="str">
        <f>'Серебро (ЦБ)'!$T$32</f>
        <v>29.07.2023</v>
      </c>
      <c r="K212" s="58" t="str">
        <f>'Серебро (ЦБ)'!$U$32</f>
        <v/>
      </c>
      <c r="M212" s="52" t="str">
        <f>'Платина (ЦБ)'!$T$32</f>
        <v>29.07.2023</v>
      </c>
      <c r="N212" s="58" t="str">
        <f>'Платина (ЦБ)'!$U$32</f>
        <v/>
      </c>
      <c r="P212" s="52" t="str">
        <f>'Палладий (ЦБ)'!$T$32</f>
        <v>29.07.2023</v>
      </c>
      <c r="Q212" s="58" t="str">
        <f>'Палладий (ЦБ)'!$U$32</f>
        <v/>
      </c>
      <c r="S212" s="52" t="str">
        <f>'Золото (KITCO-LME)'!$T$32</f>
        <v>29.07.2023</v>
      </c>
      <c r="T212" s="58" t="str">
        <f>'Золото (KITCO-LME)'!$U$32</f>
        <v/>
      </c>
      <c r="V212" s="52" t="str">
        <f>'Серебро (KITCO-LME)'!$T$32</f>
        <v>29.07.2023</v>
      </c>
      <c r="W212" s="58" t="str">
        <f>'Серебро (KITCO-LME)'!$U$32</f>
        <v/>
      </c>
      <c r="Y212" s="52" t="str">
        <f>'Алюминий (LME)'!$T$32</f>
        <v>29.07.2023</v>
      </c>
      <c r="Z212" s="58" t="str">
        <f>'Алюминий (LME)'!$U$32</f>
        <v/>
      </c>
      <c r="AB212" s="52" t="str">
        <f>'Никель (LME)'!$T$32</f>
        <v>29.07.2023</v>
      </c>
      <c r="AC212" s="58" t="str">
        <f>'Никель (LME)'!$U$32</f>
        <v/>
      </c>
      <c r="AE212" s="52" t="str">
        <f>'Свинец (LME)'!$T$32</f>
        <v>29.07.2023</v>
      </c>
      <c r="AF212" s="58" t="str">
        <f>'Свинец (LME)'!$U$32</f>
        <v/>
      </c>
      <c r="AH212" s="52" t="str">
        <f>'Медь (LME)'!$T$32</f>
        <v>29.07.2023</v>
      </c>
      <c r="AI212" s="58" t="str">
        <f>'Медь (LME)'!$U$32</f>
        <v/>
      </c>
      <c r="AK212" s="52" t="str">
        <f>'Цинк (LME)'!$T$32</f>
        <v>29.07.2023</v>
      </c>
      <c r="AL212" s="58" t="str">
        <f>'Цинк (LME)'!$U$32</f>
        <v/>
      </c>
      <c r="AO212" s="52" t="str">
        <f>Евро!$T$32</f>
        <v>29.07.2023</v>
      </c>
      <c r="AP212" s="58" t="str">
        <f>фунт!$U$32</f>
        <v>-</v>
      </c>
      <c r="AR212" s="52" t="str">
        <f>Евро!$T$32</f>
        <v>29.07.2023</v>
      </c>
      <c r="AS212" s="58" t="str">
        <f>'иена, ¥'!$U$32</f>
        <v>-</v>
      </c>
      <c r="AU212" s="52" t="str">
        <f>Евро!$T$32</f>
        <v>29.07.2023</v>
      </c>
      <c r="AV212" s="58" t="str">
        <f>'австр долл.'!$U$32</f>
        <v>-</v>
      </c>
      <c r="AX212" s="52" t="str">
        <f>Евро!$T$32</f>
        <v>29.07.2023</v>
      </c>
      <c r="AY212" s="58" t="str">
        <f>шв.фр.!$U$32</f>
        <v>-</v>
      </c>
      <c r="BA212" s="52" t="str">
        <f>Евро!$T$32</f>
        <v>29.07.2023</v>
      </c>
      <c r="BB212" s="58" t="str">
        <f>юань!$U$32</f>
        <v>-</v>
      </c>
      <c r="BD212" s="52" t="str">
        <f>Евро!$T$32</f>
        <v>29.07.2023</v>
      </c>
      <c r="BE212" s="58" t="str">
        <f>тенге!$U$32</f>
        <v>-</v>
      </c>
      <c r="BG212" s="52" t="str">
        <f>Евро!$T$32</f>
        <v>29.07.2023</v>
      </c>
      <c r="BH212" s="58" t="str">
        <f>'динар (крос-курс $)'!$U$32</f>
        <v/>
      </c>
      <c r="BJ212" s="52" t="str">
        <f>Евро!$T$32</f>
        <v>29.07.2023</v>
      </c>
      <c r="BK212" s="58" t="str">
        <f>'динар (крос-курс €)'!$U$32</f>
        <v/>
      </c>
    </row>
    <row r="213" spans="1:63" x14ac:dyDescent="0.25">
      <c r="A213" s="52" t="str">
        <f>Доллар!$T$33</f>
        <v>30.07.2023</v>
      </c>
      <c r="B213" s="58" t="str">
        <f>Доллар!$U$33</f>
        <v>-</v>
      </c>
      <c r="D213" s="52" t="str">
        <f>Евро!$T$33</f>
        <v>30.07.2023</v>
      </c>
      <c r="E213" s="58" t="str">
        <f>Евро!$U$33</f>
        <v>-</v>
      </c>
      <c r="G213" s="52" t="str">
        <f>'Золото (ЦБ)'!$T$33</f>
        <v>30.07.2023</v>
      </c>
      <c r="H213" s="58" t="str">
        <f>'Золото (ЦБ)'!$U$33</f>
        <v/>
      </c>
      <c r="J213" s="52" t="str">
        <f>'Серебро (ЦБ)'!$T$33</f>
        <v>30.07.2023</v>
      </c>
      <c r="K213" s="58" t="str">
        <f>'Серебро (ЦБ)'!$U$33</f>
        <v/>
      </c>
      <c r="M213" s="52" t="str">
        <f>'Платина (ЦБ)'!$T$33</f>
        <v>30.07.2023</v>
      </c>
      <c r="N213" s="58" t="str">
        <f>'Платина (ЦБ)'!$U$33</f>
        <v/>
      </c>
      <c r="P213" s="52" t="str">
        <f>'Палладий (ЦБ)'!$T$33</f>
        <v>30.07.2023</v>
      </c>
      <c r="Q213" s="58" t="str">
        <f>'Палладий (ЦБ)'!$U$33</f>
        <v/>
      </c>
      <c r="S213" s="52" t="str">
        <f>'Золото (KITCO-LME)'!$T$33</f>
        <v>30.07.2023</v>
      </c>
      <c r="T213" s="58" t="str">
        <f>'Золото (KITCO-LME)'!$U$33</f>
        <v/>
      </c>
      <c r="V213" s="52" t="str">
        <f>'Серебро (KITCO-LME)'!$T$33</f>
        <v>30.07.2023</v>
      </c>
      <c r="W213" s="58" t="str">
        <f>'Серебро (KITCO-LME)'!$U$33</f>
        <v/>
      </c>
      <c r="Y213" s="52" t="str">
        <f>'Алюминий (LME)'!$T$33</f>
        <v>30.07.2023</v>
      </c>
      <c r="Z213" s="58" t="str">
        <f>'Алюминий (LME)'!$U$33</f>
        <v/>
      </c>
      <c r="AB213" s="52" t="str">
        <f>'Никель (LME)'!$T$33</f>
        <v>30.07.2023</v>
      </c>
      <c r="AC213" s="58" t="str">
        <f>'Никель (LME)'!$U$33</f>
        <v/>
      </c>
      <c r="AE213" s="52" t="str">
        <f>'Свинец (LME)'!$T$33</f>
        <v>30.07.2023</v>
      </c>
      <c r="AF213" s="58" t="str">
        <f>'Свинец (LME)'!$U$33</f>
        <v/>
      </c>
      <c r="AH213" s="52" t="str">
        <f>'Медь (LME)'!$T$33</f>
        <v>30.07.2023</v>
      </c>
      <c r="AI213" s="58" t="str">
        <f>'Медь (LME)'!$U$33</f>
        <v/>
      </c>
      <c r="AK213" s="52" t="str">
        <f>'Цинк (LME)'!$T$33</f>
        <v>30.07.2023</v>
      </c>
      <c r="AL213" s="58" t="str">
        <f>'Цинк (LME)'!$U$33</f>
        <v/>
      </c>
      <c r="AO213" s="52" t="str">
        <f>Евро!$T$33</f>
        <v>30.07.2023</v>
      </c>
      <c r="AP213" s="58" t="str">
        <f>фунт!$U$33</f>
        <v>-</v>
      </c>
      <c r="AR213" s="52" t="str">
        <f>Евро!$T$33</f>
        <v>30.07.2023</v>
      </c>
      <c r="AS213" s="58" t="str">
        <f>'иена, ¥'!$U$33</f>
        <v>-</v>
      </c>
      <c r="AU213" s="52" t="str">
        <f>Евро!$T$33</f>
        <v>30.07.2023</v>
      </c>
      <c r="AV213" s="58" t="str">
        <f>'австр долл.'!$U$33</f>
        <v>-</v>
      </c>
      <c r="AX213" s="52" t="str">
        <f>Евро!$T$33</f>
        <v>30.07.2023</v>
      </c>
      <c r="AY213" s="58" t="str">
        <f>шв.фр.!$U$33</f>
        <v>-</v>
      </c>
      <c r="BA213" s="52" t="str">
        <f>Евро!$T$33</f>
        <v>30.07.2023</v>
      </c>
      <c r="BB213" s="58" t="str">
        <f>юань!$U$33</f>
        <v>-</v>
      </c>
      <c r="BD213" s="52" t="str">
        <f>Евро!$T$33</f>
        <v>30.07.2023</v>
      </c>
      <c r="BE213" s="58" t="str">
        <f>тенге!$U$33</f>
        <v>-</v>
      </c>
      <c r="BG213" s="52" t="str">
        <f>Евро!$T$33</f>
        <v>30.07.2023</v>
      </c>
      <c r="BH213" s="58" t="str">
        <f>'динар (крос-курс $)'!$U$33</f>
        <v/>
      </c>
      <c r="BJ213" s="52" t="str">
        <f>Евро!$T$33</f>
        <v>30.07.2023</v>
      </c>
      <c r="BK213" s="58" t="str">
        <f>'динар (крос-курс €)'!$U$33</f>
        <v/>
      </c>
    </row>
    <row r="214" spans="1:63" x14ac:dyDescent="0.25">
      <c r="A214" s="59" t="str">
        <f>Доллар!$T$34</f>
        <v>31.07.2023</v>
      </c>
      <c r="B214" s="58" t="str">
        <f>Доллар!$U$34</f>
        <v>-</v>
      </c>
      <c r="C214" t="e">
        <f>LINEST(B184:B214)</f>
        <v>#VALUE!</v>
      </c>
      <c r="D214" s="59" t="str">
        <f>Евро!$T$34</f>
        <v>31.07.2023</v>
      </c>
      <c r="E214" s="58" t="str">
        <f>Евро!$U$34</f>
        <v>-</v>
      </c>
      <c r="G214" s="59" t="str">
        <f>'Золото (ЦБ)'!$T$34</f>
        <v>31.07.2023</v>
      </c>
      <c r="H214" s="58" t="str">
        <f>'Золото (ЦБ)'!$U$34</f>
        <v/>
      </c>
      <c r="J214" s="59" t="str">
        <f>'Серебро (ЦБ)'!$T$34</f>
        <v>31.07.2023</v>
      </c>
      <c r="K214" s="58" t="str">
        <f>'Серебро (ЦБ)'!$U$34</f>
        <v/>
      </c>
      <c r="M214" s="59" t="str">
        <f>'Платина (ЦБ)'!$T$34</f>
        <v>31.07.2023</v>
      </c>
      <c r="N214" s="58" t="str">
        <f>'Платина (ЦБ)'!$U$34</f>
        <v/>
      </c>
      <c r="P214" s="59" t="str">
        <f>'Палладий (ЦБ)'!$T$34</f>
        <v>31.07.2023</v>
      </c>
      <c r="Q214" s="58" t="str">
        <f>'Палладий (ЦБ)'!$U$34</f>
        <v/>
      </c>
      <c r="S214" s="59" t="str">
        <f>'Золото (KITCO-LME)'!$T$34</f>
        <v>31.07.2023</v>
      </c>
      <c r="T214" s="58" t="str">
        <f>'Золото (KITCO-LME)'!$U$34</f>
        <v/>
      </c>
      <c r="V214" s="59" t="str">
        <f>'Серебро (KITCO-LME)'!$T$34</f>
        <v>31.07.2023</v>
      </c>
      <c r="W214" s="58" t="str">
        <f>'Серебро (KITCO-LME)'!$U$34</f>
        <v/>
      </c>
      <c r="Y214" s="59" t="str">
        <f>'Алюминий (LME)'!$T$34</f>
        <v>31.07.2023</v>
      </c>
      <c r="Z214" s="58" t="str">
        <f>'Алюминий (LME)'!$U$34</f>
        <v/>
      </c>
      <c r="AB214" s="59" t="str">
        <f>'Никель (LME)'!$T$34</f>
        <v>31.07.2023</v>
      </c>
      <c r="AC214" s="58" t="str">
        <f>'Никель (LME)'!$U$34</f>
        <v/>
      </c>
      <c r="AE214" s="59" t="str">
        <f>'Свинец (LME)'!$T$34</f>
        <v>31.07.2023</v>
      </c>
      <c r="AF214" s="58" t="str">
        <f>'Свинец (LME)'!$U$34</f>
        <v/>
      </c>
      <c r="AH214" s="59" t="str">
        <f>'Медь (LME)'!$T$34</f>
        <v>31.07.2023</v>
      </c>
      <c r="AI214" s="58" t="str">
        <f>'Медь (LME)'!$U$34</f>
        <v/>
      </c>
      <c r="AK214" s="59" t="str">
        <f>'Цинк (LME)'!$T$34</f>
        <v>31.07.2023</v>
      </c>
      <c r="AL214" s="58" t="str">
        <f>'Цинк (LME)'!$U$34</f>
        <v/>
      </c>
      <c r="AN214" t="e">
        <f>LINEST(E184:E214)</f>
        <v>#VALUE!</v>
      </c>
      <c r="AO214" s="59" t="str">
        <f>Евро!$T$34</f>
        <v>31.07.2023</v>
      </c>
      <c r="AP214" s="58" t="str">
        <f>фунт!$U$34</f>
        <v>-</v>
      </c>
      <c r="AR214" s="59" t="str">
        <f>Евро!$T$34</f>
        <v>31.07.2023</v>
      </c>
      <c r="AS214" s="58" t="str">
        <f>'иена, ¥'!$U$34</f>
        <v>-</v>
      </c>
      <c r="AU214" s="59" t="str">
        <f>Евро!$T$34</f>
        <v>31.07.2023</v>
      </c>
      <c r="AV214" s="58" t="str">
        <f>'австр долл.'!$U$34</f>
        <v>-</v>
      </c>
      <c r="AX214" s="59" t="str">
        <f>Евро!$T$34</f>
        <v>31.07.2023</v>
      </c>
      <c r="AY214" s="58" t="str">
        <f>шв.фр.!$U$34</f>
        <v>-</v>
      </c>
      <c r="BA214" s="59" t="str">
        <f>Евро!$T$34</f>
        <v>31.07.2023</v>
      </c>
      <c r="BB214" s="58" t="str">
        <f>юань!$U$34</f>
        <v>-</v>
      </c>
      <c r="BD214" s="59" t="str">
        <f>Евро!$T$34</f>
        <v>31.07.2023</v>
      </c>
      <c r="BE214" s="58" t="str">
        <f>тенге!$U$34</f>
        <v>-</v>
      </c>
      <c r="BG214" s="59" t="str">
        <f>Евро!$T$34</f>
        <v>31.07.2023</v>
      </c>
      <c r="BH214" s="58" t="str">
        <f>'динар (крос-курс $)'!$U$34</f>
        <v/>
      </c>
      <c r="BJ214" s="59" t="str">
        <f>Евро!$T$34</f>
        <v>31.07.2023</v>
      </c>
      <c r="BK214" s="58" t="str">
        <f>'динар (крос-курс €)'!$U$34</f>
        <v/>
      </c>
    </row>
    <row r="215" spans="1:63" x14ac:dyDescent="0.25">
      <c r="A215" s="52" t="str">
        <f>Доллар!$W$4</f>
        <v>01.08.2023</v>
      </c>
      <c r="B215" s="58" t="str">
        <f>Доллар!$X$4</f>
        <v>-</v>
      </c>
      <c r="D215" s="52" t="str">
        <f>Евро!$W$4</f>
        <v>01.08.2023</v>
      </c>
      <c r="E215" s="58" t="str">
        <f>Евро!$X$4</f>
        <v>-</v>
      </c>
      <c r="G215" s="52" t="str">
        <f>'Золото (ЦБ)'!$W$4</f>
        <v>01.08.2023</v>
      </c>
      <c r="H215" s="58" t="str">
        <f>'Золото (ЦБ)'!$X$4</f>
        <v/>
      </c>
      <c r="J215" s="52" t="str">
        <f>'Серебро (ЦБ)'!$W$4</f>
        <v>01.08.2023</v>
      </c>
      <c r="K215" s="58" t="str">
        <f>'Серебро (ЦБ)'!$X$4</f>
        <v/>
      </c>
      <c r="M215" s="52" t="str">
        <f>'Платина (ЦБ)'!$W$4</f>
        <v>01.08.2023</v>
      </c>
      <c r="N215" s="58" t="str">
        <f>'Платина (ЦБ)'!$X$4</f>
        <v/>
      </c>
      <c r="P215" s="52" t="str">
        <f>'Палладий (ЦБ)'!$W$4</f>
        <v>01.08.2023</v>
      </c>
      <c r="Q215" s="58" t="str">
        <f>'Палладий (ЦБ)'!$X$4</f>
        <v/>
      </c>
      <c r="S215" s="52" t="str">
        <f>'Золото (KITCO-LME)'!$W$4</f>
        <v>01.08.2023</v>
      </c>
      <c r="T215" s="58" t="str">
        <f>'Золото (KITCO-LME)'!$X$4</f>
        <v/>
      </c>
      <c r="V215" s="52" t="str">
        <f>'Серебро (KITCO-LME)'!$W$4</f>
        <v>01.08.2023</v>
      </c>
      <c r="W215" s="58" t="str">
        <f>'Серебро (KITCO-LME)'!$X$4</f>
        <v/>
      </c>
      <c r="Y215" s="52" t="str">
        <f>'Алюминий (LME)'!$W$4</f>
        <v>01.08.2023</v>
      </c>
      <c r="Z215" s="58" t="str">
        <f>'Алюминий (LME)'!$X$4</f>
        <v/>
      </c>
      <c r="AB215" s="52" t="str">
        <f>'Никель (LME)'!$W$4</f>
        <v>01.08.2023</v>
      </c>
      <c r="AC215" s="58" t="str">
        <f>'Никель (LME)'!$X$4</f>
        <v/>
      </c>
      <c r="AE215" s="52" t="str">
        <f>'Свинец (LME)'!$W$4</f>
        <v>01.08.2023</v>
      </c>
      <c r="AF215" s="58" t="str">
        <f>'Свинец (LME)'!$X$4</f>
        <v/>
      </c>
      <c r="AH215" s="52" t="str">
        <f>'Медь (LME)'!$W$4</f>
        <v>01.08.2023</v>
      </c>
      <c r="AI215" s="58" t="str">
        <f>'Медь (LME)'!$X$4</f>
        <v/>
      </c>
      <c r="AK215" s="52" t="str">
        <f>'Цинк (LME)'!$W$4</f>
        <v>01.08.2023</v>
      </c>
      <c r="AL215" s="58" t="str">
        <f>'Цинк (LME)'!$X$4</f>
        <v/>
      </c>
      <c r="AO215" s="52" t="str">
        <f>Евро!$W$4</f>
        <v>01.08.2023</v>
      </c>
      <c r="AP215" s="58" t="str">
        <f>фунт!$X$4</f>
        <v>-</v>
      </c>
      <c r="AR215" s="52" t="str">
        <f>Евро!$W$4</f>
        <v>01.08.2023</v>
      </c>
      <c r="AS215" s="58" t="str">
        <f>'иена, ¥'!$X$4</f>
        <v>-</v>
      </c>
      <c r="AU215" s="52" t="str">
        <f>Евро!$W$4</f>
        <v>01.08.2023</v>
      </c>
      <c r="AV215" s="58" t="str">
        <f>'австр долл.'!$X$4</f>
        <v>-</v>
      </c>
      <c r="AX215" s="52" t="str">
        <f>Евро!$W$4</f>
        <v>01.08.2023</v>
      </c>
      <c r="AY215" s="58" t="str">
        <f>шв.фр.!$X$4</f>
        <v>-</v>
      </c>
      <c r="BA215" s="52" t="str">
        <f>Евро!$W$4</f>
        <v>01.08.2023</v>
      </c>
      <c r="BB215" s="58" t="str">
        <f>юань!$X$4</f>
        <v>-</v>
      </c>
      <c r="BD215" s="52" t="str">
        <f>Евро!$W$4</f>
        <v>01.08.2023</v>
      </c>
      <c r="BE215" s="58" t="str">
        <f>тенге!$X$4</f>
        <v>-</v>
      </c>
      <c r="BG215" s="52" t="str">
        <f>Евро!$W$4</f>
        <v>01.08.2023</v>
      </c>
      <c r="BH215" s="58" t="str">
        <f>'динар (крос-курс $)'!$X$4</f>
        <v/>
      </c>
      <c r="BJ215" s="52" t="str">
        <f>Евро!$W$4</f>
        <v>01.08.2023</v>
      </c>
      <c r="BK215" s="58" t="str">
        <f>'динар (крос-курс €)'!$X$4</f>
        <v/>
      </c>
    </row>
    <row r="216" spans="1:63" x14ac:dyDescent="0.25">
      <c r="A216" s="52" t="str">
        <f>Доллар!$W$5</f>
        <v>02.08.2023</v>
      </c>
      <c r="B216" s="58" t="str">
        <f>Доллар!$X$5</f>
        <v>-</v>
      </c>
      <c r="D216" s="52" t="str">
        <f>Евро!$W$5</f>
        <v>02.08.2023</v>
      </c>
      <c r="E216" s="58" t="str">
        <f>Евро!$X$5</f>
        <v>-</v>
      </c>
      <c r="G216" s="52" t="str">
        <f>'Золото (ЦБ)'!$W$5</f>
        <v>02.08.2023</v>
      </c>
      <c r="H216" s="58" t="str">
        <f>'Золото (ЦБ)'!$X$5</f>
        <v/>
      </c>
      <c r="J216" s="52" t="str">
        <f>'Серебро (ЦБ)'!$W$5</f>
        <v>02.08.2023</v>
      </c>
      <c r="K216" s="58" t="str">
        <f>'Серебро (ЦБ)'!$X$5</f>
        <v/>
      </c>
      <c r="M216" s="52" t="str">
        <f>'Платина (ЦБ)'!$W$5</f>
        <v>02.08.2023</v>
      </c>
      <c r="N216" s="58" t="str">
        <f>'Платина (ЦБ)'!$X$5</f>
        <v/>
      </c>
      <c r="P216" s="52" t="str">
        <f>'Палладий (ЦБ)'!$W$5</f>
        <v>02.08.2023</v>
      </c>
      <c r="Q216" s="58" t="str">
        <f>'Палладий (ЦБ)'!$X$5</f>
        <v/>
      </c>
      <c r="S216" s="52" t="str">
        <f>'Золото (KITCO-LME)'!$W$5</f>
        <v>02.08.2023</v>
      </c>
      <c r="T216" s="58" t="str">
        <f>'Золото (KITCO-LME)'!$X$5</f>
        <v/>
      </c>
      <c r="V216" s="52" t="str">
        <f>'Серебро (KITCO-LME)'!$W$5</f>
        <v>02.08.2023</v>
      </c>
      <c r="W216" s="58" t="str">
        <f>'Серебро (KITCO-LME)'!$X$5</f>
        <v/>
      </c>
      <c r="Y216" s="52" t="str">
        <f>'Алюминий (LME)'!$W$5</f>
        <v>02.08.2023</v>
      </c>
      <c r="Z216" s="58" t="str">
        <f>'Алюминий (LME)'!$X$5</f>
        <v/>
      </c>
      <c r="AB216" s="52" t="str">
        <f>'Никель (LME)'!$W$5</f>
        <v>02.08.2023</v>
      </c>
      <c r="AC216" s="58" t="str">
        <f>'Никель (LME)'!$X$5</f>
        <v/>
      </c>
      <c r="AE216" s="52" t="str">
        <f>'Свинец (LME)'!$W$5</f>
        <v>02.08.2023</v>
      </c>
      <c r="AF216" s="58" t="str">
        <f>'Свинец (LME)'!$X$5</f>
        <v/>
      </c>
      <c r="AH216" s="52" t="str">
        <f>'Медь (LME)'!$W$5</f>
        <v>02.08.2023</v>
      </c>
      <c r="AI216" s="58" t="str">
        <f>'Медь (LME)'!$X$5</f>
        <v/>
      </c>
      <c r="AK216" s="52" t="str">
        <f>'Цинк (LME)'!$W$5</f>
        <v>02.08.2023</v>
      </c>
      <c r="AL216" s="58" t="str">
        <f>'Цинк (LME)'!$X$5</f>
        <v/>
      </c>
      <c r="AO216" s="52" t="str">
        <f>Евро!$W$5</f>
        <v>02.08.2023</v>
      </c>
      <c r="AP216" s="58" t="str">
        <f>фунт!$X$5</f>
        <v>-</v>
      </c>
      <c r="AR216" s="52" t="str">
        <f>Евро!$W$5</f>
        <v>02.08.2023</v>
      </c>
      <c r="AS216" s="58" t="str">
        <f>'иена, ¥'!$X$5</f>
        <v>-</v>
      </c>
      <c r="AU216" s="52" t="str">
        <f>Евро!$W$5</f>
        <v>02.08.2023</v>
      </c>
      <c r="AV216" s="58" t="str">
        <f>'австр долл.'!$X$5</f>
        <v>-</v>
      </c>
      <c r="AX216" s="52" t="str">
        <f>Евро!$W$5</f>
        <v>02.08.2023</v>
      </c>
      <c r="AY216" s="58" t="str">
        <f>шв.фр.!$X$5</f>
        <v>-</v>
      </c>
      <c r="BA216" s="52" t="str">
        <f>Евро!$W$5</f>
        <v>02.08.2023</v>
      </c>
      <c r="BB216" s="58" t="str">
        <f>юань!$X$5</f>
        <v>-</v>
      </c>
      <c r="BD216" s="52" t="str">
        <f>Евро!$W$5</f>
        <v>02.08.2023</v>
      </c>
      <c r="BE216" s="58" t="str">
        <f>тенге!$X$5</f>
        <v>-</v>
      </c>
      <c r="BG216" s="52" t="str">
        <f>Евро!$W$5</f>
        <v>02.08.2023</v>
      </c>
      <c r="BH216" s="58" t="str">
        <f>'динар (крос-курс $)'!$X$5</f>
        <v/>
      </c>
      <c r="BJ216" s="52" t="str">
        <f>Евро!$W$5</f>
        <v>02.08.2023</v>
      </c>
      <c r="BK216" s="58" t="str">
        <f>'динар (крос-курс €)'!$X$5</f>
        <v/>
      </c>
    </row>
    <row r="217" spans="1:63" x14ac:dyDescent="0.25">
      <c r="A217" s="52" t="str">
        <f>Доллар!$W$6</f>
        <v>03.08.2023</v>
      </c>
      <c r="B217" s="58" t="str">
        <f>Доллар!$X$6</f>
        <v>-</v>
      </c>
      <c r="D217" s="52" t="str">
        <f>Евро!$W$6</f>
        <v>03.08.2023</v>
      </c>
      <c r="E217" s="58" t="str">
        <f>Евро!$X$6</f>
        <v>-</v>
      </c>
      <c r="G217" s="52" t="str">
        <f>'Золото (ЦБ)'!$W$6</f>
        <v>03.08.2023</v>
      </c>
      <c r="H217" s="58" t="str">
        <f>'Золото (ЦБ)'!$X$6</f>
        <v/>
      </c>
      <c r="J217" s="52" t="str">
        <f>'Серебро (ЦБ)'!$W$6</f>
        <v>03.08.2023</v>
      </c>
      <c r="K217" s="58" t="str">
        <f>'Серебро (ЦБ)'!$X$6</f>
        <v/>
      </c>
      <c r="M217" s="52" t="str">
        <f>'Платина (ЦБ)'!$W$6</f>
        <v>03.08.2023</v>
      </c>
      <c r="N217" s="58" t="str">
        <f>'Платина (ЦБ)'!$X$6</f>
        <v/>
      </c>
      <c r="P217" s="52" t="str">
        <f>'Палладий (ЦБ)'!$W$6</f>
        <v>03.08.2023</v>
      </c>
      <c r="Q217" s="58" t="str">
        <f>'Палладий (ЦБ)'!$X$6</f>
        <v/>
      </c>
      <c r="S217" s="52" t="str">
        <f>'Золото (KITCO-LME)'!$W$6</f>
        <v>03.08.2023</v>
      </c>
      <c r="T217" s="58" t="str">
        <f>'Золото (KITCO-LME)'!$X$6</f>
        <v/>
      </c>
      <c r="V217" s="52" t="str">
        <f>'Серебро (KITCO-LME)'!$W$6</f>
        <v>03.08.2023</v>
      </c>
      <c r="W217" s="58" t="str">
        <f>'Серебро (KITCO-LME)'!$X$6</f>
        <v/>
      </c>
      <c r="Y217" s="52" t="str">
        <f>'Алюминий (LME)'!$W$6</f>
        <v>03.08.2023</v>
      </c>
      <c r="Z217" s="58" t="str">
        <f>'Алюминий (LME)'!$X$6</f>
        <v/>
      </c>
      <c r="AB217" s="52" t="str">
        <f>'Никель (LME)'!$W$6</f>
        <v>03.08.2023</v>
      </c>
      <c r="AC217" s="58" t="str">
        <f>'Никель (LME)'!$X$6</f>
        <v/>
      </c>
      <c r="AE217" s="52" t="str">
        <f>'Свинец (LME)'!$W$6</f>
        <v>03.08.2023</v>
      </c>
      <c r="AF217" s="58" t="str">
        <f>'Свинец (LME)'!$X$6</f>
        <v/>
      </c>
      <c r="AH217" s="52" t="str">
        <f>'Медь (LME)'!$W$6</f>
        <v>03.08.2023</v>
      </c>
      <c r="AI217" s="58" t="str">
        <f>'Медь (LME)'!$X$6</f>
        <v/>
      </c>
      <c r="AK217" s="52" t="str">
        <f>'Цинк (LME)'!$W$6</f>
        <v>03.08.2023</v>
      </c>
      <c r="AL217" s="58" t="str">
        <f>'Цинк (LME)'!$X$6</f>
        <v/>
      </c>
      <c r="AO217" s="52" t="str">
        <f>Евро!$W$6</f>
        <v>03.08.2023</v>
      </c>
      <c r="AP217" s="58" t="str">
        <f>фунт!$X$6</f>
        <v>-</v>
      </c>
      <c r="AR217" s="52" t="str">
        <f>Евро!$W$6</f>
        <v>03.08.2023</v>
      </c>
      <c r="AS217" s="58" t="str">
        <f>'иена, ¥'!$X$6</f>
        <v>-</v>
      </c>
      <c r="AU217" s="52" t="str">
        <f>Евро!$W$6</f>
        <v>03.08.2023</v>
      </c>
      <c r="AV217" s="58" t="str">
        <f>'австр долл.'!$X$6</f>
        <v>-</v>
      </c>
      <c r="AX217" s="52" t="str">
        <f>Евро!$W$6</f>
        <v>03.08.2023</v>
      </c>
      <c r="AY217" s="58" t="str">
        <f>шв.фр.!$X$6</f>
        <v>-</v>
      </c>
      <c r="BA217" s="52" t="str">
        <f>Евро!$W$6</f>
        <v>03.08.2023</v>
      </c>
      <c r="BB217" s="58" t="str">
        <f>юань!$X$6</f>
        <v>-</v>
      </c>
      <c r="BD217" s="52" t="str">
        <f>Евро!$W$6</f>
        <v>03.08.2023</v>
      </c>
      <c r="BE217" s="58" t="str">
        <f>тенге!$X$6</f>
        <v>-</v>
      </c>
      <c r="BG217" s="52" t="str">
        <f>Евро!$W$6</f>
        <v>03.08.2023</v>
      </c>
      <c r="BH217" s="58" t="str">
        <f>'динар (крос-курс $)'!$X$6</f>
        <v/>
      </c>
      <c r="BJ217" s="52" t="str">
        <f>Евро!$W$6</f>
        <v>03.08.2023</v>
      </c>
      <c r="BK217" s="58" t="str">
        <f>'динар (крос-курс €)'!$X$6</f>
        <v/>
      </c>
    </row>
    <row r="218" spans="1:63" x14ac:dyDescent="0.25">
      <c r="A218" s="52" t="str">
        <f>Доллар!$W$7</f>
        <v>04.08.2023</v>
      </c>
      <c r="B218" s="58" t="str">
        <f>Доллар!$X$7</f>
        <v>-</v>
      </c>
      <c r="D218" s="52" t="str">
        <f>Евро!$W$7</f>
        <v>04.08.2023</v>
      </c>
      <c r="E218" s="58" t="str">
        <f>Евро!$X$7</f>
        <v>-</v>
      </c>
      <c r="G218" s="52" t="str">
        <f>'Золото (ЦБ)'!$W$7</f>
        <v>04.08.2023</v>
      </c>
      <c r="H218" s="58" t="str">
        <f>'Золото (ЦБ)'!$X$7</f>
        <v/>
      </c>
      <c r="J218" s="52" t="str">
        <f>'Серебро (ЦБ)'!$W$7</f>
        <v>04.08.2023</v>
      </c>
      <c r="K218" s="58" t="str">
        <f>'Серебро (ЦБ)'!$X$7</f>
        <v/>
      </c>
      <c r="M218" s="52" t="str">
        <f>'Платина (ЦБ)'!$W$7</f>
        <v>04.08.2023</v>
      </c>
      <c r="N218" s="58" t="str">
        <f>'Платина (ЦБ)'!$X$7</f>
        <v/>
      </c>
      <c r="P218" s="52" t="str">
        <f>'Палладий (ЦБ)'!$W$7</f>
        <v>04.08.2023</v>
      </c>
      <c r="Q218" s="58" t="str">
        <f>'Палладий (ЦБ)'!$X$7</f>
        <v/>
      </c>
      <c r="S218" s="52" t="str">
        <f>'Золото (KITCO-LME)'!$W$7</f>
        <v>04.08.2023</v>
      </c>
      <c r="T218" s="58" t="str">
        <f>'Золото (KITCO-LME)'!$X$7</f>
        <v/>
      </c>
      <c r="V218" s="52" t="str">
        <f>'Серебро (KITCO-LME)'!$W$7</f>
        <v>04.08.2023</v>
      </c>
      <c r="W218" s="58" t="str">
        <f>'Серебро (KITCO-LME)'!$X$7</f>
        <v/>
      </c>
      <c r="Y218" s="52" t="str">
        <f>'Алюминий (LME)'!$W$7</f>
        <v>04.08.2023</v>
      </c>
      <c r="Z218" s="58" t="str">
        <f>'Алюминий (LME)'!$X$7</f>
        <v/>
      </c>
      <c r="AB218" s="52" t="str">
        <f>'Никель (LME)'!$W$7</f>
        <v>04.08.2023</v>
      </c>
      <c r="AC218" s="58" t="str">
        <f>'Никель (LME)'!$X$7</f>
        <v/>
      </c>
      <c r="AE218" s="52" t="str">
        <f>'Свинец (LME)'!$W$7</f>
        <v>04.08.2023</v>
      </c>
      <c r="AF218" s="58" t="str">
        <f>'Свинец (LME)'!$X$7</f>
        <v/>
      </c>
      <c r="AH218" s="52" t="str">
        <f>'Медь (LME)'!$W$7</f>
        <v>04.08.2023</v>
      </c>
      <c r="AI218" s="58" t="str">
        <f>'Медь (LME)'!$X$7</f>
        <v/>
      </c>
      <c r="AK218" s="52" t="str">
        <f>'Цинк (LME)'!$W$7</f>
        <v>04.08.2023</v>
      </c>
      <c r="AL218" s="58" t="str">
        <f>'Цинк (LME)'!$X$7</f>
        <v/>
      </c>
      <c r="AO218" s="52" t="str">
        <f>Евро!$W$7</f>
        <v>04.08.2023</v>
      </c>
      <c r="AP218" s="58" t="str">
        <f>фунт!$X$7</f>
        <v>-</v>
      </c>
      <c r="AR218" s="52" t="str">
        <f>Евро!$W$7</f>
        <v>04.08.2023</v>
      </c>
      <c r="AS218" s="58" t="str">
        <f>'иена, ¥'!$X$7</f>
        <v>-</v>
      </c>
      <c r="AU218" s="52" t="str">
        <f>Евро!$W$7</f>
        <v>04.08.2023</v>
      </c>
      <c r="AV218" s="58" t="str">
        <f>'австр долл.'!$X$7</f>
        <v>-</v>
      </c>
      <c r="AX218" s="52" t="str">
        <f>Евро!$W$7</f>
        <v>04.08.2023</v>
      </c>
      <c r="AY218" s="58" t="str">
        <f>шв.фр.!$X$7</f>
        <v>-</v>
      </c>
      <c r="BA218" s="52" t="str">
        <f>Евро!$W$7</f>
        <v>04.08.2023</v>
      </c>
      <c r="BB218" s="58" t="str">
        <f>юань!$X$7</f>
        <v>-</v>
      </c>
      <c r="BD218" s="52" t="str">
        <f>Евро!$W$7</f>
        <v>04.08.2023</v>
      </c>
      <c r="BE218" s="58" t="str">
        <f>тенге!$X$7</f>
        <v>-</v>
      </c>
      <c r="BG218" s="52" t="str">
        <f>Евро!$W$7</f>
        <v>04.08.2023</v>
      </c>
      <c r="BH218" s="58" t="str">
        <f>'динар (крос-курс $)'!$X$7</f>
        <v/>
      </c>
      <c r="BJ218" s="52" t="str">
        <f>Евро!$W$7</f>
        <v>04.08.2023</v>
      </c>
      <c r="BK218" s="58" t="str">
        <f>'динар (крос-курс €)'!$X$7</f>
        <v/>
      </c>
    </row>
    <row r="219" spans="1:63" x14ac:dyDescent="0.25">
      <c r="A219" s="52" t="str">
        <f>Доллар!$W$8</f>
        <v>05.08.2023</v>
      </c>
      <c r="B219" s="58" t="str">
        <f>Доллар!$X$8</f>
        <v>-</v>
      </c>
      <c r="D219" s="52" t="str">
        <f>Евро!$W$8</f>
        <v>05.08.2023</v>
      </c>
      <c r="E219" s="58" t="str">
        <f>Евро!$X$8</f>
        <v>-</v>
      </c>
      <c r="G219" s="52" t="str">
        <f>'Золото (ЦБ)'!$W$8</f>
        <v>05.08.2023</v>
      </c>
      <c r="H219" s="58" t="str">
        <f>'Золото (ЦБ)'!$X$8</f>
        <v/>
      </c>
      <c r="J219" s="52" t="str">
        <f>'Серебро (ЦБ)'!$W$8</f>
        <v>05.08.2023</v>
      </c>
      <c r="K219" s="58" t="str">
        <f>'Серебро (ЦБ)'!$X$8</f>
        <v/>
      </c>
      <c r="M219" s="52" t="str">
        <f>'Платина (ЦБ)'!$W$8</f>
        <v>05.08.2023</v>
      </c>
      <c r="N219" s="58" t="str">
        <f>'Платина (ЦБ)'!$X$8</f>
        <v/>
      </c>
      <c r="P219" s="52" t="str">
        <f>'Палладий (ЦБ)'!$W$8</f>
        <v>05.08.2023</v>
      </c>
      <c r="Q219" s="58" t="str">
        <f>'Палладий (ЦБ)'!$X$8</f>
        <v/>
      </c>
      <c r="S219" s="52" t="str">
        <f>'Золото (KITCO-LME)'!$W$8</f>
        <v>05.08.2023</v>
      </c>
      <c r="T219" s="58" t="str">
        <f>'Золото (KITCO-LME)'!$X$8</f>
        <v/>
      </c>
      <c r="V219" s="52" t="str">
        <f>'Серебро (KITCO-LME)'!$W$8</f>
        <v>05.08.2023</v>
      </c>
      <c r="W219" s="58" t="str">
        <f>'Серебро (KITCO-LME)'!$X$8</f>
        <v/>
      </c>
      <c r="Y219" s="52" t="str">
        <f>'Алюминий (LME)'!$W$8</f>
        <v>05.08.2023</v>
      </c>
      <c r="Z219" s="58" t="str">
        <f>'Алюминий (LME)'!$X$8</f>
        <v/>
      </c>
      <c r="AB219" s="52" t="str">
        <f>'Никель (LME)'!$W$8</f>
        <v>05.08.2023</v>
      </c>
      <c r="AC219" s="58" t="str">
        <f>'Никель (LME)'!$X$8</f>
        <v/>
      </c>
      <c r="AE219" s="52" t="str">
        <f>'Свинец (LME)'!$W$8</f>
        <v>05.08.2023</v>
      </c>
      <c r="AF219" s="58" t="str">
        <f>'Свинец (LME)'!$X$8</f>
        <v/>
      </c>
      <c r="AH219" s="52" t="str">
        <f>'Медь (LME)'!$W$8</f>
        <v>05.08.2023</v>
      </c>
      <c r="AI219" s="58" t="str">
        <f>'Медь (LME)'!$X$8</f>
        <v/>
      </c>
      <c r="AK219" s="52" t="str">
        <f>'Цинк (LME)'!$W$8</f>
        <v>05.08.2023</v>
      </c>
      <c r="AL219" s="58" t="str">
        <f>'Цинк (LME)'!$X$8</f>
        <v/>
      </c>
      <c r="AO219" s="52" t="str">
        <f>Евро!$W$8</f>
        <v>05.08.2023</v>
      </c>
      <c r="AP219" s="58" t="str">
        <f>фунт!$X$8</f>
        <v>-</v>
      </c>
      <c r="AR219" s="52" t="str">
        <f>Евро!$W$8</f>
        <v>05.08.2023</v>
      </c>
      <c r="AS219" s="58" t="str">
        <f>'иена, ¥'!$X$8</f>
        <v>-</v>
      </c>
      <c r="AU219" s="52" t="str">
        <f>Евро!$W$8</f>
        <v>05.08.2023</v>
      </c>
      <c r="AV219" s="58" t="str">
        <f>'австр долл.'!$X$8</f>
        <v>-</v>
      </c>
      <c r="AX219" s="52" t="str">
        <f>Евро!$W$8</f>
        <v>05.08.2023</v>
      </c>
      <c r="AY219" s="58" t="str">
        <f>шв.фр.!$X$8</f>
        <v>-</v>
      </c>
      <c r="BA219" s="52" t="str">
        <f>Евро!$W$8</f>
        <v>05.08.2023</v>
      </c>
      <c r="BB219" s="58" t="str">
        <f>юань!$X$8</f>
        <v>-</v>
      </c>
      <c r="BD219" s="52" t="str">
        <f>Евро!$W$8</f>
        <v>05.08.2023</v>
      </c>
      <c r="BE219" s="58" t="str">
        <f>тенге!$X$8</f>
        <v>-</v>
      </c>
      <c r="BG219" s="52" t="str">
        <f>Евро!$W$8</f>
        <v>05.08.2023</v>
      </c>
      <c r="BH219" s="58" t="str">
        <f>'динар (крос-курс $)'!$X$8</f>
        <v/>
      </c>
      <c r="BJ219" s="52" t="str">
        <f>Евро!$W$8</f>
        <v>05.08.2023</v>
      </c>
      <c r="BK219" s="58" t="str">
        <f>'динар (крос-курс €)'!$X$8</f>
        <v/>
      </c>
    </row>
    <row r="220" spans="1:63" x14ac:dyDescent="0.25">
      <c r="A220" s="52" t="str">
        <f>Доллар!$W$9</f>
        <v>06.08.2023</v>
      </c>
      <c r="B220" s="58" t="str">
        <f>Доллар!$X$9</f>
        <v>-</v>
      </c>
      <c r="D220" s="52" t="str">
        <f>Евро!$W$9</f>
        <v>06.08.2023</v>
      </c>
      <c r="E220" s="58" t="str">
        <f>Евро!$X$9</f>
        <v>-</v>
      </c>
      <c r="G220" s="52" t="str">
        <f>'Золото (ЦБ)'!$W$9</f>
        <v>06.08.2023</v>
      </c>
      <c r="H220" s="58" t="str">
        <f>'Золото (ЦБ)'!$X$9</f>
        <v/>
      </c>
      <c r="J220" s="52" t="str">
        <f>'Серебро (ЦБ)'!$W$9</f>
        <v>06.08.2023</v>
      </c>
      <c r="K220" s="58" t="str">
        <f>'Серебро (ЦБ)'!$X$9</f>
        <v/>
      </c>
      <c r="M220" s="52" t="str">
        <f>'Платина (ЦБ)'!$W$9</f>
        <v>06.08.2023</v>
      </c>
      <c r="N220" s="58" t="str">
        <f>'Платина (ЦБ)'!$X$9</f>
        <v/>
      </c>
      <c r="P220" s="52" t="str">
        <f>'Палладий (ЦБ)'!$W$9</f>
        <v>06.08.2023</v>
      </c>
      <c r="Q220" s="58" t="str">
        <f>'Палладий (ЦБ)'!$X$9</f>
        <v/>
      </c>
      <c r="S220" s="52" t="str">
        <f>'Золото (KITCO-LME)'!$W$9</f>
        <v>06.08.2023</v>
      </c>
      <c r="T220" s="58" t="str">
        <f>'Золото (KITCO-LME)'!$X$9</f>
        <v/>
      </c>
      <c r="V220" s="52" t="str">
        <f>'Серебро (KITCO-LME)'!$W$9</f>
        <v>06.08.2023</v>
      </c>
      <c r="W220" s="58" t="str">
        <f>'Серебро (KITCO-LME)'!$X$9</f>
        <v/>
      </c>
      <c r="Y220" s="52" t="str">
        <f>'Алюминий (LME)'!$W$9</f>
        <v>06.08.2023</v>
      </c>
      <c r="Z220" s="58" t="str">
        <f>'Алюминий (LME)'!$X$9</f>
        <v/>
      </c>
      <c r="AB220" s="52" t="str">
        <f>'Никель (LME)'!$W$9</f>
        <v>06.08.2023</v>
      </c>
      <c r="AC220" s="58" t="str">
        <f>'Никель (LME)'!$X$9</f>
        <v/>
      </c>
      <c r="AE220" s="52" t="str">
        <f>'Свинец (LME)'!$W$9</f>
        <v>06.08.2023</v>
      </c>
      <c r="AF220" s="58" t="str">
        <f>'Свинец (LME)'!$X$9</f>
        <v/>
      </c>
      <c r="AH220" s="52" t="str">
        <f>'Медь (LME)'!$W$9</f>
        <v>06.08.2023</v>
      </c>
      <c r="AI220" s="58" t="str">
        <f>'Медь (LME)'!$X$9</f>
        <v/>
      </c>
      <c r="AK220" s="52" t="str">
        <f>'Цинк (LME)'!$W$9</f>
        <v>06.08.2023</v>
      </c>
      <c r="AL220" s="58" t="str">
        <f>'Цинк (LME)'!$X$9</f>
        <v/>
      </c>
      <c r="AO220" s="52" t="str">
        <f>Евро!$W$9</f>
        <v>06.08.2023</v>
      </c>
      <c r="AP220" s="58" t="str">
        <f>фунт!$X$9</f>
        <v>-</v>
      </c>
      <c r="AR220" s="52" t="str">
        <f>Евро!$W$9</f>
        <v>06.08.2023</v>
      </c>
      <c r="AS220" s="58" t="str">
        <f>'иена, ¥'!$X$9</f>
        <v>-</v>
      </c>
      <c r="AU220" s="52" t="str">
        <f>Евро!$W$9</f>
        <v>06.08.2023</v>
      </c>
      <c r="AV220" s="58" t="str">
        <f>'австр долл.'!$X$9</f>
        <v>-</v>
      </c>
      <c r="AX220" s="52" t="str">
        <f>Евро!$W$9</f>
        <v>06.08.2023</v>
      </c>
      <c r="AY220" s="58" t="str">
        <f>шв.фр.!$X$9</f>
        <v>-</v>
      </c>
      <c r="BA220" s="52" t="str">
        <f>Евро!$W$9</f>
        <v>06.08.2023</v>
      </c>
      <c r="BB220" s="58" t="str">
        <f>юань!$X$9</f>
        <v>-</v>
      </c>
      <c r="BD220" s="52" t="str">
        <f>Евро!$W$9</f>
        <v>06.08.2023</v>
      </c>
      <c r="BE220" s="58" t="str">
        <f>тенге!$X$9</f>
        <v>-</v>
      </c>
      <c r="BG220" s="52" t="str">
        <f>Евро!$W$9</f>
        <v>06.08.2023</v>
      </c>
      <c r="BH220" s="58" t="str">
        <f>'динар (крос-курс $)'!$X$9</f>
        <v/>
      </c>
      <c r="BJ220" s="52" t="str">
        <f>Евро!$W$9</f>
        <v>06.08.2023</v>
      </c>
      <c r="BK220" s="58" t="str">
        <f>'динар (крос-курс €)'!$X$9</f>
        <v/>
      </c>
    </row>
    <row r="221" spans="1:63" x14ac:dyDescent="0.25">
      <c r="A221" s="52" t="str">
        <f>Доллар!$W$10</f>
        <v>07.08.2023</v>
      </c>
      <c r="B221" s="58" t="str">
        <f>Доллар!$X$10</f>
        <v>-</v>
      </c>
      <c r="D221" s="52" t="str">
        <f>Евро!$W$10</f>
        <v>07.08.2023</v>
      </c>
      <c r="E221" s="58" t="str">
        <f>Евро!$X$10</f>
        <v>-</v>
      </c>
      <c r="G221" s="52" t="str">
        <f>'Золото (ЦБ)'!$W$10</f>
        <v>07.08.2023</v>
      </c>
      <c r="H221" s="58" t="str">
        <f>'Золото (ЦБ)'!$X$10</f>
        <v/>
      </c>
      <c r="J221" s="52" t="str">
        <f>'Серебро (ЦБ)'!$W$10</f>
        <v>07.08.2023</v>
      </c>
      <c r="K221" s="58" t="str">
        <f>'Серебро (ЦБ)'!$X$10</f>
        <v/>
      </c>
      <c r="M221" s="52" t="str">
        <f>'Платина (ЦБ)'!$W$10</f>
        <v>07.08.2023</v>
      </c>
      <c r="N221" s="58" t="str">
        <f>'Платина (ЦБ)'!$X$10</f>
        <v/>
      </c>
      <c r="P221" s="52" t="str">
        <f>'Палладий (ЦБ)'!$W$10</f>
        <v>07.08.2023</v>
      </c>
      <c r="Q221" s="58" t="str">
        <f>'Палладий (ЦБ)'!$X$10</f>
        <v/>
      </c>
      <c r="S221" s="52" t="str">
        <f>'Золото (KITCO-LME)'!$W$10</f>
        <v>07.08.2023</v>
      </c>
      <c r="T221" s="58" t="str">
        <f>'Золото (KITCO-LME)'!$X$10</f>
        <v/>
      </c>
      <c r="V221" s="52" t="str">
        <f>'Серебро (KITCO-LME)'!$W$10</f>
        <v>07.08.2023</v>
      </c>
      <c r="W221" s="58" t="str">
        <f>'Серебро (KITCO-LME)'!$X$10</f>
        <v/>
      </c>
      <c r="Y221" s="52" t="str">
        <f>'Алюминий (LME)'!$W$10</f>
        <v>07.08.2023</v>
      </c>
      <c r="Z221" s="58" t="str">
        <f>'Алюминий (LME)'!$X$10</f>
        <v/>
      </c>
      <c r="AB221" s="52" t="str">
        <f>'Никель (LME)'!$W$10</f>
        <v>07.08.2023</v>
      </c>
      <c r="AC221" s="58" t="str">
        <f>'Никель (LME)'!$X$10</f>
        <v/>
      </c>
      <c r="AE221" s="52" t="str">
        <f>'Свинец (LME)'!$W$10</f>
        <v>07.08.2023</v>
      </c>
      <c r="AF221" s="58" t="str">
        <f>'Свинец (LME)'!$X$10</f>
        <v/>
      </c>
      <c r="AH221" s="52" t="str">
        <f>'Медь (LME)'!$W$10</f>
        <v>07.08.2023</v>
      </c>
      <c r="AI221" s="58" t="str">
        <f>'Медь (LME)'!$X$10</f>
        <v/>
      </c>
      <c r="AK221" s="52" t="str">
        <f>'Цинк (LME)'!$W$10</f>
        <v>07.08.2023</v>
      </c>
      <c r="AL221" s="58" t="str">
        <f>'Цинк (LME)'!$X$10</f>
        <v/>
      </c>
      <c r="AO221" s="52" t="str">
        <f>Евро!$W$10</f>
        <v>07.08.2023</v>
      </c>
      <c r="AP221" s="58" t="str">
        <f>фунт!$X$10</f>
        <v>-</v>
      </c>
      <c r="AR221" s="52" t="str">
        <f>Евро!$W$10</f>
        <v>07.08.2023</v>
      </c>
      <c r="AS221" s="58" t="str">
        <f>'иена, ¥'!$X$10</f>
        <v>-</v>
      </c>
      <c r="AU221" s="52" t="str">
        <f>Евро!$W$10</f>
        <v>07.08.2023</v>
      </c>
      <c r="AV221" s="58" t="str">
        <f>'австр долл.'!$X$10</f>
        <v>-</v>
      </c>
      <c r="AX221" s="52" t="str">
        <f>Евро!$W$10</f>
        <v>07.08.2023</v>
      </c>
      <c r="AY221" s="58" t="str">
        <f>шв.фр.!$X$10</f>
        <v>-</v>
      </c>
      <c r="BA221" s="52" t="str">
        <f>Евро!$W$10</f>
        <v>07.08.2023</v>
      </c>
      <c r="BB221" s="58" t="str">
        <f>юань!$X$10</f>
        <v>-</v>
      </c>
      <c r="BD221" s="52" t="str">
        <f>Евро!$W$10</f>
        <v>07.08.2023</v>
      </c>
      <c r="BE221" s="58" t="str">
        <f>тенге!$X$10</f>
        <v>-</v>
      </c>
      <c r="BG221" s="52" t="str">
        <f>Евро!$W$10</f>
        <v>07.08.2023</v>
      </c>
      <c r="BH221" s="58" t="str">
        <f>'динар (крос-курс $)'!$X$10</f>
        <v/>
      </c>
      <c r="BJ221" s="52" t="str">
        <f>Евро!$W$10</f>
        <v>07.08.2023</v>
      </c>
      <c r="BK221" s="58" t="str">
        <f>'динар (крос-курс €)'!$X$10</f>
        <v/>
      </c>
    </row>
    <row r="222" spans="1:63" x14ac:dyDescent="0.25">
      <c r="A222" s="52" t="str">
        <f>Доллар!$W$11</f>
        <v>08.08.2023</v>
      </c>
      <c r="B222" s="58" t="str">
        <f>Доллар!$X$11</f>
        <v>-</v>
      </c>
      <c r="D222" s="52" t="str">
        <f>Евро!$W$11</f>
        <v>08.08.2023</v>
      </c>
      <c r="E222" s="58" t="str">
        <f>Евро!$X$11</f>
        <v>-</v>
      </c>
      <c r="G222" s="52" t="str">
        <f>'Золото (ЦБ)'!$W$11</f>
        <v>08.08.2023</v>
      </c>
      <c r="H222" s="58" t="str">
        <f>'Золото (ЦБ)'!$X$11</f>
        <v/>
      </c>
      <c r="J222" s="52" t="str">
        <f>'Серебро (ЦБ)'!$W$11</f>
        <v>08.08.2023</v>
      </c>
      <c r="K222" s="58" t="str">
        <f>'Серебро (ЦБ)'!$X$11</f>
        <v/>
      </c>
      <c r="M222" s="52" t="str">
        <f>'Платина (ЦБ)'!$W$11</f>
        <v>08.08.2023</v>
      </c>
      <c r="N222" s="58" t="str">
        <f>'Платина (ЦБ)'!$X$11</f>
        <v/>
      </c>
      <c r="P222" s="52" t="str">
        <f>'Палладий (ЦБ)'!$W$11</f>
        <v>08.08.2023</v>
      </c>
      <c r="Q222" s="58" t="str">
        <f>'Палладий (ЦБ)'!$X$11</f>
        <v/>
      </c>
      <c r="S222" s="52" t="str">
        <f>'Золото (KITCO-LME)'!$W$11</f>
        <v>08.08.2023</v>
      </c>
      <c r="T222" s="58" t="str">
        <f>'Золото (KITCO-LME)'!$X$11</f>
        <v/>
      </c>
      <c r="V222" s="52" t="str">
        <f>'Серебро (KITCO-LME)'!$W$11</f>
        <v>08.08.2023</v>
      </c>
      <c r="W222" s="58" t="str">
        <f>'Серебро (KITCO-LME)'!$X$11</f>
        <v/>
      </c>
      <c r="Y222" s="52" t="str">
        <f>'Алюминий (LME)'!$W$11</f>
        <v>08.08.2023</v>
      </c>
      <c r="Z222" s="58" t="str">
        <f>'Алюминий (LME)'!$X$11</f>
        <v/>
      </c>
      <c r="AB222" s="52" t="str">
        <f>'Никель (LME)'!$W$11</f>
        <v>08.08.2023</v>
      </c>
      <c r="AC222" s="58" t="str">
        <f>'Никель (LME)'!$X$11</f>
        <v/>
      </c>
      <c r="AE222" s="52" t="str">
        <f>'Свинец (LME)'!$W$11</f>
        <v>08.08.2023</v>
      </c>
      <c r="AF222" s="58" t="str">
        <f>'Свинец (LME)'!$X$11</f>
        <v/>
      </c>
      <c r="AH222" s="52" t="str">
        <f>'Медь (LME)'!$W$11</f>
        <v>08.08.2023</v>
      </c>
      <c r="AI222" s="58" t="str">
        <f>'Медь (LME)'!$X$11</f>
        <v/>
      </c>
      <c r="AK222" s="52" t="str">
        <f>'Цинк (LME)'!$W$11</f>
        <v>08.08.2023</v>
      </c>
      <c r="AL222" s="58" t="str">
        <f>'Цинк (LME)'!$X$11</f>
        <v/>
      </c>
      <c r="AO222" s="52" t="str">
        <f>Евро!$W$11</f>
        <v>08.08.2023</v>
      </c>
      <c r="AP222" s="58" t="str">
        <f>фунт!$X$11</f>
        <v>-</v>
      </c>
      <c r="AR222" s="52" t="str">
        <f>Евро!$W$11</f>
        <v>08.08.2023</v>
      </c>
      <c r="AS222" s="58" t="str">
        <f>'иена, ¥'!$X$11</f>
        <v>-</v>
      </c>
      <c r="AU222" s="52" t="str">
        <f>Евро!$W$11</f>
        <v>08.08.2023</v>
      </c>
      <c r="AV222" s="58" t="str">
        <f>'австр долл.'!$X$11</f>
        <v>-</v>
      </c>
      <c r="AX222" s="52" t="str">
        <f>Евро!$W$11</f>
        <v>08.08.2023</v>
      </c>
      <c r="AY222" s="58" t="str">
        <f>шв.фр.!$X$11</f>
        <v>-</v>
      </c>
      <c r="BA222" s="52" t="str">
        <f>Евро!$W$11</f>
        <v>08.08.2023</v>
      </c>
      <c r="BB222" s="58" t="str">
        <f>юань!$X$11</f>
        <v>-</v>
      </c>
      <c r="BD222" s="52" t="str">
        <f>Евро!$W$11</f>
        <v>08.08.2023</v>
      </c>
      <c r="BE222" s="58" t="str">
        <f>тенге!$X$11</f>
        <v>-</v>
      </c>
      <c r="BG222" s="52" t="str">
        <f>Евро!$W$11</f>
        <v>08.08.2023</v>
      </c>
      <c r="BH222" s="58" t="str">
        <f>'динар (крос-курс $)'!$X$11</f>
        <v/>
      </c>
      <c r="BJ222" s="52" t="str">
        <f>Евро!$W$11</f>
        <v>08.08.2023</v>
      </c>
      <c r="BK222" s="58" t="str">
        <f>'динар (крос-курс €)'!$X$11</f>
        <v/>
      </c>
    </row>
    <row r="223" spans="1:63" x14ac:dyDescent="0.25">
      <c r="A223" s="52" t="str">
        <f>Доллар!$W$12</f>
        <v>09.08.2023</v>
      </c>
      <c r="B223" s="58" t="str">
        <f>Доллар!$X$12</f>
        <v>-</v>
      </c>
      <c r="D223" s="52" t="str">
        <f>Евро!$W$12</f>
        <v>09.08.2023</v>
      </c>
      <c r="E223" s="58" t="str">
        <f>Евро!$X$12</f>
        <v>-</v>
      </c>
      <c r="G223" s="52" t="str">
        <f>'Золото (ЦБ)'!$W$12</f>
        <v>09.08.2023</v>
      </c>
      <c r="H223" s="58" t="str">
        <f>'Золото (ЦБ)'!$X$12</f>
        <v/>
      </c>
      <c r="J223" s="52" t="str">
        <f>'Серебро (ЦБ)'!$W$12</f>
        <v>09.08.2023</v>
      </c>
      <c r="K223" s="58" t="str">
        <f>'Серебро (ЦБ)'!$X$12</f>
        <v/>
      </c>
      <c r="M223" s="52" t="str">
        <f>'Платина (ЦБ)'!$W$12</f>
        <v>09.08.2023</v>
      </c>
      <c r="N223" s="58" t="str">
        <f>'Платина (ЦБ)'!$X$12</f>
        <v/>
      </c>
      <c r="P223" s="52" t="str">
        <f>'Палладий (ЦБ)'!$W$12</f>
        <v>09.08.2023</v>
      </c>
      <c r="Q223" s="58" t="str">
        <f>'Палладий (ЦБ)'!$X$12</f>
        <v/>
      </c>
      <c r="S223" s="52" t="str">
        <f>'Золото (KITCO-LME)'!$W$12</f>
        <v>09.08.2023</v>
      </c>
      <c r="T223" s="58" t="str">
        <f>'Золото (KITCO-LME)'!$X$12</f>
        <v/>
      </c>
      <c r="V223" s="52" t="str">
        <f>'Серебро (KITCO-LME)'!$W$12</f>
        <v>09.08.2023</v>
      </c>
      <c r="W223" s="58" t="str">
        <f>'Серебро (KITCO-LME)'!$X$12</f>
        <v/>
      </c>
      <c r="Y223" s="52" t="str">
        <f>'Алюминий (LME)'!$W$12</f>
        <v>09.08.2023</v>
      </c>
      <c r="Z223" s="58" t="str">
        <f>'Алюминий (LME)'!$X$12</f>
        <v/>
      </c>
      <c r="AB223" s="52" t="str">
        <f>'Никель (LME)'!$W$12</f>
        <v>09.08.2023</v>
      </c>
      <c r="AC223" s="58" t="str">
        <f>'Никель (LME)'!$X$12</f>
        <v/>
      </c>
      <c r="AE223" s="52" t="str">
        <f>'Свинец (LME)'!$W$12</f>
        <v>09.08.2023</v>
      </c>
      <c r="AF223" s="58" t="str">
        <f>'Свинец (LME)'!$X$12</f>
        <v/>
      </c>
      <c r="AH223" s="52" t="str">
        <f>'Медь (LME)'!$W$12</f>
        <v>09.08.2023</v>
      </c>
      <c r="AI223" s="58" t="str">
        <f>'Медь (LME)'!$X$12</f>
        <v/>
      </c>
      <c r="AK223" s="52" t="str">
        <f>'Цинк (LME)'!$W$12</f>
        <v>09.08.2023</v>
      </c>
      <c r="AL223" s="58" t="str">
        <f>'Цинк (LME)'!$X$12</f>
        <v/>
      </c>
      <c r="AO223" s="52" t="str">
        <f>Евро!$W$12</f>
        <v>09.08.2023</v>
      </c>
      <c r="AP223" s="58" t="str">
        <f>фунт!$X$12</f>
        <v>-</v>
      </c>
      <c r="AR223" s="52" t="str">
        <f>Евро!$W$12</f>
        <v>09.08.2023</v>
      </c>
      <c r="AS223" s="58" t="str">
        <f>'иена, ¥'!$X$12</f>
        <v>-</v>
      </c>
      <c r="AU223" s="52" t="str">
        <f>Евро!$W$12</f>
        <v>09.08.2023</v>
      </c>
      <c r="AV223" s="58" t="str">
        <f>'австр долл.'!$X$12</f>
        <v>-</v>
      </c>
      <c r="AX223" s="52" t="str">
        <f>Евро!$W$12</f>
        <v>09.08.2023</v>
      </c>
      <c r="AY223" s="58" t="str">
        <f>шв.фр.!$X$12</f>
        <v>-</v>
      </c>
      <c r="BA223" s="52" t="str">
        <f>Евро!$W$12</f>
        <v>09.08.2023</v>
      </c>
      <c r="BB223" s="58" t="str">
        <f>юань!$X$12</f>
        <v>-</v>
      </c>
      <c r="BD223" s="52" t="str">
        <f>Евро!$W$12</f>
        <v>09.08.2023</v>
      </c>
      <c r="BE223" s="58" t="str">
        <f>тенге!$X$12</f>
        <v>-</v>
      </c>
      <c r="BG223" s="52" t="str">
        <f>Евро!$W$12</f>
        <v>09.08.2023</v>
      </c>
      <c r="BH223" s="58" t="str">
        <f>'динар (крос-курс $)'!$X$12</f>
        <v/>
      </c>
      <c r="BJ223" s="52" t="str">
        <f>Евро!$W$12</f>
        <v>09.08.2023</v>
      </c>
      <c r="BK223" s="58" t="str">
        <f>'динар (крос-курс €)'!$X$12</f>
        <v/>
      </c>
    </row>
    <row r="224" spans="1:63" x14ac:dyDescent="0.25">
      <c r="A224" s="52" t="str">
        <f>Доллар!$W$13</f>
        <v>10.08.2023</v>
      </c>
      <c r="B224" s="58" t="str">
        <f>Доллар!$X$13</f>
        <v>-</v>
      </c>
      <c r="D224" s="52" t="str">
        <f>Евро!$W$13</f>
        <v>10.08.2023</v>
      </c>
      <c r="E224" s="58" t="str">
        <f>Евро!$X$13</f>
        <v>-</v>
      </c>
      <c r="G224" s="52" t="str">
        <f>'Золото (ЦБ)'!$W$13</f>
        <v>10.08.2023</v>
      </c>
      <c r="H224" s="58" t="str">
        <f>'Золото (ЦБ)'!$X$13</f>
        <v/>
      </c>
      <c r="J224" s="52" t="str">
        <f>'Серебро (ЦБ)'!$W$13</f>
        <v>10.08.2023</v>
      </c>
      <c r="K224" s="58" t="str">
        <f>'Серебро (ЦБ)'!$X$13</f>
        <v/>
      </c>
      <c r="M224" s="52" t="str">
        <f>'Платина (ЦБ)'!$W$13</f>
        <v>10.08.2023</v>
      </c>
      <c r="N224" s="58" t="str">
        <f>'Платина (ЦБ)'!$X$13</f>
        <v/>
      </c>
      <c r="P224" s="52" t="str">
        <f>'Палладий (ЦБ)'!$W$13</f>
        <v>10.08.2023</v>
      </c>
      <c r="Q224" s="58" t="str">
        <f>'Палладий (ЦБ)'!$X$13</f>
        <v/>
      </c>
      <c r="S224" s="52" t="str">
        <f>'Золото (KITCO-LME)'!$W$13</f>
        <v>10.08.2023</v>
      </c>
      <c r="T224" s="58" t="str">
        <f>'Золото (KITCO-LME)'!$X$13</f>
        <v/>
      </c>
      <c r="V224" s="52" t="str">
        <f>'Серебро (KITCO-LME)'!$W$13</f>
        <v>10.08.2023</v>
      </c>
      <c r="W224" s="58" t="str">
        <f>'Серебро (KITCO-LME)'!$X$13</f>
        <v/>
      </c>
      <c r="Y224" s="52" t="str">
        <f>'Алюминий (LME)'!$W$13</f>
        <v>10.08.2023</v>
      </c>
      <c r="Z224" s="58" t="str">
        <f>'Алюминий (LME)'!$X$13</f>
        <v/>
      </c>
      <c r="AB224" s="52" t="str">
        <f>'Никель (LME)'!$W$13</f>
        <v>10.08.2023</v>
      </c>
      <c r="AC224" s="58" t="str">
        <f>'Никель (LME)'!$X$13</f>
        <v/>
      </c>
      <c r="AE224" s="52" t="str">
        <f>'Свинец (LME)'!$W$13</f>
        <v>10.08.2023</v>
      </c>
      <c r="AF224" s="58" t="str">
        <f>'Свинец (LME)'!$X$13</f>
        <v/>
      </c>
      <c r="AH224" s="52" t="str">
        <f>'Медь (LME)'!$W$13</f>
        <v>10.08.2023</v>
      </c>
      <c r="AI224" s="58" t="str">
        <f>'Медь (LME)'!$X$13</f>
        <v/>
      </c>
      <c r="AK224" s="52" t="str">
        <f>'Цинк (LME)'!$W$13</f>
        <v>10.08.2023</v>
      </c>
      <c r="AL224" s="58" t="str">
        <f>'Цинк (LME)'!$X$13</f>
        <v/>
      </c>
      <c r="AO224" s="52" t="str">
        <f>Евро!$W$13</f>
        <v>10.08.2023</v>
      </c>
      <c r="AP224" s="58" t="str">
        <f>фунт!$X$13</f>
        <v>-</v>
      </c>
      <c r="AR224" s="52" t="str">
        <f>Евро!$W$13</f>
        <v>10.08.2023</v>
      </c>
      <c r="AS224" s="58" t="str">
        <f>'иена, ¥'!$X$13</f>
        <v>-</v>
      </c>
      <c r="AU224" s="52" t="str">
        <f>Евро!$W$13</f>
        <v>10.08.2023</v>
      </c>
      <c r="AV224" s="58" t="str">
        <f>'австр долл.'!$X$13</f>
        <v>-</v>
      </c>
      <c r="AX224" s="52" t="str">
        <f>Евро!$W$13</f>
        <v>10.08.2023</v>
      </c>
      <c r="AY224" s="58" t="str">
        <f>шв.фр.!$X$13</f>
        <v>-</v>
      </c>
      <c r="BA224" s="52" t="str">
        <f>Евро!$W$13</f>
        <v>10.08.2023</v>
      </c>
      <c r="BB224" s="58" t="str">
        <f>юань!$X$13</f>
        <v>-</v>
      </c>
      <c r="BD224" s="52" t="str">
        <f>Евро!$W$13</f>
        <v>10.08.2023</v>
      </c>
      <c r="BE224" s="58" t="str">
        <f>тенге!$X$13</f>
        <v>-</v>
      </c>
      <c r="BG224" s="52" t="str">
        <f>Евро!$W$13</f>
        <v>10.08.2023</v>
      </c>
      <c r="BH224" s="58" t="str">
        <f>'динар (крос-курс $)'!$X$13</f>
        <v/>
      </c>
      <c r="BJ224" s="52" t="str">
        <f>Евро!$W$13</f>
        <v>10.08.2023</v>
      </c>
      <c r="BK224" s="58" t="str">
        <f>'динар (крос-курс €)'!$X$13</f>
        <v/>
      </c>
    </row>
    <row r="225" spans="1:63" x14ac:dyDescent="0.25">
      <c r="A225" s="52" t="str">
        <f>Доллар!$W$14</f>
        <v>11.08.2023</v>
      </c>
      <c r="B225" s="58" t="str">
        <f>Доллар!$X$14</f>
        <v>-</v>
      </c>
      <c r="D225" s="52" t="str">
        <f>Евро!$W$14</f>
        <v>11.08.2023</v>
      </c>
      <c r="E225" s="58" t="str">
        <f>Евро!$X$14</f>
        <v>-</v>
      </c>
      <c r="G225" s="52" t="str">
        <f>'Золото (ЦБ)'!$W$14</f>
        <v>11.08.2023</v>
      </c>
      <c r="H225" s="58" t="str">
        <f>'Золото (ЦБ)'!$X$14</f>
        <v/>
      </c>
      <c r="J225" s="52" t="str">
        <f>'Серебро (ЦБ)'!$W$14</f>
        <v>11.08.2023</v>
      </c>
      <c r="K225" s="58" t="str">
        <f>'Серебро (ЦБ)'!$X$14</f>
        <v/>
      </c>
      <c r="M225" s="52" t="str">
        <f>'Платина (ЦБ)'!$W$14</f>
        <v>11.08.2023</v>
      </c>
      <c r="N225" s="58" t="str">
        <f>'Платина (ЦБ)'!$X$14</f>
        <v/>
      </c>
      <c r="P225" s="52" t="str">
        <f>'Палладий (ЦБ)'!$W$14</f>
        <v>11.08.2023</v>
      </c>
      <c r="Q225" s="58" t="str">
        <f>'Палладий (ЦБ)'!$X$14</f>
        <v/>
      </c>
      <c r="S225" s="52" t="str">
        <f>'Золото (KITCO-LME)'!$W$14</f>
        <v>11.08.2023</v>
      </c>
      <c r="T225" s="58" t="str">
        <f>'Золото (KITCO-LME)'!$X$14</f>
        <v/>
      </c>
      <c r="V225" s="52" t="str">
        <f>'Серебро (KITCO-LME)'!$W$14</f>
        <v>11.08.2023</v>
      </c>
      <c r="W225" s="58" t="str">
        <f>'Серебро (KITCO-LME)'!$X$14</f>
        <v/>
      </c>
      <c r="Y225" s="52" t="str">
        <f>'Алюминий (LME)'!$W$14</f>
        <v>11.08.2023</v>
      </c>
      <c r="Z225" s="58" t="str">
        <f>'Алюминий (LME)'!$X$14</f>
        <v/>
      </c>
      <c r="AB225" s="52" t="str">
        <f>'Никель (LME)'!$W$14</f>
        <v>11.08.2023</v>
      </c>
      <c r="AC225" s="58" t="str">
        <f>'Никель (LME)'!$X$14</f>
        <v/>
      </c>
      <c r="AE225" s="52" t="str">
        <f>'Свинец (LME)'!$W$14</f>
        <v>11.08.2023</v>
      </c>
      <c r="AF225" s="58" t="str">
        <f>'Свинец (LME)'!$X$14</f>
        <v/>
      </c>
      <c r="AH225" s="52" t="str">
        <f>'Медь (LME)'!$W$14</f>
        <v>11.08.2023</v>
      </c>
      <c r="AI225" s="58" t="str">
        <f>'Медь (LME)'!$X$14</f>
        <v/>
      </c>
      <c r="AK225" s="52" t="str">
        <f>'Цинк (LME)'!$W$14</f>
        <v>11.08.2023</v>
      </c>
      <c r="AL225" s="58" t="str">
        <f>'Цинк (LME)'!$X$14</f>
        <v/>
      </c>
      <c r="AO225" s="52" t="str">
        <f>Евро!$W$14</f>
        <v>11.08.2023</v>
      </c>
      <c r="AP225" s="58" t="str">
        <f>фунт!$X$14</f>
        <v>-</v>
      </c>
      <c r="AR225" s="52" t="str">
        <f>Евро!$W$14</f>
        <v>11.08.2023</v>
      </c>
      <c r="AS225" s="58" t="str">
        <f>'иена, ¥'!$X$14</f>
        <v>-</v>
      </c>
      <c r="AU225" s="52" t="str">
        <f>Евро!$W$14</f>
        <v>11.08.2023</v>
      </c>
      <c r="AV225" s="58" t="str">
        <f>'австр долл.'!$X$14</f>
        <v>-</v>
      </c>
      <c r="AX225" s="52" t="str">
        <f>Евро!$W$14</f>
        <v>11.08.2023</v>
      </c>
      <c r="AY225" s="58" t="str">
        <f>шв.фр.!$X$14</f>
        <v>-</v>
      </c>
      <c r="BA225" s="52" t="str">
        <f>Евро!$W$14</f>
        <v>11.08.2023</v>
      </c>
      <c r="BB225" s="58" t="str">
        <f>юань!$X$14</f>
        <v>-</v>
      </c>
      <c r="BD225" s="52" t="str">
        <f>Евро!$W$14</f>
        <v>11.08.2023</v>
      </c>
      <c r="BE225" s="58" t="str">
        <f>тенге!$X$14</f>
        <v>-</v>
      </c>
      <c r="BG225" s="52" t="str">
        <f>Евро!$W$14</f>
        <v>11.08.2023</v>
      </c>
      <c r="BH225" s="58" t="str">
        <f>'динар (крос-курс $)'!$X$14</f>
        <v/>
      </c>
      <c r="BJ225" s="52" t="str">
        <f>Евро!$W$14</f>
        <v>11.08.2023</v>
      </c>
      <c r="BK225" s="58" t="str">
        <f>'динар (крос-курс €)'!$X$14</f>
        <v/>
      </c>
    </row>
    <row r="226" spans="1:63" x14ac:dyDescent="0.25">
      <c r="A226" s="52" t="str">
        <f>Доллар!$W$15</f>
        <v>12.08.2023</v>
      </c>
      <c r="B226" s="58" t="str">
        <f>Доллар!$X$15</f>
        <v>-</v>
      </c>
      <c r="D226" s="52" t="str">
        <f>Евро!$W$15</f>
        <v>12.08.2023</v>
      </c>
      <c r="E226" s="58" t="str">
        <f>Евро!$X$15</f>
        <v>-</v>
      </c>
      <c r="G226" s="52" t="str">
        <f>'Золото (ЦБ)'!$W$15</f>
        <v>12.08.2023</v>
      </c>
      <c r="H226" s="58" t="str">
        <f>'Золото (ЦБ)'!$X$15</f>
        <v/>
      </c>
      <c r="J226" s="52" t="str">
        <f>'Серебро (ЦБ)'!$W$15</f>
        <v>12.08.2023</v>
      </c>
      <c r="K226" s="58" t="str">
        <f>'Серебро (ЦБ)'!$X$15</f>
        <v/>
      </c>
      <c r="M226" s="52" t="str">
        <f>'Платина (ЦБ)'!$W$15</f>
        <v>12.08.2023</v>
      </c>
      <c r="N226" s="58" t="str">
        <f>'Платина (ЦБ)'!$X$15</f>
        <v/>
      </c>
      <c r="P226" s="52" t="str">
        <f>'Палладий (ЦБ)'!$W$15</f>
        <v>12.08.2023</v>
      </c>
      <c r="Q226" s="58" t="str">
        <f>'Палладий (ЦБ)'!$X$15</f>
        <v/>
      </c>
      <c r="S226" s="52" t="str">
        <f>'Золото (KITCO-LME)'!$W$15</f>
        <v>12.08.2023</v>
      </c>
      <c r="T226" s="58" t="str">
        <f>'Золото (KITCO-LME)'!$X$15</f>
        <v/>
      </c>
      <c r="V226" s="52" t="str">
        <f>'Серебро (KITCO-LME)'!$W$15</f>
        <v>12.08.2023</v>
      </c>
      <c r="W226" s="58" t="str">
        <f>'Серебро (KITCO-LME)'!$X$15</f>
        <v/>
      </c>
      <c r="Y226" s="52" t="str">
        <f>'Алюминий (LME)'!$W$15</f>
        <v>12.08.2023</v>
      </c>
      <c r="Z226" s="58" t="str">
        <f>'Алюминий (LME)'!$X$15</f>
        <v/>
      </c>
      <c r="AB226" s="52" t="str">
        <f>'Никель (LME)'!$W$15</f>
        <v>12.08.2023</v>
      </c>
      <c r="AC226" s="58" t="str">
        <f>'Никель (LME)'!$X$15</f>
        <v/>
      </c>
      <c r="AE226" s="52" t="str">
        <f>'Свинец (LME)'!$W$15</f>
        <v>12.08.2023</v>
      </c>
      <c r="AF226" s="58" t="str">
        <f>'Свинец (LME)'!$X$15</f>
        <v/>
      </c>
      <c r="AH226" s="52" t="str">
        <f>'Медь (LME)'!$W$15</f>
        <v>12.08.2023</v>
      </c>
      <c r="AI226" s="58" t="str">
        <f>'Медь (LME)'!$X$15</f>
        <v/>
      </c>
      <c r="AK226" s="52" t="str">
        <f>'Цинк (LME)'!$W$15</f>
        <v>12.08.2023</v>
      </c>
      <c r="AL226" s="58" t="str">
        <f>'Цинк (LME)'!$X$15</f>
        <v/>
      </c>
      <c r="AO226" s="52" t="str">
        <f>Евро!$W$15</f>
        <v>12.08.2023</v>
      </c>
      <c r="AP226" s="58" t="str">
        <f>фунт!$X$15</f>
        <v>-</v>
      </c>
      <c r="AR226" s="52" t="str">
        <f>Евро!$W$15</f>
        <v>12.08.2023</v>
      </c>
      <c r="AS226" s="58" t="str">
        <f>'иена, ¥'!$X$15</f>
        <v>-</v>
      </c>
      <c r="AU226" s="52" t="str">
        <f>Евро!$W$15</f>
        <v>12.08.2023</v>
      </c>
      <c r="AV226" s="58" t="str">
        <f>'австр долл.'!$X$15</f>
        <v>-</v>
      </c>
      <c r="AX226" s="52" t="str">
        <f>Евро!$W$15</f>
        <v>12.08.2023</v>
      </c>
      <c r="AY226" s="58" t="str">
        <f>шв.фр.!$X$15</f>
        <v>-</v>
      </c>
      <c r="BA226" s="52" t="str">
        <f>Евро!$W$15</f>
        <v>12.08.2023</v>
      </c>
      <c r="BB226" s="58" t="str">
        <f>юань!$X$15</f>
        <v>-</v>
      </c>
      <c r="BD226" s="52" t="str">
        <f>Евро!$W$15</f>
        <v>12.08.2023</v>
      </c>
      <c r="BE226" s="58" t="str">
        <f>тенге!$X$15</f>
        <v>-</v>
      </c>
      <c r="BG226" s="52" t="str">
        <f>Евро!$W$15</f>
        <v>12.08.2023</v>
      </c>
      <c r="BH226" s="58" t="str">
        <f>'динар (крос-курс $)'!$X$15</f>
        <v/>
      </c>
      <c r="BJ226" s="52" t="str">
        <f>Евро!$W$15</f>
        <v>12.08.2023</v>
      </c>
      <c r="BK226" s="58" t="str">
        <f>'динар (крос-курс €)'!$X$15</f>
        <v/>
      </c>
    </row>
    <row r="227" spans="1:63" x14ac:dyDescent="0.25">
      <c r="A227" s="52" t="str">
        <f>Доллар!$W$16</f>
        <v>13.08.2023</v>
      </c>
      <c r="B227" s="58" t="str">
        <f>Доллар!$X$16</f>
        <v>-</v>
      </c>
      <c r="D227" s="52" t="str">
        <f>Евро!$W$16</f>
        <v>13.08.2023</v>
      </c>
      <c r="E227" s="58" t="str">
        <f>Евро!$X$16</f>
        <v>-</v>
      </c>
      <c r="G227" s="52" t="str">
        <f>'Золото (ЦБ)'!$W$16</f>
        <v>13.08.2023</v>
      </c>
      <c r="H227" s="58" t="str">
        <f>'Золото (ЦБ)'!$X$16</f>
        <v/>
      </c>
      <c r="J227" s="52" t="str">
        <f>'Серебро (ЦБ)'!$W$16</f>
        <v>13.08.2023</v>
      </c>
      <c r="K227" s="58" t="str">
        <f>'Серебро (ЦБ)'!$X$16</f>
        <v/>
      </c>
      <c r="M227" s="52" t="str">
        <f>'Платина (ЦБ)'!$W$16</f>
        <v>13.08.2023</v>
      </c>
      <c r="N227" s="58" t="str">
        <f>'Платина (ЦБ)'!$X$16</f>
        <v/>
      </c>
      <c r="P227" s="52" t="str">
        <f>'Палладий (ЦБ)'!$W$16</f>
        <v>13.08.2023</v>
      </c>
      <c r="Q227" s="58" t="str">
        <f>'Палладий (ЦБ)'!$X$16</f>
        <v/>
      </c>
      <c r="S227" s="52" t="str">
        <f>'Золото (KITCO-LME)'!$W$16</f>
        <v>13.08.2023</v>
      </c>
      <c r="T227" s="58" t="str">
        <f>'Золото (KITCO-LME)'!$X$16</f>
        <v/>
      </c>
      <c r="V227" s="52" t="str">
        <f>'Серебро (KITCO-LME)'!$W$16</f>
        <v>13.08.2023</v>
      </c>
      <c r="W227" s="58" t="str">
        <f>'Серебро (KITCO-LME)'!$X$16</f>
        <v/>
      </c>
      <c r="Y227" s="52" t="str">
        <f>'Алюминий (LME)'!$W$16</f>
        <v>13.08.2023</v>
      </c>
      <c r="Z227" s="58" t="str">
        <f>'Алюминий (LME)'!$X$16</f>
        <v/>
      </c>
      <c r="AB227" s="52" t="str">
        <f>'Никель (LME)'!$W$16</f>
        <v>13.08.2023</v>
      </c>
      <c r="AC227" s="58" t="str">
        <f>'Никель (LME)'!$X$16</f>
        <v/>
      </c>
      <c r="AE227" s="52" t="str">
        <f>'Свинец (LME)'!$W$16</f>
        <v>13.08.2023</v>
      </c>
      <c r="AF227" s="58" t="str">
        <f>'Свинец (LME)'!$X$16</f>
        <v/>
      </c>
      <c r="AH227" s="52" t="str">
        <f>'Медь (LME)'!$W$16</f>
        <v>13.08.2023</v>
      </c>
      <c r="AI227" s="58" t="str">
        <f>'Медь (LME)'!$X$16</f>
        <v/>
      </c>
      <c r="AK227" s="52" t="str">
        <f>'Цинк (LME)'!$W$16</f>
        <v>13.08.2023</v>
      </c>
      <c r="AL227" s="58" t="str">
        <f>'Цинк (LME)'!$X$16</f>
        <v/>
      </c>
      <c r="AO227" s="52" t="str">
        <f>Евро!$W$16</f>
        <v>13.08.2023</v>
      </c>
      <c r="AP227" s="58" t="str">
        <f>фунт!$X$16</f>
        <v>-</v>
      </c>
      <c r="AR227" s="52" t="str">
        <f>Евро!$W$16</f>
        <v>13.08.2023</v>
      </c>
      <c r="AS227" s="58" t="str">
        <f>'иена, ¥'!$X$16</f>
        <v>-</v>
      </c>
      <c r="AU227" s="52" t="str">
        <f>Евро!$W$16</f>
        <v>13.08.2023</v>
      </c>
      <c r="AV227" s="58" t="str">
        <f>'австр долл.'!$X$16</f>
        <v>-</v>
      </c>
      <c r="AX227" s="52" t="str">
        <f>Евро!$W$16</f>
        <v>13.08.2023</v>
      </c>
      <c r="AY227" s="58" t="str">
        <f>шв.фр.!$X$16</f>
        <v>-</v>
      </c>
      <c r="BA227" s="52" t="str">
        <f>Евро!$W$16</f>
        <v>13.08.2023</v>
      </c>
      <c r="BB227" s="58" t="str">
        <f>юань!$X$16</f>
        <v>-</v>
      </c>
      <c r="BD227" s="52" t="str">
        <f>Евро!$W$16</f>
        <v>13.08.2023</v>
      </c>
      <c r="BE227" s="58" t="str">
        <f>тенге!$X$16</f>
        <v>-</v>
      </c>
      <c r="BG227" s="52" t="str">
        <f>Евро!$W$16</f>
        <v>13.08.2023</v>
      </c>
      <c r="BH227" s="58" t="str">
        <f>'динар (крос-курс $)'!$X$16</f>
        <v/>
      </c>
      <c r="BJ227" s="52" t="str">
        <f>Евро!$W$16</f>
        <v>13.08.2023</v>
      </c>
      <c r="BK227" s="58" t="str">
        <f>'динар (крос-курс €)'!$X$16</f>
        <v/>
      </c>
    </row>
    <row r="228" spans="1:63" x14ac:dyDescent="0.25">
      <c r="A228" s="52" t="str">
        <f>Доллар!$W$17</f>
        <v>14.08.2023</v>
      </c>
      <c r="B228" s="58" t="str">
        <f>Доллар!$X$17</f>
        <v>-</v>
      </c>
      <c r="D228" s="52" t="str">
        <f>Евро!$W$17</f>
        <v>14.08.2023</v>
      </c>
      <c r="E228" s="58" t="str">
        <f>Евро!$X$17</f>
        <v>-</v>
      </c>
      <c r="G228" s="52" t="str">
        <f>'Золото (ЦБ)'!$W$17</f>
        <v>14.08.2023</v>
      </c>
      <c r="H228" s="58" t="str">
        <f>'Золото (ЦБ)'!$X$17</f>
        <v/>
      </c>
      <c r="J228" s="52" t="str">
        <f>'Серебро (ЦБ)'!$W$17</f>
        <v>14.08.2023</v>
      </c>
      <c r="K228" s="58" t="str">
        <f>'Серебро (ЦБ)'!$X$17</f>
        <v/>
      </c>
      <c r="M228" s="52" t="str">
        <f>'Платина (ЦБ)'!$W$17</f>
        <v>14.08.2023</v>
      </c>
      <c r="N228" s="58" t="str">
        <f>'Платина (ЦБ)'!$X$17</f>
        <v/>
      </c>
      <c r="P228" s="52" t="str">
        <f>'Палладий (ЦБ)'!$W$17</f>
        <v>14.08.2023</v>
      </c>
      <c r="Q228" s="58" t="str">
        <f>'Палладий (ЦБ)'!$X$17</f>
        <v/>
      </c>
      <c r="S228" s="52" t="str">
        <f>'Золото (KITCO-LME)'!$W$17</f>
        <v>14.08.2023</v>
      </c>
      <c r="T228" s="58" t="str">
        <f>'Золото (KITCO-LME)'!$X$17</f>
        <v/>
      </c>
      <c r="V228" s="52" t="str">
        <f>'Серебро (KITCO-LME)'!$W$17</f>
        <v>14.08.2023</v>
      </c>
      <c r="W228" s="58" t="str">
        <f>'Серебро (KITCO-LME)'!$X$17</f>
        <v/>
      </c>
      <c r="Y228" s="52" t="str">
        <f>'Алюминий (LME)'!$W$17</f>
        <v>14.08.2023</v>
      </c>
      <c r="Z228" s="58" t="str">
        <f>'Алюминий (LME)'!$X$17</f>
        <v/>
      </c>
      <c r="AB228" s="52" t="str">
        <f>'Никель (LME)'!$W$17</f>
        <v>14.08.2023</v>
      </c>
      <c r="AC228" s="58" t="str">
        <f>'Никель (LME)'!$X$17</f>
        <v/>
      </c>
      <c r="AE228" s="52" t="str">
        <f>'Свинец (LME)'!$W$17</f>
        <v>14.08.2023</v>
      </c>
      <c r="AF228" s="58" t="str">
        <f>'Свинец (LME)'!$X$17</f>
        <v/>
      </c>
      <c r="AH228" s="52" t="str">
        <f>'Медь (LME)'!$W$17</f>
        <v>14.08.2023</v>
      </c>
      <c r="AI228" s="58" t="str">
        <f>'Медь (LME)'!$X$17</f>
        <v/>
      </c>
      <c r="AK228" s="52" t="str">
        <f>'Цинк (LME)'!$W$17</f>
        <v>14.08.2023</v>
      </c>
      <c r="AL228" s="58" t="str">
        <f>'Цинк (LME)'!$X$17</f>
        <v/>
      </c>
      <c r="AO228" s="52" t="str">
        <f>Евро!$W$17</f>
        <v>14.08.2023</v>
      </c>
      <c r="AP228" s="58" t="str">
        <f>фунт!$X$17</f>
        <v>-</v>
      </c>
      <c r="AR228" s="52" t="str">
        <f>Евро!$W$17</f>
        <v>14.08.2023</v>
      </c>
      <c r="AS228" s="58" t="str">
        <f>'иена, ¥'!$X$17</f>
        <v>-</v>
      </c>
      <c r="AU228" s="52" t="str">
        <f>Евро!$W$17</f>
        <v>14.08.2023</v>
      </c>
      <c r="AV228" s="58" t="str">
        <f>'австр долл.'!$X$17</f>
        <v>-</v>
      </c>
      <c r="AX228" s="52" t="str">
        <f>Евро!$W$17</f>
        <v>14.08.2023</v>
      </c>
      <c r="AY228" s="58" t="str">
        <f>шв.фр.!$X$17</f>
        <v>-</v>
      </c>
      <c r="BA228" s="52" t="str">
        <f>Евро!$W$17</f>
        <v>14.08.2023</v>
      </c>
      <c r="BB228" s="58" t="str">
        <f>юань!$X$17</f>
        <v>-</v>
      </c>
      <c r="BD228" s="52" t="str">
        <f>Евро!$W$17</f>
        <v>14.08.2023</v>
      </c>
      <c r="BE228" s="58" t="str">
        <f>тенге!$X$17</f>
        <v>-</v>
      </c>
      <c r="BG228" s="52" t="str">
        <f>Евро!$W$17</f>
        <v>14.08.2023</v>
      </c>
      <c r="BH228" s="58" t="str">
        <f>'динар (крос-курс $)'!$X$17</f>
        <v/>
      </c>
      <c r="BJ228" s="52" t="str">
        <f>Евро!$W$17</f>
        <v>14.08.2023</v>
      </c>
      <c r="BK228" s="58" t="str">
        <f>'динар (крос-курс €)'!$X$17</f>
        <v/>
      </c>
    </row>
    <row r="229" spans="1:63" x14ac:dyDescent="0.25">
      <c r="A229" s="52" t="str">
        <f>Доллар!$W$18</f>
        <v>15.08.2023</v>
      </c>
      <c r="B229" s="58" t="str">
        <f>Доллар!$X$18</f>
        <v>-</v>
      </c>
      <c r="D229" s="52" t="str">
        <f>Евро!$W$18</f>
        <v>15.08.2023</v>
      </c>
      <c r="E229" s="58" t="str">
        <f>Евро!$X$18</f>
        <v>-</v>
      </c>
      <c r="G229" s="52" t="str">
        <f>'Золото (ЦБ)'!$W$18</f>
        <v>15.08.2023</v>
      </c>
      <c r="H229" s="58" t="str">
        <f>'Золото (ЦБ)'!$X$18</f>
        <v/>
      </c>
      <c r="J229" s="52" t="str">
        <f>'Серебро (ЦБ)'!$W$18</f>
        <v>15.08.2023</v>
      </c>
      <c r="K229" s="58" t="str">
        <f>'Серебро (ЦБ)'!$X$18</f>
        <v/>
      </c>
      <c r="M229" s="52" t="str">
        <f>'Платина (ЦБ)'!$W$18</f>
        <v>15.08.2023</v>
      </c>
      <c r="N229" s="58" t="str">
        <f>'Платина (ЦБ)'!$X$18</f>
        <v/>
      </c>
      <c r="P229" s="52" t="str">
        <f>'Палладий (ЦБ)'!$W$18</f>
        <v>15.08.2023</v>
      </c>
      <c r="Q229" s="58" t="str">
        <f>'Палладий (ЦБ)'!$X$18</f>
        <v/>
      </c>
      <c r="S229" s="52" t="str">
        <f>'Золото (KITCO-LME)'!$W$18</f>
        <v>15.08.2023</v>
      </c>
      <c r="T229" s="58" t="str">
        <f>'Золото (KITCO-LME)'!$X$18</f>
        <v/>
      </c>
      <c r="V229" s="52" t="str">
        <f>'Серебро (KITCO-LME)'!$W$18</f>
        <v>15.08.2023</v>
      </c>
      <c r="W229" s="58" t="str">
        <f>'Серебро (KITCO-LME)'!$X$18</f>
        <v/>
      </c>
      <c r="Y229" s="52" t="str">
        <f>'Алюминий (LME)'!$W$18</f>
        <v>15.08.2023</v>
      </c>
      <c r="Z229" s="58" t="str">
        <f>'Алюминий (LME)'!$X$18</f>
        <v/>
      </c>
      <c r="AB229" s="52" t="str">
        <f>'Никель (LME)'!$W$18</f>
        <v>15.08.2023</v>
      </c>
      <c r="AC229" s="58" t="str">
        <f>'Никель (LME)'!$X$18</f>
        <v/>
      </c>
      <c r="AE229" s="52" t="str">
        <f>'Свинец (LME)'!$W$18</f>
        <v>15.08.2023</v>
      </c>
      <c r="AF229" s="58" t="str">
        <f>'Свинец (LME)'!$X$18</f>
        <v/>
      </c>
      <c r="AH229" s="52" t="str">
        <f>'Медь (LME)'!$W$18</f>
        <v>15.08.2023</v>
      </c>
      <c r="AI229" s="58" t="str">
        <f>'Медь (LME)'!$X$18</f>
        <v/>
      </c>
      <c r="AK229" s="52" t="str">
        <f>'Цинк (LME)'!$W$18</f>
        <v>15.08.2023</v>
      </c>
      <c r="AL229" s="58" t="str">
        <f>'Цинк (LME)'!$X$18</f>
        <v/>
      </c>
      <c r="AO229" s="52" t="str">
        <f>Евро!$W$18</f>
        <v>15.08.2023</v>
      </c>
      <c r="AP229" s="58" t="str">
        <f>фунт!$X$18</f>
        <v>-</v>
      </c>
      <c r="AR229" s="52" t="str">
        <f>Евро!$W$18</f>
        <v>15.08.2023</v>
      </c>
      <c r="AS229" s="58" t="str">
        <f>'иена, ¥'!$X$18</f>
        <v>-</v>
      </c>
      <c r="AU229" s="52" t="str">
        <f>Евро!$W$18</f>
        <v>15.08.2023</v>
      </c>
      <c r="AV229" s="58" t="str">
        <f>'австр долл.'!$X$18</f>
        <v>-</v>
      </c>
      <c r="AX229" s="52" t="str">
        <f>Евро!$W$18</f>
        <v>15.08.2023</v>
      </c>
      <c r="AY229" s="58" t="str">
        <f>шв.фр.!$X$18</f>
        <v>-</v>
      </c>
      <c r="BA229" s="52" t="str">
        <f>Евро!$W$18</f>
        <v>15.08.2023</v>
      </c>
      <c r="BB229" s="58" t="str">
        <f>юань!$X$18</f>
        <v>-</v>
      </c>
      <c r="BD229" s="52" t="str">
        <f>Евро!$W$18</f>
        <v>15.08.2023</v>
      </c>
      <c r="BE229" s="58" t="str">
        <f>тенге!$X$18</f>
        <v>-</v>
      </c>
      <c r="BG229" s="52" t="str">
        <f>Евро!$W$18</f>
        <v>15.08.2023</v>
      </c>
      <c r="BH229" s="58" t="str">
        <f>'динар (крос-курс $)'!$X$18</f>
        <v/>
      </c>
      <c r="BJ229" s="52" t="str">
        <f>Евро!$W$18</f>
        <v>15.08.2023</v>
      </c>
      <c r="BK229" s="58" t="str">
        <f>'динар (крос-курс €)'!$X$18</f>
        <v/>
      </c>
    </row>
    <row r="230" spans="1:63" x14ac:dyDescent="0.25">
      <c r="A230" s="52" t="str">
        <f>Доллар!$W$19</f>
        <v>16.08.2023</v>
      </c>
      <c r="B230" s="58" t="str">
        <f>Доллар!$X$19</f>
        <v>-</v>
      </c>
      <c r="D230" s="52" t="str">
        <f>Евро!$W$19</f>
        <v>16.08.2023</v>
      </c>
      <c r="E230" s="58" t="str">
        <f>Евро!$X$19</f>
        <v>-</v>
      </c>
      <c r="G230" s="52" t="str">
        <f>'Золото (ЦБ)'!$W$19</f>
        <v>16.08.2023</v>
      </c>
      <c r="H230" s="58" t="str">
        <f>'Золото (ЦБ)'!$X$19</f>
        <v/>
      </c>
      <c r="J230" s="52" t="str">
        <f>'Серебро (ЦБ)'!$W$19</f>
        <v>16.08.2023</v>
      </c>
      <c r="K230" s="58" t="str">
        <f>'Серебро (ЦБ)'!$X$19</f>
        <v/>
      </c>
      <c r="M230" s="52" t="str">
        <f>'Платина (ЦБ)'!$W$19</f>
        <v>16.08.2023</v>
      </c>
      <c r="N230" s="58" t="str">
        <f>'Платина (ЦБ)'!$X$19</f>
        <v/>
      </c>
      <c r="P230" s="52" t="str">
        <f>'Палладий (ЦБ)'!$W$19</f>
        <v>16.08.2023</v>
      </c>
      <c r="Q230" s="58" t="str">
        <f>'Палладий (ЦБ)'!$X$19</f>
        <v/>
      </c>
      <c r="S230" s="52" t="str">
        <f>'Золото (KITCO-LME)'!$W$19</f>
        <v>16.08.2023</v>
      </c>
      <c r="T230" s="58" t="str">
        <f>'Золото (KITCO-LME)'!$X$19</f>
        <v/>
      </c>
      <c r="V230" s="52" t="str">
        <f>'Серебро (KITCO-LME)'!$W$19</f>
        <v>16.08.2023</v>
      </c>
      <c r="W230" s="58" t="str">
        <f>'Серебро (KITCO-LME)'!$X$19</f>
        <v/>
      </c>
      <c r="Y230" s="52" t="str">
        <f>'Алюминий (LME)'!$W$19</f>
        <v>16.08.2023</v>
      </c>
      <c r="Z230" s="58" t="str">
        <f>'Алюминий (LME)'!$X$19</f>
        <v/>
      </c>
      <c r="AB230" s="52" t="str">
        <f>'Никель (LME)'!$W$19</f>
        <v>16.08.2023</v>
      </c>
      <c r="AC230" s="58" t="str">
        <f>'Никель (LME)'!$X$19</f>
        <v/>
      </c>
      <c r="AE230" s="52" t="str">
        <f>'Свинец (LME)'!$W$19</f>
        <v>16.08.2023</v>
      </c>
      <c r="AF230" s="58" t="str">
        <f>'Свинец (LME)'!$X$19</f>
        <v/>
      </c>
      <c r="AH230" s="52" t="str">
        <f>'Медь (LME)'!$W$19</f>
        <v>16.08.2023</v>
      </c>
      <c r="AI230" s="58" t="str">
        <f>'Медь (LME)'!$X$19</f>
        <v/>
      </c>
      <c r="AK230" s="52" t="str">
        <f>'Цинк (LME)'!$W$19</f>
        <v>16.08.2023</v>
      </c>
      <c r="AL230" s="58" t="str">
        <f>'Цинк (LME)'!$X$19</f>
        <v/>
      </c>
      <c r="AO230" s="52" t="str">
        <f>Евро!$W$19</f>
        <v>16.08.2023</v>
      </c>
      <c r="AP230" s="58" t="str">
        <f>фунт!$X$19</f>
        <v>-</v>
      </c>
      <c r="AR230" s="52" t="str">
        <f>Евро!$W$19</f>
        <v>16.08.2023</v>
      </c>
      <c r="AS230" s="58" t="str">
        <f>'иена, ¥'!$X$19</f>
        <v>-</v>
      </c>
      <c r="AU230" s="52" t="str">
        <f>Евро!$W$19</f>
        <v>16.08.2023</v>
      </c>
      <c r="AV230" s="58" t="str">
        <f>'австр долл.'!$X$19</f>
        <v>-</v>
      </c>
      <c r="AX230" s="52" t="str">
        <f>Евро!$W$19</f>
        <v>16.08.2023</v>
      </c>
      <c r="AY230" s="58" t="str">
        <f>шв.фр.!$X$19</f>
        <v>-</v>
      </c>
      <c r="BA230" s="52" t="str">
        <f>Евро!$W$19</f>
        <v>16.08.2023</v>
      </c>
      <c r="BB230" s="58" t="str">
        <f>юань!$X$19</f>
        <v>-</v>
      </c>
      <c r="BD230" s="52" t="str">
        <f>Евро!$W$19</f>
        <v>16.08.2023</v>
      </c>
      <c r="BE230" s="58" t="str">
        <f>тенге!$X$19</f>
        <v>-</v>
      </c>
      <c r="BG230" s="52" t="str">
        <f>Евро!$W$19</f>
        <v>16.08.2023</v>
      </c>
      <c r="BH230" s="58" t="str">
        <f>'динар (крос-курс $)'!$X$19</f>
        <v/>
      </c>
      <c r="BJ230" s="52" t="str">
        <f>Евро!$W$19</f>
        <v>16.08.2023</v>
      </c>
      <c r="BK230" s="58" t="str">
        <f>'динар (крос-курс €)'!$X$19</f>
        <v/>
      </c>
    </row>
    <row r="231" spans="1:63" x14ac:dyDescent="0.25">
      <c r="A231" s="52" t="str">
        <f>Доллар!$W$20</f>
        <v>17.08.2023</v>
      </c>
      <c r="B231" s="58" t="str">
        <f>Доллар!$X$20</f>
        <v>-</v>
      </c>
      <c r="D231" s="52" t="str">
        <f>Евро!$W$20</f>
        <v>17.08.2023</v>
      </c>
      <c r="E231" s="58" t="str">
        <f>Евро!$X$20</f>
        <v>-</v>
      </c>
      <c r="G231" s="52" t="str">
        <f>'Золото (ЦБ)'!$W$20</f>
        <v>17.08.2023</v>
      </c>
      <c r="H231" s="58" t="str">
        <f>'Золото (ЦБ)'!$X$20</f>
        <v/>
      </c>
      <c r="J231" s="52" t="str">
        <f>'Серебро (ЦБ)'!$W$20</f>
        <v>17.08.2023</v>
      </c>
      <c r="K231" s="58" t="str">
        <f>'Серебро (ЦБ)'!$X$20</f>
        <v/>
      </c>
      <c r="M231" s="52" t="str">
        <f>'Платина (ЦБ)'!$W$20</f>
        <v>17.08.2023</v>
      </c>
      <c r="N231" s="58" t="str">
        <f>'Платина (ЦБ)'!$X$20</f>
        <v/>
      </c>
      <c r="P231" s="52" t="str">
        <f>'Палладий (ЦБ)'!$W$20</f>
        <v>17.08.2023</v>
      </c>
      <c r="Q231" s="58" t="str">
        <f>'Палладий (ЦБ)'!$X$20</f>
        <v/>
      </c>
      <c r="S231" s="52" t="str">
        <f>'Золото (KITCO-LME)'!$W$20</f>
        <v>17.08.2023</v>
      </c>
      <c r="T231" s="58" t="str">
        <f>'Золото (KITCO-LME)'!$X$20</f>
        <v/>
      </c>
      <c r="V231" s="52" t="str">
        <f>'Серебро (KITCO-LME)'!$W$20</f>
        <v>17.08.2023</v>
      </c>
      <c r="W231" s="58" t="str">
        <f>'Серебро (KITCO-LME)'!$X$20</f>
        <v/>
      </c>
      <c r="Y231" s="52" t="str">
        <f>'Алюминий (LME)'!$W$20</f>
        <v>17.08.2023</v>
      </c>
      <c r="Z231" s="58" t="str">
        <f>'Алюминий (LME)'!$X$20</f>
        <v/>
      </c>
      <c r="AB231" s="52" t="str">
        <f>'Никель (LME)'!$W$20</f>
        <v>17.08.2023</v>
      </c>
      <c r="AC231" s="58" t="str">
        <f>'Никель (LME)'!$X$20</f>
        <v/>
      </c>
      <c r="AE231" s="52" t="str">
        <f>'Свинец (LME)'!$W$20</f>
        <v>17.08.2023</v>
      </c>
      <c r="AF231" s="58" t="str">
        <f>'Свинец (LME)'!$X$20</f>
        <v/>
      </c>
      <c r="AH231" s="52" t="str">
        <f>'Медь (LME)'!$W$20</f>
        <v>17.08.2023</v>
      </c>
      <c r="AI231" s="58" t="str">
        <f>'Медь (LME)'!$X$20</f>
        <v/>
      </c>
      <c r="AK231" s="52" t="str">
        <f>'Цинк (LME)'!$W$20</f>
        <v>17.08.2023</v>
      </c>
      <c r="AL231" s="58" t="str">
        <f>'Цинк (LME)'!$X$20</f>
        <v/>
      </c>
      <c r="AO231" s="52" t="str">
        <f>Евро!$W$20</f>
        <v>17.08.2023</v>
      </c>
      <c r="AP231" s="58" t="str">
        <f>фунт!$X$20</f>
        <v>-</v>
      </c>
      <c r="AR231" s="52" t="str">
        <f>Евро!$W$20</f>
        <v>17.08.2023</v>
      </c>
      <c r="AS231" s="58" t="str">
        <f>'иена, ¥'!$X$20</f>
        <v>-</v>
      </c>
      <c r="AU231" s="52" t="str">
        <f>Евро!$W$20</f>
        <v>17.08.2023</v>
      </c>
      <c r="AV231" s="58" t="str">
        <f>'австр долл.'!$X$20</f>
        <v>-</v>
      </c>
      <c r="AX231" s="52" t="str">
        <f>Евро!$W$20</f>
        <v>17.08.2023</v>
      </c>
      <c r="AY231" s="58" t="str">
        <f>шв.фр.!$X$20</f>
        <v>-</v>
      </c>
      <c r="BA231" s="52" t="str">
        <f>Евро!$W$20</f>
        <v>17.08.2023</v>
      </c>
      <c r="BB231" s="58" t="str">
        <f>юань!$X$20</f>
        <v>-</v>
      </c>
      <c r="BD231" s="52" t="str">
        <f>Евро!$W$20</f>
        <v>17.08.2023</v>
      </c>
      <c r="BE231" s="58" t="str">
        <f>тенге!$X$20</f>
        <v>-</v>
      </c>
      <c r="BG231" s="52" t="str">
        <f>Евро!$W$20</f>
        <v>17.08.2023</v>
      </c>
      <c r="BH231" s="58" t="str">
        <f>'динар (крос-курс $)'!$X$20</f>
        <v/>
      </c>
      <c r="BJ231" s="52" t="str">
        <f>Евро!$W$20</f>
        <v>17.08.2023</v>
      </c>
      <c r="BK231" s="58" t="str">
        <f>'динар (крос-курс €)'!$X$20</f>
        <v/>
      </c>
    </row>
    <row r="232" spans="1:63" x14ac:dyDescent="0.25">
      <c r="A232" s="52" t="str">
        <f>Доллар!$W$21</f>
        <v>18.08.2023</v>
      </c>
      <c r="B232" s="58" t="str">
        <f>Доллар!$X$21</f>
        <v>-</v>
      </c>
      <c r="D232" s="52" t="str">
        <f>Евро!$W$21</f>
        <v>18.08.2023</v>
      </c>
      <c r="E232" s="58" t="str">
        <f>Евро!$X$21</f>
        <v>-</v>
      </c>
      <c r="G232" s="52" t="str">
        <f>'Золото (ЦБ)'!$W$21</f>
        <v>18.08.2023</v>
      </c>
      <c r="H232" s="58" t="str">
        <f>'Золото (ЦБ)'!$X$21</f>
        <v/>
      </c>
      <c r="J232" s="52" t="str">
        <f>'Серебро (ЦБ)'!$W$21</f>
        <v>18.08.2023</v>
      </c>
      <c r="K232" s="58" t="str">
        <f>'Серебро (ЦБ)'!$X$21</f>
        <v/>
      </c>
      <c r="M232" s="52" t="str">
        <f>'Платина (ЦБ)'!$W$21</f>
        <v>18.08.2023</v>
      </c>
      <c r="N232" s="58" t="str">
        <f>'Платина (ЦБ)'!$X$21</f>
        <v/>
      </c>
      <c r="P232" s="52" t="str">
        <f>'Палладий (ЦБ)'!$W$21</f>
        <v>18.08.2023</v>
      </c>
      <c r="Q232" s="58" t="str">
        <f>'Палладий (ЦБ)'!$X$21</f>
        <v/>
      </c>
      <c r="S232" s="52" t="str">
        <f>'Золото (KITCO-LME)'!$W$21</f>
        <v>18.08.2023</v>
      </c>
      <c r="T232" s="58" t="str">
        <f>'Золото (KITCO-LME)'!$X$21</f>
        <v/>
      </c>
      <c r="V232" s="52" t="str">
        <f>'Серебро (KITCO-LME)'!$W$21</f>
        <v>18.08.2023</v>
      </c>
      <c r="W232" s="58" t="str">
        <f>'Серебро (KITCO-LME)'!$X$21</f>
        <v/>
      </c>
      <c r="Y232" s="52" t="str">
        <f>'Алюминий (LME)'!$W$21</f>
        <v>18.08.2023</v>
      </c>
      <c r="Z232" s="58" t="str">
        <f>'Алюминий (LME)'!$X$21</f>
        <v/>
      </c>
      <c r="AB232" s="52" t="str">
        <f>'Никель (LME)'!$W$21</f>
        <v>18.08.2023</v>
      </c>
      <c r="AC232" s="58" t="str">
        <f>'Никель (LME)'!$X$21</f>
        <v/>
      </c>
      <c r="AE232" s="52" t="str">
        <f>'Свинец (LME)'!$W$21</f>
        <v>18.08.2023</v>
      </c>
      <c r="AF232" s="58" t="str">
        <f>'Свинец (LME)'!$X$21</f>
        <v/>
      </c>
      <c r="AH232" s="52" t="str">
        <f>'Медь (LME)'!$W$21</f>
        <v>18.08.2023</v>
      </c>
      <c r="AI232" s="58" t="str">
        <f>'Медь (LME)'!$X$21</f>
        <v/>
      </c>
      <c r="AK232" s="52" t="str">
        <f>'Цинк (LME)'!$W$21</f>
        <v>18.08.2023</v>
      </c>
      <c r="AL232" s="58" t="str">
        <f>'Цинк (LME)'!$X$21</f>
        <v/>
      </c>
      <c r="AO232" s="52" t="str">
        <f>Евро!$W$21</f>
        <v>18.08.2023</v>
      </c>
      <c r="AP232" s="58" t="str">
        <f>фунт!$X$21</f>
        <v>-</v>
      </c>
      <c r="AR232" s="52" t="str">
        <f>Евро!$W$21</f>
        <v>18.08.2023</v>
      </c>
      <c r="AS232" s="58" t="str">
        <f>'иена, ¥'!$X$21</f>
        <v>-</v>
      </c>
      <c r="AU232" s="52" t="str">
        <f>Евро!$W$21</f>
        <v>18.08.2023</v>
      </c>
      <c r="AV232" s="58" t="str">
        <f>'австр долл.'!$X$21</f>
        <v>-</v>
      </c>
      <c r="AX232" s="52" t="str">
        <f>Евро!$W$21</f>
        <v>18.08.2023</v>
      </c>
      <c r="AY232" s="58" t="str">
        <f>шв.фр.!$X$21</f>
        <v>-</v>
      </c>
      <c r="BA232" s="52" t="str">
        <f>Евро!$W$21</f>
        <v>18.08.2023</v>
      </c>
      <c r="BB232" s="58" t="str">
        <f>юань!$X$21</f>
        <v>-</v>
      </c>
      <c r="BD232" s="52" t="str">
        <f>Евро!$W$21</f>
        <v>18.08.2023</v>
      </c>
      <c r="BE232" s="58" t="str">
        <f>тенге!$X$21</f>
        <v>-</v>
      </c>
      <c r="BG232" s="52" t="str">
        <f>Евро!$W$21</f>
        <v>18.08.2023</v>
      </c>
      <c r="BH232" s="58" t="str">
        <f>'динар (крос-курс $)'!$X$21</f>
        <v/>
      </c>
      <c r="BJ232" s="52" t="str">
        <f>Евро!$W$21</f>
        <v>18.08.2023</v>
      </c>
      <c r="BK232" s="58" t="str">
        <f>'динар (крос-курс €)'!$X$21</f>
        <v/>
      </c>
    </row>
    <row r="233" spans="1:63" x14ac:dyDescent="0.25">
      <c r="A233" s="52" t="str">
        <f>Доллар!$W$22</f>
        <v>19.08.2023</v>
      </c>
      <c r="B233" s="58" t="str">
        <f>Доллар!$X$22</f>
        <v>-</v>
      </c>
      <c r="D233" s="52" t="str">
        <f>Евро!$W$22</f>
        <v>19.08.2023</v>
      </c>
      <c r="E233" s="58" t="str">
        <f>Евро!$X$22</f>
        <v>-</v>
      </c>
      <c r="G233" s="52" t="str">
        <f>'Золото (ЦБ)'!$W$22</f>
        <v>19.08.2023</v>
      </c>
      <c r="H233" s="58" t="str">
        <f>'Золото (ЦБ)'!$X$22</f>
        <v/>
      </c>
      <c r="J233" s="52" t="str">
        <f>'Серебро (ЦБ)'!$W$22</f>
        <v>19.08.2023</v>
      </c>
      <c r="K233" s="58" t="str">
        <f>'Серебро (ЦБ)'!$X$22</f>
        <v/>
      </c>
      <c r="M233" s="52" t="str">
        <f>'Платина (ЦБ)'!$W$22</f>
        <v>19.08.2023</v>
      </c>
      <c r="N233" s="58" t="str">
        <f>'Платина (ЦБ)'!$X$22</f>
        <v/>
      </c>
      <c r="P233" s="52" t="str">
        <f>'Палладий (ЦБ)'!$W$22</f>
        <v>19.08.2023</v>
      </c>
      <c r="Q233" s="58" t="str">
        <f>'Палладий (ЦБ)'!$X$22</f>
        <v/>
      </c>
      <c r="S233" s="52" t="str">
        <f>'Золото (KITCO-LME)'!$W$22</f>
        <v>19.08.2023</v>
      </c>
      <c r="T233" s="58" t="str">
        <f>'Золото (KITCO-LME)'!$X$22</f>
        <v/>
      </c>
      <c r="V233" s="52" t="str">
        <f>'Серебро (KITCO-LME)'!$W$22</f>
        <v>19.08.2023</v>
      </c>
      <c r="W233" s="58" t="str">
        <f>'Серебро (KITCO-LME)'!$X$22</f>
        <v/>
      </c>
      <c r="Y233" s="52" t="str">
        <f>'Алюминий (LME)'!$W$22</f>
        <v>19.08.2023</v>
      </c>
      <c r="Z233" s="58" t="str">
        <f>'Алюминий (LME)'!$X$22</f>
        <v/>
      </c>
      <c r="AB233" s="52" t="str">
        <f>'Никель (LME)'!$W$22</f>
        <v>19.08.2023</v>
      </c>
      <c r="AC233" s="58" t="str">
        <f>'Никель (LME)'!$X$22</f>
        <v/>
      </c>
      <c r="AE233" s="52" t="str">
        <f>'Свинец (LME)'!$W$22</f>
        <v>19.08.2023</v>
      </c>
      <c r="AF233" s="58" t="str">
        <f>'Свинец (LME)'!$X$22</f>
        <v/>
      </c>
      <c r="AH233" s="52" t="str">
        <f>'Медь (LME)'!$W$22</f>
        <v>19.08.2023</v>
      </c>
      <c r="AI233" s="58" t="str">
        <f>'Медь (LME)'!$X$22</f>
        <v/>
      </c>
      <c r="AK233" s="52" t="str">
        <f>'Цинк (LME)'!$W$22</f>
        <v>19.08.2023</v>
      </c>
      <c r="AL233" s="58" t="str">
        <f>'Цинк (LME)'!$X$22</f>
        <v/>
      </c>
      <c r="AO233" s="52" t="str">
        <f>Евро!$W$22</f>
        <v>19.08.2023</v>
      </c>
      <c r="AP233" s="58" t="str">
        <f>фунт!$X$22</f>
        <v>-</v>
      </c>
      <c r="AR233" s="52" t="str">
        <f>Евро!$W$22</f>
        <v>19.08.2023</v>
      </c>
      <c r="AS233" s="58" t="str">
        <f>'иена, ¥'!$X$22</f>
        <v>-</v>
      </c>
      <c r="AU233" s="52" t="str">
        <f>Евро!$W$22</f>
        <v>19.08.2023</v>
      </c>
      <c r="AV233" s="58" t="str">
        <f>'австр долл.'!$X$22</f>
        <v>-</v>
      </c>
      <c r="AX233" s="52" t="str">
        <f>Евро!$W$22</f>
        <v>19.08.2023</v>
      </c>
      <c r="AY233" s="58" t="str">
        <f>шв.фр.!$X$22</f>
        <v>-</v>
      </c>
      <c r="BA233" s="52" t="str">
        <f>Евро!$W$22</f>
        <v>19.08.2023</v>
      </c>
      <c r="BB233" s="58" t="str">
        <f>юань!$X$22</f>
        <v>-</v>
      </c>
      <c r="BD233" s="52" t="str">
        <f>Евро!$W$22</f>
        <v>19.08.2023</v>
      </c>
      <c r="BE233" s="58" t="str">
        <f>тенге!$X$22</f>
        <v>-</v>
      </c>
      <c r="BG233" s="52" t="str">
        <f>Евро!$W$22</f>
        <v>19.08.2023</v>
      </c>
      <c r="BH233" s="58" t="str">
        <f>'динар (крос-курс $)'!$X$22</f>
        <v/>
      </c>
      <c r="BJ233" s="52" t="str">
        <f>Евро!$W$22</f>
        <v>19.08.2023</v>
      </c>
      <c r="BK233" s="58" t="str">
        <f>'динар (крос-курс €)'!$X$22</f>
        <v/>
      </c>
    </row>
    <row r="234" spans="1:63" x14ac:dyDescent="0.25">
      <c r="A234" s="52" t="str">
        <f>Доллар!$W$23</f>
        <v>20.08.2023</v>
      </c>
      <c r="B234" s="58" t="str">
        <f>Доллар!$X$23</f>
        <v>-</v>
      </c>
      <c r="D234" s="52" t="str">
        <f>Евро!$W$23</f>
        <v>20.08.2023</v>
      </c>
      <c r="E234" s="58" t="str">
        <f>Евро!$X$23</f>
        <v>-</v>
      </c>
      <c r="G234" s="52" t="str">
        <f>'Золото (ЦБ)'!$W$23</f>
        <v>20.08.2023</v>
      </c>
      <c r="H234" s="58" t="str">
        <f>'Золото (ЦБ)'!$X$23</f>
        <v/>
      </c>
      <c r="J234" s="52" t="str">
        <f>'Серебро (ЦБ)'!$W$23</f>
        <v>20.08.2023</v>
      </c>
      <c r="K234" s="58" t="str">
        <f>'Серебро (ЦБ)'!$X$23</f>
        <v/>
      </c>
      <c r="M234" s="52" t="str">
        <f>'Платина (ЦБ)'!$W$23</f>
        <v>20.08.2023</v>
      </c>
      <c r="N234" s="58" t="str">
        <f>'Платина (ЦБ)'!$X$23</f>
        <v/>
      </c>
      <c r="P234" s="52" t="str">
        <f>'Палладий (ЦБ)'!$W$23</f>
        <v>20.08.2023</v>
      </c>
      <c r="Q234" s="58" t="str">
        <f>'Палладий (ЦБ)'!$X$23</f>
        <v/>
      </c>
      <c r="S234" s="52" t="str">
        <f>'Золото (KITCO-LME)'!$W$23</f>
        <v>20.08.2023</v>
      </c>
      <c r="T234" s="58" t="str">
        <f>'Золото (KITCO-LME)'!$X$23</f>
        <v/>
      </c>
      <c r="V234" s="52" t="str">
        <f>'Серебро (KITCO-LME)'!$W$23</f>
        <v>20.08.2023</v>
      </c>
      <c r="W234" s="58" t="str">
        <f>'Серебро (KITCO-LME)'!$X$23</f>
        <v/>
      </c>
      <c r="Y234" s="52" t="str">
        <f>'Алюминий (LME)'!$W$23</f>
        <v>20.08.2023</v>
      </c>
      <c r="Z234" s="58" t="str">
        <f>'Алюминий (LME)'!$X$23</f>
        <v/>
      </c>
      <c r="AB234" s="52" t="str">
        <f>'Никель (LME)'!$W$23</f>
        <v>20.08.2023</v>
      </c>
      <c r="AC234" s="58" t="str">
        <f>'Никель (LME)'!$X$23</f>
        <v/>
      </c>
      <c r="AE234" s="52" t="str">
        <f>'Свинец (LME)'!$W$23</f>
        <v>20.08.2023</v>
      </c>
      <c r="AF234" s="58" t="str">
        <f>'Свинец (LME)'!$X$23</f>
        <v/>
      </c>
      <c r="AH234" s="52" t="str">
        <f>'Медь (LME)'!$W$23</f>
        <v>20.08.2023</v>
      </c>
      <c r="AI234" s="58" t="str">
        <f>'Медь (LME)'!$X$23</f>
        <v/>
      </c>
      <c r="AK234" s="52" t="str">
        <f>'Цинк (LME)'!$W$23</f>
        <v>20.08.2023</v>
      </c>
      <c r="AL234" s="58" t="str">
        <f>'Цинк (LME)'!$X$23</f>
        <v/>
      </c>
      <c r="AO234" s="52" t="str">
        <f>Евро!$W$23</f>
        <v>20.08.2023</v>
      </c>
      <c r="AP234" s="58" t="str">
        <f>фунт!$X$23</f>
        <v>-</v>
      </c>
      <c r="AR234" s="52" t="str">
        <f>Евро!$W$23</f>
        <v>20.08.2023</v>
      </c>
      <c r="AS234" s="58" t="str">
        <f>'иена, ¥'!$X$23</f>
        <v>-</v>
      </c>
      <c r="AU234" s="52" t="str">
        <f>Евро!$W$23</f>
        <v>20.08.2023</v>
      </c>
      <c r="AV234" s="58" t="str">
        <f>'австр долл.'!$X$23</f>
        <v>-</v>
      </c>
      <c r="AX234" s="52" t="str">
        <f>Евро!$W$23</f>
        <v>20.08.2023</v>
      </c>
      <c r="AY234" s="58" t="str">
        <f>шв.фр.!$X$23</f>
        <v>-</v>
      </c>
      <c r="BA234" s="52" t="str">
        <f>Евро!$W$23</f>
        <v>20.08.2023</v>
      </c>
      <c r="BB234" s="58" t="str">
        <f>юань!$X$23</f>
        <v>-</v>
      </c>
      <c r="BD234" s="52" t="str">
        <f>Евро!$W$23</f>
        <v>20.08.2023</v>
      </c>
      <c r="BE234" s="58" t="str">
        <f>тенге!$X$23</f>
        <v>-</v>
      </c>
      <c r="BG234" s="52" t="str">
        <f>Евро!$W$23</f>
        <v>20.08.2023</v>
      </c>
      <c r="BH234" s="58" t="str">
        <f>'динар (крос-курс $)'!$X$23</f>
        <v/>
      </c>
      <c r="BJ234" s="52" t="str">
        <f>Евро!$W$23</f>
        <v>20.08.2023</v>
      </c>
      <c r="BK234" s="58" t="str">
        <f>'динар (крос-курс €)'!$X$23</f>
        <v/>
      </c>
    </row>
    <row r="235" spans="1:63" x14ac:dyDescent="0.25">
      <c r="A235" s="52" t="str">
        <f>Доллар!$W$24</f>
        <v>21.08.2023</v>
      </c>
      <c r="B235" s="58" t="str">
        <f>Доллар!$X$24</f>
        <v>-</v>
      </c>
      <c r="D235" s="52" t="str">
        <f>Евро!$W$24</f>
        <v>21.08.2023</v>
      </c>
      <c r="E235" s="58" t="str">
        <f>Евро!$X$24</f>
        <v>-</v>
      </c>
      <c r="G235" s="52" t="str">
        <f>'Золото (ЦБ)'!$W$24</f>
        <v>21.08.2023</v>
      </c>
      <c r="H235" s="58" t="str">
        <f>'Золото (ЦБ)'!$X$24</f>
        <v/>
      </c>
      <c r="J235" s="52" t="str">
        <f>'Серебро (ЦБ)'!$W$24</f>
        <v>21.08.2023</v>
      </c>
      <c r="K235" s="58" t="str">
        <f>'Серебро (ЦБ)'!$X$24</f>
        <v/>
      </c>
      <c r="M235" s="52" t="str">
        <f>'Платина (ЦБ)'!$W$24</f>
        <v>21.08.2023</v>
      </c>
      <c r="N235" s="58" t="str">
        <f>'Платина (ЦБ)'!$X$24</f>
        <v/>
      </c>
      <c r="P235" s="52" t="str">
        <f>'Палладий (ЦБ)'!$W$24</f>
        <v>21.08.2023</v>
      </c>
      <c r="Q235" s="58" t="str">
        <f>'Палладий (ЦБ)'!$X$24</f>
        <v/>
      </c>
      <c r="S235" s="52" t="str">
        <f>'Золото (KITCO-LME)'!$W$24</f>
        <v>21.08.2023</v>
      </c>
      <c r="T235" s="58" t="str">
        <f>'Золото (KITCO-LME)'!$X$24</f>
        <v/>
      </c>
      <c r="V235" s="52" t="str">
        <f>'Серебро (KITCO-LME)'!$W$24</f>
        <v>21.08.2023</v>
      </c>
      <c r="W235" s="58" t="str">
        <f>'Серебро (KITCO-LME)'!$X$24</f>
        <v/>
      </c>
      <c r="Y235" s="52" t="str">
        <f>'Алюминий (LME)'!$W$24</f>
        <v>21.08.2023</v>
      </c>
      <c r="Z235" s="58" t="str">
        <f>'Алюминий (LME)'!$X$24</f>
        <v/>
      </c>
      <c r="AB235" s="52" t="str">
        <f>'Никель (LME)'!$W$24</f>
        <v>21.08.2023</v>
      </c>
      <c r="AC235" s="58" t="str">
        <f>'Никель (LME)'!$X$24</f>
        <v/>
      </c>
      <c r="AE235" s="52" t="str">
        <f>'Свинец (LME)'!$W$24</f>
        <v>21.08.2023</v>
      </c>
      <c r="AF235" s="58" t="str">
        <f>'Свинец (LME)'!$X$24</f>
        <v/>
      </c>
      <c r="AH235" s="52" t="str">
        <f>'Медь (LME)'!$W$24</f>
        <v>21.08.2023</v>
      </c>
      <c r="AI235" s="58" t="str">
        <f>'Медь (LME)'!$X$24</f>
        <v/>
      </c>
      <c r="AK235" s="52" t="str">
        <f>'Цинк (LME)'!$W$24</f>
        <v>21.08.2023</v>
      </c>
      <c r="AL235" s="58" t="str">
        <f>'Цинк (LME)'!$X$24</f>
        <v/>
      </c>
      <c r="AO235" s="52" t="str">
        <f>Евро!$W$24</f>
        <v>21.08.2023</v>
      </c>
      <c r="AP235" s="58" t="str">
        <f>фунт!$X$24</f>
        <v>-</v>
      </c>
      <c r="AR235" s="52" t="str">
        <f>Евро!$W$24</f>
        <v>21.08.2023</v>
      </c>
      <c r="AS235" s="58" t="str">
        <f>'иена, ¥'!$X$24</f>
        <v>-</v>
      </c>
      <c r="AU235" s="52" t="str">
        <f>Евро!$W$24</f>
        <v>21.08.2023</v>
      </c>
      <c r="AV235" s="58" t="str">
        <f>'австр долл.'!$X$24</f>
        <v>-</v>
      </c>
      <c r="AX235" s="52" t="str">
        <f>Евро!$W$24</f>
        <v>21.08.2023</v>
      </c>
      <c r="AY235" s="58" t="str">
        <f>шв.фр.!$X$24</f>
        <v>-</v>
      </c>
      <c r="BA235" s="52" t="str">
        <f>Евро!$W$24</f>
        <v>21.08.2023</v>
      </c>
      <c r="BB235" s="58" t="str">
        <f>юань!$X$24</f>
        <v>-</v>
      </c>
      <c r="BD235" s="52" t="str">
        <f>Евро!$W$24</f>
        <v>21.08.2023</v>
      </c>
      <c r="BE235" s="58" t="str">
        <f>тенге!$X$24</f>
        <v>-</v>
      </c>
      <c r="BG235" s="52" t="str">
        <f>Евро!$W$24</f>
        <v>21.08.2023</v>
      </c>
      <c r="BH235" s="58" t="str">
        <f>'динар (крос-курс $)'!$X$24</f>
        <v/>
      </c>
      <c r="BJ235" s="52" t="str">
        <f>Евро!$W$24</f>
        <v>21.08.2023</v>
      </c>
      <c r="BK235" s="58" t="str">
        <f>'динар (крос-курс €)'!$X$24</f>
        <v/>
      </c>
    </row>
    <row r="236" spans="1:63" x14ac:dyDescent="0.25">
      <c r="A236" s="52" t="str">
        <f>Доллар!$W$25</f>
        <v>22.08.2023</v>
      </c>
      <c r="B236" s="58" t="str">
        <f>Доллар!$X$25</f>
        <v>-</v>
      </c>
      <c r="D236" s="52" t="str">
        <f>Евро!$W$25</f>
        <v>22.08.2023</v>
      </c>
      <c r="E236" s="58" t="str">
        <f>Евро!$X$25</f>
        <v>-</v>
      </c>
      <c r="G236" s="52" t="str">
        <f>'Золото (ЦБ)'!$W$25</f>
        <v>22.08.2023</v>
      </c>
      <c r="H236" s="58" t="str">
        <f>'Золото (ЦБ)'!$X$25</f>
        <v/>
      </c>
      <c r="J236" s="52" t="str">
        <f>'Серебро (ЦБ)'!$W$25</f>
        <v>22.08.2023</v>
      </c>
      <c r="K236" s="58" t="str">
        <f>'Серебро (ЦБ)'!$X$25</f>
        <v/>
      </c>
      <c r="M236" s="52" t="str">
        <f>'Платина (ЦБ)'!$W$25</f>
        <v>22.08.2023</v>
      </c>
      <c r="N236" s="58" t="str">
        <f>'Платина (ЦБ)'!$X$25</f>
        <v/>
      </c>
      <c r="P236" s="52" t="str">
        <f>'Палладий (ЦБ)'!$W$25</f>
        <v>22.08.2023</v>
      </c>
      <c r="Q236" s="58" t="str">
        <f>'Палладий (ЦБ)'!$X$25</f>
        <v/>
      </c>
      <c r="S236" s="52" t="str">
        <f>'Золото (KITCO-LME)'!$W$25</f>
        <v>22.08.2023</v>
      </c>
      <c r="T236" s="58" t="str">
        <f>'Золото (KITCO-LME)'!$X$25</f>
        <v/>
      </c>
      <c r="V236" s="52" t="str">
        <f>'Серебро (KITCO-LME)'!$W$25</f>
        <v>22.08.2023</v>
      </c>
      <c r="W236" s="58" t="str">
        <f>'Серебро (KITCO-LME)'!$X$25</f>
        <v/>
      </c>
      <c r="Y236" s="52" t="str">
        <f>'Алюминий (LME)'!$W$25</f>
        <v>22.08.2023</v>
      </c>
      <c r="Z236" s="58" t="str">
        <f>'Алюминий (LME)'!$X$25</f>
        <v/>
      </c>
      <c r="AB236" s="52" t="str">
        <f>'Никель (LME)'!$W$25</f>
        <v>22.08.2023</v>
      </c>
      <c r="AC236" s="58" t="str">
        <f>'Никель (LME)'!$X$25</f>
        <v/>
      </c>
      <c r="AE236" s="52" t="str">
        <f>'Свинец (LME)'!$W$25</f>
        <v>22.08.2023</v>
      </c>
      <c r="AF236" s="58" t="str">
        <f>'Свинец (LME)'!$X$25</f>
        <v/>
      </c>
      <c r="AH236" s="52" t="str">
        <f>'Медь (LME)'!$W$25</f>
        <v>22.08.2023</v>
      </c>
      <c r="AI236" s="58" t="str">
        <f>'Медь (LME)'!$X$25</f>
        <v/>
      </c>
      <c r="AK236" s="52" t="str">
        <f>'Цинк (LME)'!$W$25</f>
        <v>22.08.2023</v>
      </c>
      <c r="AL236" s="58" t="str">
        <f>'Цинк (LME)'!$X$25</f>
        <v/>
      </c>
      <c r="AO236" s="52" t="str">
        <f>Евро!$W$25</f>
        <v>22.08.2023</v>
      </c>
      <c r="AP236" s="58" t="str">
        <f>фунт!$X$25</f>
        <v>-</v>
      </c>
      <c r="AR236" s="52" t="str">
        <f>Евро!$W$25</f>
        <v>22.08.2023</v>
      </c>
      <c r="AS236" s="58" t="str">
        <f>'иена, ¥'!$X$25</f>
        <v>-</v>
      </c>
      <c r="AU236" s="52" t="str">
        <f>Евро!$W$25</f>
        <v>22.08.2023</v>
      </c>
      <c r="AV236" s="58" t="str">
        <f>'австр долл.'!$X$25</f>
        <v>-</v>
      </c>
      <c r="AX236" s="52" t="str">
        <f>Евро!$W$25</f>
        <v>22.08.2023</v>
      </c>
      <c r="AY236" s="58" t="str">
        <f>шв.фр.!$X$25</f>
        <v>-</v>
      </c>
      <c r="BA236" s="52" t="str">
        <f>Евро!$W$25</f>
        <v>22.08.2023</v>
      </c>
      <c r="BB236" s="58" t="str">
        <f>юань!$X$25</f>
        <v>-</v>
      </c>
      <c r="BD236" s="52" t="str">
        <f>Евро!$W$25</f>
        <v>22.08.2023</v>
      </c>
      <c r="BE236" s="58" t="str">
        <f>тенге!$X$25</f>
        <v>-</v>
      </c>
      <c r="BG236" s="52" t="str">
        <f>Евро!$W$25</f>
        <v>22.08.2023</v>
      </c>
      <c r="BH236" s="58" t="str">
        <f>'динар (крос-курс $)'!$X$25</f>
        <v/>
      </c>
      <c r="BJ236" s="52" t="str">
        <f>Евро!$W$25</f>
        <v>22.08.2023</v>
      </c>
      <c r="BK236" s="58" t="str">
        <f>'динар (крос-курс €)'!$X$25</f>
        <v/>
      </c>
    </row>
    <row r="237" spans="1:63" x14ac:dyDescent="0.25">
      <c r="A237" s="52" t="str">
        <f>Доллар!$W$26</f>
        <v>23.08.2023</v>
      </c>
      <c r="B237" s="58" t="str">
        <f>Доллар!$X$26</f>
        <v>-</v>
      </c>
      <c r="D237" s="52" t="str">
        <f>Евро!$W$26</f>
        <v>23.08.2023</v>
      </c>
      <c r="E237" s="58" t="str">
        <f>Евро!$X$26</f>
        <v>-</v>
      </c>
      <c r="G237" s="52" t="str">
        <f>'Золото (ЦБ)'!$W$26</f>
        <v>23.08.2023</v>
      </c>
      <c r="H237" s="58" t="str">
        <f>'Золото (ЦБ)'!$X$26</f>
        <v/>
      </c>
      <c r="J237" s="52" t="str">
        <f>'Серебро (ЦБ)'!$W$26</f>
        <v>23.08.2023</v>
      </c>
      <c r="K237" s="58" t="str">
        <f>'Серебро (ЦБ)'!$X$26</f>
        <v/>
      </c>
      <c r="M237" s="52" t="str">
        <f>'Платина (ЦБ)'!$W$26</f>
        <v>23.08.2023</v>
      </c>
      <c r="N237" s="58" t="str">
        <f>'Платина (ЦБ)'!$X$26</f>
        <v/>
      </c>
      <c r="P237" s="52" t="str">
        <f>'Палладий (ЦБ)'!$W$26</f>
        <v>23.08.2023</v>
      </c>
      <c r="Q237" s="58" t="str">
        <f>'Палладий (ЦБ)'!$X$26</f>
        <v/>
      </c>
      <c r="S237" s="52" t="str">
        <f>'Золото (KITCO-LME)'!$W$26</f>
        <v>23.08.2023</v>
      </c>
      <c r="T237" s="58" t="str">
        <f>'Золото (KITCO-LME)'!$X$26</f>
        <v/>
      </c>
      <c r="V237" s="52" t="str">
        <f>'Серебро (KITCO-LME)'!$W$26</f>
        <v>23.08.2023</v>
      </c>
      <c r="W237" s="58" t="str">
        <f>'Серебро (KITCO-LME)'!$X$26</f>
        <v/>
      </c>
      <c r="Y237" s="52" t="str">
        <f>'Алюминий (LME)'!$W$26</f>
        <v>23.08.2023</v>
      </c>
      <c r="Z237" s="58" t="str">
        <f>'Алюминий (LME)'!$X$26</f>
        <v/>
      </c>
      <c r="AB237" s="52" t="str">
        <f>'Никель (LME)'!$W$26</f>
        <v>23.08.2023</v>
      </c>
      <c r="AC237" s="58" t="str">
        <f>'Никель (LME)'!$X$26</f>
        <v/>
      </c>
      <c r="AE237" s="52" t="str">
        <f>'Свинец (LME)'!$W$26</f>
        <v>23.08.2023</v>
      </c>
      <c r="AF237" s="58" t="str">
        <f>'Свинец (LME)'!$X$26</f>
        <v/>
      </c>
      <c r="AH237" s="52" t="str">
        <f>'Медь (LME)'!$W$26</f>
        <v>23.08.2023</v>
      </c>
      <c r="AI237" s="58" t="str">
        <f>'Медь (LME)'!$X$26</f>
        <v/>
      </c>
      <c r="AK237" s="52" t="str">
        <f>'Цинк (LME)'!$W$26</f>
        <v>23.08.2023</v>
      </c>
      <c r="AL237" s="58" t="str">
        <f>'Цинк (LME)'!$X$26</f>
        <v/>
      </c>
      <c r="AO237" s="52" t="str">
        <f>Евро!$W$26</f>
        <v>23.08.2023</v>
      </c>
      <c r="AP237" s="58" t="str">
        <f>фунт!$X$26</f>
        <v>-</v>
      </c>
      <c r="AR237" s="52" t="str">
        <f>Евро!$W$26</f>
        <v>23.08.2023</v>
      </c>
      <c r="AS237" s="58" t="str">
        <f>'иена, ¥'!$X$26</f>
        <v>-</v>
      </c>
      <c r="AU237" s="52" t="str">
        <f>Евро!$W$26</f>
        <v>23.08.2023</v>
      </c>
      <c r="AV237" s="58" t="str">
        <f>'австр долл.'!$X$26</f>
        <v>-</v>
      </c>
      <c r="AX237" s="52" t="str">
        <f>Евро!$W$26</f>
        <v>23.08.2023</v>
      </c>
      <c r="AY237" s="58" t="str">
        <f>шв.фр.!$X$26</f>
        <v>-</v>
      </c>
      <c r="BA237" s="52" t="str">
        <f>Евро!$W$26</f>
        <v>23.08.2023</v>
      </c>
      <c r="BB237" s="58" t="str">
        <f>юань!$X$26</f>
        <v>-</v>
      </c>
      <c r="BD237" s="52" t="str">
        <f>Евро!$W$26</f>
        <v>23.08.2023</v>
      </c>
      <c r="BE237" s="58" t="str">
        <f>тенге!$X$26</f>
        <v>-</v>
      </c>
      <c r="BG237" s="52" t="str">
        <f>Евро!$W$26</f>
        <v>23.08.2023</v>
      </c>
      <c r="BH237" s="58" t="str">
        <f>'динар (крос-курс $)'!$X$26</f>
        <v/>
      </c>
      <c r="BJ237" s="52" t="str">
        <f>Евро!$W$26</f>
        <v>23.08.2023</v>
      </c>
      <c r="BK237" s="58" t="str">
        <f>'динар (крос-курс €)'!$X$26</f>
        <v/>
      </c>
    </row>
    <row r="238" spans="1:63" x14ac:dyDescent="0.25">
      <c r="A238" s="52" t="str">
        <f>Доллар!$W$27</f>
        <v>24.08.2023</v>
      </c>
      <c r="B238" s="58" t="str">
        <f>Доллар!$X$27</f>
        <v>-</v>
      </c>
      <c r="D238" s="52" t="str">
        <f>Евро!$W$27</f>
        <v>24.08.2023</v>
      </c>
      <c r="E238" s="58" t="str">
        <f>Евро!$X$27</f>
        <v>-</v>
      </c>
      <c r="G238" s="52" t="str">
        <f>'Золото (ЦБ)'!$W$27</f>
        <v>24.08.2023</v>
      </c>
      <c r="H238" s="58" t="str">
        <f>'Золото (ЦБ)'!$X$27</f>
        <v/>
      </c>
      <c r="J238" s="52" t="str">
        <f>'Серебро (ЦБ)'!$W$27</f>
        <v>24.08.2023</v>
      </c>
      <c r="K238" s="58" t="str">
        <f>'Серебро (ЦБ)'!$X$27</f>
        <v/>
      </c>
      <c r="M238" s="52" t="str">
        <f>'Платина (ЦБ)'!$W$27</f>
        <v>24.08.2023</v>
      </c>
      <c r="N238" s="58" t="str">
        <f>'Платина (ЦБ)'!$X$27</f>
        <v/>
      </c>
      <c r="P238" s="52" t="str">
        <f>'Палладий (ЦБ)'!$W$27</f>
        <v>24.08.2023</v>
      </c>
      <c r="Q238" s="58" t="str">
        <f>'Палладий (ЦБ)'!$X$27</f>
        <v/>
      </c>
      <c r="S238" s="52" t="str">
        <f>'Золото (KITCO-LME)'!$W$27</f>
        <v>24.08.2023</v>
      </c>
      <c r="T238" s="58" t="str">
        <f>'Золото (KITCO-LME)'!$X$27</f>
        <v/>
      </c>
      <c r="V238" s="52" t="str">
        <f>'Серебро (KITCO-LME)'!$W$27</f>
        <v>24.08.2023</v>
      </c>
      <c r="W238" s="58" t="str">
        <f>'Серебро (KITCO-LME)'!$X$27</f>
        <v/>
      </c>
      <c r="Y238" s="52" t="str">
        <f>'Алюминий (LME)'!$W$27</f>
        <v>24.08.2023</v>
      </c>
      <c r="Z238" s="58" t="str">
        <f>'Алюминий (LME)'!$X$27</f>
        <v/>
      </c>
      <c r="AB238" s="52" t="str">
        <f>'Никель (LME)'!$W$27</f>
        <v>24.08.2023</v>
      </c>
      <c r="AC238" s="58" t="str">
        <f>'Никель (LME)'!$X$27</f>
        <v/>
      </c>
      <c r="AE238" s="52" t="str">
        <f>'Свинец (LME)'!$W$27</f>
        <v>24.08.2023</v>
      </c>
      <c r="AF238" s="58" t="str">
        <f>'Свинец (LME)'!$X$27</f>
        <v/>
      </c>
      <c r="AH238" s="52" t="str">
        <f>'Медь (LME)'!$W$27</f>
        <v>24.08.2023</v>
      </c>
      <c r="AI238" s="58" t="str">
        <f>'Медь (LME)'!$X$27</f>
        <v/>
      </c>
      <c r="AK238" s="52" t="str">
        <f>'Цинк (LME)'!$W$27</f>
        <v>24.08.2023</v>
      </c>
      <c r="AL238" s="58" t="str">
        <f>'Цинк (LME)'!$X$27</f>
        <v/>
      </c>
      <c r="AO238" s="52" t="str">
        <f>Евро!$W$27</f>
        <v>24.08.2023</v>
      </c>
      <c r="AP238" s="58" t="str">
        <f>фунт!$X$27</f>
        <v>-</v>
      </c>
      <c r="AR238" s="52" t="str">
        <f>Евро!$W$27</f>
        <v>24.08.2023</v>
      </c>
      <c r="AS238" s="58" t="str">
        <f>'иена, ¥'!$X$27</f>
        <v>-</v>
      </c>
      <c r="AU238" s="52" t="str">
        <f>Евро!$W$27</f>
        <v>24.08.2023</v>
      </c>
      <c r="AV238" s="58" t="str">
        <f>'австр долл.'!$X$27</f>
        <v>-</v>
      </c>
      <c r="AX238" s="52" t="str">
        <f>Евро!$W$27</f>
        <v>24.08.2023</v>
      </c>
      <c r="AY238" s="58" t="str">
        <f>шв.фр.!$X$27</f>
        <v>-</v>
      </c>
      <c r="BA238" s="52" t="str">
        <f>Евро!$W$27</f>
        <v>24.08.2023</v>
      </c>
      <c r="BB238" s="58" t="str">
        <f>юань!$X$27</f>
        <v>-</v>
      </c>
      <c r="BD238" s="52" t="str">
        <f>Евро!$W$27</f>
        <v>24.08.2023</v>
      </c>
      <c r="BE238" s="58" t="str">
        <f>тенге!$X$27</f>
        <v>-</v>
      </c>
      <c r="BG238" s="52" t="str">
        <f>Евро!$W$27</f>
        <v>24.08.2023</v>
      </c>
      <c r="BH238" s="58" t="str">
        <f>'динар (крос-курс $)'!$X$27</f>
        <v/>
      </c>
      <c r="BJ238" s="52" t="str">
        <f>Евро!$W$27</f>
        <v>24.08.2023</v>
      </c>
      <c r="BK238" s="58" t="str">
        <f>'динар (крос-курс €)'!$X$27</f>
        <v/>
      </c>
    </row>
    <row r="239" spans="1:63" x14ac:dyDescent="0.25">
      <c r="A239" s="52" t="str">
        <f>Доллар!$W$28</f>
        <v>25.08.2023</v>
      </c>
      <c r="B239" s="58" t="str">
        <f>Доллар!$X$28</f>
        <v>-</v>
      </c>
      <c r="D239" s="52" t="str">
        <f>Евро!$W$28</f>
        <v>25.08.2023</v>
      </c>
      <c r="E239" s="58" t="str">
        <f>Евро!$X$28</f>
        <v>-</v>
      </c>
      <c r="G239" s="52" t="str">
        <f>'Золото (ЦБ)'!$W$28</f>
        <v>25.08.2023</v>
      </c>
      <c r="H239" s="58" t="str">
        <f>'Золото (ЦБ)'!$X$28</f>
        <v/>
      </c>
      <c r="J239" s="52" t="str">
        <f>'Серебро (ЦБ)'!$W$28</f>
        <v>25.08.2023</v>
      </c>
      <c r="K239" s="58" t="str">
        <f>'Серебро (ЦБ)'!$X$28</f>
        <v/>
      </c>
      <c r="M239" s="52" t="str">
        <f>'Платина (ЦБ)'!$W$28</f>
        <v>25.08.2023</v>
      </c>
      <c r="N239" s="58" t="str">
        <f>'Платина (ЦБ)'!$X$28</f>
        <v/>
      </c>
      <c r="P239" s="52" t="str">
        <f>'Палладий (ЦБ)'!$W$28</f>
        <v>25.08.2023</v>
      </c>
      <c r="Q239" s="58" t="str">
        <f>'Палладий (ЦБ)'!$X$28</f>
        <v/>
      </c>
      <c r="S239" s="52" t="str">
        <f>'Золото (KITCO-LME)'!$W$28</f>
        <v>25.08.2023</v>
      </c>
      <c r="T239" s="58" t="str">
        <f>'Золото (KITCO-LME)'!$X$28</f>
        <v/>
      </c>
      <c r="V239" s="52" t="str">
        <f>'Серебро (KITCO-LME)'!$W$28</f>
        <v>25.08.2023</v>
      </c>
      <c r="W239" s="58" t="str">
        <f>'Серебро (KITCO-LME)'!$X$28</f>
        <v/>
      </c>
      <c r="Y239" s="52" t="str">
        <f>'Алюминий (LME)'!$W$28</f>
        <v>25.08.2023</v>
      </c>
      <c r="Z239" s="58" t="str">
        <f>'Алюминий (LME)'!$X$28</f>
        <v/>
      </c>
      <c r="AB239" s="52" t="str">
        <f>'Никель (LME)'!$W$28</f>
        <v>25.08.2023</v>
      </c>
      <c r="AC239" s="58" t="str">
        <f>'Никель (LME)'!$X$28</f>
        <v/>
      </c>
      <c r="AE239" s="52" t="str">
        <f>'Свинец (LME)'!$W$28</f>
        <v>25.08.2023</v>
      </c>
      <c r="AF239" s="58" t="str">
        <f>'Свинец (LME)'!$X$28</f>
        <v/>
      </c>
      <c r="AH239" s="52" t="str">
        <f>'Медь (LME)'!$W$28</f>
        <v>25.08.2023</v>
      </c>
      <c r="AI239" s="58" t="str">
        <f>'Медь (LME)'!$X$28</f>
        <v/>
      </c>
      <c r="AK239" s="52" t="str">
        <f>'Цинк (LME)'!$W$28</f>
        <v>25.08.2023</v>
      </c>
      <c r="AL239" s="58" t="str">
        <f>'Цинк (LME)'!$X$28</f>
        <v/>
      </c>
      <c r="AO239" s="52" t="str">
        <f>Евро!$W$28</f>
        <v>25.08.2023</v>
      </c>
      <c r="AP239" s="58" t="str">
        <f>фунт!$X$28</f>
        <v>-</v>
      </c>
      <c r="AR239" s="52" t="str">
        <f>Евро!$W$28</f>
        <v>25.08.2023</v>
      </c>
      <c r="AS239" s="58" t="str">
        <f>'иена, ¥'!$X$28</f>
        <v>-</v>
      </c>
      <c r="AU239" s="52" t="str">
        <f>Евро!$W$28</f>
        <v>25.08.2023</v>
      </c>
      <c r="AV239" s="58" t="str">
        <f>'австр долл.'!$X$28</f>
        <v>-</v>
      </c>
      <c r="AX239" s="52" t="str">
        <f>Евро!$W$28</f>
        <v>25.08.2023</v>
      </c>
      <c r="AY239" s="58" t="str">
        <f>шв.фр.!$X$28</f>
        <v>-</v>
      </c>
      <c r="BA239" s="52" t="str">
        <f>Евро!$W$28</f>
        <v>25.08.2023</v>
      </c>
      <c r="BB239" s="58" t="str">
        <f>юань!$X$28</f>
        <v>-</v>
      </c>
      <c r="BD239" s="52" t="str">
        <f>Евро!$W$28</f>
        <v>25.08.2023</v>
      </c>
      <c r="BE239" s="58" t="str">
        <f>тенге!$X$28</f>
        <v>-</v>
      </c>
      <c r="BG239" s="52" t="str">
        <f>Евро!$W$28</f>
        <v>25.08.2023</v>
      </c>
      <c r="BH239" s="58" t="str">
        <f>'динар (крос-курс $)'!$X$28</f>
        <v/>
      </c>
      <c r="BJ239" s="52" t="str">
        <f>Евро!$W$28</f>
        <v>25.08.2023</v>
      </c>
      <c r="BK239" s="58" t="str">
        <f>'динар (крос-курс €)'!$X$28</f>
        <v/>
      </c>
    </row>
    <row r="240" spans="1:63" x14ac:dyDescent="0.25">
      <c r="A240" s="52" t="str">
        <f>Доллар!$W$29</f>
        <v>26.08.2023</v>
      </c>
      <c r="B240" s="58" t="str">
        <f>Доллар!$X$29</f>
        <v>-</v>
      </c>
      <c r="D240" s="52" t="str">
        <f>Евро!$W$29</f>
        <v>26.08.2023</v>
      </c>
      <c r="E240" s="58" t="str">
        <f>Евро!$X$29</f>
        <v>-</v>
      </c>
      <c r="G240" s="52" t="str">
        <f>'Золото (ЦБ)'!$W$29</f>
        <v>26.08.2023</v>
      </c>
      <c r="H240" s="58" t="str">
        <f>'Золото (ЦБ)'!$X$29</f>
        <v/>
      </c>
      <c r="J240" s="52" t="str">
        <f>'Серебро (ЦБ)'!$W$29</f>
        <v>26.08.2023</v>
      </c>
      <c r="K240" s="58" t="str">
        <f>'Серебро (ЦБ)'!$X$29</f>
        <v/>
      </c>
      <c r="M240" s="52" t="str">
        <f>'Платина (ЦБ)'!$W$29</f>
        <v>26.08.2023</v>
      </c>
      <c r="N240" s="58" t="str">
        <f>'Платина (ЦБ)'!$X$29</f>
        <v/>
      </c>
      <c r="P240" s="52" t="str">
        <f>'Палладий (ЦБ)'!$W$29</f>
        <v>26.08.2023</v>
      </c>
      <c r="Q240" s="58" t="str">
        <f>'Палладий (ЦБ)'!$X$29</f>
        <v/>
      </c>
      <c r="S240" s="52" t="str">
        <f>'Золото (KITCO-LME)'!$W$29</f>
        <v>26.08.2023</v>
      </c>
      <c r="T240" s="58" t="str">
        <f>'Золото (KITCO-LME)'!$X$29</f>
        <v/>
      </c>
      <c r="V240" s="52" t="str">
        <f>'Серебро (KITCO-LME)'!$W$29</f>
        <v>26.08.2023</v>
      </c>
      <c r="W240" s="58" t="str">
        <f>'Серебро (KITCO-LME)'!$X$29</f>
        <v/>
      </c>
      <c r="Y240" s="52" t="str">
        <f>'Алюминий (LME)'!$W$29</f>
        <v>26.08.2023</v>
      </c>
      <c r="Z240" s="58" t="str">
        <f>'Алюминий (LME)'!$X$29</f>
        <v/>
      </c>
      <c r="AB240" s="52" t="str">
        <f>'Никель (LME)'!$W$29</f>
        <v>26.08.2023</v>
      </c>
      <c r="AC240" s="58" t="str">
        <f>'Никель (LME)'!$X$29</f>
        <v/>
      </c>
      <c r="AE240" s="52" t="str">
        <f>'Свинец (LME)'!$W$29</f>
        <v>26.08.2023</v>
      </c>
      <c r="AF240" s="58" t="str">
        <f>'Свинец (LME)'!$X$29</f>
        <v/>
      </c>
      <c r="AH240" s="52" t="str">
        <f>'Медь (LME)'!$W$29</f>
        <v>26.08.2023</v>
      </c>
      <c r="AI240" s="58" t="str">
        <f>'Медь (LME)'!$X$29</f>
        <v/>
      </c>
      <c r="AK240" s="52" t="str">
        <f>'Цинк (LME)'!$W$29</f>
        <v>26.08.2023</v>
      </c>
      <c r="AL240" s="58" t="str">
        <f>'Цинк (LME)'!$X$29</f>
        <v/>
      </c>
      <c r="AO240" s="52" t="str">
        <f>Евро!$W$29</f>
        <v>26.08.2023</v>
      </c>
      <c r="AP240" s="58" t="str">
        <f>фунт!$X$29</f>
        <v>-</v>
      </c>
      <c r="AR240" s="52" t="str">
        <f>Евро!$W$29</f>
        <v>26.08.2023</v>
      </c>
      <c r="AS240" s="58" t="str">
        <f>'иена, ¥'!$X$29</f>
        <v>-</v>
      </c>
      <c r="AU240" s="52" t="str">
        <f>Евро!$W$29</f>
        <v>26.08.2023</v>
      </c>
      <c r="AV240" s="58" t="str">
        <f>'австр долл.'!$X$29</f>
        <v>-</v>
      </c>
      <c r="AX240" s="52" t="str">
        <f>Евро!$W$29</f>
        <v>26.08.2023</v>
      </c>
      <c r="AY240" s="58" t="str">
        <f>шв.фр.!$X$29</f>
        <v>-</v>
      </c>
      <c r="BA240" s="52" t="str">
        <f>Евро!$W$29</f>
        <v>26.08.2023</v>
      </c>
      <c r="BB240" s="58" t="str">
        <f>юань!$X$29</f>
        <v>-</v>
      </c>
      <c r="BD240" s="52" t="str">
        <f>Евро!$W$29</f>
        <v>26.08.2023</v>
      </c>
      <c r="BE240" s="58" t="str">
        <f>тенге!$X$29</f>
        <v>-</v>
      </c>
      <c r="BG240" s="52" t="str">
        <f>Евро!$W$29</f>
        <v>26.08.2023</v>
      </c>
      <c r="BH240" s="58" t="str">
        <f>'динар (крос-курс $)'!$X$29</f>
        <v/>
      </c>
      <c r="BJ240" s="52" t="str">
        <f>Евро!$W$29</f>
        <v>26.08.2023</v>
      </c>
      <c r="BK240" s="58" t="str">
        <f>'динар (крос-курс €)'!$X$29</f>
        <v/>
      </c>
    </row>
    <row r="241" spans="1:63" x14ac:dyDescent="0.25">
      <c r="A241" s="52" t="str">
        <f>Доллар!$W$30</f>
        <v>27.08.2023</v>
      </c>
      <c r="B241" s="58" t="str">
        <f>Доллар!$X$30</f>
        <v>-</v>
      </c>
      <c r="D241" s="52" t="str">
        <f>Евро!$W$30</f>
        <v>27.08.2023</v>
      </c>
      <c r="E241" s="58" t="str">
        <f>Евро!$X$30</f>
        <v>-</v>
      </c>
      <c r="G241" s="52" t="str">
        <f>'Золото (ЦБ)'!$W$30</f>
        <v>27.08.2023</v>
      </c>
      <c r="H241" s="58" t="str">
        <f>'Золото (ЦБ)'!$X$30</f>
        <v/>
      </c>
      <c r="J241" s="52" t="str">
        <f>'Серебро (ЦБ)'!$W$30</f>
        <v>27.08.2023</v>
      </c>
      <c r="K241" s="58" t="str">
        <f>'Серебро (ЦБ)'!$X$30</f>
        <v/>
      </c>
      <c r="M241" s="52" t="str">
        <f>'Платина (ЦБ)'!$W$30</f>
        <v>27.08.2023</v>
      </c>
      <c r="N241" s="58" t="str">
        <f>'Платина (ЦБ)'!$X$30</f>
        <v/>
      </c>
      <c r="P241" s="52" t="str">
        <f>'Палладий (ЦБ)'!$W$30</f>
        <v>27.08.2023</v>
      </c>
      <c r="Q241" s="58" t="str">
        <f>'Палладий (ЦБ)'!$X$30</f>
        <v/>
      </c>
      <c r="S241" s="52" t="str">
        <f>'Золото (KITCO-LME)'!$W$30</f>
        <v>27.08.2023</v>
      </c>
      <c r="T241" s="58" t="str">
        <f>'Золото (KITCO-LME)'!$X$30</f>
        <v/>
      </c>
      <c r="V241" s="52" t="str">
        <f>'Серебро (KITCO-LME)'!$W$30</f>
        <v>27.08.2023</v>
      </c>
      <c r="W241" s="58" t="str">
        <f>'Серебро (KITCO-LME)'!$X$30</f>
        <v/>
      </c>
      <c r="Y241" s="52" t="str">
        <f>'Алюминий (LME)'!$W$30</f>
        <v>27.08.2023</v>
      </c>
      <c r="Z241" s="58" t="str">
        <f>'Алюминий (LME)'!$X$30</f>
        <v/>
      </c>
      <c r="AB241" s="52" t="str">
        <f>'Никель (LME)'!$W$30</f>
        <v>27.08.2023</v>
      </c>
      <c r="AC241" s="58" t="str">
        <f>'Никель (LME)'!$X$30</f>
        <v/>
      </c>
      <c r="AE241" s="52" t="str">
        <f>'Свинец (LME)'!$W$30</f>
        <v>27.08.2023</v>
      </c>
      <c r="AF241" s="58" t="str">
        <f>'Свинец (LME)'!$X$30</f>
        <v/>
      </c>
      <c r="AH241" s="52" t="str">
        <f>'Медь (LME)'!$W$30</f>
        <v>27.08.2023</v>
      </c>
      <c r="AI241" s="58" t="str">
        <f>'Медь (LME)'!$X$30</f>
        <v/>
      </c>
      <c r="AK241" s="52" t="str">
        <f>'Цинк (LME)'!$W$30</f>
        <v>27.08.2023</v>
      </c>
      <c r="AL241" s="58" t="str">
        <f>'Цинк (LME)'!$X$30</f>
        <v/>
      </c>
      <c r="AO241" s="52" t="str">
        <f>Евро!$W$30</f>
        <v>27.08.2023</v>
      </c>
      <c r="AP241" s="58" t="str">
        <f>фунт!$X$30</f>
        <v>-</v>
      </c>
      <c r="AR241" s="52" t="str">
        <f>Евро!$W$30</f>
        <v>27.08.2023</v>
      </c>
      <c r="AS241" s="58" t="str">
        <f>'иена, ¥'!$X$30</f>
        <v>-</v>
      </c>
      <c r="AU241" s="52" t="str">
        <f>Евро!$W$30</f>
        <v>27.08.2023</v>
      </c>
      <c r="AV241" s="58" t="str">
        <f>'австр долл.'!$X$30</f>
        <v>-</v>
      </c>
      <c r="AX241" s="52" t="str">
        <f>Евро!$W$30</f>
        <v>27.08.2023</v>
      </c>
      <c r="AY241" s="58" t="str">
        <f>шв.фр.!$X$30</f>
        <v>-</v>
      </c>
      <c r="BA241" s="52" t="str">
        <f>Евро!$W$30</f>
        <v>27.08.2023</v>
      </c>
      <c r="BB241" s="58" t="str">
        <f>юань!$X$30</f>
        <v>-</v>
      </c>
      <c r="BD241" s="52" t="str">
        <f>Евро!$W$30</f>
        <v>27.08.2023</v>
      </c>
      <c r="BE241" s="58" t="str">
        <f>тенге!$X$30</f>
        <v>-</v>
      </c>
      <c r="BG241" s="52" t="str">
        <f>Евро!$W$30</f>
        <v>27.08.2023</v>
      </c>
      <c r="BH241" s="58" t="str">
        <f>'динар (крос-курс $)'!$X$30</f>
        <v/>
      </c>
      <c r="BJ241" s="52" t="str">
        <f>Евро!$W$30</f>
        <v>27.08.2023</v>
      </c>
      <c r="BK241" s="58" t="str">
        <f>'динар (крос-курс €)'!$X$30</f>
        <v/>
      </c>
    </row>
    <row r="242" spans="1:63" x14ac:dyDescent="0.25">
      <c r="A242" s="52" t="str">
        <f>Доллар!$W$31</f>
        <v>28.08.2023</v>
      </c>
      <c r="B242" s="58" t="str">
        <f>Доллар!$X$31</f>
        <v>-</v>
      </c>
      <c r="D242" s="52" t="str">
        <f>Евро!$W$31</f>
        <v>28.08.2023</v>
      </c>
      <c r="E242" s="58" t="str">
        <f>Евро!$X$31</f>
        <v>-</v>
      </c>
      <c r="G242" s="52" t="str">
        <f>'Золото (ЦБ)'!$W$31</f>
        <v>28.08.2023</v>
      </c>
      <c r="H242" s="58" t="str">
        <f>'Золото (ЦБ)'!$X$31</f>
        <v/>
      </c>
      <c r="J242" s="52" t="str">
        <f>'Серебро (ЦБ)'!$W$31</f>
        <v>28.08.2023</v>
      </c>
      <c r="K242" s="58" t="str">
        <f>'Серебро (ЦБ)'!$X$31</f>
        <v/>
      </c>
      <c r="M242" s="52" t="str">
        <f>'Платина (ЦБ)'!$W$31</f>
        <v>28.08.2023</v>
      </c>
      <c r="N242" s="58" t="str">
        <f>'Платина (ЦБ)'!$X$31</f>
        <v/>
      </c>
      <c r="P242" s="52" t="str">
        <f>'Палладий (ЦБ)'!$W$31</f>
        <v>28.08.2023</v>
      </c>
      <c r="Q242" s="58" t="str">
        <f>'Палладий (ЦБ)'!$X$31</f>
        <v/>
      </c>
      <c r="S242" s="52" t="str">
        <f>'Золото (KITCO-LME)'!$W$31</f>
        <v>28.08.2023</v>
      </c>
      <c r="T242" s="58" t="str">
        <f>'Золото (KITCO-LME)'!$X$31</f>
        <v/>
      </c>
      <c r="V242" s="52" t="str">
        <f>'Серебро (KITCO-LME)'!$W$31</f>
        <v>28.08.2023</v>
      </c>
      <c r="W242" s="58" t="str">
        <f>'Серебро (KITCO-LME)'!$X$31</f>
        <v/>
      </c>
      <c r="Y242" s="52" t="str">
        <f>'Алюминий (LME)'!$W$31</f>
        <v>28.08.2023</v>
      </c>
      <c r="Z242" s="58" t="str">
        <f>'Алюминий (LME)'!$X$31</f>
        <v/>
      </c>
      <c r="AB242" s="52" t="str">
        <f>'Никель (LME)'!$W$31</f>
        <v>28.08.2023</v>
      </c>
      <c r="AC242" s="58" t="str">
        <f>'Никель (LME)'!$X$31</f>
        <v/>
      </c>
      <c r="AE242" s="52" t="str">
        <f>'Свинец (LME)'!$W$31</f>
        <v>28.08.2023</v>
      </c>
      <c r="AF242" s="58" t="str">
        <f>'Свинец (LME)'!$X$31</f>
        <v/>
      </c>
      <c r="AH242" s="52" t="str">
        <f>'Медь (LME)'!$W$31</f>
        <v>28.08.2023</v>
      </c>
      <c r="AI242" s="58" t="str">
        <f>'Медь (LME)'!$X$31</f>
        <v/>
      </c>
      <c r="AK242" s="52" t="str">
        <f>'Цинк (LME)'!$W$31</f>
        <v>28.08.2023</v>
      </c>
      <c r="AL242" s="58" t="str">
        <f>'Цинк (LME)'!$X$31</f>
        <v/>
      </c>
      <c r="AO242" s="52" t="str">
        <f>Евро!$W$31</f>
        <v>28.08.2023</v>
      </c>
      <c r="AP242" s="58" t="str">
        <f>фунт!$X$31</f>
        <v>-</v>
      </c>
      <c r="AR242" s="52" t="str">
        <f>Евро!$W$31</f>
        <v>28.08.2023</v>
      </c>
      <c r="AS242" s="58" t="str">
        <f>'иена, ¥'!$X$31</f>
        <v>-</v>
      </c>
      <c r="AU242" s="52" t="str">
        <f>Евро!$W$31</f>
        <v>28.08.2023</v>
      </c>
      <c r="AV242" s="58" t="str">
        <f>'австр долл.'!$X$31</f>
        <v>-</v>
      </c>
      <c r="AX242" s="52" t="str">
        <f>Евро!$W$31</f>
        <v>28.08.2023</v>
      </c>
      <c r="AY242" s="58" t="str">
        <f>шв.фр.!$X$31</f>
        <v>-</v>
      </c>
      <c r="BA242" s="52" t="str">
        <f>Евро!$W$31</f>
        <v>28.08.2023</v>
      </c>
      <c r="BB242" s="58" t="str">
        <f>юань!$X$31</f>
        <v>-</v>
      </c>
      <c r="BD242" s="52" t="str">
        <f>Евро!$W$31</f>
        <v>28.08.2023</v>
      </c>
      <c r="BE242" s="58" t="str">
        <f>тенге!$X$31</f>
        <v>-</v>
      </c>
      <c r="BG242" s="52" t="str">
        <f>Евро!$W$31</f>
        <v>28.08.2023</v>
      </c>
      <c r="BH242" s="58" t="str">
        <f>'динар (крос-курс $)'!$X$31</f>
        <v/>
      </c>
      <c r="BJ242" s="52" t="str">
        <f>Евро!$W$31</f>
        <v>28.08.2023</v>
      </c>
      <c r="BK242" s="58" t="str">
        <f>'динар (крос-курс €)'!$X$31</f>
        <v/>
      </c>
    </row>
    <row r="243" spans="1:63" x14ac:dyDescent="0.25">
      <c r="A243" s="52" t="str">
        <f>Доллар!$W$32</f>
        <v>29.08.2023</v>
      </c>
      <c r="B243" s="58" t="str">
        <f>Доллар!$X$32</f>
        <v>-</v>
      </c>
      <c r="D243" s="52" t="str">
        <f>Евро!$W$32</f>
        <v>29.08.2023</v>
      </c>
      <c r="E243" s="58" t="str">
        <f>Евро!$X$32</f>
        <v>-</v>
      </c>
      <c r="G243" s="52" t="str">
        <f>'Золото (ЦБ)'!$W$32</f>
        <v>29.08.2023</v>
      </c>
      <c r="H243" s="58" t="str">
        <f>'Золото (ЦБ)'!$X$32</f>
        <v/>
      </c>
      <c r="J243" s="52" t="str">
        <f>'Серебро (ЦБ)'!$W$32</f>
        <v>29.08.2023</v>
      </c>
      <c r="K243" s="58" t="str">
        <f>'Серебро (ЦБ)'!$X$32</f>
        <v/>
      </c>
      <c r="M243" s="52" t="str">
        <f>'Платина (ЦБ)'!$W$32</f>
        <v>29.08.2023</v>
      </c>
      <c r="N243" s="58" t="str">
        <f>'Платина (ЦБ)'!$X$32</f>
        <v/>
      </c>
      <c r="P243" s="52" t="str">
        <f>'Палладий (ЦБ)'!$W$32</f>
        <v>29.08.2023</v>
      </c>
      <c r="Q243" s="58" t="str">
        <f>'Палладий (ЦБ)'!$X$32</f>
        <v/>
      </c>
      <c r="S243" s="52" t="str">
        <f>'Золото (KITCO-LME)'!$W$32</f>
        <v>29.08.2023</v>
      </c>
      <c r="T243" s="58" t="str">
        <f>'Золото (KITCO-LME)'!$X$32</f>
        <v/>
      </c>
      <c r="V243" s="52" t="str">
        <f>'Серебро (KITCO-LME)'!$W$32</f>
        <v>29.08.2023</v>
      </c>
      <c r="W243" s="58" t="str">
        <f>'Серебро (KITCO-LME)'!$X$32</f>
        <v/>
      </c>
      <c r="Y243" s="52" t="str">
        <f>'Алюминий (LME)'!$W$32</f>
        <v>29.08.2023</v>
      </c>
      <c r="Z243" s="58" t="str">
        <f>'Алюминий (LME)'!$X$32</f>
        <v/>
      </c>
      <c r="AB243" s="52" t="str">
        <f>'Никель (LME)'!$W$32</f>
        <v>29.08.2023</v>
      </c>
      <c r="AC243" s="58" t="str">
        <f>'Никель (LME)'!$X$32</f>
        <v/>
      </c>
      <c r="AE243" s="52" t="str">
        <f>'Свинец (LME)'!$W$32</f>
        <v>29.08.2023</v>
      </c>
      <c r="AF243" s="58" t="str">
        <f>'Свинец (LME)'!$X$32</f>
        <v/>
      </c>
      <c r="AH243" s="52" t="str">
        <f>'Медь (LME)'!$W$32</f>
        <v>29.08.2023</v>
      </c>
      <c r="AI243" s="58" t="str">
        <f>'Медь (LME)'!$X$32</f>
        <v/>
      </c>
      <c r="AK243" s="52" t="str">
        <f>'Цинк (LME)'!$W$32</f>
        <v>29.08.2023</v>
      </c>
      <c r="AL243" s="58" t="str">
        <f>'Цинк (LME)'!$X$32</f>
        <v/>
      </c>
      <c r="AO243" s="52" t="str">
        <f>Евро!$W$32</f>
        <v>29.08.2023</v>
      </c>
      <c r="AP243" s="58" t="str">
        <f>фунт!$X$32</f>
        <v>-</v>
      </c>
      <c r="AR243" s="52" t="str">
        <f>Евро!$W$32</f>
        <v>29.08.2023</v>
      </c>
      <c r="AS243" s="58" t="str">
        <f>'иена, ¥'!$X$32</f>
        <v>-</v>
      </c>
      <c r="AU243" s="52" t="str">
        <f>Евро!$W$32</f>
        <v>29.08.2023</v>
      </c>
      <c r="AV243" s="58" t="str">
        <f>'австр долл.'!$X$32</f>
        <v>-</v>
      </c>
      <c r="AX243" s="52" t="str">
        <f>Евро!$W$32</f>
        <v>29.08.2023</v>
      </c>
      <c r="AY243" s="58" t="str">
        <f>шв.фр.!$X$32</f>
        <v>-</v>
      </c>
      <c r="BA243" s="52" t="str">
        <f>Евро!$W$32</f>
        <v>29.08.2023</v>
      </c>
      <c r="BB243" s="58" t="str">
        <f>юань!$X$32</f>
        <v>-</v>
      </c>
      <c r="BD243" s="52" t="str">
        <f>Евро!$W$32</f>
        <v>29.08.2023</v>
      </c>
      <c r="BE243" s="58" t="str">
        <f>тенге!$X$32</f>
        <v>-</v>
      </c>
      <c r="BG243" s="52" t="str">
        <f>Евро!$W$32</f>
        <v>29.08.2023</v>
      </c>
      <c r="BH243" s="58" t="str">
        <f>'динар (крос-курс $)'!$X$32</f>
        <v/>
      </c>
      <c r="BJ243" s="52" t="str">
        <f>Евро!$W$32</f>
        <v>29.08.2023</v>
      </c>
      <c r="BK243" s="58" t="str">
        <f>'динар (крос-курс €)'!$X$32</f>
        <v/>
      </c>
    </row>
    <row r="244" spans="1:63" x14ac:dyDescent="0.25">
      <c r="A244" s="52" t="str">
        <f>Доллар!$W$33</f>
        <v>30.08.2023</v>
      </c>
      <c r="B244" s="58" t="str">
        <f>Доллар!$X$33</f>
        <v>-</v>
      </c>
      <c r="D244" s="52" t="str">
        <f>Евро!$W$33</f>
        <v>30.08.2023</v>
      </c>
      <c r="E244" s="58" t="str">
        <f>Евро!$X$33</f>
        <v>-</v>
      </c>
      <c r="G244" s="52" t="str">
        <f>'Золото (ЦБ)'!$W$33</f>
        <v>30.08.2023</v>
      </c>
      <c r="H244" s="58" t="str">
        <f>'Золото (ЦБ)'!$X$33</f>
        <v/>
      </c>
      <c r="J244" s="52" t="str">
        <f>'Серебро (ЦБ)'!$W$33</f>
        <v>30.08.2023</v>
      </c>
      <c r="K244" s="58" t="str">
        <f>'Серебро (ЦБ)'!$X$33</f>
        <v/>
      </c>
      <c r="M244" s="52" t="str">
        <f>'Платина (ЦБ)'!$W$33</f>
        <v>30.08.2023</v>
      </c>
      <c r="N244" s="58" t="str">
        <f>'Платина (ЦБ)'!$X$33</f>
        <v/>
      </c>
      <c r="P244" s="52" t="str">
        <f>'Палладий (ЦБ)'!$W$33</f>
        <v>30.08.2023</v>
      </c>
      <c r="Q244" s="58" t="str">
        <f>'Палладий (ЦБ)'!$X$33</f>
        <v/>
      </c>
      <c r="S244" s="52" t="str">
        <f>'Золото (KITCO-LME)'!$W$33</f>
        <v>30.08.2023</v>
      </c>
      <c r="T244" s="58" t="str">
        <f>'Золото (KITCO-LME)'!$X$33</f>
        <v/>
      </c>
      <c r="V244" s="52" t="str">
        <f>'Серебро (KITCO-LME)'!$W$33</f>
        <v>30.08.2023</v>
      </c>
      <c r="W244" s="58" t="str">
        <f>'Серебро (KITCO-LME)'!$X$33</f>
        <v/>
      </c>
      <c r="Y244" s="52" t="str">
        <f>'Алюминий (LME)'!$W$33</f>
        <v>30.08.2023</v>
      </c>
      <c r="Z244" s="58" t="str">
        <f>'Алюминий (LME)'!$X$33</f>
        <v/>
      </c>
      <c r="AB244" s="52" t="str">
        <f>'Никель (LME)'!$W$33</f>
        <v>30.08.2023</v>
      </c>
      <c r="AC244" s="58" t="str">
        <f>'Никель (LME)'!$X$33</f>
        <v/>
      </c>
      <c r="AE244" s="52" t="str">
        <f>'Свинец (LME)'!$W$33</f>
        <v>30.08.2023</v>
      </c>
      <c r="AF244" s="58" t="str">
        <f>'Свинец (LME)'!$X$33</f>
        <v/>
      </c>
      <c r="AH244" s="52" t="str">
        <f>'Медь (LME)'!$W$33</f>
        <v>30.08.2023</v>
      </c>
      <c r="AI244" s="58" t="str">
        <f>'Медь (LME)'!$X$33</f>
        <v/>
      </c>
      <c r="AK244" s="52" t="str">
        <f>'Цинк (LME)'!$W$33</f>
        <v>30.08.2023</v>
      </c>
      <c r="AL244" s="58" t="str">
        <f>'Цинк (LME)'!$X$33</f>
        <v/>
      </c>
      <c r="AO244" s="52" t="str">
        <f>Евро!$W$33</f>
        <v>30.08.2023</v>
      </c>
      <c r="AP244" s="58" t="str">
        <f>фунт!$X$33</f>
        <v>-</v>
      </c>
      <c r="AR244" s="52" t="str">
        <f>Евро!$W$33</f>
        <v>30.08.2023</v>
      </c>
      <c r="AS244" s="58" t="str">
        <f>'иена, ¥'!$X$33</f>
        <v>-</v>
      </c>
      <c r="AU244" s="52" t="str">
        <f>Евро!$W$33</f>
        <v>30.08.2023</v>
      </c>
      <c r="AV244" s="58" t="str">
        <f>'австр долл.'!$X$33</f>
        <v>-</v>
      </c>
      <c r="AX244" s="52" t="str">
        <f>Евро!$W$33</f>
        <v>30.08.2023</v>
      </c>
      <c r="AY244" s="58" t="str">
        <f>шв.фр.!$X$33</f>
        <v>-</v>
      </c>
      <c r="BA244" s="52" t="str">
        <f>Евро!$W$33</f>
        <v>30.08.2023</v>
      </c>
      <c r="BB244" s="58" t="str">
        <f>юань!$X$33</f>
        <v>-</v>
      </c>
      <c r="BD244" s="52" t="str">
        <f>Евро!$W$33</f>
        <v>30.08.2023</v>
      </c>
      <c r="BE244" s="58" t="str">
        <f>тенге!$X$33</f>
        <v>-</v>
      </c>
      <c r="BG244" s="52" t="str">
        <f>Евро!$W$33</f>
        <v>30.08.2023</v>
      </c>
      <c r="BH244" s="58" t="str">
        <f>'динар (крос-курс $)'!$X$33</f>
        <v/>
      </c>
      <c r="BJ244" s="52" t="str">
        <f>Евро!$W$33</f>
        <v>30.08.2023</v>
      </c>
      <c r="BK244" s="58" t="str">
        <f>'динар (крос-курс €)'!$X$33</f>
        <v/>
      </c>
    </row>
    <row r="245" spans="1:63" x14ac:dyDescent="0.25">
      <c r="A245" s="59" t="str">
        <f>Доллар!$W$34</f>
        <v>31.08.2023</v>
      </c>
      <c r="B245" s="58" t="str">
        <f>Доллар!$X$34</f>
        <v>-</v>
      </c>
      <c r="C245" t="e">
        <f>LINEST(B215:B245)</f>
        <v>#VALUE!</v>
      </c>
      <c r="D245" s="59" t="str">
        <f>Евро!$W$34</f>
        <v>31.08.2023</v>
      </c>
      <c r="E245" s="58" t="str">
        <f>Евро!$X$34</f>
        <v>-</v>
      </c>
      <c r="G245" s="59" t="str">
        <f>'Золото (ЦБ)'!$W$34</f>
        <v>31.08.2023</v>
      </c>
      <c r="H245" s="58" t="str">
        <f>'Золото (ЦБ)'!$X$34</f>
        <v/>
      </c>
      <c r="J245" s="59" t="str">
        <f>'Серебро (ЦБ)'!$W$34</f>
        <v>31.08.2023</v>
      </c>
      <c r="K245" s="58" t="str">
        <f>'Серебро (ЦБ)'!$X$34</f>
        <v/>
      </c>
      <c r="M245" s="59" t="str">
        <f>'Платина (ЦБ)'!$W$34</f>
        <v>31.08.2023</v>
      </c>
      <c r="N245" s="58" t="str">
        <f>'Платина (ЦБ)'!$X$34</f>
        <v/>
      </c>
      <c r="P245" s="59" t="str">
        <f>'Палладий (ЦБ)'!$W$34</f>
        <v>31.08.2023</v>
      </c>
      <c r="Q245" s="58" t="str">
        <f>'Палладий (ЦБ)'!$X$34</f>
        <v/>
      </c>
      <c r="S245" s="59" t="str">
        <f>'Золото (KITCO-LME)'!$W$34</f>
        <v>31.08.2023</v>
      </c>
      <c r="T245" s="58" t="str">
        <f>'Золото (KITCO-LME)'!$X$34</f>
        <v/>
      </c>
      <c r="V245" s="59" t="str">
        <f>'Серебро (KITCO-LME)'!$W$34</f>
        <v>31.08.2023</v>
      </c>
      <c r="W245" s="58" t="str">
        <f>'Серебро (KITCO-LME)'!$X$34</f>
        <v/>
      </c>
      <c r="Y245" s="59" t="str">
        <f>'Алюминий (LME)'!$W$34</f>
        <v>31.08.2023</v>
      </c>
      <c r="Z245" s="58" t="str">
        <f>'Алюминий (LME)'!$X$34</f>
        <v/>
      </c>
      <c r="AB245" s="59" t="str">
        <f>'Никель (LME)'!$W$34</f>
        <v>31.08.2023</v>
      </c>
      <c r="AC245" s="58" t="str">
        <f>'Никель (LME)'!$X$34</f>
        <v/>
      </c>
      <c r="AE245" s="59" t="str">
        <f>'Свинец (LME)'!$W$34</f>
        <v>31.08.2023</v>
      </c>
      <c r="AF245" s="58" t="str">
        <f>'Свинец (LME)'!$X$34</f>
        <v/>
      </c>
      <c r="AH245" s="59" t="str">
        <f>'Медь (LME)'!$W$34</f>
        <v>31.08.2023</v>
      </c>
      <c r="AI245" s="58" t="str">
        <f>'Медь (LME)'!$X$34</f>
        <v/>
      </c>
      <c r="AK245" s="59" t="str">
        <f>'Цинк (LME)'!$W$34</f>
        <v>31.08.2023</v>
      </c>
      <c r="AL245" s="58" t="str">
        <f>'Цинк (LME)'!$X$34</f>
        <v/>
      </c>
      <c r="AN245" t="e">
        <f>LINEST(E215:E245)</f>
        <v>#VALUE!</v>
      </c>
      <c r="AO245" s="59" t="str">
        <f>Евро!$W$34</f>
        <v>31.08.2023</v>
      </c>
      <c r="AP245" s="58" t="str">
        <f>фунт!$X$34</f>
        <v>-</v>
      </c>
      <c r="AR245" s="59" t="str">
        <f>Евро!$W$34</f>
        <v>31.08.2023</v>
      </c>
      <c r="AS245" s="58" t="str">
        <f>'иена, ¥'!$X$34</f>
        <v>-</v>
      </c>
      <c r="AU245" s="59" t="str">
        <f>Евро!$W$34</f>
        <v>31.08.2023</v>
      </c>
      <c r="AV245" s="58" t="str">
        <f>'австр долл.'!$X$34</f>
        <v>-</v>
      </c>
      <c r="AX245" s="59" t="str">
        <f>Евро!$W$34</f>
        <v>31.08.2023</v>
      </c>
      <c r="AY245" s="58" t="str">
        <f>шв.фр.!$X$34</f>
        <v>-</v>
      </c>
      <c r="BA245" s="59" t="str">
        <f>Евро!$W$34</f>
        <v>31.08.2023</v>
      </c>
      <c r="BB245" s="58" t="str">
        <f>юань!$X$34</f>
        <v>-</v>
      </c>
      <c r="BD245" s="59" t="str">
        <f>Евро!$W$34</f>
        <v>31.08.2023</v>
      </c>
      <c r="BE245" s="58" t="str">
        <f>тенге!$X$34</f>
        <v>-</v>
      </c>
      <c r="BG245" s="59" t="str">
        <f>Евро!$W$34</f>
        <v>31.08.2023</v>
      </c>
      <c r="BH245" s="58" t="str">
        <f>'динар (крос-курс $)'!$X$34</f>
        <v/>
      </c>
      <c r="BJ245" s="59" t="str">
        <f>Евро!$W$34</f>
        <v>31.08.2023</v>
      </c>
      <c r="BK245" s="58" t="str">
        <f>'динар (крос-курс €)'!$X$34</f>
        <v/>
      </c>
    </row>
    <row r="246" spans="1:63" x14ac:dyDescent="0.25">
      <c r="A246" s="60" t="str">
        <f>Доллар!$Z$4</f>
        <v>01.09.2023</v>
      </c>
      <c r="B246" s="58" t="str">
        <f>Доллар!$AA$4</f>
        <v>-</v>
      </c>
      <c r="D246" s="60" t="str">
        <f>Евро!$Z$4</f>
        <v>01.09.2023</v>
      </c>
      <c r="E246" s="58" t="str">
        <f>Евро!$AA$4</f>
        <v>-</v>
      </c>
      <c r="G246" s="60" t="str">
        <f>'Золото (ЦБ)'!$Z$4</f>
        <v>01.09.2023</v>
      </c>
      <c r="H246" s="58" t="str">
        <f>'Золото (ЦБ)'!$AA$4</f>
        <v/>
      </c>
      <c r="J246" s="60" t="str">
        <f>'Серебро (ЦБ)'!$Z$4</f>
        <v>01.09.2023</v>
      </c>
      <c r="K246" s="58" t="str">
        <f>'Серебро (ЦБ)'!$AA$4</f>
        <v/>
      </c>
      <c r="M246" s="60" t="str">
        <f>'Платина (ЦБ)'!$Z$4</f>
        <v>01.09.2023</v>
      </c>
      <c r="N246" s="58" t="str">
        <f>'Платина (ЦБ)'!$AA$4</f>
        <v/>
      </c>
      <c r="P246" s="60" t="str">
        <f>'Палладий (ЦБ)'!$Z$4</f>
        <v>01.09.2023</v>
      </c>
      <c r="Q246" s="58" t="str">
        <f>'Палладий (ЦБ)'!$AA$4</f>
        <v/>
      </c>
      <c r="S246" s="60" t="str">
        <f>'Золото (KITCO-LME)'!$Z$4</f>
        <v>01.09.2023</v>
      </c>
      <c r="T246" s="58" t="str">
        <f>'Золото (KITCO-LME)'!$AA$4</f>
        <v/>
      </c>
      <c r="V246" s="60" t="str">
        <f>'Серебро (KITCO-LME)'!$Z$4</f>
        <v>01.09.2023</v>
      </c>
      <c r="W246" s="58" t="str">
        <f>'Серебро (KITCO-LME)'!$AA$4</f>
        <v/>
      </c>
      <c r="Y246" s="60" t="str">
        <f>'Алюминий (LME)'!$Z$4</f>
        <v>01.09.2023</v>
      </c>
      <c r="Z246" s="58" t="str">
        <f>'Алюминий (LME)'!$AA$4</f>
        <v/>
      </c>
      <c r="AB246" s="60" t="str">
        <f>'Никель (LME)'!$Z$4</f>
        <v>01.09.2023</v>
      </c>
      <c r="AC246" s="58" t="str">
        <f>'Никель (LME)'!$AA$4</f>
        <v/>
      </c>
      <c r="AE246" s="60" t="str">
        <f>'Свинец (LME)'!$Z$4</f>
        <v>01.09.2023</v>
      </c>
      <c r="AF246" s="58" t="str">
        <f>'Свинец (LME)'!$AA$4</f>
        <v/>
      </c>
      <c r="AH246" s="60" t="str">
        <f>'Медь (LME)'!$Z$4</f>
        <v>01.09.2023</v>
      </c>
      <c r="AI246" s="58" t="str">
        <f>'Медь (LME)'!$AA$4</f>
        <v/>
      </c>
      <c r="AK246" s="60" t="str">
        <f>'Цинк (LME)'!$Z$4</f>
        <v>01.09.2023</v>
      </c>
      <c r="AL246" s="58" t="str">
        <f>'Цинк (LME)'!$AA$4</f>
        <v/>
      </c>
      <c r="AO246" s="60" t="str">
        <f>Евро!$Z$4</f>
        <v>01.09.2023</v>
      </c>
      <c r="AP246" s="58" t="str">
        <f>фунт!$AA$4</f>
        <v>-</v>
      </c>
      <c r="AR246" s="60" t="str">
        <f>Евро!$Z$4</f>
        <v>01.09.2023</v>
      </c>
      <c r="AS246" s="58" t="str">
        <f>'иена, ¥'!$AA$4</f>
        <v>-</v>
      </c>
      <c r="AU246" s="60" t="str">
        <f>Евро!$Z$4</f>
        <v>01.09.2023</v>
      </c>
      <c r="AV246" s="58" t="str">
        <f>'австр долл.'!$AA$4</f>
        <v>-</v>
      </c>
      <c r="AX246" s="60" t="str">
        <f>Евро!$Z$4</f>
        <v>01.09.2023</v>
      </c>
      <c r="AY246" s="58" t="str">
        <f>шв.фр.!$AA$4</f>
        <v>-</v>
      </c>
      <c r="BA246" s="60" t="str">
        <f>Евро!$Z$4</f>
        <v>01.09.2023</v>
      </c>
      <c r="BB246" s="58" t="str">
        <f>юань!$AA$4</f>
        <v>-</v>
      </c>
      <c r="BD246" s="60" t="str">
        <f>Евро!$Z$4</f>
        <v>01.09.2023</v>
      </c>
      <c r="BE246" s="58" t="str">
        <f>тенге!$AA$4</f>
        <v>-</v>
      </c>
      <c r="BG246" s="60" t="str">
        <f>Евро!$Z$4</f>
        <v>01.09.2023</v>
      </c>
      <c r="BH246" s="58" t="str">
        <f>'динар (крос-курс $)'!$AA$4</f>
        <v/>
      </c>
      <c r="BJ246" s="60" t="str">
        <f>Евро!$Z$4</f>
        <v>01.09.2023</v>
      </c>
      <c r="BK246" s="58" t="str">
        <f>'динар (крос-курс €)'!$AA$4</f>
        <v/>
      </c>
    </row>
    <row r="247" spans="1:63" x14ac:dyDescent="0.25">
      <c r="A247" s="61" t="str">
        <f>Доллар!$Z$5</f>
        <v>02.09.2023</v>
      </c>
      <c r="B247" s="58" t="str">
        <f>Доллар!$AA$5</f>
        <v>-</v>
      </c>
      <c r="D247" s="61" t="str">
        <f>Евро!$Z$5</f>
        <v>02.09.2023</v>
      </c>
      <c r="E247" s="58" t="str">
        <f>Евро!$AA$5</f>
        <v>-</v>
      </c>
      <c r="G247" s="61" t="str">
        <f>'Золото (ЦБ)'!$Z$5</f>
        <v>02.09.2023</v>
      </c>
      <c r="H247" s="58" t="str">
        <f>'Золото (ЦБ)'!$AA$5</f>
        <v/>
      </c>
      <c r="J247" s="61" t="str">
        <f>'Серебро (ЦБ)'!$Z$5</f>
        <v>02.09.2023</v>
      </c>
      <c r="K247" s="58" t="str">
        <f>'Серебро (ЦБ)'!$AA$5</f>
        <v/>
      </c>
      <c r="M247" s="61" t="str">
        <f>'Платина (ЦБ)'!$Z$5</f>
        <v>02.09.2023</v>
      </c>
      <c r="N247" s="58" t="str">
        <f>'Платина (ЦБ)'!$AA$5</f>
        <v/>
      </c>
      <c r="P247" s="61" t="str">
        <f>'Палладий (ЦБ)'!$Z$5</f>
        <v>02.09.2023</v>
      </c>
      <c r="Q247" s="58" t="str">
        <f>'Палладий (ЦБ)'!$AA$5</f>
        <v/>
      </c>
      <c r="S247" s="61" t="str">
        <f>'Золото (KITCO-LME)'!$Z$5</f>
        <v>02.09.2023</v>
      </c>
      <c r="T247" s="58" t="str">
        <f>'Золото (KITCO-LME)'!$AA$5</f>
        <v/>
      </c>
      <c r="V247" s="61" t="str">
        <f>'Серебро (KITCO-LME)'!$Z$5</f>
        <v>02.09.2023</v>
      </c>
      <c r="W247" s="58" t="str">
        <f>'Серебро (KITCO-LME)'!$AA$5</f>
        <v/>
      </c>
      <c r="Y247" s="61" t="str">
        <f>'Алюминий (LME)'!$Z$5</f>
        <v>02.09.2023</v>
      </c>
      <c r="Z247" s="58" t="str">
        <f>'Алюминий (LME)'!$AA$5</f>
        <v/>
      </c>
      <c r="AB247" s="61" t="str">
        <f>'Никель (LME)'!$Z$5</f>
        <v>02.09.2023</v>
      </c>
      <c r="AC247" s="58" t="str">
        <f>'Никель (LME)'!$AA$5</f>
        <v/>
      </c>
      <c r="AE247" s="61" t="str">
        <f>'Свинец (LME)'!$Z$5</f>
        <v>02.09.2023</v>
      </c>
      <c r="AF247" s="58" t="str">
        <f>'Свинец (LME)'!$AA$5</f>
        <v/>
      </c>
      <c r="AH247" s="61" t="str">
        <f>'Медь (LME)'!$Z$5</f>
        <v>02.09.2023</v>
      </c>
      <c r="AI247" s="58" t="str">
        <f>'Медь (LME)'!$AA$5</f>
        <v/>
      </c>
      <c r="AK247" s="61" t="str">
        <f>'Цинк (LME)'!$Z$5</f>
        <v>02.09.2023</v>
      </c>
      <c r="AL247" s="58" t="str">
        <f>'Цинк (LME)'!$AA$5</f>
        <v/>
      </c>
      <c r="AO247" s="61" t="str">
        <f>Евро!$Z$5</f>
        <v>02.09.2023</v>
      </c>
      <c r="AP247" s="58" t="str">
        <f>фунт!$AA$5</f>
        <v>-</v>
      </c>
      <c r="AR247" s="61" t="str">
        <f>Евро!$Z$5</f>
        <v>02.09.2023</v>
      </c>
      <c r="AS247" s="58" t="str">
        <f>'иена, ¥'!$AA$5</f>
        <v>-</v>
      </c>
      <c r="AU247" s="61" t="str">
        <f>Евро!$Z$5</f>
        <v>02.09.2023</v>
      </c>
      <c r="AV247" s="58" t="str">
        <f>'австр долл.'!$AA$5</f>
        <v>-</v>
      </c>
      <c r="AX247" s="61" t="str">
        <f>Евро!$Z$5</f>
        <v>02.09.2023</v>
      </c>
      <c r="AY247" s="58" t="str">
        <f>шв.фр.!$AA$5</f>
        <v>-</v>
      </c>
      <c r="BA247" s="61" t="str">
        <f>Евро!$Z$5</f>
        <v>02.09.2023</v>
      </c>
      <c r="BB247" s="58" t="str">
        <f>юань!$AA$5</f>
        <v>-</v>
      </c>
      <c r="BD247" s="61" t="str">
        <f>Евро!$Z$5</f>
        <v>02.09.2023</v>
      </c>
      <c r="BE247" s="58" t="str">
        <f>тенге!$AA$5</f>
        <v>-</v>
      </c>
      <c r="BG247" s="61" t="str">
        <f>Евро!$Z$5</f>
        <v>02.09.2023</v>
      </c>
      <c r="BH247" s="58" t="str">
        <f>'динар (крос-курс $)'!$AA$5</f>
        <v/>
      </c>
      <c r="BJ247" s="61" t="str">
        <f>Евро!$Z$5</f>
        <v>02.09.2023</v>
      </c>
      <c r="BK247" s="58" t="str">
        <f>'динар (крос-курс €)'!$AA$5</f>
        <v/>
      </c>
    </row>
    <row r="248" spans="1:63" x14ac:dyDescent="0.25">
      <c r="A248" s="61" t="str">
        <f>Доллар!$Z$6</f>
        <v>03.09.2023</v>
      </c>
      <c r="B248" s="58" t="str">
        <f>Доллар!$AA$6</f>
        <v>-</v>
      </c>
      <c r="D248" s="61" t="str">
        <f>Евро!$Z$6</f>
        <v>03.09.2023</v>
      </c>
      <c r="E248" s="58" t="str">
        <f>Евро!$AA$6</f>
        <v>-</v>
      </c>
      <c r="G248" s="61" t="str">
        <f>'Золото (ЦБ)'!$Z$6</f>
        <v>03.09.2023</v>
      </c>
      <c r="H248" s="58" t="str">
        <f>'Золото (ЦБ)'!$AA$6</f>
        <v/>
      </c>
      <c r="J248" s="61" t="str">
        <f>'Серебро (ЦБ)'!$Z$6</f>
        <v>03.09.2023</v>
      </c>
      <c r="K248" s="58" t="str">
        <f>'Серебро (ЦБ)'!$AA$6</f>
        <v/>
      </c>
      <c r="M248" s="61" t="str">
        <f>'Платина (ЦБ)'!$Z$6</f>
        <v>03.09.2023</v>
      </c>
      <c r="N248" s="58" t="str">
        <f>'Платина (ЦБ)'!$AA$6</f>
        <v/>
      </c>
      <c r="P248" s="61" t="str">
        <f>'Палладий (ЦБ)'!$Z$6</f>
        <v>03.09.2023</v>
      </c>
      <c r="Q248" s="58" t="str">
        <f>'Палладий (ЦБ)'!$AA$6</f>
        <v/>
      </c>
      <c r="S248" s="61" t="str">
        <f>'Золото (KITCO-LME)'!$Z$6</f>
        <v>03.09.2023</v>
      </c>
      <c r="T248" s="58" t="str">
        <f>'Золото (KITCO-LME)'!$AA$6</f>
        <v/>
      </c>
      <c r="V248" s="61" t="str">
        <f>'Серебро (KITCO-LME)'!$Z$6</f>
        <v>03.09.2023</v>
      </c>
      <c r="W248" s="58" t="str">
        <f>'Серебро (KITCO-LME)'!$AA$6</f>
        <v/>
      </c>
      <c r="Y248" s="61" t="str">
        <f>'Алюминий (LME)'!$Z$6</f>
        <v>03.09.2023</v>
      </c>
      <c r="Z248" s="58" t="str">
        <f>'Алюминий (LME)'!$AA$6</f>
        <v/>
      </c>
      <c r="AB248" s="61" t="str">
        <f>'Никель (LME)'!$Z$6</f>
        <v>03.09.2023</v>
      </c>
      <c r="AC248" s="58" t="str">
        <f>'Никель (LME)'!$AA$6</f>
        <v/>
      </c>
      <c r="AE248" s="61" t="str">
        <f>'Свинец (LME)'!$Z$6</f>
        <v>03.09.2023</v>
      </c>
      <c r="AF248" s="58" t="str">
        <f>'Свинец (LME)'!$AA$6</f>
        <v/>
      </c>
      <c r="AH248" s="61" t="str">
        <f>'Медь (LME)'!$Z$6</f>
        <v>03.09.2023</v>
      </c>
      <c r="AI248" s="58" t="str">
        <f>'Медь (LME)'!$AA$6</f>
        <v/>
      </c>
      <c r="AK248" s="61" t="str">
        <f>'Цинк (LME)'!$Z$6</f>
        <v>03.09.2023</v>
      </c>
      <c r="AL248" s="58" t="str">
        <f>'Цинк (LME)'!$AA$6</f>
        <v/>
      </c>
      <c r="AO248" s="61" t="str">
        <f>Евро!$Z$6</f>
        <v>03.09.2023</v>
      </c>
      <c r="AP248" s="58" t="str">
        <f>фунт!$AA$6</f>
        <v>-</v>
      </c>
      <c r="AR248" s="61" t="str">
        <f>Евро!$Z$6</f>
        <v>03.09.2023</v>
      </c>
      <c r="AS248" s="58" t="str">
        <f>'иена, ¥'!$AA$6</f>
        <v>-</v>
      </c>
      <c r="AU248" s="61" t="str">
        <f>Евро!$Z$6</f>
        <v>03.09.2023</v>
      </c>
      <c r="AV248" s="58" t="str">
        <f>'австр долл.'!$AA$6</f>
        <v>-</v>
      </c>
      <c r="AX248" s="61" t="str">
        <f>Евро!$Z$6</f>
        <v>03.09.2023</v>
      </c>
      <c r="AY248" s="58" t="str">
        <f>шв.фр.!$AA$6</f>
        <v>-</v>
      </c>
      <c r="BA248" s="61" t="str">
        <f>Евро!$Z$6</f>
        <v>03.09.2023</v>
      </c>
      <c r="BB248" s="58" t="str">
        <f>юань!$AA$6</f>
        <v>-</v>
      </c>
      <c r="BD248" s="61" t="str">
        <f>Евро!$Z$6</f>
        <v>03.09.2023</v>
      </c>
      <c r="BE248" s="58" t="str">
        <f>тенге!$AA$6</f>
        <v>-</v>
      </c>
      <c r="BG248" s="61" t="str">
        <f>Евро!$Z$6</f>
        <v>03.09.2023</v>
      </c>
      <c r="BH248" s="58" t="str">
        <f>'динар (крос-курс $)'!$AA$6</f>
        <v/>
      </c>
      <c r="BJ248" s="61" t="str">
        <f>Евро!$Z$6</f>
        <v>03.09.2023</v>
      </c>
      <c r="BK248" s="58" t="str">
        <f>'динар (крос-курс €)'!$AA$6</f>
        <v/>
      </c>
    </row>
    <row r="249" spans="1:63" x14ac:dyDescent="0.25">
      <c r="A249" s="61" t="str">
        <f>Доллар!$Z$7</f>
        <v>04.09.2023</v>
      </c>
      <c r="B249" s="58" t="str">
        <f>Доллар!$AA$7</f>
        <v>-</v>
      </c>
      <c r="D249" s="61" t="str">
        <f>Евро!$Z$7</f>
        <v>04.09.2023</v>
      </c>
      <c r="E249" s="58" t="str">
        <f>Евро!$AA$7</f>
        <v>-</v>
      </c>
      <c r="G249" s="61" t="str">
        <f>'Золото (ЦБ)'!$Z$7</f>
        <v>04.09.2023</v>
      </c>
      <c r="H249" s="58" t="str">
        <f>'Золото (ЦБ)'!$AA$7</f>
        <v/>
      </c>
      <c r="J249" s="61" t="str">
        <f>'Серебро (ЦБ)'!$Z$7</f>
        <v>04.09.2023</v>
      </c>
      <c r="K249" s="58" t="str">
        <f>'Серебро (ЦБ)'!$AA$7</f>
        <v/>
      </c>
      <c r="M249" s="61" t="str">
        <f>'Платина (ЦБ)'!$Z$7</f>
        <v>04.09.2023</v>
      </c>
      <c r="N249" s="58" t="str">
        <f>'Платина (ЦБ)'!$AA$7</f>
        <v/>
      </c>
      <c r="P249" s="61" t="str">
        <f>'Палладий (ЦБ)'!$Z$7</f>
        <v>04.09.2023</v>
      </c>
      <c r="Q249" s="58" t="str">
        <f>'Палладий (ЦБ)'!$AA$7</f>
        <v/>
      </c>
      <c r="S249" s="61" t="str">
        <f>'Золото (KITCO-LME)'!$Z$7</f>
        <v>04.09.2023</v>
      </c>
      <c r="T249" s="58" t="str">
        <f>'Золото (KITCO-LME)'!$AA$7</f>
        <v/>
      </c>
      <c r="V249" s="61" t="str">
        <f>'Серебро (KITCO-LME)'!$Z$7</f>
        <v>04.09.2023</v>
      </c>
      <c r="W249" s="58" t="str">
        <f>'Серебро (KITCO-LME)'!$AA$7</f>
        <v/>
      </c>
      <c r="Y249" s="61" t="str">
        <f>'Алюминий (LME)'!$Z$7</f>
        <v>04.09.2023</v>
      </c>
      <c r="Z249" s="58" t="str">
        <f>'Алюминий (LME)'!$AA$7</f>
        <v/>
      </c>
      <c r="AB249" s="61" t="str">
        <f>'Никель (LME)'!$Z$7</f>
        <v>04.09.2023</v>
      </c>
      <c r="AC249" s="58" t="str">
        <f>'Никель (LME)'!$AA$7</f>
        <v/>
      </c>
      <c r="AE249" s="61" t="str">
        <f>'Свинец (LME)'!$Z$7</f>
        <v>04.09.2023</v>
      </c>
      <c r="AF249" s="58" t="str">
        <f>'Свинец (LME)'!$AA$7</f>
        <v/>
      </c>
      <c r="AH249" s="61" t="str">
        <f>'Медь (LME)'!$Z$7</f>
        <v>04.09.2023</v>
      </c>
      <c r="AI249" s="58" t="str">
        <f>'Медь (LME)'!$AA$7</f>
        <v/>
      </c>
      <c r="AK249" s="61" t="str">
        <f>'Цинк (LME)'!$Z$7</f>
        <v>04.09.2023</v>
      </c>
      <c r="AL249" s="58" t="str">
        <f>'Цинк (LME)'!$AA$7</f>
        <v/>
      </c>
      <c r="AO249" s="61" t="str">
        <f>Евро!$Z$7</f>
        <v>04.09.2023</v>
      </c>
      <c r="AP249" s="58" t="str">
        <f>фунт!$AA$7</f>
        <v>-</v>
      </c>
      <c r="AR249" s="61" t="str">
        <f>Евро!$Z$7</f>
        <v>04.09.2023</v>
      </c>
      <c r="AS249" s="58" t="str">
        <f>'иена, ¥'!$AA$7</f>
        <v>-</v>
      </c>
      <c r="AU249" s="61" t="str">
        <f>Евро!$Z$7</f>
        <v>04.09.2023</v>
      </c>
      <c r="AV249" s="58" t="str">
        <f>'австр долл.'!$AA$7</f>
        <v>-</v>
      </c>
      <c r="AX249" s="61" t="str">
        <f>Евро!$Z$7</f>
        <v>04.09.2023</v>
      </c>
      <c r="AY249" s="58" t="str">
        <f>шв.фр.!$AA$7</f>
        <v>-</v>
      </c>
      <c r="BA249" s="61" t="str">
        <f>Евро!$Z$7</f>
        <v>04.09.2023</v>
      </c>
      <c r="BB249" s="58" t="str">
        <f>юань!$AA$7</f>
        <v>-</v>
      </c>
      <c r="BD249" s="61" t="str">
        <f>Евро!$Z$7</f>
        <v>04.09.2023</v>
      </c>
      <c r="BE249" s="58" t="str">
        <f>тенге!$AA$7</f>
        <v>-</v>
      </c>
      <c r="BG249" s="61" t="str">
        <f>Евро!$Z$7</f>
        <v>04.09.2023</v>
      </c>
      <c r="BH249" s="58" t="str">
        <f>'динар (крос-курс $)'!$AA$7</f>
        <v/>
      </c>
      <c r="BJ249" s="61" t="str">
        <f>Евро!$Z$7</f>
        <v>04.09.2023</v>
      </c>
      <c r="BK249" s="58" t="str">
        <f>'динар (крос-курс €)'!$AA$7</f>
        <v/>
      </c>
    </row>
    <row r="250" spans="1:63" x14ac:dyDescent="0.25">
      <c r="A250" s="61" t="str">
        <f>Доллар!$Z$8</f>
        <v>05.09.2023</v>
      </c>
      <c r="B250" s="58" t="str">
        <f>Доллар!$AA$8</f>
        <v>-</v>
      </c>
      <c r="D250" s="61" t="str">
        <f>Евро!$Z$8</f>
        <v>05.09.2023</v>
      </c>
      <c r="E250" s="58" t="str">
        <f>Евро!$AA$8</f>
        <v>-</v>
      </c>
      <c r="G250" s="61" t="str">
        <f>'Золото (ЦБ)'!$Z$8</f>
        <v>05.09.2023</v>
      </c>
      <c r="H250" s="58" t="str">
        <f>'Золото (ЦБ)'!$AA$8</f>
        <v/>
      </c>
      <c r="J250" s="61" t="str">
        <f>'Серебро (ЦБ)'!$Z$8</f>
        <v>05.09.2023</v>
      </c>
      <c r="K250" s="58" t="str">
        <f>'Серебро (ЦБ)'!$AA$8</f>
        <v/>
      </c>
      <c r="M250" s="61" t="str">
        <f>'Платина (ЦБ)'!$Z$8</f>
        <v>05.09.2023</v>
      </c>
      <c r="N250" s="58" t="str">
        <f>'Платина (ЦБ)'!$AA$8</f>
        <v/>
      </c>
      <c r="P250" s="61" t="str">
        <f>'Палладий (ЦБ)'!$Z$8</f>
        <v>05.09.2023</v>
      </c>
      <c r="Q250" s="58" t="str">
        <f>'Палладий (ЦБ)'!$AA$8</f>
        <v/>
      </c>
      <c r="S250" s="61" t="str">
        <f>'Золото (KITCO-LME)'!$Z$8</f>
        <v>05.09.2023</v>
      </c>
      <c r="T250" s="58" t="str">
        <f>'Золото (KITCO-LME)'!$AA$8</f>
        <v/>
      </c>
      <c r="V250" s="61" t="str">
        <f>'Серебро (KITCO-LME)'!$Z$8</f>
        <v>05.09.2023</v>
      </c>
      <c r="W250" s="58" t="str">
        <f>'Серебро (KITCO-LME)'!$AA$8</f>
        <v/>
      </c>
      <c r="Y250" s="61" t="str">
        <f>'Алюминий (LME)'!$Z$8</f>
        <v>05.09.2023</v>
      </c>
      <c r="Z250" s="58" t="str">
        <f>'Алюминий (LME)'!$AA$8</f>
        <v/>
      </c>
      <c r="AB250" s="61" t="str">
        <f>'Никель (LME)'!$Z$8</f>
        <v>05.09.2023</v>
      </c>
      <c r="AC250" s="58" t="str">
        <f>'Никель (LME)'!$AA$8</f>
        <v/>
      </c>
      <c r="AE250" s="61" t="str">
        <f>'Свинец (LME)'!$Z$8</f>
        <v>05.09.2023</v>
      </c>
      <c r="AF250" s="58" t="str">
        <f>'Свинец (LME)'!$AA$8</f>
        <v/>
      </c>
      <c r="AH250" s="61" t="str">
        <f>'Медь (LME)'!$Z$8</f>
        <v>05.09.2023</v>
      </c>
      <c r="AI250" s="58" t="str">
        <f>'Медь (LME)'!$AA$8</f>
        <v/>
      </c>
      <c r="AK250" s="61" t="str">
        <f>'Цинк (LME)'!$Z$8</f>
        <v>05.09.2023</v>
      </c>
      <c r="AL250" s="58" t="str">
        <f>'Цинк (LME)'!$AA$8</f>
        <v/>
      </c>
      <c r="AO250" s="61" t="str">
        <f>Евро!$Z$8</f>
        <v>05.09.2023</v>
      </c>
      <c r="AP250" s="58" t="str">
        <f>фунт!$AA$8</f>
        <v>-</v>
      </c>
      <c r="AR250" s="61" t="str">
        <f>Евро!$Z$8</f>
        <v>05.09.2023</v>
      </c>
      <c r="AS250" s="58" t="str">
        <f>'иена, ¥'!$AA$8</f>
        <v>-</v>
      </c>
      <c r="AU250" s="61" t="str">
        <f>Евро!$Z$8</f>
        <v>05.09.2023</v>
      </c>
      <c r="AV250" s="58" t="str">
        <f>'австр долл.'!$AA$8</f>
        <v>-</v>
      </c>
      <c r="AX250" s="61" t="str">
        <f>Евро!$Z$8</f>
        <v>05.09.2023</v>
      </c>
      <c r="AY250" s="58" t="str">
        <f>шв.фр.!$AA$8</f>
        <v>-</v>
      </c>
      <c r="BA250" s="61" t="str">
        <f>Евро!$Z$8</f>
        <v>05.09.2023</v>
      </c>
      <c r="BB250" s="58" t="str">
        <f>юань!$AA$8</f>
        <v>-</v>
      </c>
      <c r="BD250" s="61" t="str">
        <f>Евро!$Z$8</f>
        <v>05.09.2023</v>
      </c>
      <c r="BE250" s="58" t="str">
        <f>тенге!$AA$8</f>
        <v>-</v>
      </c>
      <c r="BG250" s="61" t="str">
        <f>Евро!$Z$8</f>
        <v>05.09.2023</v>
      </c>
      <c r="BH250" s="58" t="str">
        <f>'динар (крос-курс $)'!$AA$8</f>
        <v/>
      </c>
      <c r="BJ250" s="61" t="str">
        <f>Евро!$Z$8</f>
        <v>05.09.2023</v>
      </c>
      <c r="BK250" s="58" t="str">
        <f>'динар (крос-курс €)'!$AA$8</f>
        <v/>
      </c>
    </row>
    <row r="251" spans="1:63" x14ac:dyDescent="0.25">
      <c r="A251" s="61" t="str">
        <f>Доллар!$Z$9</f>
        <v>06.09.2023</v>
      </c>
      <c r="B251" s="58" t="str">
        <f>Доллар!$AA$9</f>
        <v>-</v>
      </c>
      <c r="D251" s="61" t="str">
        <f>Евро!$Z$9</f>
        <v>06.09.2023</v>
      </c>
      <c r="E251" s="58" t="str">
        <f>Евро!$AA$9</f>
        <v>-</v>
      </c>
      <c r="G251" s="61" t="str">
        <f>'Золото (ЦБ)'!$Z$9</f>
        <v>06.09.2023</v>
      </c>
      <c r="H251" s="58" t="str">
        <f>'Золото (ЦБ)'!$AA$9</f>
        <v/>
      </c>
      <c r="J251" s="61" t="str">
        <f>'Серебро (ЦБ)'!$Z$9</f>
        <v>06.09.2023</v>
      </c>
      <c r="K251" s="58" t="str">
        <f>'Серебро (ЦБ)'!$AA$9</f>
        <v/>
      </c>
      <c r="M251" s="61" t="str">
        <f>'Платина (ЦБ)'!$Z$9</f>
        <v>06.09.2023</v>
      </c>
      <c r="N251" s="58" t="str">
        <f>'Платина (ЦБ)'!$AA$9</f>
        <v/>
      </c>
      <c r="P251" s="61" t="str">
        <f>'Палладий (ЦБ)'!$Z$9</f>
        <v>06.09.2023</v>
      </c>
      <c r="Q251" s="58" t="str">
        <f>'Палладий (ЦБ)'!$AA$9</f>
        <v/>
      </c>
      <c r="S251" s="61" t="str">
        <f>'Золото (KITCO-LME)'!$Z$9</f>
        <v>06.09.2023</v>
      </c>
      <c r="T251" s="58" t="str">
        <f>'Золото (KITCO-LME)'!$AA$9</f>
        <v/>
      </c>
      <c r="V251" s="61" t="str">
        <f>'Серебро (KITCO-LME)'!$Z$9</f>
        <v>06.09.2023</v>
      </c>
      <c r="W251" s="58" t="str">
        <f>'Серебро (KITCO-LME)'!$AA$9</f>
        <v/>
      </c>
      <c r="Y251" s="61" t="str">
        <f>'Алюминий (LME)'!$Z$9</f>
        <v>06.09.2023</v>
      </c>
      <c r="Z251" s="58" t="str">
        <f>'Алюминий (LME)'!$AA$9</f>
        <v/>
      </c>
      <c r="AB251" s="61" t="str">
        <f>'Никель (LME)'!$Z$9</f>
        <v>06.09.2023</v>
      </c>
      <c r="AC251" s="58" t="str">
        <f>'Никель (LME)'!$AA$9</f>
        <v/>
      </c>
      <c r="AE251" s="61" t="str">
        <f>'Свинец (LME)'!$Z$9</f>
        <v>06.09.2023</v>
      </c>
      <c r="AF251" s="58" t="str">
        <f>'Свинец (LME)'!$AA$9</f>
        <v/>
      </c>
      <c r="AH251" s="61" t="str">
        <f>'Медь (LME)'!$Z$9</f>
        <v>06.09.2023</v>
      </c>
      <c r="AI251" s="58" t="str">
        <f>'Медь (LME)'!$AA$9</f>
        <v/>
      </c>
      <c r="AK251" s="61" t="str">
        <f>'Цинк (LME)'!$Z$9</f>
        <v>06.09.2023</v>
      </c>
      <c r="AL251" s="58" t="str">
        <f>'Цинк (LME)'!$AA$9</f>
        <v/>
      </c>
      <c r="AO251" s="61" t="str">
        <f>Евро!$Z$9</f>
        <v>06.09.2023</v>
      </c>
      <c r="AP251" s="58" t="str">
        <f>фунт!$AA$9</f>
        <v>-</v>
      </c>
      <c r="AR251" s="61" t="str">
        <f>Евро!$Z$9</f>
        <v>06.09.2023</v>
      </c>
      <c r="AS251" s="58" t="str">
        <f>'иена, ¥'!$AA$9</f>
        <v>-</v>
      </c>
      <c r="AU251" s="61" t="str">
        <f>Евро!$Z$9</f>
        <v>06.09.2023</v>
      </c>
      <c r="AV251" s="58" t="str">
        <f>'австр долл.'!$AA$9</f>
        <v>-</v>
      </c>
      <c r="AX251" s="61" t="str">
        <f>Евро!$Z$9</f>
        <v>06.09.2023</v>
      </c>
      <c r="AY251" s="58" t="str">
        <f>шв.фр.!$AA$9</f>
        <v>-</v>
      </c>
      <c r="BA251" s="61" t="str">
        <f>Евро!$Z$9</f>
        <v>06.09.2023</v>
      </c>
      <c r="BB251" s="58" t="str">
        <f>юань!$AA$9</f>
        <v>-</v>
      </c>
      <c r="BD251" s="61" t="str">
        <f>Евро!$Z$9</f>
        <v>06.09.2023</v>
      </c>
      <c r="BE251" s="58" t="str">
        <f>тенге!$AA$9</f>
        <v>-</v>
      </c>
      <c r="BG251" s="61" t="str">
        <f>Евро!$Z$9</f>
        <v>06.09.2023</v>
      </c>
      <c r="BH251" s="58" t="str">
        <f>'динар (крос-курс $)'!$AA$9</f>
        <v/>
      </c>
      <c r="BJ251" s="61" t="str">
        <f>Евро!$Z$9</f>
        <v>06.09.2023</v>
      </c>
      <c r="BK251" s="58" t="str">
        <f>'динар (крос-курс €)'!$AA$9</f>
        <v/>
      </c>
    </row>
    <row r="252" spans="1:63" x14ac:dyDescent="0.25">
      <c r="A252" s="61" t="str">
        <f>Доллар!$Z$10</f>
        <v>07.09.2023</v>
      </c>
      <c r="B252" s="58" t="str">
        <f>Доллар!$AA$10</f>
        <v>-</v>
      </c>
      <c r="D252" s="61" t="str">
        <f>Евро!$Z$10</f>
        <v>07.09.2023</v>
      </c>
      <c r="E252" s="58" t="str">
        <f>Евро!$AA$10</f>
        <v>-</v>
      </c>
      <c r="G252" s="61" t="str">
        <f>'Золото (ЦБ)'!$Z$10</f>
        <v>07.09.2023</v>
      </c>
      <c r="H252" s="58" t="str">
        <f>'Золото (ЦБ)'!$AA$10</f>
        <v/>
      </c>
      <c r="J252" s="61" t="str">
        <f>'Серебро (ЦБ)'!$Z$10</f>
        <v>07.09.2023</v>
      </c>
      <c r="K252" s="58" t="str">
        <f>'Серебро (ЦБ)'!$AA$10</f>
        <v/>
      </c>
      <c r="M252" s="61" t="str">
        <f>'Платина (ЦБ)'!$Z$10</f>
        <v>07.09.2023</v>
      </c>
      <c r="N252" s="58" t="str">
        <f>'Платина (ЦБ)'!$AA$10</f>
        <v/>
      </c>
      <c r="P252" s="61" t="str">
        <f>'Палладий (ЦБ)'!$Z$10</f>
        <v>07.09.2023</v>
      </c>
      <c r="Q252" s="58" t="str">
        <f>'Палладий (ЦБ)'!$AA$10</f>
        <v/>
      </c>
      <c r="S252" s="61" t="str">
        <f>'Золото (KITCO-LME)'!$Z$10</f>
        <v>07.09.2023</v>
      </c>
      <c r="T252" s="58" t="str">
        <f>'Золото (KITCO-LME)'!$AA$10</f>
        <v/>
      </c>
      <c r="V252" s="61" t="str">
        <f>'Серебро (KITCO-LME)'!$Z$10</f>
        <v>07.09.2023</v>
      </c>
      <c r="W252" s="58" t="str">
        <f>'Серебро (KITCO-LME)'!$AA$10</f>
        <v/>
      </c>
      <c r="Y252" s="61" t="str">
        <f>'Алюминий (LME)'!$Z$10</f>
        <v>07.09.2023</v>
      </c>
      <c r="Z252" s="58" t="str">
        <f>'Алюминий (LME)'!$AA$10</f>
        <v/>
      </c>
      <c r="AB252" s="61" t="str">
        <f>'Никель (LME)'!$Z$10</f>
        <v>07.09.2023</v>
      </c>
      <c r="AC252" s="58" t="str">
        <f>'Никель (LME)'!$AA$10</f>
        <v/>
      </c>
      <c r="AE252" s="61" t="str">
        <f>'Свинец (LME)'!$Z$10</f>
        <v>07.09.2023</v>
      </c>
      <c r="AF252" s="58" t="str">
        <f>'Свинец (LME)'!$AA$10</f>
        <v/>
      </c>
      <c r="AH252" s="61" t="str">
        <f>'Медь (LME)'!$Z$10</f>
        <v>07.09.2023</v>
      </c>
      <c r="AI252" s="58" t="str">
        <f>'Медь (LME)'!$AA$10</f>
        <v/>
      </c>
      <c r="AK252" s="61" t="str">
        <f>'Цинк (LME)'!$Z$10</f>
        <v>07.09.2023</v>
      </c>
      <c r="AL252" s="58" t="str">
        <f>'Цинк (LME)'!$AA$10</f>
        <v/>
      </c>
      <c r="AO252" s="61" t="str">
        <f>Евро!$Z$10</f>
        <v>07.09.2023</v>
      </c>
      <c r="AP252" s="58" t="str">
        <f>фунт!$AA$10</f>
        <v>-</v>
      </c>
      <c r="AR252" s="61" t="str">
        <f>Евро!$Z$10</f>
        <v>07.09.2023</v>
      </c>
      <c r="AS252" s="58" t="str">
        <f>'иена, ¥'!$AA$10</f>
        <v>-</v>
      </c>
      <c r="AU252" s="61" t="str">
        <f>Евро!$Z$10</f>
        <v>07.09.2023</v>
      </c>
      <c r="AV252" s="58" t="str">
        <f>'австр долл.'!$AA$10</f>
        <v>-</v>
      </c>
      <c r="AX252" s="61" t="str">
        <f>Евро!$Z$10</f>
        <v>07.09.2023</v>
      </c>
      <c r="AY252" s="58" t="str">
        <f>шв.фр.!$AA$10</f>
        <v>-</v>
      </c>
      <c r="BA252" s="61" t="str">
        <f>Евро!$Z$10</f>
        <v>07.09.2023</v>
      </c>
      <c r="BB252" s="58" t="str">
        <f>юань!$AA$10</f>
        <v>-</v>
      </c>
      <c r="BD252" s="61" t="str">
        <f>Евро!$Z$10</f>
        <v>07.09.2023</v>
      </c>
      <c r="BE252" s="58" t="str">
        <f>тенге!$AA$10</f>
        <v>-</v>
      </c>
      <c r="BG252" s="61" t="str">
        <f>Евро!$Z$10</f>
        <v>07.09.2023</v>
      </c>
      <c r="BH252" s="58" t="str">
        <f>'динар (крос-курс $)'!$AA$10</f>
        <v/>
      </c>
      <c r="BJ252" s="61" t="str">
        <f>Евро!$Z$10</f>
        <v>07.09.2023</v>
      </c>
      <c r="BK252" s="58" t="str">
        <f>'динар (крос-курс €)'!$AA$10</f>
        <v/>
      </c>
    </row>
    <row r="253" spans="1:63" x14ac:dyDescent="0.25">
      <c r="A253" s="61" t="str">
        <f>Доллар!$Z$11</f>
        <v>08.09.2023</v>
      </c>
      <c r="B253" s="58" t="str">
        <f>Доллар!$AA$11</f>
        <v>-</v>
      </c>
      <c r="D253" s="61" t="str">
        <f>Евро!$Z$11</f>
        <v>08.09.2023</v>
      </c>
      <c r="E253" s="58" t="str">
        <f>Евро!$AA$11</f>
        <v>-</v>
      </c>
      <c r="G253" s="61" t="str">
        <f>'Золото (ЦБ)'!$Z$11</f>
        <v>08.09.2023</v>
      </c>
      <c r="H253" s="58" t="str">
        <f>'Золото (ЦБ)'!$AA$11</f>
        <v/>
      </c>
      <c r="J253" s="61" t="str">
        <f>'Серебро (ЦБ)'!$Z$11</f>
        <v>08.09.2023</v>
      </c>
      <c r="K253" s="58" t="str">
        <f>'Серебро (ЦБ)'!$AA$11</f>
        <v/>
      </c>
      <c r="M253" s="61" t="str">
        <f>'Платина (ЦБ)'!$Z$11</f>
        <v>08.09.2023</v>
      </c>
      <c r="N253" s="58" t="str">
        <f>'Платина (ЦБ)'!$AA$11</f>
        <v/>
      </c>
      <c r="P253" s="61" t="str">
        <f>'Палладий (ЦБ)'!$Z$11</f>
        <v>08.09.2023</v>
      </c>
      <c r="Q253" s="58" t="str">
        <f>'Палладий (ЦБ)'!$AA$11</f>
        <v/>
      </c>
      <c r="S253" s="61" t="str">
        <f>'Золото (KITCO-LME)'!$Z$11</f>
        <v>08.09.2023</v>
      </c>
      <c r="T253" s="58" t="str">
        <f>'Золото (KITCO-LME)'!$AA$11</f>
        <v/>
      </c>
      <c r="V253" s="61" t="str">
        <f>'Серебро (KITCO-LME)'!$Z$11</f>
        <v>08.09.2023</v>
      </c>
      <c r="W253" s="58" t="str">
        <f>'Серебро (KITCO-LME)'!$AA$11</f>
        <v/>
      </c>
      <c r="Y253" s="61" t="str">
        <f>'Алюминий (LME)'!$Z$11</f>
        <v>08.09.2023</v>
      </c>
      <c r="Z253" s="58" t="str">
        <f>'Алюминий (LME)'!$AA$11</f>
        <v/>
      </c>
      <c r="AB253" s="61" t="str">
        <f>'Никель (LME)'!$Z$11</f>
        <v>08.09.2023</v>
      </c>
      <c r="AC253" s="58" t="str">
        <f>'Никель (LME)'!$AA$11</f>
        <v/>
      </c>
      <c r="AE253" s="61" t="str">
        <f>'Свинец (LME)'!$Z$11</f>
        <v>08.09.2023</v>
      </c>
      <c r="AF253" s="58" t="str">
        <f>'Свинец (LME)'!$AA$11</f>
        <v/>
      </c>
      <c r="AH253" s="61" t="str">
        <f>'Медь (LME)'!$Z$11</f>
        <v>08.09.2023</v>
      </c>
      <c r="AI253" s="58" t="str">
        <f>'Медь (LME)'!$AA$11</f>
        <v/>
      </c>
      <c r="AK253" s="61" t="str">
        <f>'Цинк (LME)'!$Z$11</f>
        <v>08.09.2023</v>
      </c>
      <c r="AL253" s="58" t="str">
        <f>'Цинк (LME)'!$AA$11</f>
        <v/>
      </c>
      <c r="AO253" s="61" t="str">
        <f>Евро!$Z$11</f>
        <v>08.09.2023</v>
      </c>
      <c r="AP253" s="58" t="str">
        <f>фунт!$AA$11</f>
        <v>-</v>
      </c>
      <c r="AR253" s="61" t="str">
        <f>Евро!$Z$11</f>
        <v>08.09.2023</v>
      </c>
      <c r="AS253" s="58" t="str">
        <f>'иена, ¥'!$AA$11</f>
        <v>-</v>
      </c>
      <c r="AU253" s="61" t="str">
        <f>Евро!$Z$11</f>
        <v>08.09.2023</v>
      </c>
      <c r="AV253" s="58" t="str">
        <f>'австр долл.'!$AA$11</f>
        <v>-</v>
      </c>
      <c r="AX253" s="61" t="str">
        <f>Евро!$Z$11</f>
        <v>08.09.2023</v>
      </c>
      <c r="AY253" s="58" t="str">
        <f>шв.фр.!$AA$11</f>
        <v>-</v>
      </c>
      <c r="BA253" s="61" t="str">
        <f>Евро!$Z$11</f>
        <v>08.09.2023</v>
      </c>
      <c r="BB253" s="58" t="str">
        <f>юань!$AA$11</f>
        <v>-</v>
      </c>
      <c r="BD253" s="61" t="str">
        <f>Евро!$Z$11</f>
        <v>08.09.2023</v>
      </c>
      <c r="BE253" s="58" t="str">
        <f>тенге!$AA$11</f>
        <v>-</v>
      </c>
      <c r="BG253" s="61" t="str">
        <f>Евро!$Z$11</f>
        <v>08.09.2023</v>
      </c>
      <c r="BH253" s="58" t="str">
        <f>'динар (крос-курс $)'!$AA$11</f>
        <v/>
      </c>
      <c r="BJ253" s="61" t="str">
        <f>Евро!$Z$11</f>
        <v>08.09.2023</v>
      </c>
      <c r="BK253" s="58" t="str">
        <f>'динар (крос-курс €)'!$AA$11</f>
        <v/>
      </c>
    </row>
    <row r="254" spans="1:63" x14ac:dyDescent="0.25">
      <c r="A254" s="61" t="str">
        <f>Доллар!$Z$12</f>
        <v>09.09.2023</v>
      </c>
      <c r="B254" s="58" t="str">
        <f>Доллар!$AA$12</f>
        <v>-</v>
      </c>
      <c r="D254" s="61" t="str">
        <f>Евро!$Z$12</f>
        <v>09.09.2023</v>
      </c>
      <c r="E254" s="58" t="str">
        <f>Евро!$AA$12</f>
        <v>-</v>
      </c>
      <c r="G254" s="61" t="str">
        <f>'Золото (ЦБ)'!$Z$12</f>
        <v>09.09.2023</v>
      </c>
      <c r="H254" s="58" t="str">
        <f>'Золото (ЦБ)'!$AA$12</f>
        <v/>
      </c>
      <c r="J254" s="61" t="str">
        <f>'Серебро (ЦБ)'!$Z$12</f>
        <v>09.09.2023</v>
      </c>
      <c r="K254" s="58" t="str">
        <f>'Серебро (ЦБ)'!$AA$12</f>
        <v/>
      </c>
      <c r="M254" s="61" t="str">
        <f>'Платина (ЦБ)'!$Z$12</f>
        <v>09.09.2023</v>
      </c>
      <c r="N254" s="58" t="str">
        <f>'Платина (ЦБ)'!$AA$12</f>
        <v/>
      </c>
      <c r="P254" s="61" t="str">
        <f>'Палладий (ЦБ)'!$Z$12</f>
        <v>09.09.2023</v>
      </c>
      <c r="Q254" s="58" t="str">
        <f>'Палладий (ЦБ)'!$AA$12</f>
        <v/>
      </c>
      <c r="S254" s="61" t="str">
        <f>'Золото (KITCO-LME)'!$Z$12</f>
        <v>09.09.2023</v>
      </c>
      <c r="T254" s="58" t="str">
        <f>'Золото (KITCO-LME)'!$AA$12</f>
        <v/>
      </c>
      <c r="V254" s="61" t="str">
        <f>'Серебро (KITCO-LME)'!$Z$12</f>
        <v>09.09.2023</v>
      </c>
      <c r="W254" s="58" t="str">
        <f>'Серебро (KITCO-LME)'!$AA$12</f>
        <v/>
      </c>
      <c r="Y254" s="61" t="str">
        <f>'Алюминий (LME)'!$Z$12</f>
        <v>09.09.2023</v>
      </c>
      <c r="Z254" s="58" t="str">
        <f>'Алюминий (LME)'!$AA$12</f>
        <v/>
      </c>
      <c r="AB254" s="61" t="str">
        <f>'Никель (LME)'!$Z$12</f>
        <v>09.09.2023</v>
      </c>
      <c r="AC254" s="58" t="str">
        <f>'Никель (LME)'!$AA$12</f>
        <v/>
      </c>
      <c r="AE254" s="61" t="str">
        <f>'Свинец (LME)'!$Z$12</f>
        <v>09.09.2023</v>
      </c>
      <c r="AF254" s="58" t="str">
        <f>'Свинец (LME)'!$AA$12</f>
        <v/>
      </c>
      <c r="AH254" s="61" t="str">
        <f>'Медь (LME)'!$Z$12</f>
        <v>09.09.2023</v>
      </c>
      <c r="AI254" s="58" t="str">
        <f>'Медь (LME)'!$AA$12</f>
        <v/>
      </c>
      <c r="AK254" s="61" t="str">
        <f>'Цинк (LME)'!$Z$12</f>
        <v>09.09.2023</v>
      </c>
      <c r="AL254" s="58" t="str">
        <f>'Цинк (LME)'!$AA$12</f>
        <v/>
      </c>
      <c r="AO254" s="61" t="str">
        <f>Евро!$Z$12</f>
        <v>09.09.2023</v>
      </c>
      <c r="AP254" s="58" t="str">
        <f>фунт!$AA$12</f>
        <v>-</v>
      </c>
      <c r="AR254" s="61" t="str">
        <f>Евро!$Z$12</f>
        <v>09.09.2023</v>
      </c>
      <c r="AS254" s="58" t="str">
        <f>'иена, ¥'!$AA$12</f>
        <v>-</v>
      </c>
      <c r="AU254" s="61" t="str">
        <f>Евро!$Z$12</f>
        <v>09.09.2023</v>
      </c>
      <c r="AV254" s="58" t="str">
        <f>'австр долл.'!$AA$12</f>
        <v>-</v>
      </c>
      <c r="AX254" s="61" t="str">
        <f>Евро!$Z$12</f>
        <v>09.09.2023</v>
      </c>
      <c r="AY254" s="58" t="str">
        <f>шв.фр.!$AA$12</f>
        <v>-</v>
      </c>
      <c r="BA254" s="61" t="str">
        <f>Евро!$Z$12</f>
        <v>09.09.2023</v>
      </c>
      <c r="BB254" s="58" t="str">
        <f>юань!$AA$12</f>
        <v>-</v>
      </c>
      <c r="BD254" s="61" t="str">
        <f>Евро!$Z$12</f>
        <v>09.09.2023</v>
      </c>
      <c r="BE254" s="58" t="str">
        <f>тенге!$AA$12</f>
        <v>-</v>
      </c>
      <c r="BG254" s="61" t="str">
        <f>Евро!$Z$12</f>
        <v>09.09.2023</v>
      </c>
      <c r="BH254" s="58" t="str">
        <f>'динар (крос-курс $)'!$AA$12</f>
        <v/>
      </c>
      <c r="BJ254" s="61" t="str">
        <f>Евро!$Z$12</f>
        <v>09.09.2023</v>
      </c>
      <c r="BK254" s="58" t="str">
        <f>'динар (крос-курс €)'!$AA$12</f>
        <v/>
      </c>
    </row>
    <row r="255" spans="1:63" x14ac:dyDescent="0.25">
      <c r="A255" s="61" t="str">
        <f>Доллар!$Z$13</f>
        <v>10.09.2023</v>
      </c>
      <c r="B255" s="58" t="str">
        <f>Доллар!$AA$13</f>
        <v>-</v>
      </c>
      <c r="D255" s="61" t="str">
        <f>Евро!$Z$13</f>
        <v>10.09.2023</v>
      </c>
      <c r="E255" s="58" t="str">
        <f>Евро!$AA$13</f>
        <v>-</v>
      </c>
      <c r="G255" s="61" t="str">
        <f>'Золото (ЦБ)'!$Z$13</f>
        <v>10.09.2023</v>
      </c>
      <c r="H255" s="58" t="str">
        <f>'Золото (ЦБ)'!$AA$13</f>
        <v/>
      </c>
      <c r="J255" s="61" t="str">
        <f>'Серебро (ЦБ)'!$Z$13</f>
        <v>10.09.2023</v>
      </c>
      <c r="K255" s="58" t="str">
        <f>'Серебро (ЦБ)'!$AA$13</f>
        <v/>
      </c>
      <c r="M255" s="61" t="str">
        <f>'Платина (ЦБ)'!$Z$13</f>
        <v>10.09.2023</v>
      </c>
      <c r="N255" s="58" t="str">
        <f>'Платина (ЦБ)'!$AA$13</f>
        <v/>
      </c>
      <c r="P255" s="61" t="str">
        <f>'Палладий (ЦБ)'!$Z$13</f>
        <v>10.09.2023</v>
      </c>
      <c r="Q255" s="58" t="str">
        <f>'Палладий (ЦБ)'!$AA$13</f>
        <v/>
      </c>
      <c r="S255" s="61" t="str">
        <f>'Золото (KITCO-LME)'!$Z$13</f>
        <v>10.09.2023</v>
      </c>
      <c r="T255" s="58" t="str">
        <f>'Золото (KITCO-LME)'!$AA$13</f>
        <v/>
      </c>
      <c r="V255" s="61" t="str">
        <f>'Серебро (KITCO-LME)'!$Z$13</f>
        <v>10.09.2023</v>
      </c>
      <c r="W255" s="58" t="str">
        <f>'Серебро (KITCO-LME)'!$AA$13</f>
        <v/>
      </c>
      <c r="Y255" s="61" t="str">
        <f>'Алюминий (LME)'!$Z$13</f>
        <v>10.09.2023</v>
      </c>
      <c r="Z255" s="58" t="str">
        <f>'Алюминий (LME)'!$AA$13</f>
        <v/>
      </c>
      <c r="AB255" s="61" t="str">
        <f>'Никель (LME)'!$Z$13</f>
        <v>10.09.2023</v>
      </c>
      <c r="AC255" s="58" t="str">
        <f>'Никель (LME)'!$AA$13</f>
        <v/>
      </c>
      <c r="AE255" s="61" t="str">
        <f>'Свинец (LME)'!$Z$13</f>
        <v>10.09.2023</v>
      </c>
      <c r="AF255" s="58" t="str">
        <f>'Свинец (LME)'!$AA$13</f>
        <v/>
      </c>
      <c r="AH255" s="61" t="str">
        <f>'Медь (LME)'!$Z$13</f>
        <v>10.09.2023</v>
      </c>
      <c r="AI255" s="58" t="str">
        <f>'Медь (LME)'!$AA$13</f>
        <v/>
      </c>
      <c r="AK255" s="61" t="str">
        <f>'Цинк (LME)'!$Z$13</f>
        <v>10.09.2023</v>
      </c>
      <c r="AL255" s="58" t="str">
        <f>'Цинк (LME)'!$AA$13</f>
        <v/>
      </c>
      <c r="AO255" s="61" t="str">
        <f>Евро!$Z$13</f>
        <v>10.09.2023</v>
      </c>
      <c r="AP255" s="58" t="str">
        <f>фунт!$AA$13</f>
        <v>-</v>
      </c>
      <c r="AR255" s="61" t="str">
        <f>Евро!$Z$13</f>
        <v>10.09.2023</v>
      </c>
      <c r="AS255" s="58" t="str">
        <f>'иена, ¥'!$AA$13</f>
        <v>-</v>
      </c>
      <c r="AU255" s="61" t="str">
        <f>Евро!$Z$13</f>
        <v>10.09.2023</v>
      </c>
      <c r="AV255" s="58" t="str">
        <f>'австр долл.'!$AA$13</f>
        <v>-</v>
      </c>
      <c r="AX255" s="61" t="str">
        <f>Евро!$Z$13</f>
        <v>10.09.2023</v>
      </c>
      <c r="AY255" s="58" t="str">
        <f>шв.фр.!$AA$13</f>
        <v>-</v>
      </c>
      <c r="BA255" s="61" t="str">
        <f>Евро!$Z$13</f>
        <v>10.09.2023</v>
      </c>
      <c r="BB255" s="58" t="str">
        <f>юань!$AA$13</f>
        <v>-</v>
      </c>
      <c r="BD255" s="61" t="str">
        <f>Евро!$Z$13</f>
        <v>10.09.2023</v>
      </c>
      <c r="BE255" s="58" t="str">
        <f>тенге!$AA$13</f>
        <v>-</v>
      </c>
      <c r="BG255" s="61" t="str">
        <f>Евро!$Z$13</f>
        <v>10.09.2023</v>
      </c>
      <c r="BH255" s="58" t="str">
        <f>'динар (крос-курс $)'!$AA$13</f>
        <v/>
      </c>
      <c r="BJ255" s="61" t="str">
        <f>Евро!$Z$13</f>
        <v>10.09.2023</v>
      </c>
      <c r="BK255" s="58" t="str">
        <f>'динар (крос-курс €)'!$AA$13</f>
        <v/>
      </c>
    </row>
    <row r="256" spans="1:63" x14ac:dyDescent="0.25">
      <c r="A256" s="61" t="str">
        <f>Доллар!$Z$14</f>
        <v>11.09.2023</v>
      </c>
      <c r="B256" s="58" t="str">
        <f>Доллар!$AA$14</f>
        <v>-</v>
      </c>
      <c r="D256" s="61" t="str">
        <f>Евро!$Z$14</f>
        <v>11.09.2023</v>
      </c>
      <c r="E256" s="58" t="str">
        <f>Евро!$AA$14</f>
        <v>-</v>
      </c>
      <c r="G256" s="61" t="str">
        <f>'Золото (ЦБ)'!$Z$14</f>
        <v>11.09.2023</v>
      </c>
      <c r="H256" s="58" t="str">
        <f>'Золото (ЦБ)'!$AA$14</f>
        <v/>
      </c>
      <c r="J256" s="61" t="str">
        <f>'Серебро (ЦБ)'!$Z$14</f>
        <v>11.09.2023</v>
      </c>
      <c r="K256" s="58" t="str">
        <f>'Серебро (ЦБ)'!$AA$14</f>
        <v/>
      </c>
      <c r="M256" s="61" t="str">
        <f>'Платина (ЦБ)'!$Z$14</f>
        <v>11.09.2023</v>
      </c>
      <c r="N256" s="58" t="str">
        <f>'Платина (ЦБ)'!$AA$14</f>
        <v/>
      </c>
      <c r="P256" s="61" t="str">
        <f>'Палладий (ЦБ)'!$Z$14</f>
        <v>11.09.2023</v>
      </c>
      <c r="Q256" s="58" t="str">
        <f>'Палладий (ЦБ)'!$AA$14</f>
        <v/>
      </c>
      <c r="S256" s="61" t="str">
        <f>'Золото (KITCO-LME)'!$Z$14</f>
        <v>11.09.2023</v>
      </c>
      <c r="T256" s="58" t="str">
        <f>'Золото (KITCO-LME)'!$AA$14</f>
        <v/>
      </c>
      <c r="V256" s="61" t="str">
        <f>'Серебро (KITCO-LME)'!$Z$14</f>
        <v>11.09.2023</v>
      </c>
      <c r="W256" s="58" t="str">
        <f>'Серебро (KITCO-LME)'!$AA$14</f>
        <v/>
      </c>
      <c r="Y256" s="61" t="str">
        <f>'Алюминий (LME)'!$Z$14</f>
        <v>11.09.2023</v>
      </c>
      <c r="Z256" s="58" t="str">
        <f>'Алюминий (LME)'!$AA$14</f>
        <v/>
      </c>
      <c r="AB256" s="61" t="str">
        <f>'Никель (LME)'!$Z$14</f>
        <v>11.09.2023</v>
      </c>
      <c r="AC256" s="58" t="str">
        <f>'Никель (LME)'!$AA$14</f>
        <v/>
      </c>
      <c r="AE256" s="61" t="str">
        <f>'Свинец (LME)'!$Z$14</f>
        <v>11.09.2023</v>
      </c>
      <c r="AF256" s="58" t="str">
        <f>'Свинец (LME)'!$AA$14</f>
        <v/>
      </c>
      <c r="AH256" s="61" t="str">
        <f>'Медь (LME)'!$Z$14</f>
        <v>11.09.2023</v>
      </c>
      <c r="AI256" s="58" t="str">
        <f>'Медь (LME)'!$AA$14</f>
        <v/>
      </c>
      <c r="AK256" s="61" t="str">
        <f>'Цинк (LME)'!$Z$14</f>
        <v>11.09.2023</v>
      </c>
      <c r="AL256" s="58" t="str">
        <f>'Цинк (LME)'!$AA$14</f>
        <v/>
      </c>
      <c r="AO256" s="61" t="str">
        <f>Евро!$Z$14</f>
        <v>11.09.2023</v>
      </c>
      <c r="AP256" s="58" t="str">
        <f>фунт!$AA$14</f>
        <v>-</v>
      </c>
      <c r="AR256" s="61" t="str">
        <f>Евро!$Z$14</f>
        <v>11.09.2023</v>
      </c>
      <c r="AS256" s="58" t="str">
        <f>'иена, ¥'!$AA$14</f>
        <v>-</v>
      </c>
      <c r="AU256" s="61" t="str">
        <f>Евро!$Z$14</f>
        <v>11.09.2023</v>
      </c>
      <c r="AV256" s="58" t="str">
        <f>'австр долл.'!$AA$14</f>
        <v>-</v>
      </c>
      <c r="AX256" s="61" t="str">
        <f>Евро!$Z$14</f>
        <v>11.09.2023</v>
      </c>
      <c r="AY256" s="58" t="str">
        <f>шв.фр.!$AA$14</f>
        <v>-</v>
      </c>
      <c r="BA256" s="61" t="str">
        <f>Евро!$Z$14</f>
        <v>11.09.2023</v>
      </c>
      <c r="BB256" s="58" t="str">
        <f>юань!$AA$14</f>
        <v>-</v>
      </c>
      <c r="BD256" s="61" t="str">
        <f>Евро!$Z$14</f>
        <v>11.09.2023</v>
      </c>
      <c r="BE256" s="58" t="str">
        <f>тенге!$AA$14</f>
        <v>-</v>
      </c>
      <c r="BG256" s="61" t="str">
        <f>Евро!$Z$14</f>
        <v>11.09.2023</v>
      </c>
      <c r="BH256" s="58" t="str">
        <f>'динар (крос-курс $)'!$AA$14</f>
        <v/>
      </c>
      <c r="BJ256" s="61" t="str">
        <f>Евро!$Z$14</f>
        <v>11.09.2023</v>
      </c>
      <c r="BK256" s="58" t="str">
        <f>'динар (крос-курс €)'!$AA$14</f>
        <v/>
      </c>
    </row>
    <row r="257" spans="1:63" x14ac:dyDescent="0.25">
      <c r="A257" s="61" t="str">
        <f>Доллар!$Z$15</f>
        <v>12.09.2023</v>
      </c>
      <c r="B257" s="58" t="str">
        <f>Доллар!$AA$15</f>
        <v>-</v>
      </c>
      <c r="D257" s="61" t="str">
        <f>Евро!$Z$15</f>
        <v>12.09.2023</v>
      </c>
      <c r="E257" s="58" t="str">
        <f>Евро!$AA$15</f>
        <v>-</v>
      </c>
      <c r="G257" s="61" t="str">
        <f>'Золото (ЦБ)'!$Z$15</f>
        <v>12.09.2023</v>
      </c>
      <c r="H257" s="58" t="str">
        <f>'Золото (ЦБ)'!$AA$15</f>
        <v/>
      </c>
      <c r="J257" s="61" t="str">
        <f>'Серебро (ЦБ)'!$Z$15</f>
        <v>12.09.2023</v>
      </c>
      <c r="K257" s="58" t="str">
        <f>'Серебро (ЦБ)'!$AA$15</f>
        <v/>
      </c>
      <c r="M257" s="61" t="str">
        <f>'Платина (ЦБ)'!$Z$15</f>
        <v>12.09.2023</v>
      </c>
      <c r="N257" s="58" t="str">
        <f>'Платина (ЦБ)'!$AA$15</f>
        <v/>
      </c>
      <c r="P257" s="61" t="str">
        <f>'Палладий (ЦБ)'!$Z$15</f>
        <v>12.09.2023</v>
      </c>
      <c r="Q257" s="58" t="str">
        <f>'Палладий (ЦБ)'!$AA$15</f>
        <v/>
      </c>
      <c r="S257" s="61" t="str">
        <f>'Золото (KITCO-LME)'!$Z$15</f>
        <v>12.09.2023</v>
      </c>
      <c r="T257" s="58" t="str">
        <f>'Золото (KITCO-LME)'!$AA$15</f>
        <v/>
      </c>
      <c r="V257" s="61" t="str">
        <f>'Серебро (KITCO-LME)'!$Z$15</f>
        <v>12.09.2023</v>
      </c>
      <c r="W257" s="58" t="str">
        <f>'Серебро (KITCO-LME)'!$AA$15</f>
        <v/>
      </c>
      <c r="Y257" s="61" t="str">
        <f>'Алюминий (LME)'!$Z$15</f>
        <v>12.09.2023</v>
      </c>
      <c r="Z257" s="58" t="str">
        <f>'Алюминий (LME)'!$AA$15</f>
        <v/>
      </c>
      <c r="AB257" s="61" t="str">
        <f>'Никель (LME)'!$Z$15</f>
        <v>12.09.2023</v>
      </c>
      <c r="AC257" s="58" t="str">
        <f>'Никель (LME)'!$AA$15</f>
        <v/>
      </c>
      <c r="AE257" s="61" t="str">
        <f>'Свинец (LME)'!$Z$15</f>
        <v>12.09.2023</v>
      </c>
      <c r="AF257" s="58" t="str">
        <f>'Свинец (LME)'!$AA$15</f>
        <v/>
      </c>
      <c r="AH257" s="61" t="str">
        <f>'Медь (LME)'!$Z$15</f>
        <v>12.09.2023</v>
      </c>
      <c r="AI257" s="58" t="str">
        <f>'Медь (LME)'!$AA$15</f>
        <v/>
      </c>
      <c r="AK257" s="61" t="str">
        <f>'Цинк (LME)'!$Z$15</f>
        <v>12.09.2023</v>
      </c>
      <c r="AL257" s="58" t="str">
        <f>'Цинк (LME)'!$AA$15</f>
        <v/>
      </c>
      <c r="AO257" s="61" t="str">
        <f>Евро!$Z$15</f>
        <v>12.09.2023</v>
      </c>
      <c r="AP257" s="58" t="str">
        <f>фунт!$AA$15</f>
        <v>-</v>
      </c>
      <c r="AR257" s="61" t="str">
        <f>Евро!$Z$15</f>
        <v>12.09.2023</v>
      </c>
      <c r="AS257" s="58" t="str">
        <f>'иена, ¥'!$AA$15</f>
        <v>-</v>
      </c>
      <c r="AU257" s="61" t="str">
        <f>Евро!$Z$15</f>
        <v>12.09.2023</v>
      </c>
      <c r="AV257" s="58" t="str">
        <f>'австр долл.'!$AA$15</f>
        <v>-</v>
      </c>
      <c r="AX257" s="61" t="str">
        <f>Евро!$Z$15</f>
        <v>12.09.2023</v>
      </c>
      <c r="AY257" s="58" t="str">
        <f>шв.фр.!$AA$15</f>
        <v>-</v>
      </c>
      <c r="BA257" s="61" t="str">
        <f>Евро!$Z$15</f>
        <v>12.09.2023</v>
      </c>
      <c r="BB257" s="58" t="str">
        <f>юань!$AA$15</f>
        <v>-</v>
      </c>
      <c r="BD257" s="61" t="str">
        <f>Евро!$Z$15</f>
        <v>12.09.2023</v>
      </c>
      <c r="BE257" s="58" t="str">
        <f>тенге!$AA$15</f>
        <v>-</v>
      </c>
      <c r="BG257" s="61" t="str">
        <f>Евро!$Z$15</f>
        <v>12.09.2023</v>
      </c>
      <c r="BH257" s="58" t="str">
        <f>'динар (крос-курс $)'!$AA$15</f>
        <v/>
      </c>
      <c r="BJ257" s="61" t="str">
        <f>Евро!$Z$15</f>
        <v>12.09.2023</v>
      </c>
      <c r="BK257" s="58" t="str">
        <f>'динар (крос-курс €)'!$AA$15</f>
        <v/>
      </c>
    </row>
    <row r="258" spans="1:63" x14ac:dyDescent="0.25">
      <c r="A258" s="61" t="str">
        <f>Доллар!$Z$16</f>
        <v>13.09.2023</v>
      </c>
      <c r="B258" s="58" t="str">
        <f>Доллар!$AA$16</f>
        <v>-</v>
      </c>
      <c r="D258" s="61" t="str">
        <f>Евро!$Z$16</f>
        <v>13.09.2023</v>
      </c>
      <c r="E258" s="58" t="str">
        <f>Евро!$AA$16</f>
        <v>-</v>
      </c>
      <c r="G258" s="61" t="str">
        <f>'Золото (ЦБ)'!$Z$16</f>
        <v>13.09.2023</v>
      </c>
      <c r="H258" s="58" t="str">
        <f>'Золото (ЦБ)'!$AA$16</f>
        <v/>
      </c>
      <c r="J258" s="61" t="str">
        <f>'Серебро (ЦБ)'!$Z$16</f>
        <v>13.09.2023</v>
      </c>
      <c r="K258" s="58" t="str">
        <f>'Серебро (ЦБ)'!$AA$16</f>
        <v/>
      </c>
      <c r="M258" s="61" t="str">
        <f>'Платина (ЦБ)'!$Z$16</f>
        <v>13.09.2023</v>
      </c>
      <c r="N258" s="58" t="str">
        <f>'Платина (ЦБ)'!$AA$16</f>
        <v/>
      </c>
      <c r="P258" s="61" t="str">
        <f>'Палладий (ЦБ)'!$Z$16</f>
        <v>13.09.2023</v>
      </c>
      <c r="Q258" s="58" t="str">
        <f>'Палладий (ЦБ)'!$AA$16</f>
        <v/>
      </c>
      <c r="S258" s="61" t="str">
        <f>'Золото (KITCO-LME)'!$Z$16</f>
        <v>13.09.2023</v>
      </c>
      <c r="T258" s="58" t="str">
        <f>'Золото (KITCO-LME)'!$AA$16</f>
        <v/>
      </c>
      <c r="V258" s="61" t="str">
        <f>'Серебро (KITCO-LME)'!$Z$16</f>
        <v>13.09.2023</v>
      </c>
      <c r="W258" s="58" t="str">
        <f>'Серебро (KITCO-LME)'!$AA$16</f>
        <v/>
      </c>
      <c r="Y258" s="61" t="str">
        <f>'Алюминий (LME)'!$Z$16</f>
        <v>13.09.2023</v>
      </c>
      <c r="Z258" s="58" t="str">
        <f>'Алюминий (LME)'!$AA$16</f>
        <v/>
      </c>
      <c r="AB258" s="61" t="str">
        <f>'Никель (LME)'!$Z$16</f>
        <v>13.09.2023</v>
      </c>
      <c r="AC258" s="58" t="str">
        <f>'Никель (LME)'!$AA$16</f>
        <v/>
      </c>
      <c r="AE258" s="61" t="str">
        <f>'Свинец (LME)'!$Z$16</f>
        <v>13.09.2023</v>
      </c>
      <c r="AF258" s="58" t="str">
        <f>'Свинец (LME)'!$AA$16</f>
        <v/>
      </c>
      <c r="AH258" s="61" t="str">
        <f>'Медь (LME)'!$Z$16</f>
        <v>13.09.2023</v>
      </c>
      <c r="AI258" s="58" t="str">
        <f>'Медь (LME)'!$AA$16</f>
        <v/>
      </c>
      <c r="AK258" s="61" t="str">
        <f>'Цинк (LME)'!$Z$16</f>
        <v>13.09.2023</v>
      </c>
      <c r="AL258" s="58" t="str">
        <f>'Цинк (LME)'!$AA$16</f>
        <v/>
      </c>
      <c r="AO258" s="61" t="str">
        <f>Евро!$Z$16</f>
        <v>13.09.2023</v>
      </c>
      <c r="AP258" s="58" t="str">
        <f>фунт!$AA$16</f>
        <v>-</v>
      </c>
      <c r="AR258" s="61" t="str">
        <f>Евро!$Z$16</f>
        <v>13.09.2023</v>
      </c>
      <c r="AS258" s="58" t="str">
        <f>'иена, ¥'!$AA$16</f>
        <v>-</v>
      </c>
      <c r="AU258" s="61" t="str">
        <f>Евро!$Z$16</f>
        <v>13.09.2023</v>
      </c>
      <c r="AV258" s="58" t="str">
        <f>'австр долл.'!$AA$16</f>
        <v>-</v>
      </c>
      <c r="AX258" s="61" t="str">
        <f>Евро!$Z$16</f>
        <v>13.09.2023</v>
      </c>
      <c r="AY258" s="58" t="str">
        <f>шв.фр.!$AA$16</f>
        <v>-</v>
      </c>
      <c r="BA258" s="61" t="str">
        <f>Евро!$Z$16</f>
        <v>13.09.2023</v>
      </c>
      <c r="BB258" s="58" t="str">
        <f>юань!$AA$16</f>
        <v>-</v>
      </c>
      <c r="BD258" s="61" t="str">
        <f>Евро!$Z$16</f>
        <v>13.09.2023</v>
      </c>
      <c r="BE258" s="58" t="str">
        <f>тенге!$AA$16</f>
        <v>-</v>
      </c>
      <c r="BG258" s="61" t="str">
        <f>Евро!$Z$16</f>
        <v>13.09.2023</v>
      </c>
      <c r="BH258" s="58" t="str">
        <f>'динар (крос-курс $)'!$AA$16</f>
        <v/>
      </c>
      <c r="BJ258" s="61" t="str">
        <f>Евро!$Z$16</f>
        <v>13.09.2023</v>
      </c>
      <c r="BK258" s="58" t="str">
        <f>'динар (крос-курс €)'!$AA$16</f>
        <v/>
      </c>
    </row>
    <row r="259" spans="1:63" x14ac:dyDescent="0.25">
      <c r="A259" s="61" t="str">
        <f>Доллар!$Z$17</f>
        <v>14.09.2023</v>
      </c>
      <c r="B259" s="58" t="str">
        <f>Доллар!$AA$17</f>
        <v>-</v>
      </c>
      <c r="D259" s="61" t="str">
        <f>Евро!$Z$17</f>
        <v>14.09.2023</v>
      </c>
      <c r="E259" s="58" t="str">
        <f>Евро!$AA$17</f>
        <v>-</v>
      </c>
      <c r="G259" s="61" t="str">
        <f>'Золото (ЦБ)'!$Z$17</f>
        <v>14.09.2023</v>
      </c>
      <c r="H259" s="58" t="str">
        <f>'Золото (ЦБ)'!$AA$17</f>
        <v/>
      </c>
      <c r="J259" s="61" t="str">
        <f>'Серебро (ЦБ)'!$Z$17</f>
        <v>14.09.2023</v>
      </c>
      <c r="K259" s="58" t="str">
        <f>'Серебро (ЦБ)'!$AA$17</f>
        <v/>
      </c>
      <c r="M259" s="61" t="str">
        <f>'Платина (ЦБ)'!$Z$17</f>
        <v>14.09.2023</v>
      </c>
      <c r="N259" s="58" t="str">
        <f>'Платина (ЦБ)'!$AA$17</f>
        <v/>
      </c>
      <c r="P259" s="61" t="str">
        <f>'Палладий (ЦБ)'!$Z$17</f>
        <v>14.09.2023</v>
      </c>
      <c r="Q259" s="58" t="str">
        <f>'Палладий (ЦБ)'!$AA$17</f>
        <v/>
      </c>
      <c r="S259" s="61" t="str">
        <f>'Золото (KITCO-LME)'!$Z$17</f>
        <v>14.09.2023</v>
      </c>
      <c r="T259" s="58" t="str">
        <f>'Золото (KITCO-LME)'!$AA$17</f>
        <v/>
      </c>
      <c r="V259" s="61" t="str">
        <f>'Серебро (KITCO-LME)'!$Z$17</f>
        <v>14.09.2023</v>
      </c>
      <c r="W259" s="58" t="str">
        <f>'Серебро (KITCO-LME)'!$AA$17</f>
        <v/>
      </c>
      <c r="Y259" s="61" t="str">
        <f>'Алюминий (LME)'!$Z$17</f>
        <v>14.09.2023</v>
      </c>
      <c r="Z259" s="58" t="str">
        <f>'Алюминий (LME)'!$AA$17</f>
        <v/>
      </c>
      <c r="AB259" s="61" t="str">
        <f>'Никель (LME)'!$Z$17</f>
        <v>14.09.2023</v>
      </c>
      <c r="AC259" s="58" t="str">
        <f>'Никель (LME)'!$AA$17</f>
        <v/>
      </c>
      <c r="AE259" s="61" t="str">
        <f>'Свинец (LME)'!$Z$17</f>
        <v>14.09.2023</v>
      </c>
      <c r="AF259" s="58" t="str">
        <f>'Свинец (LME)'!$AA$17</f>
        <v/>
      </c>
      <c r="AH259" s="61" t="str">
        <f>'Медь (LME)'!$Z$17</f>
        <v>14.09.2023</v>
      </c>
      <c r="AI259" s="58" t="str">
        <f>'Медь (LME)'!$AA$17</f>
        <v/>
      </c>
      <c r="AK259" s="61" t="str">
        <f>'Цинк (LME)'!$Z$17</f>
        <v>14.09.2023</v>
      </c>
      <c r="AL259" s="58" t="str">
        <f>'Цинк (LME)'!$AA$17</f>
        <v/>
      </c>
      <c r="AO259" s="61" t="str">
        <f>Евро!$Z$17</f>
        <v>14.09.2023</v>
      </c>
      <c r="AP259" s="58" t="str">
        <f>фунт!$AA$17</f>
        <v>-</v>
      </c>
      <c r="AR259" s="61" t="str">
        <f>Евро!$Z$17</f>
        <v>14.09.2023</v>
      </c>
      <c r="AS259" s="58" t="str">
        <f>'иена, ¥'!$AA$17</f>
        <v>-</v>
      </c>
      <c r="AU259" s="61" t="str">
        <f>Евро!$Z$17</f>
        <v>14.09.2023</v>
      </c>
      <c r="AV259" s="58" t="str">
        <f>'австр долл.'!$AA$17</f>
        <v>-</v>
      </c>
      <c r="AX259" s="61" t="str">
        <f>Евро!$Z$17</f>
        <v>14.09.2023</v>
      </c>
      <c r="AY259" s="58" t="str">
        <f>шв.фр.!$AA$17</f>
        <v>-</v>
      </c>
      <c r="BA259" s="61" t="str">
        <f>Евро!$Z$17</f>
        <v>14.09.2023</v>
      </c>
      <c r="BB259" s="58" t="str">
        <f>юань!$AA$17</f>
        <v>-</v>
      </c>
      <c r="BD259" s="61" t="str">
        <f>Евро!$Z$17</f>
        <v>14.09.2023</v>
      </c>
      <c r="BE259" s="58" t="str">
        <f>тенге!$AA$17</f>
        <v>-</v>
      </c>
      <c r="BG259" s="61" t="str">
        <f>Евро!$Z$17</f>
        <v>14.09.2023</v>
      </c>
      <c r="BH259" s="58" t="str">
        <f>'динар (крос-курс $)'!$AA$17</f>
        <v/>
      </c>
      <c r="BJ259" s="61" t="str">
        <f>Евро!$Z$17</f>
        <v>14.09.2023</v>
      </c>
      <c r="BK259" s="58" t="str">
        <f>'динар (крос-курс €)'!$AA$17</f>
        <v/>
      </c>
    </row>
    <row r="260" spans="1:63" x14ac:dyDescent="0.25">
      <c r="A260" s="61" t="str">
        <f>Доллар!$Z$18</f>
        <v>15.09.2023</v>
      </c>
      <c r="B260" s="58" t="str">
        <f>Доллар!$AA$18</f>
        <v>-</v>
      </c>
      <c r="D260" s="61" t="str">
        <f>Евро!$Z$18</f>
        <v>15.09.2023</v>
      </c>
      <c r="E260" s="58" t="str">
        <f>Евро!$AA$18</f>
        <v>-</v>
      </c>
      <c r="G260" s="61" t="str">
        <f>'Золото (ЦБ)'!$Z$18</f>
        <v>15.09.2023</v>
      </c>
      <c r="H260" s="58" t="str">
        <f>'Золото (ЦБ)'!$AA$18</f>
        <v/>
      </c>
      <c r="J260" s="61" t="str">
        <f>'Серебро (ЦБ)'!$Z$18</f>
        <v>15.09.2023</v>
      </c>
      <c r="K260" s="58" t="str">
        <f>'Серебро (ЦБ)'!$AA$18</f>
        <v/>
      </c>
      <c r="M260" s="61" t="str">
        <f>'Платина (ЦБ)'!$Z$18</f>
        <v>15.09.2023</v>
      </c>
      <c r="N260" s="58" t="str">
        <f>'Платина (ЦБ)'!$AA$18</f>
        <v/>
      </c>
      <c r="P260" s="61" t="str">
        <f>'Палладий (ЦБ)'!$Z$18</f>
        <v>15.09.2023</v>
      </c>
      <c r="Q260" s="58" t="str">
        <f>'Палладий (ЦБ)'!$AA$18</f>
        <v/>
      </c>
      <c r="S260" s="61" t="str">
        <f>'Золото (KITCO-LME)'!$Z$18</f>
        <v>15.09.2023</v>
      </c>
      <c r="T260" s="58" t="str">
        <f>'Золото (KITCO-LME)'!$AA$18</f>
        <v/>
      </c>
      <c r="V260" s="61" t="str">
        <f>'Серебро (KITCO-LME)'!$Z$18</f>
        <v>15.09.2023</v>
      </c>
      <c r="W260" s="58" t="str">
        <f>'Серебро (KITCO-LME)'!$AA$18</f>
        <v/>
      </c>
      <c r="Y260" s="61" t="str">
        <f>'Алюминий (LME)'!$Z$18</f>
        <v>15.09.2023</v>
      </c>
      <c r="Z260" s="58" t="str">
        <f>'Алюминий (LME)'!$AA$18</f>
        <v/>
      </c>
      <c r="AB260" s="61" t="str">
        <f>'Никель (LME)'!$Z$18</f>
        <v>15.09.2023</v>
      </c>
      <c r="AC260" s="58" t="str">
        <f>'Никель (LME)'!$AA$18</f>
        <v/>
      </c>
      <c r="AE260" s="61" t="str">
        <f>'Свинец (LME)'!$Z$18</f>
        <v>15.09.2023</v>
      </c>
      <c r="AF260" s="58" t="str">
        <f>'Свинец (LME)'!$AA$18</f>
        <v/>
      </c>
      <c r="AH260" s="61" t="str">
        <f>'Медь (LME)'!$Z$18</f>
        <v>15.09.2023</v>
      </c>
      <c r="AI260" s="58" t="str">
        <f>'Медь (LME)'!$AA$18</f>
        <v/>
      </c>
      <c r="AK260" s="61" t="str">
        <f>'Цинк (LME)'!$Z$18</f>
        <v>15.09.2023</v>
      </c>
      <c r="AL260" s="58" t="str">
        <f>'Цинк (LME)'!$AA$18</f>
        <v/>
      </c>
      <c r="AO260" s="61" t="str">
        <f>Евро!$Z$18</f>
        <v>15.09.2023</v>
      </c>
      <c r="AP260" s="58" t="str">
        <f>фунт!$AA$18</f>
        <v>-</v>
      </c>
      <c r="AR260" s="61" t="str">
        <f>Евро!$Z$18</f>
        <v>15.09.2023</v>
      </c>
      <c r="AS260" s="58" t="str">
        <f>'иена, ¥'!$AA$18</f>
        <v>-</v>
      </c>
      <c r="AU260" s="61" t="str">
        <f>Евро!$Z$18</f>
        <v>15.09.2023</v>
      </c>
      <c r="AV260" s="58" t="str">
        <f>'австр долл.'!$AA$18</f>
        <v>-</v>
      </c>
      <c r="AX260" s="61" t="str">
        <f>Евро!$Z$18</f>
        <v>15.09.2023</v>
      </c>
      <c r="AY260" s="58" t="str">
        <f>шв.фр.!$AA$18</f>
        <v>-</v>
      </c>
      <c r="BA260" s="61" t="str">
        <f>Евро!$Z$18</f>
        <v>15.09.2023</v>
      </c>
      <c r="BB260" s="58" t="str">
        <f>юань!$AA$18</f>
        <v>-</v>
      </c>
      <c r="BD260" s="61" t="str">
        <f>Евро!$Z$18</f>
        <v>15.09.2023</v>
      </c>
      <c r="BE260" s="58" t="str">
        <f>тенге!$AA$18</f>
        <v>-</v>
      </c>
      <c r="BG260" s="61" t="str">
        <f>Евро!$Z$18</f>
        <v>15.09.2023</v>
      </c>
      <c r="BH260" s="58" t="str">
        <f>'динар (крос-курс $)'!$AA$18</f>
        <v/>
      </c>
      <c r="BJ260" s="61" t="str">
        <f>Евро!$Z$18</f>
        <v>15.09.2023</v>
      </c>
      <c r="BK260" s="58" t="str">
        <f>'динар (крос-курс €)'!$AA$18</f>
        <v/>
      </c>
    </row>
    <row r="261" spans="1:63" x14ac:dyDescent="0.25">
      <c r="A261" s="61" t="str">
        <f>Доллар!$Z$19</f>
        <v>16.09.2023</v>
      </c>
      <c r="B261" s="58" t="str">
        <f>Доллар!$AA$19</f>
        <v>-</v>
      </c>
      <c r="D261" s="61" t="str">
        <f>Евро!$Z$19</f>
        <v>16.09.2023</v>
      </c>
      <c r="E261" s="58" t="str">
        <f>Евро!$AA$19</f>
        <v>-</v>
      </c>
      <c r="G261" s="61" t="str">
        <f>'Золото (ЦБ)'!$Z$19</f>
        <v>16.09.2023</v>
      </c>
      <c r="H261" s="58" t="str">
        <f>'Золото (ЦБ)'!$AA$19</f>
        <v/>
      </c>
      <c r="J261" s="61" t="str">
        <f>'Серебро (ЦБ)'!$Z$19</f>
        <v>16.09.2023</v>
      </c>
      <c r="K261" s="58" t="str">
        <f>'Серебро (ЦБ)'!$AA$19</f>
        <v/>
      </c>
      <c r="M261" s="61" t="str">
        <f>'Платина (ЦБ)'!$Z$19</f>
        <v>16.09.2023</v>
      </c>
      <c r="N261" s="58" t="str">
        <f>'Платина (ЦБ)'!$AA$19</f>
        <v/>
      </c>
      <c r="P261" s="61" t="str">
        <f>'Палладий (ЦБ)'!$Z$19</f>
        <v>16.09.2023</v>
      </c>
      <c r="Q261" s="58" t="str">
        <f>'Палладий (ЦБ)'!$AA$19</f>
        <v/>
      </c>
      <c r="S261" s="61" t="str">
        <f>'Золото (KITCO-LME)'!$Z$19</f>
        <v>16.09.2023</v>
      </c>
      <c r="T261" s="58" t="str">
        <f>'Золото (KITCO-LME)'!$AA$19</f>
        <v/>
      </c>
      <c r="V261" s="61" t="str">
        <f>'Серебро (KITCO-LME)'!$Z$19</f>
        <v>16.09.2023</v>
      </c>
      <c r="W261" s="58" t="str">
        <f>'Серебро (KITCO-LME)'!$AA$19</f>
        <v/>
      </c>
      <c r="Y261" s="61" t="str">
        <f>'Алюминий (LME)'!$Z$19</f>
        <v>16.09.2023</v>
      </c>
      <c r="Z261" s="58" t="str">
        <f>'Алюминий (LME)'!$AA$19</f>
        <v/>
      </c>
      <c r="AB261" s="61" t="str">
        <f>'Никель (LME)'!$Z$19</f>
        <v>16.09.2023</v>
      </c>
      <c r="AC261" s="58" t="str">
        <f>'Никель (LME)'!$AA$19</f>
        <v/>
      </c>
      <c r="AE261" s="61" t="str">
        <f>'Свинец (LME)'!$Z$19</f>
        <v>16.09.2023</v>
      </c>
      <c r="AF261" s="58" t="str">
        <f>'Свинец (LME)'!$AA$19</f>
        <v/>
      </c>
      <c r="AH261" s="61" t="str">
        <f>'Медь (LME)'!$Z$19</f>
        <v>16.09.2023</v>
      </c>
      <c r="AI261" s="58" t="str">
        <f>'Медь (LME)'!$AA$19</f>
        <v/>
      </c>
      <c r="AK261" s="61" t="str">
        <f>'Цинк (LME)'!$Z$19</f>
        <v>16.09.2023</v>
      </c>
      <c r="AL261" s="58" t="str">
        <f>'Цинк (LME)'!$AA$19</f>
        <v/>
      </c>
      <c r="AO261" s="61" t="str">
        <f>Евро!$Z$19</f>
        <v>16.09.2023</v>
      </c>
      <c r="AP261" s="58" t="str">
        <f>фунт!$AA$19</f>
        <v>-</v>
      </c>
      <c r="AR261" s="61" t="str">
        <f>Евро!$Z$19</f>
        <v>16.09.2023</v>
      </c>
      <c r="AS261" s="58" t="str">
        <f>'иена, ¥'!$AA$19</f>
        <v>-</v>
      </c>
      <c r="AU261" s="61" t="str">
        <f>Евро!$Z$19</f>
        <v>16.09.2023</v>
      </c>
      <c r="AV261" s="58" t="str">
        <f>'австр долл.'!$AA$19</f>
        <v>-</v>
      </c>
      <c r="AX261" s="61" t="str">
        <f>Евро!$Z$19</f>
        <v>16.09.2023</v>
      </c>
      <c r="AY261" s="58" t="str">
        <f>шв.фр.!$AA$19</f>
        <v>-</v>
      </c>
      <c r="BA261" s="61" t="str">
        <f>Евро!$Z$19</f>
        <v>16.09.2023</v>
      </c>
      <c r="BB261" s="58" t="str">
        <f>юань!$AA$19</f>
        <v>-</v>
      </c>
      <c r="BD261" s="61" t="str">
        <f>Евро!$Z$19</f>
        <v>16.09.2023</v>
      </c>
      <c r="BE261" s="58" t="str">
        <f>тенге!$AA$19</f>
        <v>-</v>
      </c>
      <c r="BG261" s="61" t="str">
        <f>Евро!$Z$19</f>
        <v>16.09.2023</v>
      </c>
      <c r="BH261" s="58" t="str">
        <f>'динар (крос-курс $)'!$AA$19</f>
        <v/>
      </c>
      <c r="BJ261" s="61" t="str">
        <f>Евро!$Z$19</f>
        <v>16.09.2023</v>
      </c>
      <c r="BK261" s="58" t="str">
        <f>'динар (крос-курс €)'!$AA$19</f>
        <v/>
      </c>
    </row>
    <row r="262" spans="1:63" x14ac:dyDescent="0.25">
      <c r="A262" s="61" t="str">
        <f>Доллар!$Z$20</f>
        <v>17.09.2023</v>
      </c>
      <c r="B262" s="58" t="str">
        <f>Доллар!$AA$20</f>
        <v>-</v>
      </c>
      <c r="D262" s="61" t="str">
        <f>Евро!$Z$20</f>
        <v>17.09.2023</v>
      </c>
      <c r="E262" s="58" t="str">
        <f>Евро!$AA$20</f>
        <v>-</v>
      </c>
      <c r="G262" s="61" t="str">
        <f>'Золото (ЦБ)'!$Z$20</f>
        <v>17.09.2023</v>
      </c>
      <c r="H262" s="58" t="str">
        <f>'Золото (ЦБ)'!$AA$20</f>
        <v/>
      </c>
      <c r="J262" s="61" t="str">
        <f>'Серебро (ЦБ)'!$Z$20</f>
        <v>17.09.2023</v>
      </c>
      <c r="K262" s="58" t="str">
        <f>'Серебро (ЦБ)'!$AA$20</f>
        <v/>
      </c>
      <c r="M262" s="61" t="str">
        <f>'Платина (ЦБ)'!$Z$20</f>
        <v>17.09.2023</v>
      </c>
      <c r="N262" s="58" t="str">
        <f>'Платина (ЦБ)'!$AA$20</f>
        <v/>
      </c>
      <c r="P262" s="61" t="str">
        <f>'Палладий (ЦБ)'!$Z$20</f>
        <v>17.09.2023</v>
      </c>
      <c r="Q262" s="58" t="str">
        <f>'Палладий (ЦБ)'!$AA$20</f>
        <v/>
      </c>
      <c r="S262" s="61" t="str">
        <f>'Золото (KITCO-LME)'!$Z$20</f>
        <v>17.09.2023</v>
      </c>
      <c r="T262" s="58" t="str">
        <f>'Золото (KITCO-LME)'!$AA$20</f>
        <v/>
      </c>
      <c r="V262" s="61" t="str">
        <f>'Серебро (KITCO-LME)'!$Z$20</f>
        <v>17.09.2023</v>
      </c>
      <c r="W262" s="58" t="str">
        <f>'Серебро (KITCO-LME)'!$AA$20</f>
        <v/>
      </c>
      <c r="Y262" s="61" t="str">
        <f>'Алюминий (LME)'!$Z$20</f>
        <v>17.09.2023</v>
      </c>
      <c r="Z262" s="58" t="str">
        <f>'Алюминий (LME)'!$AA$20</f>
        <v/>
      </c>
      <c r="AB262" s="61" t="str">
        <f>'Никель (LME)'!$Z$20</f>
        <v>17.09.2023</v>
      </c>
      <c r="AC262" s="58" t="str">
        <f>'Никель (LME)'!$AA$20</f>
        <v/>
      </c>
      <c r="AE262" s="61" t="str">
        <f>'Свинец (LME)'!$Z$20</f>
        <v>17.09.2023</v>
      </c>
      <c r="AF262" s="58" t="str">
        <f>'Свинец (LME)'!$AA$20</f>
        <v/>
      </c>
      <c r="AH262" s="61" t="str">
        <f>'Медь (LME)'!$Z$20</f>
        <v>17.09.2023</v>
      </c>
      <c r="AI262" s="58" t="str">
        <f>'Медь (LME)'!$AA$20</f>
        <v/>
      </c>
      <c r="AK262" s="61" t="str">
        <f>'Цинк (LME)'!$Z$20</f>
        <v>17.09.2023</v>
      </c>
      <c r="AL262" s="58" t="str">
        <f>'Цинк (LME)'!$AA$20</f>
        <v/>
      </c>
      <c r="AO262" s="61" t="str">
        <f>Евро!$Z$20</f>
        <v>17.09.2023</v>
      </c>
      <c r="AP262" s="58" t="str">
        <f>фунт!$AA$20</f>
        <v>-</v>
      </c>
      <c r="AR262" s="61" t="str">
        <f>Евро!$Z$20</f>
        <v>17.09.2023</v>
      </c>
      <c r="AS262" s="58" t="str">
        <f>'иена, ¥'!$AA$20</f>
        <v>-</v>
      </c>
      <c r="AU262" s="61" t="str">
        <f>Евро!$Z$20</f>
        <v>17.09.2023</v>
      </c>
      <c r="AV262" s="58" t="str">
        <f>'австр долл.'!$AA$20</f>
        <v>-</v>
      </c>
      <c r="AX262" s="61" t="str">
        <f>Евро!$Z$20</f>
        <v>17.09.2023</v>
      </c>
      <c r="AY262" s="58" t="str">
        <f>шв.фр.!$AA$20</f>
        <v>-</v>
      </c>
      <c r="BA262" s="61" t="str">
        <f>Евро!$Z$20</f>
        <v>17.09.2023</v>
      </c>
      <c r="BB262" s="58" t="str">
        <f>юань!$AA$20</f>
        <v>-</v>
      </c>
      <c r="BD262" s="61" t="str">
        <f>Евро!$Z$20</f>
        <v>17.09.2023</v>
      </c>
      <c r="BE262" s="58" t="str">
        <f>тенге!$AA$20</f>
        <v>-</v>
      </c>
      <c r="BG262" s="61" t="str">
        <f>Евро!$Z$20</f>
        <v>17.09.2023</v>
      </c>
      <c r="BH262" s="58" t="str">
        <f>'динар (крос-курс $)'!$AA$20</f>
        <v/>
      </c>
      <c r="BJ262" s="61" t="str">
        <f>Евро!$Z$20</f>
        <v>17.09.2023</v>
      </c>
      <c r="BK262" s="58" t="str">
        <f>'динар (крос-курс €)'!$AA$20</f>
        <v/>
      </c>
    </row>
    <row r="263" spans="1:63" x14ac:dyDescent="0.25">
      <c r="A263" s="61" t="str">
        <f>Доллар!$Z$21</f>
        <v>18.09.2023</v>
      </c>
      <c r="B263" s="58" t="str">
        <f>Доллар!$AA$21</f>
        <v>-</v>
      </c>
      <c r="D263" s="61" t="str">
        <f>Евро!$Z$21</f>
        <v>18.09.2023</v>
      </c>
      <c r="E263" s="58" t="str">
        <f>Евро!$AA$21</f>
        <v>-</v>
      </c>
      <c r="G263" s="61" t="str">
        <f>'Золото (ЦБ)'!$Z$21</f>
        <v>18.09.2023</v>
      </c>
      <c r="H263" s="58" t="str">
        <f>'Золото (ЦБ)'!$AA$21</f>
        <v/>
      </c>
      <c r="J263" s="61" t="str">
        <f>'Серебро (ЦБ)'!$Z$21</f>
        <v>18.09.2023</v>
      </c>
      <c r="K263" s="58" t="str">
        <f>'Серебро (ЦБ)'!$AA$21</f>
        <v/>
      </c>
      <c r="M263" s="61" t="str">
        <f>'Платина (ЦБ)'!$Z$21</f>
        <v>18.09.2023</v>
      </c>
      <c r="N263" s="58" t="str">
        <f>'Платина (ЦБ)'!$AA$21</f>
        <v/>
      </c>
      <c r="P263" s="61" t="str">
        <f>'Палладий (ЦБ)'!$Z$21</f>
        <v>18.09.2023</v>
      </c>
      <c r="Q263" s="58" t="str">
        <f>'Палладий (ЦБ)'!$AA$21</f>
        <v/>
      </c>
      <c r="S263" s="61" t="str">
        <f>'Золото (KITCO-LME)'!$Z$21</f>
        <v>18.09.2023</v>
      </c>
      <c r="T263" s="58" t="str">
        <f>'Золото (KITCO-LME)'!$AA$21</f>
        <v/>
      </c>
      <c r="V263" s="61" t="str">
        <f>'Серебро (KITCO-LME)'!$Z$21</f>
        <v>18.09.2023</v>
      </c>
      <c r="W263" s="58" t="str">
        <f>'Серебро (KITCO-LME)'!$AA$21</f>
        <v/>
      </c>
      <c r="Y263" s="61" t="str">
        <f>'Алюминий (LME)'!$Z$21</f>
        <v>18.09.2023</v>
      </c>
      <c r="Z263" s="58" t="str">
        <f>'Алюминий (LME)'!$AA$21</f>
        <v/>
      </c>
      <c r="AB263" s="61" t="str">
        <f>'Никель (LME)'!$Z$21</f>
        <v>18.09.2023</v>
      </c>
      <c r="AC263" s="58" t="str">
        <f>'Никель (LME)'!$AA$21</f>
        <v/>
      </c>
      <c r="AE263" s="61" t="str">
        <f>'Свинец (LME)'!$Z$21</f>
        <v>18.09.2023</v>
      </c>
      <c r="AF263" s="58" t="str">
        <f>'Свинец (LME)'!$AA$21</f>
        <v/>
      </c>
      <c r="AH263" s="61" t="str">
        <f>'Медь (LME)'!$Z$21</f>
        <v>18.09.2023</v>
      </c>
      <c r="AI263" s="58" t="str">
        <f>'Медь (LME)'!$AA$21</f>
        <v/>
      </c>
      <c r="AK263" s="61" t="str">
        <f>'Цинк (LME)'!$Z$21</f>
        <v>18.09.2023</v>
      </c>
      <c r="AL263" s="58" t="str">
        <f>'Цинк (LME)'!$AA$21</f>
        <v/>
      </c>
      <c r="AO263" s="61" t="str">
        <f>Евро!$Z$21</f>
        <v>18.09.2023</v>
      </c>
      <c r="AP263" s="58" t="str">
        <f>фунт!$AA$21</f>
        <v>-</v>
      </c>
      <c r="AR263" s="61" t="str">
        <f>Евро!$Z$21</f>
        <v>18.09.2023</v>
      </c>
      <c r="AS263" s="58" t="str">
        <f>'иена, ¥'!$AA$21</f>
        <v>-</v>
      </c>
      <c r="AU263" s="61" t="str">
        <f>Евро!$Z$21</f>
        <v>18.09.2023</v>
      </c>
      <c r="AV263" s="58" t="str">
        <f>'австр долл.'!$AA$21</f>
        <v>-</v>
      </c>
      <c r="AX263" s="61" t="str">
        <f>Евро!$Z$21</f>
        <v>18.09.2023</v>
      </c>
      <c r="AY263" s="58" t="str">
        <f>шв.фр.!$AA$21</f>
        <v>-</v>
      </c>
      <c r="BA263" s="61" t="str">
        <f>Евро!$Z$21</f>
        <v>18.09.2023</v>
      </c>
      <c r="BB263" s="58" t="str">
        <f>юань!$AA$21</f>
        <v>-</v>
      </c>
      <c r="BD263" s="61" t="str">
        <f>Евро!$Z$21</f>
        <v>18.09.2023</v>
      </c>
      <c r="BE263" s="58" t="str">
        <f>тенге!$AA$21</f>
        <v>-</v>
      </c>
      <c r="BG263" s="61" t="str">
        <f>Евро!$Z$21</f>
        <v>18.09.2023</v>
      </c>
      <c r="BH263" s="58" t="str">
        <f>'динар (крос-курс $)'!$AA$21</f>
        <v/>
      </c>
      <c r="BJ263" s="61" t="str">
        <f>Евро!$Z$21</f>
        <v>18.09.2023</v>
      </c>
      <c r="BK263" s="58" t="str">
        <f>'динар (крос-курс €)'!$AA$21</f>
        <v/>
      </c>
    </row>
    <row r="264" spans="1:63" x14ac:dyDescent="0.25">
      <c r="A264" s="61" t="str">
        <f>Доллар!$Z$22</f>
        <v>19.09.2023</v>
      </c>
      <c r="B264" s="58" t="str">
        <f>Доллар!$AA$22</f>
        <v>-</v>
      </c>
      <c r="D264" s="61" t="str">
        <f>Евро!$Z$22</f>
        <v>19.09.2023</v>
      </c>
      <c r="E264" s="58" t="str">
        <f>Евро!$AA$22</f>
        <v>-</v>
      </c>
      <c r="G264" s="61" t="str">
        <f>'Золото (ЦБ)'!$Z$22</f>
        <v>19.09.2023</v>
      </c>
      <c r="H264" s="58" t="str">
        <f>'Золото (ЦБ)'!$AA$22</f>
        <v/>
      </c>
      <c r="J264" s="61" t="str">
        <f>'Серебро (ЦБ)'!$Z$22</f>
        <v>19.09.2023</v>
      </c>
      <c r="K264" s="58" t="str">
        <f>'Серебро (ЦБ)'!$AA$22</f>
        <v/>
      </c>
      <c r="M264" s="61" t="str">
        <f>'Платина (ЦБ)'!$Z$22</f>
        <v>19.09.2023</v>
      </c>
      <c r="N264" s="58" t="str">
        <f>'Платина (ЦБ)'!$AA$22</f>
        <v/>
      </c>
      <c r="P264" s="61" t="str">
        <f>'Палладий (ЦБ)'!$Z$22</f>
        <v>19.09.2023</v>
      </c>
      <c r="Q264" s="58" t="str">
        <f>'Палладий (ЦБ)'!$AA$22</f>
        <v/>
      </c>
      <c r="S264" s="61" t="str">
        <f>'Золото (KITCO-LME)'!$Z$22</f>
        <v>19.09.2023</v>
      </c>
      <c r="T264" s="58" t="str">
        <f>'Золото (KITCO-LME)'!$AA$22</f>
        <v/>
      </c>
      <c r="V264" s="61" t="str">
        <f>'Серебро (KITCO-LME)'!$Z$22</f>
        <v>19.09.2023</v>
      </c>
      <c r="W264" s="58" t="str">
        <f>'Серебро (KITCO-LME)'!$AA$22</f>
        <v/>
      </c>
      <c r="Y264" s="61" t="str">
        <f>'Алюминий (LME)'!$Z$22</f>
        <v>19.09.2023</v>
      </c>
      <c r="Z264" s="58" t="str">
        <f>'Алюминий (LME)'!$AA$22</f>
        <v/>
      </c>
      <c r="AB264" s="61" t="str">
        <f>'Никель (LME)'!$Z$22</f>
        <v>19.09.2023</v>
      </c>
      <c r="AC264" s="58" t="str">
        <f>'Никель (LME)'!$AA$22</f>
        <v/>
      </c>
      <c r="AE264" s="61" t="str">
        <f>'Свинец (LME)'!$Z$22</f>
        <v>19.09.2023</v>
      </c>
      <c r="AF264" s="58" t="str">
        <f>'Свинец (LME)'!$AA$22</f>
        <v/>
      </c>
      <c r="AH264" s="61" t="str">
        <f>'Медь (LME)'!$Z$22</f>
        <v>19.09.2023</v>
      </c>
      <c r="AI264" s="58" t="str">
        <f>'Медь (LME)'!$AA$22</f>
        <v/>
      </c>
      <c r="AK264" s="61" t="str">
        <f>'Цинк (LME)'!$Z$22</f>
        <v>19.09.2023</v>
      </c>
      <c r="AL264" s="58" t="str">
        <f>'Цинк (LME)'!$AA$22</f>
        <v/>
      </c>
      <c r="AO264" s="61" t="str">
        <f>Евро!$Z$22</f>
        <v>19.09.2023</v>
      </c>
      <c r="AP264" s="58" t="str">
        <f>фунт!$AA$22</f>
        <v>-</v>
      </c>
      <c r="AR264" s="61" t="str">
        <f>Евро!$Z$22</f>
        <v>19.09.2023</v>
      </c>
      <c r="AS264" s="58" t="str">
        <f>'иена, ¥'!$AA$22</f>
        <v>-</v>
      </c>
      <c r="AU264" s="61" t="str">
        <f>Евро!$Z$22</f>
        <v>19.09.2023</v>
      </c>
      <c r="AV264" s="58" t="str">
        <f>'австр долл.'!$AA$22</f>
        <v>-</v>
      </c>
      <c r="AX264" s="61" t="str">
        <f>Евро!$Z$22</f>
        <v>19.09.2023</v>
      </c>
      <c r="AY264" s="58" t="str">
        <f>шв.фр.!$AA$22</f>
        <v>-</v>
      </c>
      <c r="BA264" s="61" t="str">
        <f>Евро!$Z$22</f>
        <v>19.09.2023</v>
      </c>
      <c r="BB264" s="58" t="str">
        <f>юань!$AA$22</f>
        <v>-</v>
      </c>
      <c r="BD264" s="61" t="str">
        <f>Евро!$Z$22</f>
        <v>19.09.2023</v>
      </c>
      <c r="BE264" s="58" t="str">
        <f>тенге!$AA$22</f>
        <v>-</v>
      </c>
      <c r="BG264" s="61" t="str">
        <f>Евро!$Z$22</f>
        <v>19.09.2023</v>
      </c>
      <c r="BH264" s="58" t="str">
        <f>'динар (крос-курс $)'!$AA$22</f>
        <v/>
      </c>
      <c r="BJ264" s="61" t="str">
        <f>Евро!$Z$22</f>
        <v>19.09.2023</v>
      </c>
      <c r="BK264" s="58" t="str">
        <f>'динар (крос-курс €)'!$AA$22</f>
        <v/>
      </c>
    </row>
    <row r="265" spans="1:63" x14ac:dyDescent="0.25">
      <c r="A265" s="61" t="str">
        <f>Доллар!$Z$23</f>
        <v>20.09.2023</v>
      </c>
      <c r="B265" s="58" t="str">
        <f>Доллар!$AA$23</f>
        <v>-</v>
      </c>
      <c r="D265" s="61" t="str">
        <f>Евро!$Z$23</f>
        <v>20.09.2023</v>
      </c>
      <c r="E265" s="58" t="str">
        <f>Евро!$AA$23</f>
        <v>-</v>
      </c>
      <c r="G265" s="61" t="str">
        <f>'Золото (ЦБ)'!$Z$23</f>
        <v>20.09.2023</v>
      </c>
      <c r="H265" s="58" t="str">
        <f>'Золото (ЦБ)'!$AA$23</f>
        <v/>
      </c>
      <c r="J265" s="61" t="str">
        <f>'Серебро (ЦБ)'!$Z$23</f>
        <v>20.09.2023</v>
      </c>
      <c r="K265" s="58" t="str">
        <f>'Серебро (ЦБ)'!$AA$23</f>
        <v/>
      </c>
      <c r="M265" s="61" t="str">
        <f>'Платина (ЦБ)'!$Z$23</f>
        <v>20.09.2023</v>
      </c>
      <c r="N265" s="58" t="str">
        <f>'Платина (ЦБ)'!$AA$23</f>
        <v/>
      </c>
      <c r="P265" s="61" t="str">
        <f>'Палладий (ЦБ)'!$Z$23</f>
        <v>20.09.2023</v>
      </c>
      <c r="Q265" s="58" t="str">
        <f>'Палладий (ЦБ)'!$AA$23</f>
        <v/>
      </c>
      <c r="S265" s="61" t="str">
        <f>'Золото (KITCO-LME)'!$Z$23</f>
        <v>20.09.2023</v>
      </c>
      <c r="T265" s="58" t="str">
        <f>'Золото (KITCO-LME)'!$AA$23</f>
        <v/>
      </c>
      <c r="V265" s="61" t="str">
        <f>'Серебро (KITCO-LME)'!$Z$23</f>
        <v>20.09.2023</v>
      </c>
      <c r="W265" s="58" t="str">
        <f>'Серебро (KITCO-LME)'!$AA$23</f>
        <v/>
      </c>
      <c r="Y265" s="61" t="str">
        <f>'Алюминий (LME)'!$Z$23</f>
        <v>20.09.2023</v>
      </c>
      <c r="Z265" s="58" t="str">
        <f>'Алюминий (LME)'!$AA$23</f>
        <v/>
      </c>
      <c r="AB265" s="61" t="str">
        <f>'Никель (LME)'!$Z$23</f>
        <v>20.09.2023</v>
      </c>
      <c r="AC265" s="58" t="str">
        <f>'Никель (LME)'!$AA$23</f>
        <v/>
      </c>
      <c r="AE265" s="61" t="str">
        <f>'Свинец (LME)'!$Z$23</f>
        <v>20.09.2023</v>
      </c>
      <c r="AF265" s="58" t="str">
        <f>'Свинец (LME)'!$AA$23</f>
        <v/>
      </c>
      <c r="AH265" s="61" t="str">
        <f>'Медь (LME)'!$Z$23</f>
        <v>20.09.2023</v>
      </c>
      <c r="AI265" s="58" t="str">
        <f>'Медь (LME)'!$AA$23</f>
        <v/>
      </c>
      <c r="AK265" s="61" t="str">
        <f>'Цинк (LME)'!$Z$23</f>
        <v>20.09.2023</v>
      </c>
      <c r="AL265" s="58" t="str">
        <f>'Цинк (LME)'!$AA$23</f>
        <v/>
      </c>
      <c r="AO265" s="61" t="str">
        <f>Евро!$Z$23</f>
        <v>20.09.2023</v>
      </c>
      <c r="AP265" s="58" t="str">
        <f>фунт!$AA$23</f>
        <v>-</v>
      </c>
      <c r="AR265" s="61" t="str">
        <f>Евро!$Z$23</f>
        <v>20.09.2023</v>
      </c>
      <c r="AS265" s="58" t="str">
        <f>'иена, ¥'!$AA$23</f>
        <v>-</v>
      </c>
      <c r="AU265" s="61" t="str">
        <f>Евро!$Z$23</f>
        <v>20.09.2023</v>
      </c>
      <c r="AV265" s="58" t="str">
        <f>'австр долл.'!$AA$23</f>
        <v>-</v>
      </c>
      <c r="AX265" s="61" t="str">
        <f>Евро!$Z$23</f>
        <v>20.09.2023</v>
      </c>
      <c r="AY265" s="58" t="str">
        <f>шв.фр.!$AA$23</f>
        <v>-</v>
      </c>
      <c r="BA265" s="61" t="str">
        <f>Евро!$Z$23</f>
        <v>20.09.2023</v>
      </c>
      <c r="BB265" s="58" t="str">
        <f>юань!$AA$23</f>
        <v>-</v>
      </c>
      <c r="BD265" s="61" t="str">
        <f>Евро!$Z$23</f>
        <v>20.09.2023</v>
      </c>
      <c r="BE265" s="58" t="str">
        <f>тенге!$AA$23</f>
        <v>-</v>
      </c>
      <c r="BG265" s="61" t="str">
        <f>Евро!$Z$23</f>
        <v>20.09.2023</v>
      </c>
      <c r="BH265" s="58" t="str">
        <f>'динар (крос-курс $)'!$AA$23</f>
        <v/>
      </c>
      <c r="BJ265" s="61" t="str">
        <f>Евро!$Z$23</f>
        <v>20.09.2023</v>
      </c>
      <c r="BK265" s="58" t="str">
        <f>'динар (крос-курс €)'!$AA$23</f>
        <v/>
      </c>
    </row>
    <row r="266" spans="1:63" x14ac:dyDescent="0.25">
      <c r="A266" s="61" t="str">
        <f>Доллар!$Z$24</f>
        <v>21.09.2023</v>
      </c>
      <c r="B266" s="58" t="str">
        <f>Доллар!$AA$24</f>
        <v>-</v>
      </c>
      <c r="D266" s="61" t="str">
        <f>Евро!$Z$24</f>
        <v>21.09.2023</v>
      </c>
      <c r="E266" s="58" t="str">
        <f>Евро!$AA$24</f>
        <v>-</v>
      </c>
      <c r="G266" s="61" t="str">
        <f>'Золото (ЦБ)'!$Z$24</f>
        <v>21.09.2023</v>
      </c>
      <c r="H266" s="58" t="str">
        <f>'Золото (ЦБ)'!$AA$24</f>
        <v/>
      </c>
      <c r="J266" s="61" t="str">
        <f>'Серебро (ЦБ)'!$Z$24</f>
        <v>21.09.2023</v>
      </c>
      <c r="K266" s="58" t="str">
        <f>'Серебро (ЦБ)'!$AA$24</f>
        <v/>
      </c>
      <c r="M266" s="61" t="str">
        <f>'Платина (ЦБ)'!$Z$24</f>
        <v>21.09.2023</v>
      </c>
      <c r="N266" s="58" t="str">
        <f>'Платина (ЦБ)'!$AA$24</f>
        <v/>
      </c>
      <c r="P266" s="61" t="str">
        <f>'Палладий (ЦБ)'!$Z$24</f>
        <v>21.09.2023</v>
      </c>
      <c r="Q266" s="58" t="str">
        <f>'Палладий (ЦБ)'!$AA$24</f>
        <v/>
      </c>
      <c r="S266" s="61" t="str">
        <f>'Золото (KITCO-LME)'!$Z$24</f>
        <v>21.09.2023</v>
      </c>
      <c r="T266" s="58" t="str">
        <f>'Золото (KITCO-LME)'!$AA$24</f>
        <v/>
      </c>
      <c r="V266" s="61" t="str">
        <f>'Серебро (KITCO-LME)'!$Z$24</f>
        <v>21.09.2023</v>
      </c>
      <c r="W266" s="58" t="str">
        <f>'Серебро (KITCO-LME)'!$AA$24</f>
        <v/>
      </c>
      <c r="Y266" s="61" t="str">
        <f>'Алюминий (LME)'!$Z$24</f>
        <v>21.09.2023</v>
      </c>
      <c r="Z266" s="58" t="str">
        <f>'Алюминий (LME)'!$AA$24</f>
        <v/>
      </c>
      <c r="AB266" s="61" t="str">
        <f>'Никель (LME)'!$Z$24</f>
        <v>21.09.2023</v>
      </c>
      <c r="AC266" s="58" t="str">
        <f>'Никель (LME)'!$AA$24</f>
        <v/>
      </c>
      <c r="AE266" s="61" t="str">
        <f>'Свинец (LME)'!$Z$24</f>
        <v>21.09.2023</v>
      </c>
      <c r="AF266" s="58" t="str">
        <f>'Свинец (LME)'!$AA$24</f>
        <v/>
      </c>
      <c r="AH266" s="61" t="str">
        <f>'Медь (LME)'!$Z$24</f>
        <v>21.09.2023</v>
      </c>
      <c r="AI266" s="58" t="str">
        <f>'Медь (LME)'!$AA$24</f>
        <v/>
      </c>
      <c r="AK266" s="61" t="str">
        <f>'Цинк (LME)'!$Z$24</f>
        <v>21.09.2023</v>
      </c>
      <c r="AL266" s="58" t="str">
        <f>'Цинк (LME)'!$AA$24</f>
        <v/>
      </c>
      <c r="AO266" s="61" t="str">
        <f>Евро!$Z$24</f>
        <v>21.09.2023</v>
      </c>
      <c r="AP266" s="58" t="str">
        <f>фунт!$AA$24</f>
        <v>-</v>
      </c>
      <c r="AR266" s="61" t="str">
        <f>Евро!$Z$24</f>
        <v>21.09.2023</v>
      </c>
      <c r="AS266" s="58" t="str">
        <f>'иена, ¥'!$AA$24</f>
        <v>-</v>
      </c>
      <c r="AU266" s="61" t="str">
        <f>Евро!$Z$24</f>
        <v>21.09.2023</v>
      </c>
      <c r="AV266" s="58" t="str">
        <f>'австр долл.'!$AA$24</f>
        <v>-</v>
      </c>
      <c r="AX266" s="61" t="str">
        <f>Евро!$Z$24</f>
        <v>21.09.2023</v>
      </c>
      <c r="AY266" s="58" t="str">
        <f>шв.фр.!$AA$24</f>
        <v>-</v>
      </c>
      <c r="BA266" s="61" t="str">
        <f>Евро!$Z$24</f>
        <v>21.09.2023</v>
      </c>
      <c r="BB266" s="58" t="str">
        <f>юань!$AA$24</f>
        <v>-</v>
      </c>
      <c r="BD266" s="61" t="str">
        <f>Евро!$Z$24</f>
        <v>21.09.2023</v>
      </c>
      <c r="BE266" s="58" t="str">
        <f>тенге!$AA$24</f>
        <v>-</v>
      </c>
      <c r="BG266" s="61" t="str">
        <f>Евро!$Z$24</f>
        <v>21.09.2023</v>
      </c>
      <c r="BH266" s="58" t="str">
        <f>'динар (крос-курс $)'!$AA$24</f>
        <v/>
      </c>
      <c r="BJ266" s="61" t="str">
        <f>Евро!$Z$24</f>
        <v>21.09.2023</v>
      </c>
      <c r="BK266" s="58" t="str">
        <f>'динар (крос-курс €)'!$AA$24</f>
        <v/>
      </c>
    </row>
    <row r="267" spans="1:63" x14ac:dyDescent="0.25">
      <c r="A267" s="61" t="str">
        <f>Доллар!$Z$25</f>
        <v>22.09.2023</v>
      </c>
      <c r="B267" s="58" t="str">
        <f>Доллар!$AA$25</f>
        <v>-</v>
      </c>
      <c r="D267" s="61" t="str">
        <f>Евро!$Z$25</f>
        <v>22.09.2023</v>
      </c>
      <c r="E267" s="58" t="str">
        <f>Евро!$AA$25</f>
        <v>-</v>
      </c>
      <c r="G267" s="61" t="str">
        <f>'Золото (ЦБ)'!$Z$25</f>
        <v>22.09.2023</v>
      </c>
      <c r="H267" s="58" t="str">
        <f>'Золото (ЦБ)'!$AA$25</f>
        <v/>
      </c>
      <c r="J267" s="61" t="str">
        <f>'Серебро (ЦБ)'!$Z$25</f>
        <v>22.09.2023</v>
      </c>
      <c r="K267" s="58" t="str">
        <f>'Серебро (ЦБ)'!$AA$25</f>
        <v/>
      </c>
      <c r="M267" s="61" t="str">
        <f>'Платина (ЦБ)'!$Z$25</f>
        <v>22.09.2023</v>
      </c>
      <c r="N267" s="58" t="str">
        <f>'Платина (ЦБ)'!$AA$25</f>
        <v/>
      </c>
      <c r="P267" s="61" t="str">
        <f>'Палладий (ЦБ)'!$Z$25</f>
        <v>22.09.2023</v>
      </c>
      <c r="Q267" s="58" t="str">
        <f>'Палладий (ЦБ)'!$AA$25</f>
        <v/>
      </c>
      <c r="S267" s="61" t="str">
        <f>'Золото (KITCO-LME)'!$Z$25</f>
        <v>22.09.2023</v>
      </c>
      <c r="T267" s="58" t="str">
        <f>'Золото (KITCO-LME)'!$AA$25</f>
        <v/>
      </c>
      <c r="V267" s="61" t="str">
        <f>'Серебро (KITCO-LME)'!$Z$25</f>
        <v>22.09.2023</v>
      </c>
      <c r="W267" s="58" t="str">
        <f>'Серебро (KITCO-LME)'!$AA$25</f>
        <v/>
      </c>
      <c r="Y267" s="61" t="str">
        <f>'Алюминий (LME)'!$Z$25</f>
        <v>22.09.2023</v>
      </c>
      <c r="Z267" s="58" t="str">
        <f>'Алюминий (LME)'!$AA$25</f>
        <v/>
      </c>
      <c r="AB267" s="61" t="str">
        <f>'Никель (LME)'!$Z$25</f>
        <v>22.09.2023</v>
      </c>
      <c r="AC267" s="58" t="str">
        <f>'Никель (LME)'!$AA$25</f>
        <v/>
      </c>
      <c r="AE267" s="61" t="str">
        <f>'Свинец (LME)'!$Z$25</f>
        <v>22.09.2023</v>
      </c>
      <c r="AF267" s="58" t="str">
        <f>'Свинец (LME)'!$AA$25</f>
        <v/>
      </c>
      <c r="AH267" s="61" t="str">
        <f>'Медь (LME)'!$Z$25</f>
        <v>22.09.2023</v>
      </c>
      <c r="AI267" s="58" t="str">
        <f>'Медь (LME)'!$AA$25</f>
        <v/>
      </c>
      <c r="AK267" s="61" t="str">
        <f>'Цинк (LME)'!$Z$25</f>
        <v>22.09.2023</v>
      </c>
      <c r="AL267" s="58" t="str">
        <f>'Цинк (LME)'!$AA$25</f>
        <v/>
      </c>
      <c r="AO267" s="61" t="str">
        <f>Евро!$Z$25</f>
        <v>22.09.2023</v>
      </c>
      <c r="AP267" s="58" t="str">
        <f>фунт!$AA$25</f>
        <v>-</v>
      </c>
      <c r="AR267" s="61" t="str">
        <f>Евро!$Z$25</f>
        <v>22.09.2023</v>
      </c>
      <c r="AS267" s="58" t="str">
        <f>'иена, ¥'!$AA$25</f>
        <v>-</v>
      </c>
      <c r="AU267" s="61" t="str">
        <f>Евро!$Z$25</f>
        <v>22.09.2023</v>
      </c>
      <c r="AV267" s="58" t="str">
        <f>'австр долл.'!$AA$25</f>
        <v>-</v>
      </c>
      <c r="AX267" s="61" t="str">
        <f>Евро!$Z$25</f>
        <v>22.09.2023</v>
      </c>
      <c r="AY267" s="58" t="str">
        <f>шв.фр.!$AA$25</f>
        <v>-</v>
      </c>
      <c r="BA267" s="61" t="str">
        <f>Евро!$Z$25</f>
        <v>22.09.2023</v>
      </c>
      <c r="BB267" s="58" t="str">
        <f>юань!$AA$25</f>
        <v>-</v>
      </c>
      <c r="BD267" s="61" t="str">
        <f>Евро!$Z$25</f>
        <v>22.09.2023</v>
      </c>
      <c r="BE267" s="58" t="str">
        <f>тенге!$AA$25</f>
        <v>-</v>
      </c>
      <c r="BG267" s="61" t="str">
        <f>Евро!$Z$25</f>
        <v>22.09.2023</v>
      </c>
      <c r="BH267" s="58" t="str">
        <f>'динар (крос-курс $)'!$AA$25</f>
        <v/>
      </c>
      <c r="BJ267" s="61" t="str">
        <f>Евро!$Z$25</f>
        <v>22.09.2023</v>
      </c>
      <c r="BK267" s="58" t="str">
        <f>'динар (крос-курс €)'!$AA$25</f>
        <v/>
      </c>
    </row>
    <row r="268" spans="1:63" x14ac:dyDescent="0.25">
      <c r="A268" s="61" t="str">
        <f>Доллар!$Z$26</f>
        <v>23.09.2023</v>
      </c>
      <c r="B268" s="58" t="str">
        <f>Доллар!$AA$26</f>
        <v>-</v>
      </c>
      <c r="D268" s="61" t="str">
        <f>Евро!$Z$26</f>
        <v>23.09.2023</v>
      </c>
      <c r="E268" s="58" t="str">
        <f>Евро!$AA$26</f>
        <v>-</v>
      </c>
      <c r="G268" s="61" t="str">
        <f>'Золото (ЦБ)'!$Z$26</f>
        <v>23.09.2023</v>
      </c>
      <c r="H268" s="58" t="str">
        <f>'Золото (ЦБ)'!$AA$26</f>
        <v/>
      </c>
      <c r="J268" s="61" t="str">
        <f>'Серебро (ЦБ)'!$Z$26</f>
        <v>23.09.2023</v>
      </c>
      <c r="K268" s="58" t="str">
        <f>'Серебро (ЦБ)'!$AA$26</f>
        <v/>
      </c>
      <c r="M268" s="61" t="str">
        <f>'Платина (ЦБ)'!$Z$26</f>
        <v>23.09.2023</v>
      </c>
      <c r="N268" s="58" t="str">
        <f>'Платина (ЦБ)'!$AA$26</f>
        <v/>
      </c>
      <c r="P268" s="61" t="str">
        <f>'Палладий (ЦБ)'!$Z$26</f>
        <v>23.09.2023</v>
      </c>
      <c r="Q268" s="58" t="str">
        <f>'Палладий (ЦБ)'!$AA$26</f>
        <v/>
      </c>
      <c r="S268" s="61" t="str">
        <f>'Золото (KITCO-LME)'!$Z$26</f>
        <v>23.09.2023</v>
      </c>
      <c r="T268" s="58" t="str">
        <f>'Золото (KITCO-LME)'!$AA$26</f>
        <v/>
      </c>
      <c r="V268" s="61" t="str">
        <f>'Серебро (KITCO-LME)'!$Z$26</f>
        <v>23.09.2023</v>
      </c>
      <c r="W268" s="58" t="str">
        <f>'Серебро (KITCO-LME)'!$AA$26</f>
        <v/>
      </c>
      <c r="Y268" s="61" t="str">
        <f>'Алюминий (LME)'!$Z$26</f>
        <v>23.09.2023</v>
      </c>
      <c r="Z268" s="58" t="str">
        <f>'Алюминий (LME)'!$AA$26</f>
        <v/>
      </c>
      <c r="AB268" s="61" t="str">
        <f>'Никель (LME)'!$Z$26</f>
        <v>23.09.2023</v>
      </c>
      <c r="AC268" s="58" t="str">
        <f>'Никель (LME)'!$AA$26</f>
        <v/>
      </c>
      <c r="AE268" s="61" t="str">
        <f>'Свинец (LME)'!$Z$26</f>
        <v>23.09.2023</v>
      </c>
      <c r="AF268" s="58" t="str">
        <f>'Свинец (LME)'!$AA$26</f>
        <v/>
      </c>
      <c r="AH268" s="61" t="str">
        <f>'Медь (LME)'!$Z$26</f>
        <v>23.09.2023</v>
      </c>
      <c r="AI268" s="58" t="str">
        <f>'Медь (LME)'!$AA$26</f>
        <v/>
      </c>
      <c r="AK268" s="61" t="str">
        <f>'Цинк (LME)'!$Z$26</f>
        <v>23.09.2023</v>
      </c>
      <c r="AL268" s="58" t="str">
        <f>'Цинк (LME)'!$AA$26</f>
        <v/>
      </c>
      <c r="AO268" s="61" t="str">
        <f>Евро!$Z$26</f>
        <v>23.09.2023</v>
      </c>
      <c r="AP268" s="58" t="str">
        <f>фунт!$AA$26</f>
        <v>-</v>
      </c>
      <c r="AR268" s="61" t="str">
        <f>Евро!$Z$26</f>
        <v>23.09.2023</v>
      </c>
      <c r="AS268" s="58" t="str">
        <f>'иена, ¥'!$AA$26</f>
        <v>-</v>
      </c>
      <c r="AU268" s="61" t="str">
        <f>Евро!$Z$26</f>
        <v>23.09.2023</v>
      </c>
      <c r="AV268" s="58" t="str">
        <f>'австр долл.'!$AA$26</f>
        <v>-</v>
      </c>
      <c r="AX268" s="61" t="str">
        <f>Евро!$Z$26</f>
        <v>23.09.2023</v>
      </c>
      <c r="AY268" s="58" t="str">
        <f>шв.фр.!$AA$26</f>
        <v>-</v>
      </c>
      <c r="BA268" s="61" t="str">
        <f>Евро!$Z$26</f>
        <v>23.09.2023</v>
      </c>
      <c r="BB268" s="58" t="str">
        <f>юань!$AA$26</f>
        <v>-</v>
      </c>
      <c r="BD268" s="61" t="str">
        <f>Евро!$Z$26</f>
        <v>23.09.2023</v>
      </c>
      <c r="BE268" s="58" t="str">
        <f>тенге!$AA$26</f>
        <v>-</v>
      </c>
      <c r="BG268" s="61" t="str">
        <f>Евро!$Z$26</f>
        <v>23.09.2023</v>
      </c>
      <c r="BH268" s="58" t="str">
        <f>'динар (крос-курс $)'!$AA$26</f>
        <v/>
      </c>
      <c r="BJ268" s="61" t="str">
        <f>Евро!$Z$26</f>
        <v>23.09.2023</v>
      </c>
      <c r="BK268" s="58" t="str">
        <f>'динар (крос-курс €)'!$AA$26</f>
        <v/>
      </c>
    </row>
    <row r="269" spans="1:63" x14ac:dyDescent="0.25">
      <c r="A269" s="61" t="str">
        <f>Доллар!$Z$27</f>
        <v>24.09.2023</v>
      </c>
      <c r="B269" s="58" t="str">
        <f>Доллар!$AA$27</f>
        <v>-</v>
      </c>
      <c r="D269" s="61" t="str">
        <f>Евро!$Z$27</f>
        <v>24.09.2023</v>
      </c>
      <c r="E269" s="58" t="str">
        <f>Евро!$AA$27</f>
        <v>-</v>
      </c>
      <c r="G269" s="61" t="str">
        <f>'Золото (ЦБ)'!$Z$27</f>
        <v>24.09.2023</v>
      </c>
      <c r="H269" s="58" t="str">
        <f>'Золото (ЦБ)'!$AA$27</f>
        <v/>
      </c>
      <c r="J269" s="61" t="str">
        <f>'Серебро (ЦБ)'!$Z$27</f>
        <v>24.09.2023</v>
      </c>
      <c r="K269" s="58" t="str">
        <f>'Серебро (ЦБ)'!$AA$27</f>
        <v/>
      </c>
      <c r="M269" s="61" t="str">
        <f>'Платина (ЦБ)'!$Z$27</f>
        <v>24.09.2023</v>
      </c>
      <c r="N269" s="58" t="str">
        <f>'Платина (ЦБ)'!$AA$27</f>
        <v/>
      </c>
      <c r="P269" s="61" t="str">
        <f>'Палладий (ЦБ)'!$Z$27</f>
        <v>24.09.2023</v>
      </c>
      <c r="Q269" s="58" t="str">
        <f>'Палладий (ЦБ)'!$AA$27</f>
        <v/>
      </c>
      <c r="S269" s="61" t="str">
        <f>'Золото (KITCO-LME)'!$Z$27</f>
        <v>24.09.2023</v>
      </c>
      <c r="T269" s="58" t="str">
        <f>'Золото (KITCO-LME)'!$AA$27</f>
        <v/>
      </c>
      <c r="V269" s="61" t="str">
        <f>'Серебро (KITCO-LME)'!$Z$27</f>
        <v>24.09.2023</v>
      </c>
      <c r="W269" s="58" t="str">
        <f>'Серебро (KITCO-LME)'!$AA$27</f>
        <v/>
      </c>
      <c r="Y269" s="61" t="str">
        <f>'Алюминий (LME)'!$Z$27</f>
        <v>24.09.2023</v>
      </c>
      <c r="Z269" s="58" t="str">
        <f>'Алюминий (LME)'!$AA$27</f>
        <v/>
      </c>
      <c r="AB269" s="61" t="str">
        <f>'Никель (LME)'!$Z$27</f>
        <v>24.09.2023</v>
      </c>
      <c r="AC269" s="58" t="str">
        <f>'Никель (LME)'!$AA$27</f>
        <v/>
      </c>
      <c r="AE269" s="61" t="str">
        <f>'Свинец (LME)'!$Z$27</f>
        <v>24.09.2023</v>
      </c>
      <c r="AF269" s="58" t="str">
        <f>'Свинец (LME)'!$AA$27</f>
        <v/>
      </c>
      <c r="AH269" s="61" t="str">
        <f>'Медь (LME)'!$Z$27</f>
        <v>24.09.2023</v>
      </c>
      <c r="AI269" s="58" t="str">
        <f>'Медь (LME)'!$AA$27</f>
        <v/>
      </c>
      <c r="AK269" s="61" t="str">
        <f>'Цинк (LME)'!$Z$27</f>
        <v>24.09.2023</v>
      </c>
      <c r="AL269" s="58" t="str">
        <f>'Цинк (LME)'!$AA$27</f>
        <v/>
      </c>
      <c r="AO269" s="61" t="str">
        <f>Евро!$Z$27</f>
        <v>24.09.2023</v>
      </c>
      <c r="AP269" s="58" t="str">
        <f>фунт!$AA$27</f>
        <v>-</v>
      </c>
      <c r="AR269" s="61" t="str">
        <f>Евро!$Z$27</f>
        <v>24.09.2023</v>
      </c>
      <c r="AS269" s="58" t="str">
        <f>'иена, ¥'!$AA$27</f>
        <v>-</v>
      </c>
      <c r="AU269" s="61" t="str">
        <f>Евро!$Z$27</f>
        <v>24.09.2023</v>
      </c>
      <c r="AV269" s="58" t="str">
        <f>'австр долл.'!$AA$27</f>
        <v>-</v>
      </c>
      <c r="AX269" s="61" t="str">
        <f>Евро!$Z$27</f>
        <v>24.09.2023</v>
      </c>
      <c r="AY269" s="58" t="str">
        <f>шв.фр.!$AA$27</f>
        <v>-</v>
      </c>
      <c r="BA269" s="61" t="str">
        <f>Евро!$Z$27</f>
        <v>24.09.2023</v>
      </c>
      <c r="BB269" s="58" t="str">
        <f>юань!$AA$27</f>
        <v>-</v>
      </c>
      <c r="BD269" s="61" t="str">
        <f>Евро!$Z$27</f>
        <v>24.09.2023</v>
      </c>
      <c r="BE269" s="58" t="str">
        <f>тенге!$AA$27</f>
        <v>-</v>
      </c>
      <c r="BG269" s="61" t="str">
        <f>Евро!$Z$27</f>
        <v>24.09.2023</v>
      </c>
      <c r="BH269" s="58" t="str">
        <f>'динар (крос-курс $)'!$AA$27</f>
        <v/>
      </c>
      <c r="BJ269" s="61" t="str">
        <f>Евро!$Z$27</f>
        <v>24.09.2023</v>
      </c>
      <c r="BK269" s="58" t="str">
        <f>'динар (крос-курс €)'!$AA$27</f>
        <v/>
      </c>
    </row>
    <row r="270" spans="1:63" x14ac:dyDescent="0.25">
      <c r="A270" s="61" t="str">
        <f>Доллар!$Z$28</f>
        <v>25.09.2023</v>
      </c>
      <c r="B270" s="58" t="str">
        <f>Доллар!$AA$28</f>
        <v>-</v>
      </c>
      <c r="D270" s="61" t="str">
        <f>Евро!$Z$28</f>
        <v>25.09.2023</v>
      </c>
      <c r="E270" s="58" t="str">
        <f>Евро!$AA$28</f>
        <v>-</v>
      </c>
      <c r="G270" s="61" t="str">
        <f>'Золото (ЦБ)'!$Z$28</f>
        <v>25.09.2023</v>
      </c>
      <c r="H270" s="58" t="str">
        <f>'Золото (ЦБ)'!$AA$28</f>
        <v/>
      </c>
      <c r="J270" s="61" t="str">
        <f>'Серебро (ЦБ)'!$Z$28</f>
        <v>25.09.2023</v>
      </c>
      <c r="K270" s="58" t="str">
        <f>'Серебро (ЦБ)'!$AA$28</f>
        <v/>
      </c>
      <c r="M270" s="61" t="str">
        <f>'Платина (ЦБ)'!$Z$28</f>
        <v>25.09.2023</v>
      </c>
      <c r="N270" s="58" t="str">
        <f>'Платина (ЦБ)'!$AA$28</f>
        <v/>
      </c>
      <c r="P270" s="61" t="str">
        <f>'Палладий (ЦБ)'!$Z$28</f>
        <v>25.09.2023</v>
      </c>
      <c r="Q270" s="58" t="str">
        <f>'Палладий (ЦБ)'!$AA$28</f>
        <v/>
      </c>
      <c r="S270" s="61" t="str">
        <f>'Золото (KITCO-LME)'!$Z$28</f>
        <v>25.09.2023</v>
      </c>
      <c r="T270" s="58" t="str">
        <f>'Золото (KITCO-LME)'!$AA$28</f>
        <v/>
      </c>
      <c r="V270" s="61" t="str">
        <f>'Серебро (KITCO-LME)'!$Z$28</f>
        <v>25.09.2023</v>
      </c>
      <c r="W270" s="58" t="str">
        <f>'Серебро (KITCO-LME)'!$AA$28</f>
        <v/>
      </c>
      <c r="Y270" s="61" t="str">
        <f>'Алюминий (LME)'!$Z$28</f>
        <v>25.09.2023</v>
      </c>
      <c r="Z270" s="58" t="str">
        <f>'Алюминий (LME)'!$AA$28</f>
        <v/>
      </c>
      <c r="AB270" s="61" t="str">
        <f>'Никель (LME)'!$Z$28</f>
        <v>25.09.2023</v>
      </c>
      <c r="AC270" s="58" t="str">
        <f>'Никель (LME)'!$AA$28</f>
        <v/>
      </c>
      <c r="AE270" s="61" t="str">
        <f>'Свинец (LME)'!$Z$28</f>
        <v>25.09.2023</v>
      </c>
      <c r="AF270" s="58" t="str">
        <f>'Свинец (LME)'!$AA$28</f>
        <v/>
      </c>
      <c r="AH270" s="61" t="str">
        <f>'Медь (LME)'!$Z$28</f>
        <v>25.09.2023</v>
      </c>
      <c r="AI270" s="58" t="str">
        <f>'Медь (LME)'!$AA$28</f>
        <v/>
      </c>
      <c r="AK270" s="61" t="str">
        <f>'Цинк (LME)'!$Z$28</f>
        <v>25.09.2023</v>
      </c>
      <c r="AL270" s="58" t="str">
        <f>'Цинк (LME)'!$AA$28</f>
        <v/>
      </c>
      <c r="AO270" s="61" t="str">
        <f>Евро!$Z$28</f>
        <v>25.09.2023</v>
      </c>
      <c r="AP270" s="58" t="str">
        <f>фунт!$AA$28</f>
        <v>-</v>
      </c>
      <c r="AR270" s="61" t="str">
        <f>Евро!$Z$28</f>
        <v>25.09.2023</v>
      </c>
      <c r="AS270" s="58" t="str">
        <f>'иена, ¥'!$AA$28</f>
        <v>-</v>
      </c>
      <c r="AU270" s="61" t="str">
        <f>Евро!$Z$28</f>
        <v>25.09.2023</v>
      </c>
      <c r="AV270" s="58" t="str">
        <f>'австр долл.'!$AA$28</f>
        <v>-</v>
      </c>
      <c r="AX270" s="61" t="str">
        <f>Евро!$Z$28</f>
        <v>25.09.2023</v>
      </c>
      <c r="AY270" s="58" t="str">
        <f>шв.фр.!$AA$28</f>
        <v>-</v>
      </c>
      <c r="BA270" s="61" t="str">
        <f>Евро!$Z$28</f>
        <v>25.09.2023</v>
      </c>
      <c r="BB270" s="58" t="str">
        <f>юань!$AA$28</f>
        <v>-</v>
      </c>
      <c r="BD270" s="61" t="str">
        <f>Евро!$Z$28</f>
        <v>25.09.2023</v>
      </c>
      <c r="BE270" s="58" t="str">
        <f>тенге!$AA$28</f>
        <v>-</v>
      </c>
      <c r="BG270" s="61" t="str">
        <f>Евро!$Z$28</f>
        <v>25.09.2023</v>
      </c>
      <c r="BH270" s="58" t="str">
        <f>'динар (крос-курс $)'!$AA$28</f>
        <v/>
      </c>
      <c r="BJ270" s="61" t="str">
        <f>Евро!$Z$28</f>
        <v>25.09.2023</v>
      </c>
      <c r="BK270" s="58" t="str">
        <f>'динар (крос-курс €)'!$AA$28</f>
        <v/>
      </c>
    </row>
    <row r="271" spans="1:63" x14ac:dyDescent="0.25">
      <c r="A271" s="61" t="str">
        <f>Доллар!$Z$29</f>
        <v>26.09.2023</v>
      </c>
      <c r="B271" s="58" t="str">
        <f>Доллар!$AA$29</f>
        <v>-</v>
      </c>
      <c r="D271" s="61" t="str">
        <f>Евро!$Z$29</f>
        <v>26.09.2023</v>
      </c>
      <c r="E271" s="58" t="str">
        <f>Евро!$AA$29</f>
        <v>-</v>
      </c>
      <c r="G271" s="61" t="str">
        <f>'Золото (ЦБ)'!$Z$29</f>
        <v>26.09.2023</v>
      </c>
      <c r="H271" s="58" t="str">
        <f>'Золото (ЦБ)'!$AA$29</f>
        <v/>
      </c>
      <c r="J271" s="61" t="str">
        <f>'Серебро (ЦБ)'!$Z$29</f>
        <v>26.09.2023</v>
      </c>
      <c r="K271" s="58" t="str">
        <f>'Серебро (ЦБ)'!$AA$29</f>
        <v/>
      </c>
      <c r="M271" s="61" t="str">
        <f>'Платина (ЦБ)'!$Z$29</f>
        <v>26.09.2023</v>
      </c>
      <c r="N271" s="58" t="str">
        <f>'Платина (ЦБ)'!$AA$29</f>
        <v/>
      </c>
      <c r="P271" s="61" t="str">
        <f>'Палладий (ЦБ)'!$Z$29</f>
        <v>26.09.2023</v>
      </c>
      <c r="Q271" s="58" t="str">
        <f>'Палладий (ЦБ)'!$AA$29</f>
        <v/>
      </c>
      <c r="S271" s="61" t="str">
        <f>'Золото (KITCO-LME)'!$Z$29</f>
        <v>26.09.2023</v>
      </c>
      <c r="T271" s="58" t="str">
        <f>'Золото (KITCO-LME)'!$AA$29</f>
        <v/>
      </c>
      <c r="V271" s="61" t="str">
        <f>'Серебро (KITCO-LME)'!$Z$29</f>
        <v>26.09.2023</v>
      </c>
      <c r="W271" s="58" t="str">
        <f>'Серебро (KITCO-LME)'!$AA$29</f>
        <v/>
      </c>
      <c r="Y271" s="61" t="str">
        <f>'Алюминий (LME)'!$Z$29</f>
        <v>26.09.2023</v>
      </c>
      <c r="Z271" s="58" t="str">
        <f>'Алюминий (LME)'!$AA$29</f>
        <v/>
      </c>
      <c r="AB271" s="61" t="str">
        <f>'Никель (LME)'!$Z$29</f>
        <v>26.09.2023</v>
      </c>
      <c r="AC271" s="58" t="str">
        <f>'Никель (LME)'!$AA$29</f>
        <v/>
      </c>
      <c r="AE271" s="61" t="str">
        <f>'Свинец (LME)'!$Z$29</f>
        <v>26.09.2023</v>
      </c>
      <c r="AF271" s="58" t="str">
        <f>'Свинец (LME)'!$AA$29</f>
        <v/>
      </c>
      <c r="AH271" s="61" t="str">
        <f>'Медь (LME)'!$Z$29</f>
        <v>26.09.2023</v>
      </c>
      <c r="AI271" s="58" t="str">
        <f>'Медь (LME)'!$AA$29</f>
        <v/>
      </c>
      <c r="AK271" s="61" t="str">
        <f>'Цинк (LME)'!$Z$29</f>
        <v>26.09.2023</v>
      </c>
      <c r="AL271" s="58" t="str">
        <f>'Цинк (LME)'!$AA$29</f>
        <v/>
      </c>
      <c r="AO271" s="61" t="str">
        <f>Евро!$Z$29</f>
        <v>26.09.2023</v>
      </c>
      <c r="AP271" s="58" t="str">
        <f>фунт!$AA$29</f>
        <v>-</v>
      </c>
      <c r="AR271" s="61" t="str">
        <f>Евро!$Z$29</f>
        <v>26.09.2023</v>
      </c>
      <c r="AS271" s="58" t="str">
        <f>'иена, ¥'!$AA$29</f>
        <v>-</v>
      </c>
      <c r="AU271" s="61" t="str">
        <f>Евро!$Z$29</f>
        <v>26.09.2023</v>
      </c>
      <c r="AV271" s="58" t="str">
        <f>'австр долл.'!$AA$29</f>
        <v>-</v>
      </c>
      <c r="AX271" s="61" t="str">
        <f>Евро!$Z$29</f>
        <v>26.09.2023</v>
      </c>
      <c r="AY271" s="58" t="str">
        <f>шв.фр.!$AA$29</f>
        <v>-</v>
      </c>
      <c r="BA271" s="61" t="str">
        <f>Евро!$Z$29</f>
        <v>26.09.2023</v>
      </c>
      <c r="BB271" s="58" t="str">
        <f>юань!$AA$29</f>
        <v>-</v>
      </c>
      <c r="BD271" s="61" t="str">
        <f>Евро!$Z$29</f>
        <v>26.09.2023</v>
      </c>
      <c r="BE271" s="58" t="str">
        <f>тенге!$AA$29</f>
        <v>-</v>
      </c>
      <c r="BG271" s="61" t="str">
        <f>Евро!$Z$29</f>
        <v>26.09.2023</v>
      </c>
      <c r="BH271" s="58" t="str">
        <f>'динар (крос-курс $)'!$AA$29</f>
        <v/>
      </c>
      <c r="BJ271" s="61" t="str">
        <f>Евро!$Z$29</f>
        <v>26.09.2023</v>
      </c>
      <c r="BK271" s="58" t="str">
        <f>'динар (крос-курс €)'!$AA$29</f>
        <v/>
      </c>
    </row>
    <row r="272" spans="1:63" x14ac:dyDescent="0.25">
      <c r="A272" s="61" t="str">
        <f>Доллар!$Z$30</f>
        <v>27.09.2023</v>
      </c>
      <c r="B272" s="58" t="str">
        <f>Доллар!$AA$30</f>
        <v>-</v>
      </c>
      <c r="D272" s="61" t="str">
        <f>Евро!$Z$30</f>
        <v>27.09.2023</v>
      </c>
      <c r="E272" s="58" t="str">
        <f>Евро!$AA$30</f>
        <v>-</v>
      </c>
      <c r="G272" s="61" t="str">
        <f>'Золото (ЦБ)'!$Z$30</f>
        <v>27.09.2023</v>
      </c>
      <c r="H272" s="58" t="str">
        <f>'Золото (ЦБ)'!$AA$30</f>
        <v/>
      </c>
      <c r="J272" s="61" t="str">
        <f>'Серебро (ЦБ)'!$Z$30</f>
        <v>27.09.2023</v>
      </c>
      <c r="K272" s="58" t="str">
        <f>'Серебро (ЦБ)'!$AA$30</f>
        <v/>
      </c>
      <c r="M272" s="61" t="str">
        <f>'Платина (ЦБ)'!$Z$30</f>
        <v>27.09.2023</v>
      </c>
      <c r="N272" s="58" t="str">
        <f>'Платина (ЦБ)'!$AA$30</f>
        <v/>
      </c>
      <c r="P272" s="61" t="str">
        <f>'Палладий (ЦБ)'!$Z$30</f>
        <v>27.09.2023</v>
      </c>
      <c r="Q272" s="58" t="str">
        <f>'Палладий (ЦБ)'!$AA$30</f>
        <v/>
      </c>
      <c r="S272" s="61" t="str">
        <f>'Золото (KITCO-LME)'!$Z$30</f>
        <v>27.09.2023</v>
      </c>
      <c r="T272" s="58" t="str">
        <f>'Золото (KITCO-LME)'!$AA$30</f>
        <v/>
      </c>
      <c r="V272" s="61" t="str">
        <f>'Серебро (KITCO-LME)'!$Z$30</f>
        <v>27.09.2023</v>
      </c>
      <c r="W272" s="58" t="str">
        <f>'Серебро (KITCO-LME)'!$AA$30</f>
        <v/>
      </c>
      <c r="Y272" s="61" t="str">
        <f>'Алюминий (LME)'!$Z$30</f>
        <v>27.09.2023</v>
      </c>
      <c r="Z272" s="58" t="str">
        <f>'Алюминий (LME)'!$AA$30</f>
        <v/>
      </c>
      <c r="AB272" s="61" t="str">
        <f>'Никель (LME)'!$Z$30</f>
        <v>27.09.2023</v>
      </c>
      <c r="AC272" s="58" t="str">
        <f>'Никель (LME)'!$AA$30</f>
        <v/>
      </c>
      <c r="AE272" s="61" t="str">
        <f>'Свинец (LME)'!$Z$30</f>
        <v>27.09.2023</v>
      </c>
      <c r="AF272" s="58" t="str">
        <f>'Свинец (LME)'!$AA$30</f>
        <v/>
      </c>
      <c r="AH272" s="61" t="str">
        <f>'Медь (LME)'!$Z$30</f>
        <v>27.09.2023</v>
      </c>
      <c r="AI272" s="58" t="str">
        <f>'Медь (LME)'!$AA$30</f>
        <v/>
      </c>
      <c r="AK272" s="61" t="str">
        <f>'Цинк (LME)'!$Z$30</f>
        <v>27.09.2023</v>
      </c>
      <c r="AL272" s="58" t="str">
        <f>'Цинк (LME)'!$AA$30</f>
        <v/>
      </c>
      <c r="AO272" s="61" t="str">
        <f>Евро!$Z$30</f>
        <v>27.09.2023</v>
      </c>
      <c r="AP272" s="58" t="str">
        <f>фунт!$AA$30</f>
        <v>-</v>
      </c>
      <c r="AR272" s="61" t="str">
        <f>Евро!$Z$30</f>
        <v>27.09.2023</v>
      </c>
      <c r="AS272" s="58" t="str">
        <f>'иена, ¥'!$AA$30</f>
        <v>-</v>
      </c>
      <c r="AU272" s="61" t="str">
        <f>Евро!$Z$30</f>
        <v>27.09.2023</v>
      </c>
      <c r="AV272" s="58" t="str">
        <f>'австр долл.'!$AA$30</f>
        <v>-</v>
      </c>
      <c r="AX272" s="61" t="str">
        <f>Евро!$Z$30</f>
        <v>27.09.2023</v>
      </c>
      <c r="AY272" s="58" t="str">
        <f>шв.фр.!$AA$30</f>
        <v>-</v>
      </c>
      <c r="BA272" s="61" t="str">
        <f>Евро!$Z$30</f>
        <v>27.09.2023</v>
      </c>
      <c r="BB272" s="58" t="str">
        <f>юань!$AA$30</f>
        <v>-</v>
      </c>
      <c r="BD272" s="61" t="str">
        <f>Евро!$Z$30</f>
        <v>27.09.2023</v>
      </c>
      <c r="BE272" s="58" t="str">
        <f>тенге!$AA$30</f>
        <v>-</v>
      </c>
      <c r="BG272" s="61" t="str">
        <f>Евро!$Z$30</f>
        <v>27.09.2023</v>
      </c>
      <c r="BH272" s="58" t="str">
        <f>'динар (крос-курс $)'!$AA$30</f>
        <v/>
      </c>
      <c r="BJ272" s="61" t="str">
        <f>Евро!$Z$30</f>
        <v>27.09.2023</v>
      </c>
      <c r="BK272" s="58" t="str">
        <f>'динар (крос-курс €)'!$AA$30</f>
        <v/>
      </c>
    </row>
    <row r="273" spans="1:63" x14ac:dyDescent="0.25">
      <c r="A273" s="61" t="str">
        <f>Доллар!$Z$31</f>
        <v>28.09.2023</v>
      </c>
      <c r="B273" s="58" t="str">
        <f>Доллар!$AA$31</f>
        <v>-</v>
      </c>
      <c r="D273" s="61" t="str">
        <f>Евро!$Z$31</f>
        <v>28.09.2023</v>
      </c>
      <c r="E273" s="58" t="str">
        <f>Евро!$AA$31</f>
        <v>-</v>
      </c>
      <c r="G273" s="61" t="str">
        <f>'Золото (ЦБ)'!$Z$31</f>
        <v>28.09.2023</v>
      </c>
      <c r="H273" s="58" t="str">
        <f>'Золото (ЦБ)'!$AA$31</f>
        <v/>
      </c>
      <c r="J273" s="61" t="str">
        <f>'Серебро (ЦБ)'!$Z$31</f>
        <v>28.09.2023</v>
      </c>
      <c r="K273" s="58" t="str">
        <f>'Серебро (ЦБ)'!$AA$31</f>
        <v/>
      </c>
      <c r="M273" s="61" t="str">
        <f>'Платина (ЦБ)'!$Z$31</f>
        <v>28.09.2023</v>
      </c>
      <c r="N273" s="58" t="str">
        <f>'Платина (ЦБ)'!$AA$31</f>
        <v/>
      </c>
      <c r="P273" s="61" t="str">
        <f>'Палладий (ЦБ)'!$Z$31</f>
        <v>28.09.2023</v>
      </c>
      <c r="Q273" s="58" t="str">
        <f>'Палладий (ЦБ)'!$AA$31</f>
        <v/>
      </c>
      <c r="S273" s="61" t="str">
        <f>'Золото (KITCO-LME)'!$Z$31</f>
        <v>28.09.2023</v>
      </c>
      <c r="T273" s="58" t="str">
        <f>'Золото (KITCO-LME)'!$AA$31</f>
        <v/>
      </c>
      <c r="V273" s="61" t="str">
        <f>'Серебро (KITCO-LME)'!$Z$31</f>
        <v>28.09.2023</v>
      </c>
      <c r="W273" s="58" t="str">
        <f>'Серебро (KITCO-LME)'!$AA$31</f>
        <v/>
      </c>
      <c r="Y273" s="61" t="str">
        <f>'Алюминий (LME)'!$Z$31</f>
        <v>28.09.2023</v>
      </c>
      <c r="Z273" s="58" t="str">
        <f>'Алюминий (LME)'!$AA$31</f>
        <v/>
      </c>
      <c r="AB273" s="61" t="str">
        <f>'Никель (LME)'!$Z$31</f>
        <v>28.09.2023</v>
      </c>
      <c r="AC273" s="58" t="str">
        <f>'Никель (LME)'!$AA$31</f>
        <v/>
      </c>
      <c r="AE273" s="61" t="str">
        <f>'Свинец (LME)'!$Z$31</f>
        <v>28.09.2023</v>
      </c>
      <c r="AF273" s="58" t="str">
        <f>'Свинец (LME)'!$AA$31</f>
        <v/>
      </c>
      <c r="AH273" s="61" t="str">
        <f>'Медь (LME)'!$Z$31</f>
        <v>28.09.2023</v>
      </c>
      <c r="AI273" s="58" t="str">
        <f>'Медь (LME)'!$AA$31</f>
        <v/>
      </c>
      <c r="AK273" s="61" t="str">
        <f>'Цинк (LME)'!$Z$31</f>
        <v>28.09.2023</v>
      </c>
      <c r="AL273" s="58" t="str">
        <f>'Цинк (LME)'!$AA$31</f>
        <v/>
      </c>
      <c r="AO273" s="61" t="str">
        <f>Евро!$Z$31</f>
        <v>28.09.2023</v>
      </c>
      <c r="AP273" s="58" t="str">
        <f>фунт!$AA$31</f>
        <v>-</v>
      </c>
      <c r="AR273" s="61" t="str">
        <f>Евро!$Z$31</f>
        <v>28.09.2023</v>
      </c>
      <c r="AS273" s="58" t="str">
        <f>'иена, ¥'!$AA$31</f>
        <v>-</v>
      </c>
      <c r="AU273" s="61" t="str">
        <f>Евро!$Z$31</f>
        <v>28.09.2023</v>
      </c>
      <c r="AV273" s="58" t="str">
        <f>'австр долл.'!$AA$31</f>
        <v>-</v>
      </c>
      <c r="AX273" s="61" t="str">
        <f>Евро!$Z$31</f>
        <v>28.09.2023</v>
      </c>
      <c r="AY273" s="58" t="str">
        <f>шв.фр.!$AA$31</f>
        <v>-</v>
      </c>
      <c r="BA273" s="61" t="str">
        <f>Евро!$Z$31</f>
        <v>28.09.2023</v>
      </c>
      <c r="BB273" s="58" t="str">
        <f>юань!$AA$31</f>
        <v>-</v>
      </c>
      <c r="BD273" s="61" t="str">
        <f>Евро!$Z$31</f>
        <v>28.09.2023</v>
      </c>
      <c r="BE273" s="58" t="str">
        <f>тенге!$AA$31</f>
        <v>-</v>
      </c>
      <c r="BG273" s="61" t="str">
        <f>Евро!$Z$31</f>
        <v>28.09.2023</v>
      </c>
      <c r="BH273" s="58" t="str">
        <f>'динар (крос-курс $)'!$AA$31</f>
        <v/>
      </c>
      <c r="BJ273" s="61" t="str">
        <f>Евро!$Z$31</f>
        <v>28.09.2023</v>
      </c>
      <c r="BK273" s="58" t="str">
        <f>'динар (крос-курс €)'!$AA$31</f>
        <v/>
      </c>
    </row>
    <row r="274" spans="1:63" x14ac:dyDescent="0.25">
      <c r="A274" s="59" t="str">
        <f>Доллар!$Z$32</f>
        <v>29.09.2023</v>
      </c>
      <c r="B274" s="58" t="str">
        <f>Доллар!$AA$32</f>
        <v>-</v>
      </c>
      <c r="D274" s="59" t="str">
        <f>Евро!$Z$32</f>
        <v>29.09.2023</v>
      </c>
      <c r="E274" s="58" t="str">
        <f>Евро!$AA$32</f>
        <v>-</v>
      </c>
      <c r="G274" s="59" t="str">
        <f>'Золото (ЦБ)'!$Z$32</f>
        <v>29.09.2023</v>
      </c>
      <c r="H274" s="58" t="str">
        <f>'Золото (ЦБ)'!$AA$32</f>
        <v/>
      </c>
      <c r="J274" s="59" t="str">
        <f>'Серебро (ЦБ)'!$Z$32</f>
        <v>29.09.2023</v>
      </c>
      <c r="K274" s="58" t="str">
        <f>'Серебро (ЦБ)'!$AA$32</f>
        <v/>
      </c>
      <c r="M274" s="59" t="str">
        <f>'Платина (ЦБ)'!$Z$32</f>
        <v>29.09.2023</v>
      </c>
      <c r="N274" s="58" t="str">
        <f>'Платина (ЦБ)'!$AA$32</f>
        <v/>
      </c>
      <c r="P274" s="59" t="str">
        <f>'Палладий (ЦБ)'!$Z$32</f>
        <v>29.09.2023</v>
      </c>
      <c r="Q274" s="58" t="str">
        <f>'Палладий (ЦБ)'!$AA$32</f>
        <v/>
      </c>
      <c r="S274" s="59" t="str">
        <f>'Золото (KITCO-LME)'!$Z$32</f>
        <v>29.09.2023</v>
      </c>
      <c r="T274" s="58" t="str">
        <f>'Золото (KITCO-LME)'!$AA$32</f>
        <v/>
      </c>
      <c r="V274" s="59" t="str">
        <f>'Серебро (KITCO-LME)'!$Z$32</f>
        <v>29.09.2023</v>
      </c>
      <c r="W274" s="58" t="str">
        <f>'Серебро (KITCO-LME)'!$AA$32</f>
        <v/>
      </c>
      <c r="Y274" s="59" t="str">
        <f>'Алюминий (LME)'!$Z$32</f>
        <v>29.09.2023</v>
      </c>
      <c r="Z274" s="58" t="str">
        <f>'Алюминий (LME)'!$AA$32</f>
        <v/>
      </c>
      <c r="AB274" s="59" t="str">
        <f>'Никель (LME)'!$Z$32</f>
        <v>29.09.2023</v>
      </c>
      <c r="AC274" s="58" t="str">
        <f>'Никель (LME)'!$AA$32</f>
        <v/>
      </c>
      <c r="AE274" s="59" t="str">
        <f>'Свинец (LME)'!$Z$32</f>
        <v>29.09.2023</v>
      </c>
      <c r="AF274" s="58" t="str">
        <f>'Свинец (LME)'!$AA$32</f>
        <v/>
      </c>
      <c r="AH274" s="59" t="str">
        <f>'Медь (LME)'!$Z$32</f>
        <v>29.09.2023</v>
      </c>
      <c r="AI274" s="58" t="str">
        <f>'Медь (LME)'!$AA$32</f>
        <v/>
      </c>
      <c r="AK274" s="59" t="str">
        <f>'Цинк (LME)'!$Z$32</f>
        <v>29.09.2023</v>
      </c>
      <c r="AL274" s="58" t="str">
        <f>'Цинк (LME)'!$AA$32</f>
        <v/>
      </c>
      <c r="AO274" s="59" t="str">
        <f>Евро!$Z$32</f>
        <v>29.09.2023</v>
      </c>
      <c r="AP274" s="58" t="str">
        <f>фунт!$AA$32</f>
        <v>-</v>
      </c>
      <c r="AR274" s="59" t="str">
        <f>Евро!$Z$32</f>
        <v>29.09.2023</v>
      </c>
      <c r="AS274" s="58" t="str">
        <f>'иена, ¥'!$AA$32</f>
        <v>-</v>
      </c>
      <c r="AU274" s="59" t="str">
        <f>Евро!$Z$32</f>
        <v>29.09.2023</v>
      </c>
      <c r="AV274" s="58" t="str">
        <f>'австр долл.'!$AA$32</f>
        <v>-</v>
      </c>
      <c r="AX274" s="59" t="str">
        <f>Евро!$Z$32</f>
        <v>29.09.2023</v>
      </c>
      <c r="AY274" s="58" t="str">
        <f>шв.фр.!$AA$32</f>
        <v>-</v>
      </c>
      <c r="BA274" s="59" t="str">
        <f>Евро!$Z$32</f>
        <v>29.09.2023</v>
      </c>
      <c r="BB274" s="58" t="str">
        <f>юань!$AA$32</f>
        <v>-</v>
      </c>
      <c r="BD274" s="59" t="str">
        <f>Евро!$Z$32</f>
        <v>29.09.2023</v>
      </c>
      <c r="BE274" s="58" t="str">
        <f>тенге!$AA$32</f>
        <v>-</v>
      </c>
      <c r="BG274" s="59" t="str">
        <f>Евро!$Z$32</f>
        <v>29.09.2023</v>
      </c>
      <c r="BH274" s="58" t="str">
        <f>'динар (крос-курс $)'!$AA$32</f>
        <v/>
      </c>
      <c r="BJ274" s="59" t="str">
        <f>Евро!$Z$32</f>
        <v>29.09.2023</v>
      </c>
      <c r="BK274" s="58" t="str">
        <f>'динар (крос-курс €)'!$AA$32</f>
        <v/>
      </c>
    </row>
    <row r="275" spans="1:63" x14ac:dyDescent="0.25">
      <c r="A275" s="62" t="str">
        <f>Доллар!$Z$33</f>
        <v>30.09.2023</v>
      </c>
      <c r="B275" s="58" t="str">
        <f>Доллар!$AA$33</f>
        <v>-</v>
      </c>
      <c r="C275" t="e">
        <f>LINEST(B246:B275)</f>
        <v>#VALUE!</v>
      </c>
      <c r="D275" s="62" t="str">
        <f>Евро!$Z$33</f>
        <v>30.09.2023</v>
      </c>
      <c r="E275" s="58" t="str">
        <f>Евро!$AA$33</f>
        <v>-</v>
      </c>
      <c r="G275" s="62" t="str">
        <f>'Золото (ЦБ)'!$Z$33</f>
        <v>30.09.2023</v>
      </c>
      <c r="H275" s="58" t="str">
        <f>'Золото (ЦБ)'!$AA$33</f>
        <v/>
      </c>
      <c r="J275" s="62" t="str">
        <f>'Серебро (ЦБ)'!$Z$33</f>
        <v>30.09.2023</v>
      </c>
      <c r="K275" s="58" t="str">
        <f>'Серебро (ЦБ)'!$AA$33</f>
        <v/>
      </c>
      <c r="M275" s="62" t="str">
        <f>'Платина (ЦБ)'!$Z$33</f>
        <v>30.09.2023</v>
      </c>
      <c r="N275" s="58" t="str">
        <f>'Платина (ЦБ)'!$AA$33</f>
        <v/>
      </c>
      <c r="P275" s="62" t="str">
        <f>'Палладий (ЦБ)'!$Z$33</f>
        <v>30.09.2023</v>
      </c>
      <c r="Q275" s="58" t="str">
        <f>'Палладий (ЦБ)'!$AA$33</f>
        <v/>
      </c>
      <c r="S275" s="62" t="str">
        <f>'Золото (KITCO-LME)'!$Z$33</f>
        <v>30.09.2023</v>
      </c>
      <c r="T275" s="58" t="str">
        <f>'Золото (KITCO-LME)'!$AA$33</f>
        <v/>
      </c>
      <c r="V275" s="62" t="str">
        <f>'Серебро (KITCO-LME)'!$Z$33</f>
        <v>30.09.2023</v>
      </c>
      <c r="W275" s="58" t="str">
        <f>'Серебро (KITCO-LME)'!$AA$33</f>
        <v/>
      </c>
      <c r="Y275" s="62" t="str">
        <f>'Алюминий (LME)'!$Z$33</f>
        <v>30.09.2023</v>
      </c>
      <c r="Z275" s="58" t="str">
        <f>'Алюминий (LME)'!$AA$33</f>
        <v/>
      </c>
      <c r="AB275" s="62" t="str">
        <f>'Никель (LME)'!$Z$33</f>
        <v>30.09.2023</v>
      </c>
      <c r="AC275" s="58" t="str">
        <f>'Никель (LME)'!$AA$33</f>
        <v/>
      </c>
      <c r="AE275" s="62" t="str">
        <f>'Свинец (LME)'!$Z$33</f>
        <v>30.09.2023</v>
      </c>
      <c r="AF275" s="58" t="str">
        <f>'Свинец (LME)'!$AA$33</f>
        <v/>
      </c>
      <c r="AH275" s="62" t="str">
        <f>'Медь (LME)'!$Z$33</f>
        <v>30.09.2023</v>
      </c>
      <c r="AI275" s="58" t="str">
        <f>'Медь (LME)'!$AA$33</f>
        <v/>
      </c>
      <c r="AK275" s="62" t="str">
        <f>'Цинк (LME)'!$Z$33</f>
        <v>30.09.2023</v>
      </c>
      <c r="AL275" s="58" t="str">
        <f>'Цинк (LME)'!$AA$33</f>
        <v/>
      </c>
      <c r="AN275" t="e">
        <f>LINEST(E246:E275)</f>
        <v>#VALUE!</v>
      </c>
      <c r="AO275" s="62" t="str">
        <f>Евро!$Z$33</f>
        <v>30.09.2023</v>
      </c>
      <c r="AP275" s="58" t="str">
        <f>фунт!$AA$33</f>
        <v>-</v>
      </c>
      <c r="AR275" s="62" t="str">
        <f>Евро!$Z$33</f>
        <v>30.09.2023</v>
      </c>
      <c r="AS275" s="58" t="str">
        <f>'иена, ¥'!$AA$33</f>
        <v>-</v>
      </c>
      <c r="AU275" s="62" t="str">
        <f>Евро!$Z$33</f>
        <v>30.09.2023</v>
      </c>
      <c r="AV275" s="58" t="str">
        <f>'австр долл.'!$AA$33</f>
        <v>-</v>
      </c>
      <c r="AX275" s="62" t="str">
        <f>Евро!$Z$33</f>
        <v>30.09.2023</v>
      </c>
      <c r="AY275" s="58" t="str">
        <f>шв.фр.!$AA$33</f>
        <v>-</v>
      </c>
      <c r="BA275" s="62" t="str">
        <f>Евро!$Z$33</f>
        <v>30.09.2023</v>
      </c>
      <c r="BB275" s="58" t="str">
        <f>юань!$AA$33</f>
        <v>-</v>
      </c>
      <c r="BD275" s="62" t="str">
        <f>Евро!$Z$33</f>
        <v>30.09.2023</v>
      </c>
      <c r="BE275" s="58" t="str">
        <f>тенге!$AA$33</f>
        <v>-</v>
      </c>
      <c r="BG275" s="62" t="str">
        <f>Евро!$Z$33</f>
        <v>30.09.2023</v>
      </c>
      <c r="BH275" s="58" t="str">
        <f>'динар (крос-курс $)'!$AA$33</f>
        <v/>
      </c>
      <c r="BJ275" s="62" t="str">
        <f>Евро!$Z$33</f>
        <v>30.09.2023</v>
      </c>
      <c r="BK275" s="58" t="str">
        <f>'динар (крос-курс €)'!$AA$33</f>
        <v/>
      </c>
    </row>
    <row r="276" spans="1:63" x14ac:dyDescent="0.25">
      <c r="A276" s="52" t="str">
        <f>Доллар!$AC$4</f>
        <v>01.10.2023</v>
      </c>
      <c r="B276" s="58" t="str">
        <f>Доллар!$AD$4</f>
        <v>-</v>
      </c>
      <c r="D276" s="52" t="str">
        <f>Евро!$AC$4</f>
        <v>01.10.2023</v>
      </c>
      <c r="E276" s="58" t="str">
        <f>Евро!$AD$4</f>
        <v>-</v>
      </c>
      <c r="G276" s="52" t="str">
        <f>'Золото (ЦБ)'!$AC$4</f>
        <v>01.10.2023</v>
      </c>
      <c r="H276" s="58" t="str">
        <f>'Золото (ЦБ)'!$AD$4</f>
        <v/>
      </c>
      <c r="J276" s="52" t="str">
        <f>'Серебро (ЦБ)'!$AC$4</f>
        <v>01.10.2023</v>
      </c>
      <c r="K276" s="58" t="str">
        <f>'Серебро (ЦБ)'!$AD$4</f>
        <v/>
      </c>
      <c r="M276" s="52" t="str">
        <f>'Платина (ЦБ)'!$AC$4</f>
        <v>01.10.2023</v>
      </c>
      <c r="N276" s="58" t="str">
        <f>'Платина (ЦБ)'!$AD$4</f>
        <v/>
      </c>
      <c r="P276" s="52" t="str">
        <f>'Палладий (ЦБ)'!$AC$4</f>
        <v>01.10.2023</v>
      </c>
      <c r="Q276" s="58" t="str">
        <f>'Палладий (ЦБ)'!$AD$4</f>
        <v/>
      </c>
      <c r="S276" s="52" t="str">
        <f>'Золото (KITCO-LME)'!$AC$4</f>
        <v>01.10.2023</v>
      </c>
      <c r="T276" s="58" t="str">
        <f>'Золото (KITCO-LME)'!$AD$4</f>
        <v/>
      </c>
      <c r="V276" s="52" t="str">
        <f>'Серебро (KITCO-LME)'!$AC$4</f>
        <v>01.10.2023</v>
      </c>
      <c r="W276" s="58" t="str">
        <f>'Серебро (KITCO-LME)'!$AD$4</f>
        <v/>
      </c>
      <c r="Y276" s="52" t="str">
        <f>'Алюминий (LME)'!$AC$4</f>
        <v>01.10.2023</v>
      </c>
      <c r="Z276" s="58" t="str">
        <f>'Алюминий (LME)'!$AD$4</f>
        <v/>
      </c>
      <c r="AB276" s="52" t="str">
        <f>'Никель (LME)'!$AC$4</f>
        <v>01.10.2023</v>
      </c>
      <c r="AC276" s="58" t="str">
        <f>'Никель (LME)'!$AD$4</f>
        <v/>
      </c>
      <c r="AE276" s="52" t="str">
        <f>'Свинец (LME)'!$AC$4</f>
        <v>01.10.2023</v>
      </c>
      <c r="AF276" s="58" t="str">
        <f>'Свинец (LME)'!$AD$4</f>
        <v/>
      </c>
      <c r="AH276" s="52" t="str">
        <f>'Медь (LME)'!$AC$4</f>
        <v>01.10.2023</v>
      </c>
      <c r="AI276" s="58" t="str">
        <f>'Медь (LME)'!$AD$4</f>
        <v/>
      </c>
      <c r="AK276" s="52" t="str">
        <f>'Цинк (LME)'!$AC$4</f>
        <v>01.10.2023</v>
      </c>
      <c r="AL276" s="58" t="str">
        <f>'Цинк (LME)'!$AD$4</f>
        <v/>
      </c>
      <c r="AO276" s="52" t="str">
        <f>Евро!$AC$4</f>
        <v>01.10.2023</v>
      </c>
      <c r="AP276" s="58" t="str">
        <f>фунт!$AD$4</f>
        <v>-</v>
      </c>
      <c r="AR276" s="52" t="str">
        <f>Евро!$AC$4</f>
        <v>01.10.2023</v>
      </c>
      <c r="AS276" s="58" t="str">
        <f>'иена, ¥'!$AD$4</f>
        <v>-</v>
      </c>
      <c r="AU276" s="52" t="str">
        <f>Евро!$AC$4</f>
        <v>01.10.2023</v>
      </c>
      <c r="AV276" s="58" t="str">
        <f>'австр долл.'!$AD$4</f>
        <v>-</v>
      </c>
      <c r="AX276" s="52" t="str">
        <f>Евро!$AC$4</f>
        <v>01.10.2023</v>
      </c>
      <c r="AY276" s="58" t="str">
        <f>шв.фр.!$AD$4</f>
        <v>-</v>
      </c>
      <c r="BA276" s="52" t="str">
        <f>Евро!$AC$4</f>
        <v>01.10.2023</v>
      </c>
      <c r="BB276" s="58" t="str">
        <f>юань!$AD$4</f>
        <v>-</v>
      </c>
      <c r="BD276" s="52" t="str">
        <f>Евро!$AC$4</f>
        <v>01.10.2023</v>
      </c>
      <c r="BE276" s="58" t="str">
        <f>тенге!$AD$4</f>
        <v>-</v>
      </c>
      <c r="BG276" s="52" t="str">
        <f>Евро!$AC$4</f>
        <v>01.10.2023</v>
      </c>
      <c r="BH276" s="58" t="str">
        <f>'динар (крос-курс $)'!$AD$4</f>
        <v/>
      </c>
      <c r="BJ276" s="52" t="str">
        <f>Евро!$AC$4</f>
        <v>01.10.2023</v>
      </c>
      <c r="BK276" s="58" t="str">
        <f>'динар (крос-курс €)'!$AD$4</f>
        <v/>
      </c>
    </row>
    <row r="277" spans="1:63" x14ac:dyDescent="0.25">
      <c r="A277" s="52" t="str">
        <f>Доллар!$AC$5</f>
        <v>02.10.2023</v>
      </c>
      <c r="B277" s="58" t="str">
        <f>Доллар!$AD$5</f>
        <v>-</v>
      </c>
      <c r="D277" s="52" t="str">
        <f>Евро!$AC$5</f>
        <v>02.10.2023</v>
      </c>
      <c r="E277" s="58" t="str">
        <f>Евро!$AD$5</f>
        <v>-</v>
      </c>
      <c r="G277" s="52" t="str">
        <f>'Золото (ЦБ)'!$AC$5</f>
        <v>02.10.2023</v>
      </c>
      <c r="H277" s="58" t="str">
        <f>'Золото (ЦБ)'!$AD$5</f>
        <v/>
      </c>
      <c r="J277" s="52" t="str">
        <f>'Серебро (ЦБ)'!$AC$5</f>
        <v>02.10.2023</v>
      </c>
      <c r="K277" s="58" t="str">
        <f>'Серебро (ЦБ)'!$AD$5</f>
        <v/>
      </c>
      <c r="M277" s="52" t="str">
        <f>'Платина (ЦБ)'!$AC$5</f>
        <v>02.10.2023</v>
      </c>
      <c r="N277" s="58" t="str">
        <f>'Платина (ЦБ)'!$AD$5</f>
        <v/>
      </c>
      <c r="P277" s="52" t="str">
        <f>'Палладий (ЦБ)'!$AC$5</f>
        <v>02.10.2023</v>
      </c>
      <c r="Q277" s="58" t="str">
        <f>'Палладий (ЦБ)'!$AD$5</f>
        <v/>
      </c>
      <c r="S277" s="52" t="str">
        <f>'Золото (KITCO-LME)'!$AC$5</f>
        <v>02.10.2023</v>
      </c>
      <c r="T277" s="58" t="str">
        <f>'Золото (KITCO-LME)'!$AD$5</f>
        <v/>
      </c>
      <c r="V277" s="52" t="str">
        <f>'Серебро (KITCO-LME)'!$AC$5</f>
        <v>02.10.2023</v>
      </c>
      <c r="W277" s="58" t="str">
        <f>'Серебро (KITCO-LME)'!$AD$5</f>
        <v/>
      </c>
      <c r="Y277" s="52" t="str">
        <f>'Алюминий (LME)'!$AC$5</f>
        <v>02.10.2023</v>
      </c>
      <c r="Z277" s="58" t="str">
        <f>'Алюминий (LME)'!$AD$5</f>
        <v/>
      </c>
      <c r="AB277" s="52" t="str">
        <f>'Никель (LME)'!$AC$5</f>
        <v>02.10.2023</v>
      </c>
      <c r="AC277" s="58" t="str">
        <f>'Никель (LME)'!$AD$5</f>
        <v/>
      </c>
      <c r="AE277" s="52" t="str">
        <f>'Свинец (LME)'!$AC$5</f>
        <v>02.10.2023</v>
      </c>
      <c r="AF277" s="58" t="str">
        <f>'Свинец (LME)'!$AD$5</f>
        <v/>
      </c>
      <c r="AH277" s="52" t="str">
        <f>'Медь (LME)'!$AC$5</f>
        <v>02.10.2023</v>
      </c>
      <c r="AI277" s="58" t="str">
        <f>'Медь (LME)'!$AD$5</f>
        <v/>
      </c>
      <c r="AK277" s="52" t="str">
        <f>'Цинк (LME)'!$AC$5</f>
        <v>02.10.2023</v>
      </c>
      <c r="AL277" s="58" t="str">
        <f>'Цинк (LME)'!$AD$5</f>
        <v/>
      </c>
      <c r="AO277" s="52" t="str">
        <f>Евро!$AC$5</f>
        <v>02.10.2023</v>
      </c>
      <c r="AP277" s="58" t="str">
        <f>фунт!$AD$5</f>
        <v>-</v>
      </c>
      <c r="AR277" s="52" t="str">
        <f>Евро!$AC$5</f>
        <v>02.10.2023</v>
      </c>
      <c r="AS277" s="58" t="str">
        <f>'иена, ¥'!$AD$5</f>
        <v>-</v>
      </c>
      <c r="AU277" s="52" t="str">
        <f>Евро!$AC$5</f>
        <v>02.10.2023</v>
      </c>
      <c r="AV277" s="58" t="str">
        <f>'австр долл.'!$AD$5</f>
        <v>-</v>
      </c>
      <c r="AX277" s="52" t="str">
        <f>Евро!$AC$5</f>
        <v>02.10.2023</v>
      </c>
      <c r="AY277" s="58" t="str">
        <f>шв.фр.!$AD$5</f>
        <v>-</v>
      </c>
      <c r="BA277" s="52" t="str">
        <f>Евро!$AC$5</f>
        <v>02.10.2023</v>
      </c>
      <c r="BB277" s="58" t="str">
        <f>юань!$AD$5</f>
        <v>-</v>
      </c>
      <c r="BD277" s="52" t="str">
        <f>Евро!$AC$5</f>
        <v>02.10.2023</v>
      </c>
      <c r="BE277" s="58" t="str">
        <f>тенге!$AD$5</f>
        <v>-</v>
      </c>
      <c r="BG277" s="52" t="str">
        <f>Евро!$AC$5</f>
        <v>02.10.2023</v>
      </c>
      <c r="BH277" s="58" t="str">
        <f>'динар (крос-курс $)'!$AD$5</f>
        <v/>
      </c>
      <c r="BJ277" s="52" t="str">
        <f>Евро!$AC$5</f>
        <v>02.10.2023</v>
      </c>
      <c r="BK277" s="58" t="str">
        <f>'динар (крос-курс €)'!$AD$5</f>
        <v/>
      </c>
    </row>
    <row r="278" spans="1:63" x14ac:dyDescent="0.25">
      <c r="A278" s="52" t="str">
        <f>Доллар!$AC$6</f>
        <v>03.10.2023</v>
      </c>
      <c r="B278" s="58" t="str">
        <f>Доллар!$AD$6</f>
        <v>-</v>
      </c>
      <c r="D278" s="52" t="str">
        <f>Евро!$AC$6</f>
        <v>03.10.2023</v>
      </c>
      <c r="E278" s="58" t="str">
        <f>Евро!$AD$6</f>
        <v>-</v>
      </c>
      <c r="G278" s="52" t="str">
        <f>'Золото (ЦБ)'!$AC$6</f>
        <v>03.10.2023</v>
      </c>
      <c r="H278" s="58" t="str">
        <f>'Золото (ЦБ)'!$AD$6</f>
        <v/>
      </c>
      <c r="J278" s="52" t="str">
        <f>'Серебро (ЦБ)'!$AC$6</f>
        <v>03.10.2023</v>
      </c>
      <c r="K278" s="58" t="str">
        <f>'Серебро (ЦБ)'!$AD$6</f>
        <v/>
      </c>
      <c r="M278" s="52" t="str">
        <f>'Платина (ЦБ)'!$AC$6</f>
        <v>03.10.2023</v>
      </c>
      <c r="N278" s="58" t="str">
        <f>'Платина (ЦБ)'!$AD$6</f>
        <v/>
      </c>
      <c r="P278" s="52" t="str">
        <f>'Палладий (ЦБ)'!$AC$6</f>
        <v>03.10.2023</v>
      </c>
      <c r="Q278" s="58" t="str">
        <f>'Палладий (ЦБ)'!$AD$6</f>
        <v/>
      </c>
      <c r="S278" s="52" t="str">
        <f>'Золото (KITCO-LME)'!$AC$6</f>
        <v>03.10.2023</v>
      </c>
      <c r="T278" s="58" t="str">
        <f>'Золото (KITCO-LME)'!$AD$6</f>
        <v/>
      </c>
      <c r="V278" s="52" t="str">
        <f>'Серебро (KITCO-LME)'!$AC$6</f>
        <v>03.10.2023</v>
      </c>
      <c r="W278" s="58" t="str">
        <f>'Серебро (KITCO-LME)'!$AD$6</f>
        <v/>
      </c>
      <c r="Y278" s="52" t="str">
        <f>'Алюминий (LME)'!$AC$6</f>
        <v>03.10.2023</v>
      </c>
      <c r="Z278" s="58" t="str">
        <f>'Алюминий (LME)'!$AD$6</f>
        <v/>
      </c>
      <c r="AB278" s="52" t="str">
        <f>'Никель (LME)'!$AC$6</f>
        <v>03.10.2023</v>
      </c>
      <c r="AC278" s="58" t="str">
        <f>'Никель (LME)'!$AD$6</f>
        <v/>
      </c>
      <c r="AE278" s="52" t="str">
        <f>'Свинец (LME)'!$AC$6</f>
        <v>03.10.2023</v>
      </c>
      <c r="AF278" s="58" t="str">
        <f>'Свинец (LME)'!$AD$6</f>
        <v/>
      </c>
      <c r="AH278" s="52" t="str">
        <f>'Медь (LME)'!$AC$6</f>
        <v>03.10.2023</v>
      </c>
      <c r="AI278" s="58" t="str">
        <f>'Медь (LME)'!$AD$6</f>
        <v/>
      </c>
      <c r="AK278" s="52" t="str">
        <f>'Цинк (LME)'!$AC$6</f>
        <v>03.10.2023</v>
      </c>
      <c r="AL278" s="58" t="str">
        <f>'Цинк (LME)'!$AD$6</f>
        <v/>
      </c>
      <c r="AO278" s="52" t="str">
        <f>Евро!$AC$6</f>
        <v>03.10.2023</v>
      </c>
      <c r="AP278" s="58" t="str">
        <f>фунт!$AD$6</f>
        <v>-</v>
      </c>
      <c r="AR278" s="52" t="str">
        <f>Евро!$AC$6</f>
        <v>03.10.2023</v>
      </c>
      <c r="AS278" s="58" t="str">
        <f>'иена, ¥'!$AD$6</f>
        <v>-</v>
      </c>
      <c r="AU278" s="52" t="str">
        <f>Евро!$AC$6</f>
        <v>03.10.2023</v>
      </c>
      <c r="AV278" s="58" t="str">
        <f>'австр долл.'!$AD$6</f>
        <v>-</v>
      </c>
      <c r="AX278" s="52" t="str">
        <f>Евро!$AC$6</f>
        <v>03.10.2023</v>
      </c>
      <c r="AY278" s="58" t="str">
        <f>шв.фр.!$AD$6</f>
        <v>-</v>
      </c>
      <c r="BA278" s="52" t="str">
        <f>Евро!$AC$6</f>
        <v>03.10.2023</v>
      </c>
      <c r="BB278" s="58" t="str">
        <f>юань!$AD$6</f>
        <v>-</v>
      </c>
      <c r="BD278" s="52" t="str">
        <f>Евро!$AC$6</f>
        <v>03.10.2023</v>
      </c>
      <c r="BE278" s="58" t="str">
        <f>тенге!$AD$6</f>
        <v>-</v>
      </c>
      <c r="BG278" s="52" t="str">
        <f>Евро!$AC$6</f>
        <v>03.10.2023</v>
      </c>
      <c r="BH278" s="58" t="str">
        <f>'динар (крос-курс $)'!$AD$6</f>
        <v/>
      </c>
      <c r="BJ278" s="52" t="str">
        <f>Евро!$AC$6</f>
        <v>03.10.2023</v>
      </c>
      <c r="BK278" s="58" t="str">
        <f>'динар (крос-курс €)'!$AD$6</f>
        <v/>
      </c>
    </row>
    <row r="279" spans="1:63" x14ac:dyDescent="0.25">
      <c r="A279" s="52" t="str">
        <f>Доллар!$AC$7</f>
        <v>04.10.2023</v>
      </c>
      <c r="B279" s="58" t="str">
        <f>Доллар!$AD$7</f>
        <v>-</v>
      </c>
      <c r="D279" s="52" t="str">
        <f>Евро!$AC$7</f>
        <v>04.10.2023</v>
      </c>
      <c r="E279" s="58" t="str">
        <f>Евро!$AD$7</f>
        <v>-</v>
      </c>
      <c r="G279" s="52" t="str">
        <f>'Золото (ЦБ)'!$AC$7</f>
        <v>04.10.2023</v>
      </c>
      <c r="H279" s="58" t="str">
        <f>'Золото (ЦБ)'!$AD$7</f>
        <v/>
      </c>
      <c r="J279" s="52" t="str">
        <f>'Серебро (ЦБ)'!$AC$7</f>
        <v>04.10.2023</v>
      </c>
      <c r="K279" s="58" t="str">
        <f>'Серебро (ЦБ)'!$AD$7</f>
        <v/>
      </c>
      <c r="M279" s="52" t="str">
        <f>'Платина (ЦБ)'!$AC$7</f>
        <v>04.10.2023</v>
      </c>
      <c r="N279" s="58" t="str">
        <f>'Платина (ЦБ)'!$AD$7</f>
        <v/>
      </c>
      <c r="P279" s="52" t="str">
        <f>'Палладий (ЦБ)'!$AC$7</f>
        <v>04.10.2023</v>
      </c>
      <c r="Q279" s="58" t="str">
        <f>'Палладий (ЦБ)'!$AD$7</f>
        <v/>
      </c>
      <c r="S279" s="52" t="str">
        <f>'Золото (KITCO-LME)'!$AC$7</f>
        <v>04.10.2023</v>
      </c>
      <c r="T279" s="58" t="str">
        <f>'Золото (KITCO-LME)'!$AD$7</f>
        <v/>
      </c>
      <c r="V279" s="52" t="str">
        <f>'Серебро (KITCO-LME)'!$AC$7</f>
        <v>04.10.2023</v>
      </c>
      <c r="W279" s="58" t="str">
        <f>'Серебро (KITCO-LME)'!$AD$7</f>
        <v/>
      </c>
      <c r="Y279" s="52" t="str">
        <f>'Алюминий (LME)'!$AC$7</f>
        <v>04.10.2023</v>
      </c>
      <c r="Z279" s="58" t="str">
        <f>'Алюминий (LME)'!$AD$7</f>
        <v/>
      </c>
      <c r="AB279" s="52" t="str">
        <f>'Никель (LME)'!$AC$7</f>
        <v>04.10.2023</v>
      </c>
      <c r="AC279" s="58" t="str">
        <f>'Никель (LME)'!$AD$7</f>
        <v/>
      </c>
      <c r="AE279" s="52" t="str">
        <f>'Свинец (LME)'!$AC$7</f>
        <v>04.10.2023</v>
      </c>
      <c r="AF279" s="58" t="str">
        <f>'Свинец (LME)'!$AD$7</f>
        <v/>
      </c>
      <c r="AH279" s="52" t="str">
        <f>'Медь (LME)'!$AC$7</f>
        <v>04.10.2023</v>
      </c>
      <c r="AI279" s="58" t="str">
        <f>'Медь (LME)'!$AD$7</f>
        <v/>
      </c>
      <c r="AK279" s="52" t="str">
        <f>'Цинк (LME)'!$AC$7</f>
        <v>04.10.2023</v>
      </c>
      <c r="AL279" s="58" t="str">
        <f>'Цинк (LME)'!$AD$7</f>
        <v/>
      </c>
      <c r="AO279" s="52" t="str">
        <f>Евро!$AC$7</f>
        <v>04.10.2023</v>
      </c>
      <c r="AP279" s="58" t="str">
        <f>фунт!$AD$7</f>
        <v>-</v>
      </c>
      <c r="AR279" s="52" t="str">
        <f>Евро!$AC$7</f>
        <v>04.10.2023</v>
      </c>
      <c r="AS279" s="58" t="str">
        <f>'иена, ¥'!$AD$7</f>
        <v>-</v>
      </c>
      <c r="AU279" s="52" t="str">
        <f>Евро!$AC$7</f>
        <v>04.10.2023</v>
      </c>
      <c r="AV279" s="58" t="str">
        <f>'австр долл.'!$AD$7</f>
        <v>-</v>
      </c>
      <c r="AX279" s="52" t="str">
        <f>Евро!$AC$7</f>
        <v>04.10.2023</v>
      </c>
      <c r="AY279" s="58" t="str">
        <f>шв.фр.!$AD$7</f>
        <v>-</v>
      </c>
      <c r="BA279" s="52" t="str">
        <f>Евро!$AC$7</f>
        <v>04.10.2023</v>
      </c>
      <c r="BB279" s="58" t="str">
        <f>юань!$AD$7</f>
        <v>-</v>
      </c>
      <c r="BD279" s="52" t="str">
        <f>Евро!$AC$7</f>
        <v>04.10.2023</v>
      </c>
      <c r="BE279" s="58" t="str">
        <f>тенге!$AD$7</f>
        <v>-</v>
      </c>
      <c r="BG279" s="52" t="str">
        <f>Евро!$AC$7</f>
        <v>04.10.2023</v>
      </c>
      <c r="BH279" s="58" t="str">
        <f>'динар (крос-курс $)'!$AD$7</f>
        <v/>
      </c>
      <c r="BJ279" s="52" t="str">
        <f>Евро!$AC$7</f>
        <v>04.10.2023</v>
      </c>
      <c r="BK279" s="58" t="str">
        <f>'динар (крос-курс €)'!$AD$7</f>
        <v/>
      </c>
    </row>
    <row r="280" spans="1:63" x14ac:dyDescent="0.25">
      <c r="A280" s="52" t="str">
        <f>Доллар!$AC$8</f>
        <v>05.10.2023</v>
      </c>
      <c r="B280" s="58" t="str">
        <f>Доллар!$AD$8</f>
        <v>-</v>
      </c>
      <c r="D280" s="52" t="str">
        <f>Евро!$AC$8</f>
        <v>05.10.2023</v>
      </c>
      <c r="E280" s="58" t="str">
        <f>Евро!$AD$8</f>
        <v>-</v>
      </c>
      <c r="G280" s="52" t="str">
        <f>'Золото (ЦБ)'!$AC$8</f>
        <v>05.10.2023</v>
      </c>
      <c r="H280" s="58" t="str">
        <f>'Золото (ЦБ)'!$AD$8</f>
        <v/>
      </c>
      <c r="J280" s="52" t="str">
        <f>'Серебро (ЦБ)'!$AC$8</f>
        <v>05.10.2023</v>
      </c>
      <c r="K280" s="58" t="str">
        <f>'Серебро (ЦБ)'!$AD$8</f>
        <v/>
      </c>
      <c r="M280" s="52" t="str">
        <f>'Платина (ЦБ)'!$AC$8</f>
        <v>05.10.2023</v>
      </c>
      <c r="N280" s="58" t="str">
        <f>'Платина (ЦБ)'!$AD$8</f>
        <v/>
      </c>
      <c r="P280" s="52" t="str">
        <f>'Палладий (ЦБ)'!$AC$8</f>
        <v>05.10.2023</v>
      </c>
      <c r="Q280" s="58" t="str">
        <f>'Палладий (ЦБ)'!$AD$8</f>
        <v/>
      </c>
      <c r="S280" s="52" t="str">
        <f>'Золото (KITCO-LME)'!$AC$8</f>
        <v>05.10.2023</v>
      </c>
      <c r="T280" s="58" t="str">
        <f>'Золото (KITCO-LME)'!$AD$8</f>
        <v/>
      </c>
      <c r="V280" s="52" t="str">
        <f>'Серебро (KITCO-LME)'!$AC$8</f>
        <v>05.10.2023</v>
      </c>
      <c r="W280" s="58" t="str">
        <f>'Серебро (KITCO-LME)'!$AD$8</f>
        <v/>
      </c>
      <c r="Y280" s="52" t="str">
        <f>'Алюминий (LME)'!$AC$8</f>
        <v>05.10.2023</v>
      </c>
      <c r="Z280" s="58" t="str">
        <f>'Алюминий (LME)'!$AD$8</f>
        <v/>
      </c>
      <c r="AB280" s="52" t="str">
        <f>'Никель (LME)'!$AC$8</f>
        <v>05.10.2023</v>
      </c>
      <c r="AC280" s="58" t="str">
        <f>'Никель (LME)'!$AD$8</f>
        <v/>
      </c>
      <c r="AE280" s="52" t="str">
        <f>'Свинец (LME)'!$AC$8</f>
        <v>05.10.2023</v>
      </c>
      <c r="AF280" s="58" t="str">
        <f>'Свинец (LME)'!$AD$8</f>
        <v/>
      </c>
      <c r="AH280" s="52" t="str">
        <f>'Медь (LME)'!$AC$8</f>
        <v>05.10.2023</v>
      </c>
      <c r="AI280" s="58" t="str">
        <f>'Медь (LME)'!$AD$8</f>
        <v/>
      </c>
      <c r="AK280" s="52" t="str">
        <f>'Цинк (LME)'!$AC$8</f>
        <v>05.10.2023</v>
      </c>
      <c r="AL280" s="58" t="str">
        <f>'Цинк (LME)'!$AD$8</f>
        <v/>
      </c>
      <c r="AO280" s="52" t="str">
        <f>Евро!$AC$8</f>
        <v>05.10.2023</v>
      </c>
      <c r="AP280" s="58" t="str">
        <f>фунт!$AD$8</f>
        <v>-</v>
      </c>
      <c r="AR280" s="52" t="str">
        <f>Евро!$AC$8</f>
        <v>05.10.2023</v>
      </c>
      <c r="AS280" s="58" t="str">
        <f>'иена, ¥'!$AD$8</f>
        <v>-</v>
      </c>
      <c r="AU280" s="52" t="str">
        <f>Евро!$AC$8</f>
        <v>05.10.2023</v>
      </c>
      <c r="AV280" s="58" t="str">
        <f>'австр долл.'!$AD$8</f>
        <v>-</v>
      </c>
      <c r="AX280" s="52" t="str">
        <f>Евро!$AC$8</f>
        <v>05.10.2023</v>
      </c>
      <c r="AY280" s="58" t="str">
        <f>шв.фр.!$AD$8</f>
        <v>-</v>
      </c>
      <c r="BA280" s="52" t="str">
        <f>Евро!$AC$8</f>
        <v>05.10.2023</v>
      </c>
      <c r="BB280" s="58" t="str">
        <f>юань!$AD$8</f>
        <v>-</v>
      </c>
      <c r="BD280" s="52" t="str">
        <f>Евро!$AC$8</f>
        <v>05.10.2023</v>
      </c>
      <c r="BE280" s="58" t="str">
        <f>тенге!$AD$8</f>
        <v>-</v>
      </c>
      <c r="BG280" s="52" t="str">
        <f>Евро!$AC$8</f>
        <v>05.10.2023</v>
      </c>
      <c r="BH280" s="58" t="str">
        <f>'динар (крос-курс $)'!$AD$8</f>
        <v/>
      </c>
      <c r="BJ280" s="52" t="str">
        <f>Евро!$AC$8</f>
        <v>05.10.2023</v>
      </c>
      <c r="BK280" s="58" t="str">
        <f>'динар (крос-курс €)'!$AD$8</f>
        <v/>
      </c>
    </row>
    <row r="281" spans="1:63" x14ac:dyDescent="0.25">
      <c r="A281" s="52" t="str">
        <f>Доллар!$AC$9</f>
        <v>06.10.2023</v>
      </c>
      <c r="B281" s="58" t="str">
        <f>Доллар!$AD$9</f>
        <v>-</v>
      </c>
      <c r="D281" s="52" t="str">
        <f>Евро!$AC$9</f>
        <v>06.10.2023</v>
      </c>
      <c r="E281" s="58" t="str">
        <f>Евро!$AD$9</f>
        <v>-</v>
      </c>
      <c r="G281" s="52" t="str">
        <f>'Золото (ЦБ)'!$AC$9</f>
        <v>06.10.2023</v>
      </c>
      <c r="H281" s="58" t="str">
        <f>'Золото (ЦБ)'!$AD$9</f>
        <v/>
      </c>
      <c r="J281" s="52" t="str">
        <f>'Серебро (ЦБ)'!$AC$9</f>
        <v>06.10.2023</v>
      </c>
      <c r="K281" s="58" t="str">
        <f>'Серебро (ЦБ)'!$AD$9</f>
        <v/>
      </c>
      <c r="M281" s="52" t="str">
        <f>'Платина (ЦБ)'!$AC$9</f>
        <v>06.10.2023</v>
      </c>
      <c r="N281" s="58" t="str">
        <f>'Платина (ЦБ)'!$AD$9</f>
        <v/>
      </c>
      <c r="P281" s="52" t="str">
        <f>'Палладий (ЦБ)'!$AC$9</f>
        <v>06.10.2023</v>
      </c>
      <c r="Q281" s="58" t="str">
        <f>'Палладий (ЦБ)'!$AD$9</f>
        <v/>
      </c>
      <c r="S281" s="52" t="str">
        <f>'Золото (KITCO-LME)'!$AC$9</f>
        <v>06.10.2023</v>
      </c>
      <c r="T281" s="58" t="str">
        <f>'Золото (KITCO-LME)'!$AD$9</f>
        <v/>
      </c>
      <c r="V281" s="52" t="str">
        <f>'Серебро (KITCO-LME)'!$AC$9</f>
        <v>06.10.2023</v>
      </c>
      <c r="W281" s="58" t="str">
        <f>'Серебро (KITCO-LME)'!$AD$9</f>
        <v/>
      </c>
      <c r="Y281" s="52" t="str">
        <f>'Алюминий (LME)'!$AC$9</f>
        <v>06.10.2023</v>
      </c>
      <c r="Z281" s="58" t="str">
        <f>'Алюминий (LME)'!$AD$9</f>
        <v/>
      </c>
      <c r="AB281" s="52" t="str">
        <f>'Никель (LME)'!$AC$9</f>
        <v>06.10.2023</v>
      </c>
      <c r="AC281" s="58" t="str">
        <f>'Никель (LME)'!$AD$9</f>
        <v/>
      </c>
      <c r="AE281" s="52" t="str">
        <f>'Свинец (LME)'!$AC$9</f>
        <v>06.10.2023</v>
      </c>
      <c r="AF281" s="58" t="str">
        <f>'Свинец (LME)'!$AD$9</f>
        <v/>
      </c>
      <c r="AH281" s="52" t="str">
        <f>'Медь (LME)'!$AC$9</f>
        <v>06.10.2023</v>
      </c>
      <c r="AI281" s="58" t="str">
        <f>'Медь (LME)'!$AD$9</f>
        <v/>
      </c>
      <c r="AK281" s="52" t="str">
        <f>'Цинк (LME)'!$AC$9</f>
        <v>06.10.2023</v>
      </c>
      <c r="AL281" s="58" t="str">
        <f>'Цинк (LME)'!$AD$9</f>
        <v/>
      </c>
      <c r="AO281" s="52" t="str">
        <f>Евро!$AC$9</f>
        <v>06.10.2023</v>
      </c>
      <c r="AP281" s="58" t="str">
        <f>фунт!$AD$9</f>
        <v>-</v>
      </c>
      <c r="AR281" s="52" t="str">
        <f>Евро!$AC$9</f>
        <v>06.10.2023</v>
      </c>
      <c r="AS281" s="58" t="str">
        <f>'иена, ¥'!$AD$9</f>
        <v>-</v>
      </c>
      <c r="AU281" s="52" t="str">
        <f>Евро!$AC$9</f>
        <v>06.10.2023</v>
      </c>
      <c r="AV281" s="58" t="str">
        <f>'австр долл.'!$AD$9</f>
        <v>-</v>
      </c>
      <c r="AX281" s="52" t="str">
        <f>Евро!$AC$9</f>
        <v>06.10.2023</v>
      </c>
      <c r="AY281" s="58" t="str">
        <f>шв.фр.!$AD$9</f>
        <v>-</v>
      </c>
      <c r="BA281" s="52" t="str">
        <f>Евро!$AC$9</f>
        <v>06.10.2023</v>
      </c>
      <c r="BB281" s="58" t="str">
        <f>юань!$AD$9</f>
        <v>-</v>
      </c>
      <c r="BD281" s="52" t="str">
        <f>Евро!$AC$9</f>
        <v>06.10.2023</v>
      </c>
      <c r="BE281" s="58" t="str">
        <f>тенге!$AD$9</f>
        <v>-</v>
      </c>
      <c r="BG281" s="52" t="str">
        <f>Евро!$AC$9</f>
        <v>06.10.2023</v>
      </c>
      <c r="BH281" s="58" t="str">
        <f>'динар (крос-курс $)'!$AD$9</f>
        <v/>
      </c>
      <c r="BJ281" s="52" t="str">
        <f>Евро!$AC$9</f>
        <v>06.10.2023</v>
      </c>
      <c r="BK281" s="58" t="str">
        <f>'динар (крос-курс €)'!$AD$9</f>
        <v/>
      </c>
    </row>
    <row r="282" spans="1:63" x14ac:dyDescent="0.25">
      <c r="A282" s="52" t="str">
        <f>Доллар!$AC$10</f>
        <v>07.10.2023</v>
      </c>
      <c r="B282" s="58" t="str">
        <f>Доллар!$AD$10</f>
        <v>-</v>
      </c>
      <c r="D282" s="52" t="str">
        <f>Евро!$AC$10</f>
        <v>07.10.2023</v>
      </c>
      <c r="E282" s="58" t="str">
        <f>Евро!$AD$10</f>
        <v>-</v>
      </c>
      <c r="G282" s="52" t="str">
        <f>'Золото (ЦБ)'!$AC$10</f>
        <v>07.10.2023</v>
      </c>
      <c r="H282" s="58" t="str">
        <f>'Золото (ЦБ)'!$AD$10</f>
        <v/>
      </c>
      <c r="J282" s="52" t="str">
        <f>'Серебро (ЦБ)'!$AC$10</f>
        <v>07.10.2023</v>
      </c>
      <c r="K282" s="58" t="str">
        <f>'Серебро (ЦБ)'!$AD$10</f>
        <v/>
      </c>
      <c r="M282" s="52" t="str">
        <f>'Платина (ЦБ)'!$AC$10</f>
        <v>07.10.2023</v>
      </c>
      <c r="N282" s="58" t="str">
        <f>'Платина (ЦБ)'!$AD$10</f>
        <v/>
      </c>
      <c r="P282" s="52" t="str">
        <f>'Палладий (ЦБ)'!$AC$10</f>
        <v>07.10.2023</v>
      </c>
      <c r="Q282" s="58" t="str">
        <f>'Палладий (ЦБ)'!$AD$10</f>
        <v/>
      </c>
      <c r="S282" s="52" t="str">
        <f>'Золото (KITCO-LME)'!$AC$10</f>
        <v>07.10.2023</v>
      </c>
      <c r="T282" s="58" t="str">
        <f>'Золото (KITCO-LME)'!$AD$10</f>
        <v/>
      </c>
      <c r="V282" s="52" t="str">
        <f>'Серебро (KITCO-LME)'!$AC$10</f>
        <v>07.10.2023</v>
      </c>
      <c r="W282" s="58" t="str">
        <f>'Серебро (KITCO-LME)'!$AD$10</f>
        <v/>
      </c>
      <c r="Y282" s="52" t="str">
        <f>'Алюминий (LME)'!$AC$10</f>
        <v>07.10.2023</v>
      </c>
      <c r="Z282" s="58" t="str">
        <f>'Алюминий (LME)'!$AD$10</f>
        <v/>
      </c>
      <c r="AB282" s="52" t="str">
        <f>'Никель (LME)'!$AC$10</f>
        <v>07.10.2023</v>
      </c>
      <c r="AC282" s="58" t="str">
        <f>'Никель (LME)'!$AD$10</f>
        <v/>
      </c>
      <c r="AE282" s="52" t="str">
        <f>'Свинец (LME)'!$AC$10</f>
        <v>07.10.2023</v>
      </c>
      <c r="AF282" s="58" t="str">
        <f>'Свинец (LME)'!$AD$10</f>
        <v/>
      </c>
      <c r="AH282" s="52" t="str">
        <f>'Медь (LME)'!$AC$10</f>
        <v>07.10.2023</v>
      </c>
      <c r="AI282" s="58" t="str">
        <f>'Медь (LME)'!$AD$10</f>
        <v/>
      </c>
      <c r="AK282" s="52" t="str">
        <f>'Цинк (LME)'!$AC$10</f>
        <v>07.10.2023</v>
      </c>
      <c r="AL282" s="58" t="str">
        <f>'Цинк (LME)'!$AD$10</f>
        <v/>
      </c>
      <c r="AO282" s="52" t="str">
        <f>Евро!$AC$10</f>
        <v>07.10.2023</v>
      </c>
      <c r="AP282" s="58" t="str">
        <f>фунт!$AD$10</f>
        <v>-</v>
      </c>
      <c r="AR282" s="52" t="str">
        <f>Евро!$AC$10</f>
        <v>07.10.2023</v>
      </c>
      <c r="AS282" s="58" t="str">
        <f>'иена, ¥'!$AD$10</f>
        <v>-</v>
      </c>
      <c r="AU282" s="52" t="str">
        <f>Евро!$AC$10</f>
        <v>07.10.2023</v>
      </c>
      <c r="AV282" s="58" t="str">
        <f>'австр долл.'!$AD$10</f>
        <v>-</v>
      </c>
      <c r="AX282" s="52" t="str">
        <f>Евро!$AC$10</f>
        <v>07.10.2023</v>
      </c>
      <c r="AY282" s="58" t="str">
        <f>шв.фр.!$AD$10</f>
        <v>-</v>
      </c>
      <c r="BA282" s="52" t="str">
        <f>Евро!$AC$10</f>
        <v>07.10.2023</v>
      </c>
      <c r="BB282" s="58" t="str">
        <f>юань!$AD$10</f>
        <v>-</v>
      </c>
      <c r="BD282" s="52" t="str">
        <f>Евро!$AC$10</f>
        <v>07.10.2023</v>
      </c>
      <c r="BE282" s="58" t="str">
        <f>тенге!$AD$10</f>
        <v>-</v>
      </c>
      <c r="BG282" s="52" t="str">
        <f>Евро!$AC$10</f>
        <v>07.10.2023</v>
      </c>
      <c r="BH282" s="58" t="str">
        <f>'динар (крос-курс $)'!$AD$10</f>
        <v/>
      </c>
      <c r="BJ282" s="52" t="str">
        <f>Евро!$AC$10</f>
        <v>07.10.2023</v>
      </c>
      <c r="BK282" s="58" t="str">
        <f>'динар (крос-курс €)'!$AD$10</f>
        <v/>
      </c>
    </row>
    <row r="283" spans="1:63" x14ac:dyDescent="0.25">
      <c r="A283" s="52" t="str">
        <f>Доллар!$AC$11</f>
        <v>08.10.2023</v>
      </c>
      <c r="B283" s="58" t="str">
        <f>Доллар!$AD$11</f>
        <v>-</v>
      </c>
      <c r="D283" s="52" t="str">
        <f>Евро!$AC$11</f>
        <v>08.10.2023</v>
      </c>
      <c r="E283" s="58" t="str">
        <f>Евро!$AD$11</f>
        <v>-</v>
      </c>
      <c r="G283" s="52" t="str">
        <f>'Золото (ЦБ)'!$AC$11</f>
        <v>08.10.2023</v>
      </c>
      <c r="H283" s="58" t="str">
        <f>'Золото (ЦБ)'!$AD$11</f>
        <v/>
      </c>
      <c r="J283" s="52" t="str">
        <f>'Серебро (ЦБ)'!$AC$11</f>
        <v>08.10.2023</v>
      </c>
      <c r="K283" s="58" t="str">
        <f>'Серебро (ЦБ)'!$AD$11</f>
        <v/>
      </c>
      <c r="M283" s="52" t="str">
        <f>'Платина (ЦБ)'!$AC$11</f>
        <v>08.10.2023</v>
      </c>
      <c r="N283" s="58" t="str">
        <f>'Платина (ЦБ)'!$AD$11</f>
        <v/>
      </c>
      <c r="P283" s="52" t="str">
        <f>'Палладий (ЦБ)'!$AC$11</f>
        <v>08.10.2023</v>
      </c>
      <c r="Q283" s="58" t="str">
        <f>'Палладий (ЦБ)'!$AD$11</f>
        <v/>
      </c>
      <c r="S283" s="52" t="str">
        <f>'Золото (KITCO-LME)'!$AC$11</f>
        <v>08.10.2023</v>
      </c>
      <c r="T283" s="58" t="str">
        <f>'Золото (KITCO-LME)'!$AD$11</f>
        <v/>
      </c>
      <c r="V283" s="52" t="str">
        <f>'Серебро (KITCO-LME)'!$AC$11</f>
        <v>08.10.2023</v>
      </c>
      <c r="W283" s="58" t="str">
        <f>'Серебро (KITCO-LME)'!$AD$11</f>
        <v/>
      </c>
      <c r="Y283" s="52" t="str">
        <f>'Алюминий (LME)'!$AC$11</f>
        <v>08.10.2023</v>
      </c>
      <c r="Z283" s="58" t="str">
        <f>'Алюминий (LME)'!$AD$11</f>
        <v/>
      </c>
      <c r="AB283" s="52" t="str">
        <f>'Никель (LME)'!$AC$11</f>
        <v>08.10.2023</v>
      </c>
      <c r="AC283" s="58" t="str">
        <f>'Никель (LME)'!$AD$11</f>
        <v/>
      </c>
      <c r="AE283" s="52" t="str">
        <f>'Свинец (LME)'!$AC$11</f>
        <v>08.10.2023</v>
      </c>
      <c r="AF283" s="58" t="str">
        <f>'Свинец (LME)'!$AD$11</f>
        <v/>
      </c>
      <c r="AH283" s="52" t="str">
        <f>'Медь (LME)'!$AC$11</f>
        <v>08.10.2023</v>
      </c>
      <c r="AI283" s="58" t="str">
        <f>'Медь (LME)'!$AD$11</f>
        <v/>
      </c>
      <c r="AK283" s="52" t="str">
        <f>'Цинк (LME)'!$AC$11</f>
        <v>08.10.2023</v>
      </c>
      <c r="AL283" s="58" t="str">
        <f>'Цинк (LME)'!$AD$11</f>
        <v/>
      </c>
      <c r="AO283" s="52" t="str">
        <f>Евро!$AC$11</f>
        <v>08.10.2023</v>
      </c>
      <c r="AP283" s="58" t="str">
        <f>фунт!$AD$11</f>
        <v>-</v>
      </c>
      <c r="AR283" s="52" t="str">
        <f>Евро!$AC$11</f>
        <v>08.10.2023</v>
      </c>
      <c r="AS283" s="58" t="str">
        <f>'иена, ¥'!$AD$11</f>
        <v>-</v>
      </c>
      <c r="AU283" s="52" t="str">
        <f>Евро!$AC$11</f>
        <v>08.10.2023</v>
      </c>
      <c r="AV283" s="58" t="str">
        <f>'австр долл.'!$AD$11</f>
        <v>-</v>
      </c>
      <c r="AX283" s="52" t="str">
        <f>Евро!$AC$11</f>
        <v>08.10.2023</v>
      </c>
      <c r="AY283" s="58" t="str">
        <f>шв.фр.!$AD$11</f>
        <v>-</v>
      </c>
      <c r="BA283" s="52" t="str">
        <f>Евро!$AC$11</f>
        <v>08.10.2023</v>
      </c>
      <c r="BB283" s="58" t="str">
        <f>юань!$AD$11</f>
        <v>-</v>
      </c>
      <c r="BD283" s="52" t="str">
        <f>Евро!$AC$11</f>
        <v>08.10.2023</v>
      </c>
      <c r="BE283" s="58" t="str">
        <f>тенге!$AD$11</f>
        <v>-</v>
      </c>
      <c r="BG283" s="52" t="str">
        <f>Евро!$AC$11</f>
        <v>08.10.2023</v>
      </c>
      <c r="BH283" s="58" t="str">
        <f>'динар (крос-курс $)'!$AD$11</f>
        <v/>
      </c>
      <c r="BJ283" s="52" t="str">
        <f>Евро!$AC$11</f>
        <v>08.10.2023</v>
      </c>
      <c r="BK283" s="58" t="str">
        <f>'динар (крос-курс €)'!$AD$11</f>
        <v/>
      </c>
    </row>
    <row r="284" spans="1:63" x14ac:dyDescent="0.25">
      <c r="A284" s="52" t="str">
        <f>Доллар!$AC$12</f>
        <v>09.10.2023</v>
      </c>
      <c r="B284" s="58" t="str">
        <f>Доллар!$AD$12</f>
        <v>-</v>
      </c>
      <c r="D284" s="52" t="str">
        <f>Евро!$AC$12</f>
        <v>09.10.2023</v>
      </c>
      <c r="E284" s="58" t="str">
        <f>Евро!$AD$12</f>
        <v>-</v>
      </c>
      <c r="G284" s="52" t="str">
        <f>'Золото (ЦБ)'!$AC$12</f>
        <v>09.10.2023</v>
      </c>
      <c r="H284" s="58" t="str">
        <f>'Золото (ЦБ)'!$AD$12</f>
        <v/>
      </c>
      <c r="J284" s="52" t="str">
        <f>'Серебро (ЦБ)'!$AC$12</f>
        <v>09.10.2023</v>
      </c>
      <c r="K284" s="58" t="str">
        <f>'Серебро (ЦБ)'!$AD$12</f>
        <v/>
      </c>
      <c r="M284" s="52" t="str">
        <f>'Платина (ЦБ)'!$AC$12</f>
        <v>09.10.2023</v>
      </c>
      <c r="N284" s="58" t="str">
        <f>'Платина (ЦБ)'!$AD$12</f>
        <v/>
      </c>
      <c r="P284" s="52" t="str">
        <f>'Палладий (ЦБ)'!$AC$12</f>
        <v>09.10.2023</v>
      </c>
      <c r="Q284" s="58" t="str">
        <f>'Палладий (ЦБ)'!$AD$12</f>
        <v/>
      </c>
      <c r="S284" s="52" t="str">
        <f>'Золото (KITCO-LME)'!$AC$12</f>
        <v>09.10.2023</v>
      </c>
      <c r="T284" s="58" t="str">
        <f>'Золото (KITCO-LME)'!$AD$12</f>
        <v/>
      </c>
      <c r="V284" s="52" t="str">
        <f>'Серебро (KITCO-LME)'!$AC$12</f>
        <v>09.10.2023</v>
      </c>
      <c r="W284" s="58" t="str">
        <f>'Серебро (KITCO-LME)'!$AD$12</f>
        <v/>
      </c>
      <c r="Y284" s="52" t="str">
        <f>'Алюминий (LME)'!$AC$12</f>
        <v>09.10.2023</v>
      </c>
      <c r="Z284" s="58" t="str">
        <f>'Алюминий (LME)'!$AD$12</f>
        <v/>
      </c>
      <c r="AB284" s="52" t="str">
        <f>'Никель (LME)'!$AC$12</f>
        <v>09.10.2023</v>
      </c>
      <c r="AC284" s="58" t="str">
        <f>'Никель (LME)'!$AD$12</f>
        <v/>
      </c>
      <c r="AE284" s="52" t="str">
        <f>'Свинец (LME)'!$AC$12</f>
        <v>09.10.2023</v>
      </c>
      <c r="AF284" s="58" t="str">
        <f>'Свинец (LME)'!$AD$12</f>
        <v/>
      </c>
      <c r="AH284" s="52" t="str">
        <f>'Медь (LME)'!$AC$12</f>
        <v>09.10.2023</v>
      </c>
      <c r="AI284" s="58" t="str">
        <f>'Медь (LME)'!$AD$12</f>
        <v/>
      </c>
      <c r="AK284" s="52" t="str">
        <f>'Цинк (LME)'!$AC$12</f>
        <v>09.10.2023</v>
      </c>
      <c r="AL284" s="58" t="str">
        <f>'Цинк (LME)'!$AD$12</f>
        <v/>
      </c>
      <c r="AO284" s="52" t="str">
        <f>Евро!$AC$12</f>
        <v>09.10.2023</v>
      </c>
      <c r="AP284" s="58" t="str">
        <f>фунт!$AD$12</f>
        <v>-</v>
      </c>
      <c r="AR284" s="52" t="str">
        <f>Евро!$AC$12</f>
        <v>09.10.2023</v>
      </c>
      <c r="AS284" s="58" t="str">
        <f>'иена, ¥'!$AD$12</f>
        <v>-</v>
      </c>
      <c r="AU284" s="52" t="str">
        <f>Евро!$AC$12</f>
        <v>09.10.2023</v>
      </c>
      <c r="AV284" s="58" t="str">
        <f>'австр долл.'!$AD$12</f>
        <v>-</v>
      </c>
      <c r="AX284" s="52" t="str">
        <f>Евро!$AC$12</f>
        <v>09.10.2023</v>
      </c>
      <c r="AY284" s="58" t="str">
        <f>шв.фр.!$AD$12</f>
        <v>-</v>
      </c>
      <c r="BA284" s="52" t="str">
        <f>Евро!$AC$12</f>
        <v>09.10.2023</v>
      </c>
      <c r="BB284" s="58" t="str">
        <f>юань!$AD$12</f>
        <v>-</v>
      </c>
      <c r="BD284" s="52" t="str">
        <f>Евро!$AC$12</f>
        <v>09.10.2023</v>
      </c>
      <c r="BE284" s="58" t="str">
        <f>тенге!$AD$12</f>
        <v>-</v>
      </c>
      <c r="BG284" s="52" t="str">
        <f>Евро!$AC$12</f>
        <v>09.10.2023</v>
      </c>
      <c r="BH284" s="58" t="str">
        <f>'динар (крос-курс $)'!$AD$12</f>
        <v/>
      </c>
      <c r="BJ284" s="52" t="str">
        <f>Евро!$AC$12</f>
        <v>09.10.2023</v>
      </c>
      <c r="BK284" s="58" t="str">
        <f>'динар (крос-курс €)'!$AD$12</f>
        <v/>
      </c>
    </row>
    <row r="285" spans="1:63" x14ac:dyDescent="0.25">
      <c r="A285" s="52" t="str">
        <f>Доллар!$AC$13</f>
        <v>10.10.2023</v>
      </c>
      <c r="B285" s="58" t="str">
        <f>Доллар!$AD$13</f>
        <v>-</v>
      </c>
      <c r="D285" s="52" t="str">
        <f>Евро!$AC$13</f>
        <v>10.10.2023</v>
      </c>
      <c r="E285" s="58" t="str">
        <f>Евро!$AD$13</f>
        <v>-</v>
      </c>
      <c r="G285" s="52" t="str">
        <f>'Золото (ЦБ)'!$AC$13</f>
        <v>10.10.2023</v>
      </c>
      <c r="H285" s="58" t="str">
        <f>'Золото (ЦБ)'!$AD$13</f>
        <v/>
      </c>
      <c r="J285" s="52" t="str">
        <f>'Серебро (ЦБ)'!$AC$13</f>
        <v>10.10.2023</v>
      </c>
      <c r="K285" s="58" t="str">
        <f>'Серебро (ЦБ)'!$AD$13</f>
        <v/>
      </c>
      <c r="M285" s="52" t="str">
        <f>'Платина (ЦБ)'!$AC$13</f>
        <v>10.10.2023</v>
      </c>
      <c r="N285" s="58" t="str">
        <f>'Платина (ЦБ)'!$AD$13</f>
        <v/>
      </c>
      <c r="P285" s="52" t="str">
        <f>'Палладий (ЦБ)'!$AC$13</f>
        <v>10.10.2023</v>
      </c>
      <c r="Q285" s="58" t="str">
        <f>'Палладий (ЦБ)'!$AD$13</f>
        <v/>
      </c>
      <c r="S285" s="52" t="str">
        <f>'Золото (KITCO-LME)'!$AC$13</f>
        <v>10.10.2023</v>
      </c>
      <c r="T285" s="58" t="str">
        <f>'Золото (KITCO-LME)'!$AD$13</f>
        <v/>
      </c>
      <c r="V285" s="52" t="str">
        <f>'Серебро (KITCO-LME)'!$AC$13</f>
        <v>10.10.2023</v>
      </c>
      <c r="W285" s="58" t="str">
        <f>'Серебро (KITCO-LME)'!$AD$13</f>
        <v/>
      </c>
      <c r="Y285" s="52" t="str">
        <f>'Алюминий (LME)'!$AC$13</f>
        <v>10.10.2023</v>
      </c>
      <c r="Z285" s="58" t="str">
        <f>'Алюминий (LME)'!$AD$13</f>
        <v/>
      </c>
      <c r="AB285" s="52" t="str">
        <f>'Никель (LME)'!$AC$13</f>
        <v>10.10.2023</v>
      </c>
      <c r="AC285" s="58" t="str">
        <f>'Никель (LME)'!$AD$13</f>
        <v/>
      </c>
      <c r="AE285" s="52" t="str">
        <f>'Свинец (LME)'!$AC$13</f>
        <v>10.10.2023</v>
      </c>
      <c r="AF285" s="58" t="str">
        <f>'Свинец (LME)'!$AD$13</f>
        <v/>
      </c>
      <c r="AH285" s="52" t="str">
        <f>'Медь (LME)'!$AC$13</f>
        <v>10.10.2023</v>
      </c>
      <c r="AI285" s="58" t="str">
        <f>'Медь (LME)'!$AD$13</f>
        <v/>
      </c>
      <c r="AK285" s="52" t="str">
        <f>'Цинк (LME)'!$AC$13</f>
        <v>10.10.2023</v>
      </c>
      <c r="AL285" s="58" t="str">
        <f>'Цинк (LME)'!$AD$13</f>
        <v/>
      </c>
      <c r="AO285" s="52" t="str">
        <f>Евро!$AC$13</f>
        <v>10.10.2023</v>
      </c>
      <c r="AP285" s="58" t="str">
        <f>фунт!$AD$13</f>
        <v>-</v>
      </c>
      <c r="AR285" s="52" t="str">
        <f>Евро!$AC$13</f>
        <v>10.10.2023</v>
      </c>
      <c r="AS285" s="58" t="str">
        <f>'иена, ¥'!$AD$13</f>
        <v>-</v>
      </c>
      <c r="AU285" s="52" t="str">
        <f>Евро!$AC$13</f>
        <v>10.10.2023</v>
      </c>
      <c r="AV285" s="58" t="str">
        <f>'австр долл.'!$AD$13</f>
        <v>-</v>
      </c>
      <c r="AX285" s="52" t="str">
        <f>Евро!$AC$13</f>
        <v>10.10.2023</v>
      </c>
      <c r="AY285" s="58" t="str">
        <f>шв.фр.!$AD$13</f>
        <v>-</v>
      </c>
      <c r="BA285" s="52" t="str">
        <f>Евро!$AC$13</f>
        <v>10.10.2023</v>
      </c>
      <c r="BB285" s="58" t="str">
        <f>юань!$AD$13</f>
        <v>-</v>
      </c>
      <c r="BD285" s="52" t="str">
        <f>Евро!$AC$13</f>
        <v>10.10.2023</v>
      </c>
      <c r="BE285" s="58" t="str">
        <f>тенге!$AD$13</f>
        <v>-</v>
      </c>
      <c r="BG285" s="52" t="str">
        <f>Евро!$AC$13</f>
        <v>10.10.2023</v>
      </c>
      <c r="BH285" s="58" t="str">
        <f>'динар (крос-курс $)'!$AD$13</f>
        <v/>
      </c>
      <c r="BJ285" s="52" t="str">
        <f>Евро!$AC$13</f>
        <v>10.10.2023</v>
      </c>
      <c r="BK285" s="58" t="str">
        <f>'динар (крос-курс €)'!$AD$13</f>
        <v/>
      </c>
    </row>
    <row r="286" spans="1:63" x14ac:dyDescent="0.25">
      <c r="A286" s="52" t="str">
        <f>Доллар!$AC$14</f>
        <v>11.10.2023</v>
      </c>
      <c r="B286" s="58" t="str">
        <f>Доллар!$AD$14</f>
        <v>-</v>
      </c>
      <c r="D286" s="52" t="str">
        <f>Евро!$AC$14</f>
        <v>11.10.2023</v>
      </c>
      <c r="E286" s="58" t="str">
        <f>Евро!$AD$14</f>
        <v>-</v>
      </c>
      <c r="G286" s="52" t="str">
        <f>'Золото (ЦБ)'!$AC$14</f>
        <v>11.10.2023</v>
      </c>
      <c r="H286" s="58" t="str">
        <f>'Золото (ЦБ)'!$AD$14</f>
        <v/>
      </c>
      <c r="J286" s="52" t="str">
        <f>'Серебро (ЦБ)'!$AC$14</f>
        <v>11.10.2023</v>
      </c>
      <c r="K286" s="58" t="str">
        <f>'Серебро (ЦБ)'!$AD$14</f>
        <v/>
      </c>
      <c r="M286" s="52" t="str">
        <f>'Платина (ЦБ)'!$AC$14</f>
        <v>11.10.2023</v>
      </c>
      <c r="N286" s="58" t="str">
        <f>'Платина (ЦБ)'!$AD$14</f>
        <v/>
      </c>
      <c r="P286" s="52" t="str">
        <f>'Палладий (ЦБ)'!$AC$14</f>
        <v>11.10.2023</v>
      </c>
      <c r="Q286" s="58" t="str">
        <f>'Палладий (ЦБ)'!$AD$14</f>
        <v/>
      </c>
      <c r="S286" s="52" t="str">
        <f>'Золото (KITCO-LME)'!$AC$14</f>
        <v>11.10.2023</v>
      </c>
      <c r="T286" s="58" t="str">
        <f>'Золото (KITCO-LME)'!$AD$14</f>
        <v/>
      </c>
      <c r="V286" s="52" t="str">
        <f>'Серебро (KITCO-LME)'!$AC$14</f>
        <v>11.10.2023</v>
      </c>
      <c r="W286" s="58" t="str">
        <f>'Серебро (KITCO-LME)'!$AD$14</f>
        <v/>
      </c>
      <c r="Y286" s="52" t="str">
        <f>'Алюминий (LME)'!$AC$14</f>
        <v>11.10.2023</v>
      </c>
      <c r="Z286" s="58" t="str">
        <f>'Алюминий (LME)'!$AD$14</f>
        <v/>
      </c>
      <c r="AB286" s="52" t="str">
        <f>'Никель (LME)'!$AC$14</f>
        <v>11.10.2023</v>
      </c>
      <c r="AC286" s="58" t="str">
        <f>'Никель (LME)'!$AD$14</f>
        <v/>
      </c>
      <c r="AE286" s="52" t="str">
        <f>'Свинец (LME)'!$AC$14</f>
        <v>11.10.2023</v>
      </c>
      <c r="AF286" s="58" t="str">
        <f>'Свинец (LME)'!$AD$14</f>
        <v/>
      </c>
      <c r="AH286" s="52" t="str">
        <f>'Медь (LME)'!$AC$14</f>
        <v>11.10.2023</v>
      </c>
      <c r="AI286" s="58" t="str">
        <f>'Медь (LME)'!$AD$14</f>
        <v/>
      </c>
      <c r="AK286" s="52" t="str">
        <f>'Цинк (LME)'!$AC$14</f>
        <v>11.10.2023</v>
      </c>
      <c r="AL286" s="58" t="str">
        <f>'Цинк (LME)'!$AD$14</f>
        <v/>
      </c>
      <c r="AO286" s="52" t="str">
        <f>Евро!$AC$14</f>
        <v>11.10.2023</v>
      </c>
      <c r="AP286" s="58" t="str">
        <f>фунт!$AD$14</f>
        <v>-</v>
      </c>
      <c r="AR286" s="52" t="str">
        <f>Евро!$AC$14</f>
        <v>11.10.2023</v>
      </c>
      <c r="AS286" s="58" t="str">
        <f>'иена, ¥'!$AD$14</f>
        <v>-</v>
      </c>
      <c r="AU286" s="52" t="str">
        <f>Евро!$AC$14</f>
        <v>11.10.2023</v>
      </c>
      <c r="AV286" s="58" t="str">
        <f>'австр долл.'!$AD$14</f>
        <v>-</v>
      </c>
      <c r="AX286" s="52" t="str">
        <f>Евро!$AC$14</f>
        <v>11.10.2023</v>
      </c>
      <c r="AY286" s="58" t="str">
        <f>шв.фр.!$AD$14</f>
        <v>-</v>
      </c>
      <c r="BA286" s="52" t="str">
        <f>Евро!$AC$14</f>
        <v>11.10.2023</v>
      </c>
      <c r="BB286" s="58" t="str">
        <f>юань!$AD$14</f>
        <v>-</v>
      </c>
      <c r="BD286" s="52" t="str">
        <f>Евро!$AC$14</f>
        <v>11.10.2023</v>
      </c>
      <c r="BE286" s="58" t="str">
        <f>тенге!$AD$14</f>
        <v>-</v>
      </c>
      <c r="BG286" s="52" t="str">
        <f>Евро!$AC$14</f>
        <v>11.10.2023</v>
      </c>
      <c r="BH286" s="58" t="str">
        <f>'динар (крос-курс $)'!$AD$14</f>
        <v/>
      </c>
      <c r="BJ286" s="52" t="str">
        <f>Евро!$AC$14</f>
        <v>11.10.2023</v>
      </c>
      <c r="BK286" s="58" t="str">
        <f>'динар (крос-курс €)'!$AD$14</f>
        <v/>
      </c>
    </row>
    <row r="287" spans="1:63" x14ac:dyDescent="0.25">
      <c r="A287" s="52" t="str">
        <f>Доллар!$AC$15</f>
        <v>12.10.2023</v>
      </c>
      <c r="B287" s="58" t="str">
        <f>Доллар!$AD$15</f>
        <v>-</v>
      </c>
      <c r="D287" s="52" t="str">
        <f>Евро!$AC$15</f>
        <v>12.10.2023</v>
      </c>
      <c r="E287" s="58" t="str">
        <f>Евро!$AD$15</f>
        <v>-</v>
      </c>
      <c r="G287" s="52" t="str">
        <f>'Золото (ЦБ)'!$AC$15</f>
        <v>12.10.2023</v>
      </c>
      <c r="H287" s="58" t="str">
        <f>'Золото (ЦБ)'!$AD$15</f>
        <v/>
      </c>
      <c r="J287" s="52" t="str">
        <f>'Серебро (ЦБ)'!$AC$15</f>
        <v>12.10.2023</v>
      </c>
      <c r="K287" s="58" t="str">
        <f>'Серебро (ЦБ)'!$AD$15</f>
        <v/>
      </c>
      <c r="M287" s="52" t="str">
        <f>'Платина (ЦБ)'!$AC$15</f>
        <v>12.10.2023</v>
      </c>
      <c r="N287" s="58" t="str">
        <f>'Платина (ЦБ)'!$AD$15</f>
        <v/>
      </c>
      <c r="P287" s="52" t="str">
        <f>'Палладий (ЦБ)'!$AC$15</f>
        <v>12.10.2023</v>
      </c>
      <c r="Q287" s="58" t="str">
        <f>'Палладий (ЦБ)'!$AD$15</f>
        <v/>
      </c>
      <c r="S287" s="52" t="str">
        <f>'Золото (KITCO-LME)'!$AC$15</f>
        <v>12.10.2023</v>
      </c>
      <c r="T287" s="58" t="str">
        <f>'Золото (KITCO-LME)'!$AD$15</f>
        <v/>
      </c>
      <c r="V287" s="52" t="str">
        <f>'Серебро (KITCO-LME)'!$AC$15</f>
        <v>12.10.2023</v>
      </c>
      <c r="W287" s="58" t="str">
        <f>'Серебро (KITCO-LME)'!$AD$15</f>
        <v/>
      </c>
      <c r="Y287" s="52" t="str">
        <f>'Алюминий (LME)'!$AC$15</f>
        <v>12.10.2023</v>
      </c>
      <c r="Z287" s="58" t="str">
        <f>'Алюминий (LME)'!$AD$15</f>
        <v/>
      </c>
      <c r="AB287" s="52" t="str">
        <f>'Никель (LME)'!$AC$15</f>
        <v>12.10.2023</v>
      </c>
      <c r="AC287" s="58" t="str">
        <f>'Никель (LME)'!$AD$15</f>
        <v/>
      </c>
      <c r="AE287" s="52" t="str">
        <f>'Свинец (LME)'!$AC$15</f>
        <v>12.10.2023</v>
      </c>
      <c r="AF287" s="58" t="str">
        <f>'Свинец (LME)'!$AD$15</f>
        <v/>
      </c>
      <c r="AH287" s="52" t="str">
        <f>'Медь (LME)'!$AC$15</f>
        <v>12.10.2023</v>
      </c>
      <c r="AI287" s="58" t="str">
        <f>'Медь (LME)'!$AD$15</f>
        <v/>
      </c>
      <c r="AK287" s="52" t="str">
        <f>'Цинк (LME)'!$AC$15</f>
        <v>12.10.2023</v>
      </c>
      <c r="AL287" s="58" t="str">
        <f>'Цинк (LME)'!$AD$15</f>
        <v/>
      </c>
      <c r="AO287" s="52" t="str">
        <f>Евро!$AC$15</f>
        <v>12.10.2023</v>
      </c>
      <c r="AP287" s="58" t="str">
        <f>фунт!$AD$15</f>
        <v>-</v>
      </c>
      <c r="AR287" s="52" t="str">
        <f>Евро!$AC$15</f>
        <v>12.10.2023</v>
      </c>
      <c r="AS287" s="58" t="str">
        <f>'иена, ¥'!$AD$15</f>
        <v>-</v>
      </c>
      <c r="AU287" s="52" t="str">
        <f>Евро!$AC$15</f>
        <v>12.10.2023</v>
      </c>
      <c r="AV287" s="58" t="str">
        <f>'австр долл.'!$AD$15</f>
        <v>-</v>
      </c>
      <c r="AX287" s="52" t="str">
        <f>Евро!$AC$15</f>
        <v>12.10.2023</v>
      </c>
      <c r="AY287" s="58" t="str">
        <f>шв.фр.!$AD$15</f>
        <v>-</v>
      </c>
      <c r="BA287" s="52" t="str">
        <f>Евро!$AC$15</f>
        <v>12.10.2023</v>
      </c>
      <c r="BB287" s="58" t="str">
        <f>юань!$AD$15</f>
        <v>-</v>
      </c>
      <c r="BD287" s="52" t="str">
        <f>Евро!$AC$15</f>
        <v>12.10.2023</v>
      </c>
      <c r="BE287" s="58" t="str">
        <f>тенге!$AD$15</f>
        <v>-</v>
      </c>
      <c r="BG287" s="52" t="str">
        <f>Евро!$AC$15</f>
        <v>12.10.2023</v>
      </c>
      <c r="BH287" s="58" t="str">
        <f>'динар (крос-курс $)'!$AD$15</f>
        <v/>
      </c>
      <c r="BJ287" s="52" t="str">
        <f>Евро!$AC$15</f>
        <v>12.10.2023</v>
      </c>
      <c r="BK287" s="58" t="str">
        <f>'динар (крос-курс €)'!$AD$15</f>
        <v/>
      </c>
    </row>
    <row r="288" spans="1:63" x14ac:dyDescent="0.25">
      <c r="A288" s="52" t="str">
        <f>Доллар!$AC$16</f>
        <v>13.10.2023</v>
      </c>
      <c r="B288" s="58" t="str">
        <f>Доллар!$AD$16</f>
        <v>-</v>
      </c>
      <c r="D288" s="52" t="str">
        <f>Евро!$AC$16</f>
        <v>13.10.2023</v>
      </c>
      <c r="E288" s="58" t="str">
        <f>Евро!$AD$16</f>
        <v>-</v>
      </c>
      <c r="G288" s="52" t="str">
        <f>'Золото (ЦБ)'!$AC$16</f>
        <v>13.10.2023</v>
      </c>
      <c r="H288" s="58" t="str">
        <f>'Золото (ЦБ)'!$AD$16</f>
        <v/>
      </c>
      <c r="J288" s="52" t="str">
        <f>'Серебро (ЦБ)'!$AC$16</f>
        <v>13.10.2023</v>
      </c>
      <c r="K288" s="58" t="str">
        <f>'Серебро (ЦБ)'!$AD$16</f>
        <v/>
      </c>
      <c r="M288" s="52" t="str">
        <f>'Платина (ЦБ)'!$AC$16</f>
        <v>13.10.2023</v>
      </c>
      <c r="N288" s="58" t="str">
        <f>'Платина (ЦБ)'!$AD$16</f>
        <v/>
      </c>
      <c r="P288" s="52" t="str">
        <f>'Палладий (ЦБ)'!$AC$16</f>
        <v>13.10.2023</v>
      </c>
      <c r="Q288" s="58" t="str">
        <f>'Палладий (ЦБ)'!$AD$16</f>
        <v/>
      </c>
      <c r="S288" s="52" t="str">
        <f>'Золото (KITCO-LME)'!$AC$16</f>
        <v>13.10.2023</v>
      </c>
      <c r="T288" s="58" t="str">
        <f>'Золото (KITCO-LME)'!$AD$16</f>
        <v/>
      </c>
      <c r="V288" s="52" t="str">
        <f>'Серебро (KITCO-LME)'!$AC$16</f>
        <v>13.10.2023</v>
      </c>
      <c r="W288" s="58" t="str">
        <f>'Серебро (KITCO-LME)'!$AD$16</f>
        <v/>
      </c>
      <c r="Y288" s="52" t="str">
        <f>'Алюминий (LME)'!$AC$16</f>
        <v>13.10.2023</v>
      </c>
      <c r="Z288" s="58" t="str">
        <f>'Алюминий (LME)'!$AD$16</f>
        <v/>
      </c>
      <c r="AB288" s="52" t="str">
        <f>'Никель (LME)'!$AC$16</f>
        <v>13.10.2023</v>
      </c>
      <c r="AC288" s="58" t="str">
        <f>'Никель (LME)'!$AD$16</f>
        <v/>
      </c>
      <c r="AE288" s="52" t="str">
        <f>'Свинец (LME)'!$AC$16</f>
        <v>13.10.2023</v>
      </c>
      <c r="AF288" s="58" t="str">
        <f>'Свинец (LME)'!$AD$16</f>
        <v/>
      </c>
      <c r="AH288" s="52" t="str">
        <f>'Медь (LME)'!$AC$16</f>
        <v>13.10.2023</v>
      </c>
      <c r="AI288" s="58" t="str">
        <f>'Медь (LME)'!$AD$16</f>
        <v/>
      </c>
      <c r="AK288" s="52" t="str">
        <f>'Цинк (LME)'!$AC$16</f>
        <v>13.10.2023</v>
      </c>
      <c r="AL288" s="58" t="str">
        <f>'Цинк (LME)'!$AD$16</f>
        <v/>
      </c>
      <c r="AO288" s="52" t="str">
        <f>Евро!$AC$16</f>
        <v>13.10.2023</v>
      </c>
      <c r="AP288" s="58" t="str">
        <f>фунт!$AD$16</f>
        <v>-</v>
      </c>
      <c r="AR288" s="52" t="str">
        <f>Евро!$AC$16</f>
        <v>13.10.2023</v>
      </c>
      <c r="AS288" s="58" t="str">
        <f>'иена, ¥'!$AD$16</f>
        <v>-</v>
      </c>
      <c r="AU288" s="52" t="str">
        <f>Евро!$AC$16</f>
        <v>13.10.2023</v>
      </c>
      <c r="AV288" s="58" t="str">
        <f>'австр долл.'!$AD$16</f>
        <v>-</v>
      </c>
      <c r="AX288" s="52" t="str">
        <f>Евро!$AC$16</f>
        <v>13.10.2023</v>
      </c>
      <c r="AY288" s="58" t="str">
        <f>шв.фр.!$AD$16</f>
        <v>-</v>
      </c>
      <c r="BA288" s="52" t="str">
        <f>Евро!$AC$16</f>
        <v>13.10.2023</v>
      </c>
      <c r="BB288" s="58" t="str">
        <f>юань!$AD$16</f>
        <v>-</v>
      </c>
      <c r="BD288" s="52" t="str">
        <f>Евро!$AC$16</f>
        <v>13.10.2023</v>
      </c>
      <c r="BE288" s="58" t="str">
        <f>тенге!$AD$16</f>
        <v>-</v>
      </c>
      <c r="BG288" s="52" t="str">
        <f>Евро!$AC$16</f>
        <v>13.10.2023</v>
      </c>
      <c r="BH288" s="58" t="str">
        <f>'динар (крос-курс $)'!$AD$16</f>
        <v/>
      </c>
      <c r="BJ288" s="52" t="str">
        <f>Евро!$AC$16</f>
        <v>13.10.2023</v>
      </c>
      <c r="BK288" s="58" t="str">
        <f>'динар (крос-курс €)'!$AD$16</f>
        <v/>
      </c>
    </row>
    <row r="289" spans="1:63" x14ac:dyDescent="0.25">
      <c r="A289" s="52" t="str">
        <f>Доллар!$AC$17</f>
        <v>14.10.2023</v>
      </c>
      <c r="B289" s="58" t="str">
        <f>Доллар!$AD$17</f>
        <v>-</v>
      </c>
      <c r="D289" s="52" t="str">
        <f>Евро!$AC$17</f>
        <v>14.10.2023</v>
      </c>
      <c r="E289" s="58" t="str">
        <f>Евро!$AD$17</f>
        <v>-</v>
      </c>
      <c r="G289" s="52" t="str">
        <f>'Золото (ЦБ)'!$AC$17</f>
        <v>14.10.2023</v>
      </c>
      <c r="H289" s="58" t="str">
        <f>'Золото (ЦБ)'!$AD$17</f>
        <v/>
      </c>
      <c r="J289" s="52" t="str">
        <f>'Серебро (ЦБ)'!$AC$17</f>
        <v>14.10.2023</v>
      </c>
      <c r="K289" s="58" t="str">
        <f>'Серебро (ЦБ)'!$AD$17</f>
        <v/>
      </c>
      <c r="M289" s="52" t="str">
        <f>'Платина (ЦБ)'!$AC$17</f>
        <v>14.10.2023</v>
      </c>
      <c r="N289" s="58" t="str">
        <f>'Платина (ЦБ)'!$AD$17</f>
        <v/>
      </c>
      <c r="P289" s="52" t="str">
        <f>'Палладий (ЦБ)'!$AC$17</f>
        <v>14.10.2023</v>
      </c>
      <c r="Q289" s="58" t="str">
        <f>'Палладий (ЦБ)'!$AD$17</f>
        <v/>
      </c>
      <c r="S289" s="52" t="str">
        <f>'Золото (KITCO-LME)'!$AC$17</f>
        <v>14.10.2023</v>
      </c>
      <c r="T289" s="58" t="str">
        <f>'Золото (KITCO-LME)'!$AD$17</f>
        <v/>
      </c>
      <c r="V289" s="52" t="str">
        <f>'Серебро (KITCO-LME)'!$AC$17</f>
        <v>14.10.2023</v>
      </c>
      <c r="W289" s="58" t="str">
        <f>'Серебро (KITCO-LME)'!$AD$17</f>
        <v/>
      </c>
      <c r="Y289" s="52" t="str">
        <f>'Алюминий (LME)'!$AC$17</f>
        <v>14.10.2023</v>
      </c>
      <c r="Z289" s="58" t="str">
        <f>'Алюминий (LME)'!$AD$17</f>
        <v/>
      </c>
      <c r="AB289" s="52" t="str">
        <f>'Никель (LME)'!$AC$17</f>
        <v>14.10.2023</v>
      </c>
      <c r="AC289" s="58" t="str">
        <f>'Никель (LME)'!$AD$17</f>
        <v/>
      </c>
      <c r="AE289" s="52" t="str">
        <f>'Свинец (LME)'!$AC$17</f>
        <v>14.10.2023</v>
      </c>
      <c r="AF289" s="58" t="str">
        <f>'Свинец (LME)'!$AD$17</f>
        <v/>
      </c>
      <c r="AH289" s="52" t="str">
        <f>'Медь (LME)'!$AC$17</f>
        <v>14.10.2023</v>
      </c>
      <c r="AI289" s="58" t="str">
        <f>'Медь (LME)'!$AD$17</f>
        <v/>
      </c>
      <c r="AK289" s="52" t="str">
        <f>'Цинк (LME)'!$AC$17</f>
        <v>14.10.2023</v>
      </c>
      <c r="AL289" s="58" t="str">
        <f>'Цинк (LME)'!$AD$17</f>
        <v/>
      </c>
      <c r="AO289" s="52" t="str">
        <f>Евро!$AC$17</f>
        <v>14.10.2023</v>
      </c>
      <c r="AP289" s="58" t="str">
        <f>фунт!$AD$17</f>
        <v>-</v>
      </c>
      <c r="AR289" s="52" t="str">
        <f>Евро!$AC$17</f>
        <v>14.10.2023</v>
      </c>
      <c r="AS289" s="58" t="str">
        <f>'иена, ¥'!$AD$17</f>
        <v>-</v>
      </c>
      <c r="AU289" s="52" t="str">
        <f>Евро!$AC$17</f>
        <v>14.10.2023</v>
      </c>
      <c r="AV289" s="58" t="str">
        <f>'австр долл.'!$AD$17</f>
        <v>-</v>
      </c>
      <c r="AX289" s="52" t="str">
        <f>Евро!$AC$17</f>
        <v>14.10.2023</v>
      </c>
      <c r="AY289" s="58" t="str">
        <f>шв.фр.!$AD$17</f>
        <v>-</v>
      </c>
      <c r="BA289" s="52" t="str">
        <f>Евро!$AC$17</f>
        <v>14.10.2023</v>
      </c>
      <c r="BB289" s="58" t="str">
        <f>юань!$AD$17</f>
        <v>-</v>
      </c>
      <c r="BD289" s="52" t="str">
        <f>Евро!$AC$17</f>
        <v>14.10.2023</v>
      </c>
      <c r="BE289" s="58" t="str">
        <f>тенге!$AD$17</f>
        <v>-</v>
      </c>
      <c r="BG289" s="52" t="str">
        <f>Евро!$AC$17</f>
        <v>14.10.2023</v>
      </c>
      <c r="BH289" s="58" t="str">
        <f>'динар (крос-курс $)'!$AD$17</f>
        <v/>
      </c>
      <c r="BJ289" s="52" t="str">
        <f>Евро!$AC$17</f>
        <v>14.10.2023</v>
      </c>
      <c r="BK289" s="58" t="str">
        <f>'динар (крос-курс €)'!$AD$17</f>
        <v/>
      </c>
    </row>
    <row r="290" spans="1:63" x14ac:dyDescent="0.25">
      <c r="A290" s="52" t="str">
        <f>Доллар!$AC$18</f>
        <v>15.10.2023</v>
      </c>
      <c r="B290" s="58" t="str">
        <f>Доллар!$AD$18</f>
        <v>-</v>
      </c>
      <c r="D290" s="52" t="str">
        <f>Евро!$AC$18</f>
        <v>15.10.2023</v>
      </c>
      <c r="E290" s="58" t="str">
        <f>Евро!$AD$18</f>
        <v>-</v>
      </c>
      <c r="G290" s="52" t="str">
        <f>'Золото (ЦБ)'!$AC$18</f>
        <v>15.10.2023</v>
      </c>
      <c r="H290" s="58" t="str">
        <f>'Золото (ЦБ)'!$AD$18</f>
        <v/>
      </c>
      <c r="J290" s="52" t="str">
        <f>'Серебро (ЦБ)'!$AC$18</f>
        <v>15.10.2023</v>
      </c>
      <c r="K290" s="58" t="str">
        <f>'Серебро (ЦБ)'!$AD$18</f>
        <v/>
      </c>
      <c r="M290" s="52" t="str">
        <f>'Платина (ЦБ)'!$AC$18</f>
        <v>15.10.2023</v>
      </c>
      <c r="N290" s="58" t="str">
        <f>'Платина (ЦБ)'!$AD$18</f>
        <v/>
      </c>
      <c r="P290" s="52" t="str">
        <f>'Палладий (ЦБ)'!$AC$18</f>
        <v>15.10.2023</v>
      </c>
      <c r="Q290" s="58" t="str">
        <f>'Палладий (ЦБ)'!$AD$18</f>
        <v/>
      </c>
      <c r="S290" s="52" t="str">
        <f>'Золото (KITCO-LME)'!$AC$18</f>
        <v>15.10.2023</v>
      </c>
      <c r="T290" s="58" t="str">
        <f>'Золото (KITCO-LME)'!$AD$18</f>
        <v/>
      </c>
      <c r="V290" s="52" t="str">
        <f>'Серебро (KITCO-LME)'!$AC$18</f>
        <v>15.10.2023</v>
      </c>
      <c r="W290" s="58" t="str">
        <f>'Серебро (KITCO-LME)'!$AD$18</f>
        <v/>
      </c>
      <c r="Y290" s="52" t="str">
        <f>'Алюминий (LME)'!$AC$18</f>
        <v>15.10.2023</v>
      </c>
      <c r="Z290" s="58" t="str">
        <f>'Алюминий (LME)'!$AD$18</f>
        <v/>
      </c>
      <c r="AB290" s="52" t="str">
        <f>'Никель (LME)'!$AC$18</f>
        <v>15.10.2023</v>
      </c>
      <c r="AC290" s="58" t="str">
        <f>'Никель (LME)'!$AD$18</f>
        <v/>
      </c>
      <c r="AE290" s="52" t="str">
        <f>'Свинец (LME)'!$AC$18</f>
        <v>15.10.2023</v>
      </c>
      <c r="AF290" s="58" t="str">
        <f>'Свинец (LME)'!$AD$18</f>
        <v/>
      </c>
      <c r="AH290" s="52" t="str">
        <f>'Медь (LME)'!$AC$18</f>
        <v>15.10.2023</v>
      </c>
      <c r="AI290" s="58" t="str">
        <f>'Медь (LME)'!$AD$18</f>
        <v/>
      </c>
      <c r="AK290" s="52" t="str">
        <f>'Цинк (LME)'!$AC$18</f>
        <v>15.10.2023</v>
      </c>
      <c r="AL290" s="58" t="str">
        <f>'Цинк (LME)'!$AD$18</f>
        <v/>
      </c>
      <c r="AO290" s="52" t="str">
        <f>Евро!$AC$18</f>
        <v>15.10.2023</v>
      </c>
      <c r="AP290" s="58" t="str">
        <f>фунт!$AD$18</f>
        <v>-</v>
      </c>
      <c r="AR290" s="52" t="str">
        <f>Евро!$AC$18</f>
        <v>15.10.2023</v>
      </c>
      <c r="AS290" s="58" t="str">
        <f>'иена, ¥'!$AD$18</f>
        <v>-</v>
      </c>
      <c r="AU290" s="52" t="str">
        <f>Евро!$AC$18</f>
        <v>15.10.2023</v>
      </c>
      <c r="AV290" s="58" t="str">
        <f>'австр долл.'!$AD$18</f>
        <v>-</v>
      </c>
      <c r="AX290" s="52" t="str">
        <f>Евро!$AC$18</f>
        <v>15.10.2023</v>
      </c>
      <c r="AY290" s="58" t="str">
        <f>шв.фр.!$AD$18</f>
        <v>-</v>
      </c>
      <c r="BA290" s="52" t="str">
        <f>Евро!$AC$18</f>
        <v>15.10.2023</v>
      </c>
      <c r="BB290" s="58" t="str">
        <f>юань!$AD$18</f>
        <v>-</v>
      </c>
      <c r="BD290" s="52" t="str">
        <f>Евро!$AC$18</f>
        <v>15.10.2023</v>
      </c>
      <c r="BE290" s="58" t="str">
        <f>тенге!$AD$18</f>
        <v>-</v>
      </c>
      <c r="BG290" s="52" t="str">
        <f>Евро!$AC$18</f>
        <v>15.10.2023</v>
      </c>
      <c r="BH290" s="58" t="str">
        <f>'динар (крос-курс $)'!$AD$18</f>
        <v/>
      </c>
      <c r="BJ290" s="52" t="str">
        <f>Евро!$AC$18</f>
        <v>15.10.2023</v>
      </c>
      <c r="BK290" s="58" t="str">
        <f>'динар (крос-курс €)'!$AD$18</f>
        <v/>
      </c>
    </row>
    <row r="291" spans="1:63" x14ac:dyDescent="0.25">
      <c r="A291" s="52" t="str">
        <f>Доллар!$AC$19</f>
        <v>16.10.2023</v>
      </c>
      <c r="B291" s="58" t="str">
        <f>Доллар!$AD$19</f>
        <v>-</v>
      </c>
      <c r="D291" s="52" t="str">
        <f>Евро!$AC$19</f>
        <v>16.10.2023</v>
      </c>
      <c r="E291" s="58" t="str">
        <f>Евро!$AD$19</f>
        <v>-</v>
      </c>
      <c r="G291" s="52" t="str">
        <f>'Золото (ЦБ)'!$AC$19</f>
        <v>16.10.2023</v>
      </c>
      <c r="H291" s="58" t="str">
        <f>'Золото (ЦБ)'!$AD$19</f>
        <v/>
      </c>
      <c r="J291" s="52" t="str">
        <f>'Серебро (ЦБ)'!$AC$19</f>
        <v>16.10.2023</v>
      </c>
      <c r="K291" s="58" t="str">
        <f>'Серебро (ЦБ)'!$AD$19</f>
        <v/>
      </c>
      <c r="M291" s="52" t="str">
        <f>'Платина (ЦБ)'!$AC$19</f>
        <v>16.10.2023</v>
      </c>
      <c r="N291" s="58" t="str">
        <f>'Платина (ЦБ)'!$AD$19</f>
        <v/>
      </c>
      <c r="P291" s="52" t="str">
        <f>'Палладий (ЦБ)'!$AC$19</f>
        <v>16.10.2023</v>
      </c>
      <c r="Q291" s="58" t="str">
        <f>'Палладий (ЦБ)'!$AD$19</f>
        <v/>
      </c>
      <c r="S291" s="52" t="str">
        <f>'Золото (KITCO-LME)'!$AC$19</f>
        <v>16.10.2023</v>
      </c>
      <c r="T291" s="58" t="str">
        <f>'Золото (KITCO-LME)'!$AD$19</f>
        <v/>
      </c>
      <c r="V291" s="52" t="str">
        <f>'Серебро (KITCO-LME)'!$AC$19</f>
        <v>16.10.2023</v>
      </c>
      <c r="W291" s="58" t="str">
        <f>'Серебро (KITCO-LME)'!$AD$19</f>
        <v/>
      </c>
      <c r="Y291" s="52" t="str">
        <f>'Алюминий (LME)'!$AC$19</f>
        <v>16.10.2023</v>
      </c>
      <c r="Z291" s="58" t="str">
        <f>'Алюминий (LME)'!$AD$19</f>
        <v/>
      </c>
      <c r="AB291" s="52" t="str">
        <f>'Никель (LME)'!$AC$19</f>
        <v>16.10.2023</v>
      </c>
      <c r="AC291" s="58" t="str">
        <f>'Никель (LME)'!$AD$19</f>
        <v/>
      </c>
      <c r="AE291" s="52" t="str">
        <f>'Свинец (LME)'!$AC$19</f>
        <v>16.10.2023</v>
      </c>
      <c r="AF291" s="58" t="str">
        <f>'Свинец (LME)'!$AD$19</f>
        <v/>
      </c>
      <c r="AH291" s="52" t="str">
        <f>'Медь (LME)'!$AC$19</f>
        <v>16.10.2023</v>
      </c>
      <c r="AI291" s="58" t="str">
        <f>'Медь (LME)'!$AD$19</f>
        <v/>
      </c>
      <c r="AK291" s="52" t="str">
        <f>'Цинк (LME)'!$AC$19</f>
        <v>16.10.2023</v>
      </c>
      <c r="AL291" s="58" t="str">
        <f>'Цинк (LME)'!$AD$19</f>
        <v/>
      </c>
      <c r="AO291" s="52" t="str">
        <f>Евро!$AC$19</f>
        <v>16.10.2023</v>
      </c>
      <c r="AP291" s="58" t="str">
        <f>фунт!$AD$19</f>
        <v>-</v>
      </c>
      <c r="AR291" s="52" t="str">
        <f>Евро!$AC$19</f>
        <v>16.10.2023</v>
      </c>
      <c r="AS291" s="58" t="str">
        <f>'иена, ¥'!$AD$19</f>
        <v>-</v>
      </c>
      <c r="AU291" s="52" t="str">
        <f>Евро!$AC$19</f>
        <v>16.10.2023</v>
      </c>
      <c r="AV291" s="58" t="str">
        <f>'австр долл.'!$AD$19</f>
        <v>-</v>
      </c>
      <c r="AX291" s="52" t="str">
        <f>Евро!$AC$19</f>
        <v>16.10.2023</v>
      </c>
      <c r="AY291" s="58" t="str">
        <f>шв.фр.!$AD$19</f>
        <v>-</v>
      </c>
      <c r="BA291" s="52" t="str">
        <f>Евро!$AC$19</f>
        <v>16.10.2023</v>
      </c>
      <c r="BB291" s="58" t="str">
        <f>юань!$AD$19</f>
        <v>-</v>
      </c>
      <c r="BD291" s="52" t="str">
        <f>Евро!$AC$19</f>
        <v>16.10.2023</v>
      </c>
      <c r="BE291" s="58" t="str">
        <f>тенге!$AD$19</f>
        <v>-</v>
      </c>
      <c r="BG291" s="52" t="str">
        <f>Евро!$AC$19</f>
        <v>16.10.2023</v>
      </c>
      <c r="BH291" s="58" t="str">
        <f>'динар (крос-курс $)'!$AD$19</f>
        <v/>
      </c>
      <c r="BJ291" s="52" t="str">
        <f>Евро!$AC$19</f>
        <v>16.10.2023</v>
      </c>
      <c r="BK291" s="58" t="str">
        <f>'динар (крос-курс €)'!$AD$19</f>
        <v/>
      </c>
    </row>
    <row r="292" spans="1:63" x14ac:dyDescent="0.25">
      <c r="A292" s="52" t="str">
        <f>Доллар!$AC$20</f>
        <v>17.10.2023</v>
      </c>
      <c r="B292" s="58" t="str">
        <f>Доллар!$AD$20</f>
        <v>-</v>
      </c>
      <c r="D292" s="52" t="str">
        <f>Евро!$AC$20</f>
        <v>17.10.2023</v>
      </c>
      <c r="E292" s="58" t="str">
        <f>Евро!$AD$20</f>
        <v>-</v>
      </c>
      <c r="G292" s="52" t="str">
        <f>'Золото (ЦБ)'!$AC$20</f>
        <v>17.10.2023</v>
      </c>
      <c r="H292" s="58" t="str">
        <f>'Золото (ЦБ)'!$AD$20</f>
        <v/>
      </c>
      <c r="J292" s="52" t="str">
        <f>'Серебро (ЦБ)'!$AC$20</f>
        <v>17.10.2023</v>
      </c>
      <c r="K292" s="58" t="str">
        <f>'Серебро (ЦБ)'!$AD$20</f>
        <v/>
      </c>
      <c r="M292" s="52" t="str">
        <f>'Платина (ЦБ)'!$AC$20</f>
        <v>17.10.2023</v>
      </c>
      <c r="N292" s="58" t="str">
        <f>'Платина (ЦБ)'!$AD$20</f>
        <v/>
      </c>
      <c r="P292" s="52" t="str">
        <f>'Палладий (ЦБ)'!$AC$20</f>
        <v>17.10.2023</v>
      </c>
      <c r="Q292" s="58" t="str">
        <f>'Палладий (ЦБ)'!$AD$20</f>
        <v/>
      </c>
      <c r="S292" s="52" t="str">
        <f>'Золото (KITCO-LME)'!$AC$20</f>
        <v>17.10.2023</v>
      </c>
      <c r="T292" s="58" t="str">
        <f>'Золото (KITCO-LME)'!$AD$20</f>
        <v/>
      </c>
      <c r="V292" s="52" t="str">
        <f>'Серебро (KITCO-LME)'!$AC$20</f>
        <v>17.10.2023</v>
      </c>
      <c r="W292" s="58" t="str">
        <f>'Серебро (KITCO-LME)'!$AD$20</f>
        <v/>
      </c>
      <c r="Y292" s="52" t="str">
        <f>'Алюминий (LME)'!$AC$20</f>
        <v>17.10.2023</v>
      </c>
      <c r="Z292" s="58" t="str">
        <f>'Алюминий (LME)'!$AD$20</f>
        <v/>
      </c>
      <c r="AB292" s="52" t="str">
        <f>'Никель (LME)'!$AC$20</f>
        <v>17.10.2023</v>
      </c>
      <c r="AC292" s="58" t="str">
        <f>'Никель (LME)'!$AD$20</f>
        <v/>
      </c>
      <c r="AE292" s="52" t="str">
        <f>'Свинец (LME)'!$AC$20</f>
        <v>17.10.2023</v>
      </c>
      <c r="AF292" s="58" t="str">
        <f>'Свинец (LME)'!$AD$20</f>
        <v/>
      </c>
      <c r="AH292" s="52" t="str">
        <f>'Медь (LME)'!$AC$20</f>
        <v>17.10.2023</v>
      </c>
      <c r="AI292" s="58" t="str">
        <f>'Медь (LME)'!$AD$20</f>
        <v/>
      </c>
      <c r="AK292" s="52" t="str">
        <f>'Цинк (LME)'!$AC$20</f>
        <v>17.10.2023</v>
      </c>
      <c r="AL292" s="58" t="str">
        <f>'Цинк (LME)'!$AD$20</f>
        <v/>
      </c>
      <c r="AO292" s="52" t="str">
        <f>Евро!$AC$20</f>
        <v>17.10.2023</v>
      </c>
      <c r="AP292" s="58" t="str">
        <f>фунт!$AD$20</f>
        <v>-</v>
      </c>
      <c r="AR292" s="52" t="str">
        <f>Евро!$AC$20</f>
        <v>17.10.2023</v>
      </c>
      <c r="AS292" s="58" t="str">
        <f>'иена, ¥'!$AD$20</f>
        <v>-</v>
      </c>
      <c r="AU292" s="52" t="str">
        <f>Евро!$AC$20</f>
        <v>17.10.2023</v>
      </c>
      <c r="AV292" s="58" t="str">
        <f>'австр долл.'!$AD$20</f>
        <v>-</v>
      </c>
      <c r="AX292" s="52" t="str">
        <f>Евро!$AC$20</f>
        <v>17.10.2023</v>
      </c>
      <c r="AY292" s="58" t="str">
        <f>шв.фр.!$AD$20</f>
        <v>-</v>
      </c>
      <c r="BA292" s="52" t="str">
        <f>Евро!$AC$20</f>
        <v>17.10.2023</v>
      </c>
      <c r="BB292" s="58" t="str">
        <f>юань!$AD$20</f>
        <v>-</v>
      </c>
      <c r="BD292" s="52" t="str">
        <f>Евро!$AC$20</f>
        <v>17.10.2023</v>
      </c>
      <c r="BE292" s="58" t="str">
        <f>тенге!$AD$20</f>
        <v>-</v>
      </c>
      <c r="BG292" s="52" t="str">
        <f>Евро!$AC$20</f>
        <v>17.10.2023</v>
      </c>
      <c r="BH292" s="58" t="str">
        <f>'динар (крос-курс $)'!$AD$20</f>
        <v/>
      </c>
      <c r="BJ292" s="52" t="str">
        <f>Евро!$AC$20</f>
        <v>17.10.2023</v>
      </c>
      <c r="BK292" s="58" t="str">
        <f>'динар (крос-курс €)'!$AD$20</f>
        <v/>
      </c>
    </row>
    <row r="293" spans="1:63" x14ac:dyDescent="0.25">
      <c r="A293" s="52" t="str">
        <f>Доллар!$AC$21</f>
        <v>18.10.2023</v>
      </c>
      <c r="B293" s="58" t="str">
        <f>Доллар!$AD$21</f>
        <v>-</v>
      </c>
      <c r="D293" s="52" t="str">
        <f>Евро!$AC$21</f>
        <v>18.10.2023</v>
      </c>
      <c r="E293" s="58" t="str">
        <f>Евро!$AD$21</f>
        <v>-</v>
      </c>
      <c r="G293" s="52" t="str">
        <f>'Золото (ЦБ)'!$AC$21</f>
        <v>18.10.2023</v>
      </c>
      <c r="H293" s="58" t="str">
        <f>'Золото (ЦБ)'!$AD$21</f>
        <v/>
      </c>
      <c r="J293" s="52" t="str">
        <f>'Серебро (ЦБ)'!$AC$21</f>
        <v>18.10.2023</v>
      </c>
      <c r="K293" s="58" t="str">
        <f>'Серебро (ЦБ)'!$AD$21</f>
        <v/>
      </c>
      <c r="M293" s="52" t="str">
        <f>'Платина (ЦБ)'!$AC$21</f>
        <v>18.10.2023</v>
      </c>
      <c r="N293" s="58" t="str">
        <f>'Платина (ЦБ)'!$AD$21</f>
        <v/>
      </c>
      <c r="P293" s="52" t="str">
        <f>'Палладий (ЦБ)'!$AC$21</f>
        <v>18.10.2023</v>
      </c>
      <c r="Q293" s="58" t="str">
        <f>'Палладий (ЦБ)'!$AD$21</f>
        <v/>
      </c>
      <c r="S293" s="52" t="str">
        <f>'Золото (KITCO-LME)'!$AC$21</f>
        <v>18.10.2023</v>
      </c>
      <c r="T293" s="58" t="str">
        <f>'Золото (KITCO-LME)'!$AD$21</f>
        <v/>
      </c>
      <c r="V293" s="52" t="str">
        <f>'Серебро (KITCO-LME)'!$AC$21</f>
        <v>18.10.2023</v>
      </c>
      <c r="W293" s="58" t="str">
        <f>'Серебро (KITCO-LME)'!$AD$21</f>
        <v/>
      </c>
      <c r="Y293" s="52" t="str">
        <f>'Алюминий (LME)'!$AC$21</f>
        <v>18.10.2023</v>
      </c>
      <c r="Z293" s="58" t="str">
        <f>'Алюминий (LME)'!$AD$21</f>
        <v/>
      </c>
      <c r="AB293" s="52" t="str">
        <f>'Никель (LME)'!$AC$21</f>
        <v>18.10.2023</v>
      </c>
      <c r="AC293" s="58" t="str">
        <f>'Никель (LME)'!$AD$21</f>
        <v/>
      </c>
      <c r="AE293" s="52" t="str">
        <f>'Свинец (LME)'!$AC$21</f>
        <v>18.10.2023</v>
      </c>
      <c r="AF293" s="58" t="str">
        <f>'Свинец (LME)'!$AD$21</f>
        <v/>
      </c>
      <c r="AH293" s="52" t="str">
        <f>'Медь (LME)'!$AC$21</f>
        <v>18.10.2023</v>
      </c>
      <c r="AI293" s="58" t="str">
        <f>'Медь (LME)'!$AD$21</f>
        <v/>
      </c>
      <c r="AK293" s="52" t="str">
        <f>'Цинк (LME)'!$AC$21</f>
        <v>18.10.2023</v>
      </c>
      <c r="AL293" s="58" t="str">
        <f>'Цинк (LME)'!$AD$21</f>
        <v/>
      </c>
      <c r="AO293" s="52" t="str">
        <f>Евро!$AC$21</f>
        <v>18.10.2023</v>
      </c>
      <c r="AP293" s="58" t="str">
        <f>фунт!$AD$21</f>
        <v>-</v>
      </c>
      <c r="AR293" s="52" t="str">
        <f>Евро!$AC$21</f>
        <v>18.10.2023</v>
      </c>
      <c r="AS293" s="58" t="str">
        <f>'иена, ¥'!$AD$21</f>
        <v>-</v>
      </c>
      <c r="AU293" s="52" t="str">
        <f>Евро!$AC$21</f>
        <v>18.10.2023</v>
      </c>
      <c r="AV293" s="58" t="str">
        <f>'австр долл.'!$AD$21</f>
        <v>-</v>
      </c>
      <c r="AX293" s="52" t="str">
        <f>Евро!$AC$21</f>
        <v>18.10.2023</v>
      </c>
      <c r="AY293" s="58" t="str">
        <f>шв.фр.!$AD$21</f>
        <v>-</v>
      </c>
      <c r="BA293" s="52" t="str">
        <f>Евро!$AC$21</f>
        <v>18.10.2023</v>
      </c>
      <c r="BB293" s="58" t="str">
        <f>юань!$AD$21</f>
        <v>-</v>
      </c>
      <c r="BD293" s="52" t="str">
        <f>Евро!$AC$21</f>
        <v>18.10.2023</v>
      </c>
      <c r="BE293" s="58" t="str">
        <f>тенге!$AD$21</f>
        <v>-</v>
      </c>
      <c r="BG293" s="52" t="str">
        <f>Евро!$AC$21</f>
        <v>18.10.2023</v>
      </c>
      <c r="BH293" s="58" t="str">
        <f>'динар (крос-курс $)'!$AD$21</f>
        <v/>
      </c>
      <c r="BJ293" s="52" t="str">
        <f>Евро!$AC$21</f>
        <v>18.10.2023</v>
      </c>
      <c r="BK293" s="58" t="str">
        <f>'динар (крос-курс €)'!$AD$21</f>
        <v/>
      </c>
    </row>
    <row r="294" spans="1:63" x14ac:dyDescent="0.25">
      <c r="A294" s="52" t="str">
        <f>Доллар!$AC$22</f>
        <v>19.10.2023</v>
      </c>
      <c r="B294" s="58" t="str">
        <f>Доллар!$AD$22</f>
        <v>-</v>
      </c>
      <c r="D294" s="52" t="str">
        <f>Евро!$AC$22</f>
        <v>19.10.2023</v>
      </c>
      <c r="E294" s="58" t="str">
        <f>Евро!$AD$22</f>
        <v>-</v>
      </c>
      <c r="G294" s="52" t="str">
        <f>'Золото (ЦБ)'!$AC$22</f>
        <v>19.10.2023</v>
      </c>
      <c r="H294" s="58" t="str">
        <f>'Золото (ЦБ)'!$AD$22</f>
        <v/>
      </c>
      <c r="J294" s="52" t="str">
        <f>'Серебро (ЦБ)'!$AC$22</f>
        <v>19.10.2023</v>
      </c>
      <c r="K294" s="58" t="str">
        <f>'Серебро (ЦБ)'!$AD$22</f>
        <v/>
      </c>
      <c r="M294" s="52" t="str">
        <f>'Платина (ЦБ)'!$AC$22</f>
        <v>19.10.2023</v>
      </c>
      <c r="N294" s="58" t="str">
        <f>'Платина (ЦБ)'!$AD$22</f>
        <v/>
      </c>
      <c r="P294" s="52" t="str">
        <f>'Палладий (ЦБ)'!$AC$22</f>
        <v>19.10.2023</v>
      </c>
      <c r="Q294" s="58" t="str">
        <f>'Палладий (ЦБ)'!$AD$22</f>
        <v/>
      </c>
      <c r="S294" s="52" t="str">
        <f>'Золото (KITCO-LME)'!$AC$22</f>
        <v>19.10.2023</v>
      </c>
      <c r="T294" s="58" t="str">
        <f>'Золото (KITCO-LME)'!$AD$22</f>
        <v/>
      </c>
      <c r="V294" s="52" t="str">
        <f>'Серебро (KITCO-LME)'!$AC$22</f>
        <v>19.10.2023</v>
      </c>
      <c r="W294" s="58" t="str">
        <f>'Серебро (KITCO-LME)'!$AD$22</f>
        <v/>
      </c>
      <c r="Y294" s="52" t="str">
        <f>'Алюминий (LME)'!$AC$22</f>
        <v>19.10.2023</v>
      </c>
      <c r="Z294" s="58" t="str">
        <f>'Алюминий (LME)'!$AD$22</f>
        <v/>
      </c>
      <c r="AB294" s="52" t="str">
        <f>'Никель (LME)'!$AC$22</f>
        <v>19.10.2023</v>
      </c>
      <c r="AC294" s="58" t="str">
        <f>'Никель (LME)'!$AD$22</f>
        <v/>
      </c>
      <c r="AE294" s="52" t="str">
        <f>'Свинец (LME)'!$AC$22</f>
        <v>19.10.2023</v>
      </c>
      <c r="AF294" s="58" t="str">
        <f>'Свинец (LME)'!$AD$22</f>
        <v/>
      </c>
      <c r="AH294" s="52" t="str">
        <f>'Медь (LME)'!$AC$22</f>
        <v>19.10.2023</v>
      </c>
      <c r="AI294" s="58" t="str">
        <f>'Медь (LME)'!$AD$22</f>
        <v/>
      </c>
      <c r="AK294" s="52" t="str">
        <f>'Цинк (LME)'!$AC$22</f>
        <v>19.10.2023</v>
      </c>
      <c r="AL294" s="58" t="str">
        <f>'Цинк (LME)'!$AD$22</f>
        <v/>
      </c>
      <c r="AO294" s="52" t="str">
        <f>Евро!$AC$22</f>
        <v>19.10.2023</v>
      </c>
      <c r="AP294" s="58" t="str">
        <f>фунт!$AD$22</f>
        <v>-</v>
      </c>
      <c r="AR294" s="52" t="str">
        <f>Евро!$AC$22</f>
        <v>19.10.2023</v>
      </c>
      <c r="AS294" s="58" t="str">
        <f>'иена, ¥'!$AD$22</f>
        <v>-</v>
      </c>
      <c r="AU294" s="52" t="str">
        <f>Евро!$AC$22</f>
        <v>19.10.2023</v>
      </c>
      <c r="AV294" s="58" t="str">
        <f>'австр долл.'!$AD$22</f>
        <v>-</v>
      </c>
      <c r="AX294" s="52" t="str">
        <f>Евро!$AC$22</f>
        <v>19.10.2023</v>
      </c>
      <c r="AY294" s="58" t="str">
        <f>шв.фр.!$AD$22</f>
        <v>-</v>
      </c>
      <c r="BA294" s="52" t="str">
        <f>Евро!$AC$22</f>
        <v>19.10.2023</v>
      </c>
      <c r="BB294" s="58" t="str">
        <f>юань!$AD$22</f>
        <v>-</v>
      </c>
      <c r="BD294" s="52" t="str">
        <f>Евро!$AC$22</f>
        <v>19.10.2023</v>
      </c>
      <c r="BE294" s="58" t="str">
        <f>тенге!$AD$22</f>
        <v>-</v>
      </c>
      <c r="BG294" s="52" t="str">
        <f>Евро!$AC$22</f>
        <v>19.10.2023</v>
      </c>
      <c r="BH294" s="58" t="str">
        <f>'динар (крос-курс $)'!$AD$22</f>
        <v/>
      </c>
      <c r="BJ294" s="52" t="str">
        <f>Евро!$AC$22</f>
        <v>19.10.2023</v>
      </c>
      <c r="BK294" s="58" t="str">
        <f>'динар (крос-курс €)'!$AD$22</f>
        <v/>
      </c>
    </row>
    <row r="295" spans="1:63" x14ac:dyDescent="0.25">
      <c r="A295" s="52" t="str">
        <f>Доллар!$AC$23</f>
        <v>20.10.2023</v>
      </c>
      <c r="B295" s="58" t="str">
        <f>Доллар!$AD$23</f>
        <v>-</v>
      </c>
      <c r="D295" s="52" t="str">
        <f>Евро!$AC$23</f>
        <v>20.10.2023</v>
      </c>
      <c r="E295" s="58" t="str">
        <f>Евро!$AD$23</f>
        <v>-</v>
      </c>
      <c r="G295" s="52" t="str">
        <f>'Золото (ЦБ)'!$AC$23</f>
        <v>20.10.2023</v>
      </c>
      <c r="H295" s="58" t="str">
        <f>'Золото (ЦБ)'!$AD$23</f>
        <v/>
      </c>
      <c r="J295" s="52" t="str">
        <f>'Серебро (ЦБ)'!$AC$23</f>
        <v>20.10.2023</v>
      </c>
      <c r="K295" s="58" t="str">
        <f>'Серебро (ЦБ)'!$AD$23</f>
        <v/>
      </c>
      <c r="M295" s="52" t="str">
        <f>'Платина (ЦБ)'!$AC$23</f>
        <v>20.10.2023</v>
      </c>
      <c r="N295" s="58" t="str">
        <f>'Платина (ЦБ)'!$AD$23</f>
        <v/>
      </c>
      <c r="P295" s="52" t="str">
        <f>'Палладий (ЦБ)'!$AC$23</f>
        <v>20.10.2023</v>
      </c>
      <c r="Q295" s="58" t="str">
        <f>'Палладий (ЦБ)'!$AD$23</f>
        <v/>
      </c>
      <c r="S295" s="52" t="str">
        <f>'Золото (KITCO-LME)'!$AC$23</f>
        <v>20.10.2023</v>
      </c>
      <c r="T295" s="58" t="str">
        <f>'Золото (KITCO-LME)'!$AD$23</f>
        <v/>
      </c>
      <c r="V295" s="52" t="str">
        <f>'Серебро (KITCO-LME)'!$AC$23</f>
        <v>20.10.2023</v>
      </c>
      <c r="W295" s="58" t="str">
        <f>'Серебро (KITCO-LME)'!$AD$23</f>
        <v/>
      </c>
      <c r="Y295" s="52" t="str">
        <f>'Алюминий (LME)'!$AC$23</f>
        <v>20.10.2023</v>
      </c>
      <c r="Z295" s="58" t="str">
        <f>'Алюминий (LME)'!$AD$23</f>
        <v/>
      </c>
      <c r="AB295" s="52" t="str">
        <f>'Никель (LME)'!$AC$23</f>
        <v>20.10.2023</v>
      </c>
      <c r="AC295" s="58" t="str">
        <f>'Никель (LME)'!$AD$23</f>
        <v/>
      </c>
      <c r="AE295" s="52" t="str">
        <f>'Свинец (LME)'!$AC$23</f>
        <v>20.10.2023</v>
      </c>
      <c r="AF295" s="58" t="str">
        <f>'Свинец (LME)'!$AD$23</f>
        <v/>
      </c>
      <c r="AH295" s="52" t="str">
        <f>'Медь (LME)'!$AC$23</f>
        <v>20.10.2023</v>
      </c>
      <c r="AI295" s="58" t="str">
        <f>'Медь (LME)'!$AD$23</f>
        <v/>
      </c>
      <c r="AK295" s="52" t="str">
        <f>'Цинк (LME)'!$AC$23</f>
        <v>20.10.2023</v>
      </c>
      <c r="AL295" s="58" t="str">
        <f>'Цинк (LME)'!$AD$23</f>
        <v/>
      </c>
      <c r="AO295" s="52" t="str">
        <f>Евро!$AC$23</f>
        <v>20.10.2023</v>
      </c>
      <c r="AP295" s="58" t="str">
        <f>фунт!$AD$23</f>
        <v>-</v>
      </c>
      <c r="AR295" s="52" t="str">
        <f>Евро!$AC$23</f>
        <v>20.10.2023</v>
      </c>
      <c r="AS295" s="58" t="str">
        <f>'иена, ¥'!$AD$23</f>
        <v>-</v>
      </c>
      <c r="AU295" s="52" t="str">
        <f>Евро!$AC$23</f>
        <v>20.10.2023</v>
      </c>
      <c r="AV295" s="58" t="str">
        <f>'австр долл.'!$AD$23</f>
        <v>-</v>
      </c>
      <c r="AX295" s="52" t="str">
        <f>Евро!$AC$23</f>
        <v>20.10.2023</v>
      </c>
      <c r="AY295" s="58" t="str">
        <f>шв.фр.!$AD$23</f>
        <v>-</v>
      </c>
      <c r="BA295" s="52" t="str">
        <f>Евро!$AC$23</f>
        <v>20.10.2023</v>
      </c>
      <c r="BB295" s="58" t="str">
        <f>юань!$AD$23</f>
        <v>-</v>
      </c>
      <c r="BD295" s="52" t="str">
        <f>Евро!$AC$23</f>
        <v>20.10.2023</v>
      </c>
      <c r="BE295" s="58" t="str">
        <f>тенге!$AD$23</f>
        <v>-</v>
      </c>
      <c r="BG295" s="52" t="str">
        <f>Евро!$AC$23</f>
        <v>20.10.2023</v>
      </c>
      <c r="BH295" s="58" t="str">
        <f>'динар (крос-курс $)'!$AD$23</f>
        <v/>
      </c>
      <c r="BJ295" s="52" t="str">
        <f>Евро!$AC$23</f>
        <v>20.10.2023</v>
      </c>
      <c r="BK295" s="58" t="str">
        <f>'динар (крос-курс €)'!$AD$23</f>
        <v/>
      </c>
    </row>
    <row r="296" spans="1:63" x14ac:dyDescent="0.25">
      <c r="A296" s="52" t="str">
        <f>Доллар!$AC$24</f>
        <v>21.10.2023</v>
      </c>
      <c r="B296" s="58" t="str">
        <f>Доллар!$AD$24</f>
        <v>-</v>
      </c>
      <c r="D296" s="52" t="str">
        <f>Евро!$AC$24</f>
        <v>21.10.2023</v>
      </c>
      <c r="E296" s="58" t="str">
        <f>Евро!$AD$24</f>
        <v>-</v>
      </c>
      <c r="G296" s="52" t="str">
        <f>'Золото (ЦБ)'!$AC$24</f>
        <v>21.10.2023</v>
      </c>
      <c r="H296" s="58" t="str">
        <f>'Золото (ЦБ)'!$AD$24</f>
        <v/>
      </c>
      <c r="J296" s="52" t="str">
        <f>'Серебро (ЦБ)'!$AC$24</f>
        <v>21.10.2023</v>
      </c>
      <c r="K296" s="58" t="str">
        <f>'Серебро (ЦБ)'!$AD$24</f>
        <v/>
      </c>
      <c r="M296" s="52" t="str">
        <f>'Платина (ЦБ)'!$AC$24</f>
        <v>21.10.2023</v>
      </c>
      <c r="N296" s="58" t="str">
        <f>'Платина (ЦБ)'!$AD$24</f>
        <v/>
      </c>
      <c r="P296" s="52" t="str">
        <f>'Палладий (ЦБ)'!$AC$24</f>
        <v>21.10.2023</v>
      </c>
      <c r="Q296" s="58" t="str">
        <f>'Палладий (ЦБ)'!$AD$24</f>
        <v/>
      </c>
      <c r="S296" s="52" t="str">
        <f>'Золото (KITCO-LME)'!$AC$24</f>
        <v>21.10.2023</v>
      </c>
      <c r="T296" s="58" t="str">
        <f>'Золото (KITCO-LME)'!$AD$24</f>
        <v/>
      </c>
      <c r="V296" s="52" t="str">
        <f>'Серебро (KITCO-LME)'!$AC$24</f>
        <v>21.10.2023</v>
      </c>
      <c r="W296" s="58" t="str">
        <f>'Серебро (KITCO-LME)'!$AD$24</f>
        <v/>
      </c>
      <c r="Y296" s="52" t="str">
        <f>'Алюминий (LME)'!$AC$24</f>
        <v>21.10.2023</v>
      </c>
      <c r="Z296" s="58" t="str">
        <f>'Алюминий (LME)'!$AD$24</f>
        <v/>
      </c>
      <c r="AB296" s="52" t="str">
        <f>'Никель (LME)'!$AC$24</f>
        <v>21.10.2023</v>
      </c>
      <c r="AC296" s="58" t="str">
        <f>'Никель (LME)'!$AD$24</f>
        <v/>
      </c>
      <c r="AE296" s="52" t="str">
        <f>'Свинец (LME)'!$AC$24</f>
        <v>21.10.2023</v>
      </c>
      <c r="AF296" s="58" t="str">
        <f>'Свинец (LME)'!$AD$24</f>
        <v/>
      </c>
      <c r="AH296" s="52" t="str">
        <f>'Медь (LME)'!$AC$24</f>
        <v>21.10.2023</v>
      </c>
      <c r="AI296" s="58" t="str">
        <f>'Медь (LME)'!$AD$24</f>
        <v/>
      </c>
      <c r="AK296" s="52" t="str">
        <f>'Цинк (LME)'!$AC$24</f>
        <v>21.10.2023</v>
      </c>
      <c r="AL296" s="58" t="str">
        <f>'Цинк (LME)'!$AD$24</f>
        <v/>
      </c>
      <c r="AO296" s="52" t="str">
        <f>Евро!$AC$24</f>
        <v>21.10.2023</v>
      </c>
      <c r="AP296" s="58" t="str">
        <f>фунт!$AD$24</f>
        <v>-</v>
      </c>
      <c r="AR296" s="52" t="str">
        <f>Евро!$AC$24</f>
        <v>21.10.2023</v>
      </c>
      <c r="AS296" s="58" t="str">
        <f>'иена, ¥'!$AD$24</f>
        <v>-</v>
      </c>
      <c r="AU296" s="52" t="str">
        <f>Евро!$AC$24</f>
        <v>21.10.2023</v>
      </c>
      <c r="AV296" s="58" t="str">
        <f>'австр долл.'!$AD$24</f>
        <v>-</v>
      </c>
      <c r="AX296" s="52" t="str">
        <f>Евро!$AC$24</f>
        <v>21.10.2023</v>
      </c>
      <c r="AY296" s="58" t="str">
        <f>шв.фр.!$AD$24</f>
        <v>-</v>
      </c>
      <c r="BA296" s="52" t="str">
        <f>Евро!$AC$24</f>
        <v>21.10.2023</v>
      </c>
      <c r="BB296" s="58" t="str">
        <f>юань!$AD$24</f>
        <v>-</v>
      </c>
      <c r="BD296" s="52" t="str">
        <f>Евро!$AC$24</f>
        <v>21.10.2023</v>
      </c>
      <c r="BE296" s="58" t="str">
        <f>тенге!$AD$24</f>
        <v>-</v>
      </c>
      <c r="BG296" s="52" t="str">
        <f>Евро!$AC$24</f>
        <v>21.10.2023</v>
      </c>
      <c r="BH296" s="58" t="str">
        <f>'динар (крос-курс $)'!$AD$24</f>
        <v/>
      </c>
      <c r="BJ296" s="52" t="str">
        <f>Евро!$AC$24</f>
        <v>21.10.2023</v>
      </c>
      <c r="BK296" s="58" t="str">
        <f>'динар (крос-курс €)'!$AD$24</f>
        <v/>
      </c>
    </row>
    <row r="297" spans="1:63" x14ac:dyDescent="0.25">
      <c r="A297" s="52" t="str">
        <f>Доллар!$AC$25</f>
        <v>22.10.2023</v>
      </c>
      <c r="B297" s="58" t="str">
        <f>Доллар!$AD$25</f>
        <v>-</v>
      </c>
      <c r="D297" s="52" t="str">
        <f>Евро!$AC$25</f>
        <v>22.10.2023</v>
      </c>
      <c r="E297" s="58" t="str">
        <f>Евро!$AD$25</f>
        <v>-</v>
      </c>
      <c r="G297" s="52" t="str">
        <f>'Золото (ЦБ)'!$AC$25</f>
        <v>22.10.2023</v>
      </c>
      <c r="H297" s="58" t="str">
        <f>'Золото (ЦБ)'!$AD$25</f>
        <v/>
      </c>
      <c r="J297" s="52" t="str">
        <f>'Серебро (ЦБ)'!$AC$25</f>
        <v>22.10.2023</v>
      </c>
      <c r="K297" s="58" t="str">
        <f>'Серебро (ЦБ)'!$AD$25</f>
        <v/>
      </c>
      <c r="M297" s="52" t="str">
        <f>'Платина (ЦБ)'!$AC$25</f>
        <v>22.10.2023</v>
      </c>
      <c r="N297" s="58" t="str">
        <f>'Платина (ЦБ)'!$AD$25</f>
        <v/>
      </c>
      <c r="P297" s="52" t="str">
        <f>'Палладий (ЦБ)'!$AC$25</f>
        <v>22.10.2023</v>
      </c>
      <c r="Q297" s="58" t="str">
        <f>'Палладий (ЦБ)'!$AD$25</f>
        <v/>
      </c>
      <c r="S297" s="52" t="str">
        <f>'Золото (KITCO-LME)'!$AC$25</f>
        <v>22.10.2023</v>
      </c>
      <c r="T297" s="58" t="str">
        <f>'Золото (KITCO-LME)'!$AD$25</f>
        <v/>
      </c>
      <c r="V297" s="52" t="str">
        <f>'Серебро (KITCO-LME)'!$AC$25</f>
        <v>22.10.2023</v>
      </c>
      <c r="W297" s="58" t="str">
        <f>'Серебро (KITCO-LME)'!$AD$25</f>
        <v/>
      </c>
      <c r="Y297" s="52" t="str">
        <f>'Алюминий (LME)'!$AC$25</f>
        <v>22.10.2023</v>
      </c>
      <c r="Z297" s="58" t="str">
        <f>'Алюминий (LME)'!$AD$25</f>
        <v/>
      </c>
      <c r="AB297" s="52" t="str">
        <f>'Никель (LME)'!$AC$25</f>
        <v>22.10.2023</v>
      </c>
      <c r="AC297" s="58" t="str">
        <f>'Никель (LME)'!$AD$25</f>
        <v/>
      </c>
      <c r="AE297" s="52" t="str">
        <f>'Свинец (LME)'!$AC$25</f>
        <v>22.10.2023</v>
      </c>
      <c r="AF297" s="58" t="str">
        <f>'Свинец (LME)'!$AD$25</f>
        <v/>
      </c>
      <c r="AH297" s="52" t="str">
        <f>'Медь (LME)'!$AC$25</f>
        <v>22.10.2023</v>
      </c>
      <c r="AI297" s="58" t="str">
        <f>'Медь (LME)'!$AD$25</f>
        <v/>
      </c>
      <c r="AK297" s="52" t="str">
        <f>'Цинк (LME)'!$AC$25</f>
        <v>22.10.2023</v>
      </c>
      <c r="AL297" s="58" t="str">
        <f>'Цинк (LME)'!$AD$25</f>
        <v/>
      </c>
      <c r="AO297" s="52" t="str">
        <f>Евро!$AC$25</f>
        <v>22.10.2023</v>
      </c>
      <c r="AP297" s="58" t="str">
        <f>фунт!$AD$25</f>
        <v>-</v>
      </c>
      <c r="AR297" s="52" t="str">
        <f>Евро!$AC$25</f>
        <v>22.10.2023</v>
      </c>
      <c r="AS297" s="58" t="str">
        <f>'иена, ¥'!$AD$25</f>
        <v>-</v>
      </c>
      <c r="AU297" s="52" t="str">
        <f>Евро!$AC$25</f>
        <v>22.10.2023</v>
      </c>
      <c r="AV297" s="58" t="str">
        <f>'австр долл.'!$AD$25</f>
        <v>-</v>
      </c>
      <c r="AX297" s="52" t="str">
        <f>Евро!$AC$25</f>
        <v>22.10.2023</v>
      </c>
      <c r="AY297" s="58" t="str">
        <f>шв.фр.!$AD$25</f>
        <v>-</v>
      </c>
      <c r="BA297" s="52" t="str">
        <f>Евро!$AC$25</f>
        <v>22.10.2023</v>
      </c>
      <c r="BB297" s="58" t="str">
        <f>юань!$AD$25</f>
        <v>-</v>
      </c>
      <c r="BD297" s="52" t="str">
        <f>Евро!$AC$25</f>
        <v>22.10.2023</v>
      </c>
      <c r="BE297" s="58" t="str">
        <f>тенге!$AD$25</f>
        <v>-</v>
      </c>
      <c r="BG297" s="52" t="str">
        <f>Евро!$AC$25</f>
        <v>22.10.2023</v>
      </c>
      <c r="BH297" s="58" t="str">
        <f>'динар (крос-курс $)'!$AD$25</f>
        <v/>
      </c>
      <c r="BJ297" s="52" t="str">
        <f>Евро!$AC$25</f>
        <v>22.10.2023</v>
      </c>
      <c r="BK297" s="58" t="str">
        <f>'динар (крос-курс €)'!$AD$25</f>
        <v/>
      </c>
    </row>
    <row r="298" spans="1:63" x14ac:dyDescent="0.25">
      <c r="A298" s="52" t="str">
        <f>Доллар!$AC$26</f>
        <v>23.10.2023</v>
      </c>
      <c r="B298" s="58" t="str">
        <f>Доллар!$AD$26</f>
        <v>-</v>
      </c>
      <c r="D298" s="52" t="str">
        <f>Евро!$AC$26</f>
        <v>23.10.2023</v>
      </c>
      <c r="E298" s="58" t="str">
        <f>Евро!$AD$26</f>
        <v>-</v>
      </c>
      <c r="G298" s="52" t="str">
        <f>'Золото (ЦБ)'!$AC$26</f>
        <v>23.10.2023</v>
      </c>
      <c r="H298" s="58" t="str">
        <f>'Золото (ЦБ)'!$AD$26</f>
        <v/>
      </c>
      <c r="J298" s="52" t="str">
        <f>'Серебро (ЦБ)'!$AC$26</f>
        <v>23.10.2023</v>
      </c>
      <c r="K298" s="58" t="str">
        <f>'Серебро (ЦБ)'!$AD$26</f>
        <v/>
      </c>
      <c r="M298" s="52" t="str">
        <f>'Платина (ЦБ)'!$AC$26</f>
        <v>23.10.2023</v>
      </c>
      <c r="N298" s="58" t="str">
        <f>'Платина (ЦБ)'!$AD$26</f>
        <v/>
      </c>
      <c r="P298" s="52" t="str">
        <f>'Палладий (ЦБ)'!$AC$26</f>
        <v>23.10.2023</v>
      </c>
      <c r="Q298" s="58" t="str">
        <f>'Палладий (ЦБ)'!$AD$26</f>
        <v/>
      </c>
      <c r="S298" s="52" t="str">
        <f>'Золото (KITCO-LME)'!$AC$26</f>
        <v>23.10.2023</v>
      </c>
      <c r="T298" s="58" t="str">
        <f>'Золото (KITCO-LME)'!$AD$26</f>
        <v/>
      </c>
      <c r="V298" s="52" t="str">
        <f>'Серебро (KITCO-LME)'!$AC$26</f>
        <v>23.10.2023</v>
      </c>
      <c r="W298" s="58" t="str">
        <f>'Серебро (KITCO-LME)'!$AD$26</f>
        <v/>
      </c>
      <c r="Y298" s="52" t="str">
        <f>'Алюминий (LME)'!$AC$26</f>
        <v>23.10.2023</v>
      </c>
      <c r="Z298" s="58" t="str">
        <f>'Алюминий (LME)'!$AD$26</f>
        <v/>
      </c>
      <c r="AB298" s="52" t="str">
        <f>'Никель (LME)'!$AC$26</f>
        <v>23.10.2023</v>
      </c>
      <c r="AC298" s="58" t="str">
        <f>'Никель (LME)'!$AD$26</f>
        <v/>
      </c>
      <c r="AE298" s="52" t="str">
        <f>'Свинец (LME)'!$AC$26</f>
        <v>23.10.2023</v>
      </c>
      <c r="AF298" s="58" t="str">
        <f>'Свинец (LME)'!$AD$26</f>
        <v/>
      </c>
      <c r="AH298" s="52" t="str">
        <f>'Медь (LME)'!$AC$26</f>
        <v>23.10.2023</v>
      </c>
      <c r="AI298" s="58" t="str">
        <f>'Медь (LME)'!$AD$26</f>
        <v/>
      </c>
      <c r="AK298" s="52" t="str">
        <f>'Цинк (LME)'!$AC$26</f>
        <v>23.10.2023</v>
      </c>
      <c r="AL298" s="58" t="str">
        <f>'Цинк (LME)'!$AD$26</f>
        <v/>
      </c>
      <c r="AO298" s="52" t="str">
        <f>Евро!$AC$26</f>
        <v>23.10.2023</v>
      </c>
      <c r="AP298" s="58" t="str">
        <f>фунт!$AD$26</f>
        <v>-</v>
      </c>
      <c r="AR298" s="52" t="str">
        <f>Евро!$AC$26</f>
        <v>23.10.2023</v>
      </c>
      <c r="AS298" s="58" t="str">
        <f>'иена, ¥'!$AD$26</f>
        <v>-</v>
      </c>
      <c r="AU298" s="52" t="str">
        <f>Евро!$AC$26</f>
        <v>23.10.2023</v>
      </c>
      <c r="AV298" s="58" t="str">
        <f>'австр долл.'!$AD$26</f>
        <v>-</v>
      </c>
      <c r="AX298" s="52" t="str">
        <f>Евро!$AC$26</f>
        <v>23.10.2023</v>
      </c>
      <c r="AY298" s="58" t="str">
        <f>шв.фр.!$AD$26</f>
        <v>-</v>
      </c>
      <c r="BA298" s="52" t="str">
        <f>Евро!$AC$26</f>
        <v>23.10.2023</v>
      </c>
      <c r="BB298" s="58" t="str">
        <f>юань!$AD$26</f>
        <v>-</v>
      </c>
      <c r="BD298" s="52" t="str">
        <f>Евро!$AC$26</f>
        <v>23.10.2023</v>
      </c>
      <c r="BE298" s="58" t="str">
        <f>тенге!$AD$26</f>
        <v>-</v>
      </c>
      <c r="BG298" s="52" t="str">
        <f>Евро!$AC$26</f>
        <v>23.10.2023</v>
      </c>
      <c r="BH298" s="58" t="str">
        <f>'динар (крос-курс $)'!$AD$26</f>
        <v/>
      </c>
      <c r="BJ298" s="52" t="str">
        <f>Евро!$AC$26</f>
        <v>23.10.2023</v>
      </c>
      <c r="BK298" s="58" t="str">
        <f>'динар (крос-курс €)'!$AD$26</f>
        <v/>
      </c>
    </row>
    <row r="299" spans="1:63" x14ac:dyDescent="0.25">
      <c r="A299" s="52" t="str">
        <f>Доллар!$AC$27</f>
        <v>24.10.2023</v>
      </c>
      <c r="B299" s="58" t="str">
        <f>Доллар!$AD$27</f>
        <v>-</v>
      </c>
      <c r="D299" s="52" t="str">
        <f>Евро!$AC$27</f>
        <v>24.10.2023</v>
      </c>
      <c r="E299" s="58" t="str">
        <f>Евро!$AD$27</f>
        <v>-</v>
      </c>
      <c r="G299" s="52" t="str">
        <f>'Золото (ЦБ)'!$AC$27</f>
        <v>24.10.2023</v>
      </c>
      <c r="H299" s="58" t="str">
        <f>'Золото (ЦБ)'!$AD$27</f>
        <v/>
      </c>
      <c r="J299" s="52" t="str">
        <f>'Серебро (ЦБ)'!$AC$27</f>
        <v>24.10.2023</v>
      </c>
      <c r="K299" s="58" t="str">
        <f>'Серебро (ЦБ)'!$AD$27</f>
        <v/>
      </c>
      <c r="M299" s="52" t="str">
        <f>'Платина (ЦБ)'!$AC$27</f>
        <v>24.10.2023</v>
      </c>
      <c r="N299" s="58" t="str">
        <f>'Платина (ЦБ)'!$AD$27</f>
        <v/>
      </c>
      <c r="P299" s="52" t="str">
        <f>'Палладий (ЦБ)'!$AC$27</f>
        <v>24.10.2023</v>
      </c>
      <c r="Q299" s="58" t="str">
        <f>'Палладий (ЦБ)'!$AD$27</f>
        <v/>
      </c>
      <c r="S299" s="52" t="str">
        <f>'Золото (KITCO-LME)'!$AC$27</f>
        <v>24.10.2023</v>
      </c>
      <c r="T299" s="58" t="str">
        <f>'Золото (KITCO-LME)'!$AD$27</f>
        <v/>
      </c>
      <c r="V299" s="52" t="str">
        <f>'Серебро (KITCO-LME)'!$AC$27</f>
        <v>24.10.2023</v>
      </c>
      <c r="W299" s="58" t="str">
        <f>'Серебро (KITCO-LME)'!$AD$27</f>
        <v/>
      </c>
      <c r="Y299" s="52" t="str">
        <f>'Алюминий (LME)'!$AC$27</f>
        <v>24.10.2023</v>
      </c>
      <c r="Z299" s="58" t="str">
        <f>'Алюминий (LME)'!$AD$27</f>
        <v/>
      </c>
      <c r="AB299" s="52" t="str">
        <f>'Никель (LME)'!$AC$27</f>
        <v>24.10.2023</v>
      </c>
      <c r="AC299" s="58" t="str">
        <f>'Никель (LME)'!$AD$27</f>
        <v/>
      </c>
      <c r="AE299" s="52" t="str">
        <f>'Свинец (LME)'!$AC$27</f>
        <v>24.10.2023</v>
      </c>
      <c r="AF299" s="58" t="str">
        <f>'Свинец (LME)'!$AD$27</f>
        <v/>
      </c>
      <c r="AH299" s="52" t="str">
        <f>'Медь (LME)'!$AC$27</f>
        <v>24.10.2023</v>
      </c>
      <c r="AI299" s="58" t="str">
        <f>'Медь (LME)'!$AD$27</f>
        <v/>
      </c>
      <c r="AK299" s="52" t="str">
        <f>'Цинк (LME)'!$AC$27</f>
        <v>24.10.2023</v>
      </c>
      <c r="AL299" s="58" t="str">
        <f>'Цинк (LME)'!$AD$27</f>
        <v/>
      </c>
      <c r="AO299" s="52" t="str">
        <f>Евро!$AC$27</f>
        <v>24.10.2023</v>
      </c>
      <c r="AP299" s="58" t="str">
        <f>фунт!$AD$27</f>
        <v>-</v>
      </c>
      <c r="AR299" s="52" t="str">
        <f>Евро!$AC$27</f>
        <v>24.10.2023</v>
      </c>
      <c r="AS299" s="58" t="str">
        <f>'иена, ¥'!$AD$27</f>
        <v>-</v>
      </c>
      <c r="AU299" s="52" t="str">
        <f>Евро!$AC$27</f>
        <v>24.10.2023</v>
      </c>
      <c r="AV299" s="58" t="str">
        <f>'австр долл.'!$AD$27</f>
        <v>-</v>
      </c>
      <c r="AX299" s="52" t="str">
        <f>Евро!$AC$27</f>
        <v>24.10.2023</v>
      </c>
      <c r="AY299" s="58" t="str">
        <f>шв.фр.!$AD$27</f>
        <v>-</v>
      </c>
      <c r="BA299" s="52" t="str">
        <f>Евро!$AC$27</f>
        <v>24.10.2023</v>
      </c>
      <c r="BB299" s="58" t="str">
        <f>юань!$AD$27</f>
        <v>-</v>
      </c>
      <c r="BD299" s="52" t="str">
        <f>Евро!$AC$27</f>
        <v>24.10.2023</v>
      </c>
      <c r="BE299" s="58" t="str">
        <f>тенге!$AD$27</f>
        <v>-</v>
      </c>
      <c r="BG299" s="52" t="str">
        <f>Евро!$AC$27</f>
        <v>24.10.2023</v>
      </c>
      <c r="BH299" s="58" t="str">
        <f>'динар (крос-курс $)'!$AD$27</f>
        <v/>
      </c>
      <c r="BJ299" s="52" t="str">
        <f>Евро!$AC$27</f>
        <v>24.10.2023</v>
      </c>
      <c r="BK299" s="58" t="str">
        <f>'динар (крос-курс €)'!$AD$27</f>
        <v/>
      </c>
    </row>
    <row r="300" spans="1:63" x14ac:dyDescent="0.25">
      <c r="A300" s="52" t="str">
        <f>Доллар!$AC$28</f>
        <v>25.10.2023</v>
      </c>
      <c r="B300" s="58" t="str">
        <f>Доллар!$AD$28</f>
        <v>-</v>
      </c>
      <c r="D300" s="52" t="str">
        <f>Евро!$AC$28</f>
        <v>25.10.2023</v>
      </c>
      <c r="E300" s="58" t="str">
        <f>Евро!$AD$28</f>
        <v>-</v>
      </c>
      <c r="G300" s="52" t="str">
        <f>'Золото (ЦБ)'!$AC$28</f>
        <v>25.10.2023</v>
      </c>
      <c r="H300" s="58" t="str">
        <f>'Золото (ЦБ)'!$AD$28</f>
        <v/>
      </c>
      <c r="J300" s="52" t="str">
        <f>'Серебро (ЦБ)'!$AC$28</f>
        <v>25.10.2023</v>
      </c>
      <c r="K300" s="58" t="str">
        <f>'Серебро (ЦБ)'!$AD$28</f>
        <v/>
      </c>
      <c r="M300" s="52" t="str">
        <f>'Платина (ЦБ)'!$AC$28</f>
        <v>25.10.2023</v>
      </c>
      <c r="N300" s="58" t="str">
        <f>'Платина (ЦБ)'!$AD$28</f>
        <v/>
      </c>
      <c r="P300" s="52" t="str">
        <f>'Палладий (ЦБ)'!$AC$28</f>
        <v>25.10.2023</v>
      </c>
      <c r="Q300" s="58" t="str">
        <f>'Палладий (ЦБ)'!$AD$28</f>
        <v/>
      </c>
      <c r="S300" s="52" t="str">
        <f>'Золото (KITCO-LME)'!$AC$28</f>
        <v>25.10.2023</v>
      </c>
      <c r="T300" s="58" t="str">
        <f>'Золото (KITCO-LME)'!$AD$28</f>
        <v/>
      </c>
      <c r="V300" s="52" t="str">
        <f>'Серебро (KITCO-LME)'!$AC$28</f>
        <v>25.10.2023</v>
      </c>
      <c r="W300" s="58" t="str">
        <f>'Серебро (KITCO-LME)'!$AD$28</f>
        <v/>
      </c>
      <c r="Y300" s="52" t="str">
        <f>'Алюминий (LME)'!$AC$28</f>
        <v>25.10.2023</v>
      </c>
      <c r="Z300" s="58" t="str">
        <f>'Алюминий (LME)'!$AD$28</f>
        <v/>
      </c>
      <c r="AB300" s="52" t="str">
        <f>'Никель (LME)'!$AC$28</f>
        <v>25.10.2023</v>
      </c>
      <c r="AC300" s="58" t="str">
        <f>'Никель (LME)'!$AD$28</f>
        <v/>
      </c>
      <c r="AE300" s="52" t="str">
        <f>'Свинец (LME)'!$AC$28</f>
        <v>25.10.2023</v>
      </c>
      <c r="AF300" s="58" t="str">
        <f>'Свинец (LME)'!$AD$28</f>
        <v/>
      </c>
      <c r="AH300" s="52" t="str">
        <f>'Медь (LME)'!$AC$28</f>
        <v>25.10.2023</v>
      </c>
      <c r="AI300" s="58" t="str">
        <f>'Медь (LME)'!$AD$28</f>
        <v/>
      </c>
      <c r="AK300" s="52" t="str">
        <f>'Цинк (LME)'!$AC$28</f>
        <v>25.10.2023</v>
      </c>
      <c r="AL300" s="58" t="str">
        <f>'Цинк (LME)'!$AD$28</f>
        <v/>
      </c>
      <c r="AO300" s="52" t="str">
        <f>Евро!$AC$28</f>
        <v>25.10.2023</v>
      </c>
      <c r="AP300" s="58" t="str">
        <f>фунт!$AD$28</f>
        <v>-</v>
      </c>
      <c r="AR300" s="52" t="str">
        <f>Евро!$AC$28</f>
        <v>25.10.2023</v>
      </c>
      <c r="AS300" s="58" t="str">
        <f>'иена, ¥'!$AD$28</f>
        <v>-</v>
      </c>
      <c r="AU300" s="52" t="str">
        <f>Евро!$AC$28</f>
        <v>25.10.2023</v>
      </c>
      <c r="AV300" s="58" t="str">
        <f>'австр долл.'!$AD$28</f>
        <v>-</v>
      </c>
      <c r="AX300" s="52" t="str">
        <f>Евро!$AC$28</f>
        <v>25.10.2023</v>
      </c>
      <c r="AY300" s="58" t="str">
        <f>шв.фр.!$AD$28</f>
        <v>-</v>
      </c>
      <c r="BA300" s="52" t="str">
        <f>Евро!$AC$28</f>
        <v>25.10.2023</v>
      </c>
      <c r="BB300" s="58" t="str">
        <f>юань!$AD$28</f>
        <v>-</v>
      </c>
      <c r="BD300" s="52" t="str">
        <f>Евро!$AC$28</f>
        <v>25.10.2023</v>
      </c>
      <c r="BE300" s="58" t="str">
        <f>тенге!$AD$28</f>
        <v>-</v>
      </c>
      <c r="BG300" s="52" t="str">
        <f>Евро!$AC$28</f>
        <v>25.10.2023</v>
      </c>
      <c r="BH300" s="58" t="str">
        <f>'динар (крос-курс $)'!$AD$28</f>
        <v/>
      </c>
      <c r="BJ300" s="52" t="str">
        <f>Евро!$AC$28</f>
        <v>25.10.2023</v>
      </c>
      <c r="BK300" s="58" t="str">
        <f>'динар (крос-курс €)'!$AD$28</f>
        <v/>
      </c>
    </row>
    <row r="301" spans="1:63" x14ac:dyDescent="0.25">
      <c r="A301" s="52" t="str">
        <f>Доллар!$AC$29</f>
        <v>26.10.2023</v>
      </c>
      <c r="B301" s="58" t="str">
        <f>Доллар!$AD$29</f>
        <v>-</v>
      </c>
      <c r="D301" s="52" t="str">
        <f>Евро!$AC$29</f>
        <v>26.10.2023</v>
      </c>
      <c r="E301" s="58" t="str">
        <f>Евро!$AD$29</f>
        <v>-</v>
      </c>
      <c r="G301" s="52" t="str">
        <f>'Золото (ЦБ)'!$AC$29</f>
        <v>26.10.2023</v>
      </c>
      <c r="H301" s="58" t="str">
        <f>'Золото (ЦБ)'!$AD$29</f>
        <v/>
      </c>
      <c r="J301" s="52" t="str">
        <f>'Серебро (ЦБ)'!$AC$29</f>
        <v>26.10.2023</v>
      </c>
      <c r="K301" s="58" t="str">
        <f>'Серебро (ЦБ)'!$AD$29</f>
        <v/>
      </c>
      <c r="M301" s="52" t="str">
        <f>'Платина (ЦБ)'!$AC$29</f>
        <v>26.10.2023</v>
      </c>
      <c r="N301" s="58" t="str">
        <f>'Платина (ЦБ)'!$AD$29</f>
        <v/>
      </c>
      <c r="P301" s="52" t="str">
        <f>'Палладий (ЦБ)'!$AC$29</f>
        <v>26.10.2023</v>
      </c>
      <c r="Q301" s="58" t="str">
        <f>'Палладий (ЦБ)'!$AD$29</f>
        <v/>
      </c>
      <c r="S301" s="52" t="str">
        <f>'Золото (KITCO-LME)'!$AC$29</f>
        <v>26.10.2023</v>
      </c>
      <c r="T301" s="58" t="str">
        <f>'Золото (KITCO-LME)'!$AD$29</f>
        <v/>
      </c>
      <c r="V301" s="52" t="str">
        <f>'Серебро (KITCO-LME)'!$AC$29</f>
        <v>26.10.2023</v>
      </c>
      <c r="W301" s="58" t="str">
        <f>'Серебро (KITCO-LME)'!$AD$29</f>
        <v/>
      </c>
      <c r="Y301" s="52" t="str">
        <f>'Алюминий (LME)'!$AC$29</f>
        <v>26.10.2023</v>
      </c>
      <c r="Z301" s="58" t="str">
        <f>'Алюминий (LME)'!$AD$29</f>
        <v/>
      </c>
      <c r="AB301" s="52" t="str">
        <f>'Никель (LME)'!$AC$29</f>
        <v>26.10.2023</v>
      </c>
      <c r="AC301" s="58" t="str">
        <f>'Никель (LME)'!$AD$29</f>
        <v/>
      </c>
      <c r="AE301" s="52" t="str">
        <f>'Свинец (LME)'!$AC$29</f>
        <v>26.10.2023</v>
      </c>
      <c r="AF301" s="58" t="str">
        <f>'Свинец (LME)'!$AD$29</f>
        <v/>
      </c>
      <c r="AH301" s="52" t="str">
        <f>'Медь (LME)'!$AC$29</f>
        <v>26.10.2023</v>
      </c>
      <c r="AI301" s="58" t="str">
        <f>'Медь (LME)'!$AD$29</f>
        <v/>
      </c>
      <c r="AK301" s="52" t="str">
        <f>'Цинк (LME)'!$AC$29</f>
        <v>26.10.2023</v>
      </c>
      <c r="AL301" s="58" t="str">
        <f>'Цинк (LME)'!$AD$29</f>
        <v/>
      </c>
      <c r="AO301" s="52" t="str">
        <f>Евро!$AC$29</f>
        <v>26.10.2023</v>
      </c>
      <c r="AP301" s="58" t="str">
        <f>фунт!$AD$29</f>
        <v>-</v>
      </c>
      <c r="AR301" s="52" t="str">
        <f>Евро!$AC$29</f>
        <v>26.10.2023</v>
      </c>
      <c r="AS301" s="58" t="str">
        <f>'иена, ¥'!$AD$29</f>
        <v>-</v>
      </c>
      <c r="AU301" s="52" t="str">
        <f>Евро!$AC$29</f>
        <v>26.10.2023</v>
      </c>
      <c r="AV301" s="58" t="str">
        <f>'австр долл.'!$AD$29</f>
        <v>-</v>
      </c>
      <c r="AX301" s="52" t="str">
        <f>Евро!$AC$29</f>
        <v>26.10.2023</v>
      </c>
      <c r="AY301" s="58" t="str">
        <f>шв.фр.!$AD$29</f>
        <v>-</v>
      </c>
      <c r="BA301" s="52" t="str">
        <f>Евро!$AC$29</f>
        <v>26.10.2023</v>
      </c>
      <c r="BB301" s="58" t="str">
        <f>юань!$AD$29</f>
        <v>-</v>
      </c>
      <c r="BD301" s="52" t="str">
        <f>Евро!$AC$29</f>
        <v>26.10.2023</v>
      </c>
      <c r="BE301" s="58" t="str">
        <f>тенге!$AD$29</f>
        <v>-</v>
      </c>
      <c r="BG301" s="52" t="str">
        <f>Евро!$AC$29</f>
        <v>26.10.2023</v>
      </c>
      <c r="BH301" s="58" t="str">
        <f>'динар (крос-курс $)'!$AD$29</f>
        <v/>
      </c>
      <c r="BJ301" s="52" t="str">
        <f>Евро!$AC$29</f>
        <v>26.10.2023</v>
      </c>
      <c r="BK301" s="58" t="str">
        <f>'динар (крос-курс €)'!$AD$29</f>
        <v/>
      </c>
    </row>
    <row r="302" spans="1:63" x14ac:dyDescent="0.25">
      <c r="A302" s="52" t="str">
        <f>Доллар!$AC$30</f>
        <v>27.10.2023</v>
      </c>
      <c r="B302" s="58" t="str">
        <f>Доллар!$AD$30</f>
        <v>-</v>
      </c>
      <c r="D302" s="52" t="str">
        <f>Евро!$AC$30</f>
        <v>27.10.2023</v>
      </c>
      <c r="E302" s="58" t="str">
        <f>Евро!$AD$30</f>
        <v>-</v>
      </c>
      <c r="G302" s="52" t="str">
        <f>'Золото (ЦБ)'!$AC$30</f>
        <v>27.10.2023</v>
      </c>
      <c r="H302" s="58" t="str">
        <f>'Золото (ЦБ)'!$AD$30</f>
        <v/>
      </c>
      <c r="J302" s="52" t="str">
        <f>'Серебро (ЦБ)'!$AC$30</f>
        <v>27.10.2023</v>
      </c>
      <c r="K302" s="58" t="str">
        <f>'Серебро (ЦБ)'!$AD$30</f>
        <v/>
      </c>
      <c r="M302" s="52" t="str">
        <f>'Платина (ЦБ)'!$AC$30</f>
        <v>27.10.2023</v>
      </c>
      <c r="N302" s="58" t="str">
        <f>'Платина (ЦБ)'!$AD$30</f>
        <v/>
      </c>
      <c r="P302" s="52" t="str">
        <f>'Палладий (ЦБ)'!$AC$30</f>
        <v>27.10.2023</v>
      </c>
      <c r="Q302" s="58" t="str">
        <f>'Палладий (ЦБ)'!$AD$30</f>
        <v/>
      </c>
      <c r="S302" s="52" t="str">
        <f>'Золото (KITCO-LME)'!$AC$30</f>
        <v>27.10.2023</v>
      </c>
      <c r="T302" s="58" t="str">
        <f>'Золото (KITCO-LME)'!$AD$30</f>
        <v/>
      </c>
      <c r="V302" s="52" t="str">
        <f>'Серебро (KITCO-LME)'!$AC$30</f>
        <v>27.10.2023</v>
      </c>
      <c r="W302" s="58" t="str">
        <f>'Серебро (KITCO-LME)'!$AD$30</f>
        <v/>
      </c>
      <c r="Y302" s="52" t="str">
        <f>'Алюминий (LME)'!$AC$30</f>
        <v>27.10.2023</v>
      </c>
      <c r="Z302" s="58" t="str">
        <f>'Алюминий (LME)'!$AD$30</f>
        <v/>
      </c>
      <c r="AB302" s="52" t="str">
        <f>'Никель (LME)'!$AC$30</f>
        <v>27.10.2023</v>
      </c>
      <c r="AC302" s="58" t="str">
        <f>'Никель (LME)'!$AD$30</f>
        <v/>
      </c>
      <c r="AE302" s="52" t="str">
        <f>'Свинец (LME)'!$AC$30</f>
        <v>27.10.2023</v>
      </c>
      <c r="AF302" s="58" t="str">
        <f>'Свинец (LME)'!$AD$30</f>
        <v/>
      </c>
      <c r="AH302" s="52" t="str">
        <f>'Медь (LME)'!$AC$30</f>
        <v>27.10.2023</v>
      </c>
      <c r="AI302" s="58" t="str">
        <f>'Медь (LME)'!$AD$30</f>
        <v/>
      </c>
      <c r="AK302" s="52" t="str">
        <f>'Цинк (LME)'!$AC$30</f>
        <v>27.10.2023</v>
      </c>
      <c r="AL302" s="58" t="str">
        <f>'Цинк (LME)'!$AD$30</f>
        <v/>
      </c>
      <c r="AO302" s="52" t="str">
        <f>Евро!$AC$30</f>
        <v>27.10.2023</v>
      </c>
      <c r="AP302" s="58" t="str">
        <f>фунт!$AD$30</f>
        <v>-</v>
      </c>
      <c r="AR302" s="52" t="str">
        <f>Евро!$AC$30</f>
        <v>27.10.2023</v>
      </c>
      <c r="AS302" s="58" t="str">
        <f>'иена, ¥'!$AD$30</f>
        <v>-</v>
      </c>
      <c r="AU302" s="52" t="str">
        <f>Евро!$AC$30</f>
        <v>27.10.2023</v>
      </c>
      <c r="AV302" s="58" t="str">
        <f>'австр долл.'!$AD$30</f>
        <v>-</v>
      </c>
      <c r="AX302" s="52" t="str">
        <f>Евро!$AC$30</f>
        <v>27.10.2023</v>
      </c>
      <c r="AY302" s="58" t="str">
        <f>шв.фр.!$AD$30</f>
        <v>-</v>
      </c>
      <c r="BA302" s="52" t="str">
        <f>Евро!$AC$30</f>
        <v>27.10.2023</v>
      </c>
      <c r="BB302" s="58" t="str">
        <f>юань!$AD$30</f>
        <v>-</v>
      </c>
      <c r="BD302" s="52" t="str">
        <f>Евро!$AC$30</f>
        <v>27.10.2023</v>
      </c>
      <c r="BE302" s="58" t="str">
        <f>тенге!$AD$30</f>
        <v>-</v>
      </c>
      <c r="BG302" s="52" t="str">
        <f>Евро!$AC$30</f>
        <v>27.10.2023</v>
      </c>
      <c r="BH302" s="58" t="str">
        <f>'динар (крос-курс $)'!$AD$30</f>
        <v/>
      </c>
      <c r="BJ302" s="52" t="str">
        <f>Евро!$AC$30</f>
        <v>27.10.2023</v>
      </c>
      <c r="BK302" s="58" t="str">
        <f>'динар (крос-курс €)'!$AD$30</f>
        <v/>
      </c>
    </row>
    <row r="303" spans="1:63" x14ac:dyDescent="0.25">
      <c r="A303" s="52" t="str">
        <f>Доллар!$AC$31</f>
        <v>28.10.2023</v>
      </c>
      <c r="B303" s="58" t="str">
        <f>Доллар!$AD$31</f>
        <v>-</v>
      </c>
      <c r="D303" s="52" t="str">
        <f>Евро!$AC$31</f>
        <v>28.10.2023</v>
      </c>
      <c r="E303" s="58" t="str">
        <f>Евро!$AD$31</f>
        <v>-</v>
      </c>
      <c r="G303" s="52" t="str">
        <f>'Золото (ЦБ)'!$AC$31</f>
        <v>28.10.2023</v>
      </c>
      <c r="H303" s="58" t="str">
        <f>'Золото (ЦБ)'!$AD$31</f>
        <v/>
      </c>
      <c r="J303" s="52" t="str">
        <f>'Серебро (ЦБ)'!$AC$31</f>
        <v>28.10.2023</v>
      </c>
      <c r="K303" s="58" t="str">
        <f>'Серебро (ЦБ)'!$AD$31</f>
        <v/>
      </c>
      <c r="M303" s="52" t="str">
        <f>'Платина (ЦБ)'!$AC$31</f>
        <v>28.10.2023</v>
      </c>
      <c r="N303" s="58" t="str">
        <f>'Платина (ЦБ)'!$AD$31</f>
        <v/>
      </c>
      <c r="P303" s="52" t="str">
        <f>'Палладий (ЦБ)'!$AC$31</f>
        <v>28.10.2023</v>
      </c>
      <c r="Q303" s="58" t="str">
        <f>'Палладий (ЦБ)'!$AD$31</f>
        <v/>
      </c>
      <c r="S303" s="52" t="str">
        <f>'Золото (KITCO-LME)'!$AC$31</f>
        <v>28.10.2023</v>
      </c>
      <c r="T303" s="58" t="str">
        <f>'Золото (KITCO-LME)'!$AD$31</f>
        <v/>
      </c>
      <c r="V303" s="52" t="str">
        <f>'Серебро (KITCO-LME)'!$AC$31</f>
        <v>28.10.2023</v>
      </c>
      <c r="W303" s="58" t="str">
        <f>'Серебро (KITCO-LME)'!$AD$31</f>
        <v/>
      </c>
      <c r="Y303" s="52" t="str">
        <f>'Алюминий (LME)'!$AC$31</f>
        <v>28.10.2023</v>
      </c>
      <c r="Z303" s="58" t="str">
        <f>'Алюминий (LME)'!$AD$31</f>
        <v/>
      </c>
      <c r="AB303" s="52" t="str">
        <f>'Никель (LME)'!$AC$31</f>
        <v>28.10.2023</v>
      </c>
      <c r="AC303" s="58" t="str">
        <f>'Никель (LME)'!$AD$31</f>
        <v/>
      </c>
      <c r="AE303" s="52" t="str">
        <f>'Свинец (LME)'!$AC$31</f>
        <v>28.10.2023</v>
      </c>
      <c r="AF303" s="58" t="str">
        <f>'Свинец (LME)'!$AD$31</f>
        <v/>
      </c>
      <c r="AH303" s="52" t="str">
        <f>'Медь (LME)'!$AC$31</f>
        <v>28.10.2023</v>
      </c>
      <c r="AI303" s="58" t="str">
        <f>'Медь (LME)'!$AD$31</f>
        <v/>
      </c>
      <c r="AK303" s="52" t="str">
        <f>'Цинк (LME)'!$AC$31</f>
        <v>28.10.2023</v>
      </c>
      <c r="AL303" s="58" t="str">
        <f>'Цинк (LME)'!$AD$31</f>
        <v/>
      </c>
      <c r="AO303" s="52" t="str">
        <f>Евро!$AC$31</f>
        <v>28.10.2023</v>
      </c>
      <c r="AP303" s="58" t="str">
        <f>фунт!$AD$31</f>
        <v>-</v>
      </c>
      <c r="AR303" s="52" t="str">
        <f>Евро!$AC$31</f>
        <v>28.10.2023</v>
      </c>
      <c r="AS303" s="58" t="str">
        <f>'иена, ¥'!$AD$31</f>
        <v>-</v>
      </c>
      <c r="AU303" s="52" t="str">
        <f>Евро!$AC$31</f>
        <v>28.10.2023</v>
      </c>
      <c r="AV303" s="58" t="str">
        <f>'австр долл.'!$AD$31</f>
        <v>-</v>
      </c>
      <c r="AX303" s="52" t="str">
        <f>Евро!$AC$31</f>
        <v>28.10.2023</v>
      </c>
      <c r="AY303" s="58" t="str">
        <f>шв.фр.!$AD$31</f>
        <v>-</v>
      </c>
      <c r="BA303" s="52" t="str">
        <f>Евро!$AC$31</f>
        <v>28.10.2023</v>
      </c>
      <c r="BB303" s="58" t="str">
        <f>юань!$AD$31</f>
        <v>-</v>
      </c>
      <c r="BD303" s="52" t="str">
        <f>Евро!$AC$31</f>
        <v>28.10.2023</v>
      </c>
      <c r="BE303" s="58" t="str">
        <f>тенге!$AD$31</f>
        <v>-</v>
      </c>
      <c r="BG303" s="52" t="str">
        <f>Евро!$AC$31</f>
        <v>28.10.2023</v>
      </c>
      <c r="BH303" s="58" t="str">
        <f>'динар (крос-курс $)'!$AD$31</f>
        <v/>
      </c>
      <c r="BJ303" s="52" t="str">
        <f>Евро!$AC$31</f>
        <v>28.10.2023</v>
      </c>
      <c r="BK303" s="58" t="str">
        <f>'динар (крос-курс €)'!$AD$31</f>
        <v/>
      </c>
    </row>
    <row r="304" spans="1:63" x14ac:dyDescent="0.25">
      <c r="A304" s="52" t="str">
        <f>Доллар!$AC$32</f>
        <v>29.10.2023</v>
      </c>
      <c r="B304" s="58" t="str">
        <f>Доллар!$AD$32</f>
        <v>-</v>
      </c>
      <c r="D304" s="52" t="str">
        <f>Евро!$AC$32</f>
        <v>29.10.2023</v>
      </c>
      <c r="E304" s="58" t="str">
        <f>Евро!$AD$32</f>
        <v>-</v>
      </c>
      <c r="G304" s="52" t="str">
        <f>'Золото (ЦБ)'!$AC$32</f>
        <v>29.10.2023</v>
      </c>
      <c r="H304" s="58" t="str">
        <f>'Золото (ЦБ)'!$AD$32</f>
        <v/>
      </c>
      <c r="J304" s="52" t="str">
        <f>'Серебро (ЦБ)'!$AC$32</f>
        <v>29.10.2023</v>
      </c>
      <c r="K304" s="58" t="str">
        <f>'Серебро (ЦБ)'!$AD$32</f>
        <v/>
      </c>
      <c r="M304" s="52" t="str">
        <f>'Платина (ЦБ)'!$AC$32</f>
        <v>29.10.2023</v>
      </c>
      <c r="N304" s="58" t="str">
        <f>'Платина (ЦБ)'!$AD$32</f>
        <v/>
      </c>
      <c r="P304" s="52" t="str">
        <f>'Палладий (ЦБ)'!$AC$32</f>
        <v>29.10.2023</v>
      </c>
      <c r="Q304" s="58" t="str">
        <f>'Палладий (ЦБ)'!$AD$32</f>
        <v/>
      </c>
      <c r="S304" s="52" t="str">
        <f>'Золото (KITCO-LME)'!$AC$32</f>
        <v>29.10.2023</v>
      </c>
      <c r="T304" s="58" t="str">
        <f>'Золото (KITCO-LME)'!$AD$32</f>
        <v/>
      </c>
      <c r="V304" s="52" t="str">
        <f>'Серебро (KITCO-LME)'!$AC$32</f>
        <v>29.10.2023</v>
      </c>
      <c r="W304" s="58" t="str">
        <f>'Серебро (KITCO-LME)'!$AD$32</f>
        <v/>
      </c>
      <c r="Y304" s="52" t="str">
        <f>'Алюминий (LME)'!$AC$32</f>
        <v>29.10.2023</v>
      </c>
      <c r="Z304" s="58" t="str">
        <f>'Алюминий (LME)'!$AD$32</f>
        <v/>
      </c>
      <c r="AB304" s="52" t="str">
        <f>'Никель (LME)'!$AC$32</f>
        <v>29.10.2023</v>
      </c>
      <c r="AC304" s="58" t="str">
        <f>'Никель (LME)'!$AD$32</f>
        <v/>
      </c>
      <c r="AE304" s="52" t="str">
        <f>'Свинец (LME)'!$AC$32</f>
        <v>29.10.2023</v>
      </c>
      <c r="AF304" s="58" t="str">
        <f>'Свинец (LME)'!$AD$32</f>
        <v/>
      </c>
      <c r="AH304" s="52" t="str">
        <f>'Медь (LME)'!$AC$32</f>
        <v>29.10.2023</v>
      </c>
      <c r="AI304" s="58" t="str">
        <f>'Медь (LME)'!$AD$32</f>
        <v/>
      </c>
      <c r="AK304" s="52" t="str">
        <f>'Цинк (LME)'!$AC$32</f>
        <v>29.10.2023</v>
      </c>
      <c r="AL304" s="58" t="str">
        <f>'Цинк (LME)'!$AD$32</f>
        <v/>
      </c>
      <c r="AO304" s="52" t="str">
        <f>Евро!$AC$32</f>
        <v>29.10.2023</v>
      </c>
      <c r="AP304" s="58" t="str">
        <f>фунт!$AD$32</f>
        <v>-</v>
      </c>
      <c r="AR304" s="52" t="str">
        <f>Евро!$AC$32</f>
        <v>29.10.2023</v>
      </c>
      <c r="AS304" s="58" t="str">
        <f>'иена, ¥'!$AD$32</f>
        <v>-</v>
      </c>
      <c r="AU304" s="52" t="str">
        <f>Евро!$AC$32</f>
        <v>29.10.2023</v>
      </c>
      <c r="AV304" s="58" t="str">
        <f>'австр долл.'!$AD$32</f>
        <v>-</v>
      </c>
      <c r="AX304" s="52" t="str">
        <f>Евро!$AC$32</f>
        <v>29.10.2023</v>
      </c>
      <c r="AY304" s="58" t="str">
        <f>шв.фр.!$AD$32</f>
        <v>-</v>
      </c>
      <c r="BA304" s="52" t="str">
        <f>Евро!$AC$32</f>
        <v>29.10.2023</v>
      </c>
      <c r="BB304" s="58" t="str">
        <f>юань!$AD$32</f>
        <v>-</v>
      </c>
      <c r="BD304" s="52" t="str">
        <f>Евро!$AC$32</f>
        <v>29.10.2023</v>
      </c>
      <c r="BE304" s="58" t="str">
        <f>тенге!$AD$32</f>
        <v>-</v>
      </c>
      <c r="BG304" s="52" t="str">
        <f>Евро!$AC$32</f>
        <v>29.10.2023</v>
      </c>
      <c r="BH304" s="58" t="str">
        <f>'динар (крос-курс $)'!$AD$32</f>
        <v/>
      </c>
      <c r="BJ304" s="52" t="str">
        <f>Евро!$AC$32</f>
        <v>29.10.2023</v>
      </c>
      <c r="BK304" s="58" t="str">
        <f>'динар (крос-курс €)'!$AD$32</f>
        <v/>
      </c>
    </row>
    <row r="305" spans="1:63" x14ac:dyDescent="0.25">
      <c r="A305" s="52" t="str">
        <f>Доллар!$AC$33</f>
        <v>30.10.2023</v>
      </c>
      <c r="B305" s="58" t="str">
        <f>Доллар!$AD$33</f>
        <v>-</v>
      </c>
      <c r="D305" s="52" t="str">
        <f>Евро!$AC$33</f>
        <v>30.10.2023</v>
      </c>
      <c r="E305" s="58" t="str">
        <f>Евро!$AD$33</f>
        <v>-</v>
      </c>
      <c r="G305" s="52" t="str">
        <f>'Золото (ЦБ)'!$AC$33</f>
        <v>30.10.2023</v>
      </c>
      <c r="H305" s="58" t="str">
        <f>'Золото (ЦБ)'!$AD$33</f>
        <v/>
      </c>
      <c r="J305" s="52" t="str">
        <f>'Серебро (ЦБ)'!$AC$33</f>
        <v>30.10.2023</v>
      </c>
      <c r="K305" s="58" t="str">
        <f>'Серебро (ЦБ)'!$AD$33</f>
        <v/>
      </c>
      <c r="M305" s="52" t="str">
        <f>'Платина (ЦБ)'!$AC$33</f>
        <v>30.10.2023</v>
      </c>
      <c r="N305" s="58" t="str">
        <f>'Платина (ЦБ)'!$AD$33</f>
        <v/>
      </c>
      <c r="P305" s="52" t="str">
        <f>'Палладий (ЦБ)'!$AC$33</f>
        <v>30.10.2023</v>
      </c>
      <c r="Q305" s="58" t="str">
        <f>'Палладий (ЦБ)'!$AD$33</f>
        <v/>
      </c>
      <c r="S305" s="52" t="str">
        <f>'Золото (KITCO-LME)'!$AC$33</f>
        <v>30.10.2023</v>
      </c>
      <c r="T305" s="58" t="str">
        <f>'Золото (KITCO-LME)'!$AD$33</f>
        <v/>
      </c>
      <c r="V305" s="52" t="str">
        <f>'Серебро (KITCO-LME)'!$AC$33</f>
        <v>30.10.2023</v>
      </c>
      <c r="W305" s="58" t="str">
        <f>'Серебро (KITCO-LME)'!$AD$33</f>
        <v/>
      </c>
      <c r="Y305" s="52" t="str">
        <f>'Алюминий (LME)'!$AC$33</f>
        <v>30.10.2023</v>
      </c>
      <c r="Z305" s="58" t="str">
        <f>'Алюминий (LME)'!$AD$33</f>
        <v/>
      </c>
      <c r="AB305" s="52" t="str">
        <f>'Никель (LME)'!$AC$33</f>
        <v>30.10.2023</v>
      </c>
      <c r="AC305" s="58" t="str">
        <f>'Никель (LME)'!$AD$33</f>
        <v/>
      </c>
      <c r="AE305" s="52" t="str">
        <f>'Свинец (LME)'!$AC$33</f>
        <v>30.10.2023</v>
      </c>
      <c r="AF305" s="58" t="str">
        <f>'Свинец (LME)'!$AD$33</f>
        <v/>
      </c>
      <c r="AH305" s="52" t="str">
        <f>'Медь (LME)'!$AC$33</f>
        <v>30.10.2023</v>
      </c>
      <c r="AI305" s="58" t="str">
        <f>'Медь (LME)'!$AD$33</f>
        <v/>
      </c>
      <c r="AK305" s="52" t="str">
        <f>'Цинк (LME)'!$AC$33</f>
        <v>30.10.2023</v>
      </c>
      <c r="AL305" s="58" t="str">
        <f>'Цинк (LME)'!$AD$33</f>
        <v/>
      </c>
      <c r="AO305" s="52" t="str">
        <f>Евро!$AC$33</f>
        <v>30.10.2023</v>
      </c>
      <c r="AP305" s="58" t="str">
        <f>фунт!$AD$33</f>
        <v>-</v>
      </c>
      <c r="AR305" s="52" t="str">
        <f>Евро!$AC$33</f>
        <v>30.10.2023</v>
      </c>
      <c r="AS305" s="58" t="str">
        <f>'иена, ¥'!$AD$33</f>
        <v>-</v>
      </c>
      <c r="AU305" s="52" t="str">
        <f>Евро!$AC$33</f>
        <v>30.10.2023</v>
      </c>
      <c r="AV305" s="58" t="str">
        <f>'австр долл.'!$AD$33</f>
        <v>-</v>
      </c>
      <c r="AX305" s="52" t="str">
        <f>Евро!$AC$33</f>
        <v>30.10.2023</v>
      </c>
      <c r="AY305" s="58" t="str">
        <f>шв.фр.!$AD$33</f>
        <v>-</v>
      </c>
      <c r="BA305" s="52" t="str">
        <f>Евро!$AC$33</f>
        <v>30.10.2023</v>
      </c>
      <c r="BB305" s="58" t="str">
        <f>юань!$AD$33</f>
        <v>-</v>
      </c>
      <c r="BD305" s="52" t="str">
        <f>Евро!$AC$33</f>
        <v>30.10.2023</v>
      </c>
      <c r="BE305" s="58" t="str">
        <f>тенге!$AD$33</f>
        <v>-</v>
      </c>
      <c r="BG305" s="52" t="str">
        <f>Евро!$AC$33</f>
        <v>30.10.2023</v>
      </c>
      <c r="BH305" s="58" t="str">
        <f>'динар (крос-курс $)'!$AD$33</f>
        <v/>
      </c>
      <c r="BJ305" s="52" t="str">
        <f>Евро!$AC$33</f>
        <v>30.10.2023</v>
      </c>
      <c r="BK305" s="58" t="str">
        <f>'динар (крос-курс €)'!$AD$33</f>
        <v/>
      </c>
    </row>
    <row r="306" spans="1:63" x14ac:dyDescent="0.25">
      <c r="A306" s="59" t="str">
        <f>Доллар!$AC$34</f>
        <v>31.10.2023</v>
      </c>
      <c r="B306" s="58" t="str">
        <f>Доллар!$AD$34</f>
        <v>-</v>
      </c>
      <c r="C306" t="e">
        <f>LINEST(B276:B306)</f>
        <v>#VALUE!</v>
      </c>
      <c r="D306" s="59" t="str">
        <f>Евро!$AC$34</f>
        <v>31.10.2023</v>
      </c>
      <c r="E306" s="58" t="str">
        <f>Евро!$AD$34</f>
        <v>-</v>
      </c>
      <c r="G306" s="59" t="str">
        <f>'Золото (ЦБ)'!$AC$34</f>
        <v>31.10.2023</v>
      </c>
      <c r="H306" s="58" t="str">
        <f>'Золото (ЦБ)'!$AD$34</f>
        <v/>
      </c>
      <c r="J306" s="59" t="str">
        <f>'Серебро (ЦБ)'!$AC$34</f>
        <v>31.10.2023</v>
      </c>
      <c r="K306" s="58" t="str">
        <f>'Серебро (ЦБ)'!$AD$34</f>
        <v/>
      </c>
      <c r="M306" s="59" t="str">
        <f>'Платина (ЦБ)'!$AC$34</f>
        <v>31.10.2023</v>
      </c>
      <c r="N306" s="58" t="str">
        <f>'Платина (ЦБ)'!$AD$34</f>
        <v/>
      </c>
      <c r="P306" s="59" t="str">
        <f>'Палладий (ЦБ)'!$AC$34</f>
        <v>31.10.2023</v>
      </c>
      <c r="Q306" s="58" t="str">
        <f>'Палладий (ЦБ)'!$AD$34</f>
        <v/>
      </c>
      <c r="S306" s="59" t="str">
        <f>'Золото (KITCO-LME)'!$AC$34</f>
        <v>31.10.2023</v>
      </c>
      <c r="T306" s="58" t="str">
        <f>'Золото (KITCO-LME)'!$AD$34</f>
        <v/>
      </c>
      <c r="V306" s="59" t="str">
        <f>'Серебро (KITCO-LME)'!$AC$34</f>
        <v>31.10.2023</v>
      </c>
      <c r="W306" s="58" t="str">
        <f>'Серебро (KITCO-LME)'!$AD$34</f>
        <v/>
      </c>
      <c r="Y306" s="59" t="str">
        <f>'Алюминий (LME)'!$AC$34</f>
        <v>31.10.2023</v>
      </c>
      <c r="Z306" s="58" t="str">
        <f>'Алюминий (LME)'!$AD$34</f>
        <v/>
      </c>
      <c r="AB306" s="59" t="str">
        <f>'Никель (LME)'!$AC$34</f>
        <v>31.10.2023</v>
      </c>
      <c r="AC306" s="58" t="str">
        <f>'Никель (LME)'!$AD$34</f>
        <v/>
      </c>
      <c r="AE306" s="59" t="str">
        <f>'Свинец (LME)'!$AC$34</f>
        <v>31.10.2023</v>
      </c>
      <c r="AF306" s="58" t="str">
        <f>'Свинец (LME)'!$AD$34</f>
        <v/>
      </c>
      <c r="AH306" s="59" t="str">
        <f>'Медь (LME)'!$AC$34</f>
        <v>31.10.2023</v>
      </c>
      <c r="AI306" s="58" t="str">
        <f>'Медь (LME)'!$AD$34</f>
        <v/>
      </c>
      <c r="AK306" s="59" t="str">
        <f>'Цинк (LME)'!$AC$34</f>
        <v>31.10.2023</v>
      </c>
      <c r="AL306" s="58" t="str">
        <f>'Цинк (LME)'!$AD$34</f>
        <v/>
      </c>
      <c r="AN306" t="e">
        <f>LINEST(E276:E306)</f>
        <v>#VALUE!</v>
      </c>
      <c r="AO306" s="59" t="str">
        <f>Евро!$AC$34</f>
        <v>31.10.2023</v>
      </c>
      <c r="AP306" s="58" t="str">
        <f>фунт!$AD$34</f>
        <v>-</v>
      </c>
      <c r="AR306" s="59" t="str">
        <f>Евро!$AC$34</f>
        <v>31.10.2023</v>
      </c>
      <c r="AS306" s="58" t="str">
        <f>'иена, ¥'!$AD$34</f>
        <v>-</v>
      </c>
      <c r="AU306" s="59" t="str">
        <f>Евро!$AC$34</f>
        <v>31.10.2023</v>
      </c>
      <c r="AV306" s="58" t="str">
        <f>'австр долл.'!$AD$34</f>
        <v>-</v>
      </c>
      <c r="AX306" s="59" t="str">
        <f>Евро!$AC$34</f>
        <v>31.10.2023</v>
      </c>
      <c r="AY306" s="58" t="str">
        <f>шв.фр.!$AD$34</f>
        <v>-</v>
      </c>
      <c r="BA306" s="59" t="str">
        <f>Евро!$AC$34</f>
        <v>31.10.2023</v>
      </c>
      <c r="BB306" s="58" t="str">
        <f>юань!$AD$34</f>
        <v>-</v>
      </c>
      <c r="BD306" s="59" t="str">
        <f>Евро!$AC$34</f>
        <v>31.10.2023</v>
      </c>
      <c r="BE306" s="58" t="str">
        <f>тенге!$AD$34</f>
        <v>-</v>
      </c>
      <c r="BG306" s="59" t="str">
        <f>Евро!$AC$34</f>
        <v>31.10.2023</v>
      </c>
      <c r="BH306" s="58" t="str">
        <f>'динар (крос-курс $)'!$AD$34</f>
        <v/>
      </c>
      <c r="BJ306" s="59" t="str">
        <f>Евро!$AC$34</f>
        <v>31.10.2023</v>
      </c>
      <c r="BK306" s="58" t="str">
        <f>'динар (крос-курс €)'!$AD$34</f>
        <v/>
      </c>
    </row>
    <row r="307" spans="1:63" x14ac:dyDescent="0.25">
      <c r="A307" s="60" t="str">
        <f>Доллар!$AF$4</f>
        <v>01.11.2023</v>
      </c>
      <c r="B307" s="58" t="str">
        <f>Доллар!$AG$4</f>
        <v>-</v>
      </c>
      <c r="D307" s="60" t="str">
        <f>Евро!$AF$4</f>
        <v>01.11.2023</v>
      </c>
      <c r="E307" s="58" t="str">
        <f>Евро!$AG$4</f>
        <v>-</v>
      </c>
      <c r="G307" s="60" t="str">
        <f>'Золото (ЦБ)'!$AF$4</f>
        <v>01.11.2023</v>
      </c>
      <c r="H307" s="58" t="str">
        <f>'Золото (ЦБ)'!$AG$4</f>
        <v/>
      </c>
      <c r="J307" s="60" t="str">
        <f>'Серебро (ЦБ)'!$AF$4</f>
        <v>01.11.2023</v>
      </c>
      <c r="K307" s="58" t="str">
        <f>'Серебро (ЦБ)'!$AG$4</f>
        <v/>
      </c>
      <c r="M307" s="60" t="str">
        <f>'Платина (ЦБ)'!$AF$4</f>
        <v>01.11.2023</v>
      </c>
      <c r="N307" s="58" t="str">
        <f>'Платина (ЦБ)'!$AG$4</f>
        <v/>
      </c>
      <c r="P307" s="60" t="str">
        <f>'Палладий (ЦБ)'!$AF$4</f>
        <v>01.11.2023</v>
      </c>
      <c r="Q307" s="58" t="str">
        <f>'Палладий (ЦБ)'!$AG$4</f>
        <v/>
      </c>
      <c r="S307" s="60" t="str">
        <f>'Золото (KITCO-LME)'!$AF$4</f>
        <v>01.11.2023</v>
      </c>
      <c r="T307" s="58" t="str">
        <f>'Золото (KITCO-LME)'!$AG$4</f>
        <v/>
      </c>
      <c r="V307" s="60" t="str">
        <f>'Серебро (KITCO-LME)'!$AF$4</f>
        <v>01.11.2023</v>
      </c>
      <c r="W307" s="58" t="str">
        <f>'Серебро (KITCO-LME)'!$AG$4</f>
        <v/>
      </c>
      <c r="Y307" s="60" t="str">
        <f>'Алюминий (LME)'!$AF$4</f>
        <v>01.11.2023</v>
      </c>
      <c r="Z307" s="58" t="str">
        <f>'Алюминий (LME)'!$AG$4</f>
        <v/>
      </c>
      <c r="AB307" s="60" t="str">
        <f>'Никель (LME)'!$AF$4</f>
        <v>01.11.2023</v>
      </c>
      <c r="AC307" s="58" t="str">
        <f>'Никель (LME)'!$AG$4</f>
        <v/>
      </c>
      <c r="AE307" s="60" t="str">
        <f>'Свинец (LME)'!$AF$4</f>
        <v>01.11.2023</v>
      </c>
      <c r="AF307" s="58" t="str">
        <f>'Свинец (LME)'!$AG$4</f>
        <v/>
      </c>
      <c r="AH307" s="60" t="str">
        <f>'Медь (LME)'!$AF$4</f>
        <v>01.11.2023</v>
      </c>
      <c r="AI307" s="58" t="str">
        <f>'Медь (LME)'!$AG$4</f>
        <v/>
      </c>
      <c r="AK307" s="60" t="str">
        <f>'Цинк (LME)'!$AF$4</f>
        <v>01.11.2023</v>
      </c>
      <c r="AL307" s="58" t="str">
        <f>'Цинк (LME)'!$AG$4</f>
        <v/>
      </c>
      <c r="AO307" s="60" t="str">
        <f>Евро!$AF$4</f>
        <v>01.11.2023</v>
      </c>
      <c r="AP307" s="58" t="str">
        <f>фунт!$AG$4</f>
        <v>-</v>
      </c>
      <c r="AR307" s="60" t="str">
        <f>Евро!$AF$4</f>
        <v>01.11.2023</v>
      </c>
      <c r="AS307" s="58" t="str">
        <f>'иена, ¥'!$AG$4</f>
        <v>-</v>
      </c>
      <c r="AU307" s="60" t="str">
        <f>Евро!$AF$4</f>
        <v>01.11.2023</v>
      </c>
      <c r="AV307" s="58" t="str">
        <f>'австр долл.'!$AG$4</f>
        <v>-</v>
      </c>
      <c r="AX307" s="60" t="str">
        <f>Евро!$AF$4</f>
        <v>01.11.2023</v>
      </c>
      <c r="AY307" s="58" t="str">
        <f>шв.фр.!$AG$4</f>
        <v>-</v>
      </c>
      <c r="BA307" s="60" t="str">
        <f>Евро!$AF$4</f>
        <v>01.11.2023</v>
      </c>
      <c r="BB307" s="58" t="str">
        <f>юань!$AG$4</f>
        <v>-</v>
      </c>
      <c r="BD307" s="60" t="str">
        <f>Евро!$AF$4</f>
        <v>01.11.2023</v>
      </c>
      <c r="BE307" s="58" t="str">
        <f>тенге!$AG$4</f>
        <v>-</v>
      </c>
      <c r="BG307" s="60" t="str">
        <f>Евро!$AF$4</f>
        <v>01.11.2023</v>
      </c>
      <c r="BH307" s="58" t="str">
        <f>'динар (крос-курс $)'!$AG$4</f>
        <v/>
      </c>
      <c r="BJ307" s="60" t="str">
        <f>Евро!$AF$4</f>
        <v>01.11.2023</v>
      </c>
      <c r="BK307" s="58" t="str">
        <f>'динар (крос-курс €)'!$AG$4</f>
        <v/>
      </c>
    </row>
    <row r="308" spans="1:63" x14ac:dyDescent="0.25">
      <c r="A308" s="61" t="str">
        <f>Доллар!$AF$5</f>
        <v>02.11.2023</v>
      </c>
      <c r="B308" s="58" t="str">
        <f>Доллар!$AG$5</f>
        <v>-</v>
      </c>
      <c r="D308" s="61" t="str">
        <f>Евро!$AF$5</f>
        <v>02.11.2023</v>
      </c>
      <c r="E308" s="58" t="str">
        <f>Евро!$AG$5</f>
        <v>-</v>
      </c>
      <c r="G308" s="61" t="str">
        <f>'Золото (ЦБ)'!$AF$5</f>
        <v>02.11.2023</v>
      </c>
      <c r="H308" s="58" t="str">
        <f>'Золото (ЦБ)'!$AG$5</f>
        <v/>
      </c>
      <c r="J308" s="61" t="str">
        <f>'Серебро (ЦБ)'!$AF$5</f>
        <v>02.11.2023</v>
      </c>
      <c r="K308" s="58" t="str">
        <f>'Серебро (ЦБ)'!$AG$5</f>
        <v/>
      </c>
      <c r="M308" s="61" t="str">
        <f>'Платина (ЦБ)'!$AF$5</f>
        <v>02.11.2023</v>
      </c>
      <c r="N308" s="58" t="str">
        <f>'Платина (ЦБ)'!$AG$5</f>
        <v/>
      </c>
      <c r="P308" s="61" t="str">
        <f>'Палладий (ЦБ)'!$AF$5</f>
        <v>02.11.2023</v>
      </c>
      <c r="Q308" s="58" t="str">
        <f>'Палладий (ЦБ)'!$AG$5</f>
        <v/>
      </c>
      <c r="S308" s="61" t="str">
        <f>'Золото (KITCO-LME)'!$AF$5</f>
        <v>02.11.2023</v>
      </c>
      <c r="T308" s="58" t="str">
        <f>'Золото (KITCO-LME)'!$AG$5</f>
        <v/>
      </c>
      <c r="V308" s="61" t="str">
        <f>'Серебро (KITCO-LME)'!$AF$5</f>
        <v>02.11.2023</v>
      </c>
      <c r="W308" s="58" t="str">
        <f>'Серебро (KITCO-LME)'!$AG$5</f>
        <v/>
      </c>
      <c r="Y308" s="61" t="str">
        <f>'Алюминий (LME)'!$AF$5</f>
        <v>02.11.2023</v>
      </c>
      <c r="Z308" s="58" t="str">
        <f>'Алюминий (LME)'!$AG$5</f>
        <v/>
      </c>
      <c r="AB308" s="61" t="str">
        <f>'Никель (LME)'!$AF$5</f>
        <v>02.11.2023</v>
      </c>
      <c r="AC308" s="58" t="str">
        <f>'Никель (LME)'!$AG$5</f>
        <v/>
      </c>
      <c r="AE308" s="61" t="str">
        <f>'Свинец (LME)'!$AF$5</f>
        <v>02.11.2023</v>
      </c>
      <c r="AF308" s="58" t="str">
        <f>'Свинец (LME)'!$AG$5</f>
        <v/>
      </c>
      <c r="AH308" s="61" t="str">
        <f>'Медь (LME)'!$AF$5</f>
        <v>02.11.2023</v>
      </c>
      <c r="AI308" s="58" t="str">
        <f>'Медь (LME)'!$AG$5</f>
        <v/>
      </c>
      <c r="AK308" s="61" t="str">
        <f>'Цинк (LME)'!$AF$5</f>
        <v>02.11.2023</v>
      </c>
      <c r="AL308" s="58" t="str">
        <f>'Цинк (LME)'!$AG$5</f>
        <v/>
      </c>
      <c r="AO308" s="61" t="str">
        <f>Евро!$AF$5</f>
        <v>02.11.2023</v>
      </c>
      <c r="AP308" s="58" t="str">
        <f>фунт!$AG$5</f>
        <v>-</v>
      </c>
      <c r="AR308" s="61" t="str">
        <f>Евро!$AF$5</f>
        <v>02.11.2023</v>
      </c>
      <c r="AS308" s="58" t="str">
        <f>'иена, ¥'!$AG$5</f>
        <v>-</v>
      </c>
      <c r="AU308" s="61" t="str">
        <f>Евро!$AF$5</f>
        <v>02.11.2023</v>
      </c>
      <c r="AV308" s="58" t="str">
        <f>'австр долл.'!$AG$5</f>
        <v>-</v>
      </c>
      <c r="AX308" s="61" t="str">
        <f>Евро!$AF$5</f>
        <v>02.11.2023</v>
      </c>
      <c r="AY308" s="58" t="str">
        <f>шв.фр.!$AG$5</f>
        <v>-</v>
      </c>
      <c r="BA308" s="61" t="str">
        <f>Евро!$AF$5</f>
        <v>02.11.2023</v>
      </c>
      <c r="BB308" s="58" t="str">
        <f>юань!$AG$5</f>
        <v>-</v>
      </c>
      <c r="BD308" s="61" t="str">
        <f>Евро!$AF$5</f>
        <v>02.11.2023</v>
      </c>
      <c r="BE308" s="58" t="str">
        <f>тенге!$AG$5</f>
        <v>-</v>
      </c>
      <c r="BG308" s="61" t="str">
        <f>Евро!$AF$5</f>
        <v>02.11.2023</v>
      </c>
      <c r="BH308" s="58" t="str">
        <f>'динар (крос-курс $)'!$AG$5</f>
        <v/>
      </c>
      <c r="BJ308" s="61" t="str">
        <f>Евро!$AF$5</f>
        <v>02.11.2023</v>
      </c>
      <c r="BK308" s="58" t="str">
        <f>'динар (крос-курс €)'!$AG$5</f>
        <v/>
      </c>
    </row>
    <row r="309" spans="1:63" x14ac:dyDescent="0.25">
      <c r="A309" s="61" t="str">
        <f>Доллар!$AF$6</f>
        <v>03.11.2023</v>
      </c>
      <c r="B309" s="58" t="str">
        <f>Доллар!$AG$6</f>
        <v>-</v>
      </c>
      <c r="D309" s="61" t="str">
        <f>Евро!$AF$6</f>
        <v>03.11.2023</v>
      </c>
      <c r="E309" s="58" t="str">
        <f>Евро!$AG$6</f>
        <v>-</v>
      </c>
      <c r="G309" s="61" t="str">
        <f>'Золото (ЦБ)'!$AF$6</f>
        <v>03.11.2023</v>
      </c>
      <c r="H309" s="58" t="str">
        <f>'Золото (ЦБ)'!$AG$6</f>
        <v/>
      </c>
      <c r="J309" s="61" t="str">
        <f>'Серебро (ЦБ)'!$AF$6</f>
        <v>03.11.2023</v>
      </c>
      <c r="K309" s="58" t="str">
        <f>'Серебро (ЦБ)'!$AG$6</f>
        <v/>
      </c>
      <c r="M309" s="61" t="str">
        <f>'Платина (ЦБ)'!$AF$6</f>
        <v>03.11.2023</v>
      </c>
      <c r="N309" s="58" t="str">
        <f>'Платина (ЦБ)'!$AG$6</f>
        <v/>
      </c>
      <c r="P309" s="61" t="str">
        <f>'Палладий (ЦБ)'!$AF$6</f>
        <v>03.11.2023</v>
      </c>
      <c r="Q309" s="58" t="str">
        <f>'Палладий (ЦБ)'!$AG$6</f>
        <v/>
      </c>
      <c r="S309" s="61" t="str">
        <f>'Золото (KITCO-LME)'!$AF$6</f>
        <v>03.11.2023</v>
      </c>
      <c r="T309" s="58" t="str">
        <f>'Золото (KITCO-LME)'!$AG$6</f>
        <v/>
      </c>
      <c r="V309" s="61" t="str">
        <f>'Серебро (KITCO-LME)'!$AF$6</f>
        <v>03.11.2023</v>
      </c>
      <c r="W309" s="58" t="str">
        <f>'Серебро (KITCO-LME)'!$AG$6</f>
        <v/>
      </c>
      <c r="Y309" s="61" t="str">
        <f>'Алюминий (LME)'!$AF$6</f>
        <v>03.11.2023</v>
      </c>
      <c r="Z309" s="58" t="str">
        <f>'Алюминий (LME)'!$AG$6</f>
        <v/>
      </c>
      <c r="AB309" s="61" t="str">
        <f>'Никель (LME)'!$AF$6</f>
        <v>03.11.2023</v>
      </c>
      <c r="AC309" s="58" t="str">
        <f>'Никель (LME)'!$AG$6</f>
        <v/>
      </c>
      <c r="AE309" s="61" t="str">
        <f>'Свинец (LME)'!$AF$6</f>
        <v>03.11.2023</v>
      </c>
      <c r="AF309" s="58" t="str">
        <f>'Свинец (LME)'!$AG$6</f>
        <v/>
      </c>
      <c r="AH309" s="61" t="str">
        <f>'Медь (LME)'!$AF$6</f>
        <v>03.11.2023</v>
      </c>
      <c r="AI309" s="58" t="str">
        <f>'Медь (LME)'!$AG$6</f>
        <v/>
      </c>
      <c r="AK309" s="61" t="str">
        <f>'Цинк (LME)'!$AF$6</f>
        <v>03.11.2023</v>
      </c>
      <c r="AL309" s="58" t="str">
        <f>'Цинк (LME)'!$AG$6</f>
        <v/>
      </c>
      <c r="AO309" s="61" t="str">
        <f>Евро!$AF$6</f>
        <v>03.11.2023</v>
      </c>
      <c r="AP309" s="58" t="str">
        <f>фунт!$AG$6</f>
        <v>-</v>
      </c>
      <c r="AR309" s="61" t="str">
        <f>Евро!$AF$6</f>
        <v>03.11.2023</v>
      </c>
      <c r="AS309" s="58" t="str">
        <f>'иена, ¥'!$AG$6</f>
        <v>-</v>
      </c>
      <c r="AU309" s="61" t="str">
        <f>Евро!$AF$6</f>
        <v>03.11.2023</v>
      </c>
      <c r="AV309" s="58" t="str">
        <f>'австр долл.'!$AG$6</f>
        <v>-</v>
      </c>
      <c r="AX309" s="61" t="str">
        <f>Евро!$AF$6</f>
        <v>03.11.2023</v>
      </c>
      <c r="AY309" s="58" t="str">
        <f>шв.фр.!$AG$6</f>
        <v>-</v>
      </c>
      <c r="BA309" s="61" t="str">
        <f>Евро!$AF$6</f>
        <v>03.11.2023</v>
      </c>
      <c r="BB309" s="58" t="str">
        <f>юань!$AG$6</f>
        <v>-</v>
      </c>
      <c r="BD309" s="61" t="str">
        <f>Евро!$AF$6</f>
        <v>03.11.2023</v>
      </c>
      <c r="BE309" s="58" t="str">
        <f>тенге!$AG$6</f>
        <v>-</v>
      </c>
      <c r="BG309" s="61" t="str">
        <f>Евро!$AF$6</f>
        <v>03.11.2023</v>
      </c>
      <c r="BH309" s="58" t="str">
        <f>'динар (крос-курс $)'!$AG$6</f>
        <v/>
      </c>
      <c r="BJ309" s="61" t="str">
        <f>Евро!$AF$6</f>
        <v>03.11.2023</v>
      </c>
      <c r="BK309" s="58" t="str">
        <f>'динар (крос-курс €)'!$AG$6</f>
        <v/>
      </c>
    </row>
    <row r="310" spans="1:63" x14ac:dyDescent="0.25">
      <c r="A310" s="61" t="str">
        <f>Доллар!$AF$7</f>
        <v>04.11.2023</v>
      </c>
      <c r="B310" s="58" t="str">
        <f>Доллар!$AG$7</f>
        <v>-</v>
      </c>
      <c r="D310" s="61" t="str">
        <f>Евро!$AF$7</f>
        <v>04.11.2023</v>
      </c>
      <c r="E310" s="58" t="str">
        <f>Евро!$AG$7</f>
        <v>-</v>
      </c>
      <c r="G310" s="61" t="str">
        <f>'Золото (ЦБ)'!$AF$7</f>
        <v>04.11.2023</v>
      </c>
      <c r="H310" s="58" t="str">
        <f>'Золото (ЦБ)'!$AG$7</f>
        <v/>
      </c>
      <c r="J310" s="61" t="str">
        <f>'Серебро (ЦБ)'!$AF$7</f>
        <v>04.11.2023</v>
      </c>
      <c r="K310" s="58" t="str">
        <f>'Серебро (ЦБ)'!$AG$7</f>
        <v/>
      </c>
      <c r="M310" s="61" t="str">
        <f>'Платина (ЦБ)'!$AF$7</f>
        <v>04.11.2023</v>
      </c>
      <c r="N310" s="58" t="str">
        <f>'Платина (ЦБ)'!$AG$7</f>
        <v/>
      </c>
      <c r="P310" s="61" t="str">
        <f>'Палладий (ЦБ)'!$AF$7</f>
        <v>04.11.2023</v>
      </c>
      <c r="Q310" s="58" t="str">
        <f>'Палладий (ЦБ)'!$AG$7</f>
        <v/>
      </c>
      <c r="S310" s="61" t="str">
        <f>'Золото (KITCO-LME)'!$AF$7</f>
        <v>04.11.2023</v>
      </c>
      <c r="T310" s="58" t="str">
        <f>'Золото (KITCO-LME)'!$AG$7</f>
        <v/>
      </c>
      <c r="V310" s="61" t="str">
        <f>'Серебро (KITCO-LME)'!$AF$7</f>
        <v>04.11.2023</v>
      </c>
      <c r="W310" s="58" t="str">
        <f>'Серебро (KITCO-LME)'!$AG$7</f>
        <v/>
      </c>
      <c r="Y310" s="61" t="str">
        <f>'Алюминий (LME)'!$AF$7</f>
        <v>04.11.2023</v>
      </c>
      <c r="Z310" s="58" t="str">
        <f>'Алюминий (LME)'!$AG$7</f>
        <v/>
      </c>
      <c r="AB310" s="61" t="str">
        <f>'Никель (LME)'!$AF$7</f>
        <v>04.11.2023</v>
      </c>
      <c r="AC310" s="58" t="str">
        <f>'Никель (LME)'!$AG$7</f>
        <v/>
      </c>
      <c r="AE310" s="61" t="str">
        <f>'Свинец (LME)'!$AF$7</f>
        <v>04.11.2023</v>
      </c>
      <c r="AF310" s="58" t="str">
        <f>'Свинец (LME)'!$AG$7</f>
        <v/>
      </c>
      <c r="AH310" s="61" t="str">
        <f>'Медь (LME)'!$AF$7</f>
        <v>04.11.2023</v>
      </c>
      <c r="AI310" s="58" t="str">
        <f>'Медь (LME)'!$AG$7</f>
        <v/>
      </c>
      <c r="AK310" s="61" t="str">
        <f>'Цинк (LME)'!$AF$7</f>
        <v>04.11.2023</v>
      </c>
      <c r="AL310" s="58" t="str">
        <f>'Цинк (LME)'!$AG$7</f>
        <v/>
      </c>
      <c r="AO310" s="61" t="str">
        <f>Евро!$AF$7</f>
        <v>04.11.2023</v>
      </c>
      <c r="AP310" s="58" t="str">
        <f>фунт!$AG$7</f>
        <v>-</v>
      </c>
      <c r="AR310" s="61" t="str">
        <f>Евро!$AF$7</f>
        <v>04.11.2023</v>
      </c>
      <c r="AS310" s="58" t="str">
        <f>'иена, ¥'!$AG$7</f>
        <v>-</v>
      </c>
      <c r="AU310" s="61" t="str">
        <f>Евро!$AF$7</f>
        <v>04.11.2023</v>
      </c>
      <c r="AV310" s="58" t="str">
        <f>'австр долл.'!$AG$7</f>
        <v>-</v>
      </c>
      <c r="AX310" s="61" t="str">
        <f>Евро!$AF$7</f>
        <v>04.11.2023</v>
      </c>
      <c r="AY310" s="58" t="str">
        <f>шв.фр.!$AG$7</f>
        <v>-</v>
      </c>
      <c r="BA310" s="61" t="str">
        <f>Евро!$AF$7</f>
        <v>04.11.2023</v>
      </c>
      <c r="BB310" s="58" t="str">
        <f>юань!$AG$7</f>
        <v>-</v>
      </c>
      <c r="BD310" s="61" t="str">
        <f>Евро!$AF$7</f>
        <v>04.11.2023</v>
      </c>
      <c r="BE310" s="58" t="str">
        <f>тенге!$AG$7</f>
        <v>-</v>
      </c>
      <c r="BG310" s="61" t="str">
        <f>Евро!$AF$7</f>
        <v>04.11.2023</v>
      </c>
      <c r="BH310" s="58" t="str">
        <f>'динар (крос-курс $)'!$AG$7</f>
        <v/>
      </c>
      <c r="BJ310" s="61" t="str">
        <f>Евро!$AF$7</f>
        <v>04.11.2023</v>
      </c>
      <c r="BK310" s="58" t="str">
        <f>'динар (крос-курс €)'!$AG$7</f>
        <v/>
      </c>
    </row>
    <row r="311" spans="1:63" x14ac:dyDescent="0.25">
      <c r="A311" s="61" t="str">
        <f>Доллар!$AF$8</f>
        <v>05.11.2023</v>
      </c>
      <c r="B311" s="58" t="str">
        <f>Доллар!$AG$8</f>
        <v>-</v>
      </c>
      <c r="D311" s="61" t="str">
        <f>Евро!$AF$8</f>
        <v>05.11.2023</v>
      </c>
      <c r="E311" s="58" t="str">
        <f>Евро!$AG$8</f>
        <v>-</v>
      </c>
      <c r="G311" s="61" t="str">
        <f>'Золото (ЦБ)'!$AF$8</f>
        <v>05.11.2023</v>
      </c>
      <c r="H311" s="58" t="str">
        <f>'Золото (ЦБ)'!$AG$8</f>
        <v/>
      </c>
      <c r="J311" s="61" t="str">
        <f>'Серебро (ЦБ)'!$AF$8</f>
        <v>05.11.2023</v>
      </c>
      <c r="K311" s="58" t="str">
        <f>'Серебро (ЦБ)'!$AG$8</f>
        <v/>
      </c>
      <c r="M311" s="61" t="str">
        <f>'Платина (ЦБ)'!$AF$8</f>
        <v>05.11.2023</v>
      </c>
      <c r="N311" s="58" t="str">
        <f>'Платина (ЦБ)'!$AG$8</f>
        <v/>
      </c>
      <c r="P311" s="61" t="str">
        <f>'Палладий (ЦБ)'!$AF$8</f>
        <v>05.11.2023</v>
      </c>
      <c r="Q311" s="58" t="str">
        <f>'Палладий (ЦБ)'!$AG$8</f>
        <v/>
      </c>
      <c r="S311" s="61" t="str">
        <f>'Золото (KITCO-LME)'!$AF$8</f>
        <v>05.11.2023</v>
      </c>
      <c r="T311" s="58" t="str">
        <f>'Золото (KITCO-LME)'!$AG$8</f>
        <v/>
      </c>
      <c r="V311" s="61" t="str">
        <f>'Серебро (KITCO-LME)'!$AF$8</f>
        <v>05.11.2023</v>
      </c>
      <c r="W311" s="58" t="str">
        <f>'Серебро (KITCO-LME)'!$AG$8</f>
        <v/>
      </c>
      <c r="Y311" s="61" t="str">
        <f>'Алюминий (LME)'!$AF$8</f>
        <v>05.11.2023</v>
      </c>
      <c r="Z311" s="58" t="str">
        <f>'Алюминий (LME)'!$AG$8</f>
        <v/>
      </c>
      <c r="AB311" s="61" t="str">
        <f>'Никель (LME)'!$AF$8</f>
        <v>05.11.2023</v>
      </c>
      <c r="AC311" s="58" t="str">
        <f>'Никель (LME)'!$AG$8</f>
        <v/>
      </c>
      <c r="AE311" s="61" t="str">
        <f>'Свинец (LME)'!$AF$8</f>
        <v>05.11.2023</v>
      </c>
      <c r="AF311" s="58" t="str">
        <f>'Свинец (LME)'!$AG$8</f>
        <v/>
      </c>
      <c r="AH311" s="61" t="str">
        <f>'Медь (LME)'!$AF$8</f>
        <v>05.11.2023</v>
      </c>
      <c r="AI311" s="58" t="str">
        <f>'Медь (LME)'!$AG$8</f>
        <v/>
      </c>
      <c r="AK311" s="61" t="str">
        <f>'Цинк (LME)'!$AF$8</f>
        <v>05.11.2023</v>
      </c>
      <c r="AL311" s="58" t="str">
        <f>'Цинк (LME)'!$AG$8</f>
        <v/>
      </c>
      <c r="AO311" s="61" t="str">
        <f>Евро!$AF$8</f>
        <v>05.11.2023</v>
      </c>
      <c r="AP311" s="58" t="str">
        <f>фунт!$AG$8</f>
        <v>-</v>
      </c>
      <c r="AR311" s="61" t="str">
        <f>Евро!$AF$8</f>
        <v>05.11.2023</v>
      </c>
      <c r="AS311" s="58" t="str">
        <f>'иена, ¥'!$AG$8</f>
        <v>-</v>
      </c>
      <c r="AU311" s="61" t="str">
        <f>Евро!$AF$8</f>
        <v>05.11.2023</v>
      </c>
      <c r="AV311" s="58" t="str">
        <f>'австр долл.'!$AG$8</f>
        <v>-</v>
      </c>
      <c r="AX311" s="61" t="str">
        <f>Евро!$AF$8</f>
        <v>05.11.2023</v>
      </c>
      <c r="AY311" s="58" t="str">
        <f>шв.фр.!$AG$8</f>
        <v>-</v>
      </c>
      <c r="BA311" s="61" t="str">
        <f>Евро!$AF$8</f>
        <v>05.11.2023</v>
      </c>
      <c r="BB311" s="58" t="str">
        <f>юань!$AG$8</f>
        <v>-</v>
      </c>
      <c r="BD311" s="61" t="str">
        <f>Евро!$AF$8</f>
        <v>05.11.2023</v>
      </c>
      <c r="BE311" s="58" t="str">
        <f>тенге!$AG$8</f>
        <v>-</v>
      </c>
      <c r="BG311" s="61" t="str">
        <f>Евро!$AF$8</f>
        <v>05.11.2023</v>
      </c>
      <c r="BH311" s="58" t="str">
        <f>'динар (крос-курс $)'!$AG$8</f>
        <v/>
      </c>
      <c r="BJ311" s="61" t="str">
        <f>Евро!$AF$8</f>
        <v>05.11.2023</v>
      </c>
      <c r="BK311" s="58" t="str">
        <f>'динар (крос-курс €)'!$AG$8</f>
        <v/>
      </c>
    </row>
    <row r="312" spans="1:63" x14ac:dyDescent="0.25">
      <c r="A312" s="61" t="str">
        <f>Доллар!$AF$9</f>
        <v>06.11.2023</v>
      </c>
      <c r="B312" s="58" t="str">
        <f>Доллар!$AG$9</f>
        <v>-</v>
      </c>
      <c r="D312" s="61" t="str">
        <f>Евро!$AF$9</f>
        <v>06.11.2023</v>
      </c>
      <c r="E312" s="58" t="str">
        <f>Евро!$AG$9</f>
        <v>-</v>
      </c>
      <c r="G312" s="61" t="str">
        <f>'Золото (ЦБ)'!$AF$9</f>
        <v>06.11.2023</v>
      </c>
      <c r="H312" s="58" t="str">
        <f>'Золото (ЦБ)'!$AG$9</f>
        <v/>
      </c>
      <c r="J312" s="61" t="str">
        <f>'Серебро (ЦБ)'!$AF$9</f>
        <v>06.11.2023</v>
      </c>
      <c r="K312" s="58" t="str">
        <f>'Серебро (ЦБ)'!$AG$9</f>
        <v/>
      </c>
      <c r="M312" s="61" t="str">
        <f>'Платина (ЦБ)'!$AF$9</f>
        <v>06.11.2023</v>
      </c>
      <c r="N312" s="58" t="str">
        <f>'Платина (ЦБ)'!$AG$9</f>
        <v/>
      </c>
      <c r="P312" s="61" t="str">
        <f>'Палладий (ЦБ)'!$AF$9</f>
        <v>06.11.2023</v>
      </c>
      <c r="Q312" s="58" t="str">
        <f>'Палладий (ЦБ)'!$AG$9</f>
        <v/>
      </c>
      <c r="S312" s="61" t="str">
        <f>'Золото (KITCO-LME)'!$AF$9</f>
        <v>06.11.2023</v>
      </c>
      <c r="T312" s="58" t="str">
        <f>'Золото (KITCO-LME)'!$AG$9</f>
        <v/>
      </c>
      <c r="V312" s="61" t="str">
        <f>'Серебро (KITCO-LME)'!$AF$9</f>
        <v>06.11.2023</v>
      </c>
      <c r="W312" s="58" t="str">
        <f>'Серебро (KITCO-LME)'!$AG$9</f>
        <v/>
      </c>
      <c r="Y312" s="61" t="str">
        <f>'Алюминий (LME)'!$AF$9</f>
        <v>06.11.2023</v>
      </c>
      <c r="Z312" s="58" t="str">
        <f>'Алюминий (LME)'!$AG$9</f>
        <v/>
      </c>
      <c r="AB312" s="61" t="str">
        <f>'Никель (LME)'!$AF$9</f>
        <v>06.11.2023</v>
      </c>
      <c r="AC312" s="58" t="str">
        <f>'Никель (LME)'!$AG$9</f>
        <v/>
      </c>
      <c r="AE312" s="61" t="str">
        <f>'Свинец (LME)'!$AF$9</f>
        <v>06.11.2023</v>
      </c>
      <c r="AF312" s="58" t="str">
        <f>'Свинец (LME)'!$AG$9</f>
        <v/>
      </c>
      <c r="AH312" s="61" t="str">
        <f>'Медь (LME)'!$AF$9</f>
        <v>06.11.2023</v>
      </c>
      <c r="AI312" s="58" t="str">
        <f>'Медь (LME)'!$AG$9</f>
        <v/>
      </c>
      <c r="AK312" s="61" t="str">
        <f>'Цинк (LME)'!$AF$9</f>
        <v>06.11.2023</v>
      </c>
      <c r="AL312" s="58" t="str">
        <f>'Цинк (LME)'!$AG$9</f>
        <v/>
      </c>
      <c r="AO312" s="61" t="str">
        <f>Евро!$AF$9</f>
        <v>06.11.2023</v>
      </c>
      <c r="AP312" s="58" t="str">
        <f>фунт!$AG$9</f>
        <v>-</v>
      </c>
      <c r="AR312" s="61" t="str">
        <f>Евро!$AF$9</f>
        <v>06.11.2023</v>
      </c>
      <c r="AS312" s="58" t="str">
        <f>'иена, ¥'!$AG$9</f>
        <v>-</v>
      </c>
      <c r="AU312" s="61" t="str">
        <f>Евро!$AF$9</f>
        <v>06.11.2023</v>
      </c>
      <c r="AV312" s="58" t="str">
        <f>'австр долл.'!$AG$9</f>
        <v>-</v>
      </c>
      <c r="AX312" s="61" t="str">
        <f>Евро!$AF$9</f>
        <v>06.11.2023</v>
      </c>
      <c r="AY312" s="58" t="str">
        <f>шв.фр.!$AG$9</f>
        <v>-</v>
      </c>
      <c r="BA312" s="61" t="str">
        <f>Евро!$AF$9</f>
        <v>06.11.2023</v>
      </c>
      <c r="BB312" s="58" t="str">
        <f>юань!$AG$9</f>
        <v>-</v>
      </c>
      <c r="BD312" s="61" t="str">
        <f>Евро!$AF$9</f>
        <v>06.11.2023</v>
      </c>
      <c r="BE312" s="58" t="str">
        <f>тенге!$AG$9</f>
        <v>-</v>
      </c>
      <c r="BG312" s="61" t="str">
        <f>Евро!$AF$9</f>
        <v>06.11.2023</v>
      </c>
      <c r="BH312" s="58" t="str">
        <f>'динар (крос-курс $)'!$AG$9</f>
        <v/>
      </c>
      <c r="BJ312" s="61" t="str">
        <f>Евро!$AF$9</f>
        <v>06.11.2023</v>
      </c>
      <c r="BK312" s="58" t="str">
        <f>'динар (крос-курс €)'!$AG$9</f>
        <v/>
      </c>
    </row>
    <row r="313" spans="1:63" x14ac:dyDescent="0.25">
      <c r="A313" s="61" t="str">
        <f>Доллар!$AF$10</f>
        <v>07.11.2023</v>
      </c>
      <c r="B313" s="58" t="str">
        <f>Доллар!$AG$10</f>
        <v>-</v>
      </c>
      <c r="D313" s="61" t="str">
        <f>Евро!$AF$10</f>
        <v>07.11.2023</v>
      </c>
      <c r="E313" s="58" t="str">
        <f>Евро!$AG$10</f>
        <v>-</v>
      </c>
      <c r="G313" s="61" t="str">
        <f>'Золото (ЦБ)'!$AF$10</f>
        <v>07.11.2023</v>
      </c>
      <c r="H313" s="58" t="str">
        <f>'Золото (ЦБ)'!$AG$10</f>
        <v/>
      </c>
      <c r="J313" s="61" t="str">
        <f>'Серебро (ЦБ)'!$AF$10</f>
        <v>07.11.2023</v>
      </c>
      <c r="K313" s="58" t="str">
        <f>'Серебро (ЦБ)'!$AG$10</f>
        <v/>
      </c>
      <c r="M313" s="61" t="str">
        <f>'Платина (ЦБ)'!$AF$10</f>
        <v>07.11.2023</v>
      </c>
      <c r="N313" s="58" t="str">
        <f>'Платина (ЦБ)'!$AG$10</f>
        <v/>
      </c>
      <c r="P313" s="61" t="str">
        <f>'Палладий (ЦБ)'!$AF$10</f>
        <v>07.11.2023</v>
      </c>
      <c r="Q313" s="58" t="str">
        <f>'Палладий (ЦБ)'!$AG$10</f>
        <v/>
      </c>
      <c r="S313" s="61" t="str">
        <f>'Золото (KITCO-LME)'!$AF$10</f>
        <v>07.11.2023</v>
      </c>
      <c r="T313" s="58" t="str">
        <f>'Золото (KITCO-LME)'!$AG$10</f>
        <v/>
      </c>
      <c r="V313" s="61" t="str">
        <f>'Серебро (KITCO-LME)'!$AF$10</f>
        <v>07.11.2023</v>
      </c>
      <c r="W313" s="58" t="str">
        <f>'Серебро (KITCO-LME)'!$AG$10</f>
        <v/>
      </c>
      <c r="Y313" s="61" t="str">
        <f>'Алюминий (LME)'!$AF$10</f>
        <v>07.11.2023</v>
      </c>
      <c r="Z313" s="58" t="str">
        <f>'Алюминий (LME)'!$AG$10</f>
        <v/>
      </c>
      <c r="AB313" s="61" t="str">
        <f>'Никель (LME)'!$AF$10</f>
        <v>07.11.2023</v>
      </c>
      <c r="AC313" s="58" t="str">
        <f>'Никель (LME)'!$AG$10</f>
        <v/>
      </c>
      <c r="AE313" s="61" t="str">
        <f>'Свинец (LME)'!$AF$10</f>
        <v>07.11.2023</v>
      </c>
      <c r="AF313" s="58" t="str">
        <f>'Свинец (LME)'!$AG$10</f>
        <v/>
      </c>
      <c r="AH313" s="61" t="str">
        <f>'Медь (LME)'!$AF$10</f>
        <v>07.11.2023</v>
      </c>
      <c r="AI313" s="58" t="str">
        <f>'Медь (LME)'!$AG$10</f>
        <v/>
      </c>
      <c r="AK313" s="61" t="str">
        <f>'Цинк (LME)'!$AF$10</f>
        <v>07.11.2023</v>
      </c>
      <c r="AL313" s="58" t="str">
        <f>'Цинк (LME)'!$AG$10</f>
        <v/>
      </c>
      <c r="AO313" s="61" t="str">
        <f>Евро!$AF$10</f>
        <v>07.11.2023</v>
      </c>
      <c r="AP313" s="58" t="str">
        <f>фунт!$AG$10</f>
        <v>-</v>
      </c>
      <c r="AR313" s="61" t="str">
        <f>Евро!$AF$10</f>
        <v>07.11.2023</v>
      </c>
      <c r="AS313" s="58" t="str">
        <f>'иена, ¥'!$AG$10</f>
        <v>-</v>
      </c>
      <c r="AU313" s="61" t="str">
        <f>Евро!$AF$10</f>
        <v>07.11.2023</v>
      </c>
      <c r="AV313" s="58" t="str">
        <f>'австр долл.'!$AG$10</f>
        <v>-</v>
      </c>
      <c r="AX313" s="61" t="str">
        <f>Евро!$AF$10</f>
        <v>07.11.2023</v>
      </c>
      <c r="AY313" s="58" t="str">
        <f>шв.фр.!$AG$10</f>
        <v>-</v>
      </c>
      <c r="BA313" s="61" t="str">
        <f>Евро!$AF$10</f>
        <v>07.11.2023</v>
      </c>
      <c r="BB313" s="58" t="str">
        <f>юань!$AG$10</f>
        <v>-</v>
      </c>
      <c r="BD313" s="61" t="str">
        <f>Евро!$AF$10</f>
        <v>07.11.2023</v>
      </c>
      <c r="BE313" s="58" t="str">
        <f>тенге!$AG$10</f>
        <v>-</v>
      </c>
      <c r="BG313" s="61" t="str">
        <f>Евро!$AF$10</f>
        <v>07.11.2023</v>
      </c>
      <c r="BH313" s="58" t="str">
        <f>'динар (крос-курс $)'!$AG$10</f>
        <v/>
      </c>
      <c r="BJ313" s="61" t="str">
        <f>Евро!$AF$10</f>
        <v>07.11.2023</v>
      </c>
      <c r="BK313" s="58" t="str">
        <f>'динар (крос-курс €)'!$AG$10</f>
        <v/>
      </c>
    </row>
    <row r="314" spans="1:63" x14ac:dyDescent="0.25">
      <c r="A314" s="61" t="str">
        <f>Доллар!$AF$11</f>
        <v>08.11.2023</v>
      </c>
      <c r="B314" s="58" t="str">
        <f>Доллар!$AG$11</f>
        <v>-</v>
      </c>
      <c r="D314" s="61" t="str">
        <f>Евро!$AF$11</f>
        <v>08.11.2023</v>
      </c>
      <c r="E314" s="58" t="str">
        <f>Евро!$AG$11</f>
        <v>-</v>
      </c>
      <c r="G314" s="61" t="str">
        <f>'Золото (ЦБ)'!$AF$11</f>
        <v>08.11.2023</v>
      </c>
      <c r="H314" s="58" t="str">
        <f>'Золото (ЦБ)'!$AG$11</f>
        <v/>
      </c>
      <c r="J314" s="61" t="str">
        <f>'Серебро (ЦБ)'!$AF$11</f>
        <v>08.11.2023</v>
      </c>
      <c r="K314" s="58" t="str">
        <f>'Серебро (ЦБ)'!$AG$11</f>
        <v/>
      </c>
      <c r="M314" s="61" t="str">
        <f>'Платина (ЦБ)'!$AF$11</f>
        <v>08.11.2023</v>
      </c>
      <c r="N314" s="58" t="str">
        <f>'Платина (ЦБ)'!$AG$11</f>
        <v/>
      </c>
      <c r="P314" s="61" t="str">
        <f>'Палладий (ЦБ)'!$AF$11</f>
        <v>08.11.2023</v>
      </c>
      <c r="Q314" s="58" t="str">
        <f>'Палладий (ЦБ)'!$AG$11</f>
        <v/>
      </c>
      <c r="S314" s="61" t="str">
        <f>'Золото (KITCO-LME)'!$AF$11</f>
        <v>08.11.2023</v>
      </c>
      <c r="T314" s="58" t="str">
        <f>'Золото (KITCO-LME)'!$AG$11</f>
        <v/>
      </c>
      <c r="V314" s="61" t="str">
        <f>'Серебро (KITCO-LME)'!$AF$11</f>
        <v>08.11.2023</v>
      </c>
      <c r="W314" s="58" t="str">
        <f>'Серебро (KITCO-LME)'!$AG$11</f>
        <v/>
      </c>
      <c r="Y314" s="61" t="str">
        <f>'Алюминий (LME)'!$AF$11</f>
        <v>08.11.2023</v>
      </c>
      <c r="Z314" s="58" t="str">
        <f>'Алюминий (LME)'!$AG$11</f>
        <v/>
      </c>
      <c r="AB314" s="61" t="str">
        <f>'Никель (LME)'!$AF$11</f>
        <v>08.11.2023</v>
      </c>
      <c r="AC314" s="58" t="str">
        <f>'Никель (LME)'!$AG$11</f>
        <v/>
      </c>
      <c r="AE314" s="61" t="str">
        <f>'Свинец (LME)'!$AF$11</f>
        <v>08.11.2023</v>
      </c>
      <c r="AF314" s="58" t="str">
        <f>'Свинец (LME)'!$AG$11</f>
        <v/>
      </c>
      <c r="AH314" s="61" t="str">
        <f>'Медь (LME)'!$AF$11</f>
        <v>08.11.2023</v>
      </c>
      <c r="AI314" s="58" t="str">
        <f>'Медь (LME)'!$AG$11</f>
        <v/>
      </c>
      <c r="AK314" s="61" t="str">
        <f>'Цинк (LME)'!$AF$11</f>
        <v>08.11.2023</v>
      </c>
      <c r="AL314" s="58" t="str">
        <f>'Цинк (LME)'!$AG$11</f>
        <v/>
      </c>
      <c r="AO314" s="61" t="str">
        <f>Евро!$AF$11</f>
        <v>08.11.2023</v>
      </c>
      <c r="AP314" s="58" t="str">
        <f>фунт!$AG$11</f>
        <v>-</v>
      </c>
      <c r="AR314" s="61" t="str">
        <f>Евро!$AF$11</f>
        <v>08.11.2023</v>
      </c>
      <c r="AS314" s="58" t="str">
        <f>'иена, ¥'!$AG$11</f>
        <v>-</v>
      </c>
      <c r="AU314" s="61" t="str">
        <f>Евро!$AF$11</f>
        <v>08.11.2023</v>
      </c>
      <c r="AV314" s="58" t="str">
        <f>'австр долл.'!$AG$11</f>
        <v>-</v>
      </c>
      <c r="AX314" s="61" t="str">
        <f>Евро!$AF$11</f>
        <v>08.11.2023</v>
      </c>
      <c r="AY314" s="58" t="str">
        <f>шв.фр.!$AG$11</f>
        <v>-</v>
      </c>
      <c r="BA314" s="61" t="str">
        <f>Евро!$AF$11</f>
        <v>08.11.2023</v>
      </c>
      <c r="BB314" s="58" t="str">
        <f>юань!$AG$11</f>
        <v>-</v>
      </c>
      <c r="BD314" s="61" t="str">
        <f>Евро!$AF$11</f>
        <v>08.11.2023</v>
      </c>
      <c r="BE314" s="58" t="str">
        <f>тенге!$AG$11</f>
        <v>-</v>
      </c>
      <c r="BG314" s="61" t="str">
        <f>Евро!$AF$11</f>
        <v>08.11.2023</v>
      </c>
      <c r="BH314" s="58" t="str">
        <f>'динар (крос-курс $)'!$AG$11</f>
        <v/>
      </c>
      <c r="BJ314" s="61" t="str">
        <f>Евро!$AF$11</f>
        <v>08.11.2023</v>
      </c>
      <c r="BK314" s="58" t="str">
        <f>'динар (крос-курс €)'!$AG$11</f>
        <v/>
      </c>
    </row>
    <row r="315" spans="1:63" x14ac:dyDescent="0.25">
      <c r="A315" s="61" t="str">
        <f>Доллар!$AF$12</f>
        <v>09.11.2023</v>
      </c>
      <c r="B315" s="58" t="str">
        <f>Доллар!$AG$12</f>
        <v>-</v>
      </c>
      <c r="D315" s="61" t="str">
        <f>Евро!$AF$12</f>
        <v>09.11.2023</v>
      </c>
      <c r="E315" s="58" t="str">
        <f>Евро!$AG$12</f>
        <v>-</v>
      </c>
      <c r="G315" s="61" t="str">
        <f>'Золото (ЦБ)'!$AF$12</f>
        <v>09.11.2023</v>
      </c>
      <c r="H315" s="58" t="str">
        <f>'Золото (ЦБ)'!$AG$12</f>
        <v/>
      </c>
      <c r="J315" s="61" t="str">
        <f>'Серебро (ЦБ)'!$AF$12</f>
        <v>09.11.2023</v>
      </c>
      <c r="K315" s="58" t="str">
        <f>'Серебро (ЦБ)'!$AG$12</f>
        <v/>
      </c>
      <c r="M315" s="61" t="str">
        <f>'Платина (ЦБ)'!$AF$12</f>
        <v>09.11.2023</v>
      </c>
      <c r="N315" s="58" t="str">
        <f>'Платина (ЦБ)'!$AG$12</f>
        <v/>
      </c>
      <c r="P315" s="61" t="str">
        <f>'Палладий (ЦБ)'!$AF$12</f>
        <v>09.11.2023</v>
      </c>
      <c r="Q315" s="58" t="str">
        <f>'Палладий (ЦБ)'!$AG$12</f>
        <v/>
      </c>
      <c r="S315" s="61" t="str">
        <f>'Золото (KITCO-LME)'!$AF$12</f>
        <v>09.11.2023</v>
      </c>
      <c r="T315" s="58" t="str">
        <f>'Золото (KITCO-LME)'!$AG$12</f>
        <v/>
      </c>
      <c r="V315" s="61" t="str">
        <f>'Серебро (KITCO-LME)'!$AF$12</f>
        <v>09.11.2023</v>
      </c>
      <c r="W315" s="58" t="str">
        <f>'Серебро (KITCO-LME)'!$AG$12</f>
        <v/>
      </c>
      <c r="Y315" s="61" t="str">
        <f>'Алюминий (LME)'!$AF$12</f>
        <v>09.11.2023</v>
      </c>
      <c r="Z315" s="58" t="str">
        <f>'Алюминий (LME)'!$AG$12</f>
        <v/>
      </c>
      <c r="AB315" s="61" t="str">
        <f>'Никель (LME)'!$AF$12</f>
        <v>09.11.2023</v>
      </c>
      <c r="AC315" s="58" t="str">
        <f>'Никель (LME)'!$AG$12</f>
        <v/>
      </c>
      <c r="AE315" s="61" t="str">
        <f>'Свинец (LME)'!$AF$12</f>
        <v>09.11.2023</v>
      </c>
      <c r="AF315" s="58" t="str">
        <f>'Свинец (LME)'!$AG$12</f>
        <v/>
      </c>
      <c r="AH315" s="61" t="str">
        <f>'Медь (LME)'!$AF$12</f>
        <v>09.11.2023</v>
      </c>
      <c r="AI315" s="58" t="str">
        <f>'Медь (LME)'!$AG$12</f>
        <v/>
      </c>
      <c r="AK315" s="61" t="str">
        <f>'Цинк (LME)'!$AF$12</f>
        <v>09.11.2023</v>
      </c>
      <c r="AL315" s="58" t="str">
        <f>'Цинк (LME)'!$AG$12</f>
        <v/>
      </c>
      <c r="AO315" s="61" t="str">
        <f>Евро!$AF$12</f>
        <v>09.11.2023</v>
      </c>
      <c r="AP315" s="58" t="str">
        <f>фунт!$AG$12</f>
        <v>-</v>
      </c>
      <c r="AR315" s="61" t="str">
        <f>Евро!$AF$12</f>
        <v>09.11.2023</v>
      </c>
      <c r="AS315" s="58" t="str">
        <f>'иена, ¥'!$AG$12</f>
        <v>-</v>
      </c>
      <c r="AU315" s="61" t="str">
        <f>Евро!$AF$12</f>
        <v>09.11.2023</v>
      </c>
      <c r="AV315" s="58" t="str">
        <f>'австр долл.'!$AG$12</f>
        <v>-</v>
      </c>
      <c r="AX315" s="61" t="str">
        <f>Евро!$AF$12</f>
        <v>09.11.2023</v>
      </c>
      <c r="AY315" s="58" t="str">
        <f>шв.фр.!$AG$12</f>
        <v>-</v>
      </c>
      <c r="BA315" s="61" t="str">
        <f>Евро!$AF$12</f>
        <v>09.11.2023</v>
      </c>
      <c r="BB315" s="58" t="str">
        <f>юань!$AG$12</f>
        <v>-</v>
      </c>
      <c r="BD315" s="61" t="str">
        <f>Евро!$AF$12</f>
        <v>09.11.2023</v>
      </c>
      <c r="BE315" s="58" t="str">
        <f>тенге!$AG$12</f>
        <v>-</v>
      </c>
      <c r="BG315" s="61" t="str">
        <f>Евро!$AF$12</f>
        <v>09.11.2023</v>
      </c>
      <c r="BH315" s="58" t="str">
        <f>'динар (крос-курс $)'!$AG$12</f>
        <v/>
      </c>
      <c r="BJ315" s="61" t="str">
        <f>Евро!$AF$12</f>
        <v>09.11.2023</v>
      </c>
      <c r="BK315" s="58" t="str">
        <f>'динар (крос-курс €)'!$AG$12</f>
        <v/>
      </c>
    </row>
    <row r="316" spans="1:63" x14ac:dyDescent="0.25">
      <c r="A316" s="61" t="str">
        <f>Доллар!$AF$13</f>
        <v>10.11.2023</v>
      </c>
      <c r="B316" s="58" t="str">
        <f>Доллар!$AG$13</f>
        <v>-</v>
      </c>
      <c r="D316" s="61" t="str">
        <f>Евро!$AF$13</f>
        <v>10.11.2023</v>
      </c>
      <c r="E316" s="58" t="str">
        <f>Евро!$AG$13</f>
        <v>-</v>
      </c>
      <c r="G316" s="61" t="str">
        <f>'Золото (ЦБ)'!$AF$13</f>
        <v>10.11.2023</v>
      </c>
      <c r="H316" s="58" t="str">
        <f>'Золото (ЦБ)'!$AG$13</f>
        <v/>
      </c>
      <c r="J316" s="61" t="str">
        <f>'Серебро (ЦБ)'!$AF$13</f>
        <v>10.11.2023</v>
      </c>
      <c r="K316" s="58" t="str">
        <f>'Серебро (ЦБ)'!$AG$13</f>
        <v/>
      </c>
      <c r="M316" s="61" t="str">
        <f>'Платина (ЦБ)'!$AF$13</f>
        <v>10.11.2023</v>
      </c>
      <c r="N316" s="58" t="str">
        <f>'Платина (ЦБ)'!$AG$13</f>
        <v/>
      </c>
      <c r="P316" s="61" t="str">
        <f>'Палладий (ЦБ)'!$AF$13</f>
        <v>10.11.2023</v>
      </c>
      <c r="Q316" s="58" t="str">
        <f>'Палладий (ЦБ)'!$AG$13</f>
        <v/>
      </c>
      <c r="S316" s="61" t="str">
        <f>'Золото (KITCO-LME)'!$AF$13</f>
        <v>10.11.2023</v>
      </c>
      <c r="T316" s="58" t="str">
        <f>'Золото (KITCO-LME)'!$AG$13</f>
        <v/>
      </c>
      <c r="V316" s="61" t="str">
        <f>'Серебро (KITCO-LME)'!$AF$13</f>
        <v>10.11.2023</v>
      </c>
      <c r="W316" s="58" t="str">
        <f>'Серебро (KITCO-LME)'!$AG$13</f>
        <v/>
      </c>
      <c r="Y316" s="61" t="str">
        <f>'Алюминий (LME)'!$AF$13</f>
        <v>10.11.2023</v>
      </c>
      <c r="Z316" s="58" t="str">
        <f>'Алюминий (LME)'!$AG$13</f>
        <v/>
      </c>
      <c r="AB316" s="61" t="str">
        <f>'Никель (LME)'!$AF$13</f>
        <v>10.11.2023</v>
      </c>
      <c r="AC316" s="58" t="str">
        <f>'Никель (LME)'!$AG$13</f>
        <v/>
      </c>
      <c r="AE316" s="61" t="str">
        <f>'Свинец (LME)'!$AF$13</f>
        <v>10.11.2023</v>
      </c>
      <c r="AF316" s="58" t="str">
        <f>'Свинец (LME)'!$AG$13</f>
        <v/>
      </c>
      <c r="AH316" s="61" t="str">
        <f>'Медь (LME)'!$AF$13</f>
        <v>10.11.2023</v>
      </c>
      <c r="AI316" s="58" t="str">
        <f>'Медь (LME)'!$AG$13</f>
        <v/>
      </c>
      <c r="AK316" s="61" t="str">
        <f>'Цинк (LME)'!$AF$13</f>
        <v>10.11.2023</v>
      </c>
      <c r="AL316" s="58" t="str">
        <f>'Цинк (LME)'!$AG$13</f>
        <v/>
      </c>
      <c r="AO316" s="61" t="str">
        <f>Евро!$AF$13</f>
        <v>10.11.2023</v>
      </c>
      <c r="AP316" s="58" t="str">
        <f>фунт!$AG$13</f>
        <v>-</v>
      </c>
      <c r="AR316" s="61" t="str">
        <f>Евро!$AF$13</f>
        <v>10.11.2023</v>
      </c>
      <c r="AS316" s="58" t="str">
        <f>'иена, ¥'!$AG$13</f>
        <v>-</v>
      </c>
      <c r="AU316" s="61" t="str">
        <f>Евро!$AF$13</f>
        <v>10.11.2023</v>
      </c>
      <c r="AV316" s="58" t="str">
        <f>'австр долл.'!$AG$13</f>
        <v>-</v>
      </c>
      <c r="AX316" s="61" t="str">
        <f>Евро!$AF$13</f>
        <v>10.11.2023</v>
      </c>
      <c r="AY316" s="58" t="str">
        <f>шв.фр.!$AG$13</f>
        <v>-</v>
      </c>
      <c r="BA316" s="61" t="str">
        <f>Евро!$AF$13</f>
        <v>10.11.2023</v>
      </c>
      <c r="BB316" s="58" t="str">
        <f>юань!$AG$13</f>
        <v>-</v>
      </c>
      <c r="BD316" s="61" t="str">
        <f>Евро!$AF$13</f>
        <v>10.11.2023</v>
      </c>
      <c r="BE316" s="58" t="str">
        <f>тенге!$AG$13</f>
        <v>-</v>
      </c>
      <c r="BG316" s="61" t="str">
        <f>Евро!$AF$13</f>
        <v>10.11.2023</v>
      </c>
      <c r="BH316" s="58" t="str">
        <f>'динар (крос-курс $)'!$AG$13</f>
        <v/>
      </c>
      <c r="BJ316" s="61" t="str">
        <f>Евро!$AF$13</f>
        <v>10.11.2023</v>
      </c>
      <c r="BK316" s="58" t="str">
        <f>'динар (крос-курс €)'!$AG$13</f>
        <v/>
      </c>
    </row>
    <row r="317" spans="1:63" x14ac:dyDescent="0.25">
      <c r="A317" s="61" t="str">
        <f>Доллар!$AF$14</f>
        <v>11.11.2023</v>
      </c>
      <c r="B317" s="58" t="str">
        <f>Доллар!$AG$14</f>
        <v>-</v>
      </c>
      <c r="D317" s="61" t="str">
        <f>Евро!$AF$14</f>
        <v>11.11.2023</v>
      </c>
      <c r="E317" s="58" t="str">
        <f>Евро!$AG$14</f>
        <v>-</v>
      </c>
      <c r="G317" s="61" t="str">
        <f>'Золото (ЦБ)'!$AF$14</f>
        <v>11.11.2023</v>
      </c>
      <c r="H317" s="58" t="str">
        <f>'Золото (ЦБ)'!$AG$14</f>
        <v/>
      </c>
      <c r="J317" s="61" t="str">
        <f>'Серебро (ЦБ)'!$AF$14</f>
        <v>11.11.2023</v>
      </c>
      <c r="K317" s="58" t="str">
        <f>'Серебро (ЦБ)'!$AG$14</f>
        <v/>
      </c>
      <c r="M317" s="61" t="str">
        <f>'Платина (ЦБ)'!$AF$14</f>
        <v>11.11.2023</v>
      </c>
      <c r="N317" s="58" t="str">
        <f>'Платина (ЦБ)'!$AG$14</f>
        <v/>
      </c>
      <c r="P317" s="61" t="str">
        <f>'Палладий (ЦБ)'!$AF$14</f>
        <v>11.11.2023</v>
      </c>
      <c r="Q317" s="58" t="str">
        <f>'Палладий (ЦБ)'!$AG$14</f>
        <v/>
      </c>
      <c r="S317" s="61" t="str">
        <f>'Золото (KITCO-LME)'!$AF$14</f>
        <v>11.11.2023</v>
      </c>
      <c r="T317" s="58" t="str">
        <f>'Золото (KITCO-LME)'!$AG$14</f>
        <v/>
      </c>
      <c r="V317" s="61" t="str">
        <f>'Серебро (KITCO-LME)'!$AF$14</f>
        <v>11.11.2023</v>
      </c>
      <c r="W317" s="58" t="str">
        <f>'Серебро (KITCO-LME)'!$AG$14</f>
        <v/>
      </c>
      <c r="Y317" s="61" t="str">
        <f>'Алюминий (LME)'!$AF$14</f>
        <v>11.11.2023</v>
      </c>
      <c r="Z317" s="58" t="str">
        <f>'Алюминий (LME)'!$AG$14</f>
        <v/>
      </c>
      <c r="AB317" s="61" t="str">
        <f>'Никель (LME)'!$AF$14</f>
        <v>11.11.2023</v>
      </c>
      <c r="AC317" s="58" t="str">
        <f>'Никель (LME)'!$AG$14</f>
        <v/>
      </c>
      <c r="AE317" s="61" t="str">
        <f>'Свинец (LME)'!$AF$14</f>
        <v>11.11.2023</v>
      </c>
      <c r="AF317" s="58" t="str">
        <f>'Свинец (LME)'!$AG$14</f>
        <v/>
      </c>
      <c r="AH317" s="61" t="str">
        <f>'Медь (LME)'!$AF$14</f>
        <v>11.11.2023</v>
      </c>
      <c r="AI317" s="58" t="str">
        <f>'Медь (LME)'!$AG$14</f>
        <v/>
      </c>
      <c r="AK317" s="61" t="str">
        <f>'Цинк (LME)'!$AF$14</f>
        <v>11.11.2023</v>
      </c>
      <c r="AL317" s="58" t="str">
        <f>'Цинк (LME)'!$AG$14</f>
        <v/>
      </c>
      <c r="AO317" s="61" t="str">
        <f>Евро!$AF$14</f>
        <v>11.11.2023</v>
      </c>
      <c r="AP317" s="58" t="str">
        <f>фунт!$AG$14</f>
        <v>-</v>
      </c>
      <c r="AR317" s="61" t="str">
        <f>Евро!$AF$14</f>
        <v>11.11.2023</v>
      </c>
      <c r="AS317" s="58" t="str">
        <f>'иена, ¥'!$AG$14</f>
        <v>-</v>
      </c>
      <c r="AU317" s="61" t="str">
        <f>Евро!$AF$14</f>
        <v>11.11.2023</v>
      </c>
      <c r="AV317" s="58" t="str">
        <f>'австр долл.'!$AG$14</f>
        <v>-</v>
      </c>
      <c r="AX317" s="61" t="str">
        <f>Евро!$AF$14</f>
        <v>11.11.2023</v>
      </c>
      <c r="AY317" s="58" t="str">
        <f>шв.фр.!$AG$14</f>
        <v>-</v>
      </c>
      <c r="BA317" s="61" t="str">
        <f>Евро!$AF$14</f>
        <v>11.11.2023</v>
      </c>
      <c r="BB317" s="58" t="str">
        <f>юань!$AG$14</f>
        <v>-</v>
      </c>
      <c r="BD317" s="61" t="str">
        <f>Евро!$AF$14</f>
        <v>11.11.2023</v>
      </c>
      <c r="BE317" s="58" t="str">
        <f>тенге!$AG$14</f>
        <v>-</v>
      </c>
      <c r="BG317" s="61" t="str">
        <f>Евро!$AF$14</f>
        <v>11.11.2023</v>
      </c>
      <c r="BH317" s="58" t="str">
        <f>'динар (крос-курс $)'!$AG$14</f>
        <v/>
      </c>
      <c r="BJ317" s="61" t="str">
        <f>Евро!$AF$14</f>
        <v>11.11.2023</v>
      </c>
      <c r="BK317" s="58" t="str">
        <f>'динар (крос-курс €)'!$AG$14</f>
        <v/>
      </c>
    </row>
    <row r="318" spans="1:63" x14ac:dyDescent="0.25">
      <c r="A318" s="61" t="str">
        <f>Доллар!$AF$15</f>
        <v>12.11.2023</v>
      </c>
      <c r="B318" s="58" t="str">
        <f>Доллар!$AG$15</f>
        <v>-</v>
      </c>
      <c r="D318" s="61" t="str">
        <f>Евро!$AF$15</f>
        <v>12.11.2023</v>
      </c>
      <c r="E318" s="58" t="str">
        <f>Евро!$AG$15</f>
        <v>-</v>
      </c>
      <c r="G318" s="61" t="str">
        <f>'Золото (ЦБ)'!$AF$15</f>
        <v>12.11.2023</v>
      </c>
      <c r="H318" s="58" t="str">
        <f>'Золото (ЦБ)'!$AG$15</f>
        <v/>
      </c>
      <c r="J318" s="61" t="str">
        <f>'Серебро (ЦБ)'!$AF$15</f>
        <v>12.11.2023</v>
      </c>
      <c r="K318" s="58" t="str">
        <f>'Серебро (ЦБ)'!$AG$15</f>
        <v/>
      </c>
      <c r="M318" s="61" t="str">
        <f>'Платина (ЦБ)'!$AF$15</f>
        <v>12.11.2023</v>
      </c>
      <c r="N318" s="58" t="str">
        <f>'Платина (ЦБ)'!$AG$15</f>
        <v/>
      </c>
      <c r="P318" s="61" t="str">
        <f>'Палладий (ЦБ)'!$AF$15</f>
        <v>12.11.2023</v>
      </c>
      <c r="Q318" s="58" t="str">
        <f>'Палладий (ЦБ)'!$AG$15</f>
        <v/>
      </c>
      <c r="S318" s="61" t="str">
        <f>'Золото (KITCO-LME)'!$AF$15</f>
        <v>12.11.2023</v>
      </c>
      <c r="T318" s="58" t="str">
        <f>'Золото (KITCO-LME)'!$AG$15</f>
        <v/>
      </c>
      <c r="V318" s="61" t="str">
        <f>'Серебро (KITCO-LME)'!$AF$15</f>
        <v>12.11.2023</v>
      </c>
      <c r="W318" s="58" t="str">
        <f>'Серебро (KITCO-LME)'!$AG$15</f>
        <v/>
      </c>
      <c r="Y318" s="61" t="str">
        <f>'Алюминий (LME)'!$AF$15</f>
        <v>12.11.2023</v>
      </c>
      <c r="Z318" s="58" t="str">
        <f>'Алюминий (LME)'!$AG$15</f>
        <v/>
      </c>
      <c r="AB318" s="61" t="str">
        <f>'Никель (LME)'!$AF$15</f>
        <v>12.11.2023</v>
      </c>
      <c r="AC318" s="58" t="str">
        <f>'Никель (LME)'!$AG$15</f>
        <v/>
      </c>
      <c r="AE318" s="61" t="str">
        <f>'Свинец (LME)'!$AF$15</f>
        <v>12.11.2023</v>
      </c>
      <c r="AF318" s="58" t="str">
        <f>'Свинец (LME)'!$AG$15</f>
        <v/>
      </c>
      <c r="AH318" s="61" t="str">
        <f>'Медь (LME)'!$AF$15</f>
        <v>12.11.2023</v>
      </c>
      <c r="AI318" s="58" t="str">
        <f>'Медь (LME)'!$AG$15</f>
        <v/>
      </c>
      <c r="AK318" s="61" t="str">
        <f>'Цинк (LME)'!$AF$15</f>
        <v>12.11.2023</v>
      </c>
      <c r="AL318" s="58" t="str">
        <f>'Цинк (LME)'!$AG$15</f>
        <v/>
      </c>
      <c r="AO318" s="61" t="str">
        <f>Евро!$AF$15</f>
        <v>12.11.2023</v>
      </c>
      <c r="AP318" s="58" t="str">
        <f>фунт!$AG$15</f>
        <v>-</v>
      </c>
      <c r="AR318" s="61" t="str">
        <f>Евро!$AF$15</f>
        <v>12.11.2023</v>
      </c>
      <c r="AS318" s="58" t="str">
        <f>'иена, ¥'!$AG$15</f>
        <v>-</v>
      </c>
      <c r="AU318" s="61" t="str">
        <f>Евро!$AF$15</f>
        <v>12.11.2023</v>
      </c>
      <c r="AV318" s="58" t="str">
        <f>'австр долл.'!$AG$15</f>
        <v>-</v>
      </c>
      <c r="AX318" s="61" t="str">
        <f>Евро!$AF$15</f>
        <v>12.11.2023</v>
      </c>
      <c r="AY318" s="58" t="str">
        <f>шв.фр.!$AG$15</f>
        <v>-</v>
      </c>
      <c r="BA318" s="61" t="str">
        <f>Евро!$AF$15</f>
        <v>12.11.2023</v>
      </c>
      <c r="BB318" s="58" t="str">
        <f>юань!$AG$15</f>
        <v>-</v>
      </c>
      <c r="BD318" s="61" t="str">
        <f>Евро!$AF$15</f>
        <v>12.11.2023</v>
      </c>
      <c r="BE318" s="58" t="str">
        <f>тенге!$AG$15</f>
        <v>-</v>
      </c>
      <c r="BG318" s="61" t="str">
        <f>Евро!$AF$15</f>
        <v>12.11.2023</v>
      </c>
      <c r="BH318" s="58" t="str">
        <f>'динар (крос-курс $)'!$AG$15</f>
        <v/>
      </c>
      <c r="BJ318" s="61" t="str">
        <f>Евро!$AF$15</f>
        <v>12.11.2023</v>
      </c>
      <c r="BK318" s="58" t="str">
        <f>'динар (крос-курс €)'!$AG$15</f>
        <v/>
      </c>
    </row>
    <row r="319" spans="1:63" x14ac:dyDescent="0.25">
      <c r="A319" s="61" t="str">
        <f>Доллар!$AF$16</f>
        <v>13.11.2023</v>
      </c>
      <c r="B319" s="58" t="str">
        <f>Доллар!$AG$16</f>
        <v>-</v>
      </c>
      <c r="D319" s="61" t="str">
        <f>Евро!$AF$16</f>
        <v>13.11.2023</v>
      </c>
      <c r="E319" s="58" t="str">
        <f>Евро!$AG$16</f>
        <v>-</v>
      </c>
      <c r="G319" s="61" t="str">
        <f>'Золото (ЦБ)'!$AF$16</f>
        <v>13.11.2023</v>
      </c>
      <c r="H319" s="58" t="str">
        <f>'Золото (ЦБ)'!$AG$16</f>
        <v/>
      </c>
      <c r="J319" s="61" t="str">
        <f>'Серебро (ЦБ)'!$AF$16</f>
        <v>13.11.2023</v>
      </c>
      <c r="K319" s="58" t="str">
        <f>'Серебро (ЦБ)'!$AG$16</f>
        <v/>
      </c>
      <c r="M319" s="61" t="str">
        <f>'Платина (ЦБ)'!$AF$16</f>
        <v>13.11.2023</v>
      </c>
      <c r="N319" s="58" t="str">
        <f>'Платина (ЦБ)'!$AG$16</f>
        <v/>
      </c>
      <c r="P319" s="61" t="str">
        <f>'Палладий (ЦБ)'!$AF$16</f>
        <v>13.11.2023</v>
      </c>
      <c r="Q319" s="58" t="str">
        <f>'Палладий (ЦБ)'!$AG$16</f>
        <v/>
      </c>
      <c r="S319" s="61" t="str">
        <f>'Золото (KITCO-LME)'!$AF$16</f>
        <v>13.11.2023</v>
      </c>
      <c r="T319" s="58" t="str">
        <f>'Золото (KITCO-LME)'!$AG$16</f>
        <v/>
      </c>
      <c r="V319" s="61" t="str">
        <f>'Серебро (KITCO-LME)'!$AF$16</f>
        <v>13.11.2023</v>
      </c>
      <c r="W319" s="58" t="str">
        <f>'Серебро (KITCO-LME)'!$AG$16</f>
        <v/>
      </c>
      <c r="Y319" s="61" t="str">
        <f>'Алюминий (LME)'!$AF$16</f>
        <v>13.11.2023</v>
      </c>
      <c r="Z319" s="58" t="str">
        <f>'Алюминий (LME)'!$AG$16</f>
        <v/>
      </c>
      <c r="AB319" s="61" t="str">
        <f>'Никель (LME)'!$AF$16</f>
        <v>13.11.2023</v>
      </c>
      <c r="AC319" s="58" t="str">
        <f>'Никель (LME)'!$AG$16</f>
        <v/>
      </c>
      <c r="AE319" s="61" t="str">
        <f>'Свинец (LME)'!$AF$16</f>
        <v>13.11.2023</v>
      </c>
      <c r="AF319" s="58" t="str">
        <f>'Свинец (LME)'!$AG$16</f>
        <v/>
      </c>
      <c r="AH319" s="61" t="str">
        <f>'Медь (LME)'!$AF$16</f>
        <v>13.11.2023</v>
      </c>
      <c r="AI319" s="58" t="str">
        <f>'Медь (LME)'!$AG$16</f>
        <v/>
      </c>
      <c r="AK319" s="61" t="str">
        <f>'Цинк (LME)'!$AF$16</f>
        <v>13.11.2023</v>
      </c>
      <c r="AL319" s="58" t="str">
        <f>'Цинк (LME)'!$AG$16</f>
        <v/>
      </c>
      <c r="AO319" s="61" t="str">
        <f>Евро!$AF$16</f>
        <v>13.11.2023</v>
      </c>
      <c r="AP319" s="58" t="str">
        <f>фунт!$AG$16</f>
        <v>-</v>
      </c>
      <c r="AR319" s="61" t="str">
        <f>Евро!$AF$16</f>
        <v>13.11.2023</v>
      </c>
      <c r="AS319" s="58" t="str">
        <f>'иена, ¥'!$AG$16</f>
        <v>-</v>
      </c>
      <c r="AU319" s="61" t="str">
        <f>Евро!$AF$16</f>
        <v>13.11.2023</v>
      </c>
      <c r="AV319" s="58" t="str">
        <f>'австр долл.'!$AG$16</f>
        <v>-</v>
      </c>
      <c r="AX319" s="61" t="str">
        <f>Евро!$AF$16</f>
        <v>13.11.2023</v>
      </c>
      <c r="AY319" s="58" t="str">
        <f>шв.фр.!$AG$16</f>
        <v>-</v>
      </c>
      <c r="BA319" s="61" t="str">
        <f>Евро!$AF$16</f>
        <v>13.11.2023</v>
      </c>
      <c r="BB319" s="58" t="str">
        <f>юань!$AG$16</f>
        <v>-</v>
      </c>
      <c r="BD319" s="61" t="str">
        <f>Евро!$AF$16</f>
        <v>13.11.2023</v>
      </c>
      <c r="BE319" s="58" t="str">
        <f>тенге!$AG$16</f>
        <v>-</v>
      </c>
      <c r="BG319" s="61" t="str">
        <f>Евро!$AF$16</f>
        <v>13.11.2023</v>
      </c>
      <c r="BH319" s="58" t="str">
        <f>'динар (крос-курс $)'!$AG$16</f>
        <v/>
      </c>
      <c r="BJ319" s="61" t="str">
        <f>Евро!$AF$16</f>
        <v>13.11.2023</v>
      </c>
      <c r="BK319" s="58" t="str">
        <f>'динар (крос-курс €)'!$AG$16</f>
        <v/>
      </c>
    </row>
    <row r="320" spans="1:63" x14ac:dyDescent="0.25">
      <c r="A320" s="61" t="str">
        <f>Доллар!$AF$17</f>
        <v>14.11.2023</v>
      </c>
      <c r="B320" s="58" t="str">
        <f>Доллар!$AG$17</f>
        <v>-</v>
      </c>
      <c r="D320" s="61" t="str">
        <f>Евро!$AF$17</f>
        <v>14.11.2023</v>
      </c>
      <c r="E320" s="58" t="str">
        <f>Евро!$AG$17</f>
        <v>-</v>
      </c>
      <c r="G320" s="61" t="str">
        <f>'Золото (ЦБ)'!$AF$17</f>
        <v>14.11.2023</v>
      </c>
      <c r="H320" s="58" t="str">
        <f>'Золото (ЦБ)'!$AG$17</f>
        <v/>
      </c>
      <c r="J320" s="61" t="str">
        <f>'Серебро (ЦБ)'!$AF$17</f>
        <v>14.11.2023</v>
      </c>
      <c r="K320" s="58" t="str">
        <f>'Серебро (ЦБ)'!$AG$17</f>
        <v/>
      </c>
      <c r="M320" s="61" t="str">
        <f>'Платина (ЦБ)'!$AF$17</f>
        <v>14.11.2023</v>
      </c>
      <c r="N320" s="58" t="str">
        <f>'Платина (ЦБ)'!$AG$17</f>
        <v/>
      </c>
      <c r="P320" s="61" t="str">
        <f>'Палладий (ЦБ)'!$AF$17</f>
        <v>14.11.2023</v>
      </c>
      <c r="Q320" s="58" t="str">
        <f>'Палладий (ЦБ)'!$AG$17</f>
        <v/>
      </c>
      <c r="S320" s="61" t="str">
        <f>'Золото (KITCO-LME)'!$AF$17</f>
        <v>14.11.2023</v>
      </c>
      <c r="T320" s="58" t="str">
        <f>'Золото (KITCO-LME)'!$AG$17</f>
        <v/>
      </c>
      <c r="V320" s="61" t="str">
        <f>'Серебро (KITCO-LME)'!$AF$17</f>
        <v>14.11.2023</v>
      </c>
      <c r="W320" s="58" t="str">
        <f>'Серебро (KITCO-LME)'!$AG$17</f>
        <v/>
      </c>
      <c r="Y320" s="61" t="str">
        <f>'Алюминий (LME)'!$AF$17</f>
        <v>14.11.2023</v>
      </c>
      <c r="Z320" s="58" t="str">
        <f>'Алюминий (LME)'!$AG$17</f>
        <v/>
      </c>
      <c r="AB320" s="61" t="str">
        <f>'Никель (LME)'!$AF$17</f>
        <v>14.11.2023</v>
      </c>
      <c r="AC320" s="58" t="str">
        <f>'Никель (LME)'!$AG$17</f>
        <v/>
      </c>
      <c r="AE320" s="61" t="str">
        <f>'Свинец (LME)'!$AF$17</f>
        <v>14.11.2023</v>
      </c>
      <c r="AF320" s="58" t="str">
        <f>'Свинец (LME)'!$AG$17</f>
        <v/>
      </c>
      <c r="AH320" s="61" t="str">
        <f>'Медь (LME)'!$AF$17</f>
        <v>14.11.2023</v>
      </c>
      <c r="AI320" s="58" t="str">
        <f>'Медь (LME)'!$AG$17</f>
        <v/>
      </c>
      <c r="AK320" s="61" t="str">
        <f>'Цинк (LME)'!$AF$17</f>
        <v>14.11.2023</v>
      </c>
      <c r="AL320" s="58" t="str">
        <f>'Цинк (LME)'!$AG$17</f>
        <v/>
      </c>
      <c r="AO320" s="61" t="str">
        <f>Евро!$AF$17</f>
        <v>14.11.2023</v>
      </c>
      <c r="AP320" s="58" t="str">
        <f>фунт!$AG$17</f>
        <v>-</v>
      </c>
      <c r="AR320" s="61" t="str">
        <f>Евро!$AF$17</f>
        <v>14.11.2023</v>
      </c>
      <c r="AS320" s="58" t="str">
        <f>'иена, ¥'!$AG$17</f>
        <v>-</v>
      </c>
      <c r="AU320" s="61" t="str">
        <f>Евро!$AF$17</f>
        <v>14.11.2023</v>
      </c>
      <c r="AV320" s="58" t="str">
        <f>'австр долл.'!$AG$17</f>
        <v>-</v>
      </c>
      <c r="AX320" s="61" t="str">
        <f>Евро!$AF$17</f>
        <v>14.11.2023</v>
      </c>
      <c r="AY320" s="58" t="str">
        <f>шв.фр.!$AG$17</f>
        <v>-</v>
      </c>
      <c r="BA320" s="61" t="str">
        <f>Евро!$AF$17</f>
        <v>14.11.2023</v>
      </c>
      <c r="BB320" s="58" t="str">
        <f>юань!$AG$17</f>
        <v>-</v>
      </c>
      <c r="BD320" s="61" t="str">
        <f>Евро!$AF$17</f>
        <v>14.11.2023</v>
      </c>
      <c r="BE320" s="58" t="str">
        <f>тенге!$AG$17</f>
        <v>-</v>
      </c>
      <c r="BG320" s="61" t="str">
        <f>Евро!$AF$17</f>
        <v>14.11.2023</v>
      </c>
      <c r="BH320" s="58" t="str">
        <f>'динар (крос-курс $)'!$AG$17</f>
        <v/>
      </c>
      <c r="BJ320" s="61" t="str">
        <f>Евро!$AF$17</f>
        <v>14.11.2023</v>
      </c>
      <c r="BK320" s="58" t="str">
        <f>'динар (крос-курс €)'!$AG$17</f>
        <v/>
      </c>
    </row>
    <row r="321" spans="1:63" x14ac:dyDescent="0.25">
      <c r="A321" s="61" t="str">
        <f>Доллар!$AF$18</f>
        <v>15.11.2023</v>
      </c>
      <c r="B321" s="58" t="str">
        <f>Доллар!$AG$18</f>
        <v>-</v>
      </c>
      <c r="D321" s="61" t="str">
        <f>Евро!$AF$18</f>
        <v>15.11.2023</v>
      </c>
      <c r="E321" s="58" t="str">
        <f>Евро!$AG$18</f>
        <v>-</v>
      </c>
      <c r="G321" s="61" t="str">
        <f>'Золото (ЦБ)'!$AF$18</f>
        <v>15.11.2023</v>
      </c>
      <c r="H321" s="58" t="str">
        <f>'Золото (ЦБ)'!$AG$18</f>
        <v/>
      </c>
      <c r="J321" s="61" t="str">
        <f>'Серебро (ЦБ)'!$AF$18</f>
        <v>15.11.2023</v>
      </c>
      <c r="K321" s="58" t="str">
        <f>'Серебро (ЦБ)'!$AG$18</f>
        <v/>
      </c>
      <c r="M321" s="61" t="str">
        <f>'Платина (ЦБ)'!$AF$18</f>
        <v>15.11.2023</v>
      </c>
      <c r="N321" s="58" t="str">
        <f>'Платина (ЦБ)'!$AG$18</f>
        <v/>
      </c>
      <c r="P321" s="61" t="str">
        <f>'Палладий (ЦБ)'!$AF$18</f>
        <v>15.11.2023</v>
      </c>
      <c r="Q321" s="58" t="str">
        <f>'Палладий (ЦБ)'!$AG$18</f>
        <v/>
      </c>
      <c r="S321" s="61" t="str">
        <f>'Золото (KITCO-LME)'!$AF$18</f>
        <v>15.11.2023</v>
      </c>
      <c r="T321" s="58" t="str">
        <f>'Золото (KITCO-LME)'!$AG$18</f>
        <v/>
      </c>
      <c r="V321" s="61" t="str">
        <f>'Серебро (KITCO-LME)'!$AF$18</f>
        <v>15.11.2023</v>
      </c>
      <c r="W321" s="58" t="str">
        <f>'Серебро (KITCO-LME)'!$AG$18</f>
        <v/>
      </c>
      <c r="Y321" s="61" t="str">
        <f>'Алюминий (LME)'!$AF$18</f>
        <v>15.11.2023</v>
      </c>
      <c r="Z321" s="58" t="str">
        <f>'Алюминий (LME)'!$AG$18</f>
        <v/>
      </c>
      <c r="AB321" s="61" t="str">
        <f>'Никель (LME)'!$AF$18</f>
        <v>15.11.2023</v>
      </c>
      <c r="AC321" s="58" t="str">
        <f>'Никель (LME)'!$AG$18</f>
        <v/>
      </c>
      <c r="AE321" s="61" t="str">
        <f>'Свинец (LME)'!$AF$18</f>
        <v>15.11.2023</v>
      </c>
      <c r="AF321" s="58" t="str">
        <f>'Свинец (LME)'!$AG$18</f>
        <v/>
      </c>
      <c r="AH321" s="61" t="str">
        <f>'Медь (LME)'!$AF$18</f>
        <v>15.11.2023</v>
      </c>
      <c r="AI321" s="58" t="str">
        <f>'Медь (LME)'!$AG$18</f>
        <v/>
      </c>
      <c r="AK321" s="61" t="str">
        <f>'Цинк (LME)'!$AF$18</f>
        <v>15.11.2023</v>
      </c>
      <c r="AL321" s="58" t="str">
        <f>'Цинк (LME)'!$AG$18</f>
        <v/>
      </c>
      <c r="AO321" s="61" t="str">
        <f>Евро!$AF$18</f>
        <v>15.11.2023</v>
      </c>
      <c r="AP321" s="58" t="str">
        <f>фунт!$AG$18</f>
        <v>-</v>
      </c>
      <c r="AR321" s="61" t="str">
        <f>Евро!$AF$18</f>
        <v>15.11.2023</v>
      </c>
      <c r="AS321" s="58" t="str">
        <f>'иена, ¥'!$AG$18</f>
        <v>-</v>
      </c>
      <c r="AU321" s="61" t="str">
        <f>Евро!$AF$18</f>
        <v>15.11.2023</v>
      </c>
      <c r="AV321" s="58" t="str">
        <f>'австр долл.'!$AG$18</f>
        <v>-</v>
      </c>
      <c r="AX321" s="61" t="str">
        <f>Евро!$AF$18</f>
        <v>15.11.2023</v>
      </c>
      <c r="AY321" s="58" t="str">
        <f>шв.фр.!$AG$18</f>
        <v>-</v>
      </c>
      <c r="BA321" s="61" t="str">
        <f>Евро!$AF$18</f>
        <v>15.11.2023</v>
      </c>
      <c r="BB321" s="58" t="str">
        <f>юань!$AG$18</f>
        <v>-</v>
      </c>
      <c r="BD321" s="61" t="str">
        <f>Евро!$AF$18</f>
        <v>15.11.2023</v>
      </c>
      <c r="BE321" s="58" t="str">
        <f>тенге!$AG$18</f>
        <v>-</v>
      </c>
      <c r="BG321" s="61" t="str">
        <f>Евро!$AF$18</f>
        <v>15.11.2023</v>
      </c>
      <c r="BH321" s="58" t="str">
        <f>'динар (крос-курс $)'!$AG$18</f>
        <v/>
      </c>
      <c r="BJ321" s="61" t="str">
        <f>Евро!$AF$18</f>
        <v>15.11.2023</v>
      </c>
      <c r="BK321" s="58" t="str">
        <f>'динар (крос-курс €)'!$AG$18</f>
        <v/>
      </c>
    </row>
    <row r="322" spans="1:63" x14ac:dyDescent="0.25">
      <c r="A322" s="61" t="str">
        <f>Доллар!$AF$19</f>
        <v>16.11.2023</v>
      </c>
      <c r="B322" s="58" t="str">
        <f>Доллар!$AG$19</f>
        <v>-</v>
      </c>
      <c r="D322" s="61" t="str">
        <f>Евро!$AF$19</f>
        <v>16.11.2023</v>
      </c>
      <c r="E322" s="58" t="str">
        <f>Евро!$AG$19</f>
        <v>-</v>
      </c>
      <c r="G322" s="61" t="str">
        <f>'Золото (ЦБ)'!$AF$19</f>
        <v>16.11.2023</v>
      </c>
      <c r="H322" s="58" t="str">
        <f>'Золото (ЦБ)'!$AG$19</f>
        <v/>
      </c>
      <c r="J322" s="61" t="str">
        <f>'Серебро (ЦБ)'!$AF$19</f>
        <v>16.11.2023</v>
      </c>
      <c r="K322" s="58" t="str">
        <f>'Серебро (ЦБ)'!$AG$19</f>
        <v/>
      </c>
      <c r="M322" s="61" t="str">
        <f>'Платина (ЦБ)'!$AF$19</f>
        <v>16.11.2023</v>
      </c>
      <c r="N322" s="58" t="str">
        <f>'Платина (ЦБ)'!$AG$19</f>
        <v/>
      </c>
      <c r="P322" s="61" t="str">
        <f>'Палладий (ЦБ)'!$AF$19</f>
        <v>16.11.2023</v>
      </c>
      <c r="Q322" s="58" t="str">
        <f>'Палладий (ЦБ)'!$AG$19</f>
        <v/>
      </c>
      <c r="S322" s="61" t="str">
        <f>'Золото (KITCO-LME)'!$AF$19</f>
        <v>16.11.2023</v>
      </c>
      <c r="T322" s="58" t="str">
        <f>'Золото (KITCO-LME)'!$AG$19</f>
        <v/>
      </c>
      <c r="V322" s="61" t="str">
        <f>'Серебро (KITCO-LME)'!$AF$19</f>
        <v>16.11.2023</v>
      </c>
      <c r="W322" s="58" t="str">
        <f>'Серебро (KITCO-LME)'!$AG$19</f>
        <v/>
      </c>
      <c r="Y322" s="61" t="str">
        <f>'Алюминий (LME)'!$AF$19</f>
        <v>16.11.2023</v>
      </c>
      <c r="Z322" s="58" t="str">
        <f>'Алюминий (LME)'!$AG$19</f>
        <v/>
      </c>
      <c r="AB322" s="61" t="str">
        <f>'Никель (LME)'!$AF$19</f>
        <v>16.11.2023</v>
      </c>
      <c r="AC322" s="58" t="str">
        <f>'Никель (LME)'!$AG$19</f>
        <v/>
      </c>
      <c r="AE322" s="61" t="str">
        <f>'Свинец (LME)'!$AF$19</f>
        <v>16.11.2023</v>
      </c>
      <c r="AF322" s="58" t="str">
        <f>'Свинец (LME)'!$AG$19</f>
        <v/>
      </c>
      <c r="AH322" s="61" t="str">
        <f>'Медь (LME)'!$AF$19</f>
        <v>16.11.2023</v>
      </c>
      <c r="AI322" s="58" t="str">
        <f>'Медь (LME)'!$AG$19</f>
        <v/>
      </c>
      <c r="AK322" s="61" t="str">
        <f>'Цинк (LME)'!$AF$19</f>
        <v>16.11.2023</v>
      </c>
      <c r="AL322" s="58" t="str">
        <f>'Цинк (LME)'!$AG$19</f>
        <v/>
      </c>
      <c r="AO322" s="61" t="str">
        <f>Евро!$AF$19</f>
        <v>16.11.2023</v>
      </c>
      <c r="AP322" s="58" t="str">
        <f>фунт!$AG$19</f>
        <v>-</v>
      </c>
      <c r="AR322" s="61" t="str">
        <f>Евро!$AF$19</f>
        <v>16.11.2023</v>
      </c>
      <c r="AS322" s="58" t="str">
        <f>'иена, ¥'!$AG$19</f>
        <v>-</v>
      </c>
      <c r="AU322" s="61" t="str">
        <f>Евро!$AF$19</f>
        <v>16.11.2023</v>
      </c>
      <c r="AV322" s="58" t="str">
        <f>'австр долл.'!$AG$19</f>
        <v>-</v>
      </c>
      <c r="AX322" s="61" t="str">
        <f>Евро!$AF$19</f>
        <v>16.11.2023</v>
      </c>
      <c r="AY322" s="58" t="str">
        <f>шв.фр.!$AG$19</f>
        <v>-</v>
      </c>
      <c r="BA322" s="61" t="str">
        <f>Евро!$AF$19</f>
        <v>16.11.2023</v>
      </c>
      <c r="BB322" s="58" t="str">
        <f>юань!$AG$19</f>
        <v>-</v>
      </c>
      <c r="BD322" s="61" t="str">
        <f>Евро!$AF$19</f>
        <v>16.11.2023</v>
      </c>
      <c r="BE322" s="58" t="str">
        <f>тенге!$AG$19</f>
        <v>-</v>
      </c>
      <c r="BG322" s="61" t="str">
        <f>Евро!$AF$19</f>
        <v>16.11.2023</v>
      </c>
      <c r="BH322" s="58" t="str">
        <f>'динар (крос-курс $)'!$AG$19</f>
        <v/>
      </c>
      <c r="BJ322" s="61" t="str">
        <f>Евро!$AF$19</f>
        <v>16.11.2023</v>
      </c>
      <c r="BK322" s="58" t="str">
        <f>'динар (крос-курс €)'!$AG$19</f>
        <v/>
      </c>
    </row>
    <row r="323" spans="1:63" x14ac:dyDescent="0.25">
      <c r="A323" s="61" t="str">
        <f>Доллар!$AF$20</f>
        <v>17.11.2023</v>
      </c>
      <c r="B323" s="58" t="str">
        <f>Доллар!$AG$20</f>
        <v>-</v>
      </c>
      <c r="D323" s="61" t="str">
        <f>Евро!$AF$20</f>
        <v>17.11.2023</v>
      </c>
      <c r="E323" s="58" t="str">
        <f>Евро!$AG$20</f>
        <v>-</v>
      </c>
      <c r="G323" s="61" t="str">
        <f>'Золото (ЦБ)'!$AF$20</f>
        <v>17.11.2023</v>
      </c>
      <c r="H323" s="58" t="str">
        <f>'Золото (ЦБ)'!$AG$20</f>
        <v/>
      </c>
      <c r="J323" s="61" t="str">
        <f>'Серебро (ЦБ)'!$AF$20</f>
        <v>17.11.2023</v>
      </c>
      <c r="K323" s="58" t="str">
        <f>'Серебро (ЦБ)'!$AG$20</f>
        <v/>
      </c>
      <c r="M323" s="61" t="str">
        <f>'Платина (ЦБ)'!$AF$20</f>
        <v>17.11.2023</v>
      </c>
      <c r="N323" s="58" t="str">
        <f>'Платина (ЦБ)'!$AG$20</f>
        <v/>
      </c>
      <c r="P323" s="61" t="str">
        <f>'Палладий (ЦБ)'!$AF$20</f>
        <v>17.11.2023</v>
      </c>
      <c r="Q323" s="58" t="str">
        <f>'Палладий (ЦБ)'!$AG$20</f>
        <v/>
      </c>
      <c r="S323" s="61" t="str">
        <f>'Золото (KITCO-LME)'!$AF$20</f>
        <v>17.11.2023</v>
      </c>
      <c r="T323" s="58" t="str">
        <f>'Золото (KITCO-LME)'!$AG$20</f>
        <v/>
      </c>
      <c r="V323" s="61" t="str">
        <f>'Серебро (KITCO-LME)'!$AF$20</f>
        <v>17.11.2023</v>
      </c>
      <c r="W323" s="58" t="str">
        <f>'Серебро (KITCO-LME)'!$AG$20</f>
        <v/>
      </c>
      <c r="Y323" s="61" t="str">
        <f>'Алюминий (LME)'!$AF$20</f>
        <v>17.11.2023</v>
      </c>
      <c r="Z323" s="58" t="str">
        <f>'Алюминий (LME)'!$AG$20</f>
        <v/>
      </c>
      <c r="AB323" s="61" t="str">
        <f>'Никель (LME)'!$AF$20</f>
        <v>17.11.2023</v>
      </c>
      <c r="AC323" s="58" t="str">
        <f>'Никель (LME)'!$AG$20</f>
        <v/>
      </c>
      <c r="AE323" s="61" t="str">
        <f>'Свинец (LME)'!$AF$20</f>
        <v>17.11.2023</v>
      </c>
      <c r="AF323" s="58" t="str">
        <f>'Свинец (LME)'!$AG$20</f>
        <v/>
      </c>
      <c r="AH323" s="61" t="str">
        <f>'Медь (LME)'!$AF$20</f>
        <v>17.11.2023</v>
      </c>
      <c r="AI323" s="58" t="str">
        <f>'Медь (LME)'!$AG$20</f>
        <v/>
      </c>
      <c r="AK323" s="61" t="str">
        <f>'Цинк (LME)'!$AF$20</f>
        <v>17.11.2023</v>
      </c>
      <c r="AL323" s="58" t="str">
        <f>'Цинк (LME)'!$AG$20</f>
        <v/>
      </c>
      <c r="AO323" s="61" t="str">
        <f>Евро!$AF$20</f>
        <v>17.11.2023</v>
      </c>
      <c r="AP323" s="58" t="str">
        <f>фунт!$AG$20</f>
        <v>-</v>
      </c>
      <c r="AR323" s="61" t="str">
        <f>Евро!$AF$20</f>
        <v>17.11.2023</v>
      </c>
      <c r="AS323" s="58" t="str">
        <f>'иена, ¥'!$AG$20</f>
        <v>-</v>
      </c>
      <c r="AU323" s="61" t="str">
        <f>Евро!$AF$20</f>
        <v>17.11.2023</v>
      </c>
      <c r="AV323" s="58" t="str">
        <f>'австр долл.'!$AG$20</f>
        <v>-</v>
      </c>
      <c r="AX323" s="61" t="str">
        <f>Евро!$AF$20</f>
        <v>17.11.2023</v>
      </c>
      <c r="AY323" s="58" t="str">
        <f>шв.фр.!$AG$20</f>
        <v>-</v>
      </c>
      <c r="BA323" s="61" t="str">
        <f>Евро!$AF$20</f>
        <v>17.11.2023</v>
      </c>
      <c r="BB323" s="58" t="str">
        <f>юань!$AG$20</f>
        <v>-</v>
      </c>
      <c r="BD323" s="61" t="str">
        <f>Евро!$AF$20</f>
        <v>17.11.2023</v>
      </c>
      <c r="BE323" s="58" t="str">
        <f>тенге!$AG$20</f>
        <v>-</v>
      </c>
      <c r="BG323" s="61" t="str">
        <f>Евро!$AF$20</f>
        <v>17.11.2023</v>
      </c>
      <c r="BH323" s="58" t="str">
        <f>'динар (крос-курс $)'!$AG$20</f>
        <v/>
      </c>
      <c r="BJ323" s="61" t="str">
        <f>Евро!$AF$20</f>
        <v>17.11.2023</v>
      </c>
      <c r="BK323" s="58" t="str">
        <f>'динар (крос-курс €)'!$AG$20</f>
        <v/>
      </c>
    </row>
    <row r="324" spans="1:63" x14ac:dyDescent="0.25">
      <c r="A324" s="61" t="str">
        <f>Доллар!$AF$21</f>
        <v>18.11.2023</v>
      </c>
      <c r="B324" s="58" t="str">
        <f>Доллар!$AG$21</f>
        <v>-</v>
      </c>
      <c r="D324" s="61" t="str">
        <f>Евро!$AF$21</f>
        <v>18.11.2023</v>
      </c>
      <c r="E324" s="58" t="str">
        <f>Евро!$AG$21</f>
        <v>-</v>
      </c>
      <c r="G324" s="61" t="str">
        <f>'Золото (ЦБ)'!$AF$21</f>
        <v>18.11.2023</v>
      </c>
      <c r="H324" s="58" t="str">
        <f>'Золото (ЦБ)'!$AG$21</f>
        <v/>
      </c>
      <c r="J324" s="61" t="str">
        <f>'Серебро (ЦБ)'!$AF$21</f>
        <v>18.11.2023</v>
      </c>
      <c r="K324" s="58" t="str">
        <f>'Серебро (ЦБ)'!$AG$21</f>
        <v/>
      </c>
      <c r="M324" s="61" t="str">
        <f>'Платина (ЦБ)'!$AF$21</f>
        <v>18.11.2023</v>
      </c>
      <c r="N324" s="58" t="str">
        <f>'Платина (ЦБ)'!$AG$21</f>
        <v/>
      </c>
      <c r="P324" s="61" t="str">
        <f>'Палладий (ЦБ)'!$AF$21</f>
        <v>18.11.2023</v>
      </c>
      <c r="Q324" s="58" t="str">
        <f>'Палладий (ЦБ)'!$AG$21</f>
        <v/>
      </c>
      <c r="S324" s="61" t="str">
        <f>'Золото (KITCO-LME)'!$AF$21</f>
        <v>18.11.2023</v>
      </c>
      <c r="T324" s="58" t="str">
        <f>'Золото (KITCO-LME)'!$AG$21</f>
        <v/>
      </c>
      <c r="V324" s="61" t="str">
        <f>'Серебро (KITCO-LME)'!$AF$21</f>
        <v>18.11.2023</v>
      </c>
      <c r="W324" s="58" t="str">
        <f>'Серебро (KITCO-LME)'!$AG$21</f>
        <v/>
      </c>
      <c r="Y324" s="61" t="str">
        <f>'Алюминий (LME)'!$AF$21</f>
        <v>18.11.2023</v>
      </c>
      <c r="Z324" s="58" t="str">
        <f>'Алюминий (LME)'!$AG$21</f>
        <v/>
      </c>
      <c r="AB324" s="61" t="str">
        <f>'Никель (LME)'!$AF$21</f>
        <v>18.11.2023</v>
      </c>
      <c r="AC324" s="58" t="str">
        <f>'Никель (LME)'!$AG$21</f>
        <v/>
      </c>
      <c r="AE324" s="61" t="str">
        <f>'Свинец (LME)'!$AF$21</f>
        <v>18.11.2023</v>
      </c>
      <c r="AF324" s="58" t="str">
        <f>'Свинец (LME)'!$AG$21</f>
        <v/>
      </c>
      <c r="AH324" s="61" t="str">
        <f>'Медь (LME)'!$AF$21</f>
        <v>18.11.2023</v>
      </c>
      <c r="AI324" s="58" t="str">
        <f>'Медь (LME)'!$AG$21</f>
        <v/>
      </c>
      <c r="AK324" s="61" t="str">
        <f>'Цинк (LME)'!$AF$21</f>
        <v>18.11.2023</v>
      </c>
      <c r="AL324" s="58" t="str">
        <f>'Цинк (LME)'!$AG$21</f>
        <v/>
      </c>
      <c r="AO324" s="61" t="str">
        <f>Евро!$AF$21</f>
        <v>18.11.2023</v>
      </c>
      <c r="AP324" s="58" t="str">
        <f>фунт!$AG$21</f>
        <v>-</v>
      </c>
      <c r="AR324" s="61" t="str">
        <f>Евро!$AF$21</f>
        <v>18.11.2023</v>
      </c>
      <c r="AS324" s="58" t="str">
        <f>'иена, ¥'!$AG$21</f>
        <v>-</v>
      </c>
      <c r="AU324" s="61" t="str">
        <f>Евро!$AF$21</f>
        <v>18.11.2023</v>
      </c>
      <c r="AV324" s="58" t="str">
        <f>'австр долл.'!$AG$21</f>
        <v>-</v>
      </c>
      <c r="AX324" s="61" t="str">
        <f>Евро!$AF$21</f>
        <v>18.11.2023</v>
      </c>
      <c r="AY324" s="58" t="str">
        <f>шв.фр.!$AG$21</f>
        <v>-</v>
      </c>
      <c r="BA324" s="61" t="str">
        <f>Евро!$AF$21</f>
        <v>18.11.2023</v>
      </c>
      <c r="BB324" s="58" t="str">
        <f>юань!$AG$21</f>
        <v>-</v>
      </c>
      <c r="BD324" s="61" t="str">
        <f>Евро!$AF$21</f>
        <v>18.11.2023</v>
      </c>
      <c r="BE324" s="58" t="str">
        <f>тенге!$AG$21</f>
        <v>-</v>
      </c>
      <c r="BG324" s="61" t="str">
        <f>Евро!$AF$21</f>
        <v>18.11.2023</v>
      </c>
      <c r="BH324" s="58" t="str">
        <f>'динар (крос-курс $)'!$AG$21</f>
        <v/>
      </c>
      <c r="BJ324" s="61" t="str">
        <f>Евро!$AF$21</f>
        <v>18.11.2023</v>
      </c>
      <c r="BK324" s="58" t="str">
        <f>'динар (крос-курс €)'!$AG$21</f>
        <v/>
      </c>
    </row>
    <row r="325" spans="1:63" x14ac:dyDescent="0.25">
      <c r="A325" s="61" t="str">
        <f>Доллар!$AF$22</f>
        <v>19.11.2023</v>
      </c>
      <c r="B325" s="58" t="str">
        <f>Доллар!$AG$22</f>
        <v>-</v>
      </c>
      <c r="D325" s="61" t="str">
        <f>Евро!$AF$22</f>
        <v>19.11.2023</v>
      </c>
      <c r="E325" s="58" t="str">
        <f>Евро!$AG$22</f>
        <v>-</v>
      </c>
      <c r="G325" s="61" t="str">
        <f>'Золото (ЦБ)'!$AF$22</f>
        <v>19.11.2023</v>
      </c>
      <c r="H325" s="58" t="str">
        <f>'Золото (ЦБ)'!$AG$22</f>
        <v/>
      </c>
      <c r="J325" s="61" t="str">
        <f>'Серебро (ЦБ)'!$AF$22</f>
        <v>19.11.2023</v>
      </c>
      <c r="K325" s="58" t="str">
        <f>'Серебро (ЦБ)'!$AG$22</f>
        <v/>
      </c>
      <c r="M325" s="61" t="str">
        <f>'Платина (ЦБ)'!$AF$22</f>
        <v>19.11.2023</v>
      </c>
      <c r="N325" s="58" t="str">
        <f>'Платина (ЦБ)'!$AG$22</f>
        <v/>
      </c>
      <c r="P325" s="61" t="str">
        <f>'Палладий (ЦБ)'!$AF$22</f>
        <v>19.11.2023</v>
      </c>
      <c r="Q325" s="58" t="str">
        <f>'Палладий (ЦБ)'!$AG$22</f>
        <v/>
      </c>
      <c r="S325" s="61" t="str">
        <f>'Золото (KITCO-LME)'!$AF$22</f>
        <v>19.11.2023</v>
      </c>
      <c r="T325" s="58" t="str">
        <f>'Золото (KITCO-LME)'!$AG$22</f>
        <v/>
      </c>
      <c r="V325" s="61" t="str">
        <f>'Серебро (KITCO-LME)'!$AF$22</f>
        <v>19.11.2023</v>
      </c>
      <c r="W325" s="58" t="str">
        <f>'Серебро (KITCO-LME)'!$AG$22</f>
        <v/>
      </c>
      <c r="Y325" s="61" t="str">
        <f>'Алюминий (LME)'!$AF$22</f>
        <v>19.11.2023</v>
      </c>
      <c r="Z325" s="58" t="str">
        <f>'Алюминий (LME)'!$AG$22</f>
        <v/>
      </c>
      <c r="AB325" s="61" t="str">
        <f>'Никель (LME)'!$AF$22</f>
        <v>19.11.2023</v>
      </c>
      <c r="AC325" s="58" t="str">
        <f>'Никель (LME)'!$AG$22</f>
        <v/>
      </c>
      <c r="AE325" s="61" t="str">
        <f>'Свинец (LME)'!$AF$22</f>
        <v>19.11.2023</v>
      </c>
      <c r="AF325" s="58" t="str">
        <f>'Свинец (LME)'!$AG$22</f>
        <v/>
      </c>
      <c r="AH325" s="61" t="str">
        <f>'Медь (LME)'!$AF$22</f>
        <v>19.11.2023</v>
      </c>
      <c r="AI325" s="58" t="str">
        <f>'Медь (LME)'!$AG$22</f>
        <v/>
      </c>
      <c r="AK325" s="61" t="str">
        <f>'Цинк (LME)'!$AF$22</f>
        <v>19.11.2023</v>
      </c>
      <c r="AL325" s="58" t="str">
        <f>'Цинк (LME)'!$AG$22</f>
        <v/>
      </c>
      <c r="AO325" s="61" t="str">
        <f>Евро!$AF$22</f>
        <v>19.11.2023</v>
      </c>
      <c r="AP325" s="58" t="str">
        <f>фунт!$AG$22</f>
        <v>-</v>
      </c>
      <c r="AR325" s="61" t="str">
        <f>Евро!$AF$22</f>
        <v>19.11.2023</v>
      </c>
      <c r="AS325" s="58" t="str">
        <f>'иена, ¥'!$AG$22</f>
        <v>-</v>
      </c>
      <c r="AU325" s="61" t="str">
        <f>Евро!$AF$22</f>
        <v>19.11.2023</v>
      </c>
      <c r="AV325" s="58" t="str">
        <f>'австр долл.'!$AG$22</f>
        <v>-</v>
      </c>
      <c r="AX325" s="61" t="str">
        <f>Евро!$AF$22</f>
        <v>19.11.2023</v>
      </c>
      <c r="AY325" s="58" t="str">
        <f>шв.фр.!$AG$22</f>
        <v>-</v>
      </c>
      <c r="BA325" s="61" t="str">
        <f>Евро!$AF$22</f>
        <v>19.11.2023</v>
      </c>
      <c r="BB325" s="58" t="str">
        <f>юань!$AG$22</f>
        <v>-</v>
      </c>
      <c r="BD325" s="61" t="str">
        <f>Евро!$AF$22</f>
        <v>19.11.2023</v>
      </c>
      <c r="BE325" s="58" t="str">
        <f>тенге!$AG$22</f>
        <v>-</v>
      </c>
      <c r="BG325" s="61" t="str">
        <f>Евро!$AF$22</f>
        <v>19.11.2023</v>
      </c>
      <c r="BH325" s="58" t="str">
        <f>'динар (крос-курс $)'!$AG$22</f>
        <v/>
      </c>
      <c r="BJ325" s="61" t="str">
        <f>Евро!$AF$22</f>
        <v>19.11.2023</v>
      </c>
      <c r="BK325" s="58" t="str">
        <f>'динар (крос-курс €)'!$AG$22</f>
        <v/>
      </c>
    </row>
    <row r="326" spans="1:63" x14ac:dyDescent="0.25">
      <c r="A326" s="61" t="str">
        <f>Доллар!$AF$23</f>
        <v>20.11.2023</v>
      </c>
      <c r="B326" s="58" t="str">
        <f>Доллар!$AG$23</f>
        <v>-</v>
      </c>
      <c r="D326" s="61" t="str">
        <f>Евро!$AF$23</f>
        <v>20.11.2023</v>
      </c>
      <c r="E326" s="58" t="str">
        <f>Евро!$AG$23</f>
        <v>-</v>
      </c>
      <c r="G326" s="61" t="str">
        <f>'Золото (ЦБ)'!$AF$23</f>
        <v>20.11.2023</v>
      </c>
      <c r="H326" s="58" t="str">
        <f>'Золото (ЦБ)'!$AG$23</f>
        <v/>
      </c>
      <c r="J326" s="61" t="str">
        <f>'Серебро (ЦБ)'!$AF$23</f>
        <v>20.11.2023</v>
      </c>
      <c r="K326" s="58" t="str">
        <f>'Серебро (ЦБ)'!$AG$23</f>
        <v/>
      </c>
      <c r="M326" s="61" t="str">
        <f>'Платина (ЦБ)'!$AF$23</f>
        <v>20.11.2023</v>
      </c>
      <c r="N326" s="58" t="str">
        <f>'Платина (ЦБ)'!$AG$23</f>
        <v/>
      </c>
      <c r="P326" s="61" t="str">
        <f>'Палладий (ЦБ)'!$AF$23</f>
        <v>20.11.2023</v>
      </c>
      <c r="Q326" s="58" t="str">
        <f>'Палладий (ЦБ)'!$AG$23</f>
        <v/>
      </c>
      <c r="S326" s="61" t="str">
        <f>'Золото (KITCO-LME)'!$AF$23</f>
        <v>20.11.2023</v>
      </c>
      <c r="T326" s="58" t="str">
        <f>'Золото (KITCO-LME)'!$AG$23</f>
        <v/>
      </c>
      <c r="V326" s="61" t="str">
        <f>'Серебро (KITCO-LME)'!$AF$23</f>
        <v>20.11.2023</v>
      </c>
      <c r="W326" s="58" t="str">
        <f>'Серебро (KITCO-LME)'!$AG$23</f>
        <v/>
      </c>
      <c r="Y326" s="61" t="str">
        <f>'Алюминий (LME)'!$AF$23</f>
        <v>20.11.2023</v>
      </c>
      <c r="Z326" s="58" t="str">
        <f>'Алюминий (LME)'!$AG$23</f>
        <v/>
      </c>
      <c r="AB326" s="61" t="str">
        <f>'Никель (LME)'!$AF$23</f>
        <v>20.11.2023</v>
      </c>
      <c r="AC326" s="58" t="str">
        <f>'Никель (LME)'!$AG$23</f>
        <v/>
      </c>
      <c r="AE326" s="61" t="str">
        <f>'Свинец (LME)'!$AF$23</f>
        <v>20.11.2023</v>
      </c>
      <c r="AF326" s="58" t="str">
        <f>'Свинец (LME)'!$AG$23</f>
        <v/>
      </c>
      <c r="AH326" s="61" t="str">
        <f>'Медь (LME)'!$AF$23</f>
        <v>20.11.2023</v>
      </c>
      <c r="AI326" s="58" t="str">
        <f>'Медь (LME)'!$AG$23</f>
        <v/>
      </c>
      <c r="AK326" s="61" t="str">
        <f>'Цинк (LME)'!$AF$23</f>
        <v>20.11.2023</v>
      </c>
      <c r="AL326" s="58" t="str">
        <f>'Цинк (LME)'!$AG$23</f>
        <v/>
      </c>
      <c r="AO326" s="61" t="str">
        <f>Евро!$AF$23</f>
        <v>20.11.2023</v>
      </c>
      <c r="AP326" s="58" t="str">
        <f>фунт!$AG$23</f>
        <v>-</v>
      </c>
      <c r="AR326" s="61" t="str">
        <f>Евро!$AF$23</f>
        <v>20.11.2023</v>
      </c>
      <c r="AS326" s="58" t="str">
        <f>'иена, ¥'!$AG$23</f>
        <v>-</v>
      </c>
      <c r="AU326" s="61" t="str">
        <f>Евро!$AF$23</f>
        <v>20.11.2023</v>
      </c>
      <c r="AV326" s="58" t="str">
        <f>'австр долл.'!$AG$23</f>
        <v>-</v>
      </c>
      <c r="AX326" s="61" t="str">
        <f>Евро!$AF$23</f>
        <v>20.11.2023</v>
      </c>
      <c r="AY326" s="58" t="str">
        <f>шв.фр.!$AG$23</f>
        <v>-</v>
      </c>
      <c r="BA326" s="61" t="str">
        <f>Евро!$AF$23</f>
        <v>20.11.2023</v>
      </c>
      <c r="BB326" s="58" t="str">
        <f>юань!$AG$23</f>
        <v>-</v>
      </c>
      <c r="BD326" s="61" t="str">
        <f>Евро!$AF$23</f>
        <v>20.11.2023</v>
      </c>
      <c r="BE326" s="58" t="str">
        <f>тенге!$AG$23</f>
        <v>-</v>
      </c>
      <c r="BG326" s="61" t="str">
        <f>Евро!$AF$23</f>
        <v>20.11.2023</v>
      </c>
      <c r="BH326" s="58" t="str">
        <f>'динар (крос-курс $)'!$AG$23</f>
        <v/>
      </c>
      <c r="BJ326" s="61" t="str">
        <f>Евро!$AF$23</f>
        <v>20.11.2023</v>
      </c>
      <c r="BK326" s="58" t="str">
        <f>'динар (крос-курс €)'!$AG$23</f>
        <v/>
      </c>
    </row>
    <row r="327" spans="1:63" x14ac:dyDescent="0.25">
      <c r="A327" s="61" t="str">
        <f>Доллар!$AF$24</f>
        <v>21.11.2023</v>
      </c>
      <c r="B327" s="58" t="str">
        <f>Доллар!$AG$24</f>
        <v>-</v>
      </c>
      <c r="D327" s="61" t="str">
        <f>Евро!$AF$24</f>
        <v>21.11.2023</v>
      </c>
      <c r="E327" s="58" t="str">
        <f>Евро!$AG$24</f>
        <v>-</v>
      </c>
      <c r="G327" s="61" t="str">
        <f>'Золото (ЦБ)'!$AF$24</f>
        <v>21.11.2023</v>
      </c>
      <c r="H327" s="58" t="str">
        <f>'Золото (ЦБ)'!$AG$24</f>
        <v/>
      </c>
      <c r="J327" s="61" t="str">
        <f>'Серебро (ЦБ)'!$AF$24</f>
        <v>21.11.2023</v>
      </c>
      <c r="K327" s="58" t="str">
        <f>'Серебро (ЦБ)'!$AG$24</f>
        <v/>
      </c>
      <c r="M327" s="61" t="str">
        <f>'Платина (ЦБ)'!$AF$24</f>
        <v>21.11.2023</v>
      </c>
      <c r="N327" s="58" t="str">
        <f>'Платина (ЦБ)'!$AG$24</f>
        <v/>
      </c>
      <c r="P327" s="61" t="str">
        <f>'Палладий (ЦБ)'!$AF$24</f>
        <v>21.11.2023</v>
      </c>
      <c r="Q327" s="58" t="str">
        <f>'Палладий (ЦБ)'!$AG$24</f>
        <v/>
      </c>
      <c r="S327" s="61" t="str">
        <f>'Золото (KITCO-LME)'!$AF$24</f>
        <v>21.11.2023</v>
      </c>
      <c r="T327" s="58" t="str">
        <f>'Золото (KITCO-LME)'!$AG$24</f>
        <v/>
      </c>
      <c r="V327" s="61" t="str">
        <f>'Серебро (KITCO-LME)'!$AF$24</f>
        <v>21.11.2023</v>
      </c>
      <c r="W327" s="58" t="str">
        <f>'Серебро (KITCO-LME)'!$AG$24</f>
        <v/>
      </c>
      <c r="Y327" s="61" t="str">
        <f>'Алюминий (LME)'!$AF$24</f>
        <v>21.11.2023</v>
      </c>
      <c r="Z327" s="58" t="str">
        <f>'Алюминий (LME)'!$AG$24</f>
        <v/>
      </c>
      <c r="AB327" s="61" t="str">
        <f>'Никель (LME)'!$AF$24</f>
        <v>21.11.2023</v>
      </c>
      <c r="AC327" s="58" t="str">
        <f>'Никель (LME)'!$AG$24</f>
        <v/>
      </c>
      <c r="AE327" s="61" t="str">
        <f>'Свинец (LME)'!$AF$24</f>
        <v>21.11.2023</v>
      </c>
      <c r="AF327" s="58" t="str">
        <f>'Свинец (LME)'!$AG$24</f>
        <v/>
      </c>
      <c r="AH327" s="61" t="str">
        <f>'Медь (LME)'!$AF$24</f>
        <v>21.11.2023</v>
      </c>
      <c r="AI327" s="58" t="str">
        <f>'Медь (LME)'!$AG$24</f>
        <v/>
      </c>
      <c r="AK327" s="61" t="str">
        <f>'Цинк (LME)'!$AF$24</f>
        <v>21.11.2023</v>
      </c>
      <c r="AL327" s="58" t="str">
        <f>'Цинк (LME)'!$AG$24</f>
        <v/>
      </c>
      <c r="AO327" s="61" t="str">
        <f>Евро!$AF$24</f>
        <v>21.11.2023</v>
      </c>
      <c r="AP327" s="58" t="str">
        <f>фунт!$AG$24</f>
        <v>-</v>
      </c>
      <c r="AR327" s="61" t="str">
        <f>Евро!$AF$24</f>
        <v>21.11.2023</v>
      </c>
      <c r="AS327" s="58" t="str">
        <f>'иена, ¥'!$AG$24</f>
        <v>-</v>
      </c>
      <c r="AU327" s="61" t="str">
        <f>Евро!$AF$24</f>
        <v>21.11.2023</v>
      </c>
      <c r="AV327" s="58" t="str">
        <f>'австр долл.'!$AG$24</f>
        <v>-</v>
      </c>
      <c r="AX327" s="61" t="str">
        <f>Евро!$AF$24</f>
        <v>21.11.2023</v>
      </c>
      <c r="AY327" s="58" t="str">
        <f>шв.фр.!$AG$24</f>
        <v>-</v>
      </c>
      <c r="BA327" s="61" t="str">
        <f>Евро!$AF$24</f>
        <v>21.11.2023</v>
      </c>
      <c r="BB327" s="58" t="str">
        <f>юань!$AG$24</f>
        <v>-</v>
      </c>
      <c r="BD327" s="61" t="str">
        <f>Евро!$AF$24</f>
        <v>21.11.2023</v>
      </c>
      <c r="BE327" s="58" t="str">
        <f>тенге!$AG$24</f>
        <v>-</v>
      </c>
      <c r="BG327" s="61" t="str">
        <f>Евро!$AF$24</f>
        <v>21.11.2023</v>
      </c>
      <c r="BH327" s="58" t="str">
        <f>'динар (крос-курс $)'!$AG$24</f>
        <v/>
      </c>
      <c r="BJ327" s="61" t="str">
        <f>Евро!$AF$24</f>
        <v>21.11.2023</v>
      </c>
      <c r="BK327" s="58" t="str">
        <f>'динар (крос-курс €)'!$AG$24</f>
        <v/>
      </c>
    </row>
    <row r="328" spans="1:63" x14ac:dyDescent="0.25">
      <c r="A328" s="61" t="str">
        <f>Доллар!$AF$25</f>
        <v>22.11.2023</v>
      </c>
      <c r="B328" s="58" t="str">
        <f>Доллар!$AG$25</f>
        <v>-</v>
      </c>
      <c r="D328" s="61" t="str">
        <f>Евро!$AF$25</f>
        <v>22.11.2023</v>
      </c>
      <c r="E328" s="58" t="str">
        <f>Евро!$AG$25</f>
        <v>-</v>
      </c>
      <c r="G328" s="61" t="str">
        <f>'Золото (ЦБ)'!$AF$25</f>
        <v>22.11.2023</v>
      </c>
      <c r="H328" s="58" t="str">
        <f>'Золото (ЦБ)'!$AG$25</f>
        <v/>
      </c>
      <c r="J328" s="61" t="str">
        <f>'Серебро (ЦБ)'!$AF$25</f>
        <v>22.11.2023</v>
      </c>
      <c r="K328" s="58" t="str">
        <f>'Серебро (ЦБ)'!$AG$25</f>
        <v/>
      </c>
      <c r="M328" s="61" t="str">
        <f>'Платина (ЦБ)'!$AF$25</f>
        <v>22.11.2023</v>
      </c>
      <c r="N328" s="58" t="str">
        <f>'Платина (ЦБ)'!$AG$25</f>
        <v/>
      </c>
      <c r="P328" s="61" t="str">
        <f>'Палладий (ЦБ)'!$AF$25</f>
        <v>22.11.2023</v>
      </c>
      <c r="Q328" s="58" t="str">
        <f>'Палладий (ЦБ)'!$AG$25</f>
        <v/>
      </c>
      <c r="S328" s="61" t="str">
        <f>'Золото (KITCO-LME)'!$AF$25</f>
        <v>22.11.2023</v>
      </c>
      <c r="T328" s="58" t="str">
        <f>'Золото (KITCO-LME)'!$AG$25</f>
        <v/>
      </c>
      <c r="V328" s="61" t="str">
        <f>'Серебро (KITCO-LME)'!$AF$25</f>
        <v>22.11.2023</v>
      </c>
      <c r="W328" s="58" t="str">
        <f>'Серебро (KITCO-LME)'!$AG$25</f>
        <v/>
      </c>
      <c r="Y328" s="61" t="str">
        <f>'Алюминий (LME)'!$AF$25</f>
        <v>22.11.2023</v>
      </c>
      <c r="Z328" s="58" t="str">
        <f>'Алюминий (LME)'!$AG$25</f>
        <v/>
      </c>
      <c r="AB328" s="61" t="str">
        <f>'Никель (LME)'!$AF$25</f>
        <v>22.11.2023</v>
      </c>
      <c r="AC328" s="58" t="str">
        <f>'Никель (LME)'!$AG$25</f>
        <v/>
      </c>
      <c r="AE328" s="61" t="str">
        <f>'Свинец (LME)'!$AF$25</f>
        <v>22.11.2023</v>
      </c>
      <c r="AF328" s="58" t="str">
        <f>'Свинец (LME)'!$AG$25</f>
        <v/>
      </c>
      <c r="AH328" s="61" t="str">
        <f>'Медь (LME)'!$AF$25</f>
        <v>22.11.2023</v>
      </c>
      <c r="AI328" s="58" t="str">
        <f>'Медь (LME)'!$AG$25</f>
        <v/>
      </c>
      <c r="AK328" s="61" t="str">
        <f>'Цинк (LME)'!$AF$25</f>
        <v>22.11.2023</v>
      </c>
      <c r="AL328" s="58" t="str">
        <f>'Цинк (LME)'!$AG$25</f>
        <v/>
      </c>
      <c r="AO328" s="61" t="str">
        <f>Евро!$AF$25</f>
        <v>22.11.2023</v>
      </c>
      <c r="AP328" s="58" t="str">
        <f>фунт!$AG$25</f>
        <v>-</v>
      </c>
      <c r="AR328" s="61" t="str">
        <f>Евро!$AF$25</f>
        <v>22.11.2023</v>
      </c>
      <c r="AS328" s="58" t="str">
        <f>'иена, ¥'!$AG$25</f>
        <v>-</v>
      </c>
      <c r="AU328" s="61" t="str">
        <f>Евро!$AF$25</f>
        <v>22.11.2023</v>
      </c>
      <c r="AV328" s="58" t="str">
        <f>'австр долл.'!$AG$25</f>
        <v>-</v>
      </c>
      <c r="AX328" s="61" t="str">
        <f>Евро!$AF$25</f>
        <v>22.11.2023</v>
      </c>
      <c r="AY328" s="58" t="str">
        <f>шв.фр.!$AG$25</f>
        <v>-</v>
      </c>
      <c r="BA328" s="61" t="str">
        <f>Евро!$AF$25</f>
        <v>22.11.2023</v>
      </c>
      <c r="BB328" s="58" t="str">
        <f>юань!$AG$25</f>
        <v>-</v>
      </c>
      <c r="BD328" s="61" t="str">
        <f>Евро!$AF$25</f>
        <v>22.11.2023</v>
      </c>
      <c r="BE328" s="58" t="str">
        <f>тенге!$AG$25</f>
        <v>-</v>
      </c>
      <c r="BG328" s="61" t="str">
        <f>Евро!$AF$25</f>
        <v>22.11.2023</v>
      </c>
      <c r="BH328" s="58" t="str">
        <f>'динар (крос-курс $)'!$AG$25</f>
        <v/>
      </c>
      <c r="BJ328" s="61" t="str">
        <f>Евро!$AF$25</f>
        <v>22.11.2023</v>
      </c>
      <c r="BK328" s="58" t="str">
        <f>'динар (крос-курс €)'!$AG$25</f>
        <v/>
      </c>
    </row>
    <row r="329" spans="1:63" x14ac:dyDescent="0.25">
      <c r="A329" s="61" t="str">
        <f>Доллар!$AF$26</f>
        <v>23.11.2023</v>
      </c>
      <c r="B329" s="58" t="str">
        <f>Доллар!$AG$26</f>
        <v>-</v>
      </c>
      <c r="D329" s="61" t="str">
        <f>Евро!$AF$26</f>
        <v>23.11.2023</v>
      </c>
      <c r="E329" s="58" t="str">
        <f>Евро!$AG$26</f>
        <v>-</v>
      </c>
      <c r="G329" s="61" t="str">
        <f>'Золото (ЦБ)'!$AF$26</f>
        <v>23.11.2023</v>
      </c>
      <c r="H329" s="58" t="str">
        <f>'Золото (ЦБ)'!$AG$26</f>
        <v/>
      </c>
      <c r="J329" s="61" t="str">
        <f>'Серебро (ЦБ)'!$AF$26</f>
        <v>23.11.2023</v>
      </c>
      <c r="K329" s="58" t="str">
        <f>'Серебро (ЦБ)'!$AG$26</f>
        <v/>
      </c>
      <c r="M329" s="61" t="str">
        <f>'Платина (ЦБ)'!$AF$26</f>
        <v>23.11.2023</v>
      </c>
      <c r="N329" s="58" t="str">
        <f>'Платина (ЦБ)'!$AG$26</f>
        <v/>
      </c>
      <c r="P329" s="61" t="str">
        <f>'Палладий (ЦБ)'!$AF$26</f>
        <v>23.11.2023</v>
      </c>
      <c r="Q329" s="58" t="str">
        <f>'Палладий (ЦБ)'!$AG$26</f>
        <v/>
      </c>
      <c r="S329" s="61" t="str">
        <f>'Золото (KITCO-LME)'!$AF$26</f>
        <v>23.11.2023</v>
      </c>
      <c r="T329" s="58" t="str">
        <f>'Золото (KITCO-LME)'!$AG$26</f>
        <v/>
      </c>
      <c r="V329" s="61" t="str">
        <f>'Серебро (KITCO-LME)'!$AF$26</f>
        <v>23.11.2023</v>
      </c>
      <c r="W329" s="58" t="str">
        <f>'Серебро (KITCO-LME)'!$AG$26</f>
        <v/>
      </c>
      <c r="Y329" s="61" t="str">
        <f>'Алюминий (LME)'!$AF$26</f>
        <v>23.11.2023</v>
      </c>
      <c r="Z329" s="58" t="str">
        <f>'Алюминий (LME)'!$AG$26</f>
        <v/>
      </c>
      <c r="AB329" s="61" t="str">
        <f>'Никель (LME)'!$AF$26</f>
        <v>23.11.2023</v>
      </c>
      <c r="AC329" s="58" t="str">
        <f>'Никель (LME)'!$AG$26</f>
        <v/>
      </c>
      <c r="AE329" s="61" t="str">
        <f>'Свинец (LME)'!$AF$26</f>
        <v>23.11.2023</v>
      </c>
      <c r="AF329" s="58" t="str">
        <f>'Свинец (LME)'!$AG$26</f>
        <v/>
      </c>
      <c r="AH329" s="61" t="str">
        <f>'Медь (LME)'!$AF$26</f>
        <v>23.11.2023</v>
      </c>
      <c r="AI329" s="58" t="str">
        <f>'Медь (LME)'!$AG$26</f>
        <v/>
      </c>
      <c r="AK329" s="61" t="str">
        <f>'Цинк (LME)'!$AF$26</f>
        <v>23.11.2023</v>
      </c>
      <c r="AL329" s="58" t="str">
        <f>'Цинк (LME)'!$AG$26</f>
        <v/>
      </c>
      <c r="AO329" s="61" t="str">
        <f>Евро!$AF$26</f>
        <v>23.11.2023</v>
      </c>
      <c r="AP329" s="58" t="str">
        <f>фунт!$AG$26</f>
        <v>-</v>
      </c>
      <c r="AR329" s="61" t="str">
        <f>Евро!$AF$26</f>
        <v>23.11.2023</v>
      </c>
      <c r="AS329" s="58" t="str">
        <f>'иена, ¥'!$AG$26</f>
        <v>-</v>
      </c>
      <c r="AU329" s="61" t="str">
        <f>Евро!$AF$26</f>
        <v>23.11.2023</v>
      </c>
      <c r="AV329" s="58" t="str">
        <f>'австр долл.'!$AG$26</f>
        <v>-</v>
      </c>
      <c r="AX329" s="61" t="str">
        <f>Евро!$AF$26</f>
        <v>23.11.2023</v>
      </c>
      <c r="AY329" s="58" t="str">
        <f>шв.фр.!$AG$26</f>
        <v>-</v>
      </c>
      <c r="BA329" s="61" t="str">
        <f>Евро!$AF$26</f>
        <v>23.11.2023</v>
      </c>
      <c r="BB329" s="58" t="str">
        <f>юань!$AG$26</f>
        <v>-</v>
      </c>
      <c r="BD329" s="61" t="str">
        <f>Евро!$AF$26</f>
        <v>23.11.2023</v>
      </c>
      <c r="BE329" s="58" t="str">
        <f>тенге!$AG$26</f>
        <v>-</v>
      </c>
      <c r="BG329" s="61" t="str">
        <f>Евро!$AF$26</f>
        <v>23.11.2023</v>
      </c>
      <c r="BH329" s="58" t="str">
        <f>'динар (крос-курс $)'!$AG$26</f>
        <v/>
      </c>
      <c r="BJ329" s="61" t="str">
        <f>Евро!$AF$26</f>
        <v>23.11.2023</v>
      </c>
      <c r="BK329" s="58" t="str">
        <f>'динар (крос-курс €)'!$AG$26</f>
        <v/>
      </c>
    </row>
    <row r="330" spans="1:63" x14ac:dyDescent="0.25">
      <c r="A330" s="61" t="str">
        <f>Доллар!$AF$27</f>
        <v>24.11.2023</v>
      </c>
      <c r="B330" s="58" t="str">
        <f>Доллар!$AG$27</f>
        <v>-</v>
      </c>
      <c r="D330" s="61" t="str">
        <f>Евро!$AF$27</f>
        <v>24.11.2023</v>
      </c>
      <c r="E330" s="58" t="str">
        <f>Евро!$AG$27</f>
        <v>-</v>
      </c>
      <c r="G330" s="61" t="str">
        <f>'Золото (ЦБ)'!$AF$27</f>
        <v>24.11.2023</v>
      </c>
      <c r="H330" s="58" t="str">
        <f>'Золото (ЦБ)'!$AG$27</f>
        <v/>
      </c>
      <c r="J330" s="61" t="str">
        <f>'Серебро (ЦБ)'!$AF$27</f>
        <v>24.11.2023</v>
      </c>
      <c r="K330" s="58" t="str">
        <f>'Серебро (ЦБ)'!$AG$27</f>
        <v/>
      </c>
      <c r="M330" s="61" t="str">
        <f>'Платина (ЦБ)'!$AF$27</f>
        <v>24.11.2023</v>
      </c>
      <c r="N330" s="58" t="str">
        <f>'Платина (ЦБ)'!$AG$27</f>
        <v/>
      </c>
      <c r="P330" s="61" t="str">
        <f>'Палладий (ЦБ)'!$AF$27</f>
        <v>24.11.2023</v>
      </c>
      <c r="Q330" s="58" t="str">
        <f>'Палладий (ЦБ)'!$AG$27</f>
        <v/>
      </c>
      <c r="S330" s="61" t="str">
        <f>'Золото (KITCO-LME)'!$AF$27</f>
        <v>24.11.2023</v>
      </c>
      <c r="T330" s="58" t="str">
        <f>'Золото (KITCO-LME)'!$AG$27</f>
        <v/>
      </c>
      <c r="V330" s="61" t="str">
        <f>'Серебро (KITCO-LME)'!$AF$27</f>
        <v>24.11.2023</v>
      </c>
      <c r="W330" s="58" t="str">
        <f>'Серебро (KITCO-LME)'!$AG$27</f>
        <v/>
      </c>
      <c r="Y330" s="61" t="str">
        <f>'Алюминий (LME)'!$AF$27</f>
        <v>24.11.2023</v>
      </c>
      <c r="Z330" s="58" t="str">
        <f>'Алюминий (LME)'!$AG$27</f>
        <v/>
      </c>
      <c r="AB330" s="61" t="str">
        <f>'Никель (LME)'!$AF$27</f>
        <v>24.11.2023</v>
      </c>
      <c r="AC330" s="58" t="str">
        <f>'Никель (LME)'!$AG$27</f>
        <v/>
      </c>
      <c r="AE330" s="61" t="str">
        <f>'Свинец (LME)'!$AF$27</f>
        <v>24.11.2023</v>
      </c>
      <c r="AF330" s="58" t="str">
        <f>'Свинец (LME)'!$AG$27</f>
        <v/>
      </c>
      <c r="AH330" s="61" t="str">
        <f>'Медь (LME)'!$AF$27</f>
        <v>24.11.2023</v>
      </c>
      <c r="AI330" s="58" t="str">
        <f>'Медь (LME)'!$AG$27</f>
        <v/>
      </c>
      <c r="AK330" s="61" t="str">
        <f>'Цинк (LME)'!$AF$27</f>
        <v>24.11.2023</v>
      </c>
      <c r="AL330" s="58" t="str">
        <f>'Цинк (LME)'!$AG$27</f>
        <v/>
      </c>
      <c r="AO330" s="61" t="str">
        <f>Евро!$AF$27</f>
        <v>24.11.2023</v>
      </c>
      <c r="AP330" s="58" t="str">
        <f>фунт!$AG$27</f>
        <v>-</v>
      </c>
      <c r="AR330" s="61" t="str">
        <f>Евро!$AF$27</f>
        <v>24.11.2023</v>
      </c>
      <c r="AS330" s="58" t="str">
        <f>'иена, ¥'!$AG$27</f>
        <v>-</v>
      </c>
      <c r="AU330" s="61" t="str">
        <f>Евро!$AF$27</f>
        <v>24.11.2023</v>
      </c>
      <c r="AV330" s="58" t="str">
        <f>'австр долл.'!$AG$27</f>
        <v>-</v>
      </c>
      <c r="AX330" s="61" t="str">
        <f>Евро!$AF$27</f>
        <v>24.11.2023</v>
      </c>
      <c r="AY330" s="58" t="str">
        <f>шв.фр.!$AG$27</f>
        <v>-</v>
      </c>
      <c r="BA330" s="61" t="str">
        <f>Евро!$AF$27</f>
        <v>24.11.2023</v>
      </c>
      <c r="BB330" s="58" t="str">
        <f>юань!$AG$27</f>
        <v>-</v>
      </c>
      <c r="BD330" s="61" t="str">
        <f>Евро!$AF$27</f>
        <v>24.11.2023</v>
      </c>
      <c r="BE330" s="58" t="str">
        <f>тенге!$AG$27</f>
        <v>-</v>
      </c>
      <c r="BG330" s="61" t="str">
        <f>Евро!$AF$27</f>
        <v>24.11.2023</v>
      </c>
      <c r="BH330" s="58" t="str">
        <f>'динар (крос-курс $)'!$AG$27</f>
        <v/>
      </c>
      <c r="BJ330" s="61" t="str">
        <f>Евро!$AF$27</f>
        <v>24.11.2023</v>
      </c>
      <c r="BK330" s="58" t="str">
        <f>'динар (крос-курс €)'!$AG$27</f>
        <v/>
      </c>
    </row>
    <row r="331" spans="1:63" x14ac:dyDescent="0.25">
      <c r="A331" s="61" t="str">
        <f>Доллар!$AF$28</f>
        <v>25.11.2023</v>
      </c>
      <c r="B331" s="58" t="str">
        <f>Доллар!$AG$28</f>
        <v>-</v>
      </c>
      <c r="D331" s="61" t="str">
        <f>Евро!$AF$28</f>
        <v>25.11.2023</v>
      </c>
      <c r="E331" s="58" t="str">
        <f>Евро!$AG$28</f>
        <v>-</v>
      </c>
      <c r="G331" s="61" t="str">
        <f>'Золото (ЦБ)'!$AF$28</f>
        <v>25.11.2023</v>
      </c>
      <c r="H331" s="58" t="str">
        <f>'Золото (ЦБ)'!$AG$28</f>
        <v/>
      </c>
      <c r="J331" s="61" t="str">
        <f>'Серебро (ЦБ)'!$AF$28</f>
        <v>25.11.2023</v>
      </c>
      <c r="K331" s="58" t="str">
        <f>'Серебро (ЦБ)'!$AG$28</f>
        <v/>
      </c>
      <c r="M331" s="61" t="str">
        <f>'Платина (ЦБ)'!$AF$28</f>
        <v>25.11.2023</v>
      </c>
      <c r="N331" s="58" t="str">
        <f>'Платина (ЦБ)'!$AG$28</f>
        <v/>
      </c>
      <c r="P331" s="61" t="str">
        <f>'Палладий (ЦБ)'!$AF$28</f>
        <v>25.11.2023</v>
      </c>
      <c r="Q331" s="58" t="str">
        <f>'Палладий (ЦБ)'!$AG$28</f>
        <v/>
      </c>
      <c r="S331" s="61" t="str">
        <f>'Золото (KITCO-LME)'!$AF$28</f>
        <v>25.11.2023</v>
      </c>
      <c r="T331" s="58" t="str">
        <f>'Золото (KITCO-LME)'!$AG$28</f>
        <v/>
      </c>
      <c r="V331" s="61" t="str">
        <f>'Серебро (KITCO-LME)'!$AF$28</f>
        <v>25.11.2023</v>
      </c>
      <c r="W331" s="58" t="str">
        <f>'Серебро (KITCO-LME)'!$AG$28</f>
        <v/>
      </c>
      <c r="Y331" s="61" t="str">
        <f>'Алюминий (LME)'!$AF$28</f>
        <v>25.11.2023</v>
      </c>
      <c r="Z331" s="58" t="str">
        <f>'Алюминий (LME)'!$AG$28</f>
        <v/>
      </c>
      <c r="AB331" s="61" t="str">
        <f>'Никель (LME)'!$AF$28</f>
        <v>25.11.2023</v>
      </c>
      <c r="AC331" s="58" t="str">
        <f>'Никель (LME)'!$AG$28</f>
        <v/>
      </c>
      <c r="AE331" s="61" t="str">
        <f>'Свинец (LME)'!$AF$28</f>
        <v>25.11.2023</v>
      </c>
      <c r="AF331" s="58" t="str">
        <f>'Свинец (LME)'!$AG$28</f>
        <v/>
      </c>
      <c r="AH331" s="61" t="str">
        <f>'Медь (LME)'!$AF$28</f>
        <v>25.11.2023</v>
      </c>
      <c r="AI331" s="58" t="str">
        <f>'Медь (LME)'!$AG$28</f>
        <v/>
      </c>
      <c r="AK331" s="61" t="str">
        <f>'Цинк (LME)'!$AF$28</f>
        <v>25.11.2023</v>
      </c>
      <c r="AL331" s="58" t="str">
        <f>'Цинк (LME)'!$AG$28</f>
        <v/>
      </c>
      <c r="AO331" s="61" t="str">
        <f>Евро!$AF$28</f>
        <v>25.11.2023</v>
      </c>
      <c r="AP331" s="58" t="str">
        <f>фунт!$AG$28</f>
        <v>-</v>
      </c>
      <c r="AR331" s="61" t="str">
        <f>Евро!$AF$28</f>
        <v>25.11.2023</v>
      </c>
      <c r="AS331" s="58" t="str">
        <f>'иена, ¥'!$AG$28</f>
        <v>-</v>
      </c>
      <c r="AU331" s="61" t="str">
        <f>Евро!$AF$28</f>
        <v>25.11.2023</v>
      </c>
      <c r="AV331" s="58" t="str">
        <f>'австр долл.'!$AG$28</f>
        <v>-</v>
      </c>
      <c r="AX331" s="61" t="str">
        <f>Евро!$AF$28</f>
        <v>25.11.2023</v>
      </c>
      <c r="AY331" s="58" t="str">
        <f>шв.фр.!$AG$28</f>
        <v>-</v>
      </c>
      <c r="BA331" s="61" t="str">
        <f>Евро!$AF$28</f>
        <v>25.11.2023</v>
      </c>
      <c r="BB331" s="58" t="str">
        <f>юань!$AG$28</f>
        <v>-</v>
      </c>
      <c r="BD331" s="61" t="str">
        <f>Евро!$AF$28</f>
        <v>25.11.2023</v>
      </c>
      <c r="BE331" s="58" t="str">
        <f>тенге!$AG$28</f>
        <v>-</v>
      </c>
      <c r="BG331" s="61" t="str">
        <f>Евро!$AF$28</f>
        <v>25.11.2023</v>
      </c>
      <c r="BH331" s="58" t="str">
        <f>'динар (крос-курс $)'!$AG$28</f>
        <v/>
      </c>
      <c r="BJ331" s="61" t="str">
        <f>Евро!$AF$28</f>
        <v>25.11.2023</v>
      </c>
      <c r="BK331" s="58" t="str">
        <f>'динар (крос-курс €)'!$AG$28</f>
        <v/>
      </c>
    </row>
    <row r="332" spans="1:63" x14ac:dyDescent="0.25">
      <c r="A332" s="61" t="str">
        <f>Доллар!$AF$29</f>
        <v>26.11.2023</v>
      </c>
      <c r="B332" s="58" t="str">
        <f>Доллар!$AG$29</f>
        <v>-</v>
      </c>
      <c r="D332" s="61" t="str">
        <f>Евро!$AF$29</f>
        <v>26.11.2023</v>
      </c>
      <c r="E332" s="58" t="str">
        <f>Евро!$AG$29</f>
        <v>-</v>
      </c>
      <c r="G332" s="61" t="str">
        <f>'Золото (ЦБ)'!$AF$29</f>
        <v>26.11.2023</v>
      </c>
      <c r="H332" s="58" t="str">
        <f>'Золото (ЦБ)'!$AG$29</f>
        <v/>
      </c>
      <c r="J332" s="61" t="str">
        <f>'Серебро (ЦБ)'!$AF$29</f>
        <v>26.11.2023</v>
      </c>
      <c r="K332" s="58" t="str">
        <f>'Серебро (ЦБ)'!$AG$29</f>
        <v/>
      </c>
      <c r="M332" s="61" t="str">
        <f>'Платина (ЦБ)'!$AF$29</f>
        <v>26.11.2023</v>
      </c>
      <c r="N332" s="58" t="str">
        <f>'Платина (ЦБ)'!$AG$29</f>
        <v/>
      </c>
      <c r="P332" s="61" t="str">
        <f>'Палладий (ЦБ)'!$AF$29</f>
        <v>26.11.2023</v>
      </c>
      <c r="Q332" s="58" t="str">
        <f>'Палладий (ЦБ)'!$AG$29</f>
        <v/>
      </c>
      <c r="S332" s="61" t="str">
        <f>'Золото (KITCO-LME)'!$AF$29</f>
        <v>26.11.2023</v>
      </c>
      <c r="T332" s="58" t="str">
        <f>'Золото (KITCO-LME)'!$AG$29</f>
        <v/>
      </c>
      <c r="V332" s="61" t="str">
        <f>'Серебро (KITCO-LME)'!$AF$29</f>
        <v>26.11.2023</v>
      </c>
      <c r="W332" s="58" t="str">
        <f>'Серебро (KITCO-LME)'!$AG$29</f>
        <v/>
      </c>
      <c r="Y332" s="61" t="str">
        <f>'Алюминий (LME)'!$AF$29</f>
        <v>26.11.2023</v>
      </c>
      <c r="Z332" s="58" t="str">
        <f>'Алюминий (LME)'!$AG$29</f>
        <v/>
      </c>
      <c r="AB332" s="61" t="str">
        <f>'Никель (LME)'!$AF$29</f>
        <v>26.11.2023</v>
      </c>
      <c r="AC332" s="58" t="str">
        <f>'Никель (LME)'!$AG$29</f>
        <v/>
      </c>
      <c r="AE332" s="61" t="str">
        <f>'Свинец (LME)'!$AF$29</f>
        <v>26.11.2023</v>
      </c>
      <c r="AF332" s="58" t="str">
        <f>'Свинец (LME)'!$AG$29</f>
        <v/>
      </c>
      <c r="AH332" s="61" t="str">
        <f>'Медь (LME)'!$AF$29</f>
        <v>26.11.2023</v>
      </c>
      <c r="AI332" s="58" t="str">
        <f>'Медь (LME)'!$AG$29</f>
        <v/>
      </c>
      <c r="AK332" s="61" t="str">
        <f>'Цинк (LME)'!$AF$29</f>
        <v>26.11.2023</v>
      </c>
      <c r="AL332" s="58" t="str">
        <f>'Цинк (LME)'!$AG$29</f>
        <v/>
      </c>
      <c r="AO332" s="61" t="str">
        <f>Евро!$AF$29</f>
        <v>26.11.2023</v>
      </c>
      <c r="AP332" s="58" t="str">
        <f>фунт!$AG$29</f>
        <v>-</v>
      </c>
      <c r="AR332" s="61" t="str">
        <f>Евро!$AF$29</f>
        <v>26.11.2023</v>
      </c>
      <c r="AS332" s="58" t="str">
        <f>'иена, ¥'!$AG$29</f>
        <v>-</v>
      </c>
      <c r="AU332" s="61" t="str">
        <f>Евро!$AF$29</f>
        <v>26.11.2023</v>
      </c>
      <c r="AV332" s="58" t="str">
        <f>'австр долл.'!$AG$29</f>
        <v>-</v>
      </c>
      <c r="AX332" s="61" t="str">
        <f>Евро!$AF$29</f>
        <v>26.11.2023</v>
      </c>
      <c r="AY332" s="58" t="str">
        <f>шв.фр.!$AG$29</f>
        <v>-</v>
      </c>
      <c r="BA332" s="61" t="str">
        <f>Евро!$AF$29</f>
        <v>26.11.2023</v>
      </c>
      <c r="BB332" s="58" t="str">
        <f>юань!$AG$29</f>
        <v>-</v>
      </c>
      <c r="BD332" s="61" t="str">
        <f>Евро!$AF$29</f>
        <v>26.11.2023</v>
      </c>
      <c r="BE332" s="58" t="str">
        <f>тенге!$AG$29</f>
        <v>-</v>
      </c>
      <c r="BG332" s="61" t="str">
        <f>Евро!$AF$29</f>
        <v>26.11.2023</v>
      </c>
      <c r="BH332" s="58" t="str">
        <f>'динар (крос-курс $)'!$AG$29</f>
        <v/>
      </c>
      <c r="BJ332" s="61" t="str">
        <f>Евро!$AF$29</f>
        <v>26.11.2023</v>
      </c>
      <c r="BK332" s="58" t="str">
        <f>'динар (крос-курс €)'!$AG$29</f>
        <v/>
      </c>
    </row>
    <row r="333" spans="1:63" x14ac:dyDescent="0.25">
      <c r="A333" s="61" t="str">
        <f>Доллар!$AF$30</f>
        <v>27.11.2023</v>
      </c>
      <c r="B333" s="58" t="str">
        <f>Доллар!$AG$30</f>
        <v>-</v>
      </c>
      <c r="D333" s="61" t="str">
        <f>Евро!$AF$30</f>
        <v>27.11.2023</v>
      </c>
      <c r="E333" s="58" t="str">
        <f>Евро!$AG$30</f>
        <v>-</v>
      </c>
      <c r="G333" s="61" t="str">
        <f>'Золото (ЦБ)'!$AF$30</f>
        <v>27.11.2023</v>
      </c>
      <c r="H333" s="58" t="str">
        <f>'Золото (ЦБ)'!$AG$30</f>
        <v/>
      </c>
      <c r="J333" s="61" t="str">
        <f>'Серебро (ЦБ)'!$AF$30</f>
        <v>27.11.2023</v>
      </c>
      <c r="K333" s="58" t="str">
        <f>'Серебро (ЦБ)'!$AG$30</f>
        <v/>
      </c>
      <c r="M333" s="61" t="str">
        <f>'Платина (ЦБ)'!$AF$30</f>
        <v>27.11.2023</v>
      </c>
      <c r="N333" s="58" t="str">
        <f>'Платина (ЦБ)'!$AG$30</f>
        <v/>
      </c>
      <c r="P333" s="61" t="str">
        <f>'Палладий (ЦБ)'!$AF$30</f>
        <v>27.11.2023</v>
      </c>
      <c r="Q333" s="58" t="str">
        <f>'Палладий (ЦБ)'!$AG$30</f>
        <v/>
      </c>
      <c r="S333" s="61" t="str">
        <f>'Золото (KITCO-LME)'!$AF$30</f>
        <v>27.11.2023</v>
      </c>
      <c r="T333" s="58" t="str">
        <f>'Золото (KITCO-LME)'!$AG$30</f>
        <v/>
      </c>
      <c r="V333" s="61" t="str">
        <f>'Серебро (KITCO-LME)'!$AF$30</f>
        <v>27.11.2023</v>
      </c>
      <c r="W333" s="58" t="str">
        <f>'Серебро (KITCO-LME)'!$AG$30</f>
        <v/>
      </c>
      <c r="Y333" s="61" t="str">
        <f>'Алюминий (LME)'!$AF$30</f>
        <v>27.11.2023</v>
      </c>
      <c r="Z333" s="58" t="str">
        <f>'Алюминий (LME)'!$AG$30</f>
        <v/>
      </c>
      <c r="AB333" s="61" t="str">
        <f>'Никель (LME)'!$AF$30</f>
        <v>27.11.2023</v>
      </c>
      <c r="AC333" s="58" t="str">
        <f>'Никель (LME)'!$AG$30</f>
        <v/>
      </c>
      <c r="AE333" s="61" t="str">
        <f>'Свинец (LME)'!$AF$30</f>
        <v>27.11.2023</v>
      </c>
      <c r="AF333" s="58" t="str">
        <f>'Свинец (LME)'!$AG$30</f>
        <v/>
      </c>
      <c r="AH333" s="61" t="str">
        <f>'Медь (LME)'!$AF$30</f>
        <v>27.11.2023</v>
      </c>
      <c r="AI333" s="58" t="str">
        <f>'Медь (LME)'!$AG$30</f>
        <v/>
      </c>
      <c r="AK333" s="61" t="str">
        <f>'Цинк (LME)'!$AF$30</f>
        <v>27.11.2023</v>
      </c>
      <c r="AL333" s="58" t="str">
        <f>'Цинк (LME)'!$AG$30</f>
        <v/>
      </c>
      <c r="AO333" s="61" t="str">
        <f>Евро!$AF$30</f>
        <v>27.11.2023</v>
      </c>
      <c r="AP333" s="58" t="str">
        <f>фунт!$AG$30</f>
        <v>-</v>
      </c>
      <c r="AR333" s="61" t="str">
        <f>Евро!$AF$30</f>
        <v>27.11.2023</v>
      </c>
      <c r="AS333" s="58" t="str">
        <f>'иена, ¥'!$AG$30</f>
        <v>-</v>
      </c>
      <c r="AU333" s="61" t="str">
        <f>Евро!$AF$30</f>
        <v>27.11.2023</v>
      </c>
      <c r="AV333" s="58" t="str">
        <f>'австр долл.'!$AG$30</f>
        <v>-</v>
      </c>
      <c r="AX333" s="61" t="str">
        <f>Евро!$AF$30</f>
        <v>27.11.2023</v>
      </c>
      <c r="AY333" s="58" t="str">
        <f>шв.фр.!$AG$30</f>
        <v>-</v>
      </c>
      <c r="BA333" s="61" t="str">
        <f>Евро!$AF$30</f>
        <v>27.11.2023</v>
      </c>
      <c r="BB333" s="58" t="str">
        <f>юань!$AG$30</f>
        <v>-</v>
      </c>
      <c r="BD333" s="61" t="str">
        <f>Евро!$AF$30</f>
        <v>27.11.2023</v>
      </c>
      <c r="BE333" s="58" t="str">
        <f>тенге!$AG$30</f>
        <v>-</v>
      </c>
      <c r="BG333" s="61" t="str">
        <f>Евро!$AF$30</f>
        <v>27.11.2023</v>
      </c>
      <c r="BH333" s="58" t="str">
        <f>'динар (крос-курс $)'!$AG$30</f>
        <v/>
      </c>
      <c r="BJ333" s="61" t="str">
        <f>Евро!$AF$30</f>
        <v>27.11.2023</v>
      </c>
      <c r="BK333" s="58" t="str">
        <f>'динар (крос-курс €)'!$AG$30</f>
        <v/>
      </c>
    </row>
    <row r="334" spans="1:63" x14ac:dyDescent="0.25">
      <c r="A334" s="61" t="str">
        <f>Доллар!$AF$31</f>
        <v>28.11.2023</v>
      </c>
      <c r="B334" s="58" t="str">
        <f>Доллар!$AG$31</f>
        <v>-</v>
      </c>
      <c r="D334" s="61" t="str">
        <f>Евро!$AF$31</f>
        <v>28.11.2023</v>
      </c>
      <c r="E334" s="58" t="str">
        <f>Евро!$AG$31</f>
        <v>-</v>
      </c>
      <c r="G334" s="61" t="str">
        <f>'Золото (ЦБ)'!$AF$31</f>
        <v>28.11.2023</v>
      </c>
      <c r="H334" s="58" t="str">
        <f>'Золото (ЦБ)'!$AG$31</f>
        <v/>
      </c>
      <c r="J334" s="61" t="str">
        <f>'Серебро (ЦБ)'!$AF$31</f>
        <v>28.11.2023</v>
      </c>
      <c r="K334" s="58" t="str">
        <f>'Серебро (ЦБ)'!$AG$31</f>
        <v/>
      </c>
      <c r="M334" s="61" t="str">
        <f>'Платина (ЦБ)'!$AF$31</f>
        <v>28.11.2023</v>
      </c>
      <c r="N334" s="58" t="str">
        <f>'Платина (ЦБ)'!$AG$31</f>
        <v/>
      </c>
      <c r="P334" s="61" t="str">
        <f>'Палладий (ЦБ)'!$AF$31</f>
        <v>28.11.2023</v>
      </c>
      <c r="Q334" s="58" t="str">
        <f>'Палладий (ЦБ)'!$AG$31</f>
        <v/>
      </c>
      <c r="S334" s="61" t="str">
        <f>'Золото (KITCO-LME)'!$AF$31</f>
        <v>28.11.2023</v>
      </c>
      <c r="T334" s="58" t="str">
        <f>'Золото (KITCO-LME)'!$AG$31</f>
        <v/>
      </c>
      <c r="V334" s="61" t="str">
        <f>'Серебро (KITCO-LME)'!$AF$31</f>
        <v>28.11.2023</v>
      </c>
      <c r="W334" s="58" t="str">
        <f>'Серебро (KITCO-LME)'!$AG$31</f>
        <v/>
      </c>
      <c r="Y334" s="61" t="str">
        <f>'Алюминий (LME)'!$AF$31</f>
        <v>28.11.2023</v>
      </c>
      <c r="Z334" s="58" t="str">
        <f>'Алюминий (LME)'!$AG$31</f>
        <v/>
      </c>
      <c r="AB334" s="61" t="str">
        <f>'Никель (LME)'!$AF$31</f>
        <v>28.11.2023</v>
      </c>
      <c r="AC334" s="58" t="str">
        <f>'Никель (LME)'!$AG$31</f>
        <v/>
      </c>
      <c r="AE334" s="61" t="str">
        <f>'Свинец (LME)'!$AF$31</f>
        <v>28.11.2023</v>
      </c>
      <c r="AF334" s="58" t="str">
        <f>'Свинец (LME)'!$AG$31</f>
        <v/>
      </c>
      <c r="AH334" s="61" t="str">
        <f>'Медь (LME)'!$AF$31</f>
        <v>28.11.2023</v>
      </c>
      <c r="AI334" s="58" t="str">
        <f>'Медь (LME)'!$AG$31</f>
        <v/>
      </c>
      <c r="AK334" s="61" t="str">
        <f>'Цинк (LME)'!$AF$31</f>
        <v>28.11.2023</v>
      </c>
      <c r="AL334" s="58" t="str">
        <f>'Цинк (LME)'!$AG$31</f>
        <v/>
      </c>
      <c r="AO334" s="61" t="str">
        <f>Евро!$AF$31</f>
        <v>28.11.2023</v>
      </c>
      <c r="AP334" s="58" t="str">
        <f>фунт!$AG$31</f>
        <v>-</v>
      </c>
      <c r="AR334" s="61" t="str">
        <f>Евро!$AF$31</f>
        <v>28.11.2023</v>
      </c>
      <c r="AS334" s="58" t="str">
        <f>'иена, ¥'!$AG$31</f>
        <v>-</v>
      </c>
      <c r="AU334" s="61" t="str">
        <f>Евро!$AF$31</f>
        <v>28.11.2023</v>
      </c>
      <c r="AV334" s="58" t="str">
        <f>'австр долл.'!$AG$31</f>
        <v>-</v>
      </c>
      <c r="AX334" s="61" t="str">
        <f>Евро!$AF$31</f>
        <v>28.11.2023</v>
      </c>
      <c r="AY334" s="58" t="str">
        <f>шв.фр.!$AG$31</f>
        <v>-</v>
      </c>
      <c r="BA334" s="61" t="str">
        <f>Евро!$AF$31</f>
        <v>28.11.2023</v>
      </c>
      <c r="BB334" s="58" t="str">
        <f>юань!$AG$31</f>
        <v>-</v>
      </c>
      <c r="BD334" s="61" t="str">
        <f>Евро!$AF$31</f>
        <v>28.11.2023</v>
      </c>
      <c r="BE334" s="58" t="str">
        <f>тенге!$AG$31</f>
        <v>-</v>
      </c>
      <c r="BG334" s="61" t="str">
        <f>Евро!$AF$31</f>
        <v>28.11.2023</v>
      </c>
      <c r="BH334" s="58" t="str">
        <f>'динар (крос-курс $)'!$AG$31</f>
        <v/>
      </c>
      <c r="BJ334" s="61" t="str">
        <f>Евро!$AF$31</f>
        <v>28.11.2023</v>
      </c>
      <c r="BK334" s="58" t="str">
        <f>'динар (крос-курс €)'!$AG$31</f>
        <v/>
      </c>
    </row>
    <row r="335" spans="1:63" x14ac:dyDescent="0.25">
      <c r="A335" s="61" t="str">
        <f>Доллар!$AF$32</f>
        <v>29.11.2023</v>
      </c>
      <c r="B335" s="58" t="str">
        <f>Доллар!$AG$32</f>
        <v>-</v>
      </c>
      <c r="D335" s="61" t="str">
        <f>Евро!$AF$32</f>
        <v>29.11.2023</v>
      </c>
      <c r="E335" s="58" t="str">
        <f>Евро!$AG$32</f>
        <v>-</v>
      </c>
      <c r="G335" s="61" t="str">
        <f>'Золото (ЦБ)'!$AF$32</f>
        <v>29.11.2023</v>
      </c>
      <c r="H335" s="58" t="str">
        <f>'Золото (ЦБ)'!$AG$32</f>
        <v/>
      </c>
      <c r="J335" s="61" t="str">
        <f>'Серебро (ЦБ)'!$AF$32</f>
        <v>29.11.2023</v>
      </c>
      <c r="K335" s="58" t="str">
        <f>'Серебро (ЦБ)'!$AG$32</f>
        <v/>
      </c>
      <c r="M335" s="61" t="str">
        <f>'Платина (ЦБ)'!$AF$32</f>
        <v>29.11.2023</v>
      </c>
      <c r="N335" s="58" t="str">
        <f>'Платина (ЦБ)'!$AG$32</f>
        <v/>
      </c>
      <c r="P335" s="61" t="str">
        <f>'Палладий (ЦБ)'!$AF$32</f>
        <v>29.11.2023</v>
      </c>
      <c r="Q335" s="58" t="str">
        <f>'Палладий (ЦБ)'!$AG$32</f>
        <v/>
      </c>
      <c r="S335" s="61" t="str">
        <f>'Золото (KITCO-LME)'!$AF$32</f>
        <v>29.11.2023</v>
      </c>
      <c r="T335" s="58" t="str">
        <f>'Золото (KITCO-LME)'!$AG$32</f>
        <v/>
      </c>
      <c r="V335" s="61" t="str">
        <f>'Серебро (KITCO-LME)'!$AF$32</f>
        <v>29.11.2023</v>
      </c>
      <c r="W335" s="58" t="str">
        <f>'Серебро (KITCO-LME)'!$AG$32</f>
        <v/>
      </c>
      <c r="Y335" s="61" t="str">
        <f>'Алюминий (LME)'!$AF$32</f>
        <v>29.11.2023</v>
      </c>
      <c r="Z335" s="58" t="str">
        <f>'Алюминий (LME)'!$AG$32</f>
        <v/>
      </c>
      <c r="AB335" s="61" t="str">
        <f>'Никель (LME)'!$AF$32</f>
        <v>29.11.2023</v>
      </c>
      <c r="AC335" s="58" t="str">
        <f>'Никель (LME)'!$AG$32</f>
        <v/>
      </c>
      <c r="AE335" s="61" t="str">
        <f>'Свинец (LME)'!$AF$32</f>
        <v>29.11.2023</v>
      </c>
      <c r="AF335" s="58" t="str">
        <f>'Свинец (LME)'!$AG$32</f>
        <v/>
      </c>
      <c r="AH335" s="61" t="str">
        <f>'Медь (LME)'!$AF$32</f>
        <v>29.11.2023</v>
      </c>
      <c r="AI335" s="58" t="str">
        <f>'Медь (LME)'!$AG$32</f>
        <v/>
      </c>
      <c r="AK335" s="61" t="str">
        <f>'Цинк (LME)'!$AF$32</f>
        <v>29.11.2023</v>
      </c>
      <c r="AL335" s="58" t="str">
        <f>'Цинк (LME)'!$AG$32</f>
        <v/>
      </c>
      <c r="AO335" s="61" t="str">
        <f>Евро!$AF$32</f>
        <v>29.11.2023</v>
      </c>
      <c r="AP335" s="58" t="str">
        <f>фунт!$AG$32</f>
        <v>-</v>
      </c>
      <c r="AR335" s="61" t="str">
        <f>Евро!$AF$32</f>
        <v>29.11.2023</v>
      </c>
      <c r="AS335" s="58" t="str">
        <f>'иена, ¥'!$AG$32</f>
        <v>-</v>
      </c>
      <c r="AU335" s="61" t="str">
        <f>Евро!$AF$32</f>
        <v>29.11.2023</v>
      </c>
      <c r="AV335" s="58" t="str">
        <f>'австр долл.'!$AG$32</f>
        <v>-</v>
      </c>
      <c r="AX335" s="61" t="str">
        <f>Евро!$AF$32</f>
        <v>29.11.2023</v>
      </c>
      <c r="AY335" s="58" t="str">
        <f>шв.фр.!$AG$32</f>
        <v>-</v>
      </c>
      <c r="BA335" s="61" t="str">
        <f>Евро!$AF$32</f>
        <v>29.11.2023</v>
      </c>
      <c r="BB335" s="58" t="str">
        <f>юань!$AG$32</f>
        <v>-</v>
      </c>
      <c r="BD335" s="61" t="str">
        <f>Евро!$AF$32</f>
        <v>29.11.2023</v>
      </c>
      <c r="BE335" s="58" t="str">
        <f>тенге!$AG$32</f>
        <v>-</v>
      </c>
      <c r="BG335" s="61" t="str">
        <f>Евро!$AF$32</f>
        <v>29.11.2023</v>
      </c>
      <c r="BH335" s="58" t="str">
        <f>'динар (крос-курс $)'!$AG$32</f>
        <v/>
      </c>
      <c r="BJ335" s="61" t="str">
        <f>Евро!$AF$32</f>
        <v>29.11.2023</v>
      </c>
      <c r="BK335" s="58" t="str">
        <f>'динар (крос-курс €)'!$AG$32</f>
        <v/>
      </c>
    </row>
    <row r="336" spans="1:63" x14ac:dyDescent="0.25">
      <c r="A336" s="59" t="str">
        <f>Доллар!$AF$33</f>
        <v>30.11.2023</v>
      </c>
      <c r="B336" s="58" t="str">
        <f>Доллар!$AG$33</f>
        <v>-</v>
      </c>
      <c r="C336" t="e">
        <f>LINEST(B307:B336)</f>
        <v>#VALUE!</v>
      </c>
      <c r="D336" s="59" t="str">
        <f>Евро!$AF$33</f>
        <v>30.11.2023</v>
      </c>
      <c r="E336" s="58" t="str">
        <f>Евро!$AG$33</f>
        <v>-</v>
      </c>
      <c r="G336" s="59" t="str">
        <f>'Золото (ЦБ)'!$AF$33</f>
        <v>30.11.2023</v>
      </c>
      <c r="H336" s="58" t="str">
        <f>'Золото (ЦБ)'!$AG$33</f>
        <v/>
      </c>
      <c r="J336" s="59" t="str">
        <f>'Серебро (ЦБ)'!$AF$33</f>
        <v>30.11.2023</v>
      </c>
      <c r="K336" s="58" t="str">
        <f>'Серебро (ЦБ)'!$AG$33</f>
        <v/>
      </c>
      <c r="M336" s="59" t="str">
        <f>'Платина (ЦБ)'!$AF$33</f>
        <v>30.11.2023</v>
      </c>
      <c r="N336" s="58" t="str">
        <f>'Платина (ЦБ)'!$AG$33</f>
        <v/>
      </c>
      <c r="P336" s="59" t="str">
        <f>'Палладий (ЦБ)'!$AF$33</f>
        <v>30.11.2023</v>
      </c>
      <c r="Q336" s="58" t="str">
        <f>'Палладий (ЦБ)'!$AG$33</f>
        <v/>
      </c>
      <c r="S336" s="59" t="str">
        <f>'Золото (KITCO-LME)'!$AF$33</f>
        <v>30.11.2023</v>
      </c>
      <c r="T336" s="58" t="str">
        <f>'Золото (KITCO-LME)'!$AG$33</f>
        <v/>
      </c>
      <c r="V336" s="59" t="str">
        <f>'Серебро (KITCO-LME)'!$AF$33</f>
        <v>30.11.2023</v>
      </c>
      <c r="W336" s="58" t="str">
        <f>'Серебро (KITCO-LME)'!$AG$33</f>
        <v/>
      </c>
      <c r="Y336" s="59" t="str">
        <f>'Алюминий (LME)'!$AF$33</f>
        <v>30.11.2023</v>
      </c>
      <c r="Z336" s="58" t="str">
        <f>'Алюминий (LME)'!$AG$33</f>
        <v/>
      </c>
      <c r="AB336" s="59" t="str">
        <f>'Никель (LME)'!$AF$33</f>
        <v>30.11.2023</v>
      </c>
      <c r="AC336" s="58" t="str">
        <f>'Никель (LME)'!$AG$33</f>
        <v/>
      </c>
      <c r="AE336" s="59" t="str">
        <f>'Свинец (LME)'!$AF$33</f>
        <v>30.11.2023</v>
      </c>
      <c r="AF336" s="58" t="str">
        <f>'Свинец (LME)'!$AG$33</f>
        <v/>
      </c>
      <c r="AH336" s="59" t="str">
        <f>'Медь (LME)'!$AF$33</f>
        <v>30.11.2023</v>
      </c>
      <c r="AI336" s="58" t="str">
        <f>'Медь (LME)'!$AG$33</f>
        <v/>
      </c>
      <c r="AK336" s="59" t="str">
        <f>'Цинк (LME)'!$AF$33</f>
        <v>30.11.2023</v>
      </c>
      <c r="AL336" s="58" t="str">
        <f>'Цинк (LME)'!$AG$33</f>
        <v/>
      </c>
      <c r="AN336" t="e">
        <f>LINEST(E307:E336)</f>
        <v>#VALUE!</v>
      </c>
      <c r="AO336" s="59" t="str">
        <f>Евро!$AF$33</f>
        <v>30.11.2023</v>
      </c>
      <c r="AP336" s="58" t="str">
        <f>фунт!$AG$33</f>
        <v>-</v>
      </c>
      <c r="AR336" s="59" t="str">
        <f>Евро!$AF$33</f>
        <v>30.11.2023</v>
      </c>
      <c r="AS336" s="58" t="str">
        <f>'иена, ¥'!$AG$33</f>
        <v>-</v>
      </c>
      <c r="AU336" s="59" t="str">
        <f>Евро!$AF$33</f>
        <v>30.11.2023</v>
      </c>
      <c r="AV336" s="58" t="str">
        <f>'австр долл.'!$AG$33</f>
        <v>-</v>
      </c>
      <c r="AX336" s="59" t="str">
        <f>Евро!$AF$33</f>
        <v>30.11.2023</v>
      </c>
      <c r="AY336" s="58" t="str">
        <f>шв.фр.!$AG$33</f>
        <v>-</v>
      </c>
      <c r="BA336" s="59" t="str">
        <f>Евро!$AF$33</f>
        <v>30.11.2023</v>
      </c>
      <c r="BB336" s="58" t="str">
        <f>юань!$AG$33</f>
        <v>-</v>
      </c>
      <c r="BD336" s="59" t="str">
        <f>Евро!$AF$33</f>
        <v>30.11.2023</v>
      </c>
      <c r="BE336" s="58" t="str">
        <f>тенге!$AG$33</f>
        <v>-</v>
      </c>
      <c r="BG336" s="59" t="str">
        <f>Евро!$AF$33</f>
        <v>30.11.2023</v>
      </c>
      <c r="BH336" s="58" t="str">
        <f>'динар (крос-курс $)'!$AG$33</f>
        <v/>
      </c>
      <c r="BJ336" s="59" t="str">
        <f>Евро!$AF$33</f>
        <v>30.11.2023</v>
      </c>
      <c r="BK336" s="58" t="str">
        <f>'динар (крос-курс €)'!$AG$33</f>
        <v/>
      </c>
    </row>
    <row r="337" spans="1:63" x14ac:dyDescent="0.25">
      <c r="A337" s="52" t="str">
        <f>Доллар!$AI$4</f>
        <v>01.12.2023</v>
      </c>
      <c r="B337" s="58" t="str">
        <f>Доллар!$AJ$4</f>
        <v>-</v>
      </c>
      <c r="D337" s="52" t="str">
        <f>Евро!$AI$4</f>
        <v>01.12.2023</v>
      </c>
      <c r="E337" s="58" t="str">
        <f>Евро!$AJ$4</f>
        <v>-</v>
      </c>
      <c r="G337" s="52" t="str">
        <f>'Золото (ЦБ)'!$AI$4</f>
        <v>01.12.2023</v>
      </c>
      <c r="H337" s="58" t="str">
        <f>'Золото (ЦБ)'!$AJ$4</f>
        <v/>
      </c>
      <c r="J337" s="52" t="str">
        <f>'Серебро (ЦБ)'!$AI$4</f>
        <v>01.12.2023</v>
      </c>
      <c r="K337" s="58" t="str">
        <f>'Серебро (ЦБ)'!$AJ$4</f>
        <v/>
      </c>
      <c r="M337" s="52" t="str">
        <f>'Платина (ЦБ)'!$AI$4</f>
        <v>01.12.2023</v>
      </c>
      <c r="N337" s="58" t="str">
        <f>'Платина (ЦБ)'!$AJ$4</f>
        <v/>
      </c>
      <c r="P337" s="52" t="str">
        <f>'Палладий (ЦБ)'!$AI$4</f>
        <v>01.12.2023</v>
      </c>
      <c r="Q337" s="58" t="str">
        <f>'Палладий (ЦБ)'!$AJ$4</f>
        <v/>
      </c>
      <c r="S337" s="52" t="str">
        <f>'Золото (KITCO-LME)'!$AI$4</f>
        <v>01.12.2023</v>
      </c>
      <c r="T337" s="58" t="str">
        <f>'Золото (KITCO-LME)'!$AJ$4</f>
        <v/>
      </c>
      <c r="V337" s="52" t="str">
        <f>'Серебро (KITCO-LME)'!$AI$4</f>
        <v>01.12.2023</v>
      </c>
      <c r="W337" s="58" t="str">
        <f>'Серебро (KITCO-LME)'!$AJ$4</f>
        <v/>
      </c>
      <c r="Y337" s="52" t="str">
        <f>'Алюминий (LME)'!$AI$4</f>
        <v>01.12.2023</v>
      </c>
      <c r="Z337" s="58" t="str">
        <f>'Алюминий (LME)'!$AJ$4</f>
        <v/>
      </c>
      <c r="AB337" s="52" t="str">
        <f>'Никель (LME)'!$AI$4</f>
        <v>01.12.2023</v>
      </c>
      <c r="AC337" s="58" t="str">
        <f>'Никель (LME)'!$AJ$4</f>
        <v/>
      </c>
      <c r="AE337" s="52" t="str">
        <f>'Свинец (LME)'!$AI$4</f>
        <v>01.12.2023</v>
      </c>
      <c r="AF337" s="58" t="str">
        <f>'Свинец (LME)'!$AJ$4</f>
        <v/>
      </c>
      <c r="AH337" s="52" t="str">
        <f>'Медь (LME)'!$AI$4</f>
        <v>01.12.2023</v>
      </c>
      <c r="AI337" s="58" t="str">
        <f>'Медь (LME)'!$AJ$4</f>
        <v/>
      </c>
      <c r="AK337" s="52" t="str">
        <f>'Цинк (LME)'!$AI$4</f>
        <v>01.12.2023</v>
      </c>
      <c r="AL337" s="58" t="str">
        <f>'Цинк (LME)'!$AJ$4</f>
        <v/>
      </c>
      <c r="AO337" s="52" t="str">
        <f>Евро!$AI$4</f>
        <v>01.12.2023</v>
      </c>
      <c r="AP337" s="58" t="str">
        <f>фунт!$AJ$4</f>
        <v>-</v>
      </c>
      <c r="AR337" s="52" t="str">
        <f>Евро!$AI$4</f>
        <v>01.12.2023</v>
      </c>
      <c r="AS337" s="58" t="str">
        <f>'иена, ¥'!$AJ$4</f>
        <v>-</v>
      </c>
      <c r="AU337" s="52" t="str">
        <f>Евро!$AI$4</f>
        <v>01.12.2023</v>
      </c>
      <c r="AV337" s="58" t="str">
        <f>'австр долл.'!$AJ$4</f>
        <v>-</v>
      </c>
      <c r="AX337" s="52" t="str">
        <f>Евро!$AI$4</f>
        <v>01.12.2023</v>
      </c>
      <c r="AY337" s="58" t="str">
        <f>шв.фр.!$AJ$4</f>
        <v>-</v>
      </c>
      <c r="BA337" s="52" t="str">
        <f>Евро!$AI$4</f>
        <v>01.12.2023</v>
      </c>
      <c r="BB337" s="58" t="str">
        <f>юань!$AJ$4</f>
        <v>-</v>
      </c>
      <c r="BD337" s="52" t="str">
        <f>Евро!$AI$4</f>
        <v>01.12.2023</v>
      </c>
      <c r="BE337" s="58" t="str">
        <f>тенге!$AJ$4</f>
        <v>-</v>
      </c>
      <c r="BG337" s="52" t="str">
        <f>Евро!$AI$4</f>
        <v>01.12.2023</v>
      </c>
      <c r="BH337" s="58" t="str">
        <f>'динар (крос-курс $)'!$AJ$4</f>
        <v/>
      </c>
      <c r="BJ337" s="52" t="str">
        <f>Евро!$AI$4</f>
        <v>01.12.2023</v>
      </c>
      <c r="BK337" s="58" t="str">
        <f>'динар (крос-курс €)'!$AJ$4</f>
        <v/>
      </c>
    </row>
    <row r="338" spans="1:63" x14ac:dyDescent="0.25">
      <c r="A338" s="52" t="str">
        <f>Доллар!$AI$5</f>
        <v>02.12.2023</v>
      </c>
      <c r="B338" s="58" t="str">
        <f>Доллар!$AJ$5</f>
        <v>-</v>
      </c>
      <c r="D338" s="52" t="str">
        <f>Евро!$AI$5</f>
        <v>02.12.2023</v>
      </c>
      <c r="E338" s="58" t="str">
        <f>Евро!$AJ$5</f>
        <v>-</v>
      </c>
      <c r="G338" s="52" t="str">
        <f>'Золото (ЦБ)'!$AI$5</f>
        <v>02.12.2023</v>
      </c>
      <c r="H338" s="58" t="str">
        <f>'Золото (ЦБ)'!$AJ$5</f>
        <v/>
      </c>
      <c r="J338" s="52" t="str">
        <f>'Серебро (ЦБ)'!$AI$5</f>
        <v>02.12.2023</v>
      </c>
      <c r="K338" s="58" t="str">
        <f>'Серебро (ЦБ)'!$AJ$5</f>
        <v/>
      </c>
      <c r="M338" s="52" t="str">
        <f>'Платина (ЦБ)'!$AI$5</f>
        <v>02.12.2023</v>
      </c>
      <c r="N338" s="58" t="str">
        <f>'Платина (ЦБ)'!$AJ$5</f>
        <v/>
      </c>
      <c r="P338" s="52" t="str">
        <f>'Палладий (ЦБ)'!$AI$5</f>
        <v>02.12.2023</v>
      </c>
      <c r="Q338" s="58" t="str">
        <f>'Палладий (ЦБ)'!$AJ$5</f>
        <v/>
      </c>
      <c r="S338" s="52" t="str">
        <f>'Золото (KITCO-LME)'!$AI$5</f>
        <v>02.12.2023</v>
      </c>
      <c r="T338" s="58" t="str">
        <f>'Золото (KITCO-LME)'!$AJ$5</f>
        <v/>
      </c>
      <c r="V338" s="52" t="str">
        <f>'Серебро (KITCO-LME)'!$AI$5</f>
        <v>02.12.2023</v>
      </c>
      <c r="W338" s="58" t="str">
        <f>'Серебро (KITCO-LME)'!$AJ$5</f>
        <v/>
      </c>
      <c r="Y338" s="52" t="str">
        <f>'Алюминий (LME)'!$AI$5</f>
        <v>02.12.2023</v>
      </c>
      <c r="Z338" s="58" t="str">
        <f>'Алюминий (LME)'!$AJ$5</f>
        <v/>
      </c>
      <c r="AB338" s="52" t="str">
        <f>'Никель (LME)'!$AI$5</f>
        <v>02.12.2023</v>
      </c>
      <c r="AC338" s="58" t="str">
        <f>'Никель (LME)'!$AJ$5</f>
        <v/>
      </c>
      <c r="AE338" s="52" t="str">
        <f>'Свинец (LME)'!$AI$5</f>
        <v>02.12.2023</v>
      </c>
      <c r="AF338" s="58" t="str">
        <f>'Свинец (LME)'!$AJ$5</f>
        <v/>
      </c>
      <c r="AH338" s="52" t="str">
        <f>'Медь (LME)'!$AI$5</f>
        <v>02.12.2023</v>
      </c>
      <c r="AI338" s="58" t="str">
        <f>'Медь (LME)'!$AJ$5</f>
        <v/>
      </c>
      <c r="AK338" s="52" t="str">
        <f>'Цинк (LME)'!$AI$5</f>
        <v>02.12.2023</v>
      </c>
      <c r="AL338" s="58" t="str">
        <f>'Цинк (LME)'!$AJ$5</f>
        <v/>
      </c>
      <c r="AO338" s="52" t="str">
        <f>Евро!$AI$5</f>
        <v>02.12.2023</v>
      </c>
      <c r="AP338" s="58" t="str">
        <f>фунт!$AJ$5</f>
        <v>-</v>
      </c>
      <c r="AR338" s="52" t="str">
        <f>Евро!$AI$5</f>
        <v>02.12.2023</v>
      </c>
      <c r="AS338" s="58" t="str">
        <f>'иена, ¥'!$AJ$5</f>
        <v>-</v>
      </c>
      <c r="AU338" s="52" t="str">
        <f>Евро!$AI$5</f>
        <v>02.12.2023</v>
      </c>
      <c r="AV338" s="58" t="str">
        <f>'австр долл.'!$AJ$5</f>
        <v>-</v>
      </c>
      <c r="AX338" s="52" t="str">
        <f>Евро!$AI$5</f>
        <v>02.12.2023</v>
      </c>
      <c r="AY338" s="58" t="str">
        <f>шв.фр.!$AJ$5</f>
        <v>-</v>
      </c>
      <c r="BA338" s="52" t="str">
        <f>Евро!$AI$5</f>
        <v>02.12.2023</v>
      </c>
      <c r="BB338" s="58" t="str">
        <f>юань!$AJ$5</f>
        <v>-</v>
      </c>
      <c r="BD338" s="52" t="str">
        <f>Евро!$AI$5</f>
        <v>02.12.2023</v>
      </c>
      <c r="BE338" s="58" t="str">
        <f>тенге!$AJ$5</f>
        <v>-</v>
      </c>
      <c r="BG338" s="52" t="str">
        <f>Евро!$AI$5</f>
        <v>02.12.2023</v>
      </c>
      <c r="BH338" s="58" t="str">
        <f>'динар (крос-курс $)'!$AJ$5</f>
        <v/>
      </c>
      <c r="BJ338" s="52" t="str">
        <f>Евро!$AI$5</f>
        <v>02.12.2023</v>
      </c>
      <c r="BK338" s="58" t="str">
        <f>'динар (крос-курс €)'!$AJ$5</f>
        <v/>
      </c>
    </row>
    <row r="339" spans="1:63" x14ac:dyDescent="0.25">
      <c r="A339" s="52" t="str">
        <f>Доллар!$AI$6</f>
        <v>03.12.2023</v>
      </c>
      <c r="B339" s="58" t="str">
        <f>Доллар!$AJ$6</f>
        <v>-</v>
      </c>
      <c r="D339" s="52" t="str">
        <f>Евро!$AI$6</f>
        <v>03.12.2023</v>
      </c>
      <c r="E339" s="58" t="str">
        <f>Евро!$AJ$6</f>
        <v>-</v>
      </c>
      <c r="G339" s="52" t="str">
        <f>'Золото (ЦБ)'!$AI$6</f>
        <v>03.12.2023</v>
      </c>
      <c r="H339" s="58" t="str">
        <f>'Золото (ЦБ)'!$AJ$6</f>
        <v/>
      </c>
      <c r="J339" s="52" t="str">
        <f>'Серебро (ЦБ)'!$AI$6</f>
        <v>03.12.2023</v>
      </c>
      <c r="K339" s="58" t="str">
        <f>'Серебро (ЦБ)'!$AJ$6</f>
        <v/>
      </c>
      <c r="M339" s="52" t="str">
        <f>'Платина (ЦБ)'!$AI$6</f>
        <v>03.12.2023</v>
      </c>
      <c r="N339" s="58" t="str">
        <f>'Платина (ЦБ)'!$AJ$6</f>
        <v/>
      </c>
      <c r="P339" s="52" t="str">
        <f>'Палладий (ЦБ)'!$AI$6</f>
        <v>03.12.2023</v>
      </c>
      <c r="Q339" s="58" t="str">
        <f>'Палладий (ЦБ)'!$AJ$6</f>
        <v/>
      </c>
      <c r="S339" s="52" t="str">
        <f>'Золото (KITCO-LME)'!$AI$6</f>
        <v>03.12.2023</v>
      </c>
      <c r="T339" s="58" t="str">
        <f>'Золото (KITCO-LME)'!$AJ$6</f>
        <v/>
      </c>
      <c r="V339" s="52" t="str">
        <f>'Серебро (KITCO-LME)'!$AI$6</f>
        <v>03.12.2023</v>
      </c>
      <c r="W339" s="58" t="str">
        <f>'Серебро (KITCO-LME)'!$AJ$6</f>
        <v/>
      </c>
      <c r="Y339" s="52" t="str">
        <f>'Алюминий (LME)'!$AI$6</f>
        <v>03.12.2023</v>
      </c>
      <c r="Z339" s="58" t="str">
        <f>'Алюминий (LME)'!$AJ$6</f>
        <v/>
      </c>
      <c r="AB339" s="52" t="str">
        <f>'Никель (LME)'!$AI$6</f>
        <v>03.12.2023</v>
      </c>
      <c r="AC339" s="58" t="str">
        <f>'Никель (LME)'!$AJ$6</f>
        <v/>
      </c>
      <c r="AE339" s="52" t="str">
        <f>'Свинец (LME)'!$AI$6</f>
        <v>03.12.2023</v>
      </c>
      <c r="AF339" s="58" t="str">
        <f>'Свинец (LME)'!$AJ$6</f>
        <v/>
      </c>
      <c r="AH339" s="52" t="str">
        <f>'Медь (LME)'!$AI$6</f>
        <v>03.12.2023</v>
      </c>
      <c r="AI339" s="58" t="str">
        <f>'Медь (LME)'!$AJ$6</f>
        <v/>
      </c>
      <c r="AK339" s="52" t="str">
        <f>'Цинк (LME)'!$AI$6</f>
        <v>03.12.2023</v>
      </c>
      <c r="AL339" s="58" t="str">
        <f>'Цинк (LME)'!$AJ$6</f>
        <v/>
      </c>
      <c r="AO339" s="52" t="str">
        <f>Евро!$AI$6</f>
        <v>03.12.2023</v>
      </c>
      <c r="AP339" s="58" t="str">
        <f>фунт!$AJ$6</f>
        <v>-</v>
      </c>
      <c r="AR339" s="52" t="str">
        <f>Евро!$AI$6</f>
        <v>03.12.2023</v>
      </c>
      <c r="AS339" s="58" t="str">
        <f>'иена, ¥'!$AJ$6</f>
        <v>-</v>
      </c>
      <c r="AU339" s="52" t="str">
        <f>Евро!$AI$6</f>
        <v>03.12.2023</v>
      </c>
      <c r="AV339" s="58" t="str">
        <f>'австр долл.'!$AJ$6</f>
        <v>-</v>
      </c>
      <c r="AX339" s="52" t="str">
        <f>Евро!$AI$6</f>
        <v>03.12.2023</v>
      </c>
      <c r="AY339" s="58" t="str">
        <f>шв.фр.!$AJ$6</f>
        <v>-</v>
      </c>
      <c r="BA339" s="52" t="str">
        <f>Евро!$AI$6</f>
        <v>03.12.2023</v>
      </c>
      <c r="BB339" s="58" t="str">
        <f>юань!$AJ$6</f>
        <v>-</v>
      </c>
      <c r="BD339" s="52" t="str">
        <f>Евро!$AI$6</f>
        <v>03.12.2023</v>
      </c>
      <c r="BE339" s="58" t="str">
        <f>тенге!$AJ$6</f>
        <v>-</v>
      </c>
      <c r="BG339" s="52" t="str">
        <f>Евро!$AI$6</f>
        <v>03.12.2023</v>
      </c>
      <c r="BH339" s="58" t="str">
        <f>'динар (крос-курс $)'!$AJ$6</f>
        <v/>
      </c>
      <c r="BJ339" s="52" t="str">
        <f>Евро!$AI$6</f>
        <v>03.12.2023</v>
      </c>
      <c r="BK339" s="58" t="str">
        <f>'динар (крос-курс €)'!$AJ$6</f>
        <v/>
      </c>
    </row>
    <row r="340" spans="1:63" x14ac:dyDescent="0.25">
      <c r="A340" s="52" t="str">
        <f>Доллар!$AI$7</f>
        <v>04.12.2023</v>
      </c>
      <c r="B340" s="58" t="str">
        <f>Доллар!$AJ$7</f>
        <v>-</v>
      </c>
      <c r="D340" s="52" t="str">
        <f>Евро!$AI$7</f>
        <v>04.12.2023</v>
      </c>
      <c r="E340" s="58" t="str">
        <f>Евро!$AJ$7</f>
        <v>-</v>
      </c>
      <c r="G340" s="52" t="str">
        <f>'Золото (ЦБ)'!$AI$7</f>
        <v>04.12.2023</v>
      </c>
      <c r="H340" s="58" t="str">
        <f>'Золото (ЦБ)'!$AJ$7</f>
        <v/>
      </c>
      <c r="J340" s="52" t="str">
        <f>'Серебро (ЦБ)'!$AI$7</f>
        <v>04.12.2023</v>
      </c>
      <c r="K340" s="58" t="str">
        <f>'Серебро (ЦБ)'!$AJ$7</f>
        <v/>
      </c>
      <c r="M340" s="52" t="str">
        <f>'Платина (ЦБ)'!$AI$7</f>
        <v>04.12.2023</v>
      </c>
      <c r="N340" s="58" t="str">
        <f>'Платина (ЦБ)'!$AJ$7</f>
        <v/>
      </c>
      <c r="P340" s="52" t="str">
        <f>'Палладий (ЦБ)'!$AI$7</f>
        <v>04.12.2023</v>
      </c>
      <c r="Q340" s="58" t="str">
        <f>'Палладий (ЦБ)'!$AJ$7</f>
        <v/>
      </c>
      <c r="S340" s="52" t="str">
        <f>'Золото (KITCO-LME)'!$AI$7</f>
        <v>04.12.2023</v>
      </c>
      <c r="T340" s="58" t="str">
        <f>'Золото (KITCO-LME)'!$AJ$7</f>
        <v/>
      </c>
      <c r="V340" s="52" t="str">
        <f>'Серебро (KITCO-LME)'!$AI$7</f>
        <v>04.12.2023</v>
      </c>
      <c r="W340" s="58" t="str">
        <f>'Серебро (KITCO-LME)'!$AJ$7</f>
        <v/>
      </c>
      <c r="Y340" s="52" t="str">
        <f>'Алюминий (LME)'!$AI$7</f>
        <v>04.12.2023</v>
      </c>
      <c r="Z340" s="58" t="str">
        <f>'Алюминий (LME)'!$AJ$7</f>
        <v/>
      </c>
      <c r="AB340" s="52" t="str">
        <f>'Никель (LME)'!$AI$7</f>
        <v>04.12.2023</v>
      </c>
      <c r="AC340" s="58" t="str">
        <f>'Никель (LME)'!$AJ$7</f>
        <v/>
      </c>
      <c r="AE340" s="52" t="str">
        <f>'Свинец (LME)'!$AI$7</f>
        <v>04.12.2023</v>
      </c>
      <c r="AF340" s="58" t="str">
        <f>'Свинец (LME)'!$AJ$7</f>
        <v/>
      </c>
      <c r="AH340" s="52" t="str">
        <f>'Медь (LME)'!$AI$7</f>
        <v>04.12.2023</v>
      </c>
      <c r="AI340" s="58" t="str">
        <f>'Медь (LME)'!$AJ$7</f>
        <v/>
      </c>
      <c r="AK340" s="52" t="str">
        <f>'Цинк (LME)'!$AI$7</f>
        <v>04.12.2023</v>
      </c>
      <c r="AL340" s="58" t="str">
        <f>'Цинк (LME)'!$AJ$7</f>
        <v/>
      </c>
      <c r="AO340" s="52" t="str">
        <f>Евро!$AI$7</f>
        <v>04.12.2023</v>
      </c>
      <c r="AP340" s="58" t="str">
        <f>фунт!$AJ$7</f>
        <v>-</v>
      </c>
      <c r="AR340" s="52" t="str">
        <f>Евро!$AI$7</f>
        <v>04.12.2023</v>
      </c>
      <c r="AS340" s="58" t="str">
        <f>'иена, ¥'!$AJ$7</f>
        <v>-</v>
      </c>
      <c r="AU340" s="52" t="str">
        <f>Евро!$AI$7</f>
        <v>04.12.2023</v>
      </c>
      <c r="AV340" s="58" t="str">
        <f>'австр долл.'!$AJ$7</f>
        <v>-</v>
      </c>
      <c r="AX340" s="52" t="str">
        <f>Евро!$AI$7</f>
        <v>04.12.2023</v>
      </c>
      <c r="AY340" s="58" t="str">
        <f>шв.фр.!$AJ$7</f>
        <v>-</v>
      </c>
      <c r="BA340" s="52" t="str">
        <f>Евро!$AI$7</f>
        <v>04.12.2023</v>
      </c>
      <c r="BB340" s="58" t="str">
        <f>юань!$AJ$7</f>
        <v>-</v>
      </c>
      <c r="BD340" s="52" t="str">
        <f>Евро!$AI$7</f>
        <v>04.12.2023</v>
      </c>
      <c r="BE340" s="58" t="str">
        <f>тенге!$AJ$7</f>
        <v>-</v>
      </c>
      <c r="BG340" s="52" t="str">
        <f>Евро!$AI$7</f>
        <v>04.12.2023</v>
      </c>
      <c r="BH340" s="58" t="str">
        <f>'динар (крос-курс $)'!$AJ$7</f>
        <v/>
      </c>
      <c r="BJ340" s="52" t="str">
        <f>Евро!$AI$7</f>
        <v>04.12.2023</v>
      </c>
      <c r="BK340" s="58" t="str">
        <f>'динар (крос-курс €)'!$AJ$7</f>
        <v/>
      </c>
    </row>
    <row r="341" spans="1:63" x14ac:dyDescent="0.25">
      <c r="A341" s="52" t="str">
        <f>Доллар!$AI$8</f>
        <v>05.12.2023</v>
      </c>
      <c r="B341" s="58" t="str">
        <f>Доллар!$AJ$8</f>
        <v>-</v>
      </c>
      <c r="D341" s="52" t="str">
        <f>Евро!$AI$8</f>
        <v>05.12.2023</v>
      </c>
      <c r="E341" s="58" t="str">
        <f>Евро!$AJ$8</f>
        <v>-</v>
      </c>
      <c r="G341" s="52" t="str">
        <f>'Золото (ЦБ)'!$AI$8</f>
        <v>05.12.2023</v>
      </c>
      <c r="H341" s="58" t="str">
        <f>'Золото (ЦБ)'!$AJ$8</f>
        <v/>
      </c>
      <c r="J341" s="52" t="str">
        <f>'Серебро (ЦБ)'!$AI$8</f>
        <v>05.12.2023</v>
      </c>
      <c r="K341" s="58" t="str">
        <f>'Серебро (ЦБ)'!$AJ$8</f>
        <v/>
      </c>
      <c r="M341" s="52" t="str">
        <f>'Платина (ЦБ)'!$AI$8</f>
        <v>05.12.2023</v>
      </c>
      <c r="N341" s="58" t="str">
        <f>'Платина (ЦБ)'!$AJ$8</f>
        <v/>
      </c>
      <c r="P341" s="52" t="str">
        <f>'Палладий (ЦБ)'!$AI$8</f>
        <v>05.12.2023</v>
      </c>
      <c r="Q341" s="58" t="str">
        <f>'Палладий (ЦБ)'!$AJ$8</f>
        <v/>
      </c>
      <c r="S341" s="52" t="str">
        <f>'Золото (KITCO-LME)'!$AI$8</f>
        <v>05.12.2023</v>
      </c>
      <c r="T341" s="58" t="str">
        <f>'Золото (KITCO-LME)'!$AJ$8</f>
        <v/>
      </c>
      <c r="V341" s="52" t="str">
        <f>'Серебро (KITCO-LME)'!$AI$8</f>
        <v>05.12.2023</v>
      </c>
      <c r="W341" s="58" t="str">
        <f>'Серебро (KITCO-LME)'!$AJ$8</f>
        <v/>
      </c>
      <c r="Y341" s="52" t="str">
        <f>'Алюминий (LME)'!$AI$8</f>
        <v>05.12.2023</v>
      </c>
      <c r="Z341" s="58" t="str">
        <f>'Алюминий (LME)'!$AJ$8</f>
        <v/>
      </c>
      <c r="AB341" s="52" t="str">
        <f>'Никель (LME)'!$AI$8</f>
        <v>05.12.2023</v>
      </c>
      <c r="AC341" s="58" t="str">
        <f>'Никель (LME)'!$AJ$8</f>
        <v/>
      </c>
      <c r="AE341" s="52" t="str">
        <f>'Свинец (LME)'!$AI$8</f>
        <v>05.12.2023</v>
      </c>
      <c r="AF341" s="58" t="str">
        <f>'Свинец (LME)'!$AJ$8</f>
        <v/>
      </c>
      <c r="AH341" s="52" t="str">
        <f>'Медь (LME)'!$AI$8</f>
        <v>05.12.2023</v>
      </c>
      <c r="AI341" s="58" t="str">
        <f>'Медь (LME)'!$AJ$8</f>
        <v/>
      </c>
      <c r="AK341" s="52" t="str">
        <f>'Цинк (LME)'!$AI$8</f>
        <v>05.12.2023</v>
      </c>
      <c r="AL341" s="58" t="str">
        <f>'Цинк (LME)'!$AJ$8</f>
        <v/>
      </c>
      <c r="AO341" s="52" t="str">
        <f>Евро!$AI$8</f>
        <v>05.12.2023</v>
      </c>
      <c r="AP341" s="58" t="str">
        <f>фунт!$AJ$8</f>
        <v>-</v>
      </c>
      <c r="AR341" s="52" t="str">
        <f>Евро!$AI$8</f>
        <v>05.12.2023</v>
      </c>
      <c r="AS341" s="58" t="str">
        <f>'иена, ¥'!$AJ$8</f>
        <v>-</v>
      </c>
      <c r="AU341" s="52" t="str">
        <f>Евро!$AI$8</f>
        <v>05.12.2023</v>
      </c>
      <c r="AV341" s="58" t="str">
        <f>'австр долл.'!$AJ$8</f>
        <v>-</v>
      </c>
      <c r="AX341" s="52" t="str">
        <f>Евро!$AI$8</f>
        <v>05.12.2023</v>
      </c>
      <c r="AY341" s="58" t="str">
        <f>шв.фр.!$AJ$8</f>
        <v>-</v>
      </c>
      <c r="BA341" s="52" t="str">
        <f>Евро!$AI$8</f>
        <v>05.12.2023</v>
      </c>
      <c r="BB341" s="58" t="str">
        <f>юань!$AJ$8</f>
        <v>-</v>
      </c>
      <c r="BD341" s="52" t="str">
        <f>Евро!$AI$8</f>
        <v>05.12.2023</v>
      </c>
      <c r="BE341" s="58" t="str">
        <f>тенге!$AJ$8</f>
        <v>-</v>
      </c>
      <c r="BG341" s="52" t="str">
        <f>Евро!$AI$8</f>
        <v>05.12.2023</v>
      </c>
      <c r="BH341" s="58" t="str">
        <f>'динар (крос-курс $)'!$AJ$8</f>
        <v/>
      </c>
      <c r="BJ341" s="52" t="str">
        <f>Евро!$AI$8</f>
        <v>05.12.2023</v>
      </c>
      <c r="BK341" s="58" t="str">
        <f>'динар (крос-курс €)'!$AJ$8</f>
        <v/>
      </c>
    </row>
    <row r="342" spans="1:63" x14ac:dyDescent="0.25">
      <c r="A342" s="52" t="str">
        <f>Доллар!$AI$9</f>
        <v>06.12.2023</v>
      </c>
      <c r="B342" s="58" t="str">
        <f>Доллар!$AJ$9</f>
        <v>-</v>
      </c>
      <c r="D342" s="52" t="str">
        <f>Евро!$AI$9</f>
        <v>06.12.2023</v>
      </c>
      <c r="E342" s="58" t="str">
        <f>Евро!$AJ$9</f>
        <v>-</v>
      </c>
      <c r="G342" s="52" t="str">
        <f>'Золото (ЦБ)'!$AI$9</f>
        <v>06.12.2023</v>
      </c>
      <c r="H342" s="58" t="str">
        <f>'Золото (ЦБ)'!$AJ$9</f>
        <v/>
      </c>
      <c r="J342" s="52" t="str">
        <f>'Серебро (ЦБ)'!$AI$9</f>
        <v>06.12.2023</v>
      </c>
      <c r="K342" s="58" t="str">
        <f>'Серебро (ЦБ)'!$AJ$9</f>
        <v/>
      </c>
      <c r="M342" s="52" t="str">
        <f>'Платина (ЦБ)'!$AI$9</f>
        <v>06.12.2023</v>
      </c>
      <c r="N342" s="58" t="str">
        <f>'Платина (ЦБ)'!$AJ$9</f>
        <v/>
      </c>
      <c r="P342" s="52" t="str">
        <f>'Палладий (ЦБ)'!$AI$9</f>
        <v>06.12.2023</v>
      </c>
      <c r="Q342" s="58" t="str">
        <f>'Палладий (ЦБ)'!$AJ$9</f>
        <v/>
      </c>
      <c r="S342" s="52" t="str">
        <f>'Золото (KITCO-LME)'!$AI$9</f>
        <v>06.12.2023</v>
      </c>
      <c r="T342" s="58" t="str">
        <f>'Золото (KITCO-LME)'!$AJ$9</f>
        <v/>
      </c>
      <c r="V342" s="52" t="str">
        <f>'Серебро (KITCO-LME)'!$AI$9</f>
        <v>06.12.2023</v>
      </c>
      <c r="W342" s="58" t="str">
        <f>'Серебро (KITCO-LME)'!$AJ$9</f>
        <v/>
      </c>
      <c r="Y342" s="52" t="str">
        <f>'Алюминий (LME)'!$AI$9</f>
        <v>06.12.2023</v>
      </c>
      <c r="Z342" s="58" t="str">
        <f>'Алюминий (LME)'!$AJ$9</f>
        <v/>
      </c>
      <c r="AB342" s="52" t="str">
        <f>'Никель (LME)'!$AI$9</f>
        <v>06.12.2023</v>
      </c>
      <c r="AC342" s="58" t="str">
        <f>'Никель (LME)'!$AJ$9</f>
        <v/>
      </c>
      <c r="AE342" s="52" t="str">
        <f>'Свинец (LME)'!$AI$9</f>
        <v>06.12.2023</v>
      </c>
      <c r="AF342" s="58" t="str">
        <f>'Свинец (LME)'!$AJ$9</f>
        <v/>
      </c>
      <c r="AH342" s="52" t="str">
        <f>'Медь (LME)'!$AI$9</f>
        <v>06.12.2023</v>
      </c>
      <c r="AI342" s="58" t="str">
        <f>'Медь (LME)'!$AJ$9</f>
        <v/>
      </c>
      <c r="AK342" s="52" t="str">
        <f>'Цинк (LME)'!$AI$9</f>
        <v>06.12.2023</v>
      </c>
      <c r="AL342" s="58" t="str">
        <f>'Цинк (LME)'!$AJ$9</f>
        <v/>
      </c>
      <c r="AO342" s="52" t="str">
        <f>Евро!$AI$9</f>
        <v>06.12.2023</v>
      </c>
      <c r="AP342" s="58" t="str">
        <f>фунт!$AJ$9</f>
        <v>-</v>
      </c>
      <c r="AR342" s="52" t="str">
        <f>Евро!$AI$9</f>
        <v>06.12.2023</v>
      </c>
      <c r="AS342" s="58" t="str">
        <f>'иена, ¥'!$AJ$9</f>
        <v>-</v>
      </c>
      <c r="AU342" s="52" t="str">
        <f>Евро!$AI$9</f>
        <v>06.12.2023</v>
      </c>
      <c r="AV342" s="58" t="str">
        <f>'австр долл.'!$AJ$9</f>
        <v>-</v>
      </c>
      <c r="AX342" s="52" t="str">
        <f>Евро!$AI$9</f>
        <v>06.12.2023</v>
      </c>
      <c r="AY342" s="58" t="str">
        <f>шв.фр.!$AJ$9</f>
        <v>-</v>
      </c>
      <c r="BA342" s="52" t="str">
        <f>Евро!$AI$9</f>
        <v>06.12.2023</v>
      </c>
      <c r="BB342" s="58" t="str">
        <f>юань!$AJ$9</f>
        <v>-</v>
      </c>
      <c r="BD342" s="52" t="str">
        <f>Евро!$AI$9</f>
        <v>06.12.2023</v>
      </c>
      <c r="BE342" s="58" t="str">
        <f>тенге!$AJ$9</f>
        <v>-</v>
      </c>
      <c r="BG342" s="52" t="str">
        <f>Евро!$AI$9</f>
        <v>06.12.2023</v>
      </c>
      <c r="BH342" s="58" t="str">
        <f>'динар (крос-курс $)'!$AJ$9</f>
        <v/>
      </c>
      <c r="BJ342" s="52" t="str">
        <f>Евро!$AI$9</f>
        <v>06.12.2023</v>
      </c>
      <c r="BK342" s="58" t="str">
        <f>'динар (крос-курс €)'!$AJ$9</f>
        <v/>
      </c>
    </row>
    <row r="343" spans="1:63" x14ac:dyDescent="0.25">
      <c r="A343" s="52" t="str">
        <f>Доллар!$AI$10</f>
        <v>07.12.2023</v>
      </c>
      <c r="B343" s="58" t="str">
        <f>Доллар!$AJ$10</f>
        <v>-</v>
      </c>
      <c r="D343" s="52" t="str">
        <f>Евро!$AI$10</f>
        <v>07.12.2023</v>
      </c>
      <c r="E343" s="58" t="str">
        <f>Евро!$AJ$10</f>
        <v>-</v>
      </c>
      <c r="G343" s="52" t="str">
        <f>'Золото (ЦБ)'!$AI$10</f>
        <v>07.12.2023</v>
      </c>
      <c r="H343" s="58" t="str">
        <f>'Золото (ЦБ)'!$AJ$10</f>
        <v/>
      </c>
      <c r="J343" s="52" t="str">
        <f>'Серебро (ЦБ)'!$AI$10</f>
        <v>07.12.2023</v>
      </c>
      <c r="K343" s="58" t="str">
        <f>'Серебро (ЦБ)'!$AJ$10</f>
        <v/>
      </c>
      <c r="M343" s="52" t="str">
        <f>'Платина (ЦБ)'!$AI$10</f>
        <v>07.12.2023</v>
      </c>
      <c r="N343" s="58" t="str">
        <f>'Платина (ЦБ)'!$AJ$10</f>
        <v/>
      </c>
      <c r="P343" s="52" t="str">
        <f>'Палладий (ЦБ)'!$AI$10</f>
        <v>07.12.2023</v>
      </c>
      <c r="Q343" s="58" t="str">
        <f>'Палладий (ЦБ)'!$AJ$10</f>
        <v/>
      </c>
      <c r="S343" s="52" t="str">
        <f>'Золото (KITCO-LME)'!$AI$10</f>
        <v>07.12.2023</v>
      </c>
      <c r="T343" s="58" t="str">
        <f>'Золото (KITCO-LME)'!$AJ$10</f>
        <v/>
      </c>
      <c r="V343" s="52" t="str">
        <f>'Серебро (KITCO-LME)'!$AI$10</f>
        <v>07.12.2023</v>
      </c>
      <c r="W343" s="58" t="str">
        <f>'Серебро (KITCO-LME)'!$AJ$10</f>
        <v/>
      </c>
      <c r="Y343" s="52" t="str">
        <f>'Алюминий (LME)'!$AI$10</f>
        <v>07.12.2023</v>
      </c>
      <c r="Z343" s="58" t="str">
        <f>'Алюминий (LME)'!$AJ$10</f>
        <v/>
      </c>
      <c r="AB343" s="52" t="str">
        <f>'Никель (LME)'!$AI$10</f>
        <v>07.12.2023</v>
      </c>
      <c r="AC343" s="58" t="str">
        <f>'Никель (LME)'!$AJ$10</f>
        <v/>
      </c>
      <c r="AE343" s="52" t="str">
        <f>'Свинец (LME)'!$AI$10</f>
        <v>07.12.2023</v>
      </c>
      <c r="AF343" s="58" t="str">
        <f>'Свинец (LME)'!$AJ$10</f>
        <v/>
      </c>
      <c r="AH343" s="52" t="str">
        <f>'Медь (LME)'!$AI$10</f>
        <v>07.12.2023</v>
      </c>
      <c r="AI343" s="58" t="str">
        <f>'Медь (LME)'!$AJ$10</f>
        <v/>
      </c>
      <c r="AK343" s="52" t="str">
        <f>'Цинк (LME)'!$AI$10</f>
        <v>07.12.2023</v>
      </c>
      <c r="AL343" s="58" t="str">
        <f>'Цинк (LME)'!$AJ$10</f>
        <v/>
      </c>
      <c r="AO343" s="52" t="str">
        <f>Евро!$AI$10</f>
        <v>07.12.2023</v>
      </c>
      <c r="AP343" s="58" t="str">
        <f>фунт!$AJ$10</f>
        <v>-</v>
      </c>
      <c r="AR343" s="52" t="str">
        <f>Евро!$AI$10</f>
        <v>07.12.2023</v>
      </c>
      <c r="AS343" s="58" t="str">
        <f>'иена, ¥'!$AJ$10</f>
        <v>-</v>
      </c>
      <c r="AU343" s="52" t="str">
        <f>Евро!$AI$10</f>
        <v>07.12.2023</v>
      </c>
      <c r="AV343" s="58" t="str">
        <f>'австр долл.'!$AJ$10</f>
        <v>-</v>
      </c>
      <c r="AX343" s="52" t="str">
        <f>Евро!$AI$10</f>
        <v>07.12.2023</v>
      </c>
      <c r="AY343" s="58" t="str">
        <f>шв.фр.!$AJ$10</f>
        <v>-</v>
      </c>
      <c r="BA343" s="52" t="str">
        <f>Евро!$AI$10</f>
        <v>07.12.2023</v>
      </c>
      <c r="BB343" s="58" t="str">
        <f>юань!$AJ$10</f>
        <v>-</v>
      </c>
      <c r="BD343" s="52" t="str">
        <f>Евро!$AI$10</f>
        <v>07.12.2023</v>
      </c>
      <c r="BE343" s="58" t="str">
        <f>тенге!$AJ$10</f>
        <v>-</v>
      </c>
      <c r="BG343" s="52" t="str">
        <f>Евро!$AI$10</f>
        <v>07.12.2023</v>
      </c>
      <c r="BH343" s="58" t="str">
        <f>'динар (крос-курс $)'!$AJ$10</f>
        <v/>
      </c>
      <c r="BJ343" s="52" t="str">
        <f>Евро!$AI$10</f>
        <v>07.12.2023</v>
      </c>
      <c r="BK343" s="58" t="str">
        <f>'динар (крос-курс €)'!$AJ$10</f>
        <v/>
      </c>
    </row>
    <row r="344" spans="1:63" x14ac:dyDescent="0.25">
      <c r="A344" s="52" t="str">
        <f>Доллар!$AI$11</f>
        <v>08.12.2023</v>
      </c>
      <c r="B344" s="58" t="str">
        <f>Доллар!$AJ$11</f>
        <v>-</v>
      </c>
      <c r="D344" s="52" t="str">
        <f>Евро!$AI$11</f>
        <v>08.12.2023</v>
      </c>
      <c r="E344" s="58" t="str">
        <f>Евро!$AJ$11</f>
        <v>-</v>
      </c>
      <c r="G344" s="52" t="str">
        <f>'Золото (ЦБ)'!$AI$11</f>
        <v>08.12.2023</v>
      </c>
      <c r="H344" s="58" t="str">
        <f>'Золото (ЦБ)'!$AJ$11</f>
        <v/>
      </c>
      <c r="J344" s="52" t="str">
        <f>'Серебро (ЦБ)'!$AI$11</f>
        <v>08.12.2023</v>
      </c>
      <c r="K344" s="58" t="str">
        <f>'Серебро (ЦБ)'!$AJ$11</f>
        <v/>
      </c>
      <c r="M344" s="52" t="str">
        <f>'Платина (ЦБ)'!$AI$11</f>
        <v>08.12.2023</v>
      </c>
      <c r="N344" s="58" t="str">
        <f>'Платина (ЦБ)'!$AJ$11</f>
        <v/>
      </c>
      <c r="P344" s="52" t="str">
        <f>'Палладий (ЦБ)'!$AI$11</f>
        <v>08.12.2023</v>
      </c>
      <c r="Q344" s="58" t="str">
        <f>'Палладий (ЦБ)'!$AJ$11</f>
        <v/>
      </c>
      <c r="S344" s="52" t="str">
        <f>'Золото (KITCO-LME)'!$AI$11</f>
        <v>08.12.2023</v>
      </c>
      <c r="T344" s="58" t="str">
        <f>'Золото (KITCO-LME)'!$AJ$11</f>
        <v/>
      </c>
      <c r="V344" s="52" t="str">
        <f>'Серебро (KITCO-LME)'!$AI$11</f>
        <v>08.12.2023</v>
      </c>
      <c r="W344" s="58" t="str">
        <f>'Серебро (KITCO-LME)'!$AJ$11</f>
        <v/>
      </c>
      <c r="Y344" s="52" t="str">
        <f>'Алюминий (LME)'!$AI$11</f>
        <v>08.12.2023</v>
      </c>
      <c r="Z344" s="58" t="str">
        <f>'Алюминий (LME)'!$AJ$11</f>
        <v/>
      </c>
      <c r="AB344" s="52" t="str">
        <f>'Никель (LME)'!$AI$11</f>
        <v>08.12.2023</v>
      </c>
      <c r="AC344" s="58" t="str">
        <f>'Никель (LME)'!$AJ$11</f>
        <v/>
      </c>
      <c r="AE344" s="52" t="str">
        <f>'Свинец (LME)'!$AI$11</f>
        <v>08.12.2023</v>
      </c>
      <c r="AF344" s="58" t="str">
        <f>'Свинец (LME)'!$AJ$11</f>
        <v/>
      </c>
      <c r="AH344" s="52" t="str">
        <f>'Медь (LME)'!$AI$11</f>
        <v>08.12.2023</v>
      </c>
      <c r="AI344" s="58" t="str">
        <f>'Медь (LME)'!$AJ$11</f>
        <v/>
      </c>
      <c r="AK344" s="52" t="str">
        <f>'Цинк (LME)'!$AI$11</f>
        <v>08.12.2023</v>
      </c>
      <c r="AL344" s="58" t="str">
        <f>'Цинк (LME)'!$AJ$11</f>
        <v/>
      </c>
      <c r="AO344" s="52" t="str">
        <f>Евро!$AI$11</f>
        <v>08.12.2023</v>
      </c>
      <c r="AP344" s="58" t="str">
        <f>фунт!$AJ$11</f>
        <v>-</v>
      </c>
      <c r="AR344" s="52" t="str">
        <f>Евро!$AI$11</f>
        <v>08.12.2023</v>
      </c>
      <c r="AS344" s="58" t="str">
        <f>'иена, ¥'!$AJ$11</f>
        <v>-</v>
      </c>
      <c r="AU344" s="52" t="str">
        <f>Евро!$AI$11</f>
        <v>08.12.2023</v>
      </c>
      <c r="AV344" s="58" t="str">
        <f>'австр долл.'!$AJ$11</f>
        <v>-</v>
      </c>
      <c r="AX344" s="52" t="str">
        <f>Евро!$AI$11</f>
        <v>08.12.2023</v>
      </c>
      <c r="AY344" s="58" t="str">
        <f>шв.фр.!$AJ$11</f>
        <v>-</v>
      </c>
      <c r="BA344" s="52" t="str">
        <f>Евро!$AI$11</f>
        <v>08.12.2023</v>
      </c>
      <c r="BB344" s="58" t="str">
        <f>юань!$AJ$11</f>
        <v>-</v>
      </c>
      <c r="BD344" s="52" t="str">
        <f>Евро!$AI$11</f>
        <v>08.12.2023</v>
      </c>
      <c r="BE344" s="58" t="str">
        <f>тенге!$AJ$11</f>
        <v>-</v>
      </c>
      <c r="BG344" s="52" t="str">
        <f>Евро!$AI$11</f>
        <v>08.12.2023</v>
      </c>
      <c r="BH344" s="58" t="str">
        <f>'динар (крос-курс $)'!$AJ$11</f>
        <v/>
      </c>
      <c r="BJ344" s="52" t="str">
        <f>Евро!$AI$11</f>
        <v>08.12.2023</v>
      </c>
      <c r="BK344" s="58" t="str">
        <f>'динар (крос-курс €)'!$AJ$11</f>
        <v/>
      </c>
    </row>
    <row r="345" spans="1:63" x14ac:dyDescent="0.25">
      <c r="A345" s="52" t="str">
        <f>Доллар!$AI$12</f>
        <v>09.12.2023</v>
      </c>
      <c r="B345" s="58" t="str">
        <f>Доллар!$AJ$12</f>
        <v>-</v>
      </c>
      <c r="D345" s="52" t="str">
        <f>Евро!$AI$12</f>
        <v>09.12.2023</v>
      </c>
      <c r="E345" s="58" t="str">
        <f>Евро!$AJ$12</f>
        <v>-</v>
      </c>
      <c r="G345" s="52" t="str">
        <f>'Золото (ЦБ)'!$AI$12</f>
        <v>09.12.2023</v>
      </c>
      <c r="H345" s="58" t="str">
        <f>'Золото (ЦБ)'!$AJ$12</f>
        <v/>
      </c>
      <c r="J345" s="52" t="str">
        <f>'Серебро (ЦБ)'!$AI$12</f>
        <v>09.12.2023</v>
      </c>
      <c r="K345" s="58" t="str">
        <f>'Серебро (ЦБ)'!$AJ$12</f>
        <v/>
      </c>
      <c r="M345" s="52" t="str">
        <f>'Платина (ЦБ)'!$AI$12</f>
        <v>09.12.2023</v>
      </c>
      <c r="N345" s="58" t="str">
        <f>'Платина (ЦБ)'!$AJ$12</f>
        <v/>
      </c>
      <c r="P345" s="52" t="str">
        <f>'Палладий (ЦБ)'!$AI$12</f>
        <v>09.12.2023</v>
      </c>
      <c r="Q345" s="58" t="str">
        <f>'Палладий (ЦБ)'!$AJ$12</f>
        <v/>
      </c>
      <c r="S345" s="52" t="str">
        <f>'Золото (KITCO-LME)'!$AI$12</f>
        <v>09.12.2023</v>
      </c>
      <c r="T345" s="58" t="str">
        <f>'Золото (KITCO-LME)'!$AJ$12</f>
        <v/>
      </c>
      <c r="V345" s="52" t="str">
        <f>'Серебро (KITCO-LME)'!$AI$12</f>
        <v>09.12.2023</v>
      </c>
      <c r="W345" s="58" t="str">
        <f>'Серебро (KITCO-LME)'!$AJ$12</f>
        <v/>
      </c>
      <c r="Y345" s="52" t="str">
        <f>'Алюминий (LME)'!$AI$12</f>
        <v>09.12.2023</v>
      </c>
      <c r="Z345" s="58" t="str">
        <f>'Алюминий (LME)'!$AJ$12</f>
        <v/>
      </c>
      <c r="AB345" s="52" t="str">
        <f>'Никель (LME)'!$AI$12</f>
        <v>09.12.2023</v>
      </c>
      <c r="AC345" s="58" t="str">
        <f>'Никель (LME)'!$AJ$12</f>
        <v/>
      </c>
      <c r="AE345" s="52" t="str">
        <f>'Свинец (LME)'!$AI$12</f>
        <v>09.12.2023</v>
      </c>
      <c r="AF345" s="58" t="str">
        <f>'Свинец (LME)'!$AJ$12</f>
        <v/>
      </c>
      <c r="AH345" s="52" t="str">
        <f>'Медь (LME)'!$AI$12</f>
        <v>09.12.2023</v>
      </c>
      <c r="AI345" s="58" t="str">
        <f>'Медь (LME)'!$AJ$12</f>
        <v/>
      </c>
      <c r="AK345" s="52" t="str">
        <f>'Цинк (LME)'!$AI$12</f>
        <v>09.12.2023</v>
      </c>
      <c r="AL345" s="58" t="str">
        <f>'Цинк (LME)'!$AJ$12</f>
        <v/>
      </c>
      <c r="AO345" s="52" t="str">
        <f>Евро!$AI$12</f>
        <v>09.12.2023</v>
      </c>
      <c r="AP345" s="58" t="str">
        <f>фунт!$AJ$12</f>
        <v>-</v>
      </c>
      <c r="AR345" s="52" t="str">
        <f>Евро!$AI$12</f>
        <v>09.12.2023</v>
      </c>
      <c r="AS345" s="58" t="str">
        <f>'иена, ¥'!$AJ$12</f>
        <v>-</v>
      </c>
      <c r="AU345" s="52" t="str">
        <f>Евро!$AI$12</f>
        <v>09.12.2023</v>
      </c>
      <c r="AV345" s="58" t="str">
        <f>'австр долл.'!$AJ$12</f>
        <v>-</v>
      </c>
      <c r="AX345" s="52" t="str">
        <f>Евро!$AI$12</f>
        <v>09.12.2023</v>
      </c>
      <c r="AY345" s="58" t="str">
        <f>шв.фр.!$AJ$12</f>
        <v>-</v>
      </c>
      <c r="BA345" s="52" t="str">
        <f>Евро!$AI$12</f>
        <v>09.12.2023</v>
      </c>
      <c r="BB345" s="58" t="str">
        <f>юань!$AJ$12</f>
        <v>-</v>
      </c>
      <c r="BD345" s="52" t="str">
        <f>Евро!$AI$12</f>
        <v>09.12.2023</v>
      </c>
      <c r="BE345" s="58" t="str">
        <f>тенге!$AJ$12</f>
        <v>-</v>
      </c>
      <c r="BG345" s="52" t="str">
        <f>Евро!$AI$12</f>
        <v>09.12.2023</v>
      </c>
      <c r="BH345" s="58" t="str">
        <f>'динар (крос-курс $)'!$AJ$12</f>
        <v/>
      </c>
      <c r="BJ345" s="52" t="str">
        <f>Евро!$AI$12</f>
        <v>09.12.2023</v>
      </c>
      <c r="BK345" s="58" t="str">
        <f>'динар (крос-курс €)'!$AJ$12</f>
        <v/>
      </c>
    </row>
    <row r="346" spans="1:63" x14ac:dyDescent="0.25">
      <c r="A346" s="52" t="str">
        <f>Доллар!$AI$13</f>
        <v>10.12.2023</v>
      </c>
      <c r="B346" s="58" t="str">
        <f>Доллар!$AJ$13</f>
        <v>-</v>
      </c>
      <c r="D346" s="52" t="str">
        <f>Евро!$AI$13</f>
        <v>10.12.2023</v>
      </c>
      <c r="E346" s="58" t="str">
        <f>Евро!$AJ$13</f>
        <v>-</v>
      </c>
      <c r="G346" s="52" t="str">
        <f>'Золото (ЦБ)'!$AI$13</f>
        <v>10.12.2023</v>
      </c>
      <c r="H346" s="58" t="str">
        <f>'Золото (ЦБ)'!$AJ$13</f>
        <v/>
      </c>
      <c r="J346" s="52" t="str">
        <f>'Серебро (ЦБ)'!$AI$13</f>
        <v>10.12.2023</v>
      </c>
      <c r="K346" s="58" t="str">
        <f>'Серебро (ЦБ)'!$AJ$13</f>
        <v/>
      </c>
      <c r="M346" s="52" t="str">
        <f>'Платина (ЦБ)'!$AI$13</f>
        <v>10.12.2023</v>
      </c>
      <c r="N346" s="58" t="str">
        <f>'Платина (ЦБ)'!$AJ$13</f>
        <v/>
      </c>
      <c r="P346" s="52" t="str">
        <f>'Палладий (ЦБ)'!$AI$13</f>
        <v>10.12.2023</v>
      </c>
      <c r="Q346" s="58" t="str">
        <f>'Палладий (ЦБ)'!$AJ$13</f>
        <v/>
      </c>
      <c r="S346" s="52" t="str">
        <f>'Золото (KITCO-LME)'!$AI$13</f>
        <v>10.12.2023</v>
      </c>
      <c r="T346" s="58" t="str">
        <f>'Золото (KITCO-LME)'!$AJ$13</f>
        <v/>
      </c>
      <c r="V346" s="52" t="str">
        <f>'Серебро (KITCO-LME)'!$AI$13</f>
        <v>10.12.2023</v>
      </c>
      <c r="W346" s="58" t="str">
        <f>'Серебро (KITCO-LME)'!$AJ$13</f>
        <v/>
      </c>
      <c r="Y346" s="52" t="str">
        <f>'Алюминий (LME)'!$AI$13</f>
        <v>10.12.2023</v>
      </c>
      <c r="Z346" s="58" t="str">
        <f>'Алюминий (LME)'!$AJ$13</f>
        <v/>
      </c>
      <c r="AB346" s="52" t="str">
        <f>'Никель (LME)'!$AI$13</f>
        <v>10.12.2023</v>
      </c>
      <c r="AC346" s="58" t="str">
        <f>'Никель (LME)'!$AJ$13</f>
        <v/>
      </c>
      <c r="AE346" s="52" t="str">
        <f>'Свинец (LME)'!$AI$13</f>
        <v>10.12.2023</v>
      </c>
      <c r="AF346" s="58" t="str">
        <f>'Свинец (LME)'!$AJ$13</f>
        <v/>
      </c>
      <c r="AH346" s="52" t="str">
        <f>'Медь (LME)'!$AI$13</f>
        <v>10.12.2023</v>
      </c>
      <c r="AI346" s="58" t="str">
        <f>'Медь (LME)'!$AJ$13</f>
        <v/>
      </c>
      <c r="AK346" s="52" t="str">
        <f>'Цинк (LME)'!$AI$13</f>
        <v>10.12.2023</v>
      </c>
      <c r="AL346" s="58" t="str">
        <f>'Цинк (LME)'!$AJ$13</f>
        <v/>
      </c>
      <c r="AO346" s="52" t="str">
        <f>Евро!$AI$13</f>
        <v>10.12.2023</v>
      </c>
      <c r="AP346" s="58" t="str">
        <f>фунт!$AJ$13</f>
        <v>-</v>
      </c>
      <c r="AR346" s="52" t="str">
        <f>Евро!$AI$13</f>
        <v>10.12.2023</v>
      </c>
      <c r="AS346" s="58" t="str">
        <f>'иена, ¥'!$AJ$13</f>
        <v>-</v>
      </c>
      <c r="AU346" s="52" t="str">
        <f>Евро!$AI$13</f>
        <v>10.12.2023</v>
      </c>
      <c r="AV346" s="58" t="str">
        <f>'австр долл.'!$AJ$13</f>
        <v>-</v>
      </c>
      <c r="AX346" s="52" t="str">
        <f>Евро!$AI$13</f>
        <v>10.12.2023</v>
      </c>
      <c r="AY346" s="58" t="str">
        <f>шв.фр.!$AJ$13</f>
        <v>-</v>
      </c>
      <c r="BA346" s="52" t="str">
        <f>Евро!$AI$13</f>
        <v>10.12.2023</v>
      </c>
      <c r="BB346" s="58" t="str">
        <f>юань!$AJ$13</f>
        <v>-</v>
      </c>
      <c r="BD346" s="52" t="str">
        <f>Евро!$AI$13</f>
        <v>10.12.2023</v>
      </c>
      <c r="BE346" s="58" t="str">
        <f>тенге!$AJ$13</f>
        <v>-</v>
      </c>
      <c r="BG346" s="52" t="str">
        <f>Евро!$AI$13</f>
        <v>10.12.2023</v>
      </c>
      <c r="BH346" s="58" t="str">
        <f>'динар (крос-курс $)'!$AJ$13</f>
        <v/>
      </c>
      <c r="BJ346" s="52" t="str">
        <f>Евро!$AI$13</f>
        <v>10.12.2023</v>
      </c>
      <c r="BK346" s="58" t="str">
        <f>'динар (крос-курс €)'!$AJ$13</f>
        <v/>
      </c>
    </row>
    <row r="347" spans="1:63" x14ac:dyDescent="0.25">
      <c r="A347" s="52" t="str">
        <f>Доллар!$AI$14</f>
        <v>11.12.2023</v>
      </c>
      <c r="B347" s="58" t="str">
        <f>Доллар!$AJ$14</f>
        <v>-</v>
      </c>
      <c r="D347" s="52" t="str">
        <f>Евро!$AI$14</f>
        <v>11.12.2023</v>
      </c>
      <c r="E347" s="58" t="str">
        <f>Евро!$AJ$14</f>
        <v>-</v>
      </c>
      <c r="G347" s="52" t="str">
        <f>'Золото (ЦБ)'!$AI$14</f>
        <v>11.12.2023</v>
      </c>
      <c r="H347" s="58" t="str">
        <f>'Золото (ЦБ)'!$AJ$14</f>
        <v/>
      </c>
      <c r="J347" s="52" t="str">
        <f>'Серебро (ЦБ)'!$AI$14</f>
        <v>11.12.2023</v>
      </c>
      <c r="K347" s="58" t="str">
        <f>'Серебро (ЦБ)'!$AJ$14</f>
        <v/>
      </c>
      <c r="M347" s="52" t="str">
        <f>'Платина (ЦБ)'!$AI$14</f>
        <v>11.12.2023</v>
      </c>
      <c r="N347" s="58" t="str">
        <f>'Платина (ЦБ)'!$AJ$14</f>
        <v/>
      </c>
      <c r="P347" s="52" t="str">
        <f>'Палладий (ЦБ)'!$AI$14</f>
        <v>11.12.2023</v>
      </c>
      <c r="Q347" s="58" t="str">
        <f>'Палладий (ЦБ)'!$AJ$14</f>
        <v/>
      </c>
      <c r="S347" s="52" t="str">
        <f>'Золото (KITCO-LME)'!$AI$14</f>
        <v>11.12.2023</v>
      </c>
      <c r="T347" s="58" t="str">
        <f>'Золото (KITCO-LME)'!$AJ$14</f>
        <v/>
      </c>
      <c r="V347" s="52" t="str">
        <f>'Серебро (KITCO-LME)'!$AI$14</f>
        <v>11.12.2023</v>
      </c>
      <c r="W347" s="58" t="str">
        <f>'Серебро (KITCO-LME)'!$AJ$14</f>
        <v/>
      </c>
      <c r="Y347" s="52" t="str">
        <f>'Алюминий (LME)'!$AI$14</f>
        <v>11.12.2023</v>
      </c>
      <c r="Z347" s="58" t="str">
        <f>'Алюминий (LME)'!$AJ$14</f>
        <v/>
      </c>
      <c r="AB347" s="52" t="str">
        <f>'Никель (LME)'!$AI$14</f>
        <v>11.12.2023</v>
      </c>
      <c r="AC347" s="58" t="str">
        <f>'Никель (LME)'!$AJ$14</f>
        <v/>
      </c>
      <c r="AE347" s="52" t="str">
        <f>'Свинец (LME)'!$AI$14</f>
        <v>11.12.2023</v>
      </c>
      <c r="AF347" s="58" t="str">
        <f>'Свинец (LME)'!$AJ$14</f>
        <v/>
      </c>
      <c r="AH347" s="52" t="str">
        <f>'Медь (LME)'!$AI$14</f>
        <v>11.12.2023</v>
      </c>
      <c r="AI347" s="58" t="str">
        <f>'Медь (LME)'!$AJ$14</f>
        <v/>
      </c>
      <c r="AK347" s="52" t="str">
        <f>'Цинк (LME)'!$AI$14</f>
        <v>11.12.2023</v>
      </c>
      <c r="AL347" s="58" t="str">
        <f>'Цинк (LME)'!$AJ$14</f>
        <v/>
      </c>
      <c r="AO347" s="52" t="str">
        <f>Евро!$AI$14</f>
        <v>11.12.2023</v>
      </c>
      <c r="AP347" s="58" t="str">
        <f>фунт!$AJ$14</f>
        <v>-</v>
      </c>
      <c r="AR347" s="52" t="str">
        <f>Евро!$AI$14</f>
        <v>11.12.2023</v>
      </c>
      <c r="AS347" s="58" t="str">
        <f>'иена, ¥'!$AJ$14</f>
        <v>-</v>
      </c>
      <c r="AU347" s="52" t="str">
        <f>Евро!$AI$14</f>
        <v>11.12.2023</v>
      </c>
      <c r="AV347" s="58" t="str">
        <f>'австр долл.'!$AJ$14</f>
        <v>-</v>
      </c>
      <c r="AX347" s="52" t="str">
        <f>Евро!$AI$14</f>
        <v>11.12.2023</v>
      </c>
      <c r="AY347" s="58" t="str">
        <f>шв.фр.!$AJ$14</f>
        <v>-</v>
      </c>
      <c r="BA347" s="52" t="str">
        <f>Евро!$AI$14</f>
        <v>11.12.2023</v>
      </c>
      <c r="BB347" s="58" t="str">
        <f>юань!$AJ$14</f>
        <v>-</v>
      </c>
      <c r="BD347" s="52" t="str">
        <f>Евро!$AI$14</f>
        <v>11.12.2023</v>
      </c>
      <c r="BE347" s="58" t="str">
        <f>тенге!$AJ$14</f>
        <v>-</v>
      </c>
      <c r="BG347" s="52" t="str">
        <f>Евро!$AI$14</f>
        <v>11.12.2023</v>
      </c>
      <c r="BH347" s="58" t="str">
        <f>'динар (крос-курс $)'!$AJ$14</f>
        <v/>
      </c>
      <c r="BJ347" s="52" t="str">
        <f>Евро!$AI$14</f>
        <v>11.12.2023</v>
      </c>
      <c r="BK347" s="58" t="str">
        <f>'динар (крос-курс €)'!$AJ$14</f>
        <v/>
      </c>
    </row>
    <row r="348" spans="1:63" x14ac:dyDescent="0.25">
      <c r="A348" s="52" t="str">
        <f>Доллар!$AI$15</f>
        <v>12.12.2023</v>
      </c>
      <c r="B348" s="58" t="str">
        <f>Доллар!$AJ$15</f>
        <v>-</v>
      </c>
      <c r="D348" s="52" t="str">
        <f>Евро!$AI$15</f>
        <v>12.12.2023</v>
      </c>
      <c r="E348" s="58" t="str">
        <f>Евро!$AJ$15</f>
        <v>-</v>
      </c>
      <c r="G348" s="52" t="str">
        <f>'Золото (ЦБ)'!$AI$15</f>
        <v>12.12.2023</v>
      </c>
      <c r="H348" s="58" t="str">
        <f>'Золото (ЦБ)'!$AJ$15</f>
        <v/>
      </c>
      <c r="J348" s="52" t="str">
        <f>'Серебро (ЦБ)'!$AI$15</f>
        <v>12.12.2023</v>
      </c>
      <c r="K348" s="58" t="str">
        <f>'Серебро (ЦБ)'!$AJ$15</f>
        <v/>
      </c>
      <c r="M348" s="52" t="str">
        <f>'Платина (ЦБ)'!$AI$15</f>
        <v>12.12.2023</v>
      </c>
      <c r="N348" s="58" t="str">
        <f>'Платина (ЦБ)'!$AJ$15</f>
        <v/>
      </c>
      <c r="P348" s="52" t="str">
        <f>'Палладий (ЦБ)'!$AI$15</f>
        <v>12.12.2023</v>
      </c>
      <c r="Q348" s="58" t="str">
        <f>'Палладий (ЦБ)'!$AJ$15</f>
        <v/>
      </c>
      <c r="S348" s="52" t="str">
        <f>'Золото (KITCO-LME)'!$AI$15</f>
        <v>12.12.2023</v>
      </c>
      <c r="T348" s="58" t="str">
        <f>'Золото (KITCO-LME)'!$AJ$15</f>
        <v/>
      </c>
      <c r="V348" s="52" t="str">
        <f>'Серебро (KITCO-LME)'!$AI$15</f>
        <v>12.12.2023</v>
      </c>
      <c r="W348" s="58" t="str">
        <f>'Серебро (KITCO-LME)'!$AJ$15</f>
        <v/>
      </c>
      <c r="Y348" s="52" t="str">
        <f>'Алюминий (LME)'!$AI$15</f>
        <v>12.12.2023</v>
      </c>
      <c r="Z348" s="58" t="str">
        <f>'Алюминий (LME)'!$AJ$15</f>
        <v/>
      </c>
      <c r="AB348" s="52" t="str">
        <f>'Никель (LME)'!$AI$15</f>
        <v>12.12.2023</v>
      </c>
      <c r="AC348" s="58" t="str">
        <f>'Никель (LME)'!$AJ$15</f>
        <v/>
      </c>
      <c r="AE348" s="52" t="str">
        <f>'Свинец (LME)'!$AI$15</f>
        <v>12.12.2023</v>
      </c>
      <c r="AF348" s="58" t="str">
        <f>'Свинец (LME)'!$AJ$15</f>
        <v/>
      </c>
      <c r="AH348" s="52" t="str">
        <f>'Медь (LME)'!$AI$15</f>
        <v>12.12.2023</v>
      </c>
      <c r="AI348" s="58" t="str">
        <f>'Медь (LME)'!$AJ$15</f>
        <v/>
      </c>
      <c r="AK348" s="52" t="str">
        <f>'Цинк (LME)'!$AI$15</f>
        <v>12.12.2023</v>
      </c>
      <c r="AL348" s="58" t="str">
        <f>'Цинк (LME)'!$AJ$15</f>
        <v/>
      </c>
      <c r="AO348" s="52" t="str">
        <f>Евро!$AI$15</f>
        <v>12.12.2023</v>
      </c>
      <c r="AP348" s="58" t="str">
        <f>фунт!$AJ$15</f>
        <v>-</v>
      </c>
      <c r="AR348" s="52" t="str">
        <f>Евро!$AI$15</f>
        <v>12.12.2023</v>
      </c>
      <c r="AS348" s="58" t="str">
        <f>'иена, ¥'!$AJ$15</f>
        <v>-</v>
      </c>
      <c r="AU348" s="52" t="str">
        <f>Евро!$AI$15</f>
        <v>12.12.2023</v>
      </c>
      <c r="AV348" s="58" t="str">
        <f>'австр долл.'!$AJ$15</f>
        <v>-</v>
      </c>
      <c r="AX348" s="52" t="str">
        <f>Евро!$AI$15</f>
        <v>12.12.2023</v>
      </c>
      <c r="AY348" s="58" t="str">
        <f>шв.фр.!$AJ$15</f>
        <v>-</v>
      </c>
      <c r="BA348" s="52" t="str">
        <f>Евро!$AI$15</f>
        <v>12.12.2023</v>
      </c>
      <c r="BB348" s="58" t="str">
        <f>юань!$AJ$15</f>
        <v>-</v>
      </c>
      <c r="BD348" s="52" t="str">
        <f>Евро!$AI$15</f>
        <v>12.12.2023</v>
      </c>
      <c r="BE348" s="58" t="str">
        <f>тенге!$AJ$15</f>
        <v>-</v>
      </c>
      <c r="BG348" s="52" t="str">
        <f>Евро!$AI$15</f>
        <v>12.12.2023</v>
      </c>
      <c r="BH348" s="58" t="str">
        <f>'динар (крос-курс $)'!$AJ$15</f>
        <v/>
      </c>
      <c r="BJ348" s="52" t="str">
        <f>Евро!$AI$15</f>
        <v>12.12.2023</v>
      </c>
      <c r="BK348" s="58" t="str">
        <f>'динар (крос-курс €)'!$AJ$15</f>
        <v/>
      </c>
    </row>
    <row r="349" spans="1:63" x14ac:dyDescent="0.25">
      <c r="A349" s="52" t="str">
        <f>Доллар!$AI$16</f>
        <v>13.12.2023</v>
      </c>
      <c r="B349" s="58" t="str">
        <f>Доллар!$AJ$16</f>
        <v>-</v>
      </c>
      <c r="D349" s="52" t="str">
        <f>Евро!$AI$16</f>
        <v>13.12.2023</v>
      </c>
      <c r="E349" s="58" t="str">
        <f>Евро!$AJ$16</f>
        <v>-</v>
      </c>
      <c r="G349" s="52" t="str">
        <f>'Золото (ЦБ)'!$AI$16</f>
        <v>13.12.2023</v>
      </c>
      <c r="H349" s="58" t="str">
        <f>'Золото (ЦБ)'!$AJ$16</f>
        <v/>
      </c>
      <c r="J349" s="52" t="str">
        <f>'Серебро (ЦБ)'!$AI$16</f>
        <v>13.12.2023</v>
      </c>
      <c r="K349" s="58" t="str">
        <f>'Серебро (ЦБ)'!$AJ$16</f>
        <v/>
      </c>
      <c r="M349" s="52" t="str">
        <f>'Платина (ЦБ)'!$AI$16</f>
        <v>13.12.2023</v>
      </c>
      <c r="N349" s="58" t="str">
        <f>'Платина (ЦБ)'!$AJ$16</f>
        <v/>
      </c>
      <c r="P349" s="52" t="str">
        <f>'Палладий (ЦБ)'!$AI$16</f>
        <v>13.12.2023</v>
      </c>
      <c r="Q349" s="58" t="str">
        <f>'Палладий (ЦБ)'!$AJ$16</f>
        <v/>
      </c>
      <c r="S349" s="52" t="str">
        <f>'Золото (KITCO-LME)'!$AI$16</f>
        <v>13.12.2023</v>
      </c>
      <c r="T349" s="58" t="str">
        <f>'Золото (KITCO-LME)'!$AJ$16</f>
        <v/>
      </c>
      <c r="V349" s="52" t="str">
        <f>'Серебро (KITCO-LME)'!$AI$16</f>
        <v>13.12.2023</v>
      </c>
      <c r="W349" s="58" t="str">
        <f>'Серебро (KITCO-LME)'!$AJ$16</f>
        <v/>
      </c>
      <c r="Y349" s="52" t="str">
        <f>'Алюминий (LME)'!$AI$16</f>
        <v>13.12.2023</v>
      </c>
      <c r="Z349" s="58" t="str">
        <f>'Алюминий (LME)'!$AJ$16</f>
        <v/>
      </c>
      <c r="AB349" s="52" t="str">
        <f>'Никель (LME)'!$AI$16</f>
        <v>13.12.2023</v>
      </c>
      <c r="AC349" s="58" t="str">
        <f>'Никель (LME)'!$AJ$16</f>
        <v/>
      </c>
      <c r="AE349" s="52" t="str">
        <f>'Свинец (LME)'!$AI$16</f>
        <v>13.12.2023</v>
      </c>
      <c r="AF349" s="58" t="str">
        <f>'Свинец (LME)'!$AJ$16</f>
        <v/>
      </c>
      <c r="AH349" s="52" t="str">
        <f>'Медь (LME)'!$AI$16</f>
        <v>13.12.2023</v>
      </c>
      <c r="AI349" s="58" t="str">
        <f>'Медь (LME)'!$AJ$16</f>
        <v/>
      </c>
      <c r="AK349" s="52" t="str">
        <f>'Цинк (LME)'!$AI$16</f>
        <v>13.12.2023</v>
      </c>
      <c r="AL349" s="58" t="str">
        <f>'Цинк (LME)'!$AJ$16</f>
        <v/>
      </c>
      <c r="AO349" s="52" t="str">
        <f>Евро!$AI$16</f>
        <v>13.12.2023</v>
      </c>
      <c r="AP349" s="58" t="str">
        <f>фунт!$AJ$16</f>
        <v>-</v>
      </c>
      <c r="AR349" s="52" t="str">
        <f>Евро!$AI$16</f>
        <v>13.12.2023</v>
      </c>
      <c r="AS349" s="58" t="str">
        <f>'иена, ¥'!$AJ$16</f>
        <v>-</v>
      </c>
      <c r="AU349" s="52" t="str">
        <f>Евро!$AI$16</f>
        <v>13.12.2023</v>
      </c>
      <c r="AV349" s="58" t="str">
        <f>'австр долл.'!$AJ$16</f>
        <v>-</v>
      </c>
      <c r="AX349" s="52" t="str">
        <f>Евро!$AI$16</f>
        <v>13.12.2023</v>
      </c>
      <c r="AY349" s="58" t="str">
        <f>шв.фр.!$AJ$16</f>
        <v>-</v>
      </c>
      <c r="BA349" s="52" t="str">
        <f>Евро!$AI$16</f>
        <v>13.12.2023</v>
      </c>
      <c r="BB349" s="58" t="str">
        <f>юань!$AJ$16</f>
        <v>-</v>
      </c>
      <c r="BD349" s="52" t="str">
        <f>Евро!$AI$16</f>
        <v>13.12.2023</v>
      </c>
      <c r="BE349" s="58" t="str">
        <f>тенге!$AJ$16</f>
        <v>-</v>
      </c>
      <c r="BG349" s="52" t="str">
        <f>Евро!$AI$16</f>
        <v>13.12.2023</v>
      </c>
      <c r="BH349" s="58" t="str">
        <f>'динар (крос-курс $)'!$AJ$16</f>
        <v/>
      </c>
      <c r="BJ349" s="52" t="str">
        <f>Евро!$AI$16</f>
        <v>13.12.2023</v>
      </c>
      <c r="BK349" s="58" t="str">
        <f>'динар (крос-курс €)'!$AJ$16</f>
        <v/>
      </c>
    </row>
    <row r="350" spans="1:63" x14ac:dyDescent="0.25">
      <c r="A350" s="52" t="str">
        <f>Доллар!$AI$17</f>
        <v>14.12.2023</v>
      </c>
      <c r="B350" s="58" t="str">
        <f>Доллар!$AJ$17</f>
        <v>-</v>
      </c>
      <c r="D350" s="52" t="str">
        <f>Евро!$AI$17</f>
        <v>14.12.2023</v>
      </c>
      <c r="E350" s="58" t="str">
        <f>Евро!$AJ$17</f>
        <v>-</v>
      </c>
      <c r="G350" s="52" t="str">
        <f>'Золото (ЦБ)'!$AI$17</f>
        <v>14.12.2023</v>
      </c>
      <c r="H350" s="58" t="str">
        <f>'Золото (ЦБ)'!$AJ$17</f>
        <v/>
      </c>
      <c r="J350" s="52" t="str">
        <f>'Серебро (ЦБ)'!$AI$17</f>
        <v>14.12.2023</v>
      </c>
      <c r="K350" s="58" t="str">
        <f>'Серебро (ЦБ)'!$AJ$17</f>
        <v/>
      </c>
      <c r="M350" s="52" t="str">
        <f>'Платина (ЦБ)'!$AI$17</f>
        <v>14.12.2023</v>
      </c>
      <c r="N350" s="58" t="str">
        <f>'Платина (ЦБ)'!$AJ$17</f>
        <v/>
      </c>
      <c r="P350" s="52" t="str">
        <f>'Палладий (ЦБ)'!$AI$17</f>
        <v>14.12.2023</v>
      </c>
      <c r="Q350" s="58" t="str">
        <f>'Палладий (ЦБ)'!$AJ$17</f>
        <v/>
      </c>
      <c r="S350" s="52" t="str">
        <f>'Золото (KITCO-LME)'!$AI$17</f>
        <v>14.12.2023</v>
      </c>
      <c r="T350" s="58" t="str">
        <f>'Золото (KITCO-LME)'!$AJ$17</f>
        <v/>
      </c>
      <c r="V350" s="52" t="str">
        <f>'Серебро (KITCO-LME)'!$AI$17</f>
        <v>14.12.2023</v>
      </c>
      <c r="W350" s="58" t="str">
        <f>'Серебро (KITCO-LME)'!$AJ$17</f>
        <v/>
      </c>
      <c r="Y350" s="52" t="str">
        <f>'Алюминий (LME)'!$AI$17</f>
        <v>14.12.2023</v>
      </c>
      <c r="Z350" s="58" t="str">
        <f>'Алюминий (LME)'!$AJ$17</f>
        <v/>
      </c>
      <c r="AB350" s="52" t="str">
        <f>'Никель (LME)'!$AI$17</f>
        <v>14.12.2023</v>
      </c>
      <c r="AC350" s="58" t="str">
        <f>'Никель (LME)'!$AJ$17</f>
        <v/>
      </c>
      <c r="AE350" s="52" t="str">
        <f>'Свинец (LME)'!$AI$17</f>
        <v>14.12.2023</v>
      </c>
      <c r="AF350" s="58" t="str">
        <f>'Свинец (LME)'!$AJ$17</f>
        <v/>
      </c>
      <c r="AH350" s="52" t="str">
        <f>'Медь (LME)'!$AI$17</f>
        <v>14.12.2023</v>
      </c>
      <c r="AI350" s="58" t="str">
        <f>'Медь (LME)'!$AJ$17</f>
        <v/>
      </c>
      <c r="AK350" s="52" t="str">
        <f>'Цинк (LME)'!$AI$17</f>
        <v>14.12.2023</v>
      </c>
      <c r="AL350" s="58" t="str">
        <f>'Цинк (LME)'!$AJ$17</f>
        <v/>
      </c>
      <c r="AO350" s="52" t="str">
        <f>Евро!$AI$17</f>
        <v>14.12.2023</v>
      </c>
      <c r="AP350" s="58" t="str">
        <f>фунт!$AJ$17</f>
        <v>-</v>
      </c>
      <c r="AR350" s="52" t="str">
        <f>Евро!$AI$17</f>
        <v>14.12.2023</v>
      </c>
      <c r="AS350" s="58" t="str">
        <f>'иена, ¥'!$AJ$17</f>
        <v>-</v>
      </c>
      <c r="AU350" s="52" t="str">
        <f>Евро!$AI$17</f>
        <v>14.12.2023</v>
      </c>
      <c r="AV350" s="58" t="str">
        <f>'австр долл.'!$AJ$17</f>
        <v>-</v>
      </c>
      <c r="AX350" s="52" t="str">
        <f>Евро!$AI$17</f>
        <v>14.12.2023</v>
      </c>
      <c r="AY350" s="58" t="str">
        <f>шв.фр.!$AJ$17</f>
        <v>-</v>
      </c>
      <c r="BA350" s="52" t="str">
        <f>Евро!$AI$17</f>
        <v>14.12.2023</v>
      </c>
      <c r="BB350" s="58" t="str">
        <f>юань!$AJ$17</f>
        <v>-</v>
      </c>
      <c r="BD350" s="52" t="str">
        <f>Евро!$AI$17</f>
        <v>14.12.2023</v>
      </c>
      <c r="BE350" s="58" t="str">
        <f>тенге!$AJ$17</f>
        <v>-</v>
      </c>
      <c r="BG350" s="52" t="str">
        <f>Евро!$AI$17</f>
        <v>14.12.2023</v>
      </c>
      <c r="BH350" s="58" t="str">
        <f>'динар (крос-курс $)'!$AJ$17</f>
        <v/>
      </c>
      <c r="BJ350" s="52" t="str">
        <f>Евро!$AI$17</f>
        <v>14.12.2023</v>
      </c>
      <c r="BK350" s="58" t="str">
        <f>'динар (крос-курс €)'!$AJ$17</f>
        <v/>
      </c>
    </row>
    <row r="351" spans="1:63" x14ac:dyDescent="0.25">
      <c r="A351" s="52" t="str">
        <f>Доллар!$AI$18</f>
        <v>15.12.2023</v>
      </c>
      <c r="B351" s="58" t="str">
        <f>Доллар!$AJ$18</f>
        <v>-</v>
      </c>
      <c r="D351" s="52" t="str">
        <f>Евро!$AI$18</f>
        <v>15.12.2023</v>
      </c>
      <c r="E351" s="58" t="str">
        <f>Евро!$AJ$18</f>
        <v>-</v>
      </c>
      <c r="G351" s="52" t="str">
        <f>'Золото (ЦБ)'!$AI$18</f>
        <v>15.12.2023</v>
      </c>
      <c r="H351" s="58" t="str">
        <f>'Золото (ЦБ)'!$AJ$18</f>
        <v/>
      </c>
      <c r="J351" s="52" t="str">
        <f>'Серебро (ЦБ)'!$AI$18</f>
        <v>15.12.2023</v>
      </c>
      <c r="K351" s="58" t="str">
        <f>'Серебро (ЦБ)'!$AJ$18</f>
        <v/>
      </c>
      <c r="M351" s="52" t="str">
        <f>'Платина (ЦБ)'!$AI$18</f>
        <v>15.12.2023</v>
      </c>
      <c r="N351" s="58" t="str">
        <f>'Платина (ЦБ)'!$AJ$18</f>
        <v/>
      </c>
      <c r="P351" s="52" t="str">
        <f>'Палладий (ЦБ)'!$AI$18</f>
        <v>15.12.2023</v>
      </c>
      <c r="Q351" s="58" t="str">
        <f>'Палладий (ЦБ)'!$AJ$18</f>
        <v/>
      </c>
      <c r="S351" s="52" t="str">
        <f>'Золото (KITCO-LME)'!$AI$18</f>
        <v>15.12.2023</v>
      </c>
      <c r="T351" s="58" t="str">
        <f>'Золото (KITCO-LME)'!$AJ$18</f>
        <v/>
      </c>
      <c r="V351" s="52" t="str">
        <f>'Серебро (KITCO-LME)'!$AI$18</f>
        <v>15.12.2023</v>
      </c>
      <c r="W351" s="58" t="str">
        <f>'Серебро (KITCO-LME)'!$AJ$18</f>
        <v/>
      </c>
      <c r="Y351" s="52" t="str">
        <f>'Алюминий (LME)'!$AI$18</f>
        <v>15.12.2023</v>
      </c>
      <c r="Z351" s="58" t="str">
        <f>'Алюминий (LME)'!$AJ$18</f>
        <v/>
      </c>
      <c r="AB351" s="52" t="str">
        <f>'Никель (LME)'!$AI$18</f>
        <v>15.12.2023</v>
      </c>
      <c r="AC351" s="58" t="str">
        <f>'Никель (LME)'!$AJ$18</f>
        <v/>
      </c>
      <c r="AE351" s="52" t="str">
        <f>'Свинец (LME)'!$AI$18</f>
        <v>15.12.2023</v>
      </c>
      <c r="AF351" s="58" t="str">
        <f>'Свинец (LME)'!$AJ$18</f>
        <v/>
      </c>
      <c r="AH351" s="52" t="str">
        <f>'Медь (LME)'!$AI$18</f>
        <v>15.12.2023</v>
      </c>
      <c r="AI351" s="58" t="str">
        <f>'Медь (LME)'!$AJ$18</f>
        <v/>
      </c>
      <c r="AK351" s="52" t="str">
        <f>'Цинк (LME)'!$AI$18</f>
        <v>15.12.2023</v>
      </c>
      <c r="AL351" s="58" t="str">
        <f>'Цинк (LME)'!$AJ$18</f>
        <v/>
      </c>
      <c r="AO351" s="52" t="str">
        <f>Евро!$AI$18</f>
        <v>15.12.2023</v>
      </c>
      <c r="AP351" s="58" t="str">
        <f>фунт!$AJ$18</f>
        <v>-</v>
      </c>
      <c r="AR351" s="52" t="str">
        <f>Евро!$AI$18</f>
        <v>15.12.2023</v>
      </c>
      <c r="AS351" s="58" t="str">
        <f>'иена, ¥'!$AJ$18</f>
        <v>-</v>
      </c>
      <c r="AU351" s="52" t="str">
        <f>Евро!$AI$18</f>
        <v>15.12.2023</v>
      </c>
      <c r="AV351" s="58" t="str">
        <f>'австр долл.'!$AJ$18</f>
        <v>-</v>
      </c>
      <c r="AX351" s="52" t="str">
        <f>Евро!$AI$18</f>
        <v>15.12.2023</v>
      </c>
      <c r="AY351" s="58" t="str">
        <f>шв.фр.!$AJ$18</f>
        <v>-</v>
      </c>
      <c r="BA351" s="52" t="str">
        <f>Евро!$AI$18</f>
        <v>15.12.2023</v>
      </c>
      <c r="BB351" s="58" t="str">
        <f>юань!$AJ$18</f>
        <v>-</v>
      </c>
      <c r="BD351" s="52" t="str">
        <f>Евро!$AI$18</f>
        <v>15.12.2023</v>
      </c>
      <c r="BE351" s="58" t="str">
        <f>тенге!$AJ$18</f>
        <v>-</v>
      </c>
      <c r="BG351" s="52" t="str">
        <f>Евро!$AI$18</f>
        <v>15.12.2023</v>
      </c>
      <c r="BH351" s="58" t="str">
        <f>'динар (крос-курс $)'!$AJ$18</f>
        <v/>
      </c>
      <c r="BJ351" s="52" t="str">
        <f>Евро!$AI$18</f>
        <v>15.12.2023</v>
      </c>
      <c r="BK351" s="58" t="str">
        <f>'динар (крос-курс €)'!$AJ$18</f>
        <v/>
      </c>
    </row>
    <row r="352" spans="1:63" x14ac:dyDescent="0.25">
      <c r="A352" s="52" t="str">
        <f>Доллар!$AI$19</f>
        <v>16.12.2023</v>
      </c>
      <c r="B352" s="58" t="str">
        <f>Доллар!$AJ$19</f>
        <v>-</v>
      </c>
      <c r="D352" s="52" t="str">
        <f>Евро!$AI$19</f>
        <v>16.12.2023</v>
      </c>
      <c r="E352" s="58" t="str">
        <f>Евро!$AJ$19</f>
        <v>-</v>
      </c>
      <c r="G352" s="52" t="str">
        <f>'Золото (ЦБ)'!$AI$19</f>
        <v>16.12.2023</v>
      </c>
      <c r="H352" s="58" t="str">
        <f>'Золото (ЦБ)'!$AJ$19</f>
        <v/>
      </c>
      <c r="J352" s="52" t="str">
        <f>'Серебро (ЦБ)'!$AI$19</f>
        <v>16.12.2023</v>
      </c>
      <c r="K352" s="58" t="str">
        <f>'Серебро (ЦБ)'!$AJ$19</f>
        <v/>
      </c>
      <c r="M352" s="52" t="str">
        <f>'Платина (ЦБ)'!$AI$19</f>
        <v>16.12.2023</v>
      </c>
      <c r="N352" s="58" t="str">
        <f>'Платина (ЦБ)'!$AJ$19</f>
        <v/>
      </c>
      <c r="P352" s="52" t="str">
        <f>'Палладий (ЦБ)'!$AI$19</f>
        <v>16.12.2023</v>
      </c>
      <c r="Q352" s="58" t="str">
        <f>'Палладий (ЦБ)'!$AJ$19</f>
        <v/>
      </c>
      <c r="S352" s="52" t="str">
        <f>'Золото (KITCO-LME)'!$AI$19</f>
        <v>16.12.2023</v>
      </c>
      <c r="T352" s="58" t="str">
        <f>'Золото (KITCO-LME)'!$AJ$19</f>
        <v/>
      </c>
      <c r="V352" s="52" t="str">
        <f>'Серебро (KITCO-LME)'!$AI$19</f>
        <v>16.12.2023</v>
      </c>
      <c r="W352" s="58" t="str">
        <f>'Серебро (KITCO-LME)'!$AJ$19</f>
        <v/>
      </c>
      <c r="Y352" s="52" t="str">
        <f>'Алюминий (LME)'!$AI$19</f>
        <v>16.12.2023</v>
      </c>
      <c r="Z352" s="58" t="str">
        <f>'Алюминий (LME)'!$AJ$19</f>
        <v/>
      </c>
      <c r="AB352" s="52" t="str">
        <f>'Никель (LME)'!$AI$19</f>
        <v>16.12.2023</v>
      </c>
      <c r="AC352" s="58" t="str">
        <f>'Никель (LME)'!$AJ$19</f>
        <v/>
      </c>
      <c r="AE352" s="52" t="str">
        <f>'Свинец (LME)'!$AI$19</f>
        <v>16.12.2023</v>
      </c>
      <c r="AF352" s="58" t="str">
        <f>'Свинец (LME)'!$AJ$19</f>
        <v/>
      </c>
      <c r="AH352" s="52" t="str">
        <f>'Медь (LME)'!$AI$19</f>
        <v>16.12.2023</v>
      </c>
      <c r="AI352" s="58" t="str">
        <f>'Медь (LME)'!$AJ$19</f>
        <v/>
      </c>
      <c r="AK352" s="52" t="str">
        <f>'Цинк (LME)'!$AI$19</f>
        <v>16.12.2023</v>
      </c>
      <c r="AL352" s="58" t="str">
        <f>'Цинк (LME)'!$AJ$19</f>
        <v/>
      </c>
      <c r="AO352" s="52" t="str">
        <f>Евро!$AI$19</f>
        <v>16.12.2023</v>
      </c>
      <c r="AP352" s="58" t="str">
        <f>фунт!$AJ$19</f>
        <v>-</v>
      </c>
      <c r="AR352" s="52" t="str">
        <f>Евро!$AI$19</f>
        <v>16.12.2023</v>
      </c>
      <c r="AS352" s="58" t="str">
        <f>'иена, ¥'!$AJ$19</f>
        <v>-</v>
      </c>
      <c r="AU352" s="52" t="str">
        <f>Евро!$AI$19</f>
        <v>16.12.2023</v>
      </c>
      <c r="AV352" s="58" t="str">
        <f>'австр долл.'!$AJ$19</f>
        <v>-</v>
      </c>
      <c r="AX352" s="52" t="str">
        <f>Евро!$AI$19</f>
        <v>16.12.2023</v>
      </c>
      <c r="AY352" s="58" t="str">
        <f>шв.фр.!$AJ$19</f>
        <v>-</v>
      </c>
      <c r="BA352" s="52" t="str">
        <f>Евро!$AI$19</f>
        <v>16.12.2023</v>
      </c>
      <c r="BB352" s="58" t="str">
        <f>юань!$AJ$19</f>
        <v>-</v>
      </c>
      <c r="BD352" s="52" t="str">
        <f>Евро!$AI$19</f>
        <v>16.12.2023</v>
      </c>
      <c r="BE352" s="58" t="str">
        <f>тенге!$AJ$19</f>
        <v>-</v>
      </c>
      <c r="BG352" s="52" t="str">
        <f>Евро!$AI$19</f>
        <v>16.12.2023</v>
      </c>
      <c r="BH352" s="58" t="str">
        <f>'динар (крос-курс $)'!$AJ$19</f>
        <v/>
      </c>
      <c r="BJ352" s="52" t="str">
        <f>Евро!$AI$19</f>
        <v>16.12.2023</v>
      </c>
      <c r="BK352" s="58" t="str">
        <f>'динар (крос-курс €)'!$AJ$19</f>
        <v/>
      </c>
    </row>
    <row r="353" spans="1:63" x14ac:dyDescent="0.25">
      <c r="A353" s="52" t="str">
        <f>Доллар!$AI$20</f>
        <v>17.12.2023</v>
      </c>
      <c r="B353" s="58" t="str">
        <f>Доллар!$AJ$20</f>
        <v>-</v>
      </c>
      <c r="D353" s="52" t="str">
        <f>Евро!$AI$20</f>
        <v>17.12.2023</v>
      </c>
      <c r="E353" s="58" t="str">
        <f>Евро!$AJ$20</f>
        <v>-</v>
      </c>
      <c r="G353" s="52" t="str">
        <f>'Золото (ЦБ)'!$AI$20</f>
        <v>17.12.2023</v>
      </c>
      <c r="H353" s="58" t="str">
        <f>'Золото (ЦБ)'!$AJ$20</f>
        <v/>
      </c>
      <c r="J353" s="52" t="str">
        <f>'Серебро (ЦБ)'!$AI$20</f>
        <v>17.12.2023</v>
      </c>
      <c r="K353" s="58" t="str">
        <f>'Серебро (ЦБ)'!$AJ$20</f>
        <v/>
      </c>
      <c r="M353" s="52" t="str">
        <f>'Платина (ЦБ)'!$AI$20</f>
        <v>17.12.2023</v>
      </c>
      <c r="N353" s="58" t="str">
        <f>'Платина (ЦБ)'!$AJ$20</f>
        <v/>
      </c>
      <c r="P353" s="52" t="str">
        <f>'Палладий (ЦБ)'!$AI$20</f>
        <v>17.12.2023</v>
      </c>
      <c r="Q353" s="58" t="str">
        <f>'Палладий (ЦБ)'!$AJ$20</f>
        <v/>
      </c>
      <c r="S353" s="52" t="str">
        <f>'Золото (KITCO-LME)'!$AI$20</f>
        <v>17.12.2023</v>
      </c>
      <c r="T353" s="58" t="str">
        <f>'Золото (KITCO-LME)'!$AJ$20</f>
        <v/>
      </c>
      <c r="V353" s="52" t="str">
        <f>'Серебро (KITCO-LME)'!$AI$20</f>
        <v>17.12.2023</v>
      </c>
      <c r="W353" s="58" t="str">
        <f>'Серебро (KITCO-LME)'!$AJ$20</f>
        <v/>
      </c>
      <c r="Y353" s="52" t="str">
        <f>'Алюминий (LME)'!$AI$20</f>
        <v>17.12.2023</v>
      </c>
      <c r="Z353" s="58" t="str">
        <f>'Алюминий (LME)'!$AJ$20</f>
        <v/>
      </c>
      <c r="AB353" s="52" t="str">
        <f>'Никель (LME)'!$AI$20</f>
        <v>17.12.2023</v>
      </c>
      <c r="AC353" s="58" t="str">
        <f>'Никель (LME)'!$AJ$20</f>
        <v/>
      </c>
      <c r="AE353" s="52" t="str">
        <f>'Свинец (LME)'!$AI$20</f>
        <v>17.12.2023</v>
      </c>
      <c r="AF353" s="58" t="str">
        <f>'Свинец (LME)'!$AJ$20</f>
        <v/>
      </c>
      <c r="AH353" s="52" t="str">
        <f>'Медь (LME)'!$AI$20</f>
        <v>17.12.2023</v>
      </c>
      <c r="AI353" s="58" t="str">
        <f>'Медь (LME)'!$AJ$20</f>
        <v/>
      </c>
      <c r="AK353" s="52" t="str">
        <f>'Цинк (LME)'!$AI$20</f>
        <v>17.12.2023</v>
      </c>
      <c r="AL353" s="58" t="str">
        <f>'Цинк (LME)'!$AJ$20</f>
        <v/>
      </c>
      <c r="AO353" s="52" t="str">
        <f>Евро!$AI$20</f>
        <v>17.12.2023</v>
      </c>
      <c r="AP353" s="58" t="str">
        <f>фунт!$AJ$20</f>
        <v>-</v>
      </c>
      <c r="AR353" s="52" t="str">
        <f>Евро!$AI$20</f>
        <v>17.12.2023</v>
      </c>
      <c r="AS353" s="58" t="str">
        <f>'иена, ¥'!$AJ$20</f>
        <v>-</v>
      </c>
      <c r="AU353" s="52" t="str">
        <f>Евро!$AI$20</f>
        <v>17.12.2023</v>
      </c>
      <c r="AV353" s="58" t="str">
        <f>'австр долл.'!$AJ$20</f>
        <v>-</v>
      </c>
      <c r="AX353" s="52" t="str">
        <f>Евро!$AI$20</f>
        <v>17.12.2023</v>
      </c>
      <c r="AY353" s="58" t="str">
        <f>шв.фр.!$AJ$20</f>
        <v>-</v>
      </c>
      <c r="BA353" s="52" t="str">
        <f>Евро!$AI$20</f>
        <v>17.12.2023</v>
      </c>
      <c r="BB353" s="58" t="str">
        <f>юань!$AJ$20</f>
        <v>-</v>
      </c>
      <c r="BD353" s="52" t="str">
        <f>Евро!$AI$20</f>
        <v>17.12.2023</v>
      </c>
      <c r="BE353" s="58" t="str">
        <f>тенге!$AJ$20</f>
        <v>-</v>
      </c>
      <c r="BG353" s="52" t="str">
        <f>Евро!$AI$20</f>
        <v>17.12.2023</v>
      </c>
      <c r="BH353" s="58" t="str">
        <f>'динар (крос-курс $)'!$AJ$20</f>
        <v/>
      </c>
      <c r="BJ353" s="52" t="str">
        <f>Евро!$AI$20</f>
        <v>17.12.2023</v>
      </c>
      <c r="BK353" s="58" t="str">
        <f>'динар (крос-курс €)'!$AJ$20</f>
        <v/>
      </c>
    </row>
    <row r="354" spans="1:63" x14ac:dyDescent="0.25">
      <c r="A354" s="52" t="str">
        <f>Доллар!$AI$21</f>
        <v>18.12.2023</v>
      </c>
      <c r="B354" s="58" t="str">
        <f>Доллар!$AJ$21</f>
        <v>-</v>
      </c>
      <c r="D354" s="52" t="str">
        <f>Евро!$AI$21</f>
        <v>18.12.2023</v>
      </c>
      <c r="E354" s="58" t="str">
        <f>Евро!$AJ$21</f>
        <v>-</v>
      </c>
      <c r="G354" s="52" t="str">
        <f>'Золото (ЦБ)'!$AI$21</f>
        <v>18.12.2023</v>
      </c>
      <c r="H354" s="58" t="str">
        <f>'Золото (ЦБ)'!$AJ$21</f>
        <v/>
      </c>
      <c r="J354" s="52" t="str">
        <f>'Серебро (ЦБ)'!$AI$21</f>
        <v>18.12.2023</v>
      </c>
      <c r="K354" s="58" t="str">
        <f>'Серебро (ЦБ)'!$AJ$21</f>
        <v/>
      </c>
      <c r="M354" s="52" t="str">
        <f>'Платина (ЦБ)'!$AI$21</f>
        <v>18.12.2023</v>
      </c>
      <c r="N354" s="58" t="str">
        <f>'Платина (ЦБ)'!$AJ$21</f>
        <v/>
      </c>
      <c r="P354" s="52" t="str">
        <f>'Палладий (ЦБ)'!$AI$21</f>
        <v>18.12.2023</v>
      </c>
      <c r="Q354" s="58" t="str">
        <f>'Палладий (ЦБ)'!$AJ$21</f>
        <v/>
      </c>
      <c r="S354" s="52" t="str">
        <f>'Золото (KITCO-LME)'!$AI$21</f>
        <v>18.12.2023</v>
      </c>
      <c r="T354" s="58" t="str">
        <f>'Золото (KITCO-LME)'!$AJ$21</f>
        <v/>
      </c>
      <c r="V354" s="52" t="str">
        <f>'Серебро (KITCO-LME)'!$AI$21</f>
        <v>18.12.2023</v>
      </c>
      <c r="W354" s="58" t="str">
        <f>'Серебро (KITCO-LME)'!$AJ$21</f>
        <v/>
      </c>
      <c r="Y354" s="52" t="str">
        <f>'Алюминий (LME)'!$AI$21</f>
        <v>18.12.2023</v>
      </c>
      <c r="Z354" s="58" t="str">
        <f>'Алюминий (LME)'!$AJ$21</f>
        <v/>
      </c>
      <c r="AB354" s="52" t="str">
        <f>'Никель (LME)'!$AI$21</f>
        <v>18.12.2023</v>
      </c>
      <c r="AC354" s="58" t="str">
        <f>'Никель (LME)'!$AJ$21</f>
        <v/>
      </c>
      <c r="AE354" s="52" t="str">
        <f>'Свинец (LME)'!$AI$21</f>
        <v>18.12.2023</v>
      </c>
      <c r="AF354" s="58" t="str">
        <f>'Свинец (LME)'!$AJ$21</f>
        <v/>
      </c>
      <c r="AH354" s="52" t="str">
        <f>'Медь (LME)'!$AI$21</f>
        <v>18.12.2023</v>
      </c>
      <c r="AI354" s="58" t="str">
        <f>'Медь (LME)'!$AJ$21</f>
        <v/>
      </c>
      <c r="AK354" s="52" t="str">
        <f>'Цинк (LME)'!$AI$21</f>
        <v>18.12.2023</v>
      </c>
      <c r="AL354" s="58" t="str">
        <f>'Цинк (LME)'!$AJ$21</f>
        <v/>
      </c>
      <c r="AO354" s="52" t="str">
        <f>Евро!$AI$21</f>
        <v>18.12.2023</v>
      </c>
      <c r="AP354" s="58" t="str">
        <f>фунт!$AJ$21</f>
        <v>-</v>
      </c>
      <c r="AR354" s="52" t="str">
        <f>Евро!$AI$21</f>
        <v>18.12.2023</v>
      </c>
      <c r="AS354" s="58" t="str">
        <f>'иена, ¥'!$AJ$21</f>
        <v>-</v>
      </c>
      <c r="AU354" s="52" t="str">
        <f>Евро!$AI$21</f>
        <v>18.12.2023</v>
      </c>
      <c r="AV354" s="58" t="str">
        <f>'австр долл.'!$AJ$21</f>
        <v>-</v>
      </c>
      <c r="AX354" s="52" t="str">
        <f>Евро!$AI$21</f>
        <v>18.12.2023</v>
      </c>
      <c r="AY354" s="58" t="str">
        <f>шв.фр.!$AJ$21</f>
        <v>-</v>
      </c>
      <c r="BA354" s="52" t="str">
        <f>Евро!$AI$21</f>
        <v>18.12.2023</v>
      </c>
      <c r="BB354" s="58" t="str">
        <f>юань!$AJ$21</f>
        <v>-</v>
      </c>
      <c r="BD354" s="52" t="str">
        <f>Евро!$AI$21</f>
        <v>18.12.2023</v>
      </c>
      <c r="BE354" s="58" t="str">
        <f>тенге!$AJ$21</f>
        <v>-</v>
      </c>
      <c r="BG354" s="52" t="str">
        <f>Евро!$AI$21</f>
        <v>18.12.2023</v>
      </c>
      <c r="BH354" s="58" t="str">
        <f>'динар (крос-курс $)'!$AJ$21</f>
        <v/>
      </c>
      <c r="BJ354" s="52" t="str">
        <f>Евро!$AI$21</f>
        <v>18.12.2023</v>
      </c>
      <c r="BK354" s="58" t="str">
        <f>'динар (крос-курс €)'!$AJ$21</f>
        <v/>
      </c>
    </row>
    <row r="355" spans="1:63" x14ac:dyDescent="0.25">
      <c r="A355" s="52" t="str">
        <f>Доллар!$AI$22</f>
        <v>19.12.2023</v>
      </c>
      <c r="B355" s="58" t="str">
        <f>Доллар!$AJ$22</f>
        <v>-</v>
      </c>
      <c r="D355" s="52" t="str">
        <f>Евро!$AI$22</f>
        <v>19.12.2023</v>
      </c>
      <c r="E355" s="58" t="str">
        <f>Евро!$AJ$22</f>
        <v>-</v>
      </c>
      <c r="G355" s="52" t="str">
        <f>'Золото (ЦБ)'!$AI$22</f>
        <v>19.12.2023</v>
      </c>
      <c r="H355" s="58" t="str">
        <f>'Золото (ЦБ)'!$AJ$22</f>
        <v/>
      </c>
      <c r="J355" s="52" t="str">
        <f>'Серебро (ЦБ)'!$AI$22</f>
        <v>19.12.2023</v>
      </c>
      <c r="K355" s="58" t="str">
        <f>'Серебро (ЦБ)'!$AJ$22</f>
        <v/>
      </c>
      <c r="M355" s="52" t="str">
        <f>'Платина (ЦБ)'!$AI$22</f>
        <v>19.12.2023</v>
      </c>
      <c r="N355" s="58" t="str">
        <f>'Платина (ЦБ)'!$AJ$22</f>
        <v/>
      </c>
      <c r="P355" s="52" t="str">
        <f>'Палладий (ЦБ)'!$AI$22</f>
        <v>19.12.2023</v>
      </c>
      <c r="Q355" s="58" t="str">
        <f>'Палладий (ЦБ)'!$AJ$22</f>
        <v/>
      </c>
      <c r="S355" s="52" t="str">
        <f>'Золото (KITCO-LME)'!$AI$22</f>
        <v>19.12.2023</v>
      </c>
      <c r="T355" s="58" t="str">
        <f>'Золото (KITCO-LME)'!$AJ$22</f>
        <v/>
      </c>
      <c r="V355" s="52" t="str">
        <f>'Серебро (KITCO-LME)'!$AI$22</f>
        <v>19.12.2023</v>
      </c>
      <c r="W355" s="58" t="str">
        <f>'Серебро (KITCO-LME)'!$AJ$22</f>
        <v/>
      </c>
      <c r="Y355" s="52" t="str">
        <f>'Алюминий (LME)'!$AI$22</f>
        <v>19.12.2023</v>
      </c>
      <c r="Z355" s="58" t="str">
        <f>'Алюминий (LME)'!$AJ$22</f>
        <v/>
      </c>
      <c r="AB355" s="52" t="str">
        <f>'Никель (LME)'!$AI$22</f>
        <v>19.12.2023</v>
      </c>
      <c r="AC355" s="58" t="str">
        <f>'Никель (LME)'!$AJ$22</f>
        <v/>
      </c>
      <c r="AE355" s="52" t="str">
        <f>'Свинец (LME)'!$AI$22</f>
        <v>19.12.2023</v>
      </c>
      <c r="AF355" s="58" t="str">
        <f>'Свинец (LME)'!$AJ$22</f>
        <v/>
      </c>
      <c r="AH355" s="52" t="str">
        <f>'Медь (LME)'!$AI$22</f>
        <v>19.12.2023</v>
      </c>
      <c r="AI355" s="58" t="str">
        <f>'Медь (LME)'!$AJ$22</f>
        <v/>
      </c>
      <c r="AK355" s="52" t="str">
        <f>'Цинк (LME)'!$AI$22</f>
        <v>19.12.2023</v>
      </c>
      <c r="AL355" s="58" t="str">
        <f>'Цинк (LME)'!$AJ$22</f>
        <v/>
      </c>
      <c r="AO355" s="52" t="str">
        <f>Евро!$AI$22</f>
        <v>19.12.2023</v>
      </c>
      <c r="AP355" s="58" t="str">
        <f>фунт!$AJ$22</f>
        <v>-</v>
      </c>
      <c r="AR355" s="52" t="str">
        <f>Евро!$AI$22</f>
        <v>19.12.2023</v>
      </c>
      <c r="AS355" s="58" t="str">
        <f>'иена, ¥'!$AJ$22</f>
        <v>-</v>
      </c>
      <c r="AU355" s="52" t="str">
        <f>Евро!$AI$22</f>
        <v>19.12.2023</v>
      </c>
      <c r="AV355" s="58" t="str">
        <f>'австр долл.'!$AJ$22</f>
        <v>-</v>
      </c>
      <c r="AX355" s="52" t="str">
        <f>Евро!$AI$22</f>
        <v>19.12.2023</v>
      </c>
      <c r="AY355" s="58" t="str">
        <f>шв.фр.!$AJ$22</f>
        <v>-</v>
      </c>
      <c r="BA355" s="52" t="str">
        <f>Евро!$AI$22</f>
        <v>19.12.2023</v>
      </c>
      <c r="BB355" s="58" t="str">
        <f>юань!$AJ$22</f>
        <v>-</v>
      </c>
      <c r="BD355" s="52" t="str">
        <f>Евро!$AI$22</f>
        <v>19.12.2023</v>
      </c>
      <c r="BE355" s="58" t="str">
        <f>тенге!$AJ$22</f>
        <v>-</v>
      </c>
      <c r="BG355" s="52" t="str">
        <f>Евро!$AI$22</f>
        <v>19.12.2023</v>
      </c>
      <c r="BH355" s="58" t="str">
        <f>'динар (крос-курс $)'!$AJ$22</f>
        <v/>
      </c>
      <c r="BJ355" s="52" t="str">
        <f>Евро!$AI$22</f>
        <v>19.12.2023</v>
      </c>
      <c r="BK355" s="58" t="str">
        <f>'динар (крос-курс €)'!$AJ$22</f>
        <v/>
      </c>
    </row>
    <row r="356" spans="1:63" x14ac:dyDescent="0.25">
      <c r="A356" s="52" t="str">
        <f>Доллар!$AI$23</f>
        <v>20.12.2023</v>
      </c>
      <c r="B356" s="58" t="str">
        <f>Доллар!$AJ$23</f>
        <v>-</v>
      </c>
      <c r="D356" s="52" t="str">
        <f>Евро!$AI$23</f>
        <v>20.12.2023</v>
      </c>
      <c r="E356" s="58" t="str">
        <f>Евро!$AJ$23</f>
        <v>-</v>
      </c>
      <c r="G356" s="52" t="str">
        <f>'Золото (ЦБ)'!$AI$23</f>
        <v>20.12.2023</v>
      </c>
      <c r="H356" s="58" t="str">
        <f>'Золото (ЦБ)'!$AJ$23</f>
        <v/>
      </c>
      <c r="J356" s="52" t="str">
        <f>'Серебро (ЦБ)'!$AI$23</f>
        <v>20.12.2023</v>
      </c>
      <c r="K356" s="58" t="str">
        <f>'Серебро (ЦБ)'!$AJ$23</f>
        <v/>
      </c>
      <c r="M356" s="52" t="str">
        <f>'Платина (ЦБ)'!$AI$23</f>
        <v>20.12.2023</v>
      </c>
      <c r="N356" s="58" t="str">
        <f>'Платина (ЦБ)'!$AJ$23</f>
        <v/>
      </c>
      <c r="P356" s="52" t="str">
        <f>'Палладий (ЦБ)'!$AI$23</f>
        <v>20.12.2023</v>
      </c>
      <c r="Q356" s="58" t="str">
        <f>'Палладий (ЦБ)'!$AJ$23</f>
        <v/>
      </c>
      <c r="S356" s="52" t="str">
        <f>'Золото (KITCO-LME)'!$AI$23</f>
        <v>20.12.2023</v>
      </c>
      <c r="T356" s="58" t="str">
        <f>'Золото (KITCO-LME)'!$AJ$23</f>
        <v/>
      </c>
      <c r="V356" s="52" t="str">
        <f>'Серебро (KITCO-LME)'!$AI$23</f>
        <v>20.12.2023</v>
      </c>
      <c r="W356" s="58" t="str">
        <f>'Серебро (KITCO-LME)'!$AJ$23</f>
        <v/>
      </c>
      <c r="Y356" s="52" t="str">
        <f>'Алюминий (LME)'!$AI$23</f>
        <v>20.12.2023</v>
      </c>
      <c r="Z356" s="58" t="str">
        <f>'Алюминий (LME)'!$AJ$23</f>
        <v/>
      </c>
      <c r="AB356" s="52" t="str">
        <f>'Никель (LME)'!$AI$23</f>
        <v>20.12.2023</v>
      </c>
      <c r="AC356" s="58" t="str">
        <f>'Никель (LME)'!$AJ$23</f>
        <v/>
      </c>
      <c r="AE356" s="52" t="str">
        <f>'Свинец (LME)'!$AI$23</f>
        <v>20.12.2023</v>
      </c>
      <c r="AF356" s="58" t="str">
        <f>'Свинец (LME)'!$AJ$23</f>
        <v/>
      </c>
      <c r="AH356" s="52" t="str">
        <f>'Медь (LME)'!$AI$23</f>
        <v>20.12.2023</v>
      </c>
      <c r="AI356" s="58" t="str">
        <f>'Медь (LME)'!$AJ$23</f>
        <v/>
      </c>
      <c r="AK356" s="52" t="str">
        <f>'Цинк (LME)'!$AI$23</f>
        <v>20.12.2023</v>
      </c>
      <c r="AL356" s="58" t="str">
        <f>'Цинк (LME)'!$AJ$23</f>
        <v/>
      </c>
      <c r="AO356" s="52" t="str">
        <f>Евро!$AI$23</f>
        <v>20.12.2023</v>
      </c>
      <c r="AP356" s="58" t="str">
        <f>фунт!$AJ$23</f>
        <v>-</v>
      </c>
      <c r="AR356" s="52" t="str">
        <f>Евро!$AI$23</f>
        <v>20.12.2023</v>
      </c>
      <c r="AS356" s="58" t="str">
        <f>'иена, ¥'!$AJ$23</f>
        <v>-</v>
      </c>
      <c r="AU356" s="52" t="str">
        <f>Евро!$AI$23</f>
        <v>20.12.2023</v>
      </c>
      <c r="AV356" s="58" t="str">
        <f>'австр долл.'!$AJ$23</f>
        <v>-</v>
      </c>
      <c r="AX356" s="52" t="str">
        <f>Евро!$AI$23</f>
        <v>20.12.2023</v>
      </c>
      <c r="AY356" s="58" t="str">
        <f>шв.фр.!$AJ$23</f>
        <v>-</v>
      </c>
      <c r="BA356" s="52" t="str">
        <f>Евро!$AI$23</f>
        <v>20.12.2023</v>
      </c>
      <c r="BB356" s="58" t="str">
        <f>юань!$AJ$23</f>
        <v>-</v>
      </c>
      <c r="BD356" s="52" t="str">
        <f>Евро!$AI$23</f>
        <v>20.12.2023</v>
      </c>
      <c r="BE356" s="58" t="str">
        <f>тенге!$AJ$23</f>
        <v>-</v>
      </c>
      <c r="BG356" s="52" t="str">
        <f>Евро!$AI$23</f>
        <v>20.12.2023</v>
      </c>
      <c r="BH356" s="58" t="str">
        <f>'динар (крос-курс $)'!$AJ$23</f>
        <v/>
      </c>
      <c r="BJ356" s="52" t="str">
        <f>Евро!$AI$23</f>
        <v>20.12.2023</v>
      </c>
      <c r="BK356" s="58" t="str">
        <f>'динар (крос-курс €)'!$AJ$23</f>
        <v/>
      </c>
    </row>
    <row r="357" spans="1:63" x14ac:dyDescent="0.25">
      <c r="A357" s="52" t="str">
        <f>Доллар!$AI$24</f>
        <v>21.12.2023</v>
      </c>
      <c r="B357" s="58" t="str">
        <f>Доллар!$AJ$24</f>
        <v>-</v>
      </c>
      <c r="D357" s="52" t="str">
        <f>Евро!$AI$24</f>
        <v>21.12.2023</v>
      </c>
      <c r="E357" s="58" t="str">
        <f>Евро!$AJ$24</f>
        <v>-</v>
      </c>
      <c r="G357" s="52" t="str">
        <f>'Золото (ЦБ)'!$AI$24</f>
        <v>21.12.2023</v>
      </c>
      <c r="H357" s="58" t="str">
        <f>'Золото (ЦБ)'!$AJ$24</f>
        <v/>
      </c>
      <c r="J357" s="52" t="str">
        <f>'Серебро (ЦБ)'!$AI$24</f>
        <v>21.12.2023</v>
      </c>
      <c r="K357" s="58" t="str">
        <f>'Серебро (ЦБ)'!$AJ$24</f>
        <v/>
      </c>
      <c r="M357" s="52" t="str">
        <f>'Платина (ЦБ)'!$AI$24</f>
        <v>21.12.2023</v>
      </c>
      <c r="N357" s="58" t="str">
        <f>'Платина (ЦБ)'!$AJ$24</f>
        <v/>
      </c>
      <c r="P357" s="52" t="str">
        <f>'Палладий (ЦБ)'!$AI$24</f>
        <v>21.12.2023</v>
      </c>
      <c r="Q357" s="58" t="str">
        <f>'Палладий (ЦБ)'!$AJ$24</f>
        <v/>
      </c>
      <c r="S357" s="52" t="str">
        <f>'Золото (KITCO-LME)'!$AI$24</f>
        <v>21.12.2023</v>
      </c>
      <c r="T357" s="58" t="str">
        <f>'Золото (KITCO-LME)'!$AJ$24</f>
        <v/>
      </c>
      <c r="V357" s="52" t="str">
        <f>'Серебро (KITCO-LME)'!$AI$24</f>
        <v>21.12.2023</v>
      </c>
      <c r="W357" s="58" t="str">
        <f>'Серебро (KITCO-LME)'!$AJ$24</f>
        <v/>
      </c>
      <c r="Y357" s="52" t="str">
        <f>'Алюминий (LME)'!$AI$24</f>
        <v>21.12.2023</v>
      </c>
      <c r="Z357" s="58" t="str">
        <f>'Алюминий (LME)'!$AJ$24</f>
        <v/>
      </c>
      <c r="AB357" s="52" t="str">
        <f>'Никель (LME)'!$AI$24</f>
        <v>21.12.2023</v>
      </c>
      <c r="AC357" s="58" t="str">
        <f>'Никель (LME)'!$AJ$24</f>
        <v/>
      </c>
      <c r="AE357" s="52" t="str">
        <f>'Свинец (LME)'!$AI$24</f>
        <v>21.12.2023</v>
      </c>
      <c r="AF357" s="58" t="str">
        <f>'Свинец (LME)'!$AJ$24</f>
        <v/>
      </c>
      <c r="AH357" s="52" t="str">
        <f>'Медь (LME)'!$AI$24</f>
        <v>21.12.2023</v>
      </c>
      <c r="AI357" s="58" t="str">
        <f>'Медь (LME)'!$AJ$24</f>
        <v/>
      </c>
      <c r="AK357" s="52" t="str">
        <f>'Цинк (LME)'!$AI$24</f>
        <v>21.12.2023</v>
      </c>
      <c r="AL357" s="58" t="str">
        <f>'Цинк (LME)'!$AJ$24</f>
        <v/>
      </c>
      <c r="AO357" s="52" t="str">
        <f>Евро!$AI$24</f>
        <v>21.12.2023</v>
      </c>
      <c r="AP357" s="58" t="str">
        <f>фунт!$AJ$24</f>
        <v>-</v>
      </c>
      <c r="AR357" s="52" t="str">
        <f>Евро!$AI$24</f>
        <v>21.12.2023</v>
      </c>
      <c r="AS357" s="58" t="str">
        <f>'иена, ¥'!$AJ$24</f>
        <v>-</v>
      </c>
      <c r="AU357" s="52" t="str">
        <f>Евро!$AI$24</f>
        <v>21.12.2023</v>
      </c>
      <c r="AV357" s="58" t="str">
        <f>'австр долл.'!$AJ$24</f>
        <v>-</v>
      </c>
      <c r="AX357" s="52" t="str">
        <f>Евро!$AI$24</f>
        <v>21.12.2023</v>
      </c>
      <c r="AY357" s="58" t="str">
        <f>шв.фр.!$AJ$24</f>
        <v>-</v>
      </c>
      <c r="BA357" s="52" t="str">
        <f>Евро!$AI$24</f>
        <v>21.12.2023</v>
      </c>
      <c r="BB357" s="58" t="str">
        <f>юань!$AJ$24</f>
        <v>-</v>
      </c>
      <c r="BD357" s="52" t="str">
        <f>Евро!$AI$24</f>
        <v>21.12.2023</v>
      </c>
      <c r="BE357" s="58" t="str">
        <f>тенге!$AJ$24</f>
        <v>-</v>
      </c>
      <c r="BG357" s="52" t="str">
        <f>Евро!$AI$24</f>
        <v>21.12.2023</v>
      </c>
      <c r="BH357" s="58" t="str">
        <f>'динар (крос-курс $)'!$AJ$24</f>
        <v/>
      </c>
      <c r="BJ357" s="52" t="str">
        <f>Евро!$AI$24</f>
        <v>21.12.2023</v>
      </c>
      <c r="BK357" s="58" t="str">
        <f>'динар (крос-курс €)'!$AJ$24</f>
        <v/>
      </c>
    </row>
    <row r="358" spans="1:63" x14ac:dyDescent="0.25">
      <c r="A358" s="52" t="str">
        <f>Доллар!$AI$25</f>
        <v>22.12.2023</v>
      </c>
      <c r="B358" s="58" t="str">
        <f>Доллар!$AJ$25</f>
        <v>-</v>
      </c>
      <c r="D358" s="52" t="str">
        <f>Евро!$AI$25</f>
        <v>22.12.2023</v>
      </c>
      <c r="E358" s="58" t="str">
        <f>Евро!$AJ$25</f>
        <v>-</v>
      </c>
      <c r="G358" s="52" t="str">
        <f>'Золото (ЦБ)'!$AI$25</f>
        <v>22.12.2023</v>
      </c>
      <c r="H358" s="58" t="str">
        <f>'Золото (ЦБ)'!$AJ$25</f>
        <v/>
      </c>
      <c r="J358" s="52" t="str">
        <f>'Серебро (ЦБ)'!$AI$25</f>
        <v>22.12.2023</v>
      </c>
      <c r="K358" s="58" t="str">
        <f>'Серебро (ЦБ)'!$AJ$25</f>
        <v/>
      </c>
      <c r="M358" s="52" t="str">
        <f>'Платина (ЦБ)'!$AI$25</f>
        <v>22.12.2023</v>
      </c>
      <c r="N358" s="58" t="str">
        <f>'Платина (ЦБ)'!$AJ$25</f>
        <v/>
      </c>
      <c r="P358" s="52" t="str">
        <f>'Палладий (ЦБ)'!$AI$25</f>
        <v>22.12.2023</v>
      </c>
      <c r="Q358" s="58" t="str">
        <f>'Палладий (ЦБ)'!$AJ$25</f>
        <v/>
      </c>
      <c r="S358" s="52" t="str">
        <f>'Золото (KITCO-LME)'!$AI$25</f>
        <v>22.12.2023</v>
      </c>
      <c r="T358" s="58" t="str">
        <f>'Золото (KITCO-LME)'!$AJ$25</f>
        <v/>
      </c>
      <c r="V358" s="52" t="str">
        <f>'Серебро (KITCO-LME)'!$AI$25</f>
        <v>22.12.2023</v>
      </c>
      <c r="W358" s="58" t="str">
        <f>'Серебро (KITCO-LME)'!$AJ$25</f>
        <v/>
      </c>
      <c r="Y358" s="52" t="str">
        <f>'Алюминий (LME)'!$AI$25</f>
        <v>22.12.2023</v>
      </c>
      <c r="Z358" s="58" t="str">
        <f>'Алюминий (LME)'!$AJ$25</f>
        <v/>
      </c>
      <c r="AB358" s="52" t="str">
        <f>'Никель (LME)'!$AI$25</f>
        <v>22.12.2023</v>
      </c>
      <c r="AC358" s="58" t="str">
        <f>'Никель (LME)'!$AJ$25</f>
        <v/>
      </c>
      <c r="AE358" s="52" t="str">
        <f>'Свинец (LME)'!$AI$25</f>
        <v>22.12.2023</v>
      </c>
      <c r="AF358" s="58" t="str">
        <f>'Свинец (LME)'!$AJ$25</f>
        <v/>
      </c>
      <c r="AH358" s="52" t="str">
        <f>'Медь (LME)'!$AI$25</f>
        <v>22.12.2023</v>
      </c>
      <c r="AI358" s="58" t="str">
        <f>'Медь (LME)'!$AJ$25</f>
        <v/>
      </c>
      <c r="AK358" s="52" t="str">
        <f>'Цинк (LME)'!$AI$25</f>
        <v>22.12.2023</v>
      </c>
      <c r="AL358" s="58" t="str">
        <f>'Цинк (LME)'!$AJ$25</f>
        <v/>
      </c>
      <c r="AO358" s="52" t="str">
        <f>Евро!$AI$25</f>
        <v>22.12.2023</v>
      </c>
      <c r="AP358" s="58" t="str">
        <f>фунт!$AJ$25</f>
        <v>-</v>
      </c>
      <c r="AR358" s="52" t="str">
        <f>Евро!$AI$25</f>
        <v>22.12.2023</v>
      </c>
      <c r="AS358" s="58" t="str">
        <f>'иена, ¥'!$AJ$25</f>
        <v>-</v>
      </c>
      <c r="AU358" s="52" t="str">
        <f>Евро!$AI$25</f>
        <v>22.12.2023</v>
      </c>
      <c r="AV358" s="58" t="str">
        <f>'австр долл.'!$AJ$25</f>
        <v>-</v>
      </c>
      <c r="AX358" s="52" t="str">
        <f>Евро!$AI$25</f>
        <v>22.12.2023</v>
      </c>
      <c r="AY358" s="58" t="str">
        <f>шв.фр.!$AJ$25</f>
        <v>-</v>
      </c>
      <c r="BA358" s="52" t="str">
        <f>Евро!$AI$25</f>
        <v>22.12.2023</v>
      </c>
      <c r="BB358" s="58" t="str">
        <f>юань!$AJ$25</f>
        <v>-</v>
      </c>
      <c r="BD358" s="52" t="str">
        <f>Евро!$AI$25</f>
        <v>22.12.2023</v>
      </c>
      <c r="BE358" s="58" t="str">
        <f>тенге!$AJ$25</f>
        <v>-</v>
      </c>
      <c r="BG358" s="52" t="str">
        <f>Евро!$AI$25</f>
        <v>22.12.2023</v>
      </c>
      <c r="BH358" s="58" t="str">
        <f>'динар (крос-курс $)'!$AJ$25</f>
        <v/>
      </c>
      <c r="BJ358" s="52" t="str">
        <f>Евро!$AI$25</f>
        <v>22.12.2023</v>
      </c>
      <c r="BK358" s="58" t="str">
        <f>'динар (крос-курс €)'!$AJ$25</f>
        <v/>
      </c>
    </row>
    <row r="359" spans="1:63" x14ac:dyDescent="0.25">
      <c r="A359" s="52" t="str">
        <f>Доллар!$AI$26</f>
        <v>23.12.2023</v>
      </c>
      <c r="B359" s="58" t="str">
        <f>Доллар!$AJ$26</f>
        <v>-</v>
      </c>
      <c r="D359" s="52" t="str">
        <f>Евро!$AI$26</f>
        <v>23.12.2023</v>
      </c>
      <c r="E359" s="58" t="str">
        <f>Евро!$AJ$26</f>
        <v>-</v>
      </c>
      <c r="G359" s="52" t="str">
        <f>'Золото (ЦБ)'!$AI$26</f>
        <v>23.12.2023</v>
      </c>
      <c r="H359" s="58" t="str">
        <f>'Золото (ЦБ)'!$AJ$26</f>
        <v/>
      </c>
      <c r="J359" s="52" t="str">
        <f>'Серебро (ЦБ)'!$AI$26</f>
        <v>23.12.2023</v>
      </c>
      <c r="K359" s="58" t="str">
        <f>'Серебро (ЦБ)'!$AJ$26</f>
        <v/>
      </c>
      <c r="M359" s="52" t="str">
        <f>'Платина (ЦБ)'!$AI$26</f>
        <v>23.12.2023</v>
      </c>
      <c r="N359" s="58" t="str">
        <f>'Платина (ЦБ)'!$AJ$26</f>
        <v/>
      </c>
      <c r="P359" s="52" t="str">
        <f>'Палладий (ЦБ)'!$AI$26</f>
        <v>23.12.2023</v>
      </c>
      <c r="Q359" s="58" t="str">
        <f>'Палладий (ЦБ)'!$AJ$26</f>
        <v/>
      </c>
      <c r="S359" s="52" t="str">
        <f>'Золото (KITCO-LME)'!$AI$26</f>
        <v>23.12.2023</v>
      </c>
      <c r="T359" s="58" t="str">
        <f>'Золото (KITCO-LME)'!$AJ$26</f>
        <v/>
      </c>
      <c r="V359" s="52" t="str">
        <f>'Серебро (KITCO-LME)'!$AI$26</f>
        <v>23.12.2023</v>
      </c>
      <c r="W359" s="58" t="str">
        <f>'Серебро (KITCO-LME)'!$AJ$26</f>
        <v/>
      </c>
      <c r="Y359" s="52" t="str">
        <f>'Алюминий (LME)'!$AI$26</f>
        <v>23.12.2023</v>
      </c>
      <c r="Z359" s="58" t="str">
        <f>'Алюминий (LME)'!$AJ$26</f>
        <v/>
      </c>
      <c r="AB359" s="52" t="str">
        <f>'Никель (LME)'!$AI$26</f>
        <v>23.12.2023</v>
      </c>
      <c r="AC359" s="58" t="str">
        <f>'Никель (LME)'!$AJ$26</f>
        <v/>
      </c>
      <c r="AE359" s="52" t="str">
        <f>'Свинец (LME)'!$AI$26</f>
        <v>23.12.2023</v>
      </c>
      <c r="AF359" s="58" t="str">
        <f>'Свинец (LME)'!$AJ$26</f>
        <v/>
      </c>
      <c r="AH359" s="52" t="str">
        <f>'Медь (LME)'!$AI$26</f>
        <v>23.12.2023</v>
      </c>
      <c r="AI359" s="58" t="str">
        <f>'Медь (LME)'!$AJ$26</f>
        <v/>
      </c>
      <c r="AK359" s="52" t="str">
        <f>'Цинк (LME)'!$AI$26</f>
        <v>23.12.2023</v>
      </c>
      <c r="AL359" s="58" t="str">
        <f>'Цинк (LME)'!$AJ$26</f>
        <v/>
      </c>
      <c r="AO359" s="52" t="str">
        <f>Евро!$AI$26</f>
        <v>23.12.2023</v>
      </c>
      <c r="AP359" s="58" t="str">
        <f>фунт!$AJ$26</f>
        <v>-</v>
      </c>
      <c r="AR359" s="52" t="str">
        <f>Евро!$AI$26</f>
        <v>23.12.2023</v>
      </c>
      <c r="AS359" s="58" t="str">
        <f>'иена, ¥'!$AJ$26</f>
        <v>-</v>
      </c>
      <c r="AU359" s="52" t="str">
        <f>Евро!$AI$26</f>
        <v>23.12.2023</v>
      </c>
      <c r="AV359" s="58" t="str">
        <f>'австр долл.'!$AJ$26</f>
        <v>-</v>
      </c>
      <c r="AX359" s="52" t="str">
        <f>Евро!$AI$26</f>
        <v>23.12.2023</v>
      </c>
      <c r="AY359" s="58" t="str">
        <f>шв.фр.!$AJ$26</f>
        <v>-</v>
      </c>
      <c r="BA359" s="52" t="str">
        <f>Евро!$AI$26</f>
        <v>23.12.2023</v>
      </c>
      <c r="BB359" s="58" t="str">
        <f>юань!$AJ$26</f>
        <v>-</v>
      </c>
      <c r="BD359" s="52" t="str">
        <f>Евро!$AI$26</f>
        <v>23.12.2023</v>
      </c>
      <c r="BE359" s="58" t="str">
        <f>тенге!$AJ$26</f>
        <v>-</v>
      </c>
      <c r="BG359" s="52" t="str">
        <f>Евро!$AI$26</f>
        <v>23.12.2023</v>
      </c>
      <c r="BH359" s="58" t="str">
        <f>'динар (крос-курс $)'!$AJ$26</f>
        <v/>
      </c>
      <c r="BJ359" s="52" t="str">
        <f>Евро!$AI$26</f>
        <v>23.12.2023</v>
      </c>
      <c r="BK359" s="58" t="str">
        <f>'динар (крос-курс €)'!$AJ$26</f>
        <v/>
      </c>
    </row>
    <row r="360" spans="1:63" x14ac:dyDescent="0.25">
      <c r="A360" s="52" t="str">
        <f>Доллар!$AI$27</f>
        <v>24.12.2023</v>
      </c>
      <c r="B360" s="58" t="str">
        <f>Доллар!$AJ$27</f>
        <v>-</v>
      </c>
      <c r="D360" s="52" t="str">
        <f>Евро!$AI$27</f>
        <v>24.12.2023</v>
      </c>
      <c r="E360" s="58" t="str">
        <f>Евро!$AJ$27</f>
        <v>-</v>
      </c>
      <c r="G360" s="52" t="str">
        <f>'Золото (ЦБ)'!$AI$27</f>
        <v>24.12.2023</v>
      </c>
      <c r="H360" s="58" t="str">
        <f>'Золото (ЦБ)'!$AJ$27</f>
        <v/>
      </c>
      <c r="J360" s="52" t="str">
        <f>'Серебро (ЦБ)'!$AI$27</f>
        <v>24.12.2023</v>
      </c>
      <c r="K360" s="58" t="str">
        <f>'Серебро (ЦБ)'!$AJ$27</f>
        <v/>
      </c>
      <c r="M360" s="52" t="str">
        <f>'Платина (ЦБ)'!$AI$27</f>
        <v>24.12.2023</v>
      </c>
      <c r="N360" s="58" t="str">
        <f>'Платина (ЦБ)'!$AJ$27</f>
        <v/>
      </c>
      <c r="P360" s="52" t="str">
        <f>'Палладий (ЦБ)'!$AI$27</f>
        <v>24.12.2023</v>
      </c>
      <c r="Q360" s="58" t="str">
        <f>'Палладий (ЦБ)'!$AJ$27</f>
        <v/>
      </c>
      <c r="S360" s="52" t="str">
        <f>'Золото (KITCO-LME)'!$AI$27</f>
        <v>24.12.2023</v>
      </c>
      <c r="T360" s="58" t="str">
        <f>'Золото (KITCO-LME)'!$AJ$27</f>
        <v/>
      </c>
      <c r="V360" s="52" t="str">
        <f>'Серебро (KITCO-LME)'!$AI$27</f>
        <v>24.12.2023</v>
      </c>
      <c r="W360" s="58" t="str">
        <f>'Серебро (KITCO-LME)'!$AJ$27</f>
        <v/>
      </c>
      <c r="Y360" s="52" t="str">
        <f>'Алюминий (LME)'!$AI$27</f>
        <v>24.12.2023</v>
      </c>
      <c r="Z360" s="58" t="str">
        <f>'Алюминий (LME)'!$AJ$27</f>
        <v/>
      </c>
      <c r="AB360" s="52" t="str">
        <f>'Никель (LME)'!$AI$27</f>
        <v>24.12.2023</v>
      </c>
      <c r="AC360" s="58" t="str">
        <f>'Никель (LME)'!$AJ$27</f>
        <v/>
      </c>
      <c r="AE360" s="52" t="str">
        <f>'Свинец (LME)'!$AI$27</f>
        <v>24.12.2023</v>
      </c>
      <c r="AF360" s="58" t="str">
        <f>'Свинец (LME)'!$AJ$27</f>
        <v/>
      </c>
      <c r="AH360" s="52" t="str">
        <f>'Медь (LME)'!$AI$27</f>
        <v>24.12.2023</v>
      </c>
      <c r="AI360" s="58" t="str">
        <f>'Медь (LME)'!$AJ$27</f>
        <v/>
      </c>
      <c r="AK360" s="52" t="str">
        <f>'Цинк (LME)'!$AI$27</f>
        <v>24.12.2023</v>
      </c>
      <c r="AL360" s="58" t="str">
        <f>'Цинк (LME)'!$AJ$27</f>
        <v/>
      </c>
      <c r="AO360" s="52" t="str">
        <f>Евро!$AI$27</f>
        <v>24.12.2023</v>
      </c>
      <c r="AP360" s="58" t="str">
        <f>фунт!$AJ$27</f>
        <v>-</v>
      </c>
      <c r="AR360" s="52" t="str">
        <f>Евро!$AI$27</f>
        <v>24.12.2023</v>
      </c>
      <c r="AS360" s="58" t="str">
        <f>'иена, ¥'!$AJ$27</f>
        <v>-</v>
      </c>
      <c r="AU360" s="52" t="str">
        <f>Евро!$AI$27</f>
        <v>24.12.2023</v>
      </c>
      <c r="AV360" s="58" t="str">
        <f>'австр долл.'!$AJ$27</f>
        <v>-</v>
      </c>
      <c r="AX360" s="52" t="str">
        <f>Евро!$AI$27</f>
        <v>24.12.2023</v>
      </c>
      <c r="AY360" s="58" t="str">
        <f>шв.фр.!$AJ$27</f>
        <v>-</v>
      </c>
      <c r="BA360" s="52" t="str">
        <f>Евро!$AI$27</f>
        <v>24.12.2023</v>
      </c>
      <c r="BB360" s="58" t="str">
        <f>юань!$AJ$27</f>
        <v>-</v>
      </c>
      <c r="BD360" s="52" t="str">
        <f>Евро!$AI$27</f>
        <v>24.12.2023</v>
      </c>
      <c r="BE360" s="58" t="str">
        <f>тенге!$AJ$27</f>
        <v>-</v>
      </c>
      <c r="BG360" s="52" t="str">
        <f>Евро!$AI$27</f>
        <v>24.12.2023</v>
      </c>
      <c r="BH360" s="58" t="str">
        <f>'динар (крос-курс $)'!$AJ$27</f>
        <v/>
      </c>
      <c r="BJ360" s="52" t="str">
        <f>Евро!$AI$27</f>
        <v>24.12.2023</v>
      </c>
      <c r="BK360" s="58" t="str">
        <f>'динар (крос-курс €)'!$AJ$27</f>
        <v/>
      </c>
    </row>
    <row r="361" spans="1:63" x14ac:dyDescent="0.25">
      <c r="A361" s="52" t="str">
        <f>Доллар!$AI$28</f>
        <v>25.12.2023</v>
      </c>
      <c r="B361" s="58" t="str">
        <f>Доллар!$AJ$28</f>
        <v>-</v>
      </c>
      <c r="D361" s="52" t="str">
        <f>Евро!$AI$28</f>
        <v>25.12.2023</v>
      </c>
      <c r="E361" s="58" t="str">
        <f>Евро!$AJ$28</f>
        <v>-</v>
      </c>
      <c r="G361" s="52" t="str">
        <f>'Золото (ЦБ)'!$AI$28</f>
        <v>25.12.2023</v>
      </c>
      <c r="H361" s="58" t="str">
        <f>'Золото (ЦБ)'!$AJ$28</f>
        <v/>
      </c>
      <c r="J361" s="52" t="str">
        <f>'Серебро (ЦБ)'!$AI$28</f>
        <v>25.12.2023</v>
      </c>
      <c r="K361" s="58" t="str">
        <f>'Серебро (ЦБ)'!$AJ$28</f>
        <v/>
      </c>
      <c r="M361" s="52" t="str">
        <f>'Платина (ЦБ)'!$AI$28</f>
        <v>25.12.2023</v>
      </c>
      <c r="N361" s="58" t="str">
        <f>'Платина (ЦБ)'!$AJ$28</f>
        <v/>
      </c>
      <c r="P361" s="52" t="str">
        <f>'Палладий (ЦБ)'!$AI$28</f>
        <v>25.12.2023</v>
      </c>
      <c r="Q361" s="58" t="str">
        <f>'Палладий (ЦБ)'!$AJ$28</f>
        <v/>
      </c>
      <c r="S361" s="52" t="str">
        <f>'Золото (KITCO-LME)'!$AI$28</f>
        <v>25.12.2023</v>
      </c>
      <c r="T361" s="58" t="str">
        <f>'Золото (KITCO-LME)'!$AJ$28</f>
        <v/>
      </c>
      <c r="V361" s="52" t="str">
        <f>'Серебро (KITCO-LME)'!$AI$28</f>
        <v>25.12.2023</v>
      </c>
      <c r="W361" s="58" t="str">
        <f>'Серебро (KITCO-LME)'!$AJ$28</f>
        <v/>
      </c>
      <c r="Y361" s="52" t="str">
        <f>'Алюминий (LME)'!$AI$28</f>
        <v>25.12.2023</v>
      </c>
      <c r="Z361" s="58" t="str">
        <f>'Алюминий (LME)'!$AJ$28</f>
        <v/>
      </c>
      <c r="AB361" s="52" t="str">
        <f>'Никель (LME)'!$AI$28</f>
        <v>25.12.2023</v>
      </c>
      <c r="AC361" s="58" t="str">
        <f>'Никель (LME)'!$AJ$28</f>
        <v/>
      </c>
      <c r="AE361" s="52" t="str">
        <f>'Свинец (LME)'!$AI$28</f>
        <v>25.12.2023</v>
      </c>
      <c r="AF361" s="58" t="str">
        <f>'Свинец (LME)'!$AJ$28</f>
        <v/>
      </c>
      <c r="AH361" s="52" t="str">
        <f>'Медь (LME)'!$AI$28</f>
        <v>25.12.2023</v>
      </c>
      <c r="AI361" s="58" t="str">
        <f>'Медь (LME)'!$AJ$28</f>
        <v/>
      </c>
      <c r="AK361" s="52" t="str">
        <f>'Цинк (LME)'!$AI$28</f>
        <v>25.12.2023</v>
      </c>
      <c r="AL361" s="58" t="str">
        <f>'Цинк (LME)'!$AJ$28</f>
        <v/>
      </c>
      <c r="AO361" s="52" t="str">
        <f>Евро!$AI$28</f>
        <v>25.12.2023</v>
      </c>
      <c r="AP361" s="58" t="str">
        <f>фунт!$AJ$28</f>
        <v>-</v>
      </c>
      <c r="AR361" s="52" t="str">
        <f>Евро!$AI$28</f>
        <v>25.12.2023</v>
      </c>
      <c r="AS361" s="58" t="str">
        <f>'иена, ¥'!$AJ$28</f>
        <v>-</v>
      </c>
      <c r="AU361" s="52" t="str">
        <f>Евро!$AI$28</f>
        <v>25.12.2023</v>
      </c>
      <c r="AV361" s="58" t="str">
        <f>'австр долл.'!$AJ$28</f>
        <v>-</v>
      </c>
      <c r="AX361" s="52" t="str">
        <f>Евро!$AI$28</f>
        <v>25.12.2023</v>
      </c>
      <c r="AY361" s="58" t="str">
        <f>шв.фр.!$AJ$28</f>
        <v>-</v>
      </c>
      <c r="BA361" s="52" t="str">
        <f>Евро!$AI$28</f>
        <v>25.12.2023</v>
      </c>
      <c r="BB361" s="58" t="str">
        <f>юань!$AJ$28</f>
        <v>-</v>
      </c>
      <c r="BD361" s="52" t="str">
        <f>Евро!$AI$28</f>
        <v>25.12.2023</v>
      </c>
      <c r="BE361" s="58" t="str">
        <f>тенге!$AJ$28</f>
        <v>-</v>
      </c>
      <c r="BG361" s="52" t="str">
        <f>Евро!$AI$28</f>
        <v>25.12.2023</v>
      </c>
      <c r="BH361" s="58" t="str">
        <f>'динар (крос-курс $)'!$AJ$28</f>
        <v/>
      </c>
      <c r="BJ361" s="52" t="str">
        <f>Евро!$AI$28</f>
        <v>25.12.2023</v>
      </c>
      <c r="BK361" s="58" t="str">
        <f>'динар (крос-курс €)'!$AJ$28</f>
        <v/>
      </c>
    </row>
    <row r="362" spans="1:63" x14ac:dyDescent="0.25">
      <c r="A362" s="52" t="str">
        <f>Доллар!$AI$29</f>
        <v>26.12.2023</v>
      </c>
      <c r="B362" s="58" t="str">
        <f>Доллар!$AJ$29</f>
        <v>-</v>
      </c>
      <c r="D362" s="52" t="str">
        <f>Евро!$AI$29</f>
        <v>26.12.2023</v>
      </c>
      <c r="E362" s="58" t="str">
        <f>Евро!$AJ$29</f>
        <v>-</v>
      </c>
      <c r="G362" s="52" t="str">
        <f>'Золото (ЦБ)'!$AI$29</f>
        <v>26.12.2023</v>
      </c>
      <c r="H362" s="58" t="str">
        <f>'Золото (ЦБ)'!$AJ$29</f>
        <v/>
      </c>
      <c r="J362" s="52" t="str">
        <f>'Серебро (ЦБ)'!$AI$29</f>
        <v>26.12.2023</v>
      </c>
      <c r="K362" s="58" t="str">
        <f>'Серебро (ЦБ)'!$AJ$29</f>
        <v/>
      </c>
      <c r="M362" s="52" t="str">
        <f>'Платина (ЦБ)'!$AI$29</f>
        <v>26.12.2023</v>
      </c>
      <c r="N362" s="58" t="str">
        <f>'Платина (ЦБ)'!$AJ$29</f>
        <v/>
      </c>
      <c r="P362" s="52" t="str">
        <f>'Палладий (ЦБ)'!$AI$29</f>
        <v>26.12.2023</v>
      </c>
      <c r="Q362" s="58" t="str">
        <f>'Палладий (ЦБ)'!$AJ$29</f>
        <v/>
      </c>
      <c r="S362" s="52" t="str">
        <f>'Золото (KITCO-LME)'!$AI$29</f>
        <v>26.12.2023</v>
      </c>
      <c r="T362" s="58" t="str">
        <f>'Золото (KITCO-LME)'!$AJ$29</f>
        <v/>
      </c>
      <c r="V362" s="52" t="str">
        <f>'Серебро (KITCO-LME)'!$AI$29</f>
        <v>26.12.2023</v>
      </c>
      <c r="W362" s="58" t="str">
        <f>'Серебро (KITCO-LME)'!$AJ$29</f>
        <v/>
      </c>
      <c r="Y362" s="52" t="str">
        <f>'Алюминий (LME)'!$AI$29</f>
        <v>26.12.2023</v>
      </c>
      <c r="Z362" s="58" t="str">
        <f>'Алюминий (LME)'!$AJ$29</f>
        <v/>
      </c>
      <c r="AB362" s="52" t="str">
        <f>'Никель (LME)'!$AI$29</f>
        <v>26.12.2023</v>
      </c>
      <c r="AC362" s="58" t="str">
        <f>'Никель (LME)'!$AJ$29</f>
        <v/>
      </c>
      <c r="AE362" s="52" t="str">
        <f>'Свинец (LME)'!$AI$29</f>
        <v>26.12.2023</v>
      </c>
      <c r="AF362" s="58" t="str">
        <f>'Свинец (LME)'!$AJ$29</f>
        <v/>
      </c>
      <c r="AH362" s="52" t="str">
        <f>'Медь (LME)'!$AI$29</f>
        <v>26.12.2023</v>
      </c>
      <c r="AI362" s="58" t="str">
        <f>'Медь (LME)'!$AJ$29</f>
        <v/>
      </c>
      <c r="AK362" s="52" t="str">
        <f>'Цинк (LME)'!$AI$29</f>
        <v>26.12.2023</v>
      </c>
      <c r="AL362" s="58" t="str">
        <f>'Цинк (LME)'!$AJ$29</f>
        <v/>
      </c>
      <c r="AO362" s="52" t="str">
        <f>Евро!$AI$29</f>
        <v>26.12.2023</v>
      </c>
      <c r="AP362" s="58" t="str">
        <f>фунт!$AJ$29</f>
        <v>-</v>
      </c>
      <c r="AR362" s="52" t="str">
        <f>Евро!$AI$29</f>
        <v>26.12.2023</v>
      </c>
      <c r="AS362" s="58" t="str">
        <f>'иена, ¥'!$AJ$29</f>
        <v>-</v>
      </c>
      <c r="AU362" s="52" t="str">
        <f>Евро!$AI$29</f>
        <v>26.12.2023</v>
      </c>
      <c r="AV362" s="58" t="str">
        <f>'австр долл.'!$AJ$29</f>
        <v>-</v>
      </c>
      <c r="AX362" s="52" t="str">
        <f>Евро!$AI$29</f>
        <v>26.12.2023</v>
      </c>
      <c r="AY362" s="58" t="str">
        <f>шв.фр.!$AJ$29</f>
        <v>-</v>
      </c>
      <c r="BA362" s="52" t="str">
        <f>Евро!$AI$29</f>
        <v>26.12.2023</v>
      </c>
      <c r="BB362" s="58" t="str">
        <f>юань!$AJ$29</f>
        <v>-</v>
      </c>
      <c r="BD362" s="52" t="str">
        <f>Евро!$AI$29</f>
        <v>26.12.2023</v>
      </c>
      <c r="BE362" s="58" t="str">
        <f>тенге!$AJ$29</f>
        <v>-</v>
      </c>
      <c r="BG362" s="52" t="str">
        <f>Евро!$AI$29</f>
        <v>26.12.2023</v>
      </c>
      <c r="BH362" s="58" t="str">
        <f>'динар (крос-курс $)'!$AJ$29</f>
        <v/>
      </c>
      <c r="BJ362" s="52" t="str">
        <f>Евро!$AI$29</f>
        <v>26.12.2023</v>
      </c>
      <c r="BK362" s="58" t="str">
        <f>'динар (крос-курс €)'!$AJ$29</f>
        <v/>
      </c>
    </row>
    <row r="363" spans="1:63" x14ac:dyDescent="0.25">
      <c r="A363" s="52" t="str">
        <f>Доллар!$AI$30</f>
        <v>27.12.2023</v>
      </c>
      <c r="B363" s="58" t="str">
        <f>Доллар!$AJ$30</f>
        <v>-</v>
      </c>
      <c r="D363" s="52" t="str">
        <f>Евро!$AI$30</f>
        <v>27.12.2023</v>
      </c>
      <c r="E363" s="58" t="str">
        <f>Евро!$AJ$30</f>
        <v>-</v>
      </c>
      <c r="G363" s="52" t="str">
        <f>'Золото (ЦБ)'!$AI$30</f>
        <v>27.12.2023</v>
      </c>
      <c r="H363" s="58" t="str">
        <f>'Золото (ЦБ)'!$AJ$30</f>
        <v/>
      </c>
      <c r="J363" s="52" t="str">
        <f>'Серебро (ЦБ)'!$AI$30</f>
        <v>27.12.2023</v>
      </c>
      <c r="K363" s="58" t="str">
        <f>'Серебро (ЦБ)'!$AJ$30</f>
        <v/>
      </c>
      <c r="M363" s="52" t="str">
        <f>'Платина (ЦБ)'!$AI$30</f>
        <v>27.12.2023</v>
      </c>
      <c r="N363" s="58" t="str">
        <f>'Платина (ЦБ)'!$AJ$30</f>
        <v/>
      </c>
      <c r="P363" s="52" t="str">
        <f>'Палладий (ЦБ)'!$AI$30</f>
        <v>27.12.2023</v>
      </c>
      <c r="Q363" s="58" t="str">
        <f>'Палладий (ЦБ)'!$AJ$30</f>
        <v/>
      </c>
      <c r="S363" s="52" t="str">
        <f>'Золото (KITCO-LME)'!$AI$30</f>
        <v>27.12.2023</v>
      </c>
      <c r="T363" s="58" t="str">
        <f>'Золото (KITCO-LME)'!$AJ$30</f>
        <v/>
      </c>
      <c r="V363" s="52" t="str">
        <f>'Серебро (KITCO-LME)'!$AI$30</f>
        <v>27.12.2023</v>
      </c>
      <c r="W363" s="58" t="str">
        <f>'Серебро (KITCO-LME)'!$AJ$30</f>
        <v/>
      </c>
      <c r="Y363" s="52" t="str">
        <f>'Алюминий (LME)'!$AI$30</f>
        <v>27.12.2023</v>
      </c>
      <c r="Z363" s="58" t="str">
        <f>'Алюминий (LME)'!$AJ$30</f>
        <v/>
      </c>
      <c r="AB363" s="52" t="str">
        <f>'Никель (LME)'!$AI$30</f>
        <v>27.12.2023</v>
      </c>
      <c r="AC363" s="58" t="str">
        <f>'Никель (LME)'!$AJ$30</f>
        <v/>
      </c>
      <c r="AE363" s="52" t="str">
        <f>'Свинец (LME)'!$AI$30</f>
        <v>27.12.2023</v>
      </c>
      <c r="AF363" s="58" t="str">
        <f>'Свинец (LME)'!$AJ$30</f>
        <v/>
      </c>
      <c r="AH363" s="52" t="str">
        <f>'Медь (LME)'!$AI$30</f>
        <v>27.12.2023</v>
      </c>
      <c r="AI363" s="58" t="str">
        <f>'Медь (LME)'!$AJ$30</f>
        <v/>
      </c>
      <c r="AK363" s="52" t="str">
        <f>'Цинк (LME)'!$AI$30</f>
        <v>27.12.2023</v>
      </c>
      <c r="AL363" s="58" t="str">
        <f>'Цинк (LME)'!$AJ$30</f>
        <v/>
      </c>
      <c r="AO363" s="52" t="str">
        <f>Евро!$AI$30</f>
        <v>27.12.2023</v>
      </c>
      <c r="AP363" s="58" t="str">
        <f>фунт!$AJ$30</f>
        <v>-</v>
      </c>
      <c r="AR363" s="52" t="str">
        <f>Евро!$AI$30</f>
        <v>27.12.2023</v>
      </c>
      <c r="AS363" s="58" t="str">
        <f>'иена, ¥'!$AJ$30</f>
        <v>-</v>
      </c>
      <c r="AU363" s="52" t="str">
        <f>Евро!$AI$30</f>
        <v>27.12.2023</v>
      </c>
      <c r="AV363" s="58" t="str">
        <f>'австр долл.'!$AJ$30</f>
        <v>-</v>
      </c>
      <c r="AX363" s="52" t="str">
        <f>Евро!$AI$30</f>
        <v>27.12.2023</v>
      </c>
      <c r="AY363" s="58" t="str">
        <f>шв.фр.!$AJ$30</f>
        <v>-</v>
      </c>
      <c r="BA363" s="52" t="str">
        <f>Евро!$AI$30</f>
        <v>27.12.2023</v>
      </c>
      <c r="BB363" s="58" t="str">
        <f>юань!$AJ$30</f>
        <v>-</v>
      </c>
      <c r="BD363" s="52" t="str">
        <f>Евро!$AI$30</f>
        <v>27.12.2023</v>
      </c>
      <c r="BE363" s="58" t="str">
        <f>тенге!$AJ$30</f>
        <v>-</v>
      </c>
      <c r="BG363" s="52" t="str">
        <f>Евро!$AI$30</f>
        <v>27.12.2023</v>
      </c>
      <c r="BH363" s="58" t="str">
        <f>'динар (крос-курс $)'!$AJ$30</f>
        <v/>
      </c>
      <c r="BJ363" s="52" t="str">
        <f>Евро!$AI$30</f>
        <v>27.12.2023</v>
      </c>
      <c r="BK363" s="58" t="str">
        <f>'динар (крос-курс €)'!$AJ$30</f>
        <v/>
      </c>
    </row>
    <row r="364" spans="1:63" x14ac:dyDescent="0.25">
      <c r="A364" s="52" t="str">
        <f>Доллар!$AI$31</f>
        <v>28.12.2023</v>
      </c>
      <c r="B364" s="58" t="str">
        <f>Доллар!$AJ$31</f>
        <v>-</v>
      </c>
      <c r="D364" s="52" t="str">
        <f>Евро!$AI$31</f>
        <v>28.12.2023</v>
      </c>
      <c r="E364" s="58" t="str">
        <f>Евро!$AJ$31</f>
        <v>-</v>
      </c>
      <c r="G364" s="52" t="str">
        <f>'Золото (ЦБ)'!$AI$31</f>
        <v>28.12.2023</v>
      </c>
      <c r="H364" s="58" t="str">
        <f>'Золото (ЦБ)'!$AJ$31</f>
        <v/>
      </c>
      <c r="J364" s="52" t="str">
        <f>'Серебро (ЦБ)'!$AI$31</f>
        <v>28.12.2023</v>
      </c>
      <c r="K364" s="58" t="str">
        <f>'Серебро (ЦБ)'!$AJ$31</f>
        <v/>
      </c>
      <c r="M364" s="52" t="str">
        <f>'Платина (ЦБ)'!$AI$31</f>
        <v>28.12.2023</v>
      </c>
      <c r="N364" s="58" t="str">
        <f>'Платина (ЦБ)'!$AJ$31</f>
        <v/>
      </c>
      <c r="P364" s="52" t="str">
        <f>'Палладий (ЦБ)'!$AI$31</f>
        <v>28.12.2023</v>
      </c>
      <c r="Q364" s="58" t="str">
        <f>'Палладий (ЦБ)'!$AJ$31</f>
        <v/>
      </c>
      <c r="S364" s="52" t="str">
        <f>'Золото (KITCO-LME)'!$AI$31</f>
        <v>28.12.2023</v>
      </c>
      <c r="T364" s="58" t="str">
        <f>'Золото (KITCO-LME)'!$AJ$31</f>
        <v/>
      </c>
      <c r="V364" s="52" t="str">
        <f>'Серебро (KITCO-LME)'!$AI$31</f>
        <v>28.12.2023</v>
      </c>
      <c r="W364" s="58" t="str">
        <f>'Серебро (KITCO-LME)'!$AJ$31</f>
        <v/>
      </c>
      <c r="Y364" s="52" t="str">
        <f>'Алюминий (LME)'!$AI$31</f>
        <v>28.12.2023</v>
      </c>
      <c r="Z364" s="58" t="str">
        <f>'Алюминий (LME)'!$AJ$31</f>
        <v/>
      </c>
      <c r="AB364" s="52" t="str">
        <f>'Никель (LME)'!$AI$31</f>
        <v>28.12.2023</v>
      </c>
      <c r="AC364" s="58" t="str">
        <f>'Никель (LME)'!$AJ$31</f>
        <v/>
      </c>
      <c r="AE364" s="52" t="str">
        <f>'Свинец (LME)'!$AI$31</f>
        <v>28.12.2023</v>
      </c>
      <c r="AF364" s="58" t="str">
        <f>'Свинец (LME)'!$AJ$31</f>
        <v/>
      </c>
      <c r="AH364" s="52" t="str">
        <f>'Медь (LME)'!$AI$31</f>
        <v>28.12.2023</v>
      </c>
      <c r="AI364" s="58" t="str">
        <f>'Медь (LME)'!$AJ$31</f>
        <v/>
      </c>
      <c r="AK364" s="52" t="str">
        <f>'Цинк (LME)'!$AI$31</f>
        <v>28.12.2023</v>
      </c>
      <c r="AL364" s="58" t="str">
        <f>'Цинк (LME)'!$AJ$31</f>
        <v/>
      </c>
      <c r="AO364" s="52" t="str">
        <f>Евро!$AI$31</f>
        <v>28.12.2023</v>
      </c>
      <c r="AP364" s="58" t="str">
        <f>фунт!$AJ$31</f>
        <v>-</v>
      </c>
      <c r="AR364" s="52" t="str">
        <f>Евро!$AI$31</f>
        <v>28.12.2023</v>
      </c>
      <c r="AS364" s="58" t="str">
        <f>'иена, ¥'!$AJ$31</f>
        <v>-</v>
      </c>
      <c r="AU364" s="52" t="str">
        <f>Евро!$AI$31</f>
        <v>28.12.2023</v>
      </c>
      <c r="AV364" s="58" t="str">
        <f>'австр долл.'!$AJ$31</f>
        <v>-</v>
      </c>
      <c r="AX364" s="52" t="str">
        <f>Евро!$AI$31</f>
        <v>28.12.2023</v>
      </c>
      <c r="AY364" s="58" t="str">
        <f>шв.фр.!$AJ$31</f>
        <v>-</v>
      </c>
      <c r="BA364" s="52" t="str">
        <f>Евро!$AI$31</f>
        <v>28.12.2023</v>
      </c>
      <c r="BB364" s="58" t="str">
        <f>юань!$AJ$31</f>
        <v>-</v>
      </c>
      <c r="BD364" s="52" t="str">
        <f>Евро!$AI$31</f>
        <v>28.12.2023</v>
      </c>
      <c r="BE364" s="58" t="str">
        <f>тенге!$AJ$31</f>
        <v>-</v>
      </c>
      <c r="BG364" s="52" t="str">
        <f>Евро!$AI$31</f>
        <v>28.12.2023</v>
      </c>
      <c r="BH364" s="58" t="str">
        <f>'динар (крос-курс $)'!$AJ$31</f>
        <v/>
      </c>
      <c r="BJ364" s="52" t="str">
        <f>Евро!$AI$31</f>
        <v>28.12.2023</v>
      </c>
      <c r="BK364" s="58" t="str">
        <f>'динар (крос-курс €)'!$AJ$31</f>
        <v/>
      </c>
    </row>
    <row r="365" spans="1:63" x14ac:dyDescent="0.25">
      <c r="A365" s="52" t="str">
        <f>Доллар!$AI$32</f>
        <v>29.12.2023</v>
      </c>
      <c r="B365" s="58" t="str">
        <f>Доллар!$AJ$32</f>
        <v>-</v>
      </c>
      <c r="D365" s="52" t="str">
        <f>Евро!$AI$32</f>
        <v>29.12.2023</v>
      </c>
      <c r="E365" s="58" t="str">
        <f>Евро!$AJ$32</f>
        <v>-</v>
      </c>
      <c r="G365" s="52" t="str">
        <f>'Золото (ЦБ)'!$AI$32</f>
        <v>29.12.2023</v>
      </c>
      <c r="H365" s="58" t="str">
        <f>'Золото (ЦБ)'!$AJ$32</f>
        <v/>
      </c>
      <c r="J365" s="52" t="str">
        <f>'Серебро (ЦБ)'!$AI$32</f>
        <v>29.12.2023</v>
      </c>
      <c r="K365" s="58" t="str">
        <f>'Серебро (ЦБ)'!$AJ$32</f>
        <v/>
      </c>
      <c r="M365" s="52" t="str">
        <f>'Платина (ЦБ)'!$AI$32</f>
        <v>29.12.2023</v>
      </c>
      <c r="N365" s="58" t="str">
        <f>'Платина (ЦБ)'!$AJ$32</f>
        <v/>
      </c>
      <c r="P365" s="52" t="str">
        <f>'Палладий (ЦБ)'!$AI$32</f>
        <v>29.12.2023</v>
      </c>
      <c r="Q365" s="58" t="str">
        <f>'Палладий (ЦБ)'!$AJ$32</f>
        <v/>
      </c>
      <c r="S365" s="52" t="str">
        <f>'Золото (KITCO-LME)'!$AI$32</f>
        <v>29.12.2023</v>
      </c>
      <c r="T365" s="58" t="str">
        <f>'Золото (KITCO-LME)'!$AJ$32</f>
        <v/>
      </c>
      <c r="V365" s="52" t="str">
        <f>'Серебро (KITCO-LME)'!$AI$32</f>
        <v>29.12.2023</v>
      </c>
      <c r="W365" s="58" t="str">
        <f>'Серебро (KITCO-LME)'!$AJ$32</f>
        <v/>
      </c>
      <c r="Y365" s="52" t="str">
        <f>'Алюминий (LME)'!$AI$32</f>
        <v>29.12.2023</v>
      </c>
      <c r="Z365" s="58" t="str">
        <f>'Алюминий (LME)'!$AJ$32</f>
        <v/>
      </c>
      <c r="AB365" s="52" t="str">
        <f>'Никель (LME)'!$AI$32</f>
        <v>29.12.2023</v>
      </c>
      <c r="AC365" s="58" t="str">
        <f>'Никель (LME)'!$AJ$32</f>
        <v/>
      </c>
      <c r="AE365" s="52" t="str">
        <f>'Свинец (LME)'!$AI$32</f>
        <v>29.12.2023</v>
      </c>
      <c r="AF365" s="58" t="str">
        <f>'Свинец (LME)'!$AJ$32</f>
        <v/>
      </c>
      <c r="AH365" s="52" t="str">
        <f>'Медь (LME)'!$AI$32</f>
        <v>29.12.2023</v>
      </c>
      <c r="AI365" s="58" t="str">
        <f>'Медь (LME)'!$AJ$32</f>
        <v/>
      </c>
      <c r="AK365" s="52" t="str">
        <f>'Цинк (LME)'!$AI$32</f>
        <v>29.12.2023</v>
      </c>
      <c r="AL365" s="58" t="str">
        <f>'Цинк (LME)'!$AJ$32</f>
        <v/>
      </c>
      <c r="AO365" s="52" t="str">
        <f>Евро!$AI$32</f>
        <v>29.12.2023</v>
      </c>
      <c r="AP365" s="58" t="str">
        <f>фунт!$AJ$32</f>
        <v>-</v>
      </c>
      <c r="AR365" s="52" t="str">
        <f>Евро!$AI$32</f>
        <v>29.12.2023</v>
      </c>
      <c r="AS365" s="58" t="str">
        <f>'иена, ¥'!$AJ$32</f>
        <v>-</v>
      </c>
      <c r="AU365" s="52" t="str">
        <f>Евро!$AI$32</f>
        <v>29.12.2023</v>
      </c>
      <c r="AV365" s="58" t="str">
        <f>'австр долл.'!$AJ$32</f>
        <v>-</v>
      </c>
      <c r="AX365" s="52" t="str">
        <f>Евро!$AI$32</f>
        <v>29.12.2023</v>
      </c>
      <c r="AY365" s="58" t="str">
        <f>шв.фр.!$AJ$32</f>
        <v>-</v>
      </c>
      <c r="BA365" s="52" t="str">
        <f>Евро!$AI$32</f>
        <v>29.12.2023</v>
      </c>
      <c r="BB365" s="58" t="str">
        <f>юань!$AJ$32</f>
        <v>-</v>
      </c>
      <c r="BD365" s="52" t="str">
        <f>Евро!$AI$32</f>
        <v>29.12.2023</v>
      </c>
      <c r="BE365" s="58" t="str">
        <f>тенге!$AJ$32</f>
        <v>-</v>
      </c>
      <c r="BG365" s="52" t="str">
        <f>Евро!$AI$32</f>
        <v>29.12.2023</v>
      </c>
      <c r="BH365" s="58" t="str">
        <f>'динар (крос-курс $)'!$AJ$32</f>
        <v/>
      </c>
      <c r="BJ365" s="52" t="str">
        <f>Евро!$AI$32</f>
        <v>29.12.2023</v>
      </c>
      <c r="BK365" s="58" t="str">
        <f>'динар (крос-курс €)'!$AJ$32</f>
        <v/>
      </c>
    </row>
    <row r="366" spans="1:63" x14ac:dyDescent="0.25">
      <c r="A366" s="52" t="str">
        <f>Доллар!$AI$33</f>
        <v>30.12.2023</v>
      </c>
      <c r="B366" s="58" t="str">
        <f>Доллар!$AJ$33</f>
        <v>-</v>
      </c>
      <c r="D366" s="52" t="str">
        <f>Евро!$AI$33</f>
        <v>30.12.2023</v>
      </c>
      <c r="E366" s="58" t="str">
        <f>Евро!$AJ$33</f>
        <v>-</v>
      </c>
      <c r="G366" s="52" t="str">
        <f>'Золото (ЦБ)'!$AI$33</f>
        <v>30.12.2023</v>
      </c>
      <c r="H366" s="58" t="str">
        <f>'Золото (ЦБ)'!$AJ$33</f>
        <v/>
      </c>
      <c r="J366" s="52" t="str">
        <f>'Серебро (ЦБ)'!$AI$33</f>
        <v>30.12.2023</v>
      </c>
      <c r="K366" s="58" t="str">
        <f>'Серебро (ЦБ)'!$AJ$33</f>
        <v/>
      </c>
      <c r="M366" s="52" t="str">
        <f>'Платина (ЦБ)'!$AI$33</f>
        <v>30.12.2023</v>
      </c>
      <c r="N366" s="58" t="str">
        <f>'Платина (ЦБ)'!$AJ$33</f>
        <v/>
      </c>
      <c r="P366" s="52" t="str">
        <f>'Палладий (ЦБ)'!$AI$33</f>
        <v>30.12.2023</v>
      </c>
      <c r="Q366" s="58" t="str">
        <f>'Палладий (ЦБ)'!$AJ$33</f>
        <v/>
      </c>
      <c r="S366" s="52" t="str">
        <f>'Золото (KITCO-LME)'!$AI$33</f>
        <v>30.12.2023</v>
      </c>
      <c r="T366" s="58" t="str">
        <f>'Золото (KITCO-LME)'!$AJ$33</f>
        <v/>
      </c>
      <c r="V366" s="52" t="str">
        <f>'Серебро (KITCO-LME)'!$AI$33</f>
        <v>30.12.2023</v>
      </c>
      <c r="W366" s="58" t="str">
        <f>'Серебро (KITCO-LME)'!$AJ$33</f>
        <v/>
      </c>
      <c r="Y366" s="52" t="str">
        <f>'Алюминий (LME)'!$AI$33</f>
        <v>30.12.2023</v>
      </c>
      <c r="Z366" s="58" t="str">
        <f>'Алюминий (LME)'!$AJ$33</f>
        <v/>
      </c>
      <c r="AB366" s="52" t="str">
        <f>'Никель (LME)'!$AI$33</f>
        <v>30.12.2023</v>
      </c>
      <c r="AC366" s="58" t="str">
        <f>'Никель (LME)'!$AJ$33</f>
        <v/>
      </c>
      <c r="AE366" s="52" t="str">
        <f>'Свинец (LME)'!$AI$33</f>
        <v>30.12.2023</v>
      </c>
      <c r="AF366" s="58" t="str">
        <f>'Свинец (LME)'!$AJ$33</f>
        <v/>
      </c>
      <c r="AH366" s="52" t="str">
        <f>'Медь (LME)'!$AI$33</f>
        <v>30.12.2023</v>
      </c>
      <c r="AI366" s="58" t="str">
        <f>'Медь (LME)'!$AJ$33</f>
        <v/>
      </c>
      <c r="AK366" s="52" t="str">
        <f>'Цинк (LME)'!$AI$33</f>
        <v>30.12.2023</v>
      </c>
      <c r="AL366" s="58" t="str">
        <f>'Цинк (LME)'!$AJ$33</f>
        <v/>
      </c>
      <c r="AO366" s="52" t="str">
        <f>Евро!$AI$33</f>
        <v>30.12.2023</v>
      </c>
      <c r="AP366" s="58" t="str">
        <f>фунт!$AJ$33</f>
        <v>-</v>
      </c>
      <c r="AR366" s="52" t="str">
        <f>Евро!$AI$33</f>
        <v>30.12.2023</v>
      </c>
      <c r="AS366" s="58" t="str">
        <f>'иена, ¥'!$AJ$33</f>
        <v>-</v>
      </c>
      <c r="AU366" s="52" t="str">
        <f>Евро!$AI$33</f>
        <v>30.12.2023</v>
      </c>
      <c r="AV366" s="58" t="str">
        <f>'австр долл.'!$AJ$33</f>
        <v>-</v>
      </c>
      <c r="AX366" s="52" t="str">
        <f>Евро!$AI$33</f>
        <v>30.12.2023</v>
      </c>
      <c r="AY366" s="58" t="str">
        <f>шв.фр.!$AJ$33</f>
        <v>-</v>
      </c>
      <c r="BA366" s="52" t="str">
        <f>Евро!$AI$33</f>
        <v>30.12.2023</v>
      </c>
      <c r="BB366" s="58" t="str">
        <f>юань!$AJ$33</f>
        <v>-</v>
      </c>
      <c r="BD366" s="52" t="str">
        <f>Евро!$AI$33</f>
        <v>30.12.2023</v>
      </c>
      <c r="BE366" s="58" t="str">
        <f>тенге!$AJ$33</f>
        <v>-</v>
      </c>
      <c r="BG366" s="52" t="str">
        <f>Евро!$AI$33</f>
        <v>30.12.2023</v>
      </c>
      <c r="BH366" s="58" t="str">
        <f>'динар (крос-курс $)'!$AJ$33</f>
        <v/>
      </c>
      <c r="BJ366" s="52" t="str">
        <f>Евро!$AI$33</f>
        <v>30.12.2023</v>
      </c>
      <c r="BK366" s="58" t="str">
        <f>'динар (крос-курс €)'!$AJ$33</f>
        <v/>
      </c>
    </row>
    <row r="367" spans="1:63" x14ac:dyDescent="0.25">
      <c r="A367" s="59" t="str">
        <f>Доллар!$AI$34</f>
        <v>31.12.2023</v>
      </c>
      <c r="B367" s="58" t="str">
        <f>Доллар!$AJ$34</f>
        <v>-</v>
      </c>
      <c r="C367" t="e">
        <f>LINEST(B337:B367)</f>
        <v>#VALUE!</v>
      </c>
      <c r="D367" s="59" t="str">
        <f>Евро!$AI$34</f>
        <v>31.12.2023</v>
      </c>
      <c r="E367" s="58" t="str">
        <f>Евро!$AJ$34</f>
        <v>-</v>
      </c>
      <c r="G367" s="59" t="str">
        <f>'Золото (ЦБ)'!$AI$34</f>
        <v>31.12.2023</v>
      </c>
      <c r="H367" s="58" t="str">
        <f>'Золото (ЦБ)'!$AJ$34</f>
        <v/>
      </c>
      <c r="J367" s="59" t="str">
        <f>'Серебро (ЦБ)'!$AI$34</f>
        <v>31.12.2023</v>
      </c>
      <c r="K367" s="58" t="str">
        <f>'Серебро (ЦБ)'!$AJ$34</f>
        <v/>
      </c>
      <c r="M367" s="59" t="str">
        <f>'Платина (ЦБ)'!$AI$34</f>
        <v>31.12.2023</v>
      </c>
      <c r="N367" s="58" t="str">
        <f>'Платина (ЦБ)'!$AJ$34</f>
        <v/>
      </c>
      <c r="P367" s="59" t="str">
        <f>'Палладий (ЦБ)'!$AI$34</f>
        <v>31.12.2023</v>
      </c>
      <c r="Q367" s="58" t="str">
        <f>'Палладий (ЦБ)'!$AJ$34</f>
        <v/>
      </c>
      <c r="S367" s="59" t="str">
        <f>'Золото (KITCO-LME)'!$AI$34</f>
        <v>31.12.2023</v>
      </c>
      <c r="T367" s="58" t="str">
        <f>'Золото (KITCO-LME)'!$AJ$34</f>
        <v/>
      </c>
      <c r="V367" s="59" t="str">
        <f>'Серебро (KITCO-LME)'!$AI$34</f>
        <v>31.12.2023</v>
      </c>
      <c r="W367" s="58" t="str">
        <f>'Серебро (KITCO-LME)'!$AJ$34</f>
        <v/>
      </c>
      <c r="Y367" s="59" t="str">
        <f>'Алюминий (LME)'!$AI$34</f>
        <v>31.12.2023</v>
      </c>
      <c r="Z367" s="58" t="str">
        <f>'Алюминий (LME)'!$AJ$34</f>
        <v/>
      </c>
      <c r="AB367" s="59" t="str">
        <f>'Никель (LME)'!$AI$34</f>
        <v>31.12.2023</v>
      </c>
      <c r="AC367" s="58" t="str">
        <f>'Никель (LME)'!$AJ$34</f>
        <v/>
      </c>
      <c r="AE367" s="59" t="str">
        <f>'Свинец (LME)'!$AI$34</f>
        <v>31.12.2023</v>
      </c>
      <c r="AF367" s="58" t="str">
        <f>'Свинец (LME)'!$AJ$34</f>
        <v/>
      </c>
      <c r="AH367" s="59" t="str">
        <f>'Медь (LME)'!$AI$34</f>
        <v>31.12.2023</v>
      </c>
      <c r="AI367" s="58" t="str">
        <f>'Медь (LME)'!$AJ$34</f>
        <v/>
      </c>
      <c r="AK367" s="59" t="str">
        <f>'Цинк (LME)'!$AI$34</f>
        <v>31.12.2023</v>
      </c>
      <c r="AL367" s="58" t="str">
        <f>'Цинк (LME)'!$AJ$34</f>
        <v/>
      </c>
      <c r="AN367" t="e">
        <f>LINEST(E337:E367)</f>
        <v>#VALUE!</v>
      </c>
      <c r="AO367" s="59" t="str">
        <f>Евро!$AI$34</f>
        <v>31.12.2023</v>
      </c>
      <c r="AP367" s="58" t="str">
        <f>фунт!$AJ$34</f>
        <v>-</v>
      </c>
      <c r="AR367" s="59" t="str">
        <f>Евро!$AI$34</f>
        <v>31.12.2023</v>
      </c>
      <c r="AS367" s="58" t="str">
        <f>'иена, ¥'!$AJ$34</f>
        <v>-</v>
      </c>
      <c r="AU367" s="59" t="str">
        <f>Евро!$AI$34</f>
        <v>31.12.2023</v>
      </c>
      <c r="AV367" s="58" t="str">
        <f>'австр долл.'!$AJ$34</f>
        <v>-</v>
      </c>
      <c r="AX367" s="59" t="str">
        <f>Евро!$AI$34</f>
        <v>31.12.2023</v>
      </c>
      <c r="AY367" s="58" t="str">
        <f>шв.фр.!$AJ$34</f>
        <v>-</v>
      </c>
      <c r="BA367" s="59" t="str">
        <f>Евро!$AI$34</f>
        <v>31.12.2023</v>
      </c>
      <c r="BB367" s="58" t="str">
        <f>юань!$AJ$34</f>
        <v>-</v>
      </c>
      <c r="BD367" s="59" t="str">
        <f>Евро!$AI$34</f>
        <v>31.12.2023</v>
      </c>
      <c r="BE367" s="58" t="str">
        <f>тенге!$AJ$34</f>
        <v>-</v>
      </c>
      <c r="BG367" s="59" t="str">
        <f>Евро!$AI$34</f>
        <v>31.12.2023</v>
      </c>
      <c r="BH367" s="58" t="str">
        <f>'динар (крос-курс $)'!$AJ$34</f>
        <v/>
      </c>
      <c r="BJ367" s="59" t="str">
        <f>Евро!$AI$34</f>
        <v>31.12.2023</v>
      </c>
      <c r="BK367" s="58" t="str">
        <f>'динар (крос-курс €)'!$AJ$34</f>
        <v/>
      </c>
    </row>
    <row r="368" spans="1:63" outlineLevel="1" x14ac:dyDescent="0.25"/>
    <row r="369" spans="1:63" outlineLevel="1" x14ac:dyDescent="0.25">
      <c r="A369" t="s">
        <v>177</v>
      </c>
      <c r="D369" t="s">
        <v>177</v>
      </c>
      <c r="AO369" t="s">
        <v>177</v>
      </c>
      <c r="AR369" t="s">
        <v>177</v>
      </c>
      <c r="AU369" t="s">
        <v>177</v>
      </c>
      <c r="AX369" t="s">
        <v>177</v>
      </c>
      <c r="BA369" t="s">
        <v>177</v>
      </c>
      <c r="BD369" t="s">
        <v>177</v>
      </c>
      <c r="BG369" t="s">
        <v>177</v>
      </c>
      <c r="BJ369" t="s">
        <v>177</v>
      </c>
    </row>
    <row r="370" spans="1:63" outlineLevel="1" x14ac:dyDescent="0.25">
      <c r="A370" t="s">
        <v>175</v>
      </c>
      <c r="B370" t="e">
        <f>LINEST(B2:B92)</f>
        <v>#VALUE!</v>
      </c>
      <c r="D370" t="s">
        <v>16</v>
      </c>
      <c r="E370" t="e">
        <f>LINEST(E2:E92)</f>
        <v>#VALUE!</v>
      </c>
      <c r="AO370" t="s">
        <v>16</v>
      </c>
      <c r="AP370" t="e">
        <f>LINEST(AP2:AP92)</f>
        <v>#VALUE!</v>
      </c>
      <c r="AR370" t="s">
        <v>16</v>
      </c>
      <c r="AS370" t="e">
        <f>LINEST(AS2:AS92)</f>
        <v>#VALUE!</v>
      </c>
      <c r="AU370" t="s">
        <v>16</v>
      </c>
      <c r="AV370" t="e">
        <f>LINEST(AV2:AV92)</f>
        <v>#VALUE!</v>
      </c>
      <c r="AX370" t="s">
        <v>16</v>
      </c>
      <c r="AY370" t="e">
        <f>LINEST(AY2:AY92)</f>
        <v>#VALUE!</v>
      </c>
      <c r="BA370" t="s">
        <v>16</v>
      </c>
      <c r="BB370" t="e">
        <f>LINEST(BB2:BB92)</f>
        <v>#VALUE!</v>
      </c>
      <c r="BD370" t="s">
        <v>16</v>
      </c>
      <c r="BE370" t="e">
        <f>LINEST(BE2:BE92)</f>
        <v>#VALUE!</v>
      </c>
      <c r="BG370" t="s">
        <v>16</v>
      </c>
      <c r="BH370" t="e">
        <f>LINEST(BH2:BH92)</f>
        <v>#VALUE!</v>
      </c>
      <c r="BJ370" t="s">
        <v>16</v>
      </c>
      <c r="BK370" t="e">
        <f>LINEST(BK2:BK92)</f>
        <v>#VALUE!</v>
      </c>
    </row>
    <row r="371" spans="1:63" outlineLevel="1" x14ac:dyDescent="0.25">
      <c r="A371" t="s">
        <v>17</v>
      </c>
      <c r="B371" t="e">
        <f>LINEST(B93:B183)</f>
        <v>#VALUE!</v>
      </c>
      <c r="D371" t="s">
        <v>17</v>
      </c>
      <c r="E371" t="e">
        <f>LINEST(E93:E183)</f>
        <v>#VALUE!</v>
      </c>
      <c r="AO371" t="s">
        <v>17</v>
      </c>
      <c r="AP371" t="e">
        <f>LINEST(AP93:AP183)</f>
        <v>#VALUE!</v>
      </c>
      <c r="AR371" t="s">
        <v>17</v>
      </c>
      <c r="AS371" t="e">
        <f>LINEST(AS93:AS183)</f>
        <v>#VALUE!</v>
      </c>
      <c r="AU371" t="s">
        <v>17</v>
      </c>
      <c r="AV371" t="e">
        <f>LINEST(AV93:AV183)</f>
        <v>#VALUE!</v>
      </c>
      <c r="AX371" t="s">
        <v>17</v>
      </c>
      <c r="AY371" t="e">
        <f>LINEST(AY93:AY183)</f>
        <v>#VALUE!</v>
      </c>
      <c r="BA371" t="s">
        <v>17</v>
      </c>
      <c r="BB371" t="e">
        <f>LINEST(BB93:BB183)</f>
        <v>#VALUE!</v>
      </c>
      <c r="BD371" t="s">
        <v>17</v>
      </c>
      <c r="BE371" t="e">
        <f>LINEST(BE93:BE183)</f>
        <v>#VALUE!</v>
      </c>
      <c r="BG371" t="s">
        <v>17</v>
      </c>
      <c r="BH371" t="e">
        <f>LINEST(BH93:BH183)</f>
        <v>#VALUE!</v>
      </c>
      <c r="BJ371" t="s">
        <v>17</v>
      </c>
      <c r="BK371" t="e">
        <f>LINEST(BK93:BK183)</f>
        <v>#VALUE!</v>
      </c>
    </row>
    <row r="372" spans="1:63" outlineLevel="1" x14ac:dyDescent="0.25">
      <c r="A372" t="s">
        <v>172</v>
      </c>
      <c r="B372" t="e">
        <f>LINEST(B2:B183)</f>
        <v>#VALUE!</v>
      </c>
      <c r="D372" t="s">
        <v>172</v>
      </c>
      <c r="E372" t="e">
        <f>LINEST(E2:E183)</f>
        <v>#VALUE!</v>
      </c>
      <c r="AO372" t="s">
        <v>172</v>
      </c>
      <c r="AP372" t="e">
        <f>LINEST(AP2:AP183)</f>
        <v>#VALUE!</v>
      </c>
      <c r="AR372" t="s">
        <v>172</v>
      </c>
      <c r="AS372" t="e">
        <f>LINEST(AS2:AS183)</f>
        <v>#VALUE!</v>
      </c>
      <c r="AU372" t="s">
        <v>172</v>
      </c>
      <c r="AV372" t="e">
        <f>LINEST(AV2:AV183)</f>
        <v>#VALUE!</v>
      </c>
      <c r="AX372" t="s">
        <v>172</v>
      </c>
      <c r="AY372" t="e">
        <f>LINEST(AY2:AY183)</f>
        <v>#VALUE!</v>
      </c>
      <c r="BA372" t="s">
        <v>172</v>
      </c>
      <c r="BB372" t="e">
        <f>LINEST(BB2:BB183)</f>
        <v>#VALUE!</v>
      </c>
      <c r="BD372" t="s">
        <v>172</v>
      </c>
      <c r="BE372" t="e">
        <f>LINEST(BE2:BE183)</f>
        <v>#VALUE!</v>
      </c>
      <c r="BG372" t="s">
        <v>172</v>
      </c>
      <c r="BH372" t="e">
        <f>LINEST(BH2:BH183)</f>
        <v>#VALUE!</v>
      </c>
      <c r="BJ372" t="s">
        <v>172</v>
      </c>
      <c r="BK372" t="e">
        <f>LINEST(BK2:BK183)</f>
        <v>#VALUE!</v>
      </c>
    </row>
    <row r="373" spans="1:63" outlineLevel="1" x14ac:dyDescent="0.25">
      <c r="A373" t="s">
        <v>18</v>
      </c>
      <c r="B373" t="e">
        <f>LINEST(B184:B275)</f>
        <v>#VALUE!</v>
      </c>
      <c r="D373" t="s">
        <v>18</v>
      </c>
      <c r="E373" t="e">
        <f>LINEST(E184:E275)</f>
        <v>#VALUE!</v>
      </c>
      <c r="AO373" t="s">
        <v>18</v>
      </c>
      <c r="AP373" t="e">
        <f>LINEST(AP184:AP275)</f>
        <v>#VALUE!</v>
      </c>
      <c r="AR373" t="s">
        <v>18</v>
      </c>
      <c r="AS373" t="e">
        <f>LINEST(AS184:AS275)</f>
        <v>#VALUE!</v>
      </c>
      <c r="AU373" t="s">
        <v>18</v>
      </c>
      <c r="AV373" t="e">
        <f>LINEST(AV184:AV275)</f>
        <v>#VALUE!</v>
      </c>
      <c r="AX373" t="s">
        <v>18</v>
      </c>
      <c r="AY373" t="e">
        <f>LINEST(AY184:AY275)</f>
        <v>#VALUE!</v>
      </c>
      <c r="BA373" t="s">
        <v>18</v>
      </c>
      <c r="BB373" t="e">
        <f>LINEST(BB184:BB275)</f>
        <v>#VALUE!</v>
      </c>
      <c r="BD373" t="s">
        <v>18</v>
      </c>
      <c r="BE373" t="e">
        <f>LINEST(BE184:BE275)</f>
        <v>#VALUE!</v>
      </c>
      <c r="BG373" t="s">
        <v>18</v>
      </c>
      <c r="BH373" t="e">
        <f>LINEST(BH184:BH275)</f>
        <v>#VALUE!</v>
      </c>
      <c r="BJ373" t="s">
        <v>18</v>
      </c>
      <c r="BK373" t="e">
        <f>LINEST(BK184:BK275)</f>
        <v>#VALUE!</v>
      </c>
    </row>
    <row r="374" spans="1:63" outlineLevel="1" x14ac:dyDescent="0.25">
      <c r="A374" t="s">
        <v>21</v>
      </c>
      <c r="B374" t="e">
        <f>LINEST(B2:B275)</f>
        <v>#VALUE!</v>
      </c>
      <c r="D374" t="s">
        <v>21</v>
      </c>
      <c r="E374" t="e">
        <f>LINEST(E2:E275)</f>
        <v>#VALUE!</v>
      </c>
      <c r="AO374" t="s">
        <v>21</v>
      </c>
      <c r="AP374" t="e">
        <f>LINEST(AP2:AP275)</f>
        <v>#VALUE!</v>
      </c>
      <c r="AR374" t="s">
        <v>21</v>
      </c>
      <c r="AS374" t="e">
        <f>LINEST(AS2:AS275)</f>
        <v>#VALUE!</v>
      </c>
      <c r="AT374" s="73"/>
      <c r="AU374" t="s">
        <v>21</v>
      </c>
      <c r="AV374" t="e">
        <f>LINEST(AV2:AV275)</f>
        <v>#VALUE!</v>
      </c>
      <c r="AX374" t="s">
        <v>21</v>
      </c>
      <c r="AY374" t="e">
        <f>LINEST(AY2:AY275)</f>
        <v>#VALUE!</v>
      </c>
      <c r="BA374" t="s">
        <v>21</v>
      </c>
      <c r="BB374" t="e">
        <f>LINEST(BB2:BB275)</f>
        <v>#VALUE!</v>
      </c>
      <c r="BD374" t="s">
        <v>21</v>
      </c>
      <c r="BE374" t="e">
        <f>LINEST(BE2:BE275)</f>
        <v>#VALUE!</v>
      </c>
      <c r="BG374" t="s">
        <v>21</v>
      </c>
      <c r="BH374" t="e">
        <f>LINEST(BH2:BH275)</f>
        <v>#VALUE!</v>
      </c>
      <c r="BJ374" t="s">
        <v>21</v>
      </c>
      <c r="BK374" t="e">
        <f>LINEST(BK2:BK275)</f>
        <v>#VALUE!</v>
      </c>
    </row>
    <row r="375" spans="1:63" outlineLevel="1" x14ac:dyDescent="0.25">
      <c r="A375" t="s">
        <v>19</v>
      </c>
      <c r="B375" t="e">
        <f>LINEST(B276:B367)</f>
        <v>#VALUE!</v>
      </c>
      <c r="D375" t="s">
        <v>19</v>
      </c>
      <c r="E375" t="e">
        <f>LINEST(E276:E367)</f>
        <v>#VALUE!</v>
      </c>
      <c r="AO375" t="s">
        <v>19</v>
      </c>
      <c r="AP375" t="e">
        <f>LINEST(AP276:AP367)</f>
        <v>#VALUE!</v>
      </c>
      <c r="AR375" t="s">
        <v>19</v>
      </c>
      <c r="AS375" t="e">
        <f>LINEST(AS276:AS367)</f>
        <v>#VALUE!</v>
      </c>
      <c r="AU375" t="s">
        <v>19</v>
      </c>
      <c r="AV375" t="e">
        <f>LINEST(AV276:AV367)</f>
        <v>#VALUE!</v>
      </c>
      <c r="AX375" t="s">
        <v>19</v>
      </c>
      <c r="AY375" t="e">
        <f>LINEST(AY276:AY367)</f>
        <v>#VALUE!</v>
      </c>
      <c r="BA375" t="s">
        <v>19</v>
      </c>
      <c r="BB375" t="e">
        <f>LINEST(BB276:BB367)</f>
        <v>#VALUE!</v>
      </c>
      <c r="BD375" t="s">
        <v>19</v>
      </c>
      <c r="BE375" t="e">
        <f>LINEST(BE276:BE367)</f>
        <v>#VALUE!</v>
      </c>
      <c r="BG375" t="s">
        <v>19</v>
      </c>
      <c r="BH375" t="e">
        <f>LINEST(BH276:BH367)</f>
        <v>#VALUE!</v>
      </c>
      <c r="BJ375" t="s">
        <v>19</v>
      </c>
      <c r="BK375" t="e">
        <f>LINEST(BK276:BK367)</f>
        <v>#VALUE!</v>
      </c>
    </row>
    <row r="376" spans="1:63" outlineLevel="1" x14ac:dyDescent="0.25">
      <c r="A376" t="s">
        <v>173</v>
      </c>
      <c r="B376" t="e">
        <f>LINEST(B2:B367)</f>
        <v>#VALUE!</v>
      </c>
      <c r="D376" t="s">
        <v>173</v>
      </c>
      <c r="E376" t="e">
        <f>LINEST(E2:E367)</f>
        <v>#VALUE!</v>
      </c>
      <c r="AO376" t="s">
        <v>173</v>
      </c>
      <c r="AP376" t="e">
        <f>LINEST(AP2:AP367)</f>
        <v>#VALUE!</v>
      </c>
      <c r="AR376" t="s">
        <v>173</v>
      </c>
      <c r="AS376" t="e">
        <f>LINEST(AS2:AS367)</f>
        <v>#VALUE!</v>
      </c>
      <c r="AT376" s="72"/>
      <c r="AU376" t="s">
        <v>173</v>
      </c>
      <c r="AV376" t="e">
        <f>LINEST(AV2:AV367)</f>
        <v>#VALUE!</v>
      </c>
      <c r="AX376" t="s">
        <v>173</v>
      </c>
      <c r="AY376" t="e">
        <f>LINEST(AY2:AY367)</f>
        <v>#VALUE!</v>
      </c>
      <c r="BA376" t="s">
        <v>173</v>
      </c>
      <c r="BB376" t="e">
        <f>LINEST(BB2:BB367)</f>
        <v>#VALUE!</v>
      </c>
      <c r="BD376" t="s">
        <v>173</v>
      </c>
      <c r="BE376" t="e">
        <f>LINEST(BE2:BE367)</f>
        <v>#VALUE!</v>
      </c>
      <c r="BG376" t="s">
        <v>173</v>
      </c>
      <c r="BH376" t="e">
        <f>LINEST(BH2:BH367)</f>
        <v>#VALUE!</v>
      </c>
      <c r="BJ376" t="s">
        <v>173</v>
      </c>
      <c r="BK376" t="e">
        <f>LINEST(BK2:BK367)</f>
        <v>#VALUE!</v>
      </c>
    </row>
    <row r="377" spans="1:63" outlineLevel="1" x14ac:dyDescent="0.25"/>
    <row r="378" spans="1:63" outlineLevel="1" x14ac:dyDescent="0.25">
      <c r="A378" t="s">
        <v>39</v>
      </c>
      <c r="B378" t="e">
        <f>LINEST(B2:B32)</f>
        <v>#VALUE!</v>
      </c>
      <c r="D378" t="s">
        <v>39</v>
      </c>
      <c r="E378" t="e">
        <f>LINEST(E2:E32)</f>
        <v>#VALUE!</v>
      </c>
      <c r="AO378" t="s">
        <v>39</v>
      </c>
      <c r="AP378" t="e">
        <f>LINEST(AP2:AP32)</f>
        <v>#VALUE!</v>
      </c>
      <c r="AR378" t="s">
        <v>39</v>
      </c>
      <c r="AS378" t="e">
        <f>LINEST(AS2:AS32)</f>
        <v>#VALUE!</v>
      </c>
      <c r="AU378" t="s">
        <v>39</v>
      </c>
      <c r="AV378" t="e">
        <f>LINEST(AV2:AV32)</f>
        <v>#VALUE!</v>
      </c>
      <c r="AX378" t="s">
        <v>39</v>
      </c>
      <c r="AY378" t="e">
        <f>LINEST(AY2:AY32)</f>
        <v>#VALUE!</v>
      </c>
      <c r="BA378" t="s">
        <v>39</v>
      </c>
      <c r="BB378" t="e">
        <f>LINEST(BB2:BB32)</f>
        <v>#VALUE!</v>
      </c>
      <c r="BD378" t="s">
        <v>39</v>
      </c>
      <c r="BE378" t="e">
        <f>LINEST(BE2:BE32)</f>
        <v>#VALUE!</v>
      </c>
      <c r="BG378" t="s">
        <v>39</v>
      </c>
      <c r="BH378" t="e">
        <f>LINEST(BH2:BH32)</f>
        <v>#VALUE!</v>
      </c>
      <c r="BJ378" t="s">
        <v>39</v>
      </c>
      <c r="BK378" t="e">
        <f>LINEST(BK2:BK32)</f>
        <v>#VALUE!</v>
      </c>
    </row>
    <row r="379" spans="1:63" outlineLevel="1" x14ac:dyDescent="0.25">
      <c r="A379" t="s">
        <v>40</v>
      </c>
      <c r="B379" t="e">
        <f>LINEST(B33:B60)</f>
        <v>#VALUE!</v>
      </c>
      <c r="D379" t="s">
        <v>40</v>
      </c>
      <c r="E379" t="e">
        <f>LINEST(E33:E60)</f>
        <v>#VALUE!</v>
      </c>
      <c r="AO379" t="s">
        <v>40</v>
      </c>
      <c r="AP379" t="e">
        <f>LINEST(AP33:AP60)</f>
        <v>#VALUE!</v>
      </c>
      <c r="AR379" t="s">
        <v>40</v>
      </c>
      <c r="AS379" t="e">
        <f>LINEST(AS33:AS60)</f>
        <v>#VALUE!</v>
      </c>
      <c r="AU379" t="s">
        <v>40</v>
      </c>
      <c r="AV379" t="e">
        <f>LINEST(AV33:AV60)</f>
        <v>#VALUE!</v>
      </c>
      <c r="AX379" t="s">
        <v>40</v>
      </c>
      <c r="AY379" t="e">
        <f>LINEST(AY33:AY60)</f>
        <v>#VALUE!</v>
      </c>
      <c r="BA379" t="s">
        <v>40</v>
      </c>
      <c r="BB379" t="e">
        <f>LINEST(BB33:BB60)</f>
        <v>#VALUE!</v>
      </c>
      <c r="BD379" t="s">
        <v>40</v>
      </c>
      <c r="BE379" t="e">
        <f>LINEST(BE33:BE60)</f>
        <v>#VALUE!</v>
      </c>
      <c r="BG379" t="s">
        <v>40</v>
      </c>
      <c r="BH379" t="e">
        <f>LINEST(BH33:BH60)</f>
        <v>#VALUE!</v>
      </c>
      <c r="BJ379" t="s">
        <v>40</v>
      </c>
      <c r="BK379" t="e">
        <f>LINEST(BK33:BK60)</f>
        <v>#VALUE!</v>
      </c>
    </row>
    <row r="380" spans="1:63" outlineLevel="1" x14ac:dyDescent="0.25">
      <c r="A380" t="s">
        <v>41</v>
      </c>
      <c r="B380" t="e">
        <f>LINEST(B62:B92)</f>
        <v>#VALUE!</v>
      </c>
      <c r="D380" t="s">
        <v>41</v>
      </c>
      <c r="E380" t="e">
        <f>LINEST(E62:E92)</f>
        <v>#VALUE!</v>
      </c>
      <c r="AO380" t="s">
        <v>41</v>
      </c>
      <c r="AP380" t="e">
        <f>LINEST(AP62:AP92)</f>
        <v>#VALUE!</v>
      </c>
      <c r="AR380" t="s">
        <v>41</v>
      </c>
      <c r="AS380" t="e">
        <f>LINEST(AS62:AS92)</f>
        <v>#VALUE!</v>
      </c>
      <c r="AU380" t="s">
        <v>41</v>
      </c>
      <c r="AV380" t="e">
        <f>LINEST(AV62:AV92)</f>
        <v>#VALUE!</v>
      </c>
      <c r="AX380" t="s">
        <v>41</v>
      </c>
      <c r="AY380" t="e">
        <f>LINEST(AY62:AY92)</f>
        <v>#VALUE!</v>
      </c>
      <c r="BA380" t="s">
        <v>41</v>
      </c>
      <c r="BB380" t="e">
        <f>LINEST(BB62:BB92)</f>
        <v>#VALUE!</v>
      </c>
      <c r="BD380" t="s">
        <v>41</v>
      </c>
      <c r="BE380" t="e">
        <f>LINEST(BE62:BE92)</f>
        <v>#VALUE!</v>
      </c>
      <c r="BG380" t="s">
        <v>41</v>
      </c>
      <c r="BH380" t="e">
        <f>LINEST(BH62:BH92)</f>
        <v>#VALUE!</v>
      </c>
      <c r="BJ380" t="s">
        <v>41</v>
      </c>
      <c r="BK380" t="e">
        <f>LINEST(BK62:BK92)</f>
        <v>#VALUE!</v>
      </c>
    </row>
    <row r="381" spans="1:63" outlineLevel="1" x14ac:dyDescent="0.25">
      <c r="A381" t="s">
        <v>42</v>
      </c>
      <c r="B381" t="e">
        <f>LINEST(B93:B122)</f>
        <v>#VALUE!</v>
      </c>
      <c r="D381" t="s">
        <v>42</v>
      </c>
      <c r="E381" t="e">
        <f>LINEST(E93:E122)</f>
        <v>#VALUE!</v>
      </c>
      <c r="AO381" t="s">
        <v>42</v>
      </c>
      <c r="AP381" t="e">
        <f>LINEST(AP93:AP122)</f>
        <v>#VALUE!</v>
      </c>
      <c r="AR381" t="s">
        <v>42</v>
      </c>
      <c r="AS381" t="e">
        <f>LINEST(AS93:AS122)</f>
        <v>#VALUE!</v>
      </c>
      <c r="AU381" t="s">
        <v>42</v>
      </c>
      <c r="AV381" t="e">
        <f>LINEST(AV93:AV122)</f>
        <v>#VALUE!</v>
      </c>
      <c r="AX381" t="s">
        <v>42</v>
      </c>
      <c r="AY381" t="e">
        <f>LINEST(AY93:AY122)</f>
        <v>#VALUE!</v>
      </c>
      <c r="BA381" t="s">
        <v>42</v>
      </c>
      <c r="BB381" t="e">
        <f>LINEST(BB93:BB122)</f>
        <v>#VALUE!</v>
      </c>
      <c r="BD381" t="s">
        <v>42</v>
      </c>
      <c r="BE381" t="e">
        <f>LINEST(BE93:BE122)</f>
        <v>#VALUE!</v>
      </c>
      <c r="BG381" t="s">
        <v>42</v>
      </c>
      <c r="BH381" t="e">
        <f>LINEST(BH93:BH122)</f>
        <v>#VALUE!</v>
      </c>
      <c r="BJ381" t="s">
        <v>42</v>
      </c>
      <c r="BK381" t="e">
        <f>LINEST(BK93:BK122)</f>
        <v>#VALUE!</v>
      </c>
    </row>
    <row r="382" spans="1:63" outlineLevel="1" x14ac:dyDescent="0.25">
      <c r="A382" t="s">
        <v>43</v>
      </c>
      <c r="B382" t="e">
        <f>LINEST(B123:B153)</f>
        <v>#VALUE!</v>
      </c>
      <c r="D382" t="s">
        <v>43</v>
      </c>
      <c r="E382" t="e">
        <f>LINEST(E123:E153)</f>
        <v>#VALUE!</v>
      </c>
      <c r="AO382" t="s">
        <v>43</v>
      </c>
      <c r="AP382" t="e">
        <f>LINEST(AP123:AP153)</f>
        <v>#VALUE!</v>
      </c>
      <c r="AR382" t="s">
        <v>43</v>
      </c>
      <c r="AS382" t="e">
        <f>LINEST(AS123:AS153)</f>
        <v>#VALUE!</v>
      </c>
      <c r="AU382" t="s">
        <v>43</v>
      </c>
      <c r="AV382" t="e">
        <f>LINEST(AV123:AV153)</f>
        <v>#VALUE!</v>
      </c>
      <c r="AX382" t="s">
        <v>43</v>
      </c>
      <c r="AY382" t="e">
        <f>LINEST(AY123:AY153)</f>
        <v>#VALUE!</v>
      </c>
      <c r="BA382" t="s">
        <v>43</v>
      </c>
      <c r="BB382" t="e">
        <f>LINEST(BB123:BB153)</f>
        <v>#VALUE!</v>
      </c>
      <c r="BD382" t="s">
        <v>43</v>
      </c>
      <c r="BE382" t="e">
        <f>LINEST(BE123:BE153)</f>
        <v>#VALUE!</v>
      </c>
      <c r="BG382" t="s">
        <v>43</v>
      </c>
      <c r="BH382" t="e">
        <f>LINEST(BH123:BH153)</f>
        <v>#VALUE!</v>
      </c>
      <c r="BJ382" t="s">
        <v>43</v>
      </c>
      <c r="BK382" t="e">
        <f>LINEST(BK123:BK153)</f>
        <v>#VALUE!</v>
      </c>
    </row>
    <row r="383" spans="1:63" outlineLevel="1" x14ac:dyDescent="0.25">
      <c r="A383" t="s">
        <v>44</v>
      </c>
      <c r="B383" t="e">
        <f>LINEST(B154:B183)</f>
        <v>#VALUE!</v>
      </c>
      <c r="D383" t="s">
        <v>44</v>
      </c>
      <c r="E383" t="e">
        <f>LINEST(E154:E183)</f>
        <v>#VALUE!</v>
      </c>
      <c r="AO383" t="s">
        <v>44</v>
      </c>
      <c r="AP383" t="e">
        <f>LINEST(AP154:AP183)</f>
        <v>#VALUE!</v>
      </c>
      <c r="AR383" t="s">
        <v>44</v>
      </c>
      <c r="AS383" t="e">
        <f>LINEST(AS154:AS183)</f>
        <v>#VALUE!</v>
      </c>
      <c r="AU383" t="s">
        <v>44</v>
      </c>
      <c r="AV383" t="e">
        <f>LINEST(AV154:AV183)</f>
        <v>#VALUE!</v>
      </c>
      <c r="AX383" t="s">
        <v>44</v>
      </c>
      <c r="AY383" t="e">
        <f>LINEST(AY154:AY183)</f>
        <v>#VALUE!</v>
      </c>
      <c r="BA383" t="s">
        <v>44</v>
      </c>
      <c r="BB383" t="e">
        <f>LINEST(BB154:BB183)</f>
        <v>#VALUE!</v>
      </c>
      <c r="BD383" t="s">
        <v>44</v>
      </c>
      <c r="BE383" t="e">
        <f>LINEST(BE154:BE183)</f>
        <v>#VALUE!</v>
      </c>
      <c r="BG383" t="s">
        <v>44</v>
      </c>
      <c r="BH383" t="e">
        <f>LINEST(BH154:BH183)</f>
        <v>#VALUE!</v>
      </c>
      <c r="BJ383" t="s">
        <v>44</v>
      </c>
      <c r="BK383" t="e">
        <f>LINEST(BK154:BK183)</f>
        <v>#VALUE!</v>
      </c>
    </row>
    <row r="384" spans="1:63" outlineLevel="1" x14ac:dyDescent="0.25">
      <c r="A384" t="s">
        <v>45</v>
      </c>
      <c r="B384" t="e">
        <f>LINEST(B184:B214)</f>
        <v>#VALUE!</v>
      </c>
      <c r="D384" t="s">
        <v>45</v>
      </c>
      <c r="E384" t="e">
        <f>LINEST(E184:E214)</f>
        <v>#VALUE!</v>
      </c>
      <c r="AO384" t="s">
        <v>45</v>
      </c>
      <c r="AP384" t="e">
        <f>LINEST(AP184:AP214)</f>
        <v>#VALUE!</v>
      </c>
      <c r="AR384" t="s">
        <v>45</v>
      </c>
      <c r="AS384" t="e">
        <f>LINEST(AS184:AS214)</f>
        <v>#VALUE!</v>
      </c>
      <c r="AU384" t="s">
        <v>45</v>
      </c>
      <c r="AV384" t="e">
        <f>LINEST(AV184:AV214)</f>
        <v>#VALUE!</v>
      </c>
      <c r="AX384" t="s">
        <v>45</v>
      </c>
      <c r="AY384" t="e">
        <f>LINEST(AY184:AY214)</f>
        <v>#VALUE!</v>
      </c>
      <c r="BA384" t="s">
        <v>45</v>
      </c>
      <c r="BB384" t="e">
        <f>LINEST(BB184:BB214)</f>
        <v>#VALUE!</v>
      </c>
      <c r="BD384" t="s">
        <v>45</v>
      </c>
      <c r="BE384" t="e">
        <f>LINEST(BE184:BE214)</f>
        <v>#VALUE!</v>
      </c>
      <c r="BG384" t="s">
        <v>45</v>
      </c>
      <c r="BH384" t="e">
        <f>LINEST(BH184:BH214)</f>
        <v>#VALUE!</v>
      </c>
      <c r="BJ384" t="s">
        <v>45</v>
      </c>
      <c r="BK384" t="e">
        <f>LINEST(BK184:BK214)</f>
        <v>#VALUE!</v>
      </c>
    </row>
    <row r="385" spans="1:63" outlineLevel="1" x14ac:dyDescent="0.25">
      <c r="A385" t="s">
        <v>46</v>
      </c>
      <c r="B385" t="e">
        <f>LINEST(B215:B245)</f>
        <v>#VALUE!</v>
      </c>
      <c r="D385" t="s">
        <v>46</v>
      </c>
      <c r="E385" t="e">
        <f>LINEST(E215:E245)</f>
        <v>#VALUE!</v>
      </c>
      <c r="AO385" t="s">
        <v>46</v>
      </c>
      <c r="AP385" t="e">
        <f>LINEST(AP215:AP245)</f>
        <v>#VALUE!</v>
      </c>
      <c r="AR385" t="s">
        <v>46</v>
      </c>
      <c r="AS385" t="e">
        <f>LINEST(AS215:AS245)</f>
        <v>#VALUE!</v>
      </c>
      <c r="AU385" t="s">
        <v>46</v>
      </c>
      <c r="AV385" t="e">
        <f>LINEST(AV215:AV245)</f>
        <v>#VALUE!</v>
      </c>
      <c r="AX385" t="s">
        <v>46</v>
      </c>
      <c r="AY385" t="e">
        <f>LINEST(AY215:AY245)</f>
        <v>#VALUE!</v>
      </c>
      <c r="BA385" t="s">
        <v>46</v>
      </c>
      <c r="BB385" t="e">
        <f>LINEST(BB215:BB245)</f>
        <v>#VALUE!</v>
      </c>
      <c r="BD385" t="s">
        <v>46</v>
      </c>
      <c r="BE385" t="e">
        <f>LINEST(BE215:BE245)</f>
        <v>#VALUE!</v>
      </c>
      <c r="BG385" t="s">
        <v>46</v>
      </c>
      <c r="BH385" t="e">
        <f>LINEST(BH215:BH245)</f>
        <v>#VALUE!</v>
      </c>
      <c r="BJ385" t="s">
        <v>46</v>
      </c>
      <c r="BK385" t="e">
        <f>LINEST(BK215:BK245)</f>
        <v>#VALUE!</v>
      </c>
    </row>
    <row r="386" spans="1:63" outlineLevel="1" x14ac:dyDescent="0.25">
      <c r="A386" t="s">
        <v>47</v>
      </c>
      <c r="B386" t="e">
        <f>LINEST(B246:B275)</f>
        <v>#VALUE!</v>
      </c>
      <c r="D386" t="s">
        <v>47</v>
      </c>
      <c r="E386" t="e">
        <f>LINEST(E246:E275)</f>
        <v>#VALUE!</v>
      </c>
      <c r="AO386" t="s">
        <v>47</v>
      </c>
      <c r="AP386" t="e">
        <f>LINEST(AP246:AP275)</f>
        <v>#VALUE!</v>
      </c>
      <c r="AR386" t="s">
        <v>47</v>
      </c>
      <c r="AS386" t="e">
        <f>LINEST(AS246:AS275)</f>
        <v>#VALUE!</v>
      </c>
      <c r="AU386" t="s">
        <v>47</v>
      </c>
      <c r="AV386" t="e">
        <f>LINEST(AV246:AV275)</f>
        <v>#VALUE!</v>
      </c>
      <c r="AX386" t="s">
        <v>47</v>
      </c>
      <c r="AY386" t="e">
        <f>LINEST(AY246:AY275)</f>
        <v>#VALUE!</v>
      </c>
      <c r="BA386" t="s">
        <v>47</v>
      </c>
      <c r="BB386" t="e">
        <f>LINEST(BB246:BB275)</f>
        <v>#VALUE!</v>
      </c>
      <c r="BD386" t="s">
        <v>47</v>
      </c>
      <c r="BE386" t="e">
        <f>LINEST(BE246:BE275)</f>
        <v>#VALUE!</v>
      </c>
      <c r="BG386" t="s">
        <v>47</v>
      </c>
      <c r="BH386" t="e">
        <f>LINEST(BH246:BH275)</f>
        <v>#VALUE!</v>
      </c>
      <c r="BJ386" t="s">
        <v>47</v>
      </c>
      <c r="BK386" t="e">
        <f>LINEST(BK246:BK275)</f>
        <v>#VALUE!</v>
      </c>
    </row>
    <row r="387" spans="1:63" outlineLevel="1" x14ac:dyDescent="0.25">
      <c r="A387" t="s">
        <v>176</v>
      </c>
      <c r="B387" t="e">
        <f>LINEST(B276:B306)</f>
        <v>#VALUE!</v>
      </c>
      <c r="D387" t="s">
        <v>176</v>
      </c>
      <c r="E387" t="e">
        <f>LINEST(E276:E306)</f>
        <v>#VALUE!</v>
      </c>
      <c r="AO387" t="s">
        <v>176</v>
      </c>
      <c r="AP387" t="e">
        <f>LINEST(AP276:AP306)</f>
        <v>#VALUE!</v>
      </c>
      <c r="AR387" t="s">
        <v>176</v>
      </c>
      <c r="AS387" t="e">
        <f>LINEST(AS276:AS306)</f>
        <v>#VALUE!</v>
      </c>
      <c r="AU387" t="s">
        <v>176</v>
      </c>
      <c r="AV387" t="e">
        <f>LINEST(AV276:AV306)</f>
        <v>#VALUE!</v>
      </c>
      <c r="AX387" t="s">
        <v>176</v>
      </c>
      <c r="AY387" t="e">
        <f>LINEST(AY276:AY306)</f>
        <v>#VALUE!</v>
      </c>
      <c r="BA387" t="s">
        <v>176</v>
      </c>
      <c r="BB387" t="e">
        <f>LINEST(BB276:BB306)</f>
        <v>#VALUE!</v>
      </c>
      <c r="BD387" t="s">
        <v>176</v>
      </c>
      <c r="BE387" t="e">
        <f>LINEST(BE276:BE306)</f>
        <v>#VALUE!</v>
      </c>
      <c r="BG387" t="s">
        <v>176</v>
      </c>
      <c r="BH387" t="e">
        <f>LINEST(BH276:BH306)</f>
        <v>#VALUE!</v>
      </c>
      <c r="BJ387" t="s">
        <v>176</v>
      </c>
      <c r="BK387" t="e">
        <f>LINEST(BK276:BK306)</f>
        <v>#VALUE!</v>
      </c>
    </row>
    <row r="388" spans="1:63" outlineLevel="1" x14ac:dyDescent="0.25">
      <c r="A388" t="s">
        <v>49</v>
      </c>
      <c r="B388" t="e">
        <f>LINEST(B307:B336)</f>
        <v>#VALUE!</v>
      </c>
      <c r="D388" t="s">
        <v>49</v>
      </c>
      <c r="E388" t="e">
        <f>LINEST(E307:E336)</f>
        <v>#VALUE!</v>
      </c>
      <c r="AO388" t="s">
        <v>49</v>
      </c>
      <c r="AP388" t="e">
        <f>LINEST(AP307:AP336)</f>
        <v>#VALUE!</v>
      </c>
      <c r="AR388" t="s">
        <v>49</v>
      </c>
      <c r="AS388" t="e">
        <f>LINEST(AS307:AS336)</f>
        <v>#VALUE!</v>
      </c>
      <c r="AU388" t="s">
        <v>49</v>
      </c>
      <c r="AV388" t="e">
        <f>LINEST(AV307:AV336)</f>
        <v>#VALUE!</v>
      </c>
      <c r="AX388" t="s">
        <v>49</v>
      </c>
      <c r="AY388" t="e">
        <f>LINEST(AY307:AY336)</f>
        <v>#VALUE!</v>
      </c>
      <c r="BA388" t="s">
        <v>49</v>
      </c>
      <c r="BB388" t="e">
        <f>LINEST(BB307:BB336)</f>
        <v>#VALUE!</v>
      </c>
      <c r="BD388" t="s">
        <v>49</v>
      </c>
      <c r="BE388" t="e">
        <f>LINEST(BE307:BE336)</f>
        <v>#VALUE!</v>
      </c>
      <c r="BG388" t="s">
        <v>49</v>
      </c>
      <c r="BH388" t="e">
        <f>LINEST(BH307:BH336)</f>
        <v>#VALUE!</v>
      </c>
      <c r="BJ388" t="s">
        <v>49</v>
      </c>
      <c r="BK388" t="e">
        <f>LINEST(BK307:BK336)</f>
        <v>#VALUE!</v>
      </c>
    </row>
    <row r="389" spans="1:63" outlineLevel="1" x14ac:dyDescent="0.25">
      <c r="A389" t="s">
        <v>50</v>
      </c>
      <c r="B389" t="e">
        <f>LINEST(B337:B367)</f>
        <v>#VALUE!</v>
      </c>
      <c r="D389" t="s">
        <v>50</v>
      </c>
      <c r="E389" t="e">
        <f>LINEST(E337:E367)</f>
        <v>#VALUE!</v>
      </c>
      <c r="AO389" t="s">
        <v>50</v>
      </c>
      <c r="AP389" t="e">
        <f>LINEST(AP337:AP367)</f>
        <v>#VALUE!</v>
      </c>
      <c r="AR389" t="s">
        <v>50</v>
      </c>
      <c r="AS389" t="e">
        <f>LINEST(AS337:AS367)</f>
        <v>#VALUE!</v>
      </c>
      <c r="AU389" t="s">
        <v>50</v>
      </c>
      <c r="AV389" t="e">
        <f>LINEST(AV337:AV367)</f>
        <v>#VALUE!</v>
      </c>
      <c r="AX389" t="s">
        <v>50</v>
      </c>
      <c r="AY389" t="e">
        <f>LINEST(AY337:AY367)</f>
        <v>#VALUE!</v>
      </c>
      <c r="BA389" t="s">
        <v>50</v>
      </c>
      <c r="BB389" t="e">
        <f>LINEST(BB337:BB367)</f>
        <v>#VALUE!</v>
      </c>
      <c r="BD389" t="s">
        <v>50</v>
      </c>
      <c r="BE389" t="e">
        <f>LINEST(BE337:BE367)</f>
        <v>#VALUE!</v>
      </c>
      <c r="BG389" t="s">
        <v>50</v>
      </c>
      <c r="BH389" t="e">
        <f>LINEST(BH337:BH367)</f>
        <v>#VALUE!</v>
      </c>
      <c r="BJ389" t="s">
        <v>50</v>
      </c>
      <c r="BK389" t="e">
        <f>LINEST(BK337:BK367)</f>
        <v>#VALUE!</v>
      </c>
    </row>
    <row r="390" spans="1:63" outlineLevel="1" x14ac:dyDescent="0.25"/>
    <row r="391" spans="1:63" outlineLevel="1" x14ac:dyDescent="0.25">
      <c r="A391" t="s">
        <v>178</v>
      </c>
      <c r="D391" t="s">
        <v>178</v>
      </c>
      <c r="AO391" t="s">
        <v>178</v>
      </c>
      <c r="AR391" t="s">
        <v>178</v>
      </c>
      <c r="AU391" t="s">
        <v>178</v>
      </c>
      <c r="AX391" t="s">
        <v>178</v>
      </c>
      <c r="BA391" t="s">
        <v>178</v>
      </c>
      <c r="BD391" t="s">
        <v>178</v>
      </c>
      <c r="BG391" t="s">
        <v>178</v>
      </c>
      <c r="BJ391" t="s">
        <v>178</v>
      </c>
    </row>
    <row r="392" spans="1:63" outlineLevel="1" x14ac:dyDescent="0.25">
      <c r="A392" t="s">
        <v>55</v>
      </c>
      <c r="B392">
        <f>ROUND(IFERROR((B60-B2)/B2*100,0),2)</f>
        <v>0</v>
      </c>
      <c r="D392" t="s">
        <v>55</v>
      </c>
      <c r="E392">
        <f>ROUND(IFERROR((E60-E2)/E2*100,0),2)</f>
        <v>0</v>
      </c>
      <c r="AO392" t="s">
        <v>55</v>
      </c>
      <c r="AP392">
        <f>ROUND(IFERROR((AP60-AP2)/AP2*100,0),2)</f>
        <v>0</v>
      </c>
      <c r="AR392" t="s">
        <v>55</v>
      </c>
      <c r="AS392">
        <f>ROUND(IFERROR((AS60-AS2)/AS2*100,0),2)</f>
        <v>0</v>
      </c>
      <c r="AU392" t="s">
        <v>55</v>
      </c>
      <c r="AV392">
        <f>ROUND(IFERROR((AV60-AV2)/AV2*100,0),2)</f>
        <v>0</v>
      </c>
      <c r="AX392" t="s">
        <v>55</v>
      </c>
      <c r="AY392">
        <f>ROUND(IFERROR((AY60-AY2)/AY2*100,0),2)</f>
        <v>0</v>
      </c>
      <c r="BA392" t="s">
        <v>55</v>
      </c>
      <c r="BB392">
        <f>ROUND(IFERROR((BB60-BB2)/BB2*100,0),2)</f>
        <v>0</v>
      </c>
      <c r="BD392" t="s">
        <v>55</v>
      </c>
      <c r="BE392">
        <f>ROUND(IFERROR((BE60-BE2)/BE2*100,0),2)</f>
        <v>0</v>
      </c>
      <c r="BG392" t="s">
        <v>55</v>
      </c>
      <c r="BH392">
        <f>ROUND(IFERROR((BH60-BH2)/BH2*100,0),2)</f>
        <v>0</v>
      </c>
      <c r="BJ392" t="s">
        <v>55</v>
      </c>
      <c r="BK392">
        <f>ROUND(IFERROR((BK60-BK2)/BK2*100,0),2)</f>
        <v>0</v>
      </c>
    </row>
    <row r="393" spans="1:63" outlineLevel="1" x14ac:dyDescent="0.25">
      <c r="A393" t="s">
        <v>175</v>
      </c>
      <c r="B393">
        <f>ROUND(IFERROR((B92-B2)/B2*100,0),2)</f>
        <v>0</v>
      </c>
      <c r="D393" t="s">
        <v>175</v>
      </c>
      <c r="E393">
        <f>ROUND(IFERROR((E92-E2)/E2*100,0),2)</f>
        <v>0</v>
      </c>
      <c r="AO393" t="s">
        <v>175</v>
      </c>
      <c r="AP393">
        <f>ROUND(IFERROR((AP92-AP2)/AP2*100,0),2)</f>
        <v>0</v>
      </c>
      <c r="AR393" t="s">
        <v>175</v>
      </c>
      <c r="AS393">
        <f>ROUND(IFERROR((AS92-AS2)/AS2*100,0),2)</f>
        <v>0</v>
      </c>
      <c r="AU393" t="s">
        <v>175</v>
      </c>
      <c r="AV393">
        <f>ROUND(IFERROR((AV92-AV2)/AV2*100,0),2)</f>
        <v>0</v>
      </c>
      <c r="AX393" t="s">
        <v>175</v>
      </c>
      <c r="AY393">
        <f>ROUND(IFERROR((AY92-AY2)/AY2*100,0),2)</f>
        <v>0</v>
      </c>
      <c r="BA393" t="s">
        <v>175</v>
      </c>
      <c r="BB393">
        <f>ROUND(IFERROR((BB92-BB2)/BB2*100,0),2)</f>
        <v>0</v>
      </c>
      <c r="BD393" t="s">
        <v>175</v>
      </c>
      <c r="BE393">
        <f>ROUND(IFERROR((BE92-BE2)/BE2*100,0),2)</f>
        <v>0</v>
      </c>
      <c r="BG393" t="s">
        <v>175</v>
      </c>
      <c r="BH393">
        <f>ROUND(IFERROR((BH92-BH2)/BH2*100,0),2)</f>
        <v>0</v>
      </c>
      <c r="BJ393" t="s">
        <v>175</v>
      </c>
      <c r="BK393">
        <f>ROUND(IFERROR((BK92-BK2)/BK2*100,0),2)</f>
        <v>0</v>
      </c>
    </row>
    <row r="394" spans="1:63" outlineLevel="1" x14ac:dyDescent="0.25">
      <c r="A394" t="s">
        <v>56</v>
      </c>
      <c r="B394">
        <f>ROUND(IFERROR((B122-B2)/B2*100,0),2)</f>
        <v>0</v>
      </c>
      <c r="D394" t="s">
        <v>56</v>
      </c>
      <c r="E394">
        <f>ROUND(IFERROR((E122-E2)/E2*100,0),2)</f>
        <v>0</v>
      </c>
      <c r="AO394" t="s">
        <v>56</v>
      </c>
      <c r="AP394">
        <f>ROUND(IFERROR((AP122-AP2)/AP2*100,0),2)</f>
        <v>0</v>
      </c>
      <c r="AR394" t="s">
        <v>56</v>
      </c>
      <c r="AS394">
        <f>ROUND(IFERROR((AS122-AS2)/AS2*100,0),2)</f>
        <v>0</v>
      </c>
      <c r="AU394" t="s">
        <v>56</v>
      </c>
      <c r="AV394">
        <f>ROUND(IFERROR((AV122-AV2)/AV2*100,0),2)</f>
        <v>0</v>
      </c>
      <c r="AX394" t="s">
        <v>56</v>
      </c>
      <c r="AY394">
        <f>ROUND(IFERROR((AY122-AY2)/AY2*100,0),2)</f>
        <v>0</v>
      </c>
      <c r="BA394" t="s">
        <v>56</v>
      </c>
      <c r="BB394">
        <f>ROUND(IFERROR((BB122-BB2)/BB2*100,0),2)</f>
        <v>0</v>
      </c>
      <c r="BD394" t="s">
        <v>56</v>
      </c>
      <c r="BE394">
        <f>ROUND(IFERROR((BE122-BE2)/BE2*100,0),2)</f>
        <v>0</v>
      </c>
      <c r="BG394" t="s">
        <v>56</v>
      </c>
      <c r="BH394">
        <f>ROUND(IFERROR((BH122-BH2)/BH2*100,0),2)</f>
        <v>0</v>
      </c>
      <c r="BJ394" t="s">
        <v>56</v>
      </c>
      <c r="BK394">
        <f>ROUND(IFERROR((BK122-BK2)/BK2*100,0),2)</f>
        <v>0</v>
      </c>
    </row>
    <row r="395" spans="1:63" outlineLevel="1" x14ac:dyDescent="0.25">
      <c r="A395" t="s">
        <v>57</v>
      </c>
      <c r="B395">
        <f>ROUND(IFERROR((B153-B2)/B2*100,0),2)</f>
        <v>0</v>
      </c>
      <c r="D395" t="s">
        <v>57</v>
      </c>
      <c r="E395">
        <f>ROUND(IFERROR((E153-E2)/E2*100,0),2)</f>
        <v>0</v>
      </c>
      <c r="AO395" t="s">
        <v>57</v>
      </c>
      <c r="AP395">
        <f>ROUND(IFERROR((AP153-AP2)/AP2*100,0),2)</f>
        <v>0</v>
      </c>
      <c r="AR395" t="s">
        <v>57</v>
      </c>
      <c r="AS395">
        <f>ROUND(IFERROR((AS153-AS2)/AS2*100,0),2)</f>
        <v>0</v>
      </c>
      <c r="AU395" t="s">
        <v>57</v>
      </c>
      <c r="AV395">
        <f>ROUND(IFERROR((AV153-AV2)/AV2*100,0),2)</f>
        <v>0</v>
      </c>
      <c r="AX395" t="s">
        <v>57</v>
      </c>
      <c r="AY395">
        <f>ROUND(IFERROR((AY153-AY2)/AY2*100,0),2)</f>
        <v>0</v>
      </c>
      <c r="BA395" t="s">
        <v>57</v>
      </c>
      <c r="BB395">
        <f>ROUND(IFERROR((BB153-BB2)/BB2*100,0),2)</f>
        <v>0</v>
      </c>
      <c r="BD395" t="s">
        <v>57</v>
      </c>
      <c r="BE395">
        <f>ROUND(IFERROR((BE153-BE2)/BE2*100,0),2)</f>
        <v>0</v>
      </c>
      <c r="BG395" t="s">
        <v>57</v>
      </c>
      <c r="BH395">
        <f>ROUND(IFERROR((BH153-BH2)/BH2*100,0),2)</f>
        <v>0</v>
      </c>
      <c r="BJ395" t="s">
        <v>57</v>
      </c>
      <c r="BK395">
        <f>ROUND(IFERROR((BK153-BK2)/BK2*100,0),2)</f>
        <v>0</v>
      </c>
    </row>
    <row r="396" spans="1:63" outlineLevel="1" x14ac:dyDescent="0.25">
      <c r="A396" t="s">
        <v>17</v>
      </c>
      <c r="B396" s="74">
        <f>ROUND(IFERROR((B183-B93)/B93*100,0),2)</f>
        <v>0</v>
      </c>
      <c r="D396" t="s">
        <v>17</v>
      </c>
      <c r="E396" s="74">
        <f>ROUND(IFERROR((E183-E93)/E93*100,0),2)</f>
        <v>0</v>
      </c>
      <c r="AO396" t="s">
        <v>17</v>
      </c>
      <c r="AP396" s="74">
        <f>ROUND(IFERROR((AP183-AP93)/AP93*100,0),2)</f>
        <v>0</v>
      </c>
      <c r="AR396" t="s">
        <v>17</v>
      </c>
      <c r="AS396" s="74">
        <f>ROUND(IFERROR((AS183-AS93)/AS93*100,0),2)</f>
        <v>0</v>
      </c>
      <c r="AU396" t="s">
        <v>17</v>
      </c>
      <c r="AV396" s="74">
        <f>ROUND(IFERROR((AV183-AV93)/AV93*100,0),2)</f>
        <v>0</v>
      </c>
      <c r="AX396" t="s">
        <v>17</v>
      </c>
      <c r="AY396" s="74">
        <f>ROUND(IFERROR((AY183-AY93)/AY93*100,0),2)</f>
        <v>0</v>
      </c>
      <c r="BA396" t="s">
        <v>17</v>
      </c>
      <c r="BB396" s="74">
        <f>ROUND(IFERROR((BB183-BB93)/BB93*100,0),2)</f>
        <v>0</v>
      </c>
      <c r="BD396" t="s">
        <v>17</v>
      </c>
      <c r="BE396" s="74">
        <f>ROUND(IFERROR((BE183-BE93)/BE93*100,0),2)</f>
        <v>0</v>
      </c>
      <c r="BG396" t="s">
        <v>17</v>
      </c>
      <c r="BH396" s="74">
        <f>ROUND(IFERROR((BH183-BH93)/BH93*100,0),2)</f>
        <v>0</v>
      </c>
      <c r="BJ396" t="s">
        <v>17</v>
      </c>
      <c r="BK396" s="74">
        <f>ROUND(IFERROR((BK183-BK93)/BK93*100,0),2)</f>
        <v>0</v>
      </c>
    </row>
    <row r="397" spans="1:63" outlineLevel="1" x14ac:dyDescent="0.25">
      <c r="A397" t="s">
        <v>172</v>
      </c>
      <c r="B397">
        <f>ROUND(IFERROR((B183-B2)/B2*100,0),2)</f>
        <v>0</v>
      </c>
      <c r="D397" t="s">
        <v>172</v>
      </c>
      <c r="E397">
        <f>ROUND(IFERROR((E183-E2)/E2*100,0),2)</f>
        <v>0</v>
      </c>
      <c r="AO397" t="s">
        <v>172</v>
      </c>
      <c r="AP397">
        <f>ROUND(IFERROR((AP183-AP2)/AP2*100,0),2)</f>
        <v>0</v>
      </c>
      <c r="AR397" t="s">
        <v>172</v>
      </c>
      <c r="AS397">
        <f>ROUND(IFERROR((AS183-AS2)/AS2*100,0),2)</f>
        <v>0</v>
      </c>
      <c r="AU397" t="s">
        <v>172</v>
      </c>
      <c r="AV397">
        <f>ROUND(IFERROR((AV183-AV2)/AV2*100,0),2)</f>
        <v>0</v>
      </c>
      <c r="AX397" t="s">
        <v>172</v>
      </c>
      <c r="AY397">
        <f>ROUND(IFERROR((AY183-AY2)/AY2*100,0),2)</f>
        <v>0</v>
      </c>
      <c r="BA397" t="s">
        <v>172</v>
      </c>
      <c r="BB397">
        <f>ROUND(IFERROR((BB183-BB2)/BB2*100,0),2)</f>
        <v>0</v>
      </c>
      <c r="BD397" t="s">
        <v>172</v>
      </c>
      <c r="BE397">
        <f>ROUND(IFERROR((BE183-BE2)/BE2*100,0),2)</f>
        <v>0</v>
      </c>
      <c r="BG397" t="s">
        <v>172</v>
      </c>
      <c r="BH397">
        <f>ROUND(IFERROR((BH183-BH2)/BH2*100,0),2)</f>
        <v>0</v>
      </c>
      <c r="BJ397" t="s">
        <v>172</v>
      </c>
      <c r="BK397">
        <f>ROUND(IFERROR((BK183-BK2)/BK2*100,0),2)</f>
        <v>0</v>
      </c>
    </row>
    <row r="398" spans="1:63" outlineLevel="1" x14ac:dyDescent="0.25">
      <c r="A398" t="s">
        <v>58</v>
      </c>
      <c r="B398">
        <f>ROUND(IFERROR((B214-B2)/B2*100,0),2)</f>
        <v>0</v>
      </c>
      <c r="D398" t="s">
        <v>58</v>
      </c>
      <c r="E398">
        <f>ROUND(IFERROR((E214-E2)/E2*100,0),2)</f>
        <v>0</v>
      </c>
      <c r="AO398" t="s">
        <v>58</v>
      </c>
      <c r="AP398">
        <f>ROUND(IFERROR((AP214-AP2)/AP2*100,0),2)</f>
        <v>0</v>
      </c>
      <c r="AR398" t="s">
        <v>58</v>
      </c>
      <c r="AS398">
        <f>ROUND(IFERROR((AS214-AS2)/AS2*100,0),2)</f>
        <v>0</v>
      </c>
      <c r="AU398" t="s">
        <v>58</v>
      </c>
      <c r="AV398">
        <f>ROUND(IFERROR((AV214-AV2)/AV2*100,0),2)</f>
        <v>0</v>
      </c>
      <c r="AX398" t="s">
        <v>58</v>
      </c>
      <c r="AY398">
        <f>ROUND(IFERROR((AY214-AY2)/AY2*100,0),2)</f>
        <v>0</v>
      </c>
      <c r="BA398" t="s">
        <v>58</v>
      </c>
      <c r="BB398">
        <f>ROUND(IFERROR((BB214-BB2)/BB2*100,0),2)</f>
        <v>0</v>
      </c>
      <c r="BD398" t="s">
        <v>58</v>
      </c>
      <c r="BE398">
        <f>ROUND(IFERROR((BE214-BE2)/BE2*100,0),2)</f>
        <v>0</v>
      </c>
      <c r="BG398" t="s">
        <v>58</v>
      </c>
      <c r="BH398">
        <f>ROUND(IFERROR((BH214-BH2)/BH2*100,0),2)</f>
        <v>0</v>
      </c>
      <c r="BJ398" t="s">
        <v>58</v>
      </c>
      <c r="BK398">
        <f>ROUND(IFERROR((BK214-BK2)/BK2*100,0),2)</f>
        <v>0</v>
      </c>
    </row>
    <row r="399" spans="1:63" outlineLevel="1" x14ac:dyDescent="0.25">
      <c r="A399" t="s">
        <v>59</v>
      </c>
      <c r="B399">
        <f>ROUND(IFERROR((B245-B2)/B2*100,0),2)</f>
        <v>0</v>
      </c>
      <c r="D399" t="s">
        <v>59</v>
      </c>
      <c r="E399">
        <f>ROUND(IFERROR((E245-E2)/E2*100,0),2)</f>
        <v>0</v>
      </c>
      <c r="AO399" t="s">
        <v>59</v>
      </c>
      <c r="AP399">
        <f>ROUND(IFERROR((AP245-AP2)/AP2*100,0),2)</f>
        <v>0</v>
      </c>
      <c r="AR399" t="s">
        <v>59</v>
      </c>
      <c r="AS399">
        <f>ROUND(IFERROR((AS245-AS2)/AS2*100,0),2)</f>
        <v>0</v>
      </c>
      <c r="AU399" t="s">
        <v>59</v>
      </c>
      <c r="AV399">
        <f>ROUND(IFERROR((AV245-AV2)/AV2*100,0),2)</f>
        <v>0</v>
      </c>
      <c r="AX399" t="s">
        <v>59</v>
      </c>
      <c r="AY399">
        <f>ROUND(IFERROR((AY245-AY2)/AY2*100,0),2)</f>
        <v>0</v>
      </c>
      <c r="BA399" t="s">
        <v>59</v>
      </c>
      <c r="BB399">
        <f>ROUND(IFERROR((BB245-BB2)/BB2*100,0),2)</f>
        <v>0</v>
      </c>
      <c r="BD399" t="s">
        <v>59</v>
      </c>
      <c r="BE399">
        <f>ROUND(IFERROR((BE245-BE2)/BE2*100,0),2)</f>
        <v>0</v>
      </c>
      <c r="BG399" t="s">
        <v>59</v>
      </c>
      <c r="BH399">
        <f>ROUND(IFERROR((BH245-BH2)/BH2*100,0),2)</f>
        <v>0</v>
      </c>
      <c r="BJ399" t="s">
        <v>59</v>
      </c>
      <c r="BK399">
        <f>ROUND(IFERROR((BK245-BK2)/BK2*100,0),2)</f>
        <v>0</v>
      </c>
    </row>
    <row r="400" spans="1:63" outlineLevel="1" x14ac:dyDescent="0.25">
      <c r="A400" t="s">
        <v>18</v>
      </c>
      <c r="B400">
        <f>ROUND(IFERROR((B275-B184)/B184*100,0),2)</f>
        <v>0</v>
      </c>
      <c r="D400" t="s">
        <v>18</v>
      </c>
      <c r="E400">
        <f>ROUND(IFERROR((E275-E184)/E184*100,0),2)</f>
        <v>0</v>
      </c>
      <c r="AO400" t="s">
        <v>18</v>
      </c>
      <c r="AP400">
        <f>ROUND(IFERROR((AP275-AP184)/AP184*100,0),2)</f>
        <v>0</v>
      </c>
      <c r="AR400" t="s">
        <v>18</v>
      </c>
      <c r="AS400">
        <f>ROUND(IFERROR((AS275-AS184)/AS184*100,0),2)</f>
        <v>0</v>
      </c>
      <c r="AU400" t="s">
        <v>18</v>
      </c>
      <c r="AV400">
        <f>ROUND(IFERROR((AV275-AV184)/AV184*100,0),2)</f>
        <v>0</v>
      </c>
      <c r="AX400" t="s">
        <v>18</v>
      </c>
      <c r="AY400">
        <f>ROUND(IFERROR((AY275-AY184)/AY184*100,0),2)</f>
        <v>0</v>
      </c>
      <c r="BA400" t="s">
        <v>18</v>
      </c>
      <c r="BB400">
        <f>ROUND(IFERROR((BB275-BB184)/BB184*100,0),2)</f>
        <v>0</v>
      </c>
      <c r="BD400" t="s">
        <v>18</v>
      </c>
      <c r="BE400">
        <f>ROUND(IFERROR((BE275-BE184)/BE184*100,0),2)</f>
        <v>0</v>
      </c>
      <c r="BG400" t="s">
        <v>18</v>
      </c>
      <c r="BH400">
        <f>ROUND(IFERROR((BH275-BH184)/BH184*100,0),2)</f>
        <v>0</v>
      </c>
      <c r="BJ400" t="s">
        <v>18</v>
      </c>
      <c r="BK400">
        <f>ROUND(IFERROR((BK275-BK184)/BK184*100,0),2)</f>
        <v>0</v>
      </c>
    </row>
    <row r="401" spans="1:63" outlineLevel="1" x14ac:dyDescent="0.25">
      <c r="A401" t="s">
        <v>21</v>
      </c>
      <c r="B401">
        <f>ROUND(IFERROR((B275-B2)/B2*100,0),2)</f>
        <v>0</v>
      </c>
      <c r="D401" t="s">
        <v>21</v>
      </c>
      <c r="E401">
        <f>ROUND(IFERROR((E275-E2)/E2*100,0),2)</f>
        <v>0</v>
      </c>
      <c r="AO401" t="s">
        <v>21</v>
      </c>
      <c r="AP401">
        <f>ROUND(IFERROR((AP275-AP2)/AP2*100,0),2)</f>
        <v>0</v>
      </c>
      <c r="AR401" t="s">
        <v>21</v>
      </c>
      <c r="AS401">
        <f>ROUND(IFERROR((AS275-AS2)/AS2*100,0),2)</f>
        <v>0</v>
      </c>
      <c r="AU401" t="s">
        <v>21</v>
      </c>
      <c r="AV401">
        <f>ROUND(IFERROR((AV275-AV2)/AV2*100,0),2)</f>
        <v>0</v>
      </c>
      <c r="AX401" t="s">
        <v>21</v>
      </c>
      <c r="AY401">
        <f>ROUND(IFERROR((AY275-AY2)/AY2*100,0),2)</f>
        <v>0</v>
      </c>
      <c r="BA401" t="s">
        <v>21</v>
      </c>
      <c r="BB401">
        <f>ROUND(IFERROR((BB275-BB2)/BB2*100,0),2)</f>
        <v>0</v>
      </c>
      <c r="BD401" t="s">
        <v>21</v>
      </c>
      <c r="BE401">
        <f>ROUND(IFERROR((BE275-BE2)/BE2*100,0),2)</f>
        <v>0</v>
      </c>
      <c r="BG401" t="s">
        <v>21</v>
      </c>
      <c r="BH401">
        <f>ROUND(IFERROR((BH275-BH2)/BH2*100,0),2)</f>
        <v>0</v>
      </c>
      <c r="BJ401" t="s">
        <v>21</v>
      </c>
      <c r="BK401">
        <f>ROUND(IFERROR((BK275-BK2)/BK2*100,0),2)</f>
        <v>0</v>
      </c>
    </row>
    <row r="402" spans="1:63" outlineLevel="1" x14ac:dyDescent="0.25">
      <c r="A402" t="s">
        <v>60</v>
      </c>
      <c r="B402">
        <f>ROUND(IFERROR((B306-B2)/B2*100,0),2)</f>
        <v>0</v>
      </c>
      <c r="D402" t="s">
        <v>60</v>
      </c>
      <c r="E402">
        <f>ROUND(IFERROR((E306-E2)/E2*100,0),2)</f>
        <v>0</v>
      </c>
      <c r="AO402" t="s">
        <v>60</v>
      </c>
      <c r="AP402">
        <f>ROUND(IFERROR((AP306-AP2)/AP2*100,0),2)</f>
        <v>0</v>
      </c>
      <c r="AR402" t="s">
        <v>60</v>
      </c>
      <c r="AS402">
        <f>ROUND(IFERROR((AS306-AS2)/AS2*100,0),2)</f>
        <v>0</v>
      </c>
      <c r="AU402" t="s">
        <v>60</v>
      </c>
      <c r="AV402">
        <f>ROUND(IFERROR((AV306-AV2)/AV2*100,0),2)</f>
        <v>0</v>
      </c>
      <c r="AX402" t="s">
        <v>60</v>
      </c>
      <c r="AY402">
        <f>ROUND(IFERROR((AY306-AY2)/AY2*100,0),2)</f>
        <v>0</v>
      </c>
      <c r="BA402" t="s">
        <v>60</v>
      </c>
      <c r="BB402">
        <f>ROUND(IFERROR((BB306-BB2)/BB2*100,0),2)</f>
        <v>0</v>
      </c>
      <c r="BD402" t="s">
        <v>60</v>
      </c>
      <c r="BE402">
        <f>ROUND(IFERROR((BE306-BE2)/BE2*100,0),2)</f>
        <v>0</v>
      </c>
      <c r="BG402" t="s">
        <v>60</v>
      </c>
      <c r="BH402">
        <f>ROUND(IFERROR((BH306-BH2)/BH2*100,0),2)</f>
        <v>0</v>
      </c>
      <c r="BJ402" t="s">
        <v>60</v>
      </c>
      <c r="BK402">
        <f>ROUND(IFERROR((BK306-BK2)/BK2*100,0),2)</f>
        <v>0</v>
      </c>
    </row>
    <row r="403" spans="1:63" outlineLevel="1" x14ac:dyDescent="0.25">
      <c r="A403" t="s">
        <v>61</v>
      </c>
      <c r="B403">
        <f>ROUND(IFERROR((B336-B2)/B2*100,0),2)</f>
        <v>0</v>
      </c>
      <c r="D403" t="s">
        <v>61</v>
      </c>
      <c r="E403">
        <f>ROUND(IFERROR((E336-E2)/E2*100,0),2)</f>
        <v>0</v>
      </c>
      <c r="AO403" t="s">
        <v>61</v>
      </c>
      <c r="AP403">
        <f>ROUND(IFERROR((AP336-AP2)/AP2*100,0),2)</f>
        <v>0</v>
      </c>
      <c r="AR403" t="s">
        <v>61</v>
      </c>
      <c r="AS403">
        <f>ROUND(IFERROR((AS336-AS2)/AS2*100,0),2)</f>
        <v>0</v>
      </c>
      <c r="AU403" t="s">
        <v>61</v>
      </c>
      <c r="AV403">
        <f>ROUND(IFERROR((AV336-AV2)/AV2*100,0),2)</f>
        <v>0</v>
      </c>
      <c r="AX403" t="s">
        <v>61</v>
      </c>
      <c r="AY403">
        <f>ROUND(IFERROR((AY336-AY2)/AY2*100,0),2)</f>
        <v>0</v>
      </c>
      <c r="BA403" t="s">
        <v>61</v>
      </c>
      <c r="BB403">
        <f>ROUND(IFERROR((BB336-BB2)/BB2*100,0),2)</f>
        <v>0</v>
      </c>
      <c r="BD403" t="s">
        <v>61</v>
      </c>
      <c r="BE403">
        <f>ROUND(IFERROR((BE336-BE2)/BE2*100,0),2)</f>
        <v>0</v>
      </c>
      <c r="BG403" t="s">
        <v>61</v>
      </c>
      <c r="BH403">
        <f>ROUND(IFERROR((BH336-BH2)/BH2*100,0),2)</f>
        <v>0</v>
      </c>
      <c r="BJ403" t="s">
        <v>61</v>
      </c>
      <c r="BK403">
        <f>ROUND(IFERROR((BK336-BK2)/BK2*100,0),2)</f>
        <v>0</v>
      </c>
    </row>
    <row r="404" spans="1:63" outlineLevel="1" x14ac:dyDescent="0.25">
      <c r="A404" t="s">
        <v>19</v>
      </c>
      <c r="B404">
        <f>ROUND(IFERROR((B367-B246)/B367*100,0),2)</f>
        <v>0</v>
      </c>
      <c r="D404" t="s">
        <v>19</v>
      </c>
      <c r="E404">
        <f>ROUND(IFERROR((E367-E246)/E367*100,0),2)</f>
        <v>0</v>
      </c>
      <c r="AO404" t="s">
        <v>19</v>
      </c>
      <c r="AP404">
        <f>ROUND(IFERROR((AP367-AP246)/AP367*100,0),2)</f>
        <v>0</v>
      </c>
      <c r="AR404" t="s">
        <v>19</v>
      </c>
      <c r="AS404">
        <f>ROUND(IFERROR((AS367-AS246)/AS367*100,0),2)</f>
        <v>0</v>
      </c>
      <c r="AU404" t="s">
        <v>19</v>
      </c>
      <c r="AV404">
        <f>ROUND(IFERROR((AV367-AV246)/AV367*100,0),2)</f>
        <v>0</v>
      </c>
      <c r="AX404" t="s">
        <v>19</v>
      </c>
      <c r="AY404">
        <f>ROUND(IFERROR((AY367-AY246)/AY367*100,0),2)</f>
        <v>0</v>
      </c>
      <c r="BA404" t="s">
        <v>19</v>
      </c>
      <c r="BB404">
        <f>ROUND(IFERROR((BB367-BB246)/BB367*100,0),2)</f>
        <v>0</v>
      </c>
      <c r="BD404" t="s">
        <v>19</v>
      </c>
      <c r="BE404">
        <f>ROUND(IFERROR((BE367-BE246)/BE367*100,0),2)</f>
        <v>0</v>
      </c>
      <c r="BG404" t="s">
        <v>19</v>
      </c>
      <c r="BH404">
        <f>ROUND(IFERROR((BH367-BH246)/BH367*100,0),2)</f>
        <v>0</v>
      </c>
      <c r="BJ404" t="s">
        <v>19</v>
      </c>
      <c r="BK404">
        <f>ROUND(IFERROR((BK367-BK246)/BK367*100,0),2)</f>
        <v>0</v>
      </c>
    </row>
    <row r="405" spans="1:63" outlineLevel="1" x14ac:dyDescent="0.25">
      <c r="A405" t="s">
        <v>53</v>
      </c>
      <c r="B405">
        <f>ROUND(IFERROR((B367-B184)/B367*100,0),2)</f>
        <v>0</v>
      </c>
      <c r="D405" t="s">
        <v>53</v>
      </c>
      <c r="E405">
        <f>ROUND(IFERROR((E367-E184)/E367*100,0),2)</f>
        <v>0</v>
      </c>
      <c r="AO405" t="s">
        <v>53</v>
      </c>
      <c r="AP405">
        <f>ROUND(IFERROR((AP367-AP184)/AP367*100,0),2)</f>
        <v>0</v>
      </c>
      <c r="AR405" t="s">
        <v>53</v>
      </c>
      <c r="AS405">
        <f>ROUND(IFERROR((AS367-AS184)/AS367*100,0),2)</f>
        <v>0</v>
      </c>
      <c r="AU405" t="s">
        <v>53</v>
      </c>
      <c r="AV405">
        <f>ROUND(IFERROR((AV367-AV184)/AV367*100,0),2)</f>
        <v>0</v>
      </c>
      <c r="AX405" t="s">
        <v>53</v>
      </c>
      <c r="AY405">
        <f>ROUND(IFERROR((AY367-AY184)/AY367*100,0),2)</f>
        <v>0</v>
      </c>
      <c r="BA405" t="s">
        <v>53</v>
      </c>
      <c r="BB405">
        <f>ROUND(IFERROR((BB367-BB184)/BB367*100,0),2)</f>
        <v>0</v>
      </c>
      <c r="BD405" t="s">
        <v>53</v>
      </c>
      <c r="BE405">
        <f>ROUND(IFERROR((BE367-BE184)/BE367*100,0),2)</f>
        <v>0</v>
      </c>
      <c r="BG405" t="s">
        <v>53</v>
      </c>
      <c r="BH405">
        <f>ROUND(IFERROR((BH367-BH184)/BH367*100,0),2)</f>
        <v>0</v>
      </c>
      <c r="BJ405" t="s">
        <v>53</v>
      </c>
      <c r="BK405">
        <f>ROUND(IFERROR((BK367-BK184)/BK367*100,0),2)</f>
        <v>0</v>
      </c>
    </row>
    <row r="406" spans="1:63" outlineLevel="1" x14ac:dyDescent="0.25">
      <c r="A406" t="s">
        <v>173</v>
      </c>
      <c r="B406">
        <f>ROUND(IFERROR((B246-B2)/B2*100,0),2)</f>
        <v>0</v>
      </c>
      <c r="D406" t="s">
        <v>173</v>
      </c>
      <c r="E406">
        <f>ROUND(IFERROR((E246-E2)/E2*100,0),2)</f>
        <v>0</v>
      </c>
      <c r="AO406" t="s">
        <v>173</v>
      </c>
      <c r="AP406">
        <f>ROUND(IFERROR((AP246-AP2)/AP2*100,0),2)</f>
        <v>0</v>
      </c>
      <c r="AR406" t="s">
        <v>173</v>
      </c>
      <c r="AS406">
        <f>ROUND(IFERROR((AS246-AS2)/AS2*100,0),2)</f>
        <v>0</v>
      </c>
      <c r="AU406" t="s">
        <v>173</v>
      </c>
      <c r="AV406">
        <f>ROUND(IFERROR((AV246-AV2)/AV2*100,0),2)</f>
        <v>0</v>
      </c>
      <c r="AX406" t="s">
        <v>173</v>
      </c>
      <c r="AY406">
        <f>ROUND(IFERROR((AY246-AY2)/AY2*100,0),2)</f>
        <v>0</v>
      </c>
      <c r="BA406" t="s">
        <v>173</v>
      </c>
      <c r="BB406">
        <f>ROUND(IFERROR((BB246-BB2)/BB2*100,0),2)</f>
        <v>0</v>
      </c>
      <c r="BD406" t="s">
        <v>173</v>
      </c>
      <c r="BE406">
        <f>ROUND(IFERROR((BE246-BE2)/BE2*100,0),2)</f>
        <v>0</v>
      </c>
      <c r="BG406" t="s">
        <v>173</v>
      </c>
      <c r="BH406">
        <f>ROUND(IFERROR((BH246-BH2)/BH2*100,0),2)</f>
        <v>0</v>
      </c>
      <c r="BJ406" t="s">
        <v>173</v>
      </c>
      <c r="BK406">
        <f>ROUND(IFERROR((BK246-BK2)/BK2*100,0),2)</f>
        <v>0</v>
      </c>
    </row>
    <row r="407" spans="1:63" outlineLevel="1" x14ac:dyDescent="0.25"/>
    <row r="408" spans="1:63" outlineLevel="1" x14ac:dyDescent="0.25">
      <c r="A408" t="s">
        <v>39</v>
      </c>
      <c r="B408">
        <f>ROUND(IFERROR((B32-B2)/B2*100,0),2)</f>
        <v>0</v>
      </c>
      <c r="D408" t="s">
        <v>39</v>
      </c>
      <c r="E408">
        <f>ROUND(IFERROR((E32-E2)/E2*100,0),2)</f>
        <v>0</v>
      </c>
      <c r="AO408" t="s">
        <v>39</v>
      </c>
      <c r="AP408">
        <f>ROUND(IFERROR((AP32-AP2)/AP2*100,0),2)</f>
        <v>0</v>
      </c>
      <c r="AR408" t="s">
        <v>39</v>
      </c>
      <c r="AS408">
        <f>ROUND(IFERROR((AS32-AS2)/AS2*100,0),2)</f>
        <v>0</v>
      </c>
      <c r="AU408" t="s">
        <v>39</v>
      </c>
      <c r="AV408">
        <f>ROUND(IFERROR((AV32-AV2)/AV2*100,0),2)</f>
        <v>0</v>
      </c>
      <c r="AX408" t="s">
        <v>39</v>
      </c>
      <c r="AY408">
        <f>ROUND(IFERROR((AY32-AY2)/AY2*100,0),2)</f>
        <v>0</v>
      </c>
      <c r="BA408" t="s">
        <v>39</v>
      </c>
      <c r="BB408">
        <f>ROUND(IFERROR((BB32-BB2)/BB2*100,0),2)</f>
        <v>0</v>
      </c>
      <c r="BD408" t="s">
        <v>39</v>
      </c>
      <c r="BE408">
        <f>ROUND(IFERROR((BE32-BE2)/BE2*100,0),2)</f>
        <v>0</v>
      </c>
      <c r="BG408" t="s">
        <v>39</v>
      </c>
      <c r="BH408">
        <f>ROUND(IFERROR((BH32-BH2)/BH2*100,0),2)</f>
        <v>0</v>
      </c>
      <c r="BJ408" t="s">
        <v>39</v>
      </c>
      <c r="BK408">
        <f>ROUND(IFERROR((BK32-BK2)/BK2*100,0),2)</f>
        <v>0</v>
      </c>
    </row>
    <row r="409" spans="1:63" outlineLevel="1" x14ac:dyDescent="0.25">
      <c r="A409" t="s">
        <v>40</v>
      </c>
      <c r="B409">
        <f>ROUND(IFERROR((B60-B33)/B33*100,0),2)</f>
        <v>0</v>
      </c>
      <c r="D409" t="s">
        <v>40</v>
      </c>
      <c r="E409">
        <f>ROUND(IFERROR((E60-E33)/E33*100,0),2)</f>
        <v>0</v>
      </c>
      <c r="AO409" t="s">
        <v>40</v>
      </c>
      <c r="AP409">
        <f>ROUND(IFERROR((AP60-AP33)/AP33*100,0),2)</f>
        <v>0</v>
      </c>
      <c r="AR409" t="s">
        <v>40</v>
      </c>
      <c r="AS409">
        <f>ROUND(IFERROR((AS60-AS33)/AS33*100,0),2)</f>
        <v>0</v>
      </c>
      <c r="AU409" t="s">
        <v>40</v>
      </c>
      <c r="AV409">
        <f>ROUND(IFERROR((AV60-AV33)/AV33*100,0),2)</f>
        <v>0</v>
      </c>
      <c r="AX409" t="s">
        <v>40</v>
      </c>
      <c r="AY409">
        <f>ROUND(IFERROR((AY60-AY33)/AY33*100,0),2)</f>
        <v>0</v>
      </c>
      <c r="BA409" t="s">
        <v>40</v>
      </c>
      <c r="BB409">
        <f>ROUND(IFERROR((BB60-BB33)/BB33*100,0),2)</f>
        <v>0</v>
      </c>
      <c r="BD409" t="s">
        <v>40</v>
      </c>
      <c r="BE409">
        <f>ROUND(IFERROR((BE60-BE33)/BE33*100,0),2)</f>
        <v>0</v>
      </c>
      <c r="BG409" t="s">
        <v>40</v>
      </c>
      <c r="BH409">
        <f>ROUND(IFERROR((BH60-BH33)/BH33*100,0),2)</f>
        <v>0</v>
      </c>
      <c r="BJ409" t="s">
        <v>40</v>
      </c>
      <c r="BK409">
        <f>ROUND(IFERROR((BK60-BK33)/BK33*100,0),2)</f>
        <v>0</v>
      </c>
    </row>
    <row r="410" spans="1:63" outlineLevel="1" x14ac:dyDescent="0.25">
      <c r="A410" t="s">
        <v>41</v>
      </c>
      <c r="B410">
        <f>ROUND(IFERROR((B92-B62)/B62*100,0),2)</f>
        <v>0</v>
      </c>
      <c r="D410" t="s">
        <v>41</v>
      </c>
      <c r="E410">
        <f>ROUND(IFERROR((E92-E62)/E62*100,0),2)</f>
        <v>0</v>
      </c>
      <c r="AO410" t="s">
        <v>41</v>
      </c>
      <c r="AP410">
        <f>ROUND(IFERROR((AP92-AP62)/AP62*100,0),2)</f>
        <v>0</v>
      </c>
      <c r="AR410" t="s">
        <v>41</v>
      </c>
      <c r="AS410">
        <f>ROUND(IFERROR((AS92-AS62)/AS62*100,0),2)</f>
        <v>0</v>
      </c>
      <c r="AU410" t="s">
        <v>41</v>
      </c>
      <c r="AV410">
        <f>ROUND(IFERROR((AV92-AV62)/AV62*100,0),2)</f>
        <v>0</v>
      </c>
      <c r="AX410" t="s">
        <v>41</v>
      </c>
      <c r="AY410">
        <f>ROUND(IFERROR((AY92-AY62)/AY62*100,0),2)</f>
        <v>0</v>
      </c>
      <c r="BA410" t="s">
        <v>41</v>
      </c>
      <c r="BB410">
        <f>ROUND(IFERROR((BB92-BB62)/BB62*100,0),2)</f>
        <v>0</v>
      </c>
      <c r="BD410" t="s">
        <v>41</v>
      </c>
      <c r="BE410">
        <f>ROUND(IFERROR((BE92-BE62)/BE62*100,0),2)</f>
        <v>0</v>
      </c>
      <c r="BG410" t="s">
        <v>41</v>
      </c>
      <c r="BH410">
        <f>ROUND(IFERROR((BH92-BH62)/BH62*100,0),2)</f>
        <v>0</v>
      </c>
      <c r="BJ410" t="s">
        <v>41</v>
      </c>
      <c r="BK410">
        <f>ROUND(IFERROR((BK92-BK62)/BK62*100,0),2)</f>
        <v>0</v>
      </c>
    </row>
    <row r="411" spans="1:63" outlineLevel="1" x14ac:dyDescent="0.25">
      <c r="A411" t="s">
        <v>42</v>
      </c>
      <c r="B411">
        <f>ROUND(IFERROR((B122-B93)/B93*100,0),2)</f>
        <v>0</v>
      </c>
      <c r="D411" t="s">
        <v>42</v>
      </c>
      <c r="E411">
        <f>ROUND(IFERROR((E122-E93)/E93*100,0),2)</f>
        <v>0</v>
      </c>
      <c r="AO411" t="s">
        <v>42</v>
      </c>
      <c r="AP411">
        <f>ROUND(IFERROR((AP122-AP93)/AP93*100,0),2)</f>
        <v>0</v>
      </c>
      <c r="AR411" t="s">
        <v>42</v>
      </c>
      <c r="AS411">
        <f>ROUND(IFERROR((AS122-AS93)/AS93*100,0),2)</f>
        <v>0</v>
      </c>
      <c r="AU411" t="s">
        <v>42</v>
      </c>
      <c r="AV411">
        <f>ROUND(IFERROR((AV122-AV93)/AV93*100,0),2)</f>
        <v>0</v>
      </c>
      <c r="AX411" t="s">
        <v>42</v>
      </c>
      <c r="AY411">
        <f>ROUND(IFERROR((AY122-AY93)/AY93*100,0),2)</f>
        <v>0</v>
      </c>
      <c r="BA411" t="s">
        <v>42</v>
      </c>
      <c r="BB411">
        <f>ROUND(IFERROR((BB122-BB93)/BB93*100,0),2)</f>
        <v>0</v>
      </c>
      <c r="BD411" t="s">
        <v>42</v>
      </c>
      <c r="BE411">
        <f>ROUND(IFERROR((BE122-BE93)/BE93*100,0),2)</f>
        <v>0</v>
      </c>
      <c r="BG411" t="s">
        <v>42</v>
      </c>
      <c r="BH411">
        <f>ROUND(IFERROR((BH122-BH93)/BH93*100,0),2)</f>
        <v>0</v>
      </c>
      <c r="BJ411" t="s">
        <v>42</v>
      </c>
      <c r="BK411">
        <f>ROUND(IFERROR((BK122-BK93)/BK93*100,0),2)</f>
        <v>0</v>
      </c>
    </row>
    <row r="412" spans="1:63" outlineLevel="1" x14ac:dyDescent="0.25">
      <c r="A412" t="s">
        <v>43</v>
      </c>
      <c r="B412">
        <f>ROUND(IFERROR((B153-B123)/B123*100,0),2)</f>
        <v>0</v>
      </c>
      <c r="D412" t="s">
        <v>43</v>
      </c>
      <c r="E412">
        <f>ROUND(IFERROR((E153-E123)/E123*100,0),2)</f>
        <v>0</v>
      </c>
      <c r="AO412" t="s">
        <v>43</v>
      </c>
      <c r="AP412">
        <f>ROUND(IFERROR((AP153-AP123)/AP123*100,0),2)</f>
        <v>0</v>
      </c>
      <c r="AR412" t="s">
        <v>43</v>
      </c>
      <c r="AS412">
        <f>ROUND(IFERROR((AS153-AS123)/AS123*100,0),2)</f>
        <v>0</v>
      </c>
      <c r="AU412" t="s">
        <v>43</v>
      </c>
      <c r="AV412">
        <f>ROUND(IFERROR((AV153-AV123)/AV123*100,0),2)</f>
        <v>0</v>
      </c>
      <c r="AX412" t="s">
        <v>43</v>
      </c>
      <c r="AY412">
        <f>ROUND(IFERROR((AY153-AY123)/AY123*100,0),2)</f>
        <v>0</v>
      </c>
      <c r="BA412" t="s">
        <v>43</v>
      </c>
      <c r="BB412">
        <f>ROUND(IFERROR((BB153-BB123)/BB123*100,0),2)</f>
        <v>0</v>
      </c>
      <c r="BD412" t="s">
        <v>43</v>
      </c>
      <c r="BE412">
        <f>ROUND(IFERROR((BE153-BE123)/BE123*100,0),2)</f>
        <v>0</v>
      </c>
      <c r="BG412" t="s">
        <v>43</v>
      </c>
      <c r="BH412">
        <f>ROUND(IFERROR((BH153-BH123)/BH123*100,0),2)</f>
        <v>0</v>
      </c>
      <c r="BJ412" t="s">
        <v>43</v>
      </c>
      <c r="BK412">
        <f>ROUND(IFERROR((BK153-BK123)/BK123*100,0),2)</f>
        <v>0</v>
      </c>
    </row>
    <row r="413" spans="1:63" outlineLevel="1" x14ac:dyDescent="0.25">
      <c r="A413" t="s">
        <v>44</v>
      </c>
      <c r="B413">
        <f>ROUND(IFERROR((B183-B154)/B154*100,0),2)</f>
        <v>0</v>
      </c>
      <c r="D413" t="s">
        <v>44</v>
      </c>
      <c r="E413">
        <f>ROUND(IFERROR((E183-E154)/E154*100,0),2)</f>
        <v>0</v>
      </c>
      <c r="AO413" t="s">
        <v>44</v>
      </c>
      <c r="AP413">
        <f>ROUND(IFERROR((AP183-AP154)/AP154*100,0),2)</f>
        <v>0</v>
      </c>
      <c r="AR413" t="s">
        <v>44</v>
      </c>
      <c r="AS413">
        <f>ROUND(IFERROR((AS183-AS154)/AS154*100,0),2)</f>
        <v>0</v>
      </c>
      <c r="AU413" t="s">
        <v>44</v>
      </c>
      <c r="AV413">
        <f>ROUND(IFERROR((AV183-AV154)/AV154*100,0),2)</f>
        <v>0</v>
      </c>
      <c r="AX413" t="s">
        <v>44</v>
      </c>
      <c r="AY413">
        <f>ROUND(IFERROR((AY183-AY154)/AY154*100,0),2)</f>
        <v>0</v>
      </c>
      <c r="BA413" t="s">
        <v>44</v>
      </c>
      <c r="BB413">
        <f>ROUND(IFERROR((BB183-BB154)/BB154*100,0),2)</f>
        <v>0</v>
      </c>
      <c r="BD413" t="s">
        <v>44</v>
      </c>
      <c r="BE413">
        <f>ROUND(IFERROR((BE183-BE154)/BE154*100,0),2)</f>
        <v>0</v>
      </c>
      <c r="BG413" t="s">
        <v>44</v>
      </c>
      <c r="BH413">
        <f>ROUND(IFERROR((BH183-BH154)/BH154*100,0),2)</f>
        <v>0</v>
      </c>
      <c r="BJ413" t="s">
        <v>44</v>
      </c>
      <c r="BK413">
        <f>ROUND(IFERROR((BK183-BK154)/BK154*100,0),2)</f>
        <v>0</v>
      </c>
    </row>
    <row r="414" spans="1:63" outlineLevel="1" x14ac:dyDescent="0.25">
      <c r="A414" t="s">
        <v>45</v>
      </c>
      <c r="B414">
        <f>ROUND(IFERROR((B214-B184)/B184*100,0),2)</f>
        <v>0</v>
      </c>
      <c r="D414" t="s">
        <v>45</v>
      </c>
      <c r="E414">
        <f>ROUND(IFERROR((E214-E184)/E184*100,0),2)</f>
        <v>0</v>
      </c>
      <c r="AO414" t="s">
        <v>45</v>
      </c>
      <c r="AP414">
        <f>ROUND(IFERROR((AP214-AP184)/AP184*100,0),2)</f>
        <v>0</v>
      </c>
      <c r="AR414" t="s">
        <v>45</v>
      </c>
      <c r="AS414">
        <f>ROUND(IFERROR((AS214-AS184)/AS184*100,0),2)</f>
        <v>0</v>
      </c>
      <c r="AU414" t="s">
        <v>45</v>
      </c>
      <c r="AV414">
        <f>ROUND(IFERROR((AV214-AV184)/AV184*100,0),2)</f>
        <v>0</v>
      </c>
      <c r="AX414" t="s">
        <v>45</v>
      </c>
      <c r="AY414">
        <f>ROUND(IFERROR((AY214-AY184)/AY184*100,0),2)</f>
        <v>0</v>
      </c>
      <c r="BA414" t="s">
        <v>45</v>
      </c>
      <c r="BB414">
        <f>ROUND(IFERROR((BB214-BB184)/BB184*100,0),2)</f>
        <v>0</v>
      </c>
      <c r="BD414" t="s">
        <v>45</v>
      </c>
      <c r="BE414">
        <f>ROUND(IFERROR((BE214-BE184)/BE184*100,0),2)</f>
        <v>0</v>
      </c>
      <c r="BG414" t="s">
        <v>45</v>
      </c>
      <c r="BH414">
        <f>ROUND(IFERROR((BH214-BH184)/BH184*100,0),2)</f>
        <v>0</v>
      </c>
      <c r="BJ414" t="s">
        <v>45</v>
      </c>
      <c r="BK414">
        <f>ROUND(IFERROR((BK214-BK184)/BK184*100,0),2)</f>
        <v>0</v>
      </c>
    </row>
    <row r="415" spans="1:63" outlineLevel="1" x14ac:dyDescent="0.25">
      <c r="A415" t="s">
        <v>46</v>
      </c>
      <c r="B415">
        <f>ROUND(IFERROR((B245-B215)/B215*100,0),2)</f>
        <v>0</v>
      </c>
      <c r="D415" t="s">
        <v>46</v>
      </c>
      <c r="E415">
        <f>ROUND(IFERROR((E245-E215)/E215*100,0),2)</f>
        <v>0</v>
      </c>
      <c r="AO415" t="s">
        <v>46</v>
      </c>
      <c r="AP415">
        <f>ROUND(IFERROR((AP245-AP215)/AP215*100,0),2)</f>
        <v>0</v>
      </c>
      <c r="AR415" t="s">
        <v>46</v>
      </c>
      <c r="AS415">
        <f>ROUND(IFERROR((AS245-AS215)/AS215*100,0),2)</f>
        <v>0</v>
      </c>
      <c r="AU415" t="s">
        <v>46</v>
      </c>
      <c r="AV415">
        <f>ROUND(IFERROR((AV245-AV215)/AV215*100,0),2)</f>
        <v>0</v>
      </c>
      <c r="AX415" t="s">
        <v>46</v>
      </c>
      <c r="AY415">
        <f>ROUND(IFERROR((AY245-AY215)/AY215*100,0),2)</f>
        <v>0</v>
      </c>
      <c r="BA415" t="s">
        <v>46</v>
      </c>
      <c r="BB415">
        <f>ROUND(IFERROR((BB245-BB215)/BB215*100,0),2)</f>
        <v>0</v>
      </c>
      <c r="BD415" t="s">
        <v>46</v>
      </c>
      <c r="BE415">
        <f>ROUND(IFERROR((BE245-BE215)/BE215*100,0),2)</f>
        <v>0</v>
      </c>
      <c r="BG415" t="s">
        <v>46</v>
      </c>
      <c r="BH415">
        <f>ROUND(IFERROR((BH245-BH215)/BH215*100,0),2)</f>
        <v>0</v>
      </c>
      <c r="BJ415" t="s">
        <v>46</v>
      </c>
      <c r="BK415">
        <f>ROUND(IFERROR((BK245-BK215)/BK215*100,0),2)</f>
        <v>0</v>
      </c>
    </row>
    <row r="416" spans="1:63" outlineLevel="1" x14ac:dyDescent="0.25">
      <c r="A416" t="s">
        <v>47</v>
      </c>
      <c r="B416">
        <f>ROUND(IFERROR((B275-B246)/B246*100,0),2)</f>
        <v>0</v>
      </c>
      <c r="D416" t="s">
        <v>47</v>
      </c>
      <c r="E416">
        <f>ROUND(IFERROR((E275-E246)/E246*100,0),2)</f>
        <v>0</v>
      </c>
      <c r="AO416" t="s">
        <v>47</v>
      </c>
      <c r="AP416">
        <f>ROUND(IFERROR((AP275-AP246)/AP246*100,0),2)</f>
        <v>0</v>
      </c>
      <c r="AR416" t="s">
        <v>47</v>
      </c>
      <c r="AS416">
        <f>ROUND(IFERROR((AS275-AS246)/AS246*100,0),2)</f>
        <v>0</v>
      </c>
      <c r="AU416" t="s">
        <v>47</v>
      </c>
      <c r="AV416">
        <f>ROUND(IFERROR((AV275-AV246)/AV246*100,0),2)</f>
        <v>0</v>
      </c>
      <c r="AX416" t="s">
        <v>47</v>
      </c>
      <c r="AY416">
        <f>ROUND(IFERROR((AY275-AY246)/AY246*100,0),2)</f>
        <v>0</v>
      </c>
      <c r="BA416" t="s">
        <v>47</v>
      </c>
      <c r="BB416">
        <f>ROUND(IFERROR((BB275-BB246)/BB246*100,0),2)</f>
        <v>0</v>
      </c>
      <c r="BD416" t="s">
        <v>47</v>
      </c>
      <c r="BE416">
        <f>ROUND(IFERROR((BE275-BE246)/BE246*100,0),2)</f>
        <v>0</v>
      </c>
      <c r="BG416" t="s">
        <v>47</v>
      </c>
      <c r="BH416">
        <f>ROUND(IFERROR((BH275-BH246)/BH246*100,0),2)</f>
        <v>0</v>
      </c>
      <c r="BJ416" t="s">
        <v>47</v>
      </c>
      <c r="BK416">
        <f>ROUND(IFERROR((BK275-BK246)/BK246*100,0),2)</f>
        <v>0</v>
      </c>
    </row>
    <row r="417" spans="1:63" outlineLevel="1" x14ac:dyDescent="0.25">
      <c r="A417" t="s">
        <v>176</v>
      </c>
      <c r="B417">
        <f>ROUND(IFERROR((B306-B276)/B276*100,0),2)</f>
        <v>0</v>
      </c>
      <c r="D417" t="s">
        <v>176</v>
      </c>
      <c r="E417">
        <f>ROUND(IFERROR((E306-E276)/E276*100,0),2)</f>
        <v>0</v>
      </c>
      <c r="AO417" t="s">
        <v>176</v>
      </c>
      <c r="AP417">
        <f>ROUND(IFERROR((AP306-AP276)/AP276*100,0),2)</f>
        <v>0</v>
      </c>
      <c r="AR417" t="s">
        <v>176</v>
      </c>
      <c r="AS417">
        <f>ROUND(IFERROR((AS306-AS276)/AS276*100,0),2)</f>
        <v>0</v>
      </c>
      <c r="AU417" t="s">
        <v>176</v>
      </c>
      <c r="AV417">
        <f>ROUND(IFERROR((AV306-AV276)/AV276*100,0),2)</f>
        <v>0</v>
      </c>
      <c r="AX417" t="s">
        <v>176</v>
      </c>
      <c r="AY417">
        <f>ROUND(IFERROR((AY306-AY276)/AY276*100,0),2)</f>
        <v>0</v>
      </c>
      <c r="BA417" t="s">
        <v>176</v>
      </c>
      <c r="BB417">
        <f>ROUND(IFERROR((BB306-BB276)/BB276*100,0),2)</f>
        <v>0</v>
      </c>
      <c r="BD417" t="s">
        <v>176</v>
      </c>
      <c r="BE417">
        <f>ROUND(IFERROR((BE306-BE276)/BE276*100,0),2)</f>
        <v>0</v>
      </c>
      <c r="BG417" t="s">
        <v>176</v>
      </c>
      <c r="BH417">
        <f>ROUND(IFERROR((BH306-BH276)/BH276*100,0),2)</f>
        <v>0</v>
      </c>
      <c r="BJ417" t="s">
        <v>176</v>
      </c>
      <c r="BK417">
        <f>ROUND(IFERROR((BK306-BK276)/BK276*100,0),2)</f>
        <v>0</v>
      </c>
    </row>
    <row r="418" spans="1:63" outlineLevel="1" x14ac:dyDescent="0.25">
      <c r="A418" t="s">
        <v>49</v>
      </c>
      <c r="B418">
        <f>ROUND(IFERROR((B336-B307)/B307*100,0),2)</f>
        <v>0</v>
      </c>
      <c r="D418" t="s">
        <v>49</v>
      </c>
      <c r="E418">
        <f>ROUND(IFERROR((E336-E307)/E307*100,0),2)</f>
        <v>0</v>
      </c>
      <c r="AO418" t="s">
        <v>49</v>
      </c>
      <c r="AP418">
        <f>ROUND(IFERROR((AP336-AP307)/AP307*100,0),2)</f>
        <v>0</v>
      </c>
      <c r="AR418" t="s">
        <v>49</v>
      </c>
      <c r="AS418">
        <f>ROUND(IFERROR((AS336-AS307)/AS307*100,0),2)</f>
        <v>0</v>
      </c>
      <c r="AU418" t="s">
        <v>49</v>
      </c>
      <c r="AV418">
        <f>ROUND(IFERROR((AV336-AV307)/AV307*100,0),2)</f>
        <v>0</v>
      </c>
      <c r="AX418" t="s">
        <v>49</v>
      </c>
      <c r="AY418">
        <f>ROUND(IFERROR((AY336-AY307)/AY307*100,0),2)</f>
        <v>0</v>
      </c>
      <c r="BA418" t="s">
        <v>49</v>
      </c>
      <c r="BB418">
        <f>ROUND(IFERROR((BB336-BB307)/BB307*100,0),2)</f>
        <v>0</v>
      </c>
      <c r="BD418" t="s">
        <v>49</v>
      </c>
      <c r="BE418">
        <f>ROUND(IFERROR((BE336-BE307)/BE307*100,0),2)</f>
        <v>0</v>
      </c>
      <c r="BG418" t="s">
        <v>49</v>
      </c>
      <c r="BH418">
        <f>ROUND(IFERROR((BH336-BH307)/BH307*100,0),2)</f>
        <v>0</v>
      </c>
      <c r="BJ418" t="s">
        <v>49</v>
      </c>
      <c r="BK418">
        <f>ROUND(IFERROR((BK336-BK307)/BK307*100,0),2)</f>
        <v>0</v>
      </c>
    </row>
    <row r="419" spans="1:63" outlineLevel="1" x14ac:dyDescent="0.25">
      <c r="A419" t="s">
        <v>50</v>
      </c>
      <c r="B419">
        <f>ROUND(IFERROR((B367-B337)/B337*100,0),2)</f>
        <v>0</v>
      </c>
      <c r="D419" t="s">
        <v>50</v>
      </c>
      <c r="E419">
        <f>ROUND(IFERROR((E367-E337)/E337*100,0),2)</f>
        <v>0</v>
      </c>
      <c r="AO419" t="s">
        <v>50</v>
      </c>
      <c r="AP419">
        <f>ROUND(IFERROR((AP367-AP337)/AP337*100,0),2)</f>
        <v>0</v>
      </c>
      <c r="AR419" t="s">
        <v>50</v>
      </c>
      <c r="AS419">
        <f>ROUND(IFERROR((AS367-AS337)/AS337*100,0),2)</f>
        <v>0</v>
      </c>
      <c r="AU419" t="s">
        <v>50</v>
      </c>
      <c r="AV419">
        <f>ROUND(IFERROR((AV367-AV337)/AV337*100,0),2)</f>
        <v>0</v>
      </c>
      <c r="AX419" t="s">
        <v>50</v>
      </c>
      <c r="AY419">
        <f>ROUND(IFERROR((AY367-AY337)/AY337*100,0),2)</f>
        <v>0</v>
      </c>
      <c r="BA419" t="s">
        <v>50</v>
      </c>
      <c r="BB419">
        <f>ROUND(IFERROR((BB367-BB337)/BB337*100,0),2)</f>
        <v>0</v>
      </c>
      <c r="BD419" t="s">
        <v>50</v>
      </c>
      <c r="BE419">
        <f>ROUND(IFERROR((BE367-BE337)/BE337*100,0),2)</f>
        <v>0</v>
      </c>
      <c r="BG419" t="s">
        <v>50</v>
      </c>
      <c r="BH419">
        <f>ROUND(IFERROR((BH367-BH337)/BH337*100,0),2)</f>
        <v>0</v>
      </c>
      <c r="BJ419" t="s">
        <v>50</v>
      </c>
      <c r="BK419">
        <f>ROUND(IFERROR((BK367-BK337)/BK337*100,0),2)</f>
        <v>0</v>
      </c>
    </row>
    <row r="421" spans="1:63" x14ac:dyDescent="0.25">
      <c r="A421" t="s">
        <v>178</v>
      </c>
      <c r="C421" t="s">
        <v>179</v>
      </c>
      <c r="D421" t="s">
        <v>178</v>
      </c>
      <c r="AO421" t="s">
        <v>178</v>
      </c>
      <c r="AR421" t="s">
        <v>178</v>
      </c>
      <c r="AU421" t="s">
        <v>178</v>
      </c>
      <c r="AX421" t="s">
        <v>178</v>
      </c>
      <c r="BA421" t="s">
        <v>178</v>
      </c>
      <c r="BD421" t="s">
        <v>178</v>
      </c>
      <c r="BG421" t="s">
        <v>178</v>
      </c>
      <c r="BJ421" t="s">
        <v>178</v>
      </c>
    </row>
    <row r="422" spans="1:63" x14ac:dyDescent="0.25">
      <c r="A422" t="s">
        <v>39</v>
      </c>
      <c r="B422" t="str">
        <f>CONCATENATE((IF(B408&gt;0,CONCATENATE($C$421,B408),B408)),$C$422)</f>
        <v>0%</v>
      </c>
      <c r="C422" t="s">
        <v>174</v>
      </c>
      <c r="D422" t="s">
        <v>39</v>
      </c>
      <c r="E422" t="str">
        <f>CONCATENATE((IF(E408&gt;0,CONCATENATE($C$421,E408),E408)),$C$422)</f>
        <v>0%</v>
      </c>
      <c r="AO422" t="s">
        <v>39</v>
      </c>
      <c r="AP422" t="str">
        <f>CONCATENATE((IF(AP408&gt;0,CONCATENATE($C$421,AP408),AP408)),$C$422)</f>
        <v>0%</v>
      </c>
      <c r="AR422" t="s">
        <v>39</v>
      </c>
      <c r="AS422" t="str">
        <f>CONCATENATE((IF(AS408&gt;0,CONCATENATE($C$421,AS408),AS408)),$C$422)</f>
        <v>0%</v>
      </c>
      <c r="AU422" t="s">
        <v>39</v>
      </c>
      <c r="AV422" t="str">
        <f>CONCATENATE((IF(AV408&gt;0,CONCATENATE($C$421,AV408),AV408)),$C$422)</f>
        <v>0%</v>
      </c>
      <c r="AX422" t="s">
        <v>39</v>
      </c>
      <c r="AY422" t="str">
        <f>CONCATENATE((IF(AY408&gt;0,CONCATENATE($C$421,AY408),AY408)),$C$422)</f>
        <v>0%</v>
      </c>
      <c r="BA422" t="s">
        <v>39</v>
      </c>
      <c r="BB422" t="str">
        <f>CONCATENATE((IF(BB408&gt;0,CONCATENATE($C$421,BB408),BB408)),$C$422)</f>
        <v>0%</v>
      </c>
      <c r="BD422" t="s">
        <v>39</v>
      </c>
      <c r="BE422" t="str">
        <f>CONCATENATE((IF(BE408&gt;0,CONCATENATE($C$421,BE408),BE408)),$C$422)</f>
        <v>0%</v>
      </c>
      <c r="BG422" t="s">
        <v>39</v>
      </c>
      <c r="BH422" t="str">
        <f>CONCATENATE((IF(BH408&gt;0,CONCATENATE($C$421,BH408),BH408)),$C$422)</f>
        <v>0%</v>
      </c>
      <c r="BJ422" t="s">
        <v>39</v>
      </c>
      <c r="BK422" t="str">
        <f>CONCATENATE((IF(BK408&gt;0,CONCATENATE($C$421,BK408),BK408)),$C$422)</f>
        <v>0%</v>
      </c>
    </row>
    <row r="423" spans="1:63" x14ac:dyDescent="0.25">
      <c r="A423" t="s">
        <v>40</v>
      </c>
      <c r="B423" t="str">
        <f>CONCATENATE((IF(B409&gt;0,CONCATENATE($C$421,B409),B409)),$C$422)</f>
        <v>0%</v>
      </c>
      <c r="D423" t="s">
        <v>40</v>
      </c>
      <c r="E423" t="str">
        <f>CONCATENATE((IF(E409&gt;0,CONCATENATE($C$421,E409),E409)),$C$422)</f>
        <v>0%</v>
      </c>
      <c r="AO423" t="s">
        <v>40</v>
      </c>
      <c r="AP423" t="str">
        <f>CONCATENATE((IF(AP409&gt;0,CONCATENATE($C$421,AP409),AP409)),$C$422)</f>
        <v>0%</v>
      </c>
      <c r="AR423" t="s">
        <v>40</v>
      </c>
      <c r="AS423" t="str">
        <f>CONCATENATE((IF(AS409&gt;0,CONCATENATE($C$421,AS409),AS409)),$C$422)</f>
        <v>0%</v>
      </c>
      <c r="AU423" t="s">
        <v>40</v>
      </c>
      <c r="AV423" t="str">
        <f>CONCATENATE((IF(AV409&gt;0,CONCATENATE($C$421,AV409),AV409)),$C$422)</f>
        <v>0%</v>
      </c>
      <c r="AX423" t="s">
        <v>40</v>
      </c>
      <c r="AY423" t="str">
        <f>CONCATENATE((IF(AY409&gt;0,CONCATENATE($C$421,AY409),AY409)),$C$422)</f>
        <v>0%</v>
      </c>
      <c r="BA423" t="s">
        <v>40</v>
      </c>
      <c r="BB423" t="str">
        <f>CONCATENATE((IF(BB409&gt;0,CONCATENATE($C$421,BB409),BB409)),$C$422)</f>
        <v>0%</v>
      </c>
      <c r="BD423" t="s">
        <v>40</v>
      </c>
      <c r="BE423" t="str">
        <f>CONCATENATE((IF(BE409&gt;0,CONCATENATE($C$421,BE409),BE409)),$C$422)</f>
        <v>0%</v>
      </c>
      <c r="BG423" t="s">
        <v>40</v>
      </c>
      <c r="BH423" t="str">
        <f>CONCATENATE((IF(BH409&gt;0,CONCATENATE($C$421,BH409),BH409)),$C$422)</f>
        <v>0%</v>
      </c>
      <c r="BJ423" t="s">
        <v>40</v>
      </c>
      <c r="BK423" t="str">
        <f>CONCATENATE((IF(BK409&gt;0,CONCATENATE($C$421,BK409),BK409)),$C$422)</f>
        <v>0%</v>
      </c>
    </row>
    <row r="424" spans="1:63" x14ac:dyDescent="0.25">
      <c r="A424" t="s">
        <v>55</v>
      </c>
      <c r="B424" t="str">
        <f>CONCATENATE((IF(B392&gt;0,CONCATENATE($C$421,B392),B392)),$C$422)</f>
        <v>0%</v>
      </c>
      <c r="D424" t="s">
        <v>55</v>
      </c>
      <c r="E424" t="str">
        <f>CONCATENATE((IF(E392&gt;0,CONCATENATE($C$421,E392),E392)),$C$422)</f>
        <v>0%</v>
      </c>
      <c r="AO424" t="s">
        <v>55</v>
      </c>
      <c r="AP424" t="str">
        <f>CONCATENATE((IF(AP392&gt;0,CONCATENATE($C$421,AP392),AP392)),$C$422)</f>
        <v>0%</v>
      </c>
      <c r="AR424" t="s">
        <v>55</v>
      </c>
      <c r="AS424" t="str">
        <f>CONCATENATE((IF(AS392&gt;0,CONCATENATE($C$421,AS392),AS392)),$C$422)</f>
        <v>0%</v>
      </c>
      <c r="AU424" t="s">
        <v>55</v>
      </c>
      <c r="AV424" t="str">
        <f>CONCATENATE((IF(AV392&gt;0,CONCATENATE($C$421,AV392),AV392)),$C$422)</f>
        <v>0%</v>
      </c>
      <c r="AX424" t="s">
        <v>55</v>
      </c>
      <c r="AY424" t="str">
        <f>CONCATENATE((IF(AY392&gt;0,CONCATENATE($C$421,AY392),AY392)),$C$422)</f>
        <v>0%</v>
      </c>
      <c r="BA424" t="s">
        <v>55</v>
      </c>
      <c r="BB424" t="str">
        <f>CONCATENATE((IF(BB392&gt;0,CONCATENATE($C$421,BB392),BB392)),$C$422)</f>
        <v>0%</v>
      </c>
      <c r="BD424" t="s">
        <v>55</v>
      </c>
      <c r="BE424" t="str">
        <f>CONCATENATE((IF(BE392&gt;0,CONCATENATE($C$421,BE392),BE392)),$C$422)</f>
        <v>0%</v>
      </c>
      <c r="BG424" t="s">
        <v>55</v>
      </c>
      <c r="BH424" t="str">
        <f>CONCATENATE((IF(BH392&gt;0,CONCATENATE($C$421,BH392),BH392)),$C$422)</f>
        <v>0%</v>
      </c>
      <c r="BJ424" t="s">
        <v>55</v>
      </c>
      <c r="BK424" t="str">
        <f>CONCATENATE((IF(BK392&gt;0,CONCATENATE($C$421,BK392),BK392)),$C$422)</f>
        <v>0%</v>
      </c>
    </row>
    <row r="425" spans="1:63" x14ac:dyDescent="0.25">
      <c r="A425" t="s">
        <v>41</v>
      </c>
      <c r="B425" t="str">
        <f>CONCATENATE((IF(B410&gt;0,CONCATENATE($C$421,B410),B410)),$C$422)</f>
        <v>0%</v>
      </c>
      <c r="D425" t="s">
        <v>41</v>
      </c>
      <c r="E425" t="str">
        <f>CONCATENATE((IF(E410&gt;0,CONCATENATE($C$421,E410),E410)),$C$422)</f>
        <v>0%</v>
      </c>
      <c r="AO425" t="s">
        <v>41</v>
      </c>
      <c r="AP425" t="str">
        <f>CONCATENATE((IF(AP410&gt;0,CONCATENATE($C$421,AP410),AP410)),$C$422)</f>
        <v>0%</v>
      </c>
      <c r="AR425" t="s">
        <v>41</v>
      </c>
      <c r="AS425" t="str">
        <f>CONCATENATE((IF(AS410&gt;0,CONCATENATE($C$421,AS410),AS410)),$C$422)</f>
        <v>0%</v>
      </c>
      <c r="AU425" t="s">
        <v>41</v>
      </c>
      <c r="AV425" t="str">
        <f>CONCATENATE((IF(AV410&gt;0,CONCATENATE($C$421,AV410),AV410)),$C$422)</f>
        <v>0%</v>
      </c>
      <c r="AX425" t="s">
        <v>41</v>
      </c>
      <c r="AY425" t="str">
        <f>CONCATENATE((IF(AY410&gt;0,CONCATENATE($C$421,AY410),AY410)),$C$422)</f>
        <v>0%</v>
      </c>
      <c r="BA425" t="s">
        <v>41</v>
      </c>
      <c r="BB425" t="str">
        <f>CONCATENATE((IF(BB410&gt;0,CONCATENATE($C$421,BB410),BB410)),$C$422)</f>
        <v>0%</v>
      </c>
      <c r="BD425" t="s">
        <v>41</v>
      </c>
      <c r="BE425" t="str">
        <f>CONCATENATE((IF(BE410&gt;0,CONCATENATE($C$421,BE410),BE410)),$C$422)</f>
        <v>0%</v>
      </c>
      <c r="BG425" t="s">
        <v>41</v>
      </c>
      <c r="BH425" t="str">
        <f>CONCATENATE((IF(BH410&gt;0,CONCATENATE($C$421,BH410),BH410)),$C$422)</f>
        <v>0%</v>
      </c>
      <c r="BJ425" t="s">
        <v>41</v>
      </c>
      <c r="BK425" t="str">
        <f>CONCATENATE((IF(BK410&gt;0,CONCATENATE($C$421,BK410),BK410)),$C$422)</f>
        <v>0%</v>
      </c>
    </row>
    <row r="426" spans="1:63" x14ac:dyDescent="0.25">
      <c r="A426" t="s">
        <v>175</v>
      </c>
      <c r="B426" t="str">
        <f>CONCATENATE((IF(B393&gt;0,CONCATENATE($C$421,B393),B393)),$C$422)</f>
        <v>0%</v>
      </c>
      <c r="D426" t="s">
        <v>175</v>
      </c>
      <c r="E426" t="str">
        <f>CONCATENATE((IF(E393&gt;0,CONCATENATE($C$421,E393),E393)),$C$422)</f>
        <v>0%</v>
      </c>
      <c r="AO426" t="s">
        <v>175</v>
      </c>
      <c r="AP426" t="str">
        <f>CONCATENATE((IF(AP393&gt;0,CONCATENATE($C$421,AP393),AP393)),$C$422)</f>
        <v>0%</v>
      </c>
      <c r="AR426" t="s">
        <v>175</v>
      </c>
      <c r="AS426" t="str">
        <f>CONCATENATE((IF(AS393&gt;0,CONCATENATE($C$421,AS393),AS393)),$C$422)</f>
        <v>0%</v>
      </c>
      <c r="AU426" t="s">
        <v>175</v>
      </c>
      <c r="AV426" t="str">
        <f>CONCATENATE((IF(AV393&gt;0,CONCATENATE($C$421,AV393),AV393)),$C$422)</f>
        <v>0%</v>
      </c>
      <c r="AX426" t="s">
        <v>175</v>
      </c>
      <c r="AY426" t="str">
        <f>CONCATENATE((IF(AY393&gt;0,CONCATENATE($C$421,AY393),AY393)),$C$422)</f>
        <v>0%</v>
      </c>
      <c r="BA426" t="s">
        <v>175</v>
      </c>
      <c r="BB426" t="str">
        <f>CONCATENATE((IF(BB393&gt;0,CONCATENATE($C$421,BB393),BB393)),$C$422)</f>
        <v>0%</v>
      </c>
      <c r="BD426" t="s">
        <v>175</v>
      </c>
      <c r="BE426" t="str">
        <f>CONCATENATE((IF(BE393&gt;0,CONCATENATE($C$421,BE393),BE393)),$C$422)</f>
        <v>0%</v>
      </c>
      <c r="BG426" t="s">
        <v>175</v>
      </c>
      <c r="BH426" t="str">
        <f>CONCATENATE((IF(BH393&gt;0,CONCATENATE($C$421,BH393),BH393)),$C$422)</f>
        <v>0%</v>
      </c>
      <c r="BJ426" t="s">
        <v>175</v>
      </c>
      <c r="BK426" t="str">
        <f>CONCATENATE((IF(BK393&gt;0,CONCATENATE($C$421,BK393),BK393)),$C$422)</f>
        <v>0%</v>
      </c>
    </row>
    <row r="427" spans="1:63" x14ac:dyDescent="0.25">
      <c r="A427" t="s">
        <v>42</v>
      </c>
      <c r="B427" t="str">
        <f>CONCATENATE((IF(B411&gt;0,CONCATENATE($C$421,B411),B411)),$C$422)</f>
        <v>0%</v>
      </c>
      <c r="D427" t="s">
        <v>42</v>
      </c>
      <c r="E427" t="str">
        <f>CONCATENATE((IF(E411&gt;0,CONCATENATE($C$421,E411),E411)),$C$422)</f>
        <v>0%</v>
      </c>
      <c r="AO427" t="s">
        <v>42</v>
      </c>
      <c r="AP427" t="str">
        <f>CONCATENATE((IF(AP411&gt;0,CONCATENATE($C$421,AP411),AP411)),$C$422)</f>
        <v>0%</v>
      </c>
      <c r="AR427" t="s">
        <v>42</v>
      </c>
      <c r="AS427" t="str">
        <f>CONCATENATE((IF(AS411&gt;0,CONCATENATE($C$421,AS411),AS411)),$C$422)</f>
        <v>0%</v>
      </c>
      <c r="AU427" t="s">
        <v>42</v>
      </c>
      <c r="AV427" t="str">
        <f>CONCATENATE((IF(AV411&gt;0,CONCATENATE($C$421,AV411),AV411)),$C$422)</f>
        <v>0%</v>
      </c>
      <c r="AX427" t="s">
        <v>42</v>
      </c>
      <c r="AY427" t="str">
        <f>CONCATENATE((IF(AY411&gt;0,CONCATENATE($C$421,AY411),AY411)),$C$422)</f>
        <v>0%</v>
      </c>
      <c r="BA427" t="s">
        <v>42</v>
      </c>
      <c r="BB427" t="str">
        <f>CONCATENATE((IF(BB411&gt;0,CONCATENATE($C$421,BB411),BB411)),$C$422)</f>
        <v>0%</v>
      </c>
      <c r="BD427" t="s">
        <v>42</v>
      </c>
      <c r="BE427" t="str">
        <f>CONCATENATE((IF(BE411&gt;0,CONCATENATE($C$421,BE411),BE411)),$C$422)</f>
        <v>0%</v>
      </c>
      <c r="BG427" t="s">
        <v>42</v>
      </c>
      <c r="BH427" t="str">
        <f>CONCATENATE((IF(BH411&gt;0,CONCATENATE($C$421,BH411),BH411)),$C$422)</f>
        <v>0%</v>
      </c>
      <c r="BJ427" t="s">
        <v>42</v>
      </c>
      <c r="BK427" t="str">
        <f>CONCATENATE((IF(BK411&gt;0,CONCATENATE($C$421,BK411),BK411)),$C$422)</f>
        <v>0%</v>
      </c>
    </row>
    <row r="428" spans="1:63" x14ac:dyDescent="0.25">
      <c r="A428" t="s">
        <v>56</v>
      </c>
      <c r="B428" t="str">
        <f>CONCATENATE((IF(B394&gt;0,CONCATENATE($C$421,B394),B394)),$C$422)</f>
        <v>0%</v>
      </c>
      <c r="D428" t="s">
        <v>56</v>
      </c>
      <c r="E428" t="str">
        <f>CONCATENATE((IF(E394&gt;0,CONCATENATE($C$421,E394),E394)),$C$422)</f>
        <v>0%</v>
      </c>
      <c r="AO428" t="s">
        <v>56</v>
      </c>
      <c r="AP428" t="str">
        <f>CONCATENATE((IF(AP394&gt;0,CONCATENATE($C$421,AP394),AP394)),$C$422)</f>
        <v>0%</v>
      </c>
      <c r="AR428" t="s">
        <v>56</v>
      </c>
      <c r="AS428" t="str">
        <f>CONCATENATE((IF(AS394&gt;0,CONCATENATE($C$421,AS394),AS394)),$C$422)</f>
        <v>0%</v>
      </c>
      <c r="AU428" t="s">
        <v>56</v>
      </c>
      <c r="AV428" t="str">
        <f>CONCATENATE((IF(AV394&gt;0,CONCATENATE($C$421,AV394),AV394)),$C$422)</f>
        <v>0%</v>
      </c>
      <c r="AX428" t="s">
        <v>56</v>
      </c>
      <c r="AY428" t="str">
        <f>CONCATENATE((IF(AY394&gt;0,CONCATENATE($C$421,AY394),AY394)),$C$422)</f>
        <v>0%</v>
      </c>
      <c r="BA428" t="s">
        <v>56</v>
      </c>
      <c r="BB428" t="str">
        <f>CONCATENATE((IF(BB394&gt;0,CONCATENATE($C$421,BB394),BB394)),$C$422)</f>
        <v>0%</v>
      </c>
      <c r="BD428" t="s">
        <v>56</v>
      </c>
      <c r="BE428" t="str">
        <f>CONCATENATE((IF(BE394&gt;0,CONCATENATE($C$421,BE394),BE394)),$C$422)</f>
        <v>0%</v>
      </c>
      <c r="BG428" t="s">
        <v>56</v>
      </c>
      <c r="BH428" t="str">
        <f>CONCATENATE((IF(BH394&gt;0,CONCATENATE($C$421,BH394),BH394)),$C$422)</f>
        <v>0%</v>
      </c>
      <c r="BJ428" t="s">
        <v>56</v>
      </c>
      <c r="BK428" t="str">
        <f>CONCATENATE((IF(BK394&gt;0,CONCATENATE($C$421,BK394),BK394)),$C$422)</f>
        <v>0%</v>
      </c>
    </row>
    <row r="429" spans="1:63" x14ac:dyDescent="0.25">
      <c r="A429" t="s">
        <v>43</v>
      </c>
      <c r="B429" t="str">
        <f>CONCATENATE((IF(B412&gt;0,CONCATENATE($C$421,B412),B412)),$C$422)</f>
        <v>0%</v>
      </c>
      <c r="D429" t="s">
        <v>43</v>
      </c>
      <c r="E429" t="str">
        <f>CONCATENATE((IF(E412&gt;0,CONCATENATE($C$421,E412),E412)),$C$422)</f>
        <v>0%</v>
      </c>
      <c r="AO429" t="s">
        <v>43</v>
      </c>
      <c r="AP429" t="str">
        <f>CONCATENATE((IF(AP412&gt;0,CONCATENATE($C$421,AP412),AP412)),$C$422)</f>
        <v>0%</v>
      </c>
      <c r="AR429" t="s">
        <v>43</v>
      </c>
      <c r="AS429" t="str">
        <f>CONCATENATE((IF(AS412&gt;0,CONCATENATE($C$421,AS412),AS412)),$C$422)</f>
        <v>0%</v>
      </c>
      <c r="AU429" t="s">
        <v>43</v>
      </c>
      <c r="AV429" t="str">
        <f>CONCATENATE((IF(AV412&gt;0,CONCATENATE($C$421,AV412),AV412)),$C$422)</f>
        <v>0%</v>
      </c>
      <c r="AX429" t="s">
        <v>43</v>
      </c>
      <c r="AY429" t="str">
        <f>CONCATENATE((IF(AY412&gt;0,CONCATENATE($C$421,AY412),AY412)),$C$422)</f>
        <v>0%</v>
      </c>
      <c r="BA429" t="s">
        <v>43</v>
      </c>
      <c r="BB429" t="str">
        <f>CONCATENATE((IF(BB412&gt;0,CONCATENATE($C$421,BB412),BB412)),$C$422)</f>
        <v>0%</v>
      </c>
      <c r="BD429" t="s">
        <v>43</v>
      </c>
      <c r="BE429" t="str">
        <f>CONCATENATE((IF(BE412&gt;0,CONCATENATE($C$421,BE412),BE412)),$C$422)</f>
        <v>0%</v>
      </c>
      <c r="BG429" t="s">
        <v>43</v>
      </c>
      <c r="BH429" t="str">
        <f>CONCATENATE((IF(BH412&gt;0,CONCATENATE($C$421,BH412),BH412)),$C$422)</f>
        <v>0%</v>
      </c>
      <c r="BJ429" t="s">
        <v>43</v>
      </c>
      <c r="BK429" t="str">
        <f>CONCATENATE((IF(BK412&gt;0,CONCATENATE($C$421,BK412),BK412)),$C$422)</f>
        <v>0%</v>
      </c>
    </row>
    <row r="430" spans="1:63" x14ac:dyDescent="0.25">
      <c r="A430" t="s">
        <v>57</v>
      </c>
      <c r="B430" t="str">
        <f>CONCATENATE((IF(B395&gt;0,CONCATENATE($C$421,B395),B395)),$C$422)</f>
        <v>0%</v>
      </c>
      <c r="D430" t="s">
        <v>57</v>
      </c>
      <c r="E430" t="str">
        <f>CONCATENATE((IF(E395&gt;0,CONCATENATE($C$421,E395),E395)),$C$422)</f>
        <v>0%</v>
      </c>
      <c r="AO430" t="s">
        <v>57</v>
      </c>
      <c r="AP430" t="str">
        <f>CONCATENATE((IF(AP395&gt;0,CONCATENATE($C$421,AP395),AP395)),$C$422)</f>
        <v>0%</v>
      </c>
      <c r="AR430" t="s">
        <v>57</v>
      </c>
      <c r="AS430" t="str">
        <f>CONCATENATE((IF(AS395&gt;0,CONCATENATE($C$421,AS395),AS395)),$C$422)</f>
        <v>0%</v>
      </c>
      <c r="AU430" t="s">
        <v>57</v>
      </c>
      <c r="AV430" t="str">
        <f>CONCATENATE((IF(AV395&gt;0,CONCATENATE($C$421,AV395),AV395)),$C$422)</f>
        <v>0%</v>
      </c>
      <c r="AX430" t="s">
        <v>57</v>
      </c>
      <c r="AY430" t="str">
        <f>CONCATENATE((IF(AY395&gt;0,CONCATENATE($C$421,AY395),AY395)),$C$422)</f>
        <v>0%</v>
      </c>
      <c r="BA430" t="s">
        <v>57</v>
      </c>
      <c r="BB430" t="str">
        <f>CONCATENATE((IF(BB395&gt;0,CONCATENATE($C$421,BB395),BB395)),$C$422)</f>
        <v>0%</v>
      </c>
      <c r="BD430" t="s">
        <v>57</v>
      </c>
      <c r="BE430" t="str">
        <f>CONCATENATE((IF(BE395&gt;0,CONCATENATE($C$421,BE395),BE395)),$C$422)</f>
        <v>0%</v>
      </c>
      <c r="BG430" t="s">
        <v>57</v>
      </c>
      <c r="BH430" t="str">
        <f>CONCATENATE((IF(BH395&gt;0,CONCATENATE($C$421,BH395),BH395)),$C$422)</f>
        <v>0%</v>
      </c>
      <c r="BJ430" t="s">
        <v>57</v>
      </c>
      <c r="BK430" t="str">
        <f>CONCATENATE((IF(BK395&gt;0,CONCATENATE($C$421,BK395),BK395)),$C$422)</f>
        <v>0%</v>
      </c>
    </row>
    <row r="431" spans="1:63" x14ac:dyDescent="0.25">
      <c r="A431" t="s">
        <v>44</v>
      </c>
      <c r="B431" t="str">
        <f>CONCATENATE((IF(B413&gt;0,CONCATENATE($C$421,B413),B413)),$C$422)</f>
        <v>0%</v>
      </c>
      <c r="D431" t="s">
        <v>44</v>
      </c>
      <c r="E431" t="str">
        <f>CONCATENATE((IF(E413&gt;0,CONCATENATE($C$421,E413),E413)),$C$422)</f>
        <v>0%</v>
      </c>
      <c r="AO431" t="s">
        <v>44</v>
      </c>
      <c r="AP431" t="str">
        <f>CONCATENATE((IF(AP413&gt;0,CONCATENATE($C$421,AP413),AP413)),$C$422)</f>
        <v>0%</v>
      </c>
      <c r="AR431" t="s">
        <v>44</v>
      </c>
      <c r="AS431" t="str">
        <f>CONCATENATE((IF(AS413&gt;0,CONCATENATE($C$421,AS413),AS413)),$C$422)</f>
        <v>0%</v>
      </c>
      <c r="AU431" t="s">
        <v>44</v>
      </c>
      <c r="AV431" t="str">
        <f>CONCATENATE((IF(AV413&gt;0,CONCATENATE($C$421,AV413),AV413)),$C$422)</f>
        <v>0%</v>
      </c>
      <c r="AX431" t="s">
        <v>44</v>
      </c>
      <c r="AY431" t="str">
        <f>CONCATENATE((IF(AY413&gt;0,CONCATENATE($C$421,AY413),AY413)),$C$422)</f>
        <v>0%</v>
      </c>
      <c r="BA431" t="s">
        <v>44</v>
      </c>
      <c r="BB431" t="str">
        <f>CONCATENATE((IF(BB413&gt;0,CONCATENATE($C$421,BB413),BB413)),$C$422)</f>
        <v>0%</v>
      </c>
      <c r="BD431" t="s">
        <v>44</v>
      </c>
      <c r="BE431" t="str">
        <f>CONCATENATE((IF(BE413&gt;0,CONCATENATE($C$421,BE413),BE413)),$C$422)</f>
        <v>0%</v>
      </c>
      <c r="BG431" t="s">
        <v>44</v>
      </c>
      <c r="BH431" t="str">
        <f>CONCATENATE((IF(BH413&gt;0,CONCATENATE($C$421,BH413),BH413)),$C$422)</f>
        <v>0%</v>
      </c>
      <c r="BJ431" t="s">
        <v>44</v>
      </c>
      <c r="BK431" t="str">
        <f>CONCATENATE((IF(BK413&gt;0,CONCATENATE($C$421,BK413),BK413)),$C$422)</f>
        <v>0%</v>
      </c>
    </row>
    <row r="432" spans="1:63" x14ac:dyDescent="0.25">
      <c r="A432" t="s">
        <v>17</v>
      </c>
      <c r="B432" t="str">
        <f>CONCATENATE((IF(B396&gt;0,CONCATENATE($C$421,B396),B396)),$C$422)</f>
        <v>0%</v>
      </c>
      <c r="D432" t="s">
        <v>17</v>
      </c>
      <c r="E432" t="str">
        <f>CONCATENATE((IF(E396&gt;0,CONCATENATE($C$421,E396),E396)),$C$422)</f>
        <v>0%</v>
      </c>
      <c r="AO432" t="s">
        <v>17</v>
      </c>
      <c r="AP432" t="str">
        <f>CONCATENATE((IF(AP396&gt;0,CONCATENATE($C$421,AP396),AP396)),$C$422)</f>
        <v>0%</v>
      </c>
      <c r="AR432" t="s">
        <v>17</v>
      </c>
      <c r="AS432" t="str">
        <f>CONCATENATE((IF(AS396&gt;0,CONCATENATE($C$421,AS396),AS396)),$C$422)</f>
        <v>0%</v>
      </c>
      <c r="AU432" t="s">
        <v>17</v>
      </c>
      <c r="AV432" t="str">
        <f>CONCATENATE((IF(AV396&gt;0,CONCATENATE($C$421,AV396),AV396)),$C$422)</f>
        <v>0%</v>
      </c>
      <c r="AX432" t="s">
        <v>17</v>
      </c>
      <c r="AY432" t="str">
        <f>CONCATENATE((IF(AY396&gt;0,CONCATENATE($C$421,AY396),AY396)),$C$422)</f>
        <v>0%</v>
      </c>
      <c r="BA432" t="s">
        <v>17</v>
      </c>
      <c r="BB432" t="str">
        <f>CONCATENATE((IF(BB396&gt;0,CONCATENATE($C$421,BB396),BB396)),$C$422)</f>
        <v>0%</v>
      </c>
      <c r="BD432" t="s">
        <v>17</v>
      </c>
      <c r="BE432" t="str">
        <f>CONCATENATE((IF(BE396&gt;0,CONCATENATE($C$421,BE396),BE396)),$C$422)</f>
        <v>0%</v>
      </c>
      <c r="BG432" t="s">
        <v>17</v>
      </c>
      <c r="BH432" t="str">
        <f>CONCATENATE((IF(BH396&gt;0,CONCATENATE($C$421,BH396),BH396)),$C$422)</f>
        <v>0%</v>
      </c>
      <c r="BJ432" t="s">
        <v>17</v>
      </c>
      <c r="BK432" t="str">
        <f>CONCATENATE((IF(BK396&gt;0,CONCATENATE($C$421,BK396),BK396)),$C$422)</f>
        <v>0%</v>
      </c>
    </row>
    <row r="433" spans="1:63" x14ac:dyDescent="0.25">
      <c r="A433" t="s">
        <v>172</v>
      </c>
      <c r="B433" t="str">
        <f>CONCATENATE((IF(B397&gt;0,CONCATENATE($C$421,B397),B397)),$C$422)</f>
        <v>0%</v>
      </c>
      <c r="D433" t="s">
        <v>172</v>
      </c>
      <c r="E433" t="str">
        <f>CONCATENATE((IF(E397&gt;0,CONCATENATE($C$421,E397),E397)),$C$422)</f>
        <v>0%</v>
      </c>
      <c r="AO433" t="s">
        <v>172</v>
      </c>
      <c r="AP433" t="str">
        <f>CONCATENATE((IF(AP397&gt;0,CONCATENATE($C$421,AP397),AP397)),$C$422)</f>
        <v>0%</v>
      </c>
      <c r="AR433" t="s">
        <v>172</v>
      </c>
      <c r="AS433" t="str">
        <f>CONCATENATE((IF(AS397&gt;0,CONCATENATE($C$421,AS397),AS397)),$C$422)</f>
        <v>0%</v>
      </c>
      <c r="AU433" t="s">
        <v>172</v>
      </c>
      <c r="AV433" t="str">
        <f>CONCATENATE((IF(AV397&gt;0,CONCATENATE($C$421,AV397),AV397)),$C$422)</f>
        <v>0%</v>
      </c>
      <c r="AX433" t="s">
        <v>172</v>
      </c>
      <c r="AY433" t="str">
        <f>CONCATENATE((IF(AY397&gt;0,CONCATENATE($C$421,AY397),AY397)),$C$422)</f>
        <v>0%</v>
      </c>
      <c r="BA433" t="s">
        <v>172</v>
      </c>
      <c r="BB433" t="str">
        <f>CONCATENATE((IF(BB397&gt;0,CONCATENATE($C$421,BB397),BB397)),$C$422)</f>
        <v>0%</v>
      </c>
      <c r="BD433" t="s">
        <v>172</v>
      </c>
      <c r="BE433" t="str">
        <f>CONCATENATE((IF(BE397&gt;0,CONCATENATE($C$421,BE397),BE397)),$C$422)</f>
        <v>0%</v>
      </c>
      <c r="BG433" t="s">
        <v>172</v>
      </c>
      <c r="BH433" t="str">
        <f>CONCATENATE((IF(BH397&gt;0,CONCATENATE($C$421,BH397),BH397)),$C$422)</f>
        <v>0%</v>
      </c>
      <c r="BJ433" t="s">
        <v>172</v>
      </c>
      <c r="BK433" t="str">
        <f>CONCATENATE((IF(BK397&gt;0,CONCATENATE($C$421,BK397),BK397)),$C$422)</f>
        <v>0%</v>
      </c>
    </row>
    <row r="434" spans="1:63" x14ac:dyDescent="0.25">
      <c r="A434" t="s">
        <v>45</v>
      </c>
      <c r="B434" t="str">
        <f>CONCATENATE((IF(B414&gt;0,CONCATENATE($C$421,B414),B414)),$C$422)</f>
        <v>0%</v>
      </c>
      <c r="D434" t="s">
        <v>45</v>
      </c>
      <c r="E434" t="str">
        <f>CONCATENATE((IF(E414&gt;0,CONCATENATE($C$421,E414),E414)),$C$422)</f>
        <v>0%</v>
      </c>
      <c r="AO434" t="s">
        <v>45</v>
      </c>
      <c r="AP434" t="str">
        <f>CONCATENATE((IF(AP414&gt;0,CONCATENATE($C$421,AP414),AP414)),$C$422)</f>
        <v>0%</v>
      </c>
      <c r="AR434" t="s">
        <v>45</v>
      </c>
      <c r="AS434" t="str">
        <f>CONCATENATE((IF(AS414&gt;0,CONCATENATE($C$421,AS414),AS414)),$C$422)</f>
        <v>0%</v>
      </c>
      <c r="AU434" t="s">
        <v>45</v>
      </c>
      <c r="AV434" t="str">
        <f>CONCATENATE((IF(AV414&gt;0,CONCATENATE($C$421,AV414),AV414)),$C$422)</f>
        <v>0%</v>
      </c>
      <c r="AX434" t="s">
        <v>45</v>
      </c>
      <c r="AY434" t="str">
        <f>CONCATENATE((IF(AY414&gt;0,CONCATENATE($C$421,AY414),AY414)),$C$422)</f>
        <v>0%</v>
      </c>
      <c r="BA434" t="s">
        <v>45</v>
      </c>
      <c r="BB434" t="str">
        <f>CONCATENATE((IF(BB414&gt;0,CONCATENATE($C$421,BB414),BB414)),$C$422)</f>
        <v>0%</v>
      </c>
      <c r="BD434" t="s">
        <v>45</v>
      </c>
      <c r="BE434" t="str">
        <f>CONCATENATE((IF(BE414&gt;0,CONCATENATE($C$421,BE414),BE414)),$C$422)</f>
        <v>0%</v>
      </c>
      <c r="BG434" t="s">
        <v>45</v>
      </c>
      <c r="BH434" t="str">
        <f>CONCATENATE((IF(BH414&gt;0,CONCATENATE($C$421,BH414),BH414)),$C$422)</f>
        <v>0%</v>
      </c>
      <c r="BJ434" t="s">
        <v>45</v>
      </c>
      <c r="BK434" t="str">
        <f>CONCATENATE((IF(BK414&gt;0,CONCATENATE($C$421,BK414),BK414)),$C$422)</f>
        <v>0%</v>
      </c>
    </row>
    <row r="435" spans="1:63" x14ac:dyDescent="0.25">
      <c r="A435" t="s">
        <v>58</v>
      </c>
      <c r="B435" t="str">
        <f>CONCATENATE((IF(B398&gt;0,CONCATENATE($C$421,B398),B398)),$C$422)</f>
        <v>0%</v>
      </c>
      <c r="D435" t="s">
        <v>58</v>
      </c>
      <c r="E435" t="str">
        <f>CONCATENATE((IF(E398&gt;0,CONCATENATE($C$421,E398),E398)),$C$422)</f>
        <v>0%</v>
      </c>
      <c r="AO435" t="s">
        <v>58</v>
      </c>
      <c r="AP435" t="str">
        <f>CONCATENATE((IF(AP398&gt;0,CONCATENATE($C$421,AP398),AP398)),$C$422)</f>
        <v>0%</v>
      </c>
      <c r="AR435" t="s">
        <v>58</v>
      </c>
      <c r="AS435" t="str">
        <f>CONCATENATE((IF(AS398&gt;0,CONCATENATE($C$421,AS398),AS398)),$C$422)</f>
        <v>0%</v>
      </c>
      <c r="AU435" t="s">
        <v>58</v>
      </c>
      <c r="AV435" t="str">
        <f>CONCATENATE((IF(AV398&gt;0,CONCATENATE($C$421,AV398),AV398)),$C$422)</f>
        <v>0%</v>
      </c>
      <c r="AX435" t="s">
        <v>58</v>
      </c>
      <c r="AY435" t="str">
        <f>CONCATENATE((IF(AY398&gt;0,CONCATENATE($C$421,AY398),AY398)),$C$422)</f>
        <v>0%</v>
      </c>
      <c r="BA435" t="s">
        <v>58</v>
      </c>
      <c r="BB435" t="str">
        <f>CONCATENATE((IF(BB398&gt;0,CONCATENATE($C$421,BB398),BB398)),$C$422)</f>
        <v>0%</v>
      </c>
      <c r="BD435" t="s">
        <v>58</v>
      </c>
      <c r="BE435" t="str">
        <f>CONCATENATE((IF(BE398&gt;0,CONCATENATE($C$421,BE398),BE398)),$C$422)</f>
        <v>0%</v>
      </c>
      <c r="BG435" t="s">
        <v>58</v>
      </c>
      <c r="BH435" t="str">
        <f>CONCATENATE((IF(BH398&gt;0,CONCATENATE($C$421,BH398),BH398)),$C$422)</f>
        <v>0%</v>
      </c>
      <c r="BJ435" t="s">
        <v>58</v>
      </c>
      <c r="BK435" t="str">
        <f>CONCATENATE((IF(BK398&gt;0,CONCATENATE($C$421,BK398),BK398)),$C$422)</f>
        <v>0%</v>
      </c>
    </row>
    <row r="436" spans="1:63" x14ac:dyDescent="0.25">
      <c r="A436" t="s">
        <v>46</v>
      </c>
      <c r="B436" t="str">
        <f>CONCATENATE((IF(B415&gt;0,CONCATENATE($C$421,B415),B415)),$C$422)</f>
        <v>0%</v>
      </c>
      <c r="D436" t="s">
        <v>46</v>
      </c>
      <c r="E436" t="str">
        <f>CONCATENATE((IF(E415&gt;0,CONCATENATE($C$421,E415),E415)),$C$422)</f>
        <v>0%</v>
      </c>
      <c r="AO436" t="s">
        <v>46</v>
      </c>
      <c r="AP436" t="str">
        <f>CONCATENATE((IF(AP415&gt;0,CONCATENATE($C$421,AP415),AP415)),$C$422)</f>
        <v>0%</v>
      </c>
      <c r="AR436" t="s">
        <v>46</v>
      </c>
      <c r="AS436" t="str">
        <f>CONCATENATE((IF(AS415&gt;0,CONCATENATE($C$421,AS415),AS415)),$C$422)</f>
        <v>0%</v>
      </c>
      <c r="AU436" t="s">
        <v>46</v>
      </c>
      <c r="AV436" t="str">
        <f>CONCATENATE((IF(AV415&gt;0,CONCATENATE($C$421,AV415),AV415)),$C$422)</f>
        <v>0%</v>
      </c>
      <c r="AX436" t="s">
        <v>46</v>
      </c>
      <c r="AY436" t="str">
        <f>CONCATENATE((IF(AY415&gt;0,CONCATENATE($C$421,AY415),AY415)),$C$422)</f>
        <v>0%</v>
      </c>
      <c r="BA436" t="s">
        <v>46</v>
      </c>
      <c r="BB436" t="str">
        <f>CONCATENATE((IF(BB415&gt;0,CONCATENATE($C$421,BB415),BB415)),$C$422)</f>
        <v>0%</v>
      </c>
      <c r="BD436" t="s">
        <v>46</v>
      </c>
      <c r="BE436" t="str">
        <f>CONCATENATE((IF(BE415&gt;0,CONCATENATE($C$421,BE415),BE415)),$C$422)</f>
        <v>0%</v>
      </c>
      <c r="BG436" t="s">
        <v>46</v>
      </c>
      <c r="BH436" t="str">
        <f>CONCATENATE((IF(BH415&gt;0,CONCATENATE($C$421,BH415),BH415)),$C$422)</f>
        <v>0%</v>
      </c>
      <c r="BJ436" t="s">
        <v>46</v>
      </c>
      <c r="BK436" t="str">
        <f>CONCATENATE((IF(BK415&gt;0,CONCATENATE($C$421,BK415),BK415)),$C$422)</f>
        <v>0%</v>
      </c>
    </row>
    <row r="437" spans="1:63" x14ac:dyDescent="0.25">
      <c r="A437" t="s">
        <v>59</v>
      </c>
      <c r="B437" t="str">
        <f>CONCATENATE((IF(B399&gt;0,CONCATENATE($C$421,B399),B399)),$C$422)</f>
        <v>0%</v>
      </c>
      <c r="D437" t="s">
        <v>59</v>
      </c>
      <c r="E437" t="str">
        <f>CONCATENATE((IF(E399&gt;0,CONCATENATE($C$421,E399),E399)),$C$422)</f>
        <v>0%</v>
      </c>
      <c r="AO437" t="s">
        <v>59</v>
      </c>
      <c r="AP437" t="str">
        <f>CONCATENATE((IF(AP399&gt;0,CONCATENATE($C$421,AP399),AP399)),$C$422)</f>
        <v>0%</v>
      </c>
      <c r="AR437" t="s">
        <v>59</v>
      </c>
      <c r="AS437" t="str">
        <f>CONCATENATE((IF(AS399&gt;0,CONCATENATE($C$421,AS399),AS399)),$C$422)</f>
        <v>0%</v>
      </c>
      <c r="AU437" t="s">
        <v>59</v>
      </c>
      <c r="AV437" t="str">
        <f>CONCATENATE((IF(AV399&gt;0,CONCATENATE($C$421,AV399),AV399)),$C$422)</f>
        <v>0%</v>
      </c>
      <c r="AX437" t="s">
        <v>59</v>
      </c>
      <c r="AY437" t="str">
        <f>CONCATENATE((IF(AY399&gt;0,CONCATENATE($C$421,AY399),AY399)),$C$422)</f>
        <v>0%</v>
      </c>
      <c r="BA437" t="s">
        <v>59</v>
      </c>
      <c r="BB437" t="str">
        <f>CONCATENATE((IF(BB399&gt;0,CONCATENATE($C$421,BB399),BB399)),$C$422)</f>
        <v>0%</v>
      </c>
      <c r="BD437" t="s">
        <v>59</v>
      </c>
      <c r="BE437" t="str">
        <f>CONCATENATE((IF(BE399&gt;0,CONCATENATE($C$421,BE399),BE399)),$C$422)</f>
        <v>0%</v>
      </c>
      <c r="BG437" t="s">
        <v>59</v>
      </c>
      <c r="BH437" t="str">
        <f>CONCATENATE((IF(BH399&gt;0,CONCATENATE($C$421,BH399),BH399)),$C$422)</f>
        <v>0%</v>
      </c>
      <c r="BJ437" t="s">
        <v>59</v>
      </c>
      <c r="BK437" t="str">
        <f>CONCATENATE((IF(BK399&gt;0,CONCATENATE($C$421,BK399),BK399)),$C$422)</f>
        <v>0%</v>
      </c>
    </row>
    <row r="438" spans="1:63" x14ac:dyDescent="0.25">
      <c r="A438" t="s">
        <v>47</v>
      </c>
      <c r="B438" t="str">
        <f>CONCATENATE((IF(B416&gt;0,CONCATENATE($C$421,B416),B416)),$C$422)</f>
        <v>0%</v>
      </c>
      <c r="D438" t="s">
        <v>47</v>
      </c>
      <c r="E438" t="str">
        <f>CONCATENATE((IF(E416&gt;0,CONCATENATE($C$421,E416),E416)),$C$422)</f>
        <v>0%</v>
      </c>
      <c r="AO438" t="s">
        <v>47</v>
      </c>
      <c r="AP438" t="str">
        <f>CONCATENATE((IF(AP416&gt;0,CONCATENATE($C$421,AP416),AP416)),$C$422)</f>
        <v>0%</v>
      </c>
      <c r="AR438" t="s">
        <v>47</v>
      </c>
      <c r="AS438" t="str">
        <f>CONCATENATE((IF(AS416&gt;0,CONCATENATE($C$421,AS416),AS416)),$C$422)</f>
        <v>0%</v>
      </c>
      <c r="AU438" t="s">
        <v>47</v>
      </c>
      <c r="AV438" t="str">
        <f>CONCATENATE((IF(AV416&gt;0,CONCATENATE($C$421,AV416),AV416)),$C$422)</f>
        <v>0%</v>
      </c>
      <c r="AX438" t="s">
        <v>47</v>
      </c>
      <c r="AY438" t="str">
        <f>CONCATENATE((IF(AY416&gt;0,CONCATENATE($C$421,AY416),AY416)),$C$422)</f>
        <v>0%</v>
      </c>
      <c r="BA438" t="s">
        <v>47</v>
      </c>
      <c r="BB438" t="str">
        <f>CONCATENATE((IF(BB416&gt;0,CONCATENATE($C$421,BB416),BB416)),$C$422)</f>
        <v>0%</v>
      </c>
      <c r="BD438" t="s">
        <v>47</v>
      </c>
      <c r="BE438" t="str">
        <f>CONCATENATE((IF(BE416&gt;0,CONCATENATE($C$421,BE416),BE416)),$C$422)</f>
        <v>0%</v>
      </c>
      <c r="BG438" t="s">
        <v>47</v>
      </c>
      <c r="BH438" t="str">
        <f>CONCATENATE((IF(BH416&gt;0,CONCATENATE($C$421,BH416),BH416)),$C$422)</f>
        <v>0%</v>
      </c>
      <c r="BJ438" t="s">
        <v>47</v>
      </c>
      <c r="BK438" t="str">
        <f>CONCATENATE((IF(BK416&gt;0,CONCATENATE($C$421,BK416),BK416)),$C$422)</f>
        <v>0%</v>
      </c>
    </row>
    <row r="439" spans="1:63" x14ac:dyDescent="0.25">
      <c r="A439" t="s">
        <v>18</v>
      </c>
      <c r="B439" t="str">
        <f>CONCATENATE((IF(B400&gt;0,CONCATENATE($C$421,B400),B400)),$C$422)</f>
        <v>0%</v>
      </c>
      <c r="D439" t="s">
        <v>18</v>
      </c>
      <c r="E439" t="str">
        <f>CONCATENATE((IF(E400&gt;0,CONCATENATE($C$421,E400),E400)),$C$422)</f>
        <v>0%</v>
      </c>
      <c r="AO439" t="s">
        <v>18</v>
      </c>
      <c r="AP439" t="str">
        <f>CONCATENATE((IF(AP400&gt;0,CONCATENATE($C$421,AP400),AP400)),$C$422)</f>
        <v>0%</v>
      </c>
      <c r="AR439" t="s">
        <v>18</v>
      </c>
      <c r="AS439" t="str">
        <f>CONCATENATE((IF(AS400&gt;0,CONCATENATE($C$421,AS400),AS400)),$C$422)</f>
        <v>0%</v>
      </c>
      <c r="AU439" t="s">
        <v>18</v>
      </c>
      <c r="AV439" t="str">
        <f>CONCATENATE((IF(AV400&gt;0,CONCATENATE($C$421,AV400),AV400)),$C$422)</f>
        <v>0%</v>
      </c>
      <c r="AX439" t="s">
        <v>18</v>
      </c>
      <c r="AY439" t="str">
        <f>CONCATENATE((IF(AY400&gt;0,CONCATENATE($C$421,AY400),AY400)),$C$422)</f>
        <v>0%</v>
      </c>
      <c r="BA439" t="s">
        <v>18</v>
      </c>
      <c r="BB439" t="str">
        <f>CONCATENATE((IF(BB400&gt;0,CONCATENATE($C$421,BB400),BB400)),$C$422)</f>
        <v>0%</v>
      </c>
      <c r="BD439" t="s">
        <v>18</v>
      </c>
      <c r="BE439" t="str">
        <f>CONCATENATE((IF(BE400&gt;0,CONCATENATE($C$421,BE400),BE400)),$C$422)</f>
        <v>0%</v>
      </c>
      <c r="BG439" t="s">
        <v>18</v>
      </c>
      <c r="BH439" t="str">
        <f>CONCATENATE((IF(BH400&gt;0,CONCATENATE($C$421,BH400),BH400)),$C$422)</f>
        <v>0%</v>
      </c>
      <c r="BJ439" t="s">
        <v>18</v>
      </c>
      <c r="BK439" t="str">
        <f>CONCATENATE((IF(BK400&gt;0,CONCATENATE($C$421,BK400),BK400)),$C$422)</f>
        <v>0%</v>
      </c>
    </row>
    <row r="440" spans="1:63" x14ac:dyDescent="0.25">
      <c r="A440" t="s">
        <v>21</v>
      </c>
      <c r="B440" t="str">
        <f>CONCATENATE((IF(B401&gt;0,CONCATENATE($C$421,B401),B401)),$C$422)</f>
        <v>0%</v>
      </c>
      <c r="D440" t="s">
        <v>21</v>
      </c>
      <c r="E440" t="str">
        <f>CONCATENATE((IF(E401&gt;0,CONCATENATE($C$421,E401),E401)),$C$422)</f>
        <v>0%</v>
      </c>
      <c r="AO440" t="s">
        <v>21</v>
      </c>
      <c r="AP440" t="str">
        <f>CONCATENATE((IF(AP401&gt;0,CONCATENATE($C$421,AP401),AP401)),$C$422)</f>
        <v>0%</v>
      </c>
      <c r="AR440" t="s">
        <v>21</v>
      </c>
      <c r="AS440" t="str">
        <f>CONCATENATE((IF(AS401&gt;0,CONCATENATE($C$421,AS401),AS401)),$C$422)</f>
        <v>0%</v>
      </c>
      <c r="AU440" t="s">
        <v>21</v>
      </c>
      <c r="AV440" t="str">
        <f>CONCATENATE((IF(AV401&gt;0,CONCATENATE($C$421,AV401),AV401)),$C$422)</f>
        <v>0%</v>
      </c>
      <c r="AX440" t="s">
        <v>21</v>
      </c>
      <c r="AY440" t="str">
        <f>CONCATENATE((IF(AY401&gt;0,CONCATENATE($C$421,AY401),AY401)),$C$422)</f>
        <v>0%</v>
      </c>
      <c r="BA440" t="s">
        <v>21</v>
      </c>
      <c r="BB440" t="str">
        <f>CONCATENATE((IF(BB401&gt;0,CONCATENATE($C$421,BB401),BB401)),$C$422)</f>
        <v>0%</v>
      </c>
      <c r="BD440" t="s">
        <v>21</v>
      </c>
      <c r="BE440" t="str">
        <f>CONCATENATE((IF(BE401&gt;0,CONCATENATE($C$421,BE401),BE401)),$C$422)</f>
        <v>0%</v>
      </c>
      <c r="BG440" t="s">
        <v>21</v>
      </c>
      <c r="BH440" t="str">
        <f>CONCATENATE((IF(BH401&gt;0,CONCATENATE($C$421,BH401),BH401)),$C$422)</f>
        <v>0%</v>
      </c>
      <c r="BJ440" t="s">
        <v>21</v>
      </c>
      <c r="BK440" t="str">
        <f>CONCATENATE((IF(BK401&gt;0,CONCATENATE($C$421,BK401),BK401)),$C$422)</f>
        <v>0%</v>
      </c>
    </row>
    <row r="441" spans="1:63" x14ac:dyDescent="0.25">
      <c r="A441" t="s">
        <v>176</v>
      </c>
      <c r="B441" t="str">
        <f>CONCATENATE((IF(B417&gt;0,CONCATENATE($C$421,B417),B417)),$C$422)</f>
        <v>0%</v>
      </c>
      <c r="D441" t="s">
        <v>176</v>
      </c>
      <c r="E441" t="str">
        <f>CONCATENATE((IF(E417&gt;0,CONCATENATE($C$421,E417),E417)),$C$422)</f>
        <v>0%</v>
      </c>
      <c r="AO441" t="s">
        <v>176</v>
      </c>
      <c r="AP441" t="str">
        <f>CONCATENATE((IF(AP417&gt;0,CONCATENATE($C$421,AP417),AP417)),$C$422)</f>
        <v>0%</v>
      </c>
      <c r="AR441" t="s">
        <v>176</v>
      </c>
      <c r="AS441" t="str">
        <f>CONCATENATE((IF(AS417&gt;0,CONCATENATE($C$421,AS417),AS417)),$C$422)</f>
        <v>0%</v>
      </c>
      <c r="AU441" t="s">
        <v>176</v>
      </c>
      <c r="AV441" t="str">
        <f>CONCATENATE((IF(AV417&gt;0,CONCATENATE($C$421,AV417),AV417)),$C$422)</f>
        <v>0%</v>
      </c>
      <c r="AX441" t="s">
        <v>176</v>
      </c>
      <c r="AY441" t="str">
        <f>CONCATENATE((IF(AY417&gt;0,CONCATENATE($C$421,AY417),AY417)),$C$422)</f>
        <v>0%</v>
      </c>
      <c r="BA441" t="s">
        <v>176</v>
      </c>
      <c r="BB441" t="str">
        <f>CONCATENATE((IF(BB417&gt;0,CONCATENATE($C$421,BB417),BB417)),$C$422)</f>
        <v>0%</v>
      </c>
      <c r="BD441" t="s">
        <v>176</v>
      </c>
      <c r="BE441" t="str">
        <f>CONCATENATE((IF(BE417&gt;0,CONCATENATE($C$421,BE417),BE417)),$C$422)</f>
        <v>0%</v>
      </c>
      <c r="BG441" t="s">
        <v>176</v>
      </c>
      <c r="BH441" t="str">
        <f>CONCATENATE((IF(BH417&gt;0,CONCATENATE($C$421,BH417),BH417)),$C$422)</f>
        <v>0%</v>
      </c>
      <c r="BJ441" t="s">
        <v>176</v>
      </c>
      <c r="BK441" t="str">
        <f>CONCATENATE((IF(BK417&gt;0,CONCATENATE($C$421,BK417),BK417)),$C$422)</f>
        <v>0%</v>
      </c>
    </row>
    <row r="442" spans="1:63" x14ac:dyDescent="0.25">
      <c r="A442" t="s">
        <v>60</v>
      </c>
      <c r="B442" t="str">
        <f>CONCATENATE((IF(B402&gt;0,CONCATENATE($C$421,B402),B402)),$C$422)</f>
        <v>0%</v>
      </c>
      <c r="D442" t="s">
        <v>60</v>
      </c>
      <c r="E442" t="str">
        <f>CONCATENATE((IF(E402&gt;0,CONCATENATE($C$421,E402),E402)),$C$422)</f>
        <v>0%</v>
      </c>
      <c r="AO442" t="s">
        <v>60</v>
      </c>
      <c r="AP442" t="str">
        <f>CONCATENATE((IF(AP402&gt;0,CONCATENATE($C$421,AP402),AP402)),$C$422)</f>
        <v>0%</v>
      </c>
      <c r="AR442" t="s">
        <v>60</v>
      </c>
      <c r="AS442" t="str">
        <f>CONCATENATE((IF(AS402&gt;0,CONCATENATE($C$421,AS402),AS402)),$C$422)</f>
        <v>0%</v>
      </c>
      <c r="AU442" t="s">
        <v>60</v>
      </c>
      <c r="AV442" t="str">
        <f>CONCATENATE((IF(AV402&gt;0,CONCATENATE($C$421,AV402),AV402)),$C$422)</f>
        <v>0%</v>
      </c>
      <c r="AX442" t="s">
        <v>60</v>
      </c>
      <c r="AY442" t="str">
        <f>CONCATENATE((IF(AY402&gt;0,CONCATENATE($C$421,AY402),AY402)),$C$422)</f>
        <v>0%</v>
      </c>
      <c r="BA442" t="s">
        <v>60</v>
      </c>
      <c r="BB442" t="str">
        <f>CONCATENATE((IF(BB402&gt;0,CONCATENATE($C$421,BB402),BB402)),$C$422)</f>
        <v>0%</v>
      </c>
      <c r="BD442" t="s">
        <v>60</v>
      </c>
      <c r="BE442" t="str">
        <f>CONCATENATE((IF(BE402&gt;0,CONCATENATE($C$421,BE402),BE402)),$C$422)</f>
        <v>0%</v>
      </c>
      <c r="BG442" t="s">
        <v>60</v>
      </c>
      <c r="BH442" t="str">
        <f>CONCATENATE((IF(BH402&gt;0,CONCATENATE($C$421,BH402),BH402)),$C$422)</f>
        <v>0%</v>
      </c>
      <c r="BJ442" t="s">
        <v>60</v>
      </c>
      <c r="BK442" t="str">
        <f>CONCATENATE((IF(BK402&gt;0,CONCATENATE($C$421,BK402),BK402)),$C$422)</f>
        <v>0%</v>
      </c>
    </row>
    <row r="443" spans="1:63" x14ac:dyDescent="0.25">
      <c r="A443" t="s">
        <v>49</v>
      </c>
      <c r="B443" t="str">
        <f>CONCATENATE((IF(B418&gt;0,CONCATENATE($C$421,B418),B418)),$C$422)</f>
        <v>0%</v>
      </c>
      <c r="D443" t="s">
        <v>49</v>
      </c>
      <c r="E443" t="str">
        <f>CONCATENATE((IF(E418&gt;0,CONCATENATE($C$421,E418),E418)),$C$422)</f>
        <v>0%</v>
      </c>
      <c r="AO443" t="s">
        <v>49</v>
      </c>
      <c r="AP443" t="str">
        <f>CONCATENATE((IF(AP418&gt;0,CONCATENATE($C$421,AP418),AP418)),$C$422)</f>
        <v>0%</v>
      </c>
      <c r="AR443" t="s">
        <v>49</v>
      </c>
      <c r="AS443" t="str">
        <f>CONCATENATE((IF(AS418&gt;0,CONCATENATE($C$421,AS418),AS418)),$C$422)</f>
        <v>0%</v>
      </c>
      <c r="AU443" t="s">
        <v>49</v>
      </c>
      <c r="AV443" t="str">
        <f>CONCATENATE((IF(AV418&gt;0,CONCATENATE($C$421,AV418),AV418)),$C$422)</f>
        <v>0%</v>
      </c>
      <c r="AX443" t="s">
        <v>49</v>
      </c>
      <c r="AY443" t="str">
        <f>CONCATENATE((IF(AY418&gt;0,CONCATENATE($C$421,AY418),AY418)),$C$422)</f>
        <v>0%</v>
      </c>
      <c r="BA443" t="s">
        <v>49</v>
      </c>
      <c r="BB443" t="str">
        <f>CONCATENATE((IF(BB418&gt;0,CONCATENATE($C$421,BB418),BB418)),$C$422)</f>
        <v>0%</v>
      </c>
      <c r="BD443" t="s">
        <v>49</v>
      </c>
      <c r="BE443" t="str">
        <f>CONCATENATE((IF(BE418&gt;0,CONCATENATE($C$421,BE418),BE418)),$C$422)</f>
        <v>0%</v>
      </c>
      <c r="BG443" t="s">
        <v>49</v>
      </c>
      <c r="BH443" t="str">
        <f>CONCATENATE((IF(BH418&gt;0,CONCATENATE($C$421,BH418),BH418)),$C$422)</f>
        <v>0%</v>
      </c>
      <c r="BJ443" t="s">
        <v>49</v>
      </c>
      <c r="BK443" t="str">
        <f>CONCATENATE((IF(BK418&gt;0,CONCATENATE($C$421,BK418),BK418)),$C$422)</f>
        <v>0%</v>
      </c>
    </row>
    <row r="444" spans="1:63" x14ac:dyDescent="0.25">
      <c r="A444" t="s">
        <v>61</v>
      </c>
      <c r="B444" t="str">
        <f>CONCATENATE((IF(B403&gt;0,CONCATENATE($C$421,B403),B403)),$C$422)</f>
        <v>0%</v>
      </c>
      <c r="D444" t="s">
        <v>61</v>
      </c>
      <c r="E444" t="str">
        <f>CONCATENATE((IF(E403&gt;0,CONCATENATE($C$421,E403),E403)),$C$422)</f>
        <v>0%</v>
      </c>
      <c r="AO444" t="s">
        <v>61</v>
      </c>
      <c r="AP444" t="str">
        <f>CONCATENATE((IF(AP403&gt;0,CONCATENATE($C$421,AP403),AP403)),$C$422)</f>
        <v>0%</v>
      </c>
      <c r="AR444" t="s">
        <v>61</v>
      </c>
      <c r="AS444" t="str">
        <f>CONCATENATE((IF(AS403&gt;0,CONCATENATE($C$421,AS403),AS403)),$C$422)</f>
        <v>0%</v>
      </c>
      <c r="AU444" t="s">
        <v>61</v>
      </c>
      <c r="AV444" t="str">
        <f>CONCATENATE((IF(AV403&gt;0,CONCATENATE($C$421,AV403),AV403)),$C$422)</f>
        <v>0%</v>
      </c>
      <c r="AX444" t="s">
        <v>61</v>
      </c>
      <c r="AY444" t="str">
        <f>CONCATENATE((IF(AY403&gt;0,CONCATENATE($C$421,AY403),AY403)),$C$422)</f>
        <v>0%</v>
      </c>
      <c r="BA444" t="s">
        <v>61</v>
      </c>
      <c r="BB444" t="str">
        <f>CONCATENATE((IF(BB403&gt;0,CONCATENATE($C$421,BB403),BB403)),$C$422)</f>
        <v>0%</v>
      </c>
      <c r="BD444" t="s">
        <v>61</v>
      </c>
      <c r="BE444" t="str">
        <f>CONCATENATE((IF(BE403&gt;0,CONCATENATE($C$421,BE403),BE403)),$C$422)</f>
        <v>0%</v>
      </c>
      <c r="BG444" t="s">
        <v>61</v>
      </c>
      <c r="BH444" t="str">
        <f>CONCATENATE((IF(BH403&gt;0,CONCATENATE($C$421,BH403),BH403)),$C$422)</f>
        <v>0%</v>
      </c>
      <c r="BJ444" t="s">
        <v>61</v>
      </c>
      <c r="BK444" t="str">
        <f>CONCATENATE((IF(BK403&gt;0,CONCATENATE($C$421,BK403),BK403)),$C$422)</f>
        <v>0%</v>
      </c>
    </row>
    <row r="445" spans="1:63" x14ac:dyDescent="0.25">
      <c r="A445" t="s">
        <v>50</v>
      </c>
      <c r="B445" t="str">
        <f>CONCATENATE((IF(B419&gt;0,CONCATENATE($C$421,B419),B419)),$C$422)</f>
        <v>0%</v>
      </c>
      <c r="D445" t="s">
        <v>50</v>
      </c>
      <c r="E445" t="str">
        <f>CONCATENATE((IF(E419&gt;0,CONCATENATE($C$421,E419),E419)),$C$422)</f>
        <v>0%</v>
      </c>
      <c r="AO445" t="s">
        <v>50</v>
      </c>
      <c r="AP445" t="str">
        <f>CONCATENATE((IF(AP419&gt;0,CONCATENATE($C$421,AP419),AP419)),$C$422)</f>
        <v>0%</v>
      </c>
      <c r="AR445" t="s">
        <v>50</v>
      </c>
      <c r="AS445" t="str">
        <f>CONCATENATE((IF(AS419&gt;0,CONCATENATE($C$421,AS419),AS419)),$C$422)</f>
        <v>0%</v>
      </c>
      <c r="AU445" t="s">
        <v>50</v>
      </c>
      <c r="AV445" t="str">
        <f>CONCATENATE((IF(AV419&gt;0,CONCATENATE($C$421,AV419),AV419)),$C$422)</f>
        <v>0%</v>
      </c>
      <c r="AX445" t="s">
        <v>50</v>
      </c>
      <c r="AY445" t="str">
        <f>CONCATENATE((IF(AY419&gt;0,CONCATENATE($C$421,AY419),AY419)),$C$422)</f>
        <v>0%</v>
      </c>
      <c r="BA445" t="s">
        <v>50</v>
      </c>
      <c r="BB445" t="str">
        <f>CONCATENATE((IF(BB419&gt;0,CONCATENATE($C$421,BB419),BB419)),$C$422)</f>
        <v>0%</v>
      </c>
      <c r="BD445" t="s">
        <v>50</v>
      </c>
      <c r="BE445" t="str">
        <f>CONCATENATE((IF(BE419&gt;0,CONCATENATE($C$421,BE419),BE419)),$C$422)</f>
        <v>0%</v>
      </c>
      <c r="BG445" t="s">
        <v>50</v>
      </c>
      <c r="BH445" t="str">
        <f>CONCATENATE((IF(BH419&gt;0,CONCATENATE($C$421,BH419),BH419)),$C$422)</f>
        <v>0%</v>
      </c>
      <c r="BJ445" t="s">
        <v>50</v>
      </c>
      <c r="BK445" t="str">
        <f>CONCATENATE((IF(BK419&gt;0,CONCATENATE($C$421,BK419),BK419)),$C$422)</f>
        <v>0%</v>
      </c>
    </row>
    <row r="446" spans="1:63" x14ac:dyDescent="0.25">
      <c r="A446" t="s">
        <v>19</v>
      </c>
      <c r="B446" t="str">
        <f>CONCATENATE((IF(B404&gt;0,CONCATENATE($C$421,B404),B404)),$C$422)</f>
        <v>0%</v>
      </c>
      <c r="D446" t="s">
        <v>19</v>
      </c>
      <c r="E446" t="str">
        <f>CONCATENATE((IF(E404&gt;0,CONCATENATE($C$421,E404),E404)),$C$422)</f>
        <v>0%</v>
      </c>
      <c r="AO446" t="s">
        <v>19</v>
      </c>
      <c r="AP446" t="str">
        <f>CONCATENATE((IF(AP404&gt;0,CONCATENATE($C$421,AP404),AP404)),$C$422)</f>
        <v>0%</v>
      </c>
      <c r="AR446" t="s">
        <v>19</v>
      </c>
      <c r="AS446" t="str">
        <f>CONCATENATE((IF(AS404&gt;0,CONCATENATE($C$421,AS404),AS404)),$C$422)</f>
        <v>0%</v>
      </c>
      <c r="AU446" t="s">
        <v>19</v>
      </c>
      <c r="AV446" t="str">
        <f>CONCATENATE((IF(AV404&gt;0,CONCATENATE($C$421,AV404),AV404)),$C$422)</f>
        <v>0%</v>
      </c>
      <c r="AX446" t="s">
        <v>19</v>
      </c>
      <c r="AY446" t="str">
        <f>CONCATENATE((IF(AY404&gt;0,CONCATENATE($C$421,AY404),AY404)),$C$422)</f>
        <v>0%</v>
      </c>
      <c r="BA446" t="s">
        <v>19</v>
      </c>
      <c r="BB446" t="str">
        <f>CONCATENATE((IF(BB404&gt;0,CONCATENATE($C$421,BB404),BB404)),$C$422)</f>
        <v>0%</v>
      </c>
      <c r="BD446" t="s">
        <v>19</v>
      </c>
      <c r="BE446" t="str">
        <f>CONCATENATE((IF(BE404&gt;0,CONCATENATE($C$421,BE404),BE404)),$C$422)</f>
        <v>0%</v>
      </c>
      <c r="BG446" t="s">
        <v>19</v>
      </c>
      <c r="BH446" t="str">
        <f>CONCATENATE((IF(BH404&gt;0,CONCATENATE($C$421,BH404),BH404)),$C$422)</f>
        <v>0%</v>
      </c>
      <c r="BJ446" t="s">
        <v>19</v>
      </c>
      <c r="BK446" t="str">
        <f>CONCATENATE((IF(BK404&gt;0,CONCATENATE($C$421,BK404),BK404)),$C$422)</f>
        <v>0%</v>
      </c>
    </row>
    <row r="447" spans="1:63" x14ac:dyDescent="0.25">
      <c r="A447" t="s">
        <v>53</v>
      </c>
      <c r="B447" t="str">
        <f>CONCATENATE((IF(B405&gt;0,CONCATENATE($C$421,B405),B405)),$C$422)</f>
        <v>0%</v>
      </c>
      <c r="D447" t="s">
        <v>53</v>
      </c>
      <c r="E447" t="str">
        <f>CONCATENATE((IF(E405&gt;0,CONCATENATE($C$421,E405),E405)),$C$422)</f>
        <v>0%</v>
      </c>
      <c r="AO447" t="s">
        <v>53</v>
      </c>
      <c r="AP447" t="str">
        <f>CONCATENATE((IF(AP405&gt;0,CONCATENATE($C$421,AP405),AP405)),$C$422)</f>
        <v>0%</v>
      </c>
      <c r="AR447" t="s">
        <v>53</v>
      </c>
      <c r="AS447" t="str">
        <f>CONCATENATE((IF(AS405&gt;0,CONCATENATE($C$421,AS405),AS405)),$C$422)</f>
        <v>0%</v>
      </c>
      <c r="AU447" t="s">
        <v>53</v>
      </c>
      <c r="AV447" t="str">
        <f>CONCATENATE((IF(AV405&gt;0,CONCATENATE($C$421,AV405),AV405)),$C$422)</f>
        <v>0%</v>
      </c>
      <c r="AX447" t="s">
        <v>53</v>
      </c>
      <c r="AY447" t="str">
        <f>CONCATENATE((IF(AY405&gt;0,CONCATENATE($C$421,AY405),AY405)),$C$422)</f>
        <v>0%</v>
      </c>
      <c r="BA447" t="s">
        <v>53</v>
      </c>
      <c r="BB447" t="str">
        <f>CONCATENATE((IF(BB405&gt;0,CONCATENATE($C$421,BB405),BB405)),$C$422)</f>
        <v>0%</v>
      </c>
      <c r="BD447" t="s">
        <v>53</v>
      </c>
      <c r="BE447" t="str">
        <f>CONCATENATE((IF(BE405&gt;0,CONCATENATE($C$421,BE405),BE405)),$C$422)</f>
        <v>0%</v>
      </c>
      <c r="BG447" t="s">
        <v>53</v>
      </c>
      <c r="BH447" t="str">
        <f>CONCATENATE((IF(BH405&gt;0,CONCATENATE($C$421,BH405),BH405)),$C$422)</f>
        <v>0%</v>
      </c>
      <c r="BJ447" t="s">
        <v>53</v>
      </c>
      <c r="BK447" t="str">
        <f>CONCATENATE((IF(BK405&gt;0,CONCATENATE($C$421,BK405),BK405)),$C$422)</f>
        <v>0%</v>
      </c>
    </row>
    <row r="448" spans="1:63" x14ac:dyDescent="0.25">
      <c r="A448" t="s">
        <v>173</v>
      </c>
      <c r="B448" t="str">
        <f>CONCATENATE((IF(B406&gt;0,CONCATENATE($C$421,B406),B406)),$C$422)</f>
        <v>0%</v>
      </c>
      <c r="D448" t="s">
        <v>173</v>
      </c>
      <c r="E448" t="str">
        <f>CONCATENATE((IF(E406&gt;0,CONCATENATE($C$421,E406),E406)),$C$422)</f>
        <v>0%</v>
      </c>
      <c r="AO448" t="s">
        <v>173</v>
      </c>
      <c r="AP448" t="str">
        <f>CONCATENATE((IF(AP406&gt;0,CONCATENATE($C$421,AP406),AP406)),$C$422)</f>
        <v>0%</v>
      </c>
      <c r="AR448" t="s">
        <v>173</v>
      </c>
      <c r="AS448" t="str">
        <f>CONCATENATE((IF(AS406&gt;0,CONCATENATE($C$421,AS406),AS406)),$C$422)</f>
        <v>0%</v>
      </c>
      <c r="AU448" t="s">
        <v>173</v>
      </c>
      <c r="AV448" t="str">
        <f>CONCATENATE((IF(AV406&gt;0,CONCATENATE($C$421,AV406),AV406)),$C$422)</f>
        <v>0%</v>
      </c>
      <c r="AX448" t="s">
        <v>173</v>
      </c>
      <c r="AY448" t="str">
        <f>CONCATENATE((IF(AY406&gt;0,CONCATENATE($C$421,AY406),AY406)),$C$422)</f>
        <v>0%</v>
      </c>
      <c r="BA448" t="s">
        <v>173</v>
      </c>
      <c r="BB448" t="str">
        <f>CONCATENATE((IF(BB406&gt;0,CONCATENATE($C$421,BB406),BB406)),$C$422)</f>
        <v>0%</v>
      </c>
      <c r="BD448" t="s">
        <v>173</v>
      </c>
      <c r="BE448" t="str">
        <f>CONCATENATE((IF(BE406&gt;0,CONCATENATE($C$421,BE406),BE406)),$C$422)</f>
        <v>0%</v>
      </c>
      <c r="BG448" t="s">
        <v>173</v>
      </c>
      <c r="BH448" t="str">
        <f>CONCATENATE((IF(BH406&gt;0,CONCATENATE($C$421,BH406),BH406)),$C$422)</f>
        <v>0%</v>
      </c>
      <c r="BJ448" t="s">
        <v>173</v>
      </c>
      <c r="BK448" t="str">
        <f>CONCATENATE((IF(BK406&gt;0,CONCATENATE($C$421,BK406),BK406)),$C$422)</f>
        <v>0%</v>
      </c>
    </row>
  </sheetData>
  <mergeCells count="21">
    <mergeCell ref="BJ1:BK1"/>
    <mergeCell ref="BG1:BH1"/>
    <mergeCell ref="AE1:AF1"/>
    <mergeCell ref="AH1:AI1"/>
    <mergeCell ref="AK1:AL1"/>
    <mergeCell ref="BD1:BE1"/>
    <mergeCell ref="AO1:AP1"/>
    <mergeCell ref="AR1:AS1"/>
    <mergeCell ref="AU1:AV1"/>
    <mergeCell ref="AX1:AY1"/>
    <mergeCell ref="BA1:BB1"/>
    <mergeCell ref="P1:Q1"/>
    <mergeCell ref="S1:T1"/>
    <mergeCell ref="V1:W1"/>
    <mergeCell ref="Y1:Z1"/>
    <mergeCell ref="AB1:AC1"/>
    <mergeCell ref="A1:B1"/>
    <mergeCell ref="D1:E1"/>
    <mergeCell ref="G1:H1"/>
    <mergeCell ref="J1:K1"/>
    <mergeCell ref="M1:N1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8">
    <tabColor rgb="FF92D050"/>
  </sheetPr>
  <dimension ref="A1:AM447"/>
  <sheetViews>
    <sheetView topLeftCell="S1" workbookViewId="0">
      <selection sqref="A1:B1"/>
    </sheetView>
  </sheetViews>
  <sheetFormatPr defaultRowHeight="15" outlineLevelCol="1" x14ac:dyDescent="0.25"/>
  <cols>
    <col min="1" max="1" width="10.140625" hidden="1" customWidth="1" outlineLevel="1"/>
    <col min="2" max="3" width="9.140625" hidden="1" customWidth="1" outlineLevel="1"/>
    <col min="4" max="4" width="10.140625" hidden="1" customWidth="1" outlineLevel="1"/>
    <col min="5" max="6" width="9.140625" hidden="1" customWidth="1" outlineLevel="1"/>
    <col min="7" max="7" width="10.140625" hidden="1" customWidth="1" outlineLevel="1"/>
    <col min="8" max="8" width="9.5703125" hidden="1" customWidth="1" outlineLevel="1"/>
    <col min="9" max="9" width="9.140625" hidden="1" customWidth="1" outlineLevel="1"/>
    <col min="10" max="10" width="10.140625" hidden="1" customWidth="1" outlineLevel="1"/>
    <col min="11" max="12" width="9.140625" hidden="1" customWidth="1" outlineLevel="1"/>
    <col min="13" max="13" width="10.140625" hidden="1" customWidth="1" outlineLevel="1"/>
    <col min="14" max="14" width="9.5703125" hidden="1" customWidth="1" outlineLevel="1"/>
    <col min="15" max="15" width="9.140625" hidden="1" customWidth="1" outlineLevel="1"/>
    <col min="16" max="16" width="10.140625" hidden="1" customWidth="1" outlineLevel="1"/>
    <col min="17" max="17" width="9.5703125" hidden="1" customWidth="1" outlineLevel="1"/>
    <col min="18" max="18" width="9.140625" hidden="1" customWidth="1" outlineLevel="1"/>
    <col min="19" max="19" width="10.140625" bestFit="1" customWidth="1" collapsed="1"/>
    <col min="20" max="20" width="9.5703125" bestFit="1" customWidth="1"/>
    <col min="22" max="22" width="10.140625" bestFit="1" customWidth="1"/>
    <col min="23" max="23" width="9.5703125" bestFit="1" customWidth="1"/>
    <col min="25" max="25" width="10.140625" bestFit="1" customWidth="1"/>
    <col min="26" max="26" width="9.5703125" bestFit="1" customWidth="1"/>
    <col min="28" max="28" width="10.140625" bestFit="1" customWidth="1"/>
    <col min="29" max="29" width="10.5703125" bestFit="1" customWidth="1"/>
    <col min="31" max="31" width="10.140625" bestFit="1" customWidth="1"/>
    <col min="32" max="32" width="9.5703125" bestFit="1" customWidth="1"/>
    <col min="34" max="34" width="10.140625" bestFit="1" customWidth="1"/>
    <col min="35" max="35" width="9.5703125" bestFit="1" customWidth="1"/>
    <col min="37" max="37" width="10.140625" bestFit="1" customWidth="1"/>
    <col min="38" max="38" width="9.5703125" bestFit="1" customWidth="1"/>
  </cols>
  <sheetData>
    <row r="1" spans="1:39" ht="15.75" thickBot="1" x14ac:dyDescent="0.3">
      <c r="A1" s="492" t="s">
        <v>144</v>
      </c>
      <c r="B1" s="492"/>
      <c r="D1" s="496" t="s">
        <v>145</v>
      </c>
      <c r="E1" s="492"/>
      <c r="G1" s="492" t="s">
        <v>146</v>
      </c>
      <c r="H1" s="492"/>
      <c r="J1" s="492" t="s">
        <v>147</v>
      </c>
      <c r="K1" s="492"/>
      <c r="M1" s="492" t="s">
        <v>148</v>
      </c>
      <c r="N1" s="492"/>
      <c r="P1" s="492" t="s">
        <v>149</v>
      </c>
      <c r="Q1" s="492"/>
      <c r="S1" s="490" t="s">
        <v>150</v>
      </c>
      <c r="T1" s="490"/>
      <c r="V1" s="490" t="s">
        <v>151</v>
      </c>
      <c r="W1" s="490"/>
      <c r="Y1" s="490" t="s">
        <v>152</v>
      </c>
      <c r="Z1" s="490"/>
      <c r="AB1" s="490" t="s">
        <v>153</v>
      </c>
      <c r="AC1" s="490"/>
      <c r="AE1" s="490" t="s">
        <v>154</v>
      </c>
      <c r="AF1" s="490"/>
      <c r="AH1" s="490" t="s">
        <v>155</v>
      </c>
      <c r="AI1" s="490"/>
      <c r="AK1" s="490" t="s">
        <v>156</v>
      </c>
      <c r="AL1" s="490"/>
    </row>
    <row r="2" spans="1:39" ht="15.75" thickBot="1" x14ac:dyDescent="0.3">
      <c r="A2" s="52" t="str">
        <f>Доллар!$B$4</f>
        <v>01.01.2023</v>
      </c>
      <c r="B2" s="58">
        <f>Доллар!$C$4</f>
        <v>70.337500000000006</v>
      </c>
      <c r="D2" s="52" t="str">
        <f>Евро!$B$4</f>
        <v>01.01.2023</v>
      </c>
      <c r="E2" s="58">
        <f>Евро!$C$4</f>
        <v>75.655299999999997</v>
      </c>
      <c r="G2" s="52" t="str">
        <f>'Золото (ЦБ)'!$B$4</f>
        <v>01.01.2023</v>
      </c>
      <c r="H2" s="58" t="str">
        <f>'Золото (ЦБ)'!$C$4</f>
        <v>-</v>
      </c>
      <c r="J2" s="52" t="str">
        <f>'Серебро (ЦБ)'!$B$4</f>
        <v>01.01.2023</v>
      </c>
      <c r="K2" s="58" t="str">
        <f>'Серебро (ЦБ)'!$C$4</f>
        <v>-</v>
      </c>
      <c r="M2" s="52" t="str">
        <f>'Платина (ЦБ)'!$B$4</f>
        <v>01.01.2023</v>
      </c>
      <c r="N2" s="58" t="str">
        <f>'Платина (ЦБ)'!$C$4</f>
        <v>-</v>
      </c>
      <c r="P2" s="52" t="str">
        <f>'Палладий (ЦБ)'!$B$4</f>
        <v>01.01.2023</v>
      </c>
      <c r="Q2" s="58" t="str">
        <f>'Палладий (ЦБ)'!$C$4</f>
        <v>-</v>
      </c>
      <c r="S2" s="52" t="str">
        <f>'Золото (KITCO-LME)'!B4</f>
        <v>01.01.2023</v>
      </c>
      <c r="T2" s="58">
        <f>IF('Золото (KITCO-LME)'!$C4="-",U2,'Золото (KITCO-LME)'!$C4)</f>
        <v>1813.75</v>
      </c>
      <c r="U2" s="65">
        <f>Техничка!C44</f>
        <v>1813.75</v>
      </c>
      <c r="V2" s="52" t="str">
        <f>'Серебро (KITCO-LME)'!B4</f>
        <v>01.01.2023</v>
      </c>
      <c r="W2" s="58">
        <f>IF('Серебро (KITCO-LME)'!C4="-",X2,'Серебро (KITCO-LME)'!C4)</f>
        <v>23.855</v>
      </c>
      <c r="X2" s="65">
        <f>Техничка!C45</f>
        <v>23.855</v>
      </c>
      <c r="Y2" s="52" t="str">
        <f>'Алюминий (LME)'!B4</f>
        <v>01.01.2023</v>
      </c>
      <c r="Z2" s="58">
        <f>IF('Алюминий (LME)'!C4="-",AA2,'Алюминий (LME)'!C4)</f>
        <v>2371.5</v>
      </c>
      <c r="AA2" s="67">
        <f>Техничка!C46</f>
        <v>2371.5</v>
      </c>
      <c r="AB2" s="52" t="str">
        <f>'Никель (LME)'!B4</f>
        <v>01.01.2023</v>
      </c>
      <c r="AC2" s="58">
        <f>IF('Никель (LME)'!C4="-",AD2,'Никель (LME)'!C4)</f>
        <v>30000</v>
      </c>
      <c r="AD2" s="67">
        <f>Техничка!C47</f>
        <v>30000</v>
      </c>
      <c r="AE2" s="52" t="str">
        <f>'Свинец (LME)'!B4</f>
        <v>01.01.2023</v>
      </c>
      <c r="AF2" s="58">
        <f>IF('Свинец (LME)'!C4="-",AG2,'Свинец (LME)'!C4)</f>
        <v>2314</v>
      </c>
      <c r="AG2" s="67">
        <f>Техничка!C48</f>
        <v>2314</v>
      </c>
      <c r="AH2" s="52" t="str">
        <f>'Медь (LME)'!B4</f>
        <v>01.01.2023</v>
      </c>
      <c r="AI2" s="58">
        <f>IF('Медь (LME)'!C4="-",AJ2,'Медь (LME)'!C4)</f>
        <v>8395</v>
      </c>
      <c r="AJ2" s="67">
        <f>Техничка!C49</f>
        <v>8395</v>
      </c>
      <c r="AK2" s="52" t="str">
        <f>'Цинк (LME)'!B4</f>
        <v>01.01.2023</v>
      </c>
      <c r="AL2" s="58">
        <f>IF('Цинк (LME)'!C4="-",AM2,'Цинк (LME)'!C4)</f>
        <v>3019</v>
      </c>
      <c r="AM2" s="67">
        <f>Техничка!C50</f>
        <v>3019</v>
      </c>
    </row>
    <row r="3" spans="1:39" x14ac:dyDescent="0.25">
      <c r="A3" s="52" t="str">
        <f>Доллар!$B$5</f>
        <v>02.01.2023</v>
      </c>
      <c r="B3" s="58">
        <f>Доллар!$C$5</f>
        <v>70.337500000000006</v>
      </c>
      <c r="D3" s="52" t="str">
        <f>Евро!$B$5</f>
        <v>02.01.2023</v>
      </c>
      <c r="E3" s="58">
        <f>Евро!$C$5</f>
        <v>75.655299999999997</v>
      </c>
      <c r="G3" s="52" t="str">
        <f>'Золото (ЦБ)'!$B$5</f>
        <v>02.01.2023</v>
      </c>
      <c r="H3" s="58" t="str">
        <f>'Золото (ЦБ)'!$C$5</f>
        <v>-</v>
      </c>
      <c r="J3" s="52" t="str">
        <f>'Серебро (ЦБ)'!$B$5</f>
        <v>02.01.2023</v>
      </c>
      <c r="K3" s="58" t="str">
        <f>'Серебро (ЦБ)'!$C$5</f>
        <v>-</v>
      </c>
      <c r="M3" s="52" t="str">
        <f>'Платина (ЦБ)'!$B$5</f>
        <v>02.01.2023</v>
      </c>
      <c r="N3" s="58" t="str">
        <f>'Платина (ЦБ)'!$C$5</f>
        <v>-</v>
      </c>
      <c r="P3" s="52" t="str">
        <f>'Палладий (ЦБ)'!$B$5</f>
        <v>02.01.2023</v>
      </c>
      <c r="Q3" s="58" t="str">
        <f>'Палладий (ЦБ)'!$C$5</f>
        <v>-</v>
      </c>
      <c r="S3" s="52" t="str">
        <f>'Золото (KITCO-LME)'!B5</f>
        <v>02.01.2023</v>
      </c>
      <c r="T3" s="58">
        <f>IF(OR('Золото (KITCO-LME)'!$C5="-",'Золото (KITCO-LME)'!$C5=""),T2,'Золото (KITCO-LME)'!$C5)</f>
        <v>1813.75</v>
      </c>
      <c r="V3" s="52" t="str">
        <f>'Серебро (KITCO-LME)'!B5</f>
        <v>02.01.2023</v>
      </c>
      <c r="W3" s="58">
        <f>IF(OR('Серебро (KITCO-LME)'!$C5="-",'Серебро (KITCO-LME)'!$C5=""),W2,'Серебро (KITCO-LME)'!$C5)</f>
        <v>23.855</v>
      </c>
      <c r="Y3" s="52" t="str">
        <f>'Алюминий (LME)'!B5</f>
        <v>02.01.2023</v>
      </c>
      <c r="Z3" s="58">
        <f>IF(OR('Алюминий (LME)'!$C5="-",'Алюминий (LME)'!$C5=""),Z2,'Алюминий (LME)'!$C5)</f>
        <v>2371.5</v>
      </c>
      <c r="AB3" s="52" t="str">
        <f>'Никель (LME)'!B5</f>
        <v>02.01.2023</v>
      </c>
      <c r="AC3" s="58">
        <f>IF(OR('Никель (LME)'!$C5="-",'Никель (LME)'!$C5=""),AC2,'Никель (LME)'!$C5)</f>
        <v>30000</v>
      </c>
      <c r="AE3" s="52" t="str">
        <f>'Свинец (LME)'!B5</f>
        <v>02.01.2023</v>
      </c>
      <c r="AF3" s="58">
        <f>IF(OR('Свинец (LME)'!$C5="-",'Свинец (LME)'!$C5=""),AF2,'Свинец (LME)'!$C5)</f>
        <v>2314</v>
      </c>
      <c r="AH3" s="52" t="str">
        <f>'Медь (LME)'!B5</f>
        <v>02.01.2023</v>
      </c>
      <c r="AI3" s="58">
        <f>IF(OR('Медь (LME)'!$C5="-",'Медь (LME)'!$C5=""),AI2,'Медь (LME)'!$C5)</f>
        <v>8395</v>
      </c>
      <c r="AK3" s="52" t="str">
        <f>'Цинк (LME)'!B5</f>
        <v>02.01.2023</v>
      </c>
      <c r="AL3" s="58">
        <f>IF(OR('Цинк (LME)'!$C5="-",'Цинк (LME)'!$C5=""),AL2,'Цинк (LME)'!$C5)</f>
        <v>3019</v>
      </c>
    </row>
    <row r="4" spans="1:39" x14ac:dyDescent="0.25">
      <c r="A4" s="52" t="str">
        <f>Доллар!$B$6</f>
        <v>03.01.2023</v>
      </c>
      <c r="B4" s="58" t="str">
        <f>Доллар!$C$6</f>
        <v>-</v>
      </c>
      <c r="D4" s="52" t="str">
        <f>Евро!$B$6</f>
        <v>03.01.2023</v>
      </c>
      <c r="E4" s="58" t="str">
        <f>Евро!$C$6</f>
        <v>-</v>
      </c>
      <c r="G4" s="52" t="str">
        <f>'Золото (ЦБ)'!$B$6</f>
        <v>03.01.2023</v>
      </c>
      <c r="H4" s="58" t="str">
        <f>'Золото (ЦБ)'!$C$6</f>
        <v>-</v>
      </c>
      <c r="J4" s="52" t="str">
        <f>'Серебро (ЦБ)'!$B$6</f>
        <v>03.01.2023</v>
      </c>
      <c r="K4" s="58" t="str">
        <f>'Серебро (ЦБ)'!$C$6</f>
        <v>-</v>
      </c>
      <c r="M4" s="52" t="str">
        <f>'Платина (ЦБ)'!$B$6</f>
        <v>03.01.2023</v>
      </c>
      <c r="N4" s="58" t="str">
        <f>'Платина (ЦБ)'!$C$6</f>
        <v>-</v>
      </c>
      <c r="P4" s="52" t="str">
        <f>'Палладий (ЦБ)'!$B$6</f>
        <v>03.01.2023</v>
      </c>
      <c r="Q4" s="58" t="str">
        <f>'Палладий (ЦБ)'!$C$6</f>
        <v>-</v>
      </c>
      <c r="S4" s="52" t="str">
        <f>'Золото (KITCO-LME)'!B6</f>
        <v>03.01.2023</v>
      </c>
      <c r="T4" s="58">
        <f>IF(OR('Золото (KITCO-LME)'!$C6="-",'Золото (KITCO-LME)'!$C6=""),T3,'Золото (KITCO-LME)'!$C6)</f>
        <v>1843.25</v>
      </c>
      <c r="U4" s="66"/>
      <c r="V4" s="52" t="str">
        <f>'Серебро (KITCO-LME)'!B6</f>
        <v>03.01.2023</v>
      </c>
      <c r="W4" s="58">
        <f>IF(OR('Серебро (KITCO-LME)'!$C6="-",'Серебро (KITCO-LME)'!$C6=""),W3,'Серебро (KITCO-LME)'!$C6)</f>
        <v>24.295000000000002</v>
      </c>
      <c r="X4" s="66"/>
      <c r="Y4" s="52" t="str">
        <f>'Алюминий (LME)'!B6</f>
        <v>03.01.2023</v>
      </c>
      <c r="Z4" s="58">
        <f>IF(OR('Алюминий (LME)'!$C6="-",'Алюминий (LME)'!$C6=""),Z3,'Алюминий (LME)'!$C6)</f>
        <v>2337.5</v>
      </c>
      <c r="AB4" s="52" t="str">
        <f>'Никель (LME)'!B6</f>
        <v>03.01.2023</v>
      </c>
      <c r="AC4" s="58">
        <f>IF(OR('Никель (LME)'!$C6="-",'Никель (LME)'!$C6=""),AC3,'Никель (LME)'!$C6)</f>
        <v>31200</v>
      </c>
      <c r="AE4" s="52" t="str">
        <f>'Свинец (LME)'!B6</f>
        <v>03.01.2023</v>
      </c>
      <c r="AF4" s="58">
        <f>IF(OR('Свинец (LME)'!$C6="-",'Свинец (LME)'!$C6=""),AF3,'Свинец (LME)'!$C6)</f>
        <v>2322</v>
      </c>
      <c r="AH4" s="52" t="str">
        <f>'Медь (LME)'!B6</f>
        <v>03.01.2023</v>
      </c>
      <c r="AI4" s="58">
        <f>IF(OR('Медь (LME)'!$C6="-",'Медь (LME)'!$C6=""),AI3,'Медь (LME)'!$C6)</f>
        <v>8390</v>
      </c>
      <c r="AK4" s="52" t="str">
        <f>'Цинк (LME)'!B6</f>
        <v>03.01.2023</v>
      </c>
      <c r="AL4" s="58">
        <f>IF(OR('Цинк (LME)'!$C6="-",'Цинк (LME)'!$C6=""),AL3,'Цинк (LME)'!$C6)</f>
        <v>3004</v>
      </c>
    </row>
    <row r="5" spans="1:39" x14ac:dyDescent="0.25">
      <c r="A5" s="52" t="str">
        <f>Доллар!$B$7</f>
        <v>04.01.2023</v>
      </c>
      <c r="B5" s="58" t="str">
        <f>Доллар!$C$7</f>
        <v>-</v>
      </c>
      <c r="D5" s="52" t="str">
        <f>Евро!$B$7</f>
        <v>04.01.2023</v>
      </c>
      <c r="E5" s="58" t="str">
        <f>Евро!$C$7</f>
        <v>-</v>
      </c>
      <c r="G5" s="52" t="str">
        <f>'Золото (ЦБ)'!$B$7</f>
        <v>04.01.2023</v>
      </c>
      <c r="H5" s="58" t="str">
        <f>'Золото (ЦБ)'!$C$7</f>
        <v>-</v>
      </c>
      <c r="J5" s="52" t="str">
        <f>'Серебро (ЦБ)'!$B$7</f>
        <v>04.01.2023</v>
      </c>
      <c r="K5" s="58" t="str">
        <f>'Серебро (ЦБ)'!$C$7</f>
        <v>-</v>
      </c>
      <c r="M5" s="52" t="str">
        <f>'Платина (ЦБ)'!$B$7</f>
        <v>04.01.2023</v>
      </c>
      <c r="N5" s="58" t="str">
        <f>'Платина (ЦБ)'!$C$7</f>
        <v>-</v>
      </c>
      <c r="P5" s="52" t="str">
        <f>'Палладий (ЦБ)'!$B$7</f>
        <v>04.01.2023</v>
      </c>
      <c r="Q5" s="58" t="str">
        <f>'Палладий (ЦБ)'!$C$7</f>
        <v>-</v>
      </c>
      <c r="S5" s="52" t="str">
        <f>'Золото (KITCO-LME)'!B7</f>
        <v>04.01.2023</v>
      </c>
      <c r="T5" s="58">
        <f>IF(OR('Золото (KITCO-LME)'!$C7="-",'Золото (KITCO-LME)'!$C7=""),T4,'Золото (KITCO-LME)'!$C7)</f>
        <v>1857.3</v>
      </c>
      <c r="V5" s="52" t="str">
        <f>'Серебро (KITCO-LME)'!B7</f>
        <v>04.01.2023</v>
      </c>
      <c r="W5" s="58">
        <f>IF(OR('Серебро (KITCO-LME)'!$C7="-",'Серебро (KITCO-LME)'!$C7=""),W4,'Серебро (KITCO-LME)'!$C7)</f>
        <v>24.29</v>
      </c>
      <c r="Y5" s="52" t="str">
        <f>'Алюминий (LME)'!B7</f>
        <v>04.01.2023</v>
      </c>
      <c r="Z5" s="58">
        <f>IF(OR('Алюминий (LME)'!$C7="-",'Алюминий (LME)'!$C7=""),Z4,'Алюминий (LME)'!$C7)</f>
        <v>2250</v>
      </c>
      <c r="AB5" s="52" t="str">
        <f>'Никель (LME)'!B7</f>
        <v>04.01.2023</v>
      </c>
      <c r="AC5" s="58">
        <f>IF(OR('Никель (LME)'!$C7="-",'Никель (LME)'!$C7=""),AC4,'Никель (LME)'!$C7)</f>
        <v>29750</v>
      </c>
      <c r="AE5" s="52" t="str">
        <f>'Свинец (LME)'!B7</f>
        <v>04.01.2023</v>
      </c>
      <c r="AF5" s="58">
        <f>IF(OR('Свинец (LME)'!$C7="-",'Свинец (LME)'!$C7=""),AF4,'Свинец (LME)'!$C7)</f>
        <v>2331</v>
      </c>
      <c r="AH5" s="52" t="str">
        <f>'Медь (LME)'!B7</f>
        <v>04.01.2023</v>
      </c>
      <c r="AI5" s="58">
        <f>IF(OR('Медь (LME)'!$C7="-",'Медь (LME)'!$C7=""),AI4,'Медь (LME)'!$C7)</f>
        <v>8209</v>
      </c>
      <c r="AK5" s="52" t="str">
        <f>'Цинк (LME)'!B7</f>
        <v>04.01.2023</v>
      </c>
      <c r="AL5" s="58">
        <f>IF(OR('Цинк (LME)'!$C7="-",'Цинк (LME)'!$C7=""),AL4,'Цинк (LME)'!$C7)</f>
        <v>2977</v>
      </c>
    </row>
    <row r="6" spans="1:39" x14ac:dyDescent="0.25">
      <c r="A6" s="52" t="str">
        <f>Доллар!$B$8</f>
        <v>05.01.2023</v>
      </c>
      <c r="B6" s="58" t="str">
        <f>Доллар!$C$8</f>
        <v>-</v>
      </c>
      <c r="D6" s="52" t="str">
        <f>Евро!$B$8</f>
        <v>05.01.2023</v>
      </c>
      <c r="E6" s="58" t="str">
        <f>Евро!$C$8</f>
        <v>-</v>
      </c>
      <c r="G6" s="52" t="str">
        <f>'Золото (ЦБ)'!$B$8</f>
        <v>05.01.2023</v>
      </c>
      <c r="H6" s="58" t="str">
        <f>'Золото (ЦБ)'!$C$8</f>
        <v>-</v>
      </c>
      <c r="J6" s="52" t="str">
        <f>'Серебро (ЦБ)'!$B$8</f>
        <v>05.01.2023</v>
      </c>
      <c r="K6" s="58" t="str">
        <f>'Серебро (ЦБ)'!$C$8</f>
        <v>-</v>
      </c>
      <c r="M6" s="52" t="str">
        <f>'Платина (ЦБ)'!$B$8</f>
        <v>05.01.2023</v>
      </c>
      <c r="N6" s="58" t="str">
        <f>'Платина (ЦБ)'!$C$8</f>
        <v>-</v>
      </c>
      <c r="P6" s="52" t="str">
        <f>'Палладий (ЦБ)'!$B$8</f>
        <v>05.01.2023</v>
      </c>
      <c r="Q6" s="58" t="str">
        <f>'Палладий (ЦБ)'!$C$8</f>
        <v>-</v>
      </c>
      <c r="S6" s="52" t="str">
        <f>'Золото (KITCO-LME)'!B8</f>
        <v>05.01.2023</v>
      </c>
      <c r="T6" s="58">
        <f>IF(OR('Золото (KITCO-LME)'!$C8="-",'Золото (KITCO-LME)'!$C8=""),T5,'Золото (KITCO-LME)'!$C8)</f>
        <v>1834</v>
      </c>
      <c r="V6" s="52" t="str">
        <f>'Серебро (KITCO-LME)'!B8</f>
        <v>05.01.2023</v>
      </c>
      <c r="W6" s="58">
        <f>IF(OR('Серебро (KITCO-LME)'!$C8="-",'Серебро (KITCO-LME)'!$C8=""),W5,'Серебро (KITCO-LME)'!$C8)</f>
        <v>23.41</v>
      </c>
      <c r="Y6" s="52" t="str">
        <f>'Алюминий (LME)'!B8</f>
        <v>05.01.2023</v>
      </c>
      <c r="Z6" s="58">
        <f>IF(OR('Алюминий (LME)'!$C8="-",'Алюминий (LME)'!$C8=""),Z5,'Алюминий (LME)'!$C8)</f>
        <v>2270</v>
      </c>
      <c r="AB6" s="52" t="str">
        <f>'Никель (LME)'!B8</f>
        <v>05.01.2023</v>
      </c>
      <c r="AC6" s="58">
        <f>IF(OR('Никель (LME)'!$C8="-",'Никель (LME)'!$C8=""),AC5,'Никель (LME)'!$C8)</f>
        <v>28775</v>
      </c>
      <c r="AE6" s="52" t="str">
        <f>'Свинец (LME)'!B8</f>
        <v>05.01.2023</v>
      </c>
      <c r="AF6" s="58">
        <f>IF(OR('Свинец (LME)'!$C8="-",'Свинец (LME)'!$C8=""),AF5,'Свинец (LME)'!$C8)</f>
        <v>2298.5</v>
      </c>
      <c r="AH6" s="52" t="str">
        <f>'Медь (LME)'!B8</f>
        <v>05.01.2023</v>
      </c>
      <c r="AI6" s="58">
        <f>IF(OR('Медь (LME)'!$C8="-",'Медь (LME)'!$C8=""),AI5,'Медь (LME)'!$C8)</f>
        <v>8420</v>
      </c>
      <c r="AK6" s="52" t="str">
        <f>'Цинк (LME)'!B8</f>
        <v>05.01.2023</v>
      </c>
      <c r="AL6" s="58">
        <f>IF(OR('Цинк (LME)'!$C8="-",'Цинк (LME)'!$C8=""),AL5,'Цинк (LME)'!$C8)</f>
        <v>3040</v>
      </c>
    </row>
    <row r="7" spans="1:39" x14ac:dyDescent="0.25">
      <c r="A7" s="52" t="str">
        <f>Доллар!$B$9</f>
        <v>06.01.2023</v>
      </c>
      <c r="B7" s="58" t="str">
        <f>Доллар!$C$9</f>
        <v>-</v>
      </c>
      <c r="D7" s="52" t="str">
        <f>Евро!$B$9</f>
        <v>06.01.2023</v>
      </c>
      <c r="E7" s="58" t="str">
        <f>Евро!$C$9</f>
        <v>-</v>
      </c>
      <c r="G7" s="52" t="str">
        <f>'Золото (ЦБ)'!$B$9</f>
        <v>06.01.2023</v>
      </c>
      <c r="H7" s="58" t="str">
        <f>'Золото (ЦБ)'!$C$9</f>
        <v>-</v>
      </c>
      <c r="J7" s="52" t="str">
        <f>'Серебро (ЦБ)'!$B$9</f>
        <v>06.01.2023</v>
      </c>
      <c r="K7" s="58" t="str">
        <f>'Серебро (ЦБ)'!$C$9</f>
        <v>-</v>
      </c>
      <c r="M7" s="52" t="str">
        <f>'Платина (ЦБ)'!$B$9</f>
        <v>06.01.2023</v>
      </c>
      <c r="N7" s="58" t="str">
        <f>'Платина (ЦБ)'!$C$9</f>
        <v>-</v>
      </c>
      <c r="P7" s="52" t="str">
        <f>'Палладий (ЦБ)'!$B$9</f>
        <v>06.01.2023</v>
      </c>
      <c r="Q7" s="58" t="str">
        <f>'Палладий (ЦБ)'!$C$9</f>
        <v>-</v>
      </c>
      <c r="S7" s="52" t="str">
        <f>'Золото (KITCO-LME)'!B9</f>
        <v>06.01.2023</v>
      </c>
      <c r="T7" s="58">
        <f>IF(OR('Золото (KITCO-LME)'!$C9="-",'Золото (KITCO-LME)'!$C9=""),T6,'Золото (KITCO-LME)'!$C9)</f>
        <v>1852.2</v>
      </c>
      <c r="V7" s="52" t="str">
        <f>'Серебро (KITCO-LME)'!B9</f>
        <v>06.01.2023</v>
      </c>
      <c r="W7" s="58">
        <f>IF(OR('Серебро (KITCO-LME)'!$C9="-",'Серебро (KITCO-LME)'!$C9=""),W6,'Серебро (KITCO-LME)'!$C9)</f>
        <v>23.454999999999998</v>
      </c>
      <c r="Y7" s="52" t="str">
        <f>'Алюминий (LME)'!B9</f>
        <v>06.01.2023</v>
      </c>
      <c r="Z7" s="58">
        <f>IF(OR('Алюминий (LME)'!$C9="-",'Алюминий (LME)'!$C9=""),Z6,'Алюминий (LME)'!$C9)</f>
        <v>2242.5</v>
      </c>
      <c r="AB7" s="52" t="str">
        <f>'Никель (LME)'!B9</f>
        <v>06.01.2023</v>
      </c>
      <c r="AC7" s="58">
        <f>IF(OR('Никель (LME)'!$C9="-",'Никель (LME)'!$C9=""),AC6,'Никель (LME)'!$C9)</f>
        <v>27465</v>
      </c>
      <c r="AE7" s="52" t="str">
        <f>'Свинец (LME)'!B9</f>
        <v>06.01.2023</v>
      </c>
      <c r="AF7" s="58">
        <f>IF(OR('Свинец (LME)'!$C9="-",'Свинец (LME)'!$C9=""),AF6,'Свинец (LME)'!$C9)</f>
        <v>2235</v>
      </c>
      <c r="AH7" s="52" t="str">
        <f>'Медь (LME)'!B9</f>
        <v>06.01.2023</v>
      </c>
      <c r="AI7" s="58">
        <f>IF(OR('Медь (LME)'!$C9="-",'Медь (LME)'!$C9=""),AI6,'Медь (LME)'!$C9)</f>
        <v>8362.5</v>
      </c>
      <c r="AK7" s="52" t="str">
        <f>'Цинк (LME)'!B9</f>
        <v>06.01.2023</v>
      </c>
      <c r="AL7" s="58">
        <f>IF(OR('Цинк (LME)'!$C9="-",'Цинк (LME)'!$C9=""),AL6,'Цинк (LME)'!$C9)</f>
        <v>2994</v>
      </c>
    </row>
    <row r="8" spans="1:39" x14ac:dyDescent="0.25">
      <c r="A8" s="52" t="str">
        <f>Доллар!$B$10</f>
        <v>07.01.2023</v>
      </c>
      <c r="B8" s="58" t="str">
        <f>Доллар!$C$10</f>
        <v>-</v>
      </c>
      <c r="D8" s="52" t="str">
        <f>Евро!$B$10</f>
        <v>07.01.2023</v>
      </c>
      <c r="E8" s="58" t="str">
        <f>Евро!$C$10</f>
        <v>-</v>
      </c>
      <c r="G8" s="52" t="str">
        <f>'Золото (ЦБ)'!$B$10</f>
        <v>07.01.2023</v>
      </c>
      <c r="H8" s="58" t="str">
        <f>'Золото (ЦБ)'!$C$10</f>
        <v/>
      </c>
      <c r="J8" s="52" t="str">
        <f>'Серебро (ЦБ)'!$B$10</f>
        <v>07.01.2023</v>
      </c>
      <c r="K8" s="58" t="str">
        <f>'Серебро (ЦБ)'!$C$10</f>
        <v/>
      </c>
      <c r="M8" s="52" t="str">
        <f>'Платина (ЦБ)'!$B$10</f>
        <v>07.01.2023</v>
      </c>
      <c r="N8" s="58" t="str">
        <f>'Платина (ЦБ)'!$C$10</f>
        <v/>
      </c>
      <c r="P8" s="52" t="str">
        <f>'Палладий (ЦБ)'!$B$10</f>
        <v>07.01.2023</v>
      </c>
      <c r="Q8" s="58" t="str">
        <f>'Палладий (ЦБ)'!$C$10</f>
        <v/>
      </c>
      <c r="S8" s="52" t="str">
        <f>'Золото (KITCO-LME)'!B10</f>
        <v>07.01.2023</v>
      </c>
      <c r="T8" s="58">
        <f>IF(OR('Золото (KITCO-LME)'!$C10="-",'Золото (KITCO-LME)'!$C10=""),T7,'Золото (KITCO-LME)'!$C10)</f>
        <v>1852.2</v>
      </c>
      <c r="V8" s="52" t="str">
        <f>'Серебро (KITCO-LME)'!B10</f>
        <v>07.01.2023</v>
      </c>
      <c r="W8" s="58">
        <f>IF(OR('Серебро (KITCO-LME)'!$C10="-",'Серебро (KITCO-LME)'!$C10=""),W7,'Серебро (KITCO-LME)'!$C10)</f>
        <v>23.454999999999998</v>
      </c>
      <c r="Y8" s="52" t="str">
        <f>'Алюминий (LME)'!B10</f>
        <v>07.01.2023</v>
      </c>
      <c r="Z8" s="58">
        <f>IF(OR('Алюминий (LME)'!$C10="-",'Алюминий (LME)'!$C10=""),Z7,'Алюминий (LME)'!$C10)</f>
        <v>2242.5</v>
      </c>
      <c r="AB8" s="52" t="str">
        <f>'Никель (LME)'!B10</f>
        <v>07.01.2023</v>
      </c>
      <c r="AC8" s="58">
        <f>IF(OR('Никель (LME)'!$C10="-",'Никель (LME)'!$C10=""),AC7,'Никель (LME)'!$C10)</f>
        <v>27465</v>
      </c>
      <c r="AE8" s="52" t="str">
        <f>'Свинец (LME)'!B10</f>
        <v>07.01.2023</v>
      </c>
      <c r="AF8" s="58">
        <f>IF(OR('Свинец (LME)'!$C10="-",'Свинец (LME)'!$C10=""),AF7,'Свинец (LME)'!$C10)</f>
        <v>2235</v>
      </c>
      <c r="AH8" s="52" t="str">
        <f>'Медь (LME)'!B10</f>
        <v>07.01.2023</v>
      </c>
      <c r="AI8" s="58">
        <f>IF(OR('Медь (LME)'!$C10="-",'Медь (LME)'!$C10=""),AI7,'Медь (LME)'!$C10)</f>
        <v>8362.5</v>
      </c>
      <c r="AK8" s="52" t="str">
        <f>'Цинк (LME)'!B10</f>
        <v>07.01.2023</v>
      </c>
      <c r="AL8" s="58">
        <f>IF(OR('Цинк (LME)'!$C10="-",'Цинк (LME)'!$C10=""),AL7,'Цинк (LME)'!$C10)</f>
        <v>2994</v>
      </c>
    </row>
    <row r="9" spans="1:39" x14ac:dyDescent="0.25">
      <c r="A9" s="52" t="str">
        <f>Доллар!$B$11</f>
        <v>08.01.2023</v>
      </c>
      <c r="B9" s="58" t="str">
        <f>Доллар!$C$11</f>
        <v>-</v>
      </c>
      <c r="D9" s="52" t="str">
        <f>Евро!$B$11</f>
        <v>08.01.2023</v>
      </c>
      <c r="E9" s="58" t="str">
        <f>Евро!$C$11</f>
        <v>-</v>
      </c>
      <c r="G9" s="52" t="str">
        <f>'Золото (ЦБ)'!$B$11</f>
        <v>08.01.2023</v>
      </c>
      <c r="H9" s="58" t="str">
        <f>'Золото (ЦБ)'!$C$11</f>
        <v/>
      </c>
      <c r="J9" s="52" t="str">
        <f>'Серебро (ЦБ)'!$B$11</f>
        <v>08.01.2023</v>
      </c>
      <c r="K9" s="58" t="str">
        <f>'Серебро (ЦБ)'!$C$11</f>
        <v/>
      </c>
      <c r="M9" s="52" t="str">
        <f>'Платина (ЦБ)'!$B$11</f>
        <v>08.01.2023</v>
      </c>
      <c r="N9" s="58" t="str">
        <f>'Платина (ЦБ)'!$C$11</f>
        <v/>
      </c>
      <c r="P9" s="52" t="str">
        <f>'Палладий (ЦБ)'!$B$11</f>
        <v>08.01.2023</v>
      </c>
      <c r="Q9" s="58" t="str">
        <f>'Палладий (ЦБ)'!$C$11</f>
        <v/>
      </c>
      <c r="S9" s="52" t="str">
        <f>'Золото (KITCO-LME)'!B11</f>
        <v>08.01.2023</v>
      </c>
      <c r="T9" s="58">
        <f>IF(OR('Золото (KITCO-LME)'!$C11="-",'Золото (KITCO-LME)'!$C11=""),T8,'Золото (KITCO-LME)'!$C11)</f>
        <v>1852.2</v>
      </c>
      <c r="V9" s="52" t="str">
        <f>'Серебро (KITCO-LME)'!B11</f>
        <v>08.01.2023</v>
      </c>
      <c r="W9" s="58">
        <f>IF(OR('Серебро (KITCO-LME)'!$C11="-",'Серебро (KITCO-LME)'!$C11=""),W8,'Серебро (KITCO-LME)'!$C11)</f>
        <v>23.454999999999998</v>
      </c>
      <c r="Y9" s="52" t="str">
        <f>'Алюминий (LME)'!B11</f>
        <v>08.01.2023</v>
      </c>
      <c r="Z9" s="58">
        <f>IF(OR('Алюминий (LME)'!$C11="-",'Алюминий (LME)'!$C11=""),Z8,'Алюминий (LME)'!$C11)</f>
        <v>2242.5</v>
      </c>
      <c r="AB9" s="52" t="str">
        <f>'Никель (LME)'!B11</f>
        <v>08.01.2023</v>
      </c>
      <c r="AC9" s="58">
        <f>IF(OR('Никель (LME)'!$C11="-",'Никель (LME)'!$C11=""),AC8,'Никель (LME)'!$C11)</f>
        <v>27465</v>
      </c>
      <c r="AE9" s="52" t="str">
        <f>'Свинец (LME)'!B11</f>
        <v>08.01.2023</v>
      </c>
      <c r="AF9" s="58">
        <f>IF(OR('Свинец (LME)'!$C11="-",'Свинец (LME)'!$C11=""),AF8,'Свинец (LME)'!$C11)</f>
        <v>2235</v>
      </c>
      <c r="AH9" s="52" t="str">
        <f>'Медь (LME)'!B11</f>
        <v>08.01.2023</v>
      </c>
      <c r="AI9" s="58">
        <f>IF(OR('Медь (LME)'!$C11="-",'Медь (LME)'!$C11=""),AI8,'Медь (LME)'!$C11)</f>
        <v>8362.5</v>
      </c>
      <c r="AK9" s="52" t="str">
        <f>'Цинк (LME)'!B11</f>
        <v>08.01.2023</v>
      </c>
      <c r="AL9" s="58">
        <f>IF(OR('Цинк (LME)'!$C11="-",'Цинк (LME)'!$C11=""),AL8,'Цинк (LME)'!$C11)</f>
        <v>2994</v>
      </c>
    </row>
    <row r="10" spans="1:39" x14ac:dyDescent="0.25">
      <c r="A10" s="52" t="str">
        <f>Доллар!$B$12</f>
        <v>09.01.2023</v>
      </c>
      <c r="B10" s="58" t="str">
        <f>Доллар!$C$12</f>
        <v>-</v>
      </c>
      <c r="D10" s="52" t="str">
        <f>Евро!$B$12</f>
        <v>09.01.2023</v>
      </c>
      <c r="E10" s="58" t="str">
        <f>Евро!$C$12</f>
        <v>-</v>
      </c>
      <c r="G10" s="52" t="str">
        <f>'Золото (ЦБ)'!$B$12</f>
        <v>09.01.2023</v>
      </c>
      <c r="H10" s="58" t="str">
        <f>'Золото (ЦБ)'!$C$12</f>
        <v/>
      </c>
      <c r="J10" s="52" t="str">
        <f>'Серебро (ЦБ)'!$B$12</f>
        <v>09.01.2023</v>
      </c>
      <c r="K10" s="58" t="str">
        <f>'Серебро (ЦБ)'!$C$12</f>
        <v/>
      </c>
      <c r="M10" s="52" t="str">
        <f>'Платина (ЦБ)'!$B$12</f>
        <v>09.01.2023</v>
      </c>
      <c r="N10" s="58" t="str">
        <f>'Платина (ЦБ)'!$C$12</f>
        <v/>
      </c>
      <c r="P10" s="52" t="str">
        <f>'Палладий (ЦБ)'!$B$12</f>
        <v>09.01.2023</v>
      </c>
      <c r="Q10" s="58" t="str">
        <f>'Палладий (ЦБ)'!$C$12</f>
        <v/>
      </c>
      <c r="S10" s="52" t="str">
        <f>'Золото (KITCO-LME)'!B12</f>
        <v>09.01.2023</v>
      </c>
      <c r="T10" s="58">
        <f>IF(OR('Золото (KITCO-LME)'!$C12="-",'Золото (KITCO-LME)'!$C12=""),T9,'Золото (KITCO-LME)'!$C12)</f>
        <v>1852.2</v>
      </c>
      <c r="V10" s="52" t="str">
        <f>'Серебро (KITCO-LME)'!B12</f>
        <v>09.01.2023</v>
      </c>
      <c r="W10" s="58">
        <f>IF(OR('Серебро (KITCO-LME)'!$C12="-",'Серебро (KITCO-LME)'!$C12=""),W9,'Серебро (KITCO-LME)'!$C12)</f>
        <v>23.454999999999998</v>
      </c>
      <c r="Y10" s="52" t="str">
        <f>'Алюминий (LME)'!B12</f>
        <v>09.01.2023</v>
      </c>
      <c r="Z10" s="58">
        <f>IF(OR('Алюминий (LME)'!$C12="-",'Алюминий (LME)'!$C12=""),Z9,'Алюминий (LME)'!$C12)</f>
        <v>2242.5</v>
      </c>
      <c r="AB10" s="52" t="str">
        <f>'Никель (LME)'!B12</f>
        <v>09.01.2023</v>
      </c>
      <c r="AC10" s="58">
        <f>IF(OR('Никель (LME)'!$C12="-",'Никель (LME)'!$C12=""),AC9,'Никель (LME)'!$C12)</f>
        <v>27465</v>
      </c>
      <c r="AE10" s="52" t="str">
        <f>'Свинец (LME)'!B12</f>
        <v>09.01.2023</v>
      </c>
      <c r="AF10" s="58">
        <f>IF(OR('Свинец (LME)'!$C12="-",'Свинец (LME)'!$C12=""),AF9,'Свинец (LME)'!$C12)</f>
        <v>2235</v>
      </c>
      <c r="AH10" s="52" t="str">
        <f>'Медь (LME)'!B12</f>
        <v>09.01.2023</v>
      </c>
      <c r="AI10" s="58">
        <f>IF(OR('Медь (LME)'!$C12="-",'Медь (LME)'!$C12=""),AI9,'Медь (LME)'!$C12)</f>
        <v>8362.5</v>
      </c>
      <c r="AK10" s="52" t="str">
        <f>'Цинк (LME)'!B12</f>
        <v>09.01.2023</v>
      </c>
      <c r="AL10" s="58">
        <f>IF(OR('Цинк (LME)'!$C12="-",'Цинк (LME)'!$C12=""),AL9,'Цинк (LME)'!$C12)</f>
        <v>2994</v>
      </c>
    </row>
    <row r="11" spans="1:39" x14ac:dyDescent="0.25">
      <c r="A11" s="52" t="str">
        <f>Доллар!$B$13</f>
        <v>10.01.2023</v>
      </c>
      <c r="B11" s="58" t="str">
        <f>Доллар!$C$13</f>
        <v>-</v>
      </c>
      <c r="D11" s="52" t="str">
        <f>Евро!$B$13</f>
        <v>10.01.2023</v>
      </c>
      <c r="E11" s="58" t="str">
        <f>Евро!$C$13</f>
        <v>-</v>
      </c>
      <c r="G11" s="52" t="str">
        <f>'Золото (ЦБ)'!$B$13</f>
        <v>10.01.2023</v>
      </c>
      <c r="H11" s="58" t="str">
        <f>'Золото (ЦБ)'!$C$13</f>
        <v/>
      </c>
      <c r="J11" s="52" t="str">
        <f>'Серебро (ЦБ)'!$B$13</f>
        <v>10.01.2023</v>
      </c>
      <c r="K11" s="58" t="str">
        <f>'Серебро (ЦБ)'!$C$13</f>
        <v/>
      </c>
      <c r="M11" s="52" t="str">
        <f>'Платина (ЦБ)'!$B$13</f>
        <v>10.01.2023</v>
      </c>
      <c r="N11" s="58" t="str">
        <f>'Платина (ЦБ)'!$C$13</f>
        <v/>
      </c>
      <c r="P11" s="52" t="str">
        <f>'Палладий (ЦБ)'!$B$13</f>
        <v>10.01.2023</v>
      </c>
      <c r="Q11" s="58" t="str">
        <f>'Палладий (ЦБ)'!$C$13</f>
        <v/>
      </c>
      <c r="S11" s="52" t="str">
        <f>'Золото (KITCO-LME)'!B13</f>
        <v>10.01.2023</v>
      </c>
      <c r="T11" s="58">
        <f>IF(OR('Золото (KITCO-LME)'!$C13="-",'Золото (KITCO-LME)'!$C13=""),T10,'Золото (KITCO-LME)'!$C13)</f>
        <v>1852.2</v>
      </c>
      <c r="V11" s="52" t="str">
        <f>'Серебро (KITCO-LME)'!B13</f>
        <v>10.01.2023</v>
      </c>
      <c r="W11" s="58">
        <f>IF(OR('Серебро (KITCO-LME)'!$C13="-",'Серебро (KITCO-LME)'!$C13=""),W10,'Серебро (KITCO-LME)'!$C13)</f>
        <v>23.454999999999998</v>
      </c>
      <c r="Y11" s="52" t="str">
        <f>'Алюминий (LME)'!B13</f>
        <v>10.01.2023</v>
      </c>
      <c r="Z11" s="58">
        <f>IF(OR('Алюминий (LME)'!$C13="-",'Алюминий (LME)'!$C13=""),Z10,'Алюминий (LME)'!$C13)</f>
        <v>2242.5</v>
      </c>
      <c r="AB11" s="52" t="str">
        <f>'Никель (LME)'!B13</f>
        <v>10.01.2023</v>
      </c>
      <c r="AC11" s="58">
        <f>IF(OR('Никель (LME)'!$C13="-",'Никель (LME)'!$C13=""),AC10,'Никель (LME)'!$C13)</f>
        <v>27465</v>
      </c>
      <c r="AE11" s="52" t="str">
        <f>'Свинец (LME)'!B13</f>
        <v>10.01.2023</v>
      </c>
      <c r="AF11" s="58">
        <f>IF(OR('Свинец (LME)'!$C13="-",'Свинец (LME)'!$C13=""),AF10,'Свинец (LME)'!$C13)</f>
        <v>2235</v>
      </c>
      <c r="AH11" s="52" t="str">
        <f>'Медь (LME)'!B13</f>
        <v>10.01.2023</v>
      </c>
      <c r="AI11" s="58">
        <f>IF(OR('Медь (LME)'!$C13="-",'Медь (LME)'!$C13=""),AI10,'Медь (LME)'!$C13)</f>
        <v>8362.5</v>
      </c>
      <c r="AK11" s="52" t="str">
        <f>'Цинк (LME)'!B13</f>
        <v>10.01.2023</v>
      </c>
      <c r="AL11" s="58">
        <f>IF(OR('Цинк (LME)'!$C13="-",'Цинк (LME)'!$C13=""),AL10,'Цинк (LME)'!$C13)</f>
        <v>2994</v>
      </c>
    </row>
    <row r="12" spans="1:39" x14ac:dyDescent="0.25">
      <c r="A12" s="52" t="str">
        <f>Доллар!$B$14</f>
        <v>11.01.2023</v>
      </c>
      <c r="B12" s="58" t="str">
        <f>Доллар!$C$14</f>
        <v>-</v>
      </c>
      <c r="D12" s="52" t="str">
        <f>Евро!$B$14</f>
        <v>11.01.2023</v>
      </c>
      <c r="E12" s="58" t="str">
        <f>Евро!$C$14</f>
        <v>-</v>
      </c>
      <c r="G12" s="52" t="str">
        <f>'Золото (ЦБ)'!$B$14</f>
        <v>11.01.2023</v>
      </c>
      <c r="H12" s="58" t="str">
        <f>'Золото (ЦБ)'!$C$14</f>
        <v/>
      </c>
      <c r="J12" s="52" t="str">
        <f>'Серебро (ЦБ)'!$B$14</f>
        <v>11.01.2023</v>
      </c>
      <c r="K12" s="58" t="str">
        <f>'Серебро (ЦБ)'!$C$14</f>
        <v/>
      </c>
      <c r="M12" s="52" t="str">
        <f>'Платина (ЦБ)'!$B$14</f>
        <v>11.01.2023</v>
      </c>
      <c r="N12" s="58" t="str">
        <f>'Платина (ЦБ)'!$C$14</f>
        <v/>
      </c>
      <c r="P12" s="52" t="str">
        <f>'Палладий (ЦБ)'!$B$14</f>
        <v>11.01.2023</v>
      </c>
      <c r="Q12" s="58" t="str">
        <f>'Палладий (ЦБ)'!$C$14</f>
        <v/>
      </c>
      <c r="S12" s="52" t="str">
        <f>'Золото (KITCO-LME)'!B14</f>
        <v>11.01.2023</v>
      </c>
      <c r="T12" s="58">
        <f>IF(OR('Золото (KITCO-LME)'!$C14="-",'Золото (KITCO-LME)'!$C14=""),T11,'Золото (KITCO-LME)'!$C14)</f>
        <v>1852.2</v>
      </c>
      <c r="V12" s="52" t="str">
        <f>'Серебро (KITCO-LME)'!B14</f>
        <v>11.01.2023</v>
      </c>
      <c r="W12" s="58">
        <f>IF(OR('Серебро (KITCO-LME)'!$C14="-",'Серебро (KITCO-LME)'!$C14=""),W11,'Серебро (KITCO-LME)'!$C14)</f>
        <v>23.454999999999998</v>
      </c>
      <c r="Y12" s="52" t="str">
        <f>'Алюминий (LME)'!B14</f>
        <v>11.01.2023</v>
      </c>
      <c r="Z12" s="58">
        <f>IF(OR('Алюминий (LME)'!$C14="-",'Алюминий (LME)'!$C14=""),Z11,'Алюминий (LME)'!$C14)</f>
        <v>2242.5</v>
      </c>
      <c r="AB12" s="52" t="str">
        <f>'Никель (LME)'!B14</f>
        <v>11.01.2023</v>
      </c>
      <c r="AC12" s="58">
        <f>IF(OR('Никель (LME)'!$C14="-",'Никель (LME)'!$C14=""),AC11,'Никель (LME)'!$C14)</f>
        <v>27465</v>
      </c>
      <c r="AE12" s="52" t="str">
        <f>'Свинец (LME)'!B14</f>
        <v>11.01.2023</v>
      </c>
      <c r="AF12" s="58">
        <f>IF(OR('Свинец (LME)'!$C14="-",'Свинец (LME)'!$C14=""),AF11,'Свинец (LME)'!$C14)</f>
        <v>2235</v>
      </c>
      <c r="AH12" s="52" t="str">
        <f>'Медь (LME)'!B14</f>
        <v>11.01.2023</v>
      </c>
      <c r="AI12" s="58">
        <f>IF(OR('Медь (LME)'!$C14="-",'Медь (LME)'!$C14=""),AI11,'Медь (LME)'!$C14)</f>
        <v>8362.5</v>
      </c>
      <c r="AK12" s="52" t="str">
        <f>'Цинк (LME)'!B14</f>
        <v>11.01.2023</v>
      </c>
      <c r="AL12" s="58">
        <f>IF(OR('Цинк (LME)'!$C14="-",'Цинк (LME)'!$C14=""),AL11,'Цинк (LME)'!$C14)</f>
        <v>2994</v>
      </c>
    </row>
    <row r="13" spans="1:39" x14ac:dyDescent="0.25">
      <c r="A13" s="52" t="str">
        <f>Доллар!$B$15</f>
        <v>12.01.2023</v>
      </c>
      <c r="B13" s="58" t="str">
        <f>Доллар!$C$15</f>
        <v>-</v>
      </c>
      <c r="D13" s="52" t="str">
        <f>Евро!$B$15</f>
        <v>12.01.2023</v>
      </c>
      <c r="E13" s="58" t="str">
        <f>Евро!$C$15</f>
        <v>-</v>
      </c>
      <c r="G13" s="52" t="str">
        <f>'Золото (ЦБ)'!$B$15</f>
        <v>12.01.2023</v>
      </c>
      <c r="H13" s="58" t="str">
        <f>'Золото (ЦБ)'!$C$15</f>
        <v/>
      </c>
      <c r="J13" s="52" t="str">
        <f>'Серебро (ЦБ)'!$B$15</f>
        <v>12.01.2023</v>
      </c>
      <c r="K13" s="58" t="str">
        <f>'Серебро (ЦБ)'!$C$15</f>
        <v/>
      </c>
      <c r="M13" s="52" t="str">
        <f>'Платина (ЦБ)'!$B$15</f>
        <v>12.01.2023</v>
      </c>
      <c r="N13" s="58" t="str">
        <f>'Платина (ЦБ)'!$C$15</f>
        <v/>
      </c>
      <c r="P13" s="52" t="str">
        <f>'Палладий (ЦБ)'!$B$15</f>
        <v>12.01.2023</v>
      </c>
      <c r="Q13" s="58" t="str">
        <f>'Палладий (ЦБ)'!$C$15</f>
        <v/>
      </c>
      <c r="S13" s="52" t="str">
        <f>'Золото (KITCO-LME)'!B15</f>
        <v>12.01.2023</v>
      </c>
      <c r="T13" s="58">
        <f>IF(OR('Золото (KITCO-LME)'!$C15="-",'Золото (KITCO-LME)'!$C15=""),T12,'Золото (KITCO-LME)'!$C15)</f>
        <v>1852.2</v>
      </c>
      <c r="V13" s="52" t="str">
        <f>'Серебро (KITCO-LME)'!B15</f>
        <v>12.01.2023</v>
      </c>
      <c r="W13" s="58">
        <f>IF(OR('Серебро (KITCO-LME)'!$C15="-",'Серебро (KITCO-LME)'!$C15=""),W12,'Серебро (KITCO-LME)'!$C15)</f>
        <v>23.454999999999998</v>
      </c>
      <c r="Y13" s="52" t="str">
        <f>'Алюминий (LME)'!B15</f>
        <v>12.01.2023</v>
      </c>
      <c r="Z13" s="58">
        <f>IF(OR('Алюминий (LME)'!$C15="-",'Алюминий (LME)'!$C15=""),Z12,'Алюминий (LME)'!$C15)</f>
        <v>2242.5</v>
      </c>
      <c r="AB13" s="52" t="str">
        <f>'Никель (LME)'!B15</f>
        <v>12.01.2023</v>
      </c>
      <c r="AC13" s="58">
        <f>IF(OR('Никель (LME)'!$C15="-",'Никель (LME)'!$C15=""),AC12,'Никель (LME)'!$C15)</f>
        <v>27465</v>
      </c>
      <c r="AE13" s="52" t="str">
        <f>'Свинец (LME)'!B15</f>
        <v>12.01.2023</v>
      </c>
      <c r="AF13" s="58">
        <f>IF(OR('Свинец (LME)'!$C15="-",'Свинец (LME)'!$C15=""),AF12,'Свинец (LME)'!$C15)</f>
        <v>2235</v>
      </c>
      <c r="AH13" s="52" t="str">
        <f>'Медь (LME)'!B15</f>
        <v>12.01.2023</v>
      </c>
      <c r="AI13" s="58">
        <f>IF(OR('Медь (LME)'!$C15="-",'Медь (LME)'!$C15=""),AI12,'Медь (LME)'!$C15)</f>
        <v>8362.5</v>
      </c>
      <c r="AK13" s="52" t="str">
        <f>'Цинк (LME)'!B15</f>
        <v>12.01.2023</v>
      </c>
      <c r="AL13" s="58">
        <f>IF(OR('Цинк (LME)'!$C15="-",'Цинк (LME)'!$C15=""),AL12,'Цинк (LME)'!$C15)</f>
        <v>2994</v>
      </c>
    </row>
    <row r="14" spans="1:39" x14ac:dyDescent="0.25">
      <c r="A14" s="52" t="str">
        <f>Доллар!$B$16</f>
        <v>13.01.2023</v>
      </c>
      <c r="B14" s="58" t="str">
        <f>Доллар!$C$16</f>
        <v>-</v>
      </c>
      <c r="D14" s="52" t="str">
        <f>Евро!$B$16</f>
        <v>13.01.2023</v>
      </c>
      <c r="E14" s="58" t="str">
        <f>Евро!$C$16</f>
        <v>-</v>
      </c>
      <c r="G14" s="52" t="str">
        <f>'Золото (ЦБ)'!$B$16</f>
        <v>13.01.2023</v>
      </c>
      <c r="H14" s="58" t="str">
        <f>'Золото (ЦБ)'!$C$16</f>
        <v/>
      </c>
      <c r="J14" s="52" t="str">
        <f>'Серебро (ЦБ)'!$B$16</f>
        <v>13.01.2023</v>
      </c>
      <c r="K14" s="58" t="str">
        <f>'Серебро (ЦБ)'!$C$16</f>
        <v/>
      </c>
      <c r="M14" s="52" t="str">
        <f>'Платина (ЦБ)'!$B$16</f>
        <v>13.01.2023</v>
      </c>
      <c r="N14" s="58" t="str">
        <f>'Платина (ЦБ)'!$C$16</f>
        <v/>
      </c>
      <c r="P14" s="52" t="str">
        <f>'Палладий (ЦБ)'!$B$16</f>
        <v>13.01.2023</v>
      </c>
      <c r="Q14" s="58" t="str">
        <f>'Палладий (ЦБ)'!$C$16</f>
        <v/>
      </c>
      <c r="S14" s="52" t="str">
        <f>'Золото (KITCO-LME)'!B16</f>
        <v>13.01.2023</v>
      </c>
      <c r="T14" s="58">
        <f>IF(OR('Золото (KITCO-LME)'!$C16="-",'Золото (KITCO-LME)'!$C16=""),T13,'Золото (KITCO-LME)'!$C16)</f>
        <v>1852.2</v>
      </c>
      <c r="V14" s="52" t="str">
        <f>'Серебро (KITCO-LME)'!B16</f>
        <v>13.01.2023</v>
      </c>
      <c r="W14" s="58">
        <f>IF(OR('Серебро (KITCO-LME)'!$C16="-",'Серебро (KITCO-LME)'!$C16=""),W13,'Серебро (KITCO-LME)'!$C16)</f>
        <v>23.454999999999998</v>
      </c>
      <c r="Y14" s="52" t="str">
        <f>'Алюминий (LME)'!B16</f>
        <v>13.01.2023</v>
      </c>
      <c r="Z14" s="58">
        <f>IF(OR('Алюминий (LME)'!$C16="-",'Алюминий (LME)'!$C16=""),Z13,'Алюминий (LME)'!$C16)</f>
        <v>2242.5</v>
      </c>
      <c r="AB14" s="52" t="str">
        <f>'Никель (LME)'!B16</f>
        <v>13.01.2023</v>
      </c>
      <c r="AC14" s="58">
        <f>IF(OR('Никель (LME)'!$C16="-",'Никель (LME)'!$C16=""),AC13,'Никель (LME)'!$C16)</f>
        <v>27465</v>
      </c>
      <c r="AE14" s="52" t="str">
        <f>'Свинец (LME)'!B16</f>
        <v>13.01.2023</v>
      </c>
      <c r="AF14" s="58">
        <f>IF(OR('Свинец (LME)'!$C16="-",'Свинец (LME)'!$C16=""),AF13,'Свинец (LME)'!$C16)</f>
        <v>2235</v>
      </c>
      <c r="AH14" s="52" t="str">
        <f>'Медь (LME)'!B16</f>
        <v>13.01.2023</v>
      </c>
      <c r="AI14" s="58">
        <f>IF(OR('Медь (LME)'!$C16="-",'Медь (LME)'!$C16=""),AI13,'Медь (LME)'!$C16)</f>
        <v>8362.5</v>
      </c>
      <c r="AK14" s="52" t="str">
        <f>'Цинк (LME)'!B16</f>
        <v>13.01.2023</v>
      </c>
      <c r="AL14" s="58">
        <f>IF(OR('Цинк (LME)'!$C16="-",'Цинк (LME)'!$C16=""),AL13,'Цинк (LME)'!$C16)</f>
        <v>2994</v>
      </c>
    </row>
    <row r="15" spans="1:39" x14ac:dyDescent="0.25">
      <c r="A15" s="52" t="str">
        <f>Доллар!$B$17</f>
        <v>14.01.2023</v>
      </c>
      <c r="B15" s="58" t="str">
        <f>Доллар!$C$17</f>
        <v>-</v>
      </c>
      <c r="D15" s="52" t="str">
        <f>Евро!$B$17</f>
        <v>14.01.2023</v>
      </c>
      <c r="E15" s="58" t="str">
        <f>Евро!$C$17</f>
        <v>-</v>
      </c>
      <c r="G15" s="52" t="str">
        <f>'Золото (ЦБ)'!$B$17</f>
        <v>14.01.2023</v>
      </c>
      <c r="H15" s="58" t="str">
        <f>'Золото (ЦБ)'!$C$17</f>
        <v/>
      </c>
      <c r="J15" s="52" t="str">
        <f>'Серебро (ЦБ)'!$B$17</f>
        <v>14.01.2023</v>
      </c>
      <c r="K15" s="58" t="str">
        <f>'Серебро (ЦБ)'!$C$17</f>
        <v/>
      </c>
      <c r="M15" s="52" t="str">
        <f>'Платина (ЦБ)'!$B$17</f>
        <v>14.01.2023</v>
      </c>
      <c r="N15" s="58" t="str">
        <f>'Платина (ЦБ)'!$C$17</f>
        <v/>
      </c>
      <c r="P15" s="52" t="str">
        <f>'Палладий (ЦБ)'!$B$17</f>
        <v>14.01.2023</v>
      </c>
      <c r="Q15" s="58" t="str">
        <f>'Палладий (ЦБ)'!$C$17</f>
        <v/>
      </c>
      <c r="S15" s="52" t="str">
        <f>'Золото (KITCO-LME)'!B17</f>
        <v>14.01.2023</v>
      </c>
      <c r="T15" s="58">
        <f>IF(OR('Золото (KITCO-LME)'!$C17="-",'Золото (KITCO-LME)'!$C17=""),T14,'Золото (KITCO-LME)'!$C17)</f>
        <v>1852.2</v>
      </c>
      <c r="V15" s="52" t="str">
        <f>'Серебро (KITCO-LME)'!B17</f>
        <v>14.01.2023</v>
      </c>
      <c r="W15" s="58">
        <f>IF(OR('Серебро (KITCO-LME)'!$C17="-",'Серебро (KITCO-LME)'!$C17=""),W14,'Серебро (KITCO-LME)'!$C17)</f>
        <v>23.454999999999998</v>
      </c>
      <c r="Y15" s="52" t="str">
        <f>'Алюминий (LME)'!B17</f>
        <v>14.01.2023</v>
      </c>
      <c r="Z15" s="58">
        <f>IF(OR('Алюминий (LME)'!$C17="-",'Алюминий (LME)'!$C17=""),Z14,'Алюминий (LME)'!$C17)</f>
        <v>2242.5</v>
      </c>
      <c r="AB15" s="52" t="str">
        <f>'Никель (LME)'!B17</f>
        <v>14.01.2023</v>
      </c>
      <c r="AC15" s="58">
        <f>IF(OR('Никель (LME)'!$C17="-",'Никель (LME)'!$C17=""),AC14,'Никель (LME)'!$C17)</f>
        <v>27465</v>
      </c>
      <c r="AE15" s="52" t="str">
        <f>'Свинец (LME)'!B17</f>
        <v>14.01.2023</v>
      </c>
      <c r="AF15" s="58">
        <f>IF(OR('Свинец (LME)'!$C17="-",'Свинец (LME)'!$C17=""),AF14,'Свинец (LME)'!$C17)</f>
        <v>2235</v>
      </c>
      <c r="AH15" s="52" t="str">
        <f>'Медь (LME)'!B17</f>
        <v>14.01.2023</v>
      </c>
      <c r="AI15" s="58">
        <f>IF(OR('Медь (LME)'!$C17="-",'Медь (LME)'!$C17=""),AI14,'Медь (LME)'!$C17)</f>
        <v>8362.5</v>
      </c>
      <c r="AK15" s="52" t="str">
        <f>'Цинк (LME)'!B17</f>
        <v>14.01.2023</v>
      </c>
      <c r="AL15" s="58">
        <f>IF(OR('Цинк (LME)'!$C17="-",'Цинк (LME)'!$C17=""),AL14,'Цинк (LME)'!$C17)</f>
        <v>2994</v>
      </c>
    </row>
    <row r="16" spans="1:39" x14ac:dyDescent="0.25">
      <c r="A16" s="52" t="str">
        <f>Доллар!$B$18</f>
        <v>15.01.2023</v>
      </c>
      <c r="B16" s="58" t="str">
        <f>Доллар!$C$18</f>
        <v>-</v>
      </c>
      <c r="D16" s="52" t="str">
        <f>Евро!$B$18</f>
        <v>15.01.2023</v>
      </c>
      <c r="E16" s="58" t="str">
        <f>Евро!$C$18</f>
        <v>-</v>
      </c>
      <c r="G16" s="52" t="str">
        <f>'Золото (ЦБ)'!$B$18</f>
        <v>15.01.2023</v>
      </c>
      <c r="H16" s="58" t="str">
        <f>'Золото (ЦБ)'!$C$18</f>
        <v/>
      </c>
      <c r="J16" s="52" t="str">
        <f>'Серебро (ЦБ)'!$B$18</f>
        <v>15.01.2023</v>
      </c>
      <c r="K16" s="58" t="str">
        <f>'Серебро (ЦБ)'!$C$18</f>
        <v/>
      </c>
      <c r="M16" s="52" t="str">
        <f>'Платина (ЦБ)'!$B$18</f>
        <v>15.01.2023</v>
      </c>
      <c r="N16" s="58" t="str">
        <f>'Платина (ЦБ)'!$C$18</f>
        <v/>
      </c>
      <c r="P16" s="52" t="str">
        <f>'Палладий (ЦБ)'!$B$18</f>
        <v>15.01.2023</v>
      </c>
      <c r="Q16" s="58" t="str">
        <f>'Палладий (ЦБ)'!$C$18</f>
        <v/>
      </c>
      <c r="S16" s="52" t="str">
        <f>'Золото (KITCO-LME)'!B18</f>
        <v>15.01.2023</v>
      </c>
      <c r="T16" s="58">
        <f>IF(OR('Золото (KITCO-LME)'!$C18="-",'Золото (KITCO-LME)'!$C18=""),T15,'Золото (KITCO-LME)'!$C18)</f>
        <v>1852.2</v>
      </c>
      <c r="V16" s="52" t="str">
        <f>'Серебро (KITCO-LME)'!B18</f>
        <v>15.01.2023</v>
      </c>
      <c r="W16" s="58">
        <f>IF(OR('Серебро (KITCO-LME)'!$C18="-",'Серебро (KITCO-LME)'!$C18=""),W15,'Серебро (KITCO-LME)'!$C18)</f>
        <v>23.454999999999998</v>
      </c>
      <c r="Y16" s="52" t="str">
        <f>'Алюминий (LME)'!B18</f>
        <v>15.01.2023</v>
      </c>
      <c r="Z16" s="58">
        <f>IF(OR('Алюминий (LME)'!$C18="-",'Алюминий (LME)'!$C18=""),Z15,'Алюминий (LME)'!$C18)</f>
        <v>2242.5</v>
      </c>
      <c r="AB16" s="52" t="str">
        <f>'Никель (LME)'!B18</f>
        <v>15.01.2023</v>
      </c>
      <c r="AC16" s="58">
        <f>IF(OR('Никель (LME)'!$C18="-",'Никель (LME)'!$C18=""),AC15,'Никель (LME)'!$C18)</f>
        <v>27465</v>
      </c>
      <c r="AE16" s="52" t="str">
        <f>'Свинец (LME)'!B18</f>
        <v>15.01.2023</v>
      </c>
      <c r="AF16" s="58">
        <f>IF(OR('Свинец (LME)'!$C18="-",'Свинец (LME)'!$C18=""),AF15,'Свинец (LME)'!$C18)</f>
        <v>2235</v>
      </c>
      <c r="AH16" s="52" t="str">
        <f>'Медь (LME)'!B18</f>
        <v>15.01.2023</v>
      </c>
      <c r="AI16" s="58">
        <f>IF(OR('Медь (LME)'!$C18="-",'Медь (LME)'!$C18=""),AI15,'Медь (LME)'!$C18)</f>
        <v>8362.5</v>
      </c>
      <c r="AK16" s="52" t="str">
        <f>'Цинк (LME)'!B18</f>
        <v>15.01.2023</v>
      </c>
      <c r="AL16" s="58">
        <f>IF(OR('Цинк (LME)'!$C18="-",'Цинк (LME)'!$C18=""),AL15,'Цинк (LME)'!$C18)</f>
        <v>2994</v>
      </c>
    </row>
    <row r="17" spans="1:38" x14ac:dyDescent="0.25">
      <c r="A17" s="52" t="str">
        <f>Доллар!$B$19</f>
        <v>16.01.2023</v>
      </c>
      <c r="B17" s="58" t="str">
        <f>Доллар!$C$19</f>
        <v>-</v>
      </c>
      <c r="D17" s="52" t="str">
        <f>Евро!$B$19</f>
        <v>16.01.2023</v>
      </c>
      <c r="E17" s="58" t="str">
        <f>Евро!$C$19</f>
        <v>-</v>
      </c>
      <c r="G17" s="52" t="str">
        <f>'Золото (ЦБ)'!$B$19</f>
        <v>16.01.2023</v>
      </c>
      <c r="H17" s="58" t="str">
        <f>'Золото (ЦБ)'!$C$19</f>
        <v/>
      </c>
      <c r="J17" s="52" t="str">
        <f>'Серебро (ЦБ)'!$B$19</f>
        <v>16.01.2023</v>
      </c>
      <c r="K17" s="58" t="str">
        <f>'Серебро (ЦБ)'!$C$19</f>
        <v/>
      </c>
      <c r="M17" s="52" t="str">
        <f>'Платина (ЦБ)'!$B$19</f>
        <v>16.01.2023</v>
      </c>
      <c r="N17" s="58" t="str">
        <f>'Платина (ЦБ)'!$C$19</f>
        <v/>
      </c>
      <c r="P17" s="52" t="str">
        <f>'Палладий (ЦБ)'!$B$19</f>
        <v>16.01.2023</v>
      </c>
      <c r="Q17" s="58" t="str">
        <f>'Палладий (ЦБ)'!$C$19</f>
        <v/>
      </c>
      <c r="S17" s="52" t="str">
        <f>'Золото (KITCO-LME)'!B19</f>
        <v>16.01.2023</v>
      </c>
      <c r="T17" s="58">
        <f>IF(OR('Золото (KITCO-LME)'!$C19="-",'Золото (KITCO-LME)'!$C19=""),T16,'Золото (KITCO-LME)'!$C19)</f>
        <v>1852.2</v>
      </c>
      <c r="V17" s="52" t="str">
        <f>'Серебро (KITCO-LME)'!B19</f>
        <v>16.01.2023</v>
      </c>
      <c r="W17" s="58">
        <f>IF(OR('Серебро (KITCO-LME)'!$C19="-",'Серебро (KITCO-LME)'!$C19=""),W16,'Серебро (KITCO-LME)'!$C19)</f>
        <v>23.454999999999998</v>
      </c>
      <c r="Y17" s="52" t="str">
        <f>'Алюминий (LME)'!B19</f>
        <v>16.01.2023</v>
      </c>
      <c r="Z17" s="58">
        <f>IF(OR('Алюминий (LME)'!$C19="-",'Алюминий (LME)'!$C19=""),Z16,'Алюминий (LME)'!$C19)</f>
        <v>2242.5</v>
      </c>
      <c r="AB17" s="52" t="str">
        <f>'Никель (LME)'!B19</f>
        <v>16.01.2023</v>
      </c>
      <c r="AC17" s="58">
        <f>IF(OR('Никель (LME)'!$C19="-",'Никель (LME)'!$C19=""),AC16,'Никель (LME)'!$C19)</f>
        <v>27465</v>
      </c>
      <c r="AE17" s="52" t="str">
        <f>'Свинец (LME)'!B19</f>
        <v>16.01.2023</v>
      </c>
      <c r="AF17" s="58">
        <f>IF(OR('Свинец (LME)'!$C19="-",'Свинец (LME)'!$C19=""),AF16,'Свинец (LME)'!$C19)</f>
        <v>2235</v>
      </c>
      <c r="AH17" s="52" t="str">
        <f>'Медь (LME)'!B19</f>
        <v>16.01.2023</v>
      </c>
      <c r="AI17" s="58">
        <f>IF(OR('Медь (LME)'!$C19="-",'Медь (LME)'!$C19=""),AI16,'Медь (LME)'!$C19)</f>
        <v>8362.5</v>
      </c>
      <c r="AK17" s="52" t="str">
        <f>'Цинк (LME)'!B19</f>
        <v>16.01.2023</v>
      </c>
      <c r="AL17" s="58">
        <f>IF(OR('Цинк (LME)'!$C19="-",'Цинк (LME)'!$C19=""),AL16,'Цинк (LME)'!$C19)</f>
        <v>2994</v>
      </c>
    </row>
    <row r="18" spans="1:38" x14ac:dyDescent="0.25">
      <c r="A18" s="52" t="str">
        <f>Доллар!$B$20</f>
        <v>17.01.2023</v>
      </c>
      <c r="B18" s="58" t="str">
        <f>Доллар!$C$20</f>
        <v>-</v>
      </c>
      <c r="D18" s="52" t="str">
        <f>Евро!$B$20</f>
        <v>17.01.2023</v>
      </c>
      <c r="E18" s="58" t="str">
        <f>Евро!$C$20</f>
        <v>-</v>
      </c>
      <c r="G18" s="52" t="str">
        <f>'Золото (ЦБ)'!$B$20</f>
        <v>17.01.2023</v>
      </c>
      <c r="H18" s="58" t="str">
        <f>'Золото (ЦБ)'!$C$20</f>
        <v/>
      </c>
      <c r="J18" s="52" t="str">
        <f>'Серебро (ЦБ)'!$B$20</f>
        <v>17.01.2023</v>
      </c>
      <c r="K18" s="58" t="str">
        <f>'Серебро (ЦБ)'!$C$20</f>
        <v/>
      </c>
      <c r="M18" s="52" t="str">
        <f>'Платина (ЦБ)'!$B$20</f>
        <v>17.01.2023</v>
      </c>
      <c r="N18" s="58" t="str">
        <f>'Платина (ЦБ)'!$C$20</f>
        <v/>
      </c>
      <c r="P18" s="52" t="str">
        <f>'Палладий (ЦБ)'!$B$20</f>
        <v>17.01.2023</v>
      </c>
      <c r="Q18" s="58" t="str">
        <f>'Палладий (ЦБ)'!$C$20</f>
        <v/>
      </c>
      <c r="S18" s="52" t="str">
        <f>'Золото (KITCO-LME)'!B20</f>
        <v>17.01.2023</v>
      </c>
      <c r="T18" s="58">
        <f>IF(OR('Золото (KITCO-LME)'!$C20="-",'Золото (KITCO-LME)'!$C20=""),T17,'Золото (KITCO-LME)'!$C20)</f>
        <v>1852.2</v>
      </c>
      <c r="V18" s="52" t="str">
        <f>'Серебро (KITCO-LME)'!B20</f>
        <v>17.01.2023</v>
      </c>
      <c r="W18" s="58">
        <f>IF(OR('Серебро (KITCO-LME)'!$C20="-",'Серебро (KITCO-LME)'!$C20=""),W17,'Серебро (KITCO-LME)'!$C20)</f>
        <v>23.454999999999998</v>
      </c>
      <c r="Y18" s="52" t="str">
        <f>'Алюминий (LME)'!B20</f>
        <v>17.01.2023</v>
      </c>
      <c r="Z18" s="58">
        <f>IF(OR('Алюминий (LME)'!$C20="-",'Алюминий (LME)'!$C20=""),Z17,'Алюминий (LME)'!$C20)</f>
        <v>2242.5</v>
      </c>
      <c r="AB18" s="52" t="str">
        <f>'Никель (LME)'!B20</f>
        <v>17.01.2023</v>
      </c>
      <c r="AC18" s="58">
        <f>IF(OR('Никель (LME)'!$C20="-",'Никель (LME)'!$C20=""),AC17,'Никель (LME)'!$C20)</f>
        <v>27465</v>
      </c>
      <c r="AE18" s="52" t="str">
        <f>'Свинец (LME)'!B20</f>
        <v>17.01.2023</v>
      </c>
      <c r="AF18" s="58">
        <f>IF(OR('Свинец (LME)'!$C20="-",'Свинец (LME)'!$C20=""),AF17,'Свинец (LME)'!$C20)</f>
        <v>2235</v>
      </c>
      <c r="AH18" s="52" t="str">
        <f>'Медь (LME)'!B20</f>
        <v>17.01.2023</v>
      </c>
      <c r="AI18" s="58">
        <f>IF(OR('Медь (LME)'!$C20="-",'Медь (LME)'!$C20=""),AI17,'Медь (LME)'!$C20)</f>
        <v>8362.5</v>
      </c>
      <c r="AK18" s="52" t="str">
        <f>'Цинк (LME)'!B20</f>
        <v>17.01.2023</v>
      </c>
      <c r="AL18" s="58">
        <f>IF(OR('Цинк (LME)'!$C20="-",'Цинк (LME)'!$C20=""),AL17,'Цинк (LME)'!$C20)</f>
        <v>2994</v>
      </c>
    </row>
    <row r="19" spans="1:38" x14ac:dyDescent="0.25">
      <c r="A19" s="52" t="str">
        <f>Доллар!$B$21</f>
        <v>18.01.2023</v>
      </c>
      <c r="B19" s="58" t="str">
        <f>Доллар!$C$21</f>
        <v>-</v>
      </c>
      <c r="D19" s="52" t="str">
        <f>Евро!$B$21</f>
        <v>18.01.2023</v>
      </c>
      <c r="E19" s="58" t="str">
        <f>Евро!$C$21</f>
        <v>-</v>
      </c>
      <c r="G19" s="52" t="str">
        <f>'Золото (ЦБ)'!$B$21</f>
        <v>18.01.2023</v>
      </c>
      <c r="H19" s="58" t="str">
        <f>'Золото (ЦБ)'!$C$21</f>
        <v/>
      </c>
      <c r="J19" s="52" t="str">
        <f>'Серебро (ЦБ)'!$B$21</f>
        <v>18.01.2023</v>
      </c>
      <c r="K19" s="58" t="str">
        <f>'Серебро (ЦБ)'!$C$21</f>
        <v/>
      </c>
      <c r="M19" s="52" t="str">
        <f>'Платина (ЦБ)'!$B$21</f>
        <v>18.01.2023</v>
      </c>
      <c r="N19" s="58" t="str">
        <f>'Платина (ЦБ)'!$C$21</f>
        <v/>
      </c>
      <c r="P19" s="52" t="str">
        <f>'Палладий (ЦБ)'!$B$21</f>
        <v>18.01.2023</v>
      </c>
      <c r="Q19" s="58" t="str">
        <f>'Палладий (ЦБ)'!$C$21</f>
        <v/>
      </c>
      <c r="S19" s="52" t="str">
        <f>'Золото (KITCO-LME)'!B21</f>
        <v>18.01.2023</v>
      </c>
      <c r="T19" s="58">
        <f>IF(OR('Золото (KITCO-LME)'!$C21="-",'Золото (KITCO-LME)'!$C21=""),T18,'Золото (KITCO-LME)'!$C21)</f>
        <v>1852.2</v>
      </c>
      <c r="V19" s="52" t="str">
        <f>'Серебро (KITCO-LME)'!B21</f>
        <v>18.01.2023</v>
      </c>
      <c r="W19" s="58">
        <f>IF(OR('Серебро (KITCO-LME)'!$C21="-",'Серебро (KITCO-LME)'!$C21=""),W18,'Серебро (KITCO-LME)'!$C21)</f>
        <v>23.454999999999998</v>
      </c>
      <c r="Y19" s="52" t="str">
        <f>'Алюминий (LME)'!B21</f>
        <v>18.01.2023</v>
      </c>
      <c r="Z19" s="58">
        <f>IF(OR('Алюминий (LME)'!$C21="-",'Алюминий (LME)'!$C21=""),Z18,'Алюминий (LME)'!$C21)</f>
        <v>2242.5</v>
      </c>
      <c r="AB19" s="52" t="str">
        <f>'Никель (LME)'!B21</f>
        <v>18.01.2023</v>
      </c>
      <c r="AC19" s="58">
        <f>IF(OR('Никель (LME)'!$C21="-",'Никель (LME)'!$C21=""),AC18,'Никель (LME)'!$C21)</f>
        <v>27465</v>
      </c>
      <c r="AE19" s="52" t="str">
        <f>'Свинец (LME)'!B21</f>
        <v>18.01.2023</v>
      </c>
      <c r="AF19" s="58">
        <f>IF(OR('Свинец (LME)'!$C21="-",'Свинец (LME)'!$C21=""),AF18,'Свинец (LME)'!$C21)</f>
        <v>2235</v>
      </c>
      <c r="AH19" s="52" t="str">
        <f>'Медь (LME)'!B21</f>
        <v>18.01.2023</v>
      </c>
      <c r="AI19" s="58">
        <f>IF(OR('Медь (LME)'!$C21="-",'Медь (LME)'!$C21=""),AI18,'Медь (LME)'!$C21)</f>
        <v>8362.5</v>
      </c>
      <c r="AK19" s="52" t="str">
        <f>'Цинк (LME)'!B21</f>
        <v>18.01.2023</v>
      </c>
      <c r="AL19" s="58">
        <f>IF(OR('Цинк (LME)'!$C21="-",'Цинк (LME)'!$C21=""),AL18,'Цинк (LME)'!$C21)</f>
        <v>2994</v>
      </c>
    </row>
    <row r="20" spans="1:38" x14ac:dyDescent="0.25">
      <c r="A20" s="52" t="str">
        <f>Доллар!$B$22</f>
        <v>19.01.2023</v>
      </c>
      <c r="B20" s="58" t="str">
        <f>Доллар!$C$22</f>
        <v>-</v>
      </c>
      <c r="D20" s="52" t="str">
        <f>Евро!$B$22</f>
        <v>19.01.2023</v>
      </c>
      <c r="E20" s="58" t="str">
        <f>Евро!$C$22</f>
        <v>-</v>
      </c>
      <c r="G20" s="52" t="str">
        <f>'Золото (ЦБ)'!$B$22</f>
        <v>19.01.2023</v>
      </c>
      <c r="H20" s="58" t="str">
        <f>'Золото (ЦБ)'!$C$22</f>
        <v/>
      </c>
      <c r="J20" s="52" t="str">
        <f>'Серебро (ЦБ)'!$B$22</f>
        <v>19.01.2023</v>
      </c>
      <c r="K20" s="58" t="str">
        <f>'Серебро (ЦБ)'!$C$22</f>
        <v/>
      </c>
      <c r="M20" s="52" t="str">
        <f>'Платина (ЦБ)'!$B$22</f>
        <v>19.01.2023</v>
      </c>
      <c r="N20" s="58" t="str">
        <f>'Платина (ЦБ)'!$C$22</f>
        <v/>
      </c>
      <c r="P20" s="52" t="str">
        <f>'Палладий (ЦБ)'!$B$22</f>
        <v>19.01.2023</v>
      </c>
      <c r="Q20" s="58" t="str">
        <f>'Палладий (ЦБ)'!$C$22</f>
        <v/>
      </c>
      <c r="S20" s="52" t="str">
        <f>'Золото (KITCO-LME)'!B22</f>
        <v>19.01.2023</v>
      </c>
      <c r="T20" s="58">
        <f>IF(OR('Золото (KITCO-LME)'!$C22="-",'Золото (KITCO-LME)'!$C22=""),T19,'Золото (KITCO-LME)'!$C22)</f>
        <v>1852.2</v>
      </c>
      <c r="V20" s="52" t="str">
        <f>'Серебро (KITCO-LME)'!B22</f>
        <v>19.01.2023</v>
      </c>
      <c r="W20" s="58">
        <f>IF(OR('Серебро (KITCO-LME)'!$C22="-",'Серебро (KITCO-LME)'!$C22=""),W19,'Серебро (KITCO-LME)'!$C22)</f>
        <v>23.454999999999998</v>
      </c>
      <c r="Y20" s="52" t="str">
        <f>'Алюминий (LME)'!B22</f>
        <v>19.01.2023</v>
      </c>
      <c r="Z20" s="58">
        <f>IF(OR('Алюминий (LME)'!$C22="-",'Алюминий (LME)'!$C22=""),Z19,'Алюминий (LME)'!$C22)</f>
        <v>2242.5</v>
      </c>
      <c r="AB20" s="52" t="str">
        <f>'Никель (LME)'!B22</f>
        <v>19.01.2023</v>
      </c>
      <c r="AC20" s="58">
        <f>IF(OR('Никель (LME)'!$C22="-",'Никель (LME)'!$C22=""),AC19,'Никель (LME)'!$C22)</f>
        <v>27465</v>
      </c>
      <c r="AE20" s="52" t="str">
        <f>'Свинец (LME)'!B22</f>
        <v>19.01.2023</v>
      </c>
      <c r="AF20" s="58">
        <f>IF(OR('Свинец (LME)'!$C22="-",'Свинец (LME)'!$C22=""),AF19,'Свинец (LME)'!$C22)</f>
        <v>2235</v>
      </c>
      <c r="AH20" s="52" t="str">
        <f>'Медь (LME)'!B22</f>
        <v>19.01.2023</v>
      </c>
      <c r="AI20" s="58">
        <f>IF(OR('Медь (LME)'!$C22="-",'Медь (LME)'!$C22=""),AI19,'Медь (LME)'!$C22)</f>
        <v>8362.5</v>
      </c>
      <c r="AK20" s="52" t="str">
        <f>'Цинк (LME)'!B22</f>
        <v>19.01.2023</v>
      </c>
      <c r="AL20" s="58">
        <f>IF(OR('Цинк (LME)'!$C22="-",'Цинк (LME)'!$C22=""),AL19,'Цинк (LME)'!$C22)</f>
        <v>2994</v>
      </c>
    </row>
    <row r="21" spans="1:38" x14ac:dyDescent="0.25">
      <c r="A21" s="52" t="str">
        <f>Доллар!$B$23</f>
        <v>20.01.2023</v>
      </c>
      <c r="B21" s="58" t="str">
        <f>Доллар!$C$23</f>
        <v>-</v>
      </c>
      <c r="D21" s="52" t="str">
        <f>Евро!$B$23</f>
        <v>20.01.2023</v>
      </c>
      <c r="E21" s="58" t="str">
        <f>Евро!$C$23</f>
        <v>-</v>
      </c>
      <c r="G21" s="52" t="str">
        <f>'Золото (ЦБ)'!$B$23</f>
        <v>20.01.2023</v>
      </c>
      <c r="H21" s="58" t="str">
        <f>'Золото (ЦБ)'!$C$23</f>
        <v/>
      </c>
      <c r="J21" s="52" t="str">
        <f>'Серебро (ЦБ)'!$B$23</f>
        <v>20.01.2023</v>
      </c>
      <c r="K21" s="58" t="str">
        <f>'Серебро (ЦБ)'!$C$23</f>
        <v/>
      </c>
      <c r="M21" s="52" t="str">
        <f>'Платина (ЦБ)'!$B$23</f>
        <v>20.01.2023</v>
      </c>
      <c r="N21" s="58" t="str">
        <f>'Платина (ЦБ)'!$C$23</f>
        <v/>
      </c>
      <c r="P21" s="52" t="str">
        <f>'Палладий (ЦБ)'!$B$23</f>
        <v>20.01.2023</v>
      </c>
      <c r="Q21" s="58" t="str">
        <f>'Палладий (ЦБ)'!$C$23</f>
        <v/>
      </c>
      <c r="S21" s="52" t="str">
        <f>'Золото (KITCO-LME)'!B23</f>
        <v>20.01.2023</v>
      </c>
      <c r="T21" s="58">
        <f>IF(OR('Золото (KITCO-LME)'!$C23="-",'Золото (KITCO-LME)'!$C23=""),T20,'Золото (KITCO-LME)'!$C23)</f>
        <v>1852.2</v>
      </c>
      <c r="V21" s="52" t="str">
        <f>'Серебро (KITCO-LME)'!B23</f>
        <v>20.01.2023</v>
      </c>
      <c r="W21" s="58">
        <f>IF(OR('Серебро (KITCO-LME)'!$C23="-",'Серебро (KITCO-LME)'!$C23=""),W20,'Серебро (KITCO-LME)'!$C23)</f>
        <v>23.454999999999998</v>
      </c>
      <c r="Y21" s="52" t="str">
        <f>'Алюминий (LME)'!B23</f>
        <v>20.01.2023</v>
      </c>
      <c r="Z21" s="58">
        <f>IF(OR('Алюминий (LME)'!$C23="-",'Алюминий (LME)'!$C23=""),Z20,'Алюминий (LME)'!$C23)</f>
        <v>2242.5</v>
      </c>
      <c r="AB21" s="52" t="str">
        <f>'Никель (LME)'!B23</f>
        <v>20.01.2023</v>
      </c>
      <c r="AC21" s="58">
        <f>IF(OR('Никель (LME)'!$C23="-",'Никель (LME)'!$C23=""),AC20,'Никель (LME)'!$C23)</f>
        <v>27465</v>
      </c>
      <c r="AE21" s="52" t="str">
        <f>'Свинец (LME)'!B23</f>
        <v>20.01.2023</v>
      </c>
      <c r="AF21" s="58">
        <f>IF(OR('Свинец (LME)'!$C23="-",'Свинец (LME)'!$C23=""),AF20,'Свинец (LME)'!$C23)</f>
        <v>2235</v>
      </c>
      <c r="AH21" s="52" t="str">
        <f>'Медь (LME)'!B23</f>
        <v>20.01.2023</v>
      </c>
      <c r="AI21" s="58">
        <f>IF(OR('Медь (LME)'!$C23="-",'Медь (LME)'!$C23=""),AI20,'Медь (LME)'!$C23)</f>
        <v>8362.5</v>
      </c>
      <c r="AK21" s="52" t="str">
        <f>'Цинк (LME)'!B23</f>
        <v>20.01.2023</v>
      </c>
      <c r="AL21" s="58">
        <f>IF(OR('Цинк (LME)'!$C23="-",'Цинк (LME)'!$C23=""),AL20,'Цинк (LME)'!$C23)</f>
        <v>2994</v>
      </c>
    </row>
    <row r="22" spans="1:38" x14ac:dyDescent="0.25">
      <c r="A22" s="52" t="str">
        <f>Доллар!$B$24</f>
        <v>21.01.2023</v>
      </c>
      <c r="B22" s="58" t="str">
        <f>Доллар!$C$24</f>
        <v>-</v>
      </c>
      <c r="D22" s="52" t="str">
        <f>Евро!$B$24</f>
        <v>21.01.2023</v>
      </c>
      <c r="E22" s="58" t="str">
        <f>Евро!$C$24</f>
        <v>-</v>
      </c>
      <c r="G22" s="52" t="str">
        <f>'Золото (ЦБ)'!$B$24</f>
        <v>21.01.2023</v>
      </c>
      <c r="H22" s="58" t="str">
        <f>'Золото (ЦБ)'!$C$24</f>
        <v/>
      </c>
      <c r="J22" s="52" t="str">
        <f>'Серебро (ЦБ)'!$B$24</f>
        <v>21.01.2023</v>
      </c>
      <c r="K22" s="58" t="str">
        <f>'Серебро (ЦБ)'!$C$24</f>
        <v/>
      </c>
      <c r="M22" s="52" t="str">
        <f>'Платина (ЦБ)'!$B$24</f>
        <v>21.01.2023</v>
      </c>
      <c r="N22" s="58" t="str">
        <f>'Платина (ЦБ)'!$C$24</f>
        <v/>
      </c>
      <c r="P22" s="52" t="str">
        <f>'Палладий (ЦБ)'!$B$24</f>
        <v>21.01.2023</v>
      </c>
      <c r="Q22" s="58" t="str">
        <f>'Палладий (ЦБ)'!$C$24</f>
        <v/>
      </c>
      <c r="S22" s="52" t="str">
        <f>'Золото (KITCO-LME)'!B24</f>
        <v>21.01.2023</v>
      </c>
      <c r="T22" s="58">
        <f>IF(OR('Золото (KITCO-LME)'!$C24="-",'Золото (KITCO-LME)'!$C24=""),T21,'Золото (KITCO-LME)'!$C24)</f>
        <v>1852.2</v>
      </c>
      <c r="V22" s="52" t="str">
        <f>'Серебро (KITCO-LME)'!B24</f>
        <v>21.01.2023</v>
      </c>
      <c r="W22" s="58">
        <f>IF(OR('Серебро (KITCO-LME)'!$C24="-",'Серебро (KITCO-LME)'!$C24=""),W21,'Серебро (KITCO-LME)'!$C24)</f>
        <v>23.454999999999998</v>
      </c>
      <c r="Y22" s="52" t="str">
        <f>'Алюминий (LME)'!B24</f>
        <v>21.01.2023</v>
      </c>
      <c r="Z22" s="58">
        <f>IF(OR('Алюминий (LME)'!$C24="-",'Алюминий (LME)'!$C24=""),Z21,'Алюминий (LME)'!$C24)</f>
        <v>2242.5</v>
      </c>
      <c r="AB22" s="52" t="str">
        <f>'Никель (LME)'!B24</f>
        <v>21.01.2023</v>
      </c>
      <c r="AC22" s="58">
        <f>IF(OR('Никель (LME)'!$C24="-",'Никель (LME)'!$C24=""),AC21,'Никель (LME)'!$C24)</f>
        <v>27465</v>
      </c>
      <c r="AE22" s="52" t="str">
        <f>'Свинец (LME)'!B24</f>
        <v>21.01.2023</v>
      </c>
      <c r="AF22" s="58">
        <f>IF(OR('Свинец (LME)'!$C24="-",'Свинец (LME)'!$C24=""),AF21,'Свинец (LME)'!$C24)</f>
        <v>2235</v>
      </c>
      <c r="AH22" s="52" t="str">
        <f>'Медь (LME)'!B24</f>
        <v>21.01.2023</v>
      </c>
      <c r="AI22" s="58">
        <f>IF(OR('Медь (LME)'!$C24="-",'Медь (LME)'!$C24=""),AI21,'Медь (LME)'!$C24)</f>
        <v>8362.5</v>
      </c>
      <c r="AK22" s="52" t="str">
        <f>'Цинк (LME)'!B24</f>
        <v>21.01.2023</v>
      </c>
      <c r="AL22" s="58">
        <f>IF(OR('Цинк (LME)'!$C24="-",'Цинк (LME)'!$C24=""),AL21,'Цинк (LME)'!$C24)</f>
        <v>2994</v>
      </c>
    </row>
    <row r="23" spans="1:38" x14ac:dyDescent="0.25">
      <c r="A23" s="52" t="str">
        <f>Доллар!$B$25</f>
        <v>22.01.2023</v>
      </c>
      <c r="B23" s="58" t="str">
        <f>Доллар!$C$25</f>
        <v>-</v>
      </c>
      <c r="D23" s="52" t="str">
        <f>Евро!$B$25</f>
        <v>22.01.2023</v>
      </c>
      <c r="E23" s="58" t="str">
        <f>Евро!$C$25</f>
        <v>-</v>
      </c>
      <c r="G23" s="52" t="str">
        <f>'Золото (ЦБ)'!$B$25</f>
        <v>22.01.2023</v>
      </c>
      <c r="H23" s="58" t="str">
        <f>'Золото (ЦБ)'!$C$25</f>
        <v/>
      </c>
      <c r="J23" s="52" t="str">
        <f>'Серебро (ЦБ)'!$B$25</f>
        <v>22.01.2023</v>
      </c>
      <c r="K23" s="58" t="str">
        <f>'Серебро (ЦБ)'!$C$25</f>
        <v/>
      </c>
      <c r="M23" s="52" t="str">
        <f>'Платина (ЦБ)'!$B$25</f>
        <v>22.01.2023</v>
      </c>
      <c r="N23" s="58" t="str">
        <f>'Платина (ЦБ)'!$C$25</f>
        <v/>
      </c>
      <c r="P23" s="52" t="str">
        <f>'Палладий (ЦБ)'!$B$25</f>
        <v>22.01.2023</v>
      </c>
      <c r="Q23" s="58" t="str">
        <f>'Палладий (ЦБ)'!$C$25</f>
        <v/>
      </c>
      <c r="S23" s="52" t="str">
        <f>'Золото (KITCO-LME)'!B25</f>
        <v>22.01.2023</v>
      </c>
      <c r="T23" s="58">
        <f>IF(OR('Золото (KITCO-LME)'!$C25="-",'Золото (KITCO-LME)'!$C25=""),T22,'Золото (KITCO-LME)'!$C25)</f>
        <v>1852.2</v>
      </c>
      <c r="V23" s="52" t="str">
        <f>'Серебро (KITCO-LME)'!B25</f>
        <v>22.01.2023</v>
      </c>
      <c r="W23" s="58">
        <f>IF(OR('Серебро (KITCO-LME)'!$C25="-",'Серебро (KITCO-LME)'!$C25=""),W22,'Серебро (KITCO-LME)'!$C25)</f>
        <v>23.454999999999998</v>
      </c>
      <c r="Y23" s="52" t="str">
        <f>'Алюминий (LME)'!B25</f>
        <v>22.01.2023</v>
      </c>
      <c r="Z23" s="58">
        <f>IF(OR('Алюминий (LME)'!$C25="-",'Алюминий (LME)'!$C25=""),Z22,'Алюминий (LME)'!$C25)</f>
        <v>2242.5</v>
      </c>
      <c r="AB23" s="52" t="str">
        <f>'Никель (LME)'!B25</f>
        <v>22.01.2023</v>
      </c>
      <c r="AC23" s="58">
        <f>IF(OR('Никель (LME)'!$C25="-",'Никель (LME)'!$C25=""),AC22,'Никель (LME)'!$C25)</f>
        <v>27465</v>
      </c>
      <c r="AE23" s="52" t="str">
        <f>'Свинец (LME)'!B25</f>
        <v>22.01.2023</v>
      </c>
      <c r="AF23" s="58">
        <f>IF(OR('Свинец (LME)'!$C25="-",'Свинец (LME)'!$C25=""),AF22,'Свинец (LME)'!$C25)</f>
        <v>2235</v>
      </c>
      <c r="AH23" s="52" t="str">
        <f>'Медь (LME)'!B25</f>
        <v>22.01.2023</v>
      </c>
      <c r="AI23" s="58">
        <f>IF(OR('Медь (LME)'!$C25="-",'Медь (LME)'!$C25=""),AI22,'Медь (LME)'!$C25)</f>
        <v>8362.5</v>
      </c>
      <c r="AK23" s="52" t="str">
        <f>'Цинк (LME)'!B25</f>
        <v>22.01.2023</v>
      </c>
      <c r="AL23" s="58">
        <f>IF(OR('Цинк (LME)'!$C25="-",'Цинк (LME)'!$C25=""),AL22,'Цинк (LME)'!$C25)</f>
        <v>2994</v>
      </c>
    </row>
    <row r="24" spans="1:38" x14ac:dyDescent="0.25">
      <c r="A24" s="52" t="str">
        <f>Доллар!$B$26</f>
        <v>23.01.2023</v>
      </c>
      <c r="B24" s="58" t="str">
        <f>Доллар!$C$26</f>
        <v>-</v>
      </c>
      <c r="D24" s="52" t="str">
        <f>Евро!$B$26</f>
        <v>23.01.2023</v>
      </c>
      <c r="E24" s="58" t="str">
        <f>Евро!$C$26</f>
        <v>-</v>
      </c>
      <c r="G24" s="52" t="str">
        <f>'Золото (ЦБ)'!$B$26</f>
        <v>23.01.2023</v>
      </c>
      <c r="H24" s="58" t="str">
        <f>'Золото (ЦБ)'!$C$26</f>
        <v/>
      </c>
      <c r="J24" s="52" t="str">
        <f>'Серебро (ЦБ)'!$B$26</f>
        <v>23.01.2023</v>
      </c>
      <c r="K24" s="58" t="str">
        <f>'Серебро (ЦБ)'!$C$26</f>
        <v/>
      </c>
      <c r="M24" s="52" t="str">
        <f>'Платина (ЦБ)'!$B$26</f>
        <v>23.01.2023</v>
      </c>
      <c r="N24" s="58" t="str">
        <f>'Платина (ЦБ)'!$C$26</f>
        <v/>
      </c>
      <c r="P24" s="52" t="str">
        <f>'Палладий (ЦБ)'!$B$26</f>
        <v>23.01.2023</v>
      </c>
      <c r="Q24" s="58" t="str">
        <f>'Палладий (ЦБ)'!$C$26</f>
        <v/>
      </c>
      <c r="S24" s="52" t="str">
        <f>'Золото (KITCO-LME)'!B26</f>
        <v>23.01.2023</v>
      </c>
      <c r="T24" s="58">
        <f>IF(OR('Золото (KITCO-LME)'!$C26="-",'Золото (KITCO-LME)'!$C26=""),T23,'Золото (KITCO-LME)'!$C26)</f>
        <v>1852.2</v>
      </c>
      <c r="V24" s="52" t="str">
        <f>'Серебро (KITCO-LME)'!B26</f>
        <v>23.01.2023</v>
      </c>
      <c r="W24" s="58">
        <f>IF(OR('Серебро (KITCO-LME)'!$C26="-",'Серебро (KITCO-LME)'!$C26=""),W23,'Серебро (KITCO-LME)'!$C26)</f>
        <v>23.454999999999998</v>
      </c>
      <c r="Y24" s="52" t="str">
        <f>'Алюминий (LME)'!B26</f>
        <v>23.01.2023</v>
      </c>
      <c r="Z24" s="58">
        <f>IF(OR('Алюминий (LME)'!$C26="-",'Алюминий (LME)'!$C26=""),Z23,'Алюминий (LME)'!$C26)</f>
        <v>2242.5</v>
      </c>
      <c r="AB24" s="52" t="str">
        <f>'Никель (LME)'!B26</f>
        <v>23.01.2023</v>
      </c>
      <c r="AC24" s="58">
        <f>IF(OR('Никель (LME)'!$C26="-",'Никель (LME)'!$C26=""),AC23,'Никель (LME)'!$C26)</f>
        <v>27465</v>
      </c>
      <c r="AE24" s="52" t="str">
        <f>'Свинец (LME)'!B26</f>
        <v>23.01.2023</v>
      </c>
      <c r="AF24" s="58">
        <f>IF(OR('Свинец (LME)'!$C26="-",'Свинец (LME)'!$C26=""),AF23,'Свинец (LME)'!$C26)</f>
        <v>2235</v>
      </c>
      <c r="AH24" s="52" t="str">
        <f>'Медь (LME)'!B26</f>
        <v>23.01.2023</v>
      </c>
      <c r="AI24" s="58">
        <f>IF(OR('Медь (LME)'!$C26="-",'Медь (LME)'!$C26=""),AI23,'Медь (LME)'!$C26)</f>
        <v>8362.5</v>
      </c>
      <c r="AK24" s="52" t="str">
        <f>'Цинк (LME)'!B26</f>
        <v>23.01.2023</v>
      </c>
      <c r="AL24" s="58">
        <f>IF(OR('Цинк (LME)'!$C26="-",'Цинк (LME)'!$C26=""),AL23,'Цинк (LME)'!$C26)</f>
        <v>2994</v>
      </c>
    </row>
    <row r="25" spans="1:38" x14ac:dyDescent="0.25">
      <c r="A25" s="52" t="str">
        <f>Доллар!$B$27</f>
        <v>24.01.2023</v>
      </c>
      <c r="B25" s="58" t="str">
        <f>Доллар!$C$27</f>
        <v>-</v>
      </c>
      <c r="D25" s="52" t="str">
        <f>Евро!$B$27</f>
        <v>24.01.2023</v>
      </c>
      <c r="E25" s="58" t="str">
        <f>Евро!$C$27</f>
        <v>-</v>
      </c>
      <c r="G25" s="52" t="str">
        <f>'Золото (ЦБ)'!$B$27</f>
        <v>24.01.2023</v>
      </c>
      <c r="H25" s="58" t="str">
        <f>'Золото (ЦБ)'!$C$27</f>
        <v/>
      </c>
      <c r="J25" s="52" t="str">
        <f>'Серебро (ЦБ)'!$B$27</f>
        <v>24.01.2023</v>
      </c>
      <c r="K25" s="58" t="str">
        <f>'Серебро (ЦБ)'!$C$27</f>
        <v/>
      </c>
      <c r="M25" s="52" t="str">
        <f>'Платина (ЦБ)'!$B$27</f>
        <v>24.01.2023</v>
      </c>
      <c r="N25" s="58" t="str">
        <f>'Платина (ЦБ)'!$C$27</f>
        <v/>
      </c>
      <c r="P25" s="52" t="str">
        <f>'Палладий (ЦБ)'!$B$27</f>
        <v>24.01.2023</v>
      </c>
      <c r="Q25" s="58" t="str">
        <f>'Палладий (ЦБ)'!$C$27</f>
        <v/>
      </c>
      <c r="S25" s="52" t="str">
        <f>'Золото (KITCO-LME)'!B27</f>
        <v>24.01.2023</v>
      </c>
      <c r="T25" s="58">
        <f>IF(OR('Золото (KITCO-LME)'!$C27="-",'Золото (KITCO-LME)'!$C27=""),T24,'Золото (KITCO-LME)'!$C27)</f>
        <v>1852.2</v>
      </c>
      <c r="V25" s="52" t="str">
        <f>'Серебро (KITCO-LME)'!B27</f>
        <v>24.01.2023</v>
      </c>
      <c r="W25" s="58">
        <f>IF(OR('Серебро (KITCO-LME)'!$C27="-",'Серебро (KITCO-LME)'!$C27=""),W24,'Серебро (KITCO-LME)'!$C27)</f>
        <v>23.454999999999998</v>
      </c>
      <c r="Y25" s="52" t="str">
        <f>'Алюминий (LME)'!B27</f>
        <v>24.01.2023</v>
      </c>
      <c r="Z25" s="58">
        <f>IF(OR('Алюминий (LME)'!$C27="-",'Алюминий (LME)'!$C27=""),Z24,'Алюминий (LME)'!$C27)</f>
        <v>2242.5</v>
      </c>
      <c r="AB25" s="52" t="str">
        <f>'Никель (LME)'!B27</f>
        <v>24.01.2023</v>
      </c>
      <c r="AC25" s="58">
        <f>IF(OR('Никель (LME)'!$C27="-",'Никель (LME)'!$C27=""),AC24,'Никель (LME)'!$C27)</f>
        <v>27465</v>
      </c>
      <c r="AE25" s="52" t="str">
        <f>'Свинец (LME)'!B27</f>
        <v>24.01.2023</v>
      </c>
      <c r="AF25" s="58">
        <f>IF(OR('Свинец (LME)'!$C27="-",'Свинец (LME)'!$C27=""),AF24,'Свинец (LME)'!$C27)</f>
        <v>2235</v>
      </c>
      <c r="AH25" s="52" t="str">
        <f>'Медь (LME)'!B27</f>
        <v>24.01.2023</v>
      </c>
      <c r="AI25" s="58">
        <f>IF(OR('Медь (LME)'!$C27="-",'Медь (LME)'!$C27=""),AI24,'Медь (LME)'!$C27)</f>
        <v>8362.5</v>
      </c>
      <c r="AK25" s="52" t="str">
        <f>'Цинк (LME)'!B27</f>
        <v>24.01.2023</v>
      </c>
      <c r="AL25" s="58">
        <f>IF(OR('Цинк (LME)'!$C27="-",'Цинк (LME)'!$C27=""),AL24,'Цинк (LME)'!$C27)</f>
        <v>2994</v>
      </c>
    </row>
    <row r="26" spans="1:38" x14ac:dyDescent="0.25">
      <c r="A26" s="52" t="str">
        <f>Доллар!$B$28</f>
        <v>25.01.2023</v>
      </c>
      <c r="B26" s="58" t="str">
        <f>Доллар!$C$28</f>
        <v>-</v>
      </c>
      <c r="D26" s="52" t="str">
        <f>Евро!$B$28</f>
        <v>25.01.2023</v>
      </c>
      <c r="E26" s="58" t="str">
        <f>Евро!$C$28</f>
        <v>-</v>
      </c>
      <c r="G26" s="52" t="str">
        <f>'Золото (ЦБ)'!$B$28</f>
        <v>25.01.2023</v>
      </c>
      <c r="H26" s="58" t="str">
        <f>'Золото (ЦБ)'!$C$28</f>
        <v/>
      </c>
      <c r="J26" s="52" t="str">
        <f>'Серебро (ЦБ)'!$B$28</f>
        <v>25.01.2023</v>
      </c>
      <c r="K26" s="58" t="str">
        <f>'Серебро (ЦБ)'!$C$28</f>
        <v/>
      </c>
      <c r="M26" s="52" t="str">
        <f>'Платина (ЦБ)'!$B$28</f>
        <v>25.01.2023</v>
      </c>
      <c r="N26" s="58" t="str">
        <f>'Платина (ЦБ)'!$C$28</f>
        <v/>
      </c>
      <c r="P26" s="52" t="str">
        <f>'Палладий (ЦБ)'!$B$28</f>
        <v>25.01.2023</v>
      </c>
      <c r="Q26" s="58" t="str">
        <f>'Палладий (ЦБ)'!$C$28</f>
        <v/>
      </c>
      <c r="S26" s="52" t="str">
        <f>'Золото (KITCO-LME)'!B28</f>
        <v>25.01.2023</v>
      </c>
      <c r="T26" s="58">
        <f>IF(OR('Золото (KITCO-LME)'!$C28="-",'Золото (KITCO-LME)'!$C28=""),T25,'Золото (KITCO-LME)'!$C28)</f>
        <v>1852.2</v>
      </c>
      <c r="V26" s="52" t="str">
        <f>'Серебро (KITCO-LME)'!B28</f>
        <v>25.01.2023</v>
      </c>
      <c r="W26" s="58">
        <f>IF(OR('Серебро (KITCO-LME)'!$C28="-",'Серебро (KITCO-LME)'!$C28=""),W25,'Серебро (KITCO-LME)'!$C28)</f>
        <v>23.454999999999998</v>
      </c>
      <c r="Y26" s="52" t="str">
        <f>'Алюминий (LME)'!B28</f>
        <v>25.01.2023</v>
      </c>
      <c r="Z26" s="58">
        <f>IF(OR('Алюминий (LME)'!$C28="-",'Алюминий (LME)'!$C28=""),Z25,'Алюминий (LME)'!$C28)</f>
        <v>2242.5</v>
      </c>
      <c r="AB26" s="52" t="str">
        <f>'Никель (LME)'!B28</f>
        <v>25.01.2023</v>
      </c>
      <c r="AC26" s="58">
        <f>IF(OR('Никель (LME)'!$C28="-",'Никель (LME)'!$C28=""),AC25,'Никель (LME)'!$C28)</f>
        <v>27465</v>
      </c>
      <c r="AE26" s="52" t="str">
        <f>'Свинец (LME)'!B28</f>
        <v>25.01.2023</v>
      </c>
      <c r="AF26" s="58">
        <f>IF(OR('Свинец (LME)'!$C28="-",'Свинец (LME)'!$C28=""),AF25,'Свинец (LME)'!$C28)</f>
        <v>2235</v>
      </c>
      <c r="AH26" s="52" t="str">
        <f>'Медь (LME)'!B28</f>
        <v>25.01.2023</v>
      </c>
      <c r="AI26" s="58">
        <f>IF(OR('Медь (LME)'!$C28="-",'Медь (LME)'!$C28=""),AI25,'Медь (LME)'!$C28)</f>
        <v>8362.5</v>
      </c>
      <c r="AK26" s="52" t="str">
        <f>'Цинк (LME)'!B28</f>
        <v>25.01.2023</v>
      </c>
      <c r="AL26" s="58">
        <f>IF(OR('Цинк (LME)'!$C28="-",'Цинк (LME)'!$C28=""),AL25,'Цинк (LME)'!$C28)</f>
        <v>2994</v>
      </c>
    </row>
    <row r="27" spans="1:38" x14ac:dyDescent="0.25">
      <c r="A27" s="52" t="str">
        <f>Доллар!$B$29</f>
        <v>26.01.2023</v>
      </c>
      <c r="B27" s="58" t="str">
        <f>Доллар!$C$29</f>
        <v>-</v>
      </c>
      <c r="D27" s="52" t="str">
        <f>Евро!$B$29</f>
        <v>26.01.2023</v>
      </c>
      <c r="E27" s="58" t="str">
        <f>Евро!$C$29</f>
        <v>-</v>
      </c>
      <c r="G27" s="52" t="str">
        <f>'Золото (ЦБ)'!$B$29</f>
        <v>26.01.2023</v>
      </c>
      <c r="H27" s="58" t="str">
        <f>'Золото (ЦБ)'!$C$29</f>
        <v/>
      </c>
      <c r="J27" s="52" t="str">
        <f>'Серебро (ЦБ)'!$B$29</f>
        <v>26.01.2023</v>
      </c>
      <c r="K27" s="58" t="str">
        <f>'Серебро (ЦБ)'!$C$29</f>
        <v/>
      </c>
      <c r="M27" s="52" t="str">
        <f>'Платина (ЦБ)'!$B$29</f>
        <v>26.01.2023</v>
      </c>
      <c r="N27" s="58" t="str">
        <f>'Платина (ЦБ)'!$C$29</f>
        <v/>
      </c>
      <c r="P27" s="52" t="str">
        <f>'Палладий (ЦБ)'!$B$29</f>
        <v>26.01.2023</v>
      </c>
      <c r="Q27" s="58" t="str">
        <f>'Палладий (ЦБ)'!$C$29</f>
        <v/>
      </c>
      <c r="S27" s="52" t="str">
        <f>'Золото (KITCO-LME)'!B29</f>
        <v>26.01.2023</v>
      </c>
      <c r="T27" s="58">
        <f>IF(OR('Золото (KITCO-LME)'!$C29="-",'Золото (KITCO-LME)'!$C29=""),T26,'Золото (KITCO-LME)'!$C29)</f>
        <v>1852.2</v>
      </c>
      <c r="V27" s="52" t="str">
        <f>'Серебро (KITCO-LME)'!B29</f>
        <v>26.01.2023</v>
      </c>
      <c r="W27" s="58">
        <f>IF(OR('Серебро (KITCO-LME)'!$C29="-",'Серебро (KITCO-LME)'!$C29=""),W26,'Серебро (KITCO-LME)'!$C29)</f>
        <v>23.454999999999998</v>
      </c>
      <c r="Y27" s="52" t="str">
        <f>'Алюминий (LME)'!B29</f>
        <v>26.01.2023</v>
      </c>
      <c r="Z27" s="58">
        <f>IF(OR('Алюминий (LME)'!$C29="-",'Алюминий (LME)'!$C29=""),Z26,'Алюминий (LME)'!$C29)</f>
        <v>2242.5</v>
      </c>
      <c r="AB27" s="52" t="str">
        <f>'Никель (LME)'!B29</f>
        <v>26.01.2023</v>
      </c>
      <c r="AC27" s="58">
        <f>IF(OR('Никель (LME)'!$C29="-",'Никель (LME)'!$C29=""),AC26,'Никель (LME)'!$C29)</f>
        <v>27465</v>
      </c>
      <c r="AE27" s="52" t="str">
        <f>'Свинец (LME)'!B29</f>
        <v>26.01.2023</v>
      </c>
      <c r="AF27" s="58">
        <f>IF(OR('Свинец (LME)'!$C29="-",'Свинец (LME)'!$C29=""),AF26,'Свинец (LME)'!$C29)</f>
        <v>2235</v>
      </c>
      <c r="AH27" s="52" t="str">
        <f>'Медь (LME)'!B29</f>
        <v>26.01.2023</v>
      </c>
      <c r="AI27" s="58">
        <f>IF(OR('Медь (LME)'!$C29="-",'Медь (LME)'!$C29=""),AI26,'Медь (LME)'!$C29)</f>
        <v>8362.5</v>
      </c>
      <c r="AK27" s="52" t="str">
        <f>'Цинк (LME)'!B29</f>
        <v>26.01.2023</v>
      </c>
      <c r="AL27" s="58">
        <f>IF(OR('Цинк (LME)'!$C29="-",'Цинк (LME)'!$C29=""),AL26,'Цинк (LME)'!$C29)</f>
        <v>2994</v>
      </c>
    </row>
    <row r="28" spans="1:38" x14ac:dyDescent="0.25">
      <c r="A28" s="52" t="str">
        <f>Доллар!$B$30</f>
        <v>27.01.2023</v>
      </c>
      <c r="B28" s="58" t="str">
        <f>Доллар!$C$30</f>
        <v>-</v>
      </c>
      <c r="D28" s="52" t="str">
        <f>Евро!$B$30</f>
        <v>27.01.2023</v>
      </c>
      <c r="E28" s="58" t="str">
        <f>Евро!$C$30</f>
        <v>-</v>
      </c>
      <c r="G28" s="52" t="str">
        <f>'Золото (ЦБ)'!$B$30</f>
        <v>27.01.2023</v>
      </c>
      <c r="H28" s="58" t="str">
        <f>'Золото (ЦБ)'!$C$30</f>
        <v/>
      </c>
      <c r="J28" s="52" t="str">
        <f>'Серебро (ЦБ)'!$B$30</f>
        <v>27.01.2023</v>
      </c>
      <c r="K28" s="58" t="str">
        <f>'Серебро (ЦБ)'!$C$30</f>
        <v/>
      </c>
      <c r="M28" s="52" t="str">
        <f>'Платина (ЦБ)'!$B$30</f>
        <v>27.01.2023</v>
      </c>
      <c r="N28" s="58" t="str">
        <f>'Платина (ЦБ)'!$C$30</f>
        <v/>
      </c>
      <c r="P28" s="52" t="str">
        <f>'Палладий (ЦБ)'!$B$30</f>
        <v>27.01.2023</v>
      </c>
      <c r="Q28" s="58" t="str">
        <f>'Палладий (ЦБ)'!$C$30</f>
        <v/>
      </c>
      <c r="S28" s="52" t="str">
        <f>'Золото (KITCO-LME)'!B30</f>
        <v>27.01.2023</v>
      </c>
      <c r="T28" s="58">
        <f>IF(OR('Золото (KITCO-LME)'!$C30="-",'Золото (KITCO-LME)'!$C30=""),T27,'Золото (KITCO-LME)'!$C30)</f>
        <v>1852.2</v>
      </c>
      <c r="V28" s="52" t="str">
        <f>'Серебро (KITCO-LME)'!B30</f>
        <v>27.01.2023</v>
      </c>
      <c r="W28" s="58">
        <f>IF(OR('Серебро (KITCO-LME)'!$C30="-",'Серебро (KITCO-LME)'!$C30=""),W27,'Серебро (KITCO-LME)'!$C30)</f>
        <v>23.454999999999998</v>
      </c>
      <c r="Y28" s="52" t="str">
        <f>'Алюминий (LME)'!B30</f>
        <v>27.01.2023</v>
      </c>
      <c r="Z28" s="58">
        <f>IF(OR('Алюминий (LME)'!$C30="-",'Алюминий (LME)'!$C30=""),Z27,'Алюминий (LME)'!$C30)</f>
        <v>2242.5</v>
      </c>
      <c r="AB28" s="52" t="str">
        <f>'Никель (LME)'!B30</f>
        <v>27.01.2023</v>
      </c>
      <c r="AC28" s="58">
        <f>IF(OR('Никель (LME)'!$C30="-",'Никель (LME)'!$C30=""),AC27,'Никель (LME)'!$C30)</f>
        <v>27465</v>
      </c>
      <c r="AE28" s="52" t="str">
        <f>'Свинец (LME)'!B30</f>
        <v>27.01.2023</v>
      </c>
      <c r="AF28" s="58">
        <f>IF(OR('Свинец (LME)'!$C30="-",'Свинец (LME)'!$C30=""),AF27,'Свинец (LME)'!$C30)</f>
        <v>2235</v>
      </c>
      <c r="AH28" s="52" t="str">
        <f>'Медь (LME)'!B30</f>
        <v>27.01.2023</v>
      </c>
      <c r="AI28" s="58">
        <f>IF(OR('Медь (LME)'!$C30="-",'Медь (LME)'!$C30=""),AI27,'Медь (LME)'!$C30)</f>
        <v>8362.5</v>
      </c>
      <c r="AK28" s="52" t="str">
        <f>'Цинк (LME)'!B30</f>
        <v>27.01.2023</v>
      </c>
      <c r="AL28" s="58">
        <f>IF(OR('Цинк (LME)'!$C30="-",'Цинк (LME)'!$C30=""),AL27,'Цинк (LME)'!$C30)</f>
        <v>2994</v>
      </c>
    </row>
    <row r="29" spans="1:38" x14ac:dyDescent="0.25">
      <c r="A29" s="52" t="str">
        <f>Доллар!$B$31</f>
        <v>28.01.2023</v>
      </c>
      <c r="B29" s="58" t="str">
        <f>Доллар!$C$31</f>
        <v>-</v>
      </c>
      <c r="D29" s="52" t="str">
        <f>Евро!$B$31</f>
        <v>28.01.2023</v>
      </c>
      <c r="E29" s="58" t="str">
        <f>Евро!$C$31</f>
        <v>-</v>
      </c>
      <c r="G29" s="52" t="str">
        <f>'Золото (ЦБ)'!$B$31</f>
        <v>28.01.2023</v>
      </c>
      <c r="H29" s="58" t="str">
        <f>'Золото (ЦБ)'!$C$31</f>
        <v/>
      </c>
      <c r="J29" s="52" t="str">
        <f>'Серебро (ЦБ)'!$B$31</f>
        <v>28.01.2023</v>
      </c>
      <c r="K29" s="58" t="str">
        <f>'Серебро (ЦБ)'!$C$31</f>
        <v/>
      </c>
      <c r="M29" s="52" t="str">
        <f>'Платина (ЦБ)'!$B$31</f>
        <v>28.01.2023</v>
      </c>
      <c r="N29" s="58" t="str">
        <f>'Платина (ЦБ)'!$C$31</f>
        <v/>
      </c>
      <c r="P29" s="52" t="str">
        <f>'Палладий (ЦБ)'!$B$31</f>
        <v>28.01.2023</v>
      </c>
      <c r="Q29" s="58" t="str">
        <f>'Палладий (ЦБ)'!$C$31</f>
        <v/>
      </c>
      <c r="S29" s="52" t="str">
        <f>'Золото (KITCO-LME)'!B31</f>
        <v>28.01.2023</v>
      </c>
      <c r="T29" s="58">
        <f>IF(OR('Золото (KITCO-LME)'!$C31="-",'Золото (KITCO-LME)'!$C31=""),T28,'Золото (KITCO-LME)'!$C31)</f>
        <v>1852.2</v>
      </c>
      <c r="V29" s="52" t="str">
        <f>'Серебро (KITCO-LME)'!B31</f>
        <v>28.01.2023</v>
      </c>
      <c r="W29" s="58">
        <f>IF(OR('Серебро (KITCO-LME)'!$C31="-",'Серебро (KITCO-LME)'!$C31=""),W28,'Серебро (KITCO-LME)'!$C31)</f>
        <v>23.454999999999998</v>
      </c>
      <c r="Y29" s="52" t="str">
        <f>'Алюминий (LME)'!B31</f>
        <v>28.01.2023</v>
      </c>
      <c r="Z29" s="58">
        <f>IF(OR('Алюминий (LME)'!$C31="-",'Алюминий (LME)'!$C31=""),Z28,'Алюминий (LME)'!$C31)</f>
        <v>2242.5</v>
      </c>
      <c r="AB29" s="52" t="str">
        <f>'Никель (LME)'!B31</f>
        <v>28.01.2023</v>
      </c>
      <c r="AC29" s="58">
        <f>IF(OR('Никель (LME)'!$C31="-",'Никель (LME)'!$C31=""),AC28,'Никель (LME)'!$C31)</f>
        <v>27465</v>
      </c>
      <c r="AE29" s="52" t="str">
        <f>'Свинец (LME)'!B31</f>
        <v>28.01.2023</v>
      </c>
      <c r="AF29" s="58">
        <f>IF(OR('Свинец (LME)'!$C31="-",'Свинец (LME)'!$C31=""),AF28,'Свинец (LME)'!$C31)</f>
        <v>2235</v>
      </c>
      <c r="AH29" s="52" t="str">
        <f>'Медь (LME)'!B31</f>
        <v>28.01.2023</v>
      </c>
      <c r="AI29" s="58">
        <f>IF(OR('Медь (LME)'!$C31="-",'Медь (LME)'!$C31=""),AI28,'Медь (LME)'!$C31)</f>
        <v>8362.5</v>
      </c>
      <c r="AK29" s="52" t="str">
        <f>'Цинк (LME)'!B31</f>
        <v>28.01.2023</v>
      </c>
      <c r="AL29" s="58">
        <f>IF(OR('Цинк (LME)'!$C31="-",'Цинк (LME)'!$C31=""),AL28,'Цинк (LME)'!$C31)</f>
        <v>2994</v>
      </c>
    </row>
    <row r="30" spans="1:38" x14ac:dyDescent="0.25">
      <c r="A30" s="52" t="str">
        <f>Доллар!$B$32</f>
        <v>29.01.2023</v>
      </c>
      <c r="B30" s="58" t="str">
        <f>Доллар!$C$32</f>
        <v>-</v>
      </c>
      <c r="D30" s="52" t="str">
        <f>Евро!$B$32</f>
        <v>29.01.2023</v>
      </c>
      <c r="E30" s="58" t="str">
        <f>Евро!$C$32</f>
        <v>-</v>
      </c>
      <c r="G30" s="52" t="str">
        <f>'Золото (ЦБ)'!$B$32</f>
        <v>29.01.2023</v>
      </c>
      <c r="H30" s="58" t="str">
        <f>'Золото (ЦБ)'!$C$32</f>
        <v/>
      </c>
      <c r="J30" s="52" t="str">
        <f>'Серебро (ЦБ)'!$B$32</f>
        <v>29.01.2023</v>
      </c>
      <c r="K30" s="58" t="str">
        <f>'Серебро (ЦБ)'!$C$32</f>
        <v/>
      </c>
      <c r="M30" s="52" t="str">
        <f>'Платина (ЦБ)'!$B$32</f>
        <v>29.01.2023</v>
      </c>
      <c r="N30" s="58" t="str">
        <f>'Платина (ЦБ)'!$C$32</f>
        <v/>
      </c>
      <c r="P30" s="52" t="str">
        <f>'Палладий (ЦБ)'!$B$32</f>
        <v>29.01.2023</v>
      </c>
      <c r="Q30" s="58" t="str">
        <f>'Палладий (ЦБ)'!$C$32</f>
        <v/>
      </c>
      <c r="S30" s="52" t="str">
        <f>'Золото (KITCO-LME)'!B32</f>
        <v>29.01.2023</v>
      </c>
      <c r="T30" s="58">
        <f>IF(OR('Золото (KITCO-LME)'!$C32="-",'Золото (KITCO-LME)'!$C32=""),T29,'Золото (KITCO-LME)'!$C32)</f>
        <v>1852.2</v>
      </c>
      <c r="V30" s="52" t="str">
        <f>'Серебро (KITCO-LME)'!B32</f>
        <v>29.01.2023</v>
      </c>
      <c r="W30" s="58">
        <f>IF(OR('Серебро (KITCO-LME)'!$C32="-",'Серебро (KITCO-LME)'!$C32=""),W29,'Серебро (KITCO-LME)'!$C32)</f>
        <v>23.454999999999998</v>
      </c>
      <c r="Y30" s="52" t="str">
        <f>'Алюминий (LME)'!B32</f>
        <v>29.01.2023</v>
      </c>
      <c r="Z30" s="58">
        <f>IF(OR('Алюминий (LME)'!$C32="-",'Алюминий (LME)'!$C32=""),Z29,'Алюминий (LME)'!$C32)</f>
        <v>2242.5</v>
      </c>
      <c r="AB30" s="52" t="str">
        <f>'Никель (LME)'!B32</f>
        <v>29.01.2023</v>
      </c>
      <c r="AC30" s="58">
        <f>IF(OR('Никель (LME)'!$C32="-",'Никель (LME)'!$C32=""),AC29,'Никель (LME)'!$C32)</f>
        <v>27465</v>
      </c>
      <c r="AE30" s="52" t="str">
        <f>'Свинец (LME)'!B32</f>
        <v>29.01.2023</v>
      </c>
      <c r="AF30" s="58">
        <f>IF(OR('Свинец (LME)'!$C32="-",'Свинец (LME)'!$C32=""),AF29,'Свинец (LME)'!$C32)</f>
        <v>2235</v>
      </c>
      <c r="AH30" s="52" t="str">
        <f>'Медь (LME)'!B32</f>
        <v>29.01.2023</v>
      </c>
      <c r="AI30" s="58">
        <f>IF(OR('Медь (LME)'!$C32="-",'Медь (LME)'!$C32=""),AI29,'Медь (LME)'!$C32)</f>
        <v>8362.5</v>
      </c>
      <c r="AK30" s="52" t="str">
        <f>'Цинк (LME)'!B32</f>
        <v>29.01.2023</v>
      </c>
      <c r="AL30" s="58">
        <f>IF(OR('Цинк (LME)'!$C32="-",'Цинк (LME)'!$C32=""),AL29,'Цинк (LME)'!$C32)</f>
        <v>2994</v>
      </c>
    </row>
    <row r="31" spans="1:38" x14ac:dyDescent="0.25">
      <c r="A31" s="52" t="str">
        <f>Доллар!$B$33</f>
        <v>30.01.2023</v>
      </c>
      <c r="B31" s="58" t="str">
        <f>Доллар!$C$33</f>
        <v>-</v>
      </c>
      <c r="D31" s="52" t="str">
        <f>Евро!$B$33</f>
        <v>30.01.2023</v>
      </c>
      <c r="E31" s="58" t="str">
        <f>Евро!$C$33</f>
        <v>-</v>
      </c>
      <c r="G31" s="52" t="str">
        <f>'Золото (ЦБ)'!$B$33</f>
        <v>30.01.2023</v>
      </c>
      <c r="H31" s="58" t="str">
        <f>'Золото (ЦБ)'!$C$33</f>
        <v/>
      </c>
      <c r="J31" s="52" t="str">
        <f>'Серебро (ЦБ)'!$B$33</f>
        <v>30.01.2023</v>
      </c>
      <c r="K31" s="58" t="str">
        <f>'Серебро (ЦБ)'!$C$33</f>
        <v/>
      </c>
      <c r="M31" s="52" t="str">
        <f>'Платина (ЦБ)'!$B$33</f>
        <v>30.01.2023</v>
      </c>
      <c r="N31" s="58" t="str">
        <f>'Платина (ЦБ)'!$C$33</f>
        <v/>
      </c>
      <c r="P31" s="52" t="str">
        <f>'Палладий (ЦБ)'!$B$33</f>
        <v>30.01.2023</v>
      </c>
      <c r="Q31" s="58" t="str">
        <f>'Палладий (ЦБ)'!$C$33</f>
        <v/>
      </c>
      <c r="S31" s="52" t="str">
        <f>'Золото (KITCO-LME)'!B33</f>
        <v>30.01.2023</v>
      </c>
      <c r="T31" s="58">
        <f>IF(OR('Золото (KITCO-LME)'!$C33="-",'Золото (KITCO-LME)'!$C33=""),T30,'Золото (KITCO-LME)'!$C33)</f>
        <v>1852.2</v>
      </c>
      <c r="V31" s="52" t="str">
        <f>'Серебро (KITCO-LME)'!B33</f>
        <v>30.01.2023</v>
      </c>
      <c r="W31" s="58">
        <f>IF(OR('Серебро (KITCO-LME)'!$C33="-",'Серебро (KITCO-LME)'!$C33=""),W30,'Серебро (KITCO-LME)'!$C33)</f>
        <v>23.454999999999998</v>
      </c>
      <c r="Y31" s="52" t="str">
        <f>'Алюминий (LME)'!B33</f>
        <v>30.01.2023</v>
      </c>
      <c r="Z31" s="58">
        <f>IF(OR('Алюминий (LME)'!$C33="-",'Алюминий (LME)'!$C33=""),Z30,'Алюминий (LME)'!$C33)</f>
        <v>2242.5</v>
      </c>
      <c r="AB31" s="52" t="str">
        <f>'Никель (LME)'!B33</f>
        <v>30.01.2023</v>
      </c>
      <c r="AC31" s="58">
        <f>IF(OR('Никель (LME)'!$C33="-",'Никель (LME)'!$C33=""),AC30,'Никель (LME)'!$C33)</f>
        <v>27465</v>
      </c>
      <c r="AE31" s="52" t="str">
        <f>'Свинец (LME)'!B33</f>
        <v>30.01.2023</v>
      </c>
      <c r="AF31" s="58">
        <f>IF(OR('Свинец (LME)'!$C33="-",'Свинец (LME)'!$C33=""),AF30,'Свинец (LME)'!$C33)</f>
        <v>2235</v>
      </c>
      <c r="AH31" s="52" t="str">
        <f>'Медь (LME)'!B33</f>
        <v>30.01.2023</v>
      </c>
      <c r="AI31" s="58">
        <f>IF(OR('Медь (LME)'!$C33="-",'Медь (LME)'!$C33=""),AI30,'Медь (LME)'!$C33)</f>
        <v>8362.5</v>
      </c>
      <c r="AK31" s="52" t="str">
        <f>'Цинк (LME)'!B33</f>
        <v>30.01.2023</v>
      </c>
      <c r="AL31" s="58">
        <f>IF(OR('Цинк (LME)'!$C33="-",'Цинк (LME)'!$C33=""),AL30,'Цинк (LME)'!$C33)</f>
        <v>2994</v>
      </c>
    </row>
    <row r="32" spans="1:38" x14ac:dyDescent="0.25">
      <c r="A32" s="59" t="str">
        <f>Доллар!$B$34</f>
        <v>31.01.2023</v>
      </c>
      <c r="B32" s="58" t="str">
        <f>Доллар!$C$34</f>
        <v>-</v>
      </c>
      <c r="D32" s="59" t="str">
        <f>Евро!$B$34</f>
        <v>31.01.2023</v>
      </c>
      <c r="E32" s="58" t="str">
        <f>Евро!$C$34</f>
        <v>-</v>
      </c>
      <c r="G32" s="59" t="str">
        <f>'Золото (ЦБ)'!$B$34</f>
        <v>31.01.2023</v>
      </c>
      <c r="H32" s="58" t="str">
        <f>'Золото (ЦБ)'!$C$34</f>
        <v/>
      </c>
      <c r="J32" s="59" t="str">
        <f>'Серебро (ЦБ)'!$B$34</f>
        <v>31.01.2023</v>
      </c>
      <c r="K32" s="58" t="str">
        <f>'Серебро (ЦБ)'!$C$34</f>
        <v/>
      </c>
      <c r="M32" s="59" t="str">
        <f>'Платина (ЦБ)'!$B$34</f>
        <v>31.01.2023</v>
      </c>
      <c r="N32" s="58" t="str">
        <f>'Платина (ЦБ)'!$C$34</f>
        <v/>
      </c>
      <c r="P32" s="59" t="str">
        <f>'Палладий (ЦБ)'!$B$34</f>
        <v>31.01.2023</v>
      </c>
      <c r="Q32" s="58" t="str">
        <f>'Палладий (ЦБ)'!$C$34</f>
        <v/>
      </c>
      <c r="S32" s="59" t="str">
        <f>'Золото (KITCO-LME)'!B34</f>
        <v>31.01.2023</v>
      </c>
      <c r="T32" s="58">
        <f>IF(OR('Золото (KITCO-LME)'!$C34="-",'Золото (KITCO-LME)'!$C34=""),T31,'Золото (KITCO-LME)'!$C34)</f>
        <v>1852.2</v>
      </c>
      <c r="V32" s="59" t="str">
        <f>'Серебро (KITCO-LME)'!B34</f>
        <v>31.01.2023</v>
      </c>
      <c r="W32" s="58">
        <f>IF(OR('Серебро (KITCO-LME)'!$C34="-",'Серебро (KITCO-LME)'!$C34=""),W31,'Серебро (KITCO-LME)'!$C34)</f>
        <v>23.454999999999998</v>
      </c>
      <c r="Y32" s="59" t="str">
        <f>'Алюминий (LME)'!B34</f>
        <v>31.01.2023</v>
      </c>
      <c r="Z32" s="58">
        <f>IF(OR('Алюминий (LME)'!$C34="-",'Алюминий (LME)'!$C34=""),Z31,'Алюминий (LME)'!$C34)</f>
        <v>2242.5</v>
      </c>
      <c r="AB32" s="59" t="str">
        <f>'Никель (LME)'!B34</f>
        <v>31.01.2023</v>
      </c>
      <c r="AC32" s="58">
        <f>IF(OR('Никель (LME)'!$C34="-",'Никель (LME)'!$C34=""),AC31,'Никель (LME)'!$C34)</f>
        <v>27465</v>
      </c>
      <c r="AE32" s="59" t="str">
        <f>'Свинец (LME)'!B34</f>
        <v>31.01.2023</v>
      </c>
      <c r="AF32" s="58">
        <f>IF(OR('Свинец (LME)'!$C34="-",'Свинец (LME)'!$C34=""),AF31,'Свинец (LME)'!$C34)</f>
        <v>2235</v>
      </c>
      <c r="AH32" s="59" t="str">
        <f>'Медь (LME)'!B34</f>
        <v>31.01.2023</v>
      </c>
      <c r="AI32" s="58">
        <f>IF(OR('Медь (LME)'!$C34="-",'Медь (LME)'!$C34=""),AI31,'Медь (LME)'!$C34)</f>
        <v>8362.5</v>
      </c>
      <c r="AK32" s="59" t="str">
        <f>'Цинк (LME)'!B34</f>
        <v>31.01.2023</v>
      </c>
      <c r="AL32" s="58">
        <f>IF(OR('Цинк (LME)'!$C34="-",'Цинк (LME)'!$C34=""),AL31,'Цинк (LME)'!$C34)</f>
        <v>2994</v>
      </c>
    </row>
    <row r="33" spans="1:38" x14ac:dyDescent="0.25">
      <c r="A33" s="52" t="str">
        <f>Доллар!$E$4</f>
        <v>01.02.2023</v>
      </c>
      <c r="B33" s="58" t="str">
        <f>Доллар!$F$4</f>
        <v>-</v>
      </c>
      <c r="D33" s="52" t="str">
        <f>Евро!$E$4</f>
        <v>01.02.2023</v>
      </c>
      <c r="E33" s="58" t="str">
        <f>Евро!$F$4</f>
        <v>-</v>
      </c>
      <c r="G33" s="52" t="str">
        <f>'Золото (ЦБ)'!$E$4</f>
        <v>01.02.2023</v>
      </c>
      <c r="H33" s="58" t="str">
        <f>'Золото (ЦБ)'!$F$4</f>
        <v/>
      </c>
      <c r="J33" s="52" t="str">
        <f>'Серебро (ЦБ)'!$E$4</f>
        <v>01.02.2023</v>
      </c>
      <c r="K33" s="58" t="str">
        <f>'Серебро (ЦБ)'!$F$4</f>
        <v/>
      </c>
      <c r="M33" s="52" t="str">
        <f>'Платина (ЦБ)'!$E$4</f>
        <v>01.02.2023</v>
      </c>
      <c r="N33" s="58" t="str">
        <f>'Платина (ЦБ)'!$F$4</f>
        <v/>
      </c>
      <c r="P33" s="52" t="str">
        <f>'Палладий (ЦБ)'!$E$4</f>
        <v>01.02.2023</v>
      </c>
      <c r="Q33" s="58" t="str">
        <f>'Палладий (ЦБ)'!$F$4</f>
        <v/>
      </c>
      <c r="S33" s="52" t="str">
        <f>'Золото (KITCO-LME)'!E4</f>
        <v>01.02.2023</v>
      </c>
      <c r="T33" s="58">
        <f>IF(OR('Золото (KITCO-LME)'!$F4="-",'Золото (KITCO-LME)'!$F4=""),T32,'Золото (KITCO-LME)'!$F4)</f>
        <v>1852.2</v>
      </c>
      <c r="V33" s="52" t="str">
        <f>'Серебро (KITCO-LME)'!E4</f>
        <v>01.02.2023</v>
      </c>
      <c r="W33" s="58">
        <f>IF(OR('Серебро (KITCO-LME)'!$F4="-",'Серебро (KITCO-LME)'!$F4=""),W32,'Серебро (KITCO-LME)'!$F4)</f>
        <v>23.454999999999998</v>
      </c>
      <c r="Y33" s="52" t="str">
        <f>'Алюминий (LME)'!E4</f>
        <v>01.02.2023</v>
      </c>
      <c r="Z33" s="58">
        <f>IF(OR('Алюминий (LME)'!$F4="-",'Алюминий (LME)'!$F4=""),Z32,'Алюминий (LME)'!$F4)</f>
        <v>2242.5</v>
      </c>
      <c r="AB33" s="52" t="str">
        <f>'Никель (LME)'!E4</f>
        <v>01.02.2023</v>
      </c>
      <c r="AC33" s="58">
        <f>IF(OR('Никель (LME)'!$F4="-",'Никель (LME)'!$F4=""),AC32,'Никель (LME)'!$F4)</f>
        <v>27465</v>
      </c>
      <c r="AE33" s="52" t="str">
        <f>'Свинец (LME)'!E4</f>
        <v>01.02.2023</v>
      </c>
      <c r="AF33" s="58">
        <f>IF(OR('Свинец (LME)'!$F4="-",'Свинец (LME)'!$F4=""),AF32,'Свинец (LME)'!$F4)</f>
        <v>2235</v>
      </c>
      <c r="AH33" s="52" t="str">
        <f>'Медь (LME)'!E4</f>
        <v>01.02.2023</v>
      </c>
      <c r="AI33" s="58">
        <f>IF(OR('Медь (LME)'!$F4="-",'Медь (LME)'!$F4=""),AI32,'Медь (LME)'!$F4)</f>
        <v>8362.5</v>
      </c>
      <c r="AK33" s="52" t="str">
        <f>'Цинк (LME)'!E4</f>
        <v>01.02.2023</v>
      </c>
      <c r="AL33" s="58">
        <f>IF(OR('Цинк (LME)'!$F4="-",'Цинк (LME)'!$F4=""),AL32,'Цинк (LME)'!$F4)</f>
        <v>2994</v>
      </c>
    </row>
    <row r="34" spans="1:38" x14ac:dyDescent="0.25">
      <c r="A34" s="52" t="str">
        <f>Доллар!$E$5</f>
        <v>02.02.2023</v>
      </c>
      <c r="B34" s="58" t="str">
        <f>Доллар!$F$5</f>
        <v>-</v>
      </c>
      <c r="D34" s="52" t="str">
        <f>Евро!$E$5</f>
        <v>02.02.2023</v>
      </c>
      <c r="E34" s="58" t="str">
        <f>Евро!$F$5</f>
        <v>-</v>
      </c>
      <c r="G34" s="52" t="str">
        <f>'Золото (ЦБ)'!$E$5</f>
        <v>02.02.2023</v>
      </c>
      <c r="H34" s="58" t="str">
        <f>'Золото (ЦБ)'!$F$5</f>
        <v/>
      </c>
      <c r="J34" s="52" t="str">
        <f>'Серебро (ЦБ)'!$E$5</f>
        <v>02.02.2023</v>
      </c>
      <c r="K34" s="58" t="str">
        <f>'Серебро (ЦБ)'!$F$5</f>
        <v/>
      </c>
      <c r="M34" s="52" t="str">
        <f>'Платина (ЦБ)'!$E$5</f>
        <v>02.02.2023</v>
      </c>
      <c r="N34" s="58" t="str">
        <f>'Платина (ЦБ)'!$F$5</f>
        <v/>
      </c>
      <c r="P34" s="52" t="str">
        <f>'Палладий (ЦБ)'!$E$5</f>
        <v>02.02.2023</v>
      </c>
      <c r="Q34" s="58" t="str">
        <f>'Палладий (ЦБ)'!$F$5</f>
        <v/>
      </c>
      <c r="S34" s="52" t="str">
        <f>'Золото (KITCO-LME)'!E5</f>
        <v>02.02.2023</v>
      </c>
      <c r="T34" s="58">
        <f>IF(OR('Золото (KITCO-LME)'!$F5="-",'Золото (KITCO-LME)'!$F5=""),T33,'Золото (KITCO-LME)'!$F5)</f>
        <v>1852.2</v>
      </c>
      <c r="V34" s="52" t="str">
        <f>'Серебро (KITCO-LME)'!E5</f>
        <v>02.02.2023</v>
      </c>
      <c r="W34" s="58">
        <f>IF(OR('Серебро (KITCO-LME)'!$F5="-",'Серебро (KITCO-LME)'!$F5=""),W33,'Серебро (KITCO-LME)'!$F5)</f>
        <v>23.454999999999998</v>
      </c>
      <c r="Y34" s="52" t="str">
        <f>'Алюминий (LME)'!E5</f>
        <v>02.02.2023</v>
      </c>
      <c r="Z34" s="58">
        <f>IF(OR('Алюминий (LME)'!$F5="-",'Алюминий (LME)'!$F5=""),Z33,'Алюминий (LME)'!$F5)</f>
        <v>2242.5</v>
      </c>
      <c r="AB34" s="52" t="str">
        <f>'Никель (LME)'!E5</f>
        <v>02.02.2023</v>
      </c>
      <c r="AC34" s="58">
        <f>IF(OR('Никель (LME)'!$F5="-",'Никель (LME)'!$F5=""),AC33,'Никель (LME)'!$F5)</f>
        <v>27465</v>
      </c>
      <c r="AE34" s="52" t="str">
        <f>'Свинец (LME)'!E5</f>
        <v>02.02.2023</v>
      </c>
      <c r="AF34" s="58">
        <f>IF(OR('Свинец (LME)'!$F5="-",'Свинец (LME)'!$F5=""),AF33,'Свинец (LME)'!$F5)</f>
        <v>2235</v>
      </c>
      <c r="AH34" s="52" t="str">
        <f>'Медь (LME)'!E5</f>
        <v>02.02.2023</v>
      </c>
      <c r="AI34" s="58">
        <f>IF(OR('Медь (LME)'!$F5="-",'Медь (LME)'!$F5=""),AI33,'Медь (LME)'!$F5)</f>
        <v>8362.5</v>
      </c>
      <c r="AK34" s="52" t="str">
        <f>'Цинк (LME)'!E5</f>
        <v>02.02.2023</v>
      </c>
      <c r="AL34" s="58">
        <f>IF(OR('Цинк (LME)'!$F5="-",'Цинк (LME)'!$F5=""),AL33,'Цинк (LME)'!$F5)</f>
        <v>2994</v>
      </c>
    </row>
    <row r="35" spans="1:38" x14ac:dyDescent="0.25">
      <c r="A35" s="52" t="str">
        <f>Доллар!$E$6</f>
        <v>03.02.2023</v>
      </c>
      <c r="B35" s="58" t="str">
        <f>Доллар!$F$6</f>
        <v>-</v>
      </c>
      <c r="D35" s="52" t="str">
        <f>Евро!$E$6</f>
        <v>03.02.2023</v>
      </c>
      <c r="E35" s="58" t="str">
        <f>Евро!$F$6</f>
        <v>-</v>
      </c>
      <c r="G35" s="52" t="str">
        <f>'Золото (ЦБ)'!$E$6</f>
        <v>03.02.2023</v>
      </c>
      <c r="H35" s="58" t="str">
        <f>'Золото (ЦБ)'!$F$6</f>
        <v/>
      </c>
      <c r="J35" s="52" t="str">
        <f>'Серебро (ЦБ)'!$E$6</f>
        <v>03.02.2023</v>
      </c>
      <c r="K35" s="58" t="str">
        <f>'Серебро (ЦБ)'!$F$6</f>
        <v/>
      </c>
      <c r="M35" s="52" t="str">
        <f>'Платина (ЦБ)'!$E$6</f>
        <v>03.02.2023</v>
      </c>
      <c r="N35" s="58" t="str">
        <f>'Платина (ЦБ)'!$F$6</f>
        <v/>
      </c>
      <c r="P35" s="52" t="str">
        <f>'Палладий (ЦБ)'!$E$6</f>
        <v>03.02.2023</v>
      </c>
      <c r="Q35" s="58" t="str">
        <f>'Палладий (ЦБ)'!$F$6</f>
        <v/>
      </c>
      <c r="S35" s="52" t="str">
        <f>'Золото (KITCO-LME)'!E6</f>
        <v>03.02.2023</v>
      </c>
      <c r="T35" s="58">
        <f>IF(OR('Золото (KITCO-LME)'!$F6="-",'Золото (KITCO-LME)'!$F6=""),T34,'Золото (KITCO-LME)'!$F6)</f>
        <v>1852.2</v>
      </c>
      <c r="V35" s="52" t="str">
        <f>'Серебро (KITCO-LME)'!E6</f>
        <v>03.02.2023</v>
      </c>
      <c r="W35" s="58">
        <f>IF(OR('Серебро (KITCO-LME)'!$F6="-",'Серебро (KITCO-LME)'!$F6=""),W34,'Серебро (KITCO-LME)'!$F6)</f>
        <v>23.454999999999998</v>
      </c>
      <c r="Y35" s="52" t="str">
        <f>'Алюминий (LME)'!E6</f>
        <v>03.02.2023</v>
      </c>
      <c r="Z35" s="58">
        <f>IF(OR('Алюминий (LME)'!$F6="-",'Алюминий (LME)'!$F6=""),Z34,'Алюминий (LME)'!$F6)</f>
        <v>2242.5</v>
      </c>
      <c r="AB35" s="52" t="str">
        <f>'Никель (LME)'!E6</f>
        <v>03.02.2023</v>
      </c>
      <c r="AC35" s="58">
        <f>IF(OR('Никель (LME)'!$F6="-",'Никель (LME)'!$F6=""),AC34,'Никель (LME)'!$F6)</f>
        <v>27465</v>
      </c>
      <c r="AE35" s="52" t="str">
        <f>'Свинец (LME)'!E6</f>
        <v>03.02.2023</v>
      </c>
      <c r="AF35" s="58">
        <f>IF(OR('Свинец (LME)'!$F6="-",'Свинец (LME)'!$F6=""),AF34,'Свинец (LME)'!$F6)</f>
        <v>2235</v>
      </c>
      <c r="AH35" s="52" t="str">
        <f>'Медь (LME)'!E6</f>
        <v>03.02.2023</v>
      </c>
      <c r="AI35" s="58">
        <f>IF(OR('Медь (LME)'!$F6="-",'Медь (LME)'!$F6=""),AI34,'Медь (LME)'!$F6)</f>
        <v>8362.5</v>
      </c>
      <c r="AK35" s="52" t="str">
        <f>'Цинк (LME)'!E6</f>
        <v>03.02.2023</v>
      </c>
      <c r="AL35" s="58">
        <f>IF(OR('Цинк (LME)'!$F6="-",'Цинк (LME)'!$F6=""),AL34,'Цинк (LME)'!$F6)</f>
        <v>2994</v>
      </c>
    </row>
    <row r="36" spans="1:38" x14ac:dyDescent="0.25">
      <c r="A36" s="52" t="str">
        <f>Доллар!$E$7</f>
        <v>04.02.2023</v>
      </c>
      <c r="B36" s="58" t="str">
        <f>Доллар!$F$7</f>
        <v>-</v>
      </c>
      <c r="D36" s="52" t="str">
        <f>Евро!$E$7</f>
        <v>04.02.2023</v>
      </c>
      <c r="E36" s="58" t="str">
        <f>Евро!$F$7</f>
        <v>-</v>
      </c>
      <c r="G36" s="52" t="str">
        <f>'Золото (ЦБ)'!$E$7</f>
        <v>04.02.2023</v>
      </c>
      <c r="H36" s="58" t="str">
        <f>'Золото (ЦБ)'!$F$7</f>
        <v/>
      </c>
      <c r="J36" s="52" t="str">
        <f>'Серебро (ЦБ)'!$E$7</f>
        <v>04.02.2023</v>
      </c>
      <c r="K36" s="58" t="str">
        <f>'Серебро (ЦБ)'!$F$7</f>
        <v/>
      </c>
      <c r="M36" s="52" t="str">
        <f>'Платина (ЦБ)'!$E$7</f>
        <v>04.02.2023</v>
      </c>
      <c r="N36" s="58" t="str">
        <f>'Платина (ЦБ)'!$F$7</f>
        <v/>
      </c>
      <c r="P36" s="52" t="str">
        <f>'Палладий (ЦБ)'!$E$7</f>
        <v>04.02.2023</v>
      </c>
      <c r="Q36" s="58" t="str">
        <f>'Палладий (ЦБ)'!$F$7</f>
        <v/>
      </c>
      <c r="S36" s="52" t="str">
        <f>'Золото (KITCO-LME)'!E7</f>
        <v>04.02.2023</v>
      </c>
      <c r="T36" s="58">
        <f>IF(OR('Золото (KITCO-LME)'!$F7="-",'Золото (KITCO-LME)'!$F7=""),T35,'Золото (KITCO-LME)'!$F7)</f>
        <v>1852.2</v>
      </c>
      <c r="V36" s="52" t="str">
        <f>'Серебро (KITCO-LME)'!E7</f>
        <v>04.02.2023</v>
      </c>
      <c r="W36" s="58">
        <f>IF(OR('Серебро (KITCO-LME)'!$F7="-",'Серебро (KITCO-LME)'!$F7=""),W35,'Серебро (KITCO-LME)'!$F7)</f>
        <v>23.454999999999998</v>
      </c>
      <c r="Y36" s="52" t="str">
        <f>'Алюминий (LME)'!E7</f>
        <v>04.02.2023</v>
      </c>
      <c r="Z36" s="58">
        <f>IF(OR('Алюминий (LME)'!$F7="-",'Алюминий (LME)'!$F7=""),Z35,'Алюминий (LME)'!$F7)</f>
        <v>2242.5</v>
      </c>
      <c r="AB36" s="52" t="str">
        <f>'Никель (LME)'!E7</f>
        <v>04.02.2023</v>
      </c>
      <c r="AC36" s="58">
        <f>IF(OR('Никель (LME)'!$F7="-",'Никель (LME)'!$F7=""),AC35,'Никель (LME)'!$F7)</f>
        <v>27465</v>
      </c>
      <c r="AE36" s="52" t="str">
        <f>'Свинец (LME)'!E7</f>
        <v>04.02.2023</v>
      </c>
      <c r="AF36" s="58">
        <f>IF(OR('Свинец (LME)'!$F7="-",'Свинец (LME)'!$F7=""),AF35,'Свинец (LME)'!$F7)</f>
        <v>2235</v>
      </c>
      <c r="AH36" s="52" t="str">
        <f>'Медь (LME)'!E7</f>
        <v>04.02.2023</v>
      </c>
      <c r="AI36" s="58">
        <f>IF(OR('Медь (LME)'!$F7="-",'Медь (LME)'!$F7=""),AI35,'Медь (LME)'!$F7)</f>
        <v>8362.5</v>
      </c>
      <c r="AK36" s="52" t="str">
        <f>'Цинк (LME)'!E7</f>
        <v>04.02.2023</v>
      </c>
      <c r="AL36" s="58">
        <f>IF(OR('Цинк (LME)'!$F7="-",'Цинк (LME)'!$F7=""),AL35,'Цинк (LME)'!$F7)</f>
        <v>2994</v>
      </c>
    </row>
    <row r="37" spans="1:38" x14ac:dyDescent="0.25">
      <c r="A37" s="52" t="str">
        <f>Доллар!$E$8</f>
        <v>05.02.2023</v>
      </c>
      <c r="B37" s="58" t="str">
        <f>Доллар!$F$8</f>
        <v>-</v>
      </c>
      <c r="D37" s="52" t="str">
        <f>Евро!$E$8</f>
        <v>05.02.2023</v>
      </c>
      <c r="E37" s="58" t="str">
        <f>Евро!$F$8</f>
        <v>-</v>
      </c>
      <c r="G37" s="52" t="str">
        <f>'Золото (ЦБ)'!$E$8</f>
        <v>05.02.2023</v>
      </c>
      <c r="H37" s="58" t="str">
        <f>'Золото (ЦБ)'!$F$8</f>
        <v/>
      </c>
      <c r="J37" s="52" t="str">
        <f>'Серебро (ЦБ)'!$E$8</f>
        <v>05.02.2023</v>
      </c>
      <c r="K37" s="58" t="str">
        <f>'Серебро (ЦБ)'!$F$8</f>
        <v/>
      </c>
      <c r="M37" s="52" t="str">
        <f>'Платина (ЦБ)'!$E$8</f>
        <v>05.02.2023</v>
      </c>
      <c r="N37" s="58" t="str">
        <f>'Платина (ЦБ)'!$F$8</f>
        <v/>
      </c>
      <c r="P37" s="52" t="str">
        <f>'Палладий (ЦБ)'!$E$8</f>
        <v>05.02.2023</v>
      </c>
      <c r="Q37" s="58" t="str">
        <f>'Палладий (ЦБ)'!$F$8</f>
        <v/>
      </c>
      <c r="S37" s="52" t="str">
        <f>'Золото (KITCO-LME)'!E8</f>
        <v>05.02.2023</v>
      </c>
      <c r="T37" s="58">
        <f>IF(OR('Золото (KITCO-LME)'!$F8="-",'Золото (KITCO-LME)'!$F8=""),T36,'Золото (KITCO-LME)'!$F8)</f>
        <v>1852.2</v>
      </c>
      <c r="V37" s="52" t="str">
        <f>'Серебро (KITCO-LME)'!E8</f>
        <v>05.02.2023</v>
      </c>
      <c r="W37" s="58">
        <f>IF(OR('Серебро (KITCO-LME)'!$F8="-",'Серебро (KITCO-LME)'!$F8=""),W36,'Серебро (KITCO-LME)'!$F8)</f>
        <v>23.454999999999998</v>
      </c>
      <c r="Y37" s="52" t="str">
        <f>'Алюминий (LME)'!E8</f>
        <v>05.02.2023</v>
      </c>
      <c r="Z37" s="58">
        <f>IF(OR('Алюминий (LME)'!$F8="-",'Алюминий (LME)'!$F8=""),Z36,'Алюминий (LME)'!$F8)</f>
        <v>2242.5</v>
      </c>
      <c r="AB37" s="52" t="str">
        <f>'Никель (LME)'!E8</f>
        <v>05.02.2023</v>
      </c>
      <c r="AC37" s="58">
        <f>IF(OR('Никель (LME)'!$F8="-",'Никель (LME)'!$F8=""),AC36,'Никель (LME)'!$F8)</f>
        <v>27465</v>
      </c>
      <c r="AE37" s="52" t="str">
        <f>'Свинец (LME)'!E8</f>
        <v>05.02.2023</v>
      </c>
      <c r="AF37" s="58">
        <f>IF(OR('Свинец (LME)'!$F8="-",'Свинец (LME)'!$F8=""),AF36,'Свинец (LME)'!$F8)</f>
        <v>2235</v>
      </c>
      <c r="AH37" s="52" t="str">
        <f>'Медь (LME)'!E8</f>
        <v>05.02.2023</v>
      </c>
      <c r="AI37" s="58">
        <f>IF(OR('Медь (LME)'!$F8="-",'Медь (LME)'!$F8=""),AI36,'Медь (LME)'!$F8)</f>
        <v>8362.5</v>
      </c>
      <c r="AK37" s="52" t="str">
        <f>'Цинк (LME)'!E8</f>
        <v>05.02.2023</v>
      </c>
      <c r="AL37" s="58">
        <f>IF(OR('Цинк (LME)'!$F8="-",'Цинк (LME)'!$F8=""),AL36,'Цинк (LME)'!$F8)</f>
        <v>2994</v>
      </c>
    </row>
    <row r="38" spans="1:38" x14ac:dyDescent="0.25">
      <c r="A38" s="52" t="str">
        <f>Доллар!$E$9</f>
        <v>06.02.2023</v>
      </c>
      <c r="B38" s="58" t="str">
        <f>Доллар!$F$9</f>
        <v>-</v>
      </c>
      <c r="D38" s="52" t="str">
        <f>Евро!$E$9</f>
        <v>06.02.2023</v>
      </c>
      <c r="E38" s="58" t="str">
        <f>Евро!$F$9</f>
        <v>-</v>
      </c>
      <c r="G38" s="52" t="str">
        <f>'Золото (ЦБ)'!$E$9</f>
        <v>06.02.2023</v>
      </c>
      <c r="H38" s="58" t="str">
        <f>'Золото (ЦБ)'!$F$9</f>
        <v/>
      </c>
      <c r="J38" s="52" t="str">
        <f>'Серебро (ЦБ)'!$E$9</f>
        <v>06.02.2023</v>
      </c>
      <c r="K38" s="58" t="str">
        <f>'Серебро (ЦБ)'!$F$9</f>
        <v/>
      </c>
      <c r="M38" s="52" t="str">
        <f>'Платина (ЦБ)'!$E$9</f>
        <v>06.02.2023</v>
      </c>
      <c r="N38" s="58" t="str">
        <f>'Платина (ЦБ)'!$F$9</f>
        <v/>
      </c>
      <c r="P38" s="52" t="str">
        <f>'Палладий (ЦБ)'!$E$9</f>
        <v>06.02.2023</v>
      </c>
      <c r="Q38" s="58" t="str">
        <f>'Палладий (ЦБ)'!$F$9</f>
        <v/>
      </c>
      <c r="S38" s="52" t="str">
        <f>'Золото (KITCO-LME)'!E9</f>
        <v>06.02.2023</v>
      </c>
      <c r="T38" s="58">
        <f>IF(OR('Золото (KITCO-LME)'!$F9="-",'Золото (KITCO-LME)'!$F9=""),T37,'Золото (KITCO-LME)'!$F9)</f>
        <v>1852.2</v>
      </c>
      <c r="V38" s="52" t="str">
        <f>'Серебро (KITCO-LME)'!E9</f>
        <v>06.02.2023</v>
      </c>
      <c r="W38" s="58">
        <f>IF(OR('Серебро (KITCO-LME)'!$F9="-",'Серебро (KITCO-LME)'!$F9=""),W37,'Серебро (KITCO-LME)'!$F9)</f>
        <v>23.454999999999998</v>
      </c>
      <c r="Y38" s="52" t="str">
        <f>'Алюминий (LME)'!E9</f>
        <v>06.02.2023</v>
      </c>
      <c r="Z38" s="58">
        <f>IF(OR('Алюминий (LME)'!$F9="-",'Алюминий (LME)'!$F9=""),Z37,'Алюминий (LME)'!$F9)</f>
        <v>2242.5</v>
      </c>
      <c r="AB38" s="52" t="str">
        <f>'Никель (LME)'!E9</f>
        <v>06.02.2023</v>
      </c>
      <c r="AC38" s="58">
        <f>IF(OR('Никель (LME)'!$F9="-",'Никель (LME)'!$F9=""),AC37,'Никель (LME)'!$F9)</f>
        <v>27465</v>
      </c>
      <c r="AE38" s="52" t="str">
        <f>'Свинец (LME)'!E9</f>
        <v>06.02.2023</v>
      </c>
      <c r="AF38" s="58">
        <f>IF(OR('Свинец (LME)'!$F9="-",'Свинец (LME)'!$F9=""),AF37,'Свинец (LME)'!$F9)</f>
        <v>2235</v>
      </c>
      <c r="AH38" s="52" t="str">
        <f>'Медь (LME)'!E9</f>
        <v>06.02.2023</v>
      </c>
      <c r="AI38" s="58">
        <f>IF(OR('Медь (LME)'!$F9="-",'Медь (LME)'!$F9=""),AI37,'Медь (LME)'!$F9)</f>
        <v>8362.5</v>
      </c>
      <c r="AK38" s="52" t="str">
        <f>'Цинк (LME)'!E9</f>
        <v>06.02.2023</v>
      </c>
      <c r="AL38" s="58">
        <f>IF(OR('Цинк (LME)'!$F9="-",'Цинк (LME)'!$F9=""),AL37,'Цинк (LME)'!$F9)</f>
        <v>2994</v>
      </c>
    </row>
    <row r="39" spans="1:38" x14ac:dyDescent="0.25">
      <c r="A39" s="52" t="str">
        <f>Доллар!$E$10</f>
        <v>07.02.2023</v>
      </c>
      <c r="B39" s="58" t="str">
        <f>Доллар!$F$10</f>
        <v>-</v>
      </c>
      <c r="D39" s="52" t="str">
        <f>Евро!$E$10</f>
        <v>07.02.2023</v>
      </c>
      <c r="E39" s="58" t="str">
        <f>Евро!$F$10</f>
        <v>-</v>
      </c>
      <c r="G39" s="52" t="str">
        <f>'Золото (ЦБ)'!$E$10</f>
        <v>07.02.2023</v>
      </c>
      <c r="H39" s="58" t="str">
        <f>'Золото (ЦБ)'!$F$10</f>
        <v/>
      </c>
      <c r="J39" s="52" t="str">
        <f>'Серебро (ЦБ)'!$E$10</f>
        <v>07.02.2023</v>
      </c>
      <c r="K39" s="58" t="str">
        <f>'Серебро (ЦБ)'!$F$10</f>
        <v/>
      </c>
      <c r="M39" s="52" t="str">
        <f>'Платина (ЦБ)'!$E$10</f>
        <v>07.02.2023</v>
      </c>
      <c r="N39" s="58" t="str">
        <f>'Платина (ЦБ)'!$F$10</f>
        <v/>
      </c>
      <c r="P39" s="52" t="str">
        <f>'Палладий (ЦБ)'!$E$10</f>
        <v>07.02.2023</v>
      </c>
      <c r="Q39" s="58" t="str">
        <f>'Палладий (ЦБ)'!$F$10</f>
        <v/>
      </c>
      <c r="S39" s="52" t="str">
        <f>'Золото (KITCO-LME)'!E10</f>
        <v>07.02.2023</v>
      </c>
      <c r="T39" s="58">
        <f>IF(OR('Золото (KITCO-LME)'!$F10="-",'Золото (KITCO-LME)'!$F10=""),T38,'Золото (KITCO-LME)'!$F10)</f>
        <v>1852.2</v>
      </c>
      <c r="V39" s="52" t="str">
        <f>'Серебро (KITCO-LME)'!E10</f>
        <v>07.02.2023</v>
      </c>
      <c r="W39" s="58">
        <f>IF(OR('Серебро (KITCO-LME)'!$F10="-",'Серебро (KITCO-LME)'!$F10=""),W38,'Серебро (KITCO-LME)'!$F10)</f>
        <v>23.454999999999998</v>
      </c>
      <c r="Y39" s="52" t="str">
        <f>'Алюминий (LME)'!E10</f>
        <v>07.02.2023</v>
      </c>
      <c r="Z39" s="58">
        <f>IF(OR('Алюминий (LME)'!$F10="-",'Алюминий (LME)'!$F10=""),Z38,'Алюминий (LME)'!$F10)</f>
        <v>2242.5</v>
      </c>
      <c r="AB39" s="52" t="str">
        <f>'Никель (LME)'!E10</f>
        <v>07.02.2023</v>
      </c>
      <c r="AC39" s="58">
        <f>IF(OR('Никель (LME)'!$F10="-",'Никель (LME)'!$F10=""),AC38,'Никель (LME)'!$F10)</f>
        <v>27465</v>
      </c>
      <c r="AE39" s="52" t="str">
        <f>'Свинец (LME)'!E10</f>
        <v>07.02.2023</v>
      </c>
      <c r="AF39" s="58">
        <f>IF(OR('Свинец (LME)'!$F10="-",'Свинец (LME)'!$F10=""),AF38,'Свинец (LME)'!$F10)</f>
        <v>2235</v>
      </c>
      <c r="AH39" s="52" t="str">
        <f>'Медь (LME)'!E10</f>
        <v>07.02.2023</v>
      </c>
      <c r="AI39" s="58">
        <f>IF(OR('Медь (LME)'!$F10="-",'Медь (LME)'!$F10=""),AI38,'Медь (LME)'!$F10)</f>
        <v>8362.5</v>
      </c>
      <c r="AK39" s="52" t="str">
        <f>'Цинк (LME)'!E10</f>
        <v>07.02.2023</v>
      </c>
      <c r="AL39" s="58">
        <f>IF(OR('Цинк (LME)'!$F10="-",'Цинк (LME)'!$F10=""),AL38,'Цинк (LME)'!$F10)</f>
        <v>2994</v>
      </c>
    </row>
    <row r="40" spans="1:38" x14ac:dyDescent="0.25">
      <c r="A40" s="52" t="str">
        <f>Доллар!$E$11</f>
        <v>08.02.2023</v>
      </c>
      <c r="B40" s="58" t="str">
        <f>Доллар!$F$11</f>
        <v>-</v>
      </c>
      <c r="D40" s="52" t="str">
        <f>Евро!$E$11</f>
        <v>08.02.2023</v>
      </c>
      <c r="E40" s="58" t="str">
        <f>Евро!$F$11</f>
        <v>-</v>
      </c>
      <c r="G40" s="52" t="str">
        <f>'Золото (ЦБ)'!$E$11</f>
        <v>08.02.2023</v>
      </c>
      <c r="H40" s="58" t="str">
        <f>'Золото (ЦБ)'!$F$11</f>
        <v/>
      </c>
      <c r="J40" s="52" t="str">
        <f>'Серебро (ЦБ)'!$E$11</f>
        <v>08.02.2023</v>
      </c>
      <c r="K40" s="58" t="str">
        <f>'Серебро (ЦБ)'!$F$11</f>
        <v/>
      </c>
      <c r="M40" s="52" t="str">
        <f>'Платина (ЦБ)'!$E$11</f>
        <v>08.02.2023</v>
      </c>
      <c r="N40" s="58" t="str">
        <f>'Платина (ЦБ)'!$F$11</f>
        <v/>
      </c>
      <c r="P40" s="52" t="str">
        <f>'Палладий (ЦБ)'!$E$11</f>
        <v>08.02.2023</v>
      </c>
      <c r="Q40" s="58" t="str">
        <f>'Палладий (ЦБ)'!$F$11</f>
        <v/>
      </c>
      <c r="S40" s="52" t="str">
        <f>'Золото (KITCO-LME)'!E11</f>
        <v>08.02.2023</v>
      </c>
      <c r="T40" s="58">
        <f>IF(OR('Золото (KITCO-LME)'!$F11="-",'Золото (KITCO-LME)'!$F11=""),T39,'Золото (KITCO-LME)'!$F11)</f>
        <v>1852.2</v>
      </c>
      <c r="V40" s="52" t="str">
        <f>'Серебро (KITCO-LME)'!E11</f>
        <v>08.02.2023</v>
      </c>
      <c r="W40" s="58">
        <f>IF(OR('Серебро (KITCO-LME)'!$F11="-",'Серебро (KITCO-LME)'!$F11=""),W39,'Серебро (KITCO-LME)'!$F11)</f>
        <v>23.454999999999998</v>
      </c>
      <c r="Y40" s="52" t="str">
        <f>'Алюминий (LME)'!E11</f>
        <v>08.02.2023</v>
      </c>
      <c r="Z40" s="58">
        <f>IF(OR('Алюминий (LME)'!$F11="-",'Алюминий (LME)'!$F11=""),Z39,'Алюминий (LME)'!$F11)</f>
        <v>2242.5</v>
      </c>
      <c r="AB40" s="52" t="str">
        <f>'Никель (LME)'!E11</f>
        <v>08.02.2023</v>
      </c>
      <c r="AC40" s="58">
        <f>IF(OR('Никель (LME)'!$F11="-",'Никель (LME)'!$F11=""),AC39,'Никель (LME)'!$F11)</f>
        <v>27465</v>
      </c>
      <c r="AE40" s="52" t="str">
        <f>'Свинец (LME)'!E11</f>
        <v>08.02.2023</v>
      </c>
      <c r="AF40" s="58">
        <f>IF(OR('Свинец (LME)'!$F11="-",'Свинец (LME)'!$F11=""),AF39,'Свинец (LME)'!$F11)</f>
        <v>2235</v>
      </c>
      <c r="AH40" s="52" t="str">
        <f>'Медь (LME)'!E11</f>
        <v>08.02.2023</v>
      </c>
      <c r="AI40" s="58">
        <f>IF(OR('Медь (LME)'!$F11="-",'Медь (LME)'!$F11=""),AI39,'Медь (LME)'!$F11)</f>
        <v>8362.5</v>
      </c>
      <c r="AK40" s="52" t="str">
        <f>'Цинк (LME)'!E11</f>
        <v>08.02.2023</v>
      </c>
      <c r="AL40" s="58">
        <f>IF(OR('Цинк (LME)'!$F11="-",'Цинк (LME)'!$F11=""),AL39,'Цинк (LME)'!$F11)</f>
        <v>2994</v>
      </c>
    </row>
    <row r="41" spans="1:38" x14ac:dyDescent="0.25">
      <c r="A41" s="52" t="str">
        <f>Доллар!$E$12</f>
        <v>09.02.2023</v>
      </c>
      <c r="B41" s="58" t="str">
        <f>Доллар!$F$12</f>
        <v>-</v>
      </c>
      <c r="D41" s="52" t="str">
        <f>Евро!$E$12</f>
        <v>09.02.2023</v>
      </c>
      <c r="E41" s="58" t="str">
        <f>Евро!$F$12</f>
        <v>-</v>
      </c>
      <c r="G41" s="52" t="str">
        <f>'Золото (ЦБ)'!$E$12</f>
        <v>09.02.2023</v>
      </c>
      <c r="H41" s="58" t="str">
        <f>'Золото (ЦБ)'!$F$12</f>
        <v/>
      </c>
      <c r="J41" s="52" t="str">
        <f>'Серебро (ЦБ)'!$E$12</f>
        <v>09.02.2023</v>
      </c>
      <c r="K41" s="58" t="str">
        <f>'Серебро (ЦБ)'!$F$12</f>
        <v/>
      </c>
      <c r="M41" s="52" t="str">
        <f>'Платина (ЦБ)'!$E$12</f>
        <v>09.02.2023</v>
      </c>
      <c r="N41" s="58" t="str">
        <f>'Платина (ЦБ)'!$F$12</f>
        <v/>
      </c>
      <c r="P41" s="52" t="str">
        <f>'Палладий (ЦБ)'!$E$12</f>
        <v>09.02.2023</v>
      </c>
      <c r="Q41" s="58" t="str">
        <f>'Палладий (ЦБ)'!$F$12</f>
        <v/>
      </c>
      <c r="S41" s="52" t="str">
        <f>'Золото (KITCO-LME)'!E12</f>
        <v>09.02.2023</v>
      </c>
      <c r="T41" s="58">
        <f>IF(OR('Золото (KITCO-LME)'!$F12="-",'Золото (KITCO-LME)'!$F12=""),T40,'Золото (KITCO-LME)'!$F12)</f>
        <v>1852.2</v>
      </c>
      <c r="V41" s="52" t="str">
        <f>'Серебро (KITCO-LME)'!E12</f>
        <v>09.02.2023</v>
      </c>
      <c r="W41" s="58">
        <f>IF(OR('Серебро (KITCO-LME)'!$F12="-",'Серебро (KITCO-LME)'!$F12=""),W40,'Серебро (KITCO-LME)'!$F12)</f>
        <v>23.454999999999998</v>
      </c>
      <c r="Y41" s="52" t="str">
        <f>'Алюминий (LME)'!E12</f>
        <v>09.02.2023</v>
      </c>
      <c r="Z41" s="58">
        <f>IF(OR('Алюминий (LME)'!$F12="-",'Алюминий (LME)'!$F12=""),Z40,'Алюминий (LME)'!$F12)</f>
        <v>2242.5</v>
      </c>
      <c r="AB41" s="52" t="str">
        <f>'Никель (LME)'!E12</f>
        <v>09.02.2023</v>
      </c>
      <c r="AC41" s="58">
        <f>IF(OR('Никель (LME)'!$F12="-",'Никель (LME)'!$F12=""),AC40,'Никель (LME)'!$F12)</f>
        <v>27465</v>
      </c>
      <c r="AE41" s="52" t="str">
        <f>'Свинец (LME)'!E12</f>
        <v>09.02.2023</v>
      </c>
      <c r="AF41" s="58">
        <f>IF(OR('Свинец (LME)'!$F12="-",'Свинец (LME)'!$F12=""),AF40,'Свинец (LME)'!$F12)</f>
        <v>2235</v>
      </c>
      <c r="AH41" s="52" t="str">
        <f>'Медь (LME)'!E12</f>
        <v>09.02.2023</v>
      </c>
      <c r="AI41" s="58">
        <f>IF(OR('Медь (LME)'!$F12="-",'Медь (LME)'!$F12=""),AI40,'Медь (LME)'!$F12)</f>
        <v>8362.5</v>
      </c>
      <c r="AK41" s="52" t="str">
        <f>'Цинк (LME)'!E12</f>
        <v>09.02.2023</v>
      </c>
      <c r="AL41" s="58">
        <f>IF(OR('Цинк (LME)'!$F12="-",'Цинк (LME)'!$F12=""),AL40,'Цинк (LME)'!$F12)</f>
        <v>2994</v>
      </c>
    </row>
    <row r="42" spans="1:38" x14ac:dyDescent="0.25">
      <c r="A42" s="52" t="str">
        <f>Доллар!$E$13</f>
        <v>10.02.2023</v>
      </c>
      <c r="B42" s="58" t="str">
        <f>Доллар!$F$13</f>
        <v>-</v>
      </c>
      <c r="D42" s="52" t="str">
        <f>Евро!$E$13</f>
        <v>10.02.2023</v>
      </c>
      <c r="E42" s="58" t="str">
        <f>Евро!$F$13</f>
        <v>-</v>
      </c>
      <c r="G42" s="52" t="str">
        <f>'Золото (ЦБ)'!$E$13</f>
        <v>10.02.2023</v>
      </c>
      <c r="H42" s="58" t="str">
        <f>'Золото (ЦБ)'!$F$13</f>
        <v/>
      </c>
      <c r="J42" s="52" t="str">
        <f>'Серебро (ЦБ)'!$E$13</f>
        <v>10.02.2023</v>
      </c>
      <c r="K42" s="58" t="str">
        <f>'Серебро (ЦБ)'!$F$13</f>
        <v/>
      </c>
      <c r="M42" s="52" t="str">
        <f>'Платина (ЦБ)'!$E$13</f>
        <v>10.02.2023</v>
      </c>
      <c r="N42" s="58" t="str">
        <f>'Платина (ЦБ)'!$F$13</f>
        <v/>
      </c>
      <c r="P42" s="52" t="str">
        <f>'Палладий (ЦБ)'!$E$13</f>
        <v>10.02.2023</v>
      </c>
      <c r="Q42" s="58" t="str">
        <f>'Палладий (ЦБ)'!$F$13</f>
        <v/>
      </c>
      <c r="S42" s="52" t="str">
        <f>'Золото (KITCO-LME)'!E13</f>
        <v>10.02.2023</v>
      </c>
      <c r="T42" s="58">
        <f>IF(OR('Золото (KITCO-LME)'!$F13="-",'Золото (KITCO-LME)'!$F13=""),T41,'Золото (KITCO-LME)'!$F13)</f>
        <v>1852.2</v>
      </c>
      <c r="V42" s="52" t="str">
        <f>'Серебро (KITCO-LME)'!E13</f>
        <v>10.02.2023</v>
      </c>
      <c r="W42" s="58">
        <f>IF(OR('Серебро (KITCO-LME)'!$F13="-",'Серебро (KITCO-LME)'!$F13=""),W41,'Серебро (KITCO-LME)'!$F13)</f>
        <v>23.454999999999998</v>
      </c>
      <c r="Y42" s="52" t="str">
        <f>'Алюминий (LME)'!E13</f>
        <v>10.02.2023</v>
      </c>
      <c r="Z42" s="58">
        <f>IF(OR('Алюминий (LME)'!$F13="-",'Алюминий (LME)'!$F13=""),Z41,'Алюминий (LME)'!$F13)</f>
        <v>2242.5</v>
      </c>
      <c r="AB42" s="52" t="str">
        <f>'Никель (LME)'!E13</f>
        <v>10.02.2023</v>
      </c>
      <c r="AC42" s="58">
        <f>IF(OR('Никель (LME)'!$F13="-",'Никель (LME)'!$F13=""),AC41,'Никель (LME)'!$F13)</f>
        <v>27465</v>
      </c>
      <c r="AE42" s="52" t="str">
        <f>'Свинец (LME)'!E13</f>
        <v>10.02.2023</v>
      </c>
      <c r="AF42" s="58">
        <f>IF(OR('Свинец (LME)'!$F13="-",'Свинец (LME)'!$F13=""),AF41,'Свинец (LME)'!$F13)</f>
        <v>2235</v>
      </c>
      <c r="AH42" s="52" t="str">
        <f>'Медь (LME)'!E13</f>
        <v>10.02.2023</v>
      </c>
      <c r="AI42" s="58">
        <f>IF(OR('Медь (LME)'!$F13="-",'Медь (LME)'!$F13=""),AI41,'Медь (LME)'!$F13)</f>
        <v>8362.5</v>
      </c>
      <c r="AK42" s="52" t="str">
        <f>'Цинк (LME)'!E13</f>
        <v>10.02.2023</v>
      </c>
      <c r="AL42" s="58">
        <f>IF(OR('Цинк (LME)'!$F13="-",'Цинк (LME)'!$F13=""),AL41,'Цинк (LME)'!$F13)</f>
        <v>2994</v>
      </c>
    </row>
    <row r="43" spans="1:38" x14ac:dyDescent="0.25">
      <c r="A43" s="52" t="str">
        <f>Доллар!$E$14</f>
        <v>11.02.2023</v>
      </c>
      <c r="B43" s="58" t="str">
        <f>Доллар!$F$14</f>
        <v>-</v>
      </c>
      <c r="D43" s="52" t="str">
        <f>Евро!$E$14</f>
        <v>11.02.2023</v>
      </c>
      <c r="E43" s="58" t="str">
        <f>Евро!$F$14</f>
        <v>-</v>
      </c>
      <c r="G43" s="52" t="str">
        <f>'Золото (ЦБ)'!$E$14</f>
        <v>11.02.2023</v>
      </c>
      <c r="H43" s="58" t="str">
        <f>'Золото (ЦБ)'!$F$14</f>
        <v/>
      </c>
      <c r="J43" s="52" t="str">
        <f>'Серебро (ЦБ)'!$E$14</f>
        <v>11.02.2023</v>
      </c>
      <c r="K43" s="58" t="str">
        <f>'Серебро (ЦБ)'!$F$14</f>
        <v/>
      </c>
      <c r="M43" s="52" t="str">
        <f>'Платина (ЦБ)'!$E$14</f>
        <v>11.02.2023</v>
      </c>
      <c r="N43" s="58" t="str">
        <f>'Платина (ЦБ)'!$F$14</f>
        <v/>
      </c>
      <c r="P43" s="52" t="str">
        <f>'Палладий (ЦБ)'!$E$14</f>
        <v>11.02.2023</v>
      </c>
      <c r="Q43" s="58" t="str">
        <f>'Палладий (ЦБ)'!$F$14</f>
        <v/>
      </c>
      <c r="S43" s="52" t="str">
        <f>'Золото (KITCO-LME)'!E14</f>
        <v>11.02.2023</v>
      </c>
      <c r="T43" s="58">
        <f>IF(OR('Золото (KITCO-LME)'!$F14="-",'Золото (KITCO-LME)'!$F14=""),T42,'Золото (KITCO-LME)'!$F14)</f>
        <v>1852.2</v>
      </c>
      <c r="V43" s="52" t="str">
        <f>'Серебро (KITCO-LME)'!E14</f>
        <v>11.02.2023</v>
      </c>
      <c r="W43" s="58">
        <f>IF(OR('Серебро (KITCO-LME)'!$F14="-",'Серебро (KITCO-LME)'!$F14=""),W42,'Серебро (KITCO-LME)'!$F14)</f>
        <v>23.454999999999998</v>
      </c>
      <c r="Y43" s="52" t="str">
        <f>'Алюминий (LME)'!E14</f>
        <v>11.02.2023</v>
      </c>
      <c r="Z43" s="58">
        <f>IF(OR('Алюминий (LME)'!$F14="-",'Алюминий (LME)'!$F14=""),Z42,'Алюминий (LME)'!$F14)</f>
        <v>2242.5</v>
      </c>
      <c r="AB43" s="52" t="str">
        <f>'Никель (LME)'!E14</f>
        <v>11.02.2023</v>
      </c>
      <c r="AC43" s="58">
        <f>IF(OR('Никель (LME)'!$F14="-",'Никель (LME)'!$F14=""),AC42,'Никель (LME)'!$F14)</f>
        <v>27465</v>
      </c>
      <c r="AE43" s="52" t="str">
        <f>'Свинец (LME)'!E14</f>
        <v>11.02.2023</v>
      </c>
      <c r="AF43" s="58">
        <f>IF(OR('Свинец (LME)'!$F14="-",'Свинец (LME)'!$F14=""),AF42,'Свинец (LME)'!$F14)</f>
        <v>2235</v>
      </c>
      <c r="AH43" s="52" t="str">
        <f>'Медь (LME)'!E14</f>
        <v>11.02.2023</v>
      </c>
      <c r="AI43" s="58">
        <f>IF(OR('Медь (LME)'!$F14="-",'Медь (LME)'!$F14=""),AI42,'Медь (LME)'!$F14)</f>
        <v>8362.5</v>
      </c>
      <c r="AK43" s="52" t="str">
        <f>'Цинк (LME)'!E14</f>
        <v>11.02.2023</v>
      </c>
      <c r="AL43" s="58">
        <f>IF(OR('Цинк (LME)'!$F14="-",'Цинк (LME)'!$F14=""),AL42,'Цинк (LME)'!$F14)</f>
        <v>2994</v>
      </c>
    </row>
    <row r="44" spans="1:38" x14ac:dyDescent="0.25">
      <c r="A44" s="52" t="str">
        <f>Доллар!$E$15</f>
        <v>12.02.2023</v>
      </c>
      <c r="B44" s="58" t="str">
        <f>Доллар!$F$15</f>
        <v>-</v>
      </c>
      <c r="D44" s="52" t="str">
        <f>Евро!$E$15</f>
        <v>12.02.2023</v>
      </c>
      <c r="E44" s="58" t="str">
        <f>Евро!$F$15</f>
        <v>-</v>
      </c>
      <c r="G44" s="52" t="str">
        <f>'Золото (ЦБ)'!$E$15</f>
        <v>12.02.2023</v>
      </c>
      <c r="H44" s="58" t="str">
        <f>'Золото (ЦБ)'!$F$15</f>
        <v/>
      </c>
      <c r="J44" s="52" t="str">
        <f>'Серебро (ЦБ)'!$E$15</f>
        <v>12.02.2023</v>
      </c>
      <c r="K44" s="58" t="str">
        <f>'Серебро (ЦБ)'!$F$15</f>
        <v/>
      </c>
      <c r="M44" s="52" t="str">
        <f>'Платина (ЦБ)'!$E$15</f>
        <v>12.02.2023</v>
      </c>
      <c r="N44" s="58" t="str">
        <f>'Платина (ЦБ)'!$F$15</f>
        <v/>
      </c>
      <c r="P44" s="52" t="str">
        <f>'Палладий (ЦБ)'!$E$15</f>
        <v>12.02.2023</v>
      </c>
      <c r="Q44" s="58" t="str">
        <f>'Палладий (ЦБ)'!$F$15</f>
        <v/>
      </c>
      <c r="S44" s="52" t="str">
        <f>'Золото (KITCO-LME)'!E15</f>
        <v>12.02.2023</v>
      </c>
      <c r="T44" s="58">
        <f>IF(OR('Золото (KITCO-LME)'!$F15="-",'Золото (KITCO-LME)'!$F15=""),T43,'Золото (KITCO-LME)'!$F15)</f>
        <v>1852.2</v>
      </c>
      <c r="V44" s="52" t="str">
        <f>'Серебро (KITCO-LME)'!E15</f>
        <v>12.02.2023</v>
      </c>
      <c r="W44" s="58">
        <f>IF(OR('Серебро (KITCO-LME)'!$F15="-",'Серебро (KITCO-LME)'!$F15=""),W43,'Серебро (KITCO-LME)'!$F15)</f>
        <v>23.454999999999998</v>
      </c>
      <c r="Y44" s="52" t="str">
        <f>'Алюминий (LME)'!E15</f>
        <v>12.02.2023</v>
      </c>
      <c r="Z44" s="58">
        <f>IF(OR('Алюминий (LME)'!$F15="-",'Алюминий (LME)'!$F15=""),Z43,'Алюминий (LME)'!$F15)</f>
        <v>2242.5</v>
      </c>
      <c r="AB44" s="52" t="str">
        <f>'Никель (LME)'!E15</f>
        <v>12.02.2023</v>
      </c>
      <c r="AC44" s="58">
        <f>IF(OR('Никель (LME)'!$F15="-",'Никель (LME)'!$F15=""),AC43,'Никель (LME)'!$F15)</f>
        <v>27465</v>
      </c>
      <c r="AE44" s="52" t="str">
        <f>'Свинец (LME)'!E15</f>
        <v>12.02.2023</v>
      </c>
      <c r="AF44" s="58">
        <f>IF(OR('Свинец (LME)'!$F15="-",'Свинец (LME)'!$F15=""),AF43,'Свинец (LME)'!$F15)</f>
        <v>2235</v>
      </c>
      <c r="AH44" s="52" t="str">
        <f>'Медь (LME)'!E15</f>
        <v>12.02.2023</v>
      </c>
      <c r="AI44" s="58">
        <f>IF(OR('Медь (LME)'!$F15="-",'Медь (LME)'!$F15=""),AI43,'Медь (LME)'!$F15)</f>
        <v>8362.5</v>
      </c>
      <c r="AK44" s="52" t="str">
        <f>'Цинк (LME)'!E15</f>
        <v>12.02.2023</v>
      </c>
      <c r="AL44" s="58">
        <f>IF(OR('Цинк (LME)'!$F15="-",'Цинк (LME)'!$F15=""),AL43,'Цинк (LME)'!$F15)</f>
        <v>2994</v>
      </c>
    </row>
    <row r="45" spans="1:38" x14ac:dyDescent="0.25">
      <c r="A45" s="52" t="str">
        <f>Доллар!$E$16</f>
        <v>13.02.2023</v>
      </c>
      <c r="B45" s="58" t="str">
        <f>Доллар!$F$16</f>
        <v>-</v>
      </c>
      <c r="D45" s="52" t="str">
        <f>Евро!$E$16</f>
        <v>13.02.2023</v>
      </c>
      <c r="E45" s="58" t="str">
        <f>Евро!$F$16</f>
        <v>-</v>
      </c>
      <c r="G45" s="52" t="str">
        <f>'Золото (ЦБ)'!$E$16</f>
        <v>13.02.2023</v>
      </c>
      <c r="H45" s="58" t="str">
        <f>'Золото (ЦБ)'!$F$16</f>
        <v/>
      </c>
      <c r="J45" s="52" t="str">
        <f>'Серебро (ЦБ)'!$E$16</f>
        <v>13.02.2023</v>
      </c>
      <c r="K45" s="58" t="str">
        <f>'Серебро (ЦБ)'!$F$16</f>
        <v/>
      </c>
      <c r="M45" s="52" t="str">
        <f>'Платина (ЦБ)'!$E$16</f>
        <v>13.02.2023</v>
      </c>
      <c r="N45" s="58" t="str">
        <f>'Платина (ЦБ)'!$F$16</f>
        <v/>
      </c>
      <c r="P45" s="52" t="str">
        <f>'Палладий (ЦБ)'!$E$16</f>
        <v>13.02.2023</v>
      </c>
      <c r="Q45" s="58" t="str">
        <f>'Палладий (ЦБ)'!$F$16</f>
        <v/>
      </c>
      <c r="S45" s="52" t="str">
        <f>'Золото (KITCO-LME)'!E16</f>
        <v>13.02.2023</v>
      </c>
      <c r="T45" s="58">
        <f>IF(OR('Золото (KITCO-LME)'!$F16="-",'Золото (KITCO-LME)'!$F16=""),T44,'Золото (KITCO-LME)'!$F16)</f>
        <v>1852.2</v>
      </c>
      <c r="V45" s="52" t="str">
        <f>'Серебро (KITCO-LME)'!E16</f>
        <v>13.02.2023</v>
      </c>
      <c r="W45" s="58">
        <f>IF(OR('Серебро (KITCO-LME)'!$F16="-",'Серебро (KITCO-LME)'!$F16=""),W44,'Серебро (KITCO-LME)'!$F16)</f>
        <v>23.454999999999998</v>
      </c>
      <c r="Y45" s="52" t="str">
        <f>'Алюминий (LME)'!E16</f>
        <v>13.02.2023</v>
      </c>
      <c r="Z45" s="58">
        <f>IF(OR('Алюминий (LME)'!$F16="-",'Алюминий (LME)'!$F16=""),Z44,'Алюминий (LME)'!$F16)</f>
        <v>2242.5</v>
      </c>
      <c r="AB45" s="52" t="str">
        <f>'Никель (LME)'!E16</f>
        <v>13.02.2023</v>
      </c>
      <c r="AC45" s="58">
        <f>IF(OR('Никель (LME)'!$F16="-",'Никель (LME)'!$F16=""),AC44,'Никель (LME)'!$F16)</f>
        <v>27465</v>
      </c>
      <c r="AE45" s="52" t="str">
        <f>'Свинец (LME)'!E16</f>
        <v>13.02.2023</v>
      </c>
      <c r="AF45" s="58">
        <f>IF(OR('Свинец (LME)'!$F16="-",'Свинец (LME)'!$F16=""),AF44,'Свинец (LME)'!$F16)</f>
        <v>2235</v>
      </c>
      <c r="AH45" s="52" t="str">
        <f>'Медь (LME)'!E16</f>
        <v>13.02.2023</v>
      </c>
      <c r="AI45" s="58">
        <f>IF(OR('Медь (LME)'!$F16="-",'Медь (LME)'!$F16=""),AI44,'Медь (LME)'!$F16)</f>
        <v>8362.5</v>
      </c>
      <c r="AK45" s="52" t="str">
        <f>'Цинк (LME)'!E16</f>
        <v>13.02.2023</v>
      </c>
      <c r="AL45" s="58">
        <f>IF(OR('Цинк (LME)'!$F16="-",'Цинк (LME)'!$F16=""),AL44,'Цинк (LME)'!$F16)</f>
        <v>2994</v>
      </c>
    </row>
    <row r="46" spans="1:38" x14ac:dyDescent="0.25">
      <c r="A46" s="52" t="str">
        <f>Доллар!$E$17</f>
        <v>14.02.2023</v>
      </c>
      <c r="B46" s="58" t="str">
        <f>Доллар!$F$17</f>
        <v>-</v>
      </c>
      <c r="D46" s="52" t="str">
        <f>Евро!$E$17</f>
        <v>14.02.2023</v>
      </c>
      <c r="E46" s="58" t="str">
        <f>Евро!$F$17</f>
        <v>-</v>
      </c>
      <c r="G46" s="52" t="str">
        <f>'Золото (ЦБ)'!$E$17</f>
        <v>14.02.2023</v>
      </c>
      <c r="H46" s="58" t="str">
        <f>'Золото (ЦБ)'!$F$17</f>
        <v/>
      </c>
      <c r="J46" s="52" t="str">
        <f>'Серебро (ЦБ)'!$E$17</f>
        <v>14.02.2023</v>
      </c>
      <c r="K46" s="58" t="str">
        <f>'Серебро (ЦБ)'!$F$17</f>
        <v/>
      </c>
      <c r="M46" s="52" t="str">
        <f>'Платина (ЦБ)'!$E$17</f>
        <v>14.02.2023</v>
      </c>
      <c r="N46" s="58" t="str">
        <f>'Платина (ЦБ)'!$F$17</f>
        <v/>
      </c>
      <c r="P46" s="52" t="str">
        <f>'Палладий (ЦБ)'!$E$17</f>
        <v>14.02.2023</v>
      </c>
      <c r="Q46" s="58" t="str">
        <f>'Палладий (ЦБ)'!$F$17</f>
        <v/>
      </c>
      <c r="S46" s="52" t="str">
        <f>'Золото (KITCO-LME)'!E17</f>
        <v>14.02.2023</v>
      </c>
      <c r="T46" s="58">
        <f>IF(OR('Золото (KITCO-LME)'!$F17="-",'Золото (KITCO-LME)'!$F17=""),T45,'Золото (KITCO-LME)'!$F17)</f>
        <v>1852.2</v>
      </c>
      <c r="V46" s="52" t="str">
        <f>'Серебро (KITCO-LME)'!E17</f>
        <v>14.02.2023</v>
      </c>
      <c r="W46" s="58">
        <f>IF(OR('Серебро (KITCO-LME)'!$F17="-",'Серебро (KITCO-LME)'!$F17=""),W45,'Серебро (KITCO-LME)'!$F17)</f>
        <v>23.454999999999998</v>
      </c>
      <c r="Y46" s="52" t="str">
        <f>'Алюминий (LME)'!E17</f>
        <v>14.02.2023</v>
      </c>
      <c r="Z46" s="58">
        <f>IF(OR('Алюминий (LME)'!$F17="-",'Алюминий (LME)'!$F17=""),Z45,'Алюминий (LME)'!$F17)</f>
        <v>2242.5</v>
      </c>
      <c r="AB46" s="52" t="str">
        <f>'Никель (LME)'!E17</f>
        <v>14.02.2023</v>
      </c>
      <c r="AC46" s="58">
        <f>IF(OR('Никель (LME)'!$F17="-",'Никель (LME)'!$F17=""),AC45,'Никель (LME)'!$F17)</f>
        <v>27465</v>
      </c>
      <c r="AE46" s="52" t="str">
        <f>'Свинец (LME)'!E17</f>
        <v>14.02.2023</v>
      </c>
      <c r="AF46" s="58">
        <f>IF(OR('Свинец (LME)'!$F17="-",'Свинец (LME)'!$F17=""),AF45,'Свинец (LME)'!$F17)</f>
        <v>2235</v>
      </c>
      <c r="AH46" s="52" t="str">
        <f>'Медь (LME)'!E17</f>
        <v>14.02.2023</v>
      </c>
      <c r="AI46" s="58">
        <f>IF(OR('Медь (LME)'!$F17="-",'Медь (LME)'!$F17=""),AI45,'Медь (LME)'!$F17)</f>
        <v>8362.5</v>
      </c>
      <c r="AK46" s="52" t="str">
        <f>'Цинк (LME)'!E17</f>
        <v>14.02.2023</v>
      </c>
      <c r="AL46" s="58">
        <f>IF(OR('Цинк (LME)'!$F17="-",'Цинк (LME)'!$F17=""),AL45,'Цинк (LME)'!$F17)</f>
        <v>2994</v>
      </c>
    </row>
    <row r="47" spans="1:38" x14ac:dyDescent="0.25">
      <c r="A47" s="52" t="str">
        <f>Доллар!$E$18</f>
        <v>15.02.2023</v>
      </c>
      <c r="B47" s="58" t="str">
        <f>Доллар!$F$18</f>
        <v>-</v>
      </c>
      <c r="D47" s="52" t="str">
        <f>Евро!$E$18</f>
        <v>15.02.2023</v>
      </c>
      <c r="E47" s="58" t="str">
        <f>Евро!$F$18</f>
        <v>-</v>
      </c>
      <c r="G47" s="52" t="str">
        <f>'Золото (ЦБ)'!$E$18</f>
        <v>15.02.2023</v>
      </c>
      <c r="H47" s="58" t="str">
        <f>'Золото (ЦБ)'!$F$18</f>
        <v/>
      </c>
      <c r="J47" s="52" t="str">
        <f>'Серебро (ЦБ)'!$E$18</f>
        <v>15.02.2023</v>
      </c>
      <c r="K47" s="58" t="str">
        <f>'Серебро (ЦБ)'!$F$18</f>
        <v/>
      </c>
      <c r="M47" s="52" t="str">
        <f>'Платина (ЦБ)'!$E$18</f>
        <v>15.02.2023</v>
      </c>
      <c r="N47" s="58" t="str">
        <f>'Платина (ЦБ)'!$F$18</f>
        <v/>
      </c>
      <c r="P47" s="52" t="str">
        <f>'Палладий (ЦБ)'!$E$18</f>
        <v>15.02.2023</v>
      </c>
      <c r="Q47" s="58" t="str">
        <f>'Палладий (ЦБ)'!$F$18</f>
        <v/>
      </c>
      <c r="S47" s="52" t="str">
        <f>'Золото (KITCO-LME)'!E18</f>
        <v>15.02.2023</v>
      </c>
      <c r="T47" s="58">
        <f>IF(OR('Золото (KITCO-LME)'!$F18="-",'Золото (KITCO-LME)'!$F18=""),T46,'Золото (KITCO-LME)'!$F18)</f>
        <v>1852.2</v>
      </c>
      <c r="V47" s="52" t="str">
        <f>'Серебро (KITCO-LME)'!E18</f>
        <v>15.02.2023</v>
      </c>
      <c r="W47" s="58">
        <f>IF(OR('Серебро (KITCO-LME)'!$F18="-",'Серебро (KITCO-LME)'!$F18=""),W46,'Серебро (KITCO-LME)'!$F18)</f>
        <v>23.454999999999998</v>
      </c>
      <c r="Y47" s="52" t="str">
        <f>'Алюминий (LME)'!E18</f>
        <v>15.02.2023</v>
      </c>
      <c r="Z47" s="58">
        <f>IF(OR('Алюминий (LME)'!$F18="-",'Алюминий (LME)'!$F18=""),Z46,'Алюминий (LME)'!$F18)</f>
        <v>2242.5</v>
      </c>
      <c r="AB47" s="52" t="str">
        <f>'Никель (LME)'!E18</f>
        <v>15.02.2023</v>
      </c>
      <c r="AC47" s="58">
        <f>IF(OR('Никель (LME)'!$F18="-",'Никель (LME)'!$F18=""),AC46,'Никель (LME)'!$F18)</f>
        <v>27465</v>
      </c>
      <c r="AE47" s="52" t="str">
        <f>'Свинец (LME)'!E18</f>
        <v>15.02.2023</v>
      </c>
      <c r="AF47" s="58">
        <f>IF(OR('Свинец (LME)'!$F18="-",'Свинец (LME)'!$F18=""),AF46,'Свинец (LME)'!$F18)</f>
        <v>2235</v>
      </c>
      <c r="AH47" s="52" t="str">
        <f>'Медь (LME)'!E18</f>
        <v>15.02.2023</v>
      </c>
      <c r="AI47" s="58">
        <f>IF(OR('Медь (LME)'!$F18="-",'Медь (LME)'!$F18=""),AI46,'Медь (LME)'!$F18)</f>
        <v>8362.5</v>
      </c>
      <c r="AK47" s="52" t="str">
        <f>'Цинк (LME)'!E18</f>
        <v>15.02.2023</v>
      </c>
      <c r="AL47" s="58">
        <f>IF(OR('Цинк (LME)'!$F18="-",'Цинк (LME)'!$F18=""),AL46,'Цинк (LME)'!$F18)</f>
        <v>2994</v>
      </c>
    </row>
    <row r="48" spans="1:38" x14ac:dyDescent="0.25">
      <c r="A48" s="52" t="str">
        <f>Доллар!$E$19</f>
        <v>16.02.2023</v>
      </c>
      <c r="B48" s="58" t="str">
        <f>Доллар!$F$19</f>
        <v>-</v>
      </c>
      <c r="D48" s="52" t="str">
        <f>Евро!$E$19</f>
        <v>16.02.2023</v>
      </c>
      <c r="E48" s="58" t="str">
        <f>Евро!$F$19</f>
        <v>-</v>
      </c>
      <c r="G48" s="52" t="str">
        <f>'Золото (ЦБ)'!$E$19</f>
        <v>16.02.2023</v>
      </c>
      <c r="H48" s="58" t="str">
        <f>'Золото (ЦБ)'!$F$19</f>
        <v/>
      </c>
      <c r="J48" s="52" t="str">
        <f>'Серебро (ЦБ)'!$E$19</f>
        <v>16.02.2023</v>
      </c>
      <c r="K48" s="58" t="str">
        <f>'Серебро (ЦБ)'!$F$19</f>
        <v/>
      </c>
      <c r="M48" s="52" t="str">
        <f>'Платина (ЦБ)'!$E$19</f>
        <v>16.02.2023</v>
      </c>
      <c r="N48" s="58" t="str">
        <f>'Платина (ЦБ)'!$F$19</f>
        <v/>
      </c>
      <c r="P48" s="52" t="str">
        <f>'Палладий (ЦБ)'!$E$19</f>
        <v>16.02.2023</v>
      </c>
      <c r="Q48" s="58" t="str">
        <f>'Палладий (ЦБ)'!$F$19</f>
        <v/>
      </c>
      <c r="S48" s="52" t="str">
        <f>'Золото (KITCO-LME)'!E19</f>
        <v>16.02.2023</v>
      </c>
      <c r="T48" s="58">
        <f>IF(OR('Золото (KITCO-LME)'!$F19="-",'Золото (KITCO-LME)'!$F19=""),T47,'Золото (KITCO-LME)'!$F19)</f>
        <v>1852.2</v>
      </c>
      <c r="V48" s="52" t="str">
        <f>'Серебро (KITCO-LME)'!E19</f>
        <v>16.02.2023</v>
      </c>
      <c r="W48" s="58">
        <f>IF(OR('Серебро (KITCO-LME)'!$F19="-",'Серебро (KITCO-LME)'!$F19=""),W47,'Серебро (KITCO-LME)'!$F19)</f>
        <v>23.454999999999998</v>
      </c>
      <c r="Y48" s="52" t="str">
        <f>'Алюминий (LME)'!E19</f>
        <v>16.02.2023</v>
      </c>
      <c r="Z48" s="58">
        <f>IF(OR('Алюминий (LME)'!$F19="-",'Алюминий (LME)'!$F19=""),Z47,'Алюминий (LME)'!$F19)</f>
        <v>2242.5</v>
      </c>
      <c r="AB48" s="52" t="str">
        <f>'Никель (LME)'!E19</f>
        <v>16.02.2023</v>
      </c>
      <c r="AC48" s="58">
        <f>IF(OR('Никель (LME)'!$F19="-",'Никель (LME)'!$F19=""),AC47,'Никель (LME)'!$F19)</f>
        <v>27465</v>
      </c>
      <c r="AE48" s="52" t="str">
        <f>'Свинец (LME)'!E19</f>
        <v>16.02.2023</v>
      </c>
      <c r="AF48" s="58">
        <f>IF(OR('Свинец (LME)'!$F19="-",'Свинец (LME)'!$F19=""),AF47,'Свинец (LME)'!$F19)</f>
        <v>2235</v>
      </c>
      <c r="AH48" s="52" t="str">
        <f>'Медь (LME)'!E19</f>
        <v>16.02.2023</v>
      </c>
      <c r="AI48" s="58">
        <f>IF(OR('Медь (LME)'!$F19="-",'Медь (LME)'!$F19=""),AI47,'Медь (LME)'!$F19)</f>
        <v>8362.5</v>
      </c>
      <c r="AK48" s="52" t="str">
        <f>'Цинк (LME)'!E19</f>
        <v>16.02.2023</v>
      </c>
      <c r="AL48" s="58">
        <f>IF(OR('Цинк (LME)'!$F19="-",'Цинк (LME)'!$F19=""),AL47,'Цинк (LME)'!$F19)</f>
        <v>2994</v>
      </c>
    </row>
    <row r="49" spans="1:38" x14ac:dyDescent="0.25">
      <c r="A49" s="52" t="str">
        <f>Доллар!$E$20</f>
        <v>17.02.2023</v>
      </c>
      <c r="B49" s="58" t="str">
        <f>Доллар!$F$20</f>
        <v>-</v>
      </c>
      <c r="D49" s="52" t="str">
        <f>Евро!$E$20</f>
        <v>17.02.2023</v>
      </c>
      <c r="E49" s="58" t="str">
        <f>Евро!$F$20</f>
        <v>-</v>
      </c>
      <c r="G49" s="52" t="str">
        <f>'Золото (ЦБ)'!$E$20</f>
        <v>17.02.2023</v>
      </c>
      <c r="H49" s="58" t="str">
        <f>'Золото (ЦБ)'!$F$20</f>
        <v/>
      </c>
      <c r="J49" s="52" t="str">
        <f>'Серебро (ЦБ)'!$E$20</f>
        <v>17.02.2023</v>
      </c>
      <c r="K49" s="58" t="str">
        <f>'Серебро (ЦБ)'!$F$20</f>
        <v/>
      </c>
      <c r="M49" s="52" t="str">
        <f>'Платина (ЦБ)'!$E$20</f>
        <v>17.02.2023</v>
      </c>
      <c r="N49" s="58" t="str">
        <f>'Платина (ЦБ)'!$F$20</f>
        <v/>
      </c>
      <c r="P49" s="52" t="str">
        <f>'Палладий (ЦБ)'!$E$20</f>
        <v>17.02.2023</v>
      </c>
      <c r="Q49" s="58" t="str">
        <f>'Палладий (ЦБ)'!$F$20</f>
        <v/>
      </c>
      <c r="S49" s="52" t="str">
        <f>'Золото (KITCO-LME)'!E20</f>
        <v>17.02.2023</v>
      </c>
      <c r="T49" s="58">
        <f>IF(OR('Золото (KITCO-LME)'!$F20="-",'Золото (KITCO-LME)'!$F20=""),T48,'Золото (KITCO-LME)'!$F20)</f>
        <v>1852.2</v>
      </c>
      <c r="V49" s="52" t="str">
        <f>'Серебро (KITCO-LME)'!E20</f>
        <v>17.02.2023</v>
      </c>
      <c r="W49" s="58">
        <f>IF(OR('Серебро (KITCO-LME)'!$F20="-",'Серебро (KITCO-LME)'!$F20=""),W48,'Серебро (KITCO-LME)'!$F20)</f>
        <v>23.454999999999998</v>
      </c>
      <c r="Y49" s="52" t="str">
        <f>'Алюминий (LME)'!E20</f>
        <v>17.02.2023</v>
      </c>
      <c r="Z49" s="58">
        <f>IF(OR('Алюминий (LME)'!$F20="-",'Алюминий (LME)'!$F20=""),Z48,'Алюминий (LME)'!$F20)</f>
        <v>2242.5</v>
      </c>
      <c r="AB49" s="52" t="str">
        <f>'Никель (LME)'!E20</f>
        <v>17.02.2023</v>
      </c>
      <c r="AC49" s="58">
        <f>IF(OR('Никель (LME)'!$F20="-",'Никель (LME)'!$F20=""),AC48,'Никель (LME)'!$F20)</f>
        <v>27465</v>
      </c>
      <c r="AE49" s="52" t="str">
        <f>'Свинец (LME)'!E20</f>
        <v>17.02.2023</v>
      </c>
      <c r="AF49" s="58">
        <f>IF(OR('Свинец (LME)'!$F20="-",'Свинец (LME)'!$F20=""),AF48,'Свинец (LME)'!$F20)</f>
        <v>2235</v>
      </c>
      <c r="AH49" s="52" t="str">
        <f>'Медь (LME)'!E20</f>
        <v>17.02.2023</v>
      </c>
      <c r="AI49" s="58">
        <f>IF(OR('Медь (LME)'!$F20="-",'Медь (LME)'!$F20=""),AI48,'Медь (LME)'!$F20)</f>
        <v>8362.5</v>
      </c>
      <c r="AK49" s="52" t="str">
        <f>'Цинк (LME)'!E20</f>
        <v>17.02.2023</v>
      </c>
      <c r="AL49" s="58">
        <f>IF(OR('Цинк (LME)'!$F20="-",'Цинк (LME)'!$F20=""),AL48,'Цинк (LME)'!$F20)</f>
        <v>2994</v>
      </c>
    </row>
    <row r="50" spans="1:38" x14ac:dyDescent="0.25">
      <c r="A50" s="52" t="str">
        <f>Доллар!$E$21</f>
        <v>18.02.2023</v>
      </c>
      <c r="B50" s="58" t="str">
        <f>Доллар!$F$21</f>
        <v>-</v>
      </c>
      <c r="D50" s="52" t="str">
        <f>Евро!$E$21</f>
        <v>18.02.2023</v>
      </c>
      <c r="E50" s="58" t="str">
        <f>Евро!$F$21</f>
        <v>-</v>
      </c>
      <c r="G50" s="52" t="str">
        <f>'Золото (ЦБ)'!$E$21</f>
        <v>18.02.2023</v>
      </c>
      <c r="H50" s="58" t="str">
        <f>'Золото (ЦБ)'!$F$21</f>
        <v/>
      </c>
      <c r="J50" s="52" t="str">
        <f>'Серебро (ЦБ)'!$E$21</f>
        <v>18.02.2023</v>
      </c>
      <c r="K50" s="58" t="str">
        <f>'Серебро (ЦБ)'!$F$21</f>
        <v/>
      </c>
      <c r="M50" s="52" t="str">
        <f>'Платина (ЦБ)'!$E$21</f>
        <v>18.02.2023</v>
      </c>
      <c r="N50" s="58" t="str">
        <f>'Платина (ЦБ)'!$F$21</f>
        <v/>
      </c>
      <c r="P50" s="52" t="str">
        <f>'Палладий (ЦБ)'!$E$21</f>
        <v>18.02.2023</v>
      </c>
      <c r="Q50" s="58" t="str">
        <f>'Палладий (ЦБ)'!$F$21</f>
        <v/>
      </c>
      <c r="S50" s="52" t="str">
        <f>'Золото (KITCO-LME)'!E21</f>
        <v>18.02.2023</v>
      </c>
      <c r="T50" s="58">
        <f>IF(OR('Золото (KITCO-LME)'!$F21="-",'Золото (KITCO-LME)'!$F21=""),T49,'Золото (KITCO-LME)'!$F21)</f>
        <v>1852.2</v>
      </c>
      <c r="V50" s="52" t="str">
        <f>'Серебро (KITCO-LME)'!E21</f>
        <v>18.02.2023</v>
      </c>
      <c r="W50" s="58">
        <f>IF(OR('Серебро (KITCO-LME)'!$F21="-",'Серебро (KITCO-LME)'!$F21=""),W49,'Серебро (KITCO-LME)'!$F21)</f>
        <v>23.454999999999998</v>
      </c>
      <c r="Y50" s="52" t="str">
        <f>'Алюминий (LME)'!E21</f>
        <v>18.02.2023</v>
      </c>
      <c r="Z50" s="58">
        <f>IF(OR('Алюминий (LME)'!$F21="-",'Алюминий (LME)'!$F21=""),Z49,'Алюминий (LME)'!$F21)</f>
        <v>2242.5</v>
      </c>
      <c r="AB50" s="52" t="str">
        <f>'Никель (LME)'!E21</f>
        <v>18.02.2023</v>
      </c>
      <c r="AC50" s="58">
        <f>IF(OR('Никель (LME)'!$F21="-",'Никель (LME)'!$F21=""),AC49,'Никель (LME)'!$F21)</f>
        <v>27465</v>
      </c>
      <c r="AE50" s="52" t="str">
        <f>'Свинец (LME)'!E21</f>
        <v>18.02.2023</v>
      </c>
      <c r="AF50" s="58">
        <f>IF(OR('Свинец (LME)'!$F21="-",'Свинец (LME)'!$F21=""),AF49,'Свинец (LME)'!$F21)</f>
        <v>2235</v>
      </c>
      <c r="AH50" s="52" t="str">
        <f>'Медь (LME)'!E21</f>
        <v>18.02.2023</v>
      </c>
      <c r="AI50" s="58">
        <f>IF(OR('Медь (LME)'!$F21="-",'Медь (LME)'!$F21=""),AI49,'Медь (LME)'!$F21)</f>
        <v>8362.5</v>
      </c>
      <c r="AK50" s="52" t="str">
        <f>'Цинк (LME)'!E21</f>
        <v>18.02.2023</v>
      </c>
      <c r="AL50" s="58">
        <f>IF(OR('Цинк (LME)'!$F21="-",'Цинк (LME)'!$F21=""),AL49,'Цинк (LME)'!$F21)</f>
        <v>2994</v>
      </c>
    </row>
    <row r="51" spans="1:38" x14ac:dyDescent="0.25">
      <c r="A51" s="52" t="str">
        <f>Доллар!$E$22</f>
        <v>19.02.2023</v>
      </c>
      <c r="B51" s="58" t="str">
        <f>Доллар!$F$22</f>
        <v>-</v>
      </c>
      <c r="D51" s="52" t="str">
        <f>Евро!$E$22</f>
        <v>19.02.2023</v>
      </c>
      <c r="E51" s="58" t="str">
        <f>Евро!$F$22</f>
        <v>-</v>
      </c>
      <c r="G51" s="52" t="str">
        <f>'Золото (ЦБ)'!$E$22</f>
        <v>19.02.2023</v>
      </c>
      <c r="H51" s="58" t="str">
        <f>'Золото (ЦБ)'!$F$22</f>
        <v/>
      </c>
      <c r="J51" s="52" t="str">
        <f>'Серебро (ЦБ)'!$E$22</f>
        <v>19.02.2023</v>
      </c>
      <c r="K51" s="58" t="str">
        <f>'Серебро (ЦБ)'!$F$22</f>
        <v/>
      </c>
      <c r="M51" s="52" t="str">
        <f>'Платина (ЦБ)'!$E$22</f>
        <v>19.02.2023</v>
      </c>
      <c r="N51" s="58" t="str">
        <f>'Платина (ЦБ)'!$F$22</f>
        <v/>
      </c>
      <c r="P51" s="52" t="str">
        <f>'Палладий (ЦБ)'!$E$22</f>
        <v>19.02.2023</v>
      </c>
      <c r="Q51" s="58" t="str">
        <f>'Палладий (ЦБ)'!$F$22</f>
        <v/>
      </c>
      <c r="S51" s="52" t="str">
        <f>'Золото (KITCO-LME)'!E22</f>
        <v>19.02.2023</v>
      </c>
      <c r="T51" s="58">
        <f>IF(OR('Золото (KITCO-LME)'!$F22="-",'Золото (KITCO-LME)'!$F22=""),T50,'Золото (KITCO-LME)'!$F22)</f>
        <v>1852.2</v>
      </c>
      <c r="V51" s="52" t="str">
        <f>'Серебро (KITCO-LME)'!E22</f>
        <v>19.02.2023</v>
      </c>
      <c r="W51" s="58">
        <f>IF(OR('Серебро (KITCO-LME)'!$F22="-",'Серебро (KITCO-LME)'!$F22=""),W50,'Серебро (KITCO-LME)'!$F22)</f>
        <v>23.454999999999998</v>
      </c>
      <c r="Y51" s="52" t="str">
        <f>'Алюминий (LME)'!E22</f>
        <v>19.02.2023</v>
      </c>
      <c r="Z51" s="58">
        <f>IF(OR('Алюминий (LME)'!$F22="-",'Алюминий (LME)'!$F22=""),Z50,'Алюминий (LME)'!$F22)</f>
        <v>2242.5</v>
      </c>
      <c r="AB51" s="52" t="str">
        <f>'Никель (LME)'!E22</f>
        <v>19.02.2023</v>
      </c>
      <c r="AC51" s="58">
        <f>IF(OR('Никель (LME)'!$F22="-",'Никель (LME)'!$F22=""),AC50,'Никель (LME)'!$F22)</f>
        <v>27465</v>
      </c>
      <c r="AE51" s="52" t="str">
        <f>'Свинец (LME)'!E22</f>
        <v>19.02.2023</v>
      </c>
      <c r="AF51" s="58">
        <f>IF(OR('Свинец (LME)'!$F22="-",'Свинец (LME)'!$F22=""),AF50,'Свинец (LME)'!$F22)</f>
        <v>2235</v>
      </c>
      <c r="AH51" s="52" t="str">
        <f>'Медь (LME)'!E22</f>
        <v>19.02.2023</v>
      </c>
      <c r="AI51" s="58">
        <f>IF(OR('Медь (LME)'!$F22="-",'Медь (LME)'!$F22=""),AI50,'Медь (LME)'!$F22)</f>
        <v>8362.5</v>
      </c>
      <c r="AK51" s="52" t="str">
        <f>'Цинк (LME)'!E22</f>
        <v>19.02.2023</v>
      </c>
      <c r="AL51" s="58">
        <f>IF(OR('Цинк (LME)'!$F22="-",'Цинк (LME)'!$F22=""),AL50,'Цинк (LME)'!$F22)</f>
        <v>2994</v>
      </c>
    </row>
    <row r="52" spans="1:38" x14ac:dyDescent="0.25">
      <c r="A52" s="52" t="str">
        <f>Доллар!$E$23</f>
        <v>20.02.2023</v>
      </c>
      <c r="B52" s="58" t="str">
        <f>Доллар!$F$23</f>
        <v>-</v>
      </c>
      <c r="D52" s="52" t="str">
        <f>Евро!$E$23</f>
        <v>20.02.2023</v>
      </c>
      <c r="E52" s="58" t="str">
        <f>Евро!$F$23</f>
        <v>-</v>
      </c>
      <c r="G52" s="52" t="str">
        <f>'Золото (ЦБ)'!$E$23</f>
        <v>20.02.2023</v>
      </c>
      <c r="H52" s="58" t="str">
        <f>'Золото (ЦБ)'!$F$23</f>
        <v/>
      </c>
      <c r="J52" s="52" t="str">
        <f>'Серебро (ЦБ)'!$E$23</f>
        <v>20.02.2023</v>
      </c>
      <c r="K52" s="58" t="str">
        <f>'Серебро (ЦБ)'!$F$23</f>
        <v/>
      </c>
      <c r="M52" s="52" t="str">
        <f>'Платина (ЦБ)'!$E$23</f>
        <v>20.02.2023</v>
      </c>
      <c r="N52" s="58" t="str">
        <f>'Платина (ЦБ)'!$F$23</f>
        <v/>
      </c>
      <c r="P52" s="52" t="str">
        <f>'Палладий (ЦБ)'!$E$23</f>
        <v>20.02.2023</v>
      </c>
      <c r="Q52" s="58" t="str">
        <f>'Палладий (ЦБ)'!$F$23</f>
        <v/>
      </c>
      <c r="S52" s="52" t="str">
        <f>'Золото (KITCO-LME)'!E23</f>
        <v>20.02.2023</v>
      </c>
      <c r="T52" s="58">
        <f>IF(OR('Золото (KITCO-LME)'!$F23="-",'Золото (KITCO-LME)'!$F23=""),T51,'Золото (KITCO-LME)'!$F23)</f>
        <v>1852.2</v>
      </c>
      <c r="V52" s="52" t="str">
        <f>'Серебро (KITCO-LME)'!E23</f>
        <v>20.02.2023</v>
      </c>
      <c r="W52" s="58">
        <f>IF(OR('Серебро (KITCO-LME)'!$F23="-",'Серебро (KITCO-LME)'!$F23=""),W51,'Серебро (KITCO-LME)'!$F23)</f>
        <v>23.454999999999998</v>
      </c>
      <c r="Y52" s="52" t="str">
        <f>'Алюминий (LME)'!E23</f>
        <v>20.02.2023</v>
      </c>
      <c r="Z52" s="58">
        <f>IF(OR('Алюминий (LME)'!$F23="-",'Алюминий (LME)'!$F23=""),Z51,'Алюминий (LME)'!$F23)</f>
        <v>2242.5</v>
      </c>
      <c r="AB52" s="52" t="str">
        <f>'Никель (LME)'!E23</f>
        <v>20.02.2023</v>
      </c>
      <c r="AC52" s="58">
        <f>IF(OR('Никель (LME)'!$F23="-",'Никель (LME)'!$F23=""),AC51,'Никель (LME)'!$F23)</f>
        <v>27465</v>
      </c>
      <c r="AE52" s="52" t="str">
        <f>'Свинец (LME)'!E23</f>
        <v>20.02.2023</v>
      </c>
      <c r="AF52" s="58">
        <f>IF(OR('Свинец (LME)'!$F23="-",'Свинец (LME)'!$F23=""),AF51,'Свинец (LME)'!$F23)</f>
        <v>2235</v>
      </c>
      <c r="AH52" s="52" t="str">
        <f>'Медь (LME)'!E23</f>
        <v>20.02.2023</v>
      </c>
      <c r="AI52" s="58">
        <f>IF(OR('Медь (LME)'!$F23="-",'Медь (LME)'!$F23=""),AI51,'Медь (LME)'!$F23)</f>
        <v>8362.5</v>
      </c>
      <c r="AK52" s="52" t="str">
        <f>'Цинк (LME)'!E23</f>
        <v>20.02.2023</v>
      </c>
      <c r="AL52" s="58">
        <f>IF(OR('Цинк (LME)'!$F23="-",'Цинк (LME)'!$F23=""),AL51,'Цинк (LME)'!$F23)</f>
        <v>2994</v>
      </c>
    </row>
    <row r="53" spans="1:38" x14ac:dyDescent="0.25">
      <c r="A53" s="52" t="str">
        <f>Доллар!$E$24</f>
        <v>21.02.2023</v>
      </c>
      <c r="B53" s="58" t="str">
        <f>Доллар!$F$24</f>
        <v>-</v>
      </c>
      <c r="D53" s="52" t="str">
        <f>Евро!$E$24</f>
        <v>21.02.2023</v>
      </c>
      <c r="E53" s="58" t="str">
        <f>Евро!$F$24</f>
        <v>-</v>
      </c>
      <c r="G53" s="52" t="str">
        <f>'Золото (ЦБ)'!$E$24</f>
        <v>21.02.2023</v>
      </c>
      <c r="H53" s="58" t="str">
        <f>'Золото (ЦБ)'!$F$24</f>
        <v/>
      </c>
      <c r="J53" s="52" t="str">
        <f>'Серебро (ЦБ)'!$E$24</f>
        <v>21.02.2023</v>
      </c>
      <c r="K53" s="58" t="str">
        <f>'Серебро (ЦБ)'!$F$24</f>
        <v/>
      </c>
      <c r="M53" s="52" t="str">
        <f>'Платина (ЦБ)'!$E$24</f>
        <v>21.02.2023</v>
      </c>
      <c r="N53" s="58" t="str">
        <f>'Платина (ЦБ)'!$F$24</f>
        <v/>
      </c>
      <c r="P53" s="52" t="str">
        <f>'Палладий (ЦБ)'!$E$24</f>
        <v>21.02.2023</v>
      </c>
      <c r="Q53" s="58" t="str">
        <f>'Палладий (ЦБ)'!$F$24</f>
        <v/>
      </c>
      <c r="S53" s="52" t="str">
        <f>'Золото (KITCO-LME)'!E24</f>
        <v>21.02.2023</v>
      </c>
      <c r="T53" s="58">
        <f>IF(OR('Золото (KITCO-LME)'!$F24="-",'Золото (KITCO-LME)'!$F24=""),T52,'Золото (KITCO-LME)'!$F24)</f>
        <v>1852.2</v>
      </c>
      <c r="V53" s="52" t="str">
        <f>'Серебро (KITCO-LME)'!E24</f>
        <v>21.02.2023</v>
      </c>
      <c r="W53" s="58">
        <f>IF(OR('Серебро (KITCO-LME)'!$F24="-",'Серебро (KITCO-LME)'!$F24=""),W52,'Серебро (KITCO-LME)'!$F24)</f>
        <v>23.454999999999998</v>
      </c>
      <c r="Y53" s="52" t="str">
        <f>'Алюминий (LME)'!E24</f>
        <v>21.02.2023</v>
      </c>
      <c r="Z53" s="58">
        <f>IF(OR('Алюминий (LME)'!$F24="-",'Алюминий (LME)'!$F24=""),Z52,'Алюминий (LME)'!$F24)</f>
        <v>2242.5</v>
      </c>
      <c r="AB53" s="52" t="str">
        <f>'Никель (LME)'!E24</f>
        <v>21.02.2023</v>
      </c>
      <c r="AC53" s="58">
        <f>IF(OR('Никель (LME)'!$F24="-",'Никель (LME)'!$F24=""),AC52,'Никель (LME)'!$F24)</f>
        <v>27465</v>
      </c>
      <c r="AE53" s="52" t="str">
        <f>'Свинец (LME)'!E24</f>
        <v>21.02.2023</v>
      </c>
      <c r="AF53" s="58">
        <f>IF(OR('Свинец (LME)'!$F24="-",'Свинец (LME)'!$F24=""),AF52,'Свинец (LME)'!$F24)</f>
        <v>2235</v>
      </c>
      <c r="AH53" s="52" t="str">
        <f>'Медь (LME)'!E24</f>
        <v>21.02.2023</v>
      </c>
      <c r="AI53" s="58">
        <f>IF(OR('Медь (LME)'!$F24="-",'Медь (LME)'!$F24=""),AI52,'Медь (LME)'!$F24)</f>
        <v>8362.5</v>
      </c>
      <c r="AK53" s="52" t="str">
        <f>'Цинк (LME)'!E24</f>
        <v>21.02.2023</v>
      </c>
      <c r="AL53" s="58">
        <f>IF(OR('Цинк (LME)'!$F24="-",'Цинк (LME)'!$F24=""),AL52,'Цинк (LME)'!$F24)</f>
        <v>2994</v>
      </c>
    </row>
    <row r="54" spans="1:38" x14ac:dyDescent="0.25">
      <c r="A54" s="52" t="str">
        <f>Доллар!$E$25</f>
        <v>22.02.2023</v>
      </c>
      <c r="B54" s="58" t="str">
        <f>Доллар!$F$25</f>
        <v>-</v>
      </c>
      <c r="D54" s="52" t="str">
        <f>Евро!$E$25</f>
        <v>22.02.2023</v>
      </c>
      <c r="E54" s="58" t="str">
        <f>Евро!$F$25</f>
        <v>-</v>
      </c>
      <c r="G54" s="52" t="str">
        <f>'Золото (ЦБ)'!$E$25</f>
        <v>22.02.2023</v>
      </c>
      <c r="H54" s="58" t="str">
        <f>'Золото (ЦБ)'!$F$25</f>
        <v/>
      </c>
      <c r="J54" s="52" t="str">
        <f>'Серебро (ЦБ)'!$E$25</f>
        <v>22.02.2023</v>
      </c>
      <c r="K54" s="58" t="str">
        <f>'Серебро (ЦБ)'!$F$25</f>
        <v/>
      </c>
      <c r="M54" s="52" t="str">
        <f>'Платина (ЦБ)'!$E$25</f>
        <v>22.02.2023</v>
      </c>
      <c r="N54" s="58" t="str">
        <f>'Платина (ЦБ)'!$F$25</f>
        <v/>
      </c>
      <c r="P54" s="52" t="str">
        <f>'Палладий (ЦБ)'!$E$25</f>
        <v>22.02.2023</v>
      </c>
      <c r="Q54" s="58" t="str">
        <f>'Палладий (ЦБ)'!$F$25</f>
        <v/>
      </c>
      <c r="S54" s="52" t="str">
        <f>'Золото (KITCO-LME)'!E25</f>
        <v>22.02.2023</v>
      </c>
      <c r="T54" s="58">
        <f>IF(OR('Золото (KITCO-LME)'!$F25="-",'Золото (KITCO-LME)'!$F25=""),T53,'Золото (KITCO-LME)'!$F25)</f>
        <v>1852.2</v>
      </c>
      <c r="V54" s="52" t="str">
        <f>'Серебро (KITCO-LME)'!E25</f>
        <v>22.02.2023</v>
      </c>
      <c r="W54" s="58">
        <f>IF(OR('Серебро (KITCO-LME)'!$F25="-",'Серебро (KITCO-LME)'!$F25=""),W53,'Серебро (KITCO-LME)'!$F25)</f>
        <v>23.454999999999998</v>
      </c>
      <c r="Y54" s="52" t="str">
        <f>'Алюминий (LME)'!E25</f>
        <v>22.02.2023</v>
      </c>
      <c r="Z54" s="58">
        <f>IF(OR('Алюминий (LME)'!$F25="-",'Алюминий (LME)'!$F25=""),Z53,'Алюминий (LME)'!$F25)</f>
        <v>2242.5</v>
      </c>
      <c r="AB54" s="52" t="str">
        <f>'Никель (LME)'!E25</f>
        <v>22.02.2023</v>
      </c>
      <c r="AC54" s="58">
        <f>IF(OR('Никель (LME)'!$F25="-",'Никель (LME)'!$F25=""),AC53,'Никель (LME)'!$F25)</f>
        <v>27465</v>
      </c>
      <c r="AE54" s="52" t="str">
        <f>'Свинец (LME)'!E25</f>
        <v>22.02.2023</v>
      </c>
      <c r="AF54" s="58">
        <f>IF(OR('Свинец (LME)'!$F25="-",'Свинец (LME)'!$F25=""),AF53,'Свинец (LME)'!$F25)</f>
        <v>2235</v>
      </c>
      <c r="AH54" s="52" t="str">
        <f>'Медь (LME)'!E25</f>
        <v>22.02.2023</v>
      </c>
      <c r="AI54" s="58">
        <f>IF(OR('Медь (LME)'!$F25="-",'Медь (LME)'!$F25=""),AI53,'Медь (LME)'!$F25)</f>
        <v>8362.5</v>
      </c>
      <c r="AK54" s="52" t="str">
        <f>'Цинк (LME)'!E25</f>
        <v>22.02.2023</v>
      </c>
      <c r="AL54" s="58">
        <f>IF(OR('Цинк (LME)'!$F25="-",'Цинк (LME)'!$F25=""),AL53,'Цинк (LME)'!$F25)</f>
        <v>2994</v>
      </c>
    </row>
    <row r="55" spans="1:38" x14ac:dyDescent="0.25">
      <c r="A55" s="52" t="str">
        <f>Доллар!$E$26</f>
        <v>23.02.2023</v>
      </c>
      <c r="B55" s="58" t="str">
        <f>Доллар!$F$26</f>
        <v>-</v>
      </c>
      <c r="D55" s="52" t="str">
        <f>Евро!$E$26</f>
        <v>23.02.2023</v>
      </c>
      <c r="E55" s="58" t="str">
        <f>Евро!$F$26</f>
        <v>-</v>
      </c>
      <c r="G55" s="52" t="str">
        <f>'Золото (ЦБ)'!$E$26</f>
        <v>23.02.2023</v>
      </c>
      <c r="H55" s="58" t="str">
        <f>'Золото (ЦБ)'!$F$26</f>
        <v/>
      </c>
      <c r="J55" s="52" t="str">
        <f>'Серебро (ЦБ)'!$E$26</f>
        <v>23.02.2023</v>
      </c>
      <c r="K55" s="58" t="str">
        <f>'Серебро (ЦБ)'!$F$26</f>
        <v/>
      </c>
      <c r="M55" s="52" t="str">
        <f>'Платина (ЦБ)'!$E$26</f>
        <v>23.02.2023</v>
      </c>
      <c r="N55" s="58" t="str">
        <f>'Платина (ЦБ)'!$F$26</f>
        <v/>
      </c>
      <c r="P55" s="52" t="str">
        <f>'Палладий (ЦБ)'!$E$26</f>
        <v>23.02.2023</v>
      </c>
      <c r="Q55" s="58" t="str">
        <f>'Палладий (ЦБ)'!$F$26</f>
        <v/>
      </c>
      <c r="S55" s="52" t="str">
        <f>'Золото (KITCO-LME)'!E26</f>
        <v>23.02.2023</v>
      </c>
      <c r="T55" s="58">
        <f>IF(OR('Золото (KITCO-LME)'!$F26="-",'Золото (KITCO-LME)'!$F26=""),T54,'Золото (KITCO-LME)'!$F26)</f>
        <v>1852.2</v>
      </c>
      <c r="V55" s="52" t="str">
        <f>'Серебро (KITCO-LME)'!E26</f>
        <v>23.02.2023</v>
      </c>
      <c r="W55" s="58">
        <f>IF(OR('Серебро (KITCO-LME)'!$F26="-",'Серебро (KITCO-LME)'!$F26=""),W54,'Серебро (KITCO-LME)'!$F26)</f>
        <v>23.454999999999998</v>
      </c>
      <c r="Y55" s="52" t="str">
        <f>'Алюминий (LME)'!E26</f>
        <v>23.02.2023</v>
      </c>
      <c r="Z55" s="58">
        <f>IF(OR('Алюминий (LME)'!$F26="-",'Алюминий (LME)'!$F26=""),Z54,'Алюминий (LME)'!$F26)</f>
        <v>2242.5</v>
      </c>
      <c r="AB55" s="52" t="str">
        <f>'Никель (LME)'!E26</f>
        <v>23.02.2023</v>
      </c>
      <c r="AC55" s="58">
        <f>IF(OR('Никель (LME)'!$F26="-",'Никель (LME)'!$F26=""),AC54,'Никель (LME)'!$F26)</f>
        <v>27465</v>
      </c>
      <c r="AE55" s="52" t="str">
        <f>'Свинец (LME)'!E26</f>
        <v>23.02.2023</v>
      </c>
      <c r="AF55" s="58">
        <f>IF(OR('Свинец (LME)'!$F26="-",'Свинец (LME)'!$F26=""),AF54,'Свинец (LME)'!$F26)</f>
        <v>2235</v>
      </c>
      <c r="AH55" s="52" t="str">
        <f>'Медь (LME)'!E26</f>
        <v>23.02.2023</v>
      </c>
      <c r="AI55" s="58">
        <f>IF(OR('Медь (LME)'!$F26="-",'Медь (LME)'!$F26=""),AI54,'Медь (LME)'!$F26)</f>
        <v>8362.5</v>
      </c>
      <c r="AK55" s="52" t="str">
        <f>'Цинк (LME)'!E26</f>
        <v>23.02.2023</v>
      </c>
      <c r="AL55" s="58">
        <f>IF(OR('Цинк (LME)'!$F26="-",'Цинк (LME)'!$F26=""),AL54,'Цинк (LME)'!$F26)</f>
        <v>2994</v>
      </c>
    </row>
    <row r="56" spans="1:38" x14ac:dyDescent="0.25">
      <c r="A56" s="52" t="str">
        <f>Доллар!$E$27</f>
        <v>24.02.2023</v>
      </c>
      <c r="B56" s="58" t="str">
        <f>Доллар!$F$27</f>
        <v>-</v>
      </c>
      <c r="D56" s="52" t="str">
        <f>Евро!$E$27</f>
        <v>24.02.2023</v>
      </c>
      <c r="E56" s="58" t="str">
        <f>Евро!$F$27</f>
        <v>-</v>
      </c>
      <c r="G56" s="52" t="str">
        <f>'Золото (ЦБ)'!$E$27</f>
        <v>24.02.2023</v>
      </c>
      <c r="H56" s="58" t="str">
        <f>'Золото (ЦБ)'!$F$27</f>
        <v/>
      </c>
      <c r="J56" s="52" t="str">
        <f>'Серебро (ЦБ)'!$E$27</f>
        <v>24.02.2023</v>
      </c>
      <c r="K56" s="58" t="str">
        <f>'Серебро (ЦБ)'!$F$27</f>
        <v/>
      </c>
      <c r="M56" s="52" t="str">
        <f>'Платина (ЦБ)'!$E$27</f>
        <v>24.02.2023</v>
      </c>
      <c r="N56" s="58" t="str">
        <f>'Платина (ЦБ)'!$F$27</f>
        <v/>
      </c>
      <c r="P56" s="52" t="str">
        <f>'Палладий (ЦБ)'!$E$27</f>
        <v>24.02.2023</v>
      </c>
      <c r="Q56" s="58" t="str">
        <f>'Палладий (ЦБ)'!$F$27</f>
        <v/>
      </c>
      <c r="S56" s="52" t="str">
        <f>'Золото (KITCO-LME)'!E27</f>
        <v>24.02.2023</v>
      </c>
      <c r="T56" s="58">
        <f>IF(OR('Золото (KITCO-LME)'!$F27="-",'Золото (KITCO-LME)'!$F27=""),T55,'Золото (KITCO-LME)'!$F27)</f>
        <v>1852.2</v>
      </c>
      <c r="V56" s="52" t="str">
        <f>'Серебро (KITCO-LME)'!E27</f>
        <v>24.02.2023</v>
      </c>
      <c r="W56" s="58">
        <f>IF(OR('Серебро (KITCO-LME)'!$F27="-",'Серебро (KITCO-LME)'!$F27=""),W55,'Серебро (KITCO-LME)'!$F27)</f>
        <v>23.454999999999998</v>
      </c>
      <c r="Y56" s="52" t="str">
        <f>'Алюминий (LME)'!E27</f>
        <v>24.02.2023</v>
      </c>
      <c r="Z56" s="58">
        <f>IF(OR('Алюминий (LME)'!$F27="-",'Алюминий (LME)'!$F27=""),Z55,'Алюминий (LME)'!$F27)</f>
        <v>2242.5</v>
      </c>
      <c r="AB56" s="52" t="str">
        <f>'Никель (LME)'!E27</f>
        <v>24.02.2023</v>
      </c>
      <c r="AC56" s="58">
        <f>IF(OR('Никель (LME)'!$F27="-",'Никель (LME)'!$F27=""),AC55,'Никель (LME)'!$F27)</f>
        <v>27465</v>
      </c>
      <c r="AE56" s="52" t="str">
        <f>'Свинец (LME)'!E27</f>
        <v>24.02.2023</v>
      </c>
      <c r="AF56" s="58">
        <f>IF(OR('Свинец (LME)'!$F27="-",'Свинец (LME)'!$F27=""),AF55,'Свинец (LME)'!$F27)</f>
        <v>2235</v>
      </c>
      <c r="AH56" s="52" t="str">
        <f>'Медь (LME)'!E27</f>
        <v>24.02.2023</v>
      </c>
      <c r="AI56" s="58">
        <f>IF(OR('Медь (LME)'!$F27="-",'Медь (LME)'!$F27=""),AI55,'Медь (LME)'!$F27)</f>
        <v>8362.5</v>
      </c>
      <c r="AK56" s="52" t="str">
        <f>'Цинк (LME)'!E27</f>
        <v>24.02.2023</v>
      </c>
      <c r="AL56" s="58">
        <f>IF(OR('Цинк (LME)'!$F27="-",'Цинк (LME)'!$F27=""),AL55,'Цинк (LME)'!$F27)</f>
        <v>2994</v>
      </c>
    </row>
    <row r="57" spans="1:38" x14ac:dyDescent="0.25">
      <c r="A57" s="52" t="str">
        <f>Доллар!$E$28</f>
        <v>25.02.2023</v>
      </c>
      <c r="B57" s="58" t="str">
        <f>Доллар!$F$28</f>
        <v>-</v>
      </c>
      <c r="D57" s="52" t="str">
        <f>Евро!$E$28</f>
        <v>25.02.2023</v>
      </c>
      <c r="E57" s="58" t="str">
        <f>Евро!$F$28</f>
        <v>-</v>
      </c>
      <c r="G57" s="52" t="str">
        <f>'Золото (ЦБ)'!$E$28</f>
        <v>25.02.2023</v>
      </c>
      <c r="H57" s="58" t="str">
        <f>'Золото (ЦБ)'!$F$28</f>
        <v/>
      </c>
      <c r="J57" s="52" t="str">
        <f>'Серебро (ЦБ)'!$E$28</f>
        <v>25.02.2023</v>
      </c>
      <c r="K57" s="58" t="str">
        <f>'Серебро (ЦБ)'!$F$28</f>
        <v/>
      </c>
      <c r="M57" s="52" t="str">
        <f>'Платина (ЦБ)'!$E$28</f>
        <v>25.02.2023</v>
      </c>
      <c r="N57" s="58" t="str">
        <f>'Платина (ЦБ)'!$F$28</f>
        <v/>
      </c>
      <c r="P57" s="52" t="str">
        <f>'Палладий (ЦБ)'!$E$28</f>
        <v>25.02.2023</v>
      </c>
      <c r="Q57" s="58" t="str">
        <f>'Палладий (ЦБ)'!$F$28</f>
        <v/>
      </c>
      <c r="S57" s="52" t="str">
        <f>'Золото (KITCO-LME)'!E28</f>
        <v>25.02.2023</v>
      </c>
      <c r="T57" s="58">
        <f>IF(OR('Золото (KITCO-LME)'!$F28="-",'Золото (KITCO-LME)'!$F28=""),T56,'Золото (KITCO-LME)'!$F28)</f>
        <v>1852.2</v>
      </c>
      <c r="V57" s="52" t="str">
        <f>'Серебро (KITCO-LME)'!E28</f>
        <v>25.02.2023</v>
      </c>
      <c r="W57" s="58">
        <f>IF(OR('Серебро (KITCO-LME)'!$F28="-",'Серебро (KITCO-LME)'!$F28=""),W56,'Серебро (KITCO-LME)'!$F28)</f>
        <v>23.454999999999998</v>
      </c>
      <c r="Y57" s="52" t="str">
        <f>'Алюминий (LME)'!E28</f>
        <v>25.02.2023</v>
      </c>
      <c r="Z57" s="58">
        <f>IF(OR('Алюминий (LME)'!$F28="-",'Алюминий (LME)'!$F28=""),Z56,'Алюминий (LME)'!$F28)</f>
        <v>2242.5</v>
      </c>
      <c r="AB57" s="52" t="str">
        <f>'Никель (LME)'!E28</f>
        <v>25.02.2023</v>
      </c>
      <c r="AC57" s="58">
        <f>IF(OR('Никель (LME)'!$F28="-",'Никель (LME)'!$F28=""),AC56,'Никель (LME)'!$F28)</f>
        <v>27465</v>
      </c>
      <c r="AE57" s="52" t="str">
        <f>'Свинец (LME)'!E28</f>
        <v>25.02.2023</v>
      </c>
      <c r="AF57" s="58">
        <f>IF(OR('Свинец (LME)'!$F28="-",'Свинец (LME)'!$F28=""),AF56,'Свинец (LME)'!$F28)</f>
        <v>2235</v>
      </c>
      <c r="AH57" s="52" t="str">
        <f>'Медь (LME)'!E28</f>
        <v>25.02.2023</v>
      </c>
      <c r="AI57" s="58">
        <f>IF(OR('Медь (LME)'!$F28="-",'Медь (LME)'!$F28=""),AI56,'Медь (LME)'!$F28)</f>
        <v>8362.5</v>
      </c>
      <c r="AK57" s="52" t="str">
        <f>'Цинк (LME)'!E28</f>
        <v>25.02.2023</v>
      </c>
      <c r="AL57" s="58">
        <f>IF(OR('Цинк (LME)'!$F28="-",'Цинк (LME)'!$F28=""),AL56,'Цинк (LME)'!$F28)</f>
        <v>2994</v>
      </c>
    </row>
    <row r="58" spans="1:38" x14ac:dyDescent="0.25">
      <c r="A58" s="52" t="str">
        <f>Доллар!$E$29</f>
        <v>26.02.2023</v>
      </c>
      <c r="B58" s="58" t="str">
        <f>Доллар!$F$29</f>
        <v>-</v>
      </c>
      <c r="D58" s="52" t="str">
        <f>Евро!$E$29</f>
        <v>26.02.2023</v>
      </c>
      <c r="E58" s="58" t="str">
        <f>Евро!$F$29</f>
        <v>-</v>
      </c>
      <c r="G58" s="52" t="str">
        <f>'Золото (ЦБ)'!$E$29</f>
        <v>26.02.2023</v>
      </c>
      <c r="H58" s="58" t="str">
        <f>'Золото (ЦБ)'!$F$29</f>
        <v/>
      </c>
      <c r="J58" s="52" t="str">
        <f>'Серебро (ЦБ)'!$E$29</f>
        <v>26.02.2023</v>
      </c>
      <c r="K58" s="58" t="str">
        <f>'Серебро (ЦБ)'!$F$29</f>
        <v/>
      </c>
      <c r="M58" s="52" t="str">
        <f>'Платина (ЦБ)'!$E$29</f>
        <v>26.02.2023</v>
      </c>
      <c r="N58" s="58" t="str">
        <f>'Платина (ЦБ)'!$F$29</f>
        <v/>
      </c>
      <c r="P58" s="52" t="str">
        <f>'Палладий (ЦБ)'!$E$29</f>
        <v>26.02.2023</v>
      </c>
      <c r="Q58" s="58" t="str">
        <f>'Палладий (ЦБ)'!$F$29</f>
        <v/>
      </c>
      <c r="S58" s="52" t="str">
        <f>'Золото (KITCO-LME)'!E29</f>
        <v>26.02.2023</v>
      </c>
      <c r="T58" s="58">
        <f>IF(OR('Золото (KITCO-LME)'!$F29="-",'Золото (KITCO-LME)'!$F29=""),T57,'Золото (KITCO-LME)'!$F29)</f>
        <v>1852.2</v>
      </c>
      <c r="V58" s="52" t="str">
        <f>'Серебро (KITCO-LME)'!E29</f>
        <v>26.02.2023</v>
      </c>
      <c r="W58" s="58">
        <f>IF(OR('Серебро (KITCO-LME)'!$F29="-",'Серебро (KITCO-LME)'!$F29=""),W57,'Серебро (KITCO-LME)'!$F29)</f>
        <v>23.454999999999998</v>
      </c>
      <c r="Y58" s="52" t="str">
        <f>'Алюминий (LME)'!E29</f>
        <v>26.02.2023</v>
      </c>
      <c r="Z58" s="58">
        <f>IF(OR('Алюминий (LME)'!$F29="-",'Алюминий (LME)'!$F29=""),Z57,'Алюминий (LME)'!$F29)</f>
        <v>2242.5</v>
      </c>
      <c r="AB58" s="52" t="str">
        <f>'Никель (LME)'!E29</f>
        <v>26.02.2023</v>
      </c>
      <c r="AC58" s="58">
        <f>IF(OR('Никель (LME)'!$F29="-",'Никель (LME)'!$F29=""),AC57,'Никель (LME)'!$F29)</f>
        <v>27465</v>
      </c>
      <c r="AE58" s="52" t="str">
        <f>'Свинец (LME)'!E29</f>
        <v>26.02.2023</v>
      </c>
      <c r="AF58" s="58">
        <f>IF(OR('Свинец (LME)'!$F29="-",'Свинец (LME)'!$F29=""),AF57,'Свинец (LME)'!$F29)</f>
        <v>2235</v>
      </c>
      <c r="AH58" s="52" t="str">
        <f>'Медь (LME)'!E29</f>
        <v>26.02.2023</v>
      </c>
      <c r="AI58" s="58">
        <f>IF(OR('Медь (LME)'!$F29="-",'Медь (LME)'!$F29=""),AI57,'Медь (LME)'!$F29)</f>
        <v>8362.5</v>
      </c>
      <c r="AK58" s="52" t="str">
        <f>'Цинк (LME)'!E29</f>
        <v>26.02.2023</v>
      </c>
      <c r="AL58" s="58">
        <f>IF(OR('Цинк (LME)'!$F29="-",'Цинк (LME)'!$F29=""),AL57,'Цинк (LME)'!$F29)</f>
        <v>2994</v>
      </c>
    </row>
    <row r="59" spans="1:38" x14ac:dyDescent="0.25">
      <c r="A59" s="52" t="str">
        <f>Доллар!$E$30</f>
        <v>27.02.2023</v>
      </c>
      <c r="B59" s="58" t="str">
        <f>Доллар!$F$30</f>
        <v>-</v>
      </c>
      <c r="D59" s="52" t="str">
        <f>Евро!$E$30</f>
        <v>27.02.2023</v>
      </c>
      <c r="E59" s="58" t="str">
        <f>Евро!$F$30</f>
        <v>-</v>
      </c>
      <c r="G59" s="52" t="str">
        <f>'Золото (ЦБ)'!$E$30</f>
        <v>27.02.2023</v>
      </c>
      <c r="H59" s="58" t="str">
        <f>'Золото (ЦБ)'!$F$30</f>
        <v/>
      </c>
      <c r="J59" s="52" t="str">
        <f>'Серебро (ЦБ)'!$E$30</f>
        <v>27.02.2023</v>
      </c>
      <c r="K59" s="58" t="str">
        <f>'Серебро (ЦБ)'!$F$30</f>
        <v/>
      </c>
      <c r="M59" s="52" t="str">
        <f>'Платина (ЦБ)'!$E$30</f>
        <v>27.02.2023</v>
      </c>
      <c r="N59" s="58" t="str">
        <f>'Платина (ЦБ)'!$F$30</f>
        <v/>
      </c>
      <c r="P59" s="52" t="str">
        <f>'Палладий (ЦБ)'!$E$30</f>
        <v>27.02.2023</v>
      </c>
      <c r="Q59" s="58" t="str">
        <f>'Палладий (ЦБ)'!$F$30</f>
        <v/>
      </c>
      <c r="S59" s="52" t="str">
        <f>'Золото (KITCO-LME)'!E30</f>
        <v>27.02.2023</v>
      </c>
      <c r="T59" s="58">
        <f>IF(OR('Золото (KITCO-LME)'!$F30="-",'Золото (KITCO-LME)'!$F30=""),T58,'Золото (KITCO-LME)'!$F30)</f>
        <v>1852.2</v>
      </c>
      <c r="V59" s="52" t="str">
        <f>'Серебро (KITCO-LME)'!E30</f>
        <v>27.02.2023</v>
      </c>
      <c r="W59" s="58">
        <f>IF(OR('Серебро (KITCO-LME)'!$F30="-",'Серебро (KITCO-LME)'!$F30=""),W58,'Серебро (KITCO-LME)'!$F30)</f>
        <v>23.454999999999998</v>
      </c>
      <c r="Y59" s="52" t="str">
        <f>'Алюминий (LME)'!E30</f>
        <v>27.02.2023</v>
      </c>
      <c r="Z59" s="58">
        <f>IF(OR('Алюминий (LME)'!$F30="-",'Алюминий (LME)'!$F30=""),Z58,'Алюминий (LME)'!$F30)</f>
        <v>2242.5</v>
      </c>
      <c r="AB59" s="52" t="str">
        <f>'Никель (LME)'!E30</f>
        <v>27.02.2023</v>
      </c>
      <c r="AC59" s="58">
        <f>IF(OR('Никель (LME)'!$F30="-",'Никель (LME)'!$F30=""),AC58,'Никель (LME)'!$F30)</f>
        <v>27465</v>
      </c>
      <c r="AE59" s="52" t="str">
        <f>'Свинец (LME)'!E30</f>
        <v>27.02.2023</v>
      </c>
      <c r="AF59" s="58">
        <f>IF(OR('Свинец (LME)'!$F30="-",'Свинец (LME)'!$F30=""),AF58,'Свинец (LME)'!$F30)</f>
        <v>2235</v>
      </c>
      <c r="AH59" s="52" t="str">
        <f>'Медь (LME)'!E30</f>
        <v>27.02.2023</v>
      </c>
      <c r="AI59" s="58">
        <f>IF(OR('Медь (LME)'!$F30="-",'Медь (LME)'!$F30=""),AI58,'Медь (LME)'!$F30)</f>
        <v>8362.5</v>
      </c>
      <c r="AK59" s="52" t="str">
        <f>'Цинк (LME)'!E30</f>
        <v>27.02.2023</v>
      </c>
      <c r="AL59" s="58">
        <f>IF(OR('Цинк (LME)'!$F30="-",'Цинк (LME)'!$F30=""),AL58,'Цинк (LME)'!$F30)</f>
        <v>2994</v>
      </c>
    </row>
    <row r="60" spans="1:38" x14ac:dyDescent="0.25">
      <c r="A60" s="59" t="str">
        <f>Доллар!$E$31</f>
        <v>28.02.2023</v>
      </c>
      <c r="B60" s="58" t="str">
        <f>Доллар!$F$31</f>
        <v>-</v>
      </c>
      <c r="D60" s="59" t="str">
        <f>Евро!$E$31</f>
        <v>28.02.2023</v>
      </c>
      <c r="E60" s="58" t="str">
        <f>Евро!$F$31</f>
        <v>-</v>
      </c>
      <c r="G60" s="59" t="str">
        <f>'Золото (ЦБ)'!$E$31</f>
        <v>28.02.2023</v>
      </c>
      <c r="H60" s="58" t="str">
        <f>'Золото (ЦБ)'!$F$31</f>
        <v/>
      </c>
      <c r="J60" s="59" t="str">
        <f>'Серебро (ЦБ)'!$E$31</f>
        <v>28.02.2023</v>
      </c>
      <c r="K60" s="58" t="str">
        <f>'Серебро (ЦБ)'!$F$31</f>
        <v/>
      </c>
      <c r="M60" s="59" t="str">
        <f>'Платина (ЦБ)'!$E$31</f>
        <v>28.02.2023</v>
      </c>
      <c r="N60" s="58" t="str">
        <f>'Платина (ЦБ)'!$F$31</f>
        <v/>
      </c>
      <c r="P60" s="59" t="str">
        <f>'Палладий (ЦБ)'!$E$31</f>
        <v>28.02.2023</v>
      </c>
      <c r="Q60" s="58" t="str">
        <f>'Палладий (ЦБ)'!$F$31</f>
        <v/>
      </c>
      <c r="S60" s="59" t="str">
        <f>'Золото (KITCO-LME)'!E31</f>
        <v>28.02.2023</v>
      </c>
      <c r="T60" s="58">
        <f>IF(OR('Золото (KITCO-LME)'!$F31="-",'Золото (KITCO-LME)'!$F31=""),T59,'Золото (KITCO-LME)'!$F31)</f>
        <v>1852.2</v>
      </c>
      <c r="U60" s="68"/>
      <c r="V60" s="59" t="str">
        <f>'Серебро (KITCO-LME)'!E31</f>
        <v>28.02.2023</v>
      </c>
      <c r="W60" s="58">
        <f>IF(OR('Серебро (KITCO-LME)'!$F31="-",'Серебро (KITCO-LME)'!$F31=""),W59,'Серебро (KITCO-LME)'!$F31)</f>
        <v>23.454999999999998</v>
      </c>
      <c r="Y60" s="59" t="str">
        <f>'Алюминий (LME)'!E31</f>
        <v>28.02.2023</v>
      </c>
      <c r="Z60" s="58">
        <f>IF(OR('Алюминий (LME)'!$F31="-",'Алюминий (LME)'!$F31=""),Z59,'Алюминий (LME)'!$F31)</f>
        <v>2242.5</v>
      </c>
      <c r="AB60" s="59" t="str">
        <f>'Никель (LME)'!E31</f>
        <v>28.02.2023</v>
      </c>
      <c r="AC60" s="58">
        <f>IF(OR('Никель (LME)'!$F31="-",'Никель (LME)'!$F31=""),AC59,'Никель (LME)'!$F31)</f>
        <v>27465</v>
      </c>
      <c r="AE60" s="59" t="str">
        <f>'Свинец (LME)'!E31</f>
        <v>28.02.2023</v>
      </c>
      <c r="AF60" s="58">
        <f>IF(OR('Свинец (LME)'!$F31="-",'Свинец (LME)'!$F31=""),AF59,'Свинец (LME)'!$F31)</f>
        <v>2235</v>
      </c>
      <c r="AH60" s="59" t="str">
        <f>'Медь (LME)'!E31</f>
        <v>28.02.2023</v>
      </c>
      <c r="AI60" s="58">
        <f>IF(OR('Медь (LME)'!$F31="-",'Медь (LME)'!$F31=""),AI59,'Медь (LME)'!$F31)</f>
        <v>8362.5</v>
      </c>
      <c r="AK60" s="59" t="str">
        <f>'Цинк (LME)'!E31</f>
        <v>28.02.2023</v>
      </c>
      <c r="AL60" s="58">
        <f>IF(OR('Цинк (LME)'!$F31="-",'Цинк (LME)'!$F31=""),AL59,'Цинк (LME)'!$F31)</f>
        <v>2994</v>
      </c>
    </row>
    <row r="61" spans="1:38" x14ac:dyDescent="0.25">
      <c r="A61" s="52" t="str">
        <f>Доллар!$H$4</f>
        <v>01.03.2023</v>
      </c>
      <c r="B61" s="58" t="str">
        <f>Доллар!$I$4</f>
        <v>-</v>
      </c>
      <c r="D61" s="52" t="str">
        <f>Евро!$H$4</f>
        <v>01.03.2023</v>
      </c>
      <c r="E61" s="58" t="str">
        <f>Евро!$I$4</f>
        <v>-</v>
      </c>
      <c r="G61" s="52" t="str">
        <f>'Золото (ЦБ)'!$H$4</f>
        <v>01.03.2023</v>
      </c>
      <c r="H61" s="58" t="str">
        <f>'Золото (ЦБ)'!$I$4</f>
        <v/>
      </c>
      <c r="J61" s="52" t="str">
        <f>'Серебро (ЦБ)'!$H$4</f>
        <v>01.03.2023</v>
      </c>
      <c r="K61" s="58" t="str">
        <f>'Серебро (ЦБ)'!$I$4</f>
        <v/>
      </c>
      <c r="M61" s="52" t="str">
        <f>'Платина (ЦБ)'!$H$4</f>
        <v>01.03.2023</v>
      </c>
      <c r="N61" s="58" t="str">
        <f>'Платина (ЦБ)'!$I$4</f>
        <v/>
      </c>
      <c r="P61" s="52" t="str">
        <f>'Палладий (ЦБ)'!$H$4</f>
        <v>01.03.2023</v>
      </c>
      <c r="Q61" s="58" t="str">
        <f>'Палладий (ЦБ)'!$I$4</f>
        <v/>
      </c>
      <c r="S61" s="52" t="str">
        <f>'Золото (KITCO-LME)'!H4</f>
        <v>01.03.2023</v>
      </c>
      <c r="T61" s="58">
        <f>IF(OR('Золото (KITCO-LME)'!$I4="-",'Золото (KITCO-LME)'!$I4=""),T60,'Золото (KITCO-LME)'!$I4)</f>
        <v>1852.2</v>
      </c>
      <c r="V61" s="52" t="str">
        <f>'Серебро (KITCO-LME)'!H4</f>
        <v>01.03.2023</v>
      </c>
      <c r="W61" s="58">
        <f>IF(OR('Серебро (KITCO-LME)'!$I4="-",'Серебро (KITCO-LME)'!$I4=""),W60,'Серебро (KITCO-LME)'!$I4)</f>
        <v>23.454999999999998</v>
      </c>
      <c r="Y61" s="52" t="str">
        <f>'Алюминий (LME)'!H4</f>
        <v>01.03.2023</v>
      </c>
      <c r="Z61" s="58">
        <f>IF(OR('Алюминий (LME)'!$I4="-",'Алюминий (LME)'!$I4=""),Z60,'Алюминий (LME)'!$I4)</f>
        <v>2242.5</v>
      </c>
      <c r="AB61" s="52" t="str">
        <f>'Никель (LME)'!H4</f>
        <v>01.03.2023</v>
      </c>
      <c r="AC61" s="58">
        <f>IF(OR('Никель (LME)'!$I4="-",'Никель (LME)'!$I4=""),AC60,'Никель (LME)'!$I4)</f>
        <v>27465</v>
      </c>
      <c r="AE61" s="52" t="str">
        <f>'Свинец (LME)'!H4</f>
        <v>01.03.2023</v>
      </c>
      <c r="AF61" s="58">
        <f>IF(OR('Свинец (LME)'!$I4="-",'Свинец (LME)'!$I4=""),AF60,'Свинец (LME)'!$I4)</f>
        <v>2235</v>
      </c>
      <c r="AH61" s="52" t="str">
        <f>'Медь (LME)'!H4</f>
        <v>01.03.2023</v>
      </c>
      <c r="AI61" s="58">
        <f>IF(OR('Медь (LME)'!$I4="-",'Медь (LME)'!$I4=""),AI60,'Медь (LME)'!$I4)</f>
        <v>8362.5</v>
      </c>
      <c r="AK61" s="52" t="str">
        <f>'Цинк (LME)'!H4</f>
        <v>01.03.2023</v>
      </c>
      <c r="AL61" s="58">
        <f>IF(OR('Цинк (LME)'!$I4="-",'Цинк (LME)'!$I4=""),AL60,'Цинк (LME)'!$I4)</f>
        <v>2994</v>
      </c>
    </row>
    <row r="62" spans="1:38" x14ac:dyDescent="0.25">
      <c r="A62" s="52" t="str">
        <f>Доллар!$H$5</f>
        <v>02.03.2023</v>
      </c>
      <c r="B62" s="58" t="str">
        <f>Доллар!$I$5</f>
        <v>-</v>
      </c>
      <c r="D62" s="52" t="str">
        <f>Евро!$H$5</f>
        <v>02.03.2023</v>
      </c>
      <c r="E62" s="58" t="str">
        <f>Евро!$I$5</f>
        <v>-</v>
      </c>
      <c r="G62" s="52" t="str">
        <f>'Золото (ЦБ)'!$H$5</f>
        <v>02.03.2023</v>
      </c>
      <c r="H62" s="58" t="str">
        <f>'Золото (ЦБ)'!$I$5</f>
        <v/>
      </c>
      <c r="J62" s="52" t="str">
        <f>'Серебро (ЦБ)'!$H$5</f>
        <v>02.03.2023</v>
      </c>
      <c r="K62" s="58" t="str">
        <f>'Серебро (ЦБ)'!$I$5</f>
        <v/>
      </c>
      <c r="M62" s="52" t="str">
        <f>'Платина (ЦБ)'!$H$5</f>
        <v>02.03.2023</v>
      </c>
      <c r="N62" s="58" t="str">
        <f>'Платина (ЦБ)'!$I$5</f>
        <v/>
      </c>
      <c r="P62" s="52" t="str">
        <f>'Палладий (ЦБ)'!$H$5</f>
        <v>02.03.2023</v>
      </c>
      <c r="Q62" s="58" t="str">
        <f>'Палладий (ЦБ)'!$I$5</f>
        <v/>
      </c>
      <c r="S62" s="52" t="str">
        <f>'Золото (KITCO-LME)'!H5</f>
        <v>02.03.2023</v>
      </c>
      <c r="T62" s="58">
        <f>IF(OR('Золото (KITCO-LME)'!$I5="-",'Золото (KITCO-LME)'!$I5=""),T61,'Золото (KITCO-LME)'!$I5)</f>
        <v>1852.2</v>
      </c>
      <c r="V62" s="52" t="str">
        <f>'Серебро (KITCO-LME)'!H5</f>
        <v>02.03.2023</v>
      </c>
      <c r="W62" s="58">
        <f>IF(OR('Серебро (KITCO-LME)'!$I5="-",'Серебро (KITCO-LME)'!$I5=""),W61,'Серебро (KITCO-LME)'!$I5)</f>
        <v>23.454999999999998</v>
      </c>
      <c r="Y62" s="52" t="str">
        <f>'Алюминий (LME)'!H5</f>
        <v>02.03.2023</v>
      </c>
      <c r="Z62" s="58">
        <f>IF(OR('Алюминий (LME)'!$I5="-",'Алюминий (LME)'!$I5=""),Z61,'Алюминий (LME)'!$I5)</f>
        <v>2242.5</v>
      </c>
      <c r="AB62" s="52" t="str">
        <f>'Никель (LME)'!H5</f>
        <v>02.03.2023</v>
      </c>
      <c r="AC62" s="58">
        <f>IF(OR('Никель (LME)'!$I5="-",'Никель (LME)'!$I5=""),AC61,'Никель (LME)'!$I5)</f>
        <v>27465</v>
      </c>
      <c r="AE62" s="52" t="str">
        <f>'Свинец (LME)'!H5</f>
        <v>02.03.2023</v>
      </c>
      <c r="AF62" s="58">
        <f>IF(OR('Свинец (LME)'!$I5="-",'Свинец (LME)'!$I5=""),AF61,'Свинец (LME)'!$I5)</f>
        <v>2235</v>
      </c>
      <c r="AH62" s="52" t="str">
        <f>'Медь (LME)'!H5</f>
        <v>02.03.2023</v>
      </c>
      <c r="AI62" s="58">
        <f>IF(OR('Медь (LME)'!$I5="-",'Медь (LME)'!$I5=""),AI61,'Медь (LME)'!$I5)</f>
        <v>8362.5</v>
      </c>
      <c r="AK62" s="52" t="str">
        <f>'Цинк (LME)'!H5</f>
        <v>02.03.2023</v>
      </c>
      <c r="AL62" s="58">
        <f>IF(OR('Цинк (LME)'!$I5="-",'Цинк (LME)'!$I5=""),AL61,'Цинк (LME)'!$I5)</f>
        <v>2994</v>
      </c>
    </row>
    <row r="63" spans="1:38" x14ac:dyDescent="0.25">
      <c r="A63" s="52" t="str">
        <f>Доллар!$H$6</f>
        <v>03.03.2023</v>
      </c>
      <c r="B63" s="58" t="str">
        <f>Доллар!$I$6</f>
        <v>-</v>
      </c>
      <c r="D63" s="52" t="str">
        <f>Евро!$H$6</f>
        <v>03.03.2023</v>
      </c>
      <c r="E63" s="58" t="str">
        <f>Евро!$I$6</f>
        <v>-</v>
      </c>
      <c r="G63" s="52" t="str">
        <f>'Золото (ЦБ)'!$H$6</f>
        <v>03.03.2023</v>
      </c>
      <c r="H63" s="58" t="str">
        <f>'Золото (ЦБ)'!$I$6</f>
        <v/>
      </c>
      <c r="J63" s="52" t="str">
        <f>'Серебро (ЦБ)'!$H$6</f>
        <v>03.03.2023</v>
      </c>
      <c r="K63" s="58" t="str">
        <f>'Серебро (ЦБ)'!$I$6</f>
        <v/>
      </c>
      <c r="M63" s="52" t="str">
        <f>'Платина (ЦБ)'!$H$6</f>
        <v>03.03.2023</v>
      </c>
      <c r="N63" s="58" t="str">
        <f>'Платина (ЦБ)'!$I$6</f>
        <v/>
      </c>
      <c r="P63" s="52" t="str">
        <f>'Палладий (ЦБ)'!$H$6</f>
        <v>03.03.2023</v>
      </c>
      <c r="Q63" s="58" t="str">
        <f>'Палладий (ЦБ)'!$I$6</f>
        <v/>
      </c>
      <c r="S63" s="52" t="str">
        <f>'Золото (KITCO-LME)'!H6</f>
        <v>03.03.2023</v>
      </c>
      <c r="T63" s="58">
        <f>IF(OR('Золото (KITCO-LME)'!$I6="-",'Золото (KITCO-LME)'!$I6=""),T62,'Золото (KITCO-LME)'!$I6)</f>
        <v>1852.2</v>
      </c>
      <c r="V63" s="52" t="str">
        <f>'Серебро (KITCO-LME)'!H6</f>
        <v>03.03.2023</v>
      </c>
      <c r="W63" s="58">
        <f>IF(OR('Серебро (KITCO-LME)'!$I6="-",'Серебро (KITCO-LME)'!$I6=""),W62,'Серебро (KITCO-LME)'!$I6)</f>
        <v>23.454999999999998</v>
      </c>
      <c r="Y63" s="52" t="str">
        <f>'Алюминий (LME)'!H6</f>
        <v>03.03.2023</v>
      </c>
      <c r="Z63" s="58">
        <f>IF(OR('Алюминий (LME)'!$I6="-",'Алюминий (LME)'!$I6=""),Z62,'Алюминий (LME)'!$I6)</f>
        <v>2242.5</v>
      </c>
      <c r="AB63" s="52" t="str">
        <f>'Никель (LME)'!H6</f>
        <v>03.03.2023</v>
      </c>
      <c r="AC63" s="58">
        <f>IF(OR('Никель (LME)'!$I6="-",'Никель (LME)'!$I6=""),AC62,'Никель (LME)'!$I6)</f>
        <v>27465</v>
      </c>
      <c r="AE63" s="52" t="str">
        <f>'Свинец (LME)'!H6</f>
        <v>03.03.2023</v>
      </c>
      <c r="AF63" s="58">
        <f>IF(OR('Свинец (LME)'!$I6="-",'Свинец (LME)'!$I6=""),AF62,'Свинец (LME)'!$I6)</f>
        <v>2235</v>
      </c>
      <c r="AH63" s="52" t="str">
        <f>'Медь (LME)'!H6</f>
        <v>03.03.2023</v>
      </c>
      <c r="AI63" s="58">
        <f>IF(OR('Медь (LME)'!$I6="-",'Медь (LME)'!$I6=""),AI62,'Медь (LME)'!$I6)</f>
        <v>8362.5</v>
      </c>
      <c r="AK63" s="52" t="str">
        <f>'Цинк (LME)'!H6</f>
        <v>03.03.2023</v>
      </c>
      <c r="AL63" s="58">
        <f>IF(OR('Цинк (LME)'!$I6="-",'Цинк (LME)'!$I6=""),AL62,'Цинк (LME)'!$I6)</f>
        <v>2994</v>
      </c>
    </row>
    <row r="64" spans="1:38" x14ac:dyDescent="0.25">
      <c r="A64" s="52" t="str">
        <f>Доллар!$H$7</f>
        <v>04.03.2023</v>
      </c>
      <c r="B64" s="58" t="str">
        <f>Доллар!$I$7</f>
        <v>-</v>
      </c>
      <c r="D64" s="52" t="str">
        <f>Евро!$H$7</f>
        <v>04.03.2023</v>
      </c>
      <c r="E64" s="58" t="str">
        <f>Евро!$I$7</f>
        <v>-</v>
      </c>
      <c r="G64" s="52" t="str">
        <f>'Золото (ЦБ)'!$H$7</f>
        <v>04.03.2023</v>
      </c>
      <c r="H64" s="58" t="str">
        <f>'Золото (ЦБ)'!$I$7</f>
        <v/>
      </c>
      <c r="J64" s="52" t="str">
        <f>'Серебро (ЦБ)'!$H$7</f>
        <v>04.03.2023</v>
      </c>
      <c r="K64" s="58" t="str">
        <f>'Серебро (ЦБ)'!$I$7</f>
        <v/>
      </c>
      <c r="M64" s="52" t="str">
        <f>'Платина (ЦБ)'!$H$7</f>
        <v>04.03.2023</v>
      </c>
      <c r="N64" s="58" t="str">
        <f>'Платина (ЦБ)'!$I$7</f>
        <v/>
      </c>
      <c r="P64" s="52" t="str">
        <f>'Палладий (ЦБ)'!$H$7</f>
        <v>04.03.2023</v>
      </c>
      <c r="Q64" s="58" t="str">
        <f>'Палладий (ЦБ)'!$I$7</f>
        <v/>
      </c>
      <c r="S64" s="52" t="str">
        <f>'Золото (KITCO-LME)'!H7</f>
        <v>04.03.2023</v>
      </c>
      <c r="T64" s="58">
        <f>IF(OR('Золото (KITCO-LME)'!$I7="-",'Золото (KITCO-LME)'!$I7=""),T63,'Золото (KITCO-LME)'!$I7)</f>
        <v>1852.2</v>
      </c>
      <c r="V64" s="52" t="str">
        <f>'Серебро (KITCO-LME)'!H7</f>
        <v>04.03.2023</v>
      </c>
      <c r="W64" s="58">
        <f>IF(OR('Серебро (KITCO-LME)'!$I7="-",'Серебро (KITCO-LME)'!$I7=""),W63,'Серебро (KITCO-LME)'!$I7)</f>
        <v>23.454999999999998</v>
      </c>
      <c r="Y64" s="52" t="str">
        <f>'Алюминий (LME)'!H7</f>
        <v>04.03.2023</v>
      </c>
      <c r="Z64" s="58">
        <f>IF(OR('Алюминий (LME)'!$I7="-",'Алюминий (LME)'!$I7=""),Z63,'Алюминий (LME)'!$I7)</f>
        <v>2242.5</v>
      </c>
      <c r="AB64" s="52" t="str">
        <f>'Никель (LME)'!H7</f>
        <v>04.03.2023</v>
      </c>
      <c r="AC64" s="58">
        <f>IF(OR('Никель (LME)'!$I7="-",'Никель (LME)'!$I7=""),AC63,'Никель (LME)'!$I7)</f>
        <v>27465</v>
      </c>
      <c r="AE64" s="52" t="str">
        <f>'Свинец (LME)'!H7</f>
        <v>04.03.2023</v>
      </c>
      <c r="AF64" s="58">
        <f>IF(OR('Свинец (LME)'!$I7="-",'Свинец (LME)'!$I7=""),AF63,'Свинец (LME)'!$I7)</f>
        <v>2235</v>
      </c>
      <c r="AH64" s="52" t="str">
        <f>'Медь (LME)'!H7</f>
        <v>04.03.2023</v>
      </c>
      <c r="AI64" s="58">
        <f>IF(OR('Медь (LME)'!$I7="-",'Медь (LME)'!$I7=""),AI63,'Медь (LME)'!$I7)</f>
        <v>8362.5</v>
      </c>
      <c r="AK64" s="52" t="str">
        <f>'Цинк (LME)'!H7</f>
        <v>04.03.2023</v>
      </c>
      <c r="AL64" s="58">
        <f>IF(OR('Цинк (LME)'!$I7="-",'Цинк (LME)'!$I7=""),AL63,'Цинк (LME)'!$I7)</f>
        <v>2994</v>
      </c>
    </row>
    <row r="65" spans="1:38" x14ac:dyDescent="0.25">
      <c r="A65" s="52" t="str">
        <f>Доллар!$H$8</f>
        <v>05.03.2023</v>
      </c>
      <c r="B65" s="58" t="str">
        <f>Доллар!$I$8</f>
        <v>-</v>
      </c>
      <c r="D65" s="52" t="str">
        <f>Евро!$H$8</f>
        <v>05.03.2023</v>
      </c>
      <c r="E65" s="58" t="str">
        <f>Евро!$I$8</f>
        <v>-</v>
      </c>
      <c r="G65" s="52" t="str">
        <f>'Золото (ЦБ)'!$H$8</f>
        <v>05.03.2023</v>
      </c>
      <c r="H65" s="58" t="str">
        <f>'Золото (ЦБ)'!$I$8</f>
        <v/>
      </c>
      <c r="J65" s="52" t="str">
        <f>'Серебро (ЦБ)'!$H$8</f>
        <v>05.03.2023</v>
      </c>
      <c r="K65" s="58" t="str">
        <f>'Серебро (ЦБ)'!$I$8</f>
        <v/>
      </c>
      <c r="M65" s="52" t="str">
        <f>'Платина (ЦБ)'!$H$8</f>
        <v>05.03.2023</v>
      </c>
      <c r="N65" s="58" t="str">
        <f>'Платина (ЦБ)'!$I$8</f>
        <v/>
      </c>
      <c r="P65" s="52" t="str">
        <f>'Палладий (ЦБ)'!$H$8</f>
        <v>05.03.2023</v>
      </c>
      <c r="Q65" s="58" t="str">
        <f>'Палладий (ЦБ)'!$I$8</f>
        <v/>
      </c>
      <c r="S65" s="52" t="str">
        <f>'Золото (KITCO-LME)'!H8</f>
        <v>05.03.2023</v>
      </c>
      <c r="T65" s="58">
        <f>IF(OR('Золото (KITCO-LME)'!$I8="-",'Золото (KITCO-LME)'!$I8=""),T64,'Золото (KITCO-LME)'!$I8)</f>
        <v>1852.2</v>
      </c>
      <c r="V65" s="52" t="str">
        <f>'Серебро (KITCO-LME)'!H8</f>
        <v>05.03.2023</v>
      </c>
      <c r="W65" s="58">
        <f>IF(OR('Серебро (KITCO-LME)'!$I8="-",'Серебро (KITCO-LME)'!$I8=""),W64,'Серебро (KITCO-LME)'!$I8)</f>
        <v>23.454999999999998</v>
      </c>
      <c r="Y65" s="52" t="str">
        <f>'Алюминий (LME)'!H8</f>
        <v>05.03.2023</v>
      </c>
      <c r="Z65" s="58">
        <f>IF(OR('Алюминий (LME)'!$I8="-",'Алюминий (LME)'!$I8=""),Z64,'Алюминий (LME)'!$I8)</f>
        <v>2242.5</v>
      </c>
      <c r="AB65" s="52" t="str">
        <f>'Никель (LME)'!H8</f>
        <v>05.03.2023</v>
      </c>
      <c r="AC65" s="58">
        <f>IF(OR('Никель (LME)'!$I8="-",'Никель (LME)'!$I8=""),AC64,'Никель (LME)'!$I8)</f>
        <v>27465</v>
      </c>
      <c r="AE65" s="52" t="str">
        <f>'Свинец (LME)'!H8</f>
        <v>05.03.2023</v>
      </c>
      <c r="AF65" s="58">
        <f>IF(OR('Свинец (LME)'!$I8="-",'Свинец (LME)'!$I8=""),AF64,'Свинец (LME)'!$I8)</f>
        <v>2235</v>
      </c>
      <c r="AH65" s="52" t="str">
        <f>'Медь (LME)'!H8</f>
        <v>05.03.2023</v>
      </c>
      <c r="AI65" s="58">
        <f>IF(OR('Медь (LME)'!$I8="-",'Медь (LME)'!$I8=""),AI64,'Медь (LME)'!$I8)</f>
        <v>8362.5</v>
      </c>
      <c r="AK65" s="52" t="str">
        <f>'Цинк (LME)'!H8</f>
        <v>05.03.2023</v>
      </c>
      <c r="AL65" s="58">
        <f>IF(OR('Цинк (LME)'!$I8="-",'Цинк (LME)'!$I8=""),AL64,'Цинк (LME)'!$I8)</f>
        <v>2994</v>
      </c>
    </row>
    <row r="66" spans="1:38" x14ac:dyDescent="0.25">
      <c r="A66" s="52" t="str">
        <f>Доллар!$H$9</f>
        <v>06.03.2023</v>
      </c>
      <c r="B66" s="58" t="str">
        <f>Доллар!$I$9</f>
        <v>-</v>
      </c>
      <c r="D66" s="52" t="str">
        <f>Евро!$H$9</f>
        <v>06.03.2023</v>
      </c>
      <c r="E66" s="58" t="str">
        <f>Евро!$I$9</f>
        <v>-</v>
      </c>
      <c r="G66" s="52" t="str">
        <f>'Золото (ЦБ)'!$H$9</f>
        <v>06.03.2023</v>
      </c>
      <c r="H66" s="58" t="str">
        <f>'Золото (ЦБ)'!$I$9</f>
        <v/>
      </c>
      <c r="J66" s="52" t="str">
        <f>'Серебро (ЦБ)'!$H$9</f>
        <v>06.03.2023</v>
      </c>
      <c r="K66" s="58" t="str">
        <f>'Серебро (ЦБ)'!$I$9</f>
        <v/>
      </c>
      <c r="M66" s="52" t="str">
        <f>'Платина (ЦБ)'!$H$9</f>
        <v>06.03.2023</v>
      </c>
      <c r="N66" s="58" t="str">
        <f>'Платина (ЦБ)'!$I$9</f>
        <v/>
      </c>
      <c r="P66" s="52" t="str">
        <f>'Палладий (ЦБ)'!$H$9</f>
        <v>06.03.2023</v>
      </c>
      <c r="Q66" s="58" t="str">
        <f>'Палладий (ЦБ)'!$I$9</f>
        <v/>
      </c>
      <c r="S66" s="52" t="str">
        <f>'Золото (KITCO-LME)'!H9</f>
        <v>06.03.2023</v>
      </c>
      <c r="T66" s="58">
        <f>IF(OR('Золото (KITCO-LME)'!$I9="-",'Золото (KITCO-LME)'!$I9=""),T65,'Золото (KITCO-LME)'!$I9)</f>
        <v>1852.2</v>
      </c>
      <c r="V66" s="52" t="str">
        <f>'Серебро (KITCO-LME)'!H9</f>
        <v>06.03.2023</v>
      </c>
      <c r="W66" s="58">
        <f>IF(OR('Серебро (KITCO-LME)'!$I9="-",'Серебро (KITCO-LME)'!$I9=""),W65,'Серебро (KITCO-LME)'!$I9)</f>
        <v>23.454999999999998</v>
      </c>
      <c r="Y66" s="52" t="str">
        <f>'Алюминий (LME)'!H9</f>
        <v>06.03.2023</v>
      </c>
      <c r="Z66" s="58">
        <f>IF(OR('Алюминий (LME)'!$I9="-",'Алюминий (LME)'!$I9=""),Z65,'Алюминий (LME)'!$I9)</f>
        <v>2242.5</v>
      </c>
      <c r="AB66" s="52" t="str">
        <f>'Никель (LME)'!H9</f>
        <v>06.03.2023</v>
      </c>
      <c r="AC66" s="58">
        <f>IF(OR('Никель (LME)'!$I9="-",'Никель (LME)'!$I9=""),AC65,'Никель (LME)'!$I9)</f>
        <v>27465</v>
      </c>
      <c r="AE66" s="52" t="str">
        <f>'Свинец (LME)'!H9</f>
        <v>06.03.2023</v>
      </c>
      <c r="AF66" s="58">
        <f>IF(OR('Свинец (LME)'!$I9="-",'Свинец (LME)'!$I9=""),AF65,'Свинец (LME)'!$I9)</f>
        <v>2235</v>
      </c>
      <c r="AH66" s="52" t="str">
        <f>'Медь (LME)'!H9</f>
        <v>06.03.2023</v>
      </c>
      <c r="AI66" s="58">
        <f>IF(OR('Медь (LME)'!$I9="-",'Медь (LME)'!$I9=""),AI65,'Медь (LME)'!$I9)</f>
        <v>8362.5</v>
      </c>
      <c r="AK66" s="52" t="str">
        <f>'Цинк (LME)'!H9</f>
        <v>06.03.2023</v>
      </c>
      <c r="AL66" s="58">
        <f>IF(OR('Цинк (LME)'!$I9="-",'Цинк (LME)'!$I9=""),AL65,'Цинк (LME)'!$I9)</f>
        <v>2994</v>
      </c>
    </row>
    <row r="67" spans="1:38" x14ac:dyDescent="0.25">
      <c r="A67" s="52" t="str">
        <f>Доллар!$H$10</f>
        <v>07.03.2023</v>
      </c>
      <c r="B67" s="58" t="str">
        <f>Доллар!$I$10</f>
        <v>-</v>
      </c>
      <c r="D67" s="52" t="str">
        <f>Евро!$H$10</f>
        <v>07.03.2023</v>
      </c>
      <c r="E67" s="58" t="str">
        <f>Евро!$I$10</f>
        <v>-</v>
      </c>
      <c r="G67" s="52" t="str">
        <f>'Золото (ЦБ)'!$H$10</f>
        <v>07.03.2023</v>
      </c>
      <c r="H67" s="58" t="str">
        <f>'Золото (ЦБ)'!$I$10</f>
        <v/>
      </c>
      <c r="J67" s="52" t="str">
        <f>'Серебро (ЦБ)'!$H$10</f>
        <v>07.03.2023</v>
      </c>
      <c r="K67" s="58" t="str">
        <f>'Серебро (ЦБ)'!$I$10</f>
        <v/>
      </c>
      <c r="M67" s="52" t="str">
        <f>'Платина (ЦБ)'!$H$10</f>
        <v>07.03.2023</v>
      </c>
      <c r="N67" s="58" t="str">
        <f>'Платина (ЦБ)'!$I$10</f>
        <v/>
      </c>
      <c r="P67" s="52" t="str">
        <f>'Палладий (ЦБ)'!$H$10</f>
        <v>07.03.2023</v>
      </c>
      <c r="Q67" s="58" t="str">
        <f>'Палладий (ЦБ)'!$I$10</f>
        <v/>
      </c>
      <c r="S67" s="52" t="str">
        <f>'Золото (KITCO-LME)'!H10</f>
        <v>07.03.2023</v>
      </c>
      <c r="T67" s="58">
        <f>IF(OR('Золото (KITCO-LME)'!$I10="-",'Золото (KITCO-LME)'!$I10=""),T66,'Золото (KITCO-LME)'!$I10)</f>
        <v>1852.2</v>
      </c>
      <c r="V67" s="52" t="str">
        <f>'Серебро (KITCO-LME)'!H10</f>
        <v>07.03.2023</v>
      </c>
      <c r="W67" s="58">
        <f>IF(OR('Серебро (KITCO-LME)'!$I10="-",'Серебро (KITCO-LME)'!$I10=""),W66,'Серебро (KITCO-LME)'!$I10)</f>
        <v>23.454999999999998</v>
      </c>
      <c r="Y67" s="52" t="str">
        <f>'Алюминий (LME)'!H10</f>
        <v>07.03.2023</v>
      </c>
      <c r="Z67" s="58">
        <f>IF(OR('Алюминий (LME)'!$I10="-",'Алюминий (LME)'!$I10=""),Z66,'Алюминий (LME)'!$I10)</f>
        <v>2242.5</v>
      </c>
      <c r="AB67" s="52" t="str">
        <f>'Никель (LME)'!H10</f>
        <v>07.03.2023</v>
      </c>
      <c r="AC67" s="58">
        <f>IF(OR('Никель (LME)'!$I10="-",'Никель (LME)'!$I10=""),AC66,'Никель (LME)'!$I10)</f>
        <v>27465</v>
      </c>
      <c r="AE67" s="52" t="str">
        <f>'Свинец (LME)'!H10</f>
        <v>07.03.2023</v>
      </c>
      <c r="AF67" s="58">
        <f>IF(OR('Свинец (LME)'!$I10="-",'Свинец (LME)'!$I10=""),AF66,'Свинец (LME)'!$I10)</f>
        <v>2235</v>
      </c>
      <c r="AH67" s="52" t="str">
        <f>'Медь (LME)'!H10</f>
        <v>07.03.2023</v>
      </c>
      <c r="AI67" s="58">
        <f>IF(OR('Медь (LME)'!$I10="-",'Медь (LME)'!$I10=""),AI66,'Медь (LME)'!$I10)</f>
        <v>8362.5</v>
      </c>
      <c r="AK67" s="52" t="str">
        <f>'Цинк (LME)'!H10</f>
        <v>07.03.2023</v>
      </c>
      <c r="AL67" s="58">
        <f>IF(OR('Цинк (LME)'!$I10="-",'Цинк (LME)'!$I10=""),AL66,'Цинк (LME)'!$I10)</f>
        <v>2994</v>
      </c>
    </row>
    <row r="68" spans="1:38" x14ac:dyDescent="0.25">
      <c r="A68" s="52" t="str">
        <f>Доллар!$H$11</f>
        <v>08.03.2023</v>
      </c>
      <c r="B68" s="58" t="str">
        <f>Доллар!$I$11</f>
        <v>-</v>
      </c>
      <c r="D68" s="52" t="str">
        <f>Евро!$H$11</f>
        <v>08.03.2023</v>
      </c>
      <c r="E68" s="58" t="str">
        <f>Евро!$I$11</f>
        <v>-</v>
      </c>
      <c r="G68" s="52" t="str">
        <f>'Золото (ЦБ)'!$H$11</f>
        <v>08.03.2023</v>
      </c>
      <c r="H68" s="58" t="str">
        <f>'Золото (ЦБ)'!$I$11</f>
        <v/>
      </c>
      <c r="J68" s="52" t="str">
        <f>'Серебро (ЦБ)'!$H$11</f>
        <v>08.03.2023</v>
      </c>
      <c r="K68" s="58" t="str">
        <f>'Серебро (ЦБ)'!$I$11</f>
        <v/>
      </c>
      <c r="M68" s="52" t="str">
        <f>'Платина (ЦБ)'!$H$11</f>
        <v>08.03.2023</v>
      </c>
      <c r="N68" s="58" t="str">
        <f>'Платина (ЦБ)'!$I$11</f>
        <v/>
      </c>
      <c r="P68" s="52" t="str">
        <f>'Палладий (ЦБ)'!$H$11</f>
        <v>08.03.2023</v>
      </c>
      <c r="Q68" s="58" t="str">
        <f>'Палладий (ЦБ)'!$I$11</f>
        <v/>
      </c>
      <c r="S68" s="52" t="str">
        <f>'Золото (KITCO-LME)'!H11</f>
        <v>08.03.2023</v>
      </c>
      <c r="T68" s="58">
        <f>IF(OR('Золото (KITCO-LME)'!$I11="-",'Золото (KITCO-LME)'!$I11=""),T67,'Золото (KITCO-LME)'!$I11)</f>
        <v>1852.2</v>
      </c>
      <c r="V68" s="52" t="str">
        <f>'Серебро (KITCO-LME)'!H11</f>
        <v>08.03.2023</v>
      </c>
      <c r="W68" s="58">
        <f>IF(OR('Серебро (KITCO-LME)'!$I11="-",'Серебро (KITCO-LME)'!$I11=""),W67,'Серебро (KITCO-LME)'!$I11)</f>
        <v>23.454999999999998</v>
      </c>
      <c r="Y68" s="52" t="str">
        <f>'Алюминий (LME)'!H11</f>
        <v>08.03.2023</v>
      </c>
      <c r="Z68" s="58">
        <f>IF(OR('Алюминий (LME)'!$I11="-",'Алюминий (LME)'!$I11=""),Z67,'Алюминий (LME)'!$I11)</f>
        <v>2242.5</v>
      </c>
      <c r="AB68" s="52" t="str">
        <f>'Никель (LME)'!H11</f>
        <v>08.03.2023</v>
      </c>
      <c r="AC68" s="58">
        <f>IF(OR('Никель (LME)'!$I11="-",'Никель (LME)'!$I11=""),AC67,'Никель (LME)'!$I11)</f>
        <v>27465</v>
      </c>
      <c r="AE68" s="52" t="str">
        <f>'Свинец (LME)'!H11</f>
        <v>08.03.2023</v>
      </c>
      <c r="AF68" s="58">
        <f>IF(OR('Свинец (LME)'!$I11="-",'Свинец (LME)'!$I11=""),AF67,'Свинец (LME)'!$I11)</f>
        <v>2235</v>
      </c>
      <c r="AH68" s="52" t="str">
        <f>'Медь (LME)'!H11</f>
        <v>08.03.2023</v>
      </c>
      <c r="AI68" s="58">
        <f>IF(OR('Медь (LME)'!$I11="-",'Медь (LME)'!$I11=""),AI67,'Медь (LME)'!$I11)</f>
        <v>8362.5</v>
      </c>
      <c r="AK68" s="52" t="str">
        <f>'Цинк (LME)'!H11</f>
        <v>08.03.2023</v>
      </c>
      <c r="AL68" s="58">
        <f>IF(OR('Цинк (LME)'!$I11="-",'Цинк (LME)'!$I11=""),AL67,'Цинк (LME)'!$I11)</f>
        <v>2994</v>
      </c>
    </row>
    <row r="69" spans="1:38" x14ac:dyDescent="0.25">
      <c r="A69" s="52" t="str">
        <f>Доллар!$H$12</f>
        <v>09.03.2023</v>
      </c>
      <c r="B69" s="58" t="str">
        <f>Доллар!$I$12</f>
        <v>-</v>
      </c>
      <c r="D69" s="52" t="str">
        <f>Евро!$H$12</f>
        <v>09.03.2023</v>
      </c>
      <c r="E69" s="58" t="str">
        <f>Евро!$I$12</f>
        <v>-</v>
      </c>
      <c r="G69" s="52" t="str">
        <f>'Золото (ЦБ)'!$H$12</f>
        <v>09.03.2023</v>
      </c>
      <c r="H69" s="58" t="str">
        <f>'Золото (ЦБ)'!$I$12</f>
        <v/>
      </c>
      <c r="J69" s="52" t="str">
        <f>'Серебро (ЦБ)'!$H$12</f>
        <v>09.03.2023</v>
      </c>
      <c r="K69" s="58" t="str">
        <f>'Серебро (ЦБ)'!$I$12</f>
        <v/>
      </c>
      <c r="M69" s="52" t="str">
        <f>'Платина (ЦБ)'!$H$12</f>
        <v>09.03.2023</v>
      </c>
      <c r="N69" s="58" t="str">
        <f>'Платина (ЦБ)'!$I$12</f>
        <v/>
      </c>
      <c r="P69" s="52" t="str">
        <f>'Палладий (ЦБ)'!$H$12</f>
        <v>09.03.2023</v>
      </c>
      <c r="Q69" s="58" t="str">
        <f>'Палладий (ЦБ)'!$I$12</f>
        <v/>
      </c>
      <c r="S69" s="52" t="str">
        <f>'Золото (KITCO-LME)'!H12</f>
        <v>09.03.2023</v>
      </c>
      <c r="T69" s="58">
        <f>IF(OR('Золото (KITCO-LME)'!$I12="-",'Золото (KITCO-LME)'!$I12=""),T68,'Золото (KITCO-LME)'!$I12)</f>
        <v>1852.2</v>
      </c>
      <c r="V69" s="52" t="str">
        <f>'Серебро (KITCO-LME)'!H12</f>
        <v>09.03.2023</v>
      </c>
      <c r="W69" s="58">
        <f>IF(OR('Серебро (KITCO-LME)'!$I12="-",'Серебро (KITCO-LME)'!$I12=""),W68,'Серебро (KITCO-LME)'!$I12)</f>
        <v>23.454999999999998</v>
      </c>
      <c r="Y69" s="52" t="str">
        <f>'Алюминий (LME)'!H12</f>
        <v>09.03.2023</v>
      </c>
      <c r="Z69" s="58">
        <f>IF(OR('Алюминий (LME)'!$I12="-",'Алюминий (LME)'!$I12=""),Z68,'Алюминий (LME)'!$I12)</f>
        <v>2242.5</v>
      </c>
      <c r="AB69" s="52" t="str">
        <f>'Никель (LME)'!H12</f>
        <v>09.03.2023</v>
      </c>
      <c r="AC69" s="58">
        <f>IF(OR('Никель (LME)'!$I12="-",'Никель (LME)'!$I12=""),AC68,'Никель (LME)'!$I12)</f>
        <v>27465</v>
      </c>
      <c r="AE69" s="52" t="str">
        <f>'Свинец (LME)'!H12</f>
        <v>09.03.2023</v>
      </c>
      <c r="AF69" s="58">
        <f>IF(OR('Свинец (LME)'!$I12="-",'Свинец (LME)'!$I12=""),AF68,'Свинец (LME)'!$I12)</f>
        <v>2235</v>
      </c>
      <c r="AH69" s="52" t="str">
        <f>'Медь (LME)'!H12</f>
        <v>09.03.2023</v>
      </c>
      <c r="AI69" s="58">
        <f>IF(OR('Медь (LME)'!$I12="-",'Медь (LME)'!$I12=""),AI68,'Медь (LME)'!$I12)</f>
        <v>8362.5</v>
      </c>
      <c r="AK69" s="52" t="str">
        <f>'Цинк (LME)'!H12</f>
        <v>09.03.2023</v>
      </c>
      <c r="AL69" s="58">
        <f>IF(OR('Цинк (LME)'!$I12="-",'Цинк (LME)'!$I12=""),AL68,'Цинк (LME)'!$I12)</f>
        <v>2994</v>
      </c>
    </row>
    <row r="70" spans="1:38" x14ac:dyDescent="0.25">
      <c r="A70" s="52" t="str">
        <f>Доллар!$H$13</f>
        <v>10.03.2023</v>
      </c>
      <c r="B70" s="58" t="str">
        <f>Доллар!$I$13</f>
        <v>-</v>
      </c>
      <c r="D70" s="52" t="str">
        <f>Евро!$H$13</f>
        <v>10.03.2023</v>
      </c>
      <c r="E70" s="58" t="str">
        <f>Евро!$I$13</f>
        <v>-</v>
      </c>
      <c r="G70" s="52" t="str">
        <f>'Золото (ЦБ)'!$H$13</f>
        <v>10.03.2023</v>
      </c>
      <c r="H70" s="58" t="str">
        <f>'Золото (ЦБ)'!$I$13</f>
        <v/>
      </c>
      <c r="J70" s="52" t="str">
        <f>'Серебро (ЦБ)'!$H$13</f>
        <v>10.03.2023</v>
      </c>
      <c r="K70" s="58" t="str">
        <f>'Серебро (ЦБ)'!$I$13</f>
        <v/>
      </c>
      <c r="M70" s="52" t="str">
        <f>'Платина (ЦБ)'!$H$13</f>
        <v>10.03.2023</v>
      </c>
      <c r="N70" s="58" t="str">
        <f>'Платина (ЦБ)'!$I$13</f>
        <v/>
      </c>
      <c r="P70" s="52" t="str">
        <f>'Палладий (ЦБ)'!$H$13</f>
        <v>10.03.2023</v>
      </c>
      <c r="Q70" s="58" t="str">
        <f>'Палладий (ЦБ)'!$I$13</f>
        <v/>
      </c>
      <c r="S70" s="52" t="str">
        <f>'Золото (KITCO-LME)'!H13</f>
        <v>10.03.2023</v>
      </c>
      <c r="T70" s="58">
        <f>IF(OR('Золото (KITCO-LME)'!$I13="-",'Золото (KITCO-LME)'!$I13=""),T69,'Золото (KITCO-LME)'!$I13)</f>
        <v>1852.2</v>
      </c>
      <c r="V70" s="52" t="str">
        <f>'Серебро (KITCO-LME)'!H13</f>
        <v>10.03.2023</v>
      </c>
      <c r="W70" s="58">
        <f>IF(OR('Серебро (KITCO-LME)'!$I13="-",'Серебро (KITCO-LME)'!$I13=""),W69,'Серебро (KITCO-LME)'!$I13)</f>
        <v>23.454999999999998</v>
      </c>
      <c r="Y70" s="52" t="str">
        <f>'Алюминий (LME)'!H13</f>
        <v>10.03.2023</v>
      </c>
      <c r="Z70" s="58">
        <f>IF(OR('Алюминий (LME)'!$I13="-",'Алюминий (LME)'!$I13=""),Z69,'Алюминий (LME)'!$I13)</f>
        <v>2242.5</v>
      </c>
      <c r="AB70" s="52" t="str">
        <f>'Никель (LME)'!H13</f>
        <v>10.03.2023</v>
      </c>
      <c r="AC70" s="58">
        <f>IF(OR('Никель (LME)'!$I13="-",'Никель (LME)'!$I13=""),AC69,'Никель (LME)'!$I13)</f>
        <v>27465</v>
      </c>
      <c r="AE70" s="52" t="str">
        <f>'Свинец (LME)'!H13</f>
        <v>10.03.2023</v>
      </c>
      <c r="AF70" s="58">
        <f>IF(OR('Свинец (LME)'!$I13="-",'Свинец (LME)'!$I13=""),AF69,'Свинец (LME)'!$I13)</f>
        <v>2235</v>
      </c>
      <c r="AH70" s="52" t="str">
        <f>'Медь (LME)'!H13</f>
        <v>10.03.2023</v>
      </c>
      <c r="AI70" s="58">
        <f>IF(OR('Медь (LME)'!$I13="-",'Медь (LME)'!$I13=""),AI69,'Медь (LME)'!$I13)</f>
        <v>8362.5</v>
      </c>
      <c r="AK70" s="52" t="str">
        <f>'Цинк (LME)'!H13</f>
        <v>10.03.2023</v>
      </c>
      <c r="AL70" s="58">
        <f>IF(OR('Цинк (LME)'!$I13="-",'Цинк (LME)'!$I13=""),AL69,'Цинк (LME)'!$I13)</f>
        <v>2994</v>
      </c>
    </row>
    <row r="71" spans="1:38" x14ac:dyDescent="0.25">
      <c r="A71" s="52" t="str">
        <f>Доллар!$H$14</f>
        <v>11.03.2023</v>
      </c>
      <c r="B71" s="58" t="str">
        <f>Доллар!$I$14</f>
        <v>-</v>
      </c>
      <c r="D71" s="52" t="str">
        <f>Евро!$H$14</f>
        <v>11.03.2023</v>
      </c>
      <c r="E71" s="58" t="str">
        <f>Евро!$I$14</f>
        <v>-</v>
      </c>
      <c r="G71" s="52" t="str">
        <f>'Золото (ЦБ)'!$H$14</f>
        <v>11.03.2023</v>
      </c>
      <c r="H71" s="58" t="str">
        <f>'Золото (ЦБ)'!$I$14</f>
        <v/>
      </c>
      <c r="J71" s="52" t="str">
        <f>'Серебро (ЦБ)'!$H$14</f>
        <v>11.03.2023</v>
      </c>
      <c r="K71" s="58" t="str">
        <f>'Серебро (ЦБ)'!$I$14</f>
        <v/>
      </c>
      <c r="M71" s="52" t="str">
        <f>'Платина (ЦБ)'!$H$14</f>
        <v>11.03.2023</v>
      </c>
      <c r="N71" s="58" t="str">
        <f>'Платина (ЦБ)'!$I$14</f>
        <v/>
      </c>
      <c r="P71" s="52" t="str">
        <f>'Палладий (ЦБ)'!$H$14</f>
        <v>11.03.2023</v>
      </c>
      <c r="Q71" s="58" t="str">
        <f>'Палладий (ЦБ)'!$I$14</f>
        <v/>
      </c>
      <c r="S71" s="52" t="str">
        <f>'Золото (KITCO-LME)'!H14</f>
        <v>11.03.2023</v>
      </c>
      <c r="T71" s="58">
        <f>IF(OR('Золото (KITCO-LME)'!$I14="-",'Золото (KITCO-LME)'!$I14=""),T70,'Золото (KITCO-LME)'!$I14)</f>
        <v>1852.2</v>
      </c>
      <c r="V71" s="52" t="str">
        <f>'Серебро (KITCO-LME)'!H14</f>
        <v>11.03.2023</v>
      </c>
      <c r="W71" s="58">
        <f>IF(OR('Серебро (KITCO-LME)'!$I14="-",'Серебро (KITCO-LME)'!$I14=""),W70,'Серебро (KITCO-LME)'!$I14)</f>
        <v>23.454999999999998</v>
      </c>
      <c r="Y71" s="52" t="str">
        <f>'Алюминий (LME)'!H14</f>
        <v>11.03.2023</v>
      </c>
      <c r="Z71" s="58">
        <f>IF(OR('Алюминий (LME)'!$I14="-",'Алюминий (LME)'!$I14=""),Z70,'Алюминий (LME)'!$I14)</f>
        <v>2242.5</v>
      </c>
      <c r="AB71" s="52" t="str">
        <f>'Никель (LME)'!H14</f>
        <v>11.03.2023</v>
      </c>
      <c r="AC71" s="58">
        <f>IF(OR('Никель (LME)'!$I14="-",'Никель (LME)'!$I14=""),AC70,'Никель (LME)'!$I14)</f>
        <v>27465</v>
      </c>
      <c r="AE71" s="52" t="str">
        <f>'Свинец (LME)'!H14</f>
        <v>11.03.2023</v>
      </c>
      <c r="AF71" s="58">
        <f>IF(OR('Свинец (LME)'!$I14="-",'Свинец (LME)'!$I14=""),AF70,'Свинец (LME)'!$I14)</f>
        <v>2235</v>
      </c>
      <c r="AH71" s="52" t="str">
        <f>'Медь (LME)'!H14</f>
        <v>11.03.2023</v>
      </c>
      <c r="AI71" s="58">
        <f>IF(OR('Медь (LME)'!$I14="-",'Медь (LME)'!$I14=""),AI70,'Медь (LME)'!$I14)</f>
        <v>8362.5</v>
      </c>
      <c r="AK71" s="52" t="str">
        <f>'Цинк (LME)'!H14</f>
        <v>11.03.2023</v>
      </c>
      <c r="AL71" s="58">
        <f>IF(OR('Цинк (LME)'!$I14="-",'Цинк (LME)'!$I14=""),AL70,'Цинк (LME)'!$I14)</f>
        <v>2994</v>
      </c>
    </row>
    <row r="72" spans="1:38" x14ac:dyDescent="0.25">
      <c r="A72" s="52" t="str">
        <f>Доллар!$H$15</f>
        <v>12.03.2023</v>
      </c>
      <c r="B72" s="58" t="str">
        <f>Доллар!$I$15</f>
        <v>-</v>
      </c>
      <c r="D72" s="52" t="str">
        <f>Евро!$H$15</f>
        <v>12.03.2023</v>
      </c>
      <c r="E72" s="58" t="str">
        <f>Евро!$I$15</f>
        <v>-</v>
      </c>
      <c r="G72" s="52" t="str">
        <f>'Золото (ЦБ)'!$H$15</f>
        <v>12.03.2023</v>
      </c>
      <c r="H72" s="58" t="str">
        <f>'Золото (ЦБ)'!$I$15</f>
        <v/>
      </c>
      <c r="J72" s="52" t="str">
        <f>'Серебро (ЦБ)'!$H$15</f>
        <v>12.03.2023</v>
      </c>
      <c r="K72" s="58" t="str">
        <f>'Серебро (ЦБ)'!$I$15</f>
        <v/>
      </c>
      <c r="M72" s="52" t="str">
        <f>'Платина (ЦБ)'!$H$15</f>
        <v>12.03.2023</v>
      </c>
      <c r="N72" s="58" t="str">
        <f>'Платина (ЦБ)'!$I$15</f>
        <v/>
      </c>
      <c r="P72" s="52" t="str">
        <f>'Палладий (ЦБ)'!$H$15</f>
        <v>12.03.2023</v>
      </c>
      <c r="Q72" s="58" t="str">
        <f>'Палладий (ЦБ)'!$I$15</f>
        <v/>
      </c>
      <c r="S72" s="52" t="str">
        <f>'Золото (KITCO-LME)'!H15</f>
        <v>12.03.2023</v>
      </c>
      <c r="T72" s="58">
        <f>IF(OR('Золото (KITCO-LME)'!$I15="-",'Золото (KITCO-LME)'!$I15=""),T71,'Золото (KITCO-LME)'!$I15)</f>
        <v>1852.2</v>
      </c>
      <c r="V72" s="52" t="str">
        <f>'Серебро (KITCO-LME)'!H15</f>
        <v>12.03.2023</v>
      </c>
      <c r="W72" s="58">
        <f>IF(OR('Серебро (KITCO-LME)'!$I15="-",'Серебро (KITCO-LME)'!$I15=""),W71,'Серебро (KITCO-LME)'!$I15)</f>
        <v>23.454999999999998</v>
      </c>
      <c r="Y72" s="52" t="str">
        <f>'Алюминий (LME)'!H15</f>
        <v>12.03.2023</v>
      </c>
      <c r="Z72" s="58">
        <f>IF(OR('Алюминий (LME)'!$I15="-",'Алюминий (LME)'!$I15=""),Z71,'Алюминий (LME)'!$I15)</f>
        <v>2242.5</v>
      </c>
      <c r="AB72" s="52" t="str">
        <f>'Никель (LME)'!H15</f>
        <v>12.03.2023</v>
      </c>
      <c r="AC72" s="58">
        <f>IF(OR('Никель (LME)'!$I15="-",'Никель (LME)'!$I15=""),AC71,'Никель (LME)'!$I15)</f>
        <v>27465</v>
      </c>
      <c r="AE72" s="52" t="str">
        <f>'Свинец (LME)'!H15</f>
        <v>12.03.2023</v>
      </c>
      <c r="AF72" s="58">
        <f>IF(OR('Свинец (LME)'!$I15="-",'Свинец (LME)'!$I15=""),AF71,'Свинец (LME)'!$I15)</f>
        <v>2235</v>
      </c>
      <c r="AH72" s="52" t="str">
        <f>'Медь (LME)'!H15</f>
        <v>12.03.2023</v>
      </c>
      <c r="AI72" s="58">
        <f>IF(OR('Медь (LME)'!$I15="-",'Медь (LME)'!$I15=""),AI71,'Медь (LME)'!$I15)</f>
        <v>8362.5</v>
      </c>
      <c r="AK72" s="52" t="str">
        <f>'Цинк (LME)'!H15</f>
        <v>12.03.2023</v>
      </c>
      <c r="AL72" s="58">
        <f>IF(OR('Цинк (LME)'!$I15="-",'Цинк (LME)'!$I15=""),AL71,'Цинк (LME)'!$I15)</f>
        <v>2994</v>
      </c>
    </row>
    <row r="73" spans="1:38" x14ac:dyDescent="0.25">
      <c r="A73" s="52" t="str">
        <f>Доллар!$H$16</f>
        <v>13.03.2023</v>
      </c>
      <c r="B73" s="58" t="str">
        <f>Доллар!$I$16</f>
        <v>-</v>
      </c>
      <c r="D73" s="52" t="str">
        <f>Евро!$H$16</f>
        <v>13.03.2023</v>
      </c>
      <c r="E73" s="58" t="str">
        <f>Евро!$I$16</f>
        <v>-</v>
      </c>
      <c r="G73" s="52" t="str">
        <f>'Золото (ЦБ)'!$H$16</f>
        <v>13.03.2023</v>
      </c>
      <c r="H73" s="58" t="str">
        <f>'Золото (ЦБ)'!$I$16</f>
        <v/>
      </c>
      <c r="J73" s="52" t="str">
        <f>'Серебро (ЦБ)'!$H$16</f>
        <v>13.03.2023</v>
      </c>
      <c r="K73" s="58" t="str">
        <f>'Серебро (ЦБ)'!$I$16</f>
        <v/>
      </c>
      <c r="M73" s="52" t="str">
        <f>'Платина (ЦБ)'!$H$16</f>
        <v>13.03.2023</v>
      </c>
      <c r="N73" s="58" t="str">
        <f>'Платина (ЦБ)'!$I$16</f>
        <v/>
      </c>
      <c r="P73" s="52" t="str">
        <f>'Палладий (ЦБ)'!$H$16</f>
        <v>13.03.2023</v>
      </c>
      <c r="Q73" s="58" t="str">
        <f>'Палладий (ЦБ)'!$I$16</f>
        <v/>
      </c>
      <c r="S73" s="52" t="str">
        <f>'Золото (KITCO-LME)'!H16</f>
        <v>13.03.2023</v>
      </c>
      <c r="T73" s="58">
        <f>IF(OR('Золото (KITCO-LME)'!$I16="-",'Золото (KITCO-LME)'!$I16=""),T72,'Золото (KITCO-LME)'!$I16)</f>
        <v>1852.2</v>
      </c>
      <c r="V73" s="52" t="str">
        <f>'Серебро (KITCO-LME)'!H16</f>
        <v>13.03.2023</v>
      </c>
      <c r="W73" s="58">
        <f>IF(OR('Серебро (KITCO-LME)'!$I16="-",'Серебро (KITCO-LME)'!$I16=""),W72,'Серебро (KITCO-LME)'!$I16)</f>
        <v>23.454999999999998</v>
      </c>
      <c r="Y73" s="52" t="str">
        <f>'Алюминий (LME)'!H16</f>
        <v>13.03.2023</v>
      </c>
      <c r="Z73" s="58">
        <f>IF(OR('Алюминий (LME)'!$I16="-",'Алюминий (LME)'!$I16=""),Z72,'Алюминий (LME)'!$I16)</f>
        <v>2242.5</v>
      </c>
      <c r="AB73" s="52" t="str">
        <f>'Никель (LME)'!H16</f>
        <v>13.03.2023</v>
      </c>
      <c r="AC73" s="58">
        <f>IF(OR('Никель (LME)'!$I16="-",'Никель (LME)'!$I16=""),AC72,'Никель (LME)'!$I16)</f>
        <v>27465</v>
      </c>
      <c r="AE73" s="52" t="str">
        <f>'Свинец (LME)'!H16</f>
        <v>13.03.2023</v>
      </c>
      <c r="AF73" s="58">
        <f>IF(OR('Свинец (LME)'!$I16="-",'Свинец (LME)'!$I16=""),AF72,'Свинец (LME)'!$I16)</f>
        <v>2235</v>
      </c>
      <c r="AH73" s="52" t="str">
        <f>'Медь (LME)'!H16</f>
        <v>13.03.2023</v>
      </c>
      <c r="AI73" s="58">
        <f>IF(OR('Медь (LME)'!$I16="-",'Медь (LME)'!$I16=""),AI72,'Медь (LME)'!$I16)</f>
        <v>8362.5</v>
      </c>
      <c r="AK73" s="52" t="str">
        <f>'Цинк (LME)'!H16</f>
        <v>13.03.2023</v>
      </c>
      <c r="AL73" s="58">
        <f>IF(OR('Цинк (LME)'!$I16="-",'Цинк (LME)'!$I16=""),AL72,'Цинк (LME)'!$I16)</f>
        <v>2994</v>
      </c>
    </row>
    <row r="74" spans="1:38" x14ac:dyDescent="0.25">
      <c r="A74" s="52" t="str">
        <f>Доллар!$H$17</f>
        <v>14.03.2023</v>
      </c>
      <c r="B74" s="58" t="str">
        <f>Доллар!$I$17</f>
        <v>-</v>
      </c>
      <c r="D74" s="52" t="str">
        <f>Евро!$H$17</f>
        <v>14.03.2023</v>
      </c>
      <c r="E74" s="58" t="str">
        <f>Евро!$I$17</f>
        <v>-</v>
      </c>
      <c r="G74" s="52" t="str">
        <f>'Золото (ЦБ)'!$H$17</f>
        <v>14.03.2023</v>
      </c>
      <c r="H74" s="58" t="str">
        <f>'Золото (ЦБ)'!$I$17</f>
        <v/>
      </c>
      <c r="J74" s="52" t="str">
        <f>'Серебро (ЦБ)'!$H$17</f>
        <v>14.03.2023</v>
      </c>
      <c r="K74" s="58" t="str">
        <f>'Серебро (ЦБ)'!$I$17</f>
        <v/>
      </c>
      <c r="M74" s="52" t="str">
        <f>'Платина (ЦБ)'!$H$17</f>
        <v>14.03.2023</v>
      </c>
      <c r="N74" s="58" t="str">
        <f>'Платина (ЦБ)'!$I$17</f>
        <v/>
      </c>
      <c r="P74" s="52" t="str">
        <f>'Палладий (ЦБ)'!$H$17</f>
        <v>14.03.2023</v>
      </c>
      <c r="Q74" s="58" t="str">
        <f>'Палладий (ЦБ)'!$I$17</f>
        <v/>
      </c>
      <c r="S74" s="52" t="str">
        <f>'Золото (KITCO-LME)'!H17</f>
        <v>14.03.2023</v>
      </c>
      <c r="T74" s="58">
        <f>IF(OR('Золото (KITCO-LME)'!$I17="-",'Золото (KITCO-LME)'!$I17=""),T73,'Золото (KITCO-LME)'!$I17)</f>
        <v>1852.2</v>
      </c>
      <c r="V74" s="52" t="str">
        <f>'Серебро (KITCO-LME)'!H17</f>
        <v>14.03.2023</v>
      </c>
      <c r="W74" s="58">
        <f>IF(OR('Серебро (KITCO-LME)'!$I17="-",'Серебро (KITCO-LME)'!$I17=""),W73,'Серебро (KITCO-LME)'!$I17)</f>
        <v>23.454999999999998</v>
      </c>
      <c r="Y74" s="52" t="str">
        <f>'Алюминий (LME)'!H17</f>
        <v>14.03.2023</v>
      </c>
      <c r="Z74" s="58">
        <f>IF(OR('Алюминий (LME)'!$I17="-",'Алюминий (LME)'!$I17=""),Z73,'Алюминий (LME)'!$I17)</f>
        <v>2242.5</v>
      </c>
      <c r="AB74" s="52" t="str">
        <f>'Никель (LME)'!H17</f>
        <v>14.03.2023</v>
      </c>
      <c r="AC74" s="58">
        <f>IF(OR('Никель (LME)'!$I17="-",'Никель (LME)'!$I17=""),AC73,'Никель (LME)'!$I17)</f>
        <v>27465</v>
      </c>
      <c r="AE74" s="52" t="str">
        <f>'Свинец (LME)'!H17</f>
        <v>14.03.2023</v>
      </c>
      <c r="AF74" s="58">
        <f>IF(OR('Свинец (LME)'!$I17="-",'Свинец (LME)'!$I17=""),AF73,'Свинец (LME)'!$I17)</f>
        <v>2235</v>
      </c>
      <c r="AH74" s="52" t="str">
        <f>'Медь (LME)'!H17</f>
        <v>14.03.2023</v>
      </c>
      <c r="AI74" s="58">
        <f>IF(OR('Медь (LME)'!$I17="-",'Медь (LME)'!$I17=""),AI73,'Медь (LME)'!$I17)</f>
        <v>8362.5</v>
      </c>
      <c r="AK74" s="52" t="str">
        <f>'Цинк (LME)'!H17</f>
        <v>14.03.2023</v>
      </c>
      <c r="AL74" s="58">
        <f>IF(OR('Цинк (LME)'!$I17="-",'Цинк (LME)'!$I17=""),AL73,'Цинк (LME)'!$I17)</f>
        <v>2994</v>
      </c>
    </row>
    <row r="75" spans="1:38" x14ac:dyDescent="0.25">
      <c r="A75" s="52" t="str">
        <f>Доллар!$H$18</f>
        <v>15.03.2023</v>
      </c>
      <c r="B75" s="58" t="str">
        <f>Доллар!$I$18</f>
        <v>-</v>
      </c>
      <c r="D75" s="52" t="str">
        <f>Евро!$H$18</f>
        <v>15.03.2023</v>
      </c>
      <c r="E75" s="58" t="str">
        <f>Евро!$I$18</f>
        <v>-</v>
      </c>
      <c r="G75" s="52" t="str">
        <f>'Золото (ЦБ)'!$H$18</f>
        <v>15.03.2023</v>
      </c>
      <c r="H75" s="58" t="str">
        <f>'Золото (ЦБ)'!$I$18</f>
        <v/>
      </c>
      <c r="J75" s="52" t="str">
        <f>'Серебро (ЦБ)'!$H$18</f>
        <v>15.03.2023</v>
      </c>
      <c r="K75" s="58" t="str">
        <f>'Серебро (ЦБ)'!$I$18</f>
        <v/>
      </c>
      <c r="M75" s="52" t="str">
        <f>'Платина (ЦБ)'!$H$18</f>
        <v>15.03.2023</v>
      </c>
      <c r="N75" s="58" t="str">
        <f>'Платина (ЦБ)'!$I$18</f>
        <v/>
      </c>
      <c r="P75" s="52" t="str">
        <f>'Палладий (ЦБ)'!$H$18</f>
        <v>15.03.2023</v>
      </c>
      <c r="Q75" s="58" t="str">
        <f>'Палладий (ЦБ)'!$I$18</f>
        <v/>
      </c>
      <c r="S75" s="52" t="str">
        <f>'Золото (KITCO-LME)'!H18</f>
        <v>15.03.2023</v>
      </c>
      <c r="T75" s="58">
        <f>IF(OR('Золото (KITCO-LME)'!$I18="-",'Золото (KITCO-LME)'!$I18=""),T74,'Золото (KITCO-LME)'!$I18)</f>
        <v>1852.2</v>
      </c>
      <c r="V75" s="52" t="str">
        <f>'Серебро (KITCO-LME)'!H18</f>
        <v>15.03.2023</v>
      </c>
      <c r="W75" s="58">
        <f>IF(OR('Серебро (KITCO-LME)'!$I18="-",'Серебро (KITCO-LME)'!$I18=""),W74,'Серебро (KITCO-LME)'!$I18)</f>
        <v>23.454999999999998</v>
      </c>
      <c r="Y75" s="52" t="str">
        <f>'Алюминий (LME)'!H18</f>
        <v>15.03.2023</v>
      </c>
      <c r="Z75" s="58">
        <f>IF(OR('Алюминий (LME)'!$I18="-",'Алюминий (LME)'!$I18=""),Z74,'Алюминий (LME)'!$I18)</f>
        <v>2242.5</v>
      </c>
      <c r="AB75" s="52" t="str">
        <f>'Никель (LME)'!H18</f>
        <v>15.03.2023</v>
      </c>
      <c r="AC75" s="58">
        <f>IF(OR('Никель (LME)'!$I18="-",'Никель (LME)'!$I18=""),AC74,'Никель (LME)'!$I18)</f>
        <v>27465</v>
      </c>
      <c r="AE75" s="52" t="str">
        <f>'Свинец (LME)'!H18</f>
        <v>15.03.2023</v>
      </c>
      <c r="AF75" s="58">
        <f>IF(OR('Свинец (LME)'!$I18="-",'Свинец (LME)'!$I18=""),AF74,'Свинец (LME)'!$I18)</f>
        <v>2235</v>
      </c>
      <c r="AH75" s="52" t="str">
        <f>'Медь (LME)'!H18</f>
        <v>15.03.2023</v>
      </c>
      <c r="AI75" s="58">
        <f>IF(OR('Медь (LME)'!$I18="-",'Медь (LME)'!$I18=""),AI74,'Медь (LME)'!$I18)</f>
        <v>8362.5</v>
      </c>
      <c r="AK75" s="52" t="str">
        <f>'Цинк (LME)'!H18</f>
        <v>15.03.2023</v>
      </c>
      <c r="AL75" s="58">
        <f>IF(OR('Цинк (LME)'!$I18="-",'Цинк (LME)'!$I18=""),AL74,'Цинк (LME)'!$I18)</f>
        <v>2994</v>
      </c>
    </row>
    <row r="76" spans="1:38" x14ac:dyDescent="0.25">
      <c r="A76" s="52" t="str">
        <f>Доллар!$H$19</f>
        <v>16.03.2023</v>
      </c>
      <c r="B76" s="58" t="str">
        <f>Доллар!$I$19</f>
        <v>-</v>
      </c>
      <c r="D76" s="52" t="str">
        <f>Евро!$H$19</f>
        <v>16.03.2023</v>
      </c>
      <c r="E76" s="58" t="str">
        <f>Евро!$I$19</f>
        <v>-</v>
      </c>
      <c r="G76" s="52" t="str">
        <f>'Золото (ЦБ)'!$H$19</f>
        <v>16.03.2023</v>
      </c>
      <c r="H76" s="58" t="str">
        <f>'Золото (ЦБ)'!$I$19</f>
        <v/>
      </c>
      <c r="J76" s="52" t="str">
        <f>'Серебро (ЦБ)'!$H$19</f>
        <v>16.03.2023</v>
      </c>
      <c r="K76" s="58" t="str">
        <f>'Серебро (ЦБ)'!$I$19</f>
        <v/>
      </c>
      <c r="M76" s="52" t="str">
        <f>'Платина (ЦБ)'!$H$19</f>
        <v>16.03.2023</v>
      </c>
      <c r="N76" s="58" t="str">
        <f>'Платина (ЦБ)'!$I$19</f>
        <v/>
      </c>
      <c r="P76" s="52" t="str">
        <f>'Палладий (ЦБ)'!$H$19</f>
        <v>16.03.2023</v>
      </c>
      <c r="Q76" s="58" t="str">
        <f>'Палладий (ЦБ)'!$I$19</f>
        <v/>
      </c>
      <c r="S76" s="52" t="str">
        <f>'Золото (KITCO-LME)'!H19</f>
        <v>16.03.2023</v>
      </c>
      <c r="T76" s="58">
        <f>IF(OR('Золото (KITCO-LME)'!$I19="-",'Золото (KITCO-LME)'!$I19=""),T75,'Золото (KITCO-LME)'!$I19)</f>
        <v>1852.2</v>
      </c>
      <c r="V76" s="52" t="str">
        <f>'Серебро (KITCO-LME)'!H19</f>
        <v>16.03.2023</v>
      </c>
      <c r="W76" s="58">
        <f>IF(OR('Серебро (KITCO-LME)'!$I19="-",'Серебро (KITCO-LME)'!$I19=""),W75,'Серебро (KITCO-LME)'!$I19)</f>
        <v>23.454999999999998</v>
      </c>
      <c r="Y76" s="52" t="str">
        <f>'Алюминий (LME)'!H19</f>
        <v>16.03.2023</v>
      </c>
      <c r="Z76" s="58">
        <f>IF(OR('Алюминий (LME)'!$I19="-",'Алюминий (LME)'!$I19=""),Z75,'Алюминий (LME)'!$I19)</f>
        <v>2242.5</v>
      </c>
      <c r="AB76" s="52" t="str">
        <f>'Никель (LME)'!H19</f>
        <v>16.03.2023</v>
      </c>
      <c r="AC76" s="58">
        <f>IF(OR('Никель (LME)'!$I19="-",'Никель (LME)'!$I19=""),AC75,'Никель (LME)'!$I19)</f>
        <v>27465</v>
      </c>
      <c r="AE76" s="52" t="str">
        <f>'Свинец (LME)'!H19</f>
        <v>16.03.2023</v>
      </c>
      <c r="AF76" s="58">
        <f>IF(OR('Свинец (LME)'!$I19="-",'Свинец (LME)'!$I19=""),AF75,'Свинец (LME)'!$I19)</f>
        <v>2235</v>
      </c>
      <c r="AH76" s="52" t="str">
        <f>'Медь (LME)'!H19</f>
        <v>16.03.2023</v>
      </c>
      <c r="AI76" s="58">
        <f>IF(OR('Медь (LME)'!$I19="-",'Медь (LME)'!$I19=""),AI75,'Медь (LME)'!$I19)</f>
        <v>8362.5</v>
      </c>
      <c r="AK76" s="52" t="str">
        <f>'Цинк (LME)'!H19</f>
        <v>16.03.2023</v>
      </c>
      <c r="AL76" s="58">
        <f>IF(OR('Цинк (LME)'!$I19="-",'Цинк (LME)'!$I19=""),AL75,'Цинк (LME)'!$I19)</f>
        <v>2994</v>
      </c>
    </row>
    <row r="77" spans="1:38" x14ac:dyDescent="0.25">
      <c r="A77" s="52" t="str">
        <f>Доллар!$H$20</f>
        <v>17.03.2023</v>
      </c>
      <c r="B77" s="58" t="str">
        <f>Доллар!$I$20</f>
        <v>-</v>
      </c>
      <c r="D77" s="52" t="str">
        <f>Евро!$H$20</f>
        <v>17.03.2023</v>
      </c>
      <c r="E77" s="58" t="str">
        <f>Евро!$I$20</f>
        <v>-</v>
      </c>
      <c r="G77" s="52" t="str">
        <f>'Золото (ЦБ)'!$H$20</f>
        <v>17.03.2023</v>
      </c>
      <c r="H77" s="58" t="str">
        <f>'Золото (ЦБ)'!$I$20</f>
        <v/>
      </c>
      <c r="J77" s="52" t="str">
        <f>'Серебро (ЦБ)'!$H$20</f>
        <v>17.03.2023</v>
      </c>
      <c r="K77" s="58" t="str">
        <f>'Серебро (ЦБ)'!$I$20</f>
        <v/>
      </c>
      <c r="M77" s="52" t="str">
        <f>'Платина (ЦБ)'!$H$20</f>
        <v>17.03.2023</v>
      </c>
      <c r="N77" s="58" t="str">
        <f>'Платина (ЦБ)'!$I$20</f>
        <v/>
      </c>
      <c r="P77" s="52" t="str">
        <f>'Палладий (ЦБ)'!$H$20</f>
        <v>17.03.2023</v>
      </c>
      <c r="Q77" s="58" t="str">
        <f>'Палладий (ЦБ)'!$I$20</f>
        <v/>
      </c>
      <c r="S77" s="52" t="str">
        <f>'Золото (KITCO-LME)'!H20</f>
        <v>17.03.2023</v>
      </c>
      <c r="T77" s="58">
        <f>IF(OR('Золото (KITCO-LME)'!$I20="-",'Золото (KITCO-LME)'!$I20=""),T76,'Золото (KITCO-LME)'!$I20)</f>
        <v>1852.2</v>
      </c>
      <c r="V77" s="52" t="str">
        <f>'Серебро (KITCO-LME)'!H20</f>
        <v>17.03.2023</v>
      </c>
      <c r="W77" s="58">
        <f>IF(OR('Серебро (KITCO-LME)'!$I20="-",'Серебро (KITCO-LME)'!$I20=""),W76,'Серебро (KITCO-LME)'!$I20)</f>
        <v>23.454999999999998</v>
      </c>
      <c r="Y77" s="52" t="str">
        <f>'Алюминий (LME)'!H20</f>
        <v>17.03.2023</v>
      </c>
      <c r="Z77" s="58">
        <f>IF(OR('Алюминий (LME)'!$I20="-",'Алюминий (LME)'!$I20=""),Z76,'Алюминий (LME)'!$I20)</f>
        <v>2242.5</v>
      </c>
      <c r="AB77" s="52" t="str">
        <f>'Никель (LME)'!H20</f>
        <v>17.03.2023</v>
      </c>
      <c r="AC77" s="58">
        <f>IF(OR('Никель (LME)'!$I20="-",'Никель (LME)'!$I20=""),AC76,'Никель (LME)'!$I20)</f>
        <v>27465</v>
      </c>
      <c r="AE77" s="52" t="str">
        <f>'Свинец (LME)'!H20</f>
        <v>17.03.2023</v>
      </c>
      <c r="AF77" s="58">
        <f>IF(OR('Свинец (LME)'!$I20="-",'Свинец (LME)'!$I20=""),AF76,'Свинец (LME)'!$I20)</f>
        <v>2235</v>
      </c>
      <c r="AH77" s="52" t="str">
        <f>'Медь (LME)'!H20</f>
        <v>17.03.2023</v>
      </c>
      <c r="AI77" s="58">
        <f>IF(OR('Медь (LME)'!$I20="-",'Медь (LME)'!$I20=""),AI76,'Медь (LME)'!$I20)</f>
        <v>8362.5</v>
      </c>
      <c r="AK77" s="52" t="str">
        <f>'Цинк (LME)'!H20</f>
        <v>17.03.2023</v>
      </c>
      <c r="AL77" s="58">
        <f>IF(OR('Цинк (LME)'!$I20="-",'Цинк (LME)'!$I20=""),AL76,'Цинк (LME)'!$I20)</f>
        <v>2994</v>
      </c>
    </row>
    <row r="78" spans="1:38" x14ac:dyDescent="0.25">
      <c r="A78" s="52" t="str">
        <f>Доллар!$H$21</f>
        <v>18.03.2023</v>
      </c>
      <c r="B78" s="58" t="str">
        <f>Доллар!$I$21</f>
        <v>-</v>
      </c>
      <c r="D78" s="52" t="str">
        <f>Евро!$H$21</f>
        <v>18.03.2023</v>
      </c>
      <c r="E78" s="58" t="str">
        <f>Евро!$I$21</f>
        <v>-</v>
      </c>
      <c r="G78" s="52" t="str">
        <f>'Золото (ЦБ)'!$H$21</f>
        <v>18.03.2023</v>
      </c>
      <c r="H78" s="58" t="str">
        <f>'Золото (ЦБ)'!$I$21</f>
        <v/>
      </c>
      <c r="J78" s="52" t="str">
        <f>'Серебро (ЦБ)'!$H$21</f>
        <v>18.03.2023</v>
      </c>
      <c r="K78" s="58" t="str">
        <f>'Серебро (ЦБ)'!$I$21</f>
        <v/>
      </c>
      <c r="M78" s="52" t="str">
        <f>'Платина (ЦБ)'!$H$21</f>
        <v>18.03.2023</v>
      </c>
      <c r="N78" s="58" t="str">
        <f>'Платина (ЦБ)'!$I$21</f>
        <v/>
      </c>
      <c r="P78" s="52" t="str">
        <f>'Палладий (ЦБ)'!$H$21</f>
        <v>18.03.2023</v>
      </c>
      <c r="Q78" s="58" t="str">
        <f>'Палладий (ЦБ)'!$I$21</f>
        <v/>
      </c>
      <c r="S78" s="52" t="str">
        <f>'Золото (KITCO-LME)'!H21</f>
        <v>18.03.2023</v>
      </c>
      <c r="T78" s="58">
        <f>IF(OR('Золото (KITCO-LME)'!$I21="-",'Золото (KITCO-LME)'!$I21=""),T77,'Золото (KITCO-LME)'!$I21)</f>
        <v>1852.2</v>
      </c>
      <c r="V78" s="52" t="str">
        <f>'Серебро (KITCO-LME)'!H21</f>
        <v>18.03.2023</v>
      </c>
      <c r="W78" s="58">
        <f>IF(OR('Серебро (KITCO-LME)'!$I21="-",'Серебро (KITCO-LME)'!$I21=""),W77,'Серебро (KITCO-LME)'!$I21)</f>
        <v>23.454999999999998</v>
      </c>
      <c r="Y78" s="52" t="str">
        <f>'Алюминий (LME)'!H21</f>
        <v>18.03.2023</v>
      </c>
      <c r="Z78" s="58">
        <f>IF(OR('Алюминий (LME)'!$I21="-",'Алюминий (LME)'!$I21=""),Z77,'Алюминий (LME)'!$I21)</f>
        <v>2242.5</v>
      </c>
      <c r="AB78" s="52" t="str">
        <f>'Никель (LME)'!H21</f>
        <v>18.03.2023</v>
      </c>
      <c r="AC78" s="58">
        <f>IF(OR('Никель (LME)'!$I21="-",'Никель (LME)'!$I21=""),AC77,'Никель (LME)'!$I21)</f>
        <v>27465</v>
      </c>
      <c r="AE78" s="52" t="str">
        <f>'Свинец (LME)'!H21</f>
        <v>18.03.2023</v>
      </c>
      <c r="AF78" s="58">
        <f>IF(OR('Свинец (LME)'!$I21="-",'Свинец (LME)'!$I21=""),AF77,'Свинец (LME)'!$I21)</f>
        <v>2235</v>
      </c>
      <c r="AH78" s="52" t="str">
        <f>'Медь (LME)'!H21</f>
        <v>18.03.2023</v>
      </c>
      <c r="AI78" s="58">
        <f>IF(OR('Медь (LME)'!$I21="-",'Медь (LME)'!$I21=""),AI77,'Медь (LME)'!$I21)</f>
        <v>8362.5</v>
      </c>
      <c r="AK78" s="52" t="str">
        <f>'Цинк (LME)'!H21</f>
        <v>18.03.2023</v>
      </c>
      <c r="AL78" s="58">
        <f>IF(OR('Цинк (LME)'!$I21="-",'Цинк (LME)'!$I21=""),AL77,'Цинк (LME)'!$I21)</f>
        <v>2994</v>
      </c>
    </row>
    <row r="79" spans="1:38" x14ac:dyDescent="0.25">
      <c r="A79" s="52" t="str">
        <f>Доллар!$H$22</f>
        <v>19.03.2023</v>
      </c>
      <c r="B79" s="58" t="str">
        <f>Доллар!$I$22</f>
        <v>-</v>
      </c>
      <c r="D79" s="52" t="str">
        <f>Евро!$H$22</f>
        <v>19.03.2023</v>
      </c>
      <c r="E79" s="58" t="str">
        <f>Евро!$I$22</f>
        <v>-</v>
      </c>
      <c r="G79" s="52" t="str">
        <f>'Золото (ЦБ)'!$H$22</f>
        <v>19.03.2023</v>
      </c>
      <c r="H79" s="58" t="str">
        <f>'Золото (ЦБ)'!$I$22</f>
        <v/>
      </c>
      <c r="J79" s="52" t="str">
        <f>'Серебро (ЦБ)'!$H$22</f>
        <v>19.03.2023</v>
      </c>
      <c r="K79" s="58" t="str">
        <f>'Серебро (ЦБ)'!$I$22</f>
        <v/>
      </c>
      <c r="M79" s="52" t="str">
        <f>'Платина (ЦБ)'!$H$22</f>
        <v>19.03.2023</v>
      </c>
      <c r="N79" s="58" t="str">
        <f>'Платина (ЦБ)'!$I$22</f>
        <v/>
      </c>
      <c r="P79" s="52" t="str">
        <f>'Палладий (ЦБ)'!$H$22</f>
        <v>19.03.2023</v>
      </c>
      <c r="Q79" s="58" t="str">
        <f>'Палладий (ЦБ)'!$I$22</f>
        <v/>
      </c>
      <c r="S79" s="52" t="str">
        <f>'Золото (KITCO-LME)'!H22</f>
        <v>19.03.2023</v>
      </c>
      <c r="T79" s="58">
        <f>IF(OR('Золото (KITCO-LME)'!$I22="-",'Золото (KITCO-LME)'!$I22=""),T78,'Золото (KITCO-LME)'!$I22)</f>
        <v>1852.2</v>
      </c>
      <c r="V79" s="52" t="str">
        <f>'Серебро (KITCO-LME)'!H22</f>
        <v>19.03.2023</v>
      </c>
      <c r="W79" s="58">
        <f>IF(OR('Серебро (KITCO-LME)'!$I22="-",'Серебро (KITCO-LME)'!$I22=""),W78,'Серебро (KITCO-LME)'!$I22)</f>
        <v>23.454999999999998</v>
      </c>
      <c r="Y79" s="52" t="str">
        <f>'Алюминий (LME)'!H22</f>
        <v>19.03.2023</v>
      </c>
      <c r="Z79" s="58">
        <f>IF(OR('Алюминий (LME)'!$I22="-",'Алюминий (LME)'!$I22=""),Z78,'Алюминий (LME)'!$I22)</f>
        <v>2242.5</v>
      </c>
      <c r="AB79" s="52" t="str">
        <f>'Никель (LME)'!H22</f>
        <v>19.03.2023</v>
      </c>
      <c r="AC79" s="58">
        <f>IF(OR('Никель (LME)'!$I22="-",'Никель (LME)'!$I22=""),AC78,'Никель (LME)'!$I22)</f>
        <v>27465</v>
      </c>
      <c r="AE79" s="52" t="str">
        <f>'Свинец (LME)'!H22</f>
        <v>19.03.2023</v>
      </c>
      <c r="AF79" s="58">
        <f>IF(OR('Свинец (LME)'!$I22="-",'Свинец (LME)'!$I22=""),AF78,'Свинец (LME)'!$I22)</f>
        <v>2235</v>
      </c>
      <c r="AH79" s="52" t="str">
        <f>'Медь (LME)'!H22</f>
        <v>19.03.2023</v>
      </c>
      <c r="AI79" s="58">
        <f>IF(OR('Медь (LME)'!$I22="-",'Медь (LME)'!$I22=""),AI78,'Медь (LME)'!$I22)</f>
        <v>8362.5</v>
      </c>
      <c r="AK79" s="52" t="str">
        <f>'Цинк (LME)'!H22</f>
        <v>19.03.2023</v>
      </c>
      <c r="AL79" s="58">
        <f>IF(OR('Цинк (LME)'!$I22="-",'Цинк (LME)'!$I22=""),AL78,'Цинк (LME)'!$I22)</f>
        <v>2994</v>
      </c>
    </row>
    <row r="80" spans="1:38" x14ac:dyDescent="0.25">
      <c r="A80" s="52" t="str">
        <f>Доллар!$H$23</f>
        <v>20.03.2023</v>
      </c>
      <c r="B80" s="58" t="str">
        <f>Доллар!$I$23</f>
        <v>-</v>
      </c>
      <c r="D80" s="52" t="str">
        <f>Евро!$H$23</f>
        <v>20.03.2023</v>
      </c>
      <c r="E80" s="58" t="str">
        <f>Евро!$I$23</f>
        <v>-</v>
      </c>
      <c r="G80" s="52" t="str">
        <f>'Золото (ЦБ)'!$H$23</f>
        <v>20.03.2023</v>
      </c>
      <c r="H80" s="58" t="str">
        <f>'Золото (ЦБ)'!$I$23</f>
        <v/>
      </c>
      <c r="J80" s="52" t="str">
        <f>'Серебро (ЦБ)'!$H$23</f>
        <v>20.03.2023</v>
      </c>
      <c r="K80" s="58" t="str">
        <f>'Серебро (ЦБ)'!$I$23</f>
        <v/>
      </c>
      <c r="M80" s="52" t="str">
        <f>'Платина (ЦБ)'!$H$23</f>
        <v>20.03.2023</v>
      </c>
      <c r="N80" s="58" t="str">
        <f>'Платина (ЦБ)'!$I$23</f>
        <v/>
      </c>
      <c r="P80" s="52" t="str">
        <f>'Палладий (ЦБ)'!$H$23</f>
        <v>20.03.2023</v>
      </c>
      <c r="Q80" s="58" t="str">
        <f>'Палладий (ЦБ)'!$I$23</f>
        <v/>
      </c>
      <c r="S80" s="52" t="str">
        <f>'Золото (KITCO-LME)'!H23</f>
        <v>20.03.2023</v>
      </c>
      <c r="T80" s="58">
        <f>IF(OR('Золото (KITCO-LME)'!$I23="-",'Золото (KITCO-LME)'!$I23=""),T79,'Золото (KITCO-LME)'!$I23)</f>
        <v>1852.2</v>
      </c>
      <c r="V80" s="52" t="str">
        <f>'Серебро (KITCO-LME)'!H23</f>
        <v>20.03.2023</v>
      </c>
      <c r="W80" s="58">
        <f>IF(OR('Серебро (KITCO-LME)'!$I23="-",'Серебро (KITCO-LME)'!$I23=""),W79,'Серебро (KITCO-LME)'!$I23)</f>
        <v>23.454999999999998</v>
      </c>
      <c r="Y80" s="52" t="str">
        <f>'Алюминий (LME)'!H23</f>
        <v>20.03.2023</v>
      </c>
      <c r="Z80" s="58">
        <f>IF(OR('Алюминий (LME)'!$I23="-",'Алюминий (LME)'!$I23=""),Z79,'Алюминий (LME)'!$I23)</f>
        <v>2242.5</v>
      </c>
      <c r="AB80" s="52" t="str">
        <f>'Никель (LME)'!H23</f>
        <v>20.03.2023</v>
      </c>
      <c r="AC80" s="58">
        <f>IF(OR('Никель (LME)'!$I23="-",'Никель (LME)'!$I23=""),AC79,'Никель (LME)'!$I23)</f>
        <v>27465</v>
      </c>
      <c r="AE80" s="52" t="str">
        <f>'Свинец (LME)'!H23</f>
        <v>20.03.2023</v>
      </c>
      <c r="AF80" s="58">
        <f>IF(OR('Свинец (LME)'!$I23="-",'Свинец (LME)'!$I23=""),AF79,'Свинец (LME)'!$I23)</f>
        <v>2235</v>
      </c>
      <c r="AH80" s="52" t="str">
        <f>'Медь (LME)'!H23</f>
        <v>20.03.2023</v>
      </c>
      <c r="AI80" s="58">
        <f>IF(OR('Медь (LME)'!$I23="-",'Медь (LME)'!$I23=""),AI79,'Медь (LME)'!$I23)</f>
        <v>8362.5</v>
      </c>
      <c r="AK80" s="52" t="str">
        <f>'Цинк (LME)'!H23</f>
        <v>20.03.2023</v>
      </c>
      <c r="AL80" s="58">
        <f>IF(OR('Цинк (LME)'!$I23="-",'Цинк (LME)'!$I23=""),AL79,'Цинк (LME)'!$I23)</f>
        <v>2994</v>
      </c>
    </row>
    <row r="81" spans="1:38" x14ac:dyDescent="0.25">
      <c r="A81" s="52" t="str">
        <f>Доллар!$H$24</f>
        <v>21.03.2023</v>
      </c>
      <c r="B81" s="58" t="str">
        <f>Доллар!$I$24</f>
        <v>-</v>
      </c>
      <c r="D81" s="52" t="str">
        <f>Евро!$H$24</f>
        <v>21.03.2023</v>
      </c>
      <c r="E81" s="58" t="str">
        <f>Евро!$I$24</f>
        <v>-</v>
      </c>
      <c r="G81" s="52" t="str">
        <f>'Золото (ЦБ)'!$H$24</f>
        <v>21.03.2023</v>
      </c>
      <c r="H81" s="58" t="str">
        <f>'Золото (ЦБ)'!$I$24</f>
        <v/>
      </c>
      <c r="J81" s="52" t="str">
        <f>'Серебро (ЦБ)'!$H$24</f>
        <v>21.03.2023</v>
      </c>
      <c r="K81" s="58" t="str">
        <f>'Серебро (ЦБ)'!$I$24</f>
        <v/>
      </c>
      <c r="M81" s="52" t="str">
        <f>'Платина (ЦБ)'!$H$24</f>
        <v>21.03.2023</v>
      </c>
      <c r="N81" s="58" t="str">
        <f>'Платина (ЦБ)'!$I$24</f>
        <v/>
      </c>
      <c r="P81" s="52" t="str">
        <f>'Палладий (ЦБ)'!$H$24</f>
        <v>21.03.2023</v>
      </c>
      <c r="Q81" s="58" t="str">
        <f>'Палладий (ЦБ)'!$I$24</f>
        <v/>
      </c>
      <c r="S81" s="52" t="str">
        <f>'Золото (KITCO-LME)'!H24</f>
        <v>21.03.2023</v>
      </c>
      <c r="T81" s="58">
        <f>IF(OR('Золото (KITCO-LME)'!$I24="-",'Золото (KITCO-LME)'!$I24=""),T80,'Золото (KITCO-LME)'!$I24)</f>
        <v>1852.2</v>
      </c>
      <c r="V81" s="52" t="str">
        <f>'Серебро (KITCO-LME)'!H24</f>
        <v>21.03.2023</v>
      </c>
      <c r="W81" s="58">
        <f>IF(OR('Серебро (KITCO-LME)'!$I24="-",'Серебро (KITCO-LME)'!$I24=""),W80,'Серебро (KITCO-LME)'!$I24)</f>
        <v>23.454999999999998</v>
      </c>
      <c r="Y81" s="52" t="str">
        <f>'Алюминий (LME)'!H24</f>
        <v>21.03.2023</v>
      </c>
      <c r="Z81" s="58">
        <f>IF(OR('Алюминий (LME)'!$I24="-",'Алюминий (LME)'!$I24=""),Z80,'Алюминий (LME)'!$I24)</f>
        <v>2242.5</v>
      </c>
      <c r="AB81" s="52" t="str">
        <f>'Никель (LME)'!H24</f>
        <v>21.03.2023</v>
      </c>
      <c r="AC81" s="58">
        <f>IF(OR('Никель (LME)'!$I24="-",'Никель (LME)'!$I24=""),AC80,'Никель (LME)'!$I24)</f>
        <v>27465</v>
      </c>
      <c r="AE81" s="52" t="str">
        <f>'Свинец (LME)'!H24</f>
        <v>21.03.2023</v>
      </c>
      <c r="AF81" s="58">
        <f>IF(OR('Свинец (LME)'!$I24="-",'Свинец (LME)'!$I24=""),AF80,'Свинец (LME)'!$I24)</f>
        <v>2235</v>
      </c>
      <c r="AH81" s="52" t="str">
        <f>'Медь (LME)'!H24</f>
        <v>21.03.2023</v>
      </c>
      <c r="AI81" s="58">
        <f>IF(OR('Медь (LME)'!$I24="-",'Медь (LME)'!$I24=""),AI80,'Медь (LME)'!$I24)</f>
        <v>8362.5</v>
      </c>
      <c r="AK81" s="52" t="str">
        <f>'Цинк (LME)'!H24</f>
        <v>21.03.2023</v>
      </c>
      <c r="AL81" s="58">
        <f>IF(OR('Цинк (LME)'!$I24="-",'Цинк (LME)'!$I24=""),AL80,'Цинк (LME)'!$I24)</f>
        <v>2994</v>
      </c>
    </row>
    <row r="82" spans="1:38" x14ac:dyDescent="0.25">
      <c r="A82" s="52" t="str">
        <f>Доллар!$H$25</f>
        <v>22.03.2023</v>
      </c>
      <c r="B82" s="58" t="str">
        <f>Доллар!$I$25</f>
        <v>-</v>
      </c>
      <c r="D82" s="52" t="str">
        <f>Евро!$H$25</f>
        <v>22.03.2023</v>
      </c>
      <c r="E82" s="58" t="str">
        <f>Евро!$I$25</f>
        <v>-</v>
      </c>
      <c r="G82" s="52" t="str">
        <f>'Золото (ЦБ)'!$H$25</f>
        <v>22.03.2023</v>
      </c>
      <c r="H82" s="58" t="str">
        <f>'Золото (ЦБ)'!$I$25</f>
        <v/>
      </c>
      <c r="J82" s="52" t="str">
        <f>'Серебро (ЦБ)'!$H$25</f>
        <v>22.03.2023</v>
      </c>
      <c r="K82" s="58" t="str">
        <f>'Серебро (ЦБ)'!$I$25</f>
        <v/>
      </c>
      <c r="M82" s="52" t="str">
        <f>'Платина (ЦБ)'!$H$25</f>
        <v>22.03.2023</v>
      </c>
      <c r="N82" s="58" t="str">
        <f>'Платина (ЦБ)'!$I$25</f>
        <v/>
      </c>
      <c r="P82" s="52" t="str">
        <f>'Палладий (ЦБ)'!$H$25</f>
        <v>22.03.2023</v>
      </c>
      <c r="Q82" s="58" t="str">
        <f>'Палладий (ЦБ)'!$I$25</f>
        <v/>
      </c>
      <c r="S82" s="52" t="str">
        <f>'Золото (KITCO-LME)'!H25</f>
        <v>22.03.2023</v>
      </c>
      <c r="T82" s="58">
        <f>IF(OR('Золото (KITCO-LME)'!$I25="-",'Золото (KITCO-LME)'!$I25=""),T81,'Золото (KITCO-LME)'!$I25)</f>
        <v>1852.2</v>
      </c>
      <c r="V82" s="52" t="str">
        <f>'Серебро (KITCO-LME)'!H25</f>
        <v>22.03.2023</v>
      </c>
      <c r="W82" s="58">
        <f>IF(OR('Серебро (KITCO-LME)'!$I25="-",'Серебро (KITCO-LME)'!$I25=""),W81,'Серебро (KITCO-LME)'!$I25)</f>
        <v>23.454999999999998</v>
      </c>
      <c r="Y82" s="52" t="str">
        <f>'Алюминий (LME)'!H25</f>
        <v>22.03.2023</v>
      </c>
      <c r="Z82" s="58">
        <f>IF(OR('Алюминий (LME)'!$I25="-",'Алюминий (LME)'!$I25=""),Z81,'Алюминий (LME)'!$I25)</f>
        <v>2242.5</v>
      </c>
      <c r="AB82" s="52" t="str">
        <f>'Никель (LME)'!H25</f>
        <v>22.03.2023</v>
      </c>
      <c r="AC82" s="58">
        <f>IF(OR('Никель (LME)'!$I25="-",'Никель (LME)'!$I25=""),AC81,'Никель (LME)'!$I25)</f>
        <v>27465</v>
      </c>
      <c r="AE82" s="52" t="str">
        <f>'Свинец (LME)'!H25</f>
        <v>22.03.2023</v>
      </c>
      <c r="AF82" s="58">
        <f>IF(OR('Свинец (LME)'!$I25="-",'Свинец (LME)'!$I25=""),AF81,'Свинец (LME)'!$I25)</f>
        <v>2235</v>
      </c>
      <c r="AH82" s="52" t="str">
        <f>'Медь (LME)'!H25</f>
        <v>22.03.2023</v>
      </c>
      <c r="AI82" s="58">
        <f>IF(OR('Медь (LME)'!$I25="-",'Медь (LME)'!$I25=""),AI81,'Медь (LME)'!$I25)</f>
        <v>8362.5</v>
      </c>
      <c r="AK82" s="52" t="str">
        <f>'Цинк (LME)'!H25</f>
        <v>22.03.2023</v>
      </c>
      <c r="AL82" s="58">
        <f>IF(OR('Цинк (LME)'!$I25="-",'Цинк (LME)'!$I25=""),AL81,'Цинк (LME)'!$I25)</f>
        <v>2994</v>
      </c>
    </row>
    <row r="83" spans="1:38" x14ac:dyDescent="0.25">
      <c r="A83" s="52" t="str">
        <f>Доллар!$H$26</f>
        <v>23.03.2023</v>
      </c>
      <c r="B83" s="58" t="str">
        <f>Доллар!$I$26</f>
        <v>-</v>
      </c>
      <c r="D83" s="52" t="str">
        <f>Евро!$H$26</f>
        <v>23.03.2023</v>
      </c>
      <c r="E83" s="58" t="str">
        <f>Евро!$I$26</f>
        <v>-</v>
      </c>
      <c r="G83" s="52" t="str">
        <f>'Золото (ЦБ)'!$H$26</f>
        <v>23.03.2023</v>
      </c>
      <c r="H83" s="58" t="str">
        <f>'Золото (ЦБ)'!$I$26</f>
        <v/>
      </c>
      <c r="J83" s="52" t="str">
        <f>'Серебро (ЦБ)'!$H$26</f>
        <v>23.03.2023</v>
      </c>
      <c r="K83" s="58" t="str">
        <f>'Серебро (ЦБ)'!$I$26</f>
        <v/>
      </c>
      <c r="M83" s="52" t="str">
        <f>'Платина (ЦБ)'!$H$26</f>
        <v>23.03.2023</v>
      </c>
      <c r="N83" s="58" t="str">
        <f>'Платина (ЦБ)'!$I$26</f>
        <v/>
      </c>
      <c r="P83" s="52" t="str">
        <f>'Палладий (ЦБ)'!$H$26</f>
        <v>23.03.2023</v>
      </c>
      <c r="Q83" s="58" t="str">
        <f>'Палладий (ЦБ)'!$I$26</f>
        <v/>
      </c>
      <c r="S83" s="52" t="str">
        <f>'Золото (KITCO-LME)'!H26</f>
        <v>23.03.2023</v>
      </c>
      <c r="T83" s="58">
        <f>IF(OR('Золото (KITCO-LME)'!$I26="-",'Золото (KITCO-LME)'!$I26=""),T82,'Золото (KITCO-LME)'!$I26)</f>
        <v>1852.2</v>
      </c>
      <c r="V83" s="52" t="str">
        <f>'Серебро (KITCO-LME)'!H26</f>
        <v>23.03.2023</v>
      </c>
      <c r="W83" s="58">
        <f>IF(OR('Серебро (KITCO-LME)'!$I26="-",'Серебро (KITCO-LME)'!$I26=""),W82,'Серебро (KITCO-LME)'!$I26)</f>
        <v>23.454999999999998</v>
      </c>
      <c r="Y83" s="52" t="str">
        <f>'Алюминий (LME)'!H26</f>
        <v>23.03.2023</v>
      </c>
      <c r="Z83" s="58">
        <f>IF(OR('Алюминий (LME)'!$I26="-",'Алюминий (LME)'!$I26=""),Z82,'Алюминий (LME)'!$I26)</f>
        <v>2242.5</v>
      </c>
      <c r="AB83" s="52" t="str">
        <f>'Никель (LME)'!H26</f>
        <v>23.03.2023</v>
      </c>
      <c r="AC83" s="58">
        <f>IF(OR('Никель (LME)'!$I26="-",'Никель (LME)'!$I26=""),AC82,'Никель (LME)'!$I26)</f>
        <v>27465</v>
      </c>
      <c r="AE83" s="52" t="str">
        <f>'Свинец (LME)'!H26</f>
        <v>23.03.2023</v>
      </c>
      <c r="AF83" s="58">
        <f>IF(OR('Свинец (LME)'!$I26="-",'Свинец (LME)'!$I26=""),AF82,'Свинец (LME)'!$I26)</f>
        <v>2235</v>
      </c>
      <c r="AH83" s="52" t="str">
        <f>'Медь (LME)'!H26</f>
        <v>23.03.2023</v>
      </c>
      <c r="AI83" s="58">
        <f>IF(OR('Медь (LME)'!$I26="-",'Медь (LME)'!$I26=""),AI82,'Медь (LME)'!$I26)</f>
        <v>8362.5</v>
      </c>
      <c r="AK83" s="52" t="str">
        <f>'Цинк (LME)'!H26</f>
        <v>23.03.2023</v>
      </c>
      <c r="AL83" s="58">
        <f>IF(OR('Цинк (LME)'!$I26="-",'Цинк (LME)'!$I26=""),AL82,'Цинк (LME)'!$I26)</f>
        <v>2994</v>
      </c>
    </row>
    <row r="84" spans="1:38" x14ac:dyDescent="0.25">
      <c r="A84" s="52" t="str">
        <f>Доллар!$H$27</f>
        <v>24.03.2023</v>
      </c>
      <c r="B84" s="58" t="str">
        <f>Доллар!$I$27</f>
        <v>-</v>
      </c>
      <c r="D84" s="52" t="str">
        <f>Евро!$H$27</f>
        <v>24.03.2023</v>
      </c>
      <c r="E84" s="58" t="str">
        <f>Евро!$I$27</f>
        <v>-</v>
      </c>
      <c r="G84" s="52" t="str">
        <f>'Золото (ЦБ)'!$H$27</f>
        <v>24.03.2023</v>
      </c>
      <c r="H84" s="58" t="str">
        <f>'Золото (ЦБ)'!$I$27</f>
        <v/>
      </c>
      <c r="J84" s="52" t="str">
        <f>'Серебро (ЦБ)'!$H$27</f>
        <v>24.03.2023</v>
      </c>
      <c r="K84" s="58" t="str">
        <f>'Серебро (ЦБ)'!$I$27</f>
        <v/>
      </c>
      <c r="M84" s="52" t="str">
        <f>'Платина (ЦБ)'!$H$27</f>
        <v>24.03.2023</v>
      </c>
      <c r="N84" s="58" t="str">
        <f>'Платина (ЦБ)'!$I$27</f>
        <v/>
      </c>
      <c r="P84" s="52" t="str">
        <f>'Палладий (ЦБ)'!$H$27</f>
        <v>24.03.2023</v>
      </c>
      <c r="Q84" s="58" t="str">
        <f>'Палладий (ЦБ)'!$I$27</f>
        <v/>
      </c>
      <c r="S84" s="52" t="str">
        <f>'Золото (KITCO-LME)'!H27</f>
        <v>24.03.2023</v>
      </c>
      <c r="T84" s="58">
        <f>IF(OR('Золото (KITCO-LME)'!$I27="-",'Золото (KITCO-LME)'!$I27=""),T83,'Золото (KITCO-LME)'!$I27)</f>
        <v>1852.2</v>
      </c>
      <c r="V84" s="52" t="str">
        <f>'Серебро (KITCO-LME)'!H27</f>
        <v>24.03.2023</v>
      </c>
      <c r="W84" s="58">
        <f>IF(OR('Серебро (KITCO-LME)'!$I27="-",'Серебро (KITCO-LME)'!$I27=""),W83,'Серебро (KITCO-LME)'!$I27)</f>
        <v>23.454999999999998</v>
      </c>
      <c r="Y84" s="52" t="str">
        <f>'Алюминий (LME)'!H27</f>
        <v>24.03.2023</v>
      </c>
      <c r="Z84" s="58">
        <f>IF(OR('Алюминий (LME)'!$I27="-",'Алюминий (LME)'!$I27=""),Z83,'Алюминий (LME)'!$I27)</f>
        <v>2242.5</v>
      </c>
      <c r="AB84" s="52" t="str">
        <f>'Никель (LME)'!H27</f>
        <v>24.03.2023</v>
      </c>
      <c r="AC84" s="58">
        <f>IF(OR('Никель (LME)'!$I27="-",'Никель (LME)'!$I27=""),AC83,'Никель (LME)'!$I27)</f>
        <v>27465</v>
      </c>
      <c r="AE84" s="52" t="str">
        <f>'Свинец (LME)'!H27</f>
        <v>24.03.2023</v>
      </c>
      <c r="AF84" s="58">
        <f>IF(OR('Свинец (LME)'!$I27="-",'Свинец (LME)'!$I27=""),AF83,'Свинец (LME)'!$I27)</f>
        <v>2235</v>
      </c>
      <c r="AH84" s="52" t="str">
        <f>'Медь (LME)'!H27</f>
        <v>24.03.2023</v>
      </c>
      <c r="AI84" s="58">
        <f>IF(OR('Медь (LME)'!$I27="-",'Медь (LME)'!$I27=""),AI83,'Медь (LME)'!$I27)</f>
        <v>8362.5</v>
      </c>
      <c r="AK84" s="52" t="str">
        <f>'Цинк (LME)'!H27</f>
        <v>24.03.2023</v>
      </c>
      <c r="AL84" s="58">
        <f>IF(OR('Цинк (LME)'!$I27="-",'Цинк (LME)'!$I27=""),AL83,'Цинк (LME)'!$I27)</f>
        <v>2994</v>
      </c>
    </row>
    <row r="85" spans="1:38" x14ac:dyDescent="0.25">
      <c r="A85" s="52" t="str">
        <f>Доллар!$H$28</f>
        <v>25.03.2023</v>
      </c>
      <c r="B85" s="58" t="str">
        <f>Доллар!$I$28</f>
        <v>-</v>
      </c>
      <c r="D85" s="52" t="str">
        <f>Евро!$H$28</f>
        <v>25.03.2023</v>
      </c>
      <c r="E85" s="58" t="str">
        <f>Евро!$I$28</f>
        <v>-</v>
      </c>
      <c r="G85" s="52" t="str">
        <f>'Золото (ЦБ)'!$H$28</f>
        <v>25.03.2023</v>
      </c>
      <c r="H85" s="58" t="str">
        <f>'Золото (ЦБ)'!$I$28</f>
        <v/>
      </c>
      <c r="J85" s="52" t="str">
        <f>'Серебро (ЦБ)'!$H$28</f>
        <v>25.03.2023</v>
      </c>
      <c r="K85" s="58" t="str">
        <f>'Серебро (ЦБ)'!$I$28</f>
        <v/>
      </c>
      <c r="M85" s="52" t="str">
        <f>'Платина (ЦБ)'!$H$28</f>
        <v>25.03.2023</v>
      </c>
      <c r="N85" s="58" t="str">
        <f>'Платина (ЦБ)'!$I$28</f>
        <v/>
      </c>
      <c r="P85" s="52" t="str">
        <f>'Палладий (ЦБ)'!$H$28</f>
        <v>25.03.2023</v>
      </c>
      <c r="Q85" s="58" t="str">
        <f>'Палладий (ЦБ)'!$I$28</f>
        <v/>
      </c>
      <c r="S85" s="52" t="str">
        <f>'Золото (KITCO-LME)'!H28</f>
        <v>25.03.2023</v>
      </c>
      <c r="T85" s="58">
        <f>IF(OR('Золото (KITCO-LME)'!$I28="-",'Золото (KITCO-LME)'!$I28=""),T84,'Золото (KITCO-LME)'!$I28)</f>
        <v>1852.2</v>
      </c>
      <c r="V85" s="52" t="str">
        <f>'Серебро (KITCO-LME)'!H28</f>
        <v>25.03.2023</v>
      </c>
      <c r="W85" s="58">
        <f>IF(OR('Серебро (KITCO-LME)'!$I28="-",'Серебро (KITCO-LME)'!$I28=""),W84,'Серебро (KITCO-LME)'!$I28)</f>
        <v>23.454999999999998</v>
      </c>
      <c r="Y85" s="52" t="str">
        <f>'Алюминий (LME)'!H28</f>
        <v>25.03.2023</v>
      </c>
      <c r="Z85" s="58">
        <f>IF(OR('Алюминий (LME)'!$I28="-",'Алюминий (LME)'!$I28=""),Z84,'Алюминий (LME)'!$I28)</f>
        <v>2242.5</v>
      </c>
      <c r="AB85" s="52" t="str">
        <f>'Никель (LME)'!H28</f>
        <v>25.03.2023</v>
      </c>
      <c r="AC85" s="58">
        <f>IF(OR('Никель (LME)'!$I28="-",'Никель (LME)'!$I28=""),AC84,'Никель (LME)'!$I28)</f>
        <v>27465</v>
      </c>
      <c r="AE85" s="52" t="str">
        <f>'Свинец (LME)'!H28</f>
        <v>25.03.2023</v>
      </c>
      <c r="AF85" s="58">
        <f>IF(OR('Свинец (LME)'!$I28="-",'Свинец (LME)'!$I28=""),AF84,'Свинец (LME)'!$I28)</f>
        <v>2235</v>
      </c>
      <c r="AH85" s="52" t="str">
        <f>'Медь (LME)'!H28</f>
        <v>25.03.2023</v>
      </c>
      <c r="AI85" s="58">
        <f>IF(OR('Медь (LME)'!$I28="-",'Медь (LME)'!$I28=""),AI84,'Медь (LME)'!$I28)</f>
        <v>8362.5</v>
      </c>
      <c r="AK85" s="52" t="str">
        <f>'Цинк (LME)'!H28</f>
        <v>25.03.2023</v>
      </c>
      <c r="AL85" s="58">
        <f>IF(OR('Цинк (LME)'!$I28="-",'Цинк (LME)'!$I28=""),AL84,'Цинк (LME)'!$I28)</f>
        <v>2994</v>
      </c>
    </row>
    <row r="86" spans="1:38" x14ac:dyDescent="0.25">
      <c r="A86" s="52" t="str">
        <f>Доллар!$H$29</f>
        <v>26.03.2023</v>
      </c>
      <c r="B86" s="58" t="str">
        <f>Доллар!$I$29</f>
        <v>-</v>
      </c>
      <c r="D86" s="52" t="str">
        <f>Евро!$H$29</f>
        <v>26.03.2023</v>
      </c>
      <c r="E86" s="58" t="str">
        <f>Евро!$I$29</f>
        <v>-</v>
      </c>
      <c r="G86" s="52" t="str">
        <f>'Золото (ЦБ)'!$H$29</f>
        <v>26.03.2023</v>
      </c>
      <c r="H86" s="58" t="str">
        <f>'Золото (ЦБ)'!$I$29</f>
        <v/>
      </c>
      <c r="J86" s="52" t="str">
        <f>'Серебро (ЦБ)'!$H$29</f>
        <v>26.03.2023</v>
      </c>
      <c r="K86" s="58" t="str">
        <f>'Серебро (ЦБ)'!$I$29</f>
        <v/>
      </c>
      <c r="M86" s="52" t="str">
        <f>'Платина (ЦБ)'!$H$29</f>
        <v>26.03.2023</v>
      </c>
      <c r="N86" s="58" t="str">
        <f>'Платина (ЦБ)'!$I$29</f>
        <v/>
      </c>
      <c r="P86" s="52" t="str">
        <f>'Палладий (ЦБ)'!$H$29</f>
        <v>26.03.2023</v>
      </c>
      <c r="Q86" s="58" t="str">
        <f>'Палладий (ЦБ)'!$I$29</f>
        <v/>
      </c>
      <c r="S86" s="52" t="str">
        <f>'Золото (KITCO-LME)'!H29</f>
        <v>26.03.2023</v>
      </c>
      <c r="T86" s="58">
        <f>IF(OR('Золото (KITCO-LME)'!$I29="-",'Золото (KITCO-LME)'!$I29=""),T85,'Золото (KITCO-LME)'!$I29)</f>
        <v>1852.2</v>
      </c>
      <c r="V86" s="52" t="str">
        <f>'Серебро (KITCO-LME)'!H29</f>
        <v>26.03.2023</v>
      </c>
      <c r="W86" s="58">
        <f>IF(OR('Серебро (KITCO-LME)'!$I29="-",'Серебро (KITCO-LME)'!$I29=""),W85,'Серебро (KITCO-LME)'!$I29)</f>
        <v>23.454999999999998</v>
      </c>
      <c r="Y86" s="52" t="str">
        <f>'Алюминий (LME)'!H29</f>
        <v>26.03.2023</v>
      </c>
      <c r="Z86" s="58">
        <f>IF(OR('Алюминий (LME)'!$I29="-",'Алюминий (LME)'!$I29=""),Z85,'Алюминий (LME)'!$I29)</f>
        <v>2242.5</v>
      </c>
      <c r="AB86" s="52" t="str">
        <f>'Никель (LME)'!H29</f>
        <v>26.03.2023</v>
      </c>
      <c r="AC86" s="58">
        <f>IF(OR('Никель (LME)'!$I29="-",'Никель (LME)'!$I29=""),AC85,'Никель (LME)'!$I29)</f>
        <v>27465</v>
      </c>
      <c r="AE86" s="52" t="str">
        <f>'Свинец (LME)'!H29</f>
        <v>26.03.2023</v>
      </c>
      <c r="AF86" s="58">
        <f>IF(OR('Свинец (LME)'!$I29="-",'Свинец (LME)'!$I29=""),AF85,'Свинец (LME)'!$I29)</f>
        <v>2235</v>
      </c>
      <c r="AH86" s="52" t="str">
        <f>'Медь (LME)'!H29</f>
        <v>26.03.2023</v>
      </c>
      <c r="AI86" s="58">
        <f>IF(OR('Медь (LME)'!$I29="-",'Медь (LME)'!$I29=""),AI85,'Медь (LME)'!$I29)</f>
        <v>8362.5</v>
      </c>
      <c r="AK86" s="52" t="str">
        <f>'Цинк (LME)'!H29</f>
        <v>26.03.2023</v>
      </c>
      <c r="AL86" s="58">
        <f>IF(OR('Цинк (LME)'!$I29="-",'Цинк (LME)'!$I29=""),AL85,'Цинк (LME)'!$I29)</f>
        <v>2994</v>
      </c>
    </row>
    <row r="87" spans="1:38" x14ac:dyDescent="0.25">
      <c r="A87" s="52" t="str">
        <f>Доллар!$H$30</f>
        <v>27.03.2023</v>
      </c>
      <c r="B87" s="58" t="str">
        <f>Доллар!$I$30</f>
        <v>-</v>
      </c>
      <c r="D87" s="52" t="str">
        <f>Евро!$H$30</f>
        <v>27.03.2023</v>
      </c>
      <c r="E87" s="58" t="str">
        <f>Евро!$I$30</f>
        <v>-</v>
      </c>
      <c r="G87" s="52" t="str">
        <f>'Золото (ЦБ)'!$H$30</f>
        <v>27.03.2023</v>
      </c>
      <c r="H87" s="58" t="str">
        <f>'Золото (ЦБ)'!$I$30</f>
        <v/>
      </c>
      <c r="J87" s="52" t="str">
        <f>'Серебро (ЦБ)'!$H$30</f>
        <v>27.03.2023</v>
      </c>
      <c r="K87" s="58" t="str">
        <f>'Серебро (ЦБ)'!$I$30</f>
        <v/>
      </c>
      <c r="M87" s="52" t="str">
        <f>'Платина (ЦБ)'!$H$30</f>
        <v>27.03.2023</v>
      </c>
      <c r="N87" s="58" t="str">
        <f>'Платина (ЦБ)'!$I$30</f>
        <v/>
      </c>
      <c r="P87" s="52" t="str">
        <f>'Палладий (ЦБ)'!$H$30</f>
        <v>27.03.2023</v>
      </c>
      <c r="Q87" s="58" t="str">
        <f>'Палладий (ЦБ)'!$I$30</f>
        <v/>
      </c>
      <c r="S87" s="52" t="str">
        <f>'Золото (KITCO-LME)'!H30</f>
        <v>27.03.2023</v>
      </c>
      <c r="T87" s="58">
        <f>IF(OR('Золото (KITCO-LME)'!$I30="-",'Золото (KITCO-LME)'!$I30=""),T86,'Золото (KITCO-LME)'!$I30)</f>
        <v>1852.2</v>
      </c>
      <c r="V87" s="52" t="str">
        <f>'Серебро (KITCO-LME)'!H30</f>
        <v>27.03.2023</v>
      </c>
      <c r="W87" s="58">
        <f>IF(OR('Серебро (KITCO-LME)'!$I30="-",'Серебро (KITCO-LME)'!$I30=""),W86,'Серебро (KITCO-LME)'!$I30)</f>
        <v>23.454999999999998</v>
      </c>
      <c r="Y87" s="52" t="str">
        <f>'Алюминий (LME)'!H30</f>
        <v>27.03.2023</v>
      </c>
      <c r="Z87" s="58">
        <f>IF(OR('Алюминий (LME)'!$I30="-",'Алюминий (LME)'!$I30=""),Z86,'Алюминий (LME)'!$I30)</f>
        <v>2242.5</v>
      </c>
      <c r="AB87" s="52" t="str">
        <f>'Никель (LME)'!H30</f>
        <v>27.03.2023</v>
      </c>
      <c r="AC87" s="58">
        <f>IF(OR('Никель (LME)'!$I30="-",'Никель (LME)'!$I30=""),AC86,'Никель (LME)'!$I30)</f>
        <v>27465</v>
      </c>
      <c r="AE87" s="52" t="str">
        <f>'Свинец (LME)'!H30</f>
        <v>27.03.2023</v>
      </c>
      <c r="AF87" s="58">
        <f>IF(OR('Свинец (LME)'!$I30="-",'Свинец (LME)'!$I30=""),AF86,'Свинец (LME)'!$I30)</f>
        <v>2235</v>
      </c>
      <c r="AH87" s="52" t="str">
        <f>'Медь (LME)'!H30</f>
        <v>27.03.2023</v>
      </c>
      <c r="AI87" s="58">
        <f>IF(OR('Медь (LME)'!$I30="-",'Медь (LME)'!$I30=""),AI86,'Медь (LME)'!$I30)</f>
        <v>8362.5</v>
      </c>
      <c r="AK87" s="52" t="str">
        <f>'Цинк (LME)'!H30</f>
        <v>27.03.2023</v>
      </c>
      <c r="AL87" s="58">
        <f>IF(OR('Цинк (LME)'!$I30="-",'Цинк (LME)'!$I30=""),AL86,'Цинк (LME)'!$I30)</f>
        <v>2994</v>
      </c>
    </row>
    <row r="88" spans="1:38" x14ac:dyDescent="0.25">
      <c r="A88" s="52" t="str">
        <f>Доллар!$H$31</f>
        <v>28.03.2023</v>
      </c>
      <c r="B88" s="58" t="str">
        <f>Доллар!$I$31</f>
        <v>-</v>
      </c>
      <c r="D88" s="52" t="str">
        <f>Евро!$H$31</f>
        <v>28.03.2023</v>
      </c>
      <c r="E88" s="58" t="str">
        <f>Евро!$I$31</f>
        <v>-</v>
      </c>
      <c r="G88" s="52" t="str">
        <f>'Золото (ЦБ)'!$H$31</f>
        <v>28.03.2023</v>
      </c>
      <c r="H88" s="58" t="str">
        <f>'Золото (ЦБ)'!$I$31</f>
        <v/>
      </c>
      <c r="J88" s="52" t="str">
        <f>'Серебро (ЦБ)'!$H$31</f>
        <v>28.03.2023</v>
      </c>
      <c r="K88" s="58" t="str">
        <f>'Серебро (ЦБ)'!$I$31</f>
        <v/>
      </c>
      <c r="M88" s="52" t="str">
        <f>'Платина (ЦБ)'!$H$31</f>
        <v>28.03.2023</v>
      </c>
      <c r="N88" s="58" t="str">
        <f>'Платина (ЦБ)'!$I$31</f>
        <v/>
      </c>
      <c r="P88" s="52" t="str">
        <f>'Палладий (ЦБ)'!$H$31</f>
        <v>28.03.2023</v>
      </c>
      <c r="Q88" s="58" t="str">
        <f>'Палладий (ЦБ)'!$I$31</f>
        <v/>
      </c>
      <c r="S88" s="52" t="str">
        <f>'Золото (KITCO-LME)'!H31</f>
        <v>28.03.2023</v>
      </c>
      <c r="T88" s="58">
        <f>IF(OR('Золото (KITCO-LME)'!$I31="-",'Золото (KITCO-LME)'!$I31=""),T87,'Золото (KITCO-LME)'!$I31)</f>
        <v>1852.2</v>
      </c>
      <c r="V88" s="52" t="str">
        <f>'Серебро (KITCO-LME)'!H31</f>
        <v>28.03.2023</v>
      </c>
      <c r="W88" s="58">
        <f>IF(OR('Серебро (KITCO-LME)'!$I31="-",'Серебро (KITCO-LME)'!$I31=""),W87,'Серебро (KITCO-LME)'!$I31)</f>
        <v>23.454999999999998</v>
      </c>
      <c r="Y88" s="52" t="str">
        <f>'Алюминий (LME)'!H31</f>
        <v>28.03.2023</v>
      </c>
      <c r="Z88" s="58">
        <f>IF(OR('Алюминий (LME)'!$I31="-",'Алюминий (LME)'!$I31=""),Z87,'Алюминий (LME)'!$I31)</f>
        <v>2242.5</v>
      </c>
      <c r="AB88" s="52" t="str">
        <f>'Никель (LME)'!H31</f>
        <v>28.03.2023</v>
      </c>
      <c r="AC88" s="58">
        <f>IF(OR('Никель (LME)'!$I31="-",'Никель (LME)'!$I31=""),AC87,'Никель (LME)'!$I31)</f>
        <v>27465</v>
      </c>
      <c r="AE88" s="52" t="str">
        <f>'Свинец (LME)'!H31</f>
        <v>28.03.2023</v>
      </c>
      <c r="AF88" s="58">
        <f>IF(OR('Свинец (LME)'!$I31="-",'Свинец (LME)'!$I31=""),AF87,'Свинец (LME)'!$I31)</f>
        <v>2235</v>
      </c>
      <c r="AH88" s="52" t="str">
        <f>'Медь (LME)'!H31</f>
        <v>28.03.2023</v>
      </c>
      <c r="AI88" s="58">
        <f>IF(OR('Медь (LME)'!$I31="-",'Медь (LME)'!$I31=""),AI87,'Медь (LME)'!$I31)</f>
        <v>8362.5</v>
      </c>
      <c r="AK88" s="52" t="str">
        <f>'Цинк (LME)'!H31</f>
        <v>28.03.2023</v>
      </c>
      <c r="AL88" s="58">
        <f>IF(OR('Цинк (LME)'!$I31="-",'Цинк (LME)'!$I31=""),AL87,'Цинк (LME)'!$I31)</f>
        <v>2994</v>
      </c>
    </row>
    <row r="89" spans="1:38" x14ac:dyDescent="0.25">
      <c r="A89" s="52" t="str">
        <f>Доллар!$H$32</f>
        <v>29.03.2023</v>
      </c>
      <c r="B89" s="58" t="str">
        <f>Доллар!$I$32</f>
        <v>-</v>
      </c>
      <c r="D89" s="52" t="str">
        <f>Евро!$H$32</f>
        <v>29.03.2023</v>
      </c>
      <c r="E89" s="58" t="str">
        <f>Евро!$I$32</f>
        <v>-</v>
      </c>
      <c r="G89" s="52" t="str">
        <f>'Золото (ЦБ)'!$H$32</f>
        <v>29.03.2023</v>
      </c>
      <c r="H89" s="58" t="str">
        <f>'Золото (ЦБ)'!$I$32</f>
        <v/>
      </c>
      <c r="J89" s="52" t="str">
        <f>'Серебро (ЦБ)'!$H$32</f>
        <v>29.03.2023</v>
      </c>
      <c r="K89" s="58" t="str">
        <f>'Серебро (ЦБ)'!$I$32</f>
        <v/>
      </c>
      <c r="M89" s="52" t="str">
        <f>'Платина (ЦБ)'!$H$32</f>
        <v>29.03.2023</v>
      </c>
      <c r="N89" s="58" t="str">
        <f>'Платина (ЦБ)'!$I$32</f>
        <v/>
      </c>
      <c r="P89" s="52" t="str">
        <f>'Палладий (ЦБ)'!$H$32</f>
        <v>29.03.2023</v>
      </c>
      <c r="Q89" s="58" t="str">
        <f>'Палладий (ЦБ)'!$I$32</f>
        <v/>
      </c>
      <c r="S89" s="52" t="str">
        <f>'Золото (KITCO-LME)'!H32</f>
        <v>29.03.2023</v>
      </c>
      <c r="T89" s="58">
        <f>IF(OR('Золото (KITCO-LME)'!$I32="-",'Золото (KITCO-LME)'!$I32=""),T88,'Золото (KITCO-LME)'!$I32)</f>
        <v>1852.2</v>
      </c>
      <c r="V89" s="52" t="str">
        <f>'Серебро (KITCO-LME)'!H32</f>
        <v>29.03.2023</v>
      </c>
      <c r="W89" s="58">
        <f>IF(OR('Серебро (KITCO-LME)'!$I32="-",'Серебро (KITCO-LME)'!$I32=""),W88,'Серебро (KITCO-LME)'!$I32)</f>
        <v>23.454999999999998</v>
      </c>
      <c r="Y89" s="52" t="str">
        <f>'Алюминий (LME)'!H32</f>
        <v>29.03.2023</v>
      </c>
      <c r="Z89" s="58">
        <f>IF(OR('Алюминий (LME)'!$I32="-",'Алюминий (LME)'!$I32=""),Z88,'Алюминий (LME)'!$I32)</f>
        <v>2242.5</v>
      </c>
      <c r="AB89" s="52" t="str">
        <f>'Никель (LME)'!H32</f>
        <v>29.03.2023</v>
      </c>
      <c r="AC89" s="58">
        <f>IF(OR('Никель (LME)'!$I32="-",'Никель (LME)'!$I32=""),AC88,'Никель (LME)'!$I32)</f>
        <v>27465</v>
      </c>
      <c r="AE89" s="52" t="str">
        <f>'Свинец (LME)'!H32</f>
        <v>29.03.2023</v>
      </c>
      <c r="AF89" s="58">
        <f>IF(OR('Свинец (LME)'!$I32="-",'Свинец (LME)'!$I32=""),AF88,'Свинец (LME)'!$I32)</f>
        <v>2235</v>
      </c>
      <c r="AH89" s="52" t="str">
        <f>'Медь (LME)'!H32</f>
        <v>29.03.2023</v>
      </c>
      <c r="AI89" s="58">
        <f>IF(OR('Медь (LME)'!$I32="-",'Медь (LME)'!$I32=""),AI88,'Медь (LME)'!$I32)</f>
        <v>8362.5</v>
      </c>
      <c r="AK89" s="52" t="str">
        <f>'Цинк (LME)'!H32</f>
        <v>29.03.2023</v>
      </c>
      <c r="AL89" s="58">
        <f>IF(OR('Цинк (LME)'!$I32="-",'Цинк (LME)'!$I32=""),AL88,'Цинк (LME)'!$I32)</f>
        <v>2994</v>
      </c>
    </row>
    <row r="90" spans="1:38" x14ac:dyDescent="0.25">
      <c r="A90" s="52" t="str">
        <f>Доллар!$H$33</f>
        <v>30.03.2023</v>
      </c>
      <c r="B90" s="58" t="str">
        <f>Доллар!$I$33</f>
        <v>-</v>
      </c>
      <c r="D90" s="52" t="str">
        <f>Евро!$H$33</f>
        <v>30.03.2023</v>
      </c>
      <c r="E90" s="58" t="str">
        <f>Евро!$I$33</f>
        <v>-</v>
      </c>
      <c r="G90" s="52" t="str">
        <f>'Золото (ЦБ)'!$H$33</f>
        <v>30.03.2023</v>
      </c>
      <c r="H90" s="58" t="str">
        <f>'Золото (ЦБ)'!$I$33</f>
        <v/>
      </c>
      <c r="J90" s="52" t="str">
        <f>'Серебро (ЦБ)'!$H$33</f>
        <v>30.03.2023</v>
      </c>
      <c r="K90" s="58" t="str">
        <f>'Серебро (ЦБ)'!$I$33</f>
        <v/>
      </c>
      <c r="M90" s="52" t="str">
        <f>'Платина (ЦБ)'!$H$33</f>
        <v>30.03.2023</v>
      </c>
      <c r="N90" s="58" t="str">
        <f>'Платина (ЦБ)'!$I$33</f>
        <v/>
      </c>
      <c r="P90" s="52" t="str">
        <f>'Палладий (ЦБ)'!$H$33</f>
        <v>30.03.2023</v>
      </c>
      <c r="Q90" s="58" t="str">
        <f>'Палладий (ЦБ)'!$I$33</f>
        <v/>
      </c>
      <c r="S90" s="52" t="str">
        <f>'Золото (KITCO-LME)'!H33</f>
        <v>30.03.2023</v>
      </c>
      <c r="T90" s="58">
        <f>IF(OR('Золото (KITCO-LME)'!$I33="-",'Золото (KITCO-LME)'!$I33=""),T89,'Золото (KITCO-LME)'!$I33)</f>
        <v>1852.2</v>
      </c>
      <c r="V90" s="52" t="str">
        <f>'Серебро (KITCO-LME)'!H33</f>
        <v>30.03.2023</v>
      </c>
      <c r="W90" s="58">
        <f>IF(OR('Серебро (KITCO-LME)'!$I33="-",'Серебро (KITCO-LME)'!$I33=""),W89,'Серебро (KITCO-LME)'!$I33)</f>
        <v>23.454999999999998</v>
      </c>
      <c r="Y90" s="52" t="str">
        <f>'Алюминий (LME)'!H33</f>
        <v>30.03.2023</v>
      </c>
      <c r="Z90" s="58">
        <f>IF(OR('Алюминий (LME)'!$I33="-",'Алюминий (LME)'!$I33=""),Z89,'Алюминий (LME)'!$I33)</f>
        <v>2242.5</v>
      </c>
      <c r="AB90" s="52" t="str">
        <f>'Никель (LME)'!H33</f>
        <v>30.03.2023</v>
      </c>
      <c r="AC90" s="58">
        <f>IF(OR('Никель (LME)'!$I33="-",'Никель (LME)'!$I33=""),AC89,'Никель (LME)'!$I33)</f>
        <v>27465</v>
      </c>
      <c r="AE90" s="52" t="str">
        <f>'Свинец (LME)'!H33</f>
        <v>30.03.2023</v>
      </c>
      <c r="AF90" s="58">
        <f>IF(OR('Свинец (LME)'!$I33="-",'Свинец (LME)'!$I33=""),AF89,'Свинец (LME)'!$I33)</f>
        <v>2235</v>
      </c>
      <c r="AH90" s="52" t="str">
        <f>'Медь (LME)'!H33</f>
        <v>30.03.2023</v>
      </c>
      <c r="AI90" s="58">
        <f>IF(OR('Медь (LME)'!$I33="-",'Медь (LME)'!$I33=""),AI89,'Медь (LME)'!$I33)</f>
        <v>8362.5</v>
      </c>
      <c r="AK90" s="52" t="str">
        <f>'Цинк (LME)'!H33</f>
        <v>30.03.2023</v>
      </c>
      <c r="AL90" s="58">
        <f>IF(OR('Цинк (LME)'!$I33="-",'Цинк (LME)'!$I33=""),AL89,'Цинк (LME)'!$I33)</f>
        <v>2994</v>
      </c>
    </row>
    <row r="91" spans="1:38" x14ac:dyDescent="0.25">
      <c r="A91" s="59" t="str">
        <f>Доллар!$H$34</f>
        <v>31.03.2023</v>
      </c>
      <c r="B91" s="58" t="str">
        <f>Доллар!$I$34</f>
        <v>-</v>
      </c>
      <c r="D91" s="59" t="str">
        <f>Евро!$H$34</f>
        <v>31.03.2023</v>
      </c>
      <c r="E91" s="58" t="str">
        <f>Евро!$I$34</f>
        <v>-</v>
      </c>
      <c r="G91" s="59" t="str">
        <f>'Золото (ЦБ)'!$H$34</f>
        <v>31.03.2023</v>
      </c>
      <c r="H91" s="58" t="str">
        <f>'Золото (ЦБ)'!$I$34</f>
        <v/>
      </c>
      <c r="J91" s="59" t="str">
        <f>'Серебро (ЦБ)'!$H$34</f>
        <v>31.03.2023</v>
      </c>
      <c r="K91" s="58" t="str">
        <f>'Серебро (ЦБ)'!$I$34</f>
        <v/>
      </c>
      <c r="M91" s="59" t="str">
        <f>'Платина (ЦБ)'!$H$34</f>
        <v>31.03.2023</v>
      </c>
      <c r="N91" s="58" t="str">
        <f>'Платина (ЦБ)'!$I$34</f>
        <v/>
      </c>
      <c r="P91" s="59" t="str">
        <f>'Палладий (ЦБ)'!$H$34</f>
        <v>31.03.2023</v>
      </c>
      <c r="Q91" s="58" t="str">
        <f>'Палладий (ЦБ)'!$I$34</f>
        <v/>
      </c>
      <c r="S91" s="59" t="str">
        <f>'Золото (KITCO-LME)'!H34</f>
        <v>31.03.2023</v>
      </c>
      <c r="T91" s="58">
        <f>IF(OR('Золото (KITCO-LME)'!$I34="-",'Золото (KITCO-LME)'!$I34=""),T90,'Золото (KITCO-LME)'!$I34)</f>
        <v>1852.2</v>
      </c>
      <c r="V91" s="59" t="str">
        <f>'Серебро (KITCO-LME)'!H34</f>
        <v>31.03.2023</v>
      </c>
      <c r="W91" s="58">
        <f>IF(OR('Серебро (KITCO-LME)'!$I34="-",'Серебро (KITCO-LME)'!$I34=""),W90,'Серебро (KITCO-LME)'!$I34)</f>
        <v>23.454999999999998</v>
      </c>
      <c r="Y91" s="59" t="str">
        <f>'Алюминий (LME)'!H34</f>
        <v>31.03.2023</v>
      </c>
      <c r="Z91" s="58">
        <f>IF(OR('Алюминий (LME)'!$I34="-",'Алюминий (LME)'!$I34=""),Z90,'Алюминий (LME)'!$I34)</f>
        <v>2242.5</v>
      </c>
      <c r="AB91" s="59" t="str">
        <f>'Никель (LME)'!H34</f>
        <v>31.03.2023</v>
      </c>
      <c r="AC91" s="58">
        <f>IF(OR('Никель (LME)'!$I34="-",'Никель (LME)'!$I34=""),AC90,'Никель (LME)'!$I34)</f>
        <v>27465</v>
      </c>
      <c r="AE91" s="59" t="str">
        <f>'Свинец (LME)'!H34</f>
        <v>31.03.2023</v>
      </c>
      <c r="AF91" s="58">
        <f>IF(OR('Свинец (LME)'!$I34="-",'Свинец (LME)'!$I34=""),AF90,'Свинец (LME)'!$I34)</f>
        <v>2235</v>
      </c>
      <c r="AH91" s="59" t="str">
        <f>'Медь (LME)'!H34</f>
        <v>31.03.2023</v>
      </c>
      <c r="AI91" s="58">
        <f>IF(OR('Медь (LME)'!$I34="-",'Медь (LME)'!$I34=""),AI90,'Медь (LME)'!$I34)</f>
        <v>8362.5</v>
      </c>
      <c r="AK91" s="59" t="str">
        <f>'Цинк (LME)'!H34</f>
        <v>31.03.2023</v>
      </c>
      <c r="AL91" s="58">
        <f>IF(OR('Цинк (LME)'!$I34="-",'Цинк (LME)'!$I34=""),AL90,'Цинк (LME)'!$I34)</f>
        <v>2994</v>
      </c>
    </row>
    <row r="92" spans="1:38" x14ac:dyDescent="0.25">
      <c r="A92" s="60" t="str">
        <f>Доллар!$K$4</f>
        <v>01.04.2023</v>
      </c>
      <c r="B92" s="58" t="str">
        <f>Доллар!$L$4</f>
        <v>-</v>
      </c>
      <c r="D92" s="60" t="str">
        <f>Евро!$K$4</f>
        <v>01.04.2023</v>
      </c>
      <c r="E92" s="58" t="str">
        <f>Евро!$L$4</f>
        <v>-</v>
      </c>
      <c r="G92" s="60" t="str">
        <f>'Золото (ЦБ)'!$K$4</f>
        <v>01.04.2023</v>
      </c>
      <c r="H92" s="58" t="str">
        <f>'Золото (ЦБ)'!$L$4</f>
        <v/>
      </c>
      <c r="J92" s="60" t="str">
        <f>'Серебро (ЦБ)'!$K$4</f>
        <v>01.04.2023</v>
      </c>
      <c r="K92" s="58" t="str">
        <f>'Серебро (ЦБ)'!$L$4</f>
        <v/>
      </c>
      <c r="M92" s="60" t="str">
        <f>'Платина (ЦБ)'!$K$4</f>
        <v>01.04.2023</v>
      </c>
      <c r="N92" s="58" t="str">
        <f>'Платина (ЦБ)'!$L$4</f>
        <v/>
      </c>
      <c r="P92" s="60" t="str">
        <f>'Палладий (ЦБ)'!$K$4</f>
        <v>01.04.2023</v>
      </c>
      <c r="Q92" s="58" t="str">
        <f>'Палладий (ЦБ)'!$L$4</f>
        <v/>
      </c>
      <c r="S92" s="60" t="str">
        <f>'Золото (KITCO-LME)'!K4</f>
        <v>01.04.2023</v>
      </c>
      <c r="T92" s="58">
        <f>IF(OR('Золото (KITCO-LME)'!$L4="-",'Золото (KITCO-LME)'!$L4=""),T91,'Золото (KITCO-LME)'!$L4)</f>
        <v>1852.2</v>
      </c>
      <c r="V92" s="60" t="str">
        <f>'Серебро (KITCO-LME)'!K4</f>
        <v>01.04.2023</v>
      </c>
      <c r="W92" s="58">
        <f>IF(OR('Серебро (KITCO-LME)'!$L4="-",'Серебро (KITCO-LME)'!$L4=""),W91,'Серебро (KITCO-LME)'!$L4)</f>
        <v>23.454999999999998</v>
      </c>
      <c r="Y92" s="60" t="str">
        <f>'Алюминий (LME)'!K4</f>
        <v>01.04.2023</v>
      </c>
      <c r="Z92" s="58">
        <f>IF(OR('Алюминий (LME)'!$L4="-",'Алюминий (LME)'!$L4=""),Z91,'Алюминий (LME)'!$L4)</f>
        <v>2242.5</v>
      </c>
      <c r="AB92" s="60" t="str">
        <f>'Никель (LME)'!K4</f>
        <v>01.04.2023</v>
      </c>
      <c r="AC92" s="58">
        <f>IF(OR('Никель (LME)'!$L4="-",'Никель (LME)'!$L4=""),AC91,'Никель (LME)'!$L4)</f>
        <v>27465</v>
      </c>
      <c r="AE92" s="60" t="str">
        <f>'Свинец (LME)'!K4</f>
        <v>01.04.2023</v>
      </c>
      <c r="AF92" s="58">
        <f>IF(OR('Свинец (LME)'!$L4="-",'Свинец (LME)'!$L4=""),AF91,'Свинец (LME)'!$L4)</f>
        <v>2235</v>
      </c>
      <c r="AH92" s="60" t="str">
        <f>'Медь (LME)'!K4</f>
        <v>01.04.2023</v>
      </c>
      <c r="AI92" s="58">
        <f>IF(OR('Медь (LME)'!$L4="-",'Медь (LME)'!$L4=""),AI91,'Медь (LME)'!$L4)</f>
        <v>8362.5</v>
      </c>
      <c r="AK92" s="60" t="str">
        <f>'Цинк (LME)'!K4</f>
        <v>01.04.2023</v>
      </c>
      <c r="AL92" s="58">
        <f>IF(OR('Цинк (LME)'!$L4="-",'Цинк (LME)'!$L4=""),AL91,'Цинк (LME)'!$L4)</f>
        <v>2994</v>
      </c>
    </row>
    <row r="93" spans="1:38" x14ac:dyDescent="0.25">
      <c r="A93" s="61" t="str">
        <f>Доллар!$K$5</f>
        <v>02.04.2023</v>
      </c>
      <c r="B93" s="58" t="str">
        <f>Доллар!$L$5</f>
        <v>-</v>
      </c>
      <c r="D93" s="61" t="str">
        <f>Евро!$K$5</f>
        <v>02.04.2023</v>
      </c>
      <c r="E93" s="58" t="str">
        <f>Евро!$L$5</f>
        <v>-</v>
      </c>
      <c r="G93" s="61" t="str">
        <f>'Золото (ЦБ)'!$K$5</f>
        <v>02.04.2023</v>
      </c>
      <c r="H93" s="58" t="str">
        <f>'Золото (ЦБ)'!$L$5</f>
        <v/>
      </c>
      <c r="J93" s="61" t="str">
        <f>'Серебро (ЦБ)'!$K$5</f>
        <v>02.04.2023</v>
      </c>
      <c r="K93" s="58" t="str">
        <f>'Серебро (ЦБ)'!$L$5</f>
        <v/>
      </c>
      <c r="M93" s="61" t="str">
        <f>'Платина (ЦБ)'!$K$5</f>
        <v>02.04.2023</v>
      </c>
      <c r="N93" s="58" t="str">
        <f>'Платина (ЦБ)'!$L$5</f>
        <v/>
      </c>
      <c r="P93" s="61" t="str">
        <f>'Палладий (ЦБ)'!$K$5</f>
        <v>02.04.2023</v>
      </c>
      <c r="Q93" s="58" t="str">
        <f>'Палладий (ЦБ)'!$L$5</f>
        <v/>
      </c>
      <c r="S93" s="61" t="str">
        <f>'Золото (KITCO-LME)'!K5</f>
        <v>02.04.2023</v>
      </c>
      <c r="T93" s="58">
        <f>IF(OR('Золото (KITCO-LME)'!$L5="-",'Золото (KITCO-LME)'!$L5=""),T92,'Золото (KITCO-LME)'!$L5)</f>
        <v>1852.2</v>
      </c>
      <c r="V93" s="61" t="str">
        <f>'Серебро (KITCO-LME)'!K5</f>
        <v>02.04.2023</v>
      </c>
      <c r="W93" s="58">
        <f>IF(OR('Серебро (KITCO-LME)'!$L5="-",'Серебро (KITCO-LME)'!$L5=""),W92,'Серебро (KITCO-LME)'!$L5)</f>
        <v>23.454999999999998</v>
      </c>
      <c r="Y93" s="61" t="str">
        <f>'Алюминий (LME)'!K5</f>
        <v>02.04.2023</v>
      </c>
      <c r="Z93" s="58">
        <f>IF(OR('Алюминий (LME)'!$L5="-",'Алюминий (LME)'!$L5=""),Z92,'Алюминий (LME)'!$L5)</f>
        <v>2242.5</v>
      </c>
      <c r="AB93" s="61" t="str">
        <f>'Никель (LME)'!K5</f>
        <v>02.04.2023</v>
      </c>
      <c r="AC93" s="58">
        <f>IF(OR('Никель (LME)'!$L5="-",'Никель (LME)'!$L5=""),AC92,'Никель (LME)'!$L5)</f>
        <v>27465</v>
      </c>
      <c r="AE93" s="61" t="str">
        <f>'Свинец (LME)'!K5</f>
        <v>02.04.2023</v>
      </c>
      <c r="AF93" s="58">
        <f>IF(OR('Свинец (LME)'!$L5="-",'Свинец (LME)'!$L5=""),AF92,'Свинец (LME)'!$L5)</f>
        <v>2235</v>
      </c>
      <c r="AH93" s="61" t="str">
        <f>'Медь (LME)'!K5</f>
        <v>02.04.2023</v>
      </c>
      <c r="AI93" s="58">
        <f>IF(OR('Медь (LME)'!$L5="-",'Медь (LME)'!$L5=""),AI92,'Медь (LME)'!$L5)</f>
        <v>8362.5</v>
      </c>
      <c r="AK93" s="61" t="str">
        <f>'Цинк (LME)'!K5</f>
        <v>02.04.2023</v>
      </c>
      <c r="AL93" s="58">
        <f>IF(OR('Цинк (LME)'!$L5="-",'Цинк (LME)'!$L5=""),AL92,'Цинк (LME)'!$L5)</f>
        <v>2994</v>
      </c>
    </row>
    <row r="94" spans="1:38" x14ac:dyDescent="0.25">
      <c r="A94" s="61" t="str">
        <f>Доллар!$K$6</f>
        <v>03.04.2023</v>
      </c>
      <c r="B94" s="58" t="str">
        <f>Доллар!$L$6</f>
        <v>-</v>
      </c>
      <c r="D94" s="61" t="str">
        <f>Евро!$K$6</f>
        <v>03.04.2023</v>
      </c>
      <c r="E94" s="58" t="str">
        <f>Евро!$L$6</f>
        <v>-</v>
      </c>
      <c r="G94" s="61" t="str">
        <f>'Золото (ЦБ)'!$K$6</f>
        <v>03.04.2023</v>
      </c>
      <c r="H94" s="58" t="str">
        <f>'Золото (ЦБ)'!$L$6</f>
        <v/>
      </c>
      <c r="J94" s="61" t="str">
        <f>'Серебро (ЦБ)'!$K$6</f>
        <v>03.04.2023</v>
      </c>
      <c r="K94" s="58" t="str">
        <f>'Серебро (ЦБ)'!$L$6</f>
        <v/>
      </c>
      <c r="M94" s="61" t="str">
        <f>'Платина (ЦБ)'!$K$6</f>
        <v>03.04.2023</v>
      </c>
      <c r="N94" s="58" t="str">
        <f>'Платина (ЦБ)'!$L$6</f>
        <v/>
      </c>
      <c r="P94" s="61" t="str">
        <f>'Палладий (ЦБ)'!$K$6</f>
        <v>03.04.2023</v>
      </c>
      <c r="Q94" s="58" t="str">
        <f>'Палладий (ЦБ)'!$L$6</f>
        <v/>
      </c>
      <c r="S94" s="61" t="str">
        <f>'Золото (KITCO-LME)'!K6</f>
        <v>03.04.2023</v>
      </c>
      <c r="T94" s="58">
        <f>IF(OR('Золото (KITCO-LME)'!$L6="-",'Золото (KITCO-LME)'!$L6=""),T93,'Золото (KITCO-LME)'!$L6)</f>
        <v>1852.2</v>
      </c>
      <c r="V94" s="61" t="str">
        <f>'Серебро (KITCO-LME)'!K6</f>
        <v>03.04.2023</v>
      </c>
      <c r="W94" s="58">
        <f>IF(OR('Серебро (KITCO-LME)'!$L6="-",'Серебро (KITCO-LME)'!$L6=""),W93,'Серебро (KITCO-LME)'!$L6)</f>
        <v>23.454999999999998</v>
      </c>
      <c r="Y94" s="61" t="str">
        <f>'Алюминий (LME)'!K6</f>
        <v>03.04.2023</v>
      </c>
      <c r="Z94" s="58">
        <f>IF(OR('Алюминий (LME)'!$L6="-",'Алюминий (LME)'!$L6=""),Z93,'Алюминий (LME)'!$L6)</f>
        <v>2242.5</v>
      </c>
      <c r="AB94" s="61" t="str">
        <f>'Никель (LME)'!K6</f>
        <v>03.04.2023</v>
      </c>
      <c r="AC94" s="58">
        <f>IF(OR('Никель (LME)'!$L6="-",'Никель (LME)'!$L6=""),AC93,'Никель (LME)'!$L6)</f>
        <v>27465</v>
      </c>
      <c r="AE94" s="61" t="str">
        <f>'Свинец (LME)'!K6</f>
        <v>03.04.2023</v>
      </c>
      <c r="AF94" s="58">
        <f>IF(OR('Свинец (LME)'!$L6="-",'Свинец (LME)'!$L6=""),AF93,'Свинец (LME)'!$L6)</f>
        <v>2235</v>
      </c>
      <c r="AH94" s="61" t="str">
        <f>'Медь (LME)'!K6</f>
        <v>03.04.2023</v>
      </c>
      <c r="AI94" s="58">
        <f>IF(OR('Медь (LME)'!$L6="-",'Медь (LME)'!$L6=""),AI93,'Медь (LME)'!$L6)</f>
        <v>8362.5</v>
      </c>
      <c r="AK94" s="61" t="str">
        <f>'Цинк (LME)'!K6</f>
        <v>03.04.2023</v>
      </c>
      <c r="AL94" s="58">
        <f>IF(OR('Цинк (LME)'!$L6="-",'Цинк (LME)'!$L6=""),AL93,'Цинк (LME)'!$L6)</f>
        <v>2994</v>
      </c>
    </row>
    <row r="95" spans="1:38" x14ac:dyDescent="0.25">
      <c r="A95" s="61" t="str">
        <f>Доллар!$K$7</f>
        <v>04.04.2023</v>
      </c>
      <c r="B95" s="58" t="str">
        <f>Доллар!$L$7</f>
        <v>-</v>
      </c>
      <c r="D95" s="61" t="str">
        <f>Евро!$K$7</f>
        <v>04.04.2023</v>
      </c>
      <c r="E95" s="58" t="str">
        <f>Евро!$L$7</f>
        <v>-</v>
      </c>
      <c r="G95" s="61" t="str">
        <f>'Золото (ЦБ)'!$K$7</f>
        <v>04.04.2023</v>
      </c>
      <c r="H95" s="58" t="str">
        <f>'Золото (ЦБ)'!$L$7</f>
        <v/>
      </c>
      <c r="J95" s="61" t="str">
        <f>'Серебро (ЦБ)'!$K$7</f>
        <v>04.04.2023</v>
      </c>
      <c r="K95" s="58" t="str">
        <f>'Серебро (ЦБ)'!$L$7</f>
        <v/>
      </c>
      <c r="M95" s="61" t="str">
        <f>'Платина (ЦБ)'!$K$7</f>
        <v>04.04.2023</v>
      </c>
      <c r="N95" s="58" t="str">
        <f>'Платина (ЦБ)'!$L$7</f>
        <v/>
      </c>
      <c r="P95" s="61" t="str">
        <f>'Палладий (ЦБ)'!$K$7</f>
        <v>04.04.2023</v>
      </c>
      <c r="Q95" s="58" t="str">
        <f>'Палладий (ЦБ)'!$L$7</f>
        <v/>
      </c>
      <c r="S95" s="61" t="str">
        <f>'Золото (KITCO-LME)'!K7</f>
        <v>04.04.2023</v>
      </c>
      <c r="T95" s="58">
        <f>IF(OR('Золото (KITCO-LME)'!$L7="-",'Золото (KITCO-LME)'!$L7=""),T94,'Золото (KITCO-LME)'!$L7)</f>
        <v>1852.2</v>
      </c>
      <c r="V95" s="61" t="str">
        <f>'Серебро (KITCO-LME)'!K7</f>
        <v>04.04.2023</v>
      </c>
      <c r="W95" s="58">
        <f>IF(OR('Серебро (KITCO-LME)'!$L7="-",'Серебро (KITCO-LME)'!$L7=""),W94,'Серебро (KITCO-LME)'!$L7)</f>
        <v>23.454999999999998</v>
      </c>
      <c r="Y95" s="61" t="str">
        <f>'Алюминий (LME)'!K7</f>
        <v>04.04.2023</v>
      </c>
      <c r="Z95" s="58">
        <f>IF(OR('Алюминий (LME)'!$L7="-",'Алюминий (LME)'!$L7=""),Z94,'Алюминий (LME)'!$L7)</f>
        <v>2242.5</v>
      </c>
      <c r="AB95" s="61" t="str">
        <f>'Никель (LME)'!K7</f>
        <v>04.04.2023</v>
      </c>
      <c r="AC95" s="58">
        <f>IF(OR('Никель (LME)'!$L7="-",'Никель (LME)'!$L7=""),AC94,'Никель (LME)'!$L7)</f>
        <v>27465</v>
      </c>
      <c r="AE95" s="61" t="str">
        <f>'Свинец (LME)'!K7</f>
        <v>04.04.2023</v>
      </c>
      <c r="AF95" s="58">
        <f>IF(OR('Свинец (LME)'!$L7="-",'Свинец (LME)'!$L7=""),AF94,'Свинец (LME)'!$L7)</f>
        <v>2235</v>
      </c>
      <c r="AH95" s="61" t="str">
        <f>'Медь (LME)'!K7</f>
        <v>04.04.2023</v>
      </c>
      <c r="AI95" s="58">
        <f>IF(OR('Медь (LME)'!$L7="-",'Медь (LME)'!$L7=""),AI94,'Медь (LME)'!$L7)</f>
        <v>8362.5</v>
      </c>
      <c r="AK95" s="61" t="str">
        <f>'Цинк (LME)'!K7</f>
        <v>04.04.2023</v>
      </c>
      <c r="AL95" s="58">
        <f>IF(OR('Цинк (LME)'!$L7="-",'Цинк (LME)'!$L7=""),AL94,'Цинк (LME)'!$L7)</f>
        <v>2994</v>
      </c>
    </row>
    <row r="96" spans="1:38" x14ac:dyDescent="0.25">
      <c r="A96" s="61" t="str">
        <f>Доллар!$K$8</f>
        <v>05.04.2023</v>
      </c>
      <c r="B96" s="58" t="str">
        <f>Доллар!$L$8</f>
        <v>-</v>
      </c>
      <c r="D96" s="61" t="str">
        <f>Евро!$K$8</f>
        <v>05.04.2023</v>
      </c>
      <c r="E96" s="58" t="str">
        <f>Евро!$L$8</f>
        <v>-</v>
      </c>
      <c r="G96" s="61" t="str">
        <f>'Золото (ЦБ)'!$K$8</f>
        <v>05.04.2023</v>
      </c>
      <c r="H96" s="58" t="str">
        <f>'Золото (ЦБ)'!$L$8</f>
        <v/>
      </c>
      <c r="J96" s="61" t="str">
        <f>'Серебро (ЦБ)'!$K$8</f>
        <v>05.04.2023</v>
      </c>
      <c r="K96" s="58" t="str">
        <f>'Серебро (ЦБ)'!$L$8</f>
        <v/>
      </c>
      <c r="M96" s="61" t="str">
        <f>'Платина (ЦБ)'!$K$8</f>
        <v>05.04.2023</v>
      </c>
      <c r="N96" s="58" t="str">
        <f>'Платина (ЦБ)'!$L$8</f>
        <v/>
      </c>
      <c r="P96" s="61" t="str">
        <f>'Палладий (ЦБ)'!$K$8</f>
        <v>05.04.2023</v>
      </c>
      <c r="Q96" s="58" t="str">
        <f>'Палладий (ЦБ)'!$L$8</f>
        <v/>
      </c>
      <c r="S96" s="61" t="str">
        <f>'Золото (KITCO-LME)'!K8</f>
        <v>05.04.2023</v>
      </c>
      <c r="T96" s="58">
        <f>IF(OR('Золото (KITCO-LME)'!$L8="-",'Золото (KITCO-LME)'!$L8=""),T95,'Золото (KITCO-LME)'!$L8)</f>
        <v>1852.2</v>
      </c>
      <c r="V96" s="61" t="str">
        <f>'Серебро (KITCO-LME)'!K8</f>
        <v>05.04.2023</v>
      </c>
      <c r="W96" s="58">
        <f>IF(OR('Серебро (KITCO-LME)'!$L8="-",'Серебро (KITCO-LME)'!$L8=""),W95,'Серебро (KITCO-LME)'!$L8)</f>
        <v>23.454999999999998</v>
      </c>
      <c r="Y96" s="61" t="str">
        <f>'Алюминий (LME)'!K8</f>
        <v>05.04.2023</v>
      </c>
      <c r="Z96" s="58">
        <f>IF(OR('Алюминий (LME)'!$L8="-",'Алюминий (LME)'!$L8=""),Z95,'Алюминий (LME)'!$L8)</f>
        <v>2242.5</v>
      </c>
      <c r="AB96" s="61" t="str">
        <f>'Никель (LME)'!K8</f>
        <v>05.04.2023</v>
      </c>
      <c r="AC96" s="58">
        <f>IF(OR('Никель (LME)'!$L8="-",'Никель (LME)'!$L8=""),AC95,'Никель (LME)'!$L8)</f>
        <v>27465</v>
      </c>
      <c r="AE96" s="61" t="str">
        <f>'Свинец (LME)'!K8</f>
        <v>05.04.2023</v>
      </c>
      <c r="AF96" s="58">
        <f>IF(OR('Свинец (LME)'!$L8="-",'Свинец (LME)'!$L8=""),AF95,'Свинец (LME)'!$L8)</f>
        <v>2235</v>
      </c>
      <c r="AH96" s="61" t="str">
        <f>'Медь (LME)'!K8</f>
        <v>05.04.2023</v>
      </c>
      <c r="AI96" s="58">
        <f>IF(OR('Медь (LME)'!$L8="-",'Медь (LME)'!$L8=""),AI95,'Медь (LME)'!$L8)</f>
        <v>8362.5</v>
      </c>
      <c r="AK96" s="61" t="str">
        <f>'Цинк (LME)'!K8</f>
        <v>05.04.2023</v>
      </c>
      <c r="AL96" s="58">
        <f>IF(OR('Цинк (LME)'!$L8="-",'Цинк (LME)'!$L8=""),AL95,'Цинк (LME)'!$L8)</f>
        <v>2994</v>
      </c>
    </row>
    <row r="97" spans="1:38" x14ac:dyDescent="0.25">
      <c r="A97" s="61" t="str">
        <f>Доллар!$K$9</f>
        <v>06.04.2023</v>
      </c>
      <c r="B97" s="58" t="str">
        <f>Доллар!$L$9</f>
        <v>-</v>
      </c>
      <c r="D97" s="61" t="str">
        <f>Евро!$K$9</f>
        <v>06.04.2023</v>
      </c>
      <c r="E97" s="58" t="str">
        <f>Евро!$L$9</f>
        <v>-</v>
      </c>
      <c r="G97" s="61" t="str">
        <f>'Золото (ЦБ)'!$K$9</f>
        <v>06.04.2023</v>
      </c>
      <c r="H97" s="58" t="str">
        <f>'Золото (ЦБ)'!$L$9</f>
        <v/>
      </c>
      <c r="J97" s="61" t="str">
        <f>'Серебро (ЦБ)'!$K$9</f>
        <v>06.04.2023</v>
      </c>
      <c r="K97" s="58" t="str">
        <f>'Серебро (ЦБ)'!$L$9</f>
        <v/>
      </c>
      <c r="M97" s="61" t="str">
        <f>'Платина (ЦБ)'!$K$9</f>
        <v>06.04.2023</v>
      </c>
      <c r="N97" s="58" t="str">
        <f>'Платина (ЦБ)'!$L$9</f>
        <v/>
      </c>
      <c r="P97" s="61" t="str">
        <f>'Палладий (ЦБ)'!$K$9</f>
        <v>06.04.2023</v>
      </c>
      <c r="Q97" s="58" t="str">
        <f>'Палладий (ЦБ)'!$L$9</f>
        <v/>
      </c>
      <c r="S97" s="61" t="str">
        <f>'Золото (KITCO-LME)'!K9</f>
        <v>06.04.2023</v>
      </c>
      <c r="T97" s="58">
        <f>IF(OR('Золото (KITCO-LME)'!$L9="-",'Золото (KITCO-LME)'!$L9=""),T96,'Золото (KITCO-LME)'!$L9)</f>
        <v>1852.2</v>
      </c>
      <c r="V97" s="61" t="str">
        <f>'Серебро (KITCO-LME)'!K9</f>
        <v>06.04.2023</v>
      </c>
      <c r="W97" s="58">
        <f>IF(OR('Серебро (KITCO-LME)'!$L9="-",'Серебро (KITCO-LME)'!$L9=""),W96,'Серебро (KITCO-LME)'!$L9)</f>
        <v>23.454999999999998</v>
      </c>
      <c r="Y97" s="61" t="str">
        <f>'Алюминий (LME)'!K9</f>
        <v>06.04.2023</v>
      </c>
      <c r="Z97" s="58">
        <f>IF(OR('Алюминий (LME)'!$L9="-",'Алюминий (LME)'!$L9=""),Z96,'Алюминий (LME)'!$L9)</f>
        <v>2242.5</v>
      </c>
      <c r="AB97" s="61" t="str">
        <f>'Никель (LME)'!K9</f>
        <v>06.04.2023</v>
      </c>
      <c r="AC97" s="58">
        <f>IF(OR('Никель (LME)'!$L9="-",'Никель (LME)'!$L9=""),AC96,'Никель (LME)'!$L9)</f>
        <v>27465</v>
      </c>
      <c r="AE97" s="61" t="str">
        <f>'Свинец (LME)'!K9</f>
        <v>06.04.2023</v>
      </c>
      <c r="AF97" s="58">
        <f>IF(OR('Свинец (LME)'!$L9="-",'Свинец (LME)'!$L9=""),AF96,'Свинец (LME)'!$L9)</f>
        <v>2235</v>
      </c>
      <c r="AH97" s="61" t="str">
        <f>'Медь (LME)'!K9</f>
        <v>06.04.2023</v>
      </c>
      <c r="AI97" s="58">
        <f>IF(OR('Медь (LME)'!$L9="-",'Медь (LME)'!$L9=""),AI96,'Медь (LME)'!$L9)</f>
        <v>8362.5</v>
      </c>
      <c r="AK97" s="61" t="str">
        <f>'Цинк (LME)'!K9</f>
        <v>06.04.2023</v>
      </c>
      <c r="AL97" s="58">
        <f>IF(OR('Цинк (LME)'!$L9="-",'Цинк (LME)'!$L9=""),AL96,'Цинк (LME)'!$L9)</f>
        <v>2994</v>
      </c>
    </row>
    <row r="98" spans="1:38" x14ac:dyDescent="0.25">
      <c r="A98" s="61" t="str">
        <f>Доллар!$K$10</f>
        <v>07.04.2023</v>
      </c>
      <c r="B98" s="58" t="str">
        <f>Доллар!$L$10</f>
        <v>-</v>
      </c>
      <c r="D98" s="61" t="str">
        <f>Евро!$K$10</f>
        <v>07.04.2023</v>
      </c>
      <c r="E98" s="58" t="str">
        <f>Евро!$L$10</f>
        <v>-</v>
      </c>
      <c r="G98" s="61" t="str">
        <f>'Золото (ЦБ)'!$K$10</f>
        <v>07.04.2023</v>
      </c>
      <c r="H98" s="58" t="str">
        <f>'Золото (ЦБ)'!$L$10</f>
        <v/>
      </c>
      <c r="J98" s="61" t="str">
        <f>'Серебро (ЦБ)'!$K$10</f>
        <v>07.04.2023</v>
      </c>
      <c r="K98" s="58" t="str">
        <f>'Серебро (ЦБ)'!$L$10</f>
        <v/>
      </c>
      <c r="M98" s="61" t="str">
        <f>'Платина (ЦБ)'!$K$10</f>
        <v>07.04.2023</v>
      </c>
      <c r="N98" s="58" t="str">
        <f>'Платина (ЦБ)'!$L$10</f>
        <v/>
      </c>
      <c r="P98" s="61" t="str">
        <f>'Палладий (ЦБ)'!$K$10</f>
        <v>07.04.2023</v>
      </c>
      <c r="Q98" s="58" t="str">
        <f>'Палладий (ЦБ)'!$L$10</f>
        <v/>
      </c>
      <c r="S98" s="61" t="str">
        <f>'Золото (KITCO-LME)'!K10</f>
        <v>07.04.2023</v>
      </c>
      <c r="T98" s="58">
        <f>IF(OR('Золото (KITCO-LME)'!$L10="-",'Золото (KITCO-LME)'!$L10=""),T97,'Золото (KITCO-LME)'!$L10)</f>
        <v>1852.2</v>
      </c>
      <c r="V98" s="61" t="str">
        <f>'Серебро (KITCO-LME)'!K10</f>
        <v>07.04.2023</v>
      </c>
      <c r="W98" s="58">
        <f>IF(OR('Серебро (KITCO-LME)'!$L10="-",'Серебро (KITCO-LME)'!$L10=""),W97,'Серебро (KITCO-LME)'!$L10)</f>
        <v>23.454999999999998</v>
      </c>
      <c r="Y98" s="61" t="str">
        <f>'Алюминий (LME)'!K10</f>
        <v>07.04.2023</v>
      </c>
      <c r="Z98" s="58">
        <f>IF(OR('Алюминий (LME)'!$L10="-",'Алюминий (LME)'!$L10=""),Z97,'Алюминий (LME)'!$L10)</f>
        <v>2242.5</v>
      </c>
      <c r="AB98" s="61" t="str">
        <f>'Никель (LME)'!K10</f>
        <v>07.04.2023</v>
      </c>
      <c r="AC98" s="58">
        <f>IF(OR('Никель (LME)'!$L10="-",'Никель (LME)'!$L10=""),AC97,'Никель (LME)'!$L10)</f>
        <v>27465</v>
      </c>
      <c r="AE98" s="61" t="str">
        <f>'Свинец (LME)'!K10</f>
        <v>07.04.2023</v>
      </c>
      <c r="AF98" s="58">
        <f>IF(OR('Свинец (LME)'!$L10="-",'Свинец (LME)'!$L10=""),AF97,'Свинец (LME)'!$L10)</f>
        <v>2235</v>
      </c>
      <c r="AH98" s="61" t="str">
        <f>'Медь (LME)'!K10</f>
        <v>07.04.2023</v>
      </c>
      <c r="AI98" s="58">
        <f>IF(OR('Медь (LME)'!$L10="-",'Медь (LME)'!$L10=""),AI97,'Медь (LME)'!$L10)</f>
        <v>8362.5</v>
      </c>
      <c r="AK98" s="61" t="str">
        <f>'Цинк (LME)'!K10</f>
        <v>07.04.2023</v>
      </c>
      <c r="AL98" s="58">
        <f>IF(OR('Цинк (LME)'!$L10="-",'Цинк (LME)'!$L10=""),AL97,'Цинк (LME)'!$L10)</f>
        <v>2994</v>
      </c>
    </row>
    <row r="99" spans="1:38" x14ac:dyDescent="0.25">
      <c r="A99" s="61" t="str">
        <f>Доллар!$K$11</f>
        <v>08.04.2023</v>
      </c>
      <c r="B99" s="58" t="str">
        <f>Доллар!$L$11</f>
        <v>-</v>
      </c>
      <c r="D99" s="61" t="str">
        <f>Евро!$K$11</f>
        <v>08.04.2023</v>
      </c>
      <c r="E99" s="58" t="str">
        <f>Евро!$L$11</f>
        <v>-</v>
      </c>
      <c r="G99" s="61" t="str">
        <f>'Золото (ЦБ)'!$K$11</f>
        <v>08.04.2023</v>
      </c>
      <c r="H99" s="58" t="str">
        <f>'Золото (ЦБ)'!$L$11</f>
        <v/>
      </c>
      <c r="J99" s="61" t="str">
        <f>'Серебро (ЦБ)'!$K$11</f>
        <v>08.04.2023</v>
      </c>
      <c r="K99" s="58" t="str">
        <f>'Серебро (ЦБ)'!$L$11</f>
        <v/>
      </c>
      <c r="M99" s="61" t="str">
        <f>'Платина (ЦБ)'!$K$11</f>
        <v>08.04.2023</v>
      </c>
      <c r="N99" s="58" t="str">
        <f>'Платина (ЦБ)'!$L$11</f>
        <v/>
      </c>
      <c r="P99" s="61" t="str">
        <f>'Палладий (ЦБ)'!$K$11</f>
        <v>08.04.2023</v>
      </c>
      <c r="Q99" s="58" t="str">
        <f>'Палладий (ЦБ)'!$L$11</f>
        <v/>
      </c>
      <c r="S99" s="61" t="str">
        <f>'Золото (KITCO-LME)'!K11</f>
        <v>08.04.2023</v>
      </c>
      <c r="T99" s="58">
        <f>IF(OR('Золото (KITCO-LME)'!$L11="-",'Золото (KITCO-LME)'!$L11=""),T98,'Золото (KITCO-LME)'!$L11)</f>
        <v>1852.2</v>
      </c>
      <c r="V99" s="61" t="str">
        <f>'Серебро (KITCO-LME)'!K11</f>
        <v>08.04.2023</v>
      </c>
      <c r="W99" s="58">
        <f>IF(OR('Серебро (KITCO-LME)'!$L11="-",'Серебро (KITCO-LME)'!$L11=""),W98,'Серебро (KITCO-LME)'!$L11)</f>
        <v>23.454999999999998</v>
      </c>
      <c r="Y99" s="61" t="str">
        <f>'Алюминий (LME)'!K11</f>
        <v>08.04.2023</v>
      </c>
      <c r="Z99" s="58">
        <f>IF(OR('Алюминий (LME)'!$L11="-",'Алюминий (LME)'!$L11=""),Z98,'Алюминий (LME)'!$L11)</f>
        <v>2242.5</v>
      </c>
      <c r="AB99" s="61" t="str">
        <f>'Никель (LME)'!K11</f>
        <v>08.04.2023</v>
      </c>
      <c r="AC99" s="58">
        <f>IF(OR('Никель (LME)'!$L11="-",'Никель (LME)'!$L11=""),AC98,'Никель (LME)'!$L11)</f>
        <v>27465</v>
      </c>
      <c r="AE99" s="61" t="str">
        <f>'Свинец (LME)'!K11</f>
        <v>08.04.2023</v>
      </c>
      <c r="AF99" s="58">
        <f>IF(OR('Свинец (LME)'!$L11="-",'Свинец (LME)'!$L11=""),AF98,'Свинец (LME)'!$L11)</f>
        <v>2235</v>
      </c>
      <c r="AH99" s="61" t="str">
        <f>'Медь (LME)'!K11</f>
        <v>08.04.2023</v>
      </c>
      <c r="AI99" s="58">
        <f>IF(OR('Медь (LME)'!$L11="-",'Медь (LME)'!$L11=""),AI98,'Медь (LME)'!$L11)</f>
        <v>8362.5</v>
      </c>
      <c r="AK99" s="61" t="str">
        <f>'Цинк (LME)'!K11</f>
        <v>08.04.2023</v>
      </c>
      <c r="AL99" s="58">
        <f>IF(OR('Цинк (LME)'!$L11="-",'Цинк (LME)'!$L11=""),AL98,'Цинк (LME)'!$L11)</f>
        <v>2994</v>
      </c>
    </row>
    <row r="100" spans="1:38" x14ac:dyDescent="0.25">
      <c r="A100" s="61" t="str">
        <f>Доллар!$K$12</f>
        <v>09.04.2023</v>
      </c>
      <c r="B100" s="58" t="str">
        <f>Доллар!$L$12</f>
        <v>-</v>
      </c>
      <c r="D100" s="61" t="str">
        <f>Евро!$K$12</f>
        <v>09.04.2023</v>
      </c>
      <c r="E100" s="58" t="str">
        <f>Евро!$L$12</f>
        <v>-</v>
      </c>
      <c r="G100" s="61" t="str">
        <f>'Золото (ЦБ)'!$K$12</f>
        <v>09.04.2023</v>
      </c>
      <c r="H100" s="58" t="str">
        <f>'Золото (ЦБ)'!$L$12</f>
        <v/>
      </c>
      <c r="J100" s="61" t="str">
        <f>'Серебро (ЦБ)'!$K$12</f>
        <v>09.04.2023</v>
      </c>
      <c r="K100" s="58" t="str">
        <f>'Серебро (ЦБ)'!$L$12</f>
        <v/>
      </c>
      <c r="M100" s="61" t="str">
        <f>'Платина (ЦБ)'!$K$12</f>
        <v>09.04.2023</v>
      </c>
      <c r="N100" s="58" t="str">
        <f>'Платина (ЦБ)'!$L$12</f>
        <v/>
      </c>
      <c r="P100" s="61" t="str">
        <f>'Палладий (ЦБ)'!$K$12</f>
        <v>09.04.2023</v>
      </c>
      <c r="Q100" s="58" t="str">
        <f>'Палладий (ЦБ)'!$L$12</f>
        <v/>
      </c>
      <c r="S100" s="61" t="str">
        <f>'Золото (KITCO-LME)'!K12</f>
        <v>09.04.2023</v>
      </c>
      <c r="T100" s="58">
        <f>IF(OR('Золото (KITCO-LME)'!$L12="-",'Золото (KITCO-LME)'!$L12=""),T99,'Золото (KITCO-LME)'!$L12)</f>
        <v>1852.2</v>
      </c>
      <c r="V100" s="61" t="str">
        <f>'Серебро (KITCO-LME)'!K12</f>
        <v>09.04.2023</v>
      </c>
      <c r="W100" s="58">
        <f>IF(OR('Серебро (KITCO-LME)'!$L12="-",'Серебро (KITCO-LME)'!$L12=""),W99,'Серебро (KITCO-LME)'!$L12)</f>
        <v>23.454999999999998</v>
      </c>
      <c r="Y100" s="61" t="str">
        <f>'Алюминий (LME)'!K12</f>
        <v>09.04.2023</v>
      </c>
      <c r="Z100" s="58">
        <f>IF(OR('Алюминий (LME)'!$L12="-",'Алюминий (LME)'!$L12=""),Z99,'Алюминий (LME)'!$L12)</f>
        <v>2242.5</v>
      </c>
      <c r="AB100" s="61" t="str">
        <f>'Никель (LME)'!K12</f>
        <v>09.04.2023</v>
      </c>
      <c r="AC100" s="58">
        <f>IF(OR('Никель (LME)'!$L12="-",'Никель (LME)'!$L12=""),AC99,'Никель (LME)'!$L12)</f>
        <v>27465</v>
      </c>
      <c r="AE100" s="61" t="str">
        <f>'Свинец (LME)'!K12</f>
        <v>09.04.2023</v>
      </c>
      <c r="AF100" s="58">
        <f>IF(OR('Свинец (LME)'!$L12="-",'Свинец (LME)'!$L12=""),AF99,'Свинец (LME)'!$L12)</f>
        <v>2235</v>
      </c>
      <c r="AH100" s="61" t="str">
        <f>'Медь (LME)'!K12</f>
        <v>09.04.2023</v>
      </c>
      <c r="AI100" s="58">
        <f>IF(OR('Медь (LME)'!$L12="-",'Медь (LME)'!$L12=""),AI99,'Медь (LME)'!$L12)</f>
        <v>8362.5</v>
      </c>
      <c r="AK100" s="61" t="str">
        <f>'Цинк (LME)'!K12</f>
        <v>09.04.2023</v>
      </c>
      <c r="AL100" s="58">
        <f>IF(OR('Цинк (LME)'!$L12="-",'Цинк (LME)'!$L12=""),AL99,'Цинк (LME)'!$L12)</f>
        <v>2994</v>
      </c>
    </row>
    <row r="101" spans="1:38" x14ac:dyDescent="0.25">
      <c r="A101" s="61" t="str">
        <f>Доллар!$K$13</f>
        <v>10.04.2023</v>
      </c>
      <c r="B101" s="58" t="str">
        <f>Доллар!$L$13</f>
        <v>-</v>
      </c>
      <c r="D101" s="61" t="str">
        <f>Евро!$K$13</f>
        <v>10.04.2023</v>
      </c>
      <c r="E101" s="58" t="str">
        <f>Евро!$L$13</f>
        <v>-</v>
      </c>
      <c r="G101" s="61" t="str">
        <f>'Золото (ЦБ)'!$K$13</f>
        <v>10.04.2023</v>
      </c>
      <c r="H101" s="58" t="str">
        <f>'Золото (ЦБ)'!$L$13</f>
        <v/>
      </c>
      <c r="J101" s="61" t="str">
        <f>'Серебро (ЦБ)'!$K$13</f>
        <v>10.04.2023</v>
      </c>
      <c r="K101" s="58" t="str">
        <f>'Серебро (ЦБ)'!$L$13</f>
        <v/>
      </c>
      <c r="M101" s="61" t="str">
        <f>'Платина (ЦБ)'!$K$13</f>
        <v>10.04.2023</v>
      </c>
      <c r="N101" s="58" t="str">
        <f>'Платина (ЦБ)'!$L$13</f>
        <v/>
      </c>
      <c r="P101" s="61" t="str">
        <f>'Палладий (ЦБ)'!$K$13</f>
        <v>10.04.2023</v>
      </c>
      <c r="Q101" s="58" t="str">
        <f>'Палладий (ЦБ)'!$L$13</f>
        <v/>
      </c>
      <c r="S101" s="61" t="str">
        <f>'Золото (KITCO-LME)'!K13</f>
        <v>10.04.2023</v>
      </c>
      <c r="T101" s="58">
        <f>IF(OR('Золото (KITCO-LME)'!$L13="-",'Золото (KITCO-LME)'!$L13=""),T100,'Золото (KITCO-LME)'!$L13)</f>
        <v>1852.2</v>
      </c>
      <c r="V101" s="61" t="str">
        <f>'Серебро (KITCO-LME)'!K13</f>
        <v>10.04.2023</v>
      </c>
      <c r="W101" s="58">
        <f>IF(OR('Серебро (KITCO-LME)'!$L13="-",'Серебро (KITCO-LME)'!$L13=""),W100,'Серебро (KITCO-LME)'!$L13)</f>
        <v>23.454999999999998</v>
      </c>
      <c r="Y101" s="61" t="str">
        <f>'Алюминий (LME)'!K13</f>
        <v>10.04.2023</v>
      </c>
      <c r="Z101" s="58">
        <f>IF(OR('Алюминий (LME)'!$L13="-",'Алюминий (LME)'!$L13=""),Z100,'Алюминий (LME)'!$L13)</f>
        <v>2242.5</v>
      </c>
      <c r="AB101" s="61" t="str">
        <f>'Никель (LME)'!K13</f>
        <v>10.04.2023</v>
      </c>
      <c r="AC101" s="58">
        <f>IF(OR('Никель (LME)'!$L13="-",'Никель (LME)'!$L13=""),AC100,'Никель (LME)'!$L13)</f>
        <v>27465</v>
      </c>
      <c r="AE101" s="61" t="str">
        <f>'Свинец (LME)'!K13</f>
        <v>10.04.2023</v>
      </c>
      <c r="AF101" s="58">
        <f>IF(OR('Свинец (LME)'!$L13="-",'Свинец (LME)'!$L13=""),AF100,'Свинец (LME)'!$L13)</f>
        <v>2235</v>
      </c>
      <c r="AH101" s="61" t="str">
        <f>'Медь (LME)'!K13</f>
        <v>10.04.2023</v>
      </c>
      <c r="AI101" s="58">
        <f>IF(OR('Медь (LME)'!$L13="-",'Медь (LME)'!$L13=""),AI100,'Медь (LME)'!$L13)</f>
        <v>8362.5</v>
      </c>
      <c r="AK101" s="61" t="str">
        <f>'Цинк (LME)'!K13</f>
        <v>10.04.2023</v>
      </c>
      <c r="AL101" s="58">
        <f>IF(OR('Цинк (LME)'!$L13="-",'Цинк (LME)'!$L13=""),AL100,'Цинк (LME)'!$L13)</f>
        <v>2994</v>
      </c>
    </row>
    <row r="102" spans="1:38" x14ac:dyDescent="0.25">
      <c r="A102" s="61" t="str">
        <f>Доллар!$K$14</f>
        <v>11.04.2023</v>
      </c>
      <c r="B102" s="58" t="str">
        <f>Доллар!$L$14</f>
        <v>-</v>
      </c>
      <c r="D102" s="61" t="str">
        <f>Евро!$K$14</f>
        <v>11.04.2023</v>
      </c>
      <c r="E102" s="58" t="str">
        <f>Евро!$L$14</f>
        <v>-</v>
      </c>
      <c r="G102" s="61" t="str">
        <f>'Золото (ЦБ)'!$K$14</f>
        <v>11.04.2023</v>
      </c>
      <c r="H102" s="58" t="str">
        <f>'Золото (ЦБ)'!$L$14</f>
        <v/>
      </c>
      <c r="J102" s="61" t="str">
        <f>'Серебро (ЦБ)'!$K$14</f>
        <v>11.04.2023</v>
      </c>
      <c r="K102" s="58" t="str">
        <f>'Серебро (ЦБ)'!$L$14</f>
        <v/>
      </c>
      <c r="M102" s="61" t="str">
        <f>'Платина (ЦБ)'!$K$14</f>
        <v>11.04.2023</v>
      </c>
      <c r="N102" s="58" t="str">
        <f>'Платина (ЦБ)'!$L$14</f>
        <v/>
      </c>
      <c r="P102" s="61" t="str">
        <f>'Палладий (ЦБ)'!$K$14</f>
        <v>11.04.2023</v>
      </c>
      <c r="Q102" s="58" t="str">
        <f>'Палладий (ЦБ)'!$L$14</f>
        <v/>
      </c>
      <c r="S102" s="61" t="str">
        <f>'Золото (KITCO-LME)'!K14</f>
        <v>11.04.2023</v>
      </c>
      <c r="T102" s="58">
        <f>IF(OR('Золото (KITCO-LME)'!$L14="-",'Золото (KITCO-LME)'!$L14=""),T101,'Золото (KITCO-LME)'!$L14)</f>
        <v>1852.2</v>
      </c>
      <c r="V102" s="61" t="str">
        <f>'Серебро (KITCO-LME)'!K14</f>
        <v>11.04.2023</v>
      </c>
      <c r="W102" s="58">
        <f>IF(OR('Серебро (KITCO-LME)'!$L14="-",'Серебро (KITCO-LME)'!$L14=""),W101,'Серебро (KITCO-LME)'!$L14)</f>
        <v>23.454999999999998</v>
      </c>
      <c r="Y102" s="61" t="str">
        <f>'Алюминий (LME)'!K14</f>
        <v>11.04.2023</v>
      </c>
      <c r="Z102" s="58">
        <f>IF(OR('Алюминий (LME)'!$L14="-",'Алюминий (LME)'!$L14=""),Z101,'Алюминий (LME)'!$L14)</f>
        <v>2242.5</v>
      </c>
      <c r="AB102" s="61" t="str">
        <f>'Никель (LME)'!K14</f>
        <v>11.04.2023</v>
      </c>
      <c r="AC102" s="58">
        <f>IF(OR('Никель (LME)'!$L14="-",'Никель (LME)'!$L14=""),AC101,'Никель (LME)'!$L14)</f>
        <v>27465</v>
      </c>
      <c r="AE102" s="61" t="str">
        <f>'Свинец (LME)'!K14</f>
        <v>11.04.2023</v>
      </c>
      <c r="AF102" s="58">
        <f>IF(OR('Свинец (LME)'!$L14="-",'Свинец (LME)'!$L14=""),AF101,'Свинец (LME)'!$L14)</f>
        <v>2235</v>
      </c>
      <c r="AH102" s="61" t="str">
        <f>'Медь (LME)'!K14</f>
        <v>11.04.2023</v>
      </c>
      <c r="AI102" s="58">
        <f>IF(OR('Медь (LME)'!$L14="-",'Медь (LME)'!$L14=""),AI101,'Медь (LME)'!$L14)</f>
        <v>8362.5</v>
      </c>
      <c r="AK102" s="61" t="str">
        <f>'Цинк (LME)'!K14</f>
        <v>11.04.2023</v>
      </c>
      <c r="AL102" s="58">
        <f>IF(OR('Цинк (LME)'!$L14="-",'Цинк (LME)'!$L14=""),AL101,'Цинк (LME)'!$L14)</f>
        <v>2994</v>
      </c>
    </row>
    <row r="103" spans="1:38" x14ac:dyDescent="0.25">
      <c r="A103" s="61" t="str">
        <f>Доллар!$K$15</f>
        <v>12.04.2023</v>
      </c>
      <c r="B103" s="58" t="str">
        <f>Доллар!$L$15</f>
        <v>-</v>
      </c>
      <c r="D103" s="61" t="str">
        <f>Евро!$K$15</f>
        <v>12.04.2023</v>
      </c>
      <c r="E103" s="58" t="str">
        <f>Евро!$L$15</f>
        <v>-</v>
      </c>
      <c r="G103" s="61" t="str">
        <f>'Золото (ЦБ)'!$K$15</f>
        <v>12.04.2023</v>
      </c>
      <c r="H103" s="58" t="str">
        <f>'Золото (ЦБ)'!$L$15</f>
        <v/>
      </c>
      <c r="J103" s="61" t="str">
        <f>'Серебро (ЦБ)'!$K$15</f>
        <v>12.04.2023</v>
      </c>
      <c r="K103" s="58" t="str">
        <f>'Серебро (ЦБ)'!$L$15</f>
        <v/>
      </c>
      <c r="M103" s="61" t="str">
        <f>'Платина (ЦБ)'!$K$15</f>
        <v>12.04.2023</v>
      </c>
      <c r="N103" s="58" t="str">
        <f>'Платина (ЦБ)'!$L$15</f>
        <v/>
      </c>
      <c r="P103" s="61" t="str">
        <f>'Палладий (ЦБ)'!$K$15</f>
        <v>12.04.2023</v>
      </c>
      <c r="Q103" s="58" t="str">
        <f>'Палладий (ЦБ)'!$L$15</f>
        <v/>
      </c>
      <c r="S103" s="61" t="str">
        <f>'Золото (KITCO-LME)'!K15</f>
        <v>12.04.2023</v>
      </c>
      <c r="T103" s="58">
        <f>IF(OR('Золото (KITCO-LME)'!$L15="-",'Золото (KITCO-LME)'!$L15=""),T102,'Золото (KITCO-LME)'!$L15)</f>
        <v>1852.2</v>
      </c>
      <c r="V103" s="61" t="str">
        <f>'Серебро (KITCO-LME)'!K15</f>
        <v>12.04.2023</v>
      </c>
      <c r="W103" s="58">
        <f>IF(OR('Серебро (KITCO-LME)'!$L15="-",'Серебро (KITCO-LME)'!$L15=""),W102,'Серебро (KITCO-LME)'!$L15)</f>
        <v>23.454999999999998</v>
      </c>
      <c r="Y103" s="61" t="str">
        <f>'Алюминий (LME)'!K15</f>
        <v>12.04.2023</v>
      </c>
      <c r="Z103" s="58">
        <f>IF(OR('Алюминий (LME)'!$L15="-",'Алюминий (LME)'!$L15=""),Z102,'Алюминий (LME)'!$L15)</f>
        <v>2242.5</v>
      </c>
      <c r="AB103" s="61" t="str">
        <f>'Никель (LME)'!K15</f>
        <v>12.04.2023</v>
      </c>
      <c r="AC103" s="58">
        <f>IF(OR('Никель (LME)'!$L15="-",'Никель (LME)'!$L15=""),AC102,'Никель (LME)'!$L15)</f>
        <v>27465</v>
      </c>
      <c r="AE103" s="61" t="str">
        <f>'Свинец (LME)'!K15</f>
        <v>12.04.2023</v>
      </c>
      <c r="AF103" s="58">
        <f>IF(OR('Свинец (LME)'!$L15="-",'Свинец (LME)'!$L15=""),AF102,'Свинец (LME)'!$L15)</f>
        <v>2235</v>
      </c>
      <c r="AH103" s="61" t="str">
        <f>'Медь (LME)'!K15</f>
        <v>12.04.2023</v>
      </c>
      <c r="AI103" s="58">
        <f>IF(OR('Медь (LME)'!$L15="-",'Медь (LME)'!$L15=""),AI102,'Медь (LME)'!$L15)</f>
        <v>8362.5</v>
      </c>
      <c r="AK103" s="61" t="str">
        <f>'Цинк (LME)'!K15</f>
        <v>12.04.2023</v>
      </c>
      <c r="AL103" s="58">
        <f>IF(OR('Цинк (LME)'!$L15="-",'Цинк (LME)'!$L15=""),AL102,'Цинк (LME)'!$L15)</f>
        <v>2994</v>
      </c>
    </row>
    <row r="104" spans="1:38" x14ac:dyDescent="0.25">
      <c r="A104" s="61" t="str">
        <f>Доллар!$K$16</f>
        <v>13.04.2023</v>
      </c>
      <c r="B104" s="58" t="str">
        <f>Доллар!$L$16</f>
        <v>-</v>
      </c>
      <c r="D104" s="61" t="str">
        <f>Евро!$K$16</f>
        <v>13.04.2023</v>
      </c>
      <c r="E104" s="58" t="str">
        <f>Евро!$L$16</f>
        <v>-</v>
      </c>
      <c r="G104" s="61" t="str">
        <f>'Золото (ЦБ)'!$K$16</f>
        <v>13.04.2023</v>
      </c>
      <c r="H104" s="58" t="str">
        <f>'Золото (ЦБ)'!$L$16</f>
        <v/>
      </c>
      <c r="J104" s="61" t="str">
        <f>'Серебро (ЦБ)'!$K$16</f>
        <v>13.04.2023</v>
      </c>
      <c r="K104" s="58" t="str">
        <f>'Серебро (ЦБ)'!$L$16</f>
        <v/>
      </c>
      <c r="M104" s="61" t="str">
        <f>'Платина (ЦБ)'!$K$16</f>
        <v>13.04.2023</v>
      </c>
      <c r="N104" s="58" t="str">
        <f>'Платина (ЦБ)'!$L$16</f>
        <v/>
      </c>
      <c r="P104" s="61" t="str">
        <f>'Палладий (ЦБ)'!$K$16</f>
        <v>13.04.2023</v>
      </c>
      <c r="Q104" s="58" t="str">
        <f>'Палладий (ЦБ)'!$L$16</f>
        <v/>
      </c>
      <c r="S104" s="61" t="str">
        <f>'Золото (KITCO-LME)'!K16</f>
        <v>13.04.2023</v>
      </c>
      <c r="T104" s="58">
        <f>IF(OR('Золото (KITCO-LME)'!$L16="-",'Золото (KITCO-LME)'!$L16=""),T103,'Золото (KITCO-LME)'!$L16)</f>
        <v>1852.2</v>
      </c>
      <c r="V104" s="61" t="str">
        <f>'Серебро (KITCO-LME)'!K16</f>
        <v>13.04.2023</v>
      </c>
      <c r="W104" s="58">
        <f>IF(OR('Серебро (KITCO-LME)'!$L16="-",'Серебро (KITCO-LME)'!$L16=""),W103,'Серебро (KITCO-LME)'!$L16)</f>
        <v>23.454999999999998</v>
      </c>
      <c r="Y104" s="61" t="str">
        <f>'Алюминий (LME)'!K16</f>
        <v>13.04.2023</v>
      </c>
      <c r="Z104" s="58">
        <f>IF(OR('Алюминий (LME)'!$L16="-",'Алюминий (LME)'!$L16=""),Z103,'Алюминий (LME)'!$L16)</f>
        <v>2242.5</v>
      </c>
      <c r="AB104" s="61" t="str">
        <f>'Никель (LME)'!K16</f>
        <v>13.04.2023</v>
      </c>
      <c r="AC104" s="58">
        <f>IF(OR('Никель (LME)'!$L16="-",'Никель (LME)'!$L16=""),AC103,'Никель (LME)'!$L16)</f>
        <v>27465</v>
      </c>
      <c r="AE104" s="61" t="str">
        <f>'Свинец (LME)'!K16</f>
        <v>13.04.2023</v>
      </c>
      <c r="AF104" s="58">
        <f>IF(OR('Свинец (LME)'!$L16="-",'Свинец (LME)'!$L16=""),AF103,'Свинец (LME)'!$L16)</f>
        <v>2235</v>
      </c>
      <c r="AH104" s="61" t="str">
        <f>'Медь (LME)'!K16</f>
        <v>13.04.2023</v>
      </c>
      <c r="AI104" s="58">
        <f>IF(OR('Медь (LME)'!$L16="-",'Медь (LME)'!$L16=""),AI103,'Медь (LME)'!$L16)</f>
        <v>8362.5</v>
      </c>
      <c r="AK104" s="61" t="str">
        <f>'Цинк (LME)'!K16</f>
        <v>13.04.2023</v>
      </c>
      <c r="AL104" s="58">
        <f>IF(OR('Цинк (LME)'!$L16="-",'Цинк (LME)'!$L16=""),AL103,'Цинк (LME)'!$L16)</f>
        <v>2994</v>
      </c>
    </row>
    <row r="105" spans="1:38" x14ac:dyDescent="0.25">
      <c r="A105" s="61" t="str">
        <f>Доллар!$K$17</f>
        <v>14.04.2023</v>
      </c>
      <c r="B105" s="58" t="str">
        <f>Доллар!$L$17</f>
        <v>-</v>
      </c>
      <c r="D105" s="61" t="str">
        <f>Евро!$K$17</f>
        <v>14.04.2023</v>
      </c>
      <c r="E105" s="58" t="str">
        <f>Евро!$L$17</f>
        <v>-</v>
      </c>
      <c r="G105" s="61" t="str">
        <f>'Золото (ЦБ)'!$K$17</f>
        <v>14.04.2023</v>
      </c>
      <c r="H105" s="58" t="str">
        <f>'Золото (ЦБ)'!$L$17</f>
        <v/>
      </c>
      <c r="J105" s="61" t="str">
        <f>'Серебро (ЦБ)'!$K$17</f>
        <v>14.04.2023</v>
      </c>
      <c r="K105" s="58" t="str">
        <f>'Серебро (ЦБ)'!$L$17</f>
        <v/>
      </c>
      <c r="M105" s="61" t="str">
        <f>'Платина (ЦБ)'!$K$17</f>
        <v>14.04.2023</v>
      </c>
      <c r="N105" s="58" t="str">
        <f>'Платина (ЦБ)'!$L$17</f>
        <v/>
      </c>
      <c r="P105" s="61" t="str">
        <f>'Палладий (ЦБ)'!$K$17</f>
        <v>14.04.2023</v>
      </c>
      <c r="Q105" s="58" t="str">
        <f>'Палладий (ЦБ)'!$L$17</f>
        <v/>
      </c>
      <c r="S105" s="61" t="str">
        <f>'Золото (KITCO-LME)'!K17</f>
        <v>14.04.2023</v>
      </c>
      <c r="T105" s="58">
        <f>IF(OR('Золото (KITCO-LME)'!$L17="-",'Золото (KITCO-LME)'!$L17=""),T104,'Золото (KITCO-LME)'!$L17)</f>
        <v>1852.2</v>
      </c>
      <c r="V105" s="61" t="str">
        <f>'Серебро (KITCO-LME)'!K17</f>
        <v>14.04.2023</v>
      </c>
      <c r="W105" s="58">
        <f>IF(OR('Серебро (KITCO-LME)'!$L17="-",'Серебро (KITCO-LME)'!$L17=""),W104,'Серебро (KITCO-LME)'!$L17)</f>
        <v>23.454999999999998</v>
      </c>
      <c r="Y105" s="61" t="str">
        <f>'Алюминий (LME)'!K17</f>
        <v>14.04.2023</v>
      </c>
      <c r="Z105" s="58">
        <f>IF(OR('Алюминий (LME)'!$L17="-",'Алюминий (LME)'!$L17=""),Z104,'Алюминий (LME)'!$L17)</f>
        <v>2242.5</v>
      </c>
      <c r="AB105" s="61" t="str">
        <f>'Никель (LME)'!K17</f>
        <v>14.04.2023</v>
      </c>
      <c r="AC105" s="58">
        <f>IF(OR('Никель (LME)'!$L17="-",'Никель (LME)'!$L17=""),AC104,'Никель (LME)'!$L17)</f>
        <v>27465</v>
      </c>
      <c r="AE105" s="61" t="str">
        <f>'Свинец (LME)'!K17</f>
        <v>14.04.2023</v>
      </c>
      <c r="AF105" s="58">
        <f>IF(OR('Свинец (LME)'!$L17="-",'Свинец (LME)'!$L17=""),AF104,'Свинец (LME)'!$L17)</f>
        <v>2235</v>
      </c>
      <c r="AH105" s="61" t="str">
        <f>'Медь (LME)'!K17</f>
        <v>14.04.2023</v>
      </c>
      <c r="AI105" s="58">
        <f>IF(OR('Медь (LME)'!$L17="-",'Медь (LME)'!$L17=""),AI104,'Медь (LME)'!$L17)</f>
        <v>8362.5</v>
      </c>
      <c r="AK105" s="61" t="str">
        <f>'Цинк (LME)'!K17</f>
        <v>14.04.2023</v>
      </c>
      <c r="AL105" s="58">
        <f>IF(OR('Цинк (LME)'!$L17="-",'Цинк (LME)'!$L17=""),AL104,'Цинк (LME)'!$L17)</f>
        <v>2994</v>
      </c>
    </row>
    <row r="106" spans="1:38" x14ac:dyDescent="0.25">
      <c r="A106" s="61" t="str">
        <f>Доллар!$K$18</f>
        <v>15.04.2023</v>
      </c>
      <c r="B106" s="58" t="str">
        <f>Доллар!$L$18</f>
        <v>-</v>
      </c>
      <c r="D106" s="61" t="str">
        <f>Евро!$K$18</f>
        <v>15.04.2023</v>
      </c>
      <c r="E106" s="58" t="str">
        <f>Евро!$L$18</f>
        <v>-</v>
      </c>
      <c r="G106" s="61" t="str">
        <f>'Золото (ЦБ)'!$K$18</f>
        <v>15.04.2023</v>
      </c>
      <c r="H106" s="58" t="str">
        <f>'Золото (ЦБ)'!$L$18</f>
        <v/>
      </c>
      <c r="J106" s="61" t="str">
        <f>'Серебро (ЦБ)'!$K$18</f>
        <v>15.04.2023</v>
      </c>
      <c r="K106" s="58" t="str">
        <f>'Серебро (ЦБ)'!$L$18</f>
        <v/>
      </c>
      <c r="M106" s="61" t="str">
        <f>'Платина (ЦБ)'!$K$18</f>
        <v>15.04.2023</v>
      </c>
      <c r="N106" s="58" t="str">
        <f>'Платина (ЦБ)'!$L$18</f>
        <v/>
      </c>
      <c r="P106" s="61" t="str">
        <f>'Палладий (ЦБ)'!$K$18</f>
        <v>15.04.2023</v>
      </c>
      <c r="Q106" s="58" t="str">
        <f>'Палладий (ЦБ)'!$L$18</f>
        <v/>
      </c>
      <c r="S106" s="61" t="str">
        <f>'Золото (KITCO-LME)'!K18</f>
        <v>15.04.2023</v>
      </c>
      <c r="T106" s="58">
        <f>IF(OR('Золото (KITCO-LME)'!$L18="-",'Золото (KITCO-LME)'!$L18=""),T105,'Золото (KITCO-LME)'!$L18)</f>
        <v>1852.2</v>
      </c>
      <c r="V106" s="61" t="str">
        <f>'Серебро (KITCO-LME)'!K18</f>
        <v>15.04.2023</v>
      </c>
      <c r="W106" s="58">
        <f>IF(OR('Серебро (KITCO-LME)'!$L18="-",'Серебро (KITCO-LME)'!$L18=""),W105,'Серебро (KITCO-LME)'!$L18)</f>
        <v>23.454999999999998</v>
      </c>
      <c r="Y106" s="61" t="str">
        <f>'Алюминий (LME)'!K18</f>
        <v>15.04.2023</v>
      </c>
      <c r="Z106" s="58">
        <f>IF(OR('Алюминий (LME)'!$L18="-",'Алюминий (LME)'!$L18=""),Z105,'Алюминий (LME)'!$L18)</f>
        <v>2242.5</v>
      </c>
      <c r="AB106" s="61" t="str">
        <f>'Никель (LME)'!K18</f>
        <v>15.04.2023</v>
      </c>
      <c r="AC106" s="58">
        <f>IF(OR('Никель (LME)'!$L18="-",'Никель (LME)'!$L18=""),AC105,'Никель (LME)'!$L18)</f>
        <v>27465</v>
      </c>
      <c r="AE106" s="61" t="str">
        <f>'Свинец (LME)'!K18</f>
        <v>15.04.2023</v>
      </c>
      <c r="AF106" s="58">
        <f>IF(OR('Свинец (LME)'!$L18="-",'Свинец (LME)'!$L18=""),AF105,'Свинец (LME)'!$L18)</f>
        <v>2235</v>
      </c>
      <c r="AH106" s="61" t="str">
        <f>'Медь (LME)'!K18</f>
        <v>15.04.2023</v>
      </c>
      <c r="AI106" s="58">
        <f>IF(OR('Медь (LME)'!$L18="-",'Медь (LME)'!$L18=""),AI105,'Медь (LME)'!$L18)</f>
        <v>8362.5</v>
      </c>
      <c r="AK106" s="61" t="str">
        <f>'Цинк (LME)'!K18</f>
        <v>15.04.2023</v>
      </c>
      <c r="AL106" s="58">
        <f>IF(OR('Цинк (LME)'!$L18="-",'Цинк (LME)'!$L18=""),AL105,'Цинк (LME)'!$L18)</f>
        <v>2994</v>
      </c>
    </row>
    <row r="107" spans="1:38" x14ac:dyDescent="0.25">
      <c r="A107" s="61" t="str">
        <f>Доллар!$K$19</f>
        <v>16.04.2023</v>
      </c>
      <c r="B107" s="58" t="str">
        <f>Доллар!$L$19</f>
        <v>-</v>
      </c>
      <c r="D107" s="61" t="str">
        <f>Евро!$K$19</f>
        <v>16.04.2023</v>
      </c>
      <c r="E107" s="58" t="str">
        <f>Евро!$L$19</f>
        <v>-</v>
      </c>
      <c r="G107" s="61" t="str">
        <f>'Золото (ЦБ)'!$K$19</f>
        <v>16.04.2023</v>
      </c>
      <c r="H107" s="58" t="str">
        <f>'Золото (ЦБ)'!$L$19</f>
        <v/>
      </c>
      <c r="J107" s="61" t="str">
        <f>'Серебро (ЦБ)'!$K$19</f>
        <v>16.04.2023</v>
      </c>
      <c r="K107" s="58" t="str">
        <f>'Серебро (ЦБ)'!$L$19</f>
        <v/>
      </c>
      <c r="M107" s="61" t="str">
        <f>'Платина (ЦБ)'!$K$19</f>
        <v>16.04.2023</v>
      </c>
      <c r="N107" s="58" t="str">
        <f>'Платина (ЦБ)'!$L$19</f>
        <v/>
      </c>
      <c r="P107" s="61" t="str">
        <f>'Палладий (ЦБ)'!$K$19</f>
        <v>16.04.2023</v>
      </c>
      <c r="Q107" s="58" t="str">
        <f>'Палладий (ЦБ)'!$L$19</f>
        <v/>
      </c>
      <c r="S107" s="61" t="str">
        <f>'Золото (KITCO-LME)'!K19</f>
        <v>16.04.2023</v>
      </c>
      <c r="T107" s="58">
        <f>IF(OR('Золото (KITCO-LME)'!$L19="-",'Золото (KITCO-LME)'!$L19=""),T106,'Золото (KITCO-LME)'!$L19)</f>
        <v>1852.2</v>
      </c>
      <c r="V107" s="61" t="str">
        <f>'Серебро (KITCO-LME)'!K19</f>
        <v>16.04.2023</v>
      </c>
      <c r="W107" s="58">
        <f>IF(OR('Серебро (KITCO-LME)'!$L19="-",'Серебро (KITCO-LME)'!$L19=""),W106,'Серебро (KITCO-LME)'!$L19)</f>
        <v>23.454999999999998</v>
      </c>
      <c r="Y107" s="61" t="str">
        <f>'Алюминий (LME)'!K19</f>
        <v>16.04.2023</v>
      </c>
      <c r="Z107" s="58">
        <f>IF(OR('Алюминий (LME)'!$L19="-",'Алюминий (LME)'!$L19=""),Z106,'Алюминий (LME)'!$L19)</f>
        <v>2242.5</v>
      </c>
      <c r="AB107" s="61" t="str">
        <f>'Никель (LME)'!K19</f>
        <v>16.04.2023</v>
      </c>
      <c r="AC107" s="58">
        <f>IF(OR('Никель (LME)'!$L19="-",'Никель (LME)'!$L19=""),AC106,'Никель (LME)'!$L19)</f>
        <v>27465</v>
      </c>
      <c r="AE107" s="61" t="str">
        <f>'Свинец (LME)'!K19</f>
        <v>16.04.2023</v>
      </c>
      <c r="AF107" s="58">
        <f>IF(OR('Свинец (LME)'!$L19="-",'Свинец (LME)'!$L19=""),AF106,'Свинец (LME)'!$L19)</f>
        <v>2235</v>
      </c>
      <c r="AH107" s="61" t="str">
        <f>'Медь (LME)'!K19</f>
        <v>16.04.2023</v>
      </c>
      <c r="AI107" s="58">
        <f>IF(OR('Медь (LME)'!$L19="-",'Медь (LME)'!$L19=""),AI106,'Медь (LME)'!$L19)</f>
        <v>8362.5</v>
      </c>
      <c r="AK107" s="61" t="str">
        <f>'Цинк (LME)'!K19</f>
        <v>16.04.2023</v>
      </c>
      <c r="AL107" s="58">
        <f>IF(OR('Цинк (LME)'!$L19="-",'Цинк (LME)'!$L19=""),AL106,'Цинк (LME)'!$L19)</f>
        <v>2994</v>
      </c>
    </row>
    <row r="108" spans="1:38" x14ac:dyDescent="0.25">
      <c r="A108" s="61" t="str">
        <f>Доллар!$K$20</f>
        <v>17.04.2023</v>
      </c>
      <c r="B108" s="58" t="str">
        <f>Доллар!$L$20</f>
        <v>-</v>
      </c>
      <c r="D108" s="61" t="str">
        <f>Евро!$K$20</f>
        <v>17.04.2023</v>
      </c>
      <c r="E108" s="58" t="str">
        <f>Евро!$L$20</f>
        <v>-</v>
      </c>
      <c r="G108" s="61" t="str">
        <f>'Золото (ЦБ)'!$K$20</f>
        <v>17.04.2023</v>
      </c>
      <c r="H108" s="58" t="str">
        <f>'Золото (ЦБ)'!$L$20</f>
        <v/>
      </c>
      <c r="J108" s="61" t="str">
        <f>'Серебро (ЦБ)'!$K$20</f>
        <v>17.04.2023</v>
      </c>
      <c r="K108" s="58" t="str">
        <f>'Серебро (ЦБ)'!$L$20</f>
        <v/>
      </c>
      <c r="M108" s="61" t="str">
        <f>'Платина (ЦБ)'!$K$20</f>
        <v>17.04.2023</v>
      </c>
      <c r="N108" s="58" t="str">
        <f>'Платина (ЦБ)'!$L$20</f>
        <v/>
      </c>
      <c r="P108" s="61" t="str">
        <f>'Палладий (ЦБ)'!$K$20</f>
        <v>17.04.2023</v>
      </c>
      <c r="Q108" s="58" t="str">
        <f>'Палладий (ЦБ)'!$L$20</f>
        <v/>
      </c>
      <c r="S108" s="61" t="str">
        <f>'Золото (KITCO-LME)'!K20</f>
        <v>17.04.2023</v>
      </c>
      <c r="T108" s="58">
        <f>IF(OR('Золото (KITCO-LME)'!$L20="-",'Золото (KITCO-LME)'!$L20=""),T107,'Золото (KITCO-LME)'!$L20)</f>
        <v>1852.2</v>
      </c>
      <c r="V108" s="61" t="str">
        <f>'Серебро (KITCO-LME)'!K20</f>
        <v>17.04.2023</v>
      </c>
      <c r="W108" s="58">
        <f>IF(OR('Серебро (KITCO-LME)'!$L20="-",'Серебро (KITCO-LME)'!$L20=""),W107,'Серебро (KITCO-LME)'!$L20)</f>
        <v>23.454999999999998</v>
      </c>
      <c r="Y108" s="61" t="str">
        <f>'Алюминий (LME)'!K20</f>
        <v>17.04.2023</v>
      </c>
      <c r="Z108" s="58">
        <f>IF(OR('Алюминий (LME)'!$L20="-",'Алюминий (LME)'!$L20=""),Z107,'Алюминий (LME)'!$L20)</f>
        <v>2242.5</v>
      </c>
      <c r="AB108" s="61" t="str">
        <f>'Никель (LME)'!K20</f>
        <v>17.04.2023</v>
      </c>
      <c r="AC108" s="58">
        <f>IF(OR('Никель (LME)'!$L20="-",'Никель (LME)'!$L20=""),AC107,'Никель (LME)'!$L20)</f>
        <v>27465</v>
      </c>
      <c r="AE108" s="61" t="str">
        <f>'Свинец (LME)'!K20</f>
        <v>17.04.2023</v>
      </c>
      <c r="AF108" s="58">
        <f>IF(OR('Свинец (LME)'!$L20="-",'Свинец (LME)'!$L20=""),AF107,'Свинец (LME)'!$L20)</f>
        <v>2235</v>
      </c>
      <c r="AH108" s="61" t="str">
        <f>'Медь (LME)'!K20</f>
        <v>17.04.2023</v>
      </c>
      <c r="AI108" s="58">
        <f>IF(OR('Медь (LME)'!$L20="-",'Медь (LME)'!$L20=""),AI107,'Медь (LME)'!$L20)</f>
        <v>8362.5</v>
      </c>
      <c r="AK108" s="61" t="str">
        <f>'Цинк (LME)'!K20</f>
        <v>17.04.2023</v>
      </c>
      <c r="AL108" s="58">
        <f>IF(OR('Цинк (LME)'!$L20="-",'Цинк (LME)'!$L20=""),AL107,'Цинк (LME)'!$L20)</f>
        <v>2994</v>
      </c>
    </row>
    <row r="109" spans="1:38" x14ac:dyDescent="0.25">
      <c r="A109" s="61" t="str">
        <f>Доллар!$K$21</f>
        <v>18.04.2023</v>
      </c>
      <c r="B109" s="58" t="str">
        <f>Доллар!$L$21</f>
        <v>-</v>
      </c>
      <c r="D109" s="61" t="str">
        <f>Евро!$K$21</f>
        <v>18.04.2023</v>
      </c>
      <c r="E109" s="58" t="str">
        <f>Евро!$L$21</f>
        <v>-</v>
      </c>
      <c r="G109" s="61" t="str">
        <f>'Золото (ЦБ)'!$K$21</f>
        <v>18.04.2023</v>
      </c>
      <c r="H109" s="58" t="str">
        <f>'Золото (ЦБ)'!$L$21</f>
        <v/>
      </c>
      <c r="J109" s="61" t="str">
        <f>'Серебро (ЦБ)'!$K$21</f>
        <v>18.04.2023</v>
      </c>
      <c r="K109" s="58" t="str">
        <f>'Серебро (ЦБ)'!$L$21</f>
        <v/>
      </c>
      <c r="M109" s="61" t="str">
        <f>'Платина (ЦБ)'!$K$21</f>
        <v>18.04.2023</v>
      </c>
      <c r="N109" s="58" t="str">
        <f>'Платина (ЦБ)'!$L$21</f>
        <v/>
      </c>
      <c r="P109" s="61" t="str">
        <f>'Палладий (ЦБ)'!$K$21</f>
        <v>18.04.2023</v>
      </c>
      <c r="Q109" s="58" t="str">
        <f>'Палладий (ЦБ)'!$L$21</f>
        <v/>
      </c>
      <c r="S109" s="61" t="str">
        <f>'Золото (KITCO-LME)'!K21</f>
        <v>18.04.2023</v>
      </c>
      <c r="T109" s="58">
        <f>IF(OR('Золото (KITCO-LME)'!$L21="-",'Золото (KITCO-LME)'!$L21=""),T108,'Золото (KITCO-LME)'!$L21)</f>
        <v>1852.2</v>
      </c>
      <c r="V109" s="61" t="str">
        <f>'Серебро (KITCO-LME)'!K21</f>
        <v>18.04.2023</v>
      </c>
      <c r="W109" s="58">
        <f>IF(OR('Серебро (KITCO-LME)'!$L21="-",'Серебро (KITCO-LME)'!$L21=""),W108,'Серебро (KITCO-LME)'!$L21)</f>
        <v>23.454999999999998</v>
      </c>
      <c r="Y109" s="61" t="str">
        <f>'Алюминий (LME)'!K21</f>
        <v>18.04.2023</v>
      </c>
      <c r="Z109" s="58">
        <f>IF(OR('Алюминий (LME)'!$L21="-",'Алюминий (LME)'!$L21=""),Z108,'Алюминий (LME)'!$L21)</f>
        <v>2242.5</v>
      </c>
      <c r="AB109" s="61" t="str">
        <f>'Никель (LME)'!K21</f>
        <v>18.04.2023</v>
      </c>
      <c r="AC109" s="58">
        <f>IF(OR('Никель (LME)'!$L21="-",'Никель (LME)'!$L21=""),AC108,'Никель (LME)'!$L21)</f>
        <v>27465</v>
      </c>
      <c r="AE109" s="61" t="str">
        <f>'Свинец (LME)'!K21</f>
        <v>18.04.2023</v>
      </c>
      <c r="AF109" s="58">
        <f>IF(OR('Свинец (LME)'!$L21="-",'Свинец (LME)'!$L21=""),AF108,'Свинец (LME)'!$L21)</f>
        <v>2235</v>
      </c>
      <c r="AH109" s="61" t="str">
        <f>'Медь (LME)'!K21</f>
        <v>18.04.2023</v>
      </c>
      <c r="AI109" s="58">
        <f>IF(OR('Медь (LME)'!$L21="-",'Медь (LME)'!$L21=""),AI108,'Медь (LME)'!$L21)</f>
        <v>8362.5</v>
      </c>
      <c r="AK109" s="61" t="str">
        <f>'Цинк (LME)'!K21</f>
        <v>18.04.2023</v>
      </c>
      <c r="AL109" s="58">
        <f>IF(OR('Цинк (LME)'!$L21="-",'Цинк (LME)'!$L21=""),AL108,'Цинк (LME)'!$L21)</f>
        <v>2994</v>
      </c>
    </row>
    <row r="110" spans="1:38" x14ac:dyDescent="0.25">
      <c r="A110" s="61" t="str">
        <f>Доллар!$K$22</f>
        <v>19.04.2023</v>
      </c>
      <c r="B110" s="58" t="str">
        <f>Доллар!$L$22</f>
        <v>-</v>
      </c>
      <c r="D110" s="61" t="str">
        <f>Евро!$K$22</f>
        <v>19.04.2023</v>
      </c>
      <c r="E110" s="58" t="str">
        <f>Евро!$L$22</f>
        <v>-</v>
      </c>
      <c r="G110" s="61" t="str">
        <f>'Золото (ЦБ)'!$K$22</f>
        <v>19.04.2023</v>
      </c>
      <c r="H110" s="58" t="str">
        <f>'Золото (ЦБ)'!$L$22</f>
        <v/>
      </c>
      <c r="J110" s="61" t="str">
        <f>'Серебро (ЦБ)'!$K$22</f>
        <v>19.04.2023</v>
      </c>
      <c r="K110" s="58" t="str">
        <f>'Серебро (ЦБ)'!$L$22</f>
        <v/>
      </c>
      <c r="M110" s="61" t="str">
        <f>'Платина (ЦБ)'!$K$22</f>
        <v>19.04.2023</v>
      </c>
      <c r="N110" s="58" t="str">
        <f>'Платина (ЦБ)'!$L$22</f>
        <v/>
      </c>
      <c r="P110" s="61" t="str">
        <f>'Палладий (ЦБ)'!$K$22</f>
        <v>19.04.2023</v>
      </c>
      <c r="Q110" s="58" t="str">
        <f>'Палладий (ЦБ)'!$L$22</f>
        <v/>
      </c>
      <c r="S110" s="61" t="str">
        <f>'Золото (KITCO-LME)'!K22</f>
        <v>19.04.2023</v>
      </c>
      <c r="T110" s="58">
        <f>IF(OR('Золото (KITCO-LME)'!$L22="-",'Золото (KITCO-LME)'!$L22=""),T109,'Золото (KITCO-LME)'!$L22)</f>
        <v>1852.2</v>
      </c>
      <c r="V110" s="61" t="str">
        <f>'Серебро (KITCO-LME)'!K22</f>
        <v>19.04.2023</v>
      </c>
      <c r="W110" s="58">
        <f>IF(OR('Серебро (KITCO-LME)'!$L22="-",'Серебро (KITCO-LME)'!$L22=""),W109,'Серебро (KITCO-LME)'!$L22)</f>
        <v>23.454999999999998</v>
      </c>
      <c r="Y110" s="61" t="str">
        <f>'Алюминий (LME)'!K22</f>
        <v>19.04.2023</v>
      </c>
      <c r="Z110" s="58">
        <f>IF(OR('Алюминий (LME)'!$L22="-",'Алюминий (LME)'!$L22=""),Z109,'Алюминий (LME)'!$L22)</f>
        <v>2242.5</v>
      </c>
      <c r="AB110" s="61" t="str">
        <f>'Никель (LME)'!K22</f>
        <v>19.04.2023</v>
      </c>
      <c r="AC110" s="58">
        <f>IF(OR('Никель (LME)'!$L22="-",'Никель (LME)'!$L22=""),AC109,'Никель (LME)'!$L22)</f>
        <v>27465</v>
      </c>
      <c r="AE110" s="61" t="str">
        <f>'Свинец (LME)'!K22</f>
        <v>19.04.2023</v>
      </c>
      <c r="AF110" s="58">
        <f>IF(OR('Свинец (LME)'!$L22="-",'Свинец (LME)'!$L22=""),AF109,'Свинец (LME)'!$L22)</f>
        <v>2235</v>
      </c>
      <c r="AH110" s="61" t="str">
        <f>'Медь (LME)'!K22</f>
        <v>19.04.2023</v>
      </c>
      <c r="AI110" s="58">
        <f>IF(OR('Медь (LME)'!$L22="-",'Медь (LME)'!$L22=""),AI109,'Медь (LME)'!$L22)</f>
        <v>8362.5</v>
      </c>
      <c r="AK110" s="61" t="str">
        <f>'Цинк (LME)'!K22</f>
        <v>19.04.2023</v>
      </c>
      <c r="AL110" s="58">
        <f>IF(OR('Цинк (LME)'!$L22="-",'Цинк (LME)'!$L22=""),AL109,'Цинк (LME)'!$L22)</f>
        <v>2994</v>
      </c>
    </row>
    <row r="111" spans="1:38" x14ac:dyDescent="0.25">
      <c r="A111" s="61" t="str">
        <f>Доллар!$K$23</f>
        <v>20.04.2023</v>
      </c>
      <c r="B111" s="58" t="str">
        <f>Доллар!$L$23</f>
        <v>-</v>
      </c>
      <c r="D111" s="61" t="str">
        <f>Евро!$K$23</f>
        <v>20.04.2023</v>
      </c>
      <c r="E111" s="58" t="str">
        <f>Евро!$L$23</f>
        <v>-</v>
      </c>
      <c r="G111" s="61" t="str">
        <f>'Золото (ЦБ)'!$K$23</f>
        <v>20.04.2023</v>
      </c>
      <c r="H111" s="58" t="str">
        <f>'Золото (ЦБ)'!$L$23</f>
        <v/>
      </c>
      <c r="J111" s="61" t="str">
        <f>'Серебро (ЦБ)'!$K$23</f>
        <v>20.04.2023</v>
      </c>
      <c r="K111" s="58" t="str">
        <f>'Серебро (ЦБ)'!$L$23</f>
        <v/>
      </c>
      <c r="M111" s="61" t="str">
        <f>'Платина (ЦБ)'!$K$23</f>
        <v>20.04.2023</v>
      </c>
      <c r="N111" s="58" t="str">
        <f>'Платина (ЦБ)'!$L$23</f>
        <v/>
      </c>
      <c r="P111" s="61" t="str">
        <f>'Палладий (ЦБ)'!$K$23</f>
        <v>20.04.2023</v>
      </c>
      <c r="Q111" s="58" t="str">
        <f>'Палладий (ЦБ)'!$L$23</f>
        <v/>
      </c>
      <c r="S111" s="61" t="str">
        <f>'Золото (KITCO-LME)'!K23</f>
        <v>20.04.2023</v>
      </c>
      <c r="T111" s="58">
        <f>IF(OR('Золото (KITCO-LME)'!$L23="-",'Золото (KITCO-LME)'!$L23=""),T110,'Золото (KITCO-LME)'!$L23)</f>
        <v>1852.2</v>
      </c>
      <c r="V111" s="61" t="str">
        <f>'Серебро (KITCO-LME)'!K23</f>
        <v>20.04.2023</v>
      </c>
      <c r="W111" s="58">
        <f>IF(OR('Серебро (KITCO-LME)'!$L23="-",'Серебро (KITCO-LME)'!$L23=""),W110,'Серебро (KITCO-LME)'!$L23)</f>
        <v>23.454999999999998</v>
      </c>
      <c r="Y111" s="61" t="str">
        <f>'Алюминий (LME)'!K23</f>
        <v>20.04.2023</v>
      </c>
      <c r="Z111" s="58">
        <f>IF(OR('Алюминий (LME)'!$L23="-",'Алюминий (LME)'!$L23=""),Z110,'Алюминий (LME)'!$L23)</f>
        <v>2242.5</v>
      </c>
      <c r="AB111" s="61" t="str">
        <f>'Никель (LME)'!K23</f>
        <v>20.04.2023</v>
      </c>
      <c r="AC111" s="58">
        <f>IF(OR('Никель (LME)'!$L23="-",'Никель (LME)'!$L23=""),AC110,'Никель (LME)'!$L23)</f>
        <v>27465</v>
      </c>
      <c r="AE111" s="61" t="str">
        <f>'Свинец (LME)'!K23</f>
        <v>20.04.2023</v>
      </c>
      <c r="AF111" s="58">
        <f>IF(OR('Свинец (LME)'!$L23="-",'Свинец (LME)'!$L23=""),AF110,'Свинец (LME)'!$L23)</f>
        <v>2235</v>
      </c>
      <c r="AH111" s="61" t="str">
        <f>'Медь (LME)'!K23</f>
        <v>20.04.2023</v>
      </c>
      <c r="AI111" s="58">
        <f>IF(OR('Медь (LME)'!$L23="-",'Медь (LME)'!$L23=""),AI110,'Медь (LME)'!$L23)</f>
        <v>8362.5</v>
      </c>
      <c r="AK111" s="61" t="str">
        <f>'Цинк (LME)'!K23</f>
        <v>20.04.2023</v>
      </c>
      <c r="AL111" s="58">
        <f>IF(OR('Цинк (LME)'!$L23="-",'Цинк (LME)'!$L23=""),AL110,'Цинк (LME)'!$L23)</f>
        <v>2994</v>
      </c>
    </row>
    <row r="112" spans="1:38" x14ac:dyDescent="0.25">
      <c r="A112" s="61" t="str">
        <f>Доллар!$K$24</f>
        <v>21.04.2023</v>
      </c>
      <c r="B112" s="58" t="str">
        <f>Доллар!$L$24</f>
        <v>-</v>
      </c>
      <c r="D112" s="61" t="str">
        <f>Евро!$K$24</f>
        <v>21.04.2023</v>
      </c>
      <c r="E112" s="58" t="str">
        <f>Евро!$L$24</f>
        <v>-</v>
      </c>
      <c r="G112" s="61" t="str">
        <f>'Золото (ЦБ)'!$K$24</f>
        <v>21.04.2023</v>
      </c>
      <c r="H112" s="58" t="str">
        <f>'Золото (ЦБ)'!$L$24</f>
        <v/>
      </c>
      <c r="J112" s="61" t="str">
        <f>'Серебро (ЦБ)'!$K$24</f>
        <v>21.04.2023</v>
      </c>
      <c r="K112" s="58" t="str">
        <f>'Серебро (ЦБ)'!$L$24</f>
        <v/>
      </c>
      <c r="M112" s="61" t="str">
        <f>'Платина (ЦБ)'!$K$24</f>
        <v>21.04.2023</v>
      </c>
      <c r="N112" s="58" t="str">
        <f>'Платина (ЦБ)'!$L$24</f>
        <v/>
      </c>
      <c r="P112" s="61" t="str">
        <f>'Палладий (ЦБ)'!$K$24</f>
        <v>21.04.2023</v>
      </c>
      <c r="Q112" s="58" t="str">
        <f>'Палладий (ЦБ)'!$L$24</f>
        <v/>
      </c>
      <c r="S112" s="61" t="str">
        <f>'Золото (KITCO-LME)'!K24</f>
        <v>21.04.2023</v>
      </c>
      <c r="T112" s="58">
        <f>IF(OR('Золото (KITCO-LME)'!$L24="-",'Золото (KITCO-LME)'!$L24=""),T111,'Золото (KITCO-LME)'!$L24)</f>
        <v>1852.2</v>
      </c>
      <c r="V112" s="61" t="str">
        <f>'Серебро (KITCO-LME)'!K24</f>
        <v>21.04.2023</v>
      </c>
      <c r="W112" s="58">
        <f>IF(OR('Серебро (KITCO-LME)'!$L24="-",'Серебро (KITCO-LME)'!$L24=""),W111,'Серебро (KITCO-LME)'!$L24)</f>
        <v>23.454999999999998</v>
      </c>
      <c r="Y112" s="61" t="str">
        <f>'Алюминий (LME)'!K24</f>
        <v>21.04.2023</v>
      </c>
      <c r="Z112" s="58">
        <f>IF(OR('Алюминий (LME)'!$L24="-",'Алюминий (LME)'!$L24=""),Z111,'Алюминий (LME)'!$L24)</f>
        <v>2242.5</v>
      </c>
      <c r="AB112" s="61" t="str">
        <f>'Никель (LME)'!K24</f>
        <v>21.04.2023</v>
      </c>
      <c r="AC112" s="58">
        <f>IF(OR('Никель (LME)'!$L24="-",'Никель (LME)'!$L24=""),AC111,'Никель (LME)'!$L24)</f>
        <v>27465</v>
      </c>
      <c r="AE112" s="61" t="str">
        <f>'Свинец (LME)'!K24</f>
        <v>21.04.2023</v>
      </c>
      <c r="AF112" s="58">
        <f>IF(OR('Свинец (LME)'!$L24="-",'Свинец (LME)'!$L24=""),AF111,'Свинец (LME)'!$L24)</f>
        <v>2235</v>
      </c>
      <c r="AH112" s="61" t="str">
        <f>'Медь (LME)'!K24</f>
        <v>21.04.2023</v>
      </c>
      <c r="AI112" s="58">
        <f>IF(OR('Медь (LME)'!$L24="-",'Медь (LME)'!$L24=""),AI111,'Медь (LME)'!$L24)</f>
        <v>8362.5</v>
      </c>
      <c r="AK112" s="61" t="str">
        <f>'Цинк (LME)'!K24</f>
        <v>21.04.2023</v>
      </c>
      <c r="AL112" s="58">
        <f>IF(OR('Цинк (LME)'!$L24="-",'Цинк (LME)'!$L24=""),AL111,'Цинк (LME)'!$L24)</f>
        <v>2994</v>
      </c>
    </row>
    <row r="113" spans="1:38" x14ac:dyDescent="0.25">
      <c r="A113" s="61" t="str">
        <f>Доллар!$K$25</f>
        <v>22.04.2023</v>
      </c>
      <c r="B113" s="58" t="str">
        <f>Доллар!$L$25</f>
        <v>-</v>
      </c>
      <c r="D113" s="61" t="str">
        <f>Евро!$K$25</f>
        <v>22.04.2023</v>
      </c>
      <c r="E113" s="58" t="str">
        <f>Евро!$L$25</f>
        <v>-</v>
      </c>
      <c r="G113" s="61" t="str">
        <f>'Золото (ЦБ)'!$K$25</f>
        <v>22.04.2023</v>
      </c>
      <c r="H113" s="58" t="str">
        <f>'Золото (ЦБ)'!$L$25</f>
        <v/>
      </c>
      <c r="J113" s="61" t="str">
        <f>'Серебро (ЦБ)'!$K$25</f>
        <v>22.04.2023</v>
      </c>
      <c r="K113" s="58" t="str">
        <f>'Серебро (ЦБ)'!$L$25</f>
        <v/>
      </c>
      <c r="M113" s="61" t="str">
        <f>'Платина (ЦБ)'!$K$25</f>
        <v>22.04.2023</v>
      </c>
      <c r="N113" s="58" t="str">
        <f>'Платина (ЦБ)'!$L$25</f>
        <v/>
      </c>
      <c r="P113" s="61" t="str">
        <f>'Палладий (ЦБ)'!$K$25</f>
        <v>22.04.2023</v>
      </c>
      <c r="Q113" s="58" t="str">
        <f>'Палладий (ЦБ)'!$L$25</f>
        <v/>
      </c>
      <c r="S113" s="61" t="str">
        <f>'Золото (KITCO-LME)'!K25</f>
        <v>22.04.2023</v>
      </c>
      <c r="T113" s="58">
        <f>IF(OR('Золото (KITCO-LME)'!$L25="-",'Золото (KITCO-LME)'!$L25=""),T112,'Золото (KITCO-LME)'!$L25)</f>
        <v>1852.2</v>
      </c>
      <c r="V113" s="61" t="str">
        <f>'Серебро (KITCO-LME)'!K25</f>
        <v>22.04.2023</v>
      </c>
      <c r="W113" s="58">
        <f>IF(OR('Серебро (KITCO-LME)'!$L25="-",'Серебро (KITCO-LME)'!$L25=""),W112,'Серебро (KITCO-LME)'!$L25)</f>
        <v>23.454999999999998</v>
      </c>
      <c r="Y113" s="61" t="str">
        <f>'Алюминий (LME)'!K25</f>
        <v>22.04.2023</v>
      </c>
      <c r="Z113" s="58">
        <f>IF(OR('Алюминий (LME)'!$L25="-",'Алюминий (LME)'!$L25=""),Z112,'Алюминий (LME)'!$L25)</f>
        <v>2242.5</v>
      </c>
      <c r="AB113" s="61" t="str">
        <f>'Никель (LME)'!K25</f>
        <v>22.04.2023</v>
      </c>
      <c r="AC113" s="58">
        <f>IF(OR('Никель (LME)'!$L25="-",'Никель (LME)'!$L25=""),AC112,'Никель (LME)'!$L25)</f>
        <v>27465</v>
      </c>
      <c r="AE113" s="61" t="str">
        <f>'Свинец (LME)'!K25</f>
        <v>22.04.2023</v>
      </c>
      <c r="AF113" s="58">
        <f>IF(OR('Свинец (LME)'!$L25="-",'Свинец (LME)'!$L25=""),AF112,'Свинец (LME)'!$L25)</f>
        <v>2235</v>
      </c>
      <c r="AH113" s="61" t="str">
        <f>'Медь (LME)'!K25</f>
        <v>22.04.2023</v>
      </c>
      <c r="AI113" s="58">
        <f>IF(OR('Медь (LME)'!$L25="-",'Медь (LME)'!$L25=""),AI112,'Медь (LME)'!$L25)</f>
        <v>8362.5</v>
      </c>
      <c r="AK113" s="61" t="str">
        <f>'Цинк (LME)'!K25</f>
        <v>22.04.2023</v>
      </c>
      <c r="AL113" s="58">
        <f>IF(OR('Цинк (LME)'!$L25="-",'Цинк (LME)'!$L25=""),AL112,'Цинк (LME)'!$L25)</f>
        <v>2994</v>
      </c>
    </row>
    <row r="114" spans="1:38" x14ac:dyDescent="0.25">
      <c r="A114" s="61" t="str">
        <f>Доллар!$K$26</f>
        <v>23.04.2023</v>
      </c>
      <c r="B114" s="58" t="str">
        <f>Доллар!$L$26</f>
        <v>-</v>
      </c>
      <c r="D114" s="61" t="str">
        <f>Евро!$K$26</f>
        <v>23.04.2023</v>
      </c>
      <c r="E114" s="58" t="str">
        <f>Евро!$L$26</f>
        <v>-</v>
      </c>
      <c r="G114" s="61" t="str">
        <f>'Золото (ЦБ)'!$K$26</f>
        <v>23.04.2023</v>
      </c>
      <c r="H114" s="58" t="str">
        <f>'Золото (ЦБ)'!$L$26</f>
        <v/>
      </c>
      <c r="J114" s="61" t="str">
        <f>'Серебро (ЦБ)'!$K$26</f>
        <v>23.04.2023</v>
      </c>
      <c r="K114" s="58" t="str">
        <f>'Серебро (ЦБ)'!$L$26</f>
        <v/>
      </c>
      <c r="M114" s="61" t="str">
        <f>'Платина (ЦБ)'!$K$26</f>
        <v>23.04.2023</v>
      </c>
      <c r="N114" s="58" t="str">
        <f>'Платина (ЦБ)'!$L$26</f>
        <v/>
      </c>
      <c r="P114" s="61" t="str">
        <f>'Палладий (ЦБ)'!$K$26</f>
        <v>23.04.2023</v>
      </c>
      <c r="Q114" s="58" t="str">
        <f>'Палладий (ЦБ)'!$L$26</f>
        <v/>
      </c>
      <c r="S114" s="61" t="str">
        <f>'Золото (KITCO-LME)'!K26</f>
        <v>23.04.2023</v>
      </c>
      <c r="T114" s="58">
        <f>IF(OR('Золото (KITCO-LME)'!$L26="-",'Золото (KITCO-LME)'!$L26=""),T113,'Золото (KITCO-LME)'!$L26)</f>
        <v>1852.2</v>
      </c>
      <c r="V114" s="61" t="str">
        <f>'Серебро (KITCO-LME)'!K26</f>
        <v>23.04.2023</v>
      </c>
      <c r="W114" s="58">
        <f>IF(OR('Серебро (KITCO-LME)'!$L26="-",'Серебро (KITCO-LME)'!$L26=""),W113,'Серебро (KITCO-LME)'!$L26)</f>
        <v>23.454999999999998</v>
      </c>
      <c r="Y114" s="61" t="str">
        <f>'Алюминий (LME)'!K26</f>
        <v>23.04.2023</v>
      </c>
      <c r="Z114" s="58">
        <f>IF(OR('Алюминий (LME)'!$L26="-",'Алюминий (LME)'!$L26=""),Z113,'Алюминий (LME)'!$L26)</f>
        <v>2242.5</v>
      </c>
      <c r="AB114" s="61" t="str">
        <f>'Никель (LME)'!K26</f>
        <v>23.04.2023</v>
      </c>
      <c r="AC114" s="58">
        <f>IF(OR('Никель (LME)'!$L26="-",'Никель (LME)'!$L26=""),AC113,'Никель (LME)'!$L26)</f>
        <v>27465</v>
      </c>
      <c r="AE114" s="61" t="str">
        <f>'Свинец (LME)'!K26</f>
        <v>23.04.2023</v>
      </c>
      <c r="AF114" s="58">
        <f>IF(OR('Свинец (LME)'!$L26="-",'Свинец (LME)'!$L26=""),AF113,'Свинец (LME)'!$L26)</f>
        <v>2235</v>
      </c>
      <c r="AH114" s="61" t="str">
        <f>'Медь (LME)'!K26</f>
        <v>23.04.2023</v>
      </c>
      <c r="AI114" s="58">
        <f>IF(OR('Медь (LME)'!$L26="-",'Медь (LME)'!$L26=""),AI113,'Медь (LME)'!$L26)</f>
        <v>8362.5</v>
      </c>
      <c r="AK114" s="61" t="str">
        <f>'Цинк (LME)'!K26</f>
        <v>23.04.2023</v>
      </c>
      <c r="AL114" s="58">
        <f>IF(OR('Цинк (LME)'!$L26="-",'Цинк (LME)'!$L26=""),AL113,'Цинк (LME)'!$L26)</f>
        <v>2994</v>
      </c>
    </row>
    <row r="115" spans="1:38" x14ac:dyDescent="0.25">
      <c r="A115" s="61" t="str">
        <f>Доллар!$K$27</f>
        <v>24.04.2023</v>
      </c>
      <c r="B115" s="58" t="str">
        <f>Доллар!$L$27</f>
        <v>-</v>
      </c>
      <c r="D115" s="61" t="str">
        <f>Евро!$K$27</f>
        <v>24.04.2023</v>
      </c>
      <c r="E115" s="58" t="str">
        <f>Евро!$L$27</f>
        <v>-</v>
      </c>
      <c r="G115" s="61" t="str">
        <f>'Золото (ЦБ)'!$K$27</f>
        <v>24.04.2023</v>
      </c>
      <c r="H115" s="58" t="str">
        <f>'Золото (ЦБ)'!$L$27</f>
        <v/>
      </c>
      <c r="J115" s="61" t="str">
        <f>'Серебро (ЦБ)'!$K$27</f>
        <v>24.04.2023</v>
      </c>
      <c r="K115" s="58" t="str">
        <f>'Серебро (ЦБ)'!$L$27</f>
        <v/>
      </c>
      <c r="M115" s="61" t="str">
        <f>'Платина (ЦБ)'!$K$27</f>
        <v>24.04.2023</v>
      </c>
      <c r="N115" s="58" t="str">
        <f>'Платина (ЦБ)'!$L$27</f>
        <v/>
      </c>
      <c r="P115" s="61" t="str">
        <f>'Палладий (ЦБ)'!$K$27</f>
        <v>24.04.2023</v>
      </c>
      <c r="Q115" s="58" t="str">
        <f>'Палладий (ЦБ)'!$L$27</f>
        <v/>
      </c>
      <c r="S115" s="61" t="str">
        <f>'Золото (KITCO-LME)'!K27</f>
        <v>24.04.2023</v>
      </c>
      <c r="T115" s="58">
        <f>IF(OR('Золото (KITCO-LME)'!$L27="-",'Золото (KITCO-LME)'!$L27=""),T114,'Золото (KITCO-LME)'!$L27)</f>
        <v>1852.2</v>
      </c>
      <c r="V115" s="61" t="str">
        <f>'Серебро (KITCO-LME)'!K27</f>
        <v>24.04.2023</v>
      </c>
      <c r="W115" s="58">
        <f>IF(OR('Серебро (KITCO-LME)'!$L27="-",'Серебро (KITCO-LME)'!$L27=""),W114,'Серебро (KITCO-LME)'!$L27)</f>
        <v>23.454999999999998</v>
      </c>
      <c r="Y115" s="61" t="str">
        <f>'Алюминий (LME)'!K27</f>
        <v>24.04.2023</v>
      </c>
      <c r="Z115" s="58">
        <f>IF(OR('Алюминий (LME)'!$L27="-",'Алюминий (LME)'!$L27=""),Z114,'Алюминий (LME)'!$L27)</f>
        <v>2242.5</v>
      </c>
      <c r="AB115" s="61" t="str">
        <f>'Никель (LME)'!K27</f>
        <v>24.04.2023</v>
      </c>
      <c r="AC115" s="58">
        <f>IF(OR('Никель (LME)'!$L27="-",'Никель (LME)'!$L27=""),AC114,'Никель (LME)'!$L27)</f>
        <v>27465</v>
      </c>
      <c r="AE115" s="61" t="str">
        <f>'Свинец (LME)'!K27</f>
        <v>24.04.2023</v>
      </c>
      <c r="AF115" s="58">
        <f>IF(OR('Свинец (LME)'!$L27="-",'Свинец (LME)'!$L27=""),AF114,'Свинец (LME)'!$L27)</f>
        <v>2235</v>
      </c>
      <c r="AH115" s="61" t="str">
        <f>'Медь (LME)'!K27</f>
        <v>24.04.2023</v>
      </c>
      <c r="AI115" s="58">
        <f>IF(OR('Медь (LME)'!$L27="-",'Медь (LME)'!$L27=""),AI114,'Медь (LME)'!$L27)</f>
        <v>8362.5</v>
      </c>
      <c r="AK115" s="61" t="str">
        <f>'Цинк (LME)'!K27</f>
        <v>24.04.2023</v>
      </c>
      <c r="AL115" s="58">
        <f>IF(OR('Цинк (LME)'!$L27="-",'Цинк (LME)'!$L27=""),AL114,'Цинк (LME)'!$L27)</f>
        <v>2994</v>
      </c>
    </row>
    <row r="116" spans="1:38" x14ac:dyDescent="0.25">
      <c r="A116" s="61" t="str">
        <f>Доллар!$K$28</f>
        <v>25.04.2023</v>
      </c>
      <c r="B116" s="58" t="str">
        <f>Доллар!$L$28</f>
        <v>-</v>
      </c>
      <c r="D116" s="61" t="str">
        <f>Евро!$K$28</f>
        <v>25.04.2023</v>
      </c>
      <c r="E116" s="58" t="str">
        <f>Евро!$L$28</f>
        <v>-</v>
      </c>
      <c r="G116" s="61" t="str">
        <f>'Золото (ЦБ)'!$K$28</f>
        <v>25.04.2023</v>
      </c>
      <c r="H116" s="58" t="str">
        <f>'Золото (ЦБ)'!$L$28</f>
        <v/>
      </c>
      <c r="J116" s="61" t="str">
        <f>'Серебро (ЦБ)'!$K$28</f>
        <v>25.04.2023</v>
      </c>
      <c r="K116" s="58" t="str">
        <f>'Серебро (ЦБ)'!$L$28</f>
        <v/>
      </c>
      <c r="M116" s="61" t="str">
        <f>'Платина (ЦБ)'!$K$28</f>
        <v>25.04.2023</v>
      </c>
      <c r="N116" s="58" t="str">
        <f>'Платина (ЦБ)'!$L$28</f>
        <v/>
      </c>
      <c r="P116" s="61" t="str">
        <f>'Палладий (ЦБ)'!$K$28</f>
        <v>25.04.2023</v>
      </c>
      <c r="Q116" s="58" t="str">
        <f>'Палладий (ЦБ)'!$L$28</f>
        <v/>
      </c>
      <c r="S116" s="61" t="str">
        <f>'Золото (KITCO-LME)'!K28</f>
        <v>25.04.2023</v>
      </c>
      <c r="T116" s="58">
        <f>IF(OR('Золото (KITCO-LME)'!$L28="-",'Золото (KITCO-LME)'!$L28=""),T115,'Золото (KITCO-LME)'!$L28)</f>
        <v>1852.2</v>
      </c>
      <c r="V116" s="61" t="str">
        <f>'Серебро (KITCO-LME)'!K28</f>
        <v>25.04.2023</v>
      </c>
      <c r="W116" s="58">
        <f>IF(OR('Серебро (KITCO-LME)'!$L28="-",'Серебро (KITCO-LME)'!$L28=""),W115,'Серебро (KITCO-LME)'!$L28)</f>
        <v>23.454999999999998</v>
      </c>
      <c r="Y116" s="61" t="str">
        <f>'Алюминий (LME)'!K28</f>
        <v>25.04.2023</v>
      </c>
      <c r="Z116" s="58">
        <f>IF(OR('Алюминий (LME)'!$L28="-",'Алюминий (LME)'!$L28=""),Z115,'Алюминий (LME)'!$L28)</f>
        <v>2242.5</v>
      </c>
      <c r="AB116" s="61" t="str">
        <f>'Никель (LME)'!K28</f>
        <v>25.04.2023</v>
      </c>
      <c r="AC116" s="58">
        <f>IF(OR('Никель (LME)'!$L28="-",'Никель (LME)'!$L28=""),AC115,'Никель (LME)'!$L28)</f>
        <v>27465</v>
      </c>
      <c r="AE116" s="61" t="str">
        <f>'Свинец (LME)'!K28</f>
        <v>25.04.2023</v>
      </c>
      <c r="AF116" s="58">
        <f>IF(OR('Свинец (LME)'!$L28="-",'Свинец (LME)'!$L28=""),AF115,'Свинец (LME)'!$L28)</f>
        <v>2235</v>
      </c>
      <c r="AH116" s="61" t="str">
        <f>'Медь (LME)'!K28</f>
        <v>25.04.2023</v>
      </c>
      <c r="AI116" s="58">
        <f>IF(OR('Медь (LME)'!$L28="-",'Медь (LME)'!$L28=""),AI115,'Медь (LME)'!$L28)</f>
        <v>8362.5</v>
      </c>
      <c r="AK116" s="61" t="str">
        <f>'Цинк (LME)'!K28</f>
        <v>25.04.2023</v>
      </c>
      <c r="AL116" s="58">
        <f>IF(OR('Цинк (LME)'!$L28="-",'Цинк (LME)'!$L28=""),AL115,'Цинк (LME)'!$L28)</f>
        <v>2994</v>
      </c>
    </row>
    <row r="117" spans="1:38" x14ac:dyDescent="0.25">
      <c r="A117" s="61" t="str">
        <f>Доллар!$K$29</f>
        <v>26.04.2023</v>
      </c>
      <c r="B117" s="58" t="str">
        <f>Доллар!$L$29</f>
        <v>-</v>
      </c>
      <c r="D117" s="61" t="str">
        <f>Евро!$K$29</f>
        <v>26.04.2023</v>
      </c>
      <c r="E117" s="58" t="str">
        <f>Евро!$L$29</f>
        <v>-</v>
      </c>
      <c r="G117" s="61" t="str">
        <f>'Золото (ЦБ)'!$K$29</f>
        <v>26.04.2023</v>
      </c>
      <c r="H117" s="58" t="str">
        <f>'Золото (ЦБ)'!$L$29</f>
        <v/>
      </c>
      <c r="J117" s="61" t="str">
        <f>'Серебро (ЦБ)'!$K$29</f>
        <v>26.04.2023</v>
      </c>
      <c r="K117" s="58" t="str">
        <f>'Серебро (ЦБ)'!$L$29</f>
        <v/>
      </c>
      <c r="M117" s="61" t="str">
        <f>'Платина (ЦБ)'!$K$29</f>
        <v>26.04.2023</v>
      </c>
      <c r="N117" s="58" t="str">
        <f>'Платина (ЦБ)'!$L$29</f>
        <v/>
      </c>
      <c r="P117" s="61" t="str">
        <f>'Палладий (ЦБ)'!$K$29</f>
        <v>26.04.2023</v>
      </c>
      <c r="Q117" s="58" t="str">
        <f>'Палладий (ЦБ)'!$L$29</f>
        <v/>
      </c>
      <c r="S117" s="61" t="str">
        <f>'Золото (KITCO-LME)'!K29</f>
        <v>26.04.2023</v>
      </c>
      <c r="T117" s="58">
        <f>IF(OR('Золото (KITCO-LME)'!$L29="-",'Золото (KITCO-LME)'!$L29=""),T116,'Золото (KITCO-LME)'!$L29)</f>
        <v>1852.2</v>
      </c>
      <c r="V117" s="61" t="str">
        <f>'Серебро (KITCO-LME)'!K29</f>
        <v>26.04.2023</v>
      </c>
      <c r="W117" s="58">
        <f>IF(OR('Серебро (KITCO-LME)'!$L29="-",'Серебро (KITCO-LME)'!$L29=""),W116,'Серебро (KITCO-LME)'!$L29)</f>
        <v>23.454999999999998</v>
      </c>
      <c r="Y117" s="61" t="str">
        <f>'Алюминий (LME)'!K29</f>
        <v>26.04.2023</v>
      </c>
      <c r="Z117" s="58">
        <f>IF(OR('Алюминий (LME)'!$L29="-",'Алюминий (LME)'!$L29=""),Z116,'Алюминий (LME)'!$L29)</f>
        <v>2242.5</v>
      </c>
      <c r="AB117" s="61" t="str">
        <f>'Никель (LME)'!K29</f>
        <v>26.04.2023</v>
      </c>
      <c r="AC117" s="58">
        <f>IF(OR('Никель (LME)'!$L29="-",'Никель (LME)'!$L29=""),AC116,'Никель (LME)'!$L29)</f>
        <v>27465</v>
      </c>
      <c r="AE117" s="61" t="str">
        <f>'Свинец (LME)'!K29</f>
        <v>26.04.2023</v>
      </c>
      <c r="AF117" s="58">
        <f>IF(OR('Свинец (LME)'!$L29="-",'Свинец (LME)'!$L29=""),AF116,'Свинец (LME)'!$L29)</f>
        <v>2235</v>
      </c>
      <c r="AH117" s="61" t="str">
        <f>'Медь (LME)'!K29</f>
        <v>26.04.2023</v>
      </c>
      <c r="AI117" s="58">
        <f>IF(OR('Медь (LME)'!$L29="-",'Медь (LME)'!$L29=""),AI116,'Медь (LME)'!$L29)</f>
        <v>8362.5</v>
      </c>
      <c r="AK117" s="61" t="str">
        <f>'Цинк (LME)'!K29</f>
        <v>26.04.2023</v>
      </c>
      <c r="AL117" s="58">
        <f>IF(OR('Цинк (LME)'!$L29="-",'Цинк (LME)'!$L29=""),AL116,'Цинк (LME)'!$L29)</f>
        <v>2994</v>
      </c>
    </row>
    <row r="118" spans="1:38" x14ac:dyDescent="0.25">
      <c r="A118" s="61" t="str">
        <f>Доллар!$K$30</f>
        <v>27.04.2023</v>
      </c>
      <c r="B118" s="58" t="str">
        <f>Доллар!$L$30</f>
        <v>-</v>
      </c>
      <c r="D118" s="61" t="str">
        <f>Евро!$K$30</f>
        <v>27.04.2023</v>
      </c>
      <c r="E118" s="58" t="str">
        <f>Евро!$L$30</f>
        <v>-</v>
      </c>
      <c r="G118" s="61" t="str">
        <f>'Золото (ЦБ)'!$K$30</f>
        <v>27.04.2023</v>
      </c>
      <c r="H118" s="58" t="str">
        <f>'Золото (ЦБ)'!$L$30</f>
        <v/>
      </c>
      <c r="J118" s="61" t="str">
        <f>'Серебро (ЦБ)'!$K$30</f>
        <v>27.04.2023</v>
      </c>
      <c r="K118" s="58" t="str">
        <f>'Серебро (ЦБ)'!$L$30</f>
        <v/>
      </c>
      <c r="M118" s="61" t="str">
        <f>'Платина (ЦБ)'!$K$30</f>
        <v>27.04.2023</v>
      </c>
      <c r="N118" s="58" t="str">
        <f>'Платина (ЦБ)'!$L$30</f>
        <v/>
      </c>
      <c r="P118" s="61" t="str">
        <f>'Палладий (ЦБ)'!$K$30</f>
        <v>27.04.2023</v>
      </c>
      <c r="Q118" s="58" t="str">
        <f>'Палладий (ЦБ)'!$L$30</f>
        <v/>
      </c>
      <c r="S118" s="61" t="str">
        <f>'Золото (KITCO-LME)'!K30</f>
        <v>27.04.2023</v>
      </c>
      <c r="T118" s="58">
        <f>IF(OR('Золото (KITCO-LME)'!$L30="-",'Золото (KITCO-LME)'!$L30=""),T117,'Золото (KITCO-LME)'!$L30)</f>
        <v>1852.2</v>
      </c>
      <c r="V118" s="61" t="str">
        <f>'Серебро (KITCO-LME)'!K30</f>
        <v>27.04.2023</v>
      </c>
      <c r="W118" s="58">
        <f>IF(OR('Серебро (KITCO-LME)'!$L30="-",'Серебро (KITCO-LME)'!$L30=""),W117,'Серебро (KITCO-LME)'!$L30)</f>
        <v>23.454999999999998</v>
      </c>
      <c r="Y118" s="61" t="str">
        <f>'Алюминий (LME)'!K30</f>
        <v>27.04.2023</v>
      </c>
      <c r="Z118" s="58">
        <f>IF(OR('Алюминий (LME)'!$L30="-",'Алюминий (LME)'!$L30=""),Z117,'Алюминий (LME)'!$L30)</f>
        <v>2242.5</v>
      </c>
      <c r="AB118" s="61" t="str">
        <f>'Никель (LME)'!K30</f>
        <v>27.04.2023</v>
      </c>
      <c r="AC118" s="58">
        <f>IF(OR('Никель (LME)'!$L30="-",'Никель (LME)'!$L30=""),AC117,'Никель (LME)'!$L30)</f>
        <v>27465</v>
      </c>
      <c r="AE118" s="61" t="str">
        <f>'Свинец (LME)'!K30</f>
        <v>27.04.2023</v>
      </c>
      <c r="AF118" s="58">
        <f>IF(OR('Свинец (LME)'!$L30="-",'Свинец (LME)'!$L30=""),AF117,'Свинец (LME)'!$L30)</f>
        <v>2235</v>
      </c>
      <c r="AH118" s="61" t="str">
        <f>'Медь (LME)'!K30</f>
        <v>27.04.2023</v>
      </c>
      <c r="AI118" s="58">
        <f>IF(OR('Медь (LME)'!$L30="-",'Медь (LME)'!$L30=""),AI117,'Медь (LME)'!$L30)</f>
        <v>8362.5</v>
      </c>
      <c r="AK118" s="61" t="str">
        <f>'Цинк (LME)'!K30</f>
        <v>27.04.2023</v>
      </c>
      <c r="AL118" s="58">
        <f>IF(OR('Цинк (LME)'!$L30="-",'Цинк (LME)'!$L30=""),AL117,'Цинк (LME)'!$L30)</f>
        <v>2994</v>
      </c>
    </row>
    <row r="119" spans="1:38" x14ac:dyDescent="0.25">
      <c r="A119" s="61" t="str">
        <f>Доллар!$K$31</f>
        <v>28.04.2023</v>
      </c>
      <c r="B119" s="58" t="str">
        <f>Доллар!$L$31</f>
        <v>-</v>
      </c>
      <c r="D119" s="61" t="str">
        <f>Евро!$K$31</f>
        <v>28.04.2023</v>
      </c>
      <c r="E119" s="58" t="str">
        <f>Евро!$L$31</f>
        <v>-</v>
      </c>
      <c r="G119" s="61" t="str">
        <f>'Золото (ЦБ)'!$K$31</f>
        <v>28.04.2023</v>
      </c>
      <c r="H119" s="58" t="str">
        <f>'Золото (ЦБ)'!$L$31</f>
        <v/>
      </c>
      <c r="J119" s="61" t="str">
        <f>'Серебро (ЦБ)'!$K$31</f>
        <v>28.04.2023</v>
      </c>
      <c r="K119" s="58" t="str">
        <f>'Серебро (ЦБ)'!$L$31</f>
        <v/>
      </c>
      <c r="M119" s="61" t="str">
        <f>'Платина (ЦБ)'!$K$31</f>
        <v>28.04.2023</v>
      </c>
      <c r="N119" s="58" t="str">
        <f>'Платина (ЦБ)'!$L$31</f>
        <v/>
      </c>
      <c r="P119" s="61" t="str">
        <f>'Палладий (ЦБ)'!$K$31</f>
        <v>28.04.2023</v>
      </c>
      <c r="Q119" s="58" t="str">
        <f>'Палладий (ЦБ)'!$L$31</f>
        <v/>
      </c>
      <c r="S119" s="61" t="str">
        <f>'Золото (KITCO-LME)'!K31</f>
        <v>28.04.2023</v>
      </c>
      <c r="T119" s="58">
        <f>IF(OR('Золото (KITCO-LME)'!$L31="-",'Золото (KITCO-LME)'!$L31=""),T118,'Золото (KITCO-LME)'!$L31)</f>
        <v>1852.2</v>
      </c>
      <c r="V119" s="61" t="str">
        <f>'Серебро (KITCO-LME)'!K31</f>
        <v>28.04.2023</v>
      </c>
      <c r="W119" s="58">
        <f>IF(OR('Серебро (KITCO-LME)'!$L31="-",'Серебро (KITCO-LME)'!$L31=""),W118,'Серебро (KITCO-LME)'!$L31)</f>
        <v>23.454999999999998</v>
      </c>
      <c r="Y119" s="61" t="str">
        <f>'Алюминий (LME)'!K31</f>
        <v>28.04.2023</v>
      </c>
      <c r="Z119" s="58">
        <f>IF(OR('Алюминий (LME)'!$L31="-",'Алюминий (LME)'!$L31=""),Z118,'Алюминий (LME)'!$L31)</f>
        <v>2242.5</v>
      </c>
      <c r="AB119" s="61" t="str">
        <f>'Никель (LME)'!K31</f>
        <v>28.04.2023</v>
      </c>
      <c r="AC119" s="58">
        <f>IF(OR('Никель (LME)'!$L31="-",'Никель (LME)'!$L31=""),AC118,'Никель (LME)'!$L31)</f>
        <v>27465</v>
      </c>
      <c r="AE119" s="61" t="str">
        <f>'Свинец (LME)'!K31</f>
        <v>28.04.2023</v>
      </c>
      <c r="AF119" s="58">
        <f>IF(OR('Свинец (LME)'!$L31="-",'Свинец (LME)'!$L31=""),AF118,'Свинец (LME)'!$L31)</f>
        <v>2235</v>
      </c>
      <c r="AH119" s="61" t="str">
        <f>'Медь (LME)'!K31</f>
        <v>28.04.2023</v>
      </c>
      <c r="AI119" s="58">
        <f>IF(OR('Медь (LME)'!$L31="-",'Медь (LME)'!$L31=""),AI118,'Медь (LME)'!$L31)</f>
        <v>8362.5</v>
      </c>
      <c r="AK119" s="61" t="str">
        <f>'Цинк (LME)'!K31</f>
        <v>28.04.2023</v>
      </c>
      <c r="AL119" s="58">
        <f>IF(OR('Цинк (LME)'!$L31="-",'Цинк (LME)'!$L31=""),AL118,'Цинк (LME)'!$L31)</f>
        <v>2994</v>
      </c>
    </row>
    <row r="120" spans="1:38" x14ac:dyDescent="0.25">
      <c r="A120" s="61" t="str">
        <f>Доллар!$K$32</f>
        <v>29.04.2023</v>
      </c>
      <c r="B120" s="58" t="str">
        <f>Доллар!$L$32</f>
        <v>-</v>
      </c>
      <c r="D120" s="61" t="str">
        <f>Евро!$K$32</f>
        <v>29.04.2023</v>
      </c>
      <c r="E120" s="58" t="str">
        <f>Евро!$L$32</f>
        <v>-</v>
      </c>
      <c r="G120" s="61" t="str">
        <f>'Золото (ЦБ)'!$K$32</f>
        <v>29.04.2023</v>
      </c>
      <c r="H120" s="58" t="str">
        <f>'Золото (ЦБ)'!$L$32</f>
        <v/>
      </c>
      <c r="J120" s="61" t="str">
        <f>'Серебро (ЦБ)'!$K$32</f>
        <v>29.04.2023</v>
      </c>
      <c r="K120" s="58" t="str">
        <f>'Серебро (ЦБ)'!$L$32</f>
        <v/>
      </c>
      <c r="M120" s="61" t="str">
        <f>'Платина (ЦБ)'!$K$32</f>
        <v>29.04.2023</v>
      </c>
      <c r="N120" s="58" t="str">
        <f>'Платина (ЦБ)'!$L$32</f>
        <v/>
      </c>
      <c r="P120" s="61" t="str">
        <f>'Палладий (ЦБ)'!$K$32</f>
        <v>29.04.2023</v>
      </c>
      <c r="Q120" s="58" t="str">
        <f>'Палладий (ЦБ)'!$L$32</f>
        <v/>
      </c>
      <c r="S120" s="61" t="str">
        <f>'Золото (KITCO-LME)'!K32</f>
        <v>29.04.2023</v>
      </c>
      <c r="T120" s="58">
        <f>IF(OR('Золото (KITCO-LME)'!$L32="-",'Золото (KITCO-LME)'!$L32=""),T119,'Золото (KITCO-LME)'!$L32)</f>
        <v>1852.2</v>
      </c>
      <c r="V120" s="61" t="str">
        <f>'Серебро (KITCO-LME)'!K32</f>
        <v>29.04.2023</v>
      </c>
      <c r="W120" s="58">
        <f>IF(OR('Серебро (KITCO-LME)'!$L32="-",'Серебро (KITCO-LME)'!$L32=""),W119,'Серебро (KITCO-LME)'!$L32)</f>
        <v>23.454999999999998</v>
      </c>
      <c r="Y120" s="61" t="str">
        <f>'Алюминий (LME)'!K32</f>
        <v>29.04.2023</v>
      </c>
      <c r="Z120" s="58">
        <f>IF(OR('Алюминий (LME)'!$L32="-",'Алюминий (LME)'!$L32=""),Z119,'Алюминий (LME)'!$L32)</f>
        <v>2242.5</v>
      </c>
      <c r="AB120" s="61" t="str">
        <f>'Никель (LME)'!K32</f>
        <v>29.04.2023</v>
      </c>
      <c r="AC120" s="58">
        <f>IF(OR('Никель (LME)'!$L32="-",'Никель (LME)'!$L32=""),AC119,'Никель (LME)'!$L32)</f>
        <v>27465</v>
      </c>
      <c r="AE120" s="61" t="str">
        <f>'Свинец (LME)'!K32</f>
        <v>29.04.2023</v>
      </c>
      <c r="AF120" s="58">
        <f>IF(OR('Свинец (LME)'!$L32="-",'Свинец (LME)'!$L32=""),AF119,'Свинец (LME)'!$L32)</f>
        <v>2235</v>
      </c>
      <c r="AH120" s="61" t="str">
        <f>'Медь (LME)'!K32</f>
        <v>29.04.2023</v>
      </c>
      <c r="AI120" s="58">
        <f>IF(OR('Медь (LME)'!$L32="-",'Медь (LME)'!$L32=""),AI119,'Медь (LME)'!$L32)</f>
        <v>8362.5</v>
      </c>
      <c r="AK120" s="61" t="str">
        <f>'Цинк (LME)'!K32</f>
        <v>29.04.2023</v>
      </c>
      <c r="AL120" s="58">
        <f>IF(OR('Цинк (LME)'!$L32="-",'Цинк (LME)'!$L32=""),AL119,'Цинк (LME)'!$L32)</f>
        <v>2994</v>
      </c>
    </row>
    <row r="121" spans="1:38" x14ac:dyDescent="0.25">
      <c r="A121" s="59" t="str">
        <f>Доллар!$K$33</f>
        <v>30.04.2023</v>
      </c>
      <c r="B121" s="58" t="str">
        <f>Доллар!$L$33</f>
        <v>-</v>
      </c>
      <c r="D121" s="59" t="str">
        <f>Евро!$K$33</f>
        <v>30.04.2023</v>
      </c>
      <c r="E121" s="58" t="str">
        <f>Евро!$L$33</f>
        <v>-</v>
      </c>
      <c r="G121" s="59" t="str">
        <f>'Золото (ЦБ)'!$K$33</f>
        <v>30.04.2023</v>
      </c>
      <c r="H121" s="58" t="str">
        <f>'Золото (ЦБ)'!$L$33</f>
        <v/>
      </c>
      <c r="J121" s="59" t="str">
        <f>'Серебро (ЦБ)'!$K$33</f>
        <v>30.04.2023</v>
      </c>
      <c r="K121" s="58" t="str">
        <f>'Серебро (ЦБ)'!$L$33</f>
        <v/>
      </c>
      <c r="M121" s="59" t="str">
        <f>'Платина (ЦБ)'!$K$33</f>
        <v>30.04.2023</v>
      </c>
      <c r="N121" s="58" t="str">
        <f>'Платина (ЦБ)'!$L$33</f>
        <v/>
      </c>
      <c r="P121" s="59" t="str">
        <f>'Палладий (ЦБ)'!$K$33</f>
        <v>30.04.2023</v>
      </c>
      <c r="Q121" s="58" t="str">
        <f>'Палладий (ЦБ)'!$L$33</f>
        <v/>
      </c>
      <c r="S121" s="59" t="str">
        <f>'Золото (KITCO-LME)'!K33</f>
        <v>30.04.2023</v>
      </c>
      <c r="T121" s="58">
        <f>IF(OR('Золото (KITCO-LME)'!$L33="-",'Золото (KITCO-LME)'!$L33=""),T120,'Золото (KITCO-LME)'!$L33)</f>
        <v>1852.2</v>
      </c>
      <c r="V121" s="59" t="str">
        <f>'Серебро (KITCO-LME)'!K33</f>
        <v>30.04.2023</v>
      </c>
      <c r="W121" s="58">
        <f>IF(OR('Серебро (KITCO-LME)'!$L33="-",'Серебро (KITCO-LME)'!$L33=""),W120,'Серебро (KITCO-LME)'!$L33)</f>
        <v>23.454999999999998</v>
      </c>
      <c r="Y121" s="59" t="str">
        <f>'Алюминий (LME)'!K33</f>
        <v>30.04.2023</v>
      </c>
      <c r="Z121" s="58">
        <f>IF(OR('Алюминий (LME)'!$L33="-",'Алюминий (LME)'!$L33=""),Z120,'Алюминий (LME)'!$L33)</f>
        <v>2242.5</v>
      </c>
      <c r="AB121" s="59" t="str">
        <f>'Никель (LME)'!K33</f>
        <v>30.04.2023</v>
      </c>
      <c r="AC121" s="58">
        <f>IF(OR('Никель (LME)'!$L33="-",'Никель (LME)'!$L33=""),AC120,'Никель (LME)'!$L33)</f>
        <v>27465</v>
      </c>
      <c r="AE121" s="59" t="str">
        <f>'Свинец (LME)'!K33</f>
        <v>30.04.2023</v>
      </c>
      <c r="AF121" s="58">
        <f>IF(OR('Свинец (LME)'!$L33="-",'Свинец (LME)'!$L33=""),AF120,'Свинец (LME)'!$L33)</f>
        <v>2235</v>
      </c>
      <c r="AH121" s="59" t="str">
        <f>'Медь (LME)'!K33</f>
        <v>30.04.2023</v>
      </c>
      <c r="AI121" s="58">
        <f>IF(OR('Медь (LME)'!$L33="-",'Медь (LME)'!$L33=""),AI120,'Медь (LME)'!$L33)</f>
        <v>8362.5</v>
      </c>
      <c r="AK121" s="59" t="str">
        <f>'Цинк (LME)'!K33</f>
        <v>30.04.2023</v>
      </c>
      <c r="AL121" s="58">
        <f>IF(OR('Цинк (LME)'!$L33="-",'Цинк (LME)'!$L33=""),AL120,'Цинк (LME)'!$L33)</f>
        <v>2994</v>
      </c>
    </row>
    <row r="122" spans="1:38" x14ac:dyDescent="0.25">
      <c r="A122" s="52" t="str">
        <f>Доллар!$N$4</f>
        <v>01.05.2023</v>
      </c>
      <c r="B122" s="58" t="str">
        <f>Доллар!$O$4</f>
        <v>-</v>
      </c>
      <c r="D122" s="52" t="str">
        <f>Евро!$N$4</f>
        <v>01.05.2023</v>
      </c>
      <c r="E122" s="58" t="str">
        <f>Евро!$O$4</f>
        <v>-</v>
      </c>
      <c r="G122" s="52" t="str">
        <f>'Золото (ЦБ)'!$N$4</f>
        <v>01.05.2023</v>
      </c>
      <c r="H122" s="58" t="str">
        <f>'Золото (ЦБ)'!$O$4</f>
        <v/>
      </c>
      <c r="J122" s="52" t="str">
        <f>'Серебро (ЦБ)'!$N$4</f>
        <v>01.05.2023</v>
      </c>
      <c r="K122" s="58" t="str">
        <f>'Серебро (ЦБ)'!$O$4</f>
        <v/>
      </c>
      <c r="M122" s="52" t="str">
        <f>'Платина (ЦБ)'!$N$4</f>
        <v>01.05.2023</v>
      </c>
      <c r="N122" s="58" t="str">
        <f>'Платина (ЦБ)'!$O$4</f>
        <v/>
      </c>
      <c r="P122" s="52" t="str">
        <f>'Палладий (ЦБ)'!$N$4</f>
        <v>01.05.2023</v>
      </c>
      <c r="Q122" s="58" t="str">
        <f>'Палладий (ЦБ)'!$O$4</f>
        <v/>
      </c>
      <c r="S122" s="52" t="str">
        <f>'Золото (KITCO-LME)'!N4</f>
        <v>01.05.2023</v>
      </c>
      <c r="T122" s="58">
        <f>IF(OR('Золото (KITCO-LME)'!$O4="-",'Золото (KITCO-LME)'!$O4=""),T121,'Золото (KITCO-LME)'!$O4)</f>
        <v>1852.2</v>
      </c>
      <c r="V122" s="52" t="str">
        <f>'Серебро (KITCO-LME)'!N4</f>
        <v>01.05.2023</v>
      </c>
      <c r="W122" s="58">
        <f>IF(OR('Серебро (KITCO-LME)'!$O4="-",'Серебро (KITCO-LME)'!$O4=""),W121,'Серебро (KITCO-LME)'!$O4)</f>
        <v>23.454999999999998</v>
      </c>
      <c r="Y122" s="52" t="str">
        <f>'Алюминий (LME)'!N4</f>
        <v>01.05.2023</v>
      </c>
      <c r="Z122" s="58">
        <f>IF(OR('Алюминий (LME)'!$O4="-",'Алюминий (LME)'!$O4=""),Z121,'Алюминий (LME)'!$O4)</f>
        <v>2242.5</v>
      </c>
      <c r="AB122" s="52" t="str">
        <f>'Никель (LME)'!N4</f>
        <v>01.05.2023</v>
      </c>
      <c r="AC122" s="58">
        <f>IF(OR('Никель (LME)'!$O4="-",'Никель (LME)'!$O4=""),AC121,'Никель (LME)'!$O4)</f>
        <v>27465</v>
      </c>
      <c r="AE122" s="52" t="str">
        <f>'Свинец (LME)'!N4</f>
        <v>01.05.2023</v>
      </c>
      <c r="AF122" s="58">
        <f>IF(OR('Свинец (LME)'!$O4="-",'Свинец (LME)'!$O4=""),AF121,'Свинец (LME)'!$O4)</f>
        <v>2235</v>
      </c>
      <c r="AH122" s="52" t="str">
        <f>'Медь (LME)'!N4</f>
        <v>01.05.2023</v>
      </c>
      <c r="AI122" s="58">
        <f>IF(OR('Медь (LME)'!$O4="-",'Медь (LME)'!$O4=""),AI121,'Медь (LME)'!$O4)</f>
        <v>8362.5</v>
      </c>
      <c r="AK122" s="52" t="str">
        <f>'Цинк (LME)'!N4</f>
        <v>01.05.2023</v>
      </c>
      <c r="AL122" s="58">
        <f>IF(OR('Цинк (LME)'!$O4="-",'Цинк (LME)'!$O4=""),AL121,'Цинк (LME)'!$O4)</f>
        <v>2994</v>
      </c>
    </row>
    <row r="123" spans="1:38" x14ac:dyDescent="0.25">
      <c r="A123" s="52" t="str">
        <f>Доллар!$N$5</f>
        <v>02.05.2023</v>
      </c>
      <c r="B123" s="58" t="str">
        <f>Доллар!$O$5</f>
        <v>-</v>
      </c>
      <c r="D123" s="52" t="str">
        <f>Евро!$N$5</f>
        <v>02.05.2023</v>
      </c>
      <c r="E123" s="58" t="str">
        <f>Евро!$O$5</f>
        <v>-</v>
      </c>
      <c r="G123" s="52" t="str">
        <f>'Золото (ЦБ)'!$N$5</f>
        <v>02.05.2023</v>
      </c>
      <c r="H123" s="58" t="str">
        <f>'Золото (ЦБ)'!$O$5</f>
        <v/>
      </c>
      <c r="J123" s="52" t="str">
        <f>'Серебро (ЦБ)'!$N$5</f>
        <v>02.05.2023</v>
      </c>
      <c r="K123" s="58" t="str">
        <f>'Серебро (ЦБ)'!$O$5</f>
        <v/>
      </c>
      <c r="M123" s="52" t="str">
        <f>'Платина (ЦБ)'!$N$5</f>
        <v>02.05.2023</v>
      </c>
      <c r="N123" s="58" t="str">
        <f>'Платина (ЦБ)'!$O$5</f>
        <v/>
      </c>
      <c r="P123" s="52" t="str">
        <f>'Палладий (ЦБ)'!$N$5</f>
        <v>02.05.2023</v>
      </c>
      <c r="Q123" s="58" t="str">
        <f>'Палладий (ЦБ)'!$O$5</f>
        <v/>
      </c>
      <c r="S123" s="52" t="str">
        <f>'Золото (KITCO-LME)'!N5</f>
        <v>02.05.2023</v>
      </c>
      <c r="T123" s="58">
        <f>IF(OR('Золото (KITCO-LME)'!$O5="-",'Золото (KITCO-LME)'!$O5=""),T122,'Золото (KITCO-LME)'!$O5)</f>
        <v>1852.2</v>
      </c>
      <c r="V123" s="52" t="str">
        <f>'Серебро (KITCO-LME)'!N5</f>
        <v>02.05.2023</v>
      </c>
      <c r="W123" s="58">
        <f>IF(OR('Серебро (KITCO-LME)'!$O5="-",'Серебро (KITCO-LME)'!$O5=""),W122,'Серебро (KITCO-LME)'!$O5)</f>
        <v>23.454999999999998</v>
      </c>
      <c r="Y123" s="52" t="str">
        <f>'Алюминий (LME)'!N5</f>
        <v>02.05.2023</v>
      </c>
      <c r="Z123" s="58">
        <f>IF(OR('Алюминий (LME)'!$O5="-",'Алюминий (LME)'!$O5=""),Z122,'Алюминий (LME)'!$O5)</f>
        <v>2242.5</v>
      </c>
      <c r="AB123" s="52" t="str">
        <f>'Никель (LME)'!N5</f>
        <v>02.05.2023</v>
      </c>
      <c r="AC123" s="58">
        <f>IF(OR('Никель (LME)'!$O5="-",'Никель (LME)'!$O5=""),AC122,'Никель (LME)'!$O5)</f>
        <v>27465</v>
      </c>
      <c r="AE123" s="52" t="str">
        <f>'Свинец (LME)'!N5</f>
        <v>02.05.2023</v>
      </c>
      <c r="AF123" s="58">
        <f>IF(OR('Свинец (LME)'!$O5="-",'Свинец (LME)'!$O5=""),AF122,'Свинец (LME)'!$O5)</f>
        <v>2235</v>
      </c>
      <c r="AH123" s="52" t="str">
        <f>'Медь (LME)'!N5</f>
        <v>02.05.2023</v>
      </c>
      <c r="AI123" s="58">
        <f>IF(OR('Медь (LME)'!$O5="-",'Медь (LME)'!$O5=""),AI122,'Медь (LME)'!$O5)</f>
        <v>8362.5</v>
      </c>
      <c r="AK123" s="52" t="str">
        <f>'Цинк (LME)'!N5</f>
        <v>02.05.2023</v>
      </c>
      <c r="AL123" s="58">
        <f>IF(OR('Цинк (LME)'!$O5="-",'Цинк (LME)'!$O5=""),AL122,'Цинк (LME)'!$O5)</f>
        <v>2994</v>
      </c>
    </row>
    <row r="124" spans="1:38" x14ac:dyDescent="0.25">
      <c r="A124" s="52" t="str">
        <f>Доллар!$N$6</f>
        <v>03.05.2023</v>
      </c>
      <c r="B124" s="58" t="str">
        <f>Доллар!$O$6</f>
        <v>-</v>
      </c>
      <c r="D124" s="52" t="str">
        <f>Евро!$N$6</f>
        <v>03.05.2023</v>
      </c>
      <c r="E124" s="58" t="str">
        <f>Евро!$O$6</f>
        <v>-</v>
      </c>
      <c r="G124" s="52" t="str">
        <f>'Золото (ЦБ)'!$N$6</f>
        <v>03.05.2023</v>
      </c>
      <c r="H124" s="58" t="str">
        <f>'Золото (ЦБ)'!$O$6</f>
        <v/>
      </c>
      <c r="J124" s="52" t="str">
        <f>'Серебро (ЦБ)'!$N$6</f>
        <v>03.05.2023</v>
      </c>
      <c r="K124" s="58" t="str">
        <f>'Серебро (ЦБ)'!$O$6</f>
        <v/>
      </c>
      <c r="M124" s="52" t="str">
        <f>'Платина (ЦБ)'!$N$6</f>
        <v>03.05.2023</v>
      </c>
      <c r="N124" s="58" t="str">
        <f>'Платина (ЦБ)'!$O$6</f>
        <v/>
      </c>
      <c r="P124" s="52" t="str">
        <f>'Палладий (ЦБ)'!$N$6</f>
        <v>03.05.2023</v>
      </c>
      <c r="Q124" s="58" t="str">
        <f>'Палладий (ЦБ)'!$O$6</f>
        <v/>
      </c>
      <c r="S124" s="52" t="str">
        <f>'Золото (KITCO-LME)'!N6</f>
        <v>03.05.2023</v>
      </c>
      <c r="T124" s="58">
        <f>IF(OR('Золото (KITCO-LME)'!$O6="-",'Золото (KITCO-LME)'!$O6=""),T123,'Золото (KITCO-LME)'!$O6)</f>
        <v>1852.2</v>
      </c>
      <c r="V124" s="52" t="str">
        <f>'Серебро (KITCO-LME)'!N6</f>
        <v>03.05.2023</v>
      </c>
      <c r="W124" s="58">
        <f>IF(OR('Серебро (KITCO-LME)'!$O6="-",'Серебро (KITCO-LME)'!$O6=""),W123,'Серебро (KITCO-LME)'!$O6)</f>
        <v>23.454999999999998</v>
      </c>
      <c r="Y124" s="52" t="str">
        <f>'Алюминий (LME)'!N6</f>
        <v>03.05.2023</v>
      </c>
      <c r="Z124" s="58">
        <f>IF(OR('Алюминий (LME)'!$O6="-",'Алюминий (LME)'!$O6=""),Z123,'Алюминий (LME)'!$O6)</f>
        <v>2242.5</v>
      </c>
      <c r="AB124" s="52" t="str">
        <f>'Никель (LME)'!N6</f>
        <v>03.05.2023</v>
      </c>
      <c r="AC124" s="58">
        <f>IF(OR('Никель (LME)'!$O6="-",'Никель (LME)'!$O6=""),AC123,'Никель (LME)'!$O6)</f>
        <v>27465</v>
      </c>
      <c r="AE124" s="52" t="str">
        <f>'Свинец (LME)'!N6</f>
        <v>03.05.2023</v>
      </c>
      <c r="AF124" s="58">
        <f>IF(OR('Свинец (LME)'!$O6="-",'Свинец (LME)'!$O6=""),AF123,'Свинец (LME)'!$O6)</f>
        <v>2235</v>
      </c>
      <c r="AH124" s="52" t="str">
        <f>'Медь (LME)'!N6</f>
        <v>03.05.2023</v>
      </c>
      <c r="AI124" s="58">
        <f>IF(OR('Медь (LME)'!$O6="-",'Медь (LME)'!$O6=""),AI123,'Медь (LME)'!$O6)</f>
        <v>8362.5</v>
      </c>
      <c r="AK124" s="52" t="str">
        <f>'Цинк (LME)'!N6</f>
        <v>03.05.2023</v>
      </c>
      <c r="AL124" s="58">
        <f>IF(OR('Цинк (LME)'!$O6="-",'Цинк (LME)'!$O6=""),AL123,'Цинк (LME)'!$O6)</f>
        <v>2994</v>
      </c>
    </row>
    <row r="125" spans="1:38" x14ac:dyDescent="0.25">
      <c r="A125" s="52" t="str">
        <f>Доллар!$N$7</f>
        <v>04.05.2023</v>
      </c>
      <c r="B125" s="58" t="str">
        <f>Доллар!$O$7</f>
        <v>-</v>
      </c>
      <c r="D125" s="52" t="str">
        <f>Евро!$N$7</f>
        <v>04.05.2023</v>
      </c>
      <c r="E125" s="58" t="str">
        <f>Евро!$O$7</f>
        <v>-</v>
      </c>
      <c r="G125" s="52" t="str">
        <f>'Золото (ЦБ)'!$N$7</f>
        <v>04.05.2023</v>
      </c>
      <c r="H125" s="58" t="str">
        <f>'Золото (ЦБ)'!$O$7</f>
        <v/>
      </c>
      <c r="J125" s="52" t="str">
        <f>'Серебро (ЦБ)'!$N$7</f>
        <v>04.05.2023</v>
      </c>
      <c r="K125" s="58" t="str">
        <f>'Серебро (ЦБ)'!$O$7</f>
        <v/>
      </c>
      <c r="M125" s="52" t="str">
        <f>'Платина (ЦБ)'!$N$7</f>
        <v>04.05.2023</v>
      </c>
      <c r="N125" s="58" t="str">
        <f>'Платина (ЦБ)'!$O$7</f>
        <v/>
      </c>
      <c r="P125" s="52" t="str">
        <f>'Палладий (ЦБ)'!$N$7</f>
        <v>04.05.2023</v>
      </c>
      <c r="Q125" s="58" t="str">
        <f>'Палладий (ЦБ)'!$O$7</f>
        <v/>
      </c>
      <c r="S125" s="52" t="str">
        <f>'Золото (KITCO-LME)'!N7</f>
        <v>04.05.2023</v>
      </c>
      <c r="T125" s="58">
        <f>IF(OR('Золото (KITCO-LME)'!$O7="-",'Золото (KITCO-LME)'!$O7=""),T124,'Золото (KITCO-LME)'!$O7)</f>
        <v>1852.2</v>
      </c>
      <c r="V125" s="52" t="str">
        <f>'Серебро (KITCO-LME)'!N7</f>
        <v>04.05.2023</v>
      </c>
      <c r="W125" s="58">
        <f>IF(OR('Серебро (KITCO-LME)'!$O7="-",'Серебро (KITCO-LME)'!$O7=""),W124,'Серебро (KITCO-LME)'!$O7)</f>
        <v>23.454999999999998</v>
      </c>
      <c r="Y125" s="52" t="str">
        <f>'Алюминий (LME)'!N7</f>
        <v>04.05.2023</v>
      </c>
      <c r="Z125" s="58">
        <f>IF(OR('Алюминий (LME)'!$O7="-",'Алюминий (LME)'!$O7=""),Z124,'Алюминий (LME)'!$O7)</f>
        <v>2242.5</v>
      </c>
      <c r="AB125" s="52" t="str">
        <f>'Никель (LME)'!N7</f>
        <v>04.05.2023</v>
      </c>
      <c r="AC125" s="58">
        <f>IF(OR('Никель (LME)'!$O7="-",'Никель (LME)'!$O7=""),AC124,'Никель (LME)'!$O7)</f>
        <v>27465</v>
      </c>
      <c r="AE125" s="52" t="str">
        <f>'Свинец (LME)'!N7</f>
        <v>04.05.2023</v>
      </c>
      <c r="AF125" s="58">
        <f>IF(OR('Свинец (LME)'!$O7="-",'Свинец (LME)'!$O7=""),AF124,'Свинец (LME)'!$O7)</f>
        <v>2235</v>
      </c>
      <c r="AH125" s="52" t="str">
        <f>'Медь (LME)'!N7</f>
        <v>04.05.2023</v>
      </c>
      <c r="AI125" s="58">
        <f>IF(OR('Медь (LME)'!$O7="-",'Медь (LME)'!$O7=""),AI124,'Медь (LME)'!$O7)</f>
        <v>8362.5</v>
      </c>
      <c r="AK125" s="52" t="str">
        <f>'Цинк (LME)'!N7</f>
        <v>04.05.2023</v>
      </c>
      <c r="AL125" s="58">
        <f>IF(OR('Цинк (LME)'!$O7="-",'Цинк (LME)'!$O7=""),AL124,'Цинк (LME)'!$O7)</f>
        <v>2994</v>
      </c>
    </row>
    <row r="126" spans="1:38" x14ac:dyDescent="0.25">
      <c r="A126" s="52" t="str">
        <f>Доллар!$N$8</f>
        <v>05.05.2023</v>
      </c>
      <c r="B126" s="58" t="str">
        <f>Доллар!$O$8</f>
        <v>-</v>
      </c>
      <c r="D126" s="52" t="str">
        <f>Евро!$N$8</f>
        <v>05.05.2023</v>
      </c>
      <c r="E126" s="58" t="str">
        <f>Евро!$O$8</f>
        <v>-</v>
      </c>
      <c r="G126" s="52" t="str">
        <f>'Золото (ЦБ)'!$N$8</f>
        <v>05.05.2023</v>
      </c>
      <c r="H126" s="58" t="str">
        <f>'Золото (ЦБ)'!$O$8</f>
        <v/>
      </c>
      <c r="J126" s="52" t="str">
        <f>'Серебро (ЦБ)'!$N$8</f>
        <v>05.05.2023</v>
      </c>
      <c r="K126" s="58" t="str">
        <f>'Серебро (ЦБ)'!$O$8</f>
        <v/>
      </c>
      <c r="M126" s="52" t="str">
        <f>'Платина (ЦБ)'!$N$8</f>
        <v>05.05.2023</v>
      </c>
      <c r="N126" s="58" t="str">
        <f>'Платина (ЦБ)'!$O$8</f>
        <v/>
      </c>
      <c r="P126" s="52" t="str">
        <f>'Палладий (ЦБ)'!$N$8</f>
        <v>05.05.2023</v>
      </c>
      <c r="Q126" s="58" t="str">
        <f>'Палладий (ЦБ)'!$O$8</f>
        <v/>
      </c>
      <c r="S126" s="52" t="str">
        <f>'Золото (KITCO-LME)'!N8</f>
        <v>05.05.2023</v>
      </c>
      <c r="T126" s="58">
        <f>IF(OR('Золото (KITCO-LME)'!$O8="-",'Золото (KITCO-LME)'!$O8=""),T125,'Золото (KITCO-LME)'!$O8)</f>
        <v>1852.2</v>
      </c>
      <c r="V126" s="52" t="str">
        <f>'Серебро (KITCO-LME)'!N8</f>
        <v>05.05.2023</v>
      </c>
      <c r="W126" s="58">
        <f>IF(OR('Серебро (KITCO-LME)'!$O8="-",'Серебро (KITCO-LME)'!$O8=""),W125,'Серебро (KITCO-LME)'!$O8)</f>
        <v>23.454999999999998</v>
      </c>
      <c r="Y126" s="52" t="str">
        <f>'Алюминий (LME)'!N8</f>
        <v>05.05.2023</v>
      </c>
      <c r="Z126" s="58">
        <f>IF(OR('Алюминий (LME)'!$O8="-",'Алюминий (LME)'!$O8=""),Z125,'Алюминий (LME)'!$O8)</f>
        <v>2242.5</v>
      </c>
      <c r="AB126" s="52" t="str">
        <f>'Никель (LME)'!N8</f>
        <v>05.05.2023</v>
      </c>
      <c r="AC126" s="58">
        <f>IF(OR('Никель (LME)'!$O8="-",'Никель (LME)'!$O8=""),AC125,'Никель (LME)'!$O8)</f>
        <v>27465</v>
      </c>
      <c r="AE126" s="52" t="str">
        <f>'Свинец (LME)'!N8</f>
        <v>05.05.2023</v>
      </c>
      <c r="AF126" s="58">
        <f>IF(OR('Свинец (LME)'!$O8="-",'Свинец (LME)'!$O8=""),AF125,'Свинец (LME)'!$O8)</f>
        <v>2235</v>
      </c>
      <c r="AH126" s="52" t="str">
        <f>'Медь (LME)'!N8</f>
        <v>05.05.2023</v>
      </c>
      <c r="AI126" s="58">
        <f>IF(OR('Медь (LME)'!$O8="-",'Медь (LME)'!$O8=""),AI125,'Медь (LME)'!$O8)</f>
        <v>8362.5</v>
      </c>
      <c r="AK126" s="52" t="str">
        <f>'Цинк (LME)'!N8</f>
        <v>05.05.2023</v>
      </c>
      <c r="AL126" s="58">
        <f>IF(OR('Цинк (LME)'!$O8="-",'Цинк (LME)'!$O8=""),AL125,'Цинк (LME)'!$O8)</f>
        <v>2994</v>
      </c>
    </row>
    <row r="127" spans="1:38" x14ac:dyDescent="0.25">
      <c r="A127" s="52" t="str">
        <f>Доллар!$N$9</f>
        <v>06.05.2023</v>
      </c>
      <c r="B127" s="58" t="str">
        <f>Доллар!$O$9</f>
        <v>-</v>
      </c>
      <c r="D127" s="52" t="str">
        <f>Евро!$N$9</f>
        <v>06.05.2023</v>
      </c>
      <c r="E127" s="58" t="str">
        <f>Евро!$O$9</f>
        <v>-</v>
      </c>
      <c r="G127" s="52" t="str">
        <f>'Золото (ЦБ)'!$N$9</f>
        <v>06.05.2023</v>
      </c>
      <c r="H127" s="58" t="str">
        <f>'Золото (ЦБ)'!$O$9</f>
        <v/>
      </c>
      <c r="J127" s="52" t="str">
        <f>'Серебро (ЦБ)'!$N$9</f>
        <v>06.05.2023</v>
      </c>
      <c r="K127" s="58" t="str">
        <f>'Серебро (ЦБ)'!$O$9</f>
        <v/>
      </c>
      <c r="M127" s="52" t="str">
        <f>'Платина (ЦБ)'!$N$9</f>
        <v>06.05.2023</v>
      </c>
      <c r="N127" s="58" t="str">
        <f>'Платина (ЦБ)'!$O$9</f>
        <v/>
      </c>
      <c r="P127" s="52" t="str">
        <f>'Палладий (ЦБ)'!$N$9</f>
        <v>06.05.2023</v>
      </c>
      <c r="Q127" s="58" t="str">
        <f>'Палладий (ЦБ)'!$O$9</f>
        <v/>
      </c>
      <c r="S127" s="52" t="str">
        <f>'Золото (KITCO-LME)'!N9</f>
        <v>06.05.2023</v>
      </c>
      <c r="T127" s="58">
        <f>IF(OR('Золото (KITCO-LME)'!$O9="-",'Золото (KITCO-LME)'!$O9=""),T126,'Золото (KITCO-LME)'!$O9)</f>
        <v>1852.2</v>
      </c>
      <c r="V127" s="52" t="str">
        <f>'Серебро (KITCO-LME)'!N9</f>
        <v>06.05.2023</v>
      </c>
      <c r="W127" s="58">
        <f>IF(OR('Серебро (KITCO-LME)'!$O9="-",'Серебро (KITCO-LME)'!$O9=""),W126,'Серебро (KITCO-LME)'!$O9)</f>
        <v>23.454999999999998</v>
      </c>
      <c r="Y127" s="52" t="str">
        <f>'Алюминий (LME)'!N9</f>
        <v>06.05.2023</v>
      </c>
      <c r="Z127" s="58">
        <f>IF(OR('Алюминий (LME)'!$O9="-",'Алюминий (LME)'!$O9=""),Z126,'Алюминий (LME)'!$O9)</f>
        <v>2242.5</v>
      </c>
      <c r="AB127" s="52" t="str">
        <f>'Никель (LME)'!N9</f>
        <v>06.05.2023</v>
      </c>
      <c r="AC127" s="58">
        <f>IF(OR('Никель (LME)'!$O9="-",'Никель (LME)'!$O9=""),AC126,'Никель (LME)'!$O9)</f>
        <v>27465</v>
      </c>
      <c r="AE127" s="52" t="str">
        <f>'Свинец (LME)'!N9</f>
        <v>06.05.2023</v>
      </c>
      <c r="AF127" s="58">
        <f>IF(OR('Свинец (LME)'!$O9="-",'Свинец (LME)'!$O9=""),AF126,'Свинец (LME)'!$O9)</f>
        <v>2235</v>
      </c>
      <c r="AH127" s="52" t="str">
        <f>'Медь (LME)'!N9</f>
        <v>06.05.2023</v>
      </c>
      <c r="AI127" s="58">
        <f>IF(OR('Медь (LME)'!$O9="-",'Медь (LME)'!$O9=""),AI126,'Медь (LME)'!$O9)</f>
        <v>8362.5</v>
      </c>
      <c r="AK127" s="52" t="str">
        <f>'Цинк (LME)'!N9</f>
        <v>06.05.2023</v>
      </c>
      <c r="AL127" s="58">
        <f>IF(OR('Цинк (LME)'!$O9="-",'Цинк (LME)'!$O9=""),AL126,'Цинк (LME)'!$O9)</f>
        <v>2994</v>
      </c>
    </row>
    <row r="128" spans="1:38" x14ac:dyDescent="0.25">
      <c r="A128" s="52" t="str">
        <f>Доллар!$N$10</f>
        <v>07.05.2023</v>
      </c>
      <c r="B128" s="58" t="str">
        <f>Доллар!$O$10</f>
        <v>-</v>
      </c>
      <c r="D128" s="52" t="str">
        <f>Евро!$N$10</f>
        <v>07.05.2023</v>
      </c>
      <c r="E128" s="58" t="str">
        <f>Евро!$O$10</f>
        <v>-</v>
      </c>
      <c r="G128" s="52" t="str">
        <f>'Золото (ЦБ)'!$N$10</f>
        <v>07.05.2023</v>
      </c>
      <c r="H128" s="58" t="str">
        <f>'Золото (ЦБ)'!$O$10</f>
        <v/>
      </c>
      <c r="J128" s="52" t="str">
        <f>'Серебро (ЦБ)'!$N$10</f>
        <v>07.05.2023</v>
      </c>
      <c r="K128" s="58" t="str">
        <f>'Серебро (ЦБ)'!$O$10</f>
        <v/>
      </c>
      <c r="M128" s="52" t="str">
        <f>'Платина (ЦБ)'!$N$10</f>
        <v>07.05.2023</v>
      </c>
      <c r="N128" s="58" t="str">
        <f>'Платина (ЦБ)'!$O$10</f>
        <v/>
      </c>
      <c r="P128" s="52" t="str">
        <f>'Палладий (ЦБ)'!$N$10</f>
        <v>07.05.2023</v>
      </c>
      <c r="Q128" s="58" t="str">
        <f>'Палладий (ЦБ)'!$O$10</f>
        <v/>
      </c>
      <c r="S128" s="52" t="str">
        <f>'Золото (KITCO-LME)'!N10</f>
        <v>07.05.2023</v>
      </c>
      <c r="T128" s="58">
        <f>IF(OR('Золото (KITCO-LME)'!$O10="-",'Золото (KITCO-LME)'!$O10=""),T127,'Золото (KITCO-LME)'!$O10)</f>
        <v>1852.2</v>
      </c>
      <c r="V128" s="52" t="str">
        <f>'Серебро (KITCO-LME)'!N10</f>
        <v>07.05.2023</v>
      </c>
      <c r="W128" s="58">
        <f>IF(OR('Серебро (KITCO-LME)'!$O10="-",'Серебро (KITCO-LME)'!$O10=""),W127,'Серебро (KITCO-LME)'!$O10)</f>
        <v>23.454999999999998</v>
      </c>
      <c r="Y128" s="52" t="str">
        <f>'Алюминий (LME)'!N10</f>
        <v>07.05.2023</v>
      </c>
      <c r="Z128" s="58">
        <f>IF(OR('Алюминий (LME)'!$O10="-",'Алюминий (LME)'!$O10=""),Z127,'Алюминий (LME)'!$O10)</f>
        <v>2242.5</v>
      </c>
      <c r="AB128" s="52" t="str">
        <f>'Никель (LME)'!N10</f>
        <v>07.05.2023</v>
      </c>
      <c r="AC128" s="58">
        <f>IF(OR('Никель (LME)'!$O10="-",'Никель (LME)'!$O10=""),AC127,'Никель (LME)'!$O10)</f>
        <v>27465</v>
      </c>
      <c r="AE128" s="52" t="str">
        <f>'Свинец (LME)'!N10</f>
        <v>07.05.2023</v>
      </c>
      <c r="AF128" s="58">
        <f>IF(OR('Свинец (LME)'!$O10="-",'Свинец (LME)'!$O10=""),AF127,'Свинец (LME)'!$O10)</f>
        <v>2235</v>
      </c>
      <c r="AH128" s="52" t="str">
        <f>'Медь (LME)'!N10</f>
        <v>07.05.2023</v>
      </c>
      <c r="AI128" s="58">
        <f>IF(OR('Медь (LME)'!$O10="-",'Медь (LME)'!$O10=""),AI127,'Медь (LME)'!$O10)</f>
        <v>8362.5</v>
      </c>
      <c r="AK128" s="52" t="str">
        <f>'Цинк (LME)'!N10</f>
        <v>07.05.2023</v>
      </c>
      <c r="AL128" s="58">
        <f>IF(OR('Цинк (LME)'!$O10="-",'Цинк (LME)'!$O10=""),AL127,'Цинк (LME)'!$O10)</f>
        <v>2994</v>
      </c>
    </row>
    <row r="129" spans="1:38" x14ac:dyDescent="0.25">
      <c r="A129" s="52" t="str">
        <f>Доллар!$N$11</f>
        <v>08.05.2023</v>
      </c>
      <c r="B129" s="58" t="str">
        <f>Доллар!$O$11</f>
        <v>-</v>
      </c>
      <c r="D129" s="52" t="str">
        <f>Евро!$N$11</f>
        <v>08.05.2023</v>
      </c>
      <c r="E129" s="58" t="str">
        <f>Евро!$O$11</f>
        <v>-</v>
      </c>
      <c r="G129" s="52" t="str">
        <f>'Золото (ЦБ)'!$N$11</f>
        <v>08.05.2023</v>
      </c>
      <c r="H129" s="58" t="str">
        <f>'Золото (ЦБ)'!$O$11</f>
        <v/>
      </c>
      <c r="J129" s="52" t="str">
        <f>'Серебро (ЦБ)'!$N$11</f>
        <v>08.05.2023</v>
      </c>
      <c r="K129" s="58" t="str">
        <f>'Серебро (ЦБ)'!$O$11</f>
        <v/>
      </c>
      <c r="M129" s="52" t="str">
        <f>'Платина (ЦБ)'!$N$11</f>
        <v>08.05.2023</v>
      </c>
      <c r="N129" s="58" t="str">
        <f>'Платина (ЦБ)'!$O$11</f>
        <v/>
      </c>
      <c r="P129" s="52" t="str">
        <f>'Палладий (ЦБ)'!$N$11</f>
        <v>08.05.2023</v>
      </c>
      <c r="Q129" s="58" t="str">
        <f>'Палладий (ЦБ)'!$O$11</f>
        <v/>
      </c>
      <c r="S129" s="52" t="str">
        <f>'Золото (KITCO-LME)'!N11</f>
        <v>08.05.2023</v>
      </c>
      <c r="T129" s="58">
        <f>IF(OR('Золото (KITCO-LME)'!$O11="-",'Золото (KITCO-LME)'!$O11=""),T128,'Золото (KITCO-LME)'!$O11)</f>
        <v>1852.2</v>
      </c>
      <c r="V129" s="52" t="str">
        <f>'Серебро (KITCO-LME)'!N11</f>
        <v>08.05.2023</v>
      </c>
      <c r="W129" s="58">
        <f>IF(OR('Серебро (KITCO-LME)'!$O11="-",'Серебро (KITCO-LME)'!$O11=""),W128,'Серебро (KITCO-LME)'!$O11)</f>
        <v>23.454999999999998</v>
      </c>
      <c r="Y129" s="52" t="str">
        <f>'Алюминий (LME)'!N11</f>
        <v>08.05.2023</v>
      </c>
      <c r="Z129" s="58">
        <f>IF(OR('Алюминий (LME)'!$O11="-",'Алюминий (LME)'!$O11=""),Z128,'Алюминий (LME)'!$O11)</f>
        <v>2242.5</v>
      </c>
      <c r="AB129" s="52" t="str">
        <f>'Никель (LME)'!N11</f>
        <v>08.05.2023</v>
      </c>
      <c r="AC129" s="58">
        <f>IF(OR('Никель (LME)'!$O11="-",'Никель (LME)'!$O11=""),AC128,'Никель (LME)'!$O11)</f>
        <v>27465</v>
      </c>
      <c r="AE129" s="52" t="str">
        <f>'Свинец (LME)'!N11</f>
        <v>08.05.2023</v>
      </c>
      <c r="AF129" s="58">
        <f>IF(OR('Свинец (LME)'!$O11="-",'Свинец (LME)'!$O11=""),AF128,'Свинец (LME)'!$O11)</f>
        <v>2235</v>
      </c>
      <c r="AH129" s="52" t="str">
        <f>'Медь (LME)'!N11</f>
        <v>08.05.2023</v>
      </c>
      <c r="AI129" s="58">
        <f>IF(OR('Медь (LME)'!$O11="-",'Медь (LME)'!$O11=""),AI128,'Медь (LME)'!$O11)</f>
        <v>8362.5</v>
      </c>
      <c r="AK129" s="52" t="str">
        <f>'Цинк (LME)'!N11</f>
        <v>08.05.2023</v>
      </c>
      <c r="AL129" s="58">
        <f>IF(OR('Цинк (LME)'!$O11="-",'Цинк (LME)'!$O11=""),AL128,'Цинк (LME)'!$O11)</f>
        <v>2994</v>
      </c>
    </row>
    <row r="130" spans="1:38" x14ac:dyDescent="0.25">
      <c r="A130" s="52" t="str">
        <f>Доллар!$N$12</f>
        <v>09.05.2023</v>
      </c>
      <c r="B130" s="58" t="str">
        <f>Доллар!$O$12</f>
        <v>-</v>
      </c>
      <c r="D130" s="52" t="str">
        <f>Евро!$N$12</f>
        <v>09.05.2023</v>
      </c>
      <c r="E130" s="58" t="str">
        <f>Евро!$O$12</f>
        <v>-</v>
      </c>
      <c r="G130" s="52" t="str">
        <f>'Золото (ЦБ)'!$N$12</f>
        <v>09.05.2023</v>
      </c>
      <c r="H130" s="58" t="str">
        <f>'Золото (ЦБ)'!$O$12</f>
        <v/>
      </c>
      <c r="J130" s="52" t="str">
        <f>'Серебро (ЦБ)'!$N$12</f>
        <v>09.05.2023</v>
      </c>
      <c r="K130" s="58" t="str">
        <f>'Серебро (ЦБ)'!$O$12</f>
        <v/>
      </c>
      <c r="M130" s="52" t="str">
        <f>'Платина (ЦБ)'!$N$12</f>
        <v>09.05.2023</v>
      </c>
      <c r="N130" s="58" t="str">
        <f>'Платина (ЦБ)'!$O$12</f>
        <v/>
      </c>
      <c r="P130" s="52" t="str">
        <f>'Палладий (ЦБ)'!$N$12</f>
        <v>09.05.2023</v>
      </c>
      <c r="Q130" s="58" t="str">
        <f>'Палладий (ЦБ)'!$O$12</f>
        <v/>
      </c>
      <c r="S130" s="52" t="str">
        <f>'Золото (KITCO-LME)'!N12</f>
        <v>09.05.2023</v>
      </c>
      <c r="T130" s="58">
        <f>IF(OR('Золото (KITCO-LME)'!$O12="-",'Золото (KITCO-LME)'!$O12=""),T129,'Золото (KITCO-LME)'!$O12)</f>
        <v>1852.2</v>
      </c>
      <c r="V130" s="52" t="str">
        <f>'Серебро (KITCO-LME)'!N12</f>
        <v>09.05.2023</v>
      </c>
      <c r="W130" s="58">
        <f>IF(OR('Серебро (KITCO-LME)'!$O12="-",'Серебро (KITCO-LME)'!$O12=""),W129,'Серебро (KITCO-LME)'!$O12)</f>
        <v>23.454999999999998</v>
      </c>
      <c r="Y130" s="52" t="str">
        <f>'Алюминий (LME)'!N12</f>
        <v>09.05.2023</v>
      </c>
      <c r="Z130" s="58">
        <f>IF(OR('Алюминий (LME)'!$O12="-",'Алюминий (LME)'!$O12=""),Z129,'Алюминий (LME)'!$O12)</f>
        <v>2242.5</v>
      </c>
      <c r="AB130" s="52" t="str">
        <f>'Никель (LME)'!N12</f>
        <v>09.05.2023</v>
      </c>
      <c r="AC130" s="58">
        <f>IF(OR('Никель (LME)'!$O12="-",'Никель (LME)'!$O12=""),AC129,'Никель (LME)'!$O12)</f>
        <v>27465</v>
      </c>
      <c r="AE130" s="52" t="str">
        <f>'Свинец (LME)'!N12</f>
        <v>09.05.2023</v>
      </c>
      <c r="AF130" s="58">
        <f>IF(OR('Свинец (LME)'!$O12="-",'Свинец (LME)'!$O12=""),AF129,'Свинец (LME)'!$O12)</f>
        <v>2235</v>
      </c>
      <c r="AH130" s="52" t="str">
        <f>'Медь (LME)'!N12</f>
        <v>09.05.2023</v>
      </c>
      <c r="AI130" s="58">
        <f>IF(OR('Медь (LME)'!$O12="-",'Медь (LME)'!$O12=""),AI129,'Медь (LME)'!$O12)</f>
        <v>8362.5</v>
      </c>
      <c r="AK130" s="52" t="str">
        <f>'Цинк (LME)'!N12</f>
        <v>09.05.2023</v>
      </c>
      <c r="AL130" s="58">
        <f>IF(OR('Цинк (LME)'!$O12="-",'Цинк (LME)'!$O12=""),AL129,'Цинк (LME)'!$O12)</f>
        <v>2994</v>
      </c>
    </row>
    <row r="131" spans="1:38" x14ac:dyDescent="0.25">
      <c r="A131" s="52" t="str">
        <f>Доллар!$N$13</f>
        <v>10.05.2023</v>
      </c>
      <c r="B131" s="58" t="str">
        <f>Доллар!$O$13</f>
        <v>-</v>
      </c>
      <c r="D131" s="52" t="str">
        <f>Евро!$N$13</f>
        <v>10.05.2023</v>
      </c>
      <c r="E131" s="58" t="str">
        <f>Евро!$O$13</f>
        <v>-</v>
      </c>
      <c r="G131" s="52" t="str">
        <f>'Золото (ЦБ)'!$N$13</f>
        <v>10.05.2023</v>
      </c>
      <c r="H131" s="58" t="str">
        <f>'Золото (ЦБ)'!$O$13</f>
        <v/>
      </c>
      <c r="J131" s="52" t="str">
        <f>'Серебро (ЦБ)'!$N$13</f>
        <v>10.05.2023</v>
      </c>
      <c r="K131" s="58" t="str">
        <f>'Серебро (ЦБ)'!$O$13</f>
        <v/>
      </c>
      <c r="M131" s="52" t="str">
        <f>'Платина (ЦБ)'!$N$13</f>
        <v>10.05.2023</v>
      </c>
      <c r="N131" s="58" t="str">
        <f>'Платина (ЦБ)'!$O$13</f>
        <v/>
      </c>
      <c r="P131" s="52" t="str">
        <f>'Палладий (ЦБ)'!$N$13</f>
        <v>10.05.2023</v>
      </c>
      <c r="Q131" s="58" t="str">
        <f>'Палладий (ЦБ)'!$O$13</f>
        <v/>
      </c>
      <c r="S131" s="52" t="str">
        <f>'Золото (KITCO-LME)'!N13</f>
        <v>10.05.2023</v>
      </c>
      <c r="T131" s="58">
        <f>IF(OR('Золото (KITCO-LME)'!$O13="-",'Золото (KITCO-LME)'!$O13=""),T130,'Золото (KITCO-LME)'!$O13)</f>
        <v>1852.2</v>
      </c>
      <c r="V131" s="52" t="str">
        <f>'Серебро (KITCO-LME)'!N13</f>
        <v>10.05.2023</v>
      </c>
      <c r="W131" s="58">
        <f>IF(OR('Серебро (KITCO-LME)'!$O13="-",'Серебро (KITCO-LME)'!$O13=""),W130,'Серебро (KITCO-LME)'!$O13)</f>
        <v>23.454999999999998</v>
      </c>
      <c r="Y131" s="52" t="str">
        <f>'Алюминий (LME)'!N13</f>
        <v>10.05.2023</v>
      </c>
      <c r="Z131" s="58">
        <f>IF(OR('Алюминий (LME)'!$O13="-",'Алюминий (LME)'!$O13=""),Z130,'Алюминий (LME)'!$O13)</f>
        <v>2242.5</v>
      </c>
      <c r="AB131" s="52" t="str">
        <f>'Никель (LME)'!N13</f>
        <v>10.05.2023</v>
      </c>
      <c r="AC131" s="58">
        <f>IF(OR('Никель (LME)'!$O13="-",'Никель (LME)'!$O13=""),AC130,'Никель (LME)'!$O13)</f>
        <v>27465</v>
      </c>
      <c r="AE131" s="52" t="str">
        <f>'Свинец (LME)'!N13</f>
        <v>10.05.2023</v>
      </c>
      <c r="AF131" s="58">
        <f>IF(OR('Свинец (LME)'!$O13="-",'Свинец (LME)'!$O13=""),AF130,'Свинец (LME)'!$O13)</f>
        <v>2235</v>
      </c>
      <c r="AH131" s="52" t="str">
        <f>'Медь (LME)'!N13</f>
        <v>10.05.2023</v>
      </c>
      <c r="AI131" s="58">
        <f>IF(OR('Медь (LME)'!$O13="-",'Медь (LME)'!$O13=""),AI130,'Медь (LME)'!$O13)</f>
        <v>8362.5</v>
      </c>
      <c r="AK131" s="52" t="str">
        <f>'Цинк (LME)'!N13</f>
        <v>10.05.2023</v>
      </c>
      <c r="AL131" s="58">
        <f>IF(OR('Цинк (LME)'!$O13="-",'Цинк (LME)'!$O13=""),AL130,'Цинк (LME)'!$O13)</f>
        <v>2994</v>
      </c>
    </row>
    <row r="132" spans="1:38" x14ac:dyDescent="0.25">
      <c r="A132" s="52" t="str">
        <f>Доллар!$N$14</f>
        <v>11.05.2023</v>
      </c>
      <c r="B132" s="58" t="str">
        <f>Доллар!$O$14</f>
        <v>-</v>
      </c>
      <c r="D132" s="52" t="str">
        <f>Евро!$N$14</f>
        <v>11.05.2023</v>
      </c>
      <c r="E132" s="58" t="str">
        <f>Евро!$O$14</f>
        <v>-</v>
      </c>
      <c r="G132" s="52" t="str">
        <f>'Золото (ЦБ)'!$N$14</f>
        <v>11.05.2023</v>
      </c>
      <c r="H132" s="58" t="str">
        <f>'Золото (ЦБ)'!$O$14</f>
        <v/>
      </c>
      <c r="J132" s="52" t="str">
        <f>'Серебро (ЦБ)'!$N$14</f>
        <v>11.05.2023</v>
      </c>
      <c r="K132" s="58" t="str">
        <f>'Серебро (ЦБ)'!$O$14</f>
        <v/>
      </c>
      <c r="M132" s="52" t="str">
        <f>'Платина (ЦБ)'!$N$14</f>
        <v>11.05.2023</v>
      </c>
      <c r="N132" s="58" t="str">
        <f>'Платина (ЦБ)'!$O$14</f>
        <v/>
      </c>
      <c r="P132" s="52" t="str">
        <f>'Палладий (ЦБ)'!$N$14</f>
        <v>11.05.2023</v>
      </c>
      <c r="Q132" s="58" t="str">
        <f>'Палладий (ЦБ)'!$O$14</f>
        <v/>
      </c>
      <c r="S132" s="52" t="str">
        <f>'Золото (KITCO-LME)'!N14</f>
        <v>11.05.2023</v>
      </c>
      <c r="T132" s="58">
        <f>IF(OR('Золото (KITCO-LME)'!$O14="-",'Золото (KITCO-LME)'!$O14=""),T131,'Золото (KITCO-LME)'!$O14)</f>
        <v>1852.2</v>
      </c>
      <c r="V132" s="52" t="str">
        <f>'Серебро (KITCO-LME)'!N14</f>
        <v>11.05.2023</v>
      </c>
      <c r="W132" s="58">
        <f>IF(OR('Серебро (KITCO-LME)'!$O14="-",'Серебро (KITCO-LME)'!$O14=""),W131,'Серебро (KITCO-LME)'!$O14)</f>
        <v>23.454999999999998</v>
      </c>
      <c r="Y132" s="52" t="str">
        <f>'Алюминий (LME)'!N14</f>
        <v>11.05.2023</v>
      </c>
      <c r="Z132" s="58">
        <f>IF(OR('Алюминий (LME)'!$O14="-",'Алюминий (LME)'!$O14=""),Z131,'Алюминий (LME)'!$O14)</f>
        <v>2242.5</v>
      </c>
      <c r="AB132" s="52" t="str">
        <f>'Никель (LME)'!N14</f>
        <v>11.05.2023</v>
      </c>
      <c r="AC132" s="58">
        <f>IF(OR('Никель (LME)'!$O14="-",'Никель (LME)'!$O14=""),AC131,'Никель (LME)'!$O14)</f>
        <v>27465</v>
      </c>
      <c r="AE132" s="52" t="str">
        <f>'Свинец (LME)'!N14</f>
        <v>11.05.2023</v>
      </c>
      <c r="AF132" s="58">
        <f>IF(OR('Свинец (LME)'!$O14="-",'Свинец (LME)'!$O14=""),AF131,'Свинец (LME)'!$O14)</f>
        <v>2235</v>
      </c>
      <c r="AH132" s="52" t="str">
        <f>'Медь (LME)'!N14</f>
        <v>11.05.2023</v>
      </c>
      <c r="AI132" s="58">
        <f>IF(OR('Медь (LME)'!$O14="-",'Медь (LME)'!$O14=""),AI131,'Медь (LME)'!$O14)</f>
        <v>8362.5</v>
      </c>
      <c r="AK132" s="52" t="str">
        <f>'Цинк (LME)'!N14</f>
        <v>11.05.2023</v>
      </c>
      <c r="AL132" s="58">
        <f>IF(OR('Цинк (LME)'!$O14="-",'Цинк (LME)'!$O14=""),AL131,'Цинк (LME)'!$O14)</f>
        <v>2994</v>
      </c>
    </row>
    <row r="133" spans="1:38" x14ac:dyDescent="0.25">
      <c r="A133" s="52" t="str">
        <f>Доллар!$N$15</f>
        <v>12.05.2023</v>
      </c>
      <c r="B133" s="58" t="str">
        <f>Доллар!$O$15</f>
        <v>-</v>
      </c>
      <c r="D133" s="52" t="str">
        <f>Евро!$N$15</f>
        <v>12.05.2023</v>
      </c>
      <c r="E133" s="58" t="str">
        <f>Евро!$O$15</f>
        <v>-</v>
      </c>
      <c r="G133" s="52" t="str">
        <f>'Золото (ЦБ)'!$N$15</f>
        <v>12.05.2023</v>
      </c>
      <c r="H133" s="58" t="str">
        <f>'Золото (ЦБ)'!$O$15</f>
        <v/>
      </c>
      <c r="J133" s="52" t="str">
        <f>'Серебро (ЦБ)'!$N$15</f>
        <v>12.05.2023</v>
      </c>
      <c r="K133" s="58" t="str">
        <f>'Серебро (ЦБ)'!$O$15</f>
        <v/>
      </c>
      <c r="M133" s="52" t="str">
        <f>'Платина (ЦБ)'!$N$15</f>
        <v>12.05.2023</v>
      </c>
      <c r="N133" s="58" t="str">
        <f>'Платина (ЦБ)'!$O$15</f>
        <v/>
      </c>
      <c r="P133" s="52" t="str">
        <f>'Палладий (ЦБ)'!$N$15</f>
        <v>12.05.2023</v>
      </c>
      <c r="Q133" s="58" t="str">
        <f>'Палладий (ЦБ)'!$O$15</f>
        <v/>
      </c>
      <c r="S133" s="52" t="str">
        <f>'Золото (KITCO-LME)'!N15</f>
        <v>12.05.2023</v>
      </c>
      <c r="T133" s="58">
        <f>IF(OR('Золото (KITCO-LME)'!$O15="-",'Золото (KITCO-LME)'!$O15=""),T132,'Золото (KITCO-LME)'!$O15)</f>
        <v>1852.2</v>
      </c>
      <c r="V133" s="52" t="str">
        <f>'Серебро (KITCO-LME)'!N15</f>
        <v>12.05.2023</v>
      </c>
      <c r="W133" s="58">
        <f>IF(OR('Серебро (KITCO-LME)'!$O15="-",'Серебро (KITCO-LME)'!$O15=""),W132,'Серебро (KITCO-LME)'!$O15)</f>
        <v>23.454999999999998</v>
      </c>
      <c r="Y133" s="52" t="str">
        <f>'Алюминий (LME)'!N15</f>
        <v>12.05.2023</v>
      </c>
      <c r="Z133" s="58">
        <f>IF(OR('Алюминий (LME)'!$O15="-",'Алюминий (LME)'!$O15=""),Z132,'Алюминий (LME)'!$O15)</f>
        <v>2242.5</v>
      </c>
      <c r="AB133" s="52" t="str">
        <f>'Никель (LME)'!N15</f>
        <v>12.05.2023</v>
      </c>
      <c r="AC133" s="58">
        <f>IF(OR('Никель (LME)'!$O15="-",'Никель (LME)'!$O15=""),AC132,'Никель (LME)'!$O15)</f>
        <v>27465</v>
      </c>
      <c r="AE133" s="52" t="str">
        <f>'Свинец (LME)'!N15</f>
        <v>12.05.2023</v>
      </c>
      <c r="AF133" s="58">
        <f>IF(OR('Свинец (LME)'!$O15="-",'Свинец (LME)'!$O15=""),AF132,'Свинец (LME)'!$O15)</f>
        <v>2235</v>
      </c>
      <c r="AH133" s="52" t="str">
        <f>'Медь (LME)'!N15</f>
        <v>12.05.2023</v>
      </c>
      <c r="AI133" s="58">
        <f>IF(OR('Медь (LME)'!$O15="-",'Медь (LME)'!$O15=""),AI132,'Медь (LME)'!$O15)</f>
        <v>8362.5</v>
      </c>
      <c r="AK133" s="52" t="str">
        <f>'Цинк (LME)'!N15</f>
        <v>12.05.2023</v>
      </c>
      <c r="AL133" s="58">
        <f>IF(OR('Цинк (LME)'!$O15="-",'Цинк (LME)'!$O15=""),AL132,'Цинк (LME)'!$O15)</f>
        <v>2994</v>
      </c>
    </row>
    <row r="134" spans="1:38" x14ac:dyDescent="0.25">
      <c r="A134" s="52" t="str">
        <f>Доллар!$N$16</f>
        <v>13.05.2023</v>
      </c>
      <c r="B134" s="58" t="str">
        <f>Доллар!$O$16</f>
        <v>-</v>
      </c>
      <c r="D134" s="52" t="str">
        <f>Евро!$N$16</f>
        <v>13.05.2023</v>
      </c>
      <c r="E134" s="58" t="str">
        <f>Евро!$O$16</f>
        <v>-</v>
      </c>
      <c r="G134" s="52" t="str">
        <f>'Золото (ЦБ)'!$N$16</f>
        <v>13.05.2023</v>
      </c>
      <c r="H134" s="58" t="str">
        <f>'Золото (ЦБ)'!$O$16</f>
        <v/>
      </c>
      <c r="J134" s="52" t="str">
        <f>'Серебро (ЦБ)'!$N$16</f>
        <v>13.05.2023</v>
      </c>
      <c r="K134" s="58" t="str">
        <f>'Серебро (ЦБ)'!$O$16</f>
        <v/>
      </c>
      <c r="M134" s="52" t="str">
        <f>'Платина (ЦБ)'!$N$16</f>
        <v>13.05.2023</v>
      </c>
      <c r="N134" s="58" t="str">
        <f>'Платина (ЦБ)'!$O$16</f>
        <v/>
      </c>
      <c r="P134" s="52" t="str">
        <f>'Палладий (ЦБ)'!$N$16</f>
        <v>13.05.2023</v>
      </c>
      <c r="Q134" s="58" t="str">
        <f>'Палладий (ЦБ)'!$O$16</f>
        <v/>
      </c>
      <c r="S134" s="52" t="str">
        <f>'Золото (KITCO-LME)'!N16</f>
        <v>13.05.2023</v>
      </c>
      <c r="T134" s="58">
        <f>IF(OR('Золото (KITCO-LME)'!$O16="-",'Золото (KITCO-LME)'!$O16=""),T133,'Золото (KITCO-LME)'!$O16)</f>
        <v>1852.2</v>
      </c>
      <c r="V134" s="52" t="str">
        <f>'Серебро (KITCO-LME)'!N16</f>
        <v>13.05.2023</v>
      </c>
      <c r="W134" s="58">
        <f>IF(OR('Серебро (KITCO-LME)'!$O16="-",'Серебро (KITCO-LME)'!$O16=""),W133,'Серебро (KITCO-LME)'!$O16)</f>
        <v>23.454999999999998</v>
      </c>
      <c r="Y134" s="52" t="str">
        <f>'Алюминий (LME)'!N16</f>
        <v>13.05.2023</v>
      </c>
      <c r="Z134" s="58">
        <f>IF(OR('Алюминий (LME)'!$O16="-",'Алюминий (LME)'!$O16=""),Z133,'Алюминий (LME)'!$O16)</f>
        <v>2242.5</v>
      </c>
      <c r="AB134" s="52" t="str">
        <f>'Никель (LME)'!N16</f>
        <v>13.05.2023</v>
      </c>
      <c r="AC134" s="58">
        <f>IF(OR('Никель (LME)'!$O16="-",'Никель (LME)'!$O16=""),AC133,'Никель (LME)'!$O16)</f>
        <v>27465</v>
      </c>
      <c r="AE134" s="52" t="str">
        <f>'Свинец (LME)'!N16</f>
        <v>13.05.2023</v>
      </c>
      <c r="AF134" s="58">
        <f>IF(OR('Свинец (LME)'!$O16="-",'Свинец (LME)'!$O16=""),AF133,'Свинец (LME)'!$O16)</f>
        <v>2235</v>
      </c>
      <c r="AH134" s="52" t="str">
        <f>'Медь (LME)'!N16</f>
        <v>13.05.2023</v>
      </c>
      <c r="AI134" s="58">
        <f>IF(OR('Медь (LME)'!$O16="-",'Медь (LME)'!$O16=""),AI133,'Медь (LME)'!$O16)</f>
        <v>8362.5</v>
      </c>
      <c r="AK134" s="52" t="str">
        <f>'Цинк (LME)'!N16</f>
        <v>13.05.2023</v>
      </c>
      <c r="AL134" s="58">
        <f>IF(OR('Цинк (LME)'!$O16="-",'Цинк (LME)'!$O16=""),AL133,'Цинк (LME)'!$O16)</f>
        <v>2994</v>
      </c>
    </row>
    <row r="135" spans="1:38" x14ac:dyDescent="0.25">
      <c r="A135" s="52" t="str">
        <f>Доллар!$N$17</f>
        <v>14.05.2023</v>
      </c>
      <c r="B135" s="58" t="str">
        <f>Доллар!$O$17</f>
        <v>-</v>
      </c>
      <c r="D135" s="52" t="str">
        <f>Евро!$N$17</f>
        <v>14.05.2023</v>
      </c>
      <c r="E135" s="58" t="str">
        <f>Евро!$O$17</f>
        <v>-</v>
      </c>
      <c r="G135" s="52" t="str">
        <f>'Золото (ЦБ)'!$N$17</f>
        <v>14.05.2023</v>
      </c>
      <c r="H135" s="58" t="str">
        <f>'Золото (ЦБ)'!$O$17</f>
        <v/>
      </c>
      <c r="J135" s="52" t="str">
        <f>'Серебро (ЦБ)'!$N$17</f>
        <v>14.05.2023</v>
      </c>
      <c r="K135" s="58" t="str">
        <f>'Серебро (ЦБ)'!$O$17</f>
        <v/>
      </c>
      <c r="M135" s="52" t="str">
        <f>'Платина (ЦБ)'!$N$17</f>
        <v>14.05.2023</v>
      </c>
      <c r="N135" s="58" t="str">
        <f>'Платина (ЦБ)'!$O$17</f>
        <v/>
      </c>
      <c r="P135" s="52" t="str">
        <f>'Палладий (ЦБ)'!$N$17</f>
        <v>14.05.2023</v>
      </c>
      <c r="Q135" s="58" t="str">
        <f>'Палладий (ЦБ)'!$O$17</f>
        <v/>
      </c>
      <c r="S135" s="52" t="str">
        <f>'Золото (KITCO-LME)'!N17</f>
        <v>14.05.2023</v>
      </c>
      <c r="T135" s="58">
        <f>IF(OR('Золото (KITCO-LME)'!$O17="-",'Золото (KITCO-LME)'!$O17=""),T134,'Золото (KITCO-LME)'!$O17)</f>
        <v>1852.2</v>
      </c>
      <c r="V135" s="52" t="str">
        <f>'Серебро (KITCO-LME)'!N17</f>
        <v>14.05.2023</v>
      </c>
      <c r="W135" s="58">
        <f>IF(OR('Серебро (KITCO-LME)'!$O17="-",'Серебро (KITCO-LME)'!$O17=""),W134,'Серебро (KITCO-LME)'!$O17)</f>
        <v>23.454999999999998</v>
      </c>
      <c r="Y135" s="52" t="str">
        <f>'Алюминий (LME)'!N17</f>
        <v>14.05.2023</v>
      </c>
      <c r="Z135" s="58">
        <f>IF(OR('Алюминий (LME)'!$O17="-",'Алюминий (LME)'!$O17=""),Z134,'Алюминий (LME)'!$O17)</f>
        <v>2242.5</v>
      </c>
      <c r="AB135" s="52" t="str">
        <f>'Никель (LME)'!N17</f>
        <v>14.05.2023</v>
      </c>
      <c r="AC135" s="58">
        <f>IF(OR('Никель (LME)'!$O17="-",'Никель (LME)'!$O17=""),AC134,'Никель (LME)'!$O17)</f>
        <v>27465</v>
      </c>
      <c r="AE135" s="52" t="str">
        <f>'Свинец (LME)'!N17</f>
        <v>14.05.2023</v>
      </c>
      <c r="AF135" s="58">
        <f>IF(OR('Свинец (LME)'!$O17="-",'Свинец (LME)'!$O17=""),AF134,'Свинец (LME)'!$O17)</f>
        <v>2235</v>
      </c>
      <c r="AH135" s="52" t="str">
        <f>'Медь (LME)'!N17</f>
        <v>14.05.2023</v>
      </c>
      <c r="AI135" s="58">
        <f>IF(OR('Медь (LME)'!$O17="-",'Медь (LME)'!$O17=""),AI134,'Медь (LME)'!$O17)</f>
        <v>8362.5</v>
      </c>
      <c r="AK135" s="52" t="str">
        <f>'Цинк (LME)'!N17</f>
        <v>14.05.2023</v>
      </c>
      <c r="AL135" s="58">
        <f>IF(OR('Цинк (LME)'!$O17="-",'Цинк (LME)'!$O17=""),AL134,'Цинк (LME)'!$O17)</f>
        <v>2994</v>
      </c>
    </row>
    <row r="136" spans="1:38" x14ac:dyDescent="0.25">
      <c r="A136" s="52" t="str">
        <f>Доллар!$N$18</f>
        <v>15.05.2023</v>
      </c>
      <c r="B136" s="58" t="str">
        <f>Доллар!$O$18</f>
        <v>-</v>
      </c>
      <c r="D136" s="52" t="str">
        <f>Евро!$N$18</f>
        <v>15.05.2023</v>
      </c>
      <c r="E136" s="58" t="str">
        <f>Евро!$O$18</f>
        <v>-</v>
      </c>
      <c r="G136" s="52" t="str">
        <f>'Золото (ЦБ)'!$N$18</f>
        <v>15.05.2023</v>
      </c>
      <c r="H136" s="58" t="str">
        <f>'Золото (ЦБ)'!$O$18</f>
        <v/>
      </c>
      <c r="J136" s="52" t="str">
        <f>'Серебро (ЦБ)'!$N$18</f>
        <v>15.05.2023</v>
      </c>
      <c r="K136" s="58" t="str">
        <f>'Серебро (ЦБ)'!$O$18</f>
        <v/>
      </c>
      <c r="M136" s="52" t="str">
        <f>'Платина (ЦБ)'!$N$18</f>
        <v>15.05.2023</v>
      </c>
      <c r="N136" s="58" t="str">
        <f>'Платина (ЦБ)'!$O$18</f>
        <v/>
      </c>
      <c r="P136" s="52" t="str">
        <f>'Палладий (ЦБ)'!$N$18</f>
        <v>15.05.2023</v>
      </c>
      <c r="Q136" s="58" t="str">
        <f>'Палладий (ЦБ)'!$O$18</f>
        <v/>
      </c>
      <c r="S136" s="52" t="str">
        <f>'Золото (KITCO-LME)'!N18</f>
        <v>15.05.2023</v>
      </c>
      <c r="T136" s="58">
        <f>IF(OR('Золото (KITCO-LME)'!$O18="-",'Золото (KITCO-LME)'!$O18=""),T135,'Золото (KITCO-LME)'!$O18)</f>
        <v>1852.2</v>
      </c>
      <c r="V136" s="52" t="str">
        <f>'Серебро (KITCO-LME)'!N18</f>
        <v>15.05.2023</v>
      </c>
      <c r="W136" s="58">
        <f>IF(OR('Серебро (KITCO-LME)'!$O18="-",'Серебро (KITCO-LME)'!$O18=""),W135,'Серебро (KITCO-LME)'!$O18)</f>
        <v>23.454999999999998</v>
      </c>
      <c r="Y136" s="52" t="str">
        <f>'Алюминий (LME)'!N18</f>
        <v>15.05.2023</v>
      </c>
      <c r="Z136" s="58">
        <f>IF(OR('Алюминий (LME)'!$O18="-",'Алюминий (LME)'!$O18=""),Z135,'Алюминий (LME)'!$O18)</f>
        <v>2242.5</v>
      </c>
      <c r="AB136" s="52" t="str">
        <f>'Никель (LME)'!N18</f>
        <v>15.05.2023</v>
      </c>
      <c r="AC136" s="58">
        <f>IF(OR('Никель (LME)'!$O18="-",'Никель (LME)'!$O18=""),AC135,'Никель (LME)'!$O18)</f>
        <v>27465</v>
      </c>
      <c r="AE136" s="52" t="str">
        <f>'Свинец (LME)'!N18</f>
        <v>15.05.2023</v>
      </c>
      <c r="AF136" s="58">
        <f>IF(OR('Свинец (LME)'!$O18="-",'Свинец (LME)'!$O18=""),AF135,'Свинец (LME)'!$O18)</f>
        <v>2235</v>
      </c>
      <c r="AH136" s="52" t="str">
        <f>'Медь (LME)'!N18</f>
        <v>15.05.2023</v>
      </c>
      <c r="AI136" s="58">
        <f>IF(OR('Медь (LME)'!$O18="-",'Медь (LME)'!$O18=""),AI135,'Медь (LME)'!$O18)</f>
        <v>8362.5</v>
      </c>
      <c r="AK136" s="52" t="str">
        <f>'Цинк (LME)'!N18</f>
        <v>15.05.2023</v>
      </c>
      <c r="AL136" s="58">
        <f>IF(OR('Цинк (LME)'!$O18="-",'Цинк (LME)'!$O18=""),AL135,'Цинк (LME)'!$O18)</f>
        <v>2994</v>
      </c>
    </row>
    <row r="137" spans="1:38" x14ac:dyDescent="0.25">
      <c r="A137" s="52" t="str">
        <f>Доллар!$N$19</f>
        <v>16.05.2023</v>
      </c>
      <c r="B137" s="58" t="str">
        <f>Доллар!$O$19</f>
        <v>-</v>
      </c>
      <c r="D137" s="52" t="str">
        <f>Евро!$N$19</f>
        <v>16.05.2023</v>
      </c>
      <c r="E137" s="58" t="str">
        <f>Евро!$O$19</f>
        <v>-</v>
      </c>
      <c r="G137" s="52" t="str">
        <f>'Золото (ЦБ)'!$N$19</f>
        <v>16.05.2023</v>
      </c>
      <c r="H137" s="58" t="str">
        <f>'Золото (ЦБ)'!$O$19</f>
        <v/>
      </c>
      <c r="J137" s="52" t="str">
        <f>'Серебро (ЦБ)'!$N$19</f>
        <v>16.05.2023</v>
      </c>
      <c r="K137" s="58" t="str">
        <f>'Серебро (ЦБ)'!$O$19</f>
        <v/>
      </c>
      <c r="M137" s="52" t="str">
        <f>'Платина (ЦБ)'!$N$19</f>
        <v>16.05.2023</v>
      </c>
      <c r="N137" s="58" t="str">
        <f>'Платина (ЦБ)'!$O$19</f>
        <v/>
      </c>
      <c r="P137" s="52" t="str">
        <f>'Палладий (ЦБ)'!$N$19</f>
        <v>16.05.2023</v>
      </c>
      <c r="Q137" s="58" t="str">
        <f>'Палладий (ЦБ)'!$O$19</f>
        <v/>
      </c>
      <c r="S137" s="52" t="str">
        <f>'Золото (KITCO-LME)'!N19</f>
        <v>16.05.2023</v>
      </c>
      <c r="T137" s="58">
        <f>IF(OR('Золото (KITCO-LME)'!$O19="-",'Золото (KITCO-LME)'!$O19=""),T136,'Золото (KITCO-LME)'!$O19)</f>
        <v>1852.2</v>
      </c>
      <c r="V137" s="52" t="str">
        <f>'Серебро (KITCO-LME)'!N19</f>
        <v>16.05.2023</v>
      </c>
      <c r="W137" s="58">
        <f>IF(OR('Серебро (KITCO-LME)'!$O19="-",'Серебро (KITCO-LME)'!$O19=""),W136,'Серебро (KITCO-LME)'!$O19)</f>
        <v>23.454999999999998</v>
      </c>
      <c r="Y137" s="52" t="str">
        <f>'Алюминий (LME)'!N19</f>
        <v>16.05.2023</v>
      </c>
      <c r="Z137" s="58">
        <f>IF(OR('Алюминий (LME)'!$O19="-",'Алюминий (LME)'!$O19=""),Z136,'Алюминий (LME)'!$O19)</f>
        <v>2242.5</v>
      </c>
      <c r="AB137" s="52" t="str">
        <f>'Никель (LME)'!N19</f>
        <v>16.05.2023</v>
      </c>
      <c r="AC137" s="58">
        <f>IF(OR('Никель (LME)'!$O19="-",'Никель (LME)'!$O19=""),AC136,'Никель (LME)'!$O19)</f>
        <v>27465</v>
      </c>
      <c r="AE137" s="52" t="str">
        <f>'Свинец (LME)'!N19</f>
        <v>16.05.2023</v>
      </c>
      <c r="AF137" s="58">
        <f>IF(OR('Свинец (LME)'!$O19="-",'Свинец (LME)'!$O19=""),AF136,'Свинец (LME)'!$O19)</f>
        <v>2235</v>
      </c>
      <c r="AH137" s="52" t="str">
        <f>'Медь (LME)'!N19</f>
        <v>16.05.2023</v>
      </c>
      <c r="AI137" s="58">
        <f>IF(OR('Медь (LME)'!$O19="-",'Медь (LME)'!$O19=""),AI136,'Медь (LME)'!$O19)</f>
        <v>8362.5</v>
      </c>
      <c r="AK137" s="52" t="str">
        <f>'Цинк (LME)'!N19</f>
        <v>16.05.2023</v>
      </c>
      <c r="AL137" s="58">
        <f>IF(OR('Цинк (LME)'!$O19="-",'Цинк (LME)'!$O19=""),AL136,'Цинк (LME)'!$O19)</f>
        <v>2994</v>
      </c>
    </row>
    <row r="138" spans="1:38" x14ac:dyDescent="0.25">
      <c r="A138" s="52" t="str">
        <f>Доллар!$N$20</f>
        <v>17.05.2023</v>
      </c>
      <c r="B138" s="58" t="str">
        <f>Доллар!$O$20</f>
        <v>-</v>
      </c>
      <c r="D138" s="52" t="str">
        <f>Евро!$N$20</f>
        <v>17.05.2023</v>
      </c>
      <c r="E138" s="58" t="str">
        <f>Евро!$O$20</f>
        <v>-</v>
      </c>
      <c r="G138" s="52" t="str">
        <f>'Золото (ЦБ)'!$N$20</f>
        <v>17.05.2023</v>
      </c>
      <c r="H138" s="58" t="str">
        <f>'Золото (ЦБ)'!$O$20</f>
        <v/>
      </c>
      <c r="J138" s="52" t="str">
        <f>'Серебро (ЦБ)'!$N$20</f>
        <v>17.05.2023</v>
      </c>
      <c r="K138" s="58" t="str">
        <f>'Серебро (ЦБ)'!$O$20</f>
        <v/>
      </c>
      <c r="M138" s="52" t="str">
        <f>'Платина (ЦБ)'!$N$20</f>
        <v>17.05.2023</v>
      </c>
      <c r="N138" s="58" t="str">
        <f>'Платина (ЦБ)'!$O$20</f>
        <v/>
      </c>
      <c r="P138" s="52" t="str">
        <f>'Палладий (ЦБ)'!$N$20</f>
        <v>17.05.2023</v>
      </c>
      <c r="Q138" s="58" t="str">
        <f>'Палладий (ЦБ)'!$O$20</f>
        <v/>
      </c>
      <c r="S138" s="52" t="str">
        <f>'Золото (KITCO-LME)'!N20</f>
        <v>17.05.2023</v>
      </c>
      <c r="T138" s="58">
        <f>IF(OR('Золото (KITCO-LME)'!$O20="-",'Золото (KITCO-LME)'!$O20=""),T137,'Золото (KITCO-LME)'!$O20)</f>
        <v>1852.2</v>
      </c>
      <c r="V138" s="52" t="str">
        <f>'Серебро (KITCO-LME)'!N20</f>
        <v>17.05.2023</v>
      </c>
      <c r="W138" s="58">
        <f>IF(OR('Серебро (KITCO-LME)'!$O20="-",'Серебро (KITCO-LME)'!$O20=""),W137,'Серебро (KITCO-LME)'!$O20)</f>
        <v>23.454999999999998</v>
      </c>
      <c r="Y138" s="52" t="str">
        <f>'Алюминий (LME)'!N20</f>
        <v>17.05.2023</v>
      </c>
      <c r="Z138" s="58">
        <f>IF(OR('Алюминий (LME)'!$O20="-",'Алюминий (LME)'!$O20=""),Z137,'Алюминий (LME)'!$O20)</f>
        <v>2242.5</v>
      </c>
      <c r="AB138" s="52" t="str">
        <f>'Никель (LME)'!N20</f>
        <v>17.05.2023</v>
      </c>
      <c r="AC138" s="58">
        <f>IF(OR('Никель (LME)'!$O20="-",'Никель (LME)'!$O20=""),AC137,'Никель (LME)'!$O20)</f>
        <v>27465</v>
      </c>
      <c r="AE138" s="52" t="str">
        <f>'Свинец (LME)'!N20</f>
        <v>17.05.2023</v>
      </c>
      <c r="AF138" s="58">
        <f>IF(OR('Свинец (LME)'!$O20="-",'Свинец (LME)'!$O20=""),AF137,'Свинец (LME)'!$O20)</f>
        <v>2235</v>
      </c>
      <c r="AH138" s="52" t="str">
        <f>'Медь (LME)'!N20</f>
        <v>17.05.2023</v>
      </c>
      <c r="AI138" s="58">
        <f>IF(OR('Медь (LME)'!$O20="-",'Медь (LME)'!$O20=""),AI137,'Медь (LME)'!$O20)</f>
        <v>8362.5</v>
      </c>
      <c r="AK138" s="52" t="str">
        <f>'Цинк (LME)'!N20</f>
        <v>17.05.2023</v>
      </c>
      <c r="AL138" s="58">
        <f>IF(OR('Цинк (LME)'!$O20="-",'Цинк (LME)'!$O20=""),AL137,'Цинк (LME)'!$O20)</f>
        <v>2994</v>
      </c>
    </row>
    <row r="139" spans="1:38" x14ac:dyDescent="0.25">
      <c r="A139" s="52" t="str">
        <f>Доллар!$N$21</f>
        <v>18.05.2023</v>
      </c>
      <c r="B139" s="58" t="str">
        <f>Доллар!$O$21</f>
        <v>-</v>
      </c>
      <c r="D139" s="52" t="str">
        <f>Евро!$N$21</f>
        <v>18.05.2023</v>
      </c>
      <c r="E139" s="58" t="str">
        <f>Евро!$O$21</f>
        <v>-</v>
      </c>
      <c r="G139" s="52" t="str">
        <f>'Золото (ЦБ)'!$N$21</f>
        <v>18.05.2023</v>
      </c>
      <c r="H139" s="58" t="str">
        <f>'Золото (ЦБ)'!$O$21</f>
        <v/>
      </c>
      <c r="J139" s="52" t="str">
        <f>'Серебро (ЦБ)'!$N$21</f>
        <v>18.05.2023</v>
      </c>
      <c r="K139" s="58" t="str">
        <f>'Серебро (ЦБ)'!$O$21</f>
        <v/>
      </c>
      <c r="M139" s="52" t="str">
        <f>'Платина (ЦБ)'!$N$21</f>
        <v>18.05.2023</v>
      </c>
      <c r="N139" s="58" t="str">
        <f>'Платина (ЦБ)'!$O$21</f>
        <v/>
      </c>
      <c r="P139" s="52" t="str">
        <f>'Палладий (ЦБ)'!$N$21</f>
        <v>18.05.2023</v>
      </c>
      <c r="Q139" s="58" t="str">
        <f>'Палладий (ЦБ)'!$O$21</f>
        <v/>
      </c>
      <c r="S139" s="52" t="str">
        <f>'Золото (KITCO-LME)'!N21</f>
        <v>18.05.2023</v>
      </c>
      <c r="T139" s="58">
        <f>IF(OR('Золото (KITCO-LME)'!$O21="-",'Золото (KITCO-LME)'!$O21=""),T138,'Золото (KITCO-LME)'!$O21)</f>
        <v>1852.2</v>
      </c>
      <c r="V139" s="52" t="str">
        <f>'Серебро (KITCO-LME)'!N21</f>
        <v>18.05.2023</v>
      </c>
      <c r="W139" s="58">
        <f>IF(OR('Серебро (KITCO-LME)'!$O21="-",'Серебро (KITCO-LME)'!$O21=""),W138,'Серебро (KITCO-LME)'!$O21)</f>
        <v>23.454999999999998</v>
      </c>
      <c r="Y139" s="52" t="str">
        <f>'Алюминий (LME)'!N21</f>
        <v>18.05.2023</v>
      </c>
      <c r="Z139" s="58">
        <f>IF(OR('Алюминий (LME)'!$O21="-",'Алюминий (LME)'!$O21=""),Z138,'Алюминий (LME)'!$O21)</f>
        <v>2242.5</v>
      </c>
      <c r="AB139" s="52" t="str">
        <f>'Никель (LME)'!N21</f>
        <v>18.05.2023</v>
      </c>
      <c r="AC139" s="58">
        <f>IF(OR('Никель (LME)'!$O21="-",'Никель (LME)'!$O21=""),AC138,'Никель (LME)'!$O21)</f>
        <v>27465</v>
      </c>
      <c r="AE139" s="52" t="str">
        <f>'Свинец (LME)'!N21</f>
        <v>18.05.2023</v>
      </c>
      <c r="AF139" s="58">
        <f>IF(OR('Свинец (LME)'!$O21="-",'Свинец (LME)'!$O21=""),AF138,'Свинец (LME)'!$O21)</f>
        <v>2235</v>
      </c>
      <c r="AH139" s="52" t="str">
        <f>'Медь (LME)'!N21</f>
        <v>18.05.2023</v>
      </c>
      <c r="AI139" s="58">
        <f>IF(OR('Медь (LME)'!$O21="-",'Медь (LME)'!$O21=""),AI138,'Медь (LME)'!$O21)</f>
        <v>8362.5</v>
      </c>
      <c r="AK139" s="52" t="str">
        <f>'Цинк (LME)'!N21</f>
        <v>18.05.2023</v>
      </c>
      <c r="AL139" s="58">
        <f>IF(OR('Цинк (LME)'!$O21="-",'Цинк (LME)'!$O21=""),AL138,'Цинк (LME)'!$O21)</f>
        <v>2994</v>
      </c>
    </row>
    <row r="140" spans="1:38" x14ac:dyDescent="0.25">
      <c r="A140" s="52" t="str">
        <f>Доллар!$N$22</f>
        <v>19.05.2023</v>
      </c>
      <c r="B140" s="58" t="str">
        <f>Доллар!$O$22</f>
        <v>-</v>
      </c>
      <c r="D140" s="52" t="str">
        <f>Евро!$N$22</f>
        <v>19.05.2023</v>
      </c>
      <c r="E140" s="58" t="str">
        <f>Евро!$O$22</f>
        <v>-</v>
      </c>
      <c r="G140" s="52" t="str">
        <f>'Золото (ЦБ)'!$N$22</f>
        <v>19.05.2023</v>
      </c>
      <c r="H140" s="58" t="str">
        <f>'Золото (ЦБ)'!$O$22</f>
        <v/>
      </c>
      <c r="J140" s="52" t="str">
        <f>'Серебро (ЦБ)'!$N$22</f>
        <v>19.05.2023</v>
      </c>
      <c r="K140" s="58" t="str">
        <f>'Серебро (ЦБ)'!$O$22</f>
        <v/>
      </c>
      <c r="M140" s="52" t="str">
        <f>'Платина (ЦБ)'!$N$22</f>
        <v>19.05.2023</v>
      </c>
      <c r="N140" s="58" t="str">
        <f>'Платина (ЦБ)'!$O$22</f>
        <v/>
      </c>
      <c r="P140" s="52" t="str">
        <f>'Палладий (ЦБ)'!$N$22</f>
        <v>19.05.2023</v>
      </c>
      <c r="Q140" s="58" t="str">
        <f>'Палладий (ЦБ)'!$O$22</f>
        <v/>
      </c>
      <c r="S140" s="52" t="str">
        <f>'Золото (KITCO-LME)'!N22</f>
        <v>19.05.2023</v>
      </c>
      <c r="T140" s="58">
        <f>IF(OR('Золото (KITCO-LME)'!$O22="-",'Золото (KITCO-LME)'!$O22=""),T139,'Золото (KITCO-LME)'!$O22)</f>
        <v>1852.2</v>
      </c>
      <c r="V140" s="52" t="str">
        <f>'Серебро (KITCO-LME)'!N22</f>
        <v>19.05.2023</v>
      </c>
      <c r="W140" s="58">
        <f>IF(OR('Серебро (KITCO-LME)'!$O22="-",'Серебро (KITCO-LME)'!$O22=""),W139,'Серебро (KITCO-LME)'!$O22)</f>
        <v>23.454999999999998</v>
      </c>
      <c r="Y140" s="52" t="str">
        <f>'Алюминий (LME)'!N22</f>
        <v>19.05.2023</v>
      </c>
      <c r="Z140" s="58">
        <f>IF(OR('Алюминий (LME)'!$O22="-",'Алюминий (LME)'!$O22=""),Z139,'Алюминий (LME)'!$O22)</f>
        <v>2242.5</v>
      </c>
      <c r="AB140" s="52" t="str">
        <f>'Никель (LME)'!N22</f>
        <v>19.05.2023</v>
      </c>
      <c r="AC140" s="58">
        <f>IF(OR('Никель (LME)'!$O22="-",'Никель (LME)'!$O22=""),AC139,'Никель (LME)'!$O22)</f>
        <v>27465</v>
      </c>
      <c r="AE140" s="52" t="str">
        <f>'Свинец (LME)'!N22</f>
        <v>19.05.2023</v>
      </c>
      <c r="AF140" s="58">
        <f>IF(OR('Свинец (LME)'!$O22="-",'Свинец (LME)'!$O22=""),AF139,'Свинец (LME)'!$O22)</f>
        <v>2235</v>
      </c>
      <c r="AH140" s="52" t="str">
        <f>'Медь (LME)'!N22</f>
        <v>19.05.2023</v>
      </c>
      <c r="AI140" s="58">
        <f>IF(OR('Медь (LME)'!$O22="-",'Медь (LME)'!$O22=""),AI139,'Медь (LME)'!$O22)</f>
        <v>8362.5</v>
      </c>
      <c r="AK140" s="52" t="str">
        <f>'Цинк (LME)'!N22</f>
        <v>19.05.2023</v>
      </c>
      <c r="AL140" s="58">
        <f>IF(OR('Цинк (LME)'!$O22="-",'Цинк (LME)'!$O22=""),AL139,'Цинк (LME)'!$O22)</f>
        <v>2994</v>
      </c>
    </row>
    <row r="141" spans="1:38" x14ac:dyDescent="0.25">
      <c r="A141" s="52" t="str">
        <f>Доллар!$N$23</f>
        <v>20.05.2023</v>
      </c>
      <c r="B141" s="58" t="str">
        <f>Доллар!$O$23</f>
        <v>-</v>
      </c>
      <c r="D141" s="52" t="str">
        <f>Евро!$N$23</f>
        <v>20.05.2023</v>
      </c>
      <c r="E141" s="58" t="str">
        <f>Евро!$O$23</f>
        <v>-</v>
      </c>
      <c r="G141" s="52" t="str">
        <f>'Золото (ЦБ)'!$N$23</f>
        <v>20.05.2023</v>
      </c>
      <c r="H141" s="58" t="str">
        <f>'Золото (ЦБ)'!$O$23</f>
        <v/>
      </c>
      <c r="J141" s="52" t="str">
        <f>'Серебро (ЦБ)'!$N$23</f>
        <v>20.05.2023</v>
      </c>
      <c r="K141" s="58" t="str">
        <f>'Серебро (ЦБ)'!$O$23</f>
        <v/>
      </c>
      <c r="M141" s="52" t="str">
        <f>'Платина (ЦБ)'!$N$23</f>
        <v>20.05.2023</v>
      </c>
      <c r="N141" s="58" t="str">
        <f>'Платина (ЦБ)'!$O$23</f>
        <v/>
      </c>
      <c r="P141" s="52" t="str">
        <f>'Палладий (ЦБ)'!$N$23</f>
        <v>20.05.2023</v>
      </c>
      <c r="Q141" s="58" t="str">
        <f>'Палладий (ЦБ)'!$O$23</f>
        <v/>
      </c>
      <c r="S141" s="52" t="str">
        <f>'Золото (KITCO-LME)'!N23</f>
        <v>20.05.2023</v>
      </c>
      <c r="T141" s="58">
        <f>IF(OR('Золото (KITCO-LME)'!$O23="-",'Золото (KITCO-LME)'!$O23=""),T140,'Золото (KITCO-LME)'!$O23)</f>
        <v>1852.2</v>
      </c>
      <c r="V141" s="52" t="str">
        <f>'Серебро (KITCO-LME)'!N23</f>
        <v>20.05.2023</v>
      </c>
      <c r="W141" s="58">
        <f>IF(OR('Серебро (KITCO-LME)'!$O23="-",'Серебро (KITCO-LME)'!$O23=""),W140,'Серебро (KITCO-LME)'!$O23)</f>
        <v>23.454999999999998</v>
      </c>
      <c r="Y141" s="52" t="str">
        <f>'Алюминий (LME)'!N23</f>
        <v>20.05.2023</v>
      </c>
      <c r="Z141" s="58">
        <f>IF(OR('Алюминий (LME)'!$O23="-",'Алюминий (LME)'!$O23=""),Z140,'Алюминий (LME)'!$O23)</f>
        <v>2242.5</v>
      </c>
      <c r="AB141" s="52" t="str">
        <f>'Никель (LME)'!N23</f>
        <v>20.05.2023</v>
      </c>
      <c r="AC141" s="58">
        <f>IF(OR('Никель (LME)'!$O23="-",'Никель (LME)'!$O23=""),AC140,'Никель (LME)'!$O23)</f>
        <v>27465</v>
      </c>
      <c r="AE141" s="52" t="str">
        <f>'Свинец (LME)'!N23</f>
        <v>20.05.2023</v>
      </c>
      <c r="AF141" s="58">
        <f>IF(OR('Свинец (LME)'!$O23="-",'Свинец (LME)'!$O23=""),AF140,'Свинец (LME)'!$O23)</f>
        <v>2235</v>
      </c>
      <c r="AH141" s="52" t="str">
        <f>'Медь (LME)'!N23</f>
        <v>20.05.2023</v>
      </c>
      <c r="AI141" s="58">
        <f>IF(OR('Медь (LME)'!$O23="-",'Медь (LME)'!$O23=""),AI140,'Медь (LME)'!$O23)</f>
        <v>8362.5</v>
      </c>
      <c r="AK141" s="52" t="str">
        <f>'Цинк (LME)'!N23</f>
        <v>20.05.2023</v>
      </c>
      <c r="AL141" s="58">
        <f>IF(OR('Цинк (LME)'!$O23="-",'Цинк (LME)'!$O23=""),AL140,'Цинк (LME)'!$O23)</f>
        <v>2994</v>
      </c>
    </row>
    <row r="142" spans="1:38" x14ac:dyDescent="0.25">
      <c r="A142" s="52" t="str">
        <f>Доллар!$N$24</f>
        <v>21.05.2023</v>
      </c>
      <c r="B142" s="58" t="str">
        <f>Доллар!$O$24</f>
        <v>-</v>
      </c>
      <c r="D142" s="52" t="str">
        <f>Евро!$N$24</f>
        <v>21.05.2023</v>
      </c>
      <c r="E142" s="58" t="str">
        <f>Евро!$O$24</f>
        <v>-</v>
      </c>
      <c r="G142" s="52" t="str">
        <f>'Золото (ЦБ)'!$N$24</f>
        <v>21.05.2023</v>
      </c>
      <c r="H142" s="58" t="str">
        <f>'Золото (ЦБ)'!$O$24</f>
        <v/>
      </c>
      <c r="J142" s="52" t="str">
        <f>'Серебро (ЦБ)'!$N$24</f>
        <v>21.05.2023</v>
      </c>
      <c r="K142" s="58" t="str">
        <f>'Серебро (ЦБ)'!$O$24</f>
        <v/>
      </c>
      <c r="M142" s="52" t="str">
        <f>'Платина (ЦБ)'!$N$24</f>
        <v>21.05.2023</v>
      </c>
      <c r="N142" s="58" t="str">
        <f>'Платина (ЦБ)'!$O$24</f>
        <v/>
      </c>
      <c r="P142" s="52" t="str">
        <f>'Палладий (ЦБ)'!$N$24</f>
        <v>21.05.2023</v>
      </c>
      <c r="Q142" s="58" t="str">
        <f>'Палладий (ЦБ)'!$O$24</f>
        <v/>
      </c>
      <c r="S142" s="52" t="str">
        <f>'Золото (KITCO-LME)'!N24</f>
        <v>21.05.2023</v>
      </c>
      <c r="T142" s="58">
        <f>IF(OR('Золото (KITCO-LME)'!$O24="-",'Золото (KITCO-LME)'!$O24=""),T141,'Золото (KITCO-LME)'!$O24)</f>
        <v>1852.2</v>
      </c>
      <c r="V142" s="52" t="str">
        <f>'Серебро (KITCO-LME)'!N24</f>
        <v>21.05.2023</v>
      </c>
      <c r="W142" s="58">
        <f>IF(OR('Серебро (KITCO-LME)'!$O24="-",'Серебро (KITCO-LME)'!$O24=""),W141,'Серебро (KITCO-LME)'!$O24)</f>
        <v>23.454999999999998</v>
      </c>
      <c r="Y142" s="52" t="str">
        <f>'Алюминий (LME)'!N24</f>
        <v>21.05.2023</v>
      </c>
      <c r="Z142" s="58">
        <f>IF(OR('Алюминий (LME)'!$O24="-",'Алюминий (LME)'!$O24=""),Z141,'Алюминий (LME)'!$O24)</f>
        <v>2242.5</v>
      </c>
      <c r="AB142" s="52" t="str">
        <f>'Никель (LME)'!N24</f>
        <v>21.05.2023</v>
      </c>
      <c r="AC142" s="58">
        <f>IF(OR('Никель (LME)'!$O24="-",'Никель (LME)'!$O24=""),AC141,'Никель (LME)'!$O24)</f>
        <v>27465</v>
      </c>
      <c r="AE142" s="52" t="str">
        <f>'Свинец (LME)'!N24</f>
        <v>21.05.2023</v>
      </c>
      <c r="AF142" s="58">
        <f>IF(OR('Свинец (LME)'!$O24="-",'Свинец (LME)'!$O24=""),AF141,'Свинец (LME)'!$O24)</f>
        <v>2235</v>
      </c>
      <c r="AH142" s="52" t="str">
        <f>'Медь (LME)'!N24</f>
        <v>21.05.2023</v>
      </c>
      <c r="AI142" s="58">
        <f>IF(OR('Медь (LME)'!$O24="-",'Медь (LME)'!$O24=""),AI141,'Медь (LME)'!$O24)</f>
        <v>8362.5</v>
      </c>
      <c r="AK142" s="52" t="str">
        <f>'Цинк (LME)'!N24</f>
        <v>21.05.2023</v>
      </c>
      <c r="AL142" s="58">
        <f>IF(OR('Цинк (LME)'!$O24="-",'Цинк (LME)'!$O24=""),AL141,'Цинк (LME)'!$O24)</f>
        <v>2994</v>
      </c>
    </row>
    <row r="143" spans="1:38" x14ac:dyDescent="0.25">
      <c r="A143" s="52" t="str">
        <f>Доллар!$N$25</f>
        <v>22.05.2023</v>
      </c>
      <c r="B143" s="58" t="str">
        <f>Доллар!$O$25</f>
        <v>-</v>
      </c>
      <c r="D143" s="52" t="str">
        <f>Евро!$N$25</f>
        <v>22.05.2023</v>
      </c>
      <c r="E143" s="58" t="str">
        <f>Евро!$O$25</f>
        <v>-</v>
      </c>
      <c r="G143" s="52" t="str">
        <f>'Золото (ЦБ)'!$N$25</f>
        <v>22.05.2023</v>
      </c>
      <c r="H143" s="58" t="str">
        <f>'Золото (ЦБ)'!$O$25</f>
        <v/>
      </c>
      <c r="J143" s="52" t="str">
        <f>'Серебро (ЦБ)'!$N$25</f>
        <v>22.05.2023</v>
      </c>
      <c r="K143" s="58" t="str">
        <f>'Серебро (ЦБ)'!$O$25</f>
        <v/>
      </c>
      <c r="M143" s="52" t="str">
        <f>'Платина (ЦБ)'!$N$25</f>
        <v>22.05.2023</v>
      </c>
      <c r="N143" s="58" t="str">
        <f>'Платина (ЦБ)'!$O$25</f>
        <v/>
      </c>
      <c r="P143" s="52" t="str">
        <f>'Палладий (ЦБ)'!$N$25</f>
        <v>22.05.2023</v>
      </c>
      <c r="Q143" s="58" t="str">
        <f>'Палладий (ЦБ)'!$O$25</f>
        <v/>
      </c>
      <c r="S143" s="52" t="str">
        <f>'Золото (KITCO-LME)'!N25</f>
        <v>22.05.2023</v>
      </c>
      <c r="T143" s="58">
        <f>IF(OR('Золото (KITCO-LME)'!$O25="-",'Золото (KITCO-LME)'!$O25=""),T142,'Золото (KITCO-LME)'!$O25)</f>
        <v>1852.2</v>
      </c>
      <c r="V143" s="52" t="str">
        <f>'Серебро (KITCO-LME)'!N25</f>
        <v>22.05.2023</v>
      </c>
      <c r="W143" s="58">
        <f>IF(OR('Серебро (KITCO-LME)'!$O25="-",'Серебро (KITCO-LME)'!$O25=""),W142,'Серебро (KITCO-LME)'!$O25)</f>
        <v>23.454999999999998</v>
      </c>
      <c r="Y143" s="52" t="str">
        <f>'Алюминий (LME)'!N25</f>
        <v>22.05.2023</v>
      </c>
      <c r="Z143" s="58">
        <f>IF(OR('Алюминий (LME)'!$O25="-",'Алюминий (LME)'!$O25=""),Z142,'Алюминий (LME)'!$O25)</f>
        <v>2242.5</v>
      </c>
      <c r="AB143" s="52" t="str">
        <f>'Никель (LME)'!N25</f>
        <v>22.05.2023</v>
      </c>
      <c r="AC143" s="58">
        <f>IF(OR('Никель (LME)'!$O25="-",'Никель (LME)'!$O25=""),AC142,'Никель (LME)'!$O25)</f>
        <v>27465</v>
      </c>
      <c r="AE143" s="52" t="str">
        <f>'Свинец (LME)'!N25</f>
        <v>22.05.2023</v>
      </c>
      <c r="AF143" s="58">
        <f>IF(OR('Свинец (LME)'!$O25="-",'Свинец (LME)'!$O25=""),AF142,'Свинец (LME)'!$O25)</f>
        <v>2235</v>
      </c>
      <c r="AH143" s="52" t="str">
        <f>'Медь (LME)'!N25</f>
        <v>22.05.2023</v>
      </c>
      <c r="AI143" s="58">
        <f>IF(OR('Медь (LME)'!$O25="-",'Медь (LME)'!$O25=""),AI142,'Медь (LME)'!$O25)</f>
        <v>8362.5</v>
      </c>
      <c r="AK143" s="52" t="str">
        <f>'Цинк (LME)'!N25</f>
        <v>22.05.2023</v>
      </c>
      <c r="AL143" s="58">
        <f>IF(OR('Цинк (LME)'!$O25="-",'Цинк (LME)'!$O25=""),AL142,'Цинк (LME)'!$O25)</f>
        <v>2994</v>
      </c>
    </row>
    <row r="144" spans="1:38" x14ac:dyDescent="0.25">
      <c r="A144" s="52" t="str">
        <f>Доллар!$N$26</f>
        <v>23.05.2023</v>
      </c>
      <c r="B144" s="58" t="str">
        <f>Доллар!$O$26</f>
        <v>-</v>
      </c>
      <c r="D144" s="52" t="str">
        <f>Евро!$N$26</f>
        <v>23.05.2023</v>
      </c>
      <c r="E144" s="58" t="str">
        <f>Евро!$O$26</f>
        <v>-</v>
      </c>
      <c r="G144" s="52" t="str">
        <f>'Золото (ЦБ)'!$N$26</f>
        <v>23.05.2023</v>
      </c>
      <c r="H144" s="58" t="str">
        <f>'Золото (ЦБ)'!$O$26</f>
        <v/>
      </c>
      <c r="J144" s="52" t="str">
        <f>'Серебро (ЦБ)'!$N$26</f>
        <v>23.05.2023</v>
      </c>
      <c r="K144" s="58" t="str">
        <f>'Серебро (ЦБ)'!$O$26</f>
        <v/>
      </c>
      <c r="M144" s="52" t="str">
        <f>'Платина (ЦБ)'!$N$26</f>
        <v>23.05.2023</v>
      </c>
      <c r="N144" s="58" t="str">
        <f>'Платина (ЦБ)'!$O$26</f>
        <v/>
      </c>
      <c r="P144" s="52" t="str">
        <f>'Палладий (ЦБ)'!$N$26</f>
        <v>23.05.2023</v>
      </c>
      <c r="Q144" s="58" t="str">
        <f>'Палладий (ЦБ)'!$O$26</f>
        <v/>
      </c>
      <c r="S144" s="52" t="str">
        <f>'Золото (KITCO-LME)'!N26</f>
        <v>23.05.2023</v>
      </c>
      <c r="T144" s="58">
        <f>IF(OR('Золото (KITCO-LME)'!$O26="-",'Золото (KITCO-LME)'!$O26=""),T143,'Золото (KITCO-LME)'!$O26)</f>
        <v>1852.2</v>
      </c>
      <c r="V144" s="52" t="str">
        <f>'Серебро (KITCO-LME)'!N26</f>
        <v>23.05.2023</v>
      </c>
      <c r="W144" s="58">
        <f>IF(OR('Серебро (KITCO-LME)'!$O26="-",'Серебро (KITCO-LME)'!$O26=""),W143,'Серебро (KITCO-LME)'!$O26)</f>
        <v>23.454999999999998</v>
      </c>
      <c r="Y144" s="52" t="str">
        <f>'Алюминий (LME)'!N26</f>
        <v>23.05.2023</v>
      </c>
      <c r="Z144" s="58">
        <f>IF(OR('Алюминий (LME)'!$O26="-",'Алюминий (LME)'!$O26=""),Z143,'Алюминий (LME)'!$O26)</f>
        <v>2242.5</v>
      </c>
      <c r="AB144" s="52" t="str">
        <f>'Никель (LME)'!N26</f>
        <v>23.05.2023</v>
      </c>
      <c r="AC144" s="58">
        <f>IF(OR('Никель (LME)'!$O26="-",'Никель (LME)'!$O26=""),AC143,'Никель (LME)'!$O26)</f>
        <v>27465</v>
      </c>
      <c r="AE144" s="52" t="str">
        <f>'Свинец (LME)'!N26</f>
        <v>23.05.2023</v>
      </c>
      <c r="AF144" s="58">
        <f>IF(OR('Свинец (LME)'!$O26="-",'Свинец (LME)'!$O26=""),AF143,'Свинец (LME)'!$O26)</f>
        <v>2235</v>
      </c>
      <c r="AH144" s="52" t="str">
        <f>'Медь (LME)'!N26</f>
        <v>23.05.2023</v>
      </c>
      <c r="AI144" s="58">
        <f>IF(OR('Медь (LME)'!$O26="-",'Медь (LME)'!$O26=""),AI143,'Медь (LME)'!$O26)</f>
        <v>8362.5</v>
      </c>
      <c r="AK144" s="52" t="str">
        <f>'Цинк (LME)'!N26</f>
        <v>23.05.2023</v>
      </c>
      <c r="AL144" s="58">
        <f>IF(OR('Цинк (LME)'!$O26="-",'Цинк (LME)'!$O26=""),AL143,'Цинк (LME)'!$O26)</f>
        <v>2994</v>
      </c>
    </row>
    <row r="145" spans="1:38" x14ac:dyDescent="0.25">
      <c r="A145" s="52" t="str">
        <f>Доллар!$N$27</f>
        <v>24.05.2023</v>
      </c>
      <c r="B145" s="58" t="str">
        <f>Доллар!$O$27</f>
        <v>-</v>
      </c>
      <c r="D145" s="52" t="str">
        <f>Евро!$N$27</f>
        <v>24.05.2023</v>
      </c>
      <c r="E145" s="58" t="str">
        <f>Евро!$O$27</f>
        <v>-</v>
      </c>
      <c r="G145" s="52" t="str">
        <f>'Золото (ЦБ)'!$N$27</f>
        <v>24.05.2023</v>
      </c>
      <c r="H145" s="58" t="str">
        <f>'Золото (ЦБ)'!$O$27</f>
        <v/>
      </c>
      <c r="J145" s="52" t="str">
        <f>'Серебро (ЦБ)'!$N$27</f>
        <v>24.05.2023</v>
      </c>
      <c r="K145" s="58" t="str">
        <f>'Серебро (ЦБ)'!$O$27</f>
        <v/>
      </c>
      <c r="M145" s="52" t="str">
        <f>'Платина (ЦБ)'!$N$27</f>
        <v>24.05.2023</v>
      </c>
      <c r="N145" s="58" t="str">
        <f>'Платина (ЦБ)'!$O$27</f>
        <v/>
      </c>
      <c r="P145" s="52" t="str">
        <f>'Палладий (ЦБ)'!$N$27</f>
        <v>24.05.2023</v>
      </c>
      <c r="Q145" s="58" t="str">
        <f>'Палладий (ЦБ)'!$O$27</f>
        <v/>
      </c>
      <c r="S145" s="52" t="str">
        <f>'Золото (KITCO-LME)'!N27</f>
        <v>24.05.2023</v>
      </c>
      <c r="T145" s="58">
        <f>IF(OR('Золото (KITCO-LME)'!$O27="-",'Золото (KITCO-LME)'!$O27=""),T144,'Золото (KITCO-LME)'!$O27)</f>
        <v>1852.2</v>
      </c>
      <c r="V145" s="52" t="str">
        <f>'Серебро (KITCO-LME)'!N27</f>
        <v>24.05.2023</v>
      </c>
      <c r="W145" s="58">
        <f>IF(OR('Серебро (KITCO-LME)'!$O27="-",'Серебро (KITCO-LME)'!$O27=""),W144,'Серебро (KITCO-LME)'!$O27)</f>
        <v>23.454999999999998</v>
      </c>
      <c r="Y145" s="52" t="str">
        <f>'Алюминий (LME)'!N27</f>
        <v>24.05.2023</v>
      </c>
      <c r="Z145" s="58">
        <f>IF(OR('Алюминий (LME)'!$O27="-",'Алюминий (LME)'!$O27=""),Z144,'Алюминий (LME)'!$O27)</f>
        <v>2242.5</v>
      </c>
      <c r="AB145" s="52" t="str">
        <f>'Никель (LME)'!N27</f>
        <v>24.05.2023</v>
      </c>
      <c r="AC145" s="58">
        <f>IF(OR('Никель (LME)'!$O27="-",'Никель (LME)'!$O27=""),AC144,'Никель (LME)'!$O27)</f>
        <v>27465</v>
      </c>
      <c r="AE145" s="52" t="str">
        <f>'Свинец (LME)'!N27</f>
        <v>24.05.2023</v>
      </c>
      <c r="AF145" s="58">
        <f>IF(OR('Свинец (LME)'!$O27="-",'Свинец (LME)'!$O27=""),AF144,'Свинец (LME)'!$O27)</f>
        <v>2235</v>
      </c>
      <c r="AH145" s="52" t="str">
        <f>'Медь (LME)'!N27</f>
        <v>24.05.2023</v>
      </c>
      <c r="AI145" s="58">
        <f>IF(OR('Медь (LME)'!$O27="-",'Медь (LME)'!$O27=""),AI144,'Медь (LME)'!$O27)</f>
        <v>8362.5</v>
      </c>
      <c r="AK145" s="52" t="str">
        <f>'Цинк (LME)'!N27</f>
        <v>24.05.2023</v>
      </c>
      <c r="AL145" s="58">
        <f>IF(OR('Цинк (LME)'!$O27="-",'Цинк (LME)'!$O27=""),AL144,'Цинк (LME)'!$O27)</f>
        <v>2994</v>
      </c>
    </row>
    <row r="146" spans="1:38" x14ac:dyDescent="0.25">
      <c r="A146" s="52" t="str">
        <f>Доллар!$N$28</f>
        <v>25.05.2023</v>
      </c>
      <c r="B146" s="58" t="str">
        <f>Доллар!$O$28</f>
        <v>-</v>
      </c>
      <c r="D146" s="52" t="str">
        <f>Евро!$N$28</f>
        <v>25.05.2023</v>
      </c>
      <c r="E146" s="58" t="str">
        <f>Евро!$O$28</f>
        <v>-</v>
      </c>
      <c r="G146" s="52" t="str">
        <f>'Золото (ЦБ)'!$N$28</f>
        <v>25.05.2023</v>
      </c>
      <c r="H146" s="58" t="str">
        <f>'Золото (ЦБ)'!$O$28</f>
        <v/>
      </c>
      <c r="J146" s="52" t="str">
        <f>'Серебро (ЦБ)'!$N$28</f>
        <v>25.05.2023</v>
      </c>
      <c r="K146" s="58" t="str">
        <f>'Серебро (ЦБ)'!$O$28</f>
        <v/>
      </c>
      <c r="M146" s="52" t="str">
        <f>'Платина (ЦБ)'!$N$28</f>
        <v>25.05.2023</v>
      </c>
      <c r="N146" s="58" t="str">
        <f>'Платина (ЦБ)'!$O$28</f>
        <v/>
      </c>
      <c r="P146" s="52" t="str">
        <f>'Палладий (ЦБ)'!$N$28</f>
        <v>25.05.2023</v>
      </c>
      <c r="Q146" s="58" t="str">
        <f>'Палладий (ЦБ)'!$O$28</f>
        <v/>
      </c>
      <c r="S146" s="52" t="str">
        <f>'Золото (KITCO-LME)'!N28</f>
        <v>25.05.2023</v>
      </c>
      <c r="T146" s="58">
        <f>IF(OR('Золото (KITCO-LME)'!$O28="-",'Золото (KITCO-LME)'!$O28=""),T145,'Золото (KITCO-LME)'!$O28)</f>
        <v>1852.2</v>
      </c>
      <c r="V146" s="52" t="str">
        <f>'Серебро (KITCO-LME)'!N28</f>
        <v>25.05.2023</v>
      </c>
      <c r="W146" s="58">
        <f>IF(OR('Серебро (KITCO-LME)'!$O28="-",'Серебро (KITCO-LME)'!$O28=""),W145,'Серебро (KITCO-LME)'!$O28)</f>
        <v>23.454999999999998</v>
      </c>
      <c r="Y146" s="52" t="str">
        <f>'Алюминий (LME)'!N28</f>
        <v>25.05.2023</v>
      </c>
      <c r="Z146" s="58">
        <f>IF(OR('Алюминий (LME)'!$O28="-",'Алюминий (LME)'!$O28=""),Z145,'Алюминий (LME)'!$O28)</f>
        <v>2242.5</v>
      </c>
      <c r="AB146" s="52" t="str">
        <f>'Никель (LME)'!N28</f>
        <v>25.05.2023</v>
      </c>
      <c r="AC146" s="58">
        <f>IF(OR('Никель (LME)'!$O28="-",'Никель (LME)'!$O28=""),AC145,'Никель (LME)'!$O28)</f>
        <v>27465</v>
      </c>
      <c r="AE146" s="52" t="str">
        <f>'Свинец (LME)'!N28</f>
        <v>25.05.2023</v>
      </c>
      <c r="AF146" s="58">
        <f>IF(OR('Свинец (LME)'!$O28="-",'Свинец (LME)'!$O28=""),AF145,'Свинец (LME)'!$O28)</f>
        <v>2235</v>
      </c>
      <c r="AH146" s="52" t="str">
        <f>'Медь (LME)'!N28</f>
        <v>25.05.2023</v>
      </c>
      <c r="AI146" s="58">
        <f>IF(OR('Медь (LME)'!$O28="-",'Медь (LME)'!$O28=""),AI145,'Медь (LME)'!$O28)</f>
        <v>8362.5</v>
      </c>
      <c r="AK146" s="52" t="str">
        <f>'Цинк (LME)'!N28</f>
        <v>25.05.2023</v>
      </c>
      <c r="AL146" s="58">
        <f>IF(OR('Цинк (LME)'!$O28="-",'Цинк (LME)'!$O28=""),AL145,'Цинк (LME)'!$O28)</f>
        <v>2994</v>
      </c>
    </row>
    <row r="147" spans="1:38" x14ac:dyDescent="0.25">
      <c r="A147" s="52" t="str">
        <f>Доллар!$N$29</f>
        <v>26.05.2023</v>
      </c>
      <c r="B147" s="58" t="str">
        <f>Доллар!$O$29</f>
        <v>-</v>
      </c>
      <c r="D147" s="52" t="str">
        <f>Евро!$N$29</f>
        <v>26.05.2023</v>
      </c>
      <c r="E147" s="58" t="str">
        <f>Евро!$O$29</f>
        <v>-</v>
      </c>
      <c r="G147" s="52" t="str">
        <f>'Золото (ЦБ)'!$N$29</f>
        <v>26.05.2023</v>
      </c>
      <c r="H147" s="58" t="str">
        <f>'Золото (ЦБ)'!$O$29</f>
        <v/>
      </c>
      <c r="J147" s="52" t="str">
        <f>'Серебро (ЦБ)'!$N$29</f>
        <v>26.05.2023</v>
      </c>
      <c r="K147" s="58" t="str">
        <f>'Серебро (ЦБ)'!$O$29</f>
        <v/>
      </c>
      <c r="M147" s="52" t="str">
        <f>'Платина (ЦБ)'!$N$29</f>
        <v>26.05.2023</v>
      </c>
      <c r="N147" s="58" t="str">
        <f>'Платина (ЦБ)'!$O$29</f>
        <v/>
      </c>
      <c r="P147" s="52" t="str">
        <f>'Палладий (ЦБ)'!$N$29</f>
        <v>26.05.2023</v>
      </c>
      <c r="Q147" s="58" t="str">
        <f>'Палладий (ЦБ)'!$O$29</f>
        <v/>
      </c>
      <c r="S147" s="52" t="str">
        <f>'Золото (KITCO-LME)'!N29</f>
        <v>26.05.2023</v>
      </c>
      <c r="T147" s="58">
        <f>IF(OR('Золото (KITCO-LME)'!$O29="-",'Золото (KITCO-LME)'!$O29=""),T146,'Золото (KITCO-LME)'!$O29)</f>
        <v>1852.2</v>
      </c>
      <c r="V147" s="52" t="str">
        <f>'Серебро (KITCO-LME)'!N29</f>
        <v>26.05.2023</v>
      </c>
      <c r="W147" s="58">
        <f>IF(OR('Серебро (KITCO-LME)'!$O29="-",'Серебро (KITCO-LME)'!$O29=""),W146,'Серебро (KITCO-LME)'!$O29)</f>
        <v>23.454999999999998</v>
      </c>
      <c r="Y147" s="52" t="str">
        <f>'Алюминий (LME)'!N29</f>
        <v>26.05.2023</v>
      </c>
      <c r="Z147" s="58">
        <f>IF(OR('Алюминий (LME)'!$O29="-",'Алюминий (LME)'!$O29=""),Z146,'Алюминий (LME)'!$O29)</f>
        <v>2242.5</v>
      </c>
      <c r="AB147" s="52" t="str">
        <f>'Никель (LME)'!N29</f>
        <v>26.05.2023</v>
      </c>
      <c r="AC147" s="58">
        <f>IF(OR('Никель (LME)'!$O29="-",'Никель (LME)'!$O29=""),AC146,'Никель (LME)'!$O29)</f>
        <v>27465</v>
      </c>
      <c r="AE147" s="52" t="str">
        <f>'Свинец (LME)'!N29</f>
        <v>26.05.2023</v>
      </c>
      <c r="AF147" s="58">
        <f>IF(OR('Свинец (LME)'!$O29="-",'Свинец (LME)'!$O29=""),AF146,'Свинец (LME)'!$O29)</f>
        <v>2235</v>
      </c>
      <c r="AH147" s="52" t="str">
        <f>'Медь (LME)'!N29</f>
        <v>26.05.2023</v>
      </c>
      <c r="AI147" s="58">
        <f>IF(OR('Медь (LME)'!$O29="-",'Медь (LME)'!$O29=""),AI146,'Медь (LME)'!$O29)</f>
        <v>8362.5</v>
      </c>
      <c r="AK147" s="52" t="str">
        <f>'Цинк (LME)'!N29</f>
        <v>26.05.2023</v>
      </c>
      <c r="AL147" s="58">
        <f>IF(OR('Цинк (LME)'!$O29="-",'Цинк (LME)'!$O29=""),AL146,'Цинк (LME)'!$O29)</f>
        <v>2994</v>
      </c>
    </row>
    <row r="148" spans="1:38" x14ac:dyDescent="0.25">
      <c r="A148" s="52" t="str">
        <f>Доллар!$N$30</f>
        <v>27.05.2023</v>
      </c>
      <c r="B148" s="58" t="str">
        <f>Доллар!$O$30</f>
        <v>-</v>
      </c>
      <c r="D148" s="52" t="str">
        <f>Евро!$N$30</f>
        <v>27.05.2023</v>
      </c>
      <c r="E148" s="58" t="str">
        <f>Евро!$O$30</f>
        <v>-</v>
      </c>
      <c r="G148" s="52" t="str">
        <f>'Золото (ЦБ)'!$N$30</f>
        <v>27.05.2023</v>
      </c>
      <c r="H148" s="58" t="str">
        <f>'Золото (ЦБ)'!$O$30</f>
        <v/>
      </c>
      <c r="J148" s="52" t="str">
        <f>'Серебро (ЦБ)'!$N$30</f>
        <v>27.05.2023</v>
      </c>
      <c r="K148" s="58" t="str">
        <f>'Серебро (ЦБ)'!$O$30</f>
        <v/>
      </c>
      <c r="M148" s="52" t="str">
        <f>'Платина (ЦБ)'!$N$30</f>
        <v>27.05.2023</v>
      </c>
      <c r="N148" s="58" t="str">
        <f>'Платина (ЦБ)'!$O$30</f>
        <v/>
      </c>
      <c r="P148" s="52" t="str">
        <f>'Палладий (ЦБ)'!$N$30</f>
        <v>27.05.2023</v>
      </c>
      <c r="Q148" s="58" t="str">
        <f>'Палладий (ЦБ)'!$O$30</f>
        <v/>
      </c>
      <c r="S148" s="52" t="str">
        <f>'Золото (KITCO-LME)'!N30</f>
        <v>27.05.2023</v>
      </c>
      <c r="T148" s="58">
        <f>IF(OR('Золото (KITCO-LME)'!$O30="-",'Золото (KITCO-LME)'!$O30=""),T147,'Золото (KITCO-LME)'!$O30)</f>
        <v>1852.2</v>
      </c>
      <c r="V148" s="52" t="str">
        <f>'Серебро (KITCO-LME)'!N30</f>
        <v>27.05.2023</v>
      </c>
      <c r="W148" s="58">
        <f>IF(OR('Серебро (KITCO-LME)'!$O30="-",'Серебро (KITCO-LME)'!$O30=""),W147,'Серебро (KITCO-LME)'!$O30)</f>
        <v>23.454999999999998</v>
      </c>
      <c r="Y148" s="52" t="str">
        <f>'Алюминий (LME)'!N30</f>
        <v>27.05.2023</v>
      </c>
      <c r="Z148" s="58">
        <f>IF(OR('Алюминий (LME)'!$O30="-",'Алюминий (LME)'!$O30=""),Z147,'Алюминий (LME)'!$O30)</f>
        <v>2242.5</v>
      </c>
      <c r="AB148" s="52" t="str">
        <f>'Никель (LME)'!N30</f>
        <v>27.05.2023</v>
      </c>
      <c r="AC148" s="58">
        <f>IF(OR('Никель (LME)'!$O30="-",'Никель (LME)'!$O30=""),AC147,'Никель (LME)'!$O30)</f>
        <v>27465</v>
      </c>
      <c r="AE148" s="52" t="str">
        <f>'Свинец (LME)'!N30</f>
        <v>27.05.2023</v>
      </c>
      <c r="AF148" s="58">
        <f>IF(OR('Свинец (LME)'!$O30="-",'Свинец (LME)'!$O30=""),AF147,'Свинец (LME)'!$O30)</f>
        <v>2235</v>
      </c>
      <c r="AH148" s="52" t="str">
        <f>'Медь (LME)'!N30</f>
        <v>27.05.2023</v>
      </c>
      <c r="AI148" s="58">
        <f>IF(OR('Медь (LME)'!$O30="-",'Медь (LME)'!$O30=""),AI147,'Медь (LME)'!$O30)</f>
        <v>8362.5</v>
      </c>
      <c r="AK148" s="52" t="str">
        <f>'Цинк (LME)'!N30</f>
        <v>27.05.2023</v>
      </c>
      <c r="AL148" s="58">
        <f>IF(OR('Цинк (LME)'!$O30="-",'Цинк (LME)'!$O30=""),AL147,'Цинк (LME)'!$O30)</f>
        <v>2994</v>
      </c>
    </row>
    <row r="149" spans="1:38" x14ac:dyDescent="0.25">
      <c r="A149" s="52" t="str">
        <f>Доллар!$N$31</f>
        <v>28.05.2023</v>
      </c>
      <c r="B149" s="58" t="str">
        <f>Доллар!$O$31</f>
        <v>-</v>
      </c>
      <c r="D149" s="52" t="str">
        <f>Евро!$N$31</f>
        <v>28.05.2023</v>
      </c>
      <c r="E149" s="58" t="str">
        <f>Евро!$O$31</f>
        <v>-</v>
      </c>
      <c r="G149" s="52" t="str">
        <f>'Золото (ЦБ)'!$N$31</f>
        <v>28.05.2023</v>
      </c>
      <c r="H149" s="58" t="str">
        <f>'Золото (ЦБ)'!$O$31</f>
        <v/>
      </c>
      <c r="J149" s="52" t="str">
        <f>'Серебро (ЦБ)'!$N$31</f>
        <v>28.05.2023</v>
      </c>
      <c r="K149" s="58" t="str">
        <f>'Серебро (ЦБ)'!$O$31</f>
        <v/>
      </c>
      <c r="M149" s="52" t="str">
        <f>'Платина (ЦБ)'!$N$31</f>
        <v>28.05.2023</v>
      </c>
      <c r="N149" s="58" t="str">
        <f>'Платина (ЦБ)'!$O$31</f>
        <v/>
      </c>
      <c r="P149" s="52" t="str">
        <f>'Палладий (ЦБ)'!$N$31</f>
        <v>28.05.2023</v>
      </c>
      <c r="Q149" s="58" t="str">
        <f>'Палладий (ЦБ)'!$O$31</f>
        <v/>
      </c>
      <c r="S149" s="52" t="str">
        <f>'Золото (KITCO-LME)'!N31</f>
        <v>28.05.2023</v>
      </c>
      <c r="T149" s="58">
        <f>IF(OR('Золото (KITCO-LME)'!$O31="-",'Золото (KITCO-LME)'!$O31=""),T148,'Золото (KITCO-LME)'!$O31)</f>
        <v>1852.2</v>
      </c>
      <c r="V149" s="52" t="str">
        <f>'Серебро (KITCO-LME)'!N31</f>
        <v>28.05.2023</v>
      </c>
      <c r="W149" s="58">
        <f>IF(OR('Серебро (KITCO-LME)'!$O31="-",'Серебро (KITCO-LME)'!$O31=""),W148,'Серебро (KITCO-LME)'!$O31)</f>
        <v>23.454999999999998</v>
      </c>
      <c r="Y149" s="52" t="str">
        <f>'Алюминий (LME)'!N31</f>
        <v>28.05.2023</v>
      </c>
      <c r="Z149" s="58">
        <f>IF(OR('Алюминий (LME)'!$O31="-",'Алюминий (LME)'!$O31=""),Z148,'Алюминий (LME)'!$O31)</f>
        <v>2242.5</v>
      </c>
      <c r="AB149" s="52" t="str">
        <f>'Никель (LME)'!N31</f>
        <v>28.05.2023</v>
      </c>
      <c r="AC149" s="58">
        <f>IF(OR('Никель (LME)'!$O31="-",'Никель (LME)'!$O31=""),AC148,'Никель (LME)'!$O31)</f>
        <v>27465</v>
      </c>
      <c r="AE149" s="52" t="str">
        <f>'Свинец (LME)'!N31</f>
        <v>28.05.2023</v>
      </c>
      <c r="AF149" s="58">
        <f>IF(OR('Свинец (LME)'!$O31="-",'Свинец (LME)'!$O31=""),AF148,'Свинец (LME)'!$O31)</f>
        <v>2235</v>
      </c>
      <c r="AH149" s="52" t="str">
        <f>'Медь (LME)'!N31</f>
        <v>28.05.2023</v>
      </c>
      <c r="AI149" s="58">
        <f>IF(OR('Медь (LME)'!$O31="-",'Медь (LME)'!$O31=""),AI148,'Медь (LME)'!$O31)</f>
        <v>8362.5</v>
      </c>
      <c r="AK149" s="52" t="str">
        <f>'Цинк (LME)'!N31</f>
        <v>28.05.2023</v>
      </c>
      <c r="AL149" s="58">
        <f>IF(OR('Цинк (LME)'!$O31="-",'Цинк (LME)'!$O31=""),AL148,'Цинк (LME)'!$O31)</f>
        <v>2994</v>
      </c>
    </row>
    <row r="150" spans="1:38" x14ac:dyDescent="0.25">
      <c r="A150" s="52" t="str">
        <f>Доллар!$N$32</f>
        <v>29.05.2023</v>
      </c>
      <c r="B150" s="58" t="str">
        <f>Доллар!$O$32</f>
        <v>-</v>
      </c>
      <c r="D150" s="52" t="str">
        <f>Евро!$N$32</f>
        <v>29.05.2023</v>
      </c>
      <c r="E150" s="58" t="str">
        <f>Евро!$O$32</f>
        <v>-</v>
      </c>
      <c r="G150" s="52" t="str">
        <f>'Золото (ЦБ)'!$N$32</f>
        <v>29.05.2023</v>
      </c>
      <c r="H150" s="58" t="str">
        <f>'Золото (ЦБ)'!$O$32</f>
        <v/>
      </c>
      <c r="J150" s="52" t="str">
        <f>'Серебро (ЦБ)'!$N$32</f>
        <v>29.05.2023</v>
      </c>
      <c r="K150" s="58" t="str">
        <f>'Серебро (ЦБ)'!$O$32</f>
        <v/>
      </c>
      <c r="M150" s="52" t="str">
        <f>'Платина (ЦБ)'!$N$32</f>
        <v>29.05.2023</v>
      </c>
      <c r="N150" s="58" t="str">
        <f>'Платина (ЦБ)'!$O$32</f>
        <v/>
      </c>
      <c r="P150" s="52" t="str">
        <f>'Палладий (ЦБ)'!$N$32</f>
        <v>29.05.2023</v>
      </c>
      <c r="Q150" s="58" t="str">
        <f>'Палладий (ЦБ)'!$O$32</f>
        <v/>
      </c>
      <c r="S150" s="52" t="str">
        <f>'Золото (KITCO-LME)'!N32</f>
        <v>29.05.2023</v>
      </c>
      <c r="T150" s="58">
        <f>IF(OR('Золото (KITCO-LME)'!$O32="-",'Золото (KITCO-LME)'!$O32=""),T149,'Золото (KITCO-LME)'!$O32)</f>
        <v>1852.2</v>
      </c>
      <c r="V150" s="52" t="str">
        <f>'Серебро (KITCO-LME)'!N32</f>
        <v>29.05.2023</v>
      </c>
      <c r="W150" s="58">
        <f>IF(OR('Серебро (KITCO-LME)'!$O32="-",'Серебро (KITCO-LME)'!$O32=""),W149,'Серебро (KITCO-LME)'!$O32)</f>
        <v>23.454999999999998</v>
      </c>
      <c r="Y150" s="52" t="str">
        <f>'Алюминий (LME)'!N32</f>
        <v>29.05.2023</v>
      </c>
      <c r="Z150" s="58">
        <f>IF(OR('Алюминий (LME)'!$O32="-",'Алюминий (LME)'!$O32=""),Z149,'Алюминий (LME)'!$O32)</f>
        <v>2242.5</v>
      </c>
      <c r="AB150" s="52" t="str">
        <f>'Никель (LME)'!N32</f>
        <v>29.05.2023</v>
      </c>
      <c r="AC150" s="58">
        <f>IF(OR('Никель (LME)'!$O32="-",'Никель (LME)'!$O32=""),AC149,'Никель (LME)'!$O32)</f>
        <v>27465</v>
      </c>
      <c r="AE150" s="52" t="str">
        <f>'Свинец (LME)'!N32</f>
        <v>29.05.2023</v>
      </c>
      <c r="AF150" s="58">
        <f>IF(OR('Свинец (LME)'!$O32="-",'Свинец (LME)'!$O32=""),AF149,'Свинец (LME)'!$O32)</f>
        <v>2235</v>
      </c>
      <c r="AH150" s="52" t="str">
        <f>'Медь (LME)'!N32</f>
        <v>29.05.2023</v>
      </c>
      <c r="AI150" s="58">
        <f>IF(OR('Медь (LME)'!$O32="-",'Медь (LME)'!$O32=""),AI149,'Медь (LME)'!$O32)</f>
        <v>8362.5</v>
      </c>
      <c r="AK150" s="52" t="str">
        <f>'Цинк (LME)'!N32</f>
        <v>29.05.2023</v>
      </c>
      <c r="AL150" s="58">
        <f>IF(OR('Цинк (LME)'!$O32="-",'Цинк (LME)'!$O32=""),AL149,'Цинк (LME)'!$O32)</f>
        <v>2994</v>
      </c>
    </row>
    <row r="151" spans="1:38" x14ac:dyDescent="0.25">
      <c r="A151" s="52" t="str">
        <f>Доллар!$N$33</f>
        <v>30.05.2023</v>
      </c>
      <c r="B151" s="58" t="str">
        <f>Доллар!$O$33</f>
        <v>-</v>
      </c>
      <c r="D151" s="52" t="str">
        <f>Евро!$N$33</f>
        <v>30.05.2023</v>
      </c>
      <c r="E151" s="58" t="str">
        <f>Евро!$O$33</f>
        <v>-</v>
      </c>
      <c r="G151" s="52" t="str">
        <f>'Золото (ЦБ)'!$N$33</f>
        <v>30.05.2023</v>
      </c>
      <c r="H151" s="58" t="str">
        <f>'Золото (ЦБ)'!$O$33</f>
        <v/>
      </c>
      <c r="J151" s="52" t="str">
        <f>'Серебро (ЦБ)'!$N$33</f>
        <v>30.05.2023</v>
      </c>
      <c r="K151" s="58" t="str">
        <f>'Серебро (ЦБ)'!$O$33</f>
        <v/>
      </c>
      <c r="M151" s="52" t="str">
        <f>'Платина (ЦБ)'!$N$33</f>
        <v>30.05.2023</v>
      </c>
      <c r="N151" s="58" t="str">
        <f>'Платина (ЦБ)'!$O$33</f>
        <v/>
      </c>
      <c r="P151" s="52" t="str">
        <f>'Палладий (ЦБ)'!$N$33</f>
        <v>30.05.2023</v>
      </c>
      <c r="Q151" s="58" t="str">
        <f>'Палладий (ЦБ)'!$O$33</f>
        <v/>
      </c>
      <c r="S151" s="52" t="str">
        <f>'Золото (KITCO-LME)'!N33</f>
        <v>30.05.2023</v>
      </c>
      <c r="T151" s="58">
        <f>IF(OR('Золото (KITCO-LME)'!$O33="-",'Золото (KITCO-LME)'!$O33=""),T150,'Золото (KITCO-LME)'!$O33)</f>
        <v>1852.2</v>
      </c>
      <c r="V151" s="52" t="str">
        <f>'Серебро (KITCO-LME)'!N33</f>
        <v>30.05.2023</v>
      </c>
      <c r="W151" s="58">
        <f>IF(OR('Серебро (KITCO-LME)'!$O33="-",'Серебро (KITCO-LME)'!$O33=""),W150,'Серебро (KITCO-LME)'!$O33)</f>
        <v>23.454999999999998</v>
      </c>
      <c r="Y151" s="52" t="str">
        <f>'Алюминий (LME)'!N33</f>
        <v>30.05.2023</v>
      </c>
      <c r="Z151" s="58">
        <f>IF(OR('Алюминий (LME)'!$O33="-",'Алюминий (LME)'!$O33=""),Z150,'Алюминий (LME)'!$O33)</f>
        <v>2242.5</v>
      </c>
      <c r="AB151" s="52" t="str">
        <f>'Никель (LME)'!N33</f>
        <v>30.05.2023</v>
      </c>
      <c r="AC151" s="58">
        <f>IF(OR('Никель (LME)'!$O33="-",'Никель (LME)'!$O33=""),AC150,'Никель (LME)'!$O33)</f>
        <v>27465</v>
      </c>
      <c r="AE151" s="52" t="str">
        <f>'Свинец (LME)'!N33</f>
        <v>30.05.2023</v>
      </c>
      <c r="AF151" s="58">
        <f>IF(OR('Свинец (LME)'!$O33="-",'Свинец (LME)'!$O33=""),AF150,'Свинец (LME)'!$O33)</f>
        <v>2235</v>
      </c>
      <c r="AH151" s="52" t="str">
        <f>'Медь (LME)'!N33</f>
        <v>30.05.2023</v>
      </c>
      <c r="AI151" s="58">
        <f>IF(OR('Медь (LME)'!$O33="-",'Медь (LME)'!$O33=""),AI150,'Медь (LME)'!$O33)</f>
        <v>8362.5</v>
      </c>
      <c r="AK151" s="52" t="str">
        <f>'Цинк (LME)'!N33</f>
        <v>30.05.2023</v>
      </c>
      <c r="AL151" s="58">
        <f>IF(OR('Цинк (LME)'!$O33="-",'Цинк (LME)'!$O33=""),AL150,'Цинк (LME)'!$O33)</f>
        <v>2994</v>
      </c>
    </row>
    <row r="152" spans="1:38" x14ac:dyDescent="0.25">
      <c r="A152" s="59" t="str">
        <f>Доллар!$N$34</f>
        <v>31.05.2023</v>
      </c>
      <c r="B152" s="58" t="str">
        <f>Доллар!$O$34</f>
        <v>-</v>
      </c>
      <c r="D152" s="59" t="str">
        <f>Евро!$N$34</f>
        <v>31.05.2023</v>
      </c>
      <c r="E152" s="58" t="str">
        <f>Евро!$O$34</f>
        <v>-</v>
      </c>
      <c r="G152" s="59" t="str">
        <f>'Золото (ЦБ)'!$N$34</f>
        <v>31.05.2023</v>
      </c>
      <c r="H152" s="58" t="str">
        <f>'Золото (ЦБ)'!$O$34</f>
        <v/>
      </c>
      <c r="J152" s="59" t="str">
        <f>'Серебро (ЦБ)'!$N$34</f>
        <v>31.05.2023</v>
      </c>
      <c r="K152" s="58" t="str">
        <f>'Серебро (ЦБ)'!$O$34</f>
        <v/>
      </c>
      <c r="M152" s="59" t="str">
        <f>'Платина (ЦБ)'!$N$34</f>
        <v>31.05.2023</v>
      </c>
      <c r="N152" s="58" t="str">
        <f>'Платина (ЦБ)'!$O$34</f>
        <v/>
      </c>
      <c r="P152" s="59" t="str">
        <f>'Палладий (ЦБ)'!$N$34</f>
        <v>31.05.2023</v>
      </c>
      <c r="Q152" s="58" t="str">
        <f>'Палладий (ЦБ)'!$O$34</f>
        <v/>
      </c>
      <c r="S152" s="59" t="str">
        <f>'Золото (KITCO-LME)'!N34</f>
        <v>31.05.2023</v>
      </c>
      <c r="T152" s="58">
        <f>IF(OR('Золото (KITCO-LME)'!$O34="-",'Золото (KITCO-LME)'!$O34=""),T151,'Золото (KITCO-LME)'!$O34)</f>
        <v>1852.2</v>
      </c>
      <c r="V152" s="59" t="str">
        <f>'Серебро (KITCO-LME)'!N34</f>
        <v>31.05.2023</v>
      </c>
      <c r="W152" s="58">
        <f>IF(OR('Серебро (KITCO-LME)'!$O34="-",'Серебро (KITCO-LME)'!$O34=""),W151,'Серебро (KITCO-LME)'!$O34)</f>
        <v>23.454999999999998</v>
      </c>
      <c r="Y152" s="59" t="str">
        <f>'Алюминий (LME)'!N34</f>
        <v>31.05.2023</v>
      </c>
      <c r="Z152" s="58">
        <f>IF(OR('Алюминий (LME)'!$O34="-",'Алюминий (LME)'!$O34=""),Z151,'Алюминий (LME)'!$O34)</f>
        <v>2242.5</v>
      </c>
      <c r="AB152" s="59" t="str">
        <f>'Никель (LME)'!N34</f>
        <v>31.05.2023</v>
      </c>
      <c r="AC152" s="58">
        <f>IF(OR('Никель (LME)'!$O34="-",'Никель (LME)'!$O34=""),AC151,'Никель (LME)'!$O34)</f>
        <v>27465</v>
      </c>
      <c r="AE152" s="59" t="str">
        <f>'Свинец (LME)'!N34</f>
        <v>31.05.2023</v>
      </c>
      <c r="AF152" s="58">
        <f>IF(OR('Свинец (LME)'!$O34="-",'Свинец (LME)'!$O34=""),AF151,'Свинец (LME)'!$O34)</f>
        <v>2235</v>
      </c>
      <c r="AH152" s="59" t="str">
        <f>'Медь (LME)'!N34</f>
        <v>31.05.2023</v>
      </c>
      <c r="AI152" s="58">
        <f>IF(OR('Медь (LME)'!$O34="-",'Медь (LME)'!$O34=""),AI151,'Медь (LME)'!$O34)</f>
        <v>8362.5</v>
      </c>
      <c r="AK152" s="59" t="str">
        <f>'Цинк (LME)'!N34</f>
        <v>31.05.2023</v>
      </c>
      <c r="AL152" s="58">
        <f>IF(OR('Цинк (LME)'!$O34="-",'Цинк (LME)'!$O34=""),AL151,'Цинк (LME)'!$O34)</f>
        <v>2994</v>
      </c>
    </row>
    <row r="153" spans="1:38" x14ac:dyDescent="0.25">
      <c r="A153" s="60" t="str">
        <f>Доллар!$Q$4</f>
        <v>01.06.2023</v>
      </c>
      <c r="B153" s="58" t="str">
        <f>Доллар!$R$4</f>
        <v>-</v>
      </c>
      <c r="D153" s="60" t="str">
        <f>Евро!$Q$4</f>
        <v>01.06.2023</v>
      </c>
      <c r="E153" s="58" t="str">
        <f>Евро!$R$4</f>
        <v>-</v>
      </c>
      <c r="G153" s="60" t="str">
        <f>'Золото (ЦБ)'!$Q$4</f>
        <v>01.06.2023</v>
      </c>
      <c r="H153" s="58" t="str">
        <f>'Золото (ЦБ)'!$R$4</f>
        <v/>
      </c>
      <c r="J153" s="60" t="str">
        <f>'Серебро (ЦБ)'!$Q$4</f>
        <v>01.06.2023</v>
      </c>
      <c r="K153" s="58" t="str">
        <f>'Серебро (ЦБ)'!$R$4</f>
        <v/>
      </c>
      <c r="M153" s="60" t="str">
        <f>'Платина (ЦБ)'!$Q$4</f>
        <v>01.06.2023</v>
      </c>
      <c r="N153" s="58" t="str">
        <f>'Платина (ЦБ)'!$R$4</f>
        <v/>
      </c>
      <c r="P153" s="60" t="str">
        <f>'Палладий (ЦБ)'!$Q$4</f>
        <v>01.06.2023</v>
      </c>
      <c r="Q153" s="58" t="str">
        <f>'Палладий (ЦБ)'!$R$4</f>
        <v/>
      </c>
      <c r="S153" s="60" t="str">
        <f>'Золото (KITCO-LME)'!Q4</f>
        <v>01.06.2023</v>
      </c>
      <c r="T153" s="58">
        <f>IF(OR('Золото (KITCO-LME)'!$R4="-",'Золото (KITCO-LME)'!$R4=""),T152,'Золото (KITCO-LME)'!$R4)</f>
        <v>1852.2</v>
      </c>
      <c r="V153" s="60" t="str">
        <f>'Серебро (KITCO-LME)'!Q4</f>
        <v>01.06.2023</v>
      </c>
      <c r="W153" s="58">
        <f>IF(OR('Серебро (KITCO-LME)'!$R4="-",'Серебро (KITCO-LME)'!$R4=""),W152,'Серебро (KITCO-LME)'!$R4)</f>
        <v>23.454999999999998</v>
      </c>
      <c r="Y153" s="60" t="str">
        <f>'Алюминий (LME)'!Q4</f>
        <v>01.06.2023</v>
      </c>
      <c r="Z153" s="58">
        <f>IF(OR('Алюминий (LME)'!$R4="-",'Алюминий (LME)'!$R4=""),Z152,'Алюминий (LME)'!$R4)</f>
        <v>2242.5</v>
      </c>
      <c r="AB153" s="60" t="str">
        <f>'Никель (LME)'!Q4</f>
        <v>01.06.2023</v>
      </c>
      <c r="AC153" s="58">
        <f>IF(OR('Никель (LME)'!$R4="-",'Никель (LME)'!$R4=""),AC152,'Никель (LME)'!$R4)</f>
        <v>27465</v>
      </c>
      <c r="AE153" s="60" t="str">
        <f>'Свинец (LME)'!Q4</f>
        <v>01.06.2023</v>
      </c>
      <c r="AF153" s="58">
        <f>IF(OR('Свинец (LME)'!$R4="-",'Свинец (LME)'!$R4=""),AF152,'Свинец (LME)'!$R4)</f>
        <v>2235</v>
      </c>
      <c r="AH153" s="60" t="str">
        <f>'Медь (LME)'!Q4</f>
        <v>01.06.2023</v>
      </c>
      <c r="AI153" s="58">
        <f>IF(OR('Медь (LME)'!$R4="-",'Медь (LME)'!$R4=""),AI152,'Медь (LME)'!$R4)</f>
        <v>8362.5</v>
      </c>
      <c r="AK153" s="60" t="str">
        <f>'Цинк (LME)'!Q4</f>
        <v>01.06.2023</v>
      </c>
      <c r="AL153" s="58">
        <f>IF(OR('Цинк (LME)'!$R4="-",'Цинк (LME)'!$R4=""),AL152,'Цинк (LME)'!$R4)</f>
        <v>2994</v>
      </c>
    </row>
    <row r="154" spans="1:38" x14ac:dyDescent="0.25">
      <c r="A154" s="61" t="str">
        <f>Доллар!$Q$5</f>
        <v>02.06.2023</v>
      </c>
      <c r="B154" s="58" t="str">
        <f>Доллар!$R$5</f>
        <v>-</v>
      </c>
      <c r="D154" s="61" t="str">
        <f>Евро!$Q$5</f>
        <v>02.06.2023</v>
      </c>
      <c r="E154" s="58" t="str">
        <f>Евро!$R$5</f>
        <v>-</v>
      </c>
      <c r="G154" s="61" t="str">
        <f>'Золото (ЦБ)'!$Q$5</f>
        <v>02.06.2023</v>
      </c>
      <c r="H154" s="58" t="str">
        <f>'Золото (ЦБ)'!$R$5</f>
        <v/>
      </c>
      <c r="J154" s="61" t="str">
        <f>'Серебро (ЦБ)'!$Q$5</f>
        <v>02.06.2023</v>
      </c>
      <c r="K154" s="58" t="str">
        <f>'Серебро (ЦБ)'!$R$5</f>
        <v/>
      </c>
      <c r="M154" s="61" t="str">
        <f>'Платина (ЦБ)'!$Q$5</f>
        <v>02.06.2023</v>
      </c>
      <c r="N154" s="58" t="str">
        <f>'Платина (ЦБ)'!$R$5</f>
        <v/>
      </c>
      <c r="P154" s="61" t="str">
        <f>'Палладий (ЦБ)'!$Q$5</f>
        <v>02.06.2023</v>
      </c>
      <c r="Q154" s="58" t="str">
        <f>'Палладий (ЦБ)'!$R$5</f>
        <v/>
      </c>
      <c r="S154" s="61" t="str">
        <f>'Золото (KITCO-LME)'!Q5</f>
        <v>02.06.2023</v>
      </c>
      <c r="T154" s="58">
        <f>IF(OR('Золото (KITCO-LME)'!$R5="-",'Золото (KITCO-LME)'!$R5=""),T153,'Золото (KITCO-LME)'!$R5)</f>
        <v>1852.2</v>
      </c>
      <c r="V154" s="61" t="str">
        <f>'Серебро (KITCO-LME)'!Q5</f>
        <v>02.06.2023</v>
      </c>
      <c r="W154" s="58">
        <f>IF(OR('Серебро (KITCO-LME)'!$R5="-",'Серебро (KITCO-LME)'!$R5=""),W153,'Серебро (KITCO-LME)'!$R5)</f>
        <v>23.454999999999998</v>
      </c>
      <c r="Y154" s="61" t="str">
        <f>'Алюминий (LME)'!Q5</f>
        <v>02.06.2023</v>
      </c>
      <c r="Z154" s="58">
        <f>IF(OR('Алюминий (LME)'!$R5="-",'Алюминий (LME)'!$R5=""),Z153,'Алюминий (LME)'!$R5)</f>
        <v>2242.5</v>
      </c>
      <c r="AB154" s="61" t="str">
        <f>'Никель (LME)'!Q5</f>
        <v>02.06.2023</v>
      </c>
      <c r="AC154" s="58">
        <f>IF(OR('Никель (LME)'!$R5="-",'Никель (LME)'!$R5=""),AC153,'Никель (LME)'!$R5)</f>
        <v>27465</v>
      </c>
      <c r="AE154" s="61" t="str">
        <f>'Свинец (LME)'!Q5</f>
        <v>02.06.2023</v>
      </c>
      <c r="AF154" s="58">
        <f>IF(OR('Свинец (LME)'!$R5="-",'Свинец (LME)'!$R5=""),AF153,'Свинец (LME)'!$R5)</f>
        <v>2235</v>
      </c>
      <c r="AH154" s="61" t="str">
        <f>'Медь (LME)'!Q5</f>
        <v>02.06.2023</v>
      </c>
      <c r="AI154" s="58">
        <f>IF(OR('Медь (LME)'!$R5="-",'Медь (LME)'!$R5=""),AI153,'Медь (LME)'!$R5)</f>
        <v>8362.5</v>
      </c>
      <c r="AK154" s="61" t="str">
        <f>'Цинк (LME)'!Q5</f>
        <v>02.06.2023</v>
      </c>
      <c r="AL154" s="58">
        <f>IF(OR('Цинк (LME)'!$R5="-",'Цинк (LME)'!$R5=""),AL153,'Цинк (LME)'!$R5)</f>
        <v>2994</v>
      </c>
    </row>
    <row r="155" spans="1:38" x14ac:dyDescent="0.25">
      <c r="A155" s="61" t="str">
        <f>Доллар!$Q$6</f>
        <v>03.06.2023</v>
      </c>
      <c r="B155" s="58" t="str">
        <f>Доллар!$R$6</f>
        <v>-</v>
      </c>
      <c r="D155" s="61" t="str">
        <f>Евро!$Q$6</f>
        <v>03.06.2023</v>
      </c>
      <c r="E155" s="58" t="str">
        <f>Евро!$R$6</f>
        <v>-</v>
      </c>
      <c r="G155" s="61" t="str">
        <f>'Золото (ЦБ)'!$Q$6</f>
        <v>03.06.2023</v>
      </c>
      <c r="H155" s="58" t="str">
        <f>'Золото (ЦБ)'!$R$6</f>
        <v/>
      </c>
      <c r="J155" s="61" t="str">
        <f>'Серебро (ЦБ)'!$Q$6</f>
        <v>03.06.2023</v>
      </c>
      <c r="K155" s="58" t="str">
        <f>'Серебро (ЦБ)'!$R$6</f>
        <v/>
      </c>
      <c r="M155" s="61" t="str">
        <f>'Платина (ЦБ)'!$Q$6</f>
        <v>03.06.2023</v>
      </c>
      <c r="N155" s="58" t="str">
        <f>'Платина (ЦБ)'!$R$6</f>
        <v/>
      </c>
      <c r="P155" s="61" t="str">
        <f>'Палладий (ЦБ)'!$Q$6</f>
        <v>03.06.2023</v>
      </c>
      <c r="Q155" s="58" t="str">
        <f>'Палладий (ЦБ)'!$R$6</f>
        <v/>
      </c>
      <c r="S155" s="61" t="str">
        <f>'Золото (KITCO-LME)'!Q6</f>
        <v>03.06.2023</v>
      </c>
      <c r="T155" s="58">
        <f>IF(OR('Золото (KITCO-LME)'!$R6="-",'Золото (KITCO-LME)'!$R6=""),T154,'Золото (KITCO-LME)'!$R6)</f>
        <v>1852.2</v>
      </c>
      <c r="V155" s="61" t="str">
        <f>'Серебро (KITCO-LME)'!Q6</f>
        <v>03.06.2023</v>
      </c>
      <c r="W155" s="58">
        <f>IF(OR('Серебро (KITCO-LME)'!$R6="-",'Серебро (KITCO-LME)'!$R6=""),W154,'Серебро (KITCO-LME)'!$R6)</f>
        <v>23.454999999999998</v>
      </c>
      <c r="Y155" s="61" t="str">
        <f>'Алюминий (LME)'!Q6</f>
        <v>03.06.2023</v>
      </c>
      <c r="Z155" s="58">
        <f>IF(OR('Алюминий (LME)'!$R6="-",'Алюминий (LME)'!$R6=""),Z154,'Алюминий (LME)'!$R6)</f>
        <v>2242.5</v>
      </c>
      <c r="AB155" s="61" t="str">
        <f>'Никель (LME)'!Q6</f>
        <v>03.06.2023</v>
      </c>
      <c r="AC155" s="58">
        <f>IF(OR('Никель (LME)'!$R6="-",'Никель (LME)'!$R6=""),AC154,'Никель (LME)'!$R6)</f>
        <v>27465</v>
      </c>
      <c r="AE155" s="61" t="str">
        <f>'Свинец (LME)'!Q6</f>
        <v>03.06.2023</v>
      </c>
      <c r="AF155" s="58">
        <f>IF(OR('Свинец (LME)'!$R6="-",'Свинец (LME)'!$R6=""),AF154,'Свинец (LME)'!$R6)</f>
        <v>2235</v>
      </c>
      <c r="AH155" s="61" t="str">
        <f>'Медь (LME)'!Q6</f>
        <v>03.06.2023</v>
      </c>
      <c r="AI155" s="58">
        <f>IF(OR('Медь (LME)'!$R6="-",'Медь (LME)'!$R6=""),AI154,'Медь (LME)'!$R6)</f>
        <v>8362.5</v>
      </c>
      <c r="AK155" s="61" t="str">
        <f>'Цинк (LME)'!Q6</f>
        <v>03.06.2023</v>
      </c>
      <c r="AL155" s="58">
        <f>IF(OR('Цинк (LME)'!$R6="-",'Цинк (LME)'!$R6=""),AL154,'Цинк (LME)'!$R6)</f>
        <v>2994</v>
      </c>
    </row>
    <row r="156" spans="1:38" x14ac:dyDescent="0.25">
      <c r="A156" s="61" t="str">
        <f>Доллар!$Q$7</f>
        <v>04.06.2023</v>
      </c>
      <c r="B156" s="58" t="str">
        <f>Доллар!$R$7</f>
        <v>-</v>
      </c>
      <c r="D156" s="61" t="str">
        <f>Евро!$Q$7</f>
        <v>04.06.2023</v>
      </c>
      <c r="E156" s="58" t="str">
        <f>Евро!$R$7</f>
        <v>-</v>
      </c>
      <c r="G156" s="61" t="str">
        <f>'Золото (ЦБ)'!$Q$7</f>
        <v>04.06.2023</v>
      </c>
      <c r="H156" s="58" t="str">
        <f>'Золото (ЦБ)'!$R$7</f>
        <v/>
      </c>
      <c r="J156" s="61" t="str">
        <f>'Серебро (ЦБ)'!$Q$7</f>
        <v>04.06.2023</v>
      </c>
      <c r="K156" s="58" t="str">
        <f>'Серебро (ЦБ)'!$R$7</f>
        <v/>
      </c>
      <c r="M156" s="61" t="str">
        <f>'Платина (ЦБ)'!$Q$7</f>
        <v>04.06.2023</v>
      </c>
      <c r="N156" s="58" t="str">
        <f>'Платина (ЦБ)'!$R$7</f>
        <v/>
      </c>
      <c r="P156" s="61" t="str">
        <f>'Палладий (ЦБ)'!$Q$7</f>
        <v>04.06.2023</v>
      </c>
      <c r="Q156" s="58" t="str">
        <f>'Палладий (ЦБ)'!$R$7</f>
        <v/>
      </c>
      <c r="S156" s="61" t="str">
        <f>'Золото (KITCO-LME)'!Q7</f>
        <v>04.06.2023</v>
      </c>
      <c r="T156" s="58">
        <f>IF(OR('Золото (KITCO-LME)'!$R7="-",'Золото (KITCO-LME)'!$R7=""),T155,'Золото (KITCO-LME)'!$R7)</f>
        <v>1852.2</v>
      </c>
      <c r="V156" s="61" t="str">
        <f>'Серебро (KITCO-LME)'!Q7</f>
        <v>04.06.2023</v>
      </c>
      <c r="W156" s="58">
        <f>IF(OR('Серебро (KITCO-LME)'!$R7="-",'Серебро (KITCO-LME)'!$R7=""),W155,'Серебро (KITCO-LME)'!$R7)</f>
        <v>23.454999999999998</v>
      </c>
      <c r="Y156" s="61" t="str">
        <f>'Алюминий (LME)'!Q7</f>
        <v>04.06.2023</v>
      </c>
      <c r="Z156" s="58">
        <f>IF(OR('Алюминий (LME)'!$R7="-",'Алюминий (LME)'!$R7=""),Z155,'Алюминий (LME)'!$R7)</f>
        <v>2242.5</v>
      </c>
      <c r="AB156" s="61" t="str">
        <f>'Никель (LME)'!Q7</f>
        <v>04.06.2023</v>
      </c>
      <c r="AC156" s="58">
        <f>IF(OR('Никель (LME)'!$R7="-",'Никель (LME)'!$R7=""),AC155,'Никель (LME)'!$R7)</f>
        <v>27465</v>
      </c>
      <c r="AE156" s="61" t="str">
        <f>'Свинец (LME)'!Q7</f>
        <v>04.06.2023</v>
      </c>
      <c r="AF156" s="58">
        <f>IF(OR('Свинец (LME)'!$R7="-",'Свинец (LME)'!$R7=""),AF155,'Свинец (LME)'!$R7)</f>
        <v>2235</v>
      </c>
      <c r="AH156" s="61" t="str">
        <f>'Медь (LME)'!Q7</f>
        <v>04.06.2023</v>
      </c>
      <c r="AI156" s="58">
        <f>IF(OR('Медь (LME)'!$R7="-",'Медь (LME)'!$R7=""),AI155,'Медь (LME)'!$R7)</f>
        <v>8362.5</v>
      </c>
      <c r="AK156" s="61" t="str">
        <f>'Цинк (LME)'!Q7</f>
        <v>04.06.2023</v>
      </c>
      <c r="AL156" s="58">
        <f>IF(OR('Цинк (LME)'!$R7="-",'Цинк (LME)'!$R7=""),AL155,'Цинк (LME)'!$R7)</f>
        <v>2994</v>
      </c>
    </row>
    <row r="157" spans="1:38" x14ac:dyDescent="0.25">
      <c r="A157" s="61" t="str">
        <f>Доллар!$Q$8</f>
        <v>05.06.2023</v>
      </c>
      <c r="B157" s="58" t="str">
        <f>Доллар!$R$8</f>
        <v>-</v>
      </c>
      <c r="D157" s="61" t="str">
        <f>Евро!$Q$8</f>
        <v>05.06.2023</v>
      </c>
      <c r="E157" s="58" t="str">
        <f>Евро!$R$8</f>
        <v>-</v>
      </c>
      <c r="G157" s="61" t="str">
        <f>'Золото (ЦБ)'!$Q$8</f>
        <v>05.06.2023</v>
      </c>
      <c r="H157" s="58" t="str">
        <f>'Золото (ЦБ)'!$R$8</f>
        <v/>
      </c>
      <c r="J157" s="61" t="str">
        <f>'Серебро (ЦБ)'!$Q$8</f>
        <v>05.06.2023</v>
      </c>
      <c r="K157" s="58" t="str">
        <f>'Серебро (ЦБ)'!$R$8</f>
        <v/>
      </c>
      <c r="M157" s="61" t="str">
        <f>'Платина (ЦБ)'!$Q$8</f>
        <v>05.06.2023</v>
      </c>
      <c r="N157" s="58" t="str">
        <f>'Платина (ЦБ)'!$R$8</f>
        <v/>
      </c>
      <c r="P157" s="61" t="str">
        <f>'Палладий (ЦБ)'!$Q$8</f>
        <v>05.06.2023</v>
      </c>
      <c r="Q157" s="58" t="str">
        <f>'Палладий (ЦБ)'!$R$8</f>
        <v/>
      </c>
      <c r="S157" s="61" t="str">
        <f>'Золото (KITCO-LME)'!Q8</f>
        <v>05.06.2023</v>
      </c>
      <c r="T157" s="58">
        <f>IF(OR('Золото (KITCO-LME)'!$R8="-",'Золото (KITCO-LME)'!$R8=""),T156,'Золото (KITCO-LME)'!$R8)</f>
        <v>1852.2</v>
      </c>
      <c r="V157" s="61" t="str">
        <f>'Серебро (KITCO-LME)'!Q8</f>
        <v>05.06.2023</v>
      </c>
      <c r="W157" s="58">
        <f>IF(OR('Серебро (KITCO-LME)'!$R8="-",'Серебро (KITCO-LME)'!$R8=""),W156,'Серебро (KITCO-LME)'!$R8)</f>
        <v>23.454999999999998</v>
      </c>
      <c r="Y157" s="61" t="str">
        <f>'Алюминий (LME)'!Q8</f>
        <v>05.06.2023</v>
      </c>
      <c r="Z157" s="58">
        <f>IF(OR('Алюминий (LME)'!$R8="-",'Алюминий (LME)'!$R8=""),Z156,'Алюминий (LME)'!$R8)</f>
        <v>2242.5</v>
      </c>
      <c r="AB157" s="61" t="str">
        <f>'Никель (LME)'!Q8</f>
        <v>05.06.2023</v>
      </c>
      <c r="AC157" s="58">
        <f>IF(OR('Никель (LME)'!$R8="-",'Никель (LME)'!$R8=""),AC156,'Никель (LME)'!$R8)</f>
        <v>27465</v>
      </c>
      <c r="AE157" s="61" t="str">
        <f>'Свинец (LME)'!Q8</f>
        <v>05.06.2023</v>
      </c>
      <c r="AF157" s="58">
        <f>IF(OR('Свинец (LME)'!$R8="-",'Свинец (LME)'!$R8=""),AF156,'Свинец (LME)'!$R8)</f>
        <v>2235</v>
      </c>
      <c r="AH157" s="61" t="str">
        <f>'Медь (LME)'!Q8</f>
        <v>05.06.2023</v>
      </c>
      <c r="AI157" s="58">
        <f>IF(OR('Медь (LME)'!$R8="-",'Медь (LME)'!$R8=""),AI156,'Медь (LME)'!$R8)</f>
        <v>8362.5</v>
      </c>
      <c r="AK157" s="61" t="str">
        <f>'Цинк (LME)'!Q8</f>
        <v>05.06.2023</v>
      </c>
      <c r="AL157" s="58">
        <f>IF(OR('Цинк (LME)'!$R8="-",'Цинк (LME)'!$R8=""),AL156,'Цинк (LME)'!$R8)</f>
        <v>2994</v>
      </c>
    </row>
    <row r="158" spans="1:38" x14ac:dyDescent="0.25">
      <c r="A158" s="61" t="str">
        <f>Доллар!$Q$9</f>
        <v>06.06.2023</v>
      </c>
      <c r="B158" s="58" t="str">
        <f>Доллар!$R$9</f>
        <v>-</v>
      </c>
      <c r="D158" s="61" t="str">
        <f>Евро!$Q$9</f>
        <v>06.06.2023</v>
      </c>
      <c r="E158" s="58" t="str">
        <f>Евро!$R$9</f>
        <v>-</v>
      </c>
      <c r="G158" s="61" t="str">
        <f>'Золото (ЦБ)'!$Q$9</f>
        <v>06.06.2023</v>
      </c>
      <c r="H158" s="58" t="str">
        <f>'Золото (ЦБ)'!$R$9</f>
        <v/>
      </c>
      <c r="J158" s="61" t="str">
        <f>'Серебро (ЦБ)'!$Q$9</f>
        <v>06.06.2023</v>
      </c>
      <c r="K158" s="58" t="str">
        <f>'Серебро (ЦБ)'!$R$9</f>
        <v/>
      </c>
      <c r="M158" s="61" t="str">
        <f>'Платина (ЦБ)'!$Q$9</f>
        <v>06.06.2023</v>
      </c>
      <c r="N158" s="58" t="str">
        <f>'Платина (ЦБ)'!$R$9</f>
        <v/>
      </c>
      <c r="P158" s="61" t="str">
        <f>'Палладий (ЦБ)'!$Q$9</f>
        <v>06.06.2023</v>
      </c>
      <c r="Q158" s="58" t="str">
        <f>'Палладий (ЦБ)'!$R$9</f>
        <v/>
      </c>
      <c r="S158" s="61" t="str">
        <f>'Золото (KITCO-LME)'!Q9</f>
        <v>06.06.2023</v>
      </c>
      <c r="T158" s="58">
        <f>IF(OR('Золото (KITCO-LME)'!$R9="-",'Золото (KITCO-LME)'!$R9=""),T157,'Золото (KITCO-LME)'!$R9)</f>
        <v>1852.2</v>
      </c>
      <c r="V158" s="61" t="str">
        <f>'Серебро (KITCO-LME)'!Q9</f>
        <v>06.06.2023</v>
      </c>
      <c r="W158" s="58">
        <f>IF(OR('Серебро (KITCO-LME)'!$R9="-",'Серебро (KITCO-LME)'!$R9=""),W157,'Серебро (KITCO-LME)'!$R9)</f>
        <v>23.454999999999998</v>
      </c>
      <c r="Y158" s="61" t="str">
        <f>'Алюминий (LME)'!Q9</f>
        <v>06.06.2023</v>
      </c>
      <c r="Z158" s="58">
        <f>IF(OR('Алюминий (LME)'!$R9="-",'Алюминий (LME)'!$R9=""),Z157,'Алюминий (LME)'!$R9)</f>
        <v>2242.5</v>
      </c>
      <c r="AB158" s="61" t="str">
        <f>'Никель (LME)'!Q9</f>
        <v>06.06.2023</v>
      </c>
      <c r="AC158" s="58">
        <f>IF(OR('Никель (LME)'!$R9="-",'Никель (LME)'!$R9=""),AC157,'Никель (LME)'!$R9)</f>
        <v>27465</v>
      </c>
      <c r="AE158" s="61" t="str">
        <f>'Свинец (LME)'!Q9</f>
        <v>06.06.2023</v>
      </c>
      <c r="AF158" s="58">
        <f>IF(OR('Свинец (LME)'!$R9="-",'Свинец (LME)'!$R9=""),AF157,'Свинец (LME)'!$R9)</f>
        <v>2235</v>
      </c>
      <c r="AH158" s="61" t="str">
        <f>'Медь (LME)'!Q9</f>
        <v>06.06.2023</v>
      </c>
      <c r="AI158" s="58">
        <f>IF(OR('Медь (LME)'!$R9="-",'Медь (LME)'!$R9=""),AI157,'Медь (LME)'!$R9)</f>
        <v>8362.5</v>
      </c>
      <c r="AK158" s="61" t="str">
        <f>'Цинк (LME)'!Q9</f>
        <v>06.06.2023</v>
      </c>
      <c r="AL158" s="58">
        <f>IF(OR('Цинк (LME)'!$R9="-",'Цинк (LME)'!$R9=""),AL157,'Цинк (LME)'!$R9)</f>
        <v>2994</v>
      </c>
    </row>
    <row r="159" spans="1:38" x14ac:dyDescent="0.25">
      <c r="A159" s="61" t="str">
        <f>Доллар!$Q$10</f>
        <v>07.06.2023</v>
      </c>
      <c r="B159" s="58" t="str">
        <f>Доллар!$R$10</f>
        <v>-</v>
      </c>
      <c r="D159" s="61" t="str">
        <f>Евро!$Q$10</f>
        <v>07.06.2023</v>
      </c>
      <c r="E159" s="58" t="str">
        <f>Евро!$R$10</f>
        <v>-</v>
      </c>
      <c r="G159" s="61" t="str">
        <f>'Золото (ЦБ)'!$Q$10</f>
        <v>07.06.2023</v>
      </c>
      <c r="H159" s="58" t="str">
        <f>'Золото (ЦБ)'!$R$10</f>
        <v/>
      </c>
      <c r="J159" s="61" t="str">
        <f>'Серебро (ЦБ)'!$Q$10</f>
        <v>07.06.2023</v>
      </c>
      <c r="K159" s="58" t="str">
        <f>'Серебро (ЦБ)'!$R$10</f>
        <v/>
      </c>
      <c r="M159" s="61" t="str">
        <f>'Платина (ЦБ)'!$Q$10</f>
        <v>07.06.2023</v>
      </c>
      <c r="N159" s="58" t="str">
        <f>'Платина (ЦБ)'!$R$10</f>
        <v/>
      </c>
      <c r="P159" s="61" t="str">
        <f>'Палладий (ЦБ)'!$Q$10</f>
        <v>07.06.2023</v>
      </c>
      <c r="Q159" s="58" t="str">
        <f>'Палладий (ЦБ)'!$R$10</f>
        <v/>
      </c>
      <c r="S159" s="61" t="str">
        <f>'Золото (KITCO-LME)'!Q10</f>
        <v>07.06.2023</v>
      </c>
      <c r="T159" s="58">
        <f>IF(OR('Золото (KITCO-LME)'!$R10="-",'Золото (KITCO-LME)'!$R10=""),T158,'Золото (KITCO-LME)'!$R10)</f>
        <v>1852.2</v>
      </c>
      <c r="V159" s="61" t="str">
        <f>'Серебро (KITCO-LME)'!Q10</f>
        <v>07.06.2023</v>
      </c>
      <c r="W159" s="58">
        <f>IF(OR('Серебро (KITCO-LME)'!$R10="-",'Серебро (KITCO-LME)'!$R10=""),W158,'Серебро (KITCO-LME)'!$R10)</f>
        <v>23.454999999999998</v>
      </c>
      <c r="Y159" s="61" t="str">
        <f>'Алюминий (LME)'!Q10</f>
        <v>07.06.2023</v>
      </c>
      <c r="Z159" s="58">
        <f>IF(OR('Алюминий (LME)'!$R10="-",'Алюминий (LME)'!$R10=""),Z158,'Алюминий (LME)'!$R10)</f>
        <v>2242.5</v>
      </c>
      <c r="AB159" s="61" t="str">
        <f>'Никель (LME)'!Q10</f>
        <v>07.06.2023</v>
      </c>
      <c r="AC159" s="58">
        <f>IF(OR('Никель (LME)'!$R10="-",'Никель (LME)'!$R10=""),AC158,'Никель (LME)'!$R10)</f>
        <v>27465</v>
      </c>
      <c r="AE159" s="61" t="str">
        <f>'Свинец (LME)'!Q10</f>
        <v>07.06.2023</v>
      </c>
      <c r="AF159" s="58">
        <f>IF(OR('Свинец (LME)'!$R10="-",'Свинец (LME)'!$R10=""),AF158,'Свинец (LME)'!$R10)</f>
        <v>2235</v>
      </c>
      <c r="AH159" s="61" t="str">
        <f>'Медь (LME)'!Q10</f>
        <v>07.06.2023</v>
      </c>
      <c r="AI159" s="58">
        <f>IF(OR('Медь (LME)'!$R10="-",'Медь (LME)'!$R10=""),AI158,'Медь (LME)'!$R10)</f>
        <v>8362.5</v>
      </c>
      <c r="AK159" s="61" t="str">
        <f>'Цинк (LME)'!Q10</f>
        <v>07.06.2023</v>
      </c>
      <c r="AL159" s="58">
        <f>IF(OR('Цинк (LME)'!$R10="-",'Цинк (LME)'!$R10=""),AL158,'Цинк (LME)'!$R10)</f>
        <v>2994</v>
      </c>
    </row>
    <row r="160" spans="1:38" x14ac:dyDescent="0.25">
      <c r="A160" s="61" t="str">
        <f>Доллар!$Q$11</f>
        <v>08.06.2023</v>
      </c>
      <c r="B160" s="58" t="str">
        <f>Доллар!$R$11</f>
        <v>-</v>
      </c>
      <c r="D160" s="61" t="str">
        <f>Евро!$Q$11</f>
        <v>08.06.2023</v>
      </c>
      <c r="E160" s="58" t="str">
        <f>Евро!$R$11</f>
        <v>-</v>
      </c>
      <c r="G160" s="61" t="str">
        <f>'Золото (ЦБ)'!$Q$11</f>
        <v>08.06.2023</v>
      </c>
      <c r="H160" s="58" t="str">
        <f>'Золото (ЦБ)'!$R$11</f>
        <v/>
      </c>
      <c r="J160" s="61" t="str">
        <f>'Серебро (ЦБ)'!$Q$11</f>
        <v>08.06.2023</v>
      </c>
      <c r="K160" s="58" t="str">
        <f>'Серебро (ЦБ)'!$R$11</f>
        <v/>
      </c>
      <c r="M160" s="61" t="str">
        <f>'Платина (ЦБ)'!$Q$11</f>
        <v>08.06.2023</v>
      </c>
      <c r="N160" s="58" t="str">
        <f>'Платина (ЦБ)'!$R$11</f>
        <v/>
      </c>
      <c r="P160" s="61" t="str">
        <f>'Палладий (ЦБ)'!$Q$11</f>
        <v>08.06.2023</v>
      </c>
      <c r="Q160" s="58" t="str">
        <f>'Палладий (ЦБ)'!$R$11</f>
        <v/>
      </c>
      <c r="S160" s="61" t="str">
        <f>'Золото (KITCO-LME)'!Q11</f>
        <v>08.06.2023</v>
      </c>
      <c r="T160" s="58">
        <f>IF(OR('Золото (KITCO-LME)'!$R11="-",'Золото (KITCO-LME)'!$R11=""),T159,'Золото (KITCO-LME)'!$R11)</f>
        <v>1852.2</v>
      </c>
      <c r="V160" s="61" t="str">
        <f>'Серебро (KITCO-LME)'!Q11</f>
        <v>08.06.2023</v>
      </c>
      <c r="W160" s="58">
        <f>IF(OR('Серебро (KITCO-LME)'!$R11="-",'Серебро (KITCO-LME)'!$R11=""),W159,'Серебро (KITCO-LME)'!$R11)</f>
        <v>23.454999999999998</v>
      </c>
      <c r="Y160" s="61" t="str">
        <f>'Алюминий (LME)'!Q11</f>
        <v>08.06.2023</v>
      </c>
      <c r="Z160" s="58">
        <f>IF(OR('Алюминий (LME)'!$R11="-",'Алюминий (LME)'!$R11=""),Z159,'Алюминий (LME)'!$R11)</f>
        <v>2242.5</v>
      </c>
      <c r="AB160" s="61" t="str">
        <f>'Никель (LME)'!Q11</f>
        <v>08.06.2023</v>
      </c>
      <c r="AC160" s="58">
        <f>IF(OR('Никель (LME)'!$R11="-",'Никель (LME)'!$R11=""),AC159,'Никель (LME)'!$R11)</f>
        <v>27465</v>
      </c>
      <c r="AE160" s="61" t="str">
        <f>'Свинец (LME)'!Q11</f>
        <v>08.06.2023</v>
      </c>
      <c r="AF160" s="58">
        <f>IF(OR('Свинец (LME)'!$R11="-",'Свинец (LME)'!$R11=""),AF159,'Свинец (LME)'!$R11)</f>
        <v>2235</v>
      </c>
      <c r="AH160" s="61" t="str">
        <f>'Медь (LME)'!Q11</f>
        <v>08.06.2023</v>
      </c>
      <c r="AI160" s="58">
        <f>IF(OR('Медь (LME)'!$R11="-",'Медь (LME)'!$R11=""),AI159,'Медь (LME)'!$R11)</f>
        <v>8362.5</v>
      </c>
      <c r="AK160" s="61" t="str">
        <f>'Цинк (LME)'!Q11</f>
        <v>08.06.2023</v>
      </c>
      <c r="AL160" s="58">
        <f>IF(OR('Цинк (LME)'!$R11="-",'Цинк (LME)'!$R11=""),AL159,'Цинк (LME)'!$R11)</f>
        <v>2994</v>
      </c>
    </row>
    <row r="161" spans="1:38" x14ac:dyDescent="0.25">
      <c r="A161" s="61" t="str">
        <f>Доллар!$Q$12</f>
        <v>09.06.2023</v>
      </c>
      <c r="B161" s="58" t="str">
        <f>Доллар!$R$12</f>
        <v>-</v>
      </c>
      <c r="D161" s="61" t="str">
        <f>Евро!$Q$12</f>
        <v>09.06.2023</v>
      </c>
      <c r="E161" s="58" t="str">
        <f>Евро!$R$12</f>
        <v>-</v>
      </c>
      <c r="G161" s="61" t="str">
        <f>'Золото (ЦБ)'!$Q$12</f>
        <v>09.06.2023</v>
      </c>
      <c r="H161" s="58" t="str">
        <f>'Золото (ЦБ)'!$R$12</f>
        <v/>
      </c>
      <c r="J161" s="61" t="str">
        <f>'Серебро (ЦБ)'!$Q$12</f>
        <v>09.06.2023</v>
      </c>
      <c r="K161" s="58" t="str">
        <f>'Серебро (ЦБ)'!$R$12</f>
        <v/>
      </c>
      <c r="M161" s="61" t="str">
        <f>'Платина (ЦБ)'!$Q$12</f>
        <v>09.06.2023</v>
      </c>
      <c r="N161" s="58" t="str">
        <f>'Платина (ЦБ)'!$R$12</f>
        <v/>
      </c>
      <c r="P161" s="61" t="str">
        <f>'Палладий (ЦБ)'!$Q$12</f>
        <v>09.06.2023</v>
      </c>
      <c r="Q161" s="58" t="str">
        <f>'Палладий (ЦБ)'!$R$12</f>
        <v/>
      </c>
      <c r="S161" s="61" t="str">
        <f>'Золото (KITCO-LME)'!Q12</f>
        <v>09.06.2023</v>
      </c>
      <c r="T161" s="58">
        <f>IF(OR('Золото (KITCO-LME)'!$R12="-",'Золото (KITCO-LME)'!$R12=""),T160,'Золото (KITCO-LME)'!$R12)</f>
        <v>1852.2</v>
      </c>
      <c r="V161" s="61" t="str">
        <f>'Серебро (KITCO-LME)'!Q12</f>
        <v>09.06.2023</v>
      </c>
      <c r="W161" s="58">
        <f>IF(OR('Серебро (KITCO-LME)'!$R12="-",'Серебро (KITCO-LME)'!$R12=""),W160,'Серебро (KITCO-LME)'!$R12)</f>
        <v>23.454999999999998</v>
      </c>
      <c r="Y161" s="61" t="str">
        <f>'Алюминий (LME)'!Q12</f>
        <v>09.06.2023</v>
      </c>
      <c r="Z161" s="58">
        <f>IF(OR('Алюминий (LME)'!$R12="-",'Алюминий (LME)'!$R12=""),Z160,'Алюминий (LME)'!$R12)</f>
        <v>2242.5</v>
      </c>
      <c r="AB161" s="61" t="str">
        <f>'Никель (LME)'!Q12</f>
        <v>09.06.2023</v>
      </c>
      <c r="AC161" s="58">
        <f>IF(OR('Никель (LME)'!$R12="-",'Никель (LME)'!$R12=""),AC160,'Никель (LME)'!$R12)</f>
        <v>27465</v>
      </c>
      <c r="AE161" s="61" t="str">
        <f>'Свинец (LME)'!Q12</f>
        <v>09.06.2023</v>
      </c>
      <c r="AF161" s="58">
        <f>IF(OR('Свинец (LME)'!$R12="-",'Свинец (LME)'!$R12=""),AF160,'Свинец (LME)'!$R12)</f>
        <v>2235</v>
      </c>
      <c r="AH161" s="61" t="str">
        <f>'Медь (LME)'!Q12</f>
        <v>09.06.2023</v>
      </c>
      <c r="AI161" s="58">
        <f>IF(OR('Медь (LME)'!$R12="-",'Медь (LME)'!$R12=""),AI160,'Медь (LME)'!$R12)</f>
        <v>8362.5</v>
      </c>
      <c r="AK161" s="61" t="str">
        <f>'Цинк (LME)'!Q12</f>
        <v>09.06.2023</v>
      </c>
      <c r="AL161" s="58">
        <f>IF(OR('Цинк (LME)'!$R12="-",'Цинк (LME)'!$R12=""),AL160,'Цинк (LME)'!$R12)</f>
        <v>2994</v>
      </c>
    </row>
    <row r="162" spans="1:38" x14ac:dyDescent="0.25">
      <c r="A162" s="61" t="str">
        <f>Доллар!$Q$13</f>
        <v>10.06.2023</v>
      </c>
      <c r="B162" s="58" t="str">
        <f>Доллар!$R$13</f>
        <v>-</v>
      </c>
      <c r="D162" s="61" t="str">
        <f>Евро!$Q$13</f>
        <v>10.06.2023</v>
      </c>
      <c r="E162" s="58" t="str">
        <f>Евро!$R$13</f>
        <v>-</v>
      </c>
      <c r="G162" s="61" t="str">
        <f>'Золото (ЦБ)'!$Q$13</f>
        <v>10.06.2023</v>
      </c>
      <c r="H162" s="58" t="str">
        <f>'Золото (ЦБ)'!$R$13</f>
        <v/>
      </c>
      <c r="J162" s="61" t="str">
        <f>'Серебро (ЦБ)'!$Q$13</f>
        <v>10.06.2023</v>
      </c>
      <c r="K162" s="58" t="str">
        <f>'Серебро (ЦБ)'!$R$13</f>
        <v/>
      </c>
      <c r="M162" s="61" t="str">
        <f>'Платина (ЦБ)'!$Q$13</f>
        <v>10.06.2023</v>
      </c>
      <c r="N162" s="58" t="str">
        <f>'Платина (ЦБ)'!$R$13</f>
        <v/>
      </c>
      <c r="P162" s="61" t="str">
        <f>'Палладий (ЦБ)'!$Q$13</f>
        <v>10.06.2023</v>
      </c>
      <c r="Q162" s="58" t="str">
        <f>'Палладий (ЦБ)'!$R$13</f>
        <v/>
      </c>
      <c r="S162" s="61" t="str">
        <f>'Золото (KITCO-LME)'!Q13</f>
        <v>10.06.2023</v>
      </c>
      <c r="T162" s="58">
        <f>IF(OR('Золото (KITCO-LME)'!$R13="-",'Золото (KITCO-LME)'!$R13=""),T161,'Золото (KITCO-LME)'!$R13)</f>
        <v>1852.2</v>
      </c>
      <c r="V162" s="61" t="str">
        <f>'Серебро (KITCO-LME)'!Q13</f>
        <v>10.06.2023</v>
      </c>
      <c r="W162" s="58">
        <f>IF(OR('Серебро (KITCO-LME)'!$R13="-",'Серебро (KITCO-LME)'!$R13=""),W161,'Серебро (KITCO-LME)'!$R13)</f>
        <v>23.454999999999998</v>
      </c>
      <c r="Y162" s="61" t="str">
        <f>'Алюминий (LME)'!Q13</f>
        <v>10.06.2023</v>
      </c>
      <c r="Z162" s="58">
        <f>IF(OR('Алюминий (LME)'!$R13="-",'Алюминий (LME)'!$R13=""),Z161,'Алюминий (LME)'!$R13)</f>
        <v>2242.5</v>
      </c>
      <c r="AB162" s="61" t="str">
        <f>'Никель (LME)'!Q13</f>
        <v>10.06.2023</v>
      </c>
      <c r="AC162" s="58">
        <f>IF(OR('Никель (LME)'!$R13="-",'Никель (LME)'!$R13=""),AC161,'Никель (LME)'!$R13)</f>
        <v>27465</v>
      </c>
      <c r="AE162" s="61" t="str">
        <f>'Свинец (LME)'!Q13</f>
        <v>10.06.2023</v>
      </c>
      <c r="AF162" s="58">
        <f>IF(OR('Свинец (LME)'!$R13="-",'Свинец (LME)'!$R13=""),AF161,'Свинец (LME)'!$R13)</f>
        <v>2235</v>
      </c>
      <c r="AH162" s="61" t="str">
        <f>'Медь (LME)'!Q13</f>
        <v>10.06.2023</v>
      </c>
      <c r="AI162" s="58">
        <f>IF(OR('Медь (LME)'!$R13="-",'Медь (LME)'!$R13=""),AI161,'Медь (LME)'!$R13)</f>
        <v>8362.5</v>
      </c>
      <c r="AK162" s="61" t="str">
        <f>'Цинк (LME)'!Q13</f>
        <v>10.06.2023</v>
      </c>
      <c r="AL162" s="58">
        <f>IF(OR('Цинк (LME)'!$R13="-",'Цинк (LME)'!$R13=""),AL161,'Цинк (LME)'!$R13)</f>
        <v>2994</v>
      </c>
    </row>
    <row r="163" spans="1:38" x14ac:dyDescent="0.25">
      <c r="A163" s="61" t="str">
        <f>Доллар!$Q$14</f>
        <v>11.06.2023</v>
      </c>
      <c r="B163" s="58" t="str">
        <f>Доллар!$R$14</f>
        <v>-</v>
      </c>
      <c r="D163" s="61" t="str">
        <f>Евро!$Q$14</f>
        <v>11.06.2023</v>
      </c>
      <c r="E163" s="58" t="str">
        <f>Евро!$R$14</f>
        <v>-</v>
      </c>
      <c r="G163" s="61" t="str">
        <f>'Золото (ЦБ)'!$Q$14</f>
        <v>11.06.2023</v>
      </c>
      <c r="H163" s="58" t="str">
        <f>'Золото (ЦБ)'!$R$14</f>
        <v/>
      </c>
      <c r="J163" s="61" t="str">
        <f>'Серебро (ЦБ)'!$Q$14</f>
        <v>11.06.2023</v>
      </c>
      <c r="K163" s="58" t="str">
        <f>'Серебро (ЦБ)'!$R$14</f>
        <v/>
      </c>
      <c r="M163" s="61" t="str">
        <f>'Платина (ЦБ)'!$Q$14</f>
        <v>11.06.2023</v>
      </c>
      <c r="N163" s="58" t="str">
        <f>'Платина (ЦБ)'!$R$14</f>
        <v/>
      </c>
      <c r="P163" s="61" t="str">
        <f>'Палладий (ЦБ)'!$Q$14</f>
        <v>11.06.2023</v>
      </c>
      <c r="Q163" s="58" t="str">
        <f>'Палладий (ЦБ)'!$R$14</f>
        <v/>
      </c>
      <c r="S163" s="61" t="str">
        <f>'Золото (KITCO-LME)'!Q14</f>
        <v>11.06.2023</v>
      </c>
      <c r="T163" s="58">
        <f>IF(OR('Золото (KITCO-LME)'!$R14="-",'Золото (KITCO-LME)'!$R14=""),T162,'Золото (KITCO-LME)'!$R14)</f>
        <v>1852.2</v>
      </c>
      <c r="V163" s="61" t="str">
        <f>'Серебро (KITCO-LME)'!Q14</f>
        <v>11.06.2023</v>
      </c>
      <c r="W163" s="58">
        <f>IF(OR('Серебро (KITCO-LME)'!$R14="-",'Серебро (KITCO-LME)'!$R14=""),W162,'Серебро (KITCO-LME)'!$R14)</f>
        <v>23.454999999999998</v>
      </c>
      <c r="Y163" s="61" t="str">
        <f>'Алюминий (LME)'!Q14</f>
        <v>11.06.2023</v>
      </c>
      <c r="Z163" s="58">
        <f>IF(OR('Алюминий (LME)'!$R14="-",'Алюминий (LME)'!$R14=""),Z162,'Алюминий (LME)'!$R14)</f>
        <v>2242.5</v>
      </c>
      <c r="AB163" s="61" t="str">
        <f>'Никель (LME)'!Q14</f>
        <v>11.06.2023</v>
      </c>
      <c r="AC163" s="58">
        <f>IF(OR('Никель (LME)'!$R14="-",'Никель (LME)'!$R14=""),AC162,'Никель (LME)'!$R14)</f>
        <v>27465</v>
      </c>
      <c r="AE163" s="61" t="str">
        <f>'Свинец (LME)'!Q14</f>
        <v>11.06.2023</v>
      </c>
      <c r="AF163" s="58">
        <f>IF(OR('Свинец (LME)'!$R14="-",'Свинец (LME)'!$R14=""),AF162,'Свинец (LME)'!$R14)</f>
        <v>2235</v>
      </c>
      <c r="AH163" s="61" t="str">
        <f>'Медь (LME)'!Q14</f>
        <v>11.06.2023</v>
      </c>
      <c r="AI163" s="58">
        <f>IF(OR('Медь (LME)'!$R14="-",'Медь (LME)'!$R14=""),AI162,'Медь (LME)'!$R14)</f>
        <v>8362.5</v>
      </c>
      <c r="AK163" s="61" t="str">
        <f>'Цинк (LME)'!Q14</f>
        <v>11.06.2023</v>
      </c>
      <c r="AL163" s="58">
        <f>IF(OR('Цинк (LME)'!$R14="-",'Цинк (LME)'!$R14=""),AL162,'Цинк (LME)'!$R14)</f>
        <v>2994</v>
      </c>
    </row>
    <row r="164" spans="1:38" x14ac:dyDescent="0.25">
      <c r="A164" s="61" t="str">
        <f>Доллар!$Q$15</f>
        <v>12.06.2023</v>
      </c>
      <c r="B164" s="58" t="str">
        <f>Доллар!$R$15</f>
        <v>-</v>
      </c>
      <c r="D164" s="61" t="str">
        <f>Евро!$Q$15</f>
        <v>12.06.2023</v>
      </c>
      <c r="E164" s="58" t="str">
        <f>Евро!$R$15</f>
        <v>-</v>
      </c>
      <c r="G164" s="61" t="str">
        <f>'Золото (ЦБ)'!$Q$15</f>
        <v>12.06.2023</v>
      </c>
      <c r="H164" s="58" t="str">
        <f>'Золото (ЦБ)'!$R$15</f>
        <v/>
      </c>
      <c r="J164" s="61" t="str">
        <f>'Серебро (ЦБ)'!$Q$15</f>
        <v>12.06.2023</v>
      </c>
      <c r="K164" s="58" t="str">
        <f>'Серебро (ЦБ)'!$R$15</f>
        <v/>
      </c>
      <c r="M164" s="61" t="str">
        <f>'Платина (ЦБ)'!$Q$15</f>
        <v>12.06.2023</v>
      </c>
      <c r="N164" s="58" t="str">
        <f>'Платина (ЦБ)'!$R$15</f>
        <v/>
      </c>
      <c r="P164" s="61" t="str">
        <f>'Палладий (ЦБ)'!$Q$15</f>
        <v>12.06.2023</v>
      </c>
      <c r="Q164" s="58" t="str">
        <f>'Палладий (ЦБ)'!$R$15</f>
        <v/>
      </c>
      <c r="S164" s="61" t="str">
        <f>'Золото (KITCO-LME)'!Q15</f>
        <v>12.06.2023</v>
      </c>
      <c r="T164" s="58">
        <f>IF(OR('Золото (KITCO-LME)'!$R15="-",'Золото (KITCO-LME)'!$R15=""),T163,'Золото (KITCO-LME)'!$R15)</f>
        <v>1852.2</v>
      </c>
      <c r="V164" s="61" t="str">
        <f>'Серебро (KITCO-LME)'!Q15</f>
        <v>12.06.2023</v>
      </c>
      <c r="W164" s="58">
        <f>IF(OR('Серебро (KITCO-LME)'!$R15="-",'Серебро (KITCO-LME)'!$R15=""),W163,'Серебро (KITCO-LME)'!$R15)</f>
        <v>23.454999999999998</v>
      </c>
      <c r="Y164" s="61" t="str">
        <f>'Алюминий (LME)'!Q15</f>
        <v>12.06.2023</v>
      </c>
      <c r="Z164" s="58">
        <f>IF(OR('Алюминий (LME)'!$R15="-",'Алюминий (LME)'!$R15=""),Z163,'Алюминий (LME)'!$R15)</f>
        <v>2242.5</v>
      </c>
      <c r="AB164" s="61" t="str">
        <f>'Никель (LME)'!Q15</f>
        <v>12.06.2023</v>
      </c>
      <c r="AC164" s="58">
        <f>IF(OR('Никель (LME)'!$R15="-",'Никель (LME)'!$R15=""),AC163,'Никель (LME)'!$R15)</f>
        <v>27465</v>
      </c>
      <c r="AE164" s="61" t="str">
        <f>'Свинец (LME)'!Q15</f>
        <v>12.06.2023</v>
      </c>
      <c r="AF164" s="58">
        <f>IF(OR('Свинец (LME)'!$R15="-",'Свинец (LME)'!$R15=""),AF163,'Свинец (LME)'!$R15)</f>
        <v>2235</v>
      </c>
      <c r="AH164" s="61" t="str">
        <f>'Медь (LME)'!Q15</f>
        <v>12.06.2023</v>
      </c>
      <c r="AI164" s="58">
        <f>IF(OR('Медь (LME)'!$R15="-",'Медь (LME)'!$R15=""),AI163,'Медь (LME)'!$R15)</f>
        <v>8362.5</v>
      </c>
      <c r="AK164" s="61" t="str">
        <f>'Цинк (LME)'!Q15</f>
        <v>12.06.2023</v>
      </c>
      <c r="AL164" s="58">
        <f>IF(OR('Цинк (LME)'!$R15="-",'Цинк (LME)'!$R15=""),AL163,'Цинк (LME)'!$R15)</f>
        <v>2994</v>
      </c>
    </row>
    <row r="165" spans="1:38" x14ac:dyDescent="0.25">
      <c r="A165" s="61" t="str">
        <f>Доллар!$Q$16</f>
        <v>13.06.2023</v>
      </c>
      <c r="B165" s="58" t="str">
        <f>Доллар!$R$16</f>
        <v>-</v>
      </c>
      <c r="D165" s="61" t="str">
        <f>Евро!$Q$16</f>
        <v>13.06.2023</v>
      </c>
      <c r="E165" s="58" t="str">
        <f>Евро!$R$16</f>
        <v>-</v>
      </c>
      <c r="G165" s="61" t="str">
        <f>'Золото (ЦБ)'!$Q$16</f>
        <v>13.06.2023</v>
      </c>
      <c r="H165" s="58" t="str">
        <f>'Золото (ЦБ)'!$R$16</f>
        <v/>
      </c>
      <c r="J165" s="61" t="str">
        <f>'Серебро (ЦБ)'!$Q$16</f>
        <v>13.06.2023</v>
      </c>
      <c r="K165" s="58" t="str">
        <f>'Серебро (ЦБ)'!$R$16</f>
        <v/>
      </c>
      <c r="M165" s="61" t="str">
        <f>'Платина (ЦБ)'!$Q$16</f>
        <v>13.06.2023</v>
      </c>
      <c r="N165" s="58" t="str">
        <f>'Платина (ЦБ)'!$R$16</f>
        <v/>
      </c>
      <c r="P165" s="61" t="str">
        <f>'Палладий (ЦБ)'!$Q$16</f>
        <v>13.06.2023</v>
      </c>
      <c r="Q165" s="58" t="str">
        <f>'Палладий (ЦБ)'!$R$16</f>
        <v/>
      </c>
      <c r="S165" s="61" t="str">
        <f>'Золото (KITCO-LME)'!Q16</f>
        <v>13.06.2023</v>
      </c>
      <c r="T165" s="58">
        <f>IF(OR('Золото (KITCO-LME)'!$R16="-",'Золото (KITCO-LME)'!$R16=""),T164,'Золото (KITCO-LME)'!$R16)</f>
        <v>1852.2</v>
      </c>
      <c r="V165" s="61" t="str">
        <f>'Серебро (KITCO-LME)'!Q16</f>
        <v>13.06.2023</v>
      </c>
      <c r="W165" s="58">
        <f>IF(OR('Серебро (KITCO-LME)'!$R16="-",'Серебро (KITCO-LME)'!$R16=""),W164,'Серебро (KITCO-LME)'!$R16)</f>
        <v>23.454999999999998</v>
      </c>
      <c r="Y165" s="61" t="str">
        <f>'Алюминий (LME)'!Q16</f>
        <v>13.06.2023</v>
      </c>
      <c r="Z165" s="58">
        <f>IF(OR('Алюминий (LME)'!$R16="-",'Алюминий (LME)'!$R16=""),Z164,'Алюминий (LME)'!$R16)</f>
        <v>2242.5</v>
      </c>
      <c r="AB165" s="61" t="str">
        <f>'Никель (LME)'!Q16</f>
        <v>13.06.2023</v>
      </c>
      <c r="AC165" s="58">
        <f>IF(OR('Никель (LME)'!$R16="-",'Никель (LME)'!$R16=""),AC164,'Никель (LME)'!$R16)</f>
        <v>27465</v>
      </c>
      <c r="AE165" s="61" t="str">
        <f>'Свинец (LME)'!Q16</f>
        <v>13.06.2023</v>
      </c>
      <c r="AF165" s="58">
        <f>IF(OR('Свинец (LME)'!$R16="-",'Свинец (LME)'!$R16=""),AF164,'Свинец (LME)'!$R16)</f>
        <v>2235</v>
      </c>
      <c r="AH165" s="61" t="str">
        <f>'Медь (LME)'!Q16</f>
        <v>13.06.2023</v>
      </c>
      <c r="AI165" s="58">
        <f>IF(OR('Медь (LME)'!$R16="-",'Медь (LME)'!$R16=""),AI164,'Медь (LME)'!$R16)</f>
        <v>8362.5</v>
      </c>
      <c r="AK165" s="61" t="str">
        <f>'Цинк (LME)'!Q16</f>
        <v>13.06.2023</v>
      </c>
      <c r="AL165" s="58">
        <f>IF(OR('Цинк (LME)'!$R16="-",'Цинк (LME)'!$R16=""),AL164,'Цинк (LME)'!$R16)</f>
        <v>2994</v>
      </c>
    </row>
    <row r="166" spans="1:38" x14ac:dyDescent="0.25">
      <c r="A166" s="61" t="str">
        <f>Доллар!$Q$17</f>
        <v>14.06.2023</v>
      </c>
      <c r="B166" s="58" t="str">
        <f>Доллар!$R$17</f>
        <v>-</v>
      </c>
      <c r="D166" s="61" t="str">
        <f>Евро!$Q$17</f>
        <v>14.06.2023</v>
      </c>
      <c r="E166" s="58" t="str">
        <f>Евро!$R$17</f>
        <v>-</v>
      </c>
      <c r="G166" s="61" t="str">
        <f>'Золото (ЦБ)'!$Q$17</f>
        <v>14.06.2023</v>
      </c>
      <c r="H166" s="58" t="str">
        <f>'Золото (ЦБ)'!$R$17</f>
        <v/>
      </c>
      <c r="J166" s="61" t="str">
        <f>'Серебро (ЦБ)'!$Q$17</f>
        <v>14.06.2023</v>
      </c>
      <c r="K166" s="58" t="str">
        <f>'Серебро (ЦБ)'!$R$17</f>
        <v/>
      </c>
      <c r="M166" s="61" t="str">
        <f>'Платина (ЦБ)'!$Q$17</f>
        <v>14.06.2023</v>
      </c>
      <c r="N166" s="58" t="str">
        <f>'Платина (ЦБ)'!$R$17</f>
        <v/>
      </c>
      <c r="P166" s="61" t="str">
        <f>'Палладий (ЦБ)'!$Q$17</f>
        <v>14.06.2023</v>
      </c>
      <c r="Q166" s="58" t="str">
        <f>'Палладий (ЦБ)'!$R$17</f>
        <v/>
      </c>
      <c r="S166" s="61" t="str">
        <f>'Золото (KITCO-LME)'!Q17</f>
        <v>14.06.2023</v>
      </c>
      <c r="T166" s="58">
        <f>IF(OR('Золото (KITCO-LME)'!$R17="-",'Золото (KITCO-LME)'!$R17=""),T165,'Золото (KITCO-LME)'!$R17)</f>
        <v>1852.2</v>
      </c>
      <c r="V166" s="61" t="str">
        <f>'Серебро (KITCO-LME)'!Q17</f>
        <v>14.06.2023</v>
      </c>
      <c r="W166" s="58">
        <f>IF(OR('Серебро (KITCO-LME)'!$R17="-",'Серебро (KITCO-LME)'!$R17=""),W165,'Серебро (KITCO-LME)'!$R17)</f>
        <v>23.454999999999998</v>
      </c>
      <c r="Y166" s="61" t="str">
        <f>'Алюминий (LME)'!Q17</f>
        <v>14.06.2023</v>
      </c>
      <c r="Z166" s="58">
        <f>IF(OR('Алюминий (LME)'!$R17="-",'Алюминий (LME)'!$R17=""),Z165,'Алюминий (LME)'!$R17)</f>
        <v>2242.5</v>
      </c>
      <c r="AB166" s="61" t="str">
        <f>'Никель (LME)'!Q17</f>
        <v>14.06.2023</v>
      </c>
      <c r="AC166" s="58">
        <f>IF(OR('Никель (LME)'!$R17="-",'Никель (LME)'!$R17=""),AC165,'Никель (LME)'!$R17)</f>
        <v>27465</v>
      </c>
      <c r="AE166" s="61" t="str">
        <f>'Свинец (LME)'!Q17</f>
        <v>14.06.2023</v>
      </c>
      <c r="AF166" s="58">
        <f>IF(OR('Свинец (LME)'!$R17="-",'Свинец (LME)'!$R17=""),AF165,'Свинец (LME)'!$R17)</f>
        <v>2235</v>
      </c>
      <c r="AH166" s="61" t="str">
        <f>'Медь (LME)'!Q17</f>
        <v>14.06.2023</v>
      </c>
      <c r="AI166" s="58">
        <f>IF(OR('Медь (LME)'!$R17="-",'Медь (LME)'!$R17=""),AI165,'Медь (LME)'!$R17)</f>
        <v>8362.5</v>
      </c>
      <c r="AK166" s="61" t="str">
        <f>'Цинк (LME)'!Q17</f>
        <v>14.06.2023</v>
      </c>
      <c r="AL166" s="58">
        <f>IF(OR('Цинк (LME)'!$R17="-",'Цинк (LME)'!$R17=""),AL165,'Цинк (LME)'!$R17)</f>
        <v>2994</v>
      </c>
    </row>
    <row r="167" spans="1:38" x14ac:dyDescent="0.25">
      <c r="A167" s="61" t="str">
        <f>Доллар!$Q$18</f>
        <v>15.06.2023</v>
      </c>
      <c r="B167" s="58" t="str">
        <f>Доллар!$R$18</f>
        <v>-</v>
      </c>
      <c r="D167" s="61" t="str">
        <f>Евро!$Q$18</f>
        <v>15.06.2023</v>
      </c>
      <c r="E167" s="58" t="str">
        <f>Евро!$R$18</f>
        <v>-</v>
      </c>
      <c r="G167" s="61" t="str">
        <f>'Золото (ЦБ)'!$Q$18</f>
        <v>15.06.2023</v>
      </c>
      <c r="H167" s="58" t="str">
        <f>'Золото (ЦБ)'!$R$18</f>
        <v/>
      </c>
      <c r="J167" s="61" t="str">
        <f>'Серебро (ЦБ)'!$Q$18</f>
        <v>15.06.2023</v>
      </c>
      <c r="K167" s="58" t="str">
        <f>'Серебро (ЦБ)'!$R$18</f>
        <v/>
      </c>
      <c r="M167" s="61" t="str">
        <f>'Платина (ЦБ)'!$Q$18</f>
        <v>15.06.2023</v>
      </c>
      <c r="N167" s="58" t="str">
        <f>'Платина (ЦБ)'!$R$18</f>
        <v/>
      </c>
      <c r="P167" s="61" t="str">
        <f>'Палладий (ЦБ)'!$Q$18</f>
        <v>15.06.2023</v>
      </c>
      <c r="Q167" s="58" t="str">
        <f>'Палладий (ЦБ)'!$R$18</f>
        <v/>
      </c>
      <c r="S167" s="61" t="str">
        <f>'Золото (KITCO-LME)'!Q18</f>
        <v>15.06.2023</v>
      </c>
      <c r="T167" s="58">
        <f>IF(OR('Золото (KITCO-LME)'!$R18="-",'Золото (KITCO-LME)'!$R18=""),T166,'Золото (KITCO-LME)'!$R18)</f>
        <v>1852.2</v>
      </c>
      <c r="V167" s="61" t="str">
        <f>'Серебро (KITCO-LME)'!Q18</f>
        <v>15.06.2023</v>
      </c>
      <c r="W167" s="58">
        <f>IF(OR('Серебро (KITCO-LME)'!$R18="-",'Серебро (KITCO-LME)'!$R18=""),W166,'Серебро (KITCO-LME)'!$R18)</f>
        <v>23.454999999999998</v>
      </c>
      <c r="Y167" s="61" t="str">
        <f>'Алюминий (LME)'!Q18</f>
        <v>15.06.2023</v>
      </c>
      <c r="Z167" s="58">
        <f>IF(OR('Алюминий (LME)'!$R18="-",'Алюминий (LME)'!$R18=""),Z166,'Алюминий (LME)'!$R18)</f>
        <v>2242.5</v>
      </c>
      <c r="AB167" s="61" t="str">
        <f>'Никель (LME)'!Q18</f>
        <v>15.06.2023</v>
      </c>
      <c r="AC167" s="58">
        <f>IF(OR('Никель (LME)'!$R18="-",'Никель (LME)'!$R18=""),AC166,'Никель (LME)'!$R18)</f>
        <v>27465</v>
      </c>
      <c r="AE167" s="61" t="str">
        <f>'Свинец (LME)'!Q18</f>
        <v>15.06.2023</v>
      </c>
      <c r="AF167" s="58">
        <f>IF(OR('Свинец (LME)'!$R18="-",'Свинец (LME)'!$R18=""),AF166,'Свинец (LME)'!$R18)</f>
        <v>2235</v>
      </c>
      <c r="AH167" s="61" t="str">
        <f>'Медь (LME)'!Q18</f>
        <v>15.06.2023</v>
      </c>
      <c r="AI167" s="58">
        <f>IF(OR('Медь (LME)'!$R18="-",'Медь (LME)'!$R18=""),AI166,'Медь (LME)'!$R18)</f>
        <v>8362.5</v>
      </c>
      <c r="AK167" s="61" t="str">
        <f>'Цинк (LME)'!Q18</f>
        <v>15.06.2023</v>
      </c>
      <c r="AL167" s="58">
        <f>IF(OR('Цинк (LME)'!$R18="-",'Цинк (LME)'!$R18=""),AL166,'Цинк (LME)'!$R18)</f>
        <v>2994</v>
      </c>
    </row>
    <row r="168" spans="1:38" x14ac:dyDescent="0.25">
      <c r="A168" s="61" t="str">
        <f>Доллар!$Q$19</f>
        <v>16.06.2023</v>
      </c>
      <c r="B168" s="58" t="str">
        <f>Доллар!$R$19</f>
        <v>-</v>
      </c>
      <c r="D168" s="61" t="str">
        <f>Евро!$Q$19</f>
        <v>16.06.2023</v>
      </c>
      <c r="E168" s="58" t="str">
        <f>Евро!$R$19</f>
        <v>-</v>
      </c>
      <c r="G168" s="61" t="str">
        <f>'Золото (ЦБ)'!$Q$19</f>
        <v>16.06.2023</v>
      </c>
      <c r="H168" s="58" t="str">
        <f>'Золото (ЦБ)'!$R$19</f>
        <v/>
      </c>
      <c r="J168" s="61" t="str">
        <f>'Серебро (ЦБ)'!$Q$19</f>
        <v>16.06.2023</v>
      </c>
      <c r="K168" s="58" t="str">
        <f>'Серебро (ЦБ)'!$R$19</f>
        <v/>
      </c>
      <c r="M168" s="61" t="str">
        <f>'Платина (ЦБ)'!$Q$19</f>
        <v>16.06.2023</v>
      </c>
      <c r="N168" s="58" t="str">
        <f>'Платина (ЦБ)'!$R$19</f>
        <v/>
      </c>
      <c r="P168" s="61" t="str">
        <f>'Палладий (ЦБ)'!$Q$19</f>
        <v>16.06.2023</v>
      </c>
      <c r="Q168" s="58" t="str">
        <f>'Палладий (ЦБ)'!$R$19</f>
        <v/>
      </c>
      <c r="S168" s="61" t="str">
        <f>'Золото (KITCO-LME)'!Q19</f>
        <v>16.06.2023</v>
      </c>
      <c r="T168" s="58">
        <f>IF(OR('Золото (KITCO-LME)'!$R19="-",'Золото (KITCO-LME)'!$R19=""),T167,'Золото (KITCO-LME)'!$R19)</f>
        <v>1852.2</v>
      </c>
      <c r="V168" s="61" t="str">
        <f>'Серебро (KITCO-LME)'!Q19</f>
        <v>16.06.2023</v>
      </c>
      <c r="W168" s="58">
        <f>IF(OR('Серебро (KITCO-LME)'!$R19="-",'Серебро (KITCO-LME)'!$R19=""),W167,'Серебро (KITCO-LME)'!$R19)</f>
        <v>23.454999999999998</v>
      </c>
      <c r="Y168" s="61" t="str">
        <f>'Алюминий (LME)'!Q19</f>
        <v>16.06.2023</v>
      </c>
      <c r="Z168" s="58">
        <f>IF(OR('Алюминий (LME)'!$R19="-",'Алюминий (LME)'!$R19=""),Z167,'Алюминий (LME)'!$R19)</f>
        <v>2242.5</v>
      </c>
      <c r="AB168" s="61" t="str">
        <f>'Никель (LME)'!Q19</f>
        <v>16.06.2023</v>
      </c>
      <c r="AC168" s="58">
        <f>IF(OR('Никель (LME)'!$R19="-",'Никель (LME)'!$R19=""),AC167,'Никель (LME)'!$R19)</f>
        <v>27465</v>
      </c>
      <c r="AE168" s="61" t="str">
        <f>'Свинец (LME)'!Q19</f>
        <v>16.06.2023</v>
      </c>
      <c r="AF168" s="58">
        <f>IF(OR('Свинец (LME)'!$R19="-",'Свинец (LME)'!$R19=""),AF167,'Свинец (LME)'!$R19)</f>
        <v>2235</v>
      </c>
      <c r="AH168" s="61" t="str">
        <f>'Медь (LME)'!Q19</f>
        <v>16.06.2023</v>
      </c>
      <c r="AI168" s="58">
        <f>IF(OR('Медь (LME)'!$R19="-",'Медь (LME)'!$R19=""),AI167,'Медь (LME)'!$R19)</f>
        <v>8362.5</v>
      </c>
      <c r="AK168" s="61" t="str">
        <f>'Цинк (LME)'!Q19</f>
        <v>16.06.2023</v>
      </c>
      <c r="AL168" s="58">
        <f>IF(OR('Цинк (LME)'!$R19="-",'Цинк (LME)'!$R19=""),AL167,'Цинк (LME)'!$R19)</f>
        <v>2994</v>
      </c>
    </row>
    <row r="169" spans="1:38" x14ac:dyDescent="0.25">
      <c r="A169" s="61" t="str">
        <f>Доллар!$Q$20</f>
        <v>17.06.2023</v>
      </c>
      <c r="B169" s="58" t="str">
        <f>Доллар!$R$20</f>
        <v>-</v>
      </c>
      <c r="D169" s="61" t="str">
        <f>Евро!$Q$20</f>
        <v>17.06.2023</v>
      </c>
      <c r="E169" s="58" t="str">
        <f>Евро!$R$20</f>
        <v>-</v>
      </c>
      <c r="G169" s="61" t="str">
        <f>'Золото (ЦБ)'!$Q$20</f>
        <v>17.06.2023</v>
      </c>
      <c r="H169" s="58" t="str">
        <f>'Золото (ЦБ)'!$R$20</f>
        <v/>
      </c>
      <c r="J169" s="61" t="str">
        <f>'Серебро (ЦБ)'!$Q$20</f>
        <v>17.06.2023</v>
      </c>
      <c r="K169" s="58" t="str">
        <f>'Серебро (ЦБ)'!$R$20</f>
        <v/>
      </c>
      <c r="M169" s="61" t="str">
        <f>'Платина (ЦБ)'!$Q$20</f>
        <v>17.06.2023</v>
      </c>
      <c r="N169" s="58" t="str">
        <f>'Платина (ЦБ)'!$R$20</f>
        <v/>
      </c>
      <c r="P169" s="61" t="str">
        <f>'Палладий (ЦБ)'!$Q$20</f>
        <v>17.06.2023</v>
      </c>
      <c r="Q169" s="58" t="str">
        <f>'Палладий (ЦБ)'!$R$20</f>
        <v/>
      </c>
      <c r="S169" s="61" t="str">
        <f>'Золото (KITCO-LME)'!Q20</f>
        <v>17.06.2023</v>
      </c>
      <c r="T169" s="58">
        <f>IF(OR('Золото (KITCO-LME)'!$R20="-",'Золото (KITCO-LME)'!$R20=""),T168,'Золото (KITCO-LME)'!$R20)</f>
        <v>1852.2</v>
      </c>
      <c r="V169" s="61" t="str">
        <f>'Серебро (KITCO-LME)'!Q20</f>
        <v>17.06.2023</v>
      </c>
      <c r="W169" s="58">
        <f>IF(OR('Серебро (KITCO-LME)'!$R20="-",'Серебро (KITCO-LME)'!$R20=""),W168,'Серебро (KITCO-LME)'!$R20)</f>
        <v>23.454999999999998</v>
      </c>
      <c r="Y169" s="61" t="str">
        <f>'Алюминий (LME)'!Q20</f>
        <v>17.06.2023</v>
      </c>
      <c r="Z169" s="58">
        <f>IF(OR('Алюминий (LME)'!$R20="-",'Алюминий (LME)'!$R20=""),Z168,'Алюминий (LME)'!$R20)</f>
        <v>2242.5</v>
      </c>
      <c r="AB169" s="61" t="str">
        <f>'Никель (LME)'!Q20</f>
        <v>17.06.2023</v>
      </c>
      <c r="AC169" s="58">
        <f>IF(OR('Никель (LME)'!$R20="-",'Никель (LME)'!$R20=""),AC168,'Никель (LME)'!$R20)</f>
        <v>27465</v>
      </c>
      <c r="AE169" s="61" t="str">
        <f>'Свинец (LME)'!Q20</f>
        <v>17.06.2023</v>
      </c>
      <c r="AF169" s="58">
        <f>IF(OR('Свинец (LME)'!$R20="-",'Свинец (LME)'!$R20=""),AF168,'Свинец (LME)'!$R20)</f>
        <v>2235</v>
      </c>
      <c r="AH169" s="61" t="str">
        <f>'Медь (LME)'!Q20</f>
        <v>17.06.2023</v>
      </c>
      <c r="AI169" s="58">
        <f>IF(OR('Медь (LME)'!$R20="-",'Медь (LME)'!$R20=""),AI168,'Медь (LME)'!$R20)</f>
        <v>8362.5</v>
      </c>
      <c r="AK169" s="61" t="str">
        <f>'Цинк (LME)'!Q20</f>
        <v>17.06.2023</v>
      </c>
      <c r="AL169" s="58">
        <f>IF(OR('Цинк (LME)'!$R20="-",'Цинк (LME)'!$R20=""),AL168,'Цинк (LME)'!$R20)</f>
        <v>2994</v>
      </c>
    </row>
    <row r="170" spans="1:38" x14ac:dyDescent="0.25">
      <c r="A170" s="61" t="str">
        <f>Доллар!$Q$21</f>
        <v>18.06.2023</v>
      </c>
      <c r="B170" s="58" t="str">
        <f>Доллар!$R$21</f>
        <v>-</v>
      </c>
      <c r="D170" s="61" t="str">
        <f>Евро!$Q$21</f>
        <v>18.06.2023</v>
      </c>
      <c r="E170" s="58" t="str">
        <f>Евро!$R$21</f>
        <v>-</v>
      </c>
      <c r="G170" s="61" t="str">
        <f>'Золото (ЦБ)'!$Q$21</f>
        <v>18.06.2023</v>
      </c>
      <c r="H170" s="58" t="str">
        <f>'Золото (ЦБ)'!$R$21</f>
        <v/>
      </c>
      <c r="J170" s="61" t="str">
        <f>'Серебро (ЦБ)'!$Q$21</f>
        <v>18.06.2023</v>
      </c>
      <c r="K170" s="58" t="str">
        <f>'Серебро (ЦБ)'!$R$21</f>
        <v/>
      </c>
      <c r="M170" s="61" t="str">
        <f>'Платина (ЦБ)'!$Q$21</f>
        <v>18.06.2023</v>
      </c>
      <c r="N170" s="58" t="str">
        <f>'Платина (ЦБ)'!$R$21</f>
        <v/>
      </c>
      <c r="P170" s="61" t="str">
        <f>'Палладий (ЦБ)'!$Q$21</f>
        <v>18.06.2023</v>
      </c>
      <c r="Q170" s="58" t="str">
        <f>'Палладий (ЦБ)'!$R$21</f>
        <v/>
      </c>
      <c r="S170" s="61" t="str">
        <f>'Золото (KITCO-LME)'!Q21</f>
        <v>18.06.2023</v>
      </c>
      <c r="T170" s="58">
        <f>IF(OR('Золото (KITCO-LME)'!$R21="-",'Золото (KITCO-LME)'!$R21=""),T169,'Золото (KITCO-LME)'!$R21)</f>
        <v>1852.2</v>
      </c>
      <c r="V170" s="61" t="str">
        <f>'Серебро (KITCO-LME)'!Q21</f>
        <v>18.06.2023</v>
      </c>
      <c r="W170" s="58">
        <f>IF(OR('Серебро (KITCO-LME)'!$R21="-",'Серебро (KITCO-LME)'!$R21=""),W169,'Серебро (KITCO-LME)'!$R21)</f>
        <v>23.454999999999998</v>
      </c>
      <c r="Y170" s="61" t="str">
        <f>'Алюминий (LME)'!Q21</f>
        <v>18.06.2023</v>
      </c>
      <c r="Z170" s="58">
        <f>IF(OR('Алюминий (LME)'!$R21="-",'Алюминий (LME)'!$R21=""),Z169,'Алюминий (LME)'!$R21)</f>
        <v>2242.5</v>
      </c>
      <c r="AB170" s="61" t="str">
        <f>'Никель (LME)'!Q21</f>
        <v>18.06.2023</v>
      </c>
      <c r="AC170" s="58">
        <f>IF(OR('Никель (LME)'!$R21="-",'Никель (LME)'!$R21=""),AC169,'Никель (LME)'!$R21)</f>
        <v>27465</v>
      </c>
      <c r="AE170" s="61" t="str">
        <f>'Свинец (LME)'!Q21</f>
        <v>18.06.2023</v>
      </c>
      <c r="AF170" s="58">
        <f>IF(OR('Свинец (LME)'!$R21="-",'Свинец (LME)'!$R21=""),AF169,'Свинец (LME)'!$R21)</f>
        <v>2235</v>
      </c>
      <c r="AH170" s="61" t="str">
        <f>'Медь (LME)'!Q21</f>
        <v>18.06.2023</v>
      </c>
      <c r="AI170" s="58">
        <f>IF(OR('Медь (LME)'!$R21="-",'Медь (LME)'!$R21=""),AI169,'Медь (LME)'!$R21)</f>
        <v>8362.5</v>
      </c>
      <c r="AK170" s="61" t="str">
        <f>'Цинк (LME)'!Q21</f>
        <v>18.06.2023</v>
      </c>
      <c r="AL170" s="58">
        <f>IF(OR('Цинк (LME)'!$R21="-",'Цинк (LME)'!$R21=""),AL169,'Цинк (LME)'!$R21)</f>
        <v>2994</v>
      </c>
    </row>
    <row r="171" spans="1:38" x14ac:dyDescent="0.25">
      <c r="A171" s="61" t="str">
        <f>Доллар!$Q$22</f>
        <v>19.06.2023</v>
      </c>
      <c r="B171" s="58" t="str">
        <f>Доллар!$R$22</f>
        <v>-</v>
      </c>
      <c r="D171" s="61" t="str">
        <f>Евро!$Q$22</f>
        <v>19.06.2023</v>
      </c>
      <c r="E171" s="58" t="str">
        <f>Евро!$R$22</f>
        <v>-</v>
      </c>
      <c r="G171" s="61" t="str">
        <f>'Золото (ЦБ)'!$Q$22</f>
        <v>19.06.2023</v>
      </c>
      <c r="H171" s="58" t="str">
        <f>'Золото (ЦБ)'!$R$22</f>
        <v/>
      </c>
      <c r="J171" s="61" t="str">
        <f>'Серебро (ЦБ)'!$Q$22</f>
        <v>19.06.2023</v>
      </c>
      <c r="K171" s="58" t="str">
        <f>'Серебро (ЦБ)'!$R$22</f>
        <v/>
      </c>
      <c r="M171" s="61" t="str">
        <f>'Платина (ЦБ)'!$Q$22</f>
        <v>19.06.2023</v>
      </c>
      <c r="N171" s="58" t="str">
        <f>'Платина (ЦБ)'!$R$22</f>
        <v/>
      </c>
      <c r="P171" s="61" t="str">
        <f>'Палладий (ЦБ)'!$Q$22</f>
        <v>19.06.2023</v>
      </c>
      <c r="Q171" s="58" t="str">
        <f>'Палладий (ЦБ)'!$R$22</f>
        <v/>
      </c>
      <c r="S171" s="61" t="str">
        <f>'Золото (KITCO-LME)'!Q22</f>
        <v>19.06.2023</v>
      </c>
      <c r="T171" s="58">
        <f>IF(OR('Золото (KITCO-LME)'!$R22="-",'Золото (KITCO-LME)'!$R22=""),T170,'Золото (KITCO-LME)'!$R22)</f>
        <v>1852.2</v>
      </c>
      <c r="V171" s="61" t="str">
        <f>'Серебро (KITCO-LME)'!Q22</f>
        <v>19.06.2023</v>
      </c>
      <c r="W171" s="58">
        <f>IF(OR('Серебро (KITCO-LME)'!$R22="-",'Серебро (KITCO-LME)'!$R22=""),W170,'Серебро (KITCO-LME)'!$R22)</f>
        <v>23.454999999999998</v>
      </c>
      <c r="Y171" s="61" t="str">
        <f>'Алюминий (LME)'!Q22</f>
        <v>19.06.2023</v>
      </c>
      <c r="Z171" s="58">
        <f>IF(OR('Алюминий (LME)'!$R22="-",'Алюминий (LME)'!$R22=""),Z170,'Алюминий (LME)'!$R22)</f>
        <v>2242.5</v>
      </c>
      <c r="AB171" s="61" t="str">
        <f>'Никель (LME)'!Q22</f>
        <v>19.06.2023</v>
      </c>
      <c r="AC171" s="58">
        <f>IF(OR('Никель (LME)'!$R22="-",'Никель (LME)'!$R22=""),AC170,'Никель (LME)'!$R22)</f>
        <v>27465</v>
      </c>
      <c r="AE171" s="61" t="str">
        <f>'Свинец (LME)'!Q22</f>
        <v>19.06.2023</v>
      </c>
      <c r="AF171" s="58">
        <f>IF(OR('Свинец (LME)'!$R22="-",'Свинец (LME)'!$R22=""),AF170,'Свинец (LME)'!$R22)</f>
        <v>2235</v>
      </c>
      <c r="AH171" s="61" t="str">
        <f>'Медь (LME)'!Q22</f>
        <v>19.06.2023</v>
      </c>
      <c r="AI171" s="58">
        <f>IF(OR('Медь (LME)'!$R22="-",'Медь (LME)'!$R22=""),AI170,'Медь (LME)'!$R22)</f>
        <v>8362.5</v>
      </c>
      <c r="AK171" s="61" t="str">
        <f>'Цинк (LME)'!Q22</f>
        <v>19.06.2023</v>
      </c>
      <c r="AL171" s="58">
        <f>IF(OR('Цинк (LME)'!$R22="-",'Цинк (LME)'!$R22=""),AL170,'Цинк (LME)'!$R22)</f>
        <v>2994</v>
      </c>
    </row>
    <row r="172" spans="1:38" x14ac:dyDescent="0.25">
      <c r="A172" s="61" t="str">
        <f>Доллар!$Q$23</f>
        <v>20.06.2023</v>
      </c>
      <c r="B172" s="58" t="str">
        <f>Доллар!$R$23</f>
        <v>-</v>
      </c>
      <c r="D172" s="61" t="str">
        <f>Евро!$Q$23</f>
        <v>20.06.2023</v>
      </c>
      <c r="E172" s="58" t="str">
        <f>Евро!$R$23</f>
        <v>-</v>
      </c>
      <c r="G172" s="61" t="str">
        <f>'Золото (ЦБ)'!$Q$23</f>
        <v>20.06.2023</v>
      </c>
      <c r="H172" s="58" t="str">
        <f>'Золото (ЦБ)'!$R$23</f>
        <v/>
      </c>
      <c r="J172" s="61" t="str">
        <f>'Серебро (ЦБ)'!$Q$23</f>
        <v>20.06.2023</v>
      </c>
      <c r="K172" s="58" t="str">
        <f>'Серебро (ЦБ)'!$R$23</f>
        <v/>
      </c>
      <c r="M172" s="61" t="str">
        <f>'Платина (ЦБ)'!$Q$23</f>
        <v>20.06.2023</v>
      </c>
      <c r="N172" s="58" t="str">
        <f>'Платина (ЦБ)'!$R$23</f>
        <v/>
      </c>
      <c r="P172" s="61" t="str">
        <f>'Палладий (ЦБ)'!$Q$23</f>
        <v>20.06.2023</v>
      </c>
      <c r="Q172" s="58" t="str">
        <f>'Палладий (ЦБ)'!$R$23</f>
        <v/>
      </c>
      <c r="S172" s="61" t="str">
        <f>'Золото (KITCO-LME)'!Q23</f>
        <v>20.06.2023</v>
      </c>
      <c r="T172" s="58">
        <f>IF(OR('Золото (KITCO-LME)'!$R23="-",'Золото (KITCO-LME)'!$R23=""),T171,'Золото (KITCO-LME)'!$R23)</f>
        <v>1852.2</v>
      </c>
      <c r="V172" s="61" t="str">
        <f>'Серебро (KITCO-LME)'!Q23</f>
        <v>20.06.2023</v>
      </c>
      <c r="W172" s="58">
        <f>IF(OR('Серебро (KITCO-LME)'!$R23="-",'Серебро (KITCO-LME)'!$R23=""),W171,'Серебро (KITCO-LME)'!$R23)</f>
        <v>23.454999999999998</v>
      </c>
      <c r="Y172" s="61" t="str">
        <f>'Алюминий (LME)'!Q23</f>
        <v>20.06.2023</v>
      </c>
      <c r="Z172" s="58">
        <f>IF(OR('Алюминий (LME)'!$R23="-",'Алюминий (LME)'!$R23=""),Z171,'Алюминий (LME)'!$R23)</f>
        <v>2242.5</v>
      </c>
      <c r="AB172" s="61" t="str">
        <f>'Никель (LME)'!Q23</f>
        <v>20.06.2023</v>
      </c>
      <c r="AC172" s="58">
        <f>IF(OR('Никель (LME)'!$R23="-",'Никель (LME)'!$R23=""),AC171,'Никель (LME)'!$R23)</f>
        <v>27465</v>
      </c>
      <c r="AE172" s="61" t="str">
        <f>'Свинец (LME)'!Q23</f>
        <v>20.06.2023</v>
      </c>
      <c r="AF172" s="58">
        <f>IF(OR('Свинец (LME)'!$R23="-",'Свинец (LME)'!$R23=""),AF171,'Свинец (LME)'!$R23)</f>
        <v>2235</v>
      </c>
      <c r="AH172" s="61" t="str">
        <f>'Медь (LME)'!Q23</f>
        <v>20.06.2023</v>
      </c>
      <c r="AI172" s="58">
        <f>IF(OR('Медь (LME)'!$R23="-",'Медь (LME)'!$R23=""),AI171,'Медь (LME)'!$R23)</f>
        <v>8362.5</v>
      </c>
      <c r="AK172" s="61" t="str">
        <f>'Цинк (LME)'!Q23</f>
        <v>20.06.2023</v>
      </c>
      <c r="AL172" s="58">
        <f>IF(OR('Цинк (LME)'!$R23="-",'Цинк (LME)'!$R23=""),AL171,'Цинк (LME)'!$R23)</f>
        <v>2994</v>
      </c>
    </row>
    <row r="173" spans="1:38" x14ac:dyDescent="0.25">
      <c r="A173" s="61" t="str">
        <f>Доллар!$Q$24</f>
        <v>21.06.2023</v>
      </c>
      <c r="B173" s="58" t="str">
        <f>Доллар!$R$24</f>
        <v>-</v>
      </c>
      <c r="D173" s="61" t="str">
        <f>Евро!$Q$24</f>
        <v>21.06.2023</v>
      </c>
      <c r="E173" s="58" t="str">
        <f>Евро!$R$24</f>
        <v>-</v>
      </c>
      <c r="G173" s="61" t="str">
        <f>'Золото (ЦБ)'!$Q$24</f>
        <v>21.06.2023</v>
      </c>
      <c r="H173" s="58" t="str">
        <f>'Золото (ЦБ)'!$R$24</f>
        <v/>
      </c>
      <c r="J173" s="61" t="str">
        <f>'Серебро (ЦБ)'!$Q$24</f>
        <v>21.06.2023</v>
      </c>
      <c r="K173" s="58" t="str">
        <f>'Серебро (ЦБ)'!$R$24</f>
        <v/>
      </c>
      <c r="M173" s="61" t="str">
        <f>'Платина (ЦБ)'!$Q$24</f>
        <v>21.06.2023</v>
      </c>
      <c r="N173" s="58" t="str">
        <f>'Платина (ЦБ)'!$R$24</f>
        <v/>
      </c>
      <c r="P173" s="61" t="str">
        <f>'Палладий (ЦБ)'!$Q$24</f>
        <v>21.06.2023</v>
      </c>
      <c r="Q173" s="58" t="str">
        <f>'Палладий (ЦБ)'!$R$24</f>
        <v/>
      </c>
      <c r="S173" s="61" t="str">
        <f>'Золото (KITCO-LME)'!Q24</f>
        <v>21.06.2023</v>
      </c>
      <c r="T173" s="58">
        <f>IF(OR('Золото (KITCO-LME)'!$R24="-",'Золото (KITCO-LME)'!$R24=""),T172,'Золото (KITCO-LME)'!$R24)</f>
        <v>1852.2</v>
      </c>
      <c r="V173" s="61" t="str">
        <f>'Серебро (KITCO-LME)'!Q24</f>
        <v>21.06.2023</v>
      </c>
      <c r="W173" s="58">
        <f>IF(OR('Серебро (KITCO-LME)'!$R24="-",'Серебро (KITCO-LME)'!$R24=""),W172,'Серебро (KITCO-LME)'!$R24)</f>
        <v>23.454999999999998</v>
      </c>
      <c r="Y173" s="61" t="str">
        <f>'Алюминий (LME)'!Q24</f>
        <v>21.06.2023</v>
      </c>
      <c r="Z173" s="58">
        <f>IF(OR('Алюминий (LME)'!$R24="-",'Алюминий (LME)'!$R24=""),Z172,'Алюминий (LME)'!$R24)</f>
        <v>2242.5</v>
      </c>
      <c r="AB173" s="61" t="str">
        <f>'Никель (LME)'!Q24</f>
        <v>21.06.2023</v>
      </c>
      <c r="AC173" s="58">
        <f>IF(OR('Никель (LME)'!$R24="-",'Никель (LME)'!$R24=""),AC172,'Никель (LME)'!$R24)</f>
        <v>27465</v>
      </c>
      <c r="AE173" s="61" t="str">
        <f>'Свинец (LME)'!Q24</f>
        <v>21.06.2023</v>
      </c>
      <c r="AF173" s="58">
        <f>IF(OR('Свинец (LME)'!$R24="-",'Свинец (LME)'!$R24=""),AF172,'Свинец (LME)'!$R24)</f>
        <v>2235</v>
      </c>
      <c r="AH173" s="61" t="str">
        <f>'Медь (LME)'!Q24</f>
        <v>21.06.2023</v>
      </c>
      <c r="AI173" s="58">
        <f>IF(OR('Медь (LME)'!$R24="-",'Медь (LME)'!$R24=""),AI172,'Медь (LME)'!$R24)</f>
        <v>8362.5</v>
      </c>
      <c r="AK173" s="61" t="str">
        <f>'Цинк (LME)'!Q24</f>
        <v>21.06.2023</v>
      </c>
      <c r="AL173" s="58">
        <f>IF(OR('Цинк (LME)'!$R24="-",'Цинк (LME)'!$R24=""),AL172,'Цинк (LME)'!$R24)</f>
        <v>2994</v>
      </c>
    </row>
    <row r="174" spans="1:38" x14ac:dyDescent="0.25">
      <c r="A174" s="61" t="str">
        <f>Доллар!$Q$25</f>
        <v>22.06.2023</v>
      </c>
      <c r="B174" s="58" t="str">
        <f>Доллар!$R$25</f>
        <v>-</v>
      </c>
      <c r="D174" s="61" t="str">
        <f>Евро!$Q$25</f>
        <v>22.06.2023</v>
      </c>
      <c r="E174" s="58" t="str">
        <f>Евро!$R$25</f>
        <v>-</v>
      </c>
      <c r="G174" s="61" t="str">
        <f>'Золото (ЦБ)'!$Q$25</f>
        <v>22.06.2023</v>
      </c>
      <c r="H174" s="58" t="str">
        <f>'Золото (ЦБ)'!$R$25</f>
        <v/>
      </c>
      <c r="J174" s="61" t="str">
        <f>'Серебро (ЦБ)'!$Q$25</f>
        <v>22.06.2023</v>
      </c>
      <c r="K174" s="58" t="str">
        <f>'Серебро (ЦБ)'!$R$25</f>
        <v/>
      </c>
      <c r="M174" s="61" t="str">
        <f>'Платина (ЦБ)'!$Q$25</f>
        <v>22.06.2023</v>
      </c>
      <c r="N174" s="58" t="str">
        <f>'Платина (ЦБ)'!$R$25</f>
        <v/>
      </c>
      <c r="P174" s="61" t="str">
        <f>'Палладий (ЦБ)'!$Q$25</f>
        <v>22.06.2023</v>
      </c>
      <c r="Q174" s="58" t="str">
        <f>'Палладий (ЦБ)'!$R$25</f>
        <v/>
      </c>
      <c r="S174" s="61" t="str">
        <f>'Золото (KITCO-LME)'!Q25</f>
        <v>22.06.2023</v>
      </c>
      <c r="T174" s="58">
        <f>IF(OR('Золото (KITCO-LME)'!$R25="-",'Золото (KITCO-LME)'!$R25=""),T173,'Золото (KITCO-LME)'!$R25)</f>
        <v>1852.2</v>
      </c>
      <c r="V174" s="61" t="str">
        <f>'Серебро (KITCO-LME)'!Q25</f>
        <v>22.06.2023</v>
      </c>
      <c r="W174" s="58">
        <f>IF(OR('Серебро (KITCO-LME)'!$R25="-",'Серебро (KITCO-LME)'!$R25=""),W173,'Серебро (KITCO-LME)'!$R25)</f>
        <v>23.454999999999998</v>
      </c>
      <c r="Y174" s="61" t="str">
        <f>'Алюминий (LME)'!Q25</f>
        <v>22.06.2023</v>
      </c>
      <c r="Z174" s="58">
        <f>IF(OR('Алюминий (LME)'!$R25="-",'Алюминий (LME)'!$R25=""),Z173,'Алюминий (LME)'!$R25)</f>
        <v>2242.5</v>
      </c>
      <c r="AB174" s="61" t="str">
        <f>'Никель (LME)'!Q25</f>
        <v>22.06.2023</v>
      </c>
      <c r="AC174" s="58">
        <f>IF(OR('Никель (LME)'!$R25="-",'Никель (LME)'!$R25=""),AC173,'Никель (LME)'!$R25)</f>
        <v>27465</v>
      </c>
      <c r="AE174" s="61" t="str">
        <f>'Свинец (LME)'!Q25</f>
        <v>22.06.2023</v>
      </c>
      <c r="AF174" s="58">
        <f>IF(OR('Свинец (LME)'!$R25="-",'Свинец (LME)'!$R25=""),AF173,'Свинец (LME)'!$R25)</f>
        <v>2235</v>
      </c>
      <c r="AH174" s="61" t="str">
        <f>'Медь (LME)'!Q25</f>
        <v>22.06.2023</v>
      </c>
      <c r="AI174" s="58">
        <f>IF(OR('Медь (LME)'!$R25="-",'Медь (LME)'!$R25=""),AI173,'Медь (LME)'!$R25)</f>
        <v>8362.5</v>
      </c>
      <c r="AK174" s="61" t="str">
        <f>'Цинк (LME)'!Q25</f>
        <v>22.06.2023</v>
      </c>
      <c r="AL174" s="58">
        <f>IF(OR('Цинк (LME)'!$R25="-",'Цинк (LME)'!$R25=""),AL173,'Цинк (LME)'!$R25)</f>
        <v>2994</v>
      </c>
    </row>
    <row r="175" spans="1:38" x14ac:dyDescent="0.25">
      <c r="A175" s="61" t="str">
        <f>Доллар!$Q$26</f>
        <v>23.06.2023</v>
      </c>
      <c r="B175" s="58" t="str">
        <f>Доллар!$R$26</f>
        <v>-</v>
      </c>
      <c r="D175" s="61" t="str">
        <f>Евро!$Q$26</f>
        <v>23.06.2023</v>
      </c>
      <c r="E175" s="58" t="str">
        <f>Евро!$R$26</f>
        <v>-</v>
      </c>
      <c r="G175" s="61" t="str">
        <f>'Золото (ЦБ)'!$Q$26</f>
        <v>23.06.2023</v>
      </c>
      <c r="H175" s="58" t="str">
        <f>'Золото (ЦБ)'!$R$26</f>
        <v/>
      </c>
      <c r="J175" s="61" t="str">
        <f>'Серебро (ЦБ)'!$Q$26</f>
        <v>23.06.2023</v>
      </c>
      <c r="K175" s="58" t="str">
        <f>'Серебро (ЦБ)'!$R$26</f>
        <v/>
      </c>
      <c r="M175" s="61" t="str">
        <f>'Платина (ЦБ)'!$Q$26</f>
        <v>23.06.2023</v>
      </c>
      <c r="N175" s="58" t="str">
        <f>'Платина (ЦБ)'!$R$26</f>
        <v/>
      </c>
      <c r="P175" s="61" t="str">
        <f>'Палладий (ЦБ)'!$Q$26</f>
        <v>23.06.2023</v>
      </c>
      <c r="Q175" s="58" t="str">
        <f>'Палладий (ЦБ)'!$R$26</f>
        <v/>
      </c>
      <c r="S175" s="61" t="str">
        <f>'Золото (KITCO-LME)'!Q26</f>
        <v>23.06.2023</v>
      </c>
      <c r="T175" s="58">
        <f>IF(OR('Золото (KITCO-LME)'!$R26="-",'Золото (KITCO-LME)'!$R26=""),T174,'Золото (KITCO-LME)'!$R26)</f>
        <v>1852.2</v>
      </c>
      <c r="V175" s="61" t="str">
        <f>'Серебро (KITCO-LME)'!Q26</f>
        <v>23.06.2023</v>
      </c>
      <c r="W175" s="58">
        <f>IF(OR('Серебро (KITCO-LME)'!$R26="-",'Серебро (KITCO-LME)'!$R26=""),W174,'Серебро (KITCO-LME)'!$R26)</f>
        <v>23.454999999999998</v>
      </c>
      <c r="Y175" s="61" t="str">
        <f>'Алюминий (LME)'!Q26</f>
        <v>23.06.2023</v>
      </c>
      <c r="Z175" s="58">
        <f>IF(OR('Алюминий (LME)'!$R26="-",'Алюминий (LME)'!$R26=""),Z174,'Алюминий (LME)'!$R26)</f>
        <v>2242.5</v>
      </c>
      <c r="AB175" s="61" t="str">
        <f>'Никель (LME)'!Q26</f>
        <v>23.06.2023</v>
      </c>
      <c r="AC175" s="58">
        <f>IF(OR('Никель (LME)'!$R26="-",'Никель (LME)'!$R26=""),AC174,'Никель (LME)'!$R26)</f>
        <v>27465</v>
      </c>
      <c r="AE175" s="61" t="str">
        <f>'Свинец (LME)'!Q26</f>
        <v>23.06.2023</v>
      </c>
      <c r="AF175" s="58">
        <f>IF(OR('Свинец (LME)'!$R26="-",'Свинец (LME)'!$R26=""),AF174,'Свинец (LME)'!$R26)</f>
        <v>2235</v>
      </c>
      <c r="AH175" s="61" t="str">
        <f>'Медь (LME)'!Q26</f>
        <v>23.06.2023</v>
      </c>
      <c r="AI175" s="58">
        <f>IF(OR('Медь (LME)'!$R26="-",'Медь (LME)'!$R26=""),AI174,'Медь (LME)'!$R26)</f>
        <v>8362.5</v>
      </c>
      <c r="AK175" s="61" t="str">
        <f>'Цинк (LME)'!Q26</f>
        <v>23.06.2023</v>
      </c>
      <c r="AL175" s="58">
        <f>IF(OR('Цинк (LME)'!$R26="-",'Цинк (LME)'!$R26=""),AL174,'Цинк (LME)'!$R26)</f>
        <v>2994</v>
      </c>
    </row>
    <row r="176" spans="1:38" x14ac:dyDescent="0.25">
      <c r="A176" s="61" t="str">
        <f>Доллар!$Q$27</f>
        <v>24.06.2023</v>
      </c>
      <c r="B176" s="58" t="str">
        <f>Доллар!$R$27</f>
        <v>-</v>
      </c>
      <c r="D176" s="61" t="str">
        <f>Евро!$Q$27</f>
        <v>24.06.2023</v>
      </c>
      <c r="E176" s="58" t="str">
        <f>Евро!$R$27</f>
        <v>-</v>
      </c>
      <c r="G176" s="61" t="str">
        <f>'Золото (ЦБ)'!$Q$27</f>
        <v>24.06.2023</v>
      </c>
      <c r="H176" s="58" t="str">
        <f>'Золото (ЦБ)'!$R$27</f>
        <v/>
      </c>
      <c r="J176" s="61" t="str">
        <f>'Серебро (ЦБ)'!$Q$27</f>
        <v>24.06.2023</v>
      </c>
      <c r="K176" s="58" t="str">
        <f>'Серебро (ЦБ)'!$R$27</f>
        <v/>
      </c>
      <c r="M176" s="61" t="str">
        <f>'Платина (ЦБ)'!$Q$27</f>
        <v>24.06.2023</v>
      </c>
      <c r="N176" s="58" t="str">
        <f>'Платина (ЦБ)'!$R$27</f>
        <v/>
      </c>
      <c r="P176" s="61" t="str">
        <f>'Палладий (ЦБ)'!$Q$27</f>
        <v>24.06.2023</v>
      </c>
      <c r="Q176" s="58" t="str">
        <f>'Палладий (ЦБ)'!$R$27</f>
        <v/>
      </c>
      <c r="S176" s="61" t="str">
        <f>'Золото (KITCO-LME)'!Q27</f>
        <v>24.06.2023</v>
      </c>
      <c r="T176" s="58">
        <f>IF(OR('Золото (KITCO-LME)'!$R27="-",'Золото (KITCO-LME)'!$R27=""),T175,'Золото (KITCO-LME)'!$R27)</f>
        <v>1852.2</v>
      </c>
      <c r="V176" s="61" t="str">
        <f>'Серебро (KITCO-LME)'!Q27</f>
        <v>24.06.2023</v>
      </c>
      <c r="W176" s="58">
        <f>IF(OR('Серебро (KITCO-LME)'!$R27="-",'Серебро (KITCO-LME)'!$R27=""),W175,'Серебро (KITCO-LME)'!$R27)</f>
        <v>23.454999999999998</v>
      </c>
      <c r="Y176" s="61" t="str">
        <f>'Алюминий (LME)'!Q27</f>
        <v>24.06.2023</v>
      </c>
      <c r="Z176" s="58">
        <f>IF(OR('Алюминий (LME)'!$R27="-",'Алюминий (LME)'!$R27=""),Z175,'Алюминий (LME)'!$R27)</f>
        <v>2242.5</v>
      </c>
      <c r="AB176" s="61" t="str">
        <f>'Никель (LME)'!Q27</f>
        <v>24.06.2023</v>
      </c>
      <c r="AC176" s="58">
        <f>IF(OR('Никель (LME)'!$R27="-",'Никель (LME)'!$R27=""),AC175,'Никель (LME)'!$R27)</f>
        <v>27465</v>
      </c>
      <c r="AE176" s="61" t="str">
        <f>'Свинец (LME)'!Q27</f>
        <v>24.06.2023</v>
      </c>
      <c r="AF176" s="58">
        <f>IF(OR('Свинец (LME)'!$R27="-",'Свинец (LME)'!$R27=""),AF175,'Свинец (LME)'!$R27)</f>
        <v>2235</v>
      </c>
      <c r="AH176" s="61" t="str">
        <f>'Медь (LME)'!Q27</f>
        <v>24.06.2023</v>
      </c>
      <c r="AI176" s="58">
        <f>IF(OR('Медь (LME)'!$R27="-",'Медь (LME)'!$R27=""),AI175,'Медь (LME)'!$R27)</f>
        <v>8362.5</v>
      </c>
      <c r="AK176" s="61" t="str">
        <f>'Цинк (LME)'!Q27</f>
        <v>24.06.2023</v>
      </c>
      <c r="AL176" s="58">
        <f>IF(OR('Цинк (LME)'!$R27="-",'Цинк (LME)'!$R27=""),AL175,'Цинк (LME)'!$R27)</f>
        <v>2994</v>
      </c>
    </row>
    <row r="177" spans="1:38" x14ac:dyDescent="0.25">
      <c r="A177" s="61" t="str">
        <f>Доллар!$Q$28</f>
        <v>25.06.2023</v>
      </c>
      <c r="B177" s="58" t="str">
        <f>Доллар!$R$28</f>
        <v>-</v>
      </c>
      <c r="D177" s="61" t="str">
        <f>Евро!$Q$28</f>
        <v>25.06.2023</v>
      </c>
      <c r="E177" s="58" t="str">
        <f>Евро!$R$28</f>
        <v>-</v>
      </c>
      <c r="G177" s="61" t="str">
        <f>'Золото (ЦБ)'!$Q$28</f>
        <v>25.06.2023</v>
      </c>
      <c r="H177" s="58" t="str">
        <f>'Золото (ЦБ)'!$R$28</f>
        <v/>
      </c>
      <c r="J177" s="61" t="str">
        <f>'Серебро (ЦБ)'!$Q$28</f>
        <v>25.06.2023</v>
      </c>
      <c r="K177" s="58" t="str">
        <f>'Серебро (ЦБ)'!$R$28</f>
        <v/>
      </c>
      <c r="M177" s="61" t="str">
        <f>'Платина (ЦБ)'!$Q$28</f>
        <v>25.06.2023</v>
      </c>
      <c r="N177" s="58" t="str">
        <f>'Платина (ЦБ)'!$R$28</f>
        <v/>
      </c>
      <c r="P177" s="61" t="str">
        <f>'Палладий (ЦБ)'!$Q$28</f>
        <v>25.06.2023</v>
      </c>
      <c r="Q177" s="58" t="str">
        <f>'Палладий (ЦБ)'!$R$28</f>
        <v/>
      </c>
      <c r="S177" s="61" t="str">
        <f>'Золото (KITCO-LME)'!Q28</f>
        <v>25.06.2023</v>
      </c>
      <c r="T177" s="58">
        <f>IF(OR('Золото (KITCO-LME)'!$R28="-",'Золото (KITCO-LME)'!$R28=""),T176,'Золото (KITCO-LME)'!$R28)</f>
        <v>1852.2</v>
      </c>
      <c r="V177" s="61" t="str">
        <f>'Серебро (KITCO-LME)'!Q28</f>
        <v>25.06.2023</v>
      </c>
      <c r="W177" s="58">
        <f>IF(OR('Серебро (KITCO-LME)'!$R28="-",'Серебро (KITCO-LME)'!$R28=""),W176,'Серебро (KITCO-LME)'!$R28)</f>
        <v>23.454999999999998</v>
      </c>
      <c r="Y177" s="61" t="str">
        <f>'Алюминий (LME)'!Q28</f>
        <v>25.06.2023</v>
      </c>
      <c r="Z177" s="58">
        <f>IF(OR('Алюминий (LME)'!$R28="-",'Алюминий (LME)'!$R28=""),Z176,'Алюминий (LME)'!$R28)</f>
        <v>2242.5</v>
      </c>
      <c r="AB177" s="61" t="str">
        <f>'Никель (LME)'!Q28</f>
        <v>25.06.2023</v>
      </c>
      <c r="AC177" s="58">
        <f>IF(OR('Никель (LME)'!$R28="-",'Никель (LME)'!$R28=""),AC176,'Никель (LME)'!$R28)</f>
        <v>27465</v>
      </c>
      <c r="AE177" s="61" t="str">
        <f>'Свинец (LME)'!Q28</f>
        <v>25.06.2023</v>
      </c>
      <c r="AF177" s="58">
        <f>IF(OR('Свинец (LME)'!$R28="-",'Свинец (LME)'!$R28=""),AF176,'Свинец (LME)'!$R28)</f>
        <v>2235</v>
      </c>
      <c r="AH177" s="61" t="str">
        <f>'Медь (LME)'!Q28</f>
        <v>25.06.2023</v>
      </c>
      <c r="AI177" s="58">
        <f>IF(OR('Медь (LME)'!$R28="-",'Медь (LME)'!$R28=""),AI176,'Медь (LME)'!$R28)</f>
        <v>8362.5</v>
      </c>
      <c r="AK177" s="61" t="str">
        <f>'Цинк (LME)'!Q28</f>
        <v>25.06.2023</v>
      </c>
      <c r="AL177" s="58">
        <f>IF(OR('Цинк (LME)'!$R28="-",'Цинк (LME)'!$R28=""),AL176,'Цинк (LME)'!$R28)</f>
        <v>2994</v>
      </c>
    </row>
    <row r="178" spans="1:38" x14ac:dyDescent="0.25">
      <c r="A178" s="61" t="str">
        <f>Доллар!$Q$29</f>
        <v>26.06.2023</v>
      </c>
      <c r="B178" s="58" t="str">
        <f>Доллар!$R$29</f>
        <v>-</v>
      </c>
      <c r="D178" s="61" t="str">
        <f>Евро!$Q$29</f>
        <v>26.06.2023</v>
      </c>
      <c r="E178" s="58" t="str">
        <f>Евро!$R$29</f>
        <v>-</v>
      </c>
      <c r="G178" s="61" t="str">
        <f>'Золото (ЦБ)'!$Q$29</f>
        <v>26.06.2023</v>
      </c>
      <c r="H178" s="58" t="str">
        <f>'Золото (ЦБ)'!$R$29</f>
        <v/>
      </c>
      <c r="J178" s="61" t="str">
        <f>'Серебро (ЦБ)'!$Q$29</f>
        <v>26.06.2023</v>
      </c>
      <c r="K178" s="58" t="str">
        <f>'Серебро (ЦБ)'!$R$29</f>
        <v/>
      </c>
      <c r="M178" s="61" t="str">
        <f>'Платина (ЦБ)'!$Q$29</f>
        <v>26.06.2023</v>
      </c>
      <c r="N178" s="58" t="str">
        <f>'Платина (ЦБ)'!$R$29</f>
        <v/>
      </c>
      <c r="P178" s="61" t="str">
        <f>'Палладий (ЦБ)'!$Q$29</f>
        <v>26.06.2023</v>
      </c>
      <c r="Q178" s="58" t="str">
        <f>'Палладий (ЦБ)'!$R$29</f>
        <v/>
      </c>
      <c r="S178" s="61" t="str">
        <f>'Золото (KITCO-LME)'!Q29</f>
        <v>26.06.2023</v>
      </c>
      <c r="T178" s="58">
        <f>IF(OR('Золото (KITCO-LME)'!$R29="-",'Золото (KITCO-LME)'!$R29=""),T177,'Золото (KITCO-LME)'!$R29)</f>
        <v>1852.2</v>
      </c>
      <c r="V178" s="61" t="str">
        <f>'Серебро (KITCO-LME)'!Q29</f>
        <v>26.06.2023</v>
      </c>
      <c r="W178" s="58">
        <f>IF(OR('Серебро (KITCO-LME)'!$R29="-",'Серебро (KITCO-LME)'!$R29=""),W177,'Серебро (KITCO-LME)'!$R29)</f>
        <v>23.454999999999998</v>
      </c>
      <c r="Y178" s="61" t="str">
        <f>'Алюминий (LME)'!Q29</f>
        <v>26.06.2023</v>
      </c>
      <c r="Z178" s="58">
        <f>IF(OR('Алюминий (LME)'!$R29="-",'Алюминий (LME)'!$R29=""),Z177,'Алюминий (LME)'!$R29)</f>
        <v>2242.5</v>
      </c>
      <c r="AB178" s="61" t="str">
        <f>'Никель (LME)'!Q29</f>
        <v>26.06.2023</v>
      </c>
      <c r="AC178" s="58">
        <f>IF(OR('Никель (LME)'!$R29="-",'Никель (LME)'!$R29=""),AC177,'Никель (LME)'!$R29)</f>
        <v>27465</v>
      </c>
      <c r="AE178" s="61" t="str">
        <f>'Свинец (LME)'!Q29</f>
        <v>26.06.2023</v>
      </c>
      <c r="AF178" s="58">
        <f>IF(OR('Свинец (LME)'!$R29="-",'Свинец (LME)'!$R29=""),AF177,'Свинец (LME)'!$R29)</f>
        <v>2235</v>
      </c>
      <c r="AH178" s="61" t="str">
        <f>'Медь (LME)'!Q29</f>
        <v>26.06.2023</v>
      </c>
      <c r="AI178" s="58">
        <f>IF(OR('Медь (LME)'!$R29="-",'Медь (LME)'!$R29=""),AI177,'Медь (LME)'!$R29)</f>
        <v>8362.5</v>
      </c>
      <c r="AK178" s="61" t="str">
        <f>'Цинк (LME)'!Q29</f>
        <v>26.06.2023</v>
      </c>
      <c r="AL178" s="58">
        <f>IF(OR('Цинк (LME)'!$R29="-",'Цинк (LME)'!$R29=""),AL177,'Цинк (LME)'!$R29)</f>
        <v>2994</v>
      </c>
    </row>
    <row r="179" spans="1:38" x14ac:dyDescent="0.25">
      <c r="A179" s="61" t="str">
        <f>Доллар!$Q$30</f>
        <v>27.06.2023</v>
      </c>
      <c r="B179" s="58" t="str">
        <f>Доллар!$R$30</f>
        <v>-</v>
      </c>
      <c r="D179" s="61" t="str">
        <f>Евро!$Q$30</f>
        <v>27.06.2023</v>
      </c>
      <c r="E179" s="58" t="str">
        <f>Евро!$R$30</f>
        <v>-</v>
      </c>
      <c r="G179" s="61" t="str">
        <f>'Золото (ЦБ)'!$Q$30</f>
        <v>27.06.2023</v>
      </c>
      <c r="H179" s="58" t="str">
        <f>'Золото (ЦБ)'!$R$30</f>
        <v/>
      </c>
      <c r="J179" s="61" t="str">
        <f>'Серебро (ЦБ)'!$Q$30</f>
        <v>27.06.2023</v>
      </c>
      <c r="K179" s="58" t="str">
        <f>'Серебро (ЦБ)'!$R$30</f>
        <v/>
      </c>
      <c r="M179" s="61" t="str">
        <f>'Платина (ЦБ)'!$Q$30</f>
        <v>27.06.2023</v>
      </c>
      <c r="N179" s="58" t="str">
        <f>'Платина (ЦБ)'!$R$30</f>
        <v/>
      </c>
      <c r="P179" s="61" t="str">
        <f>'Палладий (ЦБ)'!$Q$30</f>
        <v>27.06.2023</v>
      </c>
      <c r="Q179" s="58" t="str">
        <f>'Палладий (ЦБ)'!$R$30</f>
        <v/>
      </c>
      <c r="S179" s="61" t="str">
        <f>'Золото (KITCO-LME)'!Q30</f>
        <v>27.06.2023</v>
      </c>
      <c r="T179" s="58">
        <f>IF(OR('Золото (KITCO-LME)'!$R30="-",'Золото (KITCO-LME)'!$R30=""),T178,'Золото (KITCO-LME)'!$R30)</f>
        <v>1852.2</v>
      </c>
      <c r="V179" s="61" t="str">
        <f>'Серебро (KITCO-LME)'!Q30</f>
        <v>27.06.2023</v>
      </c>
      <c r="W179" s="58">
        <f>IF(OR('Серебро (KITCO-LME)'!$R30="-",'Серебро (KITCO-LME)'!$R30=""),W178,'Серебро (KITCO-LME)'!$R30)</f>
        <v>23.454999999999998</v>
      </c>
      <c r="Y179" s="61" t="str">
        <f>'Алюминий (LME)'!Q30</f>
        <v>27.06.2023</v>
      </c>
      <c r="Z179" s="58">
        <f>IF(OR('Алюминий (LME)'!$R30="-",'Алюминий (LME)'!$R30=""),Z178,'Алюминий (LME)'!$R30)</f>
        <v>2242.5</v>
      </c>
      <c r="AB179" s="61" t="str">
        <f>'Никель (LME)'!Q30</f>
        <v>27.06.2023</v>
      </c>
      <c r="AC179" s="58">
        <f>IF(OR('Никель (LME)'!$R30="-",'Никель (LME)'!$R30=""),AC178,'Никель (LME)'!$R30)</f>
        <v>27465</v>
      </c>
      <c r="AE179" s="61" t="str">
        <f>'Свинец (LME)'!Q30</f>
        <v>27.06.2023</v>
      </c>
      <c r="AF179" s="58">
        <f>IF(OR('Свинец (LME)'!$R30="-",'Свинец (LME)'!$R30=""),AF178,'Свинец (LME)'!$R30)</f>
        <v>2235</v>
      </c>
      <c r="AH179" s="61" t="str">
        <f>'Медь (LME)'!Q30</f>
        <v>27.06.2023</v>
      </c>
      <c r="AI179" s="58">
        <f>IF(OR('Медь (LME)'!$R30="-",'Медь (LME)'!$R30=""),AI178,'Медь (LME)'!$R30)</f>
        <v>8362.5</v>
      </c>
      <c r="AK179" s="61" t="str">
        <f>'Цинк (LME)'!Q30</f>
        <v>27.06.2023</v>
      </c>
      <c r="AL179" s="58">
        <f>IF(OR('Цинк (LME)'!$R30="-",'Цинк (LME)'!$R30=""),AL178,'Цинк (LME)'!$R30)</f>
        <v>2994</v>
      </c>
    </row>
    <row r="180" spans="1:38" x14ac:dyDescent="0.25">
      <c r="A180" s="61" t="str">
        <f>Доллар!$Q$31</f>
        <v>28.06.2023</v>
      </c>
      <c r="B180" s="58" t="str">
        <f>Доллар!$R$31</f>
        <v>-</v>
      </c>
      <c r="D180" s="61" t="str">
        <f>Евро!$Q$31</f>
        <v>28.06.2023</v>
      </c>
      <c r="E180" s="58" t="str">
        <f>Евро!$R$31</f>
        <v>-</v>
      </c>
      <c r="G180" s="61" t="str">
        <f>'Золото (ЦБ)'!$Q$31</f>
        <v>28.06.2023</v>
      </c>
      <c r="H180" s="58" t="str">
        <f>'Золото (ЦБ)'!$R$31</f>
        <v/>
      </c>
      <c r="J180" s="61" t="str">
        <f>'Серебро (ЦБ)'!$Q$31</f>
        <v>28.06.2023</v>
      </c>
      <c r="K180" s="58" t="str">
        <f>'Серебро (ЦБ)'!$R$31</f>
        <v/>
      </c>
      <c r="M180" s="61" t="str">
        <f>'Платина (ЦБ)'!$Q$31</f>
        <v>28.06.2023</v>
      </c>
      <c r="N180" s="58" t="str">
        <f>'Платина (ЦБ)'!$R$31</f>
        <v/>
      </c>
      <c r="P180" s="61" t="str">
        <f>'Палладий (ЦБ)'!$Q$31</f>
        <v>28.06.2023</v>
      </c>
      <c r="Q180" s="58" t="str">
        <f>'Палладий (ЦБ)'!$R$31</f>
        <v/>
      </c>
      <c r="S180" s="61" t="str">
        <f>'Золото (KITCO-LME)'!Q31</f>
        <v>28.06.2023</v>
      </c>
      <c r="T180" s="58">
        <f>IF(OR('Золото (KITCO-LME)'!$R31="-",'Золото (KITCO-LME)'!$R31=""),T179,'Золото (KITCO-LME)'!$R31)</f>
        <v>1852.2</v>
      </c>
      <c r="V180" s="61" t="str">
        <f>'Серебро (KITCO-LME)'!Q31</f>
        <v>28.06.2023</v>
      </c>
      <c r="W180" s="58">
        <f>IF(OR('Серебро (KITCO-LME)'!$R31="-",'Серебро (KITCO-LME)'!$R31=""),W179,'Серебро (KITCO-LME)'!$R31)</f>
        <v>23.454999999999998</v>
      </c>
      <c r="Y180" s="61" t="str">
        <f>'Алюминий (LME)'!Q31</f>
        <v>28.06.2023</v>
      </c>
      <c r="Z180" s="58">
        <f>IF(OR('Алюминий (LME)'!$R31="-",'Алюминий (LME)'!$R31=""),Z179,'Алюминий (LME)'!$R31)</f>
        <v>2242.5</v>
      </c>
      <c r="AB180" s="61" t="str">
        <f>'Никель (LME)'!Q31</f>
        <v>28.06.2023</v>
      </c>
      <c r="AC180" s="58">
        <f>IF(OR('Никель (LME)'!$R31="-",'Никель (LME)'!$R31=""),AC179,'Никель (LME)'!$R31)</f>
        <v>27465</v>
      </c>
      <c r="AE180" s="61" t="str">
        <f>'Свинец (LME)'!Q31</f>
        <v>28.06.2023</v>
      </c>
      <c r="AF180" s="58">
        <f>IF(OR('Свинец (LME)'!$R31="-",'Свинец (LME)'!$R31=""),AF179,'Свинец (LME)'!$R31)</f>
        <v>2235</v>
      </c>
      <c r="AH180" s="61" t="str">
        <f>'Медь (LME)'!Q31</f>
        <v>28.06.2023</v>
      </c>
      <c r="AI180" s="58">
        <f>IF(OR('Медь (LME)'!$R31="-",'Медь (LME)'!$R31=""),AI179,'Медь (LME)'!$R31)</f>
        <v>8362.5</v>
      </c>
      <c r="AK180" s="61" t="str">
        <f>'Цинк (LME)'!Q31</f>
        <v>28.06.2023</v>
      </c>
      <c r="AL180" s="58">
        <f>IF(OR('Цинк (LME)'!$R31="-",'Цинк (LME)'!$R31=""),AL179,'Цинк (LME)'!$R31)</f>
        <v>2994</v>
      </c>
    </row>
    <row r="181" spans="1:38" x14ac:dyDescent="0.25">
      <c r="A181" s="61" t="str">
        <f>Доллар!$Q$32</f>
        <v>29.06.2023</v>
      </c>
      <c r="B181" s="58" t="str">
        <f>Доллар!$R$32</f>
        <v>-</v>
      </c>
      <c r="D181" s="61" t="str">
        <f>Евро!$Q$32</f>
        <v>29.06.2023</v>
      </c>
      <c r="E181" s="58" t="str">
        <f>Евро!$R$32</f>
        <v>-</v>
      </c>
      <c r="G181" s="61" t="str">
        <f>'Золото (ЦБ)'!$Q$32</f>
        <v>29.06.2023</v>
      </c>
      <c r="H181" s="58" t="str">
        <f>'Золото (ЦБ)'!$R$32</f>
        <v/>
      </c>
      <c r="J181" s="61" t="str">
        <f>'Серебро (ЦБ)'!$Q$32</f>
        <v>29.06.2023</v>
      </c>
      <c r="K181" s="58" t="str">
        <f>'Серебро (ЦБ)'!$R$32</f>
        <v/>
      </c>
      <c r="M181" s="61" t="str">
        <f>'Платина (ЦБ)'!$Q$32</f>
        <v>29.06.2023</v>
      </c>
      <c r="N181" s="58" t="str">
        <f>'Платина (ЦБ)'!$R$32</f>
        <v/>
      </c>
      <c r="P181" s="61" t="str">
        <f>'Палладий (ЦБ)'!$Q$32</f>
        <v>29.06.2023</v>
      </c>
      <c r="Q181" s="58" t="str">
        <f>'Палладий (ЦБ)'!$R$32</f>
        <v/>
      </c>
      <c r="S181" s="61" t="str">
        <f>'Золото (KITCO-LME)'!Q32</f>
        <v>29.06.2023</v>
      </c>
      <c r="T181" s="58">
        <f>IF(OR('Золото (KITCO-LME)'!$R32="-",'Золото (KITCO-LME)'!$R32=""),T180,'Золото (KITCO-LME)'!$R32)</f>
        <v>1852.2</v>
      </c>
      <c r="V181" s="61" t="str">
        <f>'Серебро (KITCO-LME)'!Q32</f>
        <v>29.06.2023</v>
      </c>
      <c r="W181" s="58">
        <f>IF(OR('Серебро (KITCO-LME)'!$R32="-",'Серебро (KITCO-LME)'!$R32=""),W180,'Серебро (KITCO-LME)'!$R32)</f>
        <v>23.454999999999998</v>
      </c>
      <c r="Y181" s="61" t="str">
        <f>'Алюминий (LME)'!Q32</f>
        <v>29.06.2023</v>
      </c>
      <c r="Z181" s="58">
        <f>IF(OR('Алюминий (LME)'!$R32="-",'Алюминий (LME)'!$R32=""),Z180,'Алюминий (LME)'!$R32)</f>
        <v>2242.5</v>
      </c>
      <c r="AB181" s="61" t="str">
        <f>'Никель (LME)'!Q32</f>
        <v>29.06.2023</v>
      </c>
      <c r="AC181" s="58">
        <f>IF(OR('Никель (LME)'!$R32="-",'Никель (LME)'!$R32=""),AC180,'Никель (LME)'!$R32)</f>
        <v>27465</v>
      </c>
      <c r="AE181" s="61" t="str">
        <f>'Свинец (LME)'!Q32</f>
        <v>29.06.2023</v>
      </c>
      <c r="AF181" s="58">
        <f>IF(OR('Свинец (LME)'!$R32="-",'Свинец (LME)'!$R32=""),AF180,'Свинец (LME)'!$R32)</f>
        <v>2235</v>
      </c>
      <c r="AH181" s="61" t="str">
        <f>'Медь (LME)'!Q32</f>
        <v>29.06.2023</v>
      </c>
      <c r="AI181" s="58">
        <f>IF(OR('Медь (LME)'!$R32="-",'Медь (LME)'!$R32=""),AI180,'Медь (LME)'!$R32)</f>
        <v>8362.5</v>
      </c>
      <c r="AK181" s="61" t="str">
        <f>'Цинк (LME)'!Q32</f>
        <v>29.06.2023</v>
      </c>
      <c r="AL181" s="58">
        <f>IF(OR('Цинк (LME)'!$R32="-",'Цинк (LME)'!$R32=""),AL180,'Цинк (LME)'!$R32)</f>
        <v>2994</v>
      </c>
    </row>
    <row r="182" spans="1:38" x14ac:dyDescent="0.25">
      <c r="A182" s="59" t="str">
        <f>Доллар!$Q$33</f>
        <v>30.06.2023</v>
      </c>
      <c r="B182" s="58" t="str">
        <f>Доллар!$R$33</f>
        <v>-</v>
      </c>
      <c r="D182" s="59" t="str">
        <f>Евро!$Q$33</f>
        <v>30.06.2023</v>
      </c>
      <c r="E182" s="58" t="str">
        <f>Евро!$R$33</f>
        <v>-</v>
      </c>
      <c r="G182" s="59" t="str">
        <f>'Золото (ЦБ)'!$Q$33</f>
        <v>30.06.2023</v>
      </c>
      <c r="H182" s="58" t="str">
        <f>'Золото (ЦБ)'!$R$33</f>
        <v/>
      </c>
      <c r="J182" s="59" t="str">
        <f>'Серебро (ЦБ)'!$Q$33</f>
        <v>30.06.2023</v>
      </c>
      <c r="K182" s="58" t="str">
        <f>'Серебро (ЦБ)'!$R$33</f>
        <v/>
      </c>
      <c r="M182" s="59" t="str">
        <f>'Платина (ЦБ)'!$Q$33</f>
        <v>30.06.2023</v>
      </c>
      <c r="N182" s="58" t="str">
        <f>'Платина (ЦБ)'!$R$33</f>
        <v/>
      </c>
      <c r="P182" s="59" t="str">
        <f>'Палладий (ЦБ)'!$Q$33</f>
        <v>30.06.2023</v>
      </c>
      <c r="Q182" s="58" t="str">
        <f>'Палладий (ЦБ)'!$R$33</f>
        <v/>
      </c>
      <c r="S182" s="59" t="str">
        <f>'Золото (KITCO-LME)'!Q33</f>
        <v>30.06.2023</v>
      </c>
      <c r="T182" s="58">
        <f>IF(OR('Золото (KITCO-LME)'!$R33="-",'Золото (KITCO-LME)'!$R33=""),T181,'Золото (KITCO-LME)'!$R33)</f>
        <v>1852.2</v>
      </c>
      <c r="V182" s="59" t="str">
        <f>'Серебро (KITCO-LME)'!Q33</f>
        <v>30.06.2023</v>
      </c>
      <c r="W182" s="58">
        <f>IF(OR('Серебро (KITCO-LME)'!$R33="-",'Серебро (KITCO-LME)'!$R33=""),W181,'Серебро (KITCO-LME)'!$R33)</f>
        <v>23.454999999999998</v>
      </c>
      <c r="Y182" s="59" t="str">
        <f>'Алюминий (LME)'!Q33</f>
        <v>30.06.2023</v>
      </c>
      <c r="Z182" s="58">
        <f>IF(OR('Алюминий (LME)'!$R33="-",'Алюминий (LME)'!$R33=""),Z181,'Алюминий (LME)'!$R33)</f>
        <v>2242.5</v>
      </c>
      <c r="AB182" s="59" t="str">
        <f>'Никель (LME)'!Q33</f>
        <v>30.06.2023</v>
      </c>
      <c r="AC182" s="58">
        <f>IF(OR('Никель (LME)'!$R33="-",'Никель (LME)'!$R33=""),AC181,'Никель (LME)'!$R33)</f>
        <v>27465</v>
      </c>
      <c r="AE182" s="59" t="str">
        <f>'Свинец (LME)'!Q33</f>
        <v>30.06.2023</v>
      </c>
      <c r="AF182" s="58">
        <f>IF(OR('Свинец (LME)'!$R33="-",'Свинец (LME)'!$R33=""),AF181,'Свинец (LME)'!$R33)</f>
        <v>2235</v>
      </c>
      <c r="AH182" s="59" t="str">
        <f>'Медь (LME)'!Q33</f>
        <v>30.06.2023</v>
      </c>
      <c r="AI182" s="58">
        <f>IF(OR('Медь (LME)'!$R33="-",'Медь (LME)'!$R33=""),AI181,'Медь (LME)'!$R33)</f>
        <v>8362.5</v>
      </c>
      <c r="AK182" s="59" t="str">
        <f>'Цинк (LME)'!Q33</f>
        <v>30.06.2023</v>
      </c>
      <c r="AL182" s="58">
        <f>IF(OR('Цинк (LME)'!$R33="-",'Цинк (LME)'!$R33=""),AL181,'Цинк (LME)'!$R33)</f>
        <v>2994</v>
      </c>
    </row>
    <row r="183" spans="1:38" x14ac:dyDescent="0.25">
      <c r="A183" s="52" t="str">
        <f>Доллар!$T$4</f>
        <v>01.07.2023</v>
      </c>
      <c r="B183" s="58" t="str">
        <f>Доллар!$U$4</f>
        <v>-</v>
      </c>
      <c r="D183" s="52" t="str">
        <f>Евро!$T$4</f>
        <v>01.07.2023</v>
      </c>
      <c r="E183" s="58" t="str">
        <f>Евро!$U$4</f>
        <v>-</v>
      </c>
      <c r="G183" s="52" t="str">
        <f>'Золото (ЦБ)'!$T$4</f>
        <v>01.07.2023</v>
      </c>
      <c r="H183" s="58" t="str">
        <f>'Золото (ЦБ)'!$U$4</f>
        <v/>
      </c>
      <c r="J183" s="52" t="str">
        <f>'Серебро (ЦБ)'!$T$4</f>
        <v>01.07.2023</v>
      </c>
      <c r="K183" s="58" t="str">
        <f>'Серебро (ЦБ)'!$U$4</f>
        <v/>
      </c>
      <c r="M183" s="52" t="str">
        <f>'Платина (ЦБ)'!$T$4</f>
        <v>01.07.2023</v>
      </c>
      <c r="N183" s="58" t="str">
        <f>'Платина (ЦБ)'!$U$4</f>
        <v/>
      </c>
      <c r="P183" s="52" t="str">
        <f>'Палладий (ЦБ)'!$T$4</f>
        <v>01.07.2023</v>
      </c>
      <c r="Q183" s="58" t="str">
        <f>'Палладий (ЦБ)'!$U$4</f>
        <v/>
      </c>
      <c r="S183" s="52" t="str">
        <f>'Золото (KITCO-LME)'!T4</f>
        <v>01.07.2023</v>
      </c>
      <c r="T183" s="58">
        <f>IF(OR('Золото (KITCO-LME)'!$U4="-",'Золото (KITCO-LME)'!$U4=""),T182,'Золото (KITCO-LME)'!$U4)</f>
        <v>1852.2</v>
      </c>
      <c r="V183" s="52" t="str">
        <f>'Серебро (KITCO-LME)'!T4</f>
        <v>01.07.2023</v>
      </c>
      <c r="W183" s="58">
        <f>IF(OR('Серебро (KITCO-LME)'!$U4="-",'Серебро (KITCO-LME)'!$U4=""),W182,'Серебро (KITCO-LME)'!$U4)</f>
        <v>23.454999999999998</v>
      </c>
      <c r="Y183" s="52" t="str">
        <f>'Алюминий (LME)'!T4</f>
        <v>01.07.2023</v>
      </c>
      <c r="Z183" s="58">
        <f>IF(OR('Алюминий (LME)'!$U4="-",'Алюминий (LME)'!$U4=""),Z182,'Алюминий (LME)'!$U4)</f>
        <v>2242.5</v>
      </c>
      <c r="AB183" s="52" t="str">
        <f>'Никель (LME)'!T4</f>
        <v>01.07.2023</v>
      </c>
      <c r="AC183" s="58">
        <f>IF(OR('Никель (LME)'!$U4="-",'Никель (LME)'!$U4=""),AC182,'Никель (LME)'!$U4)</f>
        <v>27465</v>
      </c>
      <c r="AE183" s="52" t="str">
        <f>'Свинец (LME)'!T4</f>
        <v>01.07.2023</v>
      </c>
      <c r="AF183" s="58">
        <f>IF(OR('Свинец (LME)'!$U4="-",'Свинец (LME)'!$U4=""),AF182,'Свинец (LME)'!$U4)</f>
        <v>2235</v>
      </c>
      <c r="AH183" s="52" t="str">
        <f>'Медь (LME)'!T4</f>
        <v>01.07.2023</v>
      </c>
      <c r="AI183" s="58">
        <f>IF(OR('Медь (LME)'!$U4="-",'Медь (LME)'!$U4=""),AI182,'Медь (LME)'!$U4)</f>
        <v>8362.5</v>
      </c>
      <c r="AK183" s="52" t="str">
        <f>'Цинк (LME)'!T4</f>
        <v>01.07.2023</v>
      </c>
      <c r="AL183" s="58">
        <f>IF(OR('Цинк (LME)'!$U4="-",'Цинк (LME)'!$U4=""),AL182,'Цинк (LME)'!$U4)</f>
        <v>2994</v>
      </c>
    </row>
    <row r="184" spans="1:38" x14ac:dyDescent="0.25">
      <c r="A184" s="52" t="str">
        <f>Доллар!$T$5</f>
        <v>02.07.2023</v>
      </c>
      <c r="B184" s="58" t="str">
        <f>Доллар!$U$5</f>
        <v>-</v>
      </c>
      <c r="D184" s="52" t="str">
        <f>Евро!$T$5</f>
        <v>02.07.2023</v>
      </c>
      <c r="E184" s="58" t="str">
        <f>Евро!$U$5</f>
        <v>-</v>
      </c>
      <c r="G184" s="52" t="str">
        <f>'Золото (ЦБ)'!$T$5</f>
        <v>02.07.2023</v>
      </c>
      <c r="H184" s="58" t="str">
        <f>'Золото (ЦБ)'!$U$5</f>
        <v/>
      </c>
      <c r="J184" s="52" t="str">
        <f>'Серебро (ЦБ)'!$T$5</f>
        <v>02.07.2023</v>
      </c>
      <c r="K184" s="58" t="str">
        <f>'Серебро (ЦБ)'!$U$5</f>
        <v/>
      </c>
      <c r="M184" s="52" t="str">
        <f>'Платина (ЦБ)'!$T$5</f>
        <v>02.07.2023</v>
      </c>
      <c r="N184" s="58" t="str">
        <f>'Платина (ЦБ)'!$U$5</f>
        <v/>
      </c>
      <c r="P184" s="52" t="str">
        <f>'Палладий (ЦБ)'!$T$5</f>
        <v>02.07.2023</v>
      </c>
      <c r="Q184" s="58" t="str">
        <f>'Палладий (ЦБ)'!$U$5</f>
        <v/>
      </c>
      <c r="S184" s="52" t="str">
        <f>'Золото (KITCO-LME)'!T5</f>
        <v>02.07.2023</v>
      </c>
      <c r="T184" s="58">
        <f>IF(OR('Золото (KITCO-LME)'!$U5="-",'Золото (KITCO-LME)'!$U5=""),T183,'Золото (KITCO-LME)'!$U5)</f>
        <v>1852.2</v>
      </c>
      <c r="V184" s="52" t="str">
        <f>'Серебро (KITCO-LME)'!T5</f>
        <v>02.07.2023</v>
      </c>
      <c r="W184" s="58">
        <f>IF(OR('Серебро (KITCO-LME)'!$U5="-",'Серебро (KITCO-LME)'!$U5=""),W183,'Серебро (KITCO-LME)'!$U5)</f>
        <v>23.454999999999998</v>
      </c>
      <c r="Y184" s="52" t="str">
        <f>'Алюминий (LME)'!T5</f>
        <v>02.07.2023</v>
      </c>
      <c r="Z184" s="58">
        <f>IF(OR('Алюминий (LME)'!$U5="-",'Алюминий (LME)'!$U5=""),Z183,'Алюминий (LME)'!$U5)</f>
        <v>2242.5</v>
      </c>
      <c r="AB184" s="52" t="str">
        <f>'Никель (LME)'!T5</f>
        <v>02.07.2023</v>
      </c>
      <c r="AC184" s="58">
        <f>IF(OR('Никель (LME)'!$U5="-",'Никель (LME)'!$U5=""),AC183,'Никель (LME)'!$U5)</f>
        <v>27465</v>
      </c>
      <c r="AE184" s="52" t="str">
        <f>'Свинец (LME)'!T5</f>
        <v>02.07.2023</v>
      </c>
      <c r="AF184" s="58">
        <f>IF(OR('Свинец (LME)'!$U5="-",'Свинец (LME)'!$U5=""),AF183,'Свинец (LME)'!$U5)</f>
        <v>2235</v>
      </c>
      <c r="AH184" s="52" t="str">
        <f>'Медь (LME)'!T5</f>
        <v>02.07.2023</v>
      </c>
      <c r="AI184" s="58">
        <f>IF(OR('Медь (LME)'!$U5="-",'Медь (LME)'!$U5=""),AI183,'Медь (LME)'!$U5)</f>
        <v>8362.5</v>
      </c>
      <c r="AK184" s="52" t="str">
        <f>'Цинк (LME)'!T5</f>
        <v>02.07.2023</v>
      </c>
      <c r="AL184" s="58">
        <f>IF(OR('Цинк (LME)'!$U5="-",'Цинк (LME)'!$U5=""),AL183,'Цинк (LME)'!$U5)</f>
        <v>2994</v>
      </c>
    </row>
    <row r="185" spans="1:38" x14ac:dyDescent="0.25">
      <c r="A185" s="52" t="str">
        <f>Доллар!$T$6</f>
        <v>03.07.2023</v>
      </c>
      <c r="B185" s="58" t="str">
        <f>Доллар!$U$6</f>
        <v>-</v>
      </c>
      <c r="D185" s="52" t="str">
        <f>Евро!$T$6</f>
        <v>03.07.2023</v>
      </c>
      <c r="E185" s="58" t="str">
        <f>Евро!$U$6</f>
        <v>-</v>
      </c>
      <c r="G185" s="52" t="str">
        <f>'Золото (ЦБ)'!$T$6</f>
        <v>03.07.2023</v>
      </c>
      <c r="H185" s="58" t="str">
        <f>'Золото (ЦБ)'!$U$6</f>
        <v/>
      </c>
      <c r="J185" s="52" t="str">
        <f>'Серебро (ЦБ)'!$T$6</f>
        <v>03.07.2023</v>
      </c>
      <c r="K185" s="58" t="str">
        <f>'Серебро (ЦБ)'!$U$6</f>
        <v/>
      </c>
      <c r="M185" s="52" t="str">
        <f>'Платина (ЦБ)'!$T$6</f>
        <v>03.07.2023</v>
      </c>
      <c r="N185" s="58" t="str">
        <f>'Платина (ЦБ)'!$U$6</f>
        <v/>
      </c>
      <c r="P185" s="52" t="str">
        <f>'Палладий (ЦБ)'!$T$6</f>
        <v>03.07.2023</v>
      </c>
      <c r="Q185" s="58" t="str">
        <f>'Палладий (ЦБ)'!$U$6</f>
        <v/>
      </c>
      <c r="S185" s="52" t="str">
        <f>'Золото (KITCO-LME)'!T6</f>
        <v>03.07.2023</v>
      </c>
      <c r="T185" s="58">
        <f>IF(OR('Золото (KITCO-LME)'!$U6="-",'Золото (KITCO-LME)'!$U6=""),T184,'Золото (KITCO-LME)'!$U6)</f>
        <v>1852.2</v>
      </c>
      <c r="V185" s="52" t="str">
        <f>'Серебро (KITCO-LME)'!T6</f>
        <v>03.07.2023</v>
      </c>
      <c r="W185" s="58">
        <f>IF(OR('Серебро (KITCO-LME)'!$U6="-",'Серебро (KITCO-LME)'!$U6=""),W184,'Серебро (KITCO-LME)'!$U6)</f>
        <v>23.454999999999998</v>
      </c>
      <c r="Y185" s="52" t="str">
        <f>'Алюминий (LME)'!T6</f>
        <v>03.07.2023</v>
      </c>
      <c r="Z185" s="58">
        <f>IF(OR('Алюминий (LME)'!$U6="-",'Алюминий (LME)'!$U6=""),Z184,'Алюминий (LME)'!$U6)</f>
        <v>2242.5</v>
      </c>
      <c r="AB185" s="52" t="str">
        <f>'Никель (LME)'!T6</f>
        <v>03.07.2023</v>
      </c>
      <c r="AC185" s="58">
        <f>IF(OR('Никель (LME)'!$U6="-",'Никель (LME)'!$U6=""),AC184,'Никель (LME)'!$U6)</f>
        <v>27465</v>
      </c>
      <c r="AE185" s="52" t="str">
        <f>'Свинец (LME)'!T6</f>
        <v>03.07.2023</v>
      </c>
      <c r="AF185" s="58">
        <f>IF(OR('Свинец (LME)'!$U6="-",'Свинец (LME)'!$U6=""),AF184,'Свинец (LME)'!$U6)</f>
        <v>2235</v>
      </c>
      <c r="AH185" s="52" t="str">
        <f>'Медь (LME)'!T6</f>
        <v>03.07.2023</v>
      </c>
      <c r="AI185" s="58">
        <f>IF(OR('Медь (LME)'!$U6="-",'Медь (LME)'!$U6=""),AI184,'Медь (LME)'!$U6)</f>
        <v>8362.5</v>
      </c>
      <c r="AK185" s="52" t="str">
        <f>'Цинк (LME)'!T6</f>
        <v>03.07.2023</v>
      </c>
      <c r="AL185" s="58">
        <f>IF(OR('Цинк (LME)'!$U6="-",'Цинк (LME)'!$U6=""),AL184,'Цинк (LME)'!$U6)</f>
        <v>2994</v>
      </c>
    </row>
    <row r="186" spans="1:38" x14ac:dyDescent="0.25">
      <c r="A186" s="52" t="str">
        <f>Доллар!$T$7</f>
        <v>04.07.2023</v>
      </c>
      <c r="B186" s="58" t="str">
        <f>Доллар!$U$7</f>
        <v>-</v>
      </c>
      <c r="D186" s="52" t="str">
        <f>Евро!$T$7</f>
        <v>04.07.2023</v>
      </c>
      <c r="E186" s="58" t="str">
        <f>Евро!$U$7</f>
        <v>-</v>
      </c>
      <c r="G186" s="52" t="str">
        <f>'Золото (ЦБ)'!$T$7</f>
        <v>04.07.2023</v>
      </c>
      <c r="H186" s="58" t="str">
        <f>'Золото (ЦБ)'!$U$7</f>
        <v/>
      </c>
      <c r="J186" s="52" t="str">
        <f>'Серебро (ЦБ)'!$T$7</f>
        <v>04.07.2023</v>
      </c>
      <c r="K186" s="58" t="str">
        <f>'Серебро (ЦБ)'!$U$7</f>
        <v/>
      </c>
      <c r="M186" s="52" t="str">
        <f>'Платина (ЦБ)'!$T$7</f>
        <v>04.07.2023</v>
      </c>
      <c r="N186" s="58" t="str">
        <f>'Платина (ЦБ)'!$U$7</f>
        <v/>
      </c>
      <c r="P186" s="52" t="str">
        <f>'Палладий (ЦБ)'!$T$7</f>
        <v>04.07.2023</v>
      </c>
      <c r="Q186" s="58" t="str">
        <f>'Палладий (ЦБ)'!$U$7</f>
        <v/>
      </c>
      <c r="S186" s="52" t="str">
        <f>'Золото (KITCO-LME)'!T7</f>
        <v>04.07.2023</v>
      </c>
      <c r="T186" s="58">
        <f>IF(OR('Золото (KITCO-LME)'!$U7="-",'Золото (KITCO-LME)'!$U7=""),T185,'Золото (KITCO-LME)'!$U7)</f>
        <v>1852.2</v>
      </c>
      <c r="V186" s="52" t="str">
        <f>'Серебро (KITCO-LME)'!T7</f>
        <v>04.07.2023</v>
      </c>
      <c r="W186" s="58">
        <f>IF(OR('Серебро (KITCO-LME)'!$U7="-",'Серебро (KITCO-LME)'!$U7=""),W185,'Серебро (KITCO-LME)'!$U7)</f>
        <v>23.454999999999998</v>
      </c>
      <c r="Y186" s="52" t="str">
        <f>'Алюминий (LME)'!T7</f>
        <v>04.07.2023</v>
      </c>
      <c r="Z186" s="58">
        <f>IF(OR('Алюминий (LME)'!$U7="-",'Алюминий (LME)'!$U7=""),Z185,'Алюминий (LME)'!$U7)</f>
        <v>2242.5</v>
      </c>
      <c r="AB186" s="52" t="str">
        <f>'Никель (LME)'!T7</f>
        <v>04.07.2023</v>
      </c>
      <c r="AC186" s="58">
        <f>IF(OR('Никель (LME)'!$U7="-",'Никель (LME)'!$U7=""),AC185,'Никель (LME)'!$U7)</f>
        <v>27465</v>
      </c>
      <c r="AE186" s="52" t="str">
        <f>'Свинец (LME)'!T7</f>
        <v>04.07.2023</v>
      </c>
      <c r="AF186" s="58">
        <f>IF(OR('Свинец (LME)'!$U7="-",'Свинец (LME)'!$U7=""),AF185,'Свинец (LME)'!$U7)</f>
        <v>2235</v>
      </c>
      <c r="AH186" s="52" t="str">
        <f>'Медь (LME)'!T7</f>
        <v>04.07.2023</v>
      </c>
      <c r="AI186" s="58">
        <f>IF(OR('Медь (LME)'!$U7="-",'Медь (LME)'!$U7=""),AI185,'Медь (LME)'!$U7)</f>
        <v>8362.5</v>
      </c>
      <c r="AK186" s="52" t="str">
        <f>'Цинк (LME)'!T7</f>
        <v>04.07.2023</v>
      </c>
      <c r="AL186" s="58">
        <f>IF(OR('Цинк (LME)'!$U7="-",'Цинк (LME)'!$U7=""),AL185,'Цинк (LME)'!$U7)</f>
        <v>2994</v>
      </c>
    </row>
    <row r="187" spans="1:38" x14ac:dyDescent="0.25">
      <c r="A187" s="52" t="str">
        <f>Доллар!$T$8</f>
        <v>05.07.2023</v>
      </c>
      <c r="B187" s="58" t="str">
        <f>Доллар!$U$8</f>
        <v>-</v>
      </c>
      <c r="D187" s="52" t="str">
        <f>Евро!$T$8</f>
        <v>05.07.2023</v>
      </c>
      <c r="E187" s="58" t="str">
        <f>Евро!$U$8</f>
        <v>-</v>
      </c>
      <c r="G187" s="52" t="str">
        <f>'Золото (ЦБ)'!$T$8</f>
        <v>05.07.2023</v>
      </c>
      <c r="H187" s="58" t="str">
        <f>'Золото (ЦБ)'!$U$8</f>
        <v/>
      </c>
      <c r="J187" s="52" t="str">
        <f>'Серебро (ЦБ)'!$T$8</f>
        <v>05.07.2023</v>
      </c>
      <c r="K187" s="58" t="str">
        <f>'Серебро (ЦБ)'!$U$8</f>
        <v/>
      </c>
      <c r="M187" s="52" t="str">
        <f>'Платина (ЦБ)'!$T$8</f>
        <v>05.07.2023</v>
      </c>
      <c r="N187" s="58" t="str">
        <f>'Платина (ЦБ)'!$U$8</f>
        <v/>
      </c>
      <c r="P187" s="52" t="str">
        <f>'Палладий (ЦБ)'!$T$8</f>
        <v>05.07.2023</v>
      </c>
      <c r="Q187" s="58" t="str">
        <f>'Палладий (ЦБ)'!$U$8</f>
        <v/>
      </c>
      <c r="S187" s="52" t="str">
        <f>'Золото (KITCO-LME)'!T8</f>
        <v>05.07.2023</v>
      </c>
      <c r="T187" s="58">
        <f>IF(OR('Золото (KITCO-LME)'!$U8="-",'Золото (KITCO-LME)'!$U8=""),T186,'Золото (KITCO-LME)'!$U8)</f>
        <v>1852.2</v>
      </c>
      <c r="V187" s="52" t="str">
        <f>'Серебро (KITCO-LME)'!T8</f>
        <v>05.07.2023</v>
      </c>
      <c r="W187" s="58">
        <f>IF(OR('Серебро (KITCO-LME)'!$U8="-",'Серебро (KITCO-LME)'!$U8=""),W186,'Серебро (KITCO-LME)'!$U8)</f>
        <v>23.454999999999998</v>
      </c>
      <c r="Y187" s="52" t="str">
        <f>'Алюминий (LME)'!T8</f>
        <v>05.07.2023</v>
      </c>
      <c r="Z187" s="58">
        <f>IF(OR('Алюминий (LME)'!$U8="-",'Алюминий (LME)'!$U8=""),Z186,'Алюминий (LME)'!$U8)</f>
        <v>2242.5</v>
      </c>
      <c r="AB187" s="52" t="str">
        <f>'Никель (LME)'!T8</f>
        <v>05.07.2023</v>
      </c>
      <c r="AC187" s="58">
        <f>IF(OR('Никель (LME)'!$U8="-",'Никель (LME)'!$U8=""),AC186,'Никель (LME)'!$U8)</f>
        <v>27465</v>
      </c>
      <c r="AE187" s="52" t="str">
        <f>'Свинец (LME)'!T8</f>
        <v>05.07.2023</v>
      </c>
      <c r="AF187" s="58">
        <f>IF(OR('Свинец (LME)'!$U8="-",'Свинец (LME)'!$U8=""),AF186,'Свинец (LME)'!$U8)</f>
        <v>2235</v>
      </c>
      <c r="AH187" s="52" t="str">
        <f>'Медь (LME)'!T8</f>
        <v>05.07.2023</v>
      </c>
      <c r="AI187" s="58">
        <f>IF(OR('Медь (LME)'!$U8="-",'Медь (LME)'!$U8=""),AI186,'Медь (LME)'!$U8)</f>
        <v>8362.5</v>
      </c>
      <c r="AK187" s="52" t="str">
        <f>'Цинк (LME)'!T8</f>
        <v>05.07.2023</v>
      </c>
      <c r="AL187" s="58">
        <f>IF(OR('Цинк (LME)'!$U8="-",'Цинк (LME)'!$U8=""),AL186,'Цинк (LME)'!$U8)</f>
        <v>2994</v>
      </c>
    </row>
    <row r="188" spans="1:38" x14ac:dyDescent="0.25">
      <c r="A188" s="52" t="str">
        <f>Доллар!$T$9</f>
        <v>06.07.2023</v>
      </c>
      <c r="B188" s="58" t="str">
        <f>Доллар!$U$9</f>
        <v>-</v>
      </c>
      <c r="D188" s="52" t="str">
        <f>Евро!$T$9</f>
        <v>06.07.2023</v>
      </c>
      <c r="E188" s="58" t="str">
        <f>Евро!$U$9</f>
        <v>-</v>
      </c>
      <c r="G188" s="52" t="str">
        <f>'Золото (ЦБ)'!$T$9</f>
        <v>06.07.2023</v>
      </c>
      <c r="H188" s="58" t="str">
        <f>'Золото (ЦБ)'!$U$9</f>
        <v/>
      </c>
      <c r="J188" s="52" t="str">
        <f>'Серебро (ЦБ)'!$T$9</f>
        <v>06.07.2023</v>
      </c>
      <c r="K188" s="58" t="str">
        <f>'Серебро (ЦБ)'!$U$9</f>
        <v/>
      </c>
      <c r="M188" s="52" t="str">
        <f>'Платина (ЦБ)'!$T$9</f>
        <v>06.07.2023</v>
      </c>
      <c r="N188" s="58" t="str">
        <f>'Платина (ЦБ)'!$U$9</f>
        <v/>
      </c>
      <c r="P188" s="52" t="str">
        <f>'Палладий (ЦБ)'!$T$9</f>
        <v>06.07.2023</v>
      </c>
      <c r="Q188" s="58" t="str">
        <f>'Палладий (ЦБ)'!$U$9</f>
        <v/>
      </c>
      <c r="S188" s="52" t="str">
        <f>'Золото (KITCO-LME)'!T9</f>
        <v>06.07.2023</v>
      </c>
      <c r="T188" s="58">
        <f>IF(OR('Золото (KITCO-LME)'!$U9="-",'Золото (KITCO-LME)'!$U9=""),T187,'Золото (KITCO-LME)'!$U9)</f>
        <v>1852.2</v>
      </c>
      <c r="V188" s="52" t="str">
        <f>'Серебро (KITCO-LME)'!T9</f>
        <v>06.07.2023</v>
      </c>
      <c r="W188" s="58">
        <f>IF(OR('Серебро (KITCO-LME)'!$U9="-",'Серебро (KITCO-LME)'!$U9=""),W187,'Серебро (KITCO-LME)'!$U9)</f>
        <v>23.454999999999998</v>
      </c>
      <c r="Y188" s="52" t="str">
        <f>'Алюминий (LME)'!T9</f>
        <v>06.07.2023</v>
      </c>
      <c r="Z188" s="58">
        <f>IF(OR('Алюминий (LME)'!$U9="-",'Алюминий (LME)'!$U9=""),Z187,'Алюминий (LME)'!$U9)</f>
        <v>2242.5</v>
      </c>
      <c r="AB188" s="52" t="str">
        <f>'Никель (LME)'!T9</f>
        <v>06.07.2023</v>
      </c>
      <c r="AC188" s="58">
        <f>IF(OR('Никель (LME)'!$U9="-",'Никель (LME)'!$U9=""),AC187,'Никель (LME)'!$U9)</f>
        <v>27465</v>
      </c>
      <c r="AE188" s="52" t="str">
        <f>'Свинец (LME)'!T9</f>
        <v>06.07.2023</v>
      </c>
      <c r="AF188" s="58">
        <f>IF(OR('Свинец (LME)'!$U9="-",'Свинец (LME)'!$U9=""),AF187,'Свинец (LME)'!$U9)</f>
        <v>2235</v>
      </c>
      <c r="AH188" s="52" t="str">
        <f>'Медь (LME)'!T9</f>
        <v>06.07.2023</v>
      </c>
      <c r="AI188" s="58">
        <f>IF(OR('Медь (LME)'!$U9="-",'Медь (LME)'!$U9=""),AI187,'Медь (LME)'!$U9)</f>
        <v>8362.5</v>
      </c>
      <c r="AK188" s="52" t="str">
        <f>'Цинк (LME)'!T9</f>
        <v>06.07.2023</v>
      </c>
      <c r="AL188" s="58">
        <f>IF(OR('Цинк (LME)'!$U9="-",'Цинк (LME)'!$U9=""),AL187,'Цинк (LME)'!$U9)</f>
        <v>2994</v>
      </c>
    </row>
    <row r="189" spans="1:38" x14ac:dyDescent="0.25">
      <c r="A189" s="52" t="str">
        <f>Доллар!$T$10</f>
        <v>07.07.2023</v>
      </c>
      <c r="B189" s="58" t="str">
        <f>Доллар!$U$10</f>
        <v>-</v>
      </c>
      <c r="D189" s="52" t="str">
        <f>Евро!$T$10</f>
        <v>07.07.2023</v>
      </c>
      <c r="E189" s="58" t="str">
        <f>Евро!$U$10</f>
        <v>-</v>
      </c>
      <c r="G189" s="52" t="str">
        <f>'Золото (ЦБ)'!$T$10</f>
        <v>07.07.2023</v>
      </c>
      <c r="H189" s="58" t="str">
        <f>'Золото (ЦБ)'!$U$10</f>
        <v/>
      </c>
      <c r="J189" s="52" t="str">
        <f>'Серебро (ЦБ)'!$T$10</f>
        <v>07.07.2023</v>
      </c>
      <c r="K189" s="58" t="str">
        <f>'Серебро (ЦБ)'!$U$10</f>
        <v/>
      </c>
      <c r="M189" s="52" t="str">
        <f>'Платина (ЦБ)'!$T$10</f>
        <v>07.07.2023</v>
      </c>
      <c r="N189" s="58" t="str">
        <f>'Платина (ЦБ)'!$U$10</f>
        <v/>
      </c>
      <c r="P189" s="52" t="str">
        <f>'Палладий (ЦБ)'!$T$10</f>
        <v>07.07.2023</v>
      </c>
      <c r="Q189" s="58" t="str">
        <f>'Палладий (ЦБ)'!$U$10</f>
        <v/>
      </c>
      <c r="S189" s="52" t="str">
        <f>'Золото (KITCO-LME)'!T10</f>
        <v>07.07.2023</v>
      </c>
      <c r="T189" s="58">
        <f>IF(OR('Золото (KITCO-LME)'!$U10="-",'Золото (KITCO-LME)'!$U10=""),T188,'Золото (KITCO-LME)'!$U10)</f>
        <v>1852.2</v>
      </c>
      <c r="V189" s="52" t="str">
        <f>'Серебро (KITCO-LME)'!T10</f>
        <v>07.07.2023</v>
      </c>
      <c r="W189" s="58">
        <f>IF(OR('Серебро (KITCO-LME)'!$U10="-",'Серебро (KITCO-LME)'!$U10=""),W188,'Серебро (KITCO-LME)'!$U10)</f>
        <v>23.454999999999998</v>
      </c>
      <c r="Y189" s="52" t="str">
        <f>'Алюминий (LME)'!T10</f>
        <v>07.07.2023</v>
      </c>
      <c r="Z189" s="58">
        <f>IF(OR('Алюминий (LME)'!$U10="-",'Алюминий (LME)'!$U10=""),Z188,'Алюминий (LME)'!$U10)</f>
        <v>2242.5</v>
      </c>
      <c r="AB189" s="52" t="str">
        <f>'Никель (LME)'!T10</f>
        <v>07.07.2023</v>
      </c>
      <c r="AC189" s="58">
        <f>IF(OR('Никель (LME)'!$U10="-",'Никель (LME)'!$U10=""),AC188,'Никель (LME)'!$U10)</f>
        <v>27465</v>
      </c>
      <c r="AE189" s="52" t="str">
        <f>'Свинец (LME)'!T10</f>
        <v>07.07.2023</v>
      </c>
      <c r="AF189" s="58">
        <f>IF(OR('Свинец (LME)'!$U10="-",'Свинец (LME)'!$U10=""),AF188,'Свинец (LME)'!$U10)</f>
        <v>2235</v>
      </c>
      <c r="AH189" s="52" t="str">
        <f>'Медь (LME)'!T10</f>
        <v>07.07.2023</v>
      </c>
      <c r="AI189" s="58">
        <f>IF(OR('Медь (LME)'!$U10="-",'Медь (LME)'!$U10=""),AI188,'Медь (LME)'!$U10)</f>
        <v>8362.5</v>
      </c>
      <c r="AK189" s="52" t="str">
        <f>'Цинк (LME)'!T10</f>
        <v>07.07.2023</v>
      </c>
      <c r="AL189" s="58">
        <f>IF(OR('Цинк (LME)'!$U10="-",'Цинк (LME)'!$U10=""),AL188,'Цинк (LME)'!$U10)</f>
        <v>2994</v>
      </c>
    </row>
    <row r="190" spans="1:38" x14ac:dyDescent="0.25">
      <c r="A190" s="52" t="str">
        <f>Доллар!$T$11</f>
        <v>08.07.2023</v>
      </c>
      <c r="B190" s="58" t="str">
        <f>Доллар!$U$11</f>
        <v>-</v>
      </c>
      <c r="D190" s="52" t="str">
        <f>Евро!$T$11</f>
        <v>08.07.2023</v>
      </c>
      <c r="E190" s="58" t="str">
        <f>Евро!$U$11</f>
        <v>-</v>
      </c>
      <c r="G190" s="52" t="str">
        <f>'Золото (ЦБ)'!$T$11</f>
        <v>08.07.2023</v>
      </c>
      <c r="H190" s="58" t="str">
        <f>'Золото (ЦБ)'!$U$11</f>
        <v/>
      </c>
      <c r="J190" s="52" t="str">
        <f>'Серебро (ЦБ)'!$T$11</f>
        <v>08.07.2023</v>
      </c>
      <c r="K190" s="58" t="str">
        <f>'Серебро (ЦБ)'!$U$11</f>
        <v/>
      </c>
      <c r="M190" s="52" t="str">
        <f>'Платина (ЦБ)'!$T$11</f>
        <v>08.07.2023</v>
      </c>
      <c r="N190" s="58" t="str">
        <f>'Платина (ЦБ)'!$U$11</f>
        <v/>
      </c>
      <c r="P190" s="52" t="str">
        <f>'Палладий (ЦБ)'!$T$11</f>
        <v>08.07.2023</v>
      </c>
      <c r="Q190" s="58" t="str">
        <f>'Палладий (ЦБ)'!$U$11</f>
        <v/>
      </c>
      <c r="S190" s="52" t="str">
        <f>'Золото (KITCO-LME)'!T11</f>
        <v>08.07.2023</v>
      </c>
      <c r="T190" s="58">
        <f>IF(OR('Золото (KITCO-LME)'!$U11="-",'Золото (KITCO-LME)'!$U11=""),T189,'Золото (KITCO-LME)'!$U11)</f>
        <v>1852.2</v>
      </c>
      <c r="V190" s="52" t="str">
        <f>'Серебро (KITCO-LME)'!T11</f>
        <v>08.07.2023</v>
      </c>
      <c r="W190" s="58">
        <f>IF(OR('Серебро (KITCO-LME)'!$U11="-",'Серебро (KITCO-LME)'!$U11=""),W189,'Серебро (KITCO-LME)'!$U11)</f>
        <v>23.454999999999998</v>
      </c>
      <c r="Y190" s="52" t="str">
        <f>'Алюминий (LME)'!T11</f>
        <v>08.07.2023</v>
      </c>
      <c r="Z190" s="58">
        <f>IF(OR('Алюминий (LME)'!$U11="-",'Алюминий (LME)'!$U11=""),Z189,'Алюминий (LME)'!$U11)</f>
        <v>2242.5</v>
      </c>
      <c r="AB190" s="52" t="str">
        <f>'Никель (LME)'!T11</f>
        <v>08.07.2023</v>
      </c>
      <c r="AC190" s="58">
        <f>IF(OR('Никель (LME)'!$U11="-",'Никель (LME)'!$U11=""),AC189,'Никель (LME)'!$U11)</f>
        <v>27465</v>
      </c>
      <c r="AE190" s="52" t="str">
        <f>'Свинец (LME)'!T11</f>
        <v>08.07.2023</v>
      </c>
      <c r="AF190" s="58">
        <f>IF(OR('Свинец (LME)'!$U11="-",'Свинец (LME)'!$U11=""),AF189,'Свинец (LME)'!$U11)</f>
        <v>2235</v>
      </c>
      <c r="AH190" s="52" t="str">
        <f>'Медь (LME)'!T11</f>
        <v>08.07.2023</v>
      </c>
      <c r="AI190" s="58">
        <f>IF(OR('Медь (LME)'!$U11="-",'Медь (LME)'!$U11=""),AI189,'Медь (LME)'!$U11)</f>
        <v>8362.5</v>
      </c>
      <c r="AK190" s="52" t="str">
        <f>'Цинк (LME)'!T11</f>
        <v>08.07.2023</v>
      </c>
      <c r="AL190" s="58">
        <f>IF(OR('Цинк (LME)'!$U11="-",'Цинк (LME)'!$U11=""),AL189,'Цинк (LME)'!$U11)</f>
        <v>2994</v>
      </c>
    </row>
    <row r="191" spans="1:38" x14ac:dyDescent="0.25">
      <c r="A191" s="52" t="str">
        <f>Доллар!$T$12</f>
        <v>09.07.2023</v>
      </c>
      <c r="B191" s="58" t="str">
        <f>Доллар!$U$12</f>
        <v>-</v>
      </c>
      <c r="D191" s="52" t="str">
        <f>Евро!$T$12</f>
        <v>09.07.2023</v>
      </c>
      <c r="E191" s="58" t="str">
        <f>Евро!$U$12</f>
        <v>-</v>
      </c>
      <c r="G191" s="52" t="str">
        <f>'Золото (ЦБ)'!$T$12</f>
        <v>09.07.2023</v>
      </c>
      <c r="H191" s="58" t="str">
        <f>'Золото (ЦБ)'!$U$12</f>
        <v/>
      </c>
      <c r="J191" s="52" t="str">
        <f>'Серебро (ЦБ)'!$T$12</f>
        <v>09.07.2023</v>
      </c>
      <c r="K191" s="58" t="str">
        <f>'Серебро (ЦБ)'!$U$12</f>
        <v/>
      </c>
      <c r="M191" s="52" t="str">
        <f>'Платина (ЦБ)'!$T$12</f>
        <v>09.07.2023</v>
      </c>
      <c r="N191" s="58" t="str">
        <f>'Платина (ЦБ)'!$U$12</f>
        <v/>
      </c>
      <c r="P191" s="52" t="str">
        <f>'Палладий (ЦБ)'!$T$12</f>
        <v>09.07.2023</v>
      </c>
      <c r="Q191" s="58" t="str">
        <f>'Палладий (ЦБ)'!$U$12</f>
        <v/>
      </c>
      <c r="S191" s="52" t="str">
        <f>'Золото (KITCO-LME)'!T12</f>
        <v>09.07.2023</v>
      </c>
      <c r="T191" s="58">
        <f>IF(OR('Золото (KITCO-LME)'!$U12="-",'Золото (KITCO-LME)'!$U12=""),T190,'Золото (KITCO-LME)'!$U12)</f>
        <v>1852.2</v>
      </c>
      <c r="V191" s="52" t="str">
        <f>'Серебро (KITCO-LME)'!T12</f>
        <v>09.07.2023</v>
      </c>
      <c r="W191" s="58">
        <f>IF(OR('Серебро (KITCO-LME)'!$U12="-",'Серебро (KITCO-LME)'!$U12=""),W190,'Серебро (KITCO-LME)'!$U12)</f>
        <v>23.454999999999998</v>
      </c>
      <c r="Y191" s="52" t="str">
        <f>'Алюминий (LME)'!T12</f>
        <v>09.07.2023</v>
      </c>
      <c r="Z191" s="58">
        <f>IF(OR('Алюминий (LME)'!$U12="-",'Алюминий (LME)'!$U12=""),Z190,'Алюминий (LME)'!$U12)</f>
        <v>2242.5</v>
      </c>
      <c r="AB191" s="52" t="str">
        <f>'Никель (LME)'!T12</f>
        <v>09.07.2023</v>
      </c>
      <c r="AC191" s="58">
        <f>IF(OR('Никель (LME)'!$U12="-",'Никель (LME)'!$U12=""),AC190,'Никель (LME)'!$U12)</f>
        <v>27465</v>
      </c>
      <c r="AE191" s="52" t="str">
        <f>'Свинец (LME)'!T12</f>
        <v>09.07.2023</v>
      </c>
      <c r="AF191" s="58">
        <f>IF(OR('Свинец (LME)'!$U12="-",'Свинец (LME)'!$U12=""),AF190,'Свинец (LME)'!$U12)</f>
        <v>2235</v>
      </c>
      <c r="AH191" s="52" t="str">
        <f>'Медь (LME)'!T12</f>
        <v>09.07.2023</v>
      </c>
      <c r="AI191" s="58">
        <f>IF(OR('Медь (LME)'!$U12="-",'Медь (LME)'!$U12=""),AI190,'Медь (LME)'!$U12)</f>
        <v>8362.5</v>
      </c>
      <c r="AK191" s="52" t="str">
        <f>'Цинк (LME)'!T12</f>
        <v>09.07.2023</v>
      </c>
      <c r="AL191" s="58">
        <f>IF(OR('Цинк (LME)'!$U12="-",'Цинк (LME)'!$U12=""),AL190,'Цинк (LME)'!$U12)</f>
        <v>2994</v>
      </c>
    </row>
    <row r="192" spans="1:38" x14ac:dyDescent="0.25">
      <c r="A192" s="52" t="str">
        <f>Доллар!$T$13</f>
        <v>10.07.2023</v>
      </c>
      <c r="B192" s="58" t="str">
        <f>Доллар!$U$13</f>
        <v>-</v>
      </c>
      <c r="D192" s="52" t="str">
        <f>Евро!$T$13</f>
        <v>10.07.2023</v>
      </c>
      <c r="E192" s="58" t="str">
        <f>Евро!$U$13</f>
        <v>-</v>
      </c>
      <c r="G192" s="52" t="str">
        <f>'Золото (ЦБ)'!$T$13</f>
        <v>10.07.2023</v>
      </c>
      <c r="H192" s="58" t="str">
        <f>'Золото (ЦБ)'!$U$13</f>
        <v/>
      </c>
      <c r="J192" s="52" t="str">
        <f>'Серебро (ЦБ)'!$T$13</f>
        <v>10.07.2023</v>
      </c>
      <c r="K192" s="58" t="str">
        <f>'Серебро (ЦБ)'!$U$13</f>
        <v/>
      </c>
      <c r="M192" s="52" t="str">
        <f>'Платина (ЦБ)'!$T$13</f>
        <v>10.07.2023</v>
      </c>
      <c r="N192" s="58" t="str">
        <f>'Платина (ЦБ)'!$U$13</f>
        <v/>
      </c>
      <c r="P192" s="52" t="str">
        <f>'Палладий (ЦБ)'!$T$13</f>
        <v>10.07.2023</v>
      </c>
      <c r="Q192" s="58" t="str">
        <f>'Палладий (ЦБ)'!$U$13</f>
        <v/>
      </c>
      <c r="S192" s="52" t="str">
        <f>'Золото (KITCO-LME)'!T13</f>
        <v>10.07.2023</v>
      </c>
      <c r="T192" s="58">
        <f>IF(OR('Золото (KITCO-LME)'!$U13="-",'Золото (KITCO-LME)'!$U13=""),T191,'Золото (KITCO-LME)'!$U13)</f>
        <v>1852.2</v>
      </c>
      <c r="V192" s="52" t="str">
        <f>'Серебро (KITCO-LME)'!T13</f>
        <v>10.07.2023</v>
      </c>
      <c r="W192" s="58">
        <f>IF(OR('Серебро (KITCO-LME)'!$U13="-",'Серебро (KITCO-LME)'!$U13=""),W191,'Серебро (KITCO-LME)'!$U13)</f>
        <v>23.454999999999998</v>
      </c>
      <c r="Y192" s="52" t="str">
        <f>'Алюминий (LME)'!T13</f>
        <v>10.07.2023</v>
      </c>
      <c r="Z192" s="58">
        <f>IF(OR('Алюминий (LME)'!$U13="-",'Алюминий (LME)'!$U13=""),Z191,'Алюминий (LME)'!$U13)</f>
        <v>2242.5</v>
      </c>
      <c r="AB192" s="52" t="str">
        <f>'Никель (LME)'!T13</f>
        <v>10.07.2023</v>
      </c>
      <c r="AC192" s="58">
        <f>IF(OR('Никель (LME)'!$U13="-",'Никель (LME)'!$U13=""),AC191,'Никель (LME)'!$U13)</f>
        <v>27465</v>
      </c>
      <c r="AE192" s="52" t="str">
        <f>'Свинец (LME)'!T13</f>
        <v>10.07.2023</v>
      </c>
      <c r="AF192" s="58">
        <f>IF(OR('Свинец (LME)'!$U13="-",'Свинец (LME)'!$U13=""),AF191,'Свинец (LME)'!$U13)</f>
        <v>2235</v>
      </c>
      <c r="AH192" s="52" t="str">
        <f>'Медь (LME)'!T13</f>
        <v>10.07.2023</v>
      </c>
      <c r="AI192" s="58">
        <f>IF(OR('Медь (LME)'!$U13="-",'Медь (LME)'!$U13=""),AI191,'Медь (LME)'!$U13)</f>
        <v>8362.5</v>
      </c>
      <c r="AK192" s="52" t="str">
        <f>'Цинк (LME)'!T13</f>
        <v>10.07.2023</v>
      </c>
      <c r="AL192" s="58">
        <f>IF(OR('Цинк (LME)'!$U13="-",'Цинк (LME)'!$U13=""),AL191,'Цинк (LME)'!$U13)</f>
        <v>2994</v>
      </c>
    </row>
    <row r="193" spans="1:38" x14ac:dyDescent="0.25">
      <c r="A193" s="52" t="str">
        <f>Доллар!$T$14</f>
        <v>11.07.2023</v>
      </c>
      <c r="B193" s="58" t="str">
        <f>Доллар!$U$14</f>
        <v>-</v>
      </c>
      <c r="D193" s="52" t="str">
        <f>Евро!$T$14</f>
        <v>11.07.2023</v>
      </c>
      <c r="E193" s="58" t="str">
        <f>Евро!$U$14</f>
        <v>-</v>
      </c>
      <c r="G193" s="52" t="str">
        <f>'Золото (ЦБ)'!$T$14</f>
        <v>11.07.2023</v>
      </c>
      <c r="H193" s="58" t="str">
        <f>'Золото (ЦБ)'!$U$14</f>
        <v/>
      </c>
      <c r="J193" s="52" t="str">
        <f>'Серебро (ЦБ)'!$T$14</f>
        <v>11.07.2023</v>
      </c>
      <c r="K193" s="58" t="str">
        <f>'Серебро (ЦБ)'!$U$14</f>
        <v/>
      </c>
      <c r="M193" s="52" t="str">
        <f>'Платина (ЦБ)'!$T$14</f>
        <v>11.07.2023</v>
      </c>
      <c r="N193" s="58" t="str">
        <f>'Платина (ЦБ)'!$U$14</f>
        <v/>
      </c>
      <c r="P193" s="52" t="str">
        <f>'Палладий (ЦБ)'!$T$14</f>
        <v>11.07.2023</v>
      </c>
      <c r="Q193" s="58" t="str">
        <f>'Палладий (ЦБ)'!$U$14</f>
        <v/>
      </c>
      <c r="S193" s="52" t="str">
        <f>'Золото (KITCO-LME)'!T14</f>
        <v>11.07.2023</v>
      </c>
      <c r="T193" s="58">
        <f>IF(OR('Золото (KITCO-LME)'!$U14="-",'Золото (KITCO-LME)'!$U14=""),T192,'Золото (KITCO-LME)'!$U14)</f>
        <v>1852.2</v>
      </c>
      <c r="V193" s="52" t="str">
        <f>'Серебро (KITCO-LME)'!T14</f>
        <v>11.07.2023</v>
      </c>
      <c r="W193" s="58">
        <f>IF(OR('Серебро (KITCO-LME)'!$U14="-",'Серебро (KITCO-LME)'!$U14=""),W192,'Серебро (KITCO-LME)'!$U14)</f>
        <v>23.454999999999998</v>
      </c>
      <c r="Y193" s="52" t="str">
        <f>'Алюминий (LME)'!T14</f>
        <v>11.07.2023</v>
      </c>
      <c r="Z193" s="58">
        <f>IF(OR('Алюминий (LME)'!$U14="-",'Алюминий (LME)'!$U14=""),Z192,'Алюминий (LME)'!$U14)</f>
        <v>2242.5</v>
      </c>
      <c r="AB193" s="52" t="str">
        <f>'Никель (LME)'!T14</f>
        <v>11.07.2023</v>
      </c>
      <c r="AC193" s="58">
        <f>IF(OR('Никель (LME)'!$U14="-",'Никель (LME)'!$U14=""),AC192,'Никель (LME)'!$U14)</f>
        <v>27465</v>
      </c>
      <c r="AE193" s="52" t="str">
        <f>'Свинец (LME)'!T14</f>
        <v>11.07.2023</v>
      </c>
      <c r="AF193" s="58">
        <f>IF(OR('Свинец (LME)'!$U14="-",'Свинец (LME)'!$U14=""),AF192,'Свинец (LME)'!$U14)</f>
        <v>2235</v>
      </c>
      <c r="AH193" s="52" t="str">
        <f>'Медь (LME)'!T14</f>
        <v>11.07.2023</v>
      </c>
      <c r="AI193" s="58">
        <f>IF(OR('Медь (LME)'!$U14="-",'Медь (LME)'!$U14=""),AI192,'Медь (LME)'!$U14)</f>
        <v>8362.5</v>
      </c>
      <c r="AK193" s="52" t="str">
        <f>'Цинк (LME)'!T14</f>
        <v>11.07.2023</v>
      </c>
      <c r="AL193" s="58">
        <f>IF(OR('Цинк (LME)'!$U14="-",'Цинк (LME)'!$U14=""),AL192,'Цинк (LME)'!$U14)</f>
        <v>2994</v>
      </c>
    </row>
    <row r="194" spans="1:38" x14ac:dyDescent="0.25">
      <c r="A194" s="52" t="str">
        <f>Доллар!$T$15</f>
        <v>12.07.2023</v>
      </c>
      <c r="B194" s="58" t="str">
        <f>Доллар!$U$15</f>
        <v>-</v>
      </c>
      <c r="D194" s="52" t="str">
        <f>Евро!$T$15</f>
        <v>12.07.2023</v>
      </c>
      <c r="E194" s="58" t="str">
        <f>Евро!$U$15</f>
        <v>-</v>
      </c>
      <c r="G194" s="52" t="str">
        <f>'Золото (ЦБ)'!$T$15</f>
        <v>12.07.2023</v>
      </c>
      <c r="H194" s="58" t="str">
        <f>'Золото (ЦБ)'!$U$15</f>
        <v/>
      </c>
      <c r="J194" s="52" t="str">
        <f>'Серебро (ЦБ)'!$T$15</f>
        <v>12.07.2023</v>
      </c>
      <c r="K194" s="58" t="str">
        <f>'Серебро (ЦБ)'!$U$15</f>
        <v/>
      </c>
      <c r="M194" s="52" t="str">
        <f>'Платина (ЦБ)'!$T$15</f>
        <v>12.07.2023</v>
      </c>
      <c r="N194" s="58" t="str">
        <f>'Платина (ЦБ)'!$U$15</f>
        <v/>
      </c>
      <c r="P194" s="52" t="str">
        <f>'Палладий (ЦБ)'!$T$15</f>
        <v>12.07.2023</v>
      </c>
      <c r="Q194" s="58" t="str">
        <f>'Палладий (ЦБ)'!$U$15</f>
        <v/>
      </c>
      <c r="S194" s="52" t="str">
        <f>'Золото (KITCO-LME)'!T15</f>
        <v>12.07.2023</v>
      </c>
      <c r="T194" s="58">
        <f>IF(OR('Золото (KITCO-LME)'!$U15="-",'Золото (KITCO-LME)'!$U15=""),T193,'Золото (KITCO-LME)'!$U15)</f>
        <v>1852.2</v>
      </c>
      <c r="V194" s="52" t="str">
        <f>'Серебро (KITCO-LME)'!T15</f>
        <v>12.07.2023</v>
      </c>
      <c r="W194" s="58">
        <f>IF(OR('Серебро (KITCO-LME)'!$U15="-",'Серебро (KITCO-LME)'!$U15=""),W193,'Серебро (KITCO-LME)'!$U15)</f>
        <v>23.454999999999998</v>
      </c>
      <c r="Y194" s="52" t="str">
        <f>'Алюминий (LME)'!T15</f>
        <v>12.07.2023</v>
      </c>
      <c r="Z194" s="58">
        <f>IF(OR('Алюминий (LME)'!$U15="-",'Алюминий (LME)'!$U15=""),Z193,'Алюминий (LME)'!$U15)</f>
        <v>2242.5</v>
      </c>
      <c r="AB194" s="52" t="str">
        <f>'Никель (LME)'!T15</f>
        <v>12.07.2023</v>
      </c>
      <c r="AC194" s="58">
        <f>IF(OR('Никель (LME)'!$U15="-",'Никель (LME)'!$U15=""),AC193,'Никель (LME)'!$U15)</f>
        <v>27465</v>
      </c>
      <c r="AE194" s="52" t="str">
        <f>'Свинец (LME)'!T15</f>
        <v>12.07.2023</v>
      </c>
      <c r="AF194" s="58">
        <f>IF(OR('Свинец (LME)'!$U15="-",'Свинец (LME)'!$U15=""),AF193,'Свинец (LME)'!$U15)</f>
        <v>2235</v>
      </c>
      <c r="AH194" s="52" t="str">
        <f>'Медь (LME)'!T15</f>
        <v>12.07.2023</v>
      </c>
      <c r="AI194" s="58">
        <f>IF(OR('Медь (LME)'!$U15="-",'Медь (LME)'!$U15=""),AI193,'Медь (LME)'!$U15)</f>
        <v>8362.5</v>
      </c>
      <c r="AK194" s="52" t="str">
        <f>'Цинк (LME)'!T15</f>
        <v>12.07.2023</v>
      </c>
      <c r="AL194" s="58">
        <f>IF(OR('Цинк (LME)'!$U15="-",'Цинк (LME)'!$U15=""),AL193,'Цинк (LME)'!$U15)</f>
        <v>2994</v>
      </c>
    </row>
    <row r="195" spans="1:38" x14ac:dyDescent="0.25">
      <c r="A195" s="52" t="str">
        <f>Доллар!$T$16</f>
        <v>13.07.2023</v>
      </c>
      <c r="B195" s="58" t="str">
        <f>Доллар!$U$16</f>
        <v>-</v>
      </c>
      <c r="D195" s="52" t="str">
        <f>Евро!$T$16</f>
        <v>13.07.2023</v>
      </c>
      <c r="E195" s="58" t="str">
        <f>Евро!$U$16</f>
        <v>-</v>
      </c>
      <c r="G195" s="52" t="str">
        <f>'Золото (ЦБ)'!$T$16</f>
        <v>13.07.2023</v>
      </c>
      <c r="H195" s="58" t="str">
        <f>'Золото (ЦБ)'!$U$16</f>
        <v/>
      </c>
      <c r="J195" s="52" t="str">
        <f>'Серебро (ЦБ)'!$T$16</f>
        <v>13.07.2023</v>
      </c>
      <c r="K195" s="58" t="str">
        <f>'Серебро (ЦБ)'!$U$16</f>
        <v/>
      </c>
      <c r="M195" s="52" t="str">
        <f>'Платина (ЦБ)'!$T$16</f>
        <v>13.07.2023</v>
      </c>
      <c r="N195" s="58" t="str">
        <f>'Платина (ЦБ)'!$U$16</f>
        <v/>
      </c>
      <c r="P195" s="52" t="str">
        <f>'Палладий (ЦБ)'!$T$16</f>
        <v>13.07.2023</v>
      </c>
      <c r="Q195" s="58" t="str">
        <f>'Палладий (ЦБ)'!$U$16</f>
        <v/>
      </c>
      <c r="S195" s="52" t="str">
        <f>'Золото (KITCO-LME)'!T16</f>
        <v>13.07.2023</v>
      </c>
      <c r="T195" s="58">
        <f>IF(OR('Золото (KITCO-LME)'!$U16="-",'Золото (KITCO-LME)'!$U16=""),T194,'Золото (KITCO-LME)'!$U16)</f>
        <v>1852.2</v>
      </c>
      <c r="V195" s="52" t="str">
        <f>'Серебро (KITCO-LME)'!T16</f>
        <v>13.07.2023</v>
      </c>
      <c r="W195" s="58">
        <f>IF(OR('Серебро (KITCO-LME)'!$U16="-",'Серебро (KITCO-LME)'!$U16=""),W194,'Серебро (KITCO-LME)'!$U16)</f>
        <v>23.454999999999998</v>
      </c>
      <c r="Y195" s="52" t="str">
        <f>'Алюминий (LME)'!T16</f>
        <v>13.07.2023</v>
      </c>
      <c r="Z195" s="58">
        <f>IF(OR('Алюминий (LME)'!$U16="-",'Алюминий (LME)'!$U16=""),Z194,'Алюминий (LME)'!$U16)</f>
        <v>2242.5</v>
      </c>
      <c r="AB195" s="52" t="str">
        <f>'Никель (LME)'!T16</f>
        <v>13.07.2023</v>
      </c>
      <c r="AC195" s="58">
        <f>IF(OR('Никель (LME)'!$U16="-",'Никель (LME)'!$U16=""),AC194,'Никель (LME)'!$U16)</f>
        <v>27465</v>
      </c>
      <c r="AE195" s="52" t="str">
        <f>'Свинец (LME)'!T16</f>
        <v>13.07.2023</v>
      </c>
      <c r="AF195" s="58">
        <f>IF(OR('Свинец (LME)'!$U16="-",'Свинец (LME)'!$U16=""),AF194,'Свинец (LME)'!$U16)</f>
        <v>2235</v>
      </c>
      <c r="AH195" s="52" t="str">
        <f>'Медь (LME)'!T16</f>
        <v>13.07.2023</v>
      </c>
      <c r="AI195" s="58">
        <f>IF(OR('Медь (LME)'!$U16="-",'Медь (LME)'!$U16=""),AI194,'Медь (LME)'!$U16)</f>
        <v>8362.5</v>
      </c>
      <c r="AK195" s="52" t="str">
        <f>'Цинк (LME)'!T16</f>
        <v>13.07.2023</v>
      </c>
      <c r="AL195" s="58">
        <f>IF(OR('Цинк (LME)'!$U16="-",'Цинк (LME)'!$U16=""),AL194,'Цинк (LME)'!$U16)</f>
        <v>2994</v>
      </c>
    </row>
    <row r="196" spans="1:38" x14ac:dyDescent="0.25">
      <c r="A196" s="52" t="str">
        <f>Доллар!$T$17</f>
        <v>14.07.2023</v>
      </c>
      <c r="B196" s="58" t="str">
        <f>Доллар!$U$17</f>
        <v>-</v>
      </c>
      <c r="D196" s="52" t="str">
        <f>Евро!$T$17</f>
        <v>14.07.2023</v>
      </c>
      <c r="E196" s="58" t="str">
        <f>Евро!$U$17</f>
        <v>-</v>
      </c>
      <c r="G196" s="52" t="str">
        <f>'Золото (ЦБ)'!$T$17</f>
        <v>14.07.2023</v>
      </c>
      <c r="H196" s="58" t="str">
        <f>'Золото (ЦБ)'!$U$17</f>
        <v/>
      </c>
      <c r="J196" s="52" t="str">
        <f>'Серебро (ЦБ)'!$T$17</f>
        <v>14.07.2023</v>
      </c>
      <c r="K196" s="58" t="str">
        <f>'Серебро (ЦБ)'!$U$17</f>
        <v/>
      </c>
      <c r="M196" s="52" t="str">
        <f>'Платина (ЦБ)'!$T$17</f>
        <v>14.07.2023</v>
      </c>
      <c r="N196" s="58" t="str">
        <f>'Платина (ЦБ)'!$U$17</f>
        <v/>
      </c>
      <c r="P196" s="52" t="str">
        <f>'Палладий (ЦБ)'!$T$17</f>
        <v>14.07.2023</v>
      </c>
      <c r="Q196" s="58" t="str">
        <f>'Палладий (ЦБ)'!$U$17</f>
        <v/>
      </c>
      <c r="S196" s="52" t="str">
        <f>'Золото (KITCO-LME)'!T17</f>
        <v>14.07.2023</v>
      </c>
      <c r="T196" s="58">
        <f>IF(OR('Золото (KITCO-LME)'!$U17="-",'Золото (KITCO-LME)'!$U17=""),T195,'Золото (KITCO-LME)'!$U17)</f>
        <v>1852.2</v>
      </c>
      <c r="V196" s="52" t="str">
        <f>'Серебро (KITCO-LME)'!T17</f>
        <v>14.07.2023</v>
      </c>
      <c r="W196" s="58">
        <f>IF(OR('Серебро (KITCO-LME)'!$U17="-",'Серебро (KITCO-LME)'!$U17=""),W195,'Серебро (KITCO-LME)'!$U17)</f>
        <v>23.454999999999998</v>
      </c>
      <c r="Y196" s="52" t="str">
        <f>'Алюминий (LME)'!T17</f>
        <v>14.07.2023</v>
      </c>
      <c r="Z196" s="58">
        <f>IF(OR('Алюминий (LME)'!$U17="-",'Алюминий (LME)'!$U17=""),Z195,'Алюминий (LME)'!$U17)</f>
        <v>2242.5</v>
      </c>
      <c r="AB196" s="52" t="str">
        <f>'Никель (LME)'!T17</f>
        <v>14.07.2023</v>
      </c>
      <c r="AC196" s="58">
        <f>IF(OR('Никель (LME)'!$U17="-",'Никель (LME)'!$U17=""),AC195,'Никель (LME)'!$U17)</f>
        <v>27465</v>
      </c>
      <c r="AE196" s="52" t="str">
        <f>'Свинец (LME)'!T17</f>
        <v>14.07.2023</v>
      </c>
      <c r="AF196" s="58">
        <f>IF(OR('Свинец (LME)'!$U17="-",'Свинец (LME)'!$U17=""),AF195,'Свинец (LME)'!$U17)</f>
        <v>2235</v>
      </c>
      <c r="AH196" s="52" t="str">
        <f>'Медь (LME)'!T17</f>
        <v>14.07.2023</v>
      </c>
      <c r="AI196" s="58">
        <f>IF(OR('Медь (LME)'!$U17="-",'Медь (LME)'!$U17=""),AI195,'Медь (LME)'!$U17)</f>
        <v>8362.5</v>
      </c>
      <c r="AK196" s="52" t="str">
        <f>'Цинк (LME)'!T17</f>
        <v>14.07.2023</v>
      </c>
      <c r="AL196" s="58">
        <f>IF(OR('Цинк (LME)'!$U17="-",'Цинк (LME)'!$U17=""),AL195,'Цинк (LME)'!$U17)</f>
        <v>2994</v>
      </c>
    </row>
    <row r="197" spans="1:38" x14ac:dyDescent="0.25">
      <c r="A197" s="52" t="str">
        <f>Доллар!$T$18</f>
        <v>15.07.2023</v>
      </c>
      <c r="B197" s="58" t="str">
        <f>Доллар!$U$18</f>
        <v>-</v>
      </c>
      <c r="D197" s="52" t="str">
        <f>Евро!$T$18</f>
        <v>15.07.2023</v>
      </c>
      <c r="E197" s="58" t="str">
        <f>Евро!$U$18</f>
        <v>-</v>
      </c>
      <c r="G197" s="52" t="str">
        <f>'Золото (ЦБ)'!$T$18</f>
        <v>15.07.2023</v>
      </c>
      <c r="H197" s="58" t="str">
        <f>'Золото (ЦБ)'!$U$18</f>
        <v/>
      </c>
      <c r="J197" s="52" t="str">
        <f>'Серебро (ЦБ)'!$T$18</f>
        <v>15.07.2023</v>
      </c>
      <c r="K197" s="58" t="str">
        <f>'Серебро (ЦБ)'!$U$18</f>
        <v/>
      </c>
      <c r="M197" s="52" t="str">
        <f>'Платина (ЦБ)'!$T$18</f>
        <v>15.07.2023</v>
      </c>
      <c r="N197" s="58" t="str">
        <f>'Платина (ЦБ)'!$U$18</f>
        <v/>
      </c>
      <c r="P197" s="52" t="str">
        <f>'Палладий (ЦБ)'!$T$18</f>
        <v>15.07.2023</v>
      </c>
      <c r="Q197" s="58" t="str">
        <f>'Палладий (ЦБ)'!$U$18</f>
        <v/>
      </c>
      <c r="S197" s="52" t="str">
        <f>'Золото (KITCO-LME)'!T18</f>
        <v>15.07.2023</v>
      </c>
      <c r="T197" s="58">
        <f>IF(OR('Золото (KITCO-LME)'!$U18="-",'Золото (KITCO-LME)'!$U18=""),T196,'Золото (KITCO-LME)'!$U18)</f>
        <v>1852.2</v>
      </c>
      <c r="V197" s="52" t="str">
        <f>'Серебро (KITCO-LME)'!T18</f>
        <v>15.07.2023</v>
      </c>
      <c r="W197" s="58">
        <f>IF(OR('Серебро (KITCO-LME)'!$U18="-",'Серебро (KITCO-LME)'!$U18=""),W196,'Серебро (KITCO-LME)'!$U18)</f>
        <v>23.454999999999998</v>
      </c>
      <c r="Y197" s="52" t="str">
        <f>'Алюминий (LME)'!T18</f>
        <v>15.07.2023</v>
      </c>
      <c r="Z197" s="58">
        <f>IF(OR('Алюминий (LME)'!$U18="-",'Алюминий (LME)'!$U18=""),Z196,'Алюминий (LME)'!$U18)</f>
        <v>2242.5</v>
      </c>
      <c r="AB197" s="52" t="str">
        <f>'Никель (LME)'!T18</f>
        <v>15.07.2023</v>
      </c>
      <c r="AC197" s="58">
        <f>IF(OR('Никель (LME)'!$U18="-",'Никель (LME)'!$U18=""),AC196,'Никель (LME)'!$U18)</f>
        <v>27465</v>
      </c>
      <c r="AE197" s="52" t="str">
        <f>'Свинец (LME)'!T18</f>
        <v>15.07.2023</v>
      </c>
      <c r="AF197" s="58">
        <f>IF(OR('Свинец (LME)'!$U18="-",'Свинец (LME)'!$U18=""),AF196,'Свинец (LME)'!$U18)</f>
        <v>2235</v>
      </c>
      <c r="AH197" s="52" t="str">
        <f>'Медь (LME)'!T18</f>
        <v>15.07.2023</v>
      </c>
      <c r="AI197" s="58">
        <f>IF(OR('Медь (LME)'!$U18="-",'Медь (LME)'!$U18=""),AI196,'Медь (LME)'!$U18)</f>
        <v>8362.5</v>
      </c>
      <c r="AK197" s="52" t="str">
        <f>'Цинк (LME)'!T18</f>
        <v>15.07.2023</v>
      </c>
      <c r="AL197" s="58">
        <f>IF(OR('Цинк (LME)'!$U18="-",'Цинк (LME)'!$U18=""),AL196,'Цинк (LME)'!$U18)</f>
        <v>2994</v>
      </c>
    </row>
    <row r="198" spans="1:38" x14ac:dyDescent="0.25">
      <c r="A198" s="52" t="str">
        <f>Доллар!$T$19</f>
        <v>16.07.2023</v>
      </c>
      <c r="B198" s="58" t="str">
        <f>Доллар!$U$19</f>
        <v>-</v>
      </c>
      <c r="D198" s="52" t="str">
        <f>Евро!$T$19</f>
        <v>16.07.2023</v>
      </c>
      <c r="E198" s="58" t="str">
        <f>Евро!$U$19</f>
        <v>-</v>
      </c>
      <c r="G198" s="52" t="str">
        <f>'Золото (ЦБ)'!$T$19</f>
        <v>16.07.2023</v>
      </c>
      <c r="H198" s="58" t="str">
        <f>'Золото (ЦБ)'!$U$19</f>
        <v/>
      </c>
      <c r="J198" s="52" t="str">
        <f>'Серебро (ЦБ)'!$T$19</f>
        <v>16.07.2023</v>
      </c>
      <c r="K198" s="58" t="str">
        <f>'Серебро (ЦБ)'!$U$19</f>
        <v/>
      </c>
      <c r="M198" s="52" t="str">
        <f>'Платина (ЦБ)'!$T$19</f>
        <v>16.07.2023</v>
      </c>
      <c r="N198" s="58" t="str">
        <f>'Платина (ЦБ)'!$U$19</f>
        <v/>
      </c>
      <c r="P198" s="52" t="str">
        <f>'Палладий (ЦБ)'!$T$19</f>
        <v>16.07.2023</v>
      </c>
      <c r="Q198" s="58" t="str">
        <f>'Палладий (ЦБ)'!$U$19</f>
        <v/>
      </c>
      <c r="S198" s="52" t="str">
        <f>'Золото (KITCO-LME)'!T19</f>
        <v>16.07.2023</v>
      </c>
      <c r="T198" s="58">
        <f>IF(OR('Золото (KITCO-LME)'!$U19="-",'Золото (KITCO-LME)'!$U19=""),T197,'Золото (KITCO-LME)'!$U19)</f>
        <v>1852.2</v>
      </c>
      <c r="V198" s="52" t="str">
        <f>'Серебро (KITCO-LME)'!T19</f>
        <v>16.07.2023</v>
      </c>
      <c r="W198" s="58">
        <f>IF(OR('Серебро (KITCO-LME)'!$U19="-",'Серебро (KITCO-LME)'!$U19=""),W197,'Серебро (KITCO-LME)'!$U19)</f>
        <v>23.454999999999998</v>
      </c>
      <c r="Y198" s="52" t="str">
        <f>'Алюминий (LME)'!T19</f>
        <v>16.07.2023</v>
      </c>
      <c r="Z198" s="58">
        <f>IF(OR('Алюминий (LME)'!$U19="-",'Алюминий (LME)'!$U19=""),Z197,'Алюминий (LME)'!$U19)</f>
        <v>2242.5</v>
      </c>
      <c r="AB198" s="52" t="str">
        <f>'Никель (LME)'!T19</f>
        <v>16.07.2023</v>
      </c>
      <c r="AC198" s="58">
        <f>IF(OR('Никель (LME)'!$U19="-",'Никель (LME)'!$U19=""),AC197,'Никель (LME)'!$U19)</f>
        <v>27465</v>
      </c>
      <c r="AE198" s="52" t="str">
        <f>'Свинец (LME)'!T19</f>
        <v>16.07.2023</v>
      </c>
      <c r="AF198" s="58">
        <f>IF(OR('Свинец (LME)'!$U19="-",'Свинец (LME)'!$U19=""),AF197,'Свинец (LME)'!$U19)</f>
        <v>2235</v>
      </c>
      <c r="AH198" s="52" t="str">
        <f>'Медь (LME)'!T19</f>
        <v>16.07.2023</v>
      </c>
      <c r="AI198" s="58">
        <f>IF(OR('Медь (LME)'!$U19="-",'Медь (LME)'!$U19=""),AI197,'Медь (LME)'!$U19)</f>
        <v>8362.5</v>
      </c>
      <c r="AK198" s="52" t="str">
        <f>'Цинк (LME)'!T19</f>
        <v>16.07.2023</v>
      </c>
      <c r="AL198" s="58">
        <f>IF(OR('Цинк (LME)'!$U19="-",'Цинк (LME)'!$U19=""),AL197,'Цинк (LME)'!$U19)</f>
        <v>2994</v>
      </c>
    </row>
    <row r="199" spans="1:38" x14ac:dyDescent="0.25">
      <c r="A199" s="52" t="str">
        <f>Доллар!$T$20</f>
        <v>17.07.2023</v>
      </c>
      <c r="B199" s="58" t="str">
        <f>Доллар!$U$20</f>
        <v>-</v>
      </c>
      <c r="D199" s="52" t="str">
        <f>Евро!$T$20</f>
        <v>17.07.2023</v>
      </c>
      <c r="E199" s="58" t="str">
        <f>Евро!$U$20</f>
        <v>-</v>
      </c>
      <c r="G199" s="52" t="str">
        <f>'Золото (ЦБ)'!$T$20</f>
        <v>17.07.2023</v>
      </c>
      <c r="H199" s="58" t="str">
        <f>'Золото (ЦБ)'!$U$20</f>
        <v/>
      </c>
      <c r="J199" s="52" t="str">
        <f>'Серебро (ЦБ)'!$T$20</f>
        <v>17.07.2023</v>
      </c>
      <c r="K199" s="58" t="str">
        <f>'Серебро (ЦБ)'!$U$20</f>
        <v/>
      </c>
      <c r="M199" s="52" t="str">
        <f>'Платина (ЦБ)'!$T$20</f>
        <v>17.07.2023</v>
      </c>
      <c r="N199" s="58" t="str">
        <f>'Платина (ЦБ)'!$U$20</f>
        <v/>
      </c>
      <c r="P199" s="52" t="str">
        <f>'Палладий (ЦБ)'!$T$20</f>
        <v>17.07.2023</v>
      </c>
      <c r="Q199" s="58" t="str">
        <f>'Палладий (ЦБ)'!$U$20</f>
        <v/>
      </c>
      <c r="S199" s="52" t="str">
        <f>'Золото (KITCO-LME)'!T20</f>
        <v>17.07.2023</v>
      </c>
      <c r="T199" s="58">
        <f>IF(OR('Золото (KITCO-LME)'!$U20="-",'Золото (KITCO-LME)'!$U20=""),T198,'Золото (KITCO-LME)'!$U20)</f>
        <v>1852.2</v>
      </c>
      <c r="V199" s="52" t="str">
        <f>'Серебро (KITCO-LME)'!T20</f>
        <v>17.07.2023</v>
      </c>
      <c r="W199" s="58">
        <f>IF(OR('Серебро (KITCO-LME)'!$U20="-",'Серебро (KITCO-LME)'!$U20=""),W198,'Серебро (KITCO-LME)'!$U20)</f>
        <v>23.454999999999998</v>
      </c>
      <c r="Y199" s="52" t="str">
        <f>'Алюминий (LME)'!T20</f>
        <v>17.07.2023</v>
      </c>
      <c r="Z199" s="58">
        <f>IF(OR('Алюминий (LME)'!$U20="-",'Алюминий (LME)'!$U20=""),Z198,'Алюминий (LME)'!$U20)</f>
        <v>2242.5</v>
      </c>
      <c r="AB199" s="52" t="str">
        <f>'Никель (LME)'!T20</f>
        <v>17.07.2023</v>
      </c>
      <c r="AC199" s="58">
        <f>IF(OR('Никель (LME)'!$U20="-",'Никель (LME)'!$U20=""),AC198,'Никель (LME)'!$U20)</f>
        <v>27465</v>
      </c>
      <c r="AE199" s="52" t="str">
        <f>'Свинец (LME)'!T20</f>
        <v>17.07.2023</v>
      </c>
      <c r="AF199" s="58">
        <f>IF(OR('Свинец (LME)'!$U20="-",'Свинец (LME)'!$U20=""),AF198,'Свинец (LME)'!$U20)</f>
        <v>2235</v>
      </c>
      <c r="AH199" s="52" t="str">
        <f>'Медь (LME)'!T20</f>
        <v>17.07.2023</v>
      </c>
      <c r="AI199" s="58">
        <f>IF(OR('Медь (LME)'!$U20="-",'Медь (LME)'!$U20=""),AI198,'Медь (LME)'!$U20)</f>
        <v>8362.5</v>
      </c>
      <c r="AK199" s="52" t="str">
        <f>'Цинк (LME)'!T20</f>
        <v>17.07.2023</v>
      </c>
      <c r="AL199" s="58">
        <f>IF(OR('Цинк (LME)'!$U20="-",'Цинк (LME)'!$U20=""),AL198,'Цинк (LME)'!$U20)</f>
        <v>2994</v>
      </c>
    </row>
    <row r="200" spans="1:38" x14ac:dyDescent="0.25">
      <c r="A200" s="52" t="str">
        <f>Доллар!$T$21</f>
        <v>18.07.2023</v>
      </c>
      <c r="B200" s="58" t="str">
        <f>Доллар!$U$21</f>
        <v>-</v>
      </c>
      <c r="D200" s="52" t="str">
        <f>Евро!$T$21</f>
        <v>18.07.2023</v>
      </c>
      <c r="E200" s="58" t="str">
        <f>Евро!$U$21</f>
        <v>-</v>
      </c>
      <c r="G200" s="52" t="str">
        <f>'Золото (ЦБ)'!$T$21</f>
        <v>18.07.2023</v>
      </c>
      <c r="H200" s="58" t="str">
        <f>'Золото (ЦБ)'!$U$21</f>
        <v/>
      </c>
      <c r="J200" s="52" t="str">
        <f>'Серебро (ЦБ)'!$T$21</f>
        <v>18.07.2023</v>
      </c>
      <c r="K200" s="58" t="str">
        <f>'Серебро (ЦБ)'!$U$21</f>
        <v/>
      </c>
      <c r="M200" s="52" t="str">
        <f>'Платина (ЦБ)'!$T$21</f>
        <v>18.07.2023</v>
      </c>
      <c r="N200" s="58" t="str">
        <f>'Платина (ЦБ)'!$U$21</f>
        <v/>
      </c>
      <c r="P200" s="52" t="str">
        <f>'Палладий (ЦБ)'!$T$21</f>
        <v>18.07.2023</v>
      </c>
      <c r="Q200" s="58" t="str">
        <f>'Палладий (ЦБ)'!$U$21</f>
        <v/>
      </c>
      <c r="S200" s="52" t="str">
        <f>'Золото (KITCO-LME)'!T21</f>
        <v>18.07.2023</v>
      </c>
      <c r="T200" s="58">
        <f>IF(OR('Золото (KITCO-LME)'!$U21="-",'Золото (KITCO-LME)'!$U21=""),T199,'Золото (KITCO-LME)'!$U21)</f>
        <v>1852.2</v>
      </c>
      <c r="V200" s="52" t="str">
        <f>'Серебро (KITCO-LME)'!T21</f>
        <v>18.07.2023</v>
      </c>
      <c r="W200" s="58">
        <f>IF(OR('Серебро (KITCO-LME)'!$U21="-",'Серебро (KITCO-LME)'!$U21=""),W199,'Серебро (KITCO-LME)'!$U21)</f>
        <v>23.454999999999998</v>
      </c>
      <c r="Y200" s="52" t="str">
        <f>'Алюминий (LME)'!T21</f>
        <v>18.07.2023</v>
      </c>
      <c r="Z200" s="58">
        <f>IF(OR('Алюминий (LME)'!$U21="-",'Алюминий (LME)'!$U21=""),Z199,'Алюминий (LME)'!$U21)</f>
        <v>2242.5</v>
      </c>
      <c r="AB200" s="52" t="str">
        <f>'Никель (LME)'!T21</f>
        <v>18.07.2023</v>
      </c>
      <c r="AC200" s="58">
        <f>IF(OR('Никель (LME)'!$U21="-",'Никель (LME)'!$U21=""),AC199,'Никель (LME)'!$U21)</f>
        <v>27465</v>
      </c>
      <c r="AE200" s="52" t="str">
        <f>'Свинец (LME)'!T21</f>
        <v>18.07.2023</v>
      </c>
      <c r="AF200" s="58">
        <f>IF(OR('Свинец (LME)'!$U21="-",'Свинец (LME)'!$U21=""),AF199,'Свинец (LME)'!$U21)</f>
        <v>2235</v>
      </c>
      <c r="AH200" s="52" t="str">
        <f>'Медь (LME)'!T21</f>
        <v>18.07.2023</v>
      </c>
      <c r="AI200" s="58">
        <f>IF(OR('Медь (LME)'!$U21="-",'Медь (LME)'!$U21=""),AI199,'Медь (LME)'!$U21)</f>
        <v>8362.5</v>
      </c>
      <c r="AK200" s="52" t="str">
        <f>'Цинк (LME)'!T21</f>
        <v>18.07.2023</v>
      </c>
      <c r="AL200" s="58">
        <f>IF(OR('Цинк (LME)'!$U21="-",'Цинк (LME)'!$U21=""),AL199,'Цинк (LME)'!$U21)</f>
        <v>2994</v>
      </c>
    </row>
    <row r="201" spans="1:38" x14ac:dyDescent="0.25">
      <c r="A201" s="52" t="str">
        <f>Доллар!$T$22</f>
        <v>19.07.2023</v>
      </c>
      <c r="B201" s="58" t="str">
        <f>Доллар!$U$22</f>
        <v>-</v>
      </c>
      <c r="D201" s="52" t="str">
        <f>Евро!$T$22</f>
        <v>19.07.2023</v>
      </c>
      <c r="E201" s="58" t="str">
        <f>Евро!$U$22</f>
        <v>-</v>
      </c>
      <c r="G201" s="52" t="str">
        <f>'Золото (ЦБ)'!$T$22</f>
        <v>19.07.2023</v>
      </c>
      <c r="H201" s="58" t="str">
        <f>'Золото (ЦБ)'!$U$22</f>
        <v/>
      </c>
      <c r="J201" s="52" t="str">
        <f>'Серебро (ЦБ)'!$T$22</f>
        <v>19.07.2023</v>
      </c>
      <c r="K201" s="58" t="str">
        <f>'Серебро (ЦБ)'!$U$22</f>
        <v/>
      </c>
      <c r="M201" s="52" t="str">
        <f>'Платина (ЦБ)'!$T$22</f>
        <v>19.07.2023</v>
      </c>
      <c r="N201" s="58" t="str">
        <f>'Платина (ЦБ)'!$U$22</f>
        <v/>
      </c>
      <c r="P201" s="52" t="str">
        <f>'Палладий (ЦБ)'!$T$22</f>
        <v>19.07.2023</v>
      </c>
      <c r="Q201" s="58" t="str">
        <f>'Палладий (ЦБ)'!$U$22</f>
        <v/>
      </c>
      <c r="S201" s="52" t="str">
        <f>'Золото (KITCO-LME)'!T22</f>
        <v>19.07.2023</v>
      </c>
      <c r="T201" s="58">
        <f>IF(OR('Золото (KITCO-LME)'!$U22="-",'Золото (KITCO-LME)'!$U22=""),T200,'Золото (KITCO-LME)'!$U22)</f>
        <v>1852.2</v>
      </c>
      <c r="V201" s="52" t="str">
        <f>'Серебро (KITCO-LME)'!T22</f>
        <v>19.07.2023</v>
      </c>
      <c r="W201" s="58">
        <f>IF(OR('Серебро (KITCO-LME)'!$U22="-",'Серебро (KITCO-LME)'!$U22=""),W200,'Серебро (KITCO-LME)'!$U22)</f>
        <v>23.454999999999998</v>
      </c>
      <c r="Y201" s="52" t="str">
        <f>'Алюминий (LME)'!T22</f>
        <v>19.07.2023</v>
      </c>
      <c r="Z201" s="58">
        <f>IF(OR('Алюминий (LME)'!$U22="-",'Алюминий (LME)'!$U22=""),Z200,'Алюминий (LME)'!$U22)</f>
        <v>2242.5</v>
      </c>
      <c r="AB201" s="52" t="str">
        <f>'Никель (LME)'!T22</f>
        <v>19.07.2023</v>
      </c>
      <c r="AC201" s="58">
        <f>IF(OR('Никель (LME)'!$U22="-",'Никель (LME)'!$U22=""),AC200,'Никель (LME)'!$U22)</f>
        <v>27465</v>
      </c>
      <c r="AE201" s="52" t="str">
        <f>'Свинец (LME)'!T22</f>
        <v>19.07.2023</v>
      </c>
      <c r="AF201" s="58">
        <f>IF(OR('Свинец (LME)'!$U22="-",'Свинец (LME)'!$U22=""),AF200,'Свинец (LME)'!$U22)</f>
        <v>2235</v>
      </c>
      <c r="AH201" s="52" t="str">
        <f>'Медь (LME)'!T22</f>
        <v>19.07.2023</v>
      </c>
      <c r="AI201" s="58">
        <f>IF(OR('Медь (LME)'!$U22="-",'Медь (LME)'!$U22=""),AI200,'Медь (LME)'!$U22)</f>
        <v>8362.5</v>
      </c>
      <c r="AK201" s="52" t="str">
        <f>'Цинк (LME)'!T22</f>
        <v>19.07.2023</v>
      </c>
      <c r="AL201" s="58">
        <f>IF(OR('Цинк (LME)'!$U22="-",'Цинк (LME)'!$U22=""),AL200,'Цинк (LME)'!$U22)</f>
        <v>2994</v>
      </c>
    </row>
    <row r="202" spans="1:38" x14ac:dyDescent="0.25">
      <c r="A202" s="52" t="str">
        <f>Доллар!$T$23</f>
        <v>20.07.2023</v>
      </c>
      <c r="B202" s="58" t="str">
        <f>Доллар!$U$23</f>
        <v>-</v>
      </c>
      <c r="D202" s="52" t="str">
        <f>Евро!$T$23</f>
        <v>20.07.2023</v>
      </c>
      <c r="E202" s="58" t="str">
        <f>Евро!$U$23</f>
        <v>-</v>
      </c>
      <c r="G202" s="52" t="str">
        <f>'Золото (ЦБ)'!$T$23</f>
        <v>20.07.2023</v>
      </c>
      <c r="H202" s="58" t="str">
        <f>'Золото (ЦБ)'!$U$23</f>
        <v/>
      </c>
      <c r="J202" s="52" t="str">
        <f>'Серебро (ЦБ)'!$T$23</f>
        <v>20.07.2023</v>
      </c>
      <c r="K202" s="58" t="str">
        <f>'Серебро (ЦБ)'!$U$23</f>
        <v/>
      </c>
      <c r="M202" s="52" t="str">
        <f>'Платина (ЦБ)'!$T$23</f>
        <v>20.07.2023</v>
      </c>
      <c r="N202" s="58" t="str">
        <f>'Платина (ЦБ)'!$U$23</f>
        <v/>
      </c>
      <c r="P202" s="52" t="str">
        <f>'Палладий (ЦБ)'!$T$23</f>
        <v>20.07.2023</v>
      </c>
      <c r="Q202" s="58" t="str">
        <f>'Палладий (ЦБ)'!$U$23</f>
        <v/>
      </c>
      <c r="S202" s="52" t="str">
        <f>'Золото (KITCO-LME)'!T23</f>
        <v>20.07.2023</v>
      </c>
      <c r="T202" s="58">
        <f>IF(OR('Золото (KITCO-LME)'!$U23="-",'Золото (KITCO-LME)'!$U23=""),T201,'Золото (KITCO-LME)'!$U23)</f>
        <v>1852.2</v>
      </c>
      <c r="V202" s="52" t="str">
        <f>'Серебро (KITCO-LME)'!T23</f>
        <v>20.07.2023</v>
      </c>
      <c r="W202" s="58">
        <f>IF(OR('Серебро (KITCO-LME)'!$U23="-",'Серебро (KITCO-LME)'!$U23=""),W201,'Серебро (KITCO-LME)'!$U23)</f>
        <v>23.454999999999998</v>
      </c>
      <c r="Y202" s="52" t="str">
        <f>'Алюминий (LME)'!T23</f>
        <v>20.07.2023</v>
      </c>
      <c r="Z202" s="58">
        <f>IF(OR('Алюминий (LME)'!$U23="-",'Алюминий (LME)'!$U23=""),Z201,'Алюминий (LME)'!$U23)</f>
        <v>2242.5</v>
      </c>
      <c r="AB202" s="52" t="str">
        <f>'Никель (LME)'!T23</f>
        <v>20.07.2023</v>
      </c>
      <c r="AC202" s="58">
        <f>IF(OR('Никель (LME)'!$U23="-",'Никель (LME)'!$U23=""),AC201,'Никель (LME)'!$U23)</f>
        <v>27465</v>
      </c>
      <c r="AE202" s="52" t="str">
        <f>'Свинец (LME)'!T23</f>
        <v>20.07.2023</v>
      </c>
      <c r="AF202" s="58">
        <f>IF(OR('Свинец (LME)'!$U23="-",'Свинец (LME)'!$U23=""),AF201,'Свинец (LME)'!$U23)</f>
        <v>2235</v>
      </c>
      <c r="AH202" s="52" t="str">
        <f>'Медь (LME)'!T23</f>
        <v>20.07.2023</v>
      </c>
      <c r="AI202" s="58">
        <f>IF(OR('Медь (LME)'!$U23="-",'Медь (LME)'!$U23=""),AI201,'Медь (LME)'!$U23)</f>
        <v>8362.5</v>
      </c>
      <c r="AK202" s="52" t="str">
        <f>'Цинк (LME)'!T23</f>
        <v>20.07.2023</v>
      </c>
      <c r="AL202" s="58">
        <f>IF(OR('Цинк (LME)'!$U23="-",'Цинк (LME)'!$U23=""),AL201,'Цинк (LME)'!$U23)</f>
        <v>2994</v>
      </c>
    </row>
    <row r="203" spans="1:38" x14ac:dyDescent="0.25">
      <c r="A203" s="52" t="str">
        <f>Доллар!$T$24</f>
        <v>21.07.2023</v>
      </c>
      <c r="B203" s="58" t="str">
        <f>Доллар!$U$24</f>
        <v>-</v>
      </c>
      <c r="D203" s="52" t="str">
        <f>Евро!$T$24</f>
        <v>21.07.2023</v>
      </c>
      <c r="E203" s="58" t="str">
        <f>Евро!$U$24</f>
        <v>-</v>
      </c>
      <c r="G203" s="52" t="str">
        <f>'Золото (ЦБ)'!$T$24</f>
        <v>21.07.2023</v>
      </c>
      <c r="H203" s="58" t="str">
        <f>'Золото (ЦБ)'!$U$24</f>
        <v/>
      </c>
      <c r="J203" s="52" t="str">
        <f>'Серебро (ЦБ)'!$T$24</f>
        <v>21.07.2023</v>
      </c>
      <c r="K203" s="58" t="str">
        <f>'Серебро (ЦБ)'!$U$24</f>
        <v/>
      </c>
      <c r="M203" s="52" t="str">
        <f>'Платина (ЦБ)'!$T$24</f>
        <v>21.07.2023</v>
      </c>
      <c r="N203" s="58" t="str">
        <f>'Платина (ЦБ)'!$U$24</f>
        <v/>
      </c>
      <c r="P203" s="52" t="str">
        <f>'Палладий (ЦБ)'!$T$24</f>
        <v>21.07.2023</v>
      </c>
      <c r="Q203" s="58" t="str">
        <f>'Палладий (ЦБ)'!$U$24</f>
        <v/>
      </c>
      <c r="S203" s="52" t="str">
        <f>'Золото (KITCO-LME)'!T24</f>
        <v>21.07.2023</v>
      </c>
      <c r="T203" s="58">
        <f>IF(OR('Золото (KITCO-LME)'!$U24="-",'Золото (KITCO-LME)'!$U24=""),T202,'Золото (KITCO-LME)'!$U24)</f>
        <v>1852.2</v>
      </c>
      <c r="V203" s="52" t="str">
        <f>'Серебро (KITCO-LME)'!T24</f>
        <v>21.07.2023</v>
      </c>
      <c r="W203" s="58">
        <f>IF(OR('Серебро (KITCO-LME)'!$U24="-",'Серебро (KITCO-LME)'!$U24=""),W202,'Серебро (KITCO-LME)'!$U24)</f>
        <v>23.454999999999998</v>
      </c>
      <c r="Y203" s="52" t="str">
        <f>'Алюминий (LME)'!T24</f>
        <v>21.07.2023</v>
      </c>
      <c r="Z203" s="58">
        <f>IF(OR('Алюминий (LME)'!$U24="-",'Алюминий (LME)'!$U24=""),Z202,'Алюминий (LME)'!$U24)</f>
        <v>2242.5</v>
      </c>
      <c r="AB203" s="52" t="str">
        <f>'Никель (LME)'!T24</f>
        <v>21.07.2023</v>
      </c>
      <c r="AC203" s="58">
        <f>IF(OR('Никель (LME)'!$U24="-",'Никель (LME)'!$U24=""),AC202,'Никель (LME)'!$U24)</f>
        <v>27465</v>
      </c>
      <c r="AE203" s="52" t="str">
        <f>'Свинец (LME)'!T24</f>
        <v>21.07.2023</v>
      </c>
      <c r="AF203" s="58">
        <f>IF(OR('Свинец (LME)'!$U24="-",'Свинец (LME)'!$U24=""),AF202,'Свинец (LME)'!$U24)</f>
        <v>2235</v>
      </c>
      <c r="AH203" s="52" t="str">
        <f>'Медь (LME)'!T24</f>
        <v>21.07.2023</v>
      </c>
      <c r="AI203" s="58">
        <f>IF(OR('Медь (LME)'!$U24="-",'Медь (LME)'!$U24=""),AI202,'Медь (LME)'!$U24)</f>
        <v>8362.5</v>
      </c>
      <c r="AK203" s="52" t="str">
        <f>'Цинк (LME)'!T24</f>
        <v>21.07.2023</v>
      </c>
      <c r="AL203" s="58">
        <f>IF(OR('Цинк (LME)'!$U24="-",'Цинк (LME)'!$U24=""),AL202,'Цинк (LME)'!$U24)</f>
        <v>2994</v>
      </c>
    </row>
    <row r="204" spans="1:38" x14ac:dyDescent="0.25">
      <c r="A204" s="52" t="str">
        <f>Доллар!$T$25</f>
        <v>22.07.2023</v>
      </c>
      <c r="B204" s="58" t="str">
        <f>Доллар!$U$25</f>
        <v>-</v>
      </c>
      <c r="D204" s="52" t="str">
        <f>Евро!$T$25</f>
        <v>22.07.2023</v>
      </c>
      <c r="E204" s="58" t="str">
        <f>Евро!$U$25</f>
        <v>-</v>
      </c>
      <c r="G204" s="52" t="str">
        <f>'Золото (ЦБ)'!$T$25</f>
        <v>22.07.2023</v>
      </c>
      <c r="H204" s="58" t="str">
        <f>'Золото (ЦБ)'!$U$25</f>
        <v/>
      </c>
      <c r="J204" s="52" t="str">
        <f>'Серебро (ЦБ)'!$T$25</f>
        <v>22.07.2023</v>
      </c>
      <c r="K204" s="58" t="str">
        <f>'Серебро (ЦБ)'!$U$25</f>
        <v/>
      </c>
      <c r="M204" s="52" t="str">
        <f>'Платина (ЦБ)'!$T$25</f>
        <v>22.07.2023</v>
      </c>
      <c r="N204" s="58" t="str">
        <f>'Платина (ЦБ)'!$U$25</f>
        <v/>
      </c>
      <c r="P204" s="52" t="str">
        <f>'Палладий (ЦБ)'!$T$25</f>
        <v>22.07.2023</v>
      </c>
      <c r="Q204" s="58" t="str">
        <f>'Палладий (ЦБ)'!$U$25</f>
        <v/>
      </c>
      <c r="S204" s="52" t="str">
        <f>'Золото (KITCO-LME)'!T25</f>
        <v>22.07.2023</v>
      </c>
      <c r="T204" s="58">
        <f>IF(OR('Золото (KITCO-LME)'!$U25="-",'Золото (KITCO-LME)'!$U25=""),T203,'Золото (KITCO-LME)'!$U25)</f>
        <v>1852.2</v>
      </c>
      <c r="V204" s="52" t="str">
        <f>'Серебро (KITCO-LME)'!T25</f>
        <v>22.07.2023</v>
      </c>
      <c r="W204" s="58">
        <f>IF(OR('Серебро (KITCO-LME)'!$U25="-",'Серебро (KITCO-LME)'!$U25=""),W203,'Серебро (KITCO-LME)'!$U25)</f>
        <v>23.454999999999998</v>
      </c>
      <c r="Y204" s="52" t="str">
        <f>'Алюминий (LME)'!T25</f>
        <v>22.07.2023</v>
      </c>
      <c r="Z204" s="58">
        <f>IF(OR('Алюминий (LME)'!$U25="-",'Алюминий (LME)'!$U25=""),Z203,'Алюминий (LME)'!$U25)</f>
        <v>2242.5</v>
      </c>
      <c r="AB204" s="52" t="str">
        <f>'Никель (LME)'!T25</f>
        <v>22.07.2023</v>
      </c>
      <c r="AC204" s="58">
        <f>IF(OR('Никель (LME)'!$U25="-",'Никель (LME)'!$U25=""),AC203,'Никель (LME)'!$U25)</f>
        <v>27465</v>
      </c>
      <c r="AE204" s="52" t="str">
        <f>'Свинец (LME)'!T25</f>
        <v>22.07.2023</v>
      </c>
      <c r="AF204" s="58">
        <f>IF(OR('Свинец (LME)'!$U25="-",'Свинец (LME)'!$U25=""),AF203,'Свинец (LME)'!$U25)</f>
        <v>2235</v>
      </c>
      <c r="AH204" s="52" t="str">
        <f>'Медь (LME)'!T25</f>
        <v>22.07.2023</v>
      </c>
      <c r="AI204" s="58">
        <f>IF(OR('Медь (LME)'!$U25="-",'Медь (LME)'!$U25=""),AI203,'Медь (LME)'!$U25)</f>
        <v>8362.5</v>
      </c>
      <c r="AK204" s="52" t="str">
        <f>'Цинк (LME)'!T25</f>
        <v>22.07.2023</v>
      </c>
      <c r="AL204" s="58">
        <f>IF(OR('Цинк (LME)'!$U25="-",'Цинк (LME)'!$U25=""),AL203,'Цинк (LME)'!$U25)</f>
        <v>2994</v>
      </c>
    </row>
    <row r="205" spans="1:38" x14ac:dyDescent="0.25">
      <c r="A205" s="52" t="str">
        <f>Доллар!$T$26</f>
        <v>23.07.2023</v>
      </c>
      <c r="B205" s="58" t="str">
        <f>Доллар!$U$26</f>
        <v>-</v>
      </c>
      <c r="D205" s="52" t="str">
        <f>Евро!$T$26</f>
        <v>23.07.2023</v>
      </c>
      <c r="E205" s="58" t="str">
        <f>Евро!$U$26</f>
        <v>-</v>
      </c>
      <c r="G205" s="52" t="str">
        <f>'Золото (ЦБ)'!$T$26</f>
        <v>23.07.2023</v>
      </c>
      <c r="H205" s="58" t="str">
        <f>'Золото (ЦБ)'!$U$26</f>
        <v/>
      </c>
      <c r="J205" s="52" t="str">
        <f>'Серебро (ЦБ)'!$T$26</f>
        <v>23.07.2023</v>
      </c>
      <c r="K205" s="58" t="str">
        <f>'Серебро (ЦБ)'!$U$26</f>
        <v/>
      </c>
      <c r="M205" s="52" t="str">
        <f>'Платина (ЦБ)'!$T$26</f>
        <v>23.07.2023</v>
      </c>
      <c r="N205" s="58" t="str">
        <f>'Платина (ЦБ)'!$U$26</f>
        <v/>
      </c>
      <c r="P205" s="52" t="str">
        <f>'Палладий (ЦБ)'!$T$26</f>
        <v>23.07.2023</v>
      </c>
      <c r="Q205" s="58" t="str">
        <f>'Палладий (ЦБ)'!$U$26</f>
        <v/>
      </c>
      <c r="S205" s="52" t="str">
        <f>'Золото (KITCO-LME)'!T26</f>
        <v>23.07.2023</v>
      </c>
      <c r="T205" s="58">
        <f>IF(OR('Золото (KITCO-LME)'!$U26="-",'Золото (KITCO-LME)'!$U26=""),T204,'Золото (KITCO-LME)'!$U26)</f>
        <v>1852.2</v>
      </c>
      <c r="V205" s="52" t="str">
        <f>'Серебро (KITCO-LME)'!T26</f>
        <v>23.07.2023</v>
      </c>
      <c r="W205" s="58">
        <f>IF(OR('Серебро (KITCO-LME)'!$U26="-",'Серебро (KITCO-LME)'!$U26=""),W204,'Серебро (KITCO-LME)'!$U26)</f>
        <v>23.454999999999998</v>
      </c>
      <c r="Y205" s="52" t="str">
        <f>'Алюминий (LME)'!T26</f>
        <v>23.07.2023</v>
      </c>
      <c r="Z205" s="58">
        <f>IF(OR('Алюминий (LME)'!$U26="-",'Алюминий (LME)'!$U26=""),Z204,'Алюминий (LME)'!$U26)</f>
        <v>2242.5</v>
      </c>
      <c r="AB205" s="52" t="str">
        <f>'Никель (LME)'!T26</f>
        <v>23.07.2023</v>
      </c>
      <c r="AC205" s="58">
        <f>IF(OR('Никель (LME)'!$U26="-",'Никель (LME)'!$U26=""),AC204,'Никель (LME)'!$U26)</f>
        <v>27465</v>
      </c>
      <c r="AE205" s="52" t="str">
        <f>'Свинец (LME)'!T26</f>
        <v>23.07.2023</v>
      </c>
      <c r="AF205" s="58">
        <f>IF(OR('Свинец (LME)'!$U26="-",'Свинец (LME)'!$U26=""),AF204,'Свинец (LME)'!$U26)</f>
        <v>2235</v>
      </c>
      <c r="AH205" s="52" t="str">
        <f>'Медь (LME)'!T26</f>
        <v>23.07.2023</v>
      </c>
      <c r="AI205" s="58">
        <f>IF(OR('Медь (LME)'!$U26="-",'Медь (LME)'!$U26=""),AI204,'Медь (LME)'!$U26)</f>
        <v>8362.5</v>
      </c>
      <c r="AK205" s="52" t="str">
        <f>'Цинк (LME)'!T26</f>
        <v>23.07.2023</v>
      </c>
      <c r="AL205" s="58">
        <f>IF(OR('Цинк (LME)'!$U26="-",'Цинк (LME)'!$U26=""),AL204,'Цинк (LME)'!$U26)</f>
        <v>2994</v>
      </c>
    </row>
    <row r="206" spans="1:38" x14ac:dyDescent="0.25">
      <c r="A206" s="52" t="str">
        <f>Доллар!$T$27</f>
        <v>24.07.2023</v>
      </c>
      <c r="B206" s="58" t="str">
        <f>Доллар!$U$27</f>
        <v>-</v>
      </c>
      <c r="D206" s="52" t="str">
        <f>Евро!$T$27</f>
        <v>24.07.2023</v>
      </c>
      <c r="E206" s="58" t="str">
        <f>Евро!$U$27</f>
        <v>-</v>
      </c>
      <c r="G206" s="52" t="str">
        <f>'Золото (ЦБ)'!$T$27</f>
        <v>24.07.2023</v>
      </c>
      <c r="H206" s="58" t="str">
        <f>'Золото (ЦБ)'!$U$27</f>
        <v/>
      </c>
      <c r="J206" s="52" t="str">
        <f>'Серебро (ЦБ)'!$T$27</f>
        <v>24.07.2023</v>
      </c>
      <c r="K206" s="58" t="str">
        <f>'Серебро (ЦБ)'!$U$27</f>
        <v/>
      </c>
      <c r="M206" s="52" t="str">
        <f>'Платина (ЦБ)'!$T$27</f>
        <v>24.07.2023</v>
      </c>
      <c r="N206" s="58" t="str">
        <f>'Платина (ЦБ)'!$U$27</f>
        <v/>
      </c>
      <c r="P206" s="52" t="str">
        <f>'Палладий (ЦБ)'!$T$27</f>
        <v>24.07.2023</v>
      </c>
      <c r="Q206" s="58" t="str">
        <f>'Палладий (ЦБ)'!$U$27</f>
        <v/>
      </c>
      <c r="S206" s="52" t="str">
        <f>'Золото (KITCO-LME)'!T27</f>
        <v>24.07.2023</v>
      </c>
      <c r="T206" s="58">
        <f>IF(OR('Золото (KITCO-LME)'!$U27="-",'Золото (KITCO-LME)'!$U27=""),T205,'Золото (KITCO-LME)'!$U27)</f>
        <v>1852.2</v>
      </c>
      <c r="V206" s="52" t="str">
        <f>'Серебро (KITCO-LME)'!T27</f>
        <v>24.07.2023</v>
      </c>
      <c r="W206" s="58">
        <f>IF(OR('Серебро (KITCO-LME)'!$U27="-",'Серебро (KITCO-LME)'!$U27=""),W205,'Серебро (KITCO-LME)'!$U27)</f>
        <v>23.454999999999998</v>
      </c>
      <c r="Y206" s="52" t="str">
        <f>'Алюминий (LME)'!T27</f>
        <v>24.07.2023</v>
      </c>
      <c r="Z206" s="58">
        <f>IF(OR('Алюминий (LME)'!$U27="-",'Алюминий (LME)'!$U27=""),Z205,'Алюминий (LME)'!$U27)</f>
        <v>2242.5</v>
      </c>
      <c r="AB206" s="52" t="str">
        <f>'Никель (LME)'!T27</f>
        <v>24.07.2023</v>
      </c>
      <c r="AC206" s="58">
        <f>IF(OR('Никель (LME)'!$U27="-",'Никель (LME)'!$U27=""),AC205,'Никель (LME)'!$U27)</f>
        <v>27465</v>
      </c>
      <c r="AE206" s="52" t="str">
        <f>'Свинец (LME)'!T27</f>
        <v>24.07.2023</v>
      </c>
      <c r="AF206" s="58">
        <f>IF(OR('Свинец (LME)'!$U27="-",'Свинец (LME)'!$U27=""),AF205,'Свинец (LME)'!$U27)</f>
        <v>2235</v>
      </c>
      <c r="AH206" s="52" t="str">
        <f>'Медь (LME)'!T27</f>
        <v>24.07.2023</v>
      </c>
      <c r="AI206" s="58">
        <f>IF(OR('Медь (LME)'!$U27="-",'Медь (LME)'!$U27=""),AI205,'Медь (LME)'!$U27)</f>
        <v>8362.5</v>
      </c>
      <c r="AK206" s="52" t="str">
        <f>'Цинк (LME)'!T27</f>
        <v>24.07.2023</v>
      </c>
      <c r="AL206" s="58">
        <f>IF(OR('Цинк (LME)'!$U27="-",'Цинк (LME)'!$U27=""),AL205,'Цинк (LME)'!$U27)</f>
        <v>2994</v>
      </c>
    </row>
    <row r="207" spans="1:38" x14ac:dyDescent="0.25">
      <c r="A207" s="52" t="str">
        <f>Доллар!$T$28</f>
        <v>25.07.2023</v>
      </c>
      <c r="B207" s="58" t="str">
        <f>Доллар!$U$28</f>
        <v>-</v>
      </c>
      <c r="D207" s="52" t="str">
        <f>Евро!$T$28</f>
        <v>25.07.2023</v>
      </c>
      <c r="E207" s="58" t="str">
        <f>Евро!$U$28</f>
        <v>-</v>
      </c>
      <c r="G207" s="52" t="str">
        <f>'Золото (ЦБ)'!$T$28</f>
        <v>25.07.2023</v>
      </c>
      <c r="H207" s="58" t="str">
        <f>'Золото (ЦБ)'!$U$28</f>
        <v/>
      </c>
      <c r="J207" s="52" t="str">
        <f>'Серебро (ЦБ)'!$T$28</f>
        <v>25.07.2023</v>
      </c>
      <c r="K207" s="58" t="str">
        <f>'Серебро (ЦБ)'!$U$28</f>
        <v/>
      </c>
      <c r="M207" s="52" t="str">
        <f>'Платина (ЦБ)'!$T$28</f>
        <v>25.07.2023</v>
      </c>
      <c r="N207" s="58" t="str">
        <f>'Платина (ЦБ)'!$U$28</f>
        <v/>
      </c>
      <c r="P207" s="52" t="str">
        <f>'Палладий (ЦБ)'!$T$28</f>
        <v>25.07.2023</v>
      </c>
      <c r="Q207" s="58" t="str">
        <f>'Палладий (ЦБ)'!$U$28</f>
        <v/>
      </c>
      <c r="S207" s="52" t="str">
        <f>'Золото (KITCO-LME)'!T28</f>
        <v>25.07.2023</v>
      </c>
      <c r="T207" s="58">
        <f>IF(OR('Золото (KITCO-LME)'!$U28="-",'Золото (KITCO-LME)'!$U28=""),T206,'Золото (KITCO-LME)'!$U28)</f>
        <v>1852.2</v>
      </c>
      <c r="V207" s="52" t="str">
        <f>'Серебро (KITCO-LME)'!T28</f>
        <v>25.07.2023</v>
      </c>
      <c r="W207" s="58">
        <f>IF(OR('Серебро (KITCO-LME)'!$U28="-",'Серебро (KITCO-LME)'!$U28=""),W206,'Серебро (KITCO-LME)'!$U28)</f>
        <v>23.454999999999998</v>
      </c>
      <c r="Y207" s="52" t="str">
        <f>'Алюминий (LME)'!T28</f>
        <v>25.07.2023</v>
      </c>
      <c r="Z207" s="58">
        <f>IF(OR('Алюминий (LME)'!$U28="-",'Алюминий (LME)'!$U28=""),Z206,'Алюминий (LME)'!$U28)</f>
        <v>2242.5</v>
      </c>
      <c r="AB207" s="52" t="str">
        <f>'Никель (LME)'!T28</f>
        <v>25.07.2023</v>
      </c>
      <c r="AC207" s="58">
        <f>IF(OR('Никель (LME)'!$U28="-",'Никель (LME)'!$U28=""),AC206,'Никель (LME)'!$U28)</f>
        <v>27465</v>
      </c>
      <c r="AE207" s="52" t="str">
        <f>'Свинец (LME)'!T28</f>
        <v>25.07.2023</v>
      </c>
      <c r="AF207" s="58">
        <f>IF(OR('Свинец (LME)'!$U28="-",'Свинец (LME)'!$U28=""),AF206,'Свинец (LME)'!$U28)</f>
        <v>2235</v>
      </c>
      <c r="AH207" s="52" t="str">
        <f>'Медь (LME)'!T28</f>
        <v>25.07.2023</v>
      </c>
      <c r="AI207" s="58">
        <f>IF(OR('Медь (LME)'!$U28="-",'Медь (LME)'!$U28=""),AI206,'Медь (LME)'!$U28)</f>
        <v>8362.5</v>
      </c>
      <c r="AK207" s="52" t="str">
        <f>'Цинк (LME)'!T28</f>
        <v>25.07.2023</v>
      </c>
      <c r="AL207" s="58">
        <f>IF(OR('Цинк (LME)'!$U28="-",'Цинк (LME)'!$U28=""),AL206,'Цинк (LME)'!$U28)</f>
        <v>2994</v>
      </c>
    </row>
    <row r="208" spans="1:38" x14ac:dyDescent="0.25">
      <c r="A208" s="52" t="str">
        <f>Доллар!$T$29</f>
        <v>26.07.2023</v>
      </c>
      <c r="B208" s="58" t="str">
        <f>Доллар!$U$29</f>
        <v>-</v>
      </c>
      <c r="D208" s="52" t="str">
        <f>Евро!$T$29</f>
        <v>26.07.2023</v>
      </c>
      <c r="E208" s="58" t="str">
        <f>Евро!$U$29</f>
        <v>-</v>
      </c>
      <c r="G208" s="52" t="str">
        <f>'Золото (ЦБ)'!$T$29</f>
        <v>26.07.2023</v>
      </c>
      <c r="H208" s="58" t="str">
        <f>'Золото (ЦБ)'!$U$29</f>
        <v/>
      </c>
      <c r="J208" s="52" t="str">
        <f>'Серебро (ЦБ)'!$T$29</f>
        <v>26.07.2023</v>
      </c>
      <c r="K208" s="58" t="str">
        <f>'Серебро (ЦБ)'!$U$29</f>
        <v/>
      </c>
      <c r="M208" s="52" t="str">
        <f>'Платина (ЦБ)'!$T$29</f>
        <v>26.07.2023</v>
      </c>
      <c r="N208" s="58" t="str">
        <f>'Платина (ЦБ)'!$U$29</f>
        <v/>
      </c>
      <c r="P208" s="52" t="str">
        <f>'Палладий (ЦБ)'!$T$29</f>
        <v>26.07.2023</v>
      </c>
      <c r="Q208" s="58" t="str">
        <f>'Палладий (ЦБ)'!$U$29</f>
        <v/>
      </c>
      <c r="S208" s="52" t="str">
        <f>'Золото (KITCO-LME)'!T29</f>
        <v>26.07.2023</v>
      </c>
      <c r="T208" s="58">
        <f>IF(OR('Золото (KITCO-LME)'!$U29="-",'Золото (KITCO-LME)'!$U29=""),T207,'Золото (KITCO-LME)'!$U29)</f>
        <v>1852.2</v>
      </c>
      <c r="V208" s="52" t="str">
        <f>'Серебро (KITCO-LME)'!T29</f>
        <v>26.07.2023</v>
      </c>
      <c r="W208" s="58">
        <f>IF(OR('Серебро (KITCO-LME)'!$U29="-",'Серебро (KITCO-LME)'!$U29=""),W207,'Серебро (KITCO-LME)'!$U29)</f>
        <v>23.454999999999998</v>
      </c>
      <c r="Y208" s="52" t="str">
        <f>'Алюминий (LME)'!T29</f>
        <v>26.07.2023</v>
      </c>
      <c r="Z208" s="58">
        <f>IF(OR('Алюминий (LME)'!$U29="-",'Алюминий (LME)'!$U29=""),Z207,'Алюминий (LME)'!$U29)</f>
        <v>2242.5</v>
      </c>
      <c r="AB208" s="52" t="str">
        <f>'Никель (LME)'!T29</f>
        <v>26.07.2023</v>
      </c>
      <c r="AC208" s="58">
        <f>IF(OR('Никель (LME)'!$U29="-",'Никель (LME)'!$U29=""),AC207,'Никель (LME)'!$U29)</f>
        <v>27465</v>
      </c>
      <c r="AE208" s="52" t="str">
        <f>'Свинец (LME)'!T29</f>
        <v>26.07.2023</v>
      </c>
      <c r="AF208" s="58">
        <f>IF(OR('Свинец (LME)'!$U29="-",'Свинец (LME)'!$U29=""),AF207,'Свинец (LME)'!$U29)</f>
        <v>2235</v>
      </c>
      <c r="AH208" s="52" t="str">
        <f>'Медь (LME)'!T29</f>
        <v>26.07.2023</v>
      </c>
      <c r="AI208" s="58">
        <f>IF(OR('Медь (LME)'!$U29="-",'Медь (LME)'!$U29=""),AI207,'Медь (LME)'!$U29)</f>
        <v>8362.5</v>
      </c>
      <c r="AK208" s="52" t="str">
        <f>'Цинк (LME)'!T29</f>
        <v>26.07.2023</v>
      </c>
      <c r="AL208" s="58">
        <f>IF(OR('Цинк (LME)'!$U29="-",'Цинк (LME)'!$U29=""),AL207,'Цинк (LME)'!$U29)</f>
        <v>2994</v>
      </c>
    </row>
    <row r="209" spans="1:38" x14ac:dyDescent="0.25">
      <c r="A209" s="52" t="str">
        <f>Доллар!$T$30</f>
        <v>27.07.2023</v>
      </c>
      <c r="B209" s="58" t="str">
        <f>Доллар!$U$30</f>
        <v>-</v>
      </c>
      <c r="D209" s="52" t="str">
        <f>Евро!$T$30</f>
        <v>27.07.2023</v>
      </c>
      <c r="E209" s="58" t="str">
        <f>Евро!$U$30</f>
        <v>-</v>
      </c>
      <c r="G209" s="52" t="str">
        <f>'Золото (ЦБ)'!$T$30</f>
        <v>27.07.2023</v>
      </c>
      <c r="H209" s="58" t="str">
        <f>'Золото (ЦБ)'!$U$30</f>
        <v/>
      </c>
      <c r="J209" s="52" t="str">
        <f>'Серебро (ЦБ)'!$T$30</f>
        <v>27.07.2023</v>
      </c>
      <c r="K209" s="58" t="str">
        <f>'Серебро (ЦБ)'!$U$30</f>
        <v/>
      </c>
      <c r="M209" s="52" t="str">
        <f>'Платина (ЦБ)'!$T$30</f>
        <v>27.07.2023</v>
      </c>
      <c r="N209" s="58" t="str">
        <f>'Платина (ЦБ)'!$U$30</f>
        <v/>
      </c>
      <c r="P209" s="52" t="str">
        <f>'Палладий (ЦБ)'!$T$30</f>
        <v>27.07.2023</v>
      </c>
      <c r="Q209" s="58" t="str">
        <f>'Палладий (ЦБ)'!$U$30</f>
        <v/>
      </c>
      <c r="S209" s="52" t="str">
        <f>'Золото (KITCO-LME)'!T30</f>
        <v>27.07.2023</v>
      </c>
      <c r="T209" s="58">
        <f>IF(OR('Золото (KITCO-LME)'!$U30="-",'Золото (KITCO-LME)'!$U30=""),T208,'Золото (KITCO-LME)'!$U30)</f>
        <v>1852.2</v>
      </c>
      <c r="V209" s="52" t="str">
        <f>'Серебро (KITCO-LME)'!T30</f>
        <v>27.07.2023</v>
      </c>
      <c r="W209" s="58">
        <f>IF(OR('Серебро (KITCO-LME)'!$U30="-",'Серебро (KITCO-LME)'!$U30=""),W208,'Серебро (KITCO-LME)'!$U30)</f>
        <v>23.454999999999998</v>
      </c>
      <c r="Y209" s="52" t="str">
        <f>'Алюминий (LME)'!T30</f>
        <v>27.07.2023</v>
      </c>
      <c r="Z209" s="58">
        <f>IF(OR('Алюминий (LME)'!$U30="-",'Алюминий (LME)'!$U30=""),Z208,'Алюминий (LME)'!$U30)</f>
        <v>2242.5</v>
      </c>
      <c r="AB209" s="52" t="str">
        <f>'Никель (LME)'!T30</f>
        <v>27.07.2023</v>
      </c>
      <c r="AC209" s="58">
        <f>IF(OR('Никель (LME)'!$U30="-",'Никель (LME)'!$U30=""),AC208,'Никель (LME)'!$U30)</f>
        <v>27465</v>
      </c>
      <c r="AE209" s="52" t="str">
        <f>'Свинец (LME)'!T30</f>
        <v>27.07.2023</v>
      </c>
      <c r="AF209" s="58">
        <f>IF(OR('Свинец (LME)'!$U30="-",'Свинец (LME)'!$U30=""),AF208,'Свинец (LME)'!$U30)</f>
        <v>2235</v>
      </c>
      <c r="AH209" s="52" t="str">
        <f>'Медь (LME)'!T30</f>
        <v>27.07.2023</v>
      </c>
      <c r="AI209" s="58">
        <f>IF(OR('Медь (LME)'!$U30="-",'Медь (LME)'!$U30=""),AI208,'Медь (LME)'!$U30)</f>
        <v>8362.5</v>
      </c>
      <c r="AK209" s="52" t="str">
        <f>'Цинк (LME)'!T30</f>
        <v>27.07.2023</v>
      </c>
      <c r="AL209" s="58">
        <f>IF(OR('Цинк (LME)'!$U30="-",'Цинк (LME)'!$U30=""),AL208,'Цинк (LME)'!$U30)</f>
        <v>2994</v>
      </c>
    </row>
    <row r="210" spans="1:38" x14ac:dyDescent="0.25">
      <c r="A210" s="52" t="str">
        <f>Доллар!$T$31</f>
        <v>28.07.2023</v>
      </c>
      <c r="B210" s="58" t="str">
        <f>Доллар!$U$31</f>
        <v>-</v>
      </c>
      <c r="D210" s="52" t="str">
        <f>Евро!$T$31</f>
        <v>28.07.2023</v>
      </c>
      <c r="E210" s="58" t="str">
        <f>Евро!$U$31</f>
        <v>-</v>
      </c>
      <c r="G210" s="52" t="str">
        <f>'Золото (ЦБ)'!$T$31</f>
        <v>28.07.2023</v>
      </c>
      <c r="H210" s="58" t="str">
        <f>'Золото (ЦБ)'!$U$31</f>
        <v/>
      </c>
      <c r="J210" s="52" t="str">
        <f>'Серебро (ЦБ)'!$T$31</f>
        <v>28.07.2023</v>
      </c>
      <c r="K210" s="58" t="str">
        <f>'Серебро (ЦБ)'!$U$31</f>
        <v/>
      </c>
      <c r="M210" s="52" t="str">
        <f>'Платина (ЦБ)'!$T$31</f>
        <v>28.07.2023</v>
      </c>
      <c r="N210" s="58" t="str">
        <f>'Платина (ЦБ)'!$U$31</f>
        <v/>
      </c>
      <c r="P210" s="52" t="str">
        <f>'Палладий (ЦБ)'!$T$31</f>
        <v>28.07.2023</v>
      </c>
      <c r="Q210" s="58" t="str">
        <f>'Палладий (ЦБ)'!$U$31</f>
        <v/>
      </c>
      <c r="S210" s="52" t="str">
        <f>'Золото (KITCO-LME)'!T31</f>
        <v>28.07.2023</v>
      </c>
      <c r="T210" s="58">
        <f>IF(OR('Золото (KITCO-LME)'!$U31="-",'Золото (KITCO-LME)'!$U31=""),T209,'Золото (KITCO-LME)'!$U31)</f>
        <v>1852.2</v>
      </c>
      <c r="V210" s="52" t="str">
        <f>'Серебро (KITCO-LME)'!T31</f>
        <v>28.07.2023</v>
      </c>
      <c r="W210" s="58">
        <f>IF(OR('Серебро (KITCO-LME)'!$U31="-",'Серебро (KITCO-LME)'!$U31=""),W209,'Серебро (KITCO-LME)'!$U31)</f>
        <v>23.454999999999998</v>
      </c>
      <c r="Y210" s="52" t="str">
        <f>'Алюминий (LME)'!T31</f>
        <v>28.07.2023</v>
      </c>
      <c r="Z210" s="58">
        <f>IF(OR('Алюминий (LME)'!$U31="-",'Алюминий (LME)'!$U31=""),Z209,'Алюминий (LME)'!$U31)</f>
        <v>2242.5</v>
      </c>
      <c r="AB210" s="52" t="str">
        <f>'Никель (LME)'!T31</f>
        <v>28.07.2023</v>
      </c>
      <c r="AC210" s="58">
        <f>IF(OR('Никель (LME)'!$U31="-",'Никель (LME)'!$U31=""),AC209,'Никель (LME)'!$U31)</f>
        <v>27465</v>
      </c>
      <c r="AE210" s="52" t="str">
        <f>'Свинец (LME)'!T31</f>
        <v>28.07.2023</v>
      </c>
      <c r="AF210" s="58">
        <f>IF(OR('Свинец (LME)'!$U31="-",'Свинец (LME)'!$U31=""),AF209,'Свинец (LME)'!$U31)</f>
        <v>2235</v>
      </c>
      <c r="AH210" s="52" t="str">
        <f>'Медь (LME)'!T31</f>
        <v>28.07.2023</v>
      </c>
      <c r="AI210" s="58">
        <f>IF(OR('Медь (LME)'!$U31="-",'Медь (LME)'!$U31=""),AI209,'Медь (LME)'!$U31)</f>
        <v>8362.5</v>
      </c>
      <c r="AK210" s="52" t="str">
        <f>'Цинк (LME)'!T31</f>
        <v>28.07.2023</v>
      </c>
      <c r="AL210" s="58">
        <f>IF(OR('Цинк (LME)'!$U31="-",'Цинк (LME)'!$U31=""),AL209,'Цинк (LME)'!$U31)</f>
        <v>2994</v>
      </c>
    </row>
    <row r="211" spans="1:38" x14ac:dyDescent="0.25">
      <c r="A211" s="52" t="str">
        <f>Доллар!$T$32</f>
        <v>29.07.2023</v>
      </c>
      <c r="B211" s="58" t="str">
        <f>Доллар!$U$32</f>
        <v>-</v>
      </c>
      <c r="D211" s="52" t="str">
        <f>Евро!$T$32</f>
        <v>29.07.2023</v>
      </c>
      <c r="E211" s="58" t="str">
        <f>Евро!$U$32</f>
        <v>-</v>
      </c>
      <c r="G211" s="52" t="str">
        <f>'Золото (ЦБ)'!$T$32</f>
        <v>29.07.2023</v>
      </c>
      <c r="H211" s="58" t="str">
        <f>'Золото (ЦБ)'!$U$32</f>
        <v/>
      </c>
      <c r="J211" s="52" t="str">
        <f>'Серебро (ЦБ)'!$T$32</f>
        <v>29.07.2023</v>
      </c>
      <c r="K211" s="58" t="str">
        <f>'Серебро (ЦБ)'!$U$32</f>
        <v/>
      </c>
      <c r="M211" s="52" t="str">
        <f>'Платина (ЦБ)'!$T$32</f>
        <v>29.07.2023</v>
      </c>
      <c r="N211" s="58" t="str">
        <f>'Платина (ЦБ)'!$U$32</f>
        <v/>
      </c>
      <c r="P211" s="52" t="str">
        <f>'Палладий (ЦБ)'!$T$32</f>
        <v>29.07.2023</v>
      </c>
      <c r="Q211" s="58" t="str">
        <f>'Палладий (ЦБ)'!$U$32</f>
        <v/>
      </c>
      <c r="S211" s="52" t="str">
        <f>'Золото (KITCO-LME)'!T32</f>
        <v>29.07.2023</v>
      </c>
      <c r="T211" s="58">
        <f>IF(OR('Золото (KITCO-LME)'!$U32="-",'Золото (KITCO-LME)'!$U32=""),T210,'Золото (KITCO-LME)'!$U32)</f>
        <v>1852.2</v>
      </c>
      <c r="V211" s="52" t="str">
        <f>'Серебро (KITCO-LME)'!T32</f>
        <v>29.07.2023</v>
      </c>
      <c r="W211" s="58">
        <f>IF(OR('Серебро (KITCO-LME)'!$U32="-",'Серебро (KITCO-LME)'!$U32=""),W210,'Серебро (KITCO-LME)'!$U32)</f>
        <v>23.454999999999998</v>
      </c>
      <c r="Y211" s="52" t="str">
        <f>'Алюминий (LME)'!T32</f>
        <v>29.07.2023</v>
      </c>
      <c r="Z211" s="58">
        <f>IF(OR('Алюминий (LME)'!$U32="-",'Алюминий (LME)'!$U32=""),Z210,'Алюминий (LME)'!$U32)</f>
        <v>2242.5</v>
      </c>
      <c r="AB211" s="52" t="str">
        <f>'Никель (LME)'!T32</f>
        <v>29.07.2023</v>
      </c>
      <c r="AC211" s="58">
        <f>IF(OR('Никель (LME)'!$U32="-",'Никель (LME)'!$U32=""),AC210,'Никель (LME)'!$U32)</f>
        <v>27465</v>
      </c>
      <c r="AE211" s="52" t="str">
        <f>'Свинец (LME)'!T32</f>
        <v>29.07.2023</v>
      </c>
      <c r="AF211" s="58">
        <f>IF(OR('Свинец (LME)'!$U32="-",'Свинец (LME)'!$U32=""),AF210,'Свинец (LME)'!$U32)</f>
        <v>2235</v>
      </c>
      <c r="AH211" s="52" t="str">
        <f>'Медь (LME)'!T32</f>
        <v>29.07.2023</v>
      </c>
      <c r="AI211" s="58">
        <f>IF(OR('Медь (LME)'!$U32="-",'Медь (LME)'!$U32=""),AI210,'Медь (LME)'!$U32)</f>
        <v>8362.5</v>
      </c>
      <c r="AK211" s="52" t="str">
        <f>'Цинк (LME)'!T32</f>
        <v>29.07.2023</v>
      </c>
      <c r="AL211" s="58">
        <f>IF(OR('Цинк (LME)'!$U32="-",'Цинк (LME)'!$U32=""),AL210,'Цинк (LME)'!$U32)</f>
        <v>2994</v>
      </c>
    </row>
    <row r="212" spans="1:38" x14ac:dyDescent="0.25">
      <c r="A212" s="52" t="str">
        <f>Доллар!$T$33</f>
        <v>30.07.2023</v>
      </c>
      <c r="B212" s="58" t="str">
        <f>Доллар!$U$33</f>
        <v>-</v>
      </c>
      <c r="D212" s="52" t="str">
        <f>Евро!$T$33</f>
        <v>30.07.2023</v>
      </c>
      <c r="E212" s="58" t="str">
        <f>Евро!$U$33</f>
        <v>-</v>
      </c>
      <c r="G212" s="52" t="str">
        <f>'Золото (ЦБ)'!$T$33</f>
        <v>30.07.2023</v>
      </c>
      <c r="H212" s="58" t="str">
        <f>'Золото (ЦБ)'!$U$33</f>
        <v/>
      </c>
      <c r="J212" s="52" t="str">
        <f>'Серебро (ЦБ)'!$T$33</f>
        <v>30.07.2023</v>
      </c>
      <c r="K212" s="58" t="str">
        <f>'Серебро (ЦБ)'!$U$33</f>
        <v/>
      </c>
      <c r="M212" s="52" t="str">
        <f>'Платина (ЦБ)'!$T$33</f>
        <v>30.07.2023</v>
      </c>
      <c r="N212" s="58" t="str">
        <f>'Платина (ЦБ)'!$U$33</f>
        <v/>
      </c>
      <c r="P212" s="52" t="str">
        <f>'Палладий (ЦБ)'!$T$33</f>
        <v>30.07.2023</v>
      </c>
      <c r="Q212" s="58" t="str">
        <f>'Палладий (ЦБ)'!$U$33</f>
        <v/>
      </c>
      <c r="S212" s="52" t="str">
        <f>'Золото (KITCO-LME)'!T33</f>
        <v>30.07.2023</v>
      </c>
      <c r="T212" s="58">
        <f>IF(OR('Золото (KITCO-LME)'!$U33="-",'Золото (KITCO-LME)'!$U33=""),T211,'Золото (KITCO-LME)'!$U33)</f>
        <v>1852.2</v>
      </c>
      <c r="V212" s="52" t="str">
        <f>'Серебро (KITCO-LME)'!T33</f>
        <v>30.07.2023</v>
      </c>
      <c r="W212" s="58">
        <f>IF(OR('Серебро (KITCO-LME)'!$U33="-",'Серебро (KITCO-LME)'!$U33=""),W211,'Серебро (KITCO-LME)'!$U33)</f>
        <v>23.454999999999998</v>
      </c>
      <c r="Y212" s="52" t="str">
        <f>'Алюминий (LME)'!T33</f>
        <v>30.07.2023</v>
      </c>
      <c r="Z212" s="58">
        <f>IF(OR('Алюминий (LME)'!$U33="-",'Алюминий (LME)'!$U33=""),Z211,'Алюминий (LME)'!$U33)</f>
        <v>2242.5</v>
      </c>
      <c r="AB212" s="52" t="str">
        <f>'Никель (LME)'!T33</f>
        <v>30.07.2023</v>
      </c>
      <c r="AC212" s="58">
        <f>IF(OR('Никель (LME)'!$U33="-",'Никель (LME)'!$U33=""),AC211,'Никель (LME)'!$U33)</f>
        <v>27465</v>
      </c>
      <c r="AE212" s="52" t="str">
        <f>'Свинец (LME)'!T33</f>
        <v>30.07.2023</v>
      </c>
      <c r="AF212" s="58">
        <f>IF(OR('Свинец (LME)'!$U33="-",'Свинец (LME)'!$U33=""),AF211,'Свинец (LME)'!$U33)</f>
        <v>2235</v>
      </c>
      <c r="AH212" s="52" t="str">
        <f>'Медь (LME)'!T33</f>
        <v>30.07.2023</v>
      </c>
      <c r="AI212" s="58">
        <f>IF(OR('Медь (LME)'!$U33="-",'Медь (LME)'!$U33=""),AI211,'Медь (LME)'!$U33)</f>
        <v>8362.5</v>
      </c>
      <c r="AK212" s="52" t="str">
        <f>'Цинк (LME)'!T33</f>
        <v>30.07.2023</v>
      </c>
      <c r="AL212" s="58">
        <f>IF(OR('Цинк (LME)'!$U33="-",'Цинк (LME)'!$U33=""),AL211,'Цинк (LME)'!$U33)</f>
        <v>2994</v>
      </c>
    </row>
    <row r="213" spans="1:38" x14ac:dyDescent="0.25">
      <c r="A213" s="59" t="str">
        <f>Доллар!$T$34</f>
        <v>31.07.2023</v>
      </c>
      <c r="B213" s="58" t="str">
        <f>Доллар!$U$34</f>
        <v>-</v>
      </c>
      <c r="D213" s="59" t="str">
        <f>Евро!$T$34</f>
        <v>31.07.2023</v>
      </c>
      <c r="E213" s="58" t="str">
        <f>Евро!$U$34</f>
        <v>-</v>
      </c>
      <c r="G213" s="59" t="str">
        <f>'Золото (ЦБ)'!$T$34</f>
        <v>31.07.2023</v>
      </c>
      <c r="H213" s="58" t="str">
        <f>'Золото (ЦБ)'!$U$34</f>
        <v/>
      </c>
      <c r="J213" s="59" t="str">
        <f>'Серебро (ЦБ)'!$T$34</f>
        <v>31.07.2023</v>
      </c>
      <c r="K213" s="58" t="str">
        <f>'Серебро (ЦБ)'!$U$34</f>
        <v/>
      </c>
      <c r="M213" s="59" t="str">
        <f>'Платина (ЦБ)'!$T$34</f>
        <v>31.07.2023</v>
      </c>
      <c r="N213" s="58" t="str">
        <f>'Платина (ЦБ)'!$U$34</f>
        <v/>
      </c>
      <c r="P213" s="59" t="str">
        <f>'Палладий (ЦБ)'!$T$34</f>
        <v>31.07.2023</v>
      </c>
      <c r="Q213" s="58" t="str">
        <f>'Палладий (ЦБ)'!$U$34</f>
        <v/>
      </c>
      <c r="S213" s="59" t="str">
        <f>'Золото (KITCO-LME)'!T34</f>
        <v>31.07.2023</v>
      </c>
      <c r="T213" s="58">
        <f>IF(OR('Золото (KITCO-LME)'!$U34="-",'Золото (KITCO-LME)'!$U34=""),T212,'Золото (KITCO-LME)'!$U34)</f>
        <v>1852.2</v>
      </c>
      <c r="V213" s="59" t="str">
        <f>'Серебро (KITCO-LME)'!T34</f>
        <v>31.07.2023</v>
      </c>
      <c r="W213" s="58">
        <f>IF(OR('Серебро (KITCO-LME)'!$U34="-",'Серебро (KITCO-LME)'!$U34=""),W212,'Серебро (KITCO-LME)'!$U34)</f>
        <v>23.454999999999998</v>
      </c>
      <c r="Y213" s="59" t="str">
        <f>'Алюминий (LME)'!T34</f>
        <v>31.07.2023</v>
      </c>
      <c r="Z213" s="58">
        <f>IF(OR('Алюминий (LME)'!$U34="-",'Алюминий (LME)'!$U34=""),Z212,'Алюминий (LME)'!$U34)</f>
        <v>2242.5</v>
      </c>
      <c r="AB213" s="59" t="str">
        <f>'Никель (LME)'!T34</f>
        <v>31.07.2023</v>
      </c>
      <c r="AC213" s="58">
        <f>IF(OR('Никель (LME)'!$U34="-",'Никель (LME)'!$U34=""),AC212,'Никель (LME)'!$U34)</f>
        <v>27465</v>
      </c>
      <c r="AE213" s="59" t="str">
        <f>'Свинец (LME)'!T34</f>
        <v>31.07.2023</v>
      </c>
      <c r="AF213" s="58">
        <f>IF(OR('Свинец (LME)'!$U34="-",'Свинец (LME)'!$U34=""),AF212,'Свинец (LME)'!$U34)</f>
        <v>2235</v>
      </c>
      <c r="AH213" s="59" t="str">
        <f>'Медь (LME)'!T34</f>
        <v>31.07.2023</v>
      </c>
      <c r="AI213" s="58">
        <f>IF(OR('Медь (LME)'!$U34="-",'Медь (LME)'!$U34=""),AI212,'Медь (LME)'!$U34)</f>
        <v>8362.5</v>
      </c>
      <c r="AK213" s="59" t="str">
        <f>'Цинк (LME)'!T34</f>
        <v>31.07.2023</v>
      </c>
      <c r="AL213" s="58">
        <f>IF(OR('Цинк (LME)'!$U34="-",'Цинк (LME)'!$U34=""),AL212,'Цинк (LME)'!$U34)</f>
        <v>2994</v>
      </c>
    </row>
    <row r="214" spans="1:38" x14ac:dyDescent="0.25">
      <c r="A214" s="52" t="str">
        <f>Доллар!$W$4</f>
        <v>01.08.2023</v>
      </c>
      <c r="B214" s="58" t="str">
        <f>Доллар!$X$4</f>
        <v>-</v>
      </c>
      <c r="D214" s="52" t="str">
        <f>Евро!$W$4</f>
        <v>01.08.2023</v>
      </c>
      <c r="E214" s="58" t="str">
        <f>Евро!$X$4</f>
        <v>-</v>
      </c>
      <c r="G214" s="52" t="str">
        <f>'Золото (ЦБ)'!$W$4</f>
        <v>01.08.2023</v>
      </c>
      <c r="H214" s="58" t="str">
        <f>'Золото (ЦБ)'!$X$4</f>
        <v/>
      </c>
      <c r="J214" s="52" t="str">
        <f>'Серебро (ЦБ)'!$W$4</f>
        <v>01.08.2023</v>
      </c>
      <c r="K214" s="58" t="str">
        <f>'Серебро (ЦБ)'!$X$4</f>
        <v/>
      </c>
      <c r="M214" s="52" t="str">
        <f>'Платина (ЦБ)'!$W$4</f>
        <v>01.08.2023</v>
      </c>
      <c r="N214" s="58" t="str">
        <f>'Платина (ЦБ)'!$X$4</f>
        <v/>
      </c>
      <c r="P214" s="52" t="str">
        <f>'Палладий (ЦБ)'!$W$4</f>
        <v>01.08.2023</v>
      </c>
      <c r="Q214" s="58" t="str">
        <f>'Палладий (ЦБ)'!$X$4</f>
        <v/>
      </c>
      <c r="S214" s="52" t="str">
        <f>'Золото (KITCO-LME)'!W4</f>
        <v>01.08.2023</v>
      </c>
      <c r="T214" s="58">
        <f>IF(OR('Золото (KITCO-LME)'!$X4="-",'Золото (KITCO-LME)'!$X4=""),T213,'Золото (KITCO-LME)'!$X4)</f>
        <v>1852.2</v>
      </c>
      <c r="V214" s="52" t="str">
        <f>'Серебро (KITCO-LME)'!W4</f>
        <v>01.08.2023</v>
      </c>
      <c r="W214" s="58">
        <f>IF(OR('Серебро (KITCO-LME)'!$X4="-",'Серебро (KITCO-LME)'!$X4=""),W213,'Серебро (KITCO-LME)'!$X4)</f>
        <v>23.454999999999998</v>
      </c>
      <c r="Y214" s="52" t="str">
        <f>'Алюминий (LME)'!W4</f>
        <v>01.08.2023</v>
      </c>
      <c r="Z214" s="58">
        <f>IF(OR('Алюминий (LME)'!$X4="-",'Алюминий (LME)'!$X4=""),Z213,'Алюминий (LME)'!$X4)</f>
        <v>2242.5</v>
      </c>
      <c r="AB214" s="52" t="str">
        <f>'Никель (LME)'!W4</f>
        <v>01.08.2023</v>
      </c>
      <c r="AC214" s="58">
        <f>IF(OR('Никель (LME)'!$X4="-",'Никель (LME)'!$X4=""),AC213,'Никель (LME)'!$X4)</f>
        <v>27465</v>
      </c>
      <c r="AE214" s="52" t="str">
        <f>'Свинец (LME)'!W4</f>
        <v>01.08.2023</v>
      </c>
      <c r="AF214" s="58">
        <f>IF(OR('Свинец (LME)'!$X4="-",'Свинец (LME)'!$X4=""),AF213,'Свинец (LME)'!$X4)</f>
        <v>2235</v>
      </c>
      <c r="AH214" s="52" t="str">
        <f>'Медь (LME)'!W4</f>
        <v>01.08.2023</v>
      </c>
      <c r="AI214" s="58">
        <f>IF(OR('Медь (LME)'!$X4="-",'Медь (LME)'!$X4=""),AI213,'Медь (LME)'!$X4)</f>
        <v>8362.5</v>
      </c>
      <c r="AK214" s="52" t="str">
        <f>'Цинк (LME)'!W4</f>
        <v>01.08.2023</v>
      </c>
      <c r="AL214" s="58">
        <f>IF(OR('Цинк (LME)'!$X4="-",'Цинк (LME)'!$X4=""),AL213,'Цинк (LME)'!$X4)</f>
        <v>2994</v>
      </c>
    </row>
    <row r="215" spans="1:38" x14ac:dyDescent="0.25">
      <c r="A215" s="52" t="str">
        <f>Доллар!$W$5</f>
        <v>02.08.2023</v>
      </c>
      <c r="B215" s="58" t="str">
        <f>Доллар!$X$5</f>
        <v>-</v>
      </c>
      <c r="D215" s="52" t="str">
        <f>Евро!$W$5</f>
        <v>02.08.2023</v>
      </c>
      <c r="E215" s="58" t="str">
        <f>Евро!$X$5</f>
        <v>-</v>
      </c>
      <c r="G215" s="52" t="str">
        <f>'Золото (ЦБ)'!$W$5</f>
        <v>02.08.2023</v>
      </c>
      <c r="H215" s="58" t="str">
        <f>'Золото (ЦБ)'!$X$5</f>
        <v/>
      </c>
      <c r="J215" s="52" t="str">
        <f>'Серебро (ЦБ)'!$W$5</f>
        <v>02.08.2023</v>
      </c>
      <c r="K215" s="58" t="str">
        <f>'Серебро (ЦБ)'!$X$5</f>
        <v/>
      </c>
      <c r="M215" s="52" t="str">
        <f>'Платина (ЦБ)'!$W$5</f>
        <v>02.08.2023</v>
      </c>
      <c r="N215" s="58" t="str">
        <f>'Платина (ЦБ)'!$X$5</f>
        <v/>
      </c>
      <c r="P215" s="52" t="str">
        <f>'Палладий (ЦБ)'!$W$5</f>
        <v>02.08.2023</v>
      </c>
      <c r="Q215" s="58" t="str">
        <f>'Палладий (ЦБ)'!$X$5</f>
        <v/>
      </c>
      <c r="S215" s="52" t="str">
        <f>'Золото (KITCO-LME)'!W5</f>
        <v>02.08.2023</v>
      </c>
      <c r="T215" s="58">
        <f>IF(OR('Золото (KITCO-LME)'!$X5="-",'Золото (KITCO-LME)'!$X5=""),T214,'Золото (KITCO-LME)'!$X5)</f>
        <v>1852.2</v>
      </c>
      <c r="V215" s="52" t="str">
        <f>'Серебро (KITCO-LME)'!W5</f>
        <v>02.08.2023</v>
      </c>
      <c r="W215" s="58">
        <f>IF(OR('Серебро (KITCO-LME)'!$X5="-",'Серебро (KITCO-LME)'!$X5=""),W214,'Серебро (KITCO-LME)'!$X5)</f>
        <v>23.454999999999998</v>
      </c>
      <c r="Y215" s="52" t="str">
        <f>'Алюминий (LME)'!W5</f>
        <v>02.08.2023</v>
      </c>
      <c r="Z215" s="58">
        <f>IF(OR('Алюминий (LME)'!$X5="-",'Алюминий (LME)'!$X5=""),Z214,'Алюминий (LME)'!$X5)</f>
        <v>2242.5</v>
      </c>
      <c r="AB215" s="52" t="str">
        <f>'Никель (LME)'!W5</f>
        <v>02.08.2023</v>
      </c>
      <c r="AC215" s="58">
        <f>IF(OR('Никель (LME)'!$X5="-",'Никель (LME)'!$X5=""),AC214,'Никель (LME)'!$X5)</f>
        <v>27465</v>
      </c>
      <c r="AE215" s="52" t="str">
        <f>'Свинец (LME)'!W5</f>
        <v>02.08.2023</v>
      </c>
      <c r="AF215" s="58">
        <f>IF(OR('Свинец (LME)'!$X5="-",'Свинец (LME)'!$X5=""),AF214,'Свинец (LME)'!$X5)</f>
        <v>2235</v>
      </c>
      <c r="AH215" s="52" t="str">
        <f>'Медь (LME)'!W5</f>
        <v>02.08.2023</v>
      </c>
      <c r="AI215" s="58">
        <f>IF(OR('Медь (LME)'!$X5="-",'Медь (LME)'!$X5=""),AI214,'Медь (LME)'!$X5)</f>
        <v>8362.5</v>
      </c>
      <c r="AK215" s="52" t="str">
        <f>'Цинк (LME)'!W5</f>
        <v>02.08.2023</v>
      </c>
      <c r="AL215" s="58">
        <f>IF(OR('Цинк (LME)'!$X5="-",'Цинк (LME)'!$X5=""),AL214,'Цинк (LME)'!$X5)</f>
        <v>2994</v>
      </c>
    </row>
    <row r="216" spans="1:38" x14ac:dyDescent="0.25">
      <c r="A216" s="52" t="str">
        <f>Доллар!$W$6</f>
        <v>03.08.2023</v>
      </c>
      <c r="B216" s="58" t="str">
        <f>Доллар!$X$6</f>
        <v>-</v>
      </c>
      <c r="D216" s="52" t="str">
        <f>Евро!$W$6</f>
        <v>03.08.2023</v>
      </c>
      <c r="E216" s="58" t="str">
        <f>Евро!$X$6</f>
        <v>-</v>
      </c>
      <c r="G216" s="52" t="str">
        <f>'Золото (ЦБ)'!$W$6</f>
        <v>03.08.2023</v>
      </c>
      <c r="H216" s="58" t="str">
        <f>'Золото (ЦБ)'!$X$6</f>
        <v/>
      </c>
      <c r="J216" s="52" t="str">
        <f>'Серебро (ЦБ)'!$W$6</f>
        <v>03.08.2023</v>
      </c>
      <c r="K216" s="58" t="str">
        <f>'Серебро (ЦБ)'!$X$6</f>
        <v/>
      </c>
      <c r="M216" s="52" t="str">
        <f>'Платина (ЦБ)'!$W$6</f>
        <v>03.08.2023</v>
      </c>
      <c r="N216" s="58" t="str">
        <f>'Платина (ЦБ)'!$X$6</f>
        <v/>
      </c>
      <c r="P216" s="52" t="str">
        <f>'Палладий (ЦБ)'!$W$6</f>
        <v>03.08.2023</v>
      </c>
      <c r="Q216" s="58" t="str">
        <f>'Палладий (ЦБ)'!$X$6</f>
        <v/>
      </c>
      <c r="S216" s="52" t="str">
        <f>'Золото (KITCO-LME)'!W6</f>
        <v>03.08.2023</v>
      </c>
      <c r="T216" s="58">
        <f>IF(OR('Золото (KITCO-LME)'!$X6="-",'Золото (KITCO-LME)'!$X6=""),T215,'Золото (KITCO-LME)'!$X6)</f>
        <v>1852.2</v>
      </c>
      <c r="V216" s="52" t="str">
        <f>'Серебро (KITCO-LME)'!W6</f>
        <v>03.08.2023</v>
      </c>
      <c r="W216" s="58">
        <f>IF(OR('Серебро (KITCO-LME)'!$X6="-",'Серебро (KITCO-LME)'!$X6=""),W215,'Серебро (KITCO-LME)'!$X6)</f>
        <v>23.454999999999998</v>
      </c>
      <c r="Y216" s="52" t="str">
        <f>'Алюминий (LME)'!W6</f>
        <v>03.08.2023</v>
      </c>
      <c r="Z216" s="58">
        <f>IF(OR('Алюминий (LME)'!$X6="-",'Алюминий (LME)'!$X6=""),Z215,'Алюминий (LME)'!$X6)</f>
        <v>2242.5</v>
      </c>
      <c r="AB216" s="52" t="str">
        <f>'Никель (LME)'!W6</f>
        <v>03.08.2023</v>
      </c>
      <c r="AC216" s="58">
        <f>IF(OR('Никель (LME)'!$X6="-",'Никель (LME)'!$X6=""),AC215,'Никель (LME)'!$X6)</f>
        <v>27465</v>
      </c>
      <c r="AE216" s="52" t="str">
        <f>'Свинец (LME)'!W6</f>
        <v>03.08.2023</v>
      </c>
      <c r="AF216" s="58">
        <f>IF(OR('Свинец (LME)'!$X6="-",'Свинец (LME)'!$X6=""),AF215,'Свинец (LME)'!$X6)</f>
        <v>2235</v>
      </c>
      <c r="AH216" s="52" t="str">
        <f>'Медь (LME)'!W6</f>
        <v>03.08.2023</v>
      </c>
      <c r="AI216" s="58">
        <f>IF(OR('Медь (LME)'!$X6="-",'Медь (LME)'!$X6=""),AI215,'Медь (LME)'!$X6)</f>
        <v>8362.5</v>
      </c>
      <c r="AK216" s="52" t="str">
        <f>'Цинк (LME)'!W6</f>
        <v>03.08.2023</v>
      </c>
      <c r="AL216" s="58">
        <f>IF(OR('Цинк (LME)'!$X6="-",'Цинк (LME)'!$X6=""),AL215,'Цинк (LME)'!$X6)</f>
        <v>2994</v>
      </c>
    </row>
    <row r="217" spans="1:38" x14ac:dyDescent="0.25">
      <c r="A217" s="52" t="str">
        <f>Доллар!$W$7</f>
        <v>04.08.2023</v>
      </c>
      <c r="B217" s="58" t="str">
        <f>Доллар!$X$7</f>
        <v>-</v>
      </c>
      <c r="D217" s="52" t="str">
        <f>Евро!$W$7</f>
        <v>04.08.2023</v>
      </c>
      <c r="E217" s="58" t="str">
        <f>Евро!$X$7</f>
        <v>-</v>
      </c>
      <c r="G217" s="52" t="str">
        <f>'Золото (ЦБ)'!$W$7</f>
        <v>04.08.2023</v>
      </c>
      <c r="H217" s="58" t="str">
        <f>'Золото (ЦБ)'!$X$7</f>
        <v/>
      </c>
      <c r="J217" s="52" t="str">
        <f>'Серебро (ЦБ)'!$W$7</f>
        <v>04.08.2023</v>
      </c>
      <c r="K217" s="58" t="str">
        <f>'Серебро (ЦБ)'!$X$7</f>
        <v/>
      </c>
      <c r="M217" s="52" t="str">
        <f>'Платина (ЦБ)'!$W$7</f>
        <v>04.08.2023</v>
      </c>
      <c r="N217" s="58" t="str">
        <f>'Платина (ЦБ)'!$X$7</f>
        <v/>
      </c>
      <c r="P217" s="52" t="str">
        <f>'Палладий (ЦБ)'!$W$7</f>
        <v>04.08.2023</v>
      </c>
      <c r="Q217" s="58" t="str">
        <f>'Палладий (ЦБ)'!$X$7</f>
        <v/>
      </c>
      <c r="S217" s="52" t="str">
        <f>'Золото (KITCO-LME)'!W7</f>
        <v>04.08.2023</v>
      </c>
      <c r="T217" s="58">
        <f>IF(OR('Золото (KITCO-LME)'!$X7="-",'Золото (KITCO-LME)'!$X7=""),T216,'Золото (KITCO-LME)'!$X7)</f>
        <v>1852.2</v>
      </c>
      <c r="V217" s="52" t="str">
        <f>'Серебро (KITCO-LME)'!W7</f>
        <v>04.08.2023</v>
      </c>
      <c r="W217" s="58">
        <f>IF(OR('Серебро (KITCO-LME)'!$X7="-",'Серебро (KITCO-LME)'!$X7=""),W216,'Серебро (KITCO-LME)'!$X7)</f>
        <v>23.454999999999998</v>
      </c>
      <c r="Y217" s="52" t="str">
        <f>'Алюминий (LME)'!W7</f>
        <v>04.08.2023</v>
      </c>
      <c r="Z217" s="58">
        <f>IF(OR('Алюминий (LME)'!$X7="-",'Алюминий (LME)'!$X7=""),Z216,'Алюминий (LME)'!$X7)</f>
        <v>2242.5</v>
      </c>
      <c r="AB217" s="52" t="str">
        <f>'Никель (LME)'!W7</f>
        <v>04.08.2023</v>
      </c>
      <c r="AC217" s="58">
        <f>IF(OR('Никель (LME)'!$X7="-",'Никель (LME)'!$X7=""),AC216,'Никель (LME)'!$X7)</f>
        <v>27465</v>
      </c>
      <c r="AE217" s="52" t="str">
        <f>'Свинец (LME)'!W7</f>
        <v>04.08.2023</v>
      </c>
      <c r="AF217" s="58">
        <f>IF(OR('Свинец (LME)'!$X7="-",'Свинец (LME)'!$X7=""),AF216,'Свинец (LME)'!$X7)</f>
        <v>2235</v>
      </c>
      <c r="AH217" s="52" t="str">
        <f>'Медь (LME)'!W7</f>
        <v>04.08.2023</v>
      </c>
      <c r="AI217" s="58">
        <f>IF(OR('Медь (LME)'!$X7="-",'Медь (LME)'!$X7=""),AI216,'Медь (LME)'!$X7)</f>
        <v>8362.5</v>
      </c>
      <c r="AK217" s="52" t="str">
        <f>'Цинк (LME)'!W7</f>
        <v>04.08.2023</v>
      </c>
      <c r="AL217" s="58">
        <f>IF(OR('Цинк (LME)'!$X7="-",'Цинк (LME)'!$X7=""),AL216,'Цинк (LME)'!$X7)</f>
        <v>2994</v>
      </c>
    </row>
    <row r="218" spans="1:38" x14ac:dyDescent="0.25">
      <c r="A218" s="52" t="str">
        <f>Доллар!$W$8</f>
        <v>05.08.2023</v>
      </c>
      <c r="B218" s="58" t="str">
        <f>Доллар!$X$8</f>
        <v>-</v>
      </c>
      <c r="D218" s="52" t="str">
        <f>Евро!$W$8</f>
        <v>05.08.2023</v>
      </c>
      <c r="E218" s="58" t="str">
        <f>Евро!$X$8</f>
        <v>-</v>
      </c>
      <c r="G218" s="52" t="str">
        <f>'Золото (ЦБ)'!$W$8</f>
        <v>05.08.2023</v>
      </c>
      <c r="H218" s="58" t="str">
        <f>'Золото (ЦБ)'!$X$8</f>
        <v/>
      </c>
      <c r="J218" s="52" t="str">
        <f>'Серебро (ЦБ)'!$W$8</f>
        <v>05.08.2023</v>
      </c>
      <c r="K218" s="58" t="str">
        <f>'Серебро (ЦБ)'!$X$8</f>
        <v/>
      </c>
      <c r="M218" s="52" t="str">
        <f>'Платина (ЦБ)'!$W$8</f>
        <v>05.08.2023</v>
      </c>
      <c r="N218" s="58" t="str">
        <f>'Платина (ЦБ)'!$X$8</f>
        <v/>
      </c>
      <c r="P218" s="52" t="str">
        <f>'Палладий (ЦБ)'!$W$8</f>
        <v>05.08.2023</v>
      </c>
      <c r="Q218" s="58" t="str">
        <f>'Палладий (ЦБ)'!$X$8</f>
        <v/>
      </c>
      <c r="S218" s="52" t="str">
        <f>'Золото (KITCO-LME)'!W8</f>
        <v>05.08.2023</v>
      </c>
      <c r="T218" s="58">
        <f>IF(OR('Золото (KITCO-LME)'!$X8="-",'Золото (KITCO-LME)'!$X8=""),T217,'Золото (KITCO-LME)'!$X8)</f>
        <v>1852.2</v>
      </c>
      <c r="V218" s="52" t="str">
        <f>'Серебро (KITCO-LME)'!W8</f>
        <v>05.08.2023</v>
      </c>
      <c r="W218" s="58">
        <f>IF(OR('Серебро (KITCO-LME)'!$X8="-",'Серебро (KITCO-LME)'!$X8=""),W217,'Серебро (KITCO-LME)'!$X8)</f>
        <v>23.454999999999998</v>
      </c>
      <c r="Y218" s="52" t="str">
        <f>'Алюминий (LME)'!W8</f>
        <v>05.08.2023</v>
      </c>
      <c r="Z218" s="58">
        <f>IF(OR('Алюминий (LME)'!$X8="-",'Алюминий (LME)'!$X8=""),Z217,'Алюминий (LME)'!$X8)</f>
        <v>2242.5</v>
      </c>
      <c r="AB218" s="52" t="str">
        <f>'Никель (LME)'!W8</f>
        <v>05.08.2023</v>
      </c>
      <c r="AC218" s="58">
        <f>IF(OR('Никель (LME)'!$X8="-",'Никель (LME)'!$X8=""),AC217,'Никель (LME)'!$X8)</f>
        <v>27465</v>
      </c>
      <c r="AE218" s="52" t="str">
        <f>'Свинец (LME)'!W8</f>
        <v>05.08.2023</v>
      </c>
      <c r="AF218" s="58">
        <f>IF(OR('Свинец (LME)'!$X8="-",'Свинец (LME)'!$X8=""),AF217,'Свинец (LME)'!$X8)</f>
        <v>2235</v>
      </c>
      <c r="AH218" s="52" t="str">
        <f>'Медь (LME)'!W8</f>
        <v>05.08.2023</v>
      </c>
      <c r="AI218" s="58">
        <f>IF(OR('Медь (LME)'!$X8="-",'Медь (LME)'!$X8=""),AI217,'Медь (LME)'!$X8)</f>
        <v>8362.5</v>
      </c>
      <c r="AK218" s="52" t="str">
        <f>'Цинк (LME)'!W8</f>
        <v>05.08.2023</v>
      </c>
      <c r="AL218" s="58">
        <f>IF(OR('Цинк (LME)'!$X8="-",'Цинк (LME)'!$X8=""),AL217,'Цинк (LME)'!$X8)</f>
        <v>2994</v>
      </c>
    </row>
    <row r="219" spans="1:38" x14ac:dyDescent="0.25">
      <c r="A219" s="52" t="str">
        <f>Доллар!$W$9</f>
        <v>06.08.2023</v>
      </c>
      <c r="B219" s="58" t="str">
        <f>Доллар!$X$9</f>
        <v>-</v>
      </c>
      <c r="D219" s="52" t="str">
        <f>Евро!$W$9</f>
        <v>06.08.2023</v>
      </c>
      <c r="E219" s="58" t="str">
        <f>Евро!$X$9</f>
        <v>-</v>
      </c>
      <c r="G219" s="52" t="str">
        <f>'Золото (ЦБ)'!$W$9</f>
        <v>06.08.2023</v>
      </c>
      <c r="H219" s="58" t="str">
        <f>'Золото (ЦБ)'!$X$9</f>
        <v/>
      </c>
      <c r="J219" s="52" t="str">
        <f>'Серебро (ЦБ)'!$W$9</f>
        <v>06.08.2023</v>
      </c>
      <c r="K219" s="58" t="str">
        <f>'Серебро (ЦБ)'!$X$9</f>
        <v/>
      </c>
      <c r="M219" s="52" t="str">
        <f>'Платина (ЦБ)'!$W$9</f>
        <v>06.08.2023</v>
      </c>
      <c r="N219" s="58" t="str">
        <f>'Платина (ЦБ)'!$X$9</f>
        <v/>
      </c>
      <c r="P219" s="52" t="str">
        <f>'Палладий (ЦБ)'!$W$9</f>
        <v>06.08.2023</v>
      </c>
      <c r="Q219" s="58" t="str">
        <f>'Палладий (ЦБ)'!$X$9</f>
        <v/>
      </c>
      <c r="S219" s="52" t="str">
        <f>'Золото (KITCO-LME)'!W9</f>
        <v>06.08.2023</v>
      </c>
      <c r="T219" s="58">
        <f>IF(OR('Золото (KITCO-LME)'!$X9="-",'Золото (KITCO-LME)'!$X9=""),T218,'Золото (KITCO-LME)'!$X9)</f>
        <v>1852.2</v>
      </c>
      <c r="V219" s="52" t="str">
        <f>'Серебро (KITCO-LME)'!W9</f>
        <v>06.08.2023</v>
      </c>
      <c r="W219" s="58">
        <f>IF(OR('Серебро (KITCO-LME)'!$X9="-",'Серебро (KITCO-LME)'!$X9=""),W218,'Серебро (KITCO-LME)'!$X9)</f>
        <v>23.454999999999998</v>
      </c>
      <c r="Y219" s="52" t="str">
        <f>'Алюминий (LME)'!W9</f>
        <v>06.08.2023</v>
      </c>
      <c r="Z219" s="58">
        <f>IF(OR('Алюминий (LME)'!$X9="-",'Алюминий (LME)'!$X9=""),Z218,'Алюминий (LME)'!$X9)</f>
        <v>2242.5</v>
      </c>
      <c r="AB219" s="52" t="str">
        <f>'Никель (LME)'!W9</f>
        <v>06.08.2023</v>
      </c>
      <c r="AC219" s="58">
        <f>IF(OR('Никель (LME)'!$X9="-",'Никель (LME)'!$X9=""),AC218,'Никель (LME)'!$X9)</f>
        <v>27465</v>
      </c>
      <c r="AE219" s="52" t="str">
        <f>'Свинец (LME)'!W9</f>
        <v>06.08.2023</v>
      </c>
      <c r="AF219" s="58">
        <f>IF(OR('Свинец (LME)'!$X9="-",'Свинец (LME)'!$X9=""),AF218,'Свинец (LME)'!$X9)</f>
        <v>2235</v>
      </c>
      <c r="AH219" s="52" t="str">
        <f>'Медь (LME)'!W9</f>
        <v>06.08.2023</v>
      </c>
      <c r="AI219" s="58">
        <f>IF(OR('Медь (LME)'!$X9="-",'Медь (LME)'!$X9=""),AI218,'Медь (LME)'!$X9)</f>
        <v>8362.5</v>
      </c>
      <c r="AK219" s="52" t="str">
        <f>'Цинк (LME)'!W9</f>
        <v>06.08.2023</v>
      </c>
      <c r="AL219" s="58">
        <f>IF(OR('Цинк (LME)'!$X9="-",'Цинк (LME)'!$X9=""),AL218,'Цинк (LME)'!$X9)</f>
        <v>2994</v>
      </c>
    </row>
    <row r="220" spans="1:38" x14ac:dyDescent="0.25">
      <c r="A220" s="52" t="str">
        <f>Доллар!$W$10</f>
        <v>07.08.2023</v>
      </c>
      <c r="B220" s="58" t="str">
        <f>Доллар!$X$10</f>
        <v>-</v>
      </c>
      <c r="D220" s="52" t="str">
        <f>Евро!$W$10</f>
        <v>07.08.2023</v>
      </c>
      <c r="E220" s="58" t="str">
        <f>Евро!$X$10</f>
        <v>-</v>
      </c>
      <c r="G220" s="52" t="str">
        <f>'Золото (ЦБ)'!$W$10</f>
        <v>07.08.2023</v>
      </c>
      <c r="H220" s="58" t="str">
        <f>'Золото (ЦБ)'!$X$10</f>
        <v/>
      </c>
      <c r="J220" s="52" t="str">
        <f>'Серебро (ЦБ)'!$W$10</f>
        <v>07.08.2023</v>
      </c>
      <c r="K220" s="58" t="str">
        <f>'Серебро (ЦБ)'!$X$10</f>
        <v/>
      </c>
      <c r="M220" s="52" t="str">
        <f>'Платина (ЦБ)'!$W$10</f>
        <v>07.08.2023</v>
      </c>
      <c r="N220" s="58" t="str">
        <f>'Платина (ЦБ)'!$X$10</f>
        <v/>
      </c>
      <c r="P220" s="52" t="str">
        <f>'Палладий (ЦБ)'!$W$10</f>
        <v>07.08.2023</v>
      </c>
      <c r="Q220" s="58" t="str">
        <f>'Палладий (ЦБ)'!$X$10</f>
        <v/>
      </c>
      <c r="S220" s="52" t="str">
        <f>'Золото (KITCO-LME)'!W10</f>
        <v>07.08.2023</v>
      </c>
      <c r="T220" s="58">
        <f>IF(OR('Золото (KITCO-LME)'!$X10="-",'Золото (KITCO-LME)'!$X10=""),T219,'Золото (KITCO-LME)'!$X10)</f>
        <v>1852.2</v>
      </c>
      <c r="V220" s="52" t="str">
        <f>'Серебро (KITCO-LME)'!W10</f>
        <v>07.08.2023</v>
      </c>
      <c r="W220" s="58">
        <f>IF(OR('Серебро (KITCO-LME)'!$X10="-",'Серебро (KITCO-LME)'!$X10=""),W219,'Серебро (KITCO-LME)'!$X10)</f>
        <v>23.454999999999998</v>
      </c>
      <c r="Y220" s="52" t="str">
        <f>'Алюминий (LME)'!W10</f>
        <v>07.08.2023</v>
      </c>
      <c r="Z220" s="58">
        <f>IF(OR('Алюминий (LME)'!$X10="-",'Алюминий (LME)'!$X10=""),Z219,'Алюминий (LME)'!$X10)</f>
        <v>2242.5</v>
      </c>
      <c r="AB220" s="52" t="str">
        <f>'Никель (LME)'!W10</f>
        <v>07.08.2023</v>
      </c>
      <c r="AC220" s="58">
        <f>IF(OR('Никель (LME)'!$X10="-",'Никель (LME)'!$X10=""),AC219,'Никель (LME)'!$X10)</f>
        <v>27465</v>
      </c>
      <c r="AE220" s="52" t="str">
        <f>'Свинец (LME)'!W10</f>
        <v>07.08.2023</v>
      </c>
      <c r="AF220" s="58">
        <f>IF(OR('Свинец (LME)'!$X10="-",'Свинец (LME)'!$X10=""),AF219,'Свинец (LME)'!$X10)</f>
        <v>2235</v>
      </c>
      <c r="AH220" s="52" t="str">
        <f>'Медь (LME)'!W10</f>
        <v>07.08.2023</v>
      </c>
      <c r="AI220" s="58">
        <f>IF(OR('Медь (LME)'!$X10="-",'Медь (LME)'!$X10=""),AI219,'Медь (LME)'!$X10)</f>
        <v>8362.5</v>
      </c>
      <c r="AK220" s="52" t="str">
        <f>'Цинк (LME)'!W10</f>
        <v>07.08.2023</v>
      </c>
      <c r="AL220" s="58">
        <f>IF(OR('Цинк (LME)'!$X10="-",'Цинк (LME)'!$X10=""),AL219,'Цинк (LME)'!$X10)</f>
        <v>2994</v>
      </c>
    </row>
    <row r="221" spans="1:38" x14ac:dyDescent="0.25">
      <c r="A221" s="52" t="str">
        <f>Доллар!$W$11</f>
        <v>08.08.2023</v>
      </c>
      <c r="B221" s="58" t="str">
        <f>Доллар!$X$11</f>
        <v>-</v>
      </c>
      <c r="D221" s="52" t="str">
        <f>Евро!$W$11</f>
        <v>08.08.2023</v>
      </c>
      <c r="E221" s="58" t="str">
        <f>Евро!$X$11</f>
        <v>-</v>
      </c>
      <c r="G221" s="52" t="str">
        <f>'Золото (ЦБ)'!$W$11</f>
        <v>08.08.2023</v>
      </c>
      <c r="H221" s="58" t="str">
        <f>'Золото (ЦБ)'!$X$11</f>
        <v/>
      </c>
      <c r="J221" s="52" t="str">
        <f>'Серебро (ЦБ)'!$W$11</f>
        <v>08.08.2023</v>
      </c>
      <c r="K221" s="58" t="str">
        <f>'Серебро (ЦБ)'!$X$11</f>
        <v/>
      </c>
      <c r="M221" s="52" t="str">
        <f>'Платина (ЦБ)'!$W$11</f>
        <v>08.08.2023</v>
      </c>
      <c r="N221" s="58" t="str">
        <f>'Платина (ЦБ)'!$X$11</f>
        <v/>
      </c>
      <c r="P221" s="52" t="str">
        <f>'Палладий (ЦБ)'!$W$11</f>
        <v>08.08.2023</v>
      </c>
      <c r="Q221" s="58" t="str">
        <f>'Палладий (ЦБ)'!$X$11</f>
        <v/>
      </c>
      <c r="S221" s="52" t="str">
        <f>'Золото (KITCO-LME)'!W11</f>
        <v>08.08.2023</v>
      </c>
      <c r="T221" s="58">
        <f>IF(OR('Золото (KITCO-LME)'!$X11="-",'Золото (KITCO-LME)'!$X11=""),T220,'Золото (KITCO-LME)'!$X11)</f>
        <v>1852.2</v>
      </c>
      <c r="V221" s="52" t="str">
        <f>'Серебро (KITCO-LME)'!W11</f>
        <v>08.08.2023</v>
      </c>
      <c r="W221" s="58">
        <f>IF(OR('Серебро (KITCO-LME)'!$X11="-",'Серебро (KITCO-LME)'!$X11=""),W220,'Серебро (KITCO-LME)'!$X11)</f>
        <v>23.454999999999998</v>
      </c>
      <c r="Y221" s="52" t="str">
        <f>'Алюминий (LME)'!W11</f>
        <v>08.08.2023</v>
      </c>
      <c r="Z221" s="58">
        <f>IF(OR('Алюминий (LME)'!$X11="-",'Алюминий (LME)'!$X11=""),Z220,'Алюминий (LME)'!$X11)</f>
        <v>2242.5</v>
      </c>
      <c r="AB221" s="52" t="str">
        <f>'Никель (LME)'!W11</f>
        <v>08.08.2023</v>
      </c>
      <c r="AC221" s="58">
        <f>IF(OR('Никель (LME)'!$X11="-",'Никель (LME)'!$X11=""),AC220,'Никель (LME)'!$X11)</f>
        <v>27465</v>
      </c>
      <c r="AE221" s="52" t="str">
        <f>'Свинец (LME)'!W11</f>
        <v>08.08.2023</v>
      </c>
      <c r="AF221" s="58">
        <f>IF(OR('Свинец (LME)'!$X11="-",'Свинец (LME)'!$X11=""),AF220,'Свинец (LME)'!$X11)</f>
        <v>2235</v>
      </c>
      <c r="AH221" s="52" t="str">
        <f>'Медь (LME)'!W11</f>
        <v>08.08.2023</v>
      </c>
      <c r="AI221" s="58">
        <f>IF(OR('Медь (LME)'!$X11="-",'Медь (LME)'!$X11=""),AI220,'Медь (LME)'!$X11)</f>
        <v>8362.5</v>
      </c>
      <c r="AK221" s="52" t="str">
        <f>'Цинк (LME)'!W11</f>
        <v>08.08.2023</v>
      </c>
      <c r="AL221" s="58">
        <f>IF(OR('Цинк (LME)'!$X11="-",'Цинк (LME)'!$X11=""),AL220,'Цинк (LME)'!$X11)</f>
        <v>2994</v>
      </c>
    </row>
    <row r="222" spans="1:38" x14ac:dyDescent="0.25">
      <c r="A222" s="52" t="str">
        <f>Доллар!$W$12</f>
        <v>09.08.2023</v>
      </c>
      <c r="B222" s="58" t="str">
        <f>Доллар!$X$12</f>
        <v>-</v>
      </c>
      <c r="D222" s="52" t="str">
        <f>Евро!$W$12</f>
        <v>09.08.2023</v>
      </c>
      <c r="E222" s="58" t="str">
        <f>Евро!$X$12</f>
        <v>-</v>
      </c>
      <c r="G222" s="52" t="str">
        <f>'Золото (ЦБ)'!$W$12</f>
        <v>09.08.2023</v>
      </c>
      <c r="H222" s="58" t="str">
        <f>'Золото (ЦБ)'!$X$12</f>
        <v/>
      </c>
      <c r="J222" s="52" t="str">
        <f>'Серебро (ЦБ)'!$W$12</f>
        <v>09.08.2023</v>
      </c>
      <c r="K222" s="58" t="str">
        <f>'Серебро (ЦБ)'!$X$12</f>
        <v/>
      </c>
      <c r="M222" s="52" t="str">
        <f>'Платина (ЦБ)'!$W$12</f>
        <v>09.08.2023</v>
      </c>
      <c r="N222" s="58" t="str">
        <f>'Платина (ЦБ)'!$X$12</f>
        <v/>
      </c>
      <c r="P222" s="52" t="str">
        <f>'Палладий (ЦБ)'!$W$12</f>
        <v>09.08.2023</v>
      </c>
      <c r="Q222" s="58" t="str">
        <f>'Палладий (ЦБ)'!$X$12</f>
        <v/>
      </c>
      <c r="S222" s="52" t="str">
        <f>'Золото (KITCO-LME)'!W12</f>
        <v>09.08.2023</v>
      </c>
      <c r="T222" s="58">
        <f>IF(OR('Золото (KITCO-LME)'!$X12="-",'Золото (KITCO-LME)'!$X12=""),T221,'Золото (KITCO-LME)'!$X12)</f>
        <v>1852.2</v>
      </c>
      <c r="V222" s="52" t="str">
        <f>'Серебро (KITCO-LME)'!W12</f>
        <v>09.08.2023</v>
      </c>
      <c r="W222" s="58">
        <f>IF(OR('Серебро (KITCO-LME)'!$X12="-",'Серебро (KITCO-LME)'!$X12=""),W221,'Серебро (KITCO-LME)'!$X12)</f>
        <v>23.454999999999998</v>
      </c>
      <c r="Y222" s="52" t="str">
        <f>'Алюминий (LME)'!W12</f>
        <v>09.08.2023</v>
      </c>
      <c r="Z222" s="58">
        <f>IF(OR('Алюминий (LME)'!$X12="-",'Алюминий (LME)'!$X12=""),Z221,'Алюминий (LME)'!$X12)</f>
        <v>2242.5</v>
      </c>
      <c r="AB222" s="52" t="str">
        <f>'Никель (LME)'!W12</f>
        <v>09.08.2023</v>
      </c>
      <c r="AC222" s="58">
        <f>IF(OR('Никель (LME)'!$X12="-",'Никель (LME)'!$X12=""),AC221,'Никель (LME)'!$X12)</f>
        <v>27465</v>
      </c>
      <c r="AE222" s="52" t="str">
        <f>'Свинец (LME)'!W12</f>
        <v>09.08.2023</v>
      </c>
      <c r="AF222" s="58">
        <f>IF(OR('Свинец (LME)'!$X12="-",'Свинец (LME)'!$X12=""),AF221,'Свинец (LME)'!$X12)</f>
        <v>2235</v>
      </c>
      <c r="AH222" s="52" t="str">
        <f>'Медь (LME)'!W12</f>
        <v>09.08.2023</v>
      </c>
      <c r="AI222" s="58">
        <f>IF(OR('Медь (LME)'!$X12="-",'Медь (LME)'!$X12=""),AI221,'Медь (LME)'!$X12)</f>
        <v>8362.5</v>
      </c>
      <c r="AK222" s="52" t="str">
        <f>'Цинк (LME)'!W12</f>
        <v>09.08.2023</v>
      </c>
      <c r="AL222" s="58">
        <f>IF(OR('Цинк (LME)'!$X12="-",'Цинк (LME)'!$X12=""),AL221,'Цинк (LME)'!$X12)</f>
        <v>2994</v>
      </c>
    </row>
    <row r="223" spans="1:38" x14ac:dyDescent="0.25">
      <c r="A223" s="52" t="str">
        <f>Доллар!$W$13</f>
        <v>10.08.2023</v>
      </c>
      <c r="B223" s="58" t="str">
        <f>Доллар!$X$13</f>
        <v>-</v>
      </c>
      <c r="D223" s="52" t="str">
        <f>Евро!$W$13</f>
        <v>10.08.2023</v>
      </c>
      <c r="E223" s="58" t="str">
        <f>Евро!$X$13</f>
        <v>-</v>
      </c>
      <c r="G223" s="52" t="str">
        <f>'Золото (ЦБ)'!$W$13</f>
        <v>10.08.2023</v>
      </c>
      <c r="H223" s="58" t="str">
        <f>'Золото (ЦБ)'!$X$13</f>
        <v/>
      </c>
      <c r="J223" s="52" t="str">
        <f>'Серебро (ЦБ)'!$W$13</f>
        <v>10.08.2023</v>
      </c>
      <c r="K223" s="58" t="str">
        <f>'Серебро (ЦБ)'!$X$13</f>
        <v/>
      </c>
      <c r="M223" s="52" t="str">
        <f>'Платина (ЦБ)'!$W$13</f>
        <v>10.08.2023</v>
      </c>
      <c r="N223" s="58" t="str">
        <f>'Платина (ЦБ)'!$X$13</f>
        <v/>
      </c>
      <c r="P223" s="52" t="str">
        <f>'Палладий (ЦБ)'!$W$13</f>
        <v>10.08.2023</v>
      </c>
      <c r="Q223" s="58" t="str">
        <f>'Палладий (ЦБ)'!$X$13</f>
        <v/>
      </c>
      <c r="S223" s="52" t="str">
        <f>'Золото (KITCO-LME)'!W13</f>
        <v>10.08.2023</v>
      </c>
      <c r="T223" s="58">
        <f>IF(OR('Золото (KITCO-LME)'!$X13="-",'Золото (KITCO-LME)'!$X13=""),T222,'Золото (KITCO-LME)'!$X13)</f>
        <v>1852.2</v>
      </c>
      <c r="V223" s="52" t="str">
        <f>'Серебро (KITCO-LME)'!W13</f>
        <v>10.08.2023</v>
      </c>
      <c r="W223" s="58">
        <f>IF(OR('Серебро (KITCO-LME)'!$X13="-",'Серебро (KITCO-LME)'!$X13=""),W222,'Серебро (KITCO-LME)'!$X13)</f>
        <v>23.454999999999998</v>
      </c>
      <c r="Y223" s="52" t="str">
        <f>'Алюминий (LME)'!W13</f>
        <v>10.08.2023</v>
      </c>
      <c r="Z223" s="58">
        <f>IF(OR('Алюминий (LME)'!$X13="-",'Алюминий (LME)'!$X13=""),Z222,'Алюминий (LME)'!$X13)</f>
        <v>2242.5</v>
      </c>
      <c r="AB223" s="52" t="str">
        <f>'Никель (LME)'!W13</f>
        <v>10.08.2023</v>
      </c>
      <c r="AC223" s="58">
        <f>IF(OR('Никель (LME)'!$X13="-",'Никель (LME)'!$X13=""),AC222,'Никель (LME)'!$X13)</f>
        <v>27465</v>
      </c>
      <c r="AE223" s="52" t="str">
        <f>'Свинец (LME)'!W13</f>
        <v>10.08.2023</v>
      </c>
      <c r="AF223" s="58">
        <f>IF(OR('Свинец (LME)'!$X13="-",'Свинец (LME)'!$X13=""),AF222,'Свинец (LME)'!$X13)</f>
        <v>2235</v>
      </c>
      <c r="AH223" s="52" t="str">
        <f>'Медь (LME)'!W13</f>
        <v>10.08.2023</v>
      </c>
      <c r="AI223" s="58">
        <f>IF(OR('Медь (LME)'!$X13="-",'Медь (LME)'!$X13=""),AI222,'Медь (LME)'!$X13)</f>
        <v>8362.5</v>
      </c>
      <c r="AK223" s="52" t="str">
        <f>'Цинк (LME)'!W13</f>
        <v>10.08.2023</v>
      </c>
      <c r="AL223" s="58">
        <f>IF(OR('Цинк (LME)'!$X13="-",'Цинк (LME)'!$X13=""),AL222,'Цинк (LME)'!$X13)</f>
        <v>2994</v>
      </c>
    </row>
    <row r="224" spans="1:38" x14ac:dyDescent="0.25">
      <c r="A224" s="52" t="str">
        <f>Доллар!$W$14</f>
        <v>11.08.2023</v>
      </c>
      <c r="B224" s="58" t="str">
        <f>Доллар!$X$14</f>
        <v>-</v>
      </c>
      <c r="D224" s="52" t="str">
        <f>Евро!$W$14</f>
        <v>11.08.2023</v>
      </c>
      <c r="E224" s="58" t="str">
        <f>Евро!$X$14</f>
        <v>-</v>
      </c>
      <c r="G224" s="52" t="str">
        <f>'Золото (ЦБ)'!$W$14</f>
        <v>11.08.2023</v>
      </c>
      <c r="H224" s="58" t="str">
        <f>'Золото (ЦБ)'!$X$14</f>
        <v/>
      </c>
      <c r="J224" s="52" t="str">
        <f>'Серебро (ЦБ)'!$W$14</f>
        <v>11.08.2023</v>
      </c>
      <c r="K224" s="58" t="str">
        <f>'Серебро (ЦБ)'!$X$14</f>
        <v/>
      </c>
      <c r="M224" s="52" t="str">
        <f>'Платина (ЦБ)'!$W$14</f>
        <v>11.08.2023</v>
      </c>
      <c r="N224" s="58" t="str">
        <f>'Платина (ЦБ)'!$X$14</f>
        <v/>
      </c>
      <c r="P224" s="52" t="str">
        <f>'Палладий (ЦБ)'!$W$14</f>
        <v>11.08.2023</v>
      </c>
      <c r="Q224" s="58" t="str">
        <f>'Палладий (ЦБ)'!$X$14</f>
        <v/>
      </c>
      <c r="S224" s="52" t="str">
        <f>'Золото (KITCO-LME)'!W14</f>
        <v>11.08.2023</v>
      </c>
      <c r="T224" s="58">
        <f>IF(OR('Золото (KITCO-LME)'!$X14="-",'Золото (KITCO-LME)'!$X14=""),T223,'Золото (KITCO-LME)'!$X14)</f>
        <v>1852.2</v>
      </c>
      <c r="V224" s="52" t="str">
        <f>'Серебро (KITCO-LME)'!W14</f>
        <v>11.08.2023</v>
      </c>
      <c r="W224" s="58">
        <f>IF(OR('Серебро (KITCO-LME)'!$X14="-",'Серебро (KITCO-LME)'!$X14=""),W223,'Серебро (KITCO-LME)'!$X14)</f>
        <v>23.454999999999998</v>
      </c>
      <c r="Y224" s="52" t="str">
        <f>'Алюминий (LME)'!W14</f>
        <v>11.08.2023</v>
      </c>
      <c r="Z224" s="58">
        <f>IF(OR('Алюминий (LME)'!$X14="-",'Алюминий (LME)'!$X14=""),Z223,'Алюминий (LME)'!$X14)</f>
        <v>2242.5</v>
      </c>
      <c r="AB224" s="52" t="str">
        <f>'Никель (LME)'!W14</f>
        <v>11.08.2023</v>
      </c>
      <c r="AC224" s="58">
        <f>IF(OR('Никель (LME)'!$X14="-",'Никель (LME)'!$X14=""),AC223,'Никель (LME)'!$X14)</f>
        <v>27465</v>
      </c>
      <c r="AE224" s="52" t="str">
        <f>'Свинец (LME)'!W14</f>
        <v>11.08.2023</v>
      </c>
      <c r="AF224" s="58">
        <f>IF(OR('Свинец (LME)'!$X14="-",'Свинец (LME)'!$X14=""),AF223,'Свинец (LME)'!$X14)</f>
        <v>2235</v>
      </c>
      <c r="AH224" s="52" t="str">
        <f>'Медь (LME)'!W14</f>
        <v>11.08.2023</v>
      </c>
      <c r="AI224" s="58">
        <f>IF(OR('Медь (LME)'!$X14="-",'Медь (LME)'!$X14=""),AI223,'Медь (LME)'!$X14)</f>
        <v>8362.5</v>
      </c>
      <c r="AK224" s="52" t="str">
        <f>'Цинк (LME)'!W14</f>
        <v>11.08.2023</v>
      </c>
      <c r="AL224" s="58">
        <f>IF(OR('Цинк (LME)'!$X14="-",'Цинк (LME)'!$X14=""),AL223,'Цинк (LME)'!$X14)</f>
        <v>2994</v>
      </c>
    </row>
    <row r="225" spans="1:38" x14ac:dyDescent="0.25">
      <c r="A225" s="52" t="str">
        <f>Доллар!$W$15</f>
        <v>12.08.2023</v>
      </c>
      <c r="B225" s="58" t="str">
        <f>Доллар!$X$15</f>
        <v>-</v>
      </c>
      <c r="D225" s="52" t="str">
        <f>Евро!$W$15</f>
        <v>12.08.2023</v>
      </c>
      <c r="E225" s="58" t="str">
        <f>Евро!$X$15</f>
        <v>-</v>
      </c>
      <c r="G225" s="52" t="str">
        <f>'Золото (ЦБ)'!$W$15</f>
        <v>12.08.2023</v>
      </c>
      <c r="H225" s="58" t="str">
        <f>'Золото (ЦБ)'!$X$15</f>
        <v/>
      </c>
      <c r="J225" s="52" t="str">
        <f>'Серебро (ЦБ)'!$W$15</f>
        <v>12.08.2023</v>
      </c>
      <c r="K225" s="58" t="str">
        <f>'Серебро (ЦБ)'!$X$15</f>
        <v/>
      </c>
      <c r="M225" s="52" t="str">
        <f>'Платина (ЦБ)'!$W$15</f>
        <v>12.08.2023</v>
      </c>
      <c r="N225" s="58" t="str">
        <f>'Платина (ЦБ)'!$X$15</f>
        <v/>
      </c>
      <c r="P225" s="52" t="str">
        <f>'Палладий (ЦБ)'!$W$15</f>
        <v>12.08.2023</v>
      </c>
      <c r="Q225" s="58" t="str">
        <f>'Палладий (ЦБ)'!$X$15</f>
        <v/>
      </c>
      <c r="S225" s="52" t="str">
        <f>'Золото (KITCO-LME)'!W15</f>
        <v>12.08.2023</v>
      </c>
      <c r="T225" s="58">
        <f>IF(OR('Золото (KITCO-LME)'!$X15="-",'Золото (KITCO-LME)'!$X15=""),T224,'Золото (KITCO-LME)'!$X15)</f>
        <v>1852.2</v>
      </c>
      <c r="V225" s="52" t="str">
        <f>'Серебро (KITCO-LME)'!W15</f>
        <v>12.08.2023</v>
      </c>
      <c r="W225" s="58">
        <f>IF(OR('Серебро (KITCO-LME)'!$X15="-",'Серебро (KITCO-LME)'!$X15=""),W224,'Серебро (KITCO-LME)'!$X15)</f>
        <v>23.454999999999998</v>
      </c>
      <c r="Y225" s="52" t="str">
        <f>'Алюминий (LME)'!W15</f>
        <v>12.08.2023</v>
      </c>
      <c r="Z225" s="58">
        <f>IF(OR('Алюминий (LME)'!$X15="-",'Алюминий (LME)'!$X15=""),Z224,'Алюминий (LME)'!$X15)</f>
        <v>2242.5</v>
      </c>
      <c r="AB225" s="52" t="str">
        <f>'Никель (LME)'!W15</f>
        <v>12.08.2023</v>
      </c>
      <c r="AC225" s="58">
        <f>IF(OR('Никель (LME)'!$X15="-",'Никель (LME)'!$X15=""),AC224,'Никель (LME)'!$X15)</f>
        <v>27465</v>
      </c>
      <c r="AE225" s="52" t="str">
        <f>'Свинец (LME)'!W15</f>
        <v>12.08.2023</v>
      </c>
      <c r="AF225" s="58">
        <f>IF(OR('Свинец (LME)'!$X15="-",'Свинец (LME)'!$X15=""),AF224,'Свинец (LME)'!$X15)</f>
        <v>2235</v>
      </c>
      <c r="AH225" s="52" t="str">
        <f>'Медь (LME)'!W15</f>
        <v>12.08.2023</v>
      </c>
      <c r="AI225" s="58">
        <f>IF(OR('Медь (LME)'!$X15="-",'Медь (LME)'!$X15=""),AI224,'Медь (LME)'!$X15)</f>
        <v>8362.5</v>
      </c>
      <c r="AK225" s="52" t="str">
        <f>'Цинк (LME)'!W15</f>
        <v>12.08.2023</v>
      </c>
      <c r="AL225" s="58">
        <f>IF(OR('Цинк (LME)'!$X15="-",'Цинк (LME)'!$X15=""),AL224,'Цинк (LME)'!$X15)</f>
        <v>2994</v>
      </c>
    </row>
    <row r="226" spans="1:38" x14ac:dyDescent="0.25">
      <c r="A226" s="52" t="str">
        <f>Доллар!$W$16</f>
        <v>13.08.2023</v>
      </c>
      <c r="B226" s="58" t="str">
        <f>Доллар!$X$16</f>
        <v>-</v>
      </c>
      <c r="D226" s="52" t="str">
        <f>Евро!$W$16</f>
        <v>13.08.2023</v>
      </c>
      <c r="E226" s="58" t="str">
        <f>Евро!$X$16</f>
        <v>-</v>
      </c>
      <c r="G226" s="52" t="str">
        <f>'Золото (ЦБ)'!$W$16</f>
        <v>13.08.2023</v>
      </c>
      <c r="H226" s="58" t="str">
        <f>'Золото (ЦБ)'!$X$16</f>
        <v/>
      </c>
      <c r="J226" s="52" t="str">
        <f>'Серебро (ЦБ)'!$W$16</f>
        <v>13.08.2023</v>
      </c>
      <c r="K226" s="58" t="str">
        <f>'Серебро (ЦБ)'!$X$16</f>
        <v/>
      </c>
      <c r="M226" s="52" t="str">
        <f>'Платина (ЦБ)'!$W$16</f>
        <v>13.08.2023</v>
      </c>
      <c r="N226" s="58" t="str">
        <f>'Платина (ЦБ)'!$X$16</f>
        <v/>
      </c>
      <c r="P226" s="52" t="str">
        <f>'Палладий (ЦБ)'!$W$16</f>
        <v>13.08.2023</v>
      </c>
      <c r="Q226" s="58" t="str">
        <f>'Палладий (ЦБ)'!$X$16</f>
        <v/>
      </c>
      <c r="S226" s="52" t="str">
        <f>'Золото (KITCO-LME)'!W16</f>
        <v>13.08.2023</v>
      </c>
      <c r="T226" s="58">
        <f>IF(OR('Золото (KITCO-LME)'!$X16="-",'Золото (KITCO-LME)'!$X16=""),T225,'Золото (KITCO-LME)'!$X16)</f>
        <v>1852.2</v>
      </c>
      <c r="V226" s="52" t="str">
        <f>'Серебро (KITCO-LME)'!W16</f>
        <v>13.08.2023</v>
      </c>
      <c r="W226" s="58">
        <f>IF(OR('Серебро (KITCO-LME)'!$X16="-",'Серебро (KITCO-LME)'!$X16=""),W225,'Серебро (KITCO-LME)'!$X16)</f>
        <v>23.454999999999998</v>
      </c>
      <c r="Y226" s="52" t="str">
        <f>'Алюминий (LME)'!W16</f>
        <v>13.08.2023</v>
      </c>
      <c r="Z226" s="58">
        <f>IF(OR('Алюминий (LME)'!$X16="-",'Алюминий (LME)'!$X16=""),Z225,'Алюминий (LME)'!$X16)</f>
        <v>2242.5</v>
      </c>
      <c r="AB226" s="52" t="str">
        <f>'Никель (LME)'!W16</f>
        <v>13.08.2023</v>
      </c>
      <c r="AC226" s="58">
        <f>IF(OR('Никель (LME)'!$X16="-",'Никель (LME)'!$X16=""),AC225,'Никель (LME)'!$X16)</f>
        <v>27465</v>
      </c>
      <c r="AE226" s="52" t="str">
        <f>'Свинец (LME)'!W16</f>
        <v>13.08.2023</v>
      </c>
      <c r="AF226" s="58">
        <f>IF(OR('Свинец (LME)'!$X16="-",'Свинец (LME)'!$X16=""),AF225,'Свинец (LME)'!$X16)</f>
        <v>2235</v>
      </c>
      <c r="AH226" s="52" t="str">
        <f>'Медь (LME)'!W16</f>
        <v>13.08.2023</v>
      </c>
      <c r="AI226" s="58">
        <f>IF(OR('Медь (LME)'!$X16="-",'Медь (LME)'!$X16=""),AI225,'Медь (LME)'!$X16)</f>
        <v>8362.5</v>
      </c>
      <c r="AK226" s="52" t="str">
        <f>'Цинк (LME)'!W16</f>
        <v>13.08.2023</v>
      </c>
      <c r="AL226" s="58">
        <f>IF(OR('Цинк (LME)'!$X16="-",'Цинк (LME)'!$X16=""),AL225,'Цинк (LME)'!$X16)</f>
        <v>2994</v>
      </c>
    </row>
    <row r="227" spans="1:38" x14ac:dyDescent="0.25">
      <c r="A227" s="52" t="str">
        <f>Доллар!$W$17</f>
        <v>14.08.2023</v>
      </c>
      <c r="B227" s="58" t="str">
        <f>Доллар!$X$17</f>
        <v>-</v>
      </c>
      <c r="D227" s="52" t="str">
        <f>Евро!$W$17</f>
        <v>14.08.2023</v>
      </c>
      <c r="E227" s="58" t="str">
        <f>Евро!$X$17</f>
        <v>-</v>
      </c>
      <c r="G227" s="52" t="str">
        <f>'Золото (ЦБ)'!$W$17</f>
        <v>14.08.2023</v>
      </c>
      <c r="H227" s="58" t="str">
        <f>'Золото (ЦБ)'!$X$17</f>
        <v/>
      </c>
      <c r="J227" s="52" t="str">
        <f>'Серебро (ЦБ)'!$W$17</f>
        <v>14.08.2023</v>
      </c>
      <c r="K227" s="58" t="str">
        <f>'Серебро (ЦБ)'!$X$17</f>
        <v/>
      </c>
      <c r="M227" s="52" t="str">
        <f>'Платина (ЦБ)'!$W$17</f>
        <v>14.08.2023</v>
      </c>
      <c r="N227" s="58" t="str">
        <f>'Платина (ЦБ)'!$X$17</f>
        <v/>
      </c>
      <c r="P227" s="52" t="str">
        <f>'Палладий (ЦБ)'!$W$17</f>
        <v>14.08.2023</v>
      </c>
      <c r="Q227" s="58" t="str">
        <f>'Палладий (ЦБ)'!$X$17</f>
        <v/>
      </c>
      <c r="S227" s="52" t="str">
        <f>'Золото (KITCO-LME)'!W17</f>
        <v>14.08.2023</v>
      </c>
      <c r="T227" s="58">
        <f>IF(OR('Золото (KITCO-LME)'!$X17="-",'Золото (KITCO-LME)'!$X17=""),T226,'Золото (KITCO-LME)'!$X17)</f>
        <v>1852.2</v>
      </c>
      <c r="V227" s="52" t="str">
        <f>'Серебро (KITCO-LME)'!W17</f>
        <v>14.08.2023</v>
      </c>
      <c r="W227" s="58">
        <f>IF(OR('Серебро (KITCO-LME)'!$X17="-",'Серебро (KITCO-LME)'!$X17=""),W226,'Серебро (KITCO-LME)'!$X17)</f>
        <v>23.454999999999998</v>
      </c>
      <c r="Y227" s="52" t="str">
        <f>'Алюминий (LME)'!W17</f>
        <v>14.08.2023</v>
      </c>
      <c r="Z227" s="58">
        <f>IF(OR('Алюминий (LME)'!$X17="-",'Алюминий (LME)'!$X17=""),Z226,'Алюминий (LME)'!$X17)</f>
        <v>2242.5</v>
      </c>
      <c r="AB227" s="52" t="str">
        <f>'Никель (LME)'!W17</f>
        <v>14.08.2023</v>
      </c>
      <c r="AC227" s="58">
        <f>IF(OR('Никель (LME)'!$X17="-",'Никель (LME)'!$X17=""),AC226,'Никель (LME)'!$X17)</f>
        <v>27465</v>
      </c>
      <c r="AE227" s="52" t="str">
        <f>'Свинец (LME)'!W17</f>
        <v>14.08.2023</v>
      </c>
      <c r="AF227" s="58">
        <f>IF(OR('Свинец (LME)'!$X17="-",'Свинец (LME)'!$X17=""),AF226,'Свинец (LME)'!$X17)</f>
        <v>2235</v>
      </c>
      <c r="AH227" s="52" t="str">
        <f>'Медь (LME)'!W17</f>
        <v>14.08.2023</v>
      </c>
      <c r="AI227" s="58">
        <f>IF(OR('Медь (LME)'!$X17="-",'Медь (LME)'!$X17=""),AI226,'Медь (LME)'!$X17)</f>
        <v>8362.5</v>
      </c>
      <c r="AK227" s="52" t="str">
        <f>'Цинк (LME)'!W17</f>
        <v>14.08.2023</v>
      </c>
      <c r="AL227" s="58">
        <f>IF(OR('Цинк (LME)'!$X17="-",'Цинк (LME)'!$X17=""),AL226,'Цинк (LME)'!$X17)</f>
        <v>2994</v>
      </c>
    </row>
    <row r="228" spans="1:38" x14ac:dyDescent="0.25">
      <c r="A228" s="52" t="str">
        <f>Доллар!$W$18</f>
        <v>15.08.2023</v>
      </c>
      <c r="B228" s="58" t="str">
        <f>Доллар!$X$18</f>
        <v>-</v>
      </c>
      <c r="D228" s="52" t="str">
        <f>Евро!$W$18</f>
        <v>15.08.2023</v>
      </c>
      <c r="E228" s="58" t="str">
        <f>Евро!$X$18</f>
        <v>-</v>
      </c>
      <c r="G228" s="52" t="str">
        <f>'Золото (ЦБ)'!$W$18</f>
        <v>15.08.2023</v>
      </c>
      <c r="H228" s="58" t="str">
        <f>'Золото (ЦБ)'!$X$18</f>
        <v/>
      </c>
      <c r="J228" s="52" t="str">
        <f>'Серебро (ЦБ)'!$W$18</f>
        <v>15.08.2023</v>
      </c>
      <c r="K228" s="58" t="str">
        <f>'Серебро (ЦБ)'!$X$18</f>
        <v/>
      </c>
      <c r="M228" s="52" t="str">
        <f>'Платина (ЦБ)'!$W$18</f>
        <v>15.08.2023</v>
      </c>
      <c r="N228" s="58" t="str">
        <f>'Платина (ЦБ)'!$X$18</f>
        <v/>
      </c>
      <c r="P228" s="52" t="str">
        <f>'Палладий (ЦБ)'!$W$18</f>
        <v>15.08.2023</v>
      </c>
      <c r="Q228" s="58" t="str">
        <f>'Палладий (ЦБ)'!$X$18</f>
        <v/>
      </c>
      <c r="S228" s="52" t="str">
        <f>'Золото (KITCO-LME)'!W18</f>
        <v>15.08.2023</v>
      </c>
      <c r="T228" s="58">
        <f>IF(OR('Золото (KITCO-LME)'!$X18="-",'Золото (KITCO-LME)'!$X18=""),T227,'Золото (KITCO-LME)'!$X18)</f>
        <v>1852.2</v>
      </c>
      <c r="V228" s="52" t="str">
        <f>'Серебро (KITCO-LME)'!W18</f>
        <v>15.08.2023</v>
      </c>
      <c r="W228" s="58">
        <f>IF(OR('Серебро (KITCO-LME)'!$X18="-",'Серебро (KITCO-LME)'!$X18=""),W227,'Серебро (KITCO-LME)'!$X18)</f>
        <v>23.454999999999998</v>
      </c>
      <c r="Y228" s="52" t="str">
        <f>'Алюминий (LME)'!W18</f>
        <v>15.08.2023</v>
      </c>
      <c r="Z228" s="58">
        <f>IF(OR('Алюминий (LME)'!$X18="-",'Алюминий (LME)'!$X18=""),Z227,'Алюминий (LME)'!$X18)</f>
        <v>2242.5</v>
      </c>
      <c r="AB228" s="52" t="str">
        <f>'Никель (LME)'!W18</f>
        <v>15.08.2023</v>
      </c>
      <c r="AC228" s="58">
        <f>IF(OR('Никель (LME)'!$X18="-",'Никель (LME)'!$X18=""),AC227,'Никель (LME)'!$X18)</f>
        <v>27465</v>
      </c>
      <c r="AE228" s="52" t="str">
        <f>'Свинец (LME)'!W18</f>
        <v>15.08.2023</v>
      </c>
      <c r="AF228" s="58">
        <f>IF(OR('Свинец (LME)'!$X18="-",'Свинец (LME)'!$X18=""),AF227,'Свинец (LME)'!$X18)</f>
        <v>2235</v>
      </c>
      <c r="AH228" s="52" t="str">
        <f>'Медь (LME)'!W18</f>
        <v>15.08.2023</v>
      </c>
      <c r="AI228" s="58">
        <f>IF(OR('Медь (LME)'!$X18="-",'Медь (LME)'!$X18=""),AI227,'Медь (LME)'!$X18)</f>
        <v>8362.5</v>
      </c>
      <c r="AK228" s="52" t="str">
        <f>'Цинк (LME)'!W18</f>
        <v>15.08.2023</v>
      </c>
      <c r="AL228" s="58">
        <f>IF(OR('Цинк (LME)'!$X18="-",'Цинк (LME)'!$X18=""),AL227,'Цинк (LME)'!$X18)</f>
        <v>2994</v>
      </c>
    </row>
    <row r="229" spans="1:38" x14ac:dyDescent="0.25">
      <c r="A229" s="52" t="str">
        <f>Доллар!$W$19</f>
        <v>16.08.2023</v>
      </c>
      <c r="B229" s="58" t="str">
        <f>Доллар!$X$19</f>
        <v>-</v>
      </c>
      <c r="D229" s="52" t="str">
        <f>Евро!$W$19</f>
        <v>16.08.2023</v>
      </c>
      <c r="E229" s="58" t="str">
        <f>Евро!$X$19</f>
        <v>-</v>
      </c>
      <c r="G229" s="52" t="str">
        <f>'Золото (ЦБ)'!$W$19</f>
        <v>16.08.2023</v>
      </c>
      <c r="H229" s="58" t="str">
        <f>'Золото (ЦБ)'!$X$19</f>
        <v/>
      </c>
      <c r="J229" s="52" t="str">
        <f>'Серебро (ЦБ)'!$W$19</f>
        <v>16.08.2023</v>
      </c>
      <c r="K229" s="58" t="str">
        <f>'Серебро (ЦБ)'!$X$19</f>
        <v/>
      </c>
      <c r="M229" s="52" t="str">
        <f>'Платина (ЦБ)'!$W$19</f>
        <v>16.08.2023</v>
      </c>
      <c r="N229" s="58" t="str">
        <f>'Платина (ЦБ)'!$X$19</f>
        <v/>
      </c>
      <c r="P229" s="52" t="str">
        <f>'Палладий (ЦБ)'!$W$19</f>
        <v>16.08.2023</v>
      </c>
      <c r="Q229" s="58" t="str">
        <f>'Палладий (ЦБ)'!$X$19</f>
        <v/>
      </c>
      <c r="S229" s="52" t="str">
        <f>'Золото (KITCO-LME)'!W19</f>
        <v>16.08.2023</v>
      </c>
      <c r="T229" s="58">
        <f>IF(OR('Золото (KITCO-LME)'!$X19="-",'Золото (KITCO-LME)'!$X19=""),T228,'Золото (KITCO-LME)'!$X19)</f>
        <v>1852.2</v>
      </c>
      <c r="V229" s="52" t="str">
        <f>'Серебро (KITCO-LME)'!W19</f>
        <v>16.08.2023</v>
      </c>
      <c r="W229" s="58">
        <f>IF(OR('Серебро (KITCO-LME)'!$X19="-",'Серебро (KITCO-LME)'!$X19=""),W228,'Серебро (KITCO-LME)'!$X19)</f>
        <v>23.454999999999998</v>
      </c>
      <c r="Y229" s="52" t="str">
        <f>'Алюминий (LME)'!W19</f>
        <v>16.08.2023</v>
      </c>
      <c r="Z229" s="58">
        <f>IF(OR('Алюминий (LME)'!$X19="-",'Алюминий (LME)'!$X19=""),Z228,'Алюминий (LME)'!$X19)</f>
        <v>2242.5</v>
      </c>
      <c r="AB229" s="52" t="str">
        <f>'Никель (LME)'!W19</f>
        <v>16.08.2023</v>
      </c>
      <c r="AC229" s="58">
        <f>IF(OR('Никель (LME)'!$X19="-",'Никель (LME)'!$X19=""),AC228,'Никель (LME)'!$X19)</f>
        <v>27465</v>
      </c>
      <c r="AE229" s="52" t="str">
        <f>'Свинец (LME)'!W19</f>
        <v>16.08.2023</v>
      </c>
      <c r="AF229" s="58">
        <f>IF(OR('Свинец (LME)'!$X19="-",'Свинец (LME)'!$X19=""),AF228,'Свинец (LME)'!$X19)</f>
        <v>2235</v>
      </c>
      <c r="AH229" s="52" t="str">
        <f>'Медь (LME)'!W19</f>
        <v>16.08.2023</v>
      </c>
      <c r="AI229" s="58">
        <f>IF(OR('Медь (LME)'!$X19="-",'Медь (LME)'!$X19=""),AI228,'Медь (LME)'!$X19)</f>
        <v>8362.5</v>
      </c>
      <c r="AK229" s="52" t="str">
        <f>'Цинк (LME)'!W19</f>
        <v>16.08.2023</v>
      </c>
      <c r="AL229" s="58">
        <f>IF(OR('Цинк (LME)'!$X19="-",'Цинк (LME)'!$X19=""),AL228,'Цинк (LME)'!$X19)</f>
        <v>2994</v>
      </c>
    </row>
    <row r="230" spans="1:38" x14ac:dyDescent="0.25">
      <c r="A230" s="52" t="str">
        <f>Доллар!$W$20</f>
        <v>17.08.2023</v>
      </c>
      <c r="B230" s="58" t="str">
        <f>Доллар!$X$20</f>
        <v>-</v>
      </c>
      <c r="D230" s="52" t="str">
        <f>Евро!$W$20</f>
        <v>17.08.2023</v>
      </c>
      <c r="E230" s="58" t="str">
        <f>Евро!$X$20</f>
        <v>-</v>
      </c>
      <c r="G230" s="52" t="str">
        <f>'Золото (ЦБ)'!$W$20</f>
        <v>17.08.2023</v>
      </c>
      <c r="H230" s="58" t="str">
        <f>'Золото (ЦБ)'!$X$20</f>
        <v/>
      </c>
      <c r="J230" s="52" t="str">
        <f>'Серебро (ЦБ)'!$W$20</f>
        <v>17.08.2023</v>
      </c>
      <c r="K230" s="58" t="str">
        <f>'Серебро (ЦБ)'!$X$20</f>
        <v/>
      </c>
      <c r="M230" s="52" t="str">
        <f>'Платина (ЦБ)'!$W$20</f>
        <v>17.08.2023</v>
      </c>
      <c r="N230" s="58" t="str">
        <f>'Платина (ЦБ)'!$X$20</f>
        <v/>
      </c>
      <c r="P230" s="52" t="str">
        <f>'Палладий (ЦБ)'!$W$20</f>
        <v>17.08.2023</v>
      </c>
      <c r="Q230" s="58" t="str">
        <f>'Палладий (ЦБ)'!$X$20</f>
        <v/>
      </c>
      <c r="S230" s="52" t="str">
        <f>'Золото (KITCO-LME)'!W20</f>
        <v>17.08.2023</v>
      </c>
      <c r="T230" s="58">
        <f>IF(OR('Золото (KITCO-LME)'!$X20="-",'Золото (KITCO-LME)'!$X20=""),T229,'Золото (KITCO-LME)'!$X20)</f>
        <v>1852.2</v>
      </c>
      <c r="V230" s="52" t="str">
        <f>'Серебро (KITCO-LME)'!W20</f>
        <v>17.08.2023</v>
      </c>
      <c r="W230" s="58">
        <f>IF(OR('Серебро (KITCO-LME)'!$X20="-",'Серебро (KITCO-LME)'!$X20=""),W229,'Серебро (KITCO-LME)'!$X20)</f>
        <v>23.454999999999998</v>
      </c>
      <c r="Y230" s="52" t="str">
        <f>'Алюминий (LME)'!W20</f>
        <v>17.08.2023</v>
      </c>
      <c r="Z230" s="58">
        <f>IF(OR('Алюминий (LME)'!$X20="-",'Алюминий (LME)'!$X20=""),Z229,'Алюминий (LME)'!$X20)</f>
        <v>2242.5</v>
      </c>
      <c r="AB230" s="52" t="str">
        <f>'Никель (LME)'!W20</f>
        <v>17.08.2023</v>
      </c>
      <c r="AC230" s="58">
        <f>IF(OR('Никель (LME)'!$X20="-",'Никель (LME)'!$X20=""),AC229,'Никель (LME)'!$X20)</f>
        <v>27465</v>
      </c>
      <c r="AE230" s="52" t="str">
        <f>'Свинец (LME)'!W20</f>
        <v>17.08.2023</v>
      </c>
      <c r="AF230" s="58">
        <f>IF(OR('Свинец (LME)'!$X20="-",'Свинец (LME)'!$X20=""),AF229,'Свинец (LME)'!$X20)</f>
        <v>2235</v>
      </c>
      <c r="AH230" s="52" t="str">
        <f>'Медь (LME)'!W20</f>
        <v>17.08.2023</v>
      </c>
      <c r="AI230" s="58">
        <f>IF(OR('Медь (LME)'!$X20="-",'Медь (LME)'!$X20=""),AI229,'Медь (LME)'!$X20)</f>
        <v>8362.5</v>
      </c>
      <c r="AK230" s="52" t="str">
        <f>'Цинк (LME)'!W20</f>
        <v>17.08.2023</v>
      </c>
      <c r="AL230" s="58">
        <f>IF(OR('Цинк (LME)'!$X20="-",'Цинк (LME)'!$X20=""),AL229,'Цинк (LME)'!$X20)</f>
        <v>2994</v>
      </c>
    </row>
    <row r="231" spans="1:38" x14ac:dyDescent="0.25">
      <c r="A231" s="52" t="str">
        <f>Доллар!$W$21</f>
        <v>18.08.2023</v>
      </c>
      <c r="B231" s="58" t="str">
        <f>Доллар!$X$21</f>
        <v>-</v>
      </c>
      <c r="D231" s="52" t="str">
        <f>Евро!$W$21</f>
        <v>18.08.2023</v>
      </c>
      <c r="E231" s="58" t="str">
        <f>Евро!$X$21</f>
        <v>-</v>
      </c>
      <c r="G231" s="52" t="str">
        <f>'Золото (ЦБ)'!$W$21</f>
        <v>18.08.2023</v>
      </c>
      <c r="H231" s="58" t="str">
        <f>'Золото (ЦБ)'!$X$21</f>
        <v/>
      </c>
      <c r="J231" s="52" t="str">
        <f>'Серебро (ЦБ)'!$W$21</f>
        <v>18.08.2023</v>
      </c>
      <c r="K231" s="58" t="str">
        <f>'Серебро (ЦБ)'!$X$21</f>
        <v/>
      </c>
      <c r="M231" s="52" t="str">
        <f>'Платина (ЦБ)'!$W$21</f>
        <v>18.08.2023</v>
      </c>
      <c r="N231" s="58" t="str">
        <f>'Платина (ЦБ)'!$X$21</f>
        <v/>
      </c>
      <c r="P231" s="52" t="str">
        <f>'Палладий (ЦБ)'!$W$21</f>
        <v>18.08.2023</v>
      </c>
      <c r="Q231" s="58" t="str">
        <f>'Палладий (ЦБ)'!$X$21</f>
        <v/>
      </c>
      <c r="S231" s="52" t="str">
        <f>'Золото (KITCO-LME)'!W21</f>
        <v>18.08.2023</v>
      </c>
      <c r="T231" s="58">
        <f>IF(OR('Золото (KITCO-LME)'!$X21="-",'Золото (KITCO-LME)'!$X21=""),T230,'Золото (KITCO-LME)'!$X21)</f>
        <v>1852.2</v>
      </c>
      <c r="V231" s="52" t="str">
        <f>'Серебро (KITCO-LME)'!W21</f>
        <v>18.08.2023</v>
      </c>
      <c r="W231" s="58">
        <f>IF(OR('Серебро (KITCO-LME)'!$X21="-",'Серебро (KITCO-LME)'!$X21=""),W230,'Серебро (KITCO-LME)'!$X21)</f>
        <v>23.454999999999998</v>
      </c>
      <c r="Y231" s="52" t="str">
        <f>'Алюминий (LME)'!W21</f>
        <v>18.08.2023</v>
      </c>
      <c r="Z231" s="58">
        <f>IF(OR('Алюминий (LME)'!$X21="-",'Алюминий (LME)'!$X21=""),Z230,'Алюминий (LME)'!$X21)</f>
        <v>2242.5</v>
      </c>
      <c r="AB231" s="52" t="str">
        <f>'Никель (LME)'!W21</f>
        <v>18.08.2023</v>
      </c>
      <c r="AC231" s="58">
        <f>IF(OR('Никель (LME)'!$X21="-",'Никель (LME)'!$X21=""),AC230,'Никель (LME)'!$X21)</f>
        <v>27465</v>
      </c>
      <c r="AE231" s="52" t="str">
        <f>'Свинец (LME)'!W21</f>
        <v>18.08.2023</v>
      </c>
      <c r="AF231" s="58">
        <f>IF(OR('Свинец (LME)'!$X21="-",'Свинец (LME)'!$X21=""),AF230,'Свинец (LME)'!$X21)</f>
        <v>2235</v>
      </c>
      <c r="AH231" s="52" t="str">
        <f>'Медь (LME)'!W21</f>
        <v>18.08.2023</v>
      </c>
      <c r="AI231" s="58">
        <f>IF(OR('Медь (LME)'!$X21="-",'Медь (LME)'!$X21=""),AI230,'Медь (LME)'!$X21)</f>
        <v>8362.5</v>
      </c>
      <c r="AK231" s="52" t="str">
        <f>'Цинк (LME)'!W21</f>
        <v>18.08.2023</v>
      </c>
      <c r="AL231" s="58">
        <f>IF(OR('Цинк (LME)'!$X21="-",'Цинк (LME)'!$X21=""),AL230,'Цинк (LME)'!$X21)</f>
        <v>2994</v>
      </c>
    </row>
    <row r="232" spans="1:38" x14ac:dyDescent="0.25">
      <c r="A232" s="52" t="str">
        <f>Доллар!$W$22</f>
        <v>19.08.2023</v>
      </c>
      <c r="B232" s="58" t="str">
        <f>Доллар!$X$22</f>
        <v>-</v>
      </c>
      <c r="D232" s="52" t="str">
        <f>Евро!$W$22</f>
        <v>19.08.2023</v>
      </c>
      <c r="E232" s="58" t="str">
        <f>Евро!$X$22</f>
        <v>-</v>
      </c>
      <c r="G232" s="52" t="str">
        <f>'Золото (ЦБ)'!$W$22</f>
        <v>19.08.2023</v>
      </c>
      <c r="H232" s="58" t="str">
        <f>'Золото (ЦБ)'!$X$22</f>
        <v/>
      </c>
      <c r="J232" s="52" t="str">
        <f>'Серебро (ЦБ)'!$W$22</f>
        <v>19.08.2023</v>
      </c>
      <c r="K232" s="58" t="str">
        <f>'Серебро (ЦБ)'!$X$22</f>
        <v/>
      </c>
      <c r="M232" s="52" t="str">
        <f>'Платина (ЦБ)'!$W$22</f>
        <v>19.08.2023</v>
      </c>
      <c r="N232" s="58" t="str">
        <f>'Платина (ЦБ)'!$X$22</f>
        <v/>
      </c>
      <c r="P232" s="52" t="str">
        <f>'Палладий (ЦБ)'!$W$22</f>
        <v>19.08.2023</v>
      </c>
      <c r="Q232" s="58" t="str">
        <f>'Палладий (ЦБ)'!$X$22</f>
        <v/>
      </c>
      <c r="S232" s="52" t="str">
        <f>'Золото (KITCO-LME)'!W22</f>
        <v>19.08.2023</v>
      </c>
      <c r="T232" s="58">
        <f>IF(OR('Золото (KITCO-LME)'!$X22="-",'Золото (KITCO-LME)'!$X22=""),T231,'Золото (KITCO-LME)'!$X22)</f>
        <v>1852.2</v>
      </c>
      <c r="V232" s="52" t="str">
        <f>'Серебро (KITCO-LME)'!W22</f>
        <v>19.08.2023</v>
      </c>
      <c r="W232" s="58">
        <f>IF(OR('Серебро (KITCO-LME)'!$X22="-",'Серебро (KITCO-LME)'!$X22=""),W231,'Серебро (KITCO-LME)'!$X22)</f>
        <v>23.454999999999998</v>
      </c>
      <c r="Y232" s="52" t="str">
        <f>'Алюминий (LME)'!W22</f>
        <v>19.08.2023</v>
      </c>
      <c r="Z232" s="58">
        <f>IF(OR('Алюминий (LME)'!$X22="-",'Алюминий (LME)'!$X22=""),Z231,'Алюминий (LME)'!$X22)</f>
        <v>2242.5</v>
      </c>
      <c r="AB232" s="52" t="str">
        <f>'Никель (LME)'!W22</f>
        <v>19.08.2023</v>
      </c>
      <c r="AC232" s="58">
        <f>IF(OR('Никель (LME)'!$X22="-",'Никель (LME)'!$X22=""),AC231,'Никель (LME)'!$X22)</f>
        <v>27465</v>
      </c>
      <c r="AE232" s="52" t="str">
        <f>'Свинец (LME)'!W22</f>
        <v>19.08.2023</v>
      </c>
      <c r="AF232" s="58">
        <f>IF(OR('Свинец (LME)'!$X22="-",'Свинец (LME)'!$X22=""),AF231,'Свинец (LME)'!$X22)</f>
        <v>2235</v>
      </c>
      <c r="AH232" s="52" t="str">
        <f>'Медь (LME)'!W22</f>
        <v>19.08.2023</v>
      </c>
      <c r="AI232" s="58">
        <f>IF(OR('Медь (LME)'!$X22="-",'Медь (LME)'!$X22=""),AI231,'Медь (LME)'!$X22)</f>
        <v>8362.5</v>
      </c>
      <c r="AK232" s="52" t="str">
        <f>'Цинк (LME)'!W22</f>
        <v>19.08.2023</v>
      </c>
      <c r="AL232" s="58">
        <f>IF(OR('Цинк (LME)'!$X22="-",'Цинк (LME)'!$X22=""),AL231,'Цинк (LME)'!$X22)</f>
        <v>2994</v>
      </c>
    </row>
    <row r="233" spans="1:38" x14ac:dyDescent="0.25">
      <c r="A233" s="52" t="str">
        <f>Доллар!$W$23</f>
        <v>20.08.2023</v>
      </c>
      <c r="B233" s="58" t="str">
        <f>Доллар!$X$23</f>
        <v>-</v>
      </c>
      <c r="D233" s="52" t="str">
        <f>Евро!$W$23</f>
        <v>20.08.2023</v>
      </c>
      <c r="E233" s="58" t="str">
        <f>Евро!$X$23</f>
        <v>-</v>
      </c>
      <c r="G233" s="52" t="str">
        <f>'Золото (ЦБ)'!$W$23</f>
        <v>20.08.2023</v>
      </c>
      <c r="H233" s="58" t="str">
        <f>'Золото (ЦБ)'!$X$23</f>
        <v/>
      </c>
      <c r="J233" s="52" t="str">
        <f>'Серебро (ЦБ)'!$W$23</f>
        <v>20.08.2023</v>
      </c>
      <c r="K233" s="58" t="str">
        <f>'Серебро (ЦБ)'!$X$23</f>
        <v/>
      </c>
      <c r="M233" s="52" t="str">
        <f>'Платина (ЦБ)'!$W$23</f>
        <v>20.08.2023</v>
      </c>
      <c r="N233" s="58" t="str">
        <f>'Платина (ЦБ)'!$X$23</f>
        <v/>
      </c>
      <c r="P233" s="52" t="str">
        <f>'Палладий (ЦБ)'!$W$23</f>
        <v>20.08.2023</v>
      </c>
      <c r="Q233" s="58" t="str">
        <f>'Палладий (ЦБ)'!$X$23</f>
        <v/>
      </c>
      <c r="S233" s="52" t="str">
        <f>'Золото (KITCO-LME)'!W23</f>
        <v>20.08.2023</v>
      </c>
      <c r="T233" s="58">
        <f>IF(OR('Золото (KITCO-LME)'!$X23="-",'Золото (KITCO-LME)'!$X23=""),T232,'Золото (KITCO-LME)'!$X23)</f>
        <v>1852.2</v>
      </c>
      <c r="V233" s="52" t="str">
        <f>'Серебро (KITCO-LME)'!W23</f>
        <v>20.08.2023</v>
      </c>
      <c r="W233" s="58">
        <f>IF(OR('Серебро (KITCO-LME)'!$X23="-",'Серебро (KITCO-LME)'!$X23=""),W232,'Серебро (KITCO-LME)'!$X23)</f>
        <v>23.454999999999998</v>
      </c>
      <c r="Y233" s="52" t="str">
        <f>'Алюминий (LME)'!W23</f>
        <v>20.08.2023</v>
      </c>
      <c r="Z233" s="58">
        <f>IF(OR('Алюминий (LME)'!$X23="-",'Алюминий (LME)'!$X23=""),Z232,'Алюминий (LME)'!$X23)</f>
        <v>2242.5</v>
      </c>
      <c r="AB233" s="52" t="str">
        <f>'Никель (LME)'!W23</f>
        <v>20.08.2023</v>
      </c>
      <c r="AC233" s="58">
        <f>IF(OR('Никель (LME)'!$X23="-",'Никель (LME)'!$X23=""),AC232,'Никель (LME)'!$X23)</f>
        <v>27465</v>
      </c>
      <c r="AE233" s="52" t="str">
        <f>'Свинец (LME)'!W23</f>
        <v>20.08.2023</v>
      </c>
      <c r="AF233" s="58">
        <f>IF(OR('Свинец (LME)'!$X23="-",'Свинец (LME)'!$X23=""),AF232,'Свинец (LME)'!$X23)</f>
        <v>2235</v>
      </c>
      <c r="AH233" s="52" t="str">
        <f>'Медь (LME)'!W23</f>
        <v>20.08.2023</v>
      </c>
      <c r="AI233" s="58">
        <f>IF(OR('Медь (LME)'!$X23="-",'Медь (LME)'!$X23=""),AI232,'Медь (LME)'!$X23)</f>
        <v>8362.5</v>
      </c>
      <c r="AK233" s="52" t="str">
        <f>'Цинк (LME)'!W23</f>
        <v>20.08.2023</v>
      </c>
      <c r="AL233" s="58">
        <f>IF(OR('Цинк (LME)'!$X23="-",'Цинк (LME)'!$X23=""),AL232,'Цинк (LME)'!$X23)</f>
        <v>2994</v>
      </c>
    </row>
    <row r="234" spans="1:38" x14ac:dyDescent="0.25">
      <c r="A234" s="52" t="str">
        <f>Доллар!$W$24</f>
        <v>21.08.2023</v>
      </c>
      <c r="B234" s="58" t="str">
        <f>Доллар!$X$24</f>
        <v>-</v>
      </c>
      <c r="D234" s="52" t="str">
        <f>Евро!$W$24</f>
        <v>21.08.2023</v>
      </c>
      <c r="E234" s="58" t="str">
        <f>Евро!$X$24</f>
        <v>-</v>
      </c>
      <c r="G234" s="52" t="str">
        <f>'Золото (ЦБ)'!$W$24</f>
        <v>21.08.2023</v>
      </c>
      <c r="H234" s="58" t="str">
        <f>'Золото (ЦБ)'!$X$24</f>
        <v/>
      </c>
      <c r="J234" s="52" t="str">
        <f>'Серебро (ЦБ)'!$W$24</f>
        <v>21.08.2023</v>
      </c>
      <c r="K234" s="58" t="str">
        <f>'Серебро (ЦБ)'!$X$24</f>
        <v/>
      </c>
      <c r="M234" s="52" t="str">
        <f>'Платина (ЦБ)'!$W$24</f>
        <v>21.08.2023</v>
      </c>
      <c r="N234" s="58" t="str">
        <f>'Платина (ЦБ)'!$X$24</f>
        <v/>
      </c>
      <c r="P234" s="52" t="str">
        <f>'Палладий (ЦБ)'!$W$24</f>
        <v>21.08.2023</v>
      </c>
      <c r="Q234" s="58" t="str">
        <f>'Палладий (ЦБ)'!$X$24</f>
        <v/>
      </c>
      <c r="S234" s="52" t="str">
        <f>'Золото (KITCO-LME)'!W24</f>
        <v>21.08.2023</v>
      </c>
      <c r="T234" s="58">
        <f>IF(OR('Золото (KITCO-LME)'!$X24="-",'Золото (KITCO-LME)'!$X24=""),T233,'Золото (KITCO-LME)'!$X24)</f>
        <v>1852.2</v>
      </c>
      <c r="V234" s="52" t="str">
        <f>'Серебро (KITCO-LME)'!W24</f>
        <v>21.08.2023</v>
      </c>
      <c r="W234" s="58">
        <f>IF(OR('Серебро (KITCO-LME)'!$X24="-",'Серебро (KITCO-LME)'!$X24=""),W233,'Серебро (KITCO-LME)'!$X24)</f>
        <v>23.454999999999998</v>
      </c>
      <c r="Y234" s="52" t="str">
        <f>'Алюминий (LME)'!W24</f>
        <v>21.08.2023</v>
      </c>
      <c r="Z234" s="58">
        <f>IF(OR('Алюминий (LME)'!$X24="-",'Алюминий (LME)'!$X24=""),Z233,'Алюминий (LME)'!$X24)</f>
        <v>2242.5</v>
      </c>
      <c r="AB234" s="52" t="str">
        <f>'Никель (LME)'!W24</f>
        <v>21.08.2023</v>
      </c>
      <c r="AC234" s="58">
        <f>IF(OR('Никель (LME)'!$X24="-",'Никель (LME)'!$X24=""),AC233,'Никель (LME)'!$X24)</f>
        <v>27465</v>
      </c>
      <c r="AE234" s="52" t="str">
        <f>'Свинец (LME)'!W24</f>
        <v>21.08.2023</v>
      </c>
      <c r="AF234" s="58">
        <f>IF(OR('Свинец (LME)'!$X24="-",'Свинец (LME)'!$X24=""),AF233,'Свинец (LME)'!$X24)</f>
        <v>2235</v>
      </c>
      <c r="AH234" s="52" t="str">
        <f>'Медь (LME)'!W24</f>
        <v>21.08.2023</v>
      </c>
      <c r="AI234" s="58">
        <f>IF(OR('Медь (LME)'!$X24="-",'Медь (LME)'!$X24=""),AI233,'Медь (LME)'!$X24)</f>
        <v>8362.5</v>
      </c>
      <c r="AK234" s="52" t="str">
        <f>'Цинк (LME)'!W24</f>
        <v>21.08.2023</v>
      </c>
      <c r="AL234" s="58">
        <f>IF(OR('Цинк (LME)'!$X24="-",'Цинк (LME)'!$X24=""),AL233,'Цинк (LME)'!$X24)</f>
        <v>2994</v>
      </c>
    </row>
    <row r="235" spans="1:38" x14ac:dyDescent="0.25">
      <c r="A235" s="52" t="str">
        <f>Доллар!$W$25</f>
        <v>22.08.2023</v>
      </c>
      <c r="B235" s="58" t="str">
        <f>Доллар!$X$25</f>
        <v>-</v>
      </c>
      <c r="D235" s="52" t="str">
        <f>Евро!$W$25</f>
        <v>22.08.2023</v>
      </c>
      <c r="E235" s="58" t="str">
        <f>Евро!$X$25</f>
        <v>-</v>
      </c>
      <c r="G235" s="52" t="str">
        <f>'Золото (ЦБ)'!$W$25</f>
        <v>22.08.2023</v>
      </c>
      <c r="H235" s="58" t="str">
        <f>'Золото (ЦБ)'!$X$25</f>
        <v/>
      </c>
      <c r="J235" s="52" t="str">
        <f>'Серебро (ЦБ)'!$W$25</f>
        <v>22.08.2023</v>
      </c>
      <c r="K235" s="58" t="str">
        <f>'Серебро (ЦБ)'!$X$25</f>
        <v/>
      </c>
      <c r="M235" s="52" t="str">
        <f>'Платина (ЦБ)'!$W$25</f>
        <v>22.08.2023</v>
      </c>
      <c r="N235" s="58" t="str">
        <f>'Платина (ЦБ)'!$X$25</f>
        <v/>
      </c>
      <c r="P235" s="52" t="str">
        <f>'Палладий (ЦБ)'!$W$25</f>
        <v>22.08.2023</v>
      </c>
      <c r="Q235" s="58" t="str">
        <f>'Палладий (ЦБ)'!$X$25</f>
        <v/>
      </c>
      <c r="S235" s="52" t="str">
        <f>'Золото (KITCO-LME)'!W25</f>
        <v>22.08.2023</v>
      </c>
      <c r="T235" s="58">
        <f>IF(OR('Золото (KITCO-LME)'!$X25="-",'Золото (KITCO-LME)'!$X25=""),T234,'Золото (KITCO-LME)'!$X25)</f>
        <v>1852.2</v>
      </c>
      <c r="V235" s="52" t="str">
        <f>'Серебро (KITCO-LME)'!W25</f>
        <v>22.08.2023</v>
      </c>
      <c r="W235" s="58">
        <f>IF(OR('Серебро (KITCO-LME)'!$X25="-",'Серебро (KITCO-LME)'!$X25=""),W234,'Серебро (KITCO-LME)'!$X25)</f>
        <v>23.454999999999998</v>
      </c>
      <c r="Y235" s="52" t="str">
        <f>'Алюминий (LME)'!W25</f>
        <v>22.08.2023</v>
      </c>
      <c r="Z235" s="58">
        <f>IF(OR('Алюминий (LME)'!$X25="-",'Алюминий (LME)'!$X25=""),Z234,'Алюминий (LME)'!$X25)</f>
        <v>2242.5</v>
      </c>
      <c r="AB235" s="52" t="str">
        <f>'Никель (LME)'!W25</f>
        <v>22.08.2023</v>
      </c>
      <c r="AC235" s="58">
        <f>IF(OR('Никель (LME)'!$X25="-",'Никель (LME)'!$X25=""),AC234,'Никель (LME)'!$X25)</f>
        <v>27465</v>
      </c>
      <c r="AE235" s="52" t="str">
        <f>'Свинец (LME)'!W25</f>
        <v>22.08.2023</v>
      </c>
      <c r="AF235" s="58">
        <f>IF(OR('Свинец (LME)'!$X25="-",'Свинец (LME)'!$X25=""),AF234,'Свинец (LME)'!$X25)</f>
        <v>2235</v>
      </c>
      <c r="AH235" s="52" t="str">
        <f>'Медь (LME)'!W25</f>
        <v>22.08.2023</v>
      </c>
      <c r="AI235" s="58">
        <f>IF(OR('Медь (LME)'!$X25="-",'Медь (LME)'!$X25=""),AI234,'Медь (LME)'!$X25)</f>
        <v>8362.5</v>
      </c>
      <c r="AK235" s="52" t="str">
        <f>'Цинк (LME)'!W25</f>
        <v>22.08.2023</v>
      </c>
      <c r="AL235" s="58">
        <f>IF(OR('Цинк (LME)'!$X25="-",'Цинк (LME)'!$X25=""),AL234,'Цинк (LME)'!$X25)</f>
        <v>2994</v>
      </c>
    </row>
    <row r="236" spans="1:38" x14ac:dyDescent="0.25">
      <c r="A236" s="52" t="str">
        <f>Доллар!$W$26</f>
        <v>23.08.2023</v>
      </c>
      <c r="B236" s="58" t="str">
        <f>Доллар!$X$26</f>
        <v>-</v>
      </c>
      <c r="D236" s="52" t="str">
        <f>Евро!$W$26</f>
        <v>23.08.2023</v>
      </c>
      <c r="E236" s="58" t="str">
        <f>Евро!$X$26</f>
        <v>-</v>
      </c>
      <c r="G236" s="52" t="str">
        <f>'Золото (ЦБ)'!$W$26</f>
        <v>23.08.2023</v>
      </c>
      <c r="H236" s="58" t="str">
        <f>'Золото (ЦБ)'!$X$26</f>
        <v/>
      </c>
      <c r="J236" s="52" t="str">
        <f>'Серебро (ЦБ)'!$W$26</f>
        <v>23.08.2023</v>
      </c>
      <c r="K236" s="58" t="str">
        <f>'Серебро (ЦБ)'!$X$26</f>
        <v/>
      </c>
      <c r="M236" s="52" t="str">
        <f>'Платина (ЦБ)'!$W$26</f>
        <v>23.08.2023</v>
      </c>
      <c r="N236" s="58" t="str">
        <f>'Платина (ЦБ)'!$X$26</f>
        <v/>
      </c>
      <c r="P236" s="52" t="str">
        <f>'Палладий (ЦБ)'!$W$26</f>
        <v>23.08.2023</v>
      </c>
      <c r="Q236" s="58" t="str">
        <f>'Палладий (ЦБ)'!$X$26</f>
        <v/>
      </c>
      <c r="S236" s="52" t="str">
        <f>'Золото (KITCO-LME)'!W26</f>
        <v>23.08.2023</v>
      </c>
      <c r="T236" s="58">
        <f>IF(OR('Золото (KITCO-LME)'!$X26="-",'Золото (KITCO-LME)'!$X26=""),T235,'Золото (KITCO-LME)'!$X26)</f>
        <v>1852.2</v>
      </c>
      <c r="V236" s="52" t="str">
        <f>'Серебро (KITCO-LME)'!W26</f>
        <v>23.08.2023</v>
      </c>
      <c r="W236" s="58">
        <f>IF(OR('Серебро (KITCO-LME)'!$X26="-",'Серебро (KITCO-LME)'!$X26=""),W235,'Серебро (KITCO-LME)'!$X26)</f>
        <v>23.454999999999998</v>
      </c>
      <c r="Y236" s="52" t="str">
        <f>'Алюминий (LME)'!W26</f>
        <v>23.08.2023</v>
      </c>
      <c r="Z236" s="58">
        <f>IF(OR('Алюминий (LME)'!$X26="-",'Алюминий (LME)'!$X26=""),Z235,'Алюминий (LME)'!$X26)</f>
        <v>2242.5</v>
      </c>
      <c r="AB236" s="52" t="str">
        <f>'Никель (LME)'!W26</f>
        <v>23.08.2023</v>
      </c>
      <c r="AC236" s="58">
        <f>IF(OR('Никель (LME)'!$X26="-",'Никель (LME)'!$X26=""),AC235,'Никель (LME)'!$X26)</f>
        <v>27465</v>
      </c>
      <c r="AE236" s="52" t="str">
        <f>'Свинец (LME)'!W26</f>
        <v>23.08.2023</v>
      </c>
      <c r="AF236" s="58">
        <f>IF(OR('Свинец (LME)'!$X26="-",'Свинец (LME)'!$X26=""),AF235,'Свинец (LME)'!$X26)</f>
        <v>2235</v>
      </c>
      <c r="AH236" s="52" t="str">
        <f>'Медь (LME)'!W26</f>
        <v>23.08.2023</v>
      </c>
      <c r="AI236" s="58">
        <f>IF(OR('Медь (LME)'!$X26="-",'Медь (LME)'!$X26=""),AI235,'Медь (LME)'!$X26)</f>
        <v>8362.5</v>
      </c>
      <c r="AK236" s="52" t="str">
        <f>'Цинк (LME)'!W26</f>
        <v>23.08.2023</v>
      </c>
      <c r="AL236" s="58">
        <f>IF(OR('Цинк (LME)'!$X26="-",'Цинк (LME)'!$X26=""),AL235,'Цинк (LME)'!$X26)</f>
        <v>2994</v>
      </c>
    </row>
    <row r="237" spans="1:38" x14ac:dyDescent="0.25">
      <c r="A237" s="52" t="str">
        <f>Доллар!$W$27</f>
        <v>24.08.2023</v>
      </c>
      <c r="B237" s="58" t="str">
        <f>Доллар!$X$27</f>
        <v>-</v>
      </c>
      <c r="D237" s="52" t="str">
        <f>Евро!$W$27</f>
        <v>24.08.2023</v>
      </c>
      <c r="E237" s="58" t="str">
        <f>Евро!$X$27</f>
        <v>-</v>
      </c>
      <c r="G237" s="52" t="str">
        <f>'Золото (ЦБ)'!$W$27</f>
        <v>24.08.2023</v>
      </c>
      <c r="H237" s="58" t="str">
        <f>'Золото (ЦБ)'!$X$27</f>
        <v/>
      </c>
      <c r="J237" s="52" t="str">
        <f>'Серебро (ЦБ)'!$W$27</f>
        <v>24.08.2023</v>
      </c>
      <c r="K237" s="58" t="str">
        <f>'Серебро (ЦБ)'!$X$27</f>
        <v/>
      </c>
      <c r="M237" s="52" t="str">
        <f>'Платина (ЦБ)'!$W$27</f>
        <v>24.08.2023</v>
      </c>
      <c r="N237" s="58" t="str">
        <f>'Платина (ЦБ)'!$X$27</f>
        <v/>
      </c>
      <c r="P237" s="52" t="str">
        <f>'Палладий (ЦБ)'!$W$27</f>
        <v>24.08.2023</v>
      </c>
      <c r="Q237" s="58" t="str">
        <f>'Палладий (ЦБ)'!$X$27</f>
        <v/>
      </c>
      <c r="S237" s="52" t="str">
        <f>'Золото (KITCO-LME)'!W27</f>
        <v>24.08.2023</v>
      </c>
      <c r="T237" s="58">
        <f>IF(OR('Золото (KITCO-LME)'!$X27="-",'Золото (KITCO-LME)'!$X27=""),T236,'Золото (KITCO-LME)'!$X27)</f>
        <v>1852.2</v>
      </c>
      <c r="V237" s="52" t="str">
        <f>'Серебро (KITCO-LME)'!W27</f>
        <v>24.08.2023</v>
      </c>
      <c r="W237" s="58">
        <f>IF(OR('Серебро (KITCO-LME)'!$X27="-",'Серебро (KITCO-LME)'!$X27=""),W236,'Серебро (KITCO-LME)'!$X27)</f>
        <v>23.454999999999998</v>
      </c>
      <c r="Y237" s="52" t="str">
        <f>'Алюминий (LME)'!W27</f>
        <v>24.08.2023</v>
      </c>
      <c r="Z237" s="58">
        <f>IF(OR('Алюминий (LME)'!$X27="-",'Алюминий (LME)'!$X27=""),Z236,'Алюминий (LME)'!$X27)</f>
        <v>2242.5</v>
      </c>
      <c r="AB237" s="52" t="str">
        <f>'Никель (LME)'!W27</f>
        <v>24.08.2023</v>
      </c>
      <c r="AC237" s="58">
        <f>IF(OR('Никель (LME)'!$X27="-",'Никель (LME)'!$X27=""),AC236,'Никель (LME)'!$X27)</f>
        <v>27465</v>
      </c>
      <c r="AE237" s="52" t="str">
        <f>'Свинец (LME)'!W27</f>
        <v>24.08.2023</v>
      </c>
      <c r="AF237" s="58">
        <f>IF(OR('Свинец (LME)'!$X27="-",'Свинец (LME)'!$X27=""),AF236,'Свинец (LME)'!$X27)</f>
        <v>2235</v>
      </c>
      <c r="AH237" s="52" t="str">
        <f>'Медь (LME)'!W27</f>
        <v>24.08.2023</v>
      </c>
      <c r="AI237" s="58">
        <f>IF(OR('Медь (LME)'!$X27="-",'Медь (LME)'!$X27=""),AI236,'Медь (LME)'!$X27)</f>
        <v>8362.5</v>
      </c>
      <c r="AK237" s="52" t="str">
        <f>'Цинк (LME)'!W27</f>
        <v>24.08.2023</v>
      </c>
      <c r="AL237" s="58">
        <f>IF(OR('Цинк (LME)'!$X27="-",'Цинк (LME)'!$X27=""),AL236,'Цинк (LME)'!$X27)</f>
        <v>2994</v>
      </c>
    </row>
    <row r="238" spans="1:38" x14ac:dyDescent="0.25">
      <c r="A238" s="52" t="str">
        <f>Доллар!$W$28</f>
        <v>25.08.2023</v>
      </c>
      <c r="B238" s="58" t="str">
        <f>Доллар!$X$28</f>
        <v>-</v>
      </c>
      <c r="D238" s="52" t="str">
        <f>Евро!$W$28</f>
        <v>25.08.2023</v>
      </c>
      <c r="E238" s="58" t="str">
        <f>Евро!$X$28</f>
        <v>-</v>
      </c>
      <c r="G238" s="52" t="str">
        <f>'Золото (ЦБ)'!$W$28</f>
        <v>25.08.2023</v>
      </c>
      <c r="H238" s="58" t="str">
        <f>'Золото (ЦБ)'!$X$28</f>
        <v/>
      </c>
      <c r="J238" s="52" t="str">
        <f>'Серебро (ЦБ)'!$W$28</f>
        <v>25.08.2023</v>
      </c>
      <c r="K238" s="58" t="str">
        <f>'Серебро (ЦБ)'!$X$28</f>
        <v/>
      </c>
      <c r="M238" s="52" t="str">
        <f>'Платина (ЦБ)'!$W$28</f>
        <v>25.08.2023</v>
      </c>
      <c r="N238" s="58" t="str">
        <f>'Платина (ЦБ)'!$X$28</f>
        <v/>
      </c>
      <c r="P238" s="52" t="str">
        <f>'Палладий (ЦБ)'!$W$28</f>
        <v>25.08.2023</v>
      </c>
      <c r="Q238" s="58" t="str">
        <f>'Палладий (ЦБ)'!$X$28</f>
        <v/>
      </c>
      <c r="S238" s="52" t="str">
        <f>'Золото (KITCO-LME)'!W28</f>
        <v>25.08.2023</v>
      </c>
      <c r="T238" s="58">
        <f>IF(OR('Золото (KITCO-LME)'!$X28="-",'Золото (KITCO-LME)'!$X28=""),T237,'Золото (KITCO-LME)'!$X28)</f>
        <v>1852.2</v>
      </c>
      <c r="V238" s="52" t="str">
        <f>'Серебро (KITCO-LME)'!W28</f>
        <v>25.08.2023</v>
      </c>
      <c r="W238" s="58">
        <f>IF(OR('Серебро (KITCO-LME)'!$X28="-",'Серебро (KITCO-LME)'!$X28=""),W237,'Серебро (KITCO-LME)'!$X28)</f>
        <v>23.454999999999998</v>
      </c>
      <c r="Y238" s="52" t="str">
        <f>'Алюминий (LME)'!W28</f>
        <v>25.08.2023</v>
      </c>
      <c r="Z238" s="58">
        <f>IF(OR('Алюминий (LME)'!$X28="-",'Алюминий (LME)'!$X28=""),Z237,'Алюминий (LME)'!$X28)</f>
        <v>2242.5</v>
      </c>
      <c r="AB238" s="52" t="str">
        <f>'Никель (LME)'!W28</f>
        <v>25.08.2023</v>
      </c>
      <c r="AC238" s="58">
        <f>IF(OR('Никель (LME)'!$X28="-",'Никель (LME)'!$X28=""),AC237,'Никель (LME)'!$X28)</f>
        <v>27465</v>
      </c>
      <c r="AE238" s="52" t="str">
        <f>'Свинец (LME)'!W28</f>
        <v>25.08.2023</v>
      </c>
      <c r="AF238" s="58">
        <f>IF(OR('Свинец (LME)'!$X28="-",'Свинец (LME)'!$X28=""),AF237,'Свинец (LME)'!$X28)</f>
        <v>2235</v>
      </c>
      <c r="AH238" s="52" t="str">
        <f>'Медь (LME)'!W28</f>
        <v>25.08.2023</v>
      </c>
      <c r="AI238" s="58">
        <f>IF(OR('Медь (LME)'!$X28="-",'Медь (LME)'!$X28=""),AI237,'Медь (LME)'!$X28)</f>
        <v>8362.5</v>
      </c>
      <c r="AK238" s="52" t="str">
        <f>'Цинк (LME)'!W28</f>
        <v>25.08.2023</v>
      </c>
      <c r="AL238" s="58">
        <f>IF(OR('Цинк (LME)'!$X28="-",'Цинк (LME)'!$X28=""),AL237,'Цинк (LME)'!$X28)</f>
        <v>2994</v>
      </c>
    </row>
    <row r="239" spans="1:38" x14ac:dyDescent="0.25">
      <c r="A239" s="52" t="str">
        <f>Доллар!$W$29</f>
        <v>26.08.2023</v>
      </c>
      <c r="B239" s="58" t="str">
        <f>Доллар!$X$29</f>
        <v>-</v>
      </c>
      <c r="D239" s="52" t="str">
        <f>Евро!$W$29</f>
        <v>26.08.2023</v>
      </c>
      <c r="E239" s="58" t="str">
        <f>Евро!$X$29</f>
        <v>-</v>
      </c>
      <c r="G239" s="52" t="str">
        <f>'Золото (ЦБ)'!$W$29</f>
        <v>26.08.2023</v>
      </c>
      <c r="H239" s="58" t="str">
        <f>'Золото (ЦБ)'!$X$29</f>
        <v/>
      </c>
      <c r="J239" s="52" t="str">
        <f>'Серебро (ЦБ)'!$W$29</f>
        <v>26.08.2023</v>
      </c>
      <c r="K239" s="58" t="str">
        <f>'Серебро (ЦБ)'!$X$29</f>
        <v/>
      </c>
      <c r="M239" s="52" t="str">
        <f>'Платина (ЦБ)'!$W$29</f>
        <v>26.08.2023</v>
      </c>
      <c r="N239" s="58" t="str">
        <f>'Платина (ЦБ)'!$X$29</f>
        <v/>
      </c>
      <c r="P239" s="52" t="str">
        <f>'Палладий (ЦБ)'!$W$29</f>
        <v>26.08.2023</v>
      </c>
      <c r="Q239" s="58" t="str">
        <f>'Палладий (ЦБ)'!$X$29</f>
        <v/>
      </c>
      <c r="S239" s="52" t="str">
        <f>'Золото (KITCO-LME)'!W29</f>
        <v>26.08.2023</v>
      </c>
      <c r="T239" s="58">
        <f>IF(OR('Золото (KITCO-LME)'!$X29="-",'Золото (KITCO-LME)'!$X29=""),T238,'Золото (KITCO-LME)'!$X29)</f>
        <v>1852.2</v>
      </c>
      <c r="V239" s="52" t="str">
        <f>'Серебро (KITCO-LME)'!W29</f>
        <v>26.08.2023</v>
      </c>
      <c r="W239" s="58">
        <f>IF(OR('Серебро (KITCO-LME)'!$X29="-",'Серебро (KITCO-LME)'!$X29=""),W238,'Серебро (KITCO-LME)'!$X29)</f>
        <v>23.454999999999998</v>
      </c>
      <c r="Y239" s="52" t="str">
        <f>'Алюминий (LME)'!W29</f>
        <v>26.08.2023</v>
      </c>
      <c r="Z239" s="58">
        <f>IF(OR('Алюминий (LME)'!$X29="-",'Алюминий (LME)'!$X29=""),Z238,'Алюминий (LME)'!$X29)</f>
        <v>2242.5</v>
      </c>
      <c r="AB239" s="52" t="str">
        <f>'Никель (LME)'!W29</f>
        <v>26.08.2023</v>
      </c>
      <c r="AC239" s="58">
        <f>IF(OR('Никель (LME)'!$X29="-",'Никель (LME)'!$X29=""),AC238,'Никель (LME)'!$X29)</f>
        <v>27465</v>
      </c>
      <c r="AE239" s="52" t="str">
        <f>'Свинец (LME)'!W29</f>
        <v>26.08.2023</v>
      </c>
      <c r="AF239" s="58">
        <f>IF(OR('Свинец (LME)'!$X29="-",'Свинец (LME)'!$X29=""),AF238,'Свинец (LME)'!$X29)</f>
        <v>2235</v>
      </c>
      <c r="AH239" s="52" t="str">
        <f>'Медь (LME)'!W29</f>
        <v>26.08.2023</v>
      </c>
      <c r="AI239" s="58">
        <f>IF(OR('Медь (LME)'!$X29="-",'Медь (LME)'!$X29=""),AI238,'Медь (LME)'!$X29)</f>
        <v>8362.5</v>
      </c>
      <c r="AK239" s="52" t="str">
        <f>'Цинк (LME)'!W29</f>
        <v>26.08.2023</v>
      </c>
      <c r="AL239" s="58">
        <f>IF(OR('Цинк (LME)'!$X29="-",'Цинк (LME)'!$X29=""),AL238,'Цинк (LME)'!$X29)</f>
        <v>2994</v>
      </c>
    </row>
    <row r="240" spans="1:38" x14ac:dyDescent="0.25">
      <c r="A240" s="52" t="str">
        <f>Доллар!$W$30</f>
        <v>27.08.2023</v>
      </c>
      <c r="B240" s="58" t="str">
        <f>Доллар!$X$30</f>
        <v>-</v>
      </c>
      <c r="D240" s="52" t="str">
        <f>Евро!$W$30</f>
        <v>27.08.2023</v>
      </c>
      <c r="E240" s="58" t="str">
        <f>Евро!$X$30</f>
        <v>-</v>
      </c>
      <c r="G240" s="52" t="str">
        <f>'Золото (ЦБ)'!$W$30</f>
        <v>27.08.2023</v>
      </c>
      <c r="H240" s="58" t="str">
        <f>'Золото (ЦБ)'!$X$30</f>
        <v/>
      </c>
      <c r="J240" s="52" t="str">
        <f>'Серебро (ЦБ)'!$W$30</f>
        <v>27.08.2023</v>
      </c>
      <c r="K240" s="58" t="str">
        <f>'Серебро (ЦБ)'!$X$30</f>
        <v/>
      </c>
      <c r="M240" s="52" t="str">
        <f>'Платина (ЦБ)'!$W$30</f>
        <v>27.08.2023</v>
      </c>
      <c r="N240" s="58" t="str">
        <f>'Платина (ЦБ)'!$X$30</f>
        <v/>
      </c>
      <c r="P240" s="52" t="str">
        <f>'Палладий (ЦБ)'!$W$30</f>
        <v>27.08.2023</v>
      </c>
      <c r="Q240" s="58" t="str">
        <f>'Палладий (ЦБ)'!$X$30</f>
        <v/>
      </c>
      <c r="S240" s="52" t="str">
        <f>'Золото (KITCO-LME)'!W30</f>
        <v>27.08.2023</v>
      </c>
      <c r="T240" s="58">
        <f>IF(OR('Золото (KITCO-LME)'!$X30="-",'Золото (KITCO-LME)'!$X30=""),T239,'Золото (KITCO-LME)'!$X30)</f>
        <v>1852.2</v>
      </c>
      <c r="V240" s="52" t="str">
        <f>'Серебро (KITCO-LME)'!W30</f>
        <v>27.08.2023</v>
      </c>
      <c r="W240" s="58">
        <f>IF(OR('Серебро (KITCO-LME)'!$X30="-",'Серебро (KITCO-LME)'!$X30=""),W239,'Серебро (KITCO-LME)'!$X30)</f>
        <v>23.454999999999998</v>
      </c>
      <c r="Y240" s="52" t="str">
        <f>'Алюминий (LME)'!W30</f>
        <v>27.08.2023</v>
      </c>
      <c r="Z240" s="58">
        <f>IF(OR('Алюминий (LME)'!$X30="-",'Алюминий (LME)'!$X30=""),Z239,'Алюминий (LME)'!$X30)</f>
        <v>2242.5</v>
      </c>
      <c r="AB240" s="52" t="str">
        <f>'Никель (LME)'!W30</f>
        <v>27.08.2023</v>
      </c>
      <c r="AC240" s="58">
        <f>IF(OR('Никель (LME)'!$X30="-",'Никель (LME)'!$X30=""),AC239,'Никель (LME)'!$X30)</f>
        <v>27465</v>
      </c>
      <c r="AE240" s="52" t="str">
        <f>'Свинец (LME)'!W30</f>
        <v>27.08.2023</v>
      </c>
      <c r="AF240" s="58">
        <f>IF(OR('Свинец (LME)'!$X30="-",'Свинец (LME)'!$X30=""),AF239,'Свинец (LME)'!$X30)</f>
        <v>2235</v>
      </c>
      <c r="AH240" s="52" t="str">
        <f>'Медь (LME)'!W30</f>
        <v>27.08.2023</v>
      </c>
      <c r="AI240" s="58">
        <f>IF(OR('Медь (LME)'!$X30="-",'Медь (LME)'!$X30=""),AI239,'Медь (LME)'!$X30)</f>
        <v>8362.5</v>
      </c>
      <c r="AK240" s="52" t="str">
        <f>'Цинк (LME)'!W30</f>
        <v>27.08.2023</v>
      </c>
      <c r="AL240" s="58">
        <f>IF(OR('Цинк (LME)'!$X30="-",'Цинк (LME)'!$X30=""),AL239,'Цинк (LME)'!$X30)</f>
        <v>2994</v>
      </c>
    </row>
    <row r="241" spans="1:38" x14ac:dyDescent="0.25">
      <c r="A241" s="52" t="str">
        <f>Доллар!$W$31</f>
        <v>28.08.2023</v>
      </c>
      <c r="B241" s="58" t="str">
        <f>Доллар!$X$31</f>
        <v>-</v>
      </c>
      <c r="D241" s="52" t="str">
        <f>Евро!$W$31</f>
        <v>28.08.2023</v>
      </c>
      <c r="E241" s="58" t="str">
        <f>Евро!$X$31</f>
        <v>-</v>
      </c>
      <c r="G241" s="52" t="str">
        <f>'Золото (ЦБ)'!$W$31</f>
        <v>28.08.2023</v>
      </c>
      <c r="H241" s="58" t="str">
        <f>'Золото (ЦБ)'!$X$31</f>
        <v/>
      </c>
      <c r="J241" s="52" t="str">
        <f>'Серебро (ЦБ)'!$W$31</f>
        <v>28.08.2023</v>
      </c>
      <c r="K241" s="58" t="str">
        <f>'Серебро (ЦБ)'!$X$31</f>
        <v/>
      </c>
      <c r="M241" s="52" t="str">
        <f>'Платина (ЦБ)'!$W$31</f>
        <v>28.08.2023</v>
      </c>
      <c r="N241" s="58" t="str">
        <f>'Платина (ЦБ)'!$X$31</f>
        <v/>
      </c>
      <c r="P241" s="52" t="str">
        <f>'Палладий (ЦБ)'!$W$31</f>
        <v>28.08.2023</v>
      </c>
      <c r="Q241" s="58" t="str">
        <f>'Палладий (ЦБ)'!$X$31</f>
        <v/>
      </c>
      <c r="S241" s="52" t="str">
        <f>'Золото (KITCO-LME)'!W31</f>
        <v>28.08.2023</v>
      </c>
      <c r="T241" s="58">
        <f>IF(OR('Золото (KITCO-LME)'!$X31="-",'Золото (KITCO-LME)'!$X31=""),T240,'Золото (KITCO-LME)'!$X31)</f>
        <v>1852.2</v>
      </c>
      <c r="V241" s="52" t="str">
        <f>'Серебро (KITCO-LME)'!W31</f>
        <v>28.08.2023</v>
      </c>
      <c r="W241" s="58">
        <f>IF(OR('Серебро (KITCO-LME)'!$X31="-",'Серебро (KITCO-LME)'!$X31=""),W240,'Серебро (KITCO-LME)'!$X31)</f>
        <v>23.454999999999998</v>
      </c>
      <c r="Y241" s="52" t="str">
        <f>'Алюминий (LME)'!W31</f>
        <v>28.08.2023</v>
      </c>
      <c r="Z241" s="58">
        <f>IF(OR('Алюминий (LME)'!$X31="-",'Алюминий (LME)'!$X31=""),Z240,'Алюминий (LME)'!$X31)</f>
        <v>2242.5</v>
      </c>
      <c r="AB241" s="52" t="str">
        <f>'Никель (LME)'!W31</f>
        <v>28.08.2023</v>
      </c>
      <c r="AC241" s="58">
        <f>IF(OR('Никель (LME)'!$X31="-",'Никель (LME)'!$X31=""),AC240,'Никель (LME)'!$X31)</f>
        <v>27465</v>
      </c>
      <c r="AE241" s="52" t="str">
        <f>'Свинец (LME)'!W31</f>
        <v>28.08.2023</v>
      </c>
      <c r="AF241" s="58">
        <f>IF(OR('Свинец (LME)'!$X31="-",'Свинец (LME)'!$X31=""),AF240,'Свинец (LME)'!$X31)</f>
        <v>2235</v>
      </c>
      <c r="AH241" s="52" t="str">
        <f>'Медь (LME)'!W31</f>
        <v>28.08.2023</v>
      </c>
      <c r="AI241" s="58">
        <f>IF(OR('Медь (LME)'!$X31="-",'Медь (LME)'!$X31=""),AI240,'Медь (LME)'!$X31)</f>
        <v>8362.5</v>
      </c>
      <c r="AK241" s="52" t="str">
        <f>'Цинк (LME)'!W31</f>
        <v>28.08.2023</v>
      </c>
      <c r="AL241" s="58">
        <f>IF(OR('Цинк (LME)'!$X31="-",'Цинк (LME)'!$X31=""),AL240,'Цинк (LME)'!$X31)</f>
        <v>2994</v>
      </c>
    </row>
    <row r="242" spans="1:38" x14ac:dyDescent="0.25">
      <c r="A242" s="52" t="str">
        <f>Доллар!$W$32</f>
        <v>29.08.2023</v>
      </c>
      <c r="B242" s="58" t="str">
        <f>Доллар!$X$32</f>
        <v>-</v>
      </c>
      <c r="D242" s="52" t="str">
        <f>Евро!$W$32</f>
        <v>29.08.2023</v>
      </c>
      <c r="E242" s="58" t="str">
        <f>Евро!$X$32</f>
        <v>-</v>
      </c>
      <c r="G242" s="52" t="str">
        <f>'Золото (ЦБ)'!$W$32</f>
        <v>29.08.2023</v>
      </c>
      <c r="H242" s="58" t="str">
        <f>'Золото (ЦБ)'!$X$32</f>
        <v/>
      </c>
      <c r="J242" s="52" t="str">
        <f>'Серебро (ЦБ)'!$W$32</f>
        <v>29.08.2023</v>
      </c>
      <c r="K242" s="58" t="str">
        <f>'Серебро (ЦБ)'!$X$32</f>
        <v/>
      </c>
      <c r="M242" s="52" t="str">
        <f>'Платина (ЦБ)'!$W$32</f>
        <v>29.08.2023</v>
      </c>
      <c r="N242" s="58" t="str">
        <f>'Платина (ЦБ)'!$X$32</f>
        <v/>
      </c>
      <c r="P242" s="52" t="str">
        <f>'Палладий (ЦБ)'!$W$32</f>
        <v>29.08.2023</v>
      </c>
      <c r="Q242" s="58" t="str">
        <f>'Палладий (ЦБ)'!$X$32</f>
        <v/>
      </c>
      <c r="S242" s="52" t="str">
        <f>'Золото (KITCO-LME)'!W32</f>
        <v>29.08.2023</v>
      </c>
      <c r="T242" s="58">
        <f>IF(OR('Золото (KITCO-LME)'!$X32="-",'Золото (KITCO-LME)'!$X32=""),T241,'Золото (KITCO-LME)'!$X32)</f>
        <v>1852.2</v>
      </c>
      <c r="V242" s="52" t="str">
        <f>'Серебро (KITCO-LME)'!W32</f>
        <v>29.08.2023</v>
      </c>
      <c r="W242" s="58">
        <f>IF(OR('Серебро (KITCO-LME)'!$X32="-",'Серебро (KITCO-LME)'!$X32=""),W241,'Серебро (KITCO-LME)'!$X32)</f>
        <v>23.454999999999998</v>
      </c>
      <c r="Y242" s="52" t="str">
        <f>'Алюминий (LME)'!W32</f>
        <v>29.08.2023</v>
      </c>
      <c r="Z242" s="58">
        <f>IF(OR('Алюминий (LME)'!$X32="-",'Алюминий (LME)'!$X32=""),Z241,'Алюминий (LME)'!$X32)</f>
        <v>2242.5</v>
      </c>
      <c r="AB242" s="52" t="str">
        <f>'Никель (LME)'!W32</f>
        <v>29.08.2023</v>
      </c>
      <c r="AC242" s="58">
        <f>IF(OR('Никель (LME)'!$X32="-",'Никель (LME)'!$X32=""),AC241,'Никель (LME)'!$X32)</f>
        <v>27465</v>
      </c>
      <c r="AE242" s="52" t="str">
        <f>'Свинец (LME)'!W32</f>
        <v>29.08.2023</v>
      </c>
      <c r="AF242" s="58">
        <f>IF(OR('Свинец (LME)'!$X32="-",'Свинец (LME)'!$X32=""),AF241,'Свинец (LME)'!$X32)</f>
        <v>2235</v>
      </c>
      <c r="AH242" s="52" t="str">
        <f>'Медь (LME)'!W32</f>
        <v>29.08.2023</v>
      </c>
      <c r="AI242" s="58">
        <f>IF(OR('Медь (LME)'!$X32="-",'Медь (LME)'!$X32=""),AI241,'Медь (LME)'!$X32)</f>
        <v>8362.5</v>
      </c>
      <c r="AK242" s="52" t="str">
        <f>'Цинк (LME)'!W32</f>
        <v>29.08.2023</v>
      </c>
      <c r="AL242" s="58">
        <f>IF(OR('Цинк (LME)'!$X32="-",'Цинк (LME)'!$X32=""),AL241,'Цинк (LME)'!$X32)</f>
        <v>2994</v>
      </c>
    </row>
    <row r="243" spans="1:38" x14ac:dyDescent="0.25">
      <c r="A243" s="52" t="str">
        <f>Доллар!$W$33</f>
        <v>30.08.2023</v>
      </c>
      <c r="B243" s="58" t="str">
        <f>Доллар!$X$33</f>
        <v>-</v>
      </c>
      <c r="D243" s="52" t="str">
        <f>Евро!$W$33</f>
        <v>30.08.2023</v>
      </c>
      <c r="E243" s="58" t="str">
        <f>Евро!$X$33</f>
        <v>-</v>
      </c>
      <c r="G243" s="52" t="str">
        <f>'Золото (ЦБ)'!$W$33</f>
        <v>30.08.2023</v>
      </c>
      <c r="H243" s="58" t="str">
        <f>'Золото (ЦБ)'!$X$33</f>
        <v/>
      </c>
      <c r="J243" s="52" t="str">
        <f>'Серебро (ЦБ)'!$W$33</f>
        <v>30.08.2023</v>
      </c>
      <c r="K243" s="58" t="str">
        <f>'Серебро (ЦБ)'!$X$33</f>
        <v/>
      </c>
      <c r="M243" s="52" t="str">
        <f>'Платина (ЦБ)'!$W$33</f>
        <v>30.08.2023</v>
      </c>
      <c r="N243" s="58" t="str">
        <f>'Платина (ЦБ)'!$X$33</f>
        <v/>
      </c>
      <c r="P243" s="52" t="str">
        <f>'Палладий (ЦБ)'!$W$33</f>
        <v>30.08.2023</v>
      </c>
      <c r="Q243" s="58" t="str">
        <f>'Палладий (ЦБ)'!$X$33</f>
        <v/>
      </c>
      <c r="S243" s="52" t="str">
        <f>'Золото (KITCO-LME)'!W33</f>
        <v>30.08.2023</v>
      </c>
      <c r="T243" s="58">
        <f>IF(OR('Золото (KITCO-LME)'!$X33="-",'Золото (KITCO-LME)'!$X33=""),T242,'Золото (KITCO-LME)'!$X33)</f>
        <v>1852.2</v>
      </c>
      <c r="V243" s="52" t="str">
        <f>'Серебро (KITCO-LME)'!W33</f>
        <v>30.08.2023</v>
      </c>
      <c r="W243" s="58">
        <f>IF(OR('Серебро (KITCO-LME)'!$X33="-",'Серебро (KITCO-LME)'!$X33=""),W242,'Серебро (KITCO-LME)'!$X33)</f>
        <v>23.454999999999998</v>
      </c>
      <c r="Y243" s="52" t="str">
        <f>'Алюминий (LME)'!W33</f>
        <v>30.08.2023</v>
      </c>
      <c r="Z243" s="58">
        <f>IF(OR('Алюминий (LME)'!$X33="-",'Алюминий (LME)'!$X33=""),Z242,'Алюминий (LME)'!$X33)</f>
        <v>2242.5</v>
      </c>
      <c r="AB243" s="52" t="str">
        <f>'Никель (LME)'!W33</f>
        <v>30.08.2023</v>
      </c>
      <c r="AC243" s="58">
        <f>IF(OR('Никель (LME)'!$X33="-",'Никель (LME)'!$X33=""),AC242,'Никель (LME)'!$X33)</f>
        <v>27465</v>
      </c>
      <c r="AE243" s="52" t="str">
        <f>'Свинец (LME)'!W33</f>
        <v>30.08.2023</v>
      </c>
      <c r="AF243" s="58">
        <f>IF(OR('Свинец (LME)'!$X33="-",'Свинец (LME)'!$X33=""),AF242,'Свинец (LME)'!$X33)</f>
        <v>2235</v>
      </c>
      <c r="AH243" s="52" t="str">
        <f>'Медь (LME)'!W33</f>
        <v>30.08.2023</v>
      </c>
      <c r="AI243" s="58">
        <f>IF(OR('Медь (LME)'!$X33="-",'Медь (LME)'!$X33=""),AI242,'Медь (LME)'!$X33)</f>
        <v>8362.5</v>
      </c>
      <c r="AK243" s="52" t="str">
        <f>'Цинк (LME)'!W33</f>
        <v>30.08.2023</v>
      </c>
      <c r="AL243" s="58">
        <f>IF(OR('Цинк (LME)'!$X33="-",'Цинк (LME)'!$X33=""),AL242,'Цинк (LME)'!$X33)</f>
        <v>2994</v>
      </c>
    </row>
    <row r="244" spans="1:38" x14ac:dyDescent="0.25">
      <c r="A244" s="59" t="str">
        <f>Доллар!$W$34</f>
        <v>31.08.2023</v>
      </c>
      <c r="B244" s="58" t="str">
        <f>Доллар!$X$34</f>
        <v>-</v>
      </c>
      <c r="D244" s="59" t="str">
        <f>Евро!$W$34</f>
        <v>31.08.2023</v>
      </c>
      <c r="E244" s="58" t="str">
        <f>Евро!$X$34</f>
        <v>-</v>
      </c>
      <c r="G244" s="59" t="str">
        <f>'Золото (ЦБ)'!$W$34</f>
        <v>31.08.2023</v>
      </c>
      <c r="H244" s="58" t="str">
        <f>'Золото (ЦБ)'!$X$34</f>
        <v/>
      </c>
      <c r="J244" s="59" t="str">
        <f>'Серебро (ЦБ)'!$W$34</f>
        <v>31.08.2023</v>
      </c>
      <c r="K244" s="58" t="str">
        <f>'Серебро (ЦБ)'!$X$34</f>
        <v/>
      </c>
      <c r="M244" s="59" t="str">
        <f>'Платина (ЦБ)'!$W$34</f>
        <v>31.08.2023</v>
      </c>
      <c r="N244" s="58" t="str">
        <f>'Платина (ЦБ)'!$X$34</f>
        <v/>
      </c>
      <c r="P244" s="59" t="str">
        <f>'Палладий (ЦБ)'!$W$34</f>
        <v>31.08.2023</v>
      </c>
      <c r="Q244" s="58" t="str">
        <f>'Палладий (ЦБ)'!$X$34</f>
        <v/>
      </c>
      <c r="S244" s="59" t="str">
        <f>'Золото (KITCO-LME)'!W34</f>
        <v>31.08.2023</v>
      </c>
      <c r="T244" s="58">
        <f>IF(OR('Золото (KITCO-LME)'!$X34="-",'Золото (KITCO-LME)'!$X34=""),T243,'Золото (KITCO-LME)'!$X34)</f>
        <v>1852.2</v>
      </c>
      <c r="V244" s="59" t="str">
        <f>'Серебро (KITCO-LME)'!W34</f>
        <v>31.08.2023</v>
      </c>
      <c r="W244" s="58">
        <f>IF(OR('Серебро (KITCO-LME)'!$X34="-",'Серебро (KITCO-LME)'!$X34=""),W243,'Серебро (KITCO-LME)'!$X34)</f>
        <v>23.454999999999998</v>
      </c>
      <c r="Y244" s="59" t="str">
        <f>'Алюминий (LME)'!W34</f>
        <v>31.08.2023</v>
      </c>
      <c r="Z244" s="58">
        <f>IF(OR('Алюминий (LME)'!$X34="-",'Алюминий (LME)'!$X34=""),Z243,'Алюминий (LME)'!$X34)</f>
        <v>2242.5</v>
      </c>
      <c r="AB244" s="59" t="str">
        <f>'Никель (LME)'!W34</f>
        <v>31.08.2023</v>
      </c>
      <c r="AC244" s="58">
        <f>IF(OR('Никель (LME)'!$X34="-",'Никель (LME)'!$X34=""),AC243,'Никель (LME)'!$X34)</f>
        <v>27465</v>
      </c>
      <c r="AE244" s="59" t="str">
        <f>'Свинец (LME)'!W34</f>
        <v>31.08.2023</v>
      </c>
      <c r="AF244" s="58">
        <f>IF(OR('Свинец (LME)'!$X34="-",'Свинец (LME)'!$X34=""),AF243,'Свинец (LME)'!$X34)</f>
        <v>2235</v>
      </c>
      <c r="AH244" s="59" t="str">
        <f>'Медь (LME)'!W34</f>
        <v>31.08.2023</v>
      </c>
      <c r="AI244" s="58">
        <f>IF(OR('Медь (LME)'!$X34="-",'Медь (LME)'!$X34=""),AI243,'Медь (LME)'!$X34)</f>
        <v>8362.5</v>
      </c>
      <c r="AK244" s="59" t="str">
        <f>'Цинк (LME)'!W34</f>
        <v>31.08.2023</v>
      </c>
      <c r="AL244" s="58">
        <f>IF(OR('Цинк (LME)'!$X34="-",'Цинк (LME)'!$X34=""),AL243,'Цинк (LME)'!$X34)</f>
        <v>2994</v>
      </c>
    </row>
    <row r="245" spans="1:38" x14ac:dyDescent="0.25">
      <c r="A245" s="60" t="str">
        <f>Доллар!$Z$4</f>
        <v>01.09.2023</v>
      </c>
      <c r="B245" s="58" t="str">
        <f>Доллар!$AA$4</f>
        <v>-</v>
      </c>
      <c r="D245" s="60" t="str">
        <f>Евро!$Z$4</f>
        <v>01.09.2023</v>
      </c>
      <c r="E245" s="58" t="str">
        <f>Евро!$AA$4</f>
        <v>-</v>
      </c>
      <c r="G245" s="60" t="str">
        <f>'Золото (ЦБ)'!$Z$4</f>
        <v>01.09.2023</v>
      </c>
      <c r="H245" s="58" t="str">
        <f>'Золото (ЦБ)'!$AA$4</f>
        <v/>
      </c>
      <c r="J245" s="60" t="str">
        <f>'Серебро (ЦБ)'!$Z$4</f>
        <v>01.09.2023</v>
      </c>
      <c r="K245" s="58" t="str">
        <f>'Серебро (ЦБ)'!$AA$4</f>
        <v/>
      </c>
      <c r="M245" s="60" t="str">
        <f>'Платина (ЦБ)'!$Z$4</f>
        <v>01.09.2023</v>
      </c>
      <c r="N245" s="58" t="str">
        <f>'Платина (ЦБ)'!$AA$4</f>
        <v/>
      </c>
      <c r="P245" s="60" t="str">
        <f>'Палладий (ЦБ)'!$Z$4</f>
        <v>01.09.2023</v>
      </c>
      <c r="Q245" s="58" t="str">
        <f>'Палладий (ЦБ)'!$AA$4</f>
        <v/>
      </c>
      <c r="S245" s="60" t="str">
        <f>'Золото (KITCO-LME)'!Z4</f>
        <v>01.09.2023</v>
      </c>
      <c r="T245" s="58">
        <f>IF(OR('Золото (KITCO-LME)'!$AA4="-",'Золото (KITCO-LME)'!$AA4=""),T244,'Золото (KITCO-LME)'!$AA4)</f>
        <v>1852.2</v>
      </c>
      <c r="V245" s="60" t="str">
        <f>'Серебро (KITCO-LME)'!Z4</f>
        <v>01.09.2023</v>
      </c>
      <c r="W245" s="58">
        <f>IF(OR('Серебро (KITCO-LME)'!$AA4="-",'Серебро (KITCO-LME)'!$AA4=""),W244,'Серебро (KITCO-LME)'!$AA4)</f>
        <v>23.454999999999998</v>
      </c>
      <c r="Y245" s="60" t="str">
        <f>'Алюминий (LME)'!Z4</f>
        <v>01.09.2023</v>
      </c>
      <c r="Z245" s="58">
        <f>IF(OR('Алюминий (LME)'!$AA4="-",'Алюминий (LME)'!$AA4=""),Z244,'Алюминий (LME)'!$AA4)</f>
        <v>2242.5</v>
      </c>
      <c r="AB245" s="60" t="str">
        <f>'Никель (LME)'!Z4</f>
        <v>01.09.2023</v>
      </c>
      <c r="AC245" s="58">
        <f>IF(OR('Никель (LME)'!$AA4="-",'Никель (LME)'!$AA4=""),AC244,'Никель (LME)'!$AA4)</f>
        <v>27465</v>
      </c>
      <c r="AE245" s="60" t="str">
        <f>'Свинец (LME)'!Z4</f>
        <v>01.09.2023</v>
      </c>
      <c r="AF245" s="58">
        <f>IF(OR('Свинец (LME)'!$AA4="-",'Свинец (LME)'!$AA4=""),AF244,'Свинец (LME)'!$AA4)</f>
        <v>2235</v>
      </c>
      <c r="AH245" s="60" t="str">
        <f>'Медь (LME)'!Z4</f>
        <v>01.09.2023</v>
      </c>
      <c r="AI245" s="58">
        <f>IF(OR('Медь (LME)'!$AA4="-",'Медь (LME)'!$AA4=""),AI244,'Медь (LME)'!$AA4)</f>
        <v>8362.5</v>
      </c>
      <c r="AK245" s="60" t="str">
        <f>'Цинк (LME)'!Z4</f>
        <v>01.09.2023</v>
      </c>
      <c r="AL245" s="58">
        <f>IF(OR('Цинк (LME)'!$AA4="-",'Цинк (LME)'!$AA4=""),AL244,'Цинк (LME)'!$AA4)</f>
        <v>2994</v>
      </c>
    </row>
    <row r="246" spans="1:38" x14ac:dyDescent="0.25">
      <c r="A246" s="61" t="str">
        <f>Доллар!$Z$5</f>
        <v>02.09.2023</v>
      </c>
      <c r="B246" s="58" t="str">
        <f>Доллар!$AA$5</f>
        <v>-</v>
      </c>
      <c r="D246" s="61" t="str">
        <f>Евро!$Z$5</f>
        <v>02.09.2023</v>
      </c>
      <c r="E246" s="58" t="str">
        <f>Евро!$AA$5</f>
        <v>-</v>
      </c>
      <c r="G246" s="61" t="str">
        <f>'Золото (ЦБ)'!$Z$5</f>
        <v>02.09.2023</v>
      </c>
      <c r="H246" s="58" t="str">
        <f>'Золото (ЦБ)'!$AA$5</f>
        <v/>
      </c>
      <c r="J246" s="61" t="str">
        <f>'Серебро (ЦБ)'!$Z$5</f>
        <v>02.09.2023</v>
      </c>
      <c r="K246" s="58" t="str">
        <f>'Серебро (ЦБ)'!$AA$5</f>
        <v/>
      </c>
      <c r="M246" s="61" t="str">
        <f>'Платина (ЦБ)'!$Z$5</f>
        <v>02.09.2023</v>
      </c>
      <c r="N246" s="58" t="str">
        <f>'Платина (ЦБ)'!$AA$5</f>
        <v/>
      </c>
      <c r="P246" s="61" t="str">
        <f>'Палладий (ЦБ)'!$Z$5</f>
        <v>02.09.2023</v>
      </c>
      <c r="Q246" s="58" t="str">
        <f>'Палладий (ЦБ)'!$AA$5</f>
        <v/>
      </c>
      <c r="S246" s="61" t="str">
        <f>'Золото (KITCO-LME)'!Z5</f>
        <v>02.09.2023</v>
      </c>
      <c r="T246" s="58">
        <f>IF(OR('Золото (KITCO-LME)'!$AA5="-",'Золото (KITCO-LME)'!$AA5=""),T245,'Золото (KITCO-LME)'!$AA5)</f>
        <v>1852.2</v>
      </c>
      <c r="V246" s="61" t="str">
        <f>'Серебро (KITCO-LME)'!Z5</f>
        <v>02.09.2023</v>
      </c>
      <c r="W246" s="58">
        <f>IF(OR('Серебро (KITCO-LME)'!$AA5="-",'Серебро (KITCO-LME)'!$AA5=""),W245,'Серебро (KITCO-LME)'!$AA5)</f>
        <v>23.454999999999998</v>
      </c>
      <c r="Y246" s="61" t="str">
        <f>'Алюминий (LME)'!Z5</f>
        <v>02.09.2023</v>
      </c>
      <c r="Z246" s="58">
        <f>IF(OR('Алюминий (LME)'!$AA5="-",'Алюминий (LME)'!$AA5=""),Z245,'Алюминий (LME)'!$AA5)</f>
        <v>2242.5</v>
      </c>
      <c r="AB246" s="61" t="str">
        <f>'Никель (LME)'!Z5</f>
        <v>02.09.2023</v>
      </c>
      <c r="AC246" s="58">
        <f>IF(OR('Никель (LME)'!$AA5="-",'Никель (LME)'!$AA5=""),AC245,'Никель (LME)'!$AA5)</f>
        <v>27465</v>
      </c>
      <c r="AE246" s="61" t="str">
        <f>'Свинец (LME)'!Z5</f>
        <v>02.09.2023</v>
      </c>
      <c r="AF246" s="58">
        <f>IF(OR('Свинец (LME)'!$AA5="-",'Свинец (LME)'!$AA5=""),AF245,'Свинец (LME)'!$AA5)</f>
        <v>2235</v>
      </c>
      <c r="AH246" s="61" t="str">
        <f>'Медь (LME)'!Z5</f>
        <v>02.09.2023</v>
      </c>
      <c r="AI246" s="58">
        <f>IF(OR('Медь (LME)'!$AA5="-",'Медь (LME)'!$AA5=""),AI245,'Медь (LME)'!$AA5)</f>
        <v>8362.5</v>
      </c>
      <c r="AK246" s="61" t="str">
        <f>'Цинк (LME)'!Z5</f>
        <v>02.09.2023</v>
      </c>
      <c r="AL246" s="58">
        <f>IF(OR('Цинк (LME)'!$AA5="-",'Цинк (LME)'!$AA5=""),AL245,'Цинк (LME)'!$AA5)</f>
        <v>2994</v>
      </c>
    </row>
    <row r="247" spans="1:38" x14ac:dyDescent="0.25">
      <c r="A247" s="61" t="str">
        <f>Доллар!$Z$6</f>
        <v>03.09.2023</v>
      </c>
      <c r="B247" s="58" t="str">
        <f>Доллар!$AA$6</f>
        <v>-</v>
      </c>
      <c r="D247" s="61" t="str">
        <f>Евро!$Z$6</f>
        <v>03.09.2023</v>
      </c>
      <c r="E247" s="58" t="str">
        <f>Евро!$AA$6</f>
        <v>-</v>
      </c>
      <c r="G247" s="61" t="str">
        <f>'Золото (ЦБ)'!$Z$6</f>
        <v>03.09.2023</v>
      </c>
      <c r="H247" s="58" t="str">
        <f>'Золото (ЦБ)'!$AA$6</f>
        <v/>
      </c>
      <c r="J247" s="61" t="str">
        <f>'Серебро (ЦБ)'!$Z$6</f>
        <v>03.09.2023</v>
      </c>
      <c r="K247" s="58" t="str">
        <f>'Серебро (ЦБ)'!$AA$6</f>
        <v/>
      </c>
      <c r="M247" s="61" t="str">
        <f>'Платина (ЦБ)'!$Z$6</f>
        <v>03.09.2023</v>
      </c>
      <c r="N247" s="58" t="str">
        <f>'Платина (ЦБ)'!$AA$6</f>
        <v/>
      </c>
      <c r="P247" s="61" t="str">
        <f>'Палладий (ЦБ)'!$Z$6</f>
        <v>03.09.2023</v>
      </c>
      <c r="Q247" s="58" t="str">
        <f>'Палладий (ЦБ)'!$AA$6</f>
        <v/>
      </c>
      <c r="S247" s="61" t="str">
        <f>'Золото (KITCO-LME)'!Z6</f>
        <v>03.09.2023</v>
      </c>
      <c r="T247" s="58">
        <f>IF(OR('Золото (KITCO-LME)'!$AA6="-",'Золото (KITCO-LME)'!$AA6=""),T246,'Золото (KITCO-LME)'!$AA6)</f>
        <v>1852.2</v>
      </c>
      <c r="V247" s="61" t="str">
        <f>'Серебро (KITCO-LME)'!Z6</f>
        <v>03.09.2023</v>
      </c>
      <c r="W247" s="58">
        <f>IF(OR('Серебро (KITCO-LME)'!$AA6="-",'Серебро (KITCO-LME)'!$AA6=""),W246,'Серебро (KITCO-LME)'!$AA6)</f>
        <v>23.454999999999998</v>
      </c>
      <c r="Y247" s="61" t="str">
        <f>'Алюминий (LME)'!Z6</f>
        <v>03.09.2023</v>
      </c>
      <c r="Z247" s="58">
        <f>IF(OR('Алюминий (LME)'!$AA6="-",'Алюминий (LME)'!$AA6=""),Z246,'Алюминий (LME)'!$AA6)</f>
        <v>2242.5</v>
      </c>
      <c r="AB247" s="61" t="str">
        <f>'Никель (LME)'!Z6</f>
        <v>03.09.2023</v>
      </c>
      <c r="AC247" s="58">
        <f>IF(OR('Никель (LME)'!$AA6="-",'Никель (LME)'!$AA6=""),AC246,'Никель (LME)'!$AA6)</f>
        <v>27465</v>
      </c>
      <c r="AE247" s="61" t="str">
        <f>'Свинец (LME)'!Z6</f>
        <v>03.09.2023</v>
      </c>
      <c r="AF247" s="58">
        <f>IF(OR('Свинец (LME)'!$AA6="-",'Свинец (LME)'!$AA6=""),AF246,'Свинец (LME)'!$AA6)</f>
        <v>2235</v>
      </c>
      <c r="AH247" s="61" t="str">
        <f>'Медь (LME)'!Z6</f>
        <v>03.09.2023</v>
      </c>
      <c r="AI247" s="58">
        <f>IF(OR('Медь (LME)'!$AA6="-",'Медь (LME)'!$AA6=""),AI246,'Медь (LME)'!$AA6)</f>
        <v>8362.5</v>
      </c>
      <c r="AK247" s="61" t="str">
        <f>'Цинк (LME)'!Z6</f>
        <v>03.09.2023</v>
      </c>
      <c r="AL247" s="58">
        <f>IF(OR('Цинк (LME)'!$AA6="-",'Цинк (LME)'!$AA6=""),AL246,'Цинк (LME)'!$AA6)</f>
        <v>2994</v>
      </c>
    </row>
    <row r="248" spans="1:38" x14ac:dyDescent="0.25">
      <c r="A248" s="61" t="str">
        <f>Доллар!$Z$7</f>
        <v>04.09.2023</v>
      </c>
      <c r="B248" s="58" t="str">
        <f>Доллар!$AA$7</f>
        <v>-</v>
      </c>
      <c r="D248" s="61" t="str">
        <f>Евро!$Z$7</f>
        <v>04.09.2023</v>
      </c>
      <c r="E248" s="58" t="str">
        <f>Евро!$AA$7</f>
        <v>-</v>
      </c>
      <c r="G248" s="61" t="str">
        <f>'Золото (ЦБ)'!$Z$7</f>
        <v>04.09.2023</v>
      </c>
      <c r="H248" s="58" t="str">
        <f>'Золото (ЦБ)'!$AA$7</f>
        <v/>
      </c>
      <c r="J248" s="61" t="str">
        <f>'Серебро (ЦБ)'!$Z$7</f>
        <v>04.09.2023</v>
      </c>
      <c r="K248" s="58" t="str">
        <f>'Серебро (ЦБ)'!$AA$7</f>
        <v/>
      </c>
      <c r="M248" s="61" t="str">
        <f>'Платина (ЦБ)'!$Z$7</f>
        <v>04.09.2023</v>
      </c>
      <c r="N248" s="58" t="str">
        <f>'Платина (ЦБ)'!$AA$7</f>
        <v/>
      </c>
      <c r="P248" s="61" t="str">
        <f>'Палладий (ЦБ)'!$Z$7</f>
        <v>04.09.2023</v>
      </c>
      <c r="Q248" s="58" t="str">
        <f>'Палладий (ЦБ)'!$AA$7</f>
        <v/>
      </c>
      <c r="S248" s="61" t="str">
        <f>'Золото (KITCO-LME)'!Z7</f>
        <v>04.09.2023</v>
      </c>
      <c r="T248" s="58">
        <f>IF(OR('Золото (KITCO-LME)'!$AA7="-",'Золото (KITCO-LME)'!$AA7=""),T247,'Золото (KITCO-LME)'!$AA7)</f>
        <v>1852.2</v>
      </c>
      <c r="V248" s="61" t="str">
        <f>'Серебро (KITCO-LME)'!Z7</f>
        <v>04.09.2023</v>
      </c>
      <c r="W248" s="58">
        <f>IF(OR('Серебро (KITCO-LME)'!$AA7="-",'Серебро (KITCO-LME)'!$AA7=""),W247,'Серебро (KITCO-LME)'!$AA7)</f>
        <v>23.454999999999998</v>
      </c>
      <c r="Y248" s="61" t="str">
        <f>'Алюминий (LME)'!Z7</f>
        <v>04.09.2023</v>
      </c>
      <c r="Z248" s="58">
        <f>IF(OR('Алюминий (LME)'!$AA7="-",'Алюминий (LME)'!$AA7=""),Z247,'Алюминий (LME)'!$AA7)</f>
        <v>2242.5</v>
      </c>
      <c r="AB248" s="61" t="str">
        <f>'Никель (LME)'!Z7</f>
        <v>04.09.2023</v>
      </c>
      <c r="AC248" s="58">
        <f>IF(OR('Никель (LME)'!$AA7="-",'Никель (LME)'!$AA7=""),AC247,'Никель (LME)'!$AA7)</f>
        <v>27465</v>
      </c>
      <c r="AE248" s="61" t="str">
        <f>'Свинец (LME)'!Z7</f>
        <v>04.09.2023</v>
      </c>
      <c r="AF248" s="58">
        <f>IF(OR('Свинец (LME)'!$AA7="-",'Свинец (LME)'!$AA7=""),AF247,'Свинец (LME)'!$AA7)</f>
        <v>2235</v>
      </c>
      <c r="AH248" s="61" t="str">
        <f>'Медь (LME)'!Z7</f>
        <v>04.09.2023</v>
      </c>
      <c r="AI248" s="58">
        <f>IF(OR('Медь (LME)'!$AA7="-",'Медь (LME)'!$AA7=""),AI247,'Медь (LME)'!$AA7)</f>
        <v>8362.5</v>
      </c>
      <c r="AK248" s="61" t="str">
        <f>'Цинк (LME)'!Z7</f>
        <v>04.09.2023</v>
      </c>
      <c r="AL248" s="58">
        <f>IF(OR('Цинк (LME)'!$AA7="-",'Цинк (LME)'!$AA7=""),AL247,'Цинк (LME)'!$AA7)</f>
        <v>2994</v>
      </c>
    </row>
    <row r="249" spans="1:38" x14ac:dyDescent="0.25">
      <c r="A249" s="61" t="str">
        <f>Доллар!$Z$8</f>
        <v>05.09.2023</v>
      </c>
      <c r="B249" s="58" t="str">
        <f>Доллар!$AA$8</f>
        <v>-</v>
      </c>
      <c r="D249" s="61" t="str">
        <f>Евро!$Z$8</f>
        <v>05.09.2023</v>
      </c>
      <c r="E249" s="58" t="str">
        <f>Евро!$AA$8</f>
        <v>-</v>
      </c>
      <c r="G249" s="61" t="str">
        <f>'Золото (ЦБ)'!$Z$8</f>
        <v>05.09.2023</v>
      </c>
      <c r="H249" s="58" t="str">
        <f>'Золото (ЦБ)'!$AA$8</f>
        <v/>
      </c>
      <c r="J249" s="61" t="str">
        <f>'Серебро (ЦБ)'!$Z$8</f>
        <v>05.09.2023</v>
      </c>
      <c r="K249" s="58" t="str">
        <f>'Серебро (ЦБ)'!$AA$8</f>
        <v/>
      </c>
      <c r="M249" s="61" t="str">
        <f>'Платина (ЦБ)'!$Z$8</f>
        <v>05.09.2023</v>
      </c>
      <c r="N249" s="58" t="str">
        <f>'Платина (ЦБ)'!$AA$8</f>
        <v/>
      </c>
      <c r="P249" s="61" t="str">
        <f>'Палладий (ЦБ)'!$Z$8</f>
        <v>05.09.2023</v>
      </c>
      <c r="Q249" s="58" t="str">
        <f>'Палладий (ЦБ)'!$AA$8</f>
        <v/>
      </c>
      <c r="S249" s="61" t="str">
        <f>'Золото (KITCO-LME)'!Z8</f>
        <v>05.09.2023</v>
      </c>
      <c r="T249" s="58">
        <f>IF(OR('Золото (KITCO-LME)'!$AA8="-",'Золото (KITCO-LME)'!$AA8=""),T248,'Золото (KITCO-LME)'!$AA8)</f>
        <v>1852.2</v>
      </c>
      <c r="V249" s="61" t="str">
        <f>'Серебро (KITCO-LME)'!Z8</f>
        <v>05.09.2023</v>
      </c>
      <c r="W249" s="58">
        <f>IF(OR('Серебро (KITCO-LME)'!$AA8="-",'Серебро (KITCO-LME)'!$AA8=""),W248,'Серебро (KITCO-LME)'!$AA8)</f>
        <v>23.454999999999998</v>
      </c>
      <c r="Y249" s="61" t="str">
        <f>'Алюминий (LME)'!Z8</f>
        <v>05.09.2023</v>
      </c>
      <c r="Z249" s="58">
        <f>IF(OR('Алюминий (LME)'!$AA8="-",'Алюминий (LME)'!$AA8=""),Z248,'Алюминий (LME)'!$AA8)</f>
        <v>2242.5</v>
      </c>
      <c r="AB249" s="61" t="str">
        <f>'Никель (LME)'!Z8</f>
        <v>05.09.2023</v>
      </c>
      <c r="AC249" s="58">
        <f>IF(OR('Никель (LME)'!$AA8="-",'Никель (LME)'!$AA8=""),AC248,'Никель (LME)'!$AA8)</f>
        <v>27465</v>
      </c>
      <c r="AE249" s="61" t="str">
        <f>'Свинец (LME)'!Z8</f>
        <v>05.09.2023</v>
      </c>
      <c r="AF249" s="58">
        <f>IF(OR('Свинец (LME)'!$AA8="-",'Свинец (LME)'!$AA8=""),AF248,'Свинец (LME)'!$AA8)</f>
        <v>2235</v>
      </c>
      <c r="AH249" s="61" t="str">
        <f>'Медь (LME)'!Z8</f>
        <v>05.09.2023</v>
      </c>
      <c r="AI249" s="58">
        <f>IF(OR('Медь (LME)'!$AA8="-",'Медь (LME)'!$AA8=""),AI248,'Медь (LME)'!$AA8)</f>
        <v>8362.5</v>
      </c>
      <c r="AK249" s="61" t="str">
        <f>'Цинк (LME)'!Z8</f>
        <v>05.09.2023</v>
      </c>
      <c r="AL249" s="58">
        <f>IF(OR('Цинк (LME)'!$AA8="-",'Цинк (LME)'!$AA8=""),AL248,'Цинк (LME)'!$AA8)</f>
        <v>2994</v>
      </c>
    </row>
    <row r="250" spans="1:38" x14ac:dyDescent="0.25">
      <c r="A250" s="61" t="str">
        <f>Доллар!$Z$9</f>
        <v>06.09.2023</v>
      </c>
      <c r="B250" s="58" t="str">
        <f>Доллар!$AA$9</f>
        <v>-</v>
      </c>
      <c r="D250" s="61" t="str">
        <f>Евро!$Z$9</f>
        <v>06.09.2023</v>
      </c>
      <c r="E250" s="58" t="str">
        <f>Евро!$AA$9</f>
        <v>-</v>
      </c>
      <c r="G250" s="61" t="str">
        <f>'Золото (ЦБ)'!$Z$9</f>
        <v>06.09.2023</v>
      </c>
      <c r="H250" s="58" t="str">
        <f>'Золото (ЦБ)'!$AA$9</f>
        <v/>
      </c>
      <c r="J250" s="61" t="str">
        <f>'Серебро (ЦБ)'!$Z$9</f>
        <v>06.09.2023</v>
      </c>
      <c r="K250" s="58" t="str">
        <f>'Серебро (ЦБ)'!$AA$9</f>
        <v/>
      </c>
      <c r="M250" s="61" t="str">
        <f>'Платина (ЦБ)'!$Z$9</f>
        <v>06.09.2023</v>
      </c>
      <c r="N250" s="58" t="str">
        <f>'Платина (ЦБ)'!$AA$9</f>
        <v/>
      </c>
      <c r="P250" s="61" t="str">
        <f>'Палладий (ЦБ)'!$Z$9</f>
        <v>06.09.2023</v>
      </c>
      <c r="Q250" s="58" t="str">
        <f>'Палладий (ЦБ)'!$AA$9</f>
        <v/>
      </c>
      <c r="S250" s="61" t="str">
        <f>'Золото (KITCO-LME)'!Z9</f>
        <v>06.09.2023</v>
      </c>
      <c r="T250" s="58">
        <f>IF(OR('Золото (KITCO-LME)'!$AA9="-",'Золото (KITCO-LME)'!$AA9=""),T249,'Золото (KITCO-LME)'!$AA9)</f>
        <v>1852.2</v>
      </c>
      <c r="V250" s="61" t="str">
        <f>'Серебро (KITCO-LME)'!Z9</f>
        <v>06.09.2023</v>
      </c>
      <c r="W250" s="58">
        <f>IF(OR('Серебро (KITCO-LME)'!$AA9="-",'Серебро (KITCO-LME)'!$AA9=""),W249,'Серебро (KITCO-LME)'!$AA9)</f>
        <v>23.454999999999998</v>
      </c>
      <c r="Y250" s="61" t="str">
        <f>'Алюминий (LME)'!Z9</f>
        <v>06.09.2023</v>
      </c>
      <c r="Z250" s="58">
        <f>IF(OR('Алюминий (LME)'!$AA9="-",'Алюминий (LME)'!$AA9=""),Z249,'Алюминий (LME)'!$AA9)</f>
        <v>2242.5</v>
      </c>
      <c r="AB250" s="61" t="str">
        <f>'Никель (LME)'!Z9</f>
        <v>06.09.2023</v>
      </c>
      <c r="AC250" s="58">
        <f>IF(OR('Никель (LME)'!$AA9="-",'Никель (LME)'!$AA9=""),AC249,'Никель (LME)'!$AA9)</f>
        <v>27465</v>
      </c>
      <c r="AE250" s="61" t="str">
        <f>'Свинец (LME)'!Z9</f>
        <v>06.09.2023</v>
      </c>
      <c r="AF250" s="58">
        <f>IF(OR('Свинец (LME)'!$AA9="-",'Свинец (LME)'!$AA9=""),AF249,'Свинец (LME)'!$AA9)</f>
        <v>2235</v>
      </c>
      <c r="AH250" s="61" t="str">
        <f>'Медь (LME)'!Z9</f>
        <v>06.09.2023</v>
      </c>
      <c r="AI250" s="58">
        <f>IF(OR('Медь (LME)'!$AA9="-",'Медь (LME)'!$AA9=""),AI249,'Медь (LME)'!$AA9)</f>
        <v>8362.5</v>
      </c>
      <c r="AK250" s="61" t="str">
        <f>'Цинк (LME)'!Z9</f>
        <v>06.09.2023</v>
      </c>
      <c r="AL250" s="58">
        <f>IF(OR('Цинк (LME)'!$AA9="-",'Цинк (LME)'!$AA9=""),AL249,'Цинк (LME)'!$AA9)</f>
        <v>2994</v>
      </c>
    </row>
    <row r="251" spans="1:38" x14ac:dyDescent="0.25">
      <c r="A251" s="61" t="str">
        <f>Доллар!$Z$10</f>
        <v>07.09.2023</v>
      </c>
      <c r="B251" s="58" t="str">
        <f>Доллар!$AA$10</f>
        <v>-</v>
      </c>
      <c r="D251" s="61" t="str">
        <f>Евро!$Z$10</f>
        <v>07.09.2023</v>
      </c>
      <c r="E251" s="58" t="str">
        <f>Евро!$AA$10</f>
        <v>-</v>
      </c>
      <c r="G251" s="61" t="str">
        <f>'Золото (ЦБ)'!$Z$10</f>
        <v>07.09.2023</v>
      </c>
      <c r="H251" s="58" t="str">
        <f>'Золото (ЦБ)'!$AA$10</f>
        <v/>
      </c>
      <c r="J251" s="61" t="str">
        <f>'Серебро (ЦБ)'!$Z$10</f>
        <v>07.09.2023</v>
      </c>
      <c r="K251" s="58" t="str">
        <f>'Серебро (ЦБ)'!$AA$10</f>
        <v/>
      </c>
      <c r="M251" s="61" t="str">
        <f>'Платина (ЦБ)'!$Z$10</f>
        <v>07.09.2023</v>
      </c>
      <c r="N251" s="58" t="str">
        <f>'Платина (ЦБ)'!$AA$10</f>
        <v/>
      </c>
      <c r="P251" s="61" t="str">
        <f>'Палладий (ЦБ)'!$Z$10</f>
        <v>07.09.2023</v>
      </c>
      <c r="Q251" s="58" t="str">
        <f>'Палладий (ЦБ)'!$AA$10</f>
        <v/>
      </c>
      <c r="S251" s="61" t="str">
        <f>'Золото (KITCO-LME)'!Z10</f>
        <v>07.09.2023</v>
      </c>
      <c r="T251" s="58">
        <f>IF(OR('Золото (KITCO-LME)'!$AA10="-",'Золото (KITCO-LME)'!$AA10=""),T250,'Золото (KITCO-LME)'!$AA10)</f>
        <v>1852.2</v>
      </c>
      <c r="V251" s="61" t="str">
        <f>'Серебро (KITCO-LME)'!Z10</f>
        <v>07.09.2023</v>
      </c>
      <c r="W251" s="58">
        <f>IF(OR('Серебро (KITCO-LME)'!$AA10="-",'Серебро (KITCO-LME)'!$AA10=""),W250,'Серебро (KITCO-LME)'!$AA10)</f>
        <v>23.454999999999998</v>
      </c>
      <c r="Y251" s="61" t="str">
        <f>'Алюминий (LME)'!Z10</f>
        <v>07.09.2023</v>
      </c>
      <c r="Z251" s="58">
        <f>IF(OR('Алюминий (LME)'!$AA10="-",'Алюминий (LME)'!$AA10=""),Z250,'Алюминий (LME)'!$AA10)</f>
        <v>2242.5</v>
      </c>
      <c r="AB251" s="61" t="str">
        <f>'Никель (LME)'!Z10</f>
        <v>07.09.2023</v>
      </c>
      <c r="AC251" s="58">
        <f>IF(OR('Никель (LME)'!$AA10="-",'Никель (LME)'!$AA10=""),AC250,'Никель (LME)'!$AA10)</f>
        <v>27465</v>
      </c>
      <c r="AE251" s="61" t="str">
        <f>'Свинец (LME)'!Z10</f>
        <v>07.09.2023</v>
      </c>
      <c r="AF251" s="58">
        <f>IF(OR('Свинец (LME)'!$AA10="-",'Свинец (LME)'!$AA10=""),AF250,'Свинец (LME)'!$AA10)</f>
        <v>2235</v>
      </c>
      <c r="AH251" s="61" t="str">
        <f>'Медь (LME)'!Z10</f>
        <v>07.09.2023</v>
      </c>
      <c r="AI251" s="58">
        <f>IF(OR('Медь (LME)'!$AA10="-",'Медь (LME)'!$AA10=""),AI250,'Медь (LME)'!$AA10)</f>
        <v>8362.5</v>
      </c>
      <c r="AK251" s="61" t="str">
        <f>'Цинк (LME)'!Z10</f>
        <v>07.09.2023</v>
      </c>
      <c r="AL251" s="58">
        <f>IF(OR('Цинк (LME)'!$AA10="-",'Цинк (LME)'!$AA10=""),AL250,'Цинк (LME)'!$AA10)</f>
        <v>2994</v>
      </c>
    </row>
    <row r="252" spans="1:38" x14ac:dyDescent="0.25">
      <c r="A252" s="61" t="str">
        <f>Доллар!$Z$11</f>
        <v>08.09.2023</v>
      </c>
      <c r="B252" s="58" t="str">
        <f>Доллар!$AA$11</f>
        <v>-</v>
      </c>
      <c r="D252" s="61" t="str">
        <f>Евро!$Z$11</f>
        <v>08.09.2023</v>
      </c>
      <c r="E252" s="58" t="str">
        <f>Евро!$AA$11</f>
        <v>-</v>
      </c>
      <c r="G252" s="61" t="str">
        <f>'Золото (ЦБ)'!$Z$11</f>
        <v>08.09.2023</v>
      </c>
      <c r="H252" s="58" t="str">
        <f>'Золото (ЦБ)'!$AA$11</f>
        <v/>
      </c>
      <c r="J252" s="61" t="str">
        <f>'Серебро (ЦБ)'!$Z$11</f>
        <v>08.09.2023</v>
      </c>
      <c r="K252" s="58" t="str">
        <f>'Серебро (ЦБ)'!$AA$11</f>
        <v/>
      </c>
      <c r="M252" s="61" t="str">
        <f>'Платина (ЦБ)'!$Z$11</f>
        <v>08.09.2023</v>
      </c>
      <c r="N252" s="58" t="str">
        <f>'Платина (ЦБ)'!$AA$11</f>
        <v/>
      </c>
      <c r="P252" s="61" t="str">
        <f>'Палладий (ЦБ)'!$Z$11</f>
        <v>08.09.2023</v>
      </c>
      <c r="Q252" s="58" t="str">
        <f>'Палладий (ЦБ)'!$AA$11</f>
        <v/>
      </c>
      <c r="S252" s="61" t="str">
        <f>'Золото (KITCO-LME)'!Z11</f>
        <v>08.09.2023</v>
      </c>
      <c r="T252" s="58">
        <f>IF(OR('Золото (KITCO-LME)'!$AA11="-",'Золото (KITCO-LME)'!$AA11=""),T251,'Золото (KITCO-LME)'!$AA11)</f>
        <v>1852.2</v>
      </c>
      <c r="V252" s="61" t="str">
        <f>'Серебро (KITCO-LME)'!Z11</f>
        <v>08.09.2023</v>
      </c>
      <c r="W252" s="58">
        <f>IF(OR('Серебро (KITCO-LME)'!$AA11="-",'Серебро (KITCO-LME)'!$AA11=""),W251,'Серебро (KITCO-LME)'!$AA11)</f>
        <v>23.454999999999998</v>
      </c>
      <c r="Y252" s="61" t="str">
        <f>'Алюминий (LME)'!Z11</f>
        <v>08.09.2023</v>
      </c>
      <c r="Z252" s="58">
        <f>IF(OR('Алюминий (LME)'!$AA11="-",'Алюминий (LME)'!$AA11=""),Z251,'Алюминий (LME)'!$AA11)</f>
        <v>2242.5</v>
      </c>
      <c r="AB252" s="61" t="str">
        <f>'Никель (LME)'!Z11</f>
        <v>08.09.2023</v>
      </c>
      <c r="AC252" s="58">
        <f>IF(OR('Никель (LME)'!$AA11="-",'Никель (LME)'!$AA11=""),AC251,'Никель (LME)'!$AA11)</f>
        <v>27465</v>
      </c>
      <c r="AE252" s="61" t="str">
        <f>'Свинец (LME)'!Z11</f>
        <v>08.09.2023</v>
      </c>
      <c r="AF252" s="58">
        <f>IF(OR('Свинец (LME)'!$AA11="-",'Свинец (LME)'!$AA11=""),AF251,'Свинец (LME)'!$AA11)</f>
        <v>2235</v>
      </c>
      <c r="AH252" s="61" t="str">
        <f>'Медь (LME)'!Z11</f>
        <v>08.09.2023</v>
      </c>
      <c r="AI252" s="58">
        <f>IF(OR('Медь (LME)'!$AA11="-",'Медь (LME)'!$AA11=""),AI251,'Медь (LME)'!$AA11)</f>
        <v>8362.5</v>
      </c>
      <c r="AK252" s="61" t="str">
        <f>'Цинк (LME)'!Z11</f>
        <v>08.09.2023</v>
      </c>
      <c r="AL252" s="58">
        <f>IF(OR('Цинк (LME)'!$AA11="-",'Цинк (LME)'!$AA11=""),AL251,'Цинк (LME)'!$AA11)</f>
        <v>2994</v>
      </c>
    </row>
    <row r="253" spans="1:38" x14ac:dyDescent="0.25">
      <c r="A253" s="61" t="str">
        <f>Доллар!$Z$12</f>
        <v>09.09.2023</v>
      </c>
      <c r="B253" s="58" t="str">
        <f>Доллар!$AA$12</f>
        <v>-</v>
      </c>
      <c r="D253" s="61" t="str">
        <f>Евро!$Z$12</f>
        <v>09.09.2023</v>
      </c>
      <c r="E253" s="58" t="str">
        <f>Евро!$AA$12</f>
        <v>-</v>
      </c>
      <c r="G253" s="61" t="str">
        <f>'Золото (ЦБ)'!$Z$12</f>
        <v>09.09.2023</v>
      </c>
      <c r="H253" s="58" t="str">
        <f>'Золото (ЦБ)'!$AA$12</f>
        <v/>
      </c>
      <c r="J253" s="61" t="str">
        <f>'Серебро (ЦБ)'!$Z$12</f>
        <v>09.09.2023</v>
      </c>
      <c r="K253" s="58" t="str">
        <f>'Серебро (ЦБ)'!$AA$12</f>
        <v/>
      </c>
      <c r="M253" s="61" t="str">
        <f>'Платина (ЦБ)'!$Z$12</f>
        <v>09.09.2023</v>
      </c>
      <c r="N253" s="58" t="str">
        <f>'Платина (ЦБ)'!$AA$12</f>
        <v/>
      </c>
      <c r="P253" s="61" t="str">
        <f>'Палладий (ЦБ)'!$Z$12</f>
        <v>09.09.2023</v>
      </c>
      <c r="Q253" s="58" t="str">
        <f>'Палладий (ЦБ)'!$AA$12</f>
        <v/>
      </c>
      <c r="S253" s="61" t="str">
        <f>'Золото (KITCO-LME)'!Z12</f>
        <v>09.09.2023</v>
      </c>
      <c r="T253" s="58">
        <f>IF(OR('Золото (KITCO-LME)'!$AA12="-",'Золото (KITCO-LME)'!$AA12=""),T252,'Золото (KITCO-LME)'!$AA12)</f>
        <v>1852.2</v>
      </c>
      <c r="V253" s="61" t="str">
        <f>'Серебро (KITCO-LME)'!Z12</f>
        <v>09.09.2023</v>
      </c>
      <c r="W253" s="58">
        <f>IF(OR('Серебро (KITCO-LME)'!$AA12="-",'Серебро (KITCO-LME)'!$AA12=""),W252,'Серебро (KITCO-LME)'!$AA12)</f>
        <v>23.454999999999998</v>
      </c>
      <c r="Y253" s="61" t="str">
        <f>'Алюминий (LME)'!Z12</f>
        <v>09.09.2023</v>
      </c>
      <c r="Z253" s="58">
        <f>IF(OR('Алюминий (LME)'!$AA12="-",'Алюминий (LME)'!$AA12=""),Z252,'Алюминий (LME)'!$AA12)</f>
        <v>2242.5</v>
      </c>
      <c r="AB253" s="61" t="str">
        <f>'Никель (LME)'!Z12</f>
        <v>09.09.2023</v>
      </c>
      <c r="AC253" s="58">
        <f>IF(OR('Никель (LME)'!$AA12="-",'Никель (LME)'!$AA12=""),AC252,'Никель (LME)'!$AA12)</f>
        <v>27465</v>
      </c>
      <c r="AE253" s="61" t="str">
        <f>'Свинец (LME)'!Z12</f>
        <v>09.09.2023</v>
      </c>
      <c r="AF253" s="58">
        <f>IF(OR('Свинец (LME)'!$AA12="-",'Свинец (LME)'!$AA12=""),AF252,'Свинец (LME)'!$AA12)</f>
        <v>2235</v>
      </c>
      <c r="AH253" s="61" t="str">
        <f>'Медь (LME)'!Z12</f>
        <v>09.09.2023</v>
      </c>
      <c r="AI253" s="58">
        <f>IF(OR('Медь (LME)'!$AA12="-",'Медь (LME)'!$AA12=""),AI252,'Медь (LME)'!$AA12)</f>
        <v>8362.5</v>
      </c>
      <c r="AK253" s="61" t="str">
        <f>'Цинк (LME)'!Z12</f>
        <v>09.09.2023</v>
      </c>
      <c r="AL253" s="58">
        <f>IF(OR('Цинк (LME)'!$AA12="-",'Цинк (LME)'!$AA12=""),AL252,'Цинк (LME)'!$AA12)</f>
        <v>2994</v>
      </c>
    </row>
    <row r="254" spans="1:38" x14ac:dyDescent="0.25">
      <c r="A254" s="61" t="str">
        <f>Доллар!$Z$13</f>
        <v>10.09.2023</v>
      </c>
      <c r="B254" s="58" t="str">
        <f>Доллар!$AA$13</f>
        <v>-</v>
      </c>
      <c r="D254" s="61" t="str">
        <f>Евро!$Z$13</f>
        <v>10.09.2023</v>
      </c>
      <c r="E254" s="58" t="str">
        <f>Евро!$AA$13</f>
        <v>-</v>
      </c>
      <c r="G254" s="61" t="str">
        <f>'Золото (ЦБ)'!$Z$13</f>
        <v>10.09.2023</v>
      </c>
      <c r="H254" s="58" t="str">
        <f>'Золото (ЦБ)'!$AA$13</f>
        <v/>
      </c>
      <c r="J254" s="61" t="str">
        <f>'Серебро (ЦБ)'!$Z$13</f>
        <v>10.09.2023</v>
      </c>
      <c r="K254" s="58" t="str">
        <f>'Серебро (ЦБ)'!$AA$13</f>
        <v/>
      </c>
      <c r="M254" s="61" t="str">
        <f>'Платина (ЦБ)'!$Z$13</f>
        <v>10.09.2023</v>
      </c>
      <c r="N254" s="58" t="str">
        <f>'Платина (ЦБ)'!$AA$13</f>
        <v/>
      </c>
      <c r="P254" s="61" t="str">
        <f>'Палладий (ЦБ)'!$Z$13</f>
        <v>10.09.2023</v>
      </c>
      <c r="Q254" s="58" t="str">
        <f>'Палладий (ЦБ)'!$AA$13</f>
        <v/>
      </c>
      <c r="S254" s="61" t="str">
        <f>'Золото (KITCO-LME)'!Z13</f>
        <v>10.09.2023</v>
      </c>
      <c r="T254" s="58">
        <f>IF(OR('Золото (KITCO-LME)'!$AA13="-",'Золото (KITCO-LME)'!$AA13=""),T253,'Золото (KITCO-LME)'!$AA13)</f>
        <v>1852.2</v>
      </c>
      <c r="V254" s="61" t="str">
        <f>'Серебро (KITCO-LME)'!Z13</f>
        <v>10.09.2023</v>
      </c>
      <c r="W254" s="58">
        <f>IF(OR('Серебро (KITCO-LME)'!$AA13="-",'Серебро (KITCO-LME)'!$AA13=""),W253,'Серебро (KITCO-LME)'!$AA13)</f>
        <v>23.454999999999998</v>
      </c>
      <c r="Y254" s="61" t="str">
        <f>'Алюминий (LME)'!Z13</f>
        <v>10.09.2023</v>
      </c>
      <c r="Z254" s="58">
        <f>IF(OR('Алюминий (LME)'!$AA13="-",'Алюминий (LME)'!$AA13=""),Z253,'Алюминий (LME)'!$AA13)</f>
        <v>2242.5</v>
      </c>
      <c r="AB254" s="61" t="str">
        <f>'Никель (LME)'!Z13</f>
        <v>10.09.2023</v>
      </c>
      <c r="AC254" s="58">
        <f>IF(OR('Никель (LME)'!$AA13="-",'Никель (LME)'!$AA13=""),AC253,'Никель (LME)'!$AA13)</f>
        <v>27465</v>
      </c>
      <c r="AE254" s="61" t="str">
        <f>'Свинец (LME)'!Z13</f>
        <v>10.09.2023</v>
      </c>
      <c r="AF254" s="58">
        <f>IF(OR('Свинец (LME)'!$AA13="-",'Свинец (LME)'!$AA13=""),AF253,'Свинец (LME)'!$AA13)</f>
        <v>2235</v>
      </c>
      <c r="AH254" s="61" t="str">
        <f>'Медь (LME)'!Z13</f>
        <v>10.09.2023</v>
      </c>
      <c r="AI254" s="58">
        <f>IF(OR('Медь (LME)'!$AA13="-",'Медь (LME)'!$AA13=""),AI253,'Медь (LME)'!$AA13)</f>
        <v>8362.5</v>
      </c>
      <c r="AK254" s="61" t="str">
        <f>'Цинк (LME)'!Z13</f>
        <v>10.09.2023</v>
      </c>
      <c r="AL254" s="58">
        <f>IF(OR('Цинк (LME)'!$AA13="-",'Цинк (LME)'!$AA13=""),AL253,'Цинк (LME)'!$AA13)</f>
        <v>2994</v>
      </c>
    </row>
    <row r="255" spans="1:38" x14ac:dyDescent="0.25">
      <c r="A255" s="61" t="str">
        <f>Доллар!$Z$14</f>
        <v>11.09.2023</v>
      </c>
      <c r="B255" s="58" t="str">
        <f>Доллар!$AA$14</f>
        <v>-</v>
      </c>
      <c r="D255" s="61" t="str">
        <f>Евро!$Z$14</f>
        <v>11.09.2023</v>
      </c>
      <c r="E255" s="58" t="str">
        <f>Евро!$AA$14</f>
        <v>-</v>
      </c>
      <c r="G255" s="61" t="str">
        <f>'Золото (ЦБ)'!$Z$14</f>
        <v>11.09.2023</v>
      </c>
      <c r="H255" s="58" t="str">
        <f>'Золото (ЦБ)'!$AA$14</f>
        <v/>
      </c>
      <c r="J255" s="61" t="str">
        <f>'Серебро (ЦБ)'!$Z$14</f>
        <v>11.09.2023</v>
      </c>
      <c r="K255" s="58" t="str">
        <f>'Серебро (ЦБ)'!$AA$14</f>
        <v/>
      </c>
      <c r="M255" s="61" t="str">
        <f>'Платина (ЦБ)'!$Z$14</f>
        <v>11.09.2023</v>
      </c>
      <c r="N255" s="58" t="str">
        <f>'Платина (ЦБ)'!$AA$14</f>
        <v/>
      </c>
      <c r="P255" s="61" t="str">
        <f>'Палладий (ЦБ)'!$Z$14</f>
        <v>11.09.2023</v>
      </c>
      <c r="Q255" s="58" t="str">
        <f>'Палладий (ЦБ)'!$AA$14</f>
        <v/>
      </c>
      <c r="S255" s="61" t="str">
        <f>'Золото (KITCO-LME)'!Z14</f>
        <v>11.09.2023</v>
      </c>
      <c r="T255" s="58">
        <f>IF(OR('Золото (KITCO-LME)'!$AA14="-",'Золото (KITCO-LME)'!$AA14=""),T254,'Золото (KITCO-LME)'!$AA14)</f>
        <v>1852.2</v>
      </c>
      <c r="V255" s="61" t="str">
        <f>'Серебро (KITCO-LME)'!Z14</f>
        <v>11.09.2023</v>
      </c>
      <c r="W255" s="58">
        <f>IF(OR('Серебро (KITCO-LME)'!$AA14="-",'Серебро (KITCO-LME)'!$AA14=""),W254,'Серебро (KITCO-LME)'!$AA14)</f>
        <v>23.454999999999998</v>
      </c>
      <c r="Y255" s="61" t="str">
        <f>'Алюминий (LME)'!Z14</f>
        <v>11.09.2023</v>
      </c>
      <c r="Z255" s="58">
        <f>IF(OR('Алюминий (LME)'!$AA14="-",'Алюминий (LME)'!$AA14=""),Z254,'Алюминий (LME)'!$AA14)</f>
        <v>2242.5</v>
      </c>
      <c r="AB255" s="61" t="str">
        <f>'Никель (LME)'!Z14</f>
        <v>11.09.2023</v>
      </c>
      <c r="AC255" s="58">
        <f>IF(OR('Никель (LME)'!$AA14="-",'Никель (LME)'!$AA14=""),AC254,'Никель (LME)'!$AA14)</f>
        <v>27465</v>
      </c>
      <c r="AE255" s="61" t="str">
        <f>'Свинец (LME)'!Z14</f>
        <v>11.09.2023</v>
      </c>
      <c r="AF255" s="58">
        <f>IF(OR('Свинец (LME)'!$AA14="-",'Свинец (LME)'!$AA14=""),AF254,'Свинец (LME)'!$AA14)</f>
        <v>2235</v>
      </c>
      <c r="AH255" s="61" t="str">
        <f>'Медь (LME)'!Z14</f>
        <v>11.09.2023</v>
      </c>
      <c r="AI255" s="58">
        <f>IF(OR('Медь (LME)'!$AA14="-",'Медь (LME)'!$AA14=""),AI254,'Медь (LME)'!$AA14)</f>
        <v>8362.5</v>
      </c>
      <c r="AK255" s="61" t="str">
        <f>'Цинк (LME)'!Z14</f>
        <v>11.09.2023</v>
      </c>
      <c r="AL255" s="58">
        <f>IF(OR('Цинк (LME)'!$AA14="-",'Цинк (LME)'!$AA14=""),AL254,'Цинк (LME)'!$AA14)</f>
        <v>2994</v>
      </c>
    </row>
    <row r="256" spans="1:38" x14ac:dyDescent="0.25">
      <c r="A256" s="61" t="str">
        <f>Доллар!$Z$15</f>
        <v>12.09.2023</v>
      </c>
      <c r="B256" s="58" t="str">
        <f>Доллар!$AA$15</f>
        <v>-</v>
      </c>
      <c r="D256" s="61" t="str">
        <f>Евро!$Z$15</f>
        <v>12.09.2023</v>
      </c>
      <c r="E256" s="58" t="str">
        <f>Евро!$AA$15</f>
        <v>-</v>
      </c>
      <c r="G256" s="61" t="str">
        <f>'Золото (ЦБ)'!$Z$15</f>
        <v>12.09.2023</v>
      </c>
      <c r="H256" s="58" t="str">
        <f>'Золото (ЦБ)'!$AA$15</f>
        <v/>
      </c>
      <c r="J256" s="61" t="str">
        <f>'Серебро (ЦБ)'!$Z$15</f>
        <v>12.09.2023</v>
      </c>
      <c r="K256" s="58" t="str">
        <f>'Серебро (ЦБ)'!$AA$15</f>
        <v/>
      </c>
      <c r="M256" s="61" t="str">
        <f>'Платина (ЦБ)'!$Z$15</f>
        <v>12.09.2023</v>
      </c>
      <c r="N256" s="58" t="str">
        <f>'Платина (ЦБ)'!$AA$15</f>
        <v/>
      </c>
      <c r="P256" s="61" t="str">
        <f>'Палладий (ЦБ)'!$Z$15</f>
        <v>12.09.2023</v>
      </c>
      <c r="Q256" s="58" t="str">
        <f>'Палладий (ЦБ)'!$AA$15</f>
        <v/>
      </c>
      <c r="S256" s="61" t="str">
        <f>'Золото (KITCO-LME)'!Z15</f>
        <v>12.09.2023</v>
      </c>
      <c r="T256" s="58">
        <f>IF(OR('Золото (KITCO-LME)'!$AA15="-",'Золото (KITCO-LME)'!$AA15=""),T255,'Золото (KITCO-LME)'!$AA15)</f>
        <v>1852.2</v>
      </c>
      <c r="V256" s="61" t="str">
        <f>'Серебро (KITCO-LME)'!Z15</f>
        <v>12.09.2023</v>
      </c>
      <c r="W256" s="58">
        <f>IF(OR('Серебро (KITCO-LME)'!$AA15="-",'Серебро (KITCO-LME)'!$AA15=""),W255,'Серебро (KITCO-LME)'!$AA15)</f>
        <v>23.454999999999998</v>
      </c>
      <c r="Y256" s="61" t="str">
        <f>'Алюминий (LME)'!Z15</f>
        <v>12.09.2023</v>
      </c>
      <c r="Z256" s="58">
        <f>IF(OR('Алюминий (LME)'!$AA15="-",'Алюминий (LME)'!$AA15=""),Z255,'Алюминий (LME)'!$AA15)</f>
        <v>2242.5</v>
      </c>
      <c r="AB256" s="61" t="str">
        <f>'Никель (LME)'!Z15</f>
        <v>12.09.2023</v>
      </c>
      <c r="AC256" s="58">
        <f>IF(OR('Никель (LME)'!$AA15="-",'Никель (LME)'!$AA15=""),AC255,'Никель (LME)'!$AA15)</f>
        <v>27465</v>
      </c>
      <c r="AE256" s="61" t="str">
        <f>'Свинец (LME)'!Z15</f>
        <v>12.09.2023</v>
      </c>
      <c r="AF256" s="58">
        <f>IF(OR('Свинец (LME)'!$AA15="-",'Свинец (LME)'!$AA15=""),AF255,'Свинец (LME)'!$AA15)</f>
        <v>2235</v>
      </c>
      <c r="AH256" s="61" t="str">
        <f>'Медь (LME)'!Z15</f>
        <v>12.09.2023</v>
      </c>
      <c r="AI256" s="58">
        <f>IF(OR('Медь (LME)'!$AA15="-",'Медь (LME)'!$AA15=""),AI255,'Медь (LME)'!$AA15)</f>
        <v>8362.5</v>
      </c>
      <c r="AK256" s="61" t="str">
        <f>'Цинк (LME)'!Z15</f>
        <v>12.09.2023</v>
      </c>
      <c r="AL256" s="58">
        <f>IF(OR('Цинк (LME)'!$AA15="-",'Цинк (LME)'!$AA15=""),AL255,'Цинк (LME)'!$AA15)</f>
        <v>2994</v>
      </c>
    </row>
    <row r="257" spans="1:38" x14ac:dyDescent="0.25">
      <c r="A257" s="61" t="str">
        <f>Доллар!$Z$16</f>
        <v>13.09.2023</v>
      </c>
      <c r="B257" s="58" t="str">
        <f>Доллар!$AA$16</f>
        <v>-</v>
      </c>
      <c r="D257" s="61" t="str">
        <f>Евро!$Z$16</f>
        <v>13.09.2023</v>
      </c>
      <c r="E257" s="58" t="str">
        <f>Евро!$AA$16</f>
        <v>-</v>
      </c>
      <c r="G257" s="61" t="str">
        <f>'Золото (ЦБ)'!$Z$16</f>
        <v>13.09.2023</v>
      </c>
      <c r="H257" s="58" t="str">
        <f>'Золото (ЦБ)'!$AA$16</f>
        <v/>
      </c>
      <c r="J257" s="61" t="str">
        <f>'Серебро (ЦБ)'!$Z$16</f>
        <v>13.09.2023</v>
      </c>
      <c r="K257" s="58" t="str">
        <f>'Серебро (ЦБ)'!$AA$16</f>
        <v/>
      </c>
      <c r="M257" s="61" t="str">
        <f>'Платина (ЦБ)'!$Z$16</f>
        <v>13.09.2023</v>
      </c>
      <c r="N257" s="58" t="str">
        <f>'Платина (ЦБ)'!$AA$16</f>
        <v/>
      </c>
      <c r="P257" s="61" t="str">
        <f>'Палладий (ЦБ)'!$Z$16</f>
        <v>13.09.2023</v>
      </c>
      <c r="Q257" s="58" t="str">
        <f>'Палладий (ЦБ)'!$AA$16</f>
        <v/>
      </c>
      <c r="S257" s="61" t="str">
        <f>'Золото (KITCO-LME)'!Z16</f>
        <v>13.09.2023</v>
      </c>
      <c r="T257" s="58">
        <f>IF(OR('Золото (KITCO-LME)'!$AA16="-",'Золото (KITCO-LME)'!$AA16=""),T256,'Золото (KITCO-LME)'!$AA16)</f>
        <v>1852.2</v>
      </c>
      <c r="V257" s="61" t="str">
        <f>'Серебро (KITCO-LME)'!Z16</f>
        <v>13.09.2023</v>
      </c>
      <c r="W257" s="58">
        <f>IF(OR('Серебро (KITCO-LME)'!$AA16="-",'Серебро (KITCO-LME)'!$AA16=""),W256,'Серебро (KITCO-LME)'!$AA16)</f>
        <v>23.454999999999998</v>
      </c>
      <c r="Y257" s="61" t="str">
        <f>'Алюминий (LME)'!Z16</f>
        <v>13.09.2023</v>
      </c>
      <c r="Z257" s="58">
        <f>IF(OR('Алюминий (LME)'!$AA16="-",'Алюминий (LME)'!$AA16=""),Z256,'Алюминий (LME)'!$AA16)</f>
        <v>2242.5</v>
      </c>
      <c r="AB257" s="61" t="str">
        <f>'Никель (LME)'!Z16</f>
        <v>13.09.2023</v>
      </c>
      <c r="AC257" s="58">
        <f>IF(OR('Никель (LME)'!$AA16="-",'Никель (LME)'!$AA16=""),AC256,'Никель (LME)'!$AA16)</f>
        <v>27465</v>
      </c>
      <c r="AE257" s="61" t="str">
        <f>'Свинец (LME)'!Z16</f>
        <v>13.09.2023</v>
      </c>
      <c r="AF257" s="58">
        <f>IF(OR('Свинец (LME)'!$AA16="-",'Свинец (LME)'!$AA16=""),AF256,'Свинец (LME)'!$AA16)</f>
        <v>2235</v>
      </c>
      <c r="AH257" s="61" t="str">
        <f>'Медь (LME)'!Z16</f>
        <v>13.09.2023</v>
      </c>
      <c r="AI257" s="58">
        <f>IF(OR('Медь (LME)'!$AA16="-",'Медь (LME)'!$AA16=""),AI256,'Медь (LME)'!$AA16)</f>
        <v>8362.5</v>
      </c>
      <c r="AK257" s="61" t="str">
        <f>'Цинк (LME)'!Z16</f>
        <v>13.09.2023</v>
      </c>
      <c r="AL257" s="58">
        <f>IF(OR('Цинк (LME)'!$AA16="-",'Цинк (LME)'!$AA16=""),AL256,'Цинк (LME)'!$AA16)</f>
        <v>2994</v>
      </c>
    </row>
    <row r="258" spans="1:38" x14ac:dyDescent="0.25">
      <c r="A258" s="61" t="str">
        <f>Доллар!$Z$17</f>
        <v>14.09.2023</v>
      </c>
      <c r="B258" s="58" t="str">
        <f>Доллар!$AA$17</f>
        <v>-</v>
      </c>
      <c r="D258" s="61" t="str">
        <f>Евро!$Z$17</f>
        <v>14.09.2023</v>
      </c>
      <c r="E258" s="58" t="str">
        <f>Евро!$AA$17</f>
        <v>-</v>
      </c>
      <c r="G258" s="61" t="str">
        <f>'Золото (ЦБ)'!$Z$17</f>
        <v>14.09.2023</v>
      </c>
      <c r="H258" s="58" t="str">
        <f>'Золото (ЦБ)'!$AA$17</f>
        <v/>
      </c>
      <c r="J258" s="61" t="str">
        <f>'Серебро (ЦБ)'!$Z$17</f>
        <v>14.09.2023</v>
      </c>
      <c r="K258" s="58" t="str">
        <f>'Серебро (ЦБ)'!$AA$17</f>
        <v/>
      </c>
      <c r="M258" s="61" t="str">
        <f>'Платина (ЦБ)'!$Z$17</f>
        <v>14.09.2023</v>
      </c>
      <c r="N258" s="58" t="str">
        <f>'Платина (ЦБ)'!$AA$17</f>
        <v/>
      </c>
      <c r="P258" s="61" t="str">
        <f>'Палладий (ЦБ)'!$Z$17</f>
        <v>14.09.2023</v>
      </c>
      <c r="Q258" s="58" t="str">
        <f>'Палладий (ЦБ)'!$AA$17</f>
        <v/>
      </c>
      <c r="S258" s="61" t="str">
        <f>'Золото (KITCO-LME)'!Z17</f>
        <v>14.09.2023</v>
      </c>
      <c r="T258" s="58">
        <f>IF(OR('Золото (KITCO-LME)'!$AA17="-",'Золото (KITCO-LME)'!$AA17=""),T257,'Золото (KITCO-LME)'!$AA17)</f>
        <v>1852.2</v>
      </c>
      <c r="V258" s="61" t="str">
        <f>'Серебро (KITCO-LME)'!Z17</f>
        <v>14.09.2023</v>
      </c>
      <c r="W258" s="58">
        <f>IF(OR('Серебро (KITCO-LME)'!$AA17="-",'Серебро (KITCO-LME)'!$AA17=""),W257,'Серебро (KITCO-LME)'!$AA17)</f>
        <v>23.454999999999998</v>
      </c>
      <c r="Y258" s="61" t="str">
        <f>'Алюминий (LME)'!Z17</f>
        <v>14.09.2023</v>
      </c>
      <c r="Z258" s="58">
        <f>IF(OR('Алюминий (LME)'!$AA17="-",'Алюминий (LME)'!$AA17=""),Z257,'Алюминий (LME)'!$AA17)</f>
        <v>2242.5</v>
      </c>
      <c r="AB258" s="61" t="str">
        <f>'Никель (LME)'!Z17</f>
        <v>14.09.2023</v>
      </c>
      <c r="AC258" s="58">
        <f>IF(OR('Никель (LME)'!$AA17="-",'Никель (LME)'!$AA17=""),AC257,'Никель (LME)'!$AA17)</f>
        <v>27465</v>
      </c>
      <c r="AE258" s="61" t="str">
        <f>'Свинец (LME)'!Z17</f>
        <v>14.09.2023</v>
      </c>
      <c r="AF258" s="58">
        <f>IF(OR('Свинец (LME)'!$AA17="-",'Свинец (LME)'!$AA17=""),AF257,'Свинец (LME)'!$AA17)</f>
        <v>2235</v>
      </c>
      <c r="AH258" s="61" t="str">
        <f>'Медь (LME)'!Z17</f>
        <v>14.09.2023</v>
      </c>
      <c r="AI258" s="58">
        <f>IF(OR('Медь (LME)'!$AA17="-",'Медь (LME)'!$AA17=""),AI257,'Медь (LME)'!$AA17)</f>
        <v>8362.5</v>
      </c>
      <c r="AK258" s="61" t="str">
        <f>'Цинк (LME)'!Z17</f>
        <v>14.09.2023</v>
      </c>
      <c r="AL258" s="58">
        <f>IF(OR('Цинк (LME)'!$AA17="-",'Цинк (LME)'!$AA17=""),AL257,'Цинк (LME)'!$AA17)</f>
        <v>2994</v>
      </c>
    </row>
    <row r="259" spans="1:38" x14ac:dyDescent="0.25">
      <c r="A259" s="61" t="str">
        <f>Доллар!$Z$18</f>
        <v>15.09.2023</v>
      </c>
      <c r="B259" s="58" t="str">
        <f>Доллар!$AA$18</f>
        <v>-</v>
      </c>
      <c r="D259" s="61" t="str">
        <f>Евро!$Z$18</f>
        <v>15.09.2023</v>
      </c>
      <c r="E259" s="58" t="str">
        <f>Евро!$AA$18</f>
        <v>-</v>
      </c>
      <c r="G259" s="61" t="str">
        <f>'Золото (ЦБ)'!$Z$18</f>
        <v>15.09.2023</v>
      </c>
      <c r="H259" s="58" t="str">
        <f>'Золото (ЦБ)'!$AA$18</f>
        <v/>
      </c>
      <c r="J259" s="61" t="str">
        <f>'Серебро (ЦБ)'!$Z$18</f>
        <v>15.09.2023</v>
      </c>
      <c r="K259" s="58" t="str">
        <f>'Серебро (ЦБ)'!$AA$18</f>
        <v/>
      </c>
      <c r="M259" s="61" t="str">
        <f>'Платина (ЦБ)'!$Z$18</f>
        <v>15.09.2023</v>
      </c>
      <c r="N259" s="58" t="str">
        <f>'Платина (ЦБ)'!$AA$18</f>
        <v/>
      </c>
      <c r="P259" s="61" t="str">
        <f>'Палладий (ЦБ)'!$Z$18</f>
        <v>15.09.2023</v>
      </c>
      <c r="Q259" s="58" t="str">
        <f>'Палладий (ЦБ)'!$AA$18</f>
        <v/>
      </c>
      <c r="S259" s="61" t="str">
        <f>'Золото (KITCO-LME)'!Z18</f>
        <v>15.09.2023</v>
      </c>
      <c r="T259" s="58">
        <f>IF(OR('Золото (KITCO-LME)'!$AA18="-",'Золото (KITCO-LME)'!$AA18=""),T258,'Золото (KITCO-LME)'!$AA18)</f>
        <v>1852.2</v>
      </c>
      <c r="V259" s="61" t="str">
        <f>'Серебро (KITCO-LME)'!Z18</f>
        <v>15.09.2023</v>
      </c>
      <c r="W259" s="58">
        <f>IF(OR('Серебро (KITCO-LME)'!$AA18="-",'Серебро (KITCO-LME)'!$AA18=""),W258,'Серебро (KITCO-LME)'!$AA18)</f>
        <v>23.454999999999998</v>
      </c>
      <c r="Y259" s="61" t="str">
        <f>'Алюминий (LME)'!Z18</f>
        <v>15.09.2023</v>
      </c>
      <c r="Z259" s="58">
        <f>IF(OR('Алюминий (LME)'!$AA18="-",'Алюминий (LME)'!$AA18=""),Z258,'Алюминий (LME)'!$AA18)</f>
        <v>2242.5</v>
      </c>
      <c r="AB259" s="61" t="str">
        <f>'Никель (LME)'!Z18</f>
        <v>15.09.2023</v>
      </c>
      <c r="AC259" s="58">
        <f>IF(OR('Никель (LME)'!$AA18="-",'Никель (LME)'!$AA18=""),AC258,'Никель (LME)'!$AA18)</f>
        <v>27465</v>
      </c>
      <c r="AE259" s="61" t="str">
        <f>'Свинец (LME)'!Z18</f>
        <v>15.09.2023</v>
      </c>
      <c r="AF259" s="58">
        <f>IF(OR('Свинец (LME)'!$AA18="-",'Свинец (LME)'!$AA18=""),AF258,'Свинец (LME)'!$AA18)</f>
        <v>2235</v>
      </c>
      <c r="AH259" s="61" t="str">
        <f>'Медь (LME)'!Z18</f>
        <v>15.09.2023</v>
      </c>
      <c r="AI259" s="58">
        <f>IF(OR('Медь (LME)'!$AA18="-",'Медь (LME)'!$AA18=""),AI258,'Медь (LME)'!$AA18)</f>
        <v>8362.5</v>
      </c>
      <c r="AK259" s="61" t="str">
        <f>'Цинк (LME)'!Z18</f>
        <v>15.09.2023</v>
      </c>
      <c r="AL259" s="58">
        <f>IF(OR('Цинк (LME)'!$AA18="-",'Цинк (LME)'!$AA18=""),AL258,'Цинк (LME)'!$AA18)</f>
        <v>2994</v>
      </c>
    </row>
    <row r="260" spans="1:38" x14ac:dyDescent="0.25">
      <c r="A260" s="61" t="str">
        <f>Доллар!$Z$19</f>
        <v>16.09.2023</v>
      </c>
      <c r="B260" s="58" t="str">
        <f>Доллар!$AA$19</f>
        <v>-</v>
      </c>
      <c r="D260" s="61" t="str">
        <f>Евро!$Z$19</f>
        <v>16.09.2023</v>
      </c>
      <c r="E260" s="58" t="str">
        <f>Евро!$AA$19</f>
        <v>-</v>
      </c>
      <c r="G260" s="61" t="str">
        <f>'Золото (ЦБ)'!$Z$19</f>
        <v>16.09.2023</v>
      </c>
      <c r="H260" s="58" t="str">
        <f>'Золото (ЦБ)'!$AA$19</f>
        <v/>
      </c>
      <c r="J260" s="61" t="str">
        <f>'Серебро (ЦБ)'!$Z$19</f>
        <v>16.09.2023</v>
      </c>
      <c r="K260" s="58" t="str">
        <f>'Серебро (ЦБ)'!$AA$19</f>
        <v/>
      </c>
      <c r="M260" s="61" t="str">
        <f>'Платина (ЦБ)'!$Z$19</f>
        <v>16.09.2023</v>
      </c>
      <c r="N260" s="58" t="str">
        <f>'Платина (ЦБ)'!$AA$19</f>
        <v/>
      </c>
      <c r="P260" s="61" t="str">
        <f>'Палладий (ЦБ)'!$Z$19</f>
        <v>16.09.2023</v>
      </c>
      <c r="Q260" s="58" t="str">
        <f>'Палладий (ЦБ)'!$AA$19</f>
        <v/>
      </c>
      <c r="S260" s="61" t="str">
        <f>'Золото (KITCO-LME)'!Z19</f>
        <v>16.09.2023</v>
      </c>
      <c r="T260" s="58">
        <f>IF(OR('Золото (KITCO-LME)'!$AA19="-",'Золото (KITCO-LME)'!$AA19=""),T259,'Золото (KITCO-LME)'!$AA19)</f>
        <v>1852.2</v>
      </c>
      <c r="V260" s="61" t="str">
        <f>'Серебро (KITCO-LME)'!Z19</f>
        <v>16.09.2023</v>
      </c>
      <c r="W260" s="58">
        <f>IF(OR('Серебро (KITCO-LME)'!$AA19="-",'Серебро (KITCO-LME)'!$AA19=""),W259,'Серебро (KITCO-LME)'!$AA19)</f>
        <v>23.454999999999998</v>
      </c>
      <c r="Y260" s="61" t="str">
        <f>'Алюминий (LME)'!Z19</f>
        <v>16.09.2023</v>
      </c>
      <c r="Z260" s="58">
        <f>IF(OR('Алюминий (LME)'!$AA19="-",'Алюминий (LME)'!$AA19=""),Z259,'Алюминий (LME)'!$AA19)</f>
        <v>2242.5</v>
      </c>
      <c r="AB260" s="61" t="str">
        <f>'Никель (LME)'!Z19</f>
        <v>16.09.2023</v>
      </c>
      <c r="AC260" s="58">
        <f>IF(OR('Никель (LME)'!$AA19="-",'Никель (LME)'!$AA19=""),AC259,'Никель (LME)'!$AA19)</f>
        <v>27465</v>
      </c>
      <c r="AE260" s="61" t="str">
        <f>'Свинец (LME)'!Z19</f>
        <v>16.09.2023</v>
      </c>
      <c r="AF260" s="58">
        <f>IF(OR('Свинец (LME)'!$AA19="-",'Свинец (LME)'!$AA19=""),AF259,'Свинец (LME)'!$AA19)</f>
        <v>2235</v>
      </c>
      <c r="AH260" s="61" t="str">
        <f>'Медь (LME)'!Z19</f>
        <v>16.09.2023</v>
      </c>
      <c r="AI260" s="58">
        <f>IF(OR('Медь (LME)'!$AA19="-",'Медь (LME)'!$AA19=""),AI259,'Медь (LME)'!$AA19)</f>
        <v>8362.5</v>
      </c>
      <c r="AK260" s="61" t="str">
        <f>'Цинк (LME)'!Z19</f>
        <v>16.09.2023</v>
      </c>
      <c r="AL260" s="58">
        <f>IF(OR('Цинк (LME)'!$AA19="-",'Цинк (LME)'!$AA19=""),AL259,'Цинк (LME)'!$AA19)</f>
        <v>2994</v>
      </c>
    </row>
    <row r="261" spans="1:38" x14ac:dyDescent="0.25">
      <c r="A261" s="61" t="str">
        <f>Доллар!$Z$20</f>
        <v>17.09.2023</v>
      </c>
      <c r="B261" s="58" t="str">
        <f>Доллар!$AA$20</f>
        <v>-</v>
      </c>
      <c r="D261" s="61" t="str">
        <f>Евро!$Z$20</f>
        <v>17.09.2023</v>
      </c>
      <c r="E261" s="58" t="str">
        <f>Евро!$AA$20</f>
        <v>-</v>
      </c>
      <c r="G261" s="61" t="str">
        <f>'Золото (ЦБ)'!$Z$20</f>
        <v>17.09.2023</v>
      </c>
      <c r="H261" s="58" t="str">
        <f>'Золото (ЦБ)'!$AA$20</f>
        <v/>
      </c>
      <c r="J261" s="61" t="str">
        <f>'Серебро (ЦБ)'!$Z$20</f>
        <v>17.09.2023</v>
      </c>
      <c r="K261" s="58" t="str">
        <f>'Серебро (ЦБ)'!$AA$20</f>
        <v/>
      </c>
      <c r="M261" s="61" t="str">
        <f>'Платина (ЦБ)'!$Z$20</f>
        <v>17.09.2023</v>
      </c>
      <c r="N261" s="58" t="str">
        <f>'Платина (ЦБ)'!$AA$20</f>
        <v/>
      </c>
      <c r="P261" s="61" t="str">
        <f>'Палладий (ЦБ)'!$Z$20</f>
        <v>17.09.2023</v>
      </c>
      <c r="Q261" s="58" t="str">
        <f>'Палладий (ЦБ)'!$AA$20</f>
        <v/>
      </c>
      <c r="S261" s="61" t="str">
        <f>'Золото (KITCO-LME)'!Z20</f>
        <v>17.09.2023</v>
      </c>
      <c r="T261" s="58">
        <f>IF(OR('Золото (KITCO-LME)'!$AA20="-",'Золото (KITCO-LME)'!$AA20=""),T260,'Золото (KITCO-LME)'!$AA20)</f>
        <v>1852.2</v>
      </c>
      <c r="V261" s="61" t="str">
        <f>'Серебро (KITCO-LME)'!Z20</f>
        <v>17.09.2023</v>
      </c>
      <c r="W261" s="58">
        <f>IF(OR('Серебро (KITCO-LME)'!$AA20="-",'Серебро (KITCO-LME)'!$AA20=""),W260,'Серебро (KITCO-LME)'!$AA20)</f>
        <v>23.454999999999998</v>
      </c>
      <c r="Y261" s="61" t="str">
        <f>'Алюминий (LME)'!Z20</f>
        <v>17.09.2023</v>
      </c>
      <c r="Z261" s="58">
        <f>IF(OR('Алюминий (LME)'!$AA20="-",'Алюминий (LME)'!$AA20=""),Z260,'Алюминий (LME)'!$AA20)</f>
        <v>2242.5</v>
      </c>
      <c r="AB261" s="61" t="str">
        <f>'Никель (LME)'!Z20</f>
        <v>17.09.2023</v>
      </c>
      <c r="AC261" s="58">
        <f>IF(OR('Никель (LME)'!$AA20="-",'Никель (LME)'!$AA20=""),AC260,'Никель (LME)'!$AA20)</f>
        <v>27465</v>
      </c>
      <c r="AE261" s="61" t="str">
        <f>'Свинец (LME)'!Z20</f>
        <v>17.09.2023</v>
      </c>
      <c r="AF261" s="58">
        <f>IF(OR('Свинец (LME)'!$AA20="-",'Свинец (LME)'!$AA20=""),AF260,'Свинец (LME)'!$AA20)</f>
        <v>2235</v>
      </c>
      <c r="AH261" s="61" t="str">
        <f>'Медь (LME)'!Z20</f>
        <v>17.09.2023</v>
      </c>
      <c r="AI261" s="58">
        <f>IF(OR('Медь (LME)'!$AA20="-",'Медь (LME)'!$AA20=""),AI260,'Медь (LME)'!$AA20)</f>
        <v>8362.5</v>
      </c>
      <c r="AK261" s="61" t="str">
        <f>'Цинк (LME)'!Z20</f>
        <v>17.09.2023</v>
      </c>
      <c r="AL261" s="58">
        <f>IF(OR('Цинк (LME)'!$AA20="-",'Цинк (LME)'!$AA20=""),AL260,'Цинк (LME)'!$AA20)</f>
        <v>2994</v>
      </c>
    </row>
    <row r="262" spans="1:38" x14ac:dyDescent="0.25">
      <c r="A262" s="61" t="str">
        <f>Доллар!$Z$21</f>
        <v>18.09.2023</v>
      </c>
      <c r="B262" s="58" t="str">
        <f>Доллар!$AA$21</f>
        <v>-</v>
      </c>
      <c r="D262" s="61" t="str">
        <f>Евро!$Z$21</f>
        <v>18.09.2023</v>
      </c>
      <c r="E262" s="58" t="str">
        <f>Евро!$AA$21</f>
        <v>-</v>
      </c>
      <c r="G262" s="61" t="str">
        <f>'Золото (ЦБ)'!$Z$21</f>
        <v>18.09.2023</v>
      </c>
      <c r="H262" s="58" t="str">
        <f>'Золото (ЦБ)'!$AA$21</f>
        <v/>
      </c>
      <c r="J262" s="61" t="str">
        <f>'Серебро (ЦБ)'!$Z$21</f>
        <v>18.09.2023</v>
      </c>
      <c r="K262" s="58" t="str">
        <f>'Серебро (ЦБ)'!$AA$21</f>
        <v/>
      </c>
      <c r="M262" s="61" t="str">
        <f>'Платина (ЦБ)'!$Z$21</f>
        <v>18.09.2023</v>
      </c>
      <c r="N262" s="58" t="str">
        <f>'Платина (ЦБ)'!$AA$21</f>
        <v/>
      </c>
      <c r="P262" s="61" t="str">
        <f>'Палладий (ЦБ)'!$Z$21</f>
        <v>18.09.2023</v>
      </c>
      <c r="Q262" s="58" t="str">
        <f>'Палладий (ЦБ)'!$AA$21</f>
        <v/>
      </c>
      <c r="S262" s="61" t="str">
        <f>'Золото (KITCO-LME)'!Z21</f>
        <v>18.09.2023</v>
      </c>
      <c r="T262" s="58">
        <f>IF(OR('Золото (KITCO-LME)'!$AA21="-",'Золото (KITCO-LME)'!$AA21=""),T261,'Золото (KITCO-LME)'!$AA21)</f>
        <v>1852.2</v>
      </c>
      <c r="V262" s="61" t="str">
        <f>'Серебро (KITCO-LME)'!Z21</f>
        <v>18.09.2023</v>
      </c>
      <c r="W262" s="58">
        <f>IF(OR('Серебро (KITCO-LME)'!$AA21="-",'Серебро (KITCO-LME)'!$AA21=""),W261,'Серебро (KITCO-LME)'!$AA21)</f>
        <v>23.454999999999998</v>
      </c>
      <c r="Y262" s="61" t="str">
        <f>'Алюминий (LME)'!Z21</f>
        <v>18.09.2023</v>
      </c>
      <c r="Z262" s="58">
        <f>IF(OR('Алюминий (LME)'!$AA21="-",'Алюминий (LME)'!$AA21=""),Z261,'Алюминий (LME)'!$AA21)</f>
        <v>2242.5</v>
      </c>
      <c r="AB262" s="61" t="str">
        <f>'Никель (LME)'!Z21</f>
        <v>18.09.2023</v>
      </c>
      <c r="AC262" s="58">
        <f>IF(OR('Никель (LME)'!$AA21="-",'Никель (LME)'!$AA21=""),AC261,'Никель (LME)'!$AA21)</f>
        <v>27465</v>
      </c>
      <c r="AE262" s="61" t="str">
        <f>'Свинец (LME)'!Z21</f>
        <v>18.09.2023</v>
      </c>
      <c r="AF262" s="58">
        <f>IF(OR('Свинец (LME)'!$AA21="-",'Свинец (LME)'!$AA21=""),AF261,'Свинец (LME)'!$AA21)</f>
        <v>2235</v>
      </c>
      <c r="AH262" s="61" t="str">
        <f>'Медь (LME)'!Z21</f>
        <v>18.09.2023</v>
      </c>
      <c r="AI262" s="58">
        <f>IF(OR('Медь (LME)'!$AA21="-",'Медь (LME)'!$AA21=""),AI261,'Медь (LME)'!$AA21)</f>
        <v>8362.5</v>
      </c>
      <c r="AK262" s="61" t="str">
        <f>'Цинк (LME)'!Z21</f>
        <v>18.09.2023</v>
      </c>
      <c r="AL262" s="58">
        <f>IF(OR('Цинк (LME)'!$AA21="-",'Цинк (LME)'!$AA21=""),AL261,'Цинк (LME)'!$AA21)</f>
        <v>2994</v>
      </c>
    </row>
    <row r="263" spans="1:38" x14ac:dyDescent="0.25">
      <c r="A263" s="61" t="str">
        <f>Доллар!$Z$22</f>
        <v>19.09.2023</v>
      </c>
      <c r="B263" s="58" t="str">
        <f>Доллар!$AA$22</f>
        <v>-</v>
      </c>
      <c r="D263" s="61" t="str">
        <f>Евро!$Z$22</f>
        <v>19.09.2023</v>
      </c>
      <c r="E263" s="58" t="str">
        <f>Евро!$AA$22</f>
        <v>-</v>
      </c>
      <c r="G263" s="61" t="str">
        <f>'Золото (ЦБ)'!$Z$22</f>
        <v>19.09.2023</v>
      </c>
      <c r="H263" s="58" t="str">
        <f>'Золото (ЦБ)'!$AA$22</f>
        <v/>
      </c>
      <c r="J263" s="61" t="str">
        <f>'Серебро (ЦБ)'!$Z$22</f>
        <v>19.09.2023</v>
      </c>
      <c r="K263" s="58" t="str">
        <f>'Серебро (ЦБ)'!$AA$22</f>
        <v/>
      </c>
      <c r="M263" s="61" t="str">
        <f>'Платина (ЦБ)'!$Z$22</f>
        <v>19.09.2023</v>
      </c>
      <c r="N263" s="58" t="str">
        <f>'Платина (ЦБ)'!$AA$22</f>
        <v/>
      </c>
      <c r="P263" s="61" t="str">
        <f>'Палладий (ЦБ)'!$Z$22</f>
        <v>19.09.2023</v>
      </c>
      <c r="Q263" s="58" t="str">
        <f>'Палладий (ЦБ)'!$AA$22</f>
        <v/>
      </c>
      <c r="S263" s="61" t="str">
        <f>'Золото (KITCO-LME)'!Z22</f>
        <v>19.09.2023</v>
      </c>
      <c r="T263" s="58">
        <f>IF(OR('Золото (KITCO-LME)'!$AA22="-",'Золото (KITCO-LME)'!$AA22=""),T262,'Золото (KITCO-LME)'!$AA22)</f>
        <v>1852.2</v>
      </c>
      <c r="V263" s="61" t="str">
        <f>'Серебро (KITCO-LME)'!Z22</f>
        <v>19.09.2023</v>
      </c>
      <c r="W263" s="58">
        <f>IF(OR('Серебро (KITCO-LME)'!$AA22="-",'Серебро (KITCO-LME)'!$AA22=""),W262,'Серебро (KITCO-LME)'!$AA22)</f>
        <v>23.454999999999998</v>
      </c>
      <c r="Y263" s="61" t="str">
        <f>'Алюминий (LME)'!Z22</f>
        <v>19.09.2023</v>
      </c>
      <c r="Z263" s="58">
        <f>IF(OR('Алюминий (LME)'!$AA22="-",'Алюминий (LME)'!$AA22=""),Z262,'Алюминий (LME)'!$AA22)</f>
        <v>2242.5</v>
      </c>
      <c r="AB263" s="61" t="str">
        <f>'Никель (LME)'!Z22</f>
        <v>19.09.2023</v>
      </c>
      <c r="AC263" s="58">
        <f>IF(OR('Никель (LME)'!$AA22="-",'Никель (LME)'!$AA22=""),AC262,'Никель (LME)'!$AA22)</f>
        <v>27465</v>
      </c>
      <c r="AE263" s="61" t="str">
        <f>'Свинец (LME)'!Z22</f>
        <v>19.09.2023</v>
      </c>
      <c r="AF263" s="58">
        <f>IF(OR('Свинец (LME)'!$AA22="-",'Свинец (LME)'!$AA22=""),AF262,'Свинец (LME)'!$AA22)</f>
        <v>2235</v>
      </c>
      <c r="AH263" s="61" t="str">
        <f>'Медь (LME)'!Z22</f>
        <v>19.09.2023</v>
      </c>
      <c r="AI263" s="58">
        <f>IF(OR('Медь (LME)'!$AA22="-",'Медь (LME)'!$AA22=""),AI262,'Медь (LME)'!$AA22)</f>
        <v>8362.5</v>
      </c>
      <c r="AK263" s="61" t="str">
        <f>'Цинк (LME)'!Z22</f>
        <v>19.09.2023</v>
      </c>
      <c r="AL263" s="58">
        <f>IF(OR('Цинк (LME)'!$AA22="-",'Цинк (LME)'!$AA22=""),AL262,'Цинк (LME)'!$AA22)</f>
        <v>2994</v>
      </c>
    </row>
    <row r="264" spans="1:38" x14ac:dyDescent="0.25">
      <c r="A264" s="61" t="str">
        <f>Доллар!$Z$23</f>
        <v>20.09.2023</v>
      </c>
      <c r="B264" s="58" t="str">
        <f>Доллар!$AA$23</f>
        <v>-</v>
      </c>
      <c r="D264" s="61" t="str">
        <f>Евро!$Z$23</f>
        <v>20.09.2023</v>
      </c>
      <c r="E264" s="58" t="str">
        <f>Евро!$AA$23</f>
        <v>-</v>
      </c>
      <c r="G264" s="61" t="str">
        <f>'Золото (ЦБ)'!$Z$23</f>
        <v>20.09.2023</v>
      </c>
      <c r="H264" s="58" t="str">
        <f>'Золото (ЦБ)'!$AA$23</f>
        <v/>
      </c>
      <c r="J264" s="61" t="str">
        <f>'Серебро (ЦБ)'!$Z$23</f>
        <v>20.09.2023</v>
      </c>
      <c r="K264" s="58" t="str">
        <f>'Серебро (ЦБ)'!$AA$23</f>
        <v/>
      </c>
      <c r="M264" s="61" t="str">
        <f>'Платина (ЦБ)'!$Z$23</f>
        <v>20.09.2023</v>
      </c>
      <c r="N264" s="58" t="str">
        <f>'Платина (ЦБ)'!$AA$23</f>
        <v/>
      </c>
      <c r="P264" s="61" t="str">
        <f>'Палладий (ЦБ)'!$Z$23</f>
        <v>20.09.2023</v>
      </c>
      <c r="Q264" s="58" t="str">
        <f>'Палладий (ЦБ)'!$AA$23</f>
        <v/>
      </c>
      <c r="S264" s="61" t="str">
        <f>'Золото (KITCO-LME)'!Z23</f>
        <v>20.09.2023</v>
      </c>
      <c r="T264" s="58">
        <f>IF(OR('Золото (KITCO-LME)'!$AA23="-",'Золото (KITCO-LME)'!$AA23=""),T263,'Золото (KITCO-LME)'!$AA23)</f>
        <v>1852.2</v>
      </c>
      <c r="V264" s="61" t="str">
        <f>'Серебро (KITCO-LME)'!Z23</f>
        <v>20.09.2023</v>
      </c>
      <c r="W264" s="58">
        <f>IF(OR('Серебро (KITCO-LME)'!$AA23="-",'Серебро (KITCO-LME)'!$AA23=""),W263,'Серебро (KITCO-LME)'!$AA23)</f>
        <v>23.454999999999998</v>
      </c>
      <c r="Y264" s="61" t="str">
        <f>'Алюминий (LME)'!Z23</f>
        <v>20.09.2023</v>
      </c>
      <c r="Z264" s="58">
        <f>IF(OR('Алюминий (LME)'!$AA23="-",'Алюминий (LME)'!$AA23=""),Z263,'Алюминий (LME)'!$AA23)</f>
        <v>2242.5</v>
      </c>
      <c r="AB264" s="61" t="str">
        <f>'Никель (LME)'!Z23</f>
        <v>20.09.2023</v>
      </c>
      <c r="AC264" s="58">
        <f>IF(OR('Никель (LME)'!$AA23="-",'Никель (LME)'!$AA23=""),AC263,'Никель (LME)'!$AA23)</f>
        <v>27465</v>
      </c>
      <c r="AE264" s="61" t="str">
        <f>'Свинец (LME)'!Z23</f>
        <v>20.09.2023</v>
      </c>
      <c r="AF264" s="58">
        <f>IF(OR('Свинец (LME)'!$AA23="-",'Свинец (LME)'!$AA23=""),AF263,'Свинец (LME)'!$AA23)</f>
        <v>2235</v>
      </c>
      <c r="AH264" s="61" t="str">
        <f>'Медь (LME)'!Z23</f>
        <v>20.09.2023</v>
      </c>
      <c r="AI264" s="58">
        <f>IF(OR('Медь (LME)'!$AA23="-",'Медь (LME)'!$AA23=""),AI263,'Медь (LME)'!$AA23)</f>
        <v>8362.5</v>
      </c>
      <c r="AK264" s="61" t="str">
        <f>'Цинк (LME)'!Z23</f>
        <v>20.09.2023</v>
      </c>
      <c r="AL264" s="58">
        <f>IF(OR('Цинк (LME)'!$AA23="-",'Цинк (LME)'!$AA23=""),AL263,'Цинк (LME)'!$AA23)</f>
        <v>2994</v>
      </c>
    </row>
    <row r="265" spans="1:38" x14ac:dyDescent="0.25">
      <c r="A265" s="61" t="str">
        <f>Доллар!$Z$24</f>
        <v>21.09.2023</v>
      </c>
      <c r="B265" s="58" t="str">
        <f>Доллар!$AA$24</f>
        <v>-</v>
      </c>
      <c r="D265" s="61" t="str">
        <f>Евро!$Z$24</f>
        <v>21.09.2023</v>
      </c>
      <c r="E265" s="58" t="str">
        <f>Евро!$AA$24</f>
        <v>-</v>
      </c>
      <c r="G265" s="61" t="str">
        <f>'Золото (ЦБ)'!$Z$24</f>
        <v>21.09.2023</v>
      </c>
      <c r="H265" s="58" t="str">
        <f>'Золото (ЦБ)'!$AA$24</f>
        <v/>
      </c>
      <c r="J265" s="61" t="str">
        <f>'Серебро (ЦБ)'!$Z$24</f>
        <v>21.09.2023</v>
      </c>
      <c r="K265" s="58" t="str">
        <f>'Серебро (ЦБ)'!$AA$24</f>
        <v/>
      </c>
      <c r="M265" s="61" t="str">
        <f>'Платина (ЦБ)'!$Z$24</f>
        <v>21.09.2023</v>
      </c>
      <c r="N265" s="58" t="str">
        <f>'Платина (ЦБ)'!$AA$24</f>
        <v/>
      </c>
      <c r="P265" s="61" t="str">
        <f>'Палладий (ЦБ)'!$Z$24</f>
        <v>21.09.2023</v>
      </c>
      <c r="Q265" s="58" t="str">
        <f>'Палладий (ЦБ)'!$AA$24</f>
        <v/>
      </c>
      <c r="S265" s="61" t="str">
        <f>'Золото (KITCO-LME)'!Z24</f>
        <v>21.09.2023</v>
      </c>
      <c r="T265" s="58">
        <f>IF(OR('Золото (KITCO-LME)'!$AA24="-",'Золото (KITCO-LME)'!$AA24=""),T264,'Золото (KITCO-LME)'!$AA24)</f>
        <v>1852.2</v>
      </c>
      <c r="V265" s="61" t="str">
        <f>'Серебро (KITCO-LME)'!Z24</f>
        <v>21.09.2023</v>
      </c>
      <c r="W265" s="58">
        <f>IF(OR('Серебро (KITCO-LME)'!$AA24="-",'Серебро (KITCO-LME)'!$AA24=""),W264,'Серебро (KITCO-LME)'!$AA24)</f>
        <v>23.454999999999998</v>
      </c>
      <c r="Y265" s="61" t="str">
        <f>'Алюминий (LME)'!Z24</f>
        <v>21.09.2023</v>
      </c>
      <c r="Z265" s="58">
        <f>IF(OR('Алюминий (LME)'!$AA24="-",'Алюминий (LME)'!$AA24=""),Z264,'Алюминий (LME)'!$AA24)</f>
        <v>2242.5</v>
      </c>
      <c r="AB265" s="61" t="str">
        <f>'Никель (LME)'!Z24</f>
        <v>21.09.2023</v>
      </c>
      <c r="AC265" s="58">
        <f>IF(OR('Никель (LME)'!$AA24="-",'Никель (LME)'!$AA24=""),AC264,'Никель (LME)'!$AA24)</f>
        <v>27465</v>
      </c>
      <c r="AE265" s="61" t="str">
        <f>'Свинец (LME)'!Z24</f>
        <v>21.09.2023</v>
      </c>
      <c r="AF265" s="58">
        <f>IF(OR('Свинец (LME)'!$AA24="-",'Свинец (LME)'!$AA24=""),AF264,'Свинец (LME)'!$AA24)</f>
        <v>2235</v>
      </c>
      <c r="AH265" s="61" t="str">
        <f>'Медь (LME)'!Z24</f>
        <v>21.09.2023</v>
      </c>
      <c r="AI265" s="58">
        <f>IF(OR('Медь (LME)'!$AA24="-",'Медь (LME)'!$AA24=""),AI264,'Медь (LME)'!$AA24)</f>
        <v>8362.5</v>
      </c>
      <c r="AK265" s="61" t="str">
        <f>'Цинк (LME)'!Z24</f>
        <v>21.09.2023</v>
      </c>
      <c r="AL265" s="58">
        <f>IF(OR('Цинк (LME)'!$AA24="-",'Цинк (LME)'!$AA24=""),AL264,'Цинк (LME)'!$AA24)</f>
        <v>2994</v>
      </c>
    </row>
    <row r="266" spans="1:38" x14ac:dyDescent="0.25">
      <c r="A266" s="61" t="str">
        <f>Доллар!$Z$25</f>
        <v>22.09.2023</v>
      </c>
      <c r="B266" s="58" t="str">
        <f>Доллар!$AA$25</f>
        <v>-</v>
      </c>
      <c r="D266" s="61" t="str">
        <f>Евро!$Z$25</f>
        <v>22.09.2023</v>
      </c>
      <c r="E266" s="58" t="str">
        <f>Евро!$AA$25</f>
        <v>-</v>
      </c>
      <c r="G266" s="61" t="str">
        <f>'Золото (ЦБ)'!$Z$25</f>
        <v>22.09.2023</v>
      </c>
      <c r="H266" s="58" t="str">
        <f>'Золото (ЦБ)'!$AA$25</f>
        <v/>
      </c>
      <c r="J266" s="61" t="str">
        <f>'Серебро (ЦБ)'!$Z$25</f>
        <v>22.09.2023</v>
      </c>
      <c r="K266" s="58" t="str">
        <f>'Серебро (ЦБ)'!$AA$25</f>
        <v/>
      </c>
      <c r="M266" s="61" t="str">
        <f>'Платина (ЦБ)'!$Z$25</f>
        <v>22.09.2023</v>
      </c>
      <c r="N266" s="58" t="str">
        <f>'Платина (ЦБ)'!$AA$25</f>
        <v/>
      </c>
      <c r="P266" s="61" t="str">
        <f>'Палладий (ЦБ)'!$Z$25</f>
        <v>22.09.2023</v>
      </c>
      <c r="Q266" s="58" t="str">
        <f>'Палладий (ЦБ)'!$AA$25</f>
        <v/>
      </c>
      <c r="S266" s="61" t="str">
        <f>'Золото (KITCO-LME)'!Z25</f>
        <v>22.09.2023</v>
      </c>
      <c r="T266" s="58">
        <f>IF(OR('Золото (KITCO-LME)'!$AA25="-",'Золото (KITCO-LME)'!$AA25=""),T265,'Золото (KITCO-LME)'!$AA25)</f>
        <v>1852.2</v>
      </c>
      <c r="V266" s="61" t="str">
        <f>'Серебро (KITCO-LME)'!Z25</f>
        <v>22.09.2023</v>
      </c>
      <c r="W266" s="58">
        <f>IF(OR('Серебро (KITCO-LME)'!$AA25="-",'Серебро (KITCO-LME)'!$AA25=""),W265,'Серебро (KITCO-LME)'!$AA25)</f>
        <v>23.454999999999998</v>
      </c>
      <c r="Y266" s="61" t="str">
        <f>'Алюминий (LME)'!Z25</f>
        <v>22.09.2023</v>
      </c>
      <c r="Z266" s="58">
        <f>IF(OR('Алюминий (LME)'!$AA25="-",'Алюминий (LME)'!$AA25=""),Z265,'Алюминий (LME)'!$AA25)</f>
        <v>2242.5</v>
      </c>
      <c r="AB266" s="61" t="str">
        <f>'Никель (LME)'!Z25</f>
        <v>22.09.2023</v>
      </c>
      <c r="AC266" s="58">
        <f>IF(OR('Никель (LME)'!$AA25="-",'Никель (LME)'!$AA25=""),AC265,'Никель (LME)'!$AA25)</f>
        <v>27465</v>
      </c>
      <c r="AE266" s="61" t="str">
        <f>'Свинец (LME)'!Z25</f>
        <v>22.09.2023</v>
      </c>
      <c r="AF266" s="58">
        <f>IF(OR('Свинец (LME)'!$AA25="-",'Свинец (LME)'!$AA25=""),AF265,'Свинец (LME)'!$AA25)</f>
        <v>2235</v>
      </c>
      <c r="AH266" s="61" t="str">
        <f>'Медь (LME)'!Z25</f>
        <v>22.09.2023</v>
      </c>
      <c r="AI266" s="58">
        <f>IF(OR('Медь (LME)'!$AA25="-",'Медь (LME)'!$AA25=""),AI265,'Медь (LME)'!$AA25)</f>
        <v>8362.5</v>
      </c>
      <c r="AK266" s="61" t="str">
        <f>'Цинк (LME)'!Z25</f>
        <v>22.09.2023</v>
      </c>
      <c r="AL266" s="58">
        <f>IF(OR('Цинк (LME)'!$AA25="-",'Цинк (LME)'!$AA25=""),AL265,'Цинк (LME)'!$AA25)</f>
        <v>2994</v>
      </c>
    </row>
    <row r="267" spans="1:38" x14ac:dyDescent="0.25">
      <c r="A267" s="61" t="str">
        <f>Доллар!$Z$26</f>
        <v>23.09.2023</v>
      </c>
      <c r="B267" s="58" t="str">
        <f>Доллар!$AA$26</f>
        <v>-</v>
      </c>
      <c r="D267" s="61" t="str">
        <f>Евро!$Z$26</f>
        <v>23.09.2023</v>
      </c>
      <c r="E267" s="58" t="str">
        <f>Евро!$AA$26</f>
        <v>-</v>
      </c>
      <c r="G267" s="61" t="str">
        <f>'Золото (ЦБ)'!$Z$26</f>
        <v>23.09.2023</v>
      </c>
      <c r="H267" s="58" t="str">
        <f>'Золото (ЦБ)'!$AA$26</f>
        <v/>
      </c>
      <c r="J267" s="61" t="str">
        <f>'Серебро (ЦБ)'!$Z$26</f>
        <v>23.09.2023</v>
      </c>
      <c r="K267" s="58" t="str">
        <f>'Серебро (ЦБ)'!$AA$26</f>
        <v/>
      </c>
      <c r="M267" s="61" t="str">
        <f>'Платина (ЦБ)'!$Z$26</f>
        <v>23.09.2023</v>
      </c>
      <c r="N267" s="58" t="str">
        <f>'Платина (ЦБ)'!$AA$26</f>
        <v/>
      </c>
      <c r="P267" s="61" t="str">
        <f>'Палладий (ЦБ)'!$Z$26</f>
        <v>23.09.2023</v>
      </c>
      <c r="Q267" s="58" t="str">
        <f>'Палладий (ЦБ)'!$AA$26</f>
        <v/>
      </c>
      <c r="S267" s="61" t="str">
        <f>'Золото (KITCO-LME)'!Z26</f>
        <v>23.09.2023</v>
      </c>
      <c r="T267" s="58">
        <f>IF(OR('Золото (KITCO-LME)'!$AA26="-",'Золото (KITCO-LME)'!$AA26=""),T266,'Золото (KITCO-LME)'!$AA26)</f>
        <v>1852.2</v>
      </c>
      <c r="V267" s="61" t="str">
        <f>'Серебро (KITCO-LME)'!Z26</f>
        <v>23.09.2023</v>
      </c>
      <c r="W267" s="58">
        <f>IF(OR('Серебро (KITCO-LME)'!$AA26="-",'Серебро (KITCO-LME)'!$AA26=""),W266,'Серебро (KITCO-LME)'!$AA26)</f>
        <v>23.454999999999998</v>
      </c>
      <c r="Y267" s="61" t="str">
        <f>'Алюминий (LME)'!Z26</f>
        <v>23.09.2023</v>
      </c>
      <c r="Z267" s="58">
        <f>IF(OR('Алюминий (LME)'!$AA26="-",'Алюминий (LME)'!$AA26=""),Z266,'Алюминий (LME)'!$AA26)</f>
        <v>2242.5</v>
      </c>
      <c r="AB267" s="61" t="str">
        <f>'Никель (LME)'!Z26</f>
        <v>23.09.2023</v>
      </c>
      <c r="AC267" s="58">
        <f>IF(OR('Никель (LME)'!$AA26="-",'Никель (LME)'!$AA26=""),AC266,'Никель (LME)'!$AA26)</f>
        <v>27465</v>
      </c>
      <c r="AE267" s="61" t="str">
        <f>'Свинец (LME)'!Z26</f>
        <v>23.09.2023</v>
      </c>
      <c r="AF267" s="58">
        <f>IF(OR('Свинец (LME)'!$AA26="-",'Свинец (LME)'!$AA26=""),AF266,'Свинец (LME)'!$AA26)</f>
        <v>2235</v>
      </c>
      <c r="AH267" s="61" t="str">
        <f>'Медь (LME)'!Z26</f>
        <v>23.09.2023</v>
      </c>
      <c r="AI267" s="58">
        <f>IF(OR('Медь (LME)'!$AA26="-",'Медь (LME)'!$AA26=""),AI266,'Медь (LME)'!$AA26)</f>
        <v>8362.5</v>
      </c>
      <c r="AK267" s="61" t="str">
        <f>'Цинк (LME)'!Z26</f>
        <v>23.09.2023</v>
      </c>
      <c r="AL267" s="58">
        <f>IF(OR('Цинк (LME)'!$AA26="-",'Цинк (LME)'!$AA26=""),AL266,'Цинк (LME)'!$AA26)</f>
        <v>2994</v>
      </c>
    </row>
    <row r="268" spans="1:38" x14ac:dyDescent="0.25">
      <c r="A268" s="61" t="str">
        <f>Доллар!$Z$27</f>
        <v>24.09.2023</v>
      </c>
      <c r="B268" s="58" t="str">
        <f>Доллар!$AA$27</f>
        <v>-</v>
      </c>
      <c r="D268" s="61" t="str">
        <f>Евро!$Z$27</f>
        <v>24.09.2023</v>
      </c>
      <c r="E268" s="58" t="str">
        <f>Евро!$AA$27</f>
        <v>-</v>
      </c>
      <c r="G268" s="61" t="str">
        <f>'Золото (ЦБ)'!$Z$27</f>
        <v>24.09.2023</v>
      </c>
      <c r="H268" s="58" t="str">
        <f>'Золото (ЦБ)'!$AA$27</f>
        <v/>
      </c>
      <c r="J268" s="61" t="str">
        <f>'Серебро (ЦБ)'!$Z$27</f>
        <v>24.09.2023</v>
      </c>
      <c r="K268" s="58" t="str">
        <f>'Серебро (ЦБ)'!$AA$27</f>
        <v/>
      </c>
      <c r="M268" s="61" t="str">
        <f>'Платина (ЦБ)'!$Z$27</f>
        <v>24.09.2023</v>
      </c>
      <c r="N268" s="58" t="str">
        <f>'Платина (ЦБ)'!$AA$27</f>
        <v/>
      </c>
      <c r="P268" s="61" t="str">
        <f>'Палладий (ЦБ)'!$Z$27</f>
        <v>24.09.2023</v>
      </c>
      <c r="Q268" s="58" t="str">
        <f>'Палладий (ЦБ)'!$AA$27</f>
        <v/>
      </c>
      <c r="S268" s="61" t="str">
        <f>'Золото (KITCO-LME)'!Z27</f>
        <v>24.09.2023</v>
      </c>
      <c r="T268" s="58">
        <f>IF(OR('Золото (KITCO-LME)'!$AA27="-",'Золото (KITCO-LME)'!$AA27=""),T267,'Золото (KITCO-LME)'!$AA27)</f>
        <v>1852.2</v>
      </c>
      <c r="V268" s="61" t="str">
        <f>'Серебро (KITCO-LME)'!Z27</f>
        <v>24.09.2023</v>
      </c>
      <c r="W268" s="58">
        <f>IF(OR('Серебро (KITCO-LME)'!$AA27="-",'Серебро (KITCO-LME)'!$AA27=""),W267,'Серебро (KITCO-LME)'!$AA27)</f>
        <v>23.454999999999998</v>
      </c>
      <c r="Y268" s="61" t="str">
        <f>'Алюминий (LME)'!Z27</f>
        <v>24.09.2023</v>
      </c>
      <c r="Z268" s="58">
        <f>IF(OR('Алюминий (LME)'!$AA27="-",'Алюминий (LME)'!$AA27=""),Z267,'Алюминий (LME)'!$AA27)</f>
        <v>2242.5</v>
      </c>
      <c r="AB268" s="61" t="str">
        <f>'Никель (LME)'!Z27</f>
        <v>24.09.2023</v>
      </c>
      <c r="AC268" s="58">
        <f>IF(OR('Никель (LME)'!$AA27="-",'Никель (LME)'!$AA27=""),AC267,'Никель (LME)'!$AA27)</f>
        <v>27465</v>
      </c>
      <c r="AE268" s="61" t="str">
        <f>'Свинец (LME)'!Z27</f>
        <v>24.09.2023</v>
      </c>
      <c r="AF268" s="58">
        <f>IF(OR('Свинец (LME)'!$AA27="-",'Свинец (LME)'!$AA27=""),AF267,'Свинец (LME)'!$AA27)</f>
        <v>2235</v>
      </c>
      <c r="AH268" s="61" t="str">
        <f>'Медь (LME)'!Z27</f>
        <v>24.09.2023</v>
      </c>
      <c r="AI268" s="58">
        <f>IF(OR('Медь (LME)'!$AA27="-",'Медь (LME)'!$AA27=""),AI267,'Медь (LME)'!$AA27)</f>
        <v>8362.5</v>
      </c>
      <c r="AK268" s="61" t="str">
        <f>'Цинк (LME)'!Z27</f>
        <v>24.09.2023</v>
      </c>
      <c r="AL268" s="58">
        <f>IF(OR('Цинк (LME)'!$AA27="-",'Цинк (LME)'!$AA27=""),AL267,'Цинк (LME)'!$AA27)</f>
        <v>2994</v>
      </c>
    </row>
    <row r="269" spans="1:38" x14ac:dyDescent="0.25">
      <c r="A269" s="61" t="str">
        <f>Доллар!$Z$28</f>
        <v>25.09.2023</v>
      </c>
      <c r="B269" s="58" t="str">
        <f>Доллар!$AA$28</f>
        <v>-</v>
      </c>
      <c r="D269" s="61" t="str">
        <f>Евро!$Z$28</f>
        <v>25.09.2023</v>
      </c>
      <c r="E269" s="58" t="str">
        <f>Евро!$AA$28</f>
        <v>-</v>
      </c>
      <c r="G269" s="61" t="str">
        <f>'Золото (ЦБ)'!$Z$28</f>
        <v>25.09.2023</v>
      </c>
      <c r="H269" s="58" t="str">
        <f>'Золото (ЦБ)'!$AA$28</f>
        <v/>
      </c>
      <c r="J269" s="61" t="str">
        <f>'Серебро (ЦБ)'!$Z$28</f>
        <v>25.09.2023</v>
      </c>
      <c r="K269" s="58" t="str">
        <f>'Серебро (ЦБ)'!$AA$28</f>
        <v/>
      </c>
      <c r="M269" s="61" t="str">
        <f>'Платина (ЦБ)'!$Z$28</f>
        <v>25.09.2023</v>
      </c>
      <c r="N269" s="58" t="str">
        <f>'Платина (ЦБ)'!$AA$28</f>
        <v/>
      </c>
      <c r="P269" s="61" t="str">
        <f>'Палладий (ЦБ)'!$Z$28</f>
        <v>25.09.2023</v>
      </c>
      <c r="Q269" s="58" t="str">
        <f>'Палладий (ЦБ)'!$AA$28</f>
        <v/>
      </c>
      <c r="S269" s="61" t="str">
        <f>'Золото (KITCO-LME)'!Z28</f>
        <v>25.09.2023</v>
      </c>
      <c r="T269" s="58">
        <f>IF(OR('Золото (KITCO-LME)'!$AA28="-",'Золото (KITCO-LME)'!$AA28=""),T268,'Золото (KITCO-LME)'!$AA28)</f>
        <v>1852.2</v>
      </c>
      <c r="V269" s="61" t="str">
        <f>'Серебро (KITCO-LME)'!Z28</f>
        <v>25.09.2023</v>
      </c>
      <c r="W269" s="58">
        <f>IF(OR('Серебро (KITCO-LME)'!$AA28="-",'Серебро (KITCO-LME)'!$AA28=""),W268,'Серебро (KITCO-LME)'!$AA28)</f>
        <v>23.454999999999998</v>
      </c>
      <c r="Y269" s="61" t="str">
        <f>'Алюминий (LME)'!Z28</f>
        <v>25.09.2023</v>
      </c>
      <c r="Z269" s="58">
        <f>IF(OR('Алюминий (LME)'!$AA28="-",'Алюминий (LME)'!$AA28=""),Z268,'Алюминий (LME)'!$AA28)</f>
        <v>2242.5</v>
      </c>
      <c r="AB269" s="61" t="str">
        <f>'Никель (LME)'!Z28</f>
        <v>25.09.2023</v>
      </c>
      <c r="AC269" s="58">
        <f>IF(OR('Никель (LME)'!$AA28="-",'Никель (LME)'!$AA28=""),AC268,'Никель (LME)'!$AA28)</f>
        <v>27465</v>
      </c>
      <c r="AE269" s="61" t="str">
        <f>'Свинец (LME)'!Z28</f>
        <v>25.09.2023</v>
      </c>
      <c r="AF269" s="58">
        <f>IF(OR('Свинец (LME)'!$AA28="-",'Свинец (LME)'!$AA28=""),AF268,'Свинец (LME)'!$AA28)</f>
        <v>2235</v>
      </c>
      <c r="AH269" s="61" t="str">
        <f>'Медь (LME)'!Z28</f>
        <v>25.09.2023</v>
      </c>
      <c r="AI269" s="58">
        <f>IF(OR('Медь (LME)'!$AA28="-",'Медь (LME)'!$AA28=""),AI268,'Медь (LME)'!$AA28)</f>
        <v>8362.5</v>
      </c>
      <c r="AK269" s="61" t="str">
        <f>'Цинк (LME)'!Z28</f>
        <v>25.09.2023</v>
      </c>
      <c r="AL269" s="58">
        <f>IF(OR('Цинк (LME)'!$AA28="-",'Цинк (LME)'!$AA28=""),AL268,'Цинк (LME)'!$AA28)</f>
        <v>2994</v>
      </c>
    </row>
    <row r="270" spans="1:38" x14ac:dyDescent="0.25">
      <c r="A270" s="61" t="str">
        <f>Доллар!$Z$29</f>
        <v>26.09.2023</v>
      </c>
      <c r="B270" s="58" t="str">
        <f>Доллар!$AA$29</f>
        <v>-</v>
      </c>
      <c r="D270" s="61" t="str">
        <f>Евро!$Z$29</f>
        <v>26.09.2023</v>
      </c>
      <c r="E270" s="58" t="str">
        <f>Евро!$AA$29</f>
        <v>-</v>
      </c>
      <c r="G270" s="61" t="str">
        <f>'Золото (ЦБ)'!$Z$29</f>
        <v>26.09.2023</v>
      </c>
      <c r="H270" s="58" t="str">
        <f>'Золото (ЦБ)'!$AA$29</f>
        <v/>
      </c>
      <c r="J270" s="61" t="str">
        <f>'Серебро (ЦБ)'!$Z$29</f>
        <v>26.09.2023</v>
      </c>
      <c r="K270" s="58" t="str">
        <f>'Серебро (ЦБ)'!$AA$29</f>
        <v/>
      </c>
      <c r="M270" s="61" t="str">
        <f>'Платина (ЦБ)'!$Z$29</f>
        <v>26.09.2023</v>
      </c>
      <c r="N270" s="58" t="str">
        <f>'Платина (ЦБ)'!$AA$29</f>
        <v/>
      </c>
      <c r="P270" s="61" t="str">
        <f>'Палладий (ЦБ)'!$Z$29</f>
        <v>26.09.2023</v>
      </c>
      <c r="Q270" s="58" t="str">
        <f>'Палладий (ЦБ)'!$AA$29</f>
        <v/>
      </c>
      <c r="S270" s="61" t="str">
        <f>'Золото (KITCO-LME)'!Z29</f>
        <v>26.09.2023</v>
      </c>
      <c r="T270" s="58">
        <f>IF(OR('Золото (KITCO-LME)'!$AA29="-",'Золото (KITCO-LME)'!$AA29=""),T269,'Золото (KITCO-LME)'!$AA29)</f>
        <v>1852.2</v>
      </c>
      <c r="V270" s="61" t="str">
        <f>'Серебро (KITCO-LME)'!Z29</f>
        <v>26.09.2023</v>
      </c>
      <c r="W270" s="58">
        <f>IF(OR('Серебро (KITCO-LME)'!$AA29="-",'Серебро (KITCO-LME)'!$AA29=""),W269,'Серебро (KITCO-LME)'!$AA29)</f>
        <v>23.454999999999998</v>
      </c>
      <c r="Y270" s="61" t="str">
        <f>'Алюминий (LME)'!Z29</f>
        <v>26.09.2023</v>
      </c>
      <c r="Z270" s="58">
        <f>IF(OR('Алюминий (LME)'!$AA29="-",'Алюминий (LME)'!$AA29=""),Z269,'Алюминий (LME)'!$AA29)</f>
        <v>2242.5</v>
      </c>
      <c r="AB270" s="61" t="str">
        <f>'Никель (LME)'!Z29</f>
        <v>26.09.2023</v>
      </c>
      <c r="AC270" s="58">
        <f>IF(OR('Никель (LME)'!$AA29="-",'Никель (LME)'!$AA29=""),AC269,'Никель (LME)'!$AA29)</f>
        <v>27465</v>
      </c>
      <c r="AE270" s="61" t="str">
        <f>'Свинец (LME)'!Z29</f>
        <v>26.09.2023</v>
      </c>
      <c r="AF270" s="58">
        <f>IF(OR('Свинец (LME)'!$AA29="-",'Свинец (LME)'!$AA29=""),AF269,'Свинец (LME)'!$AA29)</f>
        <v>2235</v>
      </c>
      <c r="AH270" s="61" t="str">
        <f>'Медь (LME)'!Z29</f>
        <v>26.09.2023</v>
      </c>
      <c r="AI270" s="58">
        <f>IF(OR('Медь (LME)'!$AA29="-",'Медь (LME)'!$AA29=""),AI269,'Медь (LME)'!$AA29)</f>
        <v>8362.5</v>
      </c>
      <c r="AK270" s="61" t="str">
        <f>'Цинк (LME)'!Z29</f>
        <v>26.09.2023</v>
      </c>
      <c r="AL270" s="58">
        <f>IF(OR('Цинк (LME)'!$AA29="-",'Цинк (LME)'!$AA29=""),AL269,'Цинк (LME)'!$AA29)</f>
        <v>2994</v>
      </c>
    </row>
    <row r="271" spans="1:38" x14ac:dyDescent="0.25">
      <c r="A271" s="61" t="str">
        <f>Доллар!$Z$30</f>
        <v>27.09.2023</v>
      </c>
      <c r="B271" s="58" t="str">
        <f>Доллар!$AA$30</f>
        <v>-</v>
      </c>
      <c r="D271" s="61" t="str">
        <f>Евро!$Z$30</f>
        <v>27.09.2023</v>
      </c>
      <c r="E271" s="58" t="str">
        <f>Евро!$AA$30</f>
        <v>-</v>
      </c>
      <c r="G271" s="61" t="str">
        <f>'Золото (ЦБ)'!$Z$30</f>
        <v>27.09.2023</v>
      </c>
      <c r="H271" s="58" t="str">
        <f>'Золото (ЦБ)'!$AA$30</f>
        <v/>
      </c>
      <c r="J271" s="61" t="str">
        <f>'Серебро (ЦБ)'!$Z$30</f>
        <v>27.09.2023</v>
      </c>
      <c r="K271" s="58" t="str">
        <f>'Серебро (ЦБ)'!$AA$30</f>
        <v/>
      </c>
      <c r="M271" s="61" t="str">
        <f>'Платина (ЦБ)'!$Z$30</f>
        <v>27.09.2023</v>
      </c>
      <c r="N271" s="58" t="str">
        <f>'Платина (ЦБ)'!$AA$30</f>
        <v/>
      </c>
      <c r="P271" s="61" t="str">
        <f>'Палладий (ЦБ)'!$Z$30</f>
        <v>27.09.2023</v>
      </c>
      <c r="Q271" s="58" t="str">
        <f>'Палладий (ЦБ)'!$AA$30</f>
        <v/>
      </c>
      <c r="S271" s="61" t="str">
        <f>'Золото (KITCO-LME)'!Z30</f>
        <v>27.09.2023</v>
      </c>
      <c r="T271" s="58">
        <f>IF(OR('Золото (KITCO-LME)'!$AA30="-",'Золото (KITCO-LME)'!$AA30=""),T270,'Золото (KITCO-LME)'!$AA30)</f>
        <v>1852.2</v>
      </c>
      <c r="V271" s="61" t="str">
        <f>'Серебро (KITCO-LME)'!Z30</f>
        <v>27.09.2023</v>
      </c>
      <c r="W271" s="58">
        <f>IF(OR('Серебро (KITCO-LME)'!$AA30="-",'Серебро (KITCO-LME)'!$AA30=""),W270,'Серебро (KITCO-LME)'!$AA30)</f>
        <v>23.454999999999998</v>
      </c>
      <c r="Y271" s="61" t="str">
        <f>'Алюминий (LME)'!Z30</f>
        <v>27.09.2023</v>
      </c>
      <c r="Z271" s="58">
        <f>IF(OR('Алюминий (LME)'!$AA30="-",'Алюминий (LME)'!$AA30=""),Z270,'Алюминий (LME)'!$AA30)</f>
        <v>2242.5</v>
      </c>
      <c r="AB271" s="61" t="str">
        <f>'Никель (LME)'!Z30</f>
        <v>27.09.2023</v>
      </c>
      <c r="AC271" s="58">
        <f>IF(OR('Никель (LME)'!$AA30="-",'Никель (LME)'!$AA30=""),AC270,'Никель (LME)'!$AA30)</f>
        <v>27465</v>
      </c>
      <c r="AE271" s="61" t="str">
        <f>'Свинец (LME)'!Z30</f>
        <v>27.09.2023</v>
      </c>
      <c r="AF271" s="58">
        <f>IF(OR('Свинец (LME)'!$AA30="-",'Свинец (LME)'!$AA30=""),AF270,'Свинец (LME)'!$AA30)</f>
        <v>2235</v>
      </c>
      <c r="AH271" s="61" t="str">
        <f>'Медь (LME)'!Z30</f>
        <v>27.09.2023</v>
      </c>
      <c r="AI271" s="58">
        <f>IF(OR('Медь (LME)'!$AA30="-",'Медь (LME)'!$AA30=""),AI270,'Медь (LME)'!$AA30)</f>
        <v>8362.5</v>
      </c>
      <c r="AK271" s="61" t="str">
        <f>'Цинк (LME)'!Z30</f>
        <v>27.09.2023</v>
      </c>
      <c r="AL271" s="58">
        <f>IF(OR('Цинк (LME)'!$AA30="-",'Цинк (LME)'!$AA30=""),AL270,'Цинк (LME)'!$AA30)</f>
        <v>2994</v>
      </c>
    </row>
    <row r="272" spans="1:38" x14ac:dyDescent="0.25">
      <c r="A272" s="61" t="str">
        <f>Доллар!$Z$31</f>
        <v>28.09.2023</v>
      </c>
      <c r="B272" s="58" t="str">
        <f>Доллар!$AA$31</f>
        <v>-</v>
      </c>
      <c r="D272" s="61" t="str">
        <f>Евро!$Z$31</f>
        <v>28.09.2023</v>
      </c>
      <c r="E272" s="58" t="str">
        <f>Евро!$AA$31</f>
        <v>-</v>
      </c>
      <c r="G272" s="61" t="str">
        <f>'Золото (ЦБ)'!$Z$31</f>
        <v>28.09.2023</v>
      </c>
      <c r="H272" s="58" t="str">
        <f>'Золото (ЦБ)'!$AA$31</f>
        <v/>
      </c>
      <c r="J272" s="61" t="str">
        <f>'Серебро (ЦБ)'!$Z$31</f>
        <v>28.09.2023</v>
      </c>
      <c r="K272" s="58" t="str">
        <f>'Серебро (ЦБ)'!$AA$31</f>
        <v/>
      </c>
      <c r="M272" s="61" t="str">
        <f>'Платина (ЦБ)'!$Z$31</f>
        <v>28.09.2023</v>
      </c>
      <c r="N272" s="58" t="str">
        <f>'Платина (ЦБ)'!$AA$31</f>
        <v/>
      </c>
      <c r="P272" s="61" t="str">
        <f>'Палладий (ЦБ)'!$Z$31</f>
        <v>28.09.2023</v>
      </c>
      <c r="Q272" s="58" t="str">
        <f>'Палладий (ЦБ)'!$AA$31</f>
        <v/>
      </c>
      <c r="S272" s="61" t="str">
        <f>'Золото (KITCO-LME)'!Z31</f>
        <v>28.09.2023</v>
      </c>
      <c r="T272" s="58">
        <f>IF(OR('Золото (KITCO-LME)'!$AA31="-",'Золото (KITCO-LME)'!$AA31=""),T271,'Золото (KITCO-LME)'!$AA31)</f>
        <v>1852.2</v>
      </c>
      <c r="V272" s="61" t="str">
        <f>'Серебро (KITCO-LME)'!Z31</f>
        <v>28.09.2023</v>
      </c>
      <c r="W272" s="58">
        <f>IF(OR('Серебро (KITCO-LME)'!$AA31="-",'Серебро (KITCO-LME)'!$AA31=""),W271,'Серебро (KITCO-LME)'!$AA31)</f>
        <v>23.454999999999998</v>
      </c>
      <c r="Y272" s="61" t="str">
        <f>'Алюминий (LME)'!Z31</f>
        <v>28.09.2023</v>
      </c>
      <c r="Z272" s="58">
        <f>IF(OR('Алюминий (LME)'!$AA31="-",'Алюминий (LME)'!$AA31=""),Z271,'Алюминий (LME)'!$AA31)</f>
        <v>2242.5</v>
      </c>
      <c r="AB272" s="61" t="str">
        <f>'Никель (LME)'!Z31</f>
        <v>28.09.2023</v>
      </c>
      <c r="AC272" s="58">
        <f>IF(OR('Никель (LME)'!$AA31="-",'Никель (LME)'!$AA31=""),AC271,'Никель (LME)'!$AA31)</f>
        <v>27465</v>
      </c>
      <c r="AE272" s="61" t="str">
        <f>'Свинец (LME)'!Z31</f>
        <v>28.09.2023</v>
      </c>
      <c r="AF272" s="58">
        <f>IF(OR('Свинец (LME)'!$AA31="-",'Свинец (LME)'!$AA31=""),AF271,'Свинец (LME)'!$AA31)</f>
        <v>2235</v>
      </c>
      <c r="AH272" s="61" t="str">
        <f>'Медь (LME)'!Z31</f>
        <v>28.09.2023</v>
      </c>
      <c r="AI272" s="58">
        <f>IF(OR('Медь (LME)'!$AA31="-",'Медь (LME)'!$AA31=""),AI271,'Медь (LME)'!$AA31)</f>
        <v>8362.5</v>
      </c>
      <c r="AK272" s="61" t="str">
        <f>'Цинк (LME)'!Z31</f>
        <v>28.09.2023</v>
      </c>
      <c r="AL272" s="58">
        <f>IF(OR('Цинк (LME)'!$AA31="-",'Цинк (LME)'!$AA31=""),AL271,'Цинк (LME)'!$AA31)</f>
        <v>2994</v>
      </c>
    </row>
    <row r="273" spans="1:38" x14ac:dyDescent="0.25">
      <c r="A273" s="59" t="str">
        <f>Доллар!$Z$32</f>
        <v>29.09.2023</v>
      </c>
      <c r="B273" s="58" t="str">
        <f>Доллар!$AA$32</f>
        <v>-</v>
      </c>
      <c r="D273" s="59" t="str">
        <f>Евро!$Z$32</f>
        <v>29.09.2023</v>
      </c>
      <c r="E273" s="58" t="str">
        <f>Евро!$AA$32</f>
        <v>-</v>
      </c>
      <c r="G273" s="59" t="str">
        <f>'Золото (ЦБ)'!$Z$32</f>
        <v>29.09.2023</v>
      </c>
      <c r="H273" s="58" t="str">
        <f>'Золото (ЦБ)'!$AA$32</f>
        <v/>
      </c>
      <c r="J273" s="59" t="str">
        <f>'Серебро (ЦБ)'!$Z$32</f>
        <v>29.09.2023</v>
      </c>
      <c r="K273" s="58" t="str">
        <f>'Серебро (ЦБ)'!$AA$32</f>
        <v/>
      </c>
      <c r="M273" s="59" t="str">
        <f>'Платина (ЦБ)'!$Z$32</f>
        <v>29.09.2023</v>
      </c>
      <c r="N273" s="58" t="str">
        <f>'Платина (ЦБ)'!$AA$32</f>
        <v/>
      </c>
      <c r="P273" s="59" t="str">
        <f>'Палладий (ЦБ)'!$Z$32</f>
        <v>29.09.2023</v>
      </c>
      <c r="Q273" s="58" t="str">
        <f>'Палладий (ЦБ)'!$AA$32</f>
        <v/>
      </c>
      <c r="S273" s="59" t="str">
        <f>'Золото (KITCO-LME)'!Z32</f>
        <v>29.09.2023</v>
      </c>
      <c r="T273" s="58">
        <f>IF(OR('Золото (KITCO-LME)'!$AA32="-",'Золото (KITCO-LME)'!$AA32=""),T272,'Золото (KITCO-LME)'!$AA32)</f>
        <v>1852.2</v>
      </c>
      <c r="V273" s="59" t="str">
        <f>'Серебро (KITCO-LME)'!Z32</f>
        <v>29.09.2023</v>
      </c>
      <c r="W273" s="58">
        <f>IF(OR('Серебро (KITCO-LME)'!$AA32="-",'Серебро (KITCO-LME)'!$AA32=""),W272,'Серебро (KITCO-LME)'!$AA32)</f>
        <v>23.454999999999998</v>
      </c>
      <c r="Y273" s="59" t="str">
        <f>'Алюминий (LME)'!Z32</f>
        <v>29.09.2023</v>
      </c>
      <c r="Z273" s="58">
        <f>IF(OR('Алюминий (LME)'!$AA32="-",'Алюминий (LME)'!$AA32=""),Z272,'Алюминий (LME)'!$AA32)</f>
        <v>2242.5</v>
      </c>
      <c r="AB273" s="59" t="str">
        <f>'Никель (LME)'!Z32</f>
        <v>29.09.2023</v>
      </c>
      <c r="AC273" s="58">
        <f>IF(OR('Никель (LME)'!$AA32="-",'Никель (LME)'!$AA32=""),AC272,'Никель (LME)'!$AA32)</f>
        <v>27465</v>
      </c>
      <c r="AE273" s="59" t="str">
        <f>'Свинец (LME)'!Z32</f>
        <v>29.09.2023</v>
      </c>
      <c r="AF273" s="58">
        <f>IF(OR('Свинец (LME)'!$AA32="-",'Свинец (LME)'!$AA32=""),AF272,'Свинец (LME)'!$AA32)</f>
        <v>2235</v>
      </c>
      <c r="AH273" s="59" t="str">
        <f>'Медь (LME)'!Z32</f>
        <v>29.09.2023</v>
      </c>
      <c r="AI273" s="58">
        <f>IF(OR('Медь (LME)'!$AA32="-",'Медь (LME)'!$AA32=""),AI272,'Медь (LME)'!$AA32)</f>
        <v>8362.5</v>
      </c>
      <c r="AK273" s="59" t="str">
        <f>'Цинк (LME)'!Z32</f>
        <v>29.09.2023</v>
      </c>
      <c r="AL273" s="58">
        <f>IF(OR('Цинк (LME)'!$AA32="-",'Цинк (LME)'!$AA32=""),AL272,'Цинк (LME)'!$AA32)</f>
        <v>2994</v>
      </c>
    </row>
    <row r="274" spans="1:38" x14ac:dyDescent="0.25">
      <c r="A274" s="62" t="str">
        <f>Доллар!$Z$33</f>
        <v>30.09.2023</v>
      </c>
      <c r="B274" s="58" t="str">
        <f>Доллар!$AA$33</f>
        <v>-</v>
      </c>
      <c r="D274" s="62" t="str">
        <f>Евро!$Z$33</f>
        <v>30.09.2023</v>
      </c>
      <c r="E274" s="58" t="str">
        <f>Евро!$AA$33</f>
        <v>-</v>
      </c>
      <c r="G274" s="62" t="str">
        <f>'Золото (ЦБ)'!$Z$33</f>
        <v>30.09.2023</v>
      </c>
      <c r="H274" s="58" t="str">
        <f>'Золото (ЦБ)'!$AA$33</f>
        <v/>
      </c>
      <c r="J274" s="62" t="str">
        <f>'Серебро (ЦБ)'!$Z$33</f>
        <v>30.09.2023</v>
      </c>
      <c r="K274" s="58" t="str">
        <f>'Серебро (ЦБ)'!$AA$33</f>
        <v/>
      </c>
      <c r="M274" s="62" t="str">
        <f>'Платина (ЦБ)'!$Z$33</f>
        <v>30.09.2023</v>
      </c>
      <c r="N274" s="58" t="str">
        <f>'Платина (ЦБ)'!$AA$33</f>
        <v/>
      </c>
      <c r="P274" s="62" t="str">
        <f>'Палладий (ЦБ)'!$Z$33</f>
        <v>30.09.2023</v>
      </c>
      <c r="Q274" s="58" t="str">
        <f>'Палладий (ЦБ)'!$AA$33</f>
        <v/>
      </c>
      <c r="S274" s="62" t="str">
        <f>'Золото (KITCO-LME)'!Z33</f>
        <v>30.09.2023</v>
      </c>
      <c r="T274" s="58">
        <f>IF(OR('Золото (KITCO-LME)'!$AA33="-",'Золото (KITCO-LME)'!$AA33=""),T273,'Золото (KITCO-LME)'!$AA33)</f>
        <v>1852.2</v>
      </c>
      <c r="V274" s="62" t="str">
        <f>'Серебро (KITCO-LME)'!Z33</f>
        <v>30.09.2023</v>
      </c>
      <c r="W274" s="58">
        <f>IF(OR('Серебро (KITCO-LME)'!$AA33="-",'Серебро (KITCO-LME)'!$AA33=""),W273,'Серебро (KITCO-LME)'!$AA33)</f>
        <v>23.454999999999998</v>
      </c>
      <c r="Y274" s="62" t="str">
        <f>'Алюминий (LME)'!Z33</f>
        <v>30.09.2023</v>
      </c>
      <c r="Z274" s="58">
        <f>IF(OR('Алюминий (LME)'!$AA33="-",'Алюминий (LME)'!$AA33=""),Z273,'Алюминий (LME)'!$AA33)</f>
        <v>2242.5</v>
      </c>
      <c r="AB274" s="62" t="str">
        <f>'Никель (LME)'!Z33</f>
        <v>30.09.2023</v>
      </c>
      <c r="AC274" s="58">
        <f>IF(OR('Никель (LME)'!$AA33="-",'Никель (LME)'!$AA33=""),AC273,'Никель (LME)'!$AA33)</f>
        <v>27465</v>
      </c>
      <c r="AE274" s="62" t="str">
        <f>'Свинец (LME)'!Z33</f>
        <v>30.09.2023</v>
      </c>
      <c r="AF274" s="58">
        <f>IF(OR('Свинец (LME)'!$AA33="-",'Свинец (LME)'!$AA33=""),AF273,'Свинец (LME)'!$AA33)</f>
        <v>2235</v>
      </c>
      <c r="AH274" s="62" t="str">
        <f>'Медь (LME)'!Z33</f>
        <v>30.09.2023</v>
      </c>
      <c r="AI274" s="69">
        <f>IF(OR('Медь (LME)'!$AA33="-",'Медь (LME)'!$AA33=""),AI273,'Медь (LME)'!$AA33)</f>
        <v>8362.5</v>
      </c>
      <c r="AK274" s="62" t="str">
        <f>'Цинк (LME)'!Z33</f>
        <v>30.09.2023</v>
      </c>
      <c r="AL274" s="58">
        <f>IF(OR('Цинк (LME)'!$AA33="-",'Цинк (LME)'!$AA33=""),AL273,'Цинк (LME)'!$AA33)</f>
        <v>2994</v>
      </c>
    </row>
    <row r="275" spans="1:38" x14ac:dyDescent="0.25">
      <c r="A275" s="52" t="str">
        <f>Доллар!$AC$4</f>
        <v>01.10.2023</v>
      </c>
      <c r="B275" s="58" t="str">
        <f>Доллар!$AD$4</f>
        <v>-</v>
      </c>
      <c r="D275" s="52" t="str">
        <f>Евро!$AC$4</f>
        <v>01.10.2023</v>
      </c>
      <c r="E275" s="58" t="str">
        <f>Евро!$AD$4</f>
        <v>-</v>
      </c>
      <c r="G275" s="52" t="str">
        <f>'Золото (ЦБ)'!$AC$4</f>
        <v>01.10.2023</v>
      </c>
      <c r="H275" s="58" t="str">
        <f>'Золото (ЦБ)'!$AD$4</f>
        <v/>
      </c>
      <c r="J275" s="52" t="str">
        <f>'Серебро (ЦБ)'!$AC$4</f>
        <v>01.10.2023</v>
      </c>
      <c r="K275" s="58" t="str">
        <f>'Серебро (ЦБ)'!$AD$4</f>
        <v/>
      </c>
      <c r="M275" s="52" t="str">
        <f>'Платина (ЦБ)'!$AC$4</f>
        <v>01.10.2023</v>
      </c>
      <c r="N275" s="58" t="str">
        <f>'Платина (ЦБ)'!$AD$4</f>
        <v/>
      </c>
      <c r="P275" s="52" t="str">
        <f>'Палладий (ЦБ)'!$AC$4</f>
        <v>01.10.2023</v>
      </c>
      <c r="Q275" s="58" t="str">
        <f>'Палладий (ЦБ)'!$AD$4</f>
        <v/>
      </c>
      <c r="S275" s="52" t="str">
        <f>'Золото (KITCO-LME)'!AC4</f>
        <v>01.10.2023</v>
      </c>
      <c r="T275" s="58">
        <f>IF(OR('Золото (KITCO-LME)'!$AD4="-",'Золото (KITCO-LME)'!$AD4=""),T274,'Золото (KITCO-LME)'!$AD4)</f>
        <v>1852.2</v>
      </c>
      <c r="V275" s="52" t="str">
        <f>'Серебро (KITCO-LME)'!AC4</f>
        <v>01.10.2023</v>
      </c>
      <c r="W275" s="58">
        <f>IF(OR('Серебро (KITCO-LME)'!$AD4="-",'Серебро (KITCO-LME)'!$AD4=""),W274,'Серебро (KITCO-LME)'!$AD4)</f>
        <v>23.454999999999998</v>
      </c>
      <c r="Y275" s="52" t="str">
        <f>'Алюминий (LME)'!AC4</f>
        <v>01.10.2023</v>
      </c>
      <c r="Z275" s="58">
        <f>IF(OR('Алюминий (LME)'!$AD4="-",'Алюминий (LME)'!$AD4=""),Z274,'Алюминий (LME)'!$AD4)</f>
        <v>2242.5</v>
      </c>
      <c r="AB275" s="52" t="str">
        <f>'Никель (LME)'!AC4</f>
        <v>01.10.2023</v>
      </c>
      <c r="AC275" s="58">
        <f>IF(OR('Никель (LME)'!$AD4="-",'Никель (LME)'!$AD4=""),AC274,'Никель (LME)'!$AD4)</f>
        <v>27465</v>
      </c>
      <c r="AE275" s="52" t="str">
        <f>'Свинец (LME)'!AC4</f>
        <v>01.10.2023</v>
      </c>
      <c r="AF275" s="58">
        <f>IF(OR('Свинец (LME)'!$AD4="-",'Свинец (LME)'!$AD4=""),AF274,'Свинец (LME)'!$AD4)</f>
        <v>2235</v>
      </c>
      <c r="AH275" s="52" t="str">
        <f>'Медь (LME)'!AC4</f>
        <v>01.10.2023</v>
      </c>
      <c r="AI275" s="58">
        <f>IF(OR('Медь (LME)'!$AD4="-",'Медь (LME)'!$AD4=""),AI274,'Медь (LME)'!$AD4)</f>
        <v>8362.5</v>
      </c>
      <c r="AK275" s="52" t="str">
        <f>'Цинк (LME)'!AC4</f>
        <v>01.10.2023</v>
      </c>
      <c r="AL275" s="58">
        <f>IF(OR('Цинк (LME)'!$AD4="-",'Цинк (LME)'!$AD4=""),AL274,'Цинк (LME)'!$AD4)</f>
        <v>2994</v>
      </c>
    </row>
    <row r="276" spans="1:38" x14ac:dyDescent="0.25">
      <c r="A276" s="52" t="str">
        <f>Доллар!$AC$5</f>
        <v>02.10.2023</v>
      </c>
      <c r="B276" s="58" t="str">
        <f>Доллар!$AD$5</f>
        <v>-</v>
      </c>
      <c r="D276" s="52" t="str">
        <f>Евро!$AC$5</f>
        <v>02.10.2023</v>
      </c>
      <c r="E276" s="58" t="str">
        <f>Евро!$AD$5</f>
        <v>-</v>
      </c>
      <c r="G276" s="52" t="str">
        <f>'Золото (ЦБ)'!$AC$5</f>
        <v>02.10.2023</v>
      </c>
      <c r="H276" s="58" t="str">
        <f>'Золото (ЦБ)'!$AD$5</f>
        <v/>
      </c>
      <c r="J276" s="52" t="str">
        <f>'Серебро (ЦБ)'!$AC$5</f>
        <v>02.10.2023</v>
      </c>
      <c r="K276" s="58" t="str">
        <f>'Серебро (ЦБ)'!$AD$5</f>
        <v/>
      </c>
      <c r="M276" s="52" t="str">
        <f>'Платина (ЦБ)'!$AC$5</f>
        <v>02.10.2023</v>
      </c>
      <c r="N276" s="58" t="str">
        <f>'Платина (ЦБ)'!$AD$5</f>
        <v/>
      </c>
      <c r="P276" s="52" t="str">
        <f>'Палладий (ЦБ)'!$AC$5</f>
        <v>02.10.2023</v>
      </c>
      <c r="Q276" s="58" t="str">
        <f>'Палладий (ЦБ)'!$AD$5</f>
        <v/>
      </c>
      <c r="S276" s="52" t="str">
        <f>'Золото (KITCO-LME)'!AC5</f>
        <v>02.10.2023</v>
      </c>
      <c r="T276" s="58">
        <f>IF(OR('Золото (KITCO-LME)'!$AD5="-",'Золото (KITCO-LME)'!$AD5=""),T275,'Золото (KITCO-LME)'!$AD5)</f>
        <v>1852.2</v>
      </c>
      <c r="V276" s="52" t="str">
        <f>'Серебро (KITCO-LME)'!AC5</f>
        <v>02.10.2023</v>
      </c>
      <c r="W276" s="58">
        <f>IF(OR('Серебро (KITCO-LME)'!$AD5="-",'Серебро (KITCO-LME)'!$AD5=""),W275,'Серебро (KITCO-LME)'!$AD5)</f>
        <v>23.454999999999998</v>
      </c>
      <c r="Y276" s="52" t="str">
        <f>'Алюминий (LME)'!AC5</f>
        <v>02.10.2023</v>
      </c>
      <c r="Z276" s="58">
        <f>IF(OR('Алюминий (LME)'!$AD5="-",'Алюминий (LME)'!$AD5=""),Z275,'Алюминий (LME)'!$AD5)</f>
        <v>2242.5</v>
      </c>
      <c r="AB276" s="52" t="str">
        <f>'Никель (LME)'!AC5</f>
        <v>02.10.2023</v>
      </c>
      <c r="AC276" s="58">
        <f>IF(OR('Никель (LME)'!$AD5="-",'Никель (LME)'!$AD5=""),AC275,'Никель (LME)'!$AD5)</f>
        <v>27465</v>
      </c>
      <c r="AE276" s="52" t="str">
        <f>'Свинец (LME)'!AC5</f>
        <v>02.10.2023</v>
      </c>
      <c r="AF276" s="58">
        <f>IF(OR('Свинец (LME)'!$AD5="-",'Свинец (LME)'!$AD5=""),AF275,'Свинец (LME)'!$AD5)</f>
        <v>2235</v>
      </c>
      <c r="AH276" s="52" t="str">
        <f>'Медь (LME)'!AC5</f>
        <v>02.10.2023</v>
      </c>
      <c r="AI276" s="58">
        <f>IF(OR('Медь (LME)'!$AD5="-",'Медь (LME)'!$AD5=""),AI275,'Медь (LME)'!$AD5)</f>
        <v>8362.5</v>
      </c>
      <c r="AK276" s="52" t="str">
        <f>'Цинк (LME)'!AC5</f>
        <v>02.10.2023</v>
      </c>
      <c r="AL276" s="58">
        <f>IF(OR('Цинк (LME)'!$AD5="-",'Цинк (LME)'!$AD5=""),AL275,'Цинк (LME)'!$AD5)</f>
        <v>2994</v>
      </c>
    </row>
    <row r="277" spans="1:38" x14ac:dyDescent="0.25">
      <c r="A277" s="52" t="str">
        <f>Доллар!$AC$6</f>
        <v>03.10.2023</v>
      </c>
      <c r="B277" s="58" t="str">
        <f>Доллар!$AD$6</f>
        <v>-</v>
      </c>
      <c r="D277" s="52" t="str">
        <f>Евро!$AC$6</f>
        <v>03.10.2023</v>
      </c>
      <c r="E277" s="58" t="str">
        <f>Евро!$AD$6</f>
        <v>-</v>
      </c>
      <c r="G277" s="52" t="str">
        <f>'Золото (ЦБ)'!$AC$6</f>
        <v>03.10.2023</v>
      </c>
      <c r="H277" s="58" t="str">
        <f>'Золото (ЦБ)'!$AD$6</f>
        <v/>
      </c>
      <c r="J277" s="52" t="str">
        <f>'Серебро (ЦБ)'!$AC$6</f>
        <v>03.10.2023</v>
      </c>
      <c r="K277" s="58" t="str">
        <f>'Серебро (ЦБ)'!$AD$6</f>
        <v/>
      </c>
      <c r="M277" s="52" t="str">
        <f>'Платина (ЦБ)'!$AC$6</f>
        <v>03.10.2023</v>
      </c>
      <c r="N277" s="58" t="str">
        <f>'Платина (ЦБ)'!$AD$6</f>
        <v/>
      </c>
      <c r="P277" s="52" t="str">
        <f>'Палладий (ЦБ)'!$AC$6</f>
        <v>03.10.2023</v>
      </c>
      <c r="Q277" s="58" t="str">
        <f>'Палладий (ЦБ)'!$AD$6</f>
        <v/>
      </c>
      <c r="S277" s="52" t="str">
        <f>'Золото (KITCO-LME)'!AC6</f>
        <v>03.10.2023</v>
      </c>
      <c r="T277" s="58">
        <f>IF(OR('Золото (KITCO-LME)'!$AD6="-",'Золото (KITCO-LME)'!$AD6=""),T276,'Золото (KITCO-LME)'!$AD6)</f>
        <v>1852.2</v>
      </c>
      <c r="V277" s="52" t="str">
        <f>'Серебро (KITCO-LME)'!AC6</f>
        <v>03.10.2023</v>
      </c>
      <c r="W277" s="58">
        <f>IF(OR('Серебро (KITCO-LME)'!$AD6="-",'Серебро (KITCO-LME)'!$AD6=""),W276,'Серебро (KITCO-LME)'!$AD6)</f>
        <v>23.454999999999998</v>
      </c>
      <c r="Y277" s="52" t="str">
        <f>'Алюминий (LME)'!AC6</f>
        <v>03.10.2023</v>
      </c>
      <c r="Z277" s="58">
        <f>IF(OR('Алюминий (LME)'!$AD6="-",'Алюминий (LME)'!$AD6=""),Z276,'Алюминий (LME)'!$AD6)</f>
        <v>2242.5</v>
      </c>
      <c r="AB277" s="52" t="str">
        <f>'Никель (LME)'!AC6</f>
        <v>03.10.2023</v>
      </c>
      <c r="AC277" s="58">
        <f>IF(OR('Никель (LME)'!$AD6="-",'Никель (LME)'!$AD6=""),AC276,'Никель (LME)'!$AD6)</f>
        <v>27465</v>
      </c>
      <c r="AE277" s="52" t="str">
        <f>'Свинец (LME)'!AC6</f>
        <v>03.10.2023</v>
      </c>
      <c r="AF277" s="58">
        <f>IF(OR('Свинец (LME)'!$AD6="-",'Свинец (LME)'!$AD6=""),AF276,'Свинец (LME)'!$AD6)</f>
        <v>2235</v>
      </c>
      <c r="AH277" s="52" t="str">
        <f>'Медь (LME)'!AC6</f>
        <v>03.10.2023</v>
      </c>
      <c r="AI277" s="58">
        <f>IF(OR('Медь (LME)'!$AD6="-",'Медь (LME)'!$AD6=""),AI276,'Медь (LME)'!$AD6)</f>
        <v>8362.5</v>
      </c>
      <c r="AK277" s="52" t="str">
        <f>'Цинк (LME)'!AC6</f>
        <v>03.10.2023</v>
      </c>
      <c r="AL277" s="58">
        <f>IF(OR('Цинк (LME)'!$AD6="-",'Цинк (LME)'!$AD6=""),AL276,'Цинк (LME)'!$AD6)</f>
        <v>2994</v>
      </c>
    </row>
    <row r="278" spans="1:38" x14ac:dyDescent="0.25">
      <c r="A278" s="52" t="str">
        <f>Доллар!$AC$7</f>
        <v>04.10.2023</v>
      </c>
      <c r="B278" s="58" t="str">
        <f>Доллар!$AD$7</f>
        <v>-</v>
      </c>
      <c r="D278" s="52" t="str">
        <f>Евро!$AC$7</f>
        <v>04.10.2023</v>
      </c>
      <c r="E278" s="58" t="str">
        <f>Евро!$AD$7</f>
        <v>-</v>
      </c>
      <c r="G278" s="52" t="str">
        <f>'Золото (ЦБ)'!$AC$7</f>
        <v>04.10.2023</v>
      </c>
      <c r="H278" s="58" t="str">
        <f>'Золото (ЦБ)'!$AD$7</f>
        <v/>
      </c>
      <c r="J278" s="52" t="str">
        <f>'Серебро (ЦБ)'!$AC$7</f>
        <v>04.10.2023</v>
      </c>
      <c r="K278" s="58" t="str">
        <f>'Серебро (ЦБ)'!$AD$7</f>
        <v/>
      </c>
      <c r="M278" s="52" t="str">
        <f>'Платина (ЦБ)'!$AC$7</f>
        <v>04.10.2023</v>
      </c>
      <c r="N278" s="58" t="str">
        <f>'Платина (ЦБ)'!$AD$7</f>
        <v/>
      </c>
      <c r="P278" s="52" t="str">
        <f>'Палладий (ЦБ)'!$AC$7</f>
        <v>04.10.2023</v>
      </c>
      <c r="Q278" s="58" t="str">
        <f>'Палладий (ЦБ)'!$AD$7</f>
        <v/>
      </c>
      <c r="S278" s="52" t="str">
        <f>'Золото (KITCO-LME)'!AC7</f>
        <v>04.10.2023</v>
      </c>
      <c r="T278" s="58">
        <f>IF(OR('Золото (KITCO-LME)'!$AD7="-",'Золото (KITCO-LME)'!$AD7=""),T277,'Золото (KITCO-LME)'!$AD7)</f>
        <v>1852.2</v>
      </c>
      <c r="V278" s="52" t="str">
        <f>'Серебро (KITCO-LME)'!AC7</f>
        <v>04.10.2023</v>
      </c>
      <c r="W278" s="58">
        <f>IF(OR('Серебро (KITCO-LME)'!$AD7="-",'Серебро (KITCO-LME)'!$AD7=""),W277,'Серебро (KITCO-LME)'!$AD7)</f>
        <v>23.454999999999998</v>
      </c>
      <c r="Y278" s="52" t="str">
        <f>'Алюминий (LME)'!AC7</f>
        <v>04.10.2023</v>
      </c>
      <c r="Z278" s="58">
        <f>IF(OR('Алюминий (LME)'!$AD7="-",'Алюминий (LME)'!$AD7=""),Z277,'Алюминий (LME)'!$AD7)</f>
        <v>2242.5</v>
      </c>
      <c r="AB278" s="52" t="str">
        <f>'Никель (LME)'!AC7</f>
        <v>04.10.2023</v>
      </c>
      <c r="AC278" s="58">
        <f>IF(OR('Никель (LME)'!$AD7="-",'Никель (LME)'!$AD7=""),AC277,'Никель (LME)'!$AD7)</f>
        <v>27465</v>
      </c>
      <c r="AE278" s="52" t="str">
        <f>'Свинец (LME)'!AC7</f>
        <v>04.10.2023</v>
      </c>
      <c r="AF278" s="58">
        <f>IF(OR('Свинец (LME)'!$AD7="-",'Свинец (LME)'!$AD7=""),AF277,'Свинец (LME)'!$AD7)</f>
        <v>2235</v>
      </c>
      <c r="AH278" s="52" t="str">
        <f>'Медь (LME)'!AC7</f>
        <v>04.10.2023</v>
      </c>
      <c r="AI278" s="58">
        <f>IF(OR('Медь (LME)'!$AD7="-",'Медь (LME)'!$AD7=""),AI277,'Медь (LME)'!$AD7)</f>
        <v>8362.5</v>
      </c>
      <c r="AK278" s="52" t="str">
        <f>'Цинк (LME)'!AC7</f>
        <v>04.10.2023</v>
      </c>
      <c r="AL278" s="58">
        <f>IF(OR('Цинк (LME)'!$AD7="-",'Цинк (LME)'!$AD7=""),AL277,'Цинк (LME)'!$AD7)</f>
        <v>2994</v>
      </c>
    </row>
    <row r="279" spans="1:38" x14ac:dyDescent="0.25">
      <c r="A279" s="52" t="str">
        <f>Доллар!$AC$8</f>
        <v>05.10.2023</v>
      </c>
      <c r="B279" s="58" t="str">
        <f>Доллар!$AD$8</f>
        <v>-</v>
      </c>
      <c r="D279" s="52" t="str">
        <f>Евро!$AC$8</f>
        <v>05.10.2023</v>
      </c>
      <c r="E279" s="58" t="str">
        <f>Евро!$AD$8</f>
        <v>-</v>
      </c>
      <c r="G279" s="52" t="str">
        <f>'Золото (ЦБ)'!$AC$8</f>
        <v>05.10.2023</v>
      </c>
      <c r="H279" s="58" t="str">
        <f>'Золото (ЦБ)'!$AD$8</f>
        <v/>
      </c>
      <c r="J279" s="52" t="str">
        <f>'Серебро (ЦБ)'!$AC$8</f>
        <v>05.10.2023</v>
      </c>
      <c r="K279" s="58" t="str">
        <f>'Серебро (ЦБ)'!$AD$8</f>
        <v/>
      </c>
      <c r="M279" s="52" t="str">
        <f>'Платина (ЦБ)'!$AC$8</f>
        <v>05.10.2023</v>
      </c>
      <c r="N279" s="58" t="str">
        <f>'Платина (ЦБ)'!$AD$8</f>
        <v/>
      </c>
      <c r="P279" s="52" t="str">
        <f>'Палладий (ЦБ)'!$AC$8</f>
        <v>05.10.2023</v>
      </c>
      <c r="Q279" s="58" t="str">
        <f>'Палладий (ЦБ)'!$AD$8</f>
        <v/>
      </c>
      <c r="S279" s="52" t="str">
        <f>'Золото (KITCO-LME)'!AC8</f>
        <v>05.10.2023</v>
      </c>
      <c r="T279" s="58">
        <f>IF(OR('Золото (KITCO-LME)'!$AD8="-",'Золото (KITCO-LME)'!$AD8=""),T278,'Золото (KITCO-LME)'!$AD8)</f>
        <v>1852.2</v>
      </c>
      <c r="V279" s="52" t="str">
        <f>'Серебро (KITCO-LME)'!AC8</f>
        <v>05.10.2023</v>
      </c>
      <c r="W279" s="58">
        <f>IF(OR('Серебро (KITCO-LME)'!$AD8="-",'Серебро (KITCO-LME)'!$AD8=""),W278,'Серебро (KITCO-LME)'!$AD8)</f>
        <v>23.454999999999998</v>
      </c>
      <c r="Y279" s="52" t="str">
        <f>'Алюминий (LME)'!AC8</f>
        <v>05.10.2023</v>
      </c>
      <c r="Z279" s="58">
        <f>IF(OR('Алюминий (LME)'!$AD8="-",'Алюминий (LME)'!$AD8=""),Z278,'Алюминий (LME)'!$AD8)</f>
        <v>2242.5</v>
      </c>
      <c r="AB279" s="52" t="str">
        <f>'Никель (LME)'!AC8</f>
        <v>05.10.2023</v>
      </c>
      <c r="AC279" s="58">
        <f>IF(OR('Никель (LME)'!$AD8="-",'Никель (LME)'!$AD8=""),AC278,'Никель (LME)'!$AD8)</f>
        <v>27465</v>
      </c>
      <c r="AE279" s="52" t="str">
        <f>'Свинец (LME)'!AC8</f>
        <v>05.10.2023</v>
      </c>
      <c r="AF279" s="58">
        <f>IF(OR('Свинец (LME)'!$AD8="-",'Свинец (LME)'!$AD8=""),AF278,'Свинец (LME)'!$AD8)</f>
        <v>2235</v>
      </c>
      <c r="AH279" s="52" t="str">
        <f>'Медь (LME)'!AC8</f>
        <v>05.10.2023</v>
      </c>
      <c r="AI279" s="58">
        <f>IF(OR('Медь (LME)'!$AD8="-",'Медь (LME)'!$AD8=""),AI278,'Медь (LME)'!$AD8)</f>
        <v>8362.5</v>
      </c>
      <c r="AK279" s="52" t="str">
        <f>'Цинк (LME)'!AC8</f>
        <v>05.10.2023</v>
      </c>
      <c r="AL279" s="58">
        <f>IF(OR('Цинк (LME)'!$AD8="-",'Цинк (LME)'!$AD8=""),AL278,'Цинк (LME)'!$AD8)</f>
        <v>2994</v>
      </c>
    </row>
    <row r="280" spans="1:38" x14ac:dyDescent="0.25">
      <c r="A280" s="52" t="str">
        <f>Доллар!$AC$9</f>
        <v>06.10.2023</v>
      </c>
      <c r="B280" s="58" t="str">
        <f>Доллар!$AD$9</f>
        <v>-</v>
      </c>
      <c r="D280" s="52" t="str">
        <f>Евро!$AC$9</f>
        <v>06.10.2023</v>
      </c>
      <c r="E280" s="58" t="str">
        <f>Евро!$AD$9</f>
        <v>-</v>
      </c>
      <c r="G280" s="52" t="str">
        <f>'Золото (ЦБ)'!$AC$9</f>
        <v>06.10.2023</v>
      </c>
      <c r="H280" s="58" t="str">
        <f>'Золото (ЦБ)'!$AD$9</f>
        <v/>
      </c>
      <c r="J280" s="52" t="str">
        <f>'Серебро (ЦБ)'!$AC$9</f>
        <v>06.10.2023</v>
      </c>
      <c r="K280" s="58" t="str">
        <f>'Серебро (ЦБ)'!$AD$9</f>
        <v/>
      </c>
      <c r="M280" s="52" t="str">
        <f>'Платина (ЦБ)'!$AC$9</f>
        <v>06.10.2023</v>
      </c>
      <c r="N280" s="58" t="str">
        <f>'Платина (ЦБ)'!$AD$9</f>
        <v/>
      </c>
      <c r="P280" s="52" t="str">
        <f>'Палладий (ЦБ)'!$AC$9</f>
        <v>06.10.2023</v>
      </c>
      <c r="Q280" s="58" t="str">
        <f>'Палладий (ЦБ)'!$AD$9</f>
        <v/>
      </c>
      <c r="S280" s="52" t="str">
        <f>'Золото (KITCO-LME)'!AC9</f>
        <v>06.10.2023</v>
      </c>
      <c r="T280" s="58">
        <f>IF(OR('Золото (KITCO-LME)'!$AD9="-",'Золото (KITCO-LME)'!$AD9=""),T279,'Золото (KITCO-LME)'!$AD9)</f>
        <v>1852.2</v>
      </c>
      <c r="V280" s="52" t="str">
        <f>'Серебро (KITCO-LME)'!AC9</f>
        <v>06.10.2023</v>
      </c>
      <c r="W280" s="58">
        <f>IF(OR('Серебро (KITCO-LME)'!$AD9="-",'Серебро (KITCO-LME)'!$AD9=""),W279,'Серебро (KITCO-LME)'!$AD9)</f>
        <v>23.454999999999998</v>
      </c>
      <c r="Y280" s="52" t="str">
        <f>'Алюминий (LME)'!AC9</f>
        <v>06.10.2023</v>
      </c>
      <c r="Z280" s="58">
        <f>IF(OR('Алюминий (LME)'!$AD9="-",'Алюминий (LME)'!$AD9=""),Z279,'Алюминий (LME)'!$AD9)</f>
        <v>2242.5</v>
      </c>
      <c r="AB280" s="52" t="str">
        <f>'Никель (LME)'!AC9</f>
        <v>06.10.2023</v>
      </c>
      <c r="AC280" s="58">
        <f>IF(OR('Никель (LME)'!$AD9="-",'Никель (LME)'!$AD9=""),AC279,'Никель (LME)'!$AD9)</f>
        <v>27465</v>
      </c>
      <c r="AE280" s="52" t="str">
        <f>'Свинец (LME)'!AC9</f>
        <v>06.10.2023</v>
      </c>
      <c r="AF280" s="58">
        <f>IF(OR('Свинец (LME)'!$AD9="-",'Свинец (LME)'!$AD9=""),AF279,'Свинец (LME)'!$AD9)</f>
        <v>2235</v>
      </c>
      <c r="AH280" s="52" t="str">
        <f>'Медь (LME)'!AC9</f>
        <v>06.10.2023</v>
      </c>
      <c r="AI280" s="58">
        <f>IF(OR('Медь (LME)'!$AD9="-",'Медь (LME)'!$AD9=""),AI279,'Медь (LME)'!$AD9)</f>
        <v>8362.5</v>
      </c>
      <c r="AK280" s="52" t="str">
        <f>'Цинк (LME)'!AC9</f>
        <v>06.10.2023</v>
      </c>
      <c r="AL280" s="58">
        <f>IF(OR('Цинк (LME)'!$AD9="-",'Цинк (LME)'!$AD9=""),AL279,'Цинк (LME)'!$AD9)</f>
        <v>2994</v>
      </c>
    </row>
    <row r="281" spans="1:38" x14ac:dyDescent="0.25">
      <c r="A281" s="52" t="str">
        <f>Доллар!$AC$10</f>
        <v>07.10.2023</v>
      </c>
      <c r="B281" s="58" t="str">
        <f>Доллар!$AD$10</f>
        <v>-</v>
      </c>
      <c r="D281" s="52" t="str">
        <f>Евро!$AC$10</f>
        <v>07.10.2023</v>
      </c>
      <c r="E281" s="58" t="str">
        <f>Евро!$AD$10</f>
        <v>-</v>
      </c>
      <c r="G281" s="52" t="str">
        <f>'Золото (ЦБ)'!$AC$10</f>
        <v>07.10.2023</v>
      </c>
      <c r="H281" s="58" t="str">
        <f>'Золото (ЦБ)'!$AD$10</f>
        <v/>
      </c>
      <c r="J281" s="52" t="str">
        <f>'Серебро (ЦБ)'!$AC$10</f>
        <v>07.10.2023</v>
      </c>
      <c r="K281" s="58" t="str">
        <f>'Серебро (ЦБ)'!$AD$10</f>
        <v/>
      </c>
      <c r="M281" s="52" t="str">
        <f>'Платина (ЦБ)'!$AC$10</f>
        <v>07.10.2023</v>
      </c>
      <c r="N281" s="58" t="str">
        <f>'Платина (ЦБ)'!$AD$10</f>
        <v/>
      </c>
      <c r="P281" s="52" t="str">
        <f>'Палладий (ЦБ)'!$AC$10</f>
        <v>07.10.2023</v>
      </c>
      <c r="Q281" s="58" t="str">
        <f>'Палладий (ЦБ)'!$AD$10</f>
        <v/>
      </c>
      <c r="S281" s="52" t="str">
        <f>'Золото (KITCO-LME)'!AC10</f>
        <v>07.10.2023</v>
      </c>
      <c r="T281" s="58">
        <f>IF(OR('Золото (KITCO-LME)'!$AD10="-",'Золото (KITCO-LME)'!$AD10=""),T280,'Золото (KITCO-LME)'!$AD10)</f>
        <v>1852.2</v>
      </c>
      <c r="V281" s="52" t="str">
        <f>'Серебро (KITCO-LME)'!AC10</f>
        <v>07.10.2023</v>
      </c>
      <c r="W281" s="58">
        <f>IF(OR('Серебро (KITCO-LME)'!$AD10="-",'Серебро (KITCO-LME)'!$AD10=""),W280,'Серебро (KITCO-LME)'!$AD10)</f>
        <v>23.454999999999998</v>
      </c>
      <c r="Y281" s="52" t="str">
        <f>'Алюминий (LME)'!AC10</f>
        <v>07.10.2023</v>
      </c>
      <c r="Z281" s="58">
        <f>IF(OR('Алюминий (LME)'!$AD10="-",'Алюминий (LME)'!$AD10=""),Z280,'Алюминий (LME)'!$AD10)</f>
        <v>2242.5</v>
      </c>
      <c r="AB281" s="52" t="str">
        <f>'Никель (LME)'!AC10</f>
        <v>07.10.2023</v>
      </c>
      <c r="AC281" s="58">
        <f>IF(OR('Никель (LME)'!$AD10="-",'Никель (LME)'!$AD10=""),AC280,'Никель (LME)'!$AD10)</f>
        <v>27465</v>
      </c>
      <c r="AE281" s="52" t="str">
        <f>'Свинец (LME)'!AC10</f>
        <v>07.10.2023</v>
      </c>
      <c r="AF281" s="58">
        <f>IF(OR('Свинец (LME)'!$AD10="-",'Свинец (LME)'!$AD10=""),AF280,'Свинец (LME)'!$AD10)</f>
        <v>2235</v>
      </c>
      <c r="AH281" s="52" t="str">
        <f>'Медь (LME)'!AC10</f>
        <v>07.10.2023</v>
      </c>
      <c r="AI281" s="58">
        <f>IF(OR('Медь (LME)'!$AD10="-",'Медь (LME)'!$AD10=""),AI280,'Медь (LME)'!$AD10)</f>
        <v>8362.5</v>
      </c>
      <c r="AK281" s="52" t="str">
        <f>'Цинк (LME)'!AC10</f>
        <v>07.10.2023</v>
      </c>
      <c r="AL281" s="58">
        <f>IF(OR('Цинк (LME)'!$AD10="-",'Цинк (LME)'!$AD10=""),AL280,'Цинк (LME)'!$AD10)</f>
        <v>2994</v>
      </c>
    </row>
    <row r="282" spans="1:38" x14ac:dyDescent="0.25">
      <c r="A282" s="52" t="str">
        <f>Доллар!$AC$11</f>
        <v>08.10.2023</v>
      </c>
      <c r="B282" s="58" t="str">
        <f>Доллар!$AD$11</f>
        <v>-</v>
      </c>
      <c r="D282" s="52" t="str">
        <f>Евро!$AC$11</f>
        <v>08.10.2023</v>
      </c>
      <c r="E282" s="58" t="str">
        <f>Евро!$AD$11</f>
        <v>-</v>
      </c>
      <c r="G282" s="52" t="str">
        <f>'Золото (ЦБ)'!$AC$11</f>
        <v>08.10.2023</v>
      </c>
      <c r="H282" s="58" t="str">
        <f>'Золото (ЦБ)'!$AD$11</f>
        <v/>
      </c>
      <c r="J282" s="52" t="str">
        <f>'Серебро (ЦБ)'!$AC$11</f>
        <v>08.10.2023</v>
      </c>
      <c r="K282" s="58" t="str">
        <f>'Серебро (ЦБ)'!$AD$11</f>
        <v/>
      </c>
      <c r="M282" s="52" t="str">
        <f>'Платина (ЦБ)'!$AC$11</f>
        <v>08.10.2023</v>
      </c>
      <c r="N282" s="58" t="str">
        <f>'Платина (ЦБ)'!$AD$11</f>
        <v/>
      </c>
      <c r="P282" s="52" t="str">
        <f>'Палладий (ЦБ)'!$AC$11</f>
        <v>08.10.2023</v>
      </c>
      <c r="Q282" s="58" t="str">
        <f>'Палладий (ЦБ)'!$AD$11</f>
        <v/>
      </c>
      <c r="S282" s="52" t="str">
        <f>'Золото (KITCO-LME)'!AC11</f>
        <v>08.10.2023</v>
      </c>
      <c r="T282" s="58">
        <f>IF(OR('Золото (KITCO-LME)'!$AD11="-",'Золото (KITCO-LME)'!$AD11=""),T281,'Золото (KITCO-LME)'!$AD11)</f>
        <v>1852.2</v>
      </c>
      <c r="V282" s="52" t="str">
        <f>'Серебро (KITCO-LME)'!AC11</f>
        <v>08.10.2023</v>
      </c>
      <c r="W282" s="58">
        <f>IF(OR('Серебро (KITCO-LME)'!$AD11="-",'Серебро (KITCO-LME)'!$AD11=""),W281,'Серебро (KITCO-LME)'!$AD11)</f>
        <v>23.454999999999998</v>
      </c>
      <c r="Y282" s="52" t="str">
        <f>'Алюминий (LME)'!AC11</f>
        <v>08.10.2023</v>
      </c>
      <c r="Z282" s="58">
        <f>IF(OR('Алюминий (LME)'!$AD11="-",'Алюминий (LME)'!$AD11=""),Z281,'Алюминий (LME)'!$AD11)</f>
        <v>2242.5</v>
      </c>
      <c r="AB282" s="52" t="str">
        <f>'Никель (LME)'!AC11</f>
        <v>08.10.2023</v>
      </c>
      <c r="AC282" s="58">
        <f>IF(OR('Никель (LME)'!$AD11="-",'Никель (LME)'!$AD11=""),AC281,'Никель (LME)'!$AD11)</f>
        <v>27465</v>
      </c>
      <c r="AE282" s="52" t="str">
        <f>'Свинец (LME)'!AC11</f>
        <v>08.10.2023</v>
      </c>
      <c r="AF282" s="58">
        <f>IF(OR('Свинец (LME)'!$AD11="-",'Свинец (LME)'!$AD11=""),AF281,'Свинец (LME)'!$AD11)</f>
        <v>2235</v>
      </c>
      <c r="AH282" s="52" t="str">
        <f>'Медь (LME)'!AC11</f>
        <v>08.10.2023</v>
      </c>
      <c r="AI282" s="58">
        <f>IF(OR('Медь (LME)'!$AD11="-",'Медь (LME)'!$AD11=""),AI281,'Медь (LME)'!$AD11)</f>
        <v>8362.5</v>
      </c>
      <c r="AK282" s="52" t="str">
        <f>'Цинк (LME)'!AC11</f>
        <v>08.10.2023</v>
      </c>
      <c r="AL282" s="58">
        <f>IF(OR('Цинк (LME)'!$AD11="-",'Цинк (LME)'!$AD11=""),AL281,'Цинк (LME)'!$AD11)</f>
        <v>2994</v>
      </c>
    </row>
    <row r="283" spans="1:38" x14ac:dyDescent="0.25">
      <c r="A283" s="52" t="str">
        <f>Доллар!$AC$12</f>
        <v>09.10.2023</v>
      </c>
      <c r="B283" s="58" t="str">
        <f>Доллар!$AD$12</f>
        <v>-</v>
      </c>
      <c r="D283" s="52" t="str">
        <f>Евро!$AC$12</f>
        <v>09.10.2023</v>
      </c>
      <c r="E283" s="58" t="str">
        <f>Евро!$AD$12</f>
        <v>-</v>
      </c>
      <c r="G283" s="52" t="str">
        <f>'Золото (ЦБ)'!$AC$12</f>
        <v>09.10.2023</v>
      </c>
      <c r="H283" s="58" t="str">
        <f>'Золото (ЦБ)'!$AD$12</f>
        <v/>
      </c>
      <c r="J283" s="52" t="str">
        <f>'Серебро (ЦБ)'!$AC$12</f>
        <v>09.10.2023</v>
      </c>
      <c r="K283" s="58" t="str">
        <f>'Серебро (ЦБ)'!$AD$12</f>
        <v/>
      </c>
      <c r="M283" s="52" t="str">
        <f>'Платина (ЦБ)'!$AC$12</f>
        <v>09.10.2023</v>
      </c>
      <c r="N283" s="58" t="str">
        <f>'Платина (ЦБ)'!$AD$12</f>
        <v/>
      </c>
      <c r="P283" s="52" t="str">
        <f>'Палладий (ЦБ)'!$AC$12</f>
        <v>09.10.2023</v>
      </c>
      <c r="Q283" s="58" t="str">
        <f>'Палладий (ЦБ)'!$AD$12</f>
        <v/>
      </c>
      <c r="S283" s="52" t="str">
        <f>'Золото (KITCO-LME)'!AC12</f>
        <v>09.10.2023</v>
      </c>
      <c r="T283" s="58">
        <f>IF(OR('Золото (KITCO-LME)'!$AD12="-",'Золото (KITCO-LME)'!$AD12=""),T282,'Золото (KITCO-LME)'!$AD12)</f>
        <v>1852.2</v>
      </c>
      <c r="V283" s="52" t="str">
        <f>'Серебро (KITCO-LME)'!AC12</f>
        <v>09.10.2023</v>
      </c>
      <c r="W283" s="58">
        <f>IF(OR('Серебро (KITCO-LME)'!$AD12="-",'Серебро (KITCO-LME)'!$AD12=""),W282,'Серебро (KITCO-LME)'!$AD12)</f>
        <v>23.454999999999998</v>
      </c>
      <c r="Y283" s="52" t="str">
        <f>'Алюминий (LME)'!AC12</f>
        <v>09.10.2023</v>
      </c>
      <c r="Z283" s="58">
        <f>IF(OR('Алюминий (LME)'!$AD12="-",'Алюминий (LME)'!$AD12=""),Z282,'Алюминий (LME)'!$AD12)</f>
        <v>2242.5</v>
      </c>
      <c r="AB283" s="52" t="str">
        <f>'Никель (LME)'!AC12</f>
        <v>09.10.2023</v>
      </c>
      <c r="AC283" s="58">
        <f>IF(OR('Никель (LME)'!$AD12="-",'Никель (LME)'!$AD12=""),AC282,'Никель (LME)'!$AD12)</f>
        <v>27465</v>
      </c>
      <c r="AE283" s="52" t="str">
        <f>'Свинец (LME)'!AC12</f>
        <v>09.10.2023</v>
      </c>
      <c r="AF283" s="58">
        <f>IF(OR('Свинец (LME)'!$AD12="-",'Свинец (LME)'!$AD12=""),AF282,'Свинец (LME)'!$AD12)</f>
        <v>2235</v>
      </c>
      <c r="AH283" s="52" t="str">
        <f>'Медь (LME)'!AC12</f>
        <v>09.10.2023</v>
      </c>
      <c r="AI283" s="58">
        <f>IF(OR('Медь (LME)'!$AD12="-",'Медь (LME)'!$AD12=""),AI282,'Медь (LME)'!$AD12)</f>
        <v>8362.5</v>
      </c>
      <c r="AK283" s="52" t="str">
        <f>'Цинк (LME)'!AC12</f>
        <v>09.10.2023</v>
      </c>
      <c r="AL283" s="58">
        <f>IF(OR('Цинк (LME)'!$AD12="-",'Цинк (LME)'!$AD12=""),AL282,'Цинк (LME)'!$AD12)</f>
        <v>2994</v>
      </c>
    </row>
    <row r="284" spans="1:38" x14ac:dyDescent="0.25">
      <c r="A284" s="52" t="str">
        <f>Доллар!$AC$13</f>
        <v>10.10.2023</v>
      </c>
      <c r="B284" s="58" t="str">
        <f>Доллар!$AD$13</f>
        <v>-</v>
      </c>
      <c r="D284" s="52" t="str">
        <f>Евро!$AC$13</f>
        <v>10.10.2023</v>
      </c>
      <c r="E284" s="58" t="str">
        <f>Евро!$AD$13</f>
        <v>-</v>
      </c>
      <c r="G284" s="52" t="str">
        <f>'Золото (ЦБ)'!$AC$13</f>
        <v>10.10.2023</v>
      </c>
      <c r="H284" s="58" t="str">
        <f>'Золото (ЦБ)'!$AD$13</f>
        <v/>
      </c>
      <c r="J284" s="52" t="str">
        <f>'Серебро (ЦБ)'!$AC$13</f>
        <v>10.10.2023</v>
      </c>
      <c r="K284" s="58" t="str">
        <f>'Серебро (ЦБ)'!$AD$13</f>
        <v/>
      </c>
      <c r="M284" s="52" t="str">
        <f>'Платина (ЦБ)'!$AC$13</f>
        <v>10.10.2023</v>
      </c>
      <c r="N284" s="58" t="str">
        <f>'Платина (ЦБ)'!$AD$13</f>
        <v/>
      </c>
      <c r="P284" s="52" t="str">
        <f>'Палладий (ЦБ)'!$AC$13</f>
        <v>10.10.2023</v>
      </c>
      <c r="Q284" s="58" t="str">
        <f>'Палладий (ЦБ)'!$AD$13</f>
        <v/>
      </c>
      <c r="S284" s="52" t="str">
        <f>'Золото (KITCO-LME)'!AC13</f>
        <v>10.10.2023</v>
      </c>
      <c r="T284" s="58">
        <f>IF(OR('Золото (KITCO-LME)'!$AD13="-",'Золото (KITCO-LME)'!$AD13=""),T283,'Золото (KITCO-LME)'!$AD13)</f>
        <v>1852.2</v>
      </c>
      <c r="V284" s="52" t="str">
        <f>'Серебро (KITCO-LME)'!AC13</f>
        <v>10.10.2023</v>
      </c>
      <c r="W284" s="58">
        <f>IF(OR('Серебро (KITCO-LME)'!$AD13="-",'Серебро (KITCO-LME)'!$AD13=""),W283,'Серебро (KITCO-LME)'!$AD13)</f>
        <v>23.454999999999998</v>
      </c>
      <c r="Y284" s="52" t="str">
        <f>'Алюминий (LME)'!AC13</f>
        <v>10.10.2023</v>
      </c>
      <c r="Z284" s="58">
        <f>IF(OR('Алюминий (LME)'!$AD13="-",'Алюминий (LME)'!$AD13=""),Z283,'Алюминий (LME)'!$AD13)</f>
        <v>2242.5</v>
      </c>
      <c r="AB284" s="52" t="str">
        <f>'Никель (LME)'!AC13</f>
        <v>10.10.2023</v>
      </c>
      <c r="AC284" s="58">
        <f>IF(OR('Никель (LME)'!$AD13="-",'Никель (LME)'!$AD13=""),AC283,'Никель (LME)'!$AD13)</f>
        <v>27465</v>
      </c>
      <c r="AE284" s="52" t="str">
        <f>'Свинец (LME)'!AC13</f>
        <v>10.10.2023</v>
      </c>
      <c r="AF284" s="58">
        <f>IF(OR('Свинец (LME)'!$AD13="-",'Свинец (LME)'!$AD13=""),AF283,'Свинец (LME)'!$AD13)</f>
        <v>2235</v>
      </c>
      <c r="AH284" s="52" t="str">
        <f>'Медь (LME)'!AC13</f>
        <v>10.10.2023</v>
      </c>
      <c r="AI284" s="58">
        <f>IF(OR('Медь (LME)'!$AD13="-",'Медь (LME)'!$AD13=""),AI283,'Медь (LME)'!$AD13)</f>
        <v>8362.5</v>
      </c>
      <c r="AK284" s="52" t="str">
        <f>'Цинк (LME)'!AC13</f>
        <v>10.10.2023</v>
      </c>
      <c r="AL284" s="58">
        <f>IF(OR('Цинк (LME)'!$AD13="-",'Цинк (LME)'!$AD13=""),AL283,'Цинк (LME)'!$AD13)</f>
        <v>2994</v>
      </c>
    </row>
    <row r="285" spans="1:38" x14ac:dyDescent="0.25">
      <c r="A285" s="52" t="str">
        <f>Доллар!$AC$14</f>
        <v>11.10.2023</v>
      </c>
      <c r="B285" s="58" t="str">
        <f>Доллар!$AD$14</f>
        <v>-</v>
      </c>
      <c r="D285" s="52" t="str">
        <f>Евро!$AC$14</f>
        <v>11.10.2023</v>
      </c>
      <c r="E285" s="58" t="str">
        <f>Евро!$AD$14</f>
        <v>-</v>
      </c>
      <c r="G285" s="52" t="str">
        <f>'Золото (ЦБ)'!$AC$14</f>
        <v>11.10.2023</v>
      </c>
      <c r="H285" s="58" t="str">
        <f>'Золото (ЦБ)'!$AD$14</f>
        <v/>
      </c>
      <c r="J285" s="52" t="str">
        <f>'Серебро (ЦБ)'!$AC$14</f>
        <v>11.10.2023</v>
      </c>
      <c r="K285" s="58" t="str">
        <f>'Серебро (ЦБ)'!$AD$14</f>
        <v/>
      </c>
      <c r="M285" s="52" t="str">
        <f>'Платина (ЦБ)'!$AC$14</f>
        <v>11.10.2023</v>
      </c>
      <c r="N285" s="58" t="str">
        <f>'Платина (ЦБ)'!$AD$14</f>
        <v/>
      </c>
      <c r="P285" s="52" t="str">
        <f>'Палладий (ЦБ)'!$AC$14</f>
        <v>11.10.2023</v>
      </c>
      <c r="Q285" s="58" t="str">
        <f>'Палладий (ЦБ)'!$AD$14</f>
        <v/>
      </c>
      <c r="S285" s="52" t="str">
        <f>'Золото (KITCO-LME)'!AC14</f>
        <v>11.10.2023</v>
      </c>
      <c r="T285" s="58">
        <f>IF(OR('Золото (KITCO-LME)'!$AD14="-",'Золото (KITCO-LME)'!$AD14=""),T284,'Золото (KITCO-LME)'!$AD14)</f>
        <v>1852.2</v>
      </c>
      <c r="V285" s="52" t="str">
        <f>'Серебро (KITCO-LME)'!AC14</f>
        <v>11.10.2023</v>
      </c>
      <c r="W285" s="58">
        <f>IF(OR('Серебро (KITCO-LME)'!$AD14="-",'Серебро (KITCO-LME)'!$AD14=""),W284,'Серебро (KITCO-LME)'!$AD14)</f>
        <v>23.454999999999998</v>
      </c>
      <c r="Y285" s="52" t="str">
        <f>'Алюминий (LME)'!AC14</f>
        <v>11.10.2023</v>
      </c>
      <c r="Z285" s="58">
        <f>IF(OR('Алюминий (LME)'!$AD14="-",'Алюминий (LME)'!$AD14=""),Z284,'Алюминий (LME)'!$AD14)</f>
        <v>2242.5</v>
      </c>
      <c r="AB285" s="52" t="str">
        <f>'Никель (LME)'!AC14</f>
        <v>11.10.2023</v>
      </c>
      <c r="AC285" s="58">
        <f>IF(OR('Никель (LME)'!$AD14="-",'Никель (LME)'!$AD14=""),AC284,'Никель (LME)'!$AD14)</f>
        <v>27465</v>
      </c>
      <c r="AE285" s="52" t="str">
        <f>'Свинец (LME)'!AC14</f>
        <v>11.10.2023</v>
      </c>
      <c r="AF285" s="58">
        <f>IF(OR('Свинец (LME)'!$AD14="-",'Свинец (LME)'!$AD14=""),AF284,'Свинец (LME)'!$AD14)</f>
        <v>2235</v>
      </c>
      <c r="AH285" s="52" t="str">
        <f>'Медь (LME)'!AC14</f>
        <v>11.10.2023</v>
      </c>
      <c r="AI285" s="58">
        <f>IF(OR('Медь (LME)'!$AD14="-",'Медь (LME)'!$AD14=""),AI284,'Медь (LME)'!$AD14)</f>
        <v>8362.5</v>
      </c>
      <c r="AK285" s="52" t="str">
        <f>'Цинк (LME)'!AC14</f>
        <v>11.10.2023</v>
      </c>
      <c r="AL285" s="58">
        <f>IF(OR('Цинк (LME)'!$AD14="-",'Цинк (LME)'!$AD14=""),AL284,'Цинк (LME)'!$AD14)</f>
        <v>2994</v>
      </c>
    </row>
    <row r="286" spans="1:38" x14ac:dyDescent="0.25">
      <c r="A286" s="52" t="str">
        <f>Доллар!$AC$15</f>
        <v>12.10.2023</v>
      </c>
      <c r="B286" s="58" t="str">
        <f>Доллар!$AD$15</f>
        <v>-</v>
      </c>
      <c r="D286" s="52" t="str">
        <f>Евро!$AC$15</f>
        <v>12.10.2023</v>
      </c>
      <c r="E286" s="58" t="str">
        <f>Евро!$AD$15</f>
        <v>-</v>
      </c>
      <c r="G286" s="52" t="str">
        <f>'Золото (ЦБ)'!$AC$15</f>
        <v>12.10.2023</v>
      </c>
      <c r="H286" s="58" t="str">
        <f>'Золото (ЦБ)'!$AD$15</f>
        <v/>
      </c>
      <c r="J286" s="52" t="str">
        <f>'Серебро (ЦБ)'!$AC$15</f>
        <v>12.10.2023</v>
      </c>
      <c r="K286" s="58" t="str">
        <f>'Серебро (ЦБ)'!$AD$15</f>
        <v/>
      </c>
      <c r="M286" s="52" t="str">
        <f>'Платина (ЦБ)'!$AC$15</f>
        <v>12.10.2023</v>
      </c>
      <c r="N286" s="58" t="str">
        <f>'Платина (ЦБ)'!$AD$15</f>
        <v/>
      </c>
      <c r="P286" s="52" t="str">
        <f>'Палладий (ЦБ)'!$AC$15</f>
        <v>12.10.2023</v>
      </c>
      <c r="Q286" s="58" t="str">
        <f>'Палладий (ЦБ)'!$AD$15</f>
        <v/>
      </c>
      <c r="S286" s="52" t="str">
        <f>'Золото (KITCO-LME)'!AC15</f>
        <v>12.10.2023</v>
      </c>
      <c r="T286" s="58">
        <f>IF(OR('Золото (KITCO-LME)'!$AD15="-",'Золото (KITCO-LME)'!$AD15=""),T285,'Золото (KITCO-LME)'!$AD15)</f>
        <v>1852.2</v>
      </c>
      <c r="V286" s="52" t="str">
        <f>'Серебро (KITCO-LME)'!AC15</f>
        <v>12.10.2023</v>
      </c>
      <c r="W286" s="58">
        <f>IF(OR('Серебро (KITCO-LME)'!$AD15="-",'Серебро (KITCO-LME)'!$AD15=""),W285,'Серебро (KITCO-LME)'!$AD15)</f>
        <v>23.454999999999998</v>
      </c>
      <c r="Y286" s="52" t="str">
        <f>'Алюминий (LME)'!AC15</f>
        <v>12.10.2023</v>
      </c>
      <c r="Z286" s="58">
        <f>IF(OR('Алюминий (LME)'!$AD15="-",'Алюминий (LME)'!$AD15=""),Z285,'Алюминий (LME)'!$AD15)</f>
        <v>2242.5</v>
      </c>
      <c r="AB286" s="52" t="str">
        <f>'Никель (LME)'!AC15</f>
        <v>12.10.2023</v>
      </c>
      <c r="AC286" s="58">
        <f>IF(OR('Никель (LME)'!$AD15="-",'Никель (LME)'!$AD15=""),AC285,'Никель (LME)'!$AD15)</f>
        <v>27465</v>
      </c>
      <c r="AE286" s="52" t="str">
        <f>'Свинец (LME)'!AC15</f>
        <v>12.10.2023</v>
      </c>
      <c r="AF286" s="58">
        <f>IF(OR('Свинец (LME)'!$AD15="-",'Свинец (LME)'!$AD15=""),AF285,'Свинец (LME)'!$AD15)</f>
        <v>2235</v>
      </c>
      <c r="AH286" s="52" t="str">
        <f>'Медь (LME)'!AC15</f>
        <v>12.10.2023</v>
      </c>
      <c r="AI286" s="58">
        <f>IF(OR('Медь (LME)'!$AD15="-",'Медь (LME)'!$AD15=""),AI285,'Медь (LME)'!$AD15)</f>
        <v>8362.5</v>
      </c>
      <c r="AK286" s="52" t="str">
        <f>'Цинк (LME)'!AC15</f>
        <v>12.10.2023</v>
      </c>
      <c r="AL286" s="58">
        <f>IF(OR('Цинк (LME)'!$AD15="-",'Цинк (LME)'!$AD15=""),AL285,'Цинк (LME)'!$AD15)</f>
        <v>2994</v>
      </c>
    </row>
    <row r="287" spans="1:38" x14ac:dyDescent="0.25">
      <c r="A287" s="52" t="str">
        <f>Доллар!$AC$16</f>
        <v>13.10.2023</v>
      </c>
      <c r="B287" s="58" t="str">
        <f>Доллар!$AD$16</f>
        <v>-</v>
      </c>
      <c r="D287" s="52" t="str">
        <f>Евро!$AC$16</f>
        <v>13.10.2023</v>
      </c>
      <c r="E287" s="58" t="str">
        <f>Евро!$AD$16</f>
        <v>-</v>
      </c>
      <c r="G287" s="52" t="str">
        <f>'Золото (ЦБ)'!$AC$16</f>
        <v>13.10.2023</v>
      </c>
      <c r="H287" s="58" t="str">
        <f>'Золото (ЦБ)'!$AD$16</f>
        <v/>
      </c>
      <c r="J287" s="52" t="str">
        <f>'Серебро (ЦБ)'!$AC$16</f>
        <v>13.10.2023</v>
      </c>
      <c r="K287" s="58" t="str">
        <f>'Серебро (ЦБ)'!$AD$16</f>
        <v/>
      </c>
      <c r="M287" s="52" t="str">
        <f>'Платина (ЦБ)'!$AC$16</f>
        <v>13.10.2023</v>
      </c>
      <c r="N287" s="58" t="str">
        <f>'Платина (ЦБ)'!$AD$16</f>
        <v/>
      </c>
      <c r="P287" s="52" t="str">
        <f>'Палладий (ЦБ)'!$AC$16</f>
        <v>13.10.2023</v>
      </c>
      <c r="Q287" s="58" t="str">
        <f>'Палладий (ЦБ)'!$AD$16</f>
        <v/>
      </c>
      <c r="S287" s="52" t="str">
        <f>'Золото (KITCO-LME)'!AC16</f>
        <v>13.10.2023</v>
      </c>
      <c r="T287" s="58">
        <f>IF(OR('Золото (KITCO-LME)'!$AD16="-",'Золото (KITCO-LME)'!$AD16=""),T286,'Золото (KITCO-LME)'!$AD16)</f>
        <v>1852.2</v>
      </c>
      <c r="V287" s="52" t="str">
        <f>'Серебро (KITCO-LME)'!AC16</f>
        <v>13.10.2023</v>
      </c>
      <c r="W287" s="58">
        <f>IF(OR('Серебро (KITCO-LME)'!$AD16="-",'Серебро (KITCO-LME)'!$AD16=""),W286,'Серебро (KITCO-LME)'!$AD16)</f>
        <v>23.454999999999998</v>
      </c>
      <c r="Y287" s="52" t="str">
        <f>'Алюминий (LME)'!AC16</f>
        <v>13.10.2023</v>
      </c>
      <c r="Z287" s="58">
        <f>IF(OR('Алюминий (LME)'!$AD16="-",'Алюминий (LME)'!$AD16=""),Z286,'Алюминий (LME)'!$AD16)</f>
        <v>2242.5</v>
      </c>
      <c r="AB287" s="52" t="str">
        <f>'Никель (LME)'!AC16</f>
        <v>13.10.2023</v>
      </c>
      <c r="AC287" s="58">
        <f>IF(OR('Никель (LME)'!$AD16="-",'Никель (LME)'!$AD16=""),AC286,'Никель (LME)'!$AD16)</f>
        <v>27465</v>
      </c>
      <c r="AE287" s="52" t="str">
        <f>'Свинец (LME)'!AC16</f>
        <v>13.10.2023</v>
      </c>
      <c r="AF287" s="58">
        <f>IF(OR('Свинец (LME)'!$AD16="-",'Свинец (LME)'!$AD16=""),AF286,'Свинец (LME)'!$AD16)</f>
        <v>2235</v>
      </c>
      <c r="AH287" s="52" t="str">
        <f>'Медь (LME)'!AC16</f>
        <v>13.10.2023</v>
      </c>
      <c r="AI287" s="58">
        <f>IF(OR('Медь (LME)'!$AD16="-",'Медь (LME)'!$AD16=""),AI286,'Медь (LME)'!$AD16)</f>
        <v>8362.5</v>
      </c>
      <c r="AK287" s="52" t="str">
        <f>'Цинк (LME)'!AC16</f>
        <v>13.10.2023</v>
      </c>
      <c r="AL287" s="58">
        <f>IF(OR('Цинк (LME)'!$AD16="-",'Цинк (LME)'!$AD16=""),AL286,'Цинк (LME)'!$AD16)</f>
        <v>2994</v>
      </c>
    </row>
    <row r="288" spans="1:38" x14ac:dyDescent="0.25">
      <c r="A288" s="52" t="str">
        <f>Доллар!$AC$17</f>
        <v>14.10.2023</v>
      </c>
      <c r="B288" s="58" t="str">
        <f>Доллар!$AD$17</f>
        <v>-</v>
      </c>
      <c r="D288" s="52" t="str">
        <f>Евро!$AC$17</f>
        <v>14.10.2023</v>
      </c>
      <c r="E288" s="58" t="str">
        <f>Евро!$AD$17</f>
        <v>-</v>
      </c>
      <c r="G288" s="52" t="str">
        <f>'Золото (ЦБ)'!$AC$17</f>
        <v>14.10.2023</v>
      </c>
      <c r="H288" s="58" t="str">
        <f>'Золото (ЦБ)'!$AD$17</f>
        <v/>
      </c>
      <c r="J288" s="52" t="str">
        <f>'Серебро (ЦБ)'!$AC$17</f>
        <v>14.10.2023</v>
      </c>
      <c r="K288" s="58" t="str">
        <f>'Серебро (ЦБ)'!$AD$17</f>
        <v/>
      </c>
      <c r="M288" s="52" t="str">
        <f>'Платина (ЦБ)'!$AC$17</f>
        <v>14.10.2023</v>
      </c>
      <c r="N288" s="58" t="str">
        <f>'Платина (ЦБ)'!$AD$17</f>
        <v/>
      </c>
      <c r="P288" s="52" t="str">
        <f>'Палладий (ЦБ)'!$AC$17</f>
        <v>14.10.2023</v>
      </c>
      <c r="Q288" s="58" t="str">
        <f>'Палладий (ЦБ)'!$AD$17</f>
        <v/>
      </c>
      <c r="S288" s="52" t="str">
        <f>'Золото (KITCO-LME)'!AC17</f>
        <v>14.10.2023</v>
      </c>
      <c r="T288" s="58">
        <f>IF(OR('Золото (KITCO-LME)'!$AD17="-",'Золото (KITCO-LME)'!$AD17=""),T287,'Золото (KITCO-LME)'!$AD17)</f>
        <v>1852.2</v>
      </c>
      <c r="V288" s="52" t="str">
        <f>'Серебро (KITCO-LME)'!AC17</f>
        <v>14.10.2023</v>
      </c>
      <c r="W288" s="58">
        <f>IF(OR('Серебро (KITCO-LME)'!$AD17="-",'Серебро (KITCO-LME)'!$AD17=""),W287,'Серебро (KITCO-LME)'!$AD17)</f>
        <v>23.454999999999998</v>
      </c>
      <c r="Y288" s="52" t="str">
        <f>'Алюминий (LME)'!AC17</f>
        <v>14.10.2023</v>
      </c>
      <c r="Z288" s="58">
        <f>IF(OR('Алюминий (LME)'!$AD17="-",'Алюминий (LME)'!$AD17=""),Z287,'Алюминий (LME)'!$AD17)</f>
        <v>2242.5</v>
      </c>
      <c r="AB288" s="52" t="str">
        <f>'Никель (LME)'!AC17</f>
        <v>14.10.2023</v>
      </c>
      <c r="AC288" s="58">
        <f>IF(OR('Никель (LME)'!$AD17="-",'Никель (LME)'!$AD17=""),AC287,'Никель (LME)'!$AD17)</f>
        <v>27465</v>
      </c>
      <c r="AE288" s="52" t="str">
        <f>'Свинец (LME)'!AC17</f>
        <v>14.10.2023</v>
      </c>
      <c r="AF288" s="58">
        <f>IF(OR('Свинец (LME)'!$AD17="-",'Свинец (LME)'!$AD17=""),AF287,'Свинец (LME)'!$AD17)</f>
        <v>2235</v>
      </c>
      <c r="AH288" s="52" t="str">
        <f>'Медь (LME)'!AC17</f>
        <v>14.10.2023</v>
      </c>
      <c r="AI288" s="58">
        <f>IF(OR('Медь (LME)'!$AD17="-",'Медь (LME)'!$AD17=""),AI287,'Медь (LME)'!$AD17)</f>
        <v>8362.5</v>
      </c>
      <c r="AK288" s="52" t="str">
        <f>'Цинк (LME)'!AC17</f>
        <v>14.10.2023</v>
      </c>
      <c r="AL288" s="58">
        <f>IF(OR('Цинк (LME)'!$AD17="-",'Цинк (LME)'!$AD17=""),AL287,'Цинк (LME)'!$AD17)</f>
        <v>2994</v>
      </c>
    </row>
    <row r="289" spans="1:38" x14ac:dyDescent="0.25">
      <c r="A289" s="52" t="str">
        <f>Доллар!$AC$18</f>
        <v>15.10.2023</v>
      </c>
      <c r="B289" s="58" t="str">
        <f>Доллар!$AD$18</f>
        <v>-</v>
      </c>
      <c r="D289" s="52" t="str">
        <f>Евро!$AC$18</f>
        <v>15.10.2023</v>
      </c>
      <c r="E289" s="58" t="str">
        <f>Евро!$AD$18</f>
        <v>-</v>
      </c>
      <c r="G289" s="52" t="str">
        <f>'Золото (ЦБ)'!$AC$18</f>
        <v>15.10.2023</v>
      </c>
      <c r="H289" s="58" t="str">
        <f>'Золото (ЦБ)'!$AD$18</f>
        <v/>
      </c>
      <c r="J289" s="52" t="str">
        <f>'Серебро (ЦБ)'!$AC$18</f>
        <v>15.10.2023</v>
      </c>
      <c r="K289" s="58" t="str">
        <f>'Серебро (ЦБ)'!$AD$18</f>
        <v/>
      </c>
      <c r="M289" s="52" t="str">
        <f>'Платина (ЦБ)'!$AC$18</f>
        <v>15.10.2023</v>
      </c>
      <c r="N289" s="58" t="str">
        <f>'Платина (ЦБ)'!$AD$18</f>
        <v/>
      </c>
      <c r="P289" s="52" t="str">
        <f>'Палладий (ЦБ)'!$AC$18</f>
        <v>15.10.2023</v>
      </c>
      <c r="Q289" s="58" t="str">
        <f>'Палладий (ЦБ)'!$AD$18</f>
        <v/>
      </c>
      <c r="S289" s="52" t="str">
        <f>'Золото (KITCO-LME)'!AC18</f>
        <v>15.10.2023</v>
      </c>
      <c r="T289" s="58">
        <f>IF(OR('Золото (KITCO-LME)'!$AD18="-",'Золото (KITCO-LME)'!$AD18=""),T288,'Золото (KITCO-LME)'!$AD18)</f>
        <v>1852.2</v>
      </c>
      <c r="V289" s="52" t="str">
        <f>'Серебро (KITCO-LME)'!AC18</f>
        <v>15.10.2023</v>
      </c>
      <c r="W289" s="58">
        <f>IF(OR('Серебро (KITCO-LME)'!$AD18="-",'Серебро (KITCO-LME)'!$AD18=""),W288,'Серебро (KITCO-LME)'!$AD18)</f>
        <v>23.454999999999998</v>
      </c>
      <c r="Y289" s="52" t="str">
        <f>'Алюминий (LME)'!AC18</f>
        <v>15.10.2023</v>
      </c>
      <c r="Z289" s="58">
        <f>IF(OR('Алюминий (LME)'!$AD18="-",'Алюминий (LME)'!$AD18=""),Z288,'Алюминий (LME)'!$AD18)</f>
        <v>2242.5</v>
      </c>
      <c r="AB289" s="52" t="str">
        <f>'Никель (LME)'!AC18</f>
        <v>15.10.2023</v>
      </c>
      <c r="AC289" s="58">
        <f>IF(OR('Никель (LME)'!$AD18="-",'Никель (LME)'!$AD18=""),AC288,'Никель (LME)'!$AD18)</f>
        <v>27465</v>
      </c>
      <c r="AE289" s="52" t="str">
        <f>'Свинец (LME)'!AC18</f>
        <v>15.10.2023</v>
      </c>
      <c r="AF289" s="58">
        <f>IF(OR('Свинец (LME)'!$AD18="-",'Свинец (LME)'!$AD18=""),AF288,'Свинец (LME)'!$AD18)</f>
        <v>2235</v>
      </c>
      <c r="AH289" s="52" t="str">
        <f>'Медь (LME)'!AC18</f>
        <v>15.10.2023</v>
      </c>
      <c r="AI289" s="58">
        <f>IF(OR('Медь (LME)'!$AD18="-",'Медь (LME)'!$AD18=""),AI288,'Медь (LME)'!$AD18)</f>
        <v>8362.5</v>
      </c>
      <c r="AK289" s="52" t="str">
        <f>'Цинк (LME)'!AC18</f>
        <v>15.10.2023</v>
      </c>
      <c r="AL289" s="58">
        <f>IF(OR('Цинк (LME)'!$AD18="-",'Цинк (LME)'!$AD18=""),AL288,'Цинк (LME)'!$AD18)</f>
        <v>2994</v>
      </c>
    </row>
    <row r="290" spans="1:38" x14ac:dyDescent="0.25">
      <c r="A290" s="52" t="str">
        <f>Доллар!$AC$19</f>
        <v>16.10.2023</v>
      </c>
      <c r="B290" s="58" t="str">
        <f>Доллар!$AD$19</f>
        <v>-</v>
      </c>
      <c r="D290" s="52" t="str">
        <f>Евро!$AC$19</f>
        <v>16.10.2023</v>
      </c>
      <c r="E290" s="58" t="str">
        <f>Евро!$AD$19</f>
        <v>-</v>
      </c>
      <c r="G290" s="52" t="str">
        <f>'Золото (ЦБ)'!$AC$19</f>
        <v>16.10.2023</v>
      </c>
      <c r="H290" s="58" t="str">
        <f>'Золото (ЦБ)'!$AD$19</f>
        <v/>
      </c>
      <c r="J290" s="52" t="str">
        <f>'Серебро (ЦБ)'!$AC$19</f>
        <v>16.10.2023</v>
      </c>
      <c r="K290" s="58" t="str">
        <f>'Серебро (ЦБ)'!$AD$19</f>
        <v/>
      </c>
      <c r="M290" s="52" t="str">
        <f>'Платина (ЦБ)'!$AC$19</f>
        <v>16.10.2023</v>
      </c>
      <c r="N290" s="58" t="str">
        <f>'Платина (ЦБ)'!$AD$19</f>
        <v/>
      </c>
      <c r="P290" s="52" t="str">
        <f>'Палладий (ЦБ)'!$AC$19</f>
        <v>16.10.2023</v>
      </c>
      <c r="Q290" s="58" t="str">
        <f>'Палладий (ЦБ)'!$AD$19</f>
        <v/>
      </c>
      <c r="S290" s="52" t="str">
        <f>'Золото (KITCO-LME)'!AC19</f>
        <v>16.10.2023</v>
      </c>
      <c r="T290" s="58">
        <f>IF(OR('Золото (KITCO-LME)'!$AD19="-",'Золото (KITCO-LME)'!$AD19=""),T289,'Золото (KITCO-LME)'!$AD19)</f>
        <v>1852.2</v>
      </c>
      <c r="V290" s="52" t="str">
        <f>'Серебро (KITCO-LME)'!AC19</f>
        <v>16.10.2023</v>
      </c>
      <c r="W290" s="58">
        <f>IF(OR('Серебро (KITCO-LME)'!$AD19="-",'Серебро (KITCO-LME)'!$AD19=""),W289,'Серебро (KITCO-LME)'!$AD19)</f>
        <v>23.454999999999998</v>
      </c>
      <c r="Y290" s="52" t="str">
        <f>'Алюминий (LME)'!AC19</f>
        <v>16.10.2023</v>
      </c>
      <c r="Z290" s="58">
        <f>IF(OR('Алюминий (LME)'!$AD19="-",'Алюминий (LME)'!$AD19=""),Z289,'Алюминий (LME)'!$AD19)</f>
        <v>2242.5</v>
      </c>
      <c r="AB290" s="52" t="str">
        <f>'Никель (LME)'!AC19</f>
        <v>16.10.2023</v>
      </c>
      <c r="AC290" s="58">
        <f>IF(OR('Никель (LME)'!$AD19="-",'Никель (LME)'!$AD19=""),AC289,'Никель (LME)'!$AD19)</f>
        <v>27465</v>
      </c>
      <c r="AE290" s="52" t="str">
        <f>'Свинец (LME)'!AC19</f>
        <v>16.10.2023</v>
      </c>
      <c r="AF290" s="58">
        <f>IF(OR('Свинец (LME)'!$AD19="-",'Свинец (LME)'!$AD19=""),AF289,'Свинец (LME)'!$AD19)</f>
        <v>2235</v>
      </c>
      <c r="AH290" s="52" t="str">
        <f>'Медь (LME)'!AC19</f>
        <v>16.10.2023</v>
      </c>
      <c r="AI290" s="58">
        <f>IF(OR('Медь (LME)'!$AD19="-",'Медь (LME)'!$AD19=""),AI289,'Медь (LME)'!$AD19)</f>
        <v>8362.5</v>
      </c>
      <c r="AK290" s="52" t="str">
        <f>'Цинк (LME)'!AC19</f>
        <v>16.10.2023</v>
      </c>
      <c r="AL290" s="58">
        <f>IF(OR('Цинк (LME)'!$AD19="-",'Цинк (LME)'!$AD19=""),AL289,'Цинк (LME)'!$AD19)</f>
        <v>2994</v>
      </c>
    </row>
    <row r="291" spans="1:38" x14ac:dyDescent="0.25">
      <c r="A291" s="52" t="str">
        <f>Доллар!$AC$20</f>
        <v>17.10.2023</v>
      </c>
      <c r="B291" s="58" t="str">
        <f>Доллар!$AD$20</f>
        <v>-</v>
      </c>
      <c r="D291" s="52" t="str">
        <f>Евро!$AC$20</f>
        <v>17.10.2023</v>
      </c>
      <c r="E291" s="58" t="str">
        <f>Евро!$AD$20</f>
        <v>-</v>
      </c>
      <c r="G291" s="52" t="str">
        <f>'Золото (ЦБ)'!$AC$20</f>
        <v>17.10.2023</v>
      </c>
      <c r="H291" s="58" t="str">
        <f>'Золото (ЦБ)'!$AD$20</f>
        <v/>
      </c>
      <c r="J291" s="52" t="str">
        <f>'Серебро (ЦБ)'!$AC$20</f>
        <v>17.10.2023</v>
      </c>
      <c r="K291" s="58" t="str">
        <f>'Серебро (ЦБ)'!$AD$20</f>
        <v/>
      </c>
      <c r="M291" s="52" t="str">
        <f>'Платина (ЦБ)'!$AC$20</f>
        <v>17.10.2023</v>
      </c>
      <c r="N291" s="58" t="str">
        <f>'Платина (ЦБ)'!$AD$20</f>
        <v/>
      </c>
      <c r="P291" s="52" t="str">
        <f>'Палладий (ЦБ)'!$AC$20</f>
        <v>17.10.2023</v>
      </c>
      <c r="Q291" s="58" t="str">
        <f>'Палладий (ЦБ)'!$AD$20</f>
        <v/>
      </c>
      <c r="S291" s="52" t="str">
        <f>'Золото (KITCO-LME)'!AC20</f>
        <v>17.10.2023</v>
      </c>
      <c r="T291" s="58">
        <f>IF(OR('Золото (KITCO-LME)'!$AD20="-",'Золото (KITCO-LME)'!$AD20=""),T290,'Золото (KITCO-LME)'!$AD20)</f>
        <v>1852.2</v>
      </c>
      <c r="V291" s="52" t="str">
        <f>'Серебро (KITCO-LME)'!AC20</f>
        <v>17.10.2023</v>
      </c>
      <c r="W291" s="58">
        <f>IF(OR('Серебро (KITCO-LME)'!$AD20="-",'Серебро (KITCO-LME)'!$AD20=""),W290,'Серебро (KITCO-LME)'!$AD20)</f>
        <v>23.454999999999998</v>
      </c>
      <c r="Y291" s="52" t="str">
        <f>'Алюминий (LME)'!AC20</f>
        <v>17.10.2023</v>
      </c>
      <c r="Z291" s="58">
        <f>IF(OR('Алюминий (LME)'!$AD20="-",'Алюминий (LME)'!$AD20=""),Z290,'Алюминий (LME)'!$AD20)</f>
        <v>2242.5</v>
      </c>
      <c r="AB291" s="52" t="str">
        <f>'Никель (LME)'!AC20</f>
        <v>17.10.2023</v>
      </c>
      <c r="AC291" s="58">
        <f>IF(OR('Никель (LME)'!$AD20="-",'Никель (LME)'!$AD20=""),AC290,'Никель (LME)'!$AD20)</f>
        <v>27465</v>
      </c>
      <c r="AE291" s="52" t="str">
        <f>'Свинец (LME)'!AC20</f>
        <v>17.10.2023</v>
      </c>
      <c r="AF291" s="58">
        <f>IF(OR('Свинец (LME)'!$AD20="-",'Свинец (LME)'!$AD20=""),AF290,'Свинец (LME)'!$AD20)</f>
        <v>2235</v>
      </c>
      <c r="AH291" s="52" t="str">
        <f>'Медь (LME)'!AC20</f>
        <v>17.10.2023</v>
      </c>
      <c r="AI291" s="58">
        <f>IF(OR('Медь (LME)'!$AD20="-",'Медь (LME)'!$AD20=""),AI290,'Медь (LME)'!$AD20)</f>
        <v>8362.5</v>
      </c>
      <c r="AK291" s="52" t="str">
        <f>'Цинк (LME)'!AC20</f>
        <v>17.10.2023</v>
      </c>
      <c r="AL291" s="58">
        <f>IF(OR('Цинк (LME)'!$AD20="-",'Цинк (LME)'!$AD20=""),AL290,'Цинк (LME)'!$AD20)</f>
        <v>2994</v>
      </c>
    </row>
    <row r="292" spans="1:38" x14ac:dyDescent="0.25">
      <c r="A292" s="52" t="str">
        <f>Доллар!$AC$21</f>
        <v>18.10.2023</v>
      </c>
      <c r="B292" s="58" t="str">
        <f>Доллар!$AD$21</f>
        <v>-</v>
      </c>
      <c r="D292" s="52" t="str">
        <f>Евро!$AC$21</f>
        <v>18.10.2023</v>
      </c>
      <c r="E292" s="58" t="str">
        <f>Евро!$AD$21</f>
        <v>-</v>
      </c>
      <c r="G292" s="52" t="str">
        <f>'Золото (ЦБ)'!$AC$21</f>
        <v>18.10.2023</v>
      </c>
      <c r="H292" s="58" t="str">
        <f>'Золото (ЦБ)'!$AD$21</f>
        <v/>
      </c>
      <c r="J292" s="52" t="str">
        <f>'Серебро (ЦБ)'!$AC$21</f>
        <v>18.10.2023</v>
      </c>
      <c r="K292" s="58" t="str">
        <f>'Серебро (ЦБ)'!$AD$21</f>
        <v/>
      </c>
      <c r="M292" s="52" t="str">
        <f>'Платина (ЦБ)'!$AC$21</f>
        <v>18.10.2023</v>
      </c>
      <c r="N292" s="58" t="str">
        <f>'Платина (ЦБ)'!$AD$21</f>
        <v/>
      </c>
      <c r="P292" s="52" t="str">
        <f>'Палладий (ЦБ)'!$AC$21</f>
        <v>18.10.2023</v>
      </c>
      <c r="Q292" s="58" t="str">
        <f>'Палладий (ЦБ)'!$AD$21</f>
        <v/>
      </c>
      <c r="S292" s="52" t="str">
        <f>'Золото (KITCO-LME)'!AC21</f>
        <v>18.10.2023</v>
      </c>
      <c r="T292" s="58">
        <f>IF(OR('Золото (KITCO-LME)'!$AD21="-",'Золото (KITCO-LME)'!$AD21=""),T291,'Золото (KITCO-LME)'!$AD21)</f>
        <v>1852.2</v>
      </c>
      <c r="V292" s="52" t="str">
        <f>'Серебро (KITCO-LME)'!AC21</f>
        <v>18.10.2023</v>
      </c>
      <c r="W292" s="58">
        <f>IF(OR('Серебро (KITCO-LME)'!$AD21="-",'Серебро (KITCO-LME)'!$AD21=""),W291,'Серебро (KITCO-LME)'!$AD21)</f>
        <v>23.454999999999998</v>
      </c>
      <c r="Y292" s="52" t="str">
        <f>'Алюминий (LME)'!AC21</f>
        <v>18.10.2023</v>
      </c>
      <c r="Z292" s="58">
        <f>IF(OR('Алюминий (LME)'!$AD21="-",'Алюминий (LME)'!$AD21=""),Z291,'Алюминий (LME)'!$AD21)</f>
        <v>2242.5</v>
      </c>
      <c r="AB292" s="52" t="str">
        <f>'Никель (LME)'!AC21</f>
        <v>18.10.2023</v>
      </c>
      <c r="AC292" s="58">
        <f>IF(OR('Никель (LME)'!$AD21="-",'Никель (LME)'!$AD21=""),AC291,'Никель (LME)'!$AD21)</f>
        <v>27465</v>
      </c>
      <c r="AE292" s="52" t="str">
        <f>'Свинец (LME)'!AC21</f>
        <v>18.10.2023</v>
      </c>
      <c r="AF292" s="58">
        <f>IF(OR('Свинец (LME)'!$AD21="-",'Свинец (LME)'!$AD21=""),AF291,'Свинец (LME)'!$AD21)</f>
        <v>2235</v>
      </c>
      <c r="AH292" s="52" t="str">
        <f>'Медь (LME)'!AC21</f>
        <v>18.10.2023</v>
      </c>
      <c r="AI292" s="58">
        <f>IF(OR('Медь (LME)'!$AD21="-",'Медь (LME)'!$AD21=""),AI291,'Медь (LME)'!$AD21)</f>
        <v>8362.5</v>
      </c>
      <c r="AK292" s="52" t="str">
        <f>'Цинк (LME)'!AC21</f>
        <v>18.10.2023</v>
      </c>
      <c r="AL292" s="58">
        <f>IF(OR('Цинк (LME)'!$AD21="-",'Цинк (LME)'!$AD21=""),AL291,'Цинк (LME)'!$AD21)</f>
        <v>2994</v>
      </c>
    </row>
    <row r="293" spans="1:38" x14ac:dyDescent="0.25">
      <c r="A293" s="52" t="str">
        <f>Доллар!$AC$22</f>
        <v>19.10.2023</v>
      </c>
      <c r="B293" s="58" t="str">
        <f>Доллар!$AD$22</f>
        <v>-</v>
      </c>
      <c r="D293" s="52" t="str">
        <f>Евро!$AC$22</f>
        <v>19.10.2023</v>
      </c>
      <c r="E293" s="58" t="str">
        <f>Евро!$AD$22</f>
        <v>-</v>
      </c>
      <c r="G293" s="52" t="str">
        <f>'Золото (ЦБ)'!$AC$22</f>
        <v>19.10.2023</v>
      </c>
      <c r="H293" s="58" t="str">
        <f>'Золото (ЦБ)'!$AD$22</f>
        <v/>
      </c>
      <c r="J293" s="52" t="str">
        <f>'Серебро (ЦБ)'!$AC$22</f>
        <v>19.10.2023</v>
      </c>
      <c r="K293" s="58" t="str">
        <f>'Серебро (ЦБ)'!$AD$22</f>
        <v/>
      </c>
      <c r="M293" s="52" t="str">
        <f>'Платина (ЦБ)'!$AC$22</f>
        <v>19.10.2023</v>
      </c>
      <c r="N293" s="58" t="str">
        <f>'Платина (ЦБ)'!$AD$22</f>
        <v/>
      </c>
      <c r="P293" s="52" t="str">
        <f>'Палладий (ЦБ)'!$AC$22</f>
        <v>19.10.2023</v>
      </c>
      <c r="Q293" s="58" t="str">
        <f>'Палладий (ЦБ)'!$AD$22</f>
        <v/>
      </c>
      <c r="S293" s="52" t="str">
        <f>'Золото (KITCO-LME)'!AC22</f>
        <v>19.10.2023</v>
      </c>
      <c r="T293" s="58">
        <f>IF(OR('Золото (KITCO-LME)'!$AD22="-",'Золото (KITCO-LME)'!$AD22=""),T292,'Золото (KITCO-LME)'!$AD22)</f>
        <v>1852.2</v>
      </c>
      <c r="V293" s="52" t="str">
        <f>'Серебро (KITCO-LME)'!AC22</f>
        <v>19.10.2023</v>
      </c>
      <c r="W293" s="58">
        <f>IF(OR('Серебро (KITCO-LME)'!$AD22="-",'Серебро (KITCO-LME)'!$AD22=""),W292,'Серебро (KITCO-LME)'!$AD22)</f>
        <v>23.454999999999998</v>
      </c>
      <c r="Y293" s="52" t="str">
        <f>'Алюминий (LME)'!AC22</f>
        <v>19.10.2023</v>
      </c>
      <c r="Z293" s="58">
        <f>IF(OR('Алюминий (LME)'!$AD22="-",'Алюминий (LME)'!$AD22=""),Z292,'Алюминий (LME)'!$AD22)</f>
        <v>2242.5</v>
      </c>
      <c r="AB293" s="52" t="str">
        <f>'Никель (LME)'!AC22</f>
        <v>19.10.2023</v>
      </c>
      <c r="AC293" s="58">
        <f>IF(OR('Никель (LME)'!$AD22="-",'Никель (LME)'!$AD22=""),AC292,'Никель (LME)'!$AD22)</f>
        <v>27465</v>
      </c>
      <c r="AE293" s="52" t="str">
        <f>'Свинец (LME)'!AC22</f>
        <v>19.10.2023</v>
      </c>
      <c r="AF293" s="58">
        <f>IF(OR('Свинец (LME)'!$AD22="-",'Свинец (LME)'!$AD22=""),AF292,'Свинец (LME)'!$AD22)</f>
        <v>2235</v>
      </c>
      <c r="AH293" s="52" t="str">
        <f>'Медь (LME)'!AC22</f>
        <v>19.10.2023</v>
      </c>
      <c r="AI293" s="58">
        <f>IF(OR('Медь (LME)'!$AD22="-",'Медь (LME)'!$AD22=""),AI292,'Медь (LME)'!$AD22)</f>
        <v>8362.5</v>
      </c>
      <c r="AK293" s="52" t="str">
        <f>'Цинк (LME)'!AC22</f>
        <v>19.10.2023</v>
      </c>
      <c r="AL293" s="58">
        <f>IF(OR('Цинк (LME)'!$AD22="-",'Цинк (LME)'!$AD22=""),AL292,'Цинк (LME)'!$AD22)</f>
        <v>2994</v>
      </c>
    </row>
    <row r="294" spans="1:38" x14ac:dyDescent="0.25">
      <c r="A294" s="52" t="str">
        <f>Доллар!$AC$23</f>
        <v>20.10.2023</v>
      </c>
      <c r="B294" s="58" t="str">
        <f>Доллар!$AD$23</f>
        <v>-</v>
      </c>
      <c r="D294" s="52" t="str">
        <f>Евро!$AC$23</f>
        <v>20.10.2023</v>
      </c>
      <c r="E294" s="58" t="str">
        <f>Евро!$AD$23</f>
        <v>-</v>
      </c>
      <c r="G294" s="52" t="str">
        <f>'Золото (ЦБ)'!$AC$23</f>
        <v>20.10.2023</v>
      </c>
      <c r="H294" s="58" t="str">
        <f>'Золото (ЦБ)'!$AD$23</f>
        <v/>
      </c>
      <c r="J294" s="52" t="str">
        <f>'Серебро (ЦБ)'!$AC$23</f>
        <v>20.10.2023</v>
      </c>
      <c r="K294" s="58" t="str">
        <f>'Серебро (ЦБ)'!$AD$23</f>
        <v/>
      </c>
      <c r="M294" s="52" t="str">
        <f>'Платина (ЦБ)'!$AC$23</f>
        <v>20.10.2023</v>
      </c>
      <c r="N294" s="58" t="str">
        <f>'Платина (ЦБ)'!$AD$23</f>
        <v/>
      </c>
      <c r="P294" s="52" t="str">
        <f>'Палладий (ЦБ)'!$AC$23</f>
        <v>20.10.2023</v>
      </c>
      <c r="Q294" s="58" t="str">
        <f>'Палладий (ЦБ)'!$AD$23</f>
        <v/>
      </c>
      <c r="S294" s="52" t="str">
        <f>'Золото (KITCO-LME)'!AC23</f>
        <v>20.10.2023</v>
      </c>
      <c r="T294" s="58">
        <f>IF(OR('Золото (KITCO-LME)'!$AD23="-",'Золото (KITCO-LME)'!$AD23=""),T293,'Золото (KITCO-LME)'!$AD23)</f>
        <v>1852.2</v>
      </c>
      <c r="V294" s="52" t="str">
        <f>'Серебро (KITCO-LME)'!AC23</f>
        <v>20.10.2023</v>
      </c>
      <c r="W294" s="58">
        <f>IF(OR('Серебро (KITCO-LME)'!$AD23="-",'Серебро (KITCO-LME)'!$AD23=""),W293,'Серебро (KITCO-LME)'!$AD23)</f>
        <v>23.454999999999998</v>
      </c>
      <c r="Y294" s="52" t="str">
        <f>'Алюминий (LME)'!AC23</f>
        <v>20.10.2023</v>
      </c>
      <c r="Z294" s="58">
        <f>IF(OR('Алюминий (LME)'!$AD23="-",'Алюминий (LME)'!$AD23=""),Z293,'Алюминий (LME)'!$AD23)</f>
        <v>2242.5</v>
      </c>
      <c r="AB294" s="52" t="str">
        <f>'Никель (LME)'!AC23</f>
        <v>20.10.2023</v>
      </c>
      <c r="AC294" s="58">
        <f>IF(OR('Никель (LME)'!$AD23="-",'Никель (LME)'!$AD23=""),AC293,'Никель (LME)'!$AD23)</f>
        <v>27465</v>
      </c>
      <c r="AE294" s="52" t="str">
        <f>'Свинец (LME)'!AC23</f>
        <v>20.10.2023</v>
      </c>
      <c r="AF294" s="58">
        <f>IF(OR('Свинец (LME)'!$AD23="-",'Свинец (LME)'!$AD23=""),AF293,'Свинец (LME)'!$AD23)</f>
        <v>2235</v>
      </c>
      <c r="AH294" s="52" t="str">
        <f>'Медь (LME)'!AC23</f>
        <v>20.10.2023</v>
      </c>
      <c r="AI294" s="58">
        <f>IF(OR('Медь (LME)'!$AD23="-",'Медь (LME)'!$AD23=""),AI293,'Медь (LME)'!$AD23)</f>
        <v>8362.5</v>
      </c>
      <c r="AK294" s="52" t="str">
        <f>'Цинк (LME)'!AC23</f>
        <v>20.10.2023</v>
      </c>
      <c r="AL294" s="58">
        <f>IF(OR('Цинк (LME)'!$AD23="-",'Цинк (LME)'!$AD23=""),AL293,'Цинк (LME)'!$AD23)</f>
        <v>2994</v>
      </c>
    </row>
    <row r="295" spans="1:38" x14ac:dyDescent="0.25">
      <c r="A295" s="52" t="str">
        <f>Доллар!$AC$24</f>
        <v>21.10.2023</v>
      </c>
      <c r="B295" s="58" t="str">
        <f>Доллар!$AD$24</f>
        <v>-</v>
      </c>
      <c r="D295" s="52" t="str">
        <f>Евро!$AC$24</f>
        <v>21.10.2023</v>
      </c>
      <c r="E295" s="58" t="str">
        <f>Евро!$AD$24</f>
        <v>-</v>
      </c>
      <c r="G295" s="52" t="str">
        <f>'Золото (ЦБ)'!$AC$24</f>
        <v>21.10.2023</v>
      </c>
      <c r="H295" s="58" t="str">
        <f>'Золото (ЦБ)'!$AD$24</f>
        <v/>
      </c>
      <c r="J295" s="52" t="str">
        <f>'Серебро (ЦБ)'!$AC$24</f>
        <v>21.10.2023</v>
      </c>
      <c r="K295" s="58" t="str">
        <f>'Серебро (ЦБ)'!$AD$24</f>
        <v/>
      </c>
      <c r="M295" s="52" t="str">
        <f>'Платина (ЦБ)'!$AC$24</f>
        <v>21.10.2023</v>
      </c>
      <c r="N295" s="58" t="str">
        <f>'Платина (ЦБ)'!$AD$24</f>
        <v/>
      </c>
      <c r="P295" s="52" t="str">
        <f>'Палладий (ЦБ)'!$AC$24</f>
        <v>21.10.2023</v>
      </c>
      <c r="Q295" s="58" t="str">
        <f>'Палладий (ЦБ)'!$AD$24</f>
        <v/>
      </c>
      <c r="S295" s="52" t="str">
        <f>'Золото (KITCO-LME)'!AC24</f>
        <v>21.10.2023</v>
      </c>
      <c r="T295" s="58">
        <f>IF(OR('Золото (KITCO-LME)'!$AD24="-",'Золото (KITCO-LME)'!$AD24=""),T294,'Золото (KITCO-LME)'!$AD24)</f>
        <v>1852.2</v>
      </c>
      <c r="V295" s="52" t="str">
        <f>'Серебро (KITCO-LME)'!AC24</f>
        <v>21.10.2023</v>
      </c>
      <c r="W295" s="58">
        <f>IF(OR('Серебро (KITCO-LME)'!$AD24="-",'Серебро (KITCO-LME)'!$AD24=""),W294,'Серебро (KITCO-LME)'!$AD24)</f>
        <v>23.454999999999998</v>
      </c>
      <c r="Y295" s="52" t="str">
        <f>'Алюминий (LME)'!AC24</f>
        <v>21.10.2023</v>
      </c>
      <c r="Z295" s="58">
        <f>IF(OR('Алюминий (LME)'!$AD24="-",'Алюминий (LME)'!$AD24=""),Z294,'Алюминий (LME)'!$AD24)</f>
        <v>2242.5</v>
      </c>
      <c r="AB295" s="52" t="str">
        <f>'Никель (LME)'!AC24</f>
        <v>21.10.2023</v>
      </c>
      <c r="AC295" s="58">
        <f>IF(OR('Никель (LME)'!$AD24="-",'Никель (LME)'!$AD24=""),AC294,'Никель (LME)'!$AD24)</f>
        <v>27465</v>
      </c>
      <c r="AE295" s="52" t="str">
        <f>'Свинец (LME)'!AC24</f>
        <v>21.10.2023</v>
      </c>
      <c r="AF295" s="58">
        <f>IF(OR('Свинец (LME)'!$AD24="-",'Свинец (LME)'!$AD24=""),AF294,'Свинец (LME)'!$AD24)</f>
        <v>2235</v>
      </c>
      <c r="AH295" s="52" t="str">
        <f>'Медь (LME)'!AC24</f>
        <v>21.10.2023</v>
      </c>
      <c r="AI295" s="58">
        <f>IF(OR('Медь (LME)'!$AD24="-",'Медь (LME)'!$AD24=""),AI294,'Медь (LME)'!$AD24)</f>
        <v>8362.5</v>
      </c>
      <c r="AK295" s="52" t="str">
        <f>'Цинк (LME)'!AC24</f>
        <v>21.10.2023</v>
      </c>
      <c r="AL295" s="58">
        <f>IF(OR('Цинк (LME)'!$AD24="-",'Цинк (LME)'!$AD24=""),AL294,'Цинк (LME)'!$AD24)</f>
        <v>2994</v>
      </c>
    </row>
    <row r="296" spans="1:38" x14ac:dyDescent="0.25">
      <c r="A296" s="52" t="str">
        <f>Доллар!$AC$25</f>
        <v>22.10.2023</v>
      </c>
      <c r="B296" s="58" t="str">
        <f>Доллар!$AD$25</f>
        <v>-</v>
      </c>
      <c r="D296" s="52" t="str">
        <f>Евро!$AC$25</f>
        <v>22.10.2023</v>
      </c>
      <c r="E296" s="58" t="str">
        <f>Евро!$AD$25</f>
        <v>-</v>
      </c>
      <c r="G296" s="52" t="str">
        <f>'Золото (ЦБ)'!$AC$25</f>
        <v>22.10.2023</v>
      </c>
      <c r="H296" s="58" t="str">
        <f>'Золото (ЦБ)'!$AD$25</f>
        <v/>
      </c>
      <c r="J296" s="52" t="str">
        <f>'Серебро (ЦБ)'!$AC$25</f>
        <v>22.10.2023</v>
      </c>
      <c r="K296" s="58" t="str">
        <f>'Серебро (ЦБ)'!$AD$25</f>
        <v/>
      </c>
      <c r="M296" s="52" t="str">
        <f>'Платина (ЦБ)'!$AC$25</f>
        <v>22.10.2023</v>
      </c>
      <c r="N296" s="58" t="str">
        <f>'Платина (ЦБ)'!$AD$25</f>
        <v/>
      </c>
      <c r="P296" s="52" t="str">
        <f>'Палладий (ЦБ)'!$AC$25</f>
        <v>22.10.2023</v>
      </c>
      <c r="Q296" s="58" t="str">
        <f>'Палладий (ЦБ)'!$AD$25</f>
        <v/>
      </c>
      <c r="S296" s="52" t="str">
        <f>'Золото (KITCO-LME)'!AC25</f>
        <v>22.10.2023</v>
      </c>
      <c r="T296" s="58">
        <f>IF(OR('Золото (KITCO-LME)'!$AD25="-",'Золото (KITCO-LME)'!$AD25=""),T295,'Золото (KITCO-LME)'!$AD25)</f>
        <v>1852.2</v>
      </c>
      <c r="V296" s="52" t="str">
        <f>'Серебро (KITCO-LME)'!AC25</f>
        <v>22.10.2023</v>
      </c>
      <c r="W296" s="58">
        <f>IF(OR('Серебро (KITCO-LME)'!$AD25="-",'Серебро (KITCO-LME)'!$AD25=""),W295,'Серебро (KITCO-LME)'!$AD25)</f>
        <v>23.454999999999998</v>
      </c>
      <c r="Y296" s="52" t="str">
        <f>'Алюминий (LME)'!AC25</f>
        <v>22.10.2023</v>
      </c>
      <c r="Z296" s="58">
        <f>IF(OR('Алюминий (LME)'!$AD25="-",'Алюминий (LME)'!$AD25=""),Z295,'Алюминий (LME)'!$AD25)</f>
        <v>2242.5</v>
      </c>
      <c r="AB296" s="52" t="str">
        <f>'Никель (LME)'!AC25</f>
        <v>22.10.2023</v>
      </c>
      <c r="AC296" s="58">
        <f>IF(OR('Никель (LME)'!$AD25="-",'Никель (LME)'!$AD25=""),AC295,'Никель (LME)'!$AD25)</f>
        <v>27465</v>
      </c>
      <c r="AE296" s="52" t="str">
        <f>'Свинец (LME)'!AC25</f>
        <v>22.10.2023</v>
      </c>
      <c r="AF296" s="58">
        <f>IF(OR('Свинец (LME)'!$AD25="-",'Свинец (LME)'!$AD25=""),AF295,'Свинец (LME)'!$AD25)</f>
        <v>2235</v>
      </c>
      <c r="AH296" s="52" t="str">
        <f>'Медь (LME)'!AC25</f>
        <v>22.10.2023</v>
      </c>
      <c r="AI296" s="58">
        <f>IF(OR('Медь (LME)'!$AD25="-",'Медь (LME)'!$AD25=""),AI295,'Медь (LME)'!$AD25)</f>
        <v>8362.5</v>
      </c>
      <c r="AK296" s="52" t="str">
        <f>'Цинк (LME)'!AC25</f>
        <v>22.10.2023</v>
      </c>
      <c r="AL296" s="58">
        <f>IF(OR('Цинк (LME)'!$AD25="-",'Цинк (LME)'!$AD25=""),AL295,'Цинк (LME)'!$AD25)</f>
        <v>2994</v>
      </c>
    </row>
    <row r="297" spans="1:38" x14ac:dyDescent="0.25">
      <c r="A297" s="52" t="str">
        <f>Доллар!$AC$26</f>
        <v>23.10.2023</v>
      </c>
      <c r="B297" s="58" t="str">
        <f>Доллар!$AD$26</f>
        <v>-</v>
      </c>
      <c r="D297" s="52" t="str">
        <f>Евро!$AC$26</f>
        <v>23.10.2023</v>
      </c>
      <c r="E297" s="58" t="str">
        <f>Евро!$AD$26</f>
        <v>-</v>
      </c>
      <c r="G297" s="52" t="str">
        <f>'Золото (ЦБ)'!$AC$26</f>
        <v>23.10.2023</v>
      </c>
      <c r="H297" s="58" t="str">
        <f>'Золото (ЦБ)'!$AD$26</f>
        <v/>
      </c>
      <c r="J297" s="52" t="str">
        <f>'Серебро (ЦБ)'!$AC$26</f>
        <v>23.10.2023</v>
      </c>
      <c r="K297" s="58" t="str">
        <f>'Серебро (ЦБ)'!$AD$26</f>
        <v/>
      </c>
      <c r="M297" s="52" t="str">
        <f>'Платина (ЦБ)'!$AC$26</f>
        <v>23.10.2023</v>
      </c>
      <c r="N297" s="58" t="str">
        <f>'Платина (ЦБ)'!$AD$26</f>
        <v/>
      </c>
      <c r="P297" s="52" t="str">
        <f>'Палладий (ЦБ)'!$AC$26</f>
        <v>23.10.2023</v>
      </c>
      <c r="Q297" s="58" t="str">
        <f>'Палладий (ЦБ)'!$AD$26</f>
        <v/>
      </c>
      <c r="S297" s="52" t="str">
        <f>'Золото (KITCO-LME)'!AC26</f>
        <v>23.10.2023</v>
      </c>
      <c r="T297" s="58">
        <f>IF(OR('Золото (KITCO-LME)'!$AD26="-",'Золото (KITCO-LME)'!$AD26=""),T296,'Золото (KITCO-LME)'!$AD26)</f>
        <v>1852.2</v>
      </c>
      <c r="V297" s="52" t="str">
        <f>'Серебро (KITCO-LME)'!AC26</f>
        <v>23.10.2023</v>
      </c>
      <c r="W297" s="58">
        <f>IF(OR('Серебро (KITCO-LME)'!$AD26="-",'Серебро (KITCO-LME)'!$AD26=""),W296,'Серебро (KITCO-LME)'!$AD26)</f>
        <v>23.454999999999998</v>
      </c>
      <c r="Y297" s="52" t="str">
        <f>'Алюминий (LME)'!AC26</f>
        <v>23.10.2023</v>
      </c>
      <c r="Z297" s="58">
        <f>IF(OR('Алюминий (LME)'!$AD26="-",'Алюминий (LME)'!$AD26=""),Z296,'Алюминий (LME)'!$AD26)</f>
        <v>2242.5</v>
      </c>
      <c r="AB297" s="52" t="str">
        <f>'Никель (LME)'!AC26</f>
        <v>23.10.2023</v>
      </c>
      <c r="AC297" s="58">
        <f>IF(OR('Никель (LME)'!$AD26="-",'Никель (LME)'!$AD26=""),AC296,'Никель (LME)'!$AD26)</f>
        <v>27465</v>
      </c>
      <c r="AE297" s="52" t="str">
        <f>'Свинец (LME)'!AC26</f>
        <v>23.10.2023</v>
      </c>
      <c r="AF297" s="58">
        <f>IF(OR('Свинец (LME)'!$AD26="-",'Свинец (LME)'!$AD26=""),AF296,'Свинец (LME)'!$AD26)</f>
        <v>2235</v>
      </c>
      <c r="AH297" s="52" t="str">
        <f>'Медь (LME)'!AC26</f>
        <v>23.10.2023</v>
      </c>
      <c r="AI297" s="58">
        <f>IF(OR('Медь (LME)'!$AD26="-",'Медь (LME)'!$AD26=""),AI296,'Медь (LME)'!$AD26)</f>
        <v>8362.5</v>
      </c>
      <c r="AK297" s="52" t="str">
        <f>'Цинк (LME)'!AC26</f>
        <v>23.10.2023</v>
      </c>
      <c r="AL297" s="58">
        <f>IF(OR('Цинк (LME)'!$AD26="-",'Цинк (LME)'!$AD26=""),AL296,'Цинк (LME)'!$AD26)</f>
        <v>2994</v>
      </c>
    </row>
    <row r="298" spans="1:38" x14ac:dyDescent="0.25">
      <c r="A298" s="52" t="str">
        <f>Доллар!$AC$27</f>
        <v>24.10.2023</v>
      </c>
      <c r="B298" s="58" t="str">
        <f>Доллар!$AD$27</f>
        <v>-</v>
      </c>
      <c r="D298" s="52" t="str">
        <f>Евро!$AC$27</f>
        <v>24.10.2023</v>
      </c>
      <c r="E298" s="58" t="str">
        <f>Евро!$AD$27</f>
        <v>-</v>
      </c>
      <c r="G298" s="52" t="str">
        <f>'Золото (ЦБ)'!$AC$27</f>
        <v>24.10.2023</v>
      </c>
      <c r="H298" s="58" t="str">
        <f>'Золото (ЦБ)'!$AD$27</f>
        <v/>
      </c>
      <c r="J298" s="52" t="str">
        <f>'Серебро (ЦБ)'!$AC$27</f>
        <v>24.10.2023</v>
      </c>
      <c r="K298" s="58" t="str">
        <f>'Серебро (ЦБ)'!$AD$27</f>
        <v/>
      </c>
      <c r="M298" s="52" t="str">
        <f>'Платина (ЦБ)'!$AC$27</f>
        <v>24.10.2023</v>
      </c>
      <c r="N298" s="58" t="str">
        <f>'Платина (ЦБ)'!$AD$27</f>
        <v/>
      </c>
      <c r="P298" s="52" t="str">
        <f>'Палладий (ЦБ)'!$AC$27</f>
        <v>24.10.2023</v>
      </c>
      <c r="Q298" s="58" t="str">
        <f>'Палладий (ЦБ)'!$AD$27</f>
        <v/>
      </c>
      <c r="S298" s="52" t="str">
        <f>'Золото (KITCO-LME)'!AC27</f>
        <v>24.10.2023</v>
      </c>
      <c r="T298" s="58">
        <f>IF(OR('Золото (KITCO-LME)'!$AD27="-",'Золото (KITCO-LME)'!$AD27=""),T297,'Золото (KITCO-LME)'!$AD27)</f>
        <v>1852.2</v>
      </c>
      <c r="V298" s="52" t="str">
        <f>'Серебро (KITCO-LME)'!AC27</f>
        <v>24.10.2023</v>
      </c>
      <c r="W298" s="58">
        <f>IF(OR('Серебро (KITCO-LME)'!$AD27="-",'Серебро (KITCO-LME)'!$AD27=""),W297,'Серебро (KITCO-LME)'!$AD27)</f>
        <v>23.454999999999998</v>
      </c>
      <c r="Y298" s="52" t="str">
        <f>'Алюминий (LME)'!AC27</f>
        <v>24.10.2023</v>
      </c>
      <c r="Z298" s="58">
        <f>IF(OR('Алюминий (LME)'!$AD27="-",'Алюминий (LME)'!$AD27=""),Z297,'Алюминий (LME)'!$AD27)</f>
        <v>2242.5</v>
      </c>
      <c r="AB298" s="52" t="str">
        <f>'Никель (LME)'!AC27</f>
        <v>24.10.2023</v>
      </c>
      <c r="AC298" s="58">
        <f>IF(OR('Никель (LME)'!$AD27="-",'Никель (LME)'!$AD27=""),AC297,'Никель (LME)'!$AD27)</f>
        <v>27465</v>
      </c>
      <c r="AE298" s="52" t="str">
        <f>'Свинец (LME)'!AC27</f>
        <v>24.10.2023</v>
      </c>
      <c r="AF298" s="58">
        <f>IF(OR('Свинец (LME)'!$AD27="-",'Свинец (LME)'!$AD27=""),AF297,'Свинец (LME)'!$AD27)</f>
        <v>2235</v>
      </c>
      <c r="AH298" s="52" t="str">
        <f>'Медь (LME)'!AC27</f>
        <v>24.10.2023</v>
      </c>
      <c r="AI298" s="58">
        <f>IF(OR('Медь (LME)'!$AD27="-",'Медь (LME)'!$AD27=""),AI297,'Медь (LME)'!$AD27)</f>
        <v>8362.5</v>
      </c>
      <c r="AK298" s="52" t="str">
        <f>'Цинк (LME)'!AC27</f>
        <v>24.10.2023</v>
      </c>
      <c r="AL298" s="58">
        <f>IF(OR('Цинк (LME)'!$AD27="-",'Цинк (LME)'!$AD27=""),AL297,'Цинк (LME)'!$AD27)</f>
        <v>2994</v>
      </c>
    </row>
    <row r="299" spans="1:38" x14ac:dyDescent="0.25">
      <c r="A299" s="52" t="str">
        <f>Доллар!$AC$28</f>
        <v>25.10.2023</v>
      </c>
      <c r="B299" s="58" t="str">
        <f>Доллар!$AD$28</f>
        <v>-</v>
      </c>
      <c r="D299" s="52" t="str">
        <f>Евро!$AC$28</f>
        <v>25.10.2023</v>
      </c>
      <c r="E299" s="58" t="str">
        <f>Евро!$AD$28</f>
        <v>-</v>
      </c>
      <c r="G299" s="52" t="str">
        <f>'Золото (ЦБ)'!$AC$28</f>
        <v>25.10.2023</v>
      </c>
      <c r="H299" s="58" t="str">
        <f>'Золото (ЦБ)'!$AD$28</f>
        <v/>
      </c>
      <c r="J299" s="52" t="str">
        <f>'Серебро (ЦБ)'!$AC$28</f>
        <v>25.10.2023</v>
      </c>
      <c r="K299" s="58" t="str">
        <f>'Серебро (ЦБ)'!$AD$28</f>
        <v/>
      </c>
      <c r="M299" s="52" t="str">
        <f>'Платина (ЦБ)'!$AC$28</f>
        <v>25.10.2023</v>
      </c>
      <c r="N299" s="58" t="str">
        <f>'Платина (ЦБ)'!$AD$28</f>
        <v/>
      </c>
      <c r="P299" s="52" t="str">
        <f>'Палладий (ЦБ)'!$AC$28</f>
        <v>25.10.2023</v>
      </c>
      <c r="Q299" s="58" t="str">
        <f>'Палладий (ЦБ)'!$AD$28</f>
        <v/>
      </c>
      <c r="S299" s="52" t="str">
        <f>'Золото (KITCO-LME)'!AC28</f>
        <v>25.10.2023</v>
      </c>
      <c r="T299" s="58">
        <f>IF(OR('Золото (KITCO-LME)'!$AD28="-",'Золото (KITCO-LME)'!$AD28=""),T298,'Золото (KITCO-LME)'!$AD28)</f>
        <v>1852.2</v>
      </c>
      <c r="V299" s="52" t="str">
        <f>'Серебро (KITCO-LME)'!AC28</f>
        <v>25.10.2023</v>
      </c>
      <c r="W299" s="58">
        <f>IF(OR('Серебро (KITCO-LME)'!$AD28="-",'Серебро (KITCO-LME)'!$AD28=""),W298,'Серебро (KITCO-LME)'!$AD28)</f>
        <v>23.454999999999998</v>
      </c>
      <c r="Y299" s="52" t="str">
        <f>'Алюминий (LME)'!AC28</f>
        <v>25.10.2023</v>
      </c>
      <c r="Z299" s="58">
        <f>IF(OR('Алюминий (LME)'!$AD28="-",'Алюминий (LME)'!$AD28=""),Z298,'Алюминий (LME)'!$AD28)</f>
        <v>2242.5</v>
      </c>
      <c r="AB299" s="52" t="str">
        <f>'Никель (LME)'!AC28</f>
        <v>25.10.2023</v>
      </c>
      <c r="AC299" s="58">
        <f>IF(OR('Никель (LME)'!$AD28="-",'Никель (LME)'!$AD28=""),AC298,'Никель (LME)'!$AD28)</f>
        <v>27465</v>
      </c>
      <c r="AE299" s="52" t="str">
        <f>'Свинец (LME)'!AC28</f>
        <v>25.10.2023</v>
      </c>
      <c r="AF299" s="58">
        <f>IF(OR('Свинец (LME)'!$AD28="-",'Свинец (LME)'!$AD28=""),AF298,'Свинец (LME)'!$AD28)</f>
        <v>2235</v>
      </c>
      <c r="AH299" s="52" t="str">
        <f>'Медь (LME)'!AC28</f>
        <v>25.10.2023</v>
      </c>
      <c r="AI299" s="58">
        <f>IF(OR('Медь (LME)'!$AD28="-",'Медь (LME)'!$AD28=""),AI298,'Медь (LME)'!$AD28)</f>
        <v>8362.5</v>
      </c>
      <c r="AK299" s="52" t="str">
        <f>'Цинк (LME)'!AC28</f>
        <v>25.10.2023</v>
      </c>
      <c r="AL299" s="58">
        <f>IF(OR('Цинк (LME)'!$AD28="-",'Цинк (LME)'!$AD28=""),AL298,'Цинк (LME)'!$AD28)</f>
        <v>2994</v>
      </c>
    </row>
    <row r="300" spans="1:38" x14ac:dyDescent="0.25">
      <c r="A300" s="52" t="str">
        <f>Доллар!$AC$29</f>
        <v>26.10.2023</v>
      </c>
      <c r="B300" s="58" t="str">
        <f>Доллар!$AD$29</f>
        <v>-</v>
      </c>
      <c r="D300" s="52" t="str">
        <f>Евро!$AC$29</f>
        <v>26.10.2023</v>
      </c>
      <c r="E300" s="58" t="str">
        <f>Евро!$AD$29</f>
        <v>-</v>
      </c>
      <c r="G300" s="52" t="str">
        <f>'Золото (ЦБ)'!$AC$29</f>
        <v>26.10.2023</v>
      </c>
      <c r="H300" s="58" t="str">
        <f>'Золото (ЦБ)'!$AD$29</f>
        <v/>
      </c>
      <c r="J300" s="52" t="str">
        <f>'Серебро (ЦБ)'!$AC$29</f>
        <v>26.10.2023</v>
      </c>
      <c r="K300" s="58" t="str">
        <f>'Серебро (ЦБ)'!$AD$29</f>
        <v/>
      </c>
      <c r="M300" s="52" t="str">
        <f>'Платина (ЦБ)'!$AC$29</f>
        <v>26.10.2023</v>
      </c>
      <c r="N300" s="58" t="str">
        <f>'Платина (ЦБ)'!$AD$29</f>
        <v/>
      </c>
      <c r="P300" s="52" t="str">
        <f>'Палладий (ЦБ)'!$AC$29</f>
        <v>26.10.2023</v>
      </c>
      <c r="Q300" s="58" t="str">
        <f>'Палладий (ЦБ)'!$AD$29</f>
        <v/>
      </c>
      <c r="S300" s="52" t="str">
        <f>'Золото (KITCO-LME)'!AC29</f>
        <v>26.10.2023</v>
      </c>
      <c r="T300" s="58">
        <f>IF(OR('Золото (KITCO-LME)'!$AD29="-",'Золото (KITCO-LME)'!$AD29=""),T299,'Золото (KITCO-LME)'!$AD29)</f>
        <v>1852.2</v>
      </c>
      <c r="V300" s="52" t="str">
        <f>'Серебро (KITCO-LME)'!AC29</f>
        <v>26.10.2023</v>
      </c>
      <c r="W300" s="58">
        <f>IF(OR('Серебро (KITCO-LME)'!$AD29="-",'Серебро (KITCO-LME)'!$AD29=""),W299,'Серебро (KITCO-LME)'!$AD29)</f>
        <v>23.454999999999998</v>
      </c>
      <c r="Y300" s="52" t="str">
        <f>'Алюминий (LME)'!AC29</f>
        <v>26.10.2023</v>
      </c>
      <c r="Z300" s="58">
        <f>IF(OR('Алюминий (LME)'!$AD29="-",'Алюминий (LME)'!$AD29=""),Z299,'Алюминий (LME)'!$AD29)</f>
        <v>2242.5</v>
      </c>
      <c r="AB300" s="52" t="str">
        <f>'Никель (LME)'!AC29</f>
        <v>26.10.2023</v>
      </c>
      <c r="AC300" s="58">
        <f>IF(OR('Никель (LME)'!$AD29="-",'Никель (LME)'!$AD29=""),AC299,'Никель (LME)'!$AD29)</f>
        <v>27465</v>
      </c>
      <c r="AE300" s="52" t="str">
        <f>'Свинец (LME)'!AC29</f>
        <v>26.10.2023</v>
      </c>
      <c r="AF300" s="58">
        <f>IF(OR('Свинец (LME)'!$AD29="-",'Свинец (LME)'!$AD29=""),AF299,'Свинец (LME)'!$AD29)</f>
        <v>2235</v>
      </c>
      <c r="AH300" s="52" t="str">
        <f>'Медь (LME)'!AC29</f>
        <v>26.10.2023</v>
      </c>
      <c r="AI300" s="58">
        <f>IF(OR('Медь (LME)'!$AD29="-",'Медь (LME)'!$AD29=""),AI299,'Медь (LME)'!$AD29)</f>
        <v>8362.5</v>
      </c>
      <c r="AK300" s="52" t="str">
        <f>'Цинк (LME)'!AC29</f>
        <v>26.10.2023</v>
      </c>
      <c r="AL300" s="58">
        <f>IF(OR('Цинк (LME)'!$AD29="-",'Цинк (LME)'!$AD29=""),AL299,'Цинк (LME)'!$AD29)</f>
        <v>2994</v>
      </c>
    </row>
    <row r="301" spans="1:38" x14ac:dyDescent="0.25">
      <c r="A301" s="52" t="str">
        <f>Доллар!$AC$30</f>
        <v>27.10.2023</v>
      </c>
      <c r="B301" s="58" t="str">
        <f>Доллар!$AD$30</f>
        <v>-</v>
      </c>
      <c r="D301" s="52" t="str">
        <f>Евро!$AC$30</f>
        <v>27.10.2023</v>
      </c>
      <c r="E301" s="58" t="str">
        <f>Евро!$AD$30</f>
        <v>-</v>
      </c>
      <c r="G301" s="52" t="str">
        <f>'Золото (ЦБ)'!$AC$30</f>
        <v>27.10.2023</v>
      </c>
      <c r="H301" s="58" t="str">
        <f>'Золото (ЦБ)'!$AD$30</f>
        <v/>
      </c>
      <c r="J301" s="52" t="str">
        <f>'Серебро (ЦБ)'!$AC$30</f>
        <v>27.10.2023</v>
      </c>
      <c r="K301" s="58" t="str">
        <f>'Серебро (ЦБ)'!$AD$30</f>
        <v/>
      </c>
      <c r="M301" s="52" t="str">
        <f>'Платина (ЦБ)'!$AC$30</f>
        <v>27.10.2023</v>
      </c>
      <c r="N301" s="58" t="str">
        <f>'Платина (ЦБ)'!$AD$30</f>
        <v/>
      </c>
      <c r="P301" s="52" t="str">
        <f>'Палладий (ЦБ)'!$AC$30</f>
        <v>27.10.2023</v>
      </c>
      <c r="Q301" s="58" t="str">
        <f>'Палладий (ЦБ)'!$AD$30</f>
        <v/>
      </c>
      <c r="S301" s="52" t="str">
        <f>'Золото (KITCO-LME)'!AC30</f>
        <v>27.10.2023</v>
      </c>
      <c r="T301" s="58">
        <f>IF(OR('Золото (KITCO-LME)'!$AD30="-",'Золото (KITCO-LME)'!$AD30=""),T300,'Золото (KITCO-LME)'!$AD30)</f>
        <v>1852.2</v>
      </c>
      <c r="V301" s="52" t="str">
        <f>'Серебро (KITCO-LME)'!AC30</f>
        <v>27.10.2023</v>
      </c>
      <c r="W301" s="58">
        <f>IF(OR('Серебро (KITCO-LME)'!$AD30="-",'Серебро (KITCO-LME)'!$AD30=""),W300,'Серебро (KITCO-LME)'!$AD30)</f>
        <v>23.454999999999998</v>
      </c>
      <c r="Y301" s="52" t="str">
        <f>'Алюминий (LME)'!AC30</f>
        <v>27.10.2023</v>
      </c>
      <c r="Z301" s="58">
        <f>IF(OR('Алюминий (LME)'!$AD30="-",'Алюминий (LME)'!$AD30=""),Z300,'Алюминий (LME)'!$AD30)</f>
        <v>2242.5</v>
      </c>
      <c r="AB301" s="52" t="str">
        <f>'Никель (LME)'!AC30</f>
        <v>27.10.2023</v>
      </c>
      <c r="AC301" s="58">
        <f>IF(OR('Никель (LME)'!$AD30="-",'Никель (LME)'!$AD30=""),AC300,'Никель (LME)'!$AD30)</f>
        <v>27465</v>
      </c>
      <c r="AE301" s="52" t="str">
        <f>'Свинец (LME)'!AC30</f>
        <v>27.10.2023</v>
      </c>
      <c r="AF301" s="58">
        <f>IF(OR('Свинец (LME)'!$AD30="-",'Свинец (LME)'!$AD30=""),AF300,'Свинец (LME)'!$AD30)</f>
        <v>2235</v>
      </c>
      <c r="AH301" s="52" t="str">
        <f>'Медь (LME)'!AC30</f>
        <v>27.10.2023</v>
      </c>
      <c r="AI301" s="58">
        <f>IF(OR('Медь (LME)'!$AD30="-",'Медь (LME)'!$AD30=""),AI300,'Медь (LME)'!$AD30)</f>
        <v>8362.5</v>
      </c>
      <c r="AK301" s="52" t="str">
        <f>'Цинк (LME)'!AC30</f>
        <v>27.10.2023</v>
      </c>
      <c r="AL301" s="58">
        <f>IF(OR('Цинк (LME)'!$AD30="-",'Цинк (LME)'!$AD30=""),AL300,'Цинк (LME)'!$AD30)</f>
        <v>2994</v>
      </c>
    </row>
    <row r="302" spans="1:38" x14ac:dyDescent="0.25">
      <c r="A302" s="52" t="str">
        <f>Доллар!$AC$31</f>
        <v>28.10.2023</v>
      </c>
      <c r="B302" s="58" t="str">
        <f>Доллар!$AD$31</f>
        <v>-</v>
      </c>
      <c r="D302" s="52" t="str">
        <f>Евро!$AC$31</f>
        <v>28.10.2023</v>
      </c>
      <c r="E302" s="58" t="str">
        <f>Евро!$AD$31</f>
        <v>-</v>
      </c>
      <c r="G302" s="52" t="str">
        <f>'Золото (ЦБ)'!$AC$31</f>
        <v>28.10.2023</v>
      </c>
      <c r="H302" s="58" t="str">
        <f>'Золото (ЦБ)'!$AD$31</f>
        <v/>
      </c>
      <c r="J302" s="52" t="str">
        <f>'Серебро (ЦБ)'!$AC$31</f>
        <v>28.10.2023</v>
      </c>
      <c r="K302" s="58" t="str">
        <f>'Серебро (ЦБ)'!$AD$31</f>
        <v/>
      </c>
      <c r="M302" s="52" t="str">
        <f>'Платина (ЦБ)'!$AC$31</f>
        <v>28.10.2023</v>
      </c>
      <c r="N302" s="58" t="str">
        <f>'Платина (ЦБ)'!$AD$31</f>
        <v/>
      </c>
      <c r="P302" s="52" t="str">
        <f>'Палладий (ЦБ)'!$AC$31</f>
        <v>28.10.2023</v>
      </c>
      <c r="Q302" s="58" t="str">
        <f>'Палладий (ЦБ)'!$AD$31</f>
        <v/>
      </c>
      <c r="S302" s="52" t="str">
        <f>'Золото (KITCO-LME)'!AC31</f>
        <v>28.10.2023</v>
      </c>
      <c r="T302" s="58">
        <f>IF(OR('Золото (KITCO-LME)'!$AD31="-",'Золото (KITCO-LME)'!$AD31=""),T301,'Золото (KITCO-LME)'!$AD31)</f>
        <v>1852.2</v>
      </c>
      <c r="V302" s="52" t="str">
        <f>'Серебро (KITCO-LME)'!AC31</f>
        <v>28.10.2023</v>
      </c>
      <c r="W302" s="58">
        <f>IF(OR('Серебро (KITCO-LME)'!$AD31="-",'Серебро (KITCO-LME)'!$AD31=""),W301,'Серебро (KITCO-LME)'!$AD31)</f>
        <v>23.454999999999998</v>
      </c>
      <c r="Y302" s="52" t="str">
        <f>'Алюминий (LME)'!AC31</f>
        <v>28.10.2023</v>
      </c>
      <c r="Z302" s="58">
        <f>IF(OR('Алюминий (LME)'!$AD31="-",'Алюминий (LME)'!$AD31=""),Z301,'Алюминий (LME)'!$AD31)</f>
        <v>2242.5</v>
      </c>
      <c r="AB302" s="52" t="str">
        <f>'Никель (LME)'!AC31</f>
        <v>28.10.2023</v>
      </c>
      <c r="AC302" s="58">
        <f>IF(OR('Никель (LME)'!$AD31="-",'Никель (LME)'!$AD31=""),AC301,'Никель (LME)'!$AD31)</f>
        <v>27465</v>
      </c>
      <c r="AE302" s="52" t="str">
        <f>'Свинец (LME)'!AC31</f>
        <v>28.10.2023</v>
      </c>
      <c r="AF302" s="58">
        <f>IF(OR('Свинец (LME)'!$AD31="-",'Свинец (LME)'!$AD31=""),AF301,'Свинец (LME)'!$AD31)</f>
        <v>2235</v>
      </c>
      <c r="AH302" s="52" t="str">
        <f>'Медь (LME)'!AC31</f>
        <v>28.10.2023</v>
      </c>
      <c r="AI302" s="58">
        <f>IF(OR('Медь (LME)'!$AD31="-",'Медь (LME)'!$AD31=""),AI301,'Медь (LME)'!$AD31)</f>
        <v>8362.5</v>
      </c>
      <c r="AK302" s="52" t="str">
        <f>'Цинк (LME)'!AC31</f>
        <v>28.10.2023</v>
      </c>
      <c r="AL302" s="58">
        <f>IF(OR('Цинк (LME)'!$AD31="-",'Цинк (LME)'!$AD31=""),AL301,'Цинк (LME)'!$AD31)</f>
        <v>2994</v>
      </c>
    </row>
    <row r="303" spans="1:38" x14ac:dyDescent="0.25">
      <c r="A303" s="52" t="str">
        <f>Доллар!$AC$32</f>
        <v>29.10.2023</v>
      </c>
      <c r="B303" s="58" t="str">
        <f>Доллар!$AD$32</f>
        <v>-</v>
      </c>
      <c r="D303" s="52" t="str">
        <f>Евро!$AC$32</f>
        <v>29.10.2023</v>
      </c>
      <c r="E303" s="58" t="str">
        <f>Евро!$AD$32</f>
        <v>-</v>
      </c>
      <c r="G303" s="52" t="str">
        <f>'Золото (ЦБ)'!$AC$32</f>
        <v>29.10.2023</v>
      </c>
      <c r="H303" s="58" t="str">
        <f>'Золото (ЦБ)'!$AD$32</f>
        <v/>
      </c>
      <c r="J303" s="52" t="str">
        <f>'Серебро (ЦБ)'!$AC$32</f>
        <v>29.10.2023</v>
      </c>
      <c r="K303" s="58" t="str">
        <f>'Серебро (ЦБ)'!$AD$32</f>
        <v/>
      </c>
      <c r="M303" s="52" t="str">
        <f>'Платина (ЦБ)'!$AC$32</f>
        <v>29.10.2023</v>
      </c>
      <c r="N303" s="58" t="str">
        <f>'Платина (ЦБ)'!$AD$32</f>
        <v/>
      </c>
      <c r="P303" s="52" t="str">
        <f>'Палладий (ЦБ)'!$AC$32</f>
        <v>29.10.2023</v>
      </c>
      <c r="Q303" s="58" t="str">
        <f>'Палладий (ЦБ)'!$AD$32</f>
        <v/>
      </c>
      <c r="S303" s="52" t="str">
        <f>'Золото (KITCO-LME)'!AC32</f>
        <v>29.10.2023</v>
      </c>
      <c r="T303" s="58">
        <f>IF(OR('Золото (KITCO-LME)'!$AD32="-",'Золото (KITCO-LME)'!$AD32=""),T302,'Золото (KITCO-LME)'!$AD32)</f>
        <v>1852.2</v>
      </c>
      <c r="V303" s="52" t="str">
        <f>'Серебро (KITCO-LME)'!AC32</f>
        <v>29.10.2023</v>
      </c>
      <c r="W303" s="58">
        <f>IF(OR('Серебро (KITCO-LME)'!$AD32="-",'Серебро (KITCO-LME)'!$AD32=""),W302,'Серебро (KITCO-LME)'!$AD32)</f>
        <v>23.454999999999998</v>
      </c>
      <c r="Y303" s="52" t="str">
        <f>'Алюминий (LME)'!AC32</f>
        <v>29.10.2023</v>
      </c>
      <c r="Z303" s="58">
        <f>IF(OR('Алюминий (LME)'!$AD32="-",'Алюминий (LME)'!$AD32=""),Z302,'Алюминий (LME)'!$AD32)</f>
        <v>2242.5</v>
      </c>
      <c r="AB303" s="52" t="str">
        <f>'Никель (LME)'!AC32</f>
        <v>29.10.2023</v>
      </c>
      <c r="AC303" s="58">
        <f>IF(OR('Никель (LME)'!$AD32="-",'Никель (LME)'!$AD32=""),AC302,'Никель (LME)'!$AD32)</f>
        <v>27465</v>
      </c>
      <c r="AE303" s="52" t="str">
        <f>'Свинец (LME)'!AC32</f>
        <v>29.10.2023</v>
      </c>
      <c r="AF303" s="58">
        <f>IF(OR('Свинец (LME)'!$AD32="-",'Свинец (LME)'!$AD32=""),AF302,'Свинец (LME)'!$AD32)</f>
        <v>2235</v>
      </c>
      <c r="AH303" s="52" t="str">
        <f>'Медь (LME)'!AC32</f>
        <v>29.10.2023</v>
      </c>
      <c r="AI303" s="58">
        <f>IF(OR('Медь (LME)'!$AD32="-",'Медь (LME)'!$AD32=""),AI302,'Медь (LME)'!$AD32)</f>
        <v>8362.5</v>
      </c>
      <c r="AK303" s="52" t="str">
        <f>'Цинк (LME)'!AC32</f>
        <v>29.10.2023</v>
      </c>
      <c r="AL303" s="58">
        <f>IF(OR('Цинк (LME)'!$AD32="-",'Цинк (LME)'!$AD32=""),AL302,'Цинк (LME)'!$AD32)</f>
        <v>2994</v>
      </c>
    </row>
    <row r="304" spans="1:38" x14ac:dyDescent="0.25">
      <c r="A304" s="52" t="str">
        <f>Доллар!$AC$33</f>
        <v>30.10.2023</v>
      </c>
      <c r="B304" s="58" t="str">
        <f>Доллар!$AD$33</f>
        <v>-</v>
      </c>
      <c r="D304" s="52" t="str">
        <f>Евро!$AC$33</f>
        <v>30.10.2023</v>
      </c>
      <c r="E304" s="58" t="str">
        <f>Евро!$AD$33</f>
        <v>-</v>
      </c>
      <c r="G304" s="52" t="str">
        <f>'Золото (ЦБ)'!$AC$33</f>
        <v>30.10.2023</v>
      </c>
      <c r="H304" s="58" t="str">
        <f>'Золото (ЦБ)'!$AD$33</f>
        <v/>
      </c>
      <c r="J304" s="52" t="str">
        <f>'Серебро (ЦБ)'!$AC$33</f>
        <v>30.10.2023</v>
      </c>
      <c r="K304" s="58" t="str">
        <f>'Серебро (ЦБ)'!$AD$33</f>
        <v/>
      </c>
      <c r="M304" s="52" t="str">
        <f>'Платина (ЦБ)'!$AC$33</f>
        <v>30.10.2023</v>
      </c>
      <c r="N304" s="58" t="str">
        <f>'Платина (ЦБ)'!$AD$33</f>
        <v/>
      </c>
      <c r="P304" s="52" t="str">
        <f>'Палладий (ЦБ)'!$AC$33</f>
        <v>30.10.2023</v>
      </c>
      <c r="Q304" s="58" t="str">
        <f>'Палладий (ЦБ)'!$AD$33</f>
        <v/>
      </c>
      <c r="S304" s="52" t="str">
        <f>'Золото (KITCO-LME)'!AC33</f>
        <v>30.10.2023</v>
      </c>
      <c r="T304" s="58">
        <f>IF(OR('Золото (KITCO-LME)'!$AD33="-",'Золото (KITCO-LME)'!$AD33=""),T303,'Золото (KITCO-LME)'!$AD33)</f>
        <v>1852.2</v>
      </c>
      <c r="V304" s="52" t="str">
        <f>'Серебро (KITCO-LME)'!AC33</f>
        <v>30.10.2023</v>
      </c>
      <c r="W304" s="58">
        <f>IF(OR('Серебро (KITCO-LME)'!$AD33="-",'Серебро (KITCO-LME)'!$AD33=""),W303,'Серебро (KITCO-LME)'!$AD33)</f>
        <v>23.454999999999998</v>
      </c>
      <c r="Y304" s="52" t="str">
        <f>'Алюминий (LME)'!AC33</f>
        <v>30.10.2023</v>
      </c>
      <c r="Z304" s="58">
        <f>IF(OR('Алюминий (LME)'!$AD33="-",'Алюминий (LME)'!$AD33=""),Z303,'Алюминий (LME)'!$AD33)</f>
        <v>2242.5</v>
      </c>
      <c r="AB304" s="52" t="str">
        <f>'Никель (LME)'!AC33</f>
        <v>30.10.2023</v>
      </c>
      <c r="AC304" s="58">
        <f>IF(OR('Никель (LME)'!$AD33="-",'Никель (LME)'!$AD33=""),AC303,'Никель (LME)'!$AD33)</f>
        <v>27465</v>
      </c>
      <c r="AE304" s="52" t="str">
        <f>'Свинец (LME)'!AC33</f>
        <v>30.10.2023</v>
      </c>
      <c r="AF304" s="58">
        <f>IF(OR('Свинец (LME)'!$AD33="-",'Свинец (LME)'!$AD33=""),AF303,'Свинец (LME)'!$AD33)</f>
        <v>2235</v>
      </c>
      <c r="AH304" s="52" t="str">
        <f>'Медь (LME)'!AC33</f>
        <v>30.10.2023</v>
      </c>
      <c r="AI304" s="58">
        <f>IF(OR('Медь (LME)'!$AD33="-",'Медь (LME)'!$AD33=""),AI303,'Медь (LME)'!$AD33)</f>
        <v>8362.5</v>
      </c>
      <c r="AK304" s="52" t="str">
        <f>'Цинк (LME)'!AC33</f>
        <v>30.10.2023</v>
      </c>
      <c r="AL304" s="58">
        <f>IF(OR('Цинк (LME)'!$AD33="-",'Цинк (LME)'!$AD33=""),AL303,'Цинк (LME)'!$AD33)</f>
        <v>2994</v>
      </c>
    </row>
    <row r="305" spans="1:38" x14ac:dyDescent="0.25">
      <c r="A305" s="59" t="str">
        <f>Доллар!$AC$34</f>
        <v>31.10.2023</v>
      </c>
      <c r="B305" s="58" t="str">
        <f>Доллар!$AD$34</f>
        <v>-</v>
      </c>
      <c r="D305" s="59" t="str">
        <f>Евро!$AC$34</f>
        <v>31.10.2023</v>
      </c>
      <c r="E305" s="58" t="str">
        <f>Евро!$AD$34</f>
        <v>-</v>
      </c>
      <c r="G305" s="59" t="str">
        <f>'Золото (ЦБ)'!$AC$34</f>
        <v>31.10.2023</v>
      </c>
      <c r="H305" s="58" t="str">
        <f>'Золото (ЦБ)'!$AD$34</f>
        <v/>
      </c>
      <c r="J305" s="59" t="str">
        <f>'Серебро (ЦБ)'!$AC$34</f>
        <v>31.10.2023</v>
      </c>
      <c r="K305" s="58" t="str">
        <f>'Серебро (ЦБ)'!$AD$34</f>
        <v/>
      </c>
      <c r="M305" s="59" t="str">
        <f>'Платина (ЦБ)'!$AC$34</f>
        <v>31.10.2023</v>
      </c>
      <c r="N305" s="58" t="str">
        <f>'Платина (ЦБ)'!$AD$34</f>
        <v/>
      </c>
      <c r="P305" s="59" t="str">
        <f>'Палладий (ЦБ)'!$AC$34</f>
        <v>31.10.2023</v>
      </c>
      <c r="Q305" s="58" t="str">
        <f>'Палладий (ЦБ)'!$AD$34</f>
        <v/>
      </c>
      <c r="S305" s="59" t="str">
        <f>'Золото (KITCO-LME)'!AC34</f>
        <v>31.10.2023</v>
      </c>
      <c r="T305" s="58">
        <f>IF(OR('Золото (KITCO-LME)'!$AD34="-",'Золото (KITCO-LME)'!$AD34=""),T304,'Золото (KITCO-LME)'!$AD34)</f>
        <v>1852.2</v>
      </c>
      <c r="V305" s="59" t="str">
        <f>'Серебро (KITCO-LME)'!AC34</f>
        <v>31.10.2023</v>
      </c>
      <c r="W305" s="58">
        <f>IF(OR('Серебро (KITCO-LME)'!$AD34="-",'Серебро (KITCO-LME)'!$AD34=""),W304,'Серебро (KITCO-LME)'!$AD34)</f>
        <v>23.454999999999998</v>
      </c>
      <c r="Y305" s="59" t="str">
        <f>'Алюминий (LME)'!AC34</f>
        <v>31.10.2023</v>
      </c>
      <c r="Z305" s="58">
        <f>IF(OR('Алюминий (LME)'!$AD34="-",'Алюминий (LME)'!$AD34=""),Z304,'Алюминий (LME)'!$AD34)</f>
        <v>2242.5</v>
      </c>
      <c r="AB305" s="59" t="str">
        <f>'Никель (LME)'!AC34</f>
        <v>31.10.2023</v>
      </c>
      <c r="AC305" s="58">
        <f>IF(OR('Никель (LME)'!$AD34="-",'Никель (LME)'!$AD34=""),AC304,'Никель (LME)'!$AD34)</f>
        <v>27465</v>
      </c>
      <c r="AE305" s="59" t="str">
        <f>'Свинец (LME)'!AC34</f>
        <v>31.10.2023</v>
      </c>
      <c r="AF305" s="58">
        <f>IF(OR('Свинец (LME)'!$AD34="-",'Свинец (LME)'!$AD34=""),AF304,'Свинец (LME)'!$AD34)</f>
        <v>2235</v>
      </c>
      <c r="AH305" s="59" t="str">
        <f>'Медь (LME)'!AC34</f>
        <v>31.10.2023</v>
      </c>
      <c r="AI305" s="58">
        <f>IF(OR('Медь (LME)'!$AD34="-",'Медь (LME)'!$AD34=""),AI304,'Медь (LME)'!$AD34)</f>
        <v>8362.5</v>
      </c>
      <c r="AK305" s="59" t="str">
        <f>'Цинк (LME)'!AC34</f>
        <v>31.10.2023</v>
      </c>
      <c r="AL305" s="58">
        <f>IF(OR('Цинк (LME)'!$AD34="-",'Цинк (LME)'!$AD34=""),AL304,'Цинк (LME)'!$AD34)</f>
        <v>2994</v>
      </c>
    </row>
    <row r="306" spans="1:38" x14ac:dyDescent="0.25">
      <c r="A306" s="60" t="str">
        <f>Доллар!$AF$4</f>
        <v>01.11.2023</v>
      </c>
      <c r="B306" s="58" t="str">
        <f>Доллар!$AG$4</f>
        <v>-</v>
      </c>
      <c r="D306" s="60" t="str">
        <f>Евро!$AF$4</f>
        <v>01.11.2023</v>
      </c>
      <c r="E306" s="58" t="str">
        <f>Евро!$AG$4</f>
        <v>-</v>
      </c>
      <c r="G306" s="60" t="str">
        <f>'Золото (ЦБ)'!$AF$4</f>
        <v>01.11.2023</v>
      </c>
      <c r="H306" s="58" t="str">
        <f>'Золото (ЦБ)'!$AG$4</f>
        <v/>
      </c>
      <c r="J306" s="60" t="str">
        <f>'Серебро (ЦБ)'!$AF$4</f>
        <v>01.11.2023</v>
      </c>
      <c r="K306" s="58" t="str">
        <f>'Серебро (ЦБ)'!$AG$4</f>
        <v/>
      </c>
      <c r="M306" s="60" t="str">
        <f>'Платина (ЦБ)'!$AF$4</f>
        <v>01.11.2023</v>
      </c>
      <c r="N306" s="58" t="str">
        <f>'Платина (ЦБ)'!$AG$4</f>
        <v/>
      </c>
      <c r="P306" s="60" t="str">
        <f>'Палладий (ЦБ)'!$AF$4</f>
        <v>01.11.2023</v>
      </c>
      <c r="Q306" s="58" t="str">
        <f>'Палладий (ЦБ)'!$AG$4</f>
        <v/>
      </c>
      <c r="S306" s="60" t="str">
        <f>'Золото (KITCO-LME)'!AF4</f>
        <v>01.11.2023</v>
      </c>
      <c r="T306" s="58">
        <f>IF(OR('Золото (KITCO-LME)'!$AG4="-",'Золото (KITCO-LME)'!$AG4=""),T305,'Золото (KITCO-LME)'!$AG4)</f>
        <v>1852.2</v>
      </c>
      <c r="V306" s="60" t="str">
        <f>'Серебро (KITCO-LME)'!AF4</f>
        <v>01.11.2023</v>
      </c>
      <c r="W306" s="58">
        <f>IF(OR('Серебро (KITCO-LME)'!$AG4="-",'Серебро (KITCO-LME)'!$AG4=""),W305,'Серебро (KITCO-LME)'!$AG4)</f>
        <v>23.454999999999998</v>
      </c>
      <c r="Y306" s="60" t="str">
        <f>'Алюминий (LME)'!AF4</f>
        <v>01.11.2023</v>
      </c>
      <c r="Z306" s="58">
        <f>IF(OR('Алюминий (LME)'!$AG4="-",'Алюминий (LME)'!$AG4=""),Z305,'Алюминий (LME)'!$AG4)</f>
        <v>2242.5</v>
      </c>
      <c r="AB306" s="60" t="str">
        <f>'Никель (LME)'!AF4</f>
        <v>01.11.2023</v>
      </c>
      <c r="AC306" s="58">
        <f>IF(OR('Никель (LME)'!$AG4="-",'Никель (LME)'!$AG4=""),AC305,'Никель (LME)'!$AG4)</f>
        <v>27465</v>
      </c>
      <c r="AE306" s="60" t="str">
        <f>'Свинец (LME)'!AF4</f>
        <v>01.11.2023</v>
      </c>
      <c r="AF306" s="58">
        <f>IF(OR('Свинец (LME)'!$AG4="-",'Свинец (LME)'!$AG4=""),AF305,'Свинец (LME)'!$AG4)</f>
        <v>2235</v>
      </c>
      <c r="AH306" s="60" t="str">
        <f>'Медь (LME)'!AF4</f>
        <v>01.11.2023</v>
      </c>
      <c r="AI306" s="58">
        <f>IF(OR('Медь (LME)'!$AG4="-",'Медь (LME)'!$AG4=""),AI305,'Медь (LME)'!$AG4)</f>
        <v>8362.5</v>
      </c>
      <c r="AK306" s="60" t="str">
        <f>'Цинк (LME)'!AF4</f>
        <v>01.11.2023</v>
      </c>
      <c r="AL306" s="58">
        <f>IF(OR('Цинк (LME)'!$AG4="-",'Цинк (LME)'!$AG4=""),AL305,'Цинк (LME)'!$AG4)</f>
        <v>2994</v>
      </c>
    </row>
    <row r="307" spans="1:38" x14ac:dyDescent="0.25">
      <c r="A307" s="61" t="str">
        <f>Доллар!$AF$5</f>
        <v>02.11.2023</v>
      </c>
      <c r="B307" s="58" t="str">
        <f>Доллар!$AG$5</f>
        <v>-</v>
      </c>
      <c r="D307" s="61" t="str">
        <f>Евро!$AF$5</f>
        <v>02.11.2023</v>
      </c>
      <c r="E307" s="58" t="str">
        <f>Евро!$AG$5</f>
        <v>-</v>
      </c>
      <c r="G307" s="61" t="str">
        <f>'Золото (ЦБ)'!$AF$5</f>
        <v>02.11.2023</v>
      </c>
      <c r="H307" s="58" t="str">
        <f>'Золото (ЦБ)'!$AG$5</f>
        <v/>
      </c>
      <c r="J307" s="61" t="str">
        <f>'Серебро (ЦБ)'!$AF$5</f>
        <v>02.11.2023</v>
      </c>
      <c r="K307" s="58" t="str">
        <f>'Серебро (ЦБ)'!$AG$5</f>
        <v/>
      </c>
      <c r="M307" s="61" t="str">
        <f>'Платина (ЦБ)'!$AF$5</f>
        <v>02.11.2023</v>
      </c>
      <c r="N307" s="58" t="str">
        <f>'Платина (ЦБ)'!$AG$5</f>
        <v/>
      </c>
      <c r="P307" s="61" t="str">
        <f>'Палладий (ЦБ)'!$AF$5</f>
        <v>02.11.2023</v>
      </c>
      <c r="Q307" s="58" t="str">
        <f>'Палладий (ЦБ)'!$AG$5</f>
        <v/>
      </c>
      <c r="S307" s="61" t="str">
        <f>'Золото (KITCO-LME)'!AF5</f>
        <v>02.11.2023</v>
      </c>
      <c r="T307" s="58">
        <f>IF(OR('Золото (KITCO-LME)'!$AG5="-",'Золото (KITCO-LME)'!$AG5=""),T306,'Золото (KITCO-LME)'!$AG5)</f>
        <v>1852.2</v>
      </c>
      <c r="V307" s="61" t="str">
        <f>'Серебро (KITCO-LME)'!AF5</f>
        <v>02.11.2023</v>
      </c>
      <c r="W307" s="58">
        <f>IF(OR('Серебро (KITCO-LME)'!$AG5="-",'Серебро (KITCO-LME)'!$AG5=""),W306,'Серебро (KITCO-LME)'!$AG5)</f>
        <v>23.454999999999998</v>
      </c>
      <c r="Y307" s="61" t="str">
        <f>'Алюминий (LME)'!AF5</f>
        <v>02.11.2023</v>
      </c>
      <c r="Z307" s="58">
        <f>IF(OR('Алюминий (LME)'!$AG5="-",'Алюминий (LME)'!$AG5=""),Z306,'Алюминий (LME)'!$AG5)</f>
        <v>2242.5</v>
      </c>
      <c r="AB307" s="61" t="str">
        <f>'Никель (LME)'!AF5</f>
        <v>02.11.2023</v>
      </c>
      <c r="AC307" s="58">
        <f>IF(OR('Никель (LME)'!$AG5="-",'Никель (LME)'!$AG5=""),AC306,'Никель (LME)'!$AG5)</f>
        <v>27465</v>
      </c>
      <c r="AE307" s="61" t="str">
        <f>'Свинец (LME)'!AF5</f>
        <v>02.11.2023</v>
      </c>
      <c r="AF307" s="58">
        <f>IF(OR('Свинец (LME)'!$AG5="-",'Свинец (LME)'!$AG5=""),AF306,'Свинец (LME)'!$AG5)</f>
        <v>2235</v>
      </c>
      <c r="AH307" s="61" t="str">
        <f>'Медь (LME)'!AF5</f>
        <v>02.11.2023</v>
      </c>
      <c r="AI307" s="58">
        <f>IF(OR('Медь (LME)'!$AG5="-",'Медь (LME)'!$AG5=""),AI306,'Медь (LME)'!$AG5)</f>
        <v>8362.5</v>
      </c>
      <c r="AK307" s="61" t="str">
        <f>'Цинк (LME)'!AF5</f>
        <v>02.11.2023</v>
      </c>
      <c r="AL307" s="58">
        <f>IF(OR('Цинк (LME)'!$AG5="-",'Цинк (LME)'!$AG5=""),AL306,'Цинк (LME)'!$AG5)</f>
        <v>2994</v>
      </c>
    </row>
    <row r="308" spans="1:38" x14ac:dyDescent="0.25">
      <c r="A308" s="61" t="str">
        <f>Доллар!$AF$6</f>
        <v>03.11.2023</v>
      </c>
      <c r="B308" s="58" t="str">
        <f>Доллар!$AG$6</f>
        <v>-</v>
      </c>
      <c r="D308" s="61" t="str">
        <f>Евро!$AF$6</f>
        <v>03.11.2023</v>
      </c>
      <c r="E308" s="58" t="str">
        <f>Евро!$AG$6</f>
        <v>-</v>
      </c>
      <c r="G308" s="61" t="str">
        <f>'Золото (ЦБ)'!$AF$6</f>
        <v>03.11.2023</v>
      </c>
      <c r="H308" s="58" t="str">
        <f>'Золото (ЦБ)'!$AG$6</f>
        <v/>
      </c>
      <c r="J308" s="61" t="str">
        <f>'Серебро (ЦБ)'!$AF$6</f>
        <v>03.11.2023</v>
      </c>
      <c r="K308" s="58" t="str">
        <f>'Серебро (ЦБ)'!$AG$6</f>
        <v/>
      </c>
      <c r="M308" s="61" t="str">
        <f>'Платина (ЦБ)'!$AF$6</f>
        <v>03.11.2023</v>
      </c>
      <c r="N308" s="58" t="str">
        <f>'Платина (ЦБ)'!$AG$6</f>
        <v/>
      </c>
      <c r="P308" s="61" t="str">
        <f>'Палладий (ЦБ)'!$AF$6</f>
        <v>03.11.2023</v>
      </c>
      <c r="Q308" s="58" t="str">
        <f>'Палладий (ЦБ)'!$AG$6</f>
        <v/>
      </c>
      <c r="S308" s="61" t="str">
        <f>'Золото (KITCO-LME)'!AF6</f>
        <v>03.11.2023</v>
      </c>
      <c r="T308" s="58">
        <f>IF(OR('Золото (KITCO-LME)'!$AG6="-",'Золото (KITCO-LME)'!$AG6=""),T307,'Золото (KITCO-LME)'!$AG6)</f>
        <v>1852.2</v>
      </c>
      <c r="V308" s="61" t="str">
        <f>'Серебро (KITCO-LME)'!AF6</f>
        <v>03.11.2023</v>
      </c>
      <c r="W308" s="58">
        <f>IF(OR('Серебро (KITCO-LME)'!$AG6="-",'Серебро (KITCO-LME)'!$AG6=""),W307,'Серебро (KITCO-LME)'!$AG6)</f>
        <v>23.454999999999998</v>
      </c>
      <c r="Y308" s="61" t="str">
        <f>'Алюминий (LME)'!AF6</f>
        <v>03.11.2023</v>
      </c>
      <c r="Z308" s="58">
        <f>IF(OR('Алюминий (LME)'!$AG6="-",'Алюминий (LME)'!$AG6=""),Z307,'Алюминий (LME)'!$AG6)</f>
        <v>2242.5</v>
      </c>
      <c r="AB308" s="61" t="str">
        <f>'Никель (LME)'!AF6</f>
        <v>03.11.2023</v>
      </c>
      <c r="AC308" s="58">
        <f>IF(OR('Никель (LME)'!$AG6="-",'Никель (LME)'!$AG6=""),AC307,'Никель (LME)'!$AG6)</f>
        <v>27465</v>
      </c>
      <c r="AE308" s="61" t="str">
        <f>'Свинец (LME)'!AF6</f>
        <v>03.11.2023</v>
      </c>
      <c r="AF308" s="58">
        <f>IF(OR('Свинец (LME)'!$AG6="-",'Свинец (LME)'!$AG6=""),AF307,'Свинец (LME)'!$AG6)</f>
        <v>2235</v>
      </c>
      <c r="AH308" s="61" t="str">
        <f>'Медь (LME)'!AF6</f>
        <v>03.11.2023</v>
      </c>
      <c r="AI308" s="58">
        <f>IF(OR('Медь (LME)'!$AG6="-",'Медь (LME)'!$AG6=""),AI307,'Медь (LME)'!$AG6)</f>
        <v>8362.5</v>
      </c>
      <c r="AK308" s="61" t="str">
        <f>'Цинк (LME)'!AF6</f>
        <v>03.11.2023</v>
      </c>
      <c r="AL308" s="58">
        <f>IF(OR('Цинк (LME)'!$AG6="-",'Цинк (LME)'!$AG6=""),AL307,'Цинк (LME)'!$AG6)</f>
        <v>2994</v>
      </c>
    </row>
    <row r="309" spans="1:38" x14ac:dyDescent="0.25">
      <c r="A309" s="61" t="str">
        <f>Доллар!$AF$7</f>
        <v>04.11.2023</v>
      </c>
      <c r="B309" s="58" t="str">
        <f>Доллар!$AG$7</f>
        <v>-</v>
      </c>
      <c r="D309" s="61" t="str">
        <f>Евро!$AF$7</f>
        <v>04.11.2023</v>
      </c>
      <c r="E309" s="58" t="str">
        <f>Евро!$AG$7</f>
        <v>-</v>
      </c>
      <c r="G309" s="61" t="str">
        <f>'Золото (ЦБ)'!$AF$7</f>
        <v>04.11.2023</v>
      </c>
      <c r="H309" s="58" t="str">
        <f>'Золото (ЦБ)'!$AG$7</f>
        <v/>
      </c>
      <c r="J309" s="61" t="str">
        <f>'Серебро (ЦБ)'!$AF$7</f>
        <v>04.11.2023</v>
      </c>
      <c r="K309" s="58" t="str">
        <f>'Серебро (ЦБ)'!$AG$7</f>
        <v/>
      </c>
      <c r="M309" s="61" t="str">
        <f>'Платина (ЦБ)'!$AF$7</f>
        <v>04.11.2023</v>
      </c>
      <c r="N309" s="58" t="str">
        <f>'Платина (ЦБ)'!$AG$7</f>
        <v/>
      </c>
      <c r="P309" s="61" t="str">
        <f>'Палладий (ЦБ)'!$AF$7</f>
        <v>04.11.2023</v>
      </c>
      <c r="Q309" s="58" t="str">
        <f>'Палладий (ЦБ)'!$AG$7</f>
        <v/>
      </c>
      <c r="S309" s="61" t="str">
        <f>'Золото (KITCO-LME)'!AF7</f>
        <v>04.11.2023</v>
      </c>
      <c r="T309" s="58">
        <f>IF(OR('Золото (KITCO-LME)'!$AG7="-",'Золото (KITCO-LME)'!$AG7=""),T308,'Золото (KITCO-LME)'!$AG7)</f>
        <v>1852.2</v>
      </c>
      <c r="V309" s="61" t="str">
        <f>'Серебро (KITCO-LME)'!AF7</f>
        <v>04.11.2023</v>
      </c>
      <c r="W309" s="58">
        <f>IF(OR('Серебро (KITCO-LME)'!$AG7="-",'Серебро (KITCO-LME)'!$AG7=""),W308,'Серебро (KITCO-LME)'!$AG7)</f>
        <v>23.454999999999998</v>
      </c>
      <c r="Y309" s="61" t="str">
        <f>'Алюминий (LME)'!AF7</f>
        <v>04.11.2023</v>
      </c>
      <c r="Z309" s="58">
        <f>IF(OR('Алюминий (LME)'!$AG7="-",'Алюминий (LME)'!$AG7=""),Z308,'Алюминий (LME)'!$AG7)</f>
        <v>2242.5</v>
      </c>
      <c r="AB309" s="61" t="str">
        <f>'Никель (LME)'!AF7</f>
        <v>04.11.2023</v>
      </c>
      <c r="AC309" s="58">
        <f>IF(OR('Никель (LME)'!$AG7="-",'Никель (LME)'!$AG7=""),AC308,'Никель (LME)'!$AG7)</f>
        <v>27465</v>
      </c>
      <c r="AE309" s="61" t="str">
        <f>'Свинец (LME)'!AF7</f>
        <v>04.11.2023</v>
      </c>
      <c r="AF309" s="58">
        <f>IF(OR('Свинец (LME)'!$AG7="-",'Свинец (LME)'!$AG7=""),AF308,'Свинец (LME)'!$AG7)</f>
        <v>2235</v>
      </c>
      <c r="AH309" s="61" t="str">
        <f>'Медь (LME)'!AF7</f>
        <v>04.11.2023</v>
      </c>
      <c r="AI309" s="58">
        <f>IF(OR('Медь (LME)'!$AG7="-",'Медь (LME)'!$AG7=""),AI308,'Медь (LME)'!$AG7)</f>
        <v>8362.5</v>
      </c>
      <c r="AK309" s="61" t="str">
        <f>'Цинк (LME)'!AF7</f>
        <v>04.11.2023</v>
      </c>
      <c r="AL309" s="58">
        <f>IF(OR('Цинк (LME)'!$AG7="-",'Цинк (LME)'!$AG7=""),AL308,'Цинк (LME)'!$AG7)</f>
        <v>2994</v>
      </c>
    </row>
    <row r="310" spans="1:38" x14ac:dyDescent="0.25">
      <c r="A310" s="61" t="str">
        <f>Доллар!$AF$8</f>
        <v>05.11.2023</v>
      </c>
      <c r="B310" s="58" t="str">
        <f>Доллар!$AG$8</f>
        <v>-</v>
      </c>
      <c r="D310" s="61" t="str">
        <f>Евро!$AF$8</f>
        <v>05.11.2023</v>
      </c>
      <c r="E310" s="58" t="str">
        <f>Евро!$AG$8</f>
        <v>-</v>
      </c>
      <c r="G310" s="61" t="str">
        <f>'Золото (ЦБ)'!$AF$8</f>
        <v>05.11.2023</v>
      </c>
      <c r="H310" s="58" t="str">
        <f>'Золото (ЦБ)'!$AG$8</f>
        <v/>
      </c>
      <c r="J310" s="61" t="str">
        <f>'Серебро (ЦБ)'!$AF$8</f>
        <v>05.11.2023</v>
      </c>
      <c r="K310" s="58" t="str">
        <f>'Серебро (ЦБ)'!$AG$8</f>
        <v/>
      </c>
      <c r="M310" s="61" t="str">
        <f>'Платина (ЦБ)'!$AF$8</f>
        <v>05.11.2023</v>
      </c>
      <c r="N310" s="58" t="str">
        <f>'Платина (ЦБ)'!$AG$8</f>
        <v/>
      </c>
      <c r="P310" s="61" t="str">
        <f>'Палладий (ЦБ)'!$AF$8</f>
        <v>05.11.2023</v>
      </c>
      <c r="Q310" s="58" t="str">
        <f>'Палладий (ЦБ)'!$AG$8</f>
        <v/>
      </c>
      <c r="S310" s="61" t="str">
        <f>'Золото (KITCO-LME)'!AF8</f>
        <v>05.11.2023</v>
      </c>
      <c r="T310" s="58">
        <f>IF(OR('Золото (KITCO-LME)'!$AG8="-",'Золото (KITCO-LME)'!$AG8=""),T309,'Золото (KITCO-LME)'!$AG8)</f>
        <v>1852.2</v>
      </c>
      <c r="V310" s="61" t="str">
        <f>'Серебро (KITCO-LME)'!AF8</f>
        <v>05.11.2023</v>
      </c>
      <c r="W310" s="58">
        <f>IF(OR('Серебро (KITCO-LME)'!$AG8="-",'Серебро (KITCO-LME)'!$AG8=""),W309,'Серебро (KITCO-LME)'!$AG8)</f>
        <v>23.454999999999998</v>
      </c>
      <c r="Y310" s="61" t="str">
        <f>'Алюминий (LME)'!AF8</f>
        <v>05.11.2023</v>
      </c>
      <c r="Z310" s="58">
        <f>IF(OR('Алюминий (LME)'!$AG8="-",'Алюминий (LME)'!$AG8=""),Z309,'Алюминий (LME)'!$AG8)</f>
        <v>2242.5</v>
      </c>
      <c r="AB310" s="61" t="str">
        <f>'Никель (LME)'!AF8</f>
        <v>05.11.2023</v>
      </c>
      <c r="AC310" s="58">
        <f>IF(OR('Никель (LME)'!$AG8="-",'Никель (LME)'!$AG8=""),AC309,'Никель (LME)'!$AG8)</f>
        <v>27465</v>
      </c>
      <c r="AE310" s="61" t="str">
        <f>'Свинец (LME)'!AF8</f>
        <v>05.11.2023</v>
      </c>
      <c r="AF310" s="58">
        <f>IF(OR('Свинец (LME)'!$AG8="-",'Свинец (LME)'!$AG8=""),AF309,'Свинец (LME)'!$AG8)</f>
        <v>2235</v>
      </c>
      <c r="AH310" s="61" t="str">
        <f>'Медь (LME)'!AF8</f>
        <v>05.11.2023</v>
      </c>
      <c r="AI310" s="58">
        <f>IF(OR('Медь (LME)'!$AG8="-",'Медь (LME)'!$AG8=""),AI309,'Медь (LME)'!$AG8)</f>
        <v>8362.5</v>
      </c>
      <c r="AK310" s="61" t="str">
        <f>'Цинк (LME)'!AF8</f>
        <v>05.11.2023</v>
      </c>
      <c r="AL310" s="58">
        <f>IF(OR('Цинк (LME)'!$AG8="-",'Цинк (LME)'!$AG8=""),AL309,'Цинк (LME)'!$AG8)</f>
        <v>2994</v>
      </c>
    </row>
    <row r="311" spans="1:38" x14ac:dyDescent="0.25">
      <c r="A311" s="61" t="str">
        <f>Доллар!$AF$9</f>
        <v>06.11.2023</v>
      </c>
      <c r="B311" s="58" t="str">
        <f>Доллар!$AG$9</f>
        <v>-</v>
      </c>
      <c r="D311" s="61" t="str">
        <f>Евро!$AF$9</f>
        <v>06.11.2023</v>
      </c>
      <c r="E311" s="58" t="str">
        <f>Евро!$AG$9</f>
        <v>-</v>
      </c>
      <c r="G311" s="61" t="str">
        <f>'Золото (ЦБ)'!$AF$9</f>
        <v>06.11.2023</v>
      </c>
      <c r="H311" s="58" t="str">
        <f>'Золото (ЦБ)'!$AG$9</f>
        <v/>
      </c>
      <c r="J311" s="61" t="str">
        <f>'Серебро (ЦБ)'!$AF$9</f>
        <v>06.11.2023</v>
      </c>
      <c r="K311" s="58" t="str">
        <f>'Серебро (ЦБ)'!$AG$9</f>
        <v/>
      </c>
      <c r="M311" s="61" t="str">
        <f>'Платина (ЦБ)'!$AF$9</f>
        <v>06.11.2023</v>
      </c>
      <c r="N311" s="58" t="str">
        <f>'Платина (ЦБ)'!$AG$9</f>
        <v/>
      </c>
      <c r="P311" s="61" t="str">
        <f>'Палладий (ЦБ)'!$AF$9</f>
        <v>06.11.2023</v>
      </c>
      <c r="Q311" s="58" t="str">
        <f>'Палладий (ЦБ)'!$AG$9</f>
        <v/>
      </c>
      <c r="S311" s="61" t="str">
        <f>'Золото (KITCO-LME)'!AF9</f>
        <v>06.11.2023</v>
      </c>
      <c r="T311" s="58">
        <f>IF(OR('Золото (KITCO-LME)'!$AG9="-",'Золото (KITCO-LME)'!$AG9=""),T310,'Золото (KITCO-LME)'!$AG9)</f>
        <v>1852.2</v>
      </c>
      <c r="V311" s="61" t="str">
        <f>'Серебро (KITCO-LME)'!AF9</f>
        <v>06.11.2023</v>
      </c>
      <c r="W311" s="58">
        <f>IF(OR('Серебро (KITCO-LME)'!$AG9="-",'Серебро (KITCO-LME)'!$AG9=""),W310,'Серебро (KITCO-LME)'!$AG9)</f>
        <v>23.454999999999998</v>
      </c>
      <c r="Y311" s="61" t="str">
        <f>'Алюминий (LME)'!AF9</f>
        <v>06.11.2023</v>
      </c>
      <c r="Z311" s="58">
        <f>IF(OR('Алюминий (LME)'!$AG9="-",'Алюминий (LME)'!$AG9=""),Z310,'Алюминий (LME)'!$AG9)</f>
        <v>2242.5</v>
      </c>
      <c r="AB311" s="61" t="str">
        <f>'Никель (LME)'!AF9</f>
        <v>06.11.2023</v>
      </c>
      <c r="AC311" s="58">
        <f>IF(OR('Никель (LME)'!$AG9="-",'Никель (LME)'!$AG9=""),AC310,'Никель (LME)'!$AG9)</f>
        <v>27465</v>
      </c>
      <c r="AE311" s="61" t="str">
        <f>'Свинец (LME)'!AF9</f>
        <v>06.11.2023</v>
      </c>
      <c r="AF311" s="58">
        <f>IF(OR('Свинец (LME)'!$AG9="-",'Свинец (LME)'!$AG9=""),AF310,'Свинец (LME)'!$AG9)</f>
        <v>2235</v>
      </c>
      <c r="AH311" s="61" t="str">
        <f>'Медь (LME)'!AF9</f>
        <v>06.11.2023</v>
      </c>
      <c r="AI311" s="58">
        <f>IF(OR('Медь (LME)'!$AG9="-",'Медь (LME)'!$AG9=""),AI310,'Медь (LME)'!$AG9)</f>
        <v>8362.5</v>
      </c>
      <c r="AK311" s="61" t="str">
        <f>'Цинк (LME)'!AF9</f>
        <v>06.11.2023</v>
      </c>
      <c r="AL311" s="58">
        <f>IF(OR('Цинк (LME)'!$AG9="-",'Цинк (LME)'!$AG9=""),AL310,'Цинк (LME)'!$AG9)</f>
        <v>2994</v>
      </c>
    </row>
    <row r="312" spans="1:38" x14ac:dyDescent="0.25">
      <c r="A312" s="61" t="str">
        <f>Доллар!$AF$10</f>
        <v>07.11.2023</v>
      </c>
      <c r="B312" s="58" t="str">
        <f>Доллар!$AG$10</f>
        <v>-</v>
      </c>
      <c r="D312" s="61" t="str">
        <f>Евро!$AF$10</f>
        <v>07.11.2023</v>
      </c>
      <c r="E312" s="58" t="str">
        <f>Евро!$AG$10</f>
        <v>-</v>
      </c>
      <c r="G312" s="61" t="str">
        <f>'Золото (ЦБ)'!$AF$10</f>
        <v>07.11.2023</v>
      </c>
      <c r="H312" s="58" t="str">
        <f>'Золото (ЦБ)'!$AG$10</f>
        <v/>
      </c>
      <c r="J312" s="61" t="str">
        <f>'Серебро (ЦБ)'!$AF$10</f>
        <v>07.11.2023</v>
      </c>
      <c r="K312" s="58" t="str">
        <f>'Серебро (ЦБ)'!$AG$10</f>
        <v/>
      </c>
      <c r="M312" s="61" t="str">
        <f>'Платина (ЦБ)'!$AF$10</f>
        <v>07.11.2023</v>
      </c>
      <c r="N312" s="58" t="str">
        <f>'Платина (ЦБ)'!$AG$10</f>
        <v/>
      </c>
      <c r="P312" s="61" t="str">
        <f>'Палладий (ЦБ)'!$AF$10</f>
        <v>07.11.2023</v>
      </c>
      <c r="Q312" s="58" t="str">
        <f>'Палладий (ЦБ)'!$AG$10</f>
        <v/>
      </c>
      <c r="S312" s="61" t="str">
        <f>'Золото (KITCO-LME)'!AF10</f>
        <v>07.11.2023</v>
      </c>
      <c r="T312" s="58">
        <f>IF(OR('Золото (KITCO-LME)'!$AG10="-",'Золото (KITCO-LME)'!$AG10=""),T311,'Золото (KITCO-LME)'!$AG10)</f>
        <v>1852.2</v>
      </c>
      <c r="V312" s="61" t="str">
        <f>'Серебро (KITCO-LME)'!AF10</f>
        <v>07.11.2023</v>
      </c>
      <c r="W312" s="58">
        <f>IF(OR('Серебро (KITCO-LME)'!$AG10="-",'Серебро (KITCO-LME)'!$AG10=""),W311,'Серебро (KITCO-LME)'!$AG10)</f>
        <v>23.454999999999998</v>
      </c>
      <c r="Y312" s="61" t="str">
        <f>'Алюминий (LME)'!AF10</f>
        <v>07.11.2023</v>
      </c>
      <c r="Z312" s="58">
        <f>IF(OR('Алюминий (LME)'!$AG10="-",'Алюминий (LME)'!$AG10=""),Z311,'Алюминий (LME)'!$AG10)</f>
        <v>2242.5</v>
      </c>
      <c r="AB312" s="61" t="str">
        <f>'Никель (LME)'!AF10</f>
        <v>07.11.2023</v>
      </c>
      <c r="AC312" s="58">
        <f>IF(OR('Никель (LME)'!$AG10="-",'Никель (LME)'!$AG10=""),AC311,'Никель (LME)'!$AG10)</f>
        <v>27465</v>
      </c>
      <c r="AE312" s="61" t="str">
        <f>'Свинец (LME)'!AF10</f>
        <v>07.11.2023</v>
      </c>
      <c r="AF312" s="58">
        <f>IF(OR('Свинец (LME)'!$AG10="-",'Свинец (LME)'!$AG10=""),AF311,'Свинец (LME)'!$AG10)</f>
        <v>2235</v>
      </c>
      <c r="AH312" s="61" t="str">
        <f>'Медь (LME)'!AF10</f>
        <v>07.11.2023</v>
      </c>
      <c r="AI312" s="58">
        <f>IF(OR('Медь (LME)'!$AG10="-",'Медь (LME)'!$AG10=""),AI311,'Медь (LME)'!$AG10)</f>
        <v>8362.5</v>
      </c>
      <c r="AK312" s="61" t="str">
        <f>'Цинк (LME)'!AF10</f>
        <v>07.11.2023</v>
      </c>
      <c r="AL312" s="58">
        <f>IF(OR('Цинк (LME)'!$AG10="-",'Цинк (LME)'!$AG10=""),AL311,'Цинк (LME)'!$AG10)</f>
        <v>2994</v>
      </c>
    </row>
    <row r="313" spans="1:38" x14ac:dyDescent="0.25">
      <c r="A313" s="61" t="str">
        <f>Доллар!$AF$11</f>
        <v>08.11.2023</v>
      </c>
      <c r="B313" s="58" t="str">
        <f>Доллар!$AG$11</f>
        <v>-</v>
      </c>
      <c r="D313" s="61" t="str">
        <f>Евро!$AF$11</f>
        <v>08.11.2023</v>
      </c>
      <c r="E313" s="58" t="str">
        <f>Евро!$AG$11</f>
        <v>-</v>
      </c>
      <c r="G313" s="61" t="str">
        <f>'Золото (ЦБ)'!$AF$11</f>
        <v>08.11.2023</v>
      </c>
      <c r="H313" s="58" t="str">
        <f>'Золото (ЦБ)'!$AG$11</f>
        <v/>
      </c>
      <c r="J313" s="61" t="str">
        <f>'Серебро (ЦБ)'!$AF$11</f>
        <v>08.11.2023</v>
      </c>
      <c r="K313" s="58" t="str">
        <f>'Серебро (ЦБ)'!$AG$11</f>
        <v/>
      </c>
      <c r="M313" s="61" t="str">
        <f>'Платина (ЦБ)'!$AF$11</f>
        <v>08.11.2023</v>
      </c>
      <c r="N313" s="58" t="str">
        <f>'Платина (ЦБ)'!$AG$11</f>
        <v/>
      </c>
      <c r="P313" s="61" t="str">
        <f>'Палладий (ЦБ)'!$AF$11</f>
        <v>08.11.2023</v>
      </c>
      <c r="Q313" s="58" t="str">
        <f>'Палладий (ЦБ)'!$AG$11</f>
        <v/>
      </c>
      <c r="S313" s="61" t="str">
        <f>'Золото (KITCO-LME)'!AF11</f>
        <v>08.11.2023</v>
      </c>
      <c r="T313" s="58">
        <f>IF(OR('Золото (KITCO-LME)'!$AG11="-",'Золото (KITCO-LME)'!$AG11=""),T312,'Золото (KITCO-LME)'!$AG11)</f>
        <v>1852.2</v>
      </c>
      <c r="V313" s="61" t="str">
        <f>'Серебро (KITCO-LME)'!AF11</f>
        <v>08.11.2023</v>
      </c>
      <c r="W313" s="58">
        <f>IF(OR('Серебро (KITCO-LME)'!$AG11="-",'Серебро (KITCO-LME)'!$AG11=""),W312,'Серебро (KITCO-LME)'!$AG11)</f>
        <v>23.454999999999998</v>
      </c>
      <c r="Y313" s="61" t="str">
        <f>'Алюминий (LME)'!AF11</f>
        <v>08.11.2023</v>
      </c>
      <c r="Z313" s="58">
        <f>IF(OR('Алюминий (LME)'!$AG11="-",'Алюминий (LME)'!$AG11=""),Z312,'Алюминий (LME)'!$AG11)</f>
        <v>2242.5</v>
      </c>
      <c r="AB313" s="61" t="str">
        <f>'Никель (LME)'!AF11</f>
        <v>08.11.2023</v>
      </c>
      <c r="AC313" s="58">
        <f>IF(OR('Никель (LME)'!$AG11="-",'Никель (LME)'!$AG11=""),AC312,'Никель (LME)'!$AG11)</f>
        <v>27465</v>
      </c>
      <c r="AE313" s="61" t="str">
        <f>'Свинец (LME)'!AF11</f>
        <v>08.11.2023</v>
      </c>
      <c r="AF313" s="58">
        <f>IF(OR('Свинец (LME)'!$AG11="-",'Свинец (LME)'!$AG11=""),AF312,'Свинец (LME)'!$AG11)</f>
        <v>2235</v>
      </c>
      <c r="AH313" s="61" t="str">
        <f>'Медь (LME)'!AF11</f>
        <v>08.11.2023</v>
      </c>
      <c r="AI313" s="58">
        <f>IF(OR('Медь (LME)'!$AG11="-",'Медь (LME)'!$AG11=""),AI312,'Медь (LME)'!$AG11)</f>
        <v>8362.5</v>
      </c>
      <c r="AK313" s="61" t="str">
        <f>'Цинк (LME)'!AF11</f>
        <v>08.11.2023</v>
      </c>
      <c r="AL313" s="58">
        <f>IF(OR('Цинк (LME)'!$AG11="-",'Цинк (LME)'!$AG11=""),AL312,'Цинк (LME)'!$AG11)</f>
        <v>2994</v>
      </c>
    </row>
    <row r="314" spans="1:38" x14ac:dyDescent="0.25">
      <c r="A314" s="61" t="str">
        <f>Доллар!$AF$12</f>
        <v>09.11.2023</v>
      </c>
      <c r="B314" s="58" t="str">
        <f>Доллар!$AG$12</f>
        <v>-</v>
      </c>
      <c r="D314" s="61" t="str">
        <f>Евро!$AF$12</f>
        <v>09.11.2023</v>
      </c>
      <c r="E314" s="58" t="str">
        <f>Евро!$AG$12</f>
        <v>-</v>
      </c>
      <c r="G314" s="61" t="str">
        <f>'Золото (ЦБ)'!$AF$12</f>
        <v>09.11.2023</v>
      </c>
      <c r="H314" s="58" t="str">
        <f>'Золото (ЦБ)'!$AG$12</f>
        <v/>
      </c>
      <c r="J314" s="61" t="str">
        <f>'Серебро (ЦБ)'!$AF$12</f>
        <v>09.11.2023</v>
      </c>
      <c r="K314" s="58" t="str">
        <f>'Серебро (ЦБ)'!$AG$12</f>
        <v/>
      </c>
      <c r="M314" s="61" t="str">
        <f>'Платина (ЦБ)'!$AF$12</f>
        <v>09.11.2023</v>
      </c>
      <c r="N314" s="58" t="str">
        <f>'Платина (ЦБ)'!$AG$12</f>
        <v/>
      </c>
      <c r="P314" s="61" t="str">
        <f>'Палладий (ЦБ)'!$AF$12</f>
        <v>09.11.2023</v>
      </c>
      <c r="Q314" s="58" t="str">
        <f>'Палладий (ЦБ)'!$AG$12</f>
        <v/>
      </c>
      <c r="S314" s="61" t="str">
        <f>'Золото (KITCO-LME)'!AF12</f>
        <v>09.11.2023</v>
      </c>
      <c r="T314" s="58">
        <f>IF(OR('Золото (KITCO-LME)'!$AG12="-",'Золото (KITCO-LME)'!$AG12=""),T313,'Золото (KITCO-LME)'!$AG12)</f>
        <v>1852.2</v>
      </c>
      <c r="V314" s="61" t="str">
        <f>'Серебро (KITCO-LME)'!AF12</f>
        <v>09.11.2023</v>
      </c>
      <c r="W314" s="58">
        <f>IF(OR('Серебро (KITCO-LME)'!$AG12="-",'Серебро (KITCO-LME)'!$AG12=""),W313,'Серебро (KITCO-LME)'!$AG12)</f>
        <v>23.454999999999998</v>
      </c>
      <c r="Y314" s="61" t="str">
        <f>'Алюминий (LME)'!AF12</f>
        <v>09.11.2023</v>
      </c>
      <c r="Z314" s="58">
        <f>IF(OR('Алюминий (LME)'!$AG12="-",'Алюминий (LME)'!$AG12=""),Z313,'Алюминий (LME)'!$AG12)</f>
        <v>2242.5</v>
      </c>
      <c r="AB314" s="61" t="str">
        <f>'Никель (LME)'!AF12</f>
        <v>09.11.2023</v>
      </c>
      <c r="AC314" s="58">
        <f>IF(OR('Никель (LME)'!$AG12="-",'Никель (LME)'!$AG12=""),AC313,'Никель (LME)'!$AG12)</f>
        <v>27465</v>
      </c>
      <c r="AE314" s="61" t="str">
        <f>'Свинец (LME)'!AF12</f>
        <v>09.11.2023</v>
      </c>
      <c r="AF314" s="58">
        <f>IF(OR('Свинец (LME)'!$AG12="-",'Свинец (LME)'!$AG12=""),AF313,'Свинец (LME)'!$AG12)</f>
        <v>2235</v>
      </c>
      <c r="AH314" s="61" t="str">
        <f>'Медь (LME)'!AF12</f>
        <v>09.11.2023</v>
      </c>
      <c r="AI314" s="58">
        <f>IF(OR('Медь (LME)'!$AG12="-",'Медь (LME)'!$AG12=""),AI313,'Медь (LME)'!$AG12)</f>
        <v>8362.5</v>
      </c>
      <c r="AK314" s="61" t="str">
        <f>'Цинк (LME)'!AF12</f>
        <v>09.11.2023</v>
      </c>
      <c r="AL314" s="58">
        <f>IF(OR('Цинк (LME)'!$AG12="-",'Цинк (LME)'!$AG12=""),AL313,'Цинк (LME)'!$AG12)</f>
        <v>2994</v>
      </c>
    </row>
    <row r="315" spans="1:38" x14ac:dyDescent="0.25">
      <c r="A315" s="61" t="str">
        <f>Доллар!$AF$13</f>
        <v>10.11.2023</v>
      </c>
      <c r="B315" s="58" t="str">
        <f>Доллар!$AG$13</f>
        <v>-</v>
      </c>
      <c r="D315" s="61" t="str">
        <f>Евро!$AF$13</f>
        <v>10.11.2023</v>
      </c>
      <c r="E315" s="58" t="str">
        <f>Евро!$AG$13</f>
        <v>-</v>
      </c>
      <c r="G315" s="61" t="str">
        <f>'Золото (ЦБ)'!$AF$13</f>
        <v>10.11.2023</v>
      </c>
      <c r="H315" s="58" t="str">
        <f>'Золото (ЦБ)'!$AG$13</f>
        <v/>
      </c>
      <c r="J315" s="61" t="str">
        <f>'Серебро (ЦБ)'!$AF$13</f>
        <v>10.11.2023</v>
      </c>
      <c r="K315" s="58" t="str">
        <f>'Серебро (ЦБ)'!$AG$13</f>
        <v/>
      </c>
      <c r="M315" s="61" t="str">
        <f>'Платина (ЦБ)'!$AF$13</f>
        <v>10.11.2023</v>
      </c>
      <c r="N315" s="58" t="str">
        <f>'Платина (ЦБ)'!$AG$13</f>
        <v/>
      </c>
      <c r="P315" s="61" t="str">
        <f>'Палладий (ЦБ)'!$AF$13</f>
        <v>10.11.2023</v>
      </c>
      <c r="Q315" s="58" t="str">
        <f>'Палладий (ЦБ)'!$AG$13</f>
        <v/>
      </c>
      <c r="S315" s="61" t="str">
        <f>'Золото (KITCO-LME)'!AF13</f>
        <v>10.11.2023</v>
      </c>
      <c r="T315" s="58">
        <f>IF(OR('Золото (KITCO-LME)'!$AG13="-",'Золото (KITCO-LME)'!$AG13=""),T314,'Золото (KITCO-LME)'!$AG13)</f>
        <v>1852.2</v>
      </c>
      <c r="V315" s="61" t="str">
        <f>'Серебро (KITCO-LME)'!AF13</f>
        <v>10.11.2023</v>
      </c>
      <c r="W315" s="58">
        <f>IF(OR('Серебро (KITCO-LME)'!$AG13="-",'Серебро (KITCO-LME)'!$AG13=""),W314,'Серебро (KITCO-LME)'!$AG13)</f>
        <v>23.454999999999998</v>
      </c>
      <c r="Y315" s="61" t="str">
        <f>'Алюминий (LME)'!AF13</f>
        <v>10.11.2023</v>
      </c>
      <c r="Z315" s="58">
        <f>IF(OR('Алюминий (LME)'!$AG13="-",'Алюминий (LME)'!$AG13=""),Z314,'Алюминий (LME)'!$AG13)</f>
        <v>2242.5</v>
      </c>
      <c r="AB315" s="61" t="str">
        <f>'Никель (LME)'!AF13</f>
        <v>10.11.2023</v>
      </c>
      <c r="AC315" s="58">
        <f>IF(OR('Никель (LME)'!$AG13="-",'Никель (LME)'!$AG13=""),AC314,'Никель (LME)'!$AG13)</f>
        <v>27465</v>
      </c>
      <c r="AE315" s="61" t="str">
        <f>'Свинец (LME)'!AF13</f>
        <v>10.11.2023</v>
      </c>
      <c r="AF315" s="58">
        <f>IF(OR('Свинец (LME)'!$AG13="-",'Свинец (LME)'!$AG13=""),AF314,'Свинец (LME)'!$AG13)</f>
        <v>2235</v>
      </c>
      <c r="AH315" s="61" t="str">
        <f>'Медь (LME)'!AF13</f>
        <v>10.11.2023</v>
      </c>
      <c r="AI315" s="58">
        <f>IF(OR('Медь (LME)'!$AG13="-",'Медь (LME)'!$AG13=""),AI314,'Медь (LME)'!$AG13)</f>
        <v>8362.5</v>
      </c>
      <c r="AK315" s="61" t="str">
        <f>'Цинк (LME)'!AF13</f>
        <v>10.11.2023</v>
      </c>
      <c r="AL315" s="58">
        <f>IF(OR('Цинк (LME)'!$AG13="-",'Цинк (LME)'!$AG13=""),AL314,'Цинк (LME)'!$AG13)</f>
        <v>2994</v>
      </c>
    </row>
    <row r="316" spans="1:38" x14ac:dyDescent="0.25">
      <c r="A316" s="61" t="str">
        <f>Доллар!$AF$14</f>
        <v>11.11.2023</v>
      </c>
      <c r="B316" s="58" t="str">
        <f>Доллар!$AG$14</f>
        <v>-</v>
      </c>
      <c r="D316" s="61" t="str">
        <f>Евро!$AF$14</f>
        <v>11.11.2023</v>
      </c>
      <c r="E316" s="58" t="str">
        <f>Евро!$AG$14</f>
        <v>-</v>
      </c>
      <c r="G316" s="61" t="str">
        <f>'Золото (ЦБ)'!$AF$14</f>
        <v>11.11.2023</v>
      </c>
      <c r="H316" s="58" t="str">
        <f>'Золото (ЦБ)'!$AG$14</f>
        <v/>
      </c>
      <c r="J316" s="61" t="str">
        <f>'Серебро (ЦБ)'!$AF$14</f>
        <v>11.11.2023</v>
      </c>
      <c r="K316" s="58" t="str">
        <f>'Серебро (ЦБ)'!$AG$14</f>
        <v/>
      </c>
      <c r="M316" s="61" t="str">
        <f>'Платина (ЦБ)'!$AF$14</f>
        <v>11.11.2023</v>
      </c>
      <c r="N316" s="58" t="str">
        <f>'Платина (ЦБ)'!$AG$14</f>
        <v/>
      </c>
      <c r="P316" s="61" t="str">
        <f>'Палладий (ЦБ)'!$AF$14</f>
        <v>11.11.2023</v>
      </c>
      <c r="Q316" s="58" t="str">
        <f>'Палладий (ЦБ)'!$AG$14</f>
        <v/>
      </c>
      <c r="S316" s="61" t="str">
        <f>'Золото (KITCO-LME)'!AF14</f>
        <v>11.11.2023</v>
      </c>
      <c r="T316" s="58">
        <f>IF(OR('Золото (KITCO-LME)'!$AG14="-",'Золото (KITCO-LME)'!$AG14=""),T315,'Золото (KITCO-LME)'!$AG14)</f>
        <v>1852.2</v>
      </c>
      <c r="V316" s="61" t="str">
        <f>'Серебро (KITCO-LME)'!AF14</f>
        <v>11.11.2023</v>
      </c>
      <c r="W316" s="58">
        <f>IF(OR('Серебро (KITCO-LME)'!$AG14="-",'Серебро (KITCO-LME)'!$AG14=""),W315,'Серебро (KITCO-LME)'!$AG14)</f>
        <v>23.454999999999998</v>
      </c>
      <c r="Y316" s="61" t="str">
        <f>'Алюминий (LME)'!AF14</f>
        <v>11.11.2023</v>
      </c>
      <c r="Z316" s="58">
        <f>IF(OR('Алюминий (LME)'!$AG14="-",'Алюминий (LME)'!$AG14=""),Z315,'Алюминий (LME)'!$AG14)</f>
        <v>2242.5</v>
      </c>
      <c r="AB316" s="61" t="str">
        <f>'Никель (LME)'!AF14</f>
        <v>11.11.2023</v>
      </c>
      <c r="AC316" s="58">
        <f>IF(OR('Никель (LME)'!$AG14="-",'Никель (LME)'!$AG14=""),AC315,'Никель (LME)'!$AG14)</f>
        <v>27465</v>
      </c>
      <c r="AE316" s="61" t="str">
        <f>'Свинец (LME)'!AF14</f>
        <v>11.11.2023</v>
      </c>
      <c r="AF316" s="58">
        <f>IF(OR('Свинец (LME)'!$AG14="-",'Свинец (LME)'!$AG14=""),AF315,'Свинец (LME)'!$AG14)</f>
        <v>2235</v>
      </c>
      <c r="AH316" s="61" t="str">
        <f>'Медь (LME)'!AF14</f>
        <v>11.11.2023</v>
      </c>
      <c r="AI316" s="58">
        <f>IF(OR('Медь (LME)'!$AG14="-",'Медь (LME)'!$AG14=""),AI315,'Медь (LME)'!$AG14)</f>
        <v>8362.5</v>
      </c>
      <c r="AK316" s="61" t="str">
        <f>'Цинк (LME)'!AF14</f>
        <v>11.11.2023</v>
      </c>
      <c r="AL316" s="58">
        <f>IF(OR('Цинк (LME)'!$AG14="-",'Цинк (LME)'!$AG14=""),AL315,'Цинк (LME)'!$AG14)</f>
        <v>2994</v>
      </c>
    </row>
    <row r="317" spans="1:38" x14ac:dyDescent="0.25">
      <c r="A317" s="61" t="str">
        <f>Доллар!$AF$15</f>
        <v>12.11.2023</v>
      </c>
      <c r="B317" s="58" t="str">
        <f>Доллар!$AG$15</f>
        <v>-</v>
      </c>
      <c r="D317" s="61" t="str">
        <f>Евро!$AF$15</f>
        <v>12.11.2023</v>
      </c>
      <c r="E317" s="58" t="str">
        <f>Евро!$AG$15</f>
        <v>-</v>
      </c>
      <c r="G317" s="61" t="str">
        <f>'Золото (ЦБ)'!$AF$15</f>
        <v>12.11.2023</v>
      </c>
      <c r="H317" s="58" t="str">
        <f>'Золото (ЦБ)'!$AG$15</f>
        <v/>
      </c>
      <c r="J317" s="61" t="str">
        <f>'Серебро (ЦБ)'!$AF$15</f>
        <v>12.11.2023</v>
      </c>
      <c r="K317" s="58" t="str">
        <f>'Серебро (ЦБ)'!$AG$15</f>
        <v/>
      </c>
      <c r="M317" s="61" t="str">
        <f>'Платина (ЦБ)'!$AF$15</f>
        <v>12.11.2023</v>
      </c>
      <c r="N317" s="58" t="str">
        <f>'Платина (ЦБ)'!$AG$15</f>
        <v/>
      </c>
      <c r="P317" s="61" t="str">
        <f>'Палладий (ЦБ)'!$AF$15</f>
        <v>12.11.2023</v>
      </c>
      <c r="Q317" s="58" t="str">
        <f>'Палладий (ЦБ)'!$AG$15</f>
        <v/>
      </c>
      <c r="S317" s="61" t="str">
        <f>'Золото (KITCO-LME)'!AF15</f>
        <v>12.11.2023</v>
      </c>
      <c r="T317" s="58">
        <f>IF(OR('Золото (KITCO-LME)'!$AG15="-",'Золото (KITCO-LME)'!$AG15=""),T316,'Золото (KITCO-LME)'!$AG15)</f>
        <v>1852.2</v>
      </c>
      <c r="V317" s="61" t="str">
        <f>'Серебро (KITCO-LME)'!AF15</f>
        <v>12.11.2023</v>
      </c>
      <c r="W317" s="58">
        <f>IF(OR('Серебро (KITCO-LME)'!$AG15="-",'Серебро (KITCO-LME)'!$AG15=""),W316,'Серебро (KITCO-LME)'!$AG15)</f>
        <v>23.454999999999998</v>
      </c>
      <c r="Y317" s="61" t="str">
        <f>'Алюминий (LME)'!AF15</f>
        <v>12.11.2023</v>
      </c>
      <c r="Z317" s="58">
        <f>IF(OR('Алюминий (LME)'!$AG15="-",'Алюминий (LME)'!$AG15=""),Z316,'Алюминий (LME)'!$AG15)</f>
        <v>2242.5</v>
      </c>
      <c r="AB317" s="61" t="str">
        <f>'Никель (LME)'!AF15</f>
        <v>12.11.2023</v>
      </c>
      <c r="AC317" s="58">
        <f>IF(OR('Никель (LME)'!$AG15="-",'Никель (LME)'!$AG15=""),AC316,'Никель (LME)'!$AG15)</f>
        <v>27465</v>
      </c>
      <c r="AE317" s="61" t="str">
        <f>'Свинец (LME)'!AF15</f>
        <v>12.11.2023</v>
      </c>
      <c r="AF317" s="58">
        <f>IF(OR('Свинец (LME)'!$AG15="-",'Свинец (LME)'!$AG15=""),AF316,'Свинец (LME)'!$AG15)</f>
        <v>2235</v>
      </c>
      <c r="AH317" s="61" t="str">
        <f>'Медь (LME)'!AF15</f>
        <v>12.11.2023</v>
      </c>
      <c r="AI317" s="58">
        <f>IF(OR('Медь (LME)'!$AG15="-",'Медь (LME)'!$AG15=""),AI316,'Медь (LME)'!$AG15)</f>
        <v>8362.5</v>
      </c>
      <c r="AK317" s="61" t="str">
        <f>'Цинк (LME)'!AF15</f>
        <v>12.11.2023</v>
      </c>
      <c r="AL317" s="58">
        <f>IF(OR('Цинк (LME)'!$AG15="-",'Цинк (LME)'!$AG15=""),AL316,'Цинк (LME)'!$AG15)</f>
        <v>2994</v>
      </c>
    </row>
    <row r="318" spans="1:38" x14ac:dyDescent="0.25">
      <c r="A318" s="61" t="str">
        <f>Доллар!$AF$16</f>
        <v>13.11.2023</v>
      </c>
      <c r="B318" s="58" t="str">
        <f>Доллар!$AG$16</f>
        <v>-</v>
      </c>
      <c r="D318" s="61" t="str">
        <f>Евро!$AF$16</f>
        <v>13.11.2023</v>
      </c>
      <c r="E318" s="58" t="str">
        <f>Евро!$AG$16</f>
        <v>-</v>
      </c>
      <c r="G318" s="61" t="str">
        <f>'Золото (ЦБ)'!$AF$16</f>
        <v>13.11.2023</v>
      </c>
      <c r="H318" s="58" t="str">
        <f>'Золото (ЦБ)'!$AG$16</f>
        <v/>
      </c>
      <c r="J318" s="61" t="str">
        <f>'Серебро (ЦБ)'!$AF$16</f>
        <v>13.11.2023</v>
      </c>
      <c r="K318" s="58" t="str">
        <f>'Серебро (ЦБ)'!$AG$16</f>
        <v/>
      </c>
      <c r="M318" s="61" t="str">
        <f>'Платина (ЦБ)'!$AF$16</f>
        <v>13.11.2023</v>
      </c>
      <c r="N318" s="58" t="str">
        <f>'Платина (ЦБ)'!$AG$16</f>
        <v/>
      </c>
      <c r="P318" s="61" t="str">
        <f>'Палладий (ЦБ)'!$AF$16</f>
        <v>13.11.2023</v>
      </c>
      <c r="Q318" s="58" t="str">
        <f>'Палладий (ЦБ)'!$AG$16</f>
        <v/>
      </c>
      <c r="S318" s="61" t="str">
        <f>'Золото (KITCO-LME)'!AF16</f>
        <v>13.11.2023</v>
      </c>
      <c r="T318" s="58">
        <f>IF(OR('Золото (KITCO-LME)'!$AG16="-",'Золото (KITCO-LME)'!$AG16=""),T317,'Золото (KITCO-LME)'!$AG16)</f>
        <v>1852.2</v>
      </c>
      <c r="V318" s="61" t="str">
        <f>'Серебро (KITCO-LME)'!AF16</f>
        <v>13.11.2023</v>
      </c>
      <c r="W318" s="58">
        <f>IF(OR('Серебро (KITCO-LME)'!$AG16="-",'Серебро (KITCO-LME)'!$AG16=""),W317,'Серебро (KITCO-LME)'!$AG16)</f>
        <v>23.454999999999998</v>
      </c>
      <c r="Y318" s="61" t="str">
        <f>'Алюминий (LME)'!AF16</f>
        <v>13.11.2023</v>
      </c>
      <c r="Z318" s="58">
        <f>IF(OR('Алюминий (LME)'!$AG16="-",'Алюминий (LME)'!$AG16=""),Z317,'Алюминий (LME)'!$AG16)</f>
        <v>2242.5</v>
      </c>
      <c r="AB318" s="61" t="str">
        <f>'Никель (LME)'!AF16</f>
        <v>13.11.2023</v>
      </c>
      <c r="AC318" s="58">
        <f>IF(OR('Никель (LME)'!$AG16="-",'Никель (LME)'!$AG16=""),AC317,'Никель (LME)'!$AG16)</f>
        <v>27465</v>
      </c>
      <c r="AE318" s="61" t="str">
        <f>'Свинец (LME)'!AF16</f>
        <v>13.11.2023</v>
      </c>
      <c r="AF318" s="58">
        <f>IF(OR('Свинец (LME)'!$AG16="-",'Свинец (LME)'!$AG16=""),AF317,'Свинец (LME)'!$AG16)</f>
        <v>2235</v>
      </c>
      <c r="AH318" s="61" t="str">
        <f>'Медь (LME)'!AF16</f>
        <v>13.11.2023</v>
      </c>
      <c r="AI318" s="58">
        <f>IF(OR('Медь (LME)'!$AG16="-",'Медь (LME)'!$AG16=""),AI317,'Медь (LME)'!$AG16)</f>
        <v>8362.5</v>
      </c>
      <c r="AK318" s="61" t="str">
        <f>'Цинк (LME)'!AF16</f>
        <v>13.11.2023</v>
      </c>
      <c r="AL318" s="58">
        <f>IF(OR('Цинк (LME)'!$AG16="-",'Цинк (LME)'!$AG16=""),AL317,'Цинк (LME)'!$AG16)</f>
        <v>2994</v>
      </c>
    </row>
    <row r="319" spans="1:38" x14ac:dyDescent="0.25">
      <c r="A319" s="61" t="str">
        <f>Доллар!$AF$17</f>
        <v>14.11.2023</v>
      </c>
      <c r="B319" s="58" t="str">
        <f>Доллар!$AG$17</f>
        <v>-</v>
      </c>
      <c r="D319" s="61" t="str">
        <f>Евро!$AF$17</f>
        <v>14.11.2023</v>
      </c>
      <c r="E319" s="58" t="str">
        <f>Евро!$AG$17</f>
        <v>-</v>
      </c>
      <c r="G319" s="61" t="str">
        <f>'Золото (ЦБ)'!$AF$17</f>
        <v>14.11.2023</v>
      </c>
      <c r="H319" s="58" t="str">
        <f>'Золото (ЦБ)'!$AG$17</f>
        <v/>
      </c>
      <c r="J319" s="61" t="str">
        <f>'Серебро (ЦБ)'!$AF$17</f>
        <v>14.11.2023</v>
      </c>
      <c r="K319" s="58" t="str">
        <f>'Серебро (ЦБ)'!$AG$17</f>
        <v/>
      </c>
      <c r="M319" s="61" t="str">
        <f>'Платина (ЦБ)'!$AF$17</f>
        <v>14.11.2023</v>
      </c>
      <c r="N319" s="58" t="str">
        <f>'Платина (ЦБ)'!$AG$17</f>
        <v/>
      </c>
      <c r="P319" s="61" t="str">
        <f>'Палладий (ЦБ)'!$AF$17</f>
        <v>14.11.2023</v>
      </c>
      <c r="Q319" s="58" t="str">
        <f>'Палладий (ЦБ)'!$AG$17</f>
        <v/>
      </c>
      <c r="S319" s="61" t="str">
        <f>'Золото (KITCO-LME)'!AF17</f>
        <v>14.11.2023</v>
      </c>
      <c r="T319" s="58">
        <f>IF(OR('Золото (KITCO-LME)'!$AG17="-",'Золото (KITCO-LME)'!$AG17=""),T318,'Золото (KITCO-LME)'!$AG17)</f>
        <v>1852.2</v>
      </c>
      <c r="V319" s="61" t="str">
        <f>'Серебро (KITCO-LME)'!AF17</f>
        <v>14.11.2023</v>
      </c>
      <c r="W319" s="58">
        <f>IF(OR('Серебро (KITCO-LME)'!$AG17="-",'Серебро (KITCO-LME)'!$AG17=""),W318,'Серебро (KITCO-LME)'!$AG17)</f>
        <v>23.454999999999998</v>
      </c>
      <c r="Y319" s="61" t="str">
        <f>'Алюминий (LME)'!AF17</f>
        <v>14.11.2023</v>
      </c>
      <c r="Z319" s="58">
        <f>IF(OR('Алюминий (LME)'!$AG17="-",'Алюминий (LME)'!$AG17=""),Z318,'Алюминий (LME)'!$AG17)</f>
        <v>2242.5</v>
      </c>
      <c r="AB319" s="61" t="str">
        <f>'Никель (LME)'!AF17</f>
        <v>14.11.2023</v>
      </c>
      <c r="AC319" s="58">
        <f>IF(OR('Никель (LME)'!$AG17="-",'Никель (LME)'!$AG17=""),AC318,'Никель (LME)'!$AG17)</f>
        <v>27465</v>
      </c>
      <c r="AE319" s="61" t="str">
        <f>'Свинец (LME)'!AF17</f>
        <v>14.11.2023</v>
      </c>
      <c r="AF319" s="58">
        <f>IF(OR('Свинец (LME)'!$AG17="-",'Свинец (LME)'!$AG17=""),AF318,'Свинец (LME)'!$AG17)</f>
        <v>2235</v>
      </c>
      <c r="AH319" s="61" t="str">
        <f>'Медь (LME)'!AF17</f>
        <v>14.11.2023</v>
      </c>
      <c r="AI319" s="58">
        <f>IF(OR('Медь (LME)'!$AG17="-",'Медь (LME)'!$AG17=""),AI318,'Медь (LME)'!$AG17)</f>
        <v>8362.5</v>
      </c>
      <c r="AK319" s="61" t="str">
        <f>'Цинк (LME)'!AF17</f>
        <v>14.11.2023</v>
      </c>
      <c r="AL319" s="58">
        <f>IF(OR('Цинк (LME)'!$AG17="-",'Цинк (LME)'!$AG17=""),AL318,'Цинк (LME)'!$AG17)</f>
        <v>2994</v>
      </c>
    </row>
    <row r="320" spans="1:38" x14ac:dyDescent="0.25">
      <c r="A320" s="61" t="str">
        <f>Доллар!$AF$18</f>
        <v>15.11.2023</v>
      </c>
      <c r="B320" s="58" t="str">
        <f>Доллар!$AG$18</f>
        <v>-</v>
      </c>
      <c r="D320" s="61" t="str">
        <f>Евро!$AF$18</f>
        <v>15.11.2023</v>
      </c>
      <c r="E320" s="58" t="str">
        <f>Евро!$AG$18</f>
        <v>-</v>
      </c>
      <c r="G320" s="61" t="str">
        <f>'Золото (ЦБ)'!$AF$18</f>
        <v>15.11.2023</v>
      </c>
      <c r="H320" s="58" t="str">
        <f>'Золото (ЦБ)'!$AG$18</f>
        <v/>
      </c>
      <c r="J320" s="61" t="str">
        <f>'Серебро (ЦБ)'!$AF$18</f>
        <v>15.11.2023</v>
      </c>
      <c r="K320" s="58" t="str">
        <f>'Серебро (ЦБ)'!$AG$18</f>
        <v/>
      </c>
      <c r="M320" s="61" t="str">
        <f>'Платина (ЦБ)'!$AF$18</f>
        <v>15.11.2023</v>
      </c>
      <c r="N320" s="58" t="str">
        <f>'Платина (ЦБ)'!$AG$18</f>
        <v/>
      </c>
      <c r="P320" s="61" t="str">
        <f>'Палладий (ЦБ)'!$AF$18</f>
        <v>15.11.2023</v>
      </c>
      <c r="Q320" s="58" t="str">
        <f>'Палладий (ЦБ)'!$AG$18</f>
        <v/>
      </c>
      <c r="S320" s="61" t="str">
        <f>'Золото (KITCO-LME)'!AF18</f>
        <v>15.11.2023</v>
      </c>
      <c r="T320" s="58">
        <f>IF(OR('Золото (KITCO-LME)'!$AG18="-",'Золото (KITCO-LME)'!$AG18=""),T319,'Золото (KITCO-LME)'!$AG18)</f>
        <v>1852.2</v>
      </c>
      <c r="V320" s="61" t="str">
        <f>'Серебро (KITCO-LME)'!AF18</f>
        <v>15.11.2023</v>
      </c>
      <c r="W320" s="58">
        <f>IF(OR('Серебро (KITCO-LME)'!$AG18="-",'Серебро (KITCO-LME)'!$AG18=""),W319,'Серебро (KITCO-LME)'!$AG18)</f>
        <v>23.454999999999998</v>
      </c>
      <c r="Y320" s="61" t="str">
        <f>'Алюминий (LME)'!AF18</f>
        <v>15.11.2023</v>
      </c>
      <c r="Z320" s="58">
        <f>IF(OR('Алюминий (LME)'!$AG18="-",'Алюминий (LME)'!$AG18=""),Z319,'Алюминий (LME)'!$AG18)</f>
        <v>2242.5</v>
      </c>
      <c r="AB320" s="61" t="str">
        <f>'Никель (LME)'!AF18</f>
        <v>15.11.2023</v>
      </c>
      <c r="AC320" s="58">
        <f>IF(OR('Никель (LME)'!$AG18="-",'Никель (LME)'!$AG18=""),AC319,'Никель (LME)'!$AG18)</f>
        <v>27465</v>
      </c>
      <c r="AE320" s="61" t="str">
        <f>'Свинец (LME)'!AF18</f>
        <v>15.11.2023</v>
      </c>
      <c r="AF320" s="58">
        <f>IF(OR('Свинец (LME)'!$AG18="-",'Свинец (LME)'!$AG18=""),AF319,'Свинец (LME)'!$AG18)</f>
        <v>2235</v>
      </c>
      <c r="AH320" s="61" t="str">
        <f>'Медь (LME)'!AF18</f>
        <v>15.11.2023</v>
      </c>
      <c r="AI320" s="58">
        <f>IF(OR('Медь (LME)'!$AG18="-",'Медь (LME)'!$AG18=""),AI319,'Медь (LME)'!$AG18)</f>
        <v>8362.5</v>
      </c>
      <c r="AK320" s="61" t="str">
        <f>'Цинк (LME)'!AF18</f>
        <v>15.11.2023</v>
      </c>
      <c r="AL320" s="58">
        <f>IF(OR('Цинк (LME)'!$AG18="-",'Цинк (LME)'!$AG18=""),AL319,'Цинк (LME)'!$AG18)</f>
        <v>2994</v>
      </c>
    </row>
    <row r="321" spans="1:38" x14ac:dyDescent="0.25">
      <c r="A321" s="61" t="str">
        <f>Доллар!$AF$19</f>
        <v>16.11.2023</v>
      </c>
      <c r="B321" s="58" t="str">
        <f>Доллар!$AG$19</f>
        <v>-</v>
      </c>
      <c r="D321" s="61" t="str">
        <f>Евро!$AF$19</f>
        <v>16.11.2023</v>
      </c>
      <c r="E321" s="58" t="str">
        <f>Евро!$AG$19</f>
        <v>-</v>
      </c>
      <c r="G321" s="61" t="str">
        <f>'Золото (ЦБ)'!$AF$19</f>
        <v>16.11.2023</v>
      </c>
      <c r="H321" s="58" t="str">
        <f>'Золото (ЦБ)'!$AG$19</f>
        <v/>
      </c>
      <c r="J321" s="61" t="str">
        <f>'Серебро (ЦБ)'!$AF$19</f>
        <v>16.11.2023</v>
      </c>
      <c r="K321" s="58" t="str">
        <f>'Серебро (ЦБ)'!$AG$19</f>
        <v/>
      </c>
      <c r="M321" s="61" t="str">
        <f>'Платина (ЦБ)'!$AF$19</f>
        <v>16.11.2023</v>
      </c>
      <c r="N321" s="58" t="str">
        <f>'Платина (ЦБ)'!$AG$19</f>
        <v/>
      </c>
      <c r="P321" s="61" t="str">
        <f>'Палладий (ЦБ)'!$AF$19</f>
        <v>16.11.2023</v>
      </c>
      <c r="Q321" s="58" t="str">
        <f>'Палладий (ЦБ)'!$AG$19</f>
        <v/>
      </c>
      <c r="S321" s="61" t="str">
        <f>'Золото (KITCO-LME)'!AF19</f>
        <v>16.11.2023</v>
      </c>
      <c r="T321" s="58">
        <f>IF(OR('Золото (KITCO-LME)'!$AG19="-",'Золото (KITCO-LME)'!$AG19=""),T320,'Золото (KITCO-LME)'!$AG19)</f>
        <v>1852.2</v>
      </c>
      <c r="V321" s="61" t="str">
        <f>'Серебро (KITCO-LME)'!AF19</f>
        <v>16.11.2023</v>
      </c>
      <c r="W321" s="58">
        <f>IF(OR('Серебро (KITCO-LME)'!$AG19="-",'Серебро (KITCO-LME)'!$AG19=""),W320,'Серебро (KITCO-LME)'!$AG19)</f>
        <v>23.454999999999998</v>
      </c>
      <c r="Y321" s="61" t="str">
        <f>'Алюминий (LME)'!AF19</f>
        <v>16.11.2023</v>
      </c>
      <c r="Z321" s="58">
        <f>IF(OR('Алюминий (LME)'!$AG19="-",'Алюминий (LME)'!$AG19=""),Z320,'Алюминий (LME)'!$AG19)</f>
        <v>2242.5</v>
      </c>
      <c r="AB321" s="61" t="str">
        <f>'Никель (LME)'!AF19</f>
        <v>16.11.2023</v>
      </c>
      <c r="AC321" s="58">
        <f>IF(OR('Никель (LME)'!$AG19="-",'Никель (LME)'!$AG19=""),AC320,'Никель (LME)'!$AG19)</f>
        <v>27465</v>
      </c>
      <c r="AE321" s="61" t="str">
        <f>'Свинец (LME)'!AF19</f>
        <v>16.11.2023</v>
      </c>
      <c r="AF321" s="58">
        <f>IF(OR('Свинец (LME)'!$AG19="-",'Свинец (LME)'!$AG19=""),AF320,'Свинец (LME)'!$AG19)</f>
        <v>2235</v>
      </c>
      <c r="AH321" s="61" t="str">
        <f>'Медь (LME)'!AF19</f>
        <v>16.11.2023</v>
      </c>
      <c r="AI321" s="58">
        <f>IF(OR('Медь (LME)'!$AG19="-",'Медь (LME)'!$AG19=""),AI320,'Медь (LME)'!$AG19)</f>
        <v>8362.5</v>
      </c>
      <c r="AK321" s="61" t="str">
        <f>'Цинк (LME)'!AF19</f>
        <v>16.11.2023</v>
      </c>
      <c r="AL321" s="58">
        <f>IF(OR('Цинк (LME)'!$AG19="-",'Цинк (LME)'!$AG19=""),AL320,'Цинк (LME)'!$AG19)</f>
        <v>2994</v>
      </c>
    </row>
    <row r="322" spans="1:38" x14ac:dyDescent="0.25">
      <c r="A322" s="61" t="str">
        <f>Доллар!$AF$20</f>
        <v>17.11.2023</v>
      </c>
      <c r="B322" s="58" t="str">
        <f>Доллар!$AG$20</f>
        <v>-</v>
      </c>
      <c r="D322" s="61" t="str">
        <f>Евро!$AF$20</f>
        <v>17.11.2023</v>
      </c>
      <c r="E322" s="58" t="str">
        <f>Евро!$AG$20</f>
        <v>-</v>
      </c>
      <c r="G322" s="61" t="str">
        <f>'Золото (ЦБ)'!$AF$20</f>
        <v>17.11.2023</v>
      </c>
      <c r="H322" s="58" t="str">
        <f>'Золото (ЦБ)'!$AG$20</f>
        <v/>
      </c>
      <c r="J322" s="61" t="str">
        <f>'Серебро (ЦБ)'!$AF$20</f>
        <v>17.11.2023</v>
      </c>
      <c r="K322" s="58" t="str">
        <f>'Серебро (ЦБ)'!$AG$20</f>
        <v/>
      </c>
      <c r="M322" s="61" t="str">
        <f>'Платина (ЦБ)'!$AF$20</f>
        <v>17.11.2023</v>
      </c>
      <c r="N322" s="58" t="str">
        <f>'Платина (ЦБ)'!$AG$20</f>
        <v/>
      </c>
      <c r="P322" s="61" t="str">
        <f>'Палладий (ЦБ)'!$AF$20</f>
        <v>17.11.2023</v>
      </c>
      <c r="Q322" s="58" t="str">
        <f>'Палладий (ЦБ)'!$AG$20</f>
        <v/>
      </c>
      <c r="S322" s="61" t="str">
        <f>'Золото (KITCO-LME)'!AF20</f>
        <v>17.11.2023</v>
      </c>
      <c r="T322" s="58">
        <f>IF(OR('Золото (KITCO-LME)'!$AG20="-",'Золото (KITCO-LME)'!$AG20=""),T321,'Золото (KITCO-LME)'!$AG20)</f>
        <v>1852.2</v>
      </c>
      <c r="V322" s="61" t="str">
        <f>'Серебро (KITCO-LME)'!AF20</f>
        <v>17.11.2023</v>
      </c>
      <c r="W322" s="58">
        <f>IF(OR('Серебро (KITCO-LME)'!$AG20="-",'Серебро (KITCO-LME)'!$AG20=""),W321,'Серебро (KITCO-LME)'!$AG20)</f>
        <v>23.454999999999998</v>
      </c>
      <c r="Y322" s="61" t="str">
        <f>'Алюминий (LME)'!AF20</f>
        <v>17.11.2023</v>
      </c>
      <c r="Z322" s="58">
        <f>IF(OR('Алюминий (LME)'!$AG20="-",'Алюминий (LME)'!$AG20=""),Z321,'Алюминий (LME)'!$AG20)</f>
        <v>2242.5</v>
      </c>
      <c r="AB322" s="61" t="str">
        <f>'Никель (LME)'!AF20</f>
        <v>17.11.2023</v>
      </c>
      <c r="AC322" s="58">
        <f>IF(OR('Никель (LME)'!$AG20="-",'Никель (LME)'!$AG20=""),AC321,'Никель (LME)'!$AG20)</f>
        <v>27465</v>
      </c>
      <c r="AE322" s="61" t="str">
        <f>'Свинец (LME)'!AF20</f>
        <v>17.11.2023</v>
      </c>
      <c r="AF322" s="58">
        <f>IF(OR('Свинец (LME)'!$AG20="-",'Свинец (LME)'!$AG20=""),AF321,'Свинец (LME)'!$AG20)</f>
        <v>2235</v>
      </c>
      <c r="AH322" s="61" t="str">
        <f>'Медь (LME)'!AF20</f>
        <v>17.11.2023</v>
      </c>
      <c r="AI322" s="58">
        <f>IF(OR('Медь (LME)'!$AG20="-",'Медь (LME)'!$AG20=""),AI321,'Медь (LME)'!$AG20)</f>
        <v>8362.5</v>
      </c>
      <c r="AK322" s="61" t="str">
        <f>'Цинк (LME)'!AF20</f>
        <v>17.11.2023</v>
      </c>
      <c r="AL322" s="58">
        <f>IF(OR('Цинк (LME)'!$AG20="-",'Цинк (LME)'!$AG20=""),AL321,'Цинк (LME)'!$AG20)</f>
        <v>2994</v>
      </c>
    </row>
    <row r="323" spans="1:38" x14ac:dyDescent="0.25">
      <c r="A323" s="61" t="str">
        <f>Доллар!$AF$21</f>
        <v>18.11.2023</v>
      </c>
      <c r="B323" s="58" t="str">
        <f>Доллар!$AG$21</f>
        <v>-</v>
      </c>
      <c r="D323" s="61" t="str">
        <f>Евро!$AF$21</f>
        <v>18.11.2023</v>
      </c>
      <c r="E323" s="58" t="str">
        <f>Евро!$AG$21</f>
        <v>-</v>
      </c>
      <c r="G323" s="61" t="str">
        <f>'Золото (ЦБ)'!$AF$21</f>
        <v>18.11.2023</v>
      </c>
      <c r="H323" s="58" t="str">
        <f>'Золото (ЦБ)'!$AG$21</f>
        <v/>
      </c>
      <c r="J323" s="61" t="str">
        <f>'Серебро (ЦБ)'!$AF$21</f>
        <v>18.11.2023</v>
      </c>
      <c r="K323" s="58" t="str">
        <f>'Серебро (ЦБ)'!$AG$21</f>
        <v/>
      </c>
      <c r="M323" s="61" t="str">
        <f>'Платина (ЦБ)'!$AF$21</f>
        <v>18.11.2023</v>
      </c>
      <c r="N323" s="58" t="str">
        <f>'Платина (ЦБ)'!$AG$21</f>
        <v/>
      </c>
      <c r="P323" s="61" t="str">
        <f>'Палладий (ЦБ)'!$AF$21</f>
        <v>18.11.2023</v>
      </c>
      <c r="Q323" s="58" t="str">
        <f>'Палладий (ЦБ)'!$AG$21</f>
        <v/>
      </c>
      <c r="S323" s="61" t="str">
        <f>'Золото (KITCO-LME)'!AF21</f>
        <v>18.11.2023</v>
      </c>
      <c r="T323" s="58">
        <f>IF(OR('Золото (KITCO-LME)'!$AG21="-",'Золото (KITCO-LME)'!$AG21=""),T322,'Золото (KITCO-LME)'!$AG21)</f>
        <v>1852.2</v>
      </c>
      <c r="V323" s="61" t="str">
        <f>'Серебро (KITCO-LME)'!AF21</f>
        <v>18.11.2023</v>
      </c>
      <c r="W323" s="58">
        <f>IF(OR('Серебро (KITCO-LME)'!$AG21="-",'Серебро (KITCO-LME)'!$AG21=""),W322,'Серебро (KITCO-LME)'!$AG21)</f>
        <v>23.454999999999998</v>
      </c>
      <c r="Y323" s="61" t="str">
        <f>'Алюминий (LME)'!AF21</f>
        <v>18.11.2023</v>
      </c>
      <c r="Z323" s="58">
        <f>IF(OR('Алюминий (LME)'!$AG21="-",'Алюминий (LME)'!$AG21=""),Z322,'Алюминий (LME)'!$AG21)</f>
        <v>2242.5</v>
      </c>
      <c r="AB323" s="61" t="str">
        <f>'Никель (LME)'!AF21</f>
        <v>18.11.2023</v>
      </c>
      <c r="AC323" s="58">
        <f>IF(OR('Никель (LME)'!$AG21="-",'Никель (LME)'!$AG21=""),AC322,'Никель (LME)'!$AG21)</f>
        <v>27465</v>
      </c>
      <c r="AE323" s="61" t="str">
        <f>'Свинец (LME)'!AF21</f>
        <v>18.11.2023</v>
      </c>
      <c r="AF323" s="58">
        <f>IF(OR('Свинец (LME)'!$AG21="-",'Свинец (LME)'!$AG21=""),AF322,'Свинец (LME)'!$AG21)</f>
        <v>2235</v>
      </c>
      <c r="AH323" s="61" t="str">
        <f>'Медь (LME)'!AF21</f>
        <v>18.11.2023</v>
      </c>
      <c r="AI323" s="58">
        <f>IF(OR('Медь (LME)'!$AG21="-",'Медь (LME)'!$AG21=""),AI322,'Медь (LME)'!$AG21)</f>
        <v>8362.5</v>
      </c>
      <c r="AK323" s="61" t="str">
        <f>'Цинк (LME)'!AF21</f>
        <v>18.11.2023</v>
      </c>
      <c r="AL323" s="58">
        <f>IF(OR('Цинк (LME)'!$AG21="-",'Цинк (LME)'!$AG21=""),AL322,'Цинк (LME)'!$AG21)</f>
        <v>2994</v>
      </c>
    </row>
    <row r="324" spans="1:38" x14ac:dyDescent="0.25">
      <c r="A324" s="61" t="str">
        <f>Доллар!$AF$22</f>
        <v>19.11.2023</v>
      </c>
      <c r="B324" s="58" t="str">
        <f>Доллар!$AG$22</f>
        <v>-</v>
      </c>
      <c r="D324" s="61" t="str">
        <f>Евро!$AF$22</f>
        <v>19.11.2023</v>
      </c>
      <c r="E324" s="58" t="str">
        <f>Евро!$AG$22</f>
        <v>-</v>
      </c>
      <c r="G324" s="61" t="str">
        <f>'Золото (ЦБ)'!$AF$22</f>
        <v>19.11.2023</v>
      </c>
      <c r="H324" s="58" t="str">
        <f>'Золото (ЦБ)'!$AG$22</f>
        <v/>
      </c>
      <c r="J324" s="61" t="str">
        <f>'Серебро (ЦБ)'!$AF$22</f>
        <v>19.11.2023</v>
      </c>
      <c r="K324" s="58" t="str">
        <f>'Серебро (ЦБ)'!$AG$22</f>
        <v/>
      </c>
      <c r="M324" s="61" t="str">
        <f>'Платина (ЦБ)'!$AF$22</f>
        <v>19.11.2023</v>
      </c>
      <c r="N324" s="58" t="str">
        <f>'Платина (ЦБ)'!$AG$22</f>
        <v/>
      </c>
      <c r="P324" s="61" t="str">
        <f>'Палладий (ЦБ)'!$AF$22</f>
        <v>19.11.2023</v>
      </c>
      <c r="Q324" s="58" t="str">
        <f>'Палладий (ЦБ)'!$AG$22</f>
        <v/>
      </c>
      <c r="S324" s="61" t="str">
        <f>'Золото (KITCO-LME)'!AF22</f>
        <v>19.11.2023</v>
      </c>
      <c r="T324" s="58">
        <f>IF(OR('Золото (KITCO-LME)'!$AG22="-",'Золото (KITCO-LME)'!$AG22=""),T323,'Золото (KITCO-LME)'!$AG22)</f>
        <v>1852.2</v>
      </c>
      <c r="V324" s="61" t="str">
        <f>'Серебро (KITCO-LME)'!AF22</f>
        <v>19.11.2023</v>
      </c>
      <c r="W324" s="58">
        <f>IF(OR('Серебро (KITCO-LME)'!$AG22="-",'Серебро (KITCO-LME)'!$AG22=""),W323,'Серебро (KITCO-LME)'!$AG22)</f>
        <v>23.454999999999998</v>
      </c>
      <c r="Y324" s="61" t="str">
        <f>'Алюминий (LME)'!AF22</f>
        <v>19.11.2023</v>
      </c>
      <c r="Z324" s="58">
        <f>IF(OR('Алюминий (LME)'!$AG22="-",'Алюминий (LME)'!$AG22=""),Z323,'Алюминий (LME)'!$AG22)</f>
        <v>2242.5</v>
      </c>
      <c r="AB324" s="61" t="str">
        <f>'Никель (LME)'!AF22</f>
        <v>19.11.2023</v>
      </c>
      <c r="AC324" s="58">
        <f>IF(OR('Никель (LME)'!$AG22="-",'Никель (LME)'!$AG22=""),AC323,'Никель (LME)'!$AG22)</f>
        <v>27465</v>
      </c>
      <c r="AE324" s="61" t="str">
        <f>'Свинец (LME)'!AF22</f>
        <v>19.11.2023</v>
      </c>
      <c r="AF324" s="58">
        <f>IF(OR('Свинец (LME)'!$AG22="-",'Свинец (LME)'!$AG22=""),AF323,'Свинец (LME)'!$AG22)</f>
        <v>2235</v>
      </c>
      <c r="AH324" s="61" t="str">
        <f>'Медь (LME)'!AF22</f>
        <v>19.11.2023</v>
      </c>
      <c r="AI324" s="58">
        <f>IF(OR('Медь (LME)'!$AG22="-",'Медь (LME)'!$AG22=""),AI323,'Медь (LME)'!$AG22)</f>
        <v>8362.5</v>
      </c>
      <c r="AK324" s="61" t="str">
        <f>'Цинк (LME)'!AF22</f>
        <v>19.11.2023</v>
      </c>
      <c r="AL324" s="58">
        <f>IF(OR('Цинк (LME)'!$AG22="-",'Цинк (LME)'!$AG22=""),AL323,'Цинк (LME)'!$AG22)</f>
        <v>2994</v>
      </c>
    </row>
    <row r="325" spans="1:38" x14ac:dyDescent="0.25">
      <c r="A325" s="61" t="str">
        <f>Доллар!$AF$23</f>
        <v>20.11.2023</v>
      </c>
      <c r="B325" s="58" t="str">
        <f>Доллар!$AG$23</f>
        <v>-</v>
      </c>
      <c r="D325" s="61" t="str">
        <f>Евро!$AF$23</f>
        <v>20.11.2023</v>
      </c>
      <c r="E325" s="58" t="str">
        <f>Евро!$AG$23</f>
        <v>-</v>
      </c>
      <c r="G325" s="61" t="str">
        <f>'Золото (ЦБ)'!$AF$23</f>
        <v>20.11.2023</v>
      </c>
      <c r="H325" s="58" t="str">
        <f>'Золото (ЦБ)'!$AG$23</f>
        <v/>
      </c>
      <c r="J325" s="61" t="str">
        <f>'Серебро (ЦБ)'!$AF$23</f>
        <v>20.11.2023</v>
      </c>
      <c r="K325" s="58" t="str">
        <f>'Серебро (ЦБ)'!$AG$23</f>
        <v/>
      </c>
      <c r="M325" s="61" t="str">
        <f>'Платина (ЦБ)'!$AF$23</f>
        <v>20.11.2023</v>
      </c>
      <c r="N325" s="58" t="str">
        <f>'Платина (ЦБ)'!$AG$23</f>
        <v/>
      </c>
      <c r="P325" s="61" t="str">
        <f>'Палладий (ЦБ)'!$AF$23</f>
        <v>20.11.2023</v>
      </c>
      <c r="Q325" s="58" t="str">
        <f>'Палладий (ЦБ)'!$AG$23</f>
        <v/>
      </c>
      <c r="S325" s="61" t="str">
        <f>'Золото (KITCO-LME)'!AF23</f>
        <v>20.11.2023</v>
      </c>
      <c r="T325" s="58">
        <f>IF(OR('Золото (KITCO-LME)'!$AG23="-",'Золото (KITCO-LME)'!$AG23=""),T324,'Золото (KITCO-LME)'!$AG23)</f>
        <v>1852.2</v>
      </c>
      <c r="V325" s="61" t="str">
        <f>'Серебро (KITCO-LME)'!AF23</f>
        <v>20.11.2023</v>
      </c>
      <c r="W325" s="58">
        <f>IF(OR('Серебро (KITCO-LME)'!$AG23="-",'Серебро (KITCO-LME)'!$AG23=""),W324,'Серебро (KITCO-LME)'!$AG23)</f>
        <v>23.454999999999998</v>
      </c>
      <c r="Y325" s="61" t="str">
        <f>'Алюминий (LME)'!AF23</f>
        <v>20.11.2023</v>
      </c>
      <c r="Z325" s="58">
        <f>IF(OR('Алюминий (LME)'!$AG23="-",'Алюминий (LME)'!$AG23=""),Z324,'Алюминий (LME)'!$AG23)</f>
        <v>2242.5</v>
      </c>
      <c r="AB325" s="61" t="str">
        <f>'Никель (LME)'!AF23</f>
        <v>20.11.2023</v>
      </c>
      <c r="AC325" s="58">
        <f>IF(OR('Никель (LME)'!$AG23="-",'Никель (LME)'!$AG23=""),AC324,'Никель (LME)'!$AG23)</f>
        <v>27465</v>
      </c>
      <c r="AE325" s="61" t="str">
        <f>'Свинец (LME)'!AF23</f>
        <v>20.11.2023</v>
      </c>
      <c r="AF325" s="58">
        <f>IF(OR('Свинец (LME)'!$AG23="-",'Свинец (LME)'!$AG23=""),AF324,'Свинец (LME)'!$AG23)</f>
        <v>2235</v>
      </c>
      <c r="AH325" s="61" t="str">
        <f>'Медь (LME)'!AF23</f>
        <v>20.11.2023</v>
      </c>
      <c r="AI325" s="58">
        <f>IF(OR('Медь (LME)'!$AG23="-",'Медь (LME)'!$AG23=""),AI324,'Медь (LME)'!$AG23)</f>
        <v>8362.5</v>
      </c>
      <c r="AK325" s="61" t="str">
        <f>'Цинк (LME)'!AF23</f>
        <v>20.11.2023</v>
      </c>
      <c r="AL325" s="58">
        <f>IF(OR('Цинк (LME)'!$AG23="-",'Цинк (LME)'!$AG23=""),AL324,'Цинк (LME)'!$AG23)</f>
        <v>2994</v>
      </c>
    </row>
    <row r="326" spans="1:38" x14ac:dyDescent="0.25">
      <c r="A326" s="61" t="str">
        <f>Доллар!$AF$24</f>
        <v>21.11.2023</v>
      </c>
      <c r="B326" s="58" t="str">
        <f>Доллар!$AG$24</f>
        <v>-</v>
      </c>
      <c r="D326" s="61" t="str">
        <f>Евро!$AF$24</f>
        <v>21.11.2023</v>
      </c>
      <c r="E326" s="58" t="str">
        <f>Евро!$AG$24</f>
        <v>-</v>
      </c>
      <c r="G326" s="61" t="str">
        <f>'Золото (ЦБ)'!$AF$24</f>
        <v>21.11.2023</v>
      </c>
      <c r="H326" s="58" t="str">
        <f>'Золото (ЦБ)'!$AG$24</f>
        <v/>
      </c>
      <c r="J326" s="61" t="str">
        <f>'Серебро (ЦБ)'!$AF$24</f>
        <v>21.11.2023</v>
      </c>
      <c r="K326" s="58" t="str">
        <f>'Серебро (ЦБ)'!$AG$24</f>
        <v/>
      </c>
      <c r="M326" s="61" t="str">
        <f>'Платина (ЦБ)'!$AF$24</f>
        <v>21.11.2023</v>
      </c>
      <c r="N326" s="58" t="str">
        <f>'Платина (ЦБ)'!$AG$24</f>
        <v/>
      </c>
      <c r="P326" s="61" t="str">
        <f>'Палладий (ЦБ)'!$AF$24</f>
        <v>21.11.2023</v>
      </c>
      <c r="Q326" s="58" t="str">
        <f>'Палладий (ЦБ)'!$AG$24</f>
        <v/>
      </c>
      <c r="S326" s="61" t="str">
        <f>'Золото (KITCO-LME)'!AF24</f>
        <v>21.11.2023</v>
      </c>
      <c r="T326" s="58">
        <f>IF(OR('Золото (KITCO-LME)'!$AG24="-",'Золото (KITCO-LME)'!$AG24=""),T325,'Золото (KITCO-LME)'!$AG24)</f>
        <v>1852.2</v>
      </c>
      <c r="V326" s="61" t="str">
        <f>'Серебро (KITCO-LME)'!AF24</f>
        <v>21.11.2023</v>
      </c>
      <c r="W326" s="58">
        <f>IF(OR('Серебро (KITCO-LME)'!$AG24="-",'Серебро (KITCO-LME)'!$AG24=""),W325,'Серебро (KITCO-LME)'!$AG24)</f>
        <v>23.454999999999998</v>
      </c>
      <c r="Y326" s="61" t="str">
        <f>'Алюминий (LME)'!AF24</f>
        <v>21.11.2023</v>
      </c>
      <c r="Z326" s="58">
        <f>IF(OR('Алюминий (LME)'!$AG24="-",'Алюминий (LME)'!$AG24=""),Z325,'Алюминий (LME)'!$AG24)</f>
        <v>2242.5</v>
      </c>
      <c r="AB326" s="61" t="str">
        <f>'Никель (LME)'!AF24</f>
        <v>21.11.2023</v>
      </c>
      <c r="AC326" s="58">
        <f>IF(OR('Никель (LME)'!$AG24="-",'Никель (LME)'!$AG24=""),AC325,'Никель (LME)'!$AG24)</f>
        <v>27465</v>
      </c>
      <c r="AE326" s="61" t="str">
        <f>'Свинец (LME)'!AF24</f>
        <v>21.11.2023</v>
      </c>
      <c r="AF326" s="58">
        <f>IF(OR('Свинец (LME)'!$AG24="-",'Свинец (LME)'!$AG24=""),AF325,'Свинец (LME)'!$AG24)</f>
        <v>2235</v>
      </c>
      <c r="AH326" s="61" t="str">
        <f>'Медь (LME)'!AF24</f>
        <v>21.11.2023</v>
      </c>
      <c r="AI326" s="58">
        <f>IF(OR('Медь (LME)'!$AG24="-",'Медь (LME)'!$AG24=""),AI325,'Медь (LME)'!$AG24)</f>
        <v>8362.5</v>
      </c>
      <c r="AK326" s="61" t="str">
        <f>'Цинк (LME)'!AF24</f>
        <v>21.11.2023</v>
      </c>
      <c r="AL326" s="58">
        <f>IF(OR('Цинк (LME)'!$AG24="-",'Цинк (LME)'!$AG24=""),AL325,'Цинк (LME)'!$AG24)</f>
        <v>2994</v>
      </c>
    </row>
    <row r="327" spans="1:38" x14ac:dyDescent="0.25">
      <c r="A327" s="61" t="str">
        <f>Доллар!$AF$25</f>
        <v>22.11.2023</v>
      </c>
      <c r="B327" s="58" t="str">
        <f>Доллар!$AG$25</f>
        <v>-</v>
      </c>
      <c r="D327" s="61" t="str">
        <f>Евро!$AF$25</f>
        <v>22.11.2023</v>
      </c>
      <c r="E327" s="58" t="str">
        <f>Евро!$AG$25</f>
        <v>-</v>
      </c>
      <c r="G327" s="61" t="str">
        <f>'Золото (ЦБ)'!$AF$25</f>
        <v>22.11.2023</v>
      </c>
      <c r="H327" s="58" t="str">
        <f>'Золото (ЦБ)'!$AG$25</f>
        <v/>
      </c>
      <c r="J327" s="61" t="str">
        <f>'Серебро (ЦБ)'!$AF$25</f>
        <v>22.11.2023</v>
      </c>
      <c r="K327" s="58" t="str">
        <f>'Серебро (ЦБ)'!$AG$25</f>
        <v/>
      </c>
      <c r="M327" s="61" t="str">
        <f>'Платина (ЦБ)'!$AF$25</f>
        <v>22.11.2023</v>
      </c>
      <c r="N327" s="58" t="str">
        <f>'Платина (ЦБ)'!$AG$25</f>
        <v/>
      </c>
      <c r="P327" s="61" t="str">
        <f>'Палладий (ЦБ)'!$AF$25</f>
        <v>22.11.2023</v>
      </c>
      <c r="Q327" s="58" t="str">
        <f>'Палладий (ЦБ)'!$AG$25</f>
        <v/>
      </c>
      <c r="S327" s="61" t="str">
        <f>'Золото (KITCO-LME)'!AF25</f>
        <v>22.11.2023</v>
      </c>
      <c r="T327" s="58">
        <f>IF(OR('Золото (KITCO-LME)'!$AG25="-",'Золото (KITCO-LME)'!$AG25=""),T326,'Золото (KITCO-LME)'!$AG25)</f>
        <v>1852.2</v>
      </c>
      <c r="V327" s="61" t="str">
        <f>'Серебро (KITCO-LME)'!AF25</f>
        <v>22.11.2023</v>
      </c>
      <c r="W327" s="58">
        <f>IF(OR('Серебро (KITCO-LME)'!$AG25="-",'Серебро (KITCO-LME)'!$AG25=""),W326,'Серебро (KITCO-LME)'!$AG25)</f>
        <v>23.454999999999998</v>
      </c>
      <c r="Y327" s="61" t="str">
        <f>'Алюминий (LME)'!AF25</f>
        <v>22.11.2023</v>
      </c>
      <c r="Z327" s="58">
        <f>IF(OR('Алюминий (LME)'!$AG25="-",'Алюминий (LME)'!$AG25=""),Z326,'Алюминий (LME)'!$AG25)</f>
        <v>2242.5</v>
      </c>
      <c r="AB327" s="61" t="str">
        <f>'Никель (LME)'!AF25</f>
        <v>22.11.2023</v>
      </c>
      <c r="AC327" s="58">
        <f>IF(OR('Никель (LME)'!$AG25="-",'Никель (LME)'!$AG25=""),AC326,'Никель (LME)'!$AG25)</f>
        <v>27465</v>
      </c>
      <c r="AE327" s="61" t="str">
        <f>'Свинец (LME)'!AF25</f>
        <v>22.11.2023</v>
      </c>
      <c r="AF327" s="58">
        <f>IF(OR('Свинец (LME)'!$AG25="-",'Свинец (LME)'!$AG25=""),AF326,'Свинец (LME)'!$AG25)</f>
        <v>2235</v>
      </c>
      <c r="AH327" s="61" t="str">
        <f>'Медь (LME)'!AF25</f>
        <v>22.11.2023</v>
      </c>
      <c r="AI327" s="58">
        <f>IF(OR('Медь (LME)'!$AG25="-",'Медь (LME)'!$AG25=""),AI326,'Медь (LME)'!$AG25)</f>
        <v>8362.5</v>
      </c>
      <c r="AK327" s="61" t="str">
        <f>'Цинк (LME)'!AF25</f>
        <v>22.11.2023</v>
      </c>
      <c r="AL327" s="58">
        <f>IF(OR('Цинк (LME)'!$AG25="-",'Цинк (LME)'!$AG25=""),AL326,'Цинк (LME)'!$AG25)</f>
        <v>2994</v>
      </c>
    </row>
    <row r="328" spans="1:38" x14ac:dyDescent="0.25">
      <c r="A328" s="61" t="str">
        <f>Доллар!$AF$26</f>
        <v>23.11.2023</v>
      </c>
      <c r="B328" s="58" t="str">
        <f>Доллар!$AG$26</f>
        <v>-</v>
      </c>
      <c r="D328" s="61" t="str">
        <f>Евро!$AF$26</f>
        <v>23.11.2023</v>
      </c>
      <c r="E328" s="58" t="str">
        <f>Евро!$AG$26</f>
        <v>-</v>
      </c>
      <c r="G328" s="61" t="str">
        <f>'Золото (ЦБ)'!$AF$26</f>
        <v>23.11.2023</v>
      </c>
      <c r="H328" s="58" t="str">
        <f>'Золото (ЦБ)'!$AG$26</f>
        <v/>
      </c>
      <c r="J328" s="61" t="str">
        <f>'Серебро (ЦБ)'!$AF$26</f>
        <v>23.11.2023</v>
      </c>
      <c r="K328" s="58" t="str">
        <f>'Серебро (ЦБ)'!$AG$26</f>
        <v/>
      </c>
      <c r="M328" s="61" t="str">
        <f>'Платина (ЦБ)'!$AF$26</f>
        <v>23.11.2023</v>
      </c>
      <c r="N328" s="58" t="str">
        <f>'Платина (ЦБ)'!$AG$26</f>
        <v/>
      </c>
      <c r="P328" s="61" t="str">
        <f>'Палладий (ЦБ)'!$AF$26</f>
        <v>23.11.2023</v>
      </c>
      <c r="Q328" s="58" t="str">
        <f>'Палладий (ЦБ)'!$AG$26</f>
        <v/>
      </c>
      <c r="S328" s="61" t="str">
        <f>'Золото (KITCO-LME)'!AF26</f>
        <v>23.11.2023</v>
      </c>
      <c r="T328" s="58">
        <f>IF(OR('Золото (KITCO-LME)'!$AG26="-",'Золото (KITCO-LME)'!$AG26=""),T327,'Золото (KITCO-LME)'!$AG26)</f>
        <v>1852.2</v>
      </c>
      <c r="V328" s="61" t="str">
        <f>'Серебро (KITCO-LME)'!AF26</f>
        <v>23.11.2023</v>
      </c>
      <c r="W328" s="58">
        <f>IF(OR('Серебро (KITCO-LME)'!$AG26="-",'Серебро (KITCO-LME)'!$AG26=""),W327,'Серебро (KITCO-LME)'!$AG26)</f>
        <v>23.454999999999998</v>
      </c>
      <c r="Y328" s="61" t="str">
        <f>'Алюминий (LME)'!AF26</f>
        <v>23.11.2023</v>
      </c>
      <c r="Z328" s="58">
        <f>IF(OR('Алюминий (LME)'!$AG26="-",'Алюминий (LME)'!$AG26=""),Z327,'Алюминий (LME)'!$AG26)</f>
        <v>2242.5</v>
      </c>
      <c r="AB328" s="61" t="str">
        <f>'Никель (LME)'!AF26</f>
        <v>23.11.2023</v>
      </c>
      <c r="AC328" s="58">
        <f>IF(OR('Никель (LME)'!$AG26="-",'Никель (LME)'!$AG26=""),AC327,'Никель (LME)'!$AG26)</f>
        <v>27465</v>
      </c>
      <c r="AE328" s="61" t="str">
        <f>'Свинец (LME)'!AF26</f>
        <v>23.11.2023</v>
      </c>
      <c r="AF328" s="58">
        <f>IF(OR('Свинец (LME)'!$AG26="-",'Свинец (LME)'!$AG26=""),AF327,'Свинец (LME)'!$AG26)</f>
        <v>2235</v>
      </c>
      <c r="AH328" s="61" t="str">
        <f>'Медь (LME)'!AF26</f>
        <v>23.11.2023</v>
      </c>
      <c r="AI328" s="58">
        <f>IF(OR('Медь (LME)'!$AG26="-",'Медь (LME)'!$AG26=""),AI327,'Медь (LME)'!$AG26)</f>
        <v>8362.5</v>
      </c>
      <c r="AK328" s="61" t="str">
        <f>'Цинк (LME)'!AF26</f>
        <v>23.11.2023</v>
      </c>
      <c r="AL328" s="58">
        <f>IF(OR('Цинк (LME)'!$AG26="-",'Цинк (LME)'!$AG26=""),AL327,'Цинк (LME)'!$AG26)</f>
        <v>2994</v>
      </c>
    </row>
    <row r="329" spans="1:38" x14ac:dyDescent="0.25">
      <c r="A329" s="61" t="str">
        <f>Доллар!$AF$27</f>
        <v>24.11.2023</v>
      </c>
      <c r="B329" s="58" t="str">
        <f>Доллар!$AG$27</f>
        <v>-</v>
      </c>
      <c r="D329" s="61" t="str">
        <f>Евро!$AF$27</f>
        <v>24.11.2023</v>
      </c>
      <c r="E329" s="58" t="str">
        <f>Евро!$AG$27</f>
        <v>-</v>
      </c>
      <c r="G329" s="61" t="str">
        <f>'Золото (ЦБ)'!$AF$27</f>
        <v>24.11.2023</v>
      </c>
      <c r="H329" s="58" t="str">
        <f>'Золото (ЦБ)'!$AG$27</f>
        <v/>
      </c>
      <c r="J329" s="61" t="str">
        <f>'Серебро (ЦБ)'!$AF$27</f>
        <v>24.11.2023</v>
      </c>
      <c r="K329" s="58" t="str">
        <f>'Серебро (ЦБ)'!$AG$27</f>
        <v/>
      </c>
      <c r="M329" s="61" t="str">
        <f>'Платина (ЦБ)'!$AF$27</f>
        <v>24.11.2023</v>
      </c>
      <c r="N329" s="58" t="str">
        <f>'Платина (ЦБ)'!$AG$27</f>
        <v/>
      </c>
      <c r="P329" s="61" t="str">
        <f>'Палладий (ЦБ)'!$AF$27</f>
        <v>24.11.2023</v>
      </c>
      <c r="Q329" s="58" t="str">
        <f>'Палладий (ЦБ)'!$AG$27</f>
        <v/>
      </c>
      <c r="S329" s="61" t="str">
        <f>'Золото (KITCO-LME)'!AF27</f>
        <v>24.11.2023</v>
      </c>
      <c r="T329" s="58">
        <f>IF(OR('Золото (KITCO-LME)'!$AG27="-",'Золото (KITCO-LME)'!$AG27=""),T328,'Золото (KITCO-LME)'!$AG27)</f>
        <v>1852.2</v>
      </c>
      <c r="V329" s="61" t="str">
        <f>'Серебро (KITCO-LME)'!AF27</f>
        <v>24.11.2023</v>
      </c>
      <c r="W329" s="58">
        <f>IF(OR('Серебро (KITCO-LME)'!$AG27="-",'Серебро (KITCO-LME)'!$AG27=""),W328,'Серебро (KITCO-LME)'!$AG27)</f>
        <v>23.454999999999998</v>
      </c>
      <c r="Y329" s="61" t="str">
        <f>'Алюминий (LME)'!AF27</f>
        <v>24.11.2023</v>
      </c>
      <c r="Z329" s="58">
        <f>IF(OR('Алюминий (LME)'!$AG27="-",'Алюминий (LME)'!$AG27=""),Z328,'Алюминий (LME)'!$AG27)</f>
        <v>2242.5</v>
      </c>
      <c r="AB329" s="61" t="str">
        <f>'Никель (LME)'!AF27</f>
        <v>24.11.2023</v>
      </c>
      <c r="AC329" s="58">
        <f>IF(OR('Никель (LME)'!$AG27="-",'Никель (LME)'!$AG27=""),AC328,'Никель (LME)'!$AG27)</f>
        <v>27465</v>
      </c>
      <c r="AE329" s="61" t="str">
        <f>'Свинец (LME)'!AF27</f>
        <v>24.11.2023</v>
      </c>
      <c r="AF329" s="58">
        <f>IF(OR('Свинец (LME)'!$AG27="-",'Свинец (LME)'!$AG27=""),AF328,'Свинец (LME)'!$AG27)</f>
        <v>2235</v>
      </c>
      <c r="AH329" s="61" t="str">
        <f>'Медь (LME)'!AF27</f>
        <v>24.11.2023</v>
      </c>
      <c r="AI329" s="58">
        <f>IF(OR('Медь (LME)'!$AG27="-",'Медь (LME)'!$AG27=""),AI328,'Медь (LME)'!$AG27)</f>
        <v>8362.5</v>
      </c>
      <c r="AK329" s="61" t="str">
        <f>'Цинк (LME)'!AF27</f>
        <v>24.11.2023</v>
      </c>
      <c r="AL329" s="58">
        <f>IF(OR('Цинк (LME)'!$AG27="-",'Цинк (LME)'!$AG27=""),AL328,'Цинк (LME)'!$AG27)</f>
        <v>2994</v>
      </c>
    </row>
    <row r="330" spans="1:38" x14ac:dyDescent="0.25">
      <c r="A330" s="61" t="str">
        <f>Доллар!$AF$28</f>
        <v>25.11.2023</v>
      </c>
      <c r="B330" s="58" t="str">
        <f>Доллар!$AG$28</f>
        <v>-</v>
      </c>
      <c r="D330" s="61" t="str">
        <f>Евро!$AF$28</f>
        <v>25.11.2023</v>
      </c>
      <c r="E330" s="58" t="str">
        <f>Евро!$AG$28</f>
        <v>-</v>
      </c>
      <c r="G330" s="61" t="str">
        <f>'Золото (ЦБ)'!$AF$28</f>
        <v>25.11.2023</v>
      </c>
      <c r="H330" s="58" t="str">
        <f>'Золото (ЦБ)'!$AG$28</f>
        <v/>
      </c>
      <c r="J330" s="61" t="str">
        <f>'Серебро (ЦБ)'!$AF$28</f>
        <v>25.11.2023</v>
      </c>
      <c r="K330" s="58" t="str">
        <f>'Серебро (ЦБ)'!$AG$28</f>
        <v/>
      </c>
      <c r="M330" s="61" t="str">
        <f>'Платина (ЦБ)'!$AF$28</f>
        <v>25.11.2023</v>
      </c>
      <c r="N330" s="58" t="str">
        <f>'Платина (ЦБ)'!$AG$28</f>
        <v/>
      </c>
      <c r="P330" s="61" t="str">
        <f>'Палладий (ЦБ)'!$AF$28</f>
        <v>25.11.2023</v>
      </c>
      <c r="Q330" s="58" t="str">
        <f>'Палладий (ЦБ)'!$AG$28</f>
        <v/>
      </c>
      <c r="S330" s="61" t="str">
        <f>'Золото (KITCO-LME)'!AF28</f>
        <v>25.11.2023</v>
      </c>
      <c r="T330" s="58">
        <f>IF(OR('Золото (KITCO-LME)'!$AG28="-",'Золото (KITCO-LME)'!$AG28=""),T329,'Золото (KITCO-LME)'!$AG28)</f>
        <v>1852.2</v>
      </c>
      <c r="V330" s="61" t="str">
        <f>'Серебро (KITCO-LME)'!AF28</f>
        <v>25.11.2023</v>
      </c>
      <c r="W330" s="58">
        <f>IF(OR('Серебро (KITCO-LME)'!$AG28="-",'Серебро (KITCO-LME)'!$AG28=""),W329,'Серебро (KITCO-LME)'!$AG28)</f>
        <v>23.454999999999998</v>
      </c>
      <c r="Y330" s="61" t="str">
        <f>'Алюминий (LME)'!AF28</f>
        <v>25.11.2023</v>
      </c>
      <c r="Z330" s="58">
        <f>IF(OR('Алюминий (LME)'!$AG28="-",'Алюминий (LME)'!$AG28=""),Z329,'Алюминий (LME)'!$AG28)</f>
        <v>2242.5</v>
      </c>
      <c r="AB330" s="61" t="str">
        <f>'Никель (LME)'!AF28</f>
        <v>25.11.2023</v>
      </c>
      <c r="AC330" s="58">
        <f>IF(OR('Никель (LME)'!$AG28="-",'Никель (LME)'!$AG28=""),AC329,'Никель (LME)'!$AG28)</f>
        <v>27465</v>
      </c>
      <c r="AE330" s="61" t="str">
        <f>'Свинец (LME)'!AF28</f>
        <v>25.11.2023</v>
      </c>
      <c r="AF330" s="58">
        <f>IF(OR('Свинец (LME)'!$AG28="-",'Свинец (LME)'!$AG28=""),AF329,'Свинец (LME)'!$AG28)</f>
        <v>2235</v>
      </c>
      <c r="AH330" s="61" t="str">
        <f>'Медь (LME)'!AF28</f>
        <v>25.11.2023</v>
      </c>
      <c r="AI330" s="58">
        <f>IF(OR('Медь (LME)'!$AG28="-",'Медь (LME)'!$AG28=""),AI329,'Медь (LME)'!$AG28)</f>
        <v>8362.5</v>
      </c>
      <c r="AK330" s="61" t="str">
        <f>'Цинк (LME)'!AF28</f>
        <v>25.11.2023</v>
      </c>
      <c r="AL330" s="58">
        <f>IF(OR('Цинк (LME)'!$AG28="-",'Цинк (LME)'!$AG28=""),AL329,'Цинк (LME)'!$AG28)</f>
        <v>2994</v>
      </c>
    </row>
    <row r="331" spans="1:38" x14ac:dyDescent="0.25">
      <c r="A331" s="61" t="str">
        <f>Доллар!$AF$29</f>
        <v>26.11.2023</v>
      </c>
      <c r="B331" s="58" t="str">
        <f>Доллар!$AG$29</f>
        <v>-</v>
      </c>
      <c r="D331" s="61" t="str">
        <f>Евро!$AF$29</f>
        <v>26.11.2023</v>
      </c>
      <c r="E331" s="58" t="str">
        <f>Евро!$AG$29</f>
        <v>-</v>
      </c>
      <c r="G331" s="61" t="str">
        <f>'Золото (ЦБ)'!$AF$29</f>
        <v>26.11.2023</v>
      </c>
      <c r="H331" s="58" t="str">
        <f>'Золото (ЦБ)'!$AG$29</f>
        <v/>
      </c>
      <c r="J331" s="61" t="str">
        <f>'Серебро (ЦБ)'!$AF$29</f>
        <v>26.11.2023</v>
      </c>
      <c r="K331" s="58" t="str">
        <f>'Серебро (ЦБ)'!$AG$29</f>
        <v/>
      </c>
      <c r="M331" s="61" t="str">
        <f>'Платина (ЦБ)'!$AF$29</f>
        <v>26.11.2023</v>
      </c>
      <c r="N331" s="58" t="str">
        <f>'Платина (ЦБ)'!$AG$29</f>
        <v/>
      </c>
      <c r="P331" s="61" t="str">
        <f>'Палладий (ЦБ)'!$AF$29</f>
        <v>26.11.2023</v>
      </c>
      <c r="Q331" s="58" t="str">
        <f>'Палладий (ЦБ)'!$AG$29</f>
        <v/>
      </c>
      <c r="S331" s="61" t="str">
        <f>'Золото (KITCO-LME)'!AF29</f>
        <v>26.11.2023</v>
      </c>
      <c r="T331" s="58">
        <f>IF(OR('Золото (KITCO-LME)'!$AG29="-",'Золото (KITCO-LME)'!$AG29=""),T330,'Золото (KITCO-LME)'!$AG29)</f>
        <v>1852.2</v>
      </c>
      <c r="V331" s="61" t="str">
        <f>'Серебро (KITCO-LME)'!AF29</f>
        <v>26.11.2023</v>
      </c>
      <c r="W331" s="58">
        <f>IF(OR('Серебро (KITCO-LME)'!$AG29="-",'Серебро (KITCO-LME)'!$AG29=""),W330,'Серебро (KITCO-LME)'!$AG29)</f>
        <v>23.454999999999998</v>
      </c>
      <c r="Y331" s="61" t="str">
        <f>'Алюминий (LME)'!AF29</f>
        <v>26.11.2023</v>
      </c>
      <c r="Z331" s="58">
        <f>IF(OR('Алюминий (LME)'!$AG29="-",'Алюминий (LME)'!$AG29=""),Z330,'Алюминий (LME)'!$AG29)</f>
        <v>2242.5</v>
      </c>
      <c r="AB331" s="61" t="str">
        <f>'Никель (LME)'!AF29</f>
        <v>26.11.2023</v>
      </c>
      <c r="AC331" s="58">
        <f>IF(OR('Никель (LME)'!$AG29="-",'Никель (LME)'!$AG29=""),AC330,'Никель (LME)'!$AG29)</f>
        <v>27465</v>
      </c>
      <c r="AE331" s="61" t="str">
        <f>'Свинец (LME)'!AF29</f>
        <v>26.11.2023</v>
      </c>
      <c r="AF331" s="58">
        <f>IF(OR('Свинец (LME)'!$AG29="-",'Свинец (LME)'!$AG29=""),AF330,'Свинец (LME)'!$AG29)</f>
        <v>2235</v>
      </c>
      <c r="AH331" s="61" t="str">
        <f>'Медь (LME)'!AF29</f>
        <v>26.11.2023</v>
      </c>
      <c r="AI331" s="58">
        <f>IF(OR('Медь (LME)'!$AG29="-",'Медь (LME)'!$AG29=""),AI330,'Медь (LME)'!$AG29)</f>
        <v>8362.5</v>
      </c>
      <c r="AK331" s="61" t="str">
        <f>'Цинк (LME)'!AF29</f>
        <v>26.11.2023</v>
      </c>
      <c r="AL331" s="58">
        <f>IF(OR('Цинк (LME)'!$AG29="-",'Цинк (LME)'!$AG29=""),AL330,'Цинк (LME)'!$AG29)</f>
        <v>2994</v>
      </c>
    </row>
    <row r="332" spans="1:38" x14ac:dyDescent="0.25">
      <c r="A332" s="61" t="str">
        <f>Доллар!$AF$30</f>
        <v>27.11.2023</v>
      </c>
      <c r="B332" s="58" t="str">
        <f>Доллар!$AG$30</f>
        <v>-</v>
      </c>
      <c r="D332" s="61" t="str">
        <f>Евро!$AF$30</f>
        <v>27.11.2023</v>
      </c>
      <c r="E332" s="58" t="str">
        <f>Евро!$AG$30</f>
        <v>-</v>
      </c>
      <c r="G332" s="61" t="str">
        <f>'Золото (ЦБ)'!$AF$30</f>
        <v>27.11.2023</v>
      </c>
      <c r="H332" s="58" t="str">
        <f>'Золото (ЦБ)'!$AG$30</f>
        <v/>
      </c>
      <c r="J332" s="61" t="str">
        <f>'Серебро (ЦБ)'!$AF$30</f>
        <v>27.11.2023</v>
      </c>
      <c r="K332" s="58" t="str">
        <f>'Серебро (ЦБ)'!$AG$30</f>
        <v/>
      </c>
      <c r="M332" s="61" t="str">
        <f>'Платина (ЦБ)'!$AF$30</f>
        <v>27.11.2023</v>
      </c>
      <c r="N332" s="58" t="str">
        <f>'Платина (ЦБ)'!$AG$30</f>
        <v/>
      </c>
      <c r="P332" s="61" t="str">
        <f>'Палладий (ЦБ)'!$AF$30</f>
        <v>27.11.2023</v>
      </c>
      <c r="Q332" s="58" t="str">
        <f>'Палладий (ЦБ)'!$AG$30</f>
        <v/>
      </c>
      <c r="S332" s="61" t="str">
        <f>'Золото (KITCO-LME)'!AF30</f>
        <v>27.11.2023</v>
      </c>
      <c r="T332" s="58">
        <f>IF(OR('Золото (KITCO-LME)'!$AG30="-",'Золото (KITCO-LME)'!$AG30=""),T331,'Золото (KITCO-LME)'!$AG30)</f>
        <v>1852.2</v>
      </c>
      <c r="V332" s="61" t="str">
        <f>'Серебро (KITCO-LME)'!AF30</f>
        <v>27.11.2023</v>
      </c>
      <c r="W332" s="58">
        <f>IF(OR('Серебро (KITCO-LME)'!$AG30="-",'Серебро (KITCO-LME)'!$AG30=""),W331,'Серебро (KITCO-LME)'!$AG30)</f>
        <v>23.454999999999998</v>
      </c>
      <c r="Y332" s="61" t="str">
        <f>'Алюминий (LME)'!AF30</f>
        <v>27.11.2023</v>
      </c>
      <c r="Z332" s="58">
        <f>IF(OR('Алюминий (LME)'!$AG30="-",'Алюминий (LME)'!$AG30=""),Z331,'Алюминий (LME)'!$AG30)</f>
        <v>2242.5</v>
      </c>
      <c r="AB332" s="61" t="str">
        <f>'Никель (LME)'!AF30</f>
        <v>27.11.2023</v>
      </c>
      <c r="AC332" s="58">
        <f>IF(OR('Никель (LME)'!$AG30="-",'Никель (LME)'!$AG30=""),AC331,'Никель (LME)'!$AG30)</f>
        <v>27465</v>
      </c>
      <c r="AE332" s="61" t="str">
        <f>'Свинец (LME)'!AF30</f>
        <v>27.11.2023</v>
      </c>
      <c r="AF332" s="58">
        <f>IF(OR('Свинец (LME)'!$AG30="-",'Свинец (LME)'!$AG30=""),AF331,'Свинец (LME)'!$AG30)</f>
        <v>2235</v>
      </c>
      <c r="AH332" s="61" t="str">
        <f>'Медь (LME)'!AF30</f>
        <v>27.11.2023</v>
      </c>
      <c r="AI332" s="58">
        <f>IF(OR('Медь (LME)'!$AG30="-",'Медь (LME)'!$AG30=""),AI331,'Медь (LME)'!$AG30)</f>
        <v>8362.5</v>
      </c>
      <c r="AK332" s="61" t="str">
        <f>'Цинк (LME)'!AF30</f>
        <v>27.11.2023</v>
      </c>
      <c r="AL332" s="58">
        <f>IF(OR('Цинк (LME)'!$AG30="-",'Цинк (LME)'!$AG30=""),AL331,'Цинк (LME)'!$AG30)</f>
        <v>2994</v>
      </c>
    </row>
    <row r="333" spans="1:38" x14ac:dyDescent="0.25">
      <c r="A333" s="61" t="str">
        <f>Доллар!$AF$31</f>
        <v>28.11.2023</v>
      </c>
      <c r="B333" s="58" t="str">
        <f>Доллар!$AG$31</f>
        <v>-</v>
      </c>
      <c r="D333" s="61" t="str">
        <f>Евро!$AF$31</f>
        <v>28.11.2023</v>
      </c>
      <c r="E333" s="58" t="str">
        <f>Евро!$AG$31</f>
        <v>-</v>
      </c>
      <c r="G333" s="61" t="str">
        <f>'Золото (ЦБ)'!$AF$31</f>
        <v>28.11.2023</v>
      </c>
      <c r="H333" s="58" t="str">
        <f>'Золото (ЦБ)'!$AG$31</f>
        <v/>
      </c>
      <c r="J333" s="61" t="str">
        <f>'Серебро (ЦБ)'!$AF$31</f>
        <v>28.11.2023</v>
      </c>
      <c r="K333" s="58" t="str">
        <f>'Серебро (ЦБ)'!$AG$31</f>
        <v/>
      </c>
      <c r="M333" s="61" t="str">
        <f>'Платина (ЦБ)'!$AF$31</f>
        <v>28.11.2023</v>
      </c>
      <c r="N333" s="58" t="str">
        <f>'Платина (ЦБ)'!$AG$31</f>
        <v/>
      </c>
      <c r="P333" s="61" t="str">
        <f>'Палладий (ЦБ)'!$AF$31</f>
        <v>28.11.2023</v>
      </c>
      <c r="Q333" s="58" t="str">
        <f>'Палладий (ЦБ)'!$AG$31</f>
        <v/>
      </c>
      <c r="S333" s="61" t="str">
        <f>'Золото (KITCO-LME)'!AF31</f>
        <v>28.11.2023</v>
      </c>
      <c r="T333" s="58">
        <f>IF(OR('Золото (KITCO-LME)'!$AG31="-",'Золото (KITCO-LME)'!$AG31=""),T332,'Золото (KITCO-LME)'!$AG31)</f>
        <v>1852.2</v>
      </c>
      <c r="V333" s="61" t="str">
        <f>'Серебро (KITCO-LME)'!AF31</f>
        <v>28.11.2023</v>
      </c>
      <c r="W333" s="58">
        <f>IF(OR('Серебро (KITCO-LME)'!$AG31="-",'Серебро (KITCO-LME)'!$AG31=""),W332,'Серебро (KITCO-LME)'!$AG31)</f>
        <v>23.454999999999998</v>
      </c>
      <c r="Y333" s="61" t="str">
        <f>'Алюминий (LME)'!AF31</f>
        <v>28.11.2023</v>
      </c>
      <c r="Z333" s="58">
        <f>IF(OR('Алюминий (LME)'!$AG31="-",'Алюминий (LME)'!$AG31=""),Z332,'Алюминий (LME)'!$AG31)</f>
        <v>2242.5</v>
      </c>
      <c r="AB333" s="61" t="str">
        <f>'Никель (LME)'!AF31</f>
        <v>28.11.2023</v>
      </c>
      <c r="AC333" s="58">
        <f>IF(OR('Никель (LME)'!$AG31="-",'Никель (LME)'!$AG31=""),AC332,'Никель (LME)'!$AG31)</f>
        <v>27465</v>
      </c>
      <c r="AE333" s="61" t="str">
        <f>'Свинец (LME)'!AF31</f>
        <v>28.11.2023</v>
      </c>
      <c r="AF333" s="58">
        <f>IF(OR('Свинец (LME)'!$AG31="-",'Свинец (LME)'!$AG31=""),AF332,'Свинец (LME)'!$AG31)</f>
        <v>2235</v>
      </c>
      <c r="AH333" s="61" t="str">
        <f>'Медь (LME)'!AF31</f>
        <v>28.11.2023</v>
      </c>
      <c r="AI333" s="58">
        <f>IF(OR('Медь (LME)'!$AG31="-",'Медь (LME)'!$AG31=""),AI332,'Медь (LME)'!$AG31)</f>
        <v>8362.5</v>
      </c>
      <c r="AK333" s="61" t="str">
        <f>'Цинк (LME)'!AF31</f>
        <v>28.11.2023</v>
      </c>
      <c r="AL333" s="58">
        <f>IF(OR('Цинк (LME)'!$AG31="-",'Цинк (LME)'!$AG31=""),AL332,'Цинк (LME)'!$AG31)</f>
        <v>2994</v>
      </c>
    </row>
    <row r="334" spans="1:38" x14ac:dyDescent="0.25">
      <c r="A334" s="61" t="str">
        <f>Доллар!$AF$32</f>
        <v>29.11.2023</v>
      </c>
      <c r="B334" s="58" t="str">
        <f>Доллар!$AG$32</f>
        <v>-</v>
      </c>
      <c r="D334" s="61" t="str">
        <f>Евро!$AF$32</f>
        <v>29.11.2023</v>
      </c>
      <c r="E334" s="58" t="str">
        <f>Евро!$AG$32</f>
        <v>-</v>
      </c>
      <c r="G334" s="61" t="str">
        <f>'Золото (ЦБ)'!$AF$32</f>
        <v>29.11.2023</v>
      </c>
      <c r="H334" s="58" t="str">
        <f>'Золото (ЦБ)'!$AG$32</f>
        <v/>
      </c>
      <c r="J334" s="61" t="str">
        <f>'Серебро (ЦБ)'!$AF$32</f>
        <v>29.11.2023</v>
      </c>
      <c r="K334" s="58" t="str">
        <f>'Серебро (ЦБ)'!$AG$32</f>
        <v/>
      </c>
      <c r="M334" s="61" t="str">
        <f>'Платина (ЦБ)'!$AF$32</f>
        <v>29.11.2023</v>
      </c>
      <c r="N334" s="58" t="str">
        <f>'Платина (ЦБ)'!$AG$32</f>
        <v/>
      </c>
      <c r="P334" s="61" t="str">
        <f>'Палладий (ЦБ)'!$AF$32</f>
        <v>29.11.2023</v>
      </c>
      <c r="Q334" s="58" t="str">
        <f>'Палладий (ЦБ)'!$AG$32</f>
        <v/>
      </c>
      <c r="S334" s="61" t="str">
        <f>'Золото (KITCO-LME)'!AF32</f>
        <v>29.11.2023</v>
      </c>
      <c r="T334" s="58">
        <f>IF(OR('Золото (KITCO-LME)'!$AG32="-",'Золото (KITCO-LME)'!$AG32=""),T333,'Золото (KITCO-LME)'!$AG32)</f>
        <v>1852.2</v>
      </c>
      <c r="V334" s="61" t="str">
        <f>'Серебро (KITCO-LME)'!AF32</f>
        <v>29.11.2023</v>
      </c>
      <c r="W334" s="58">
        <f>IF(OR('Серебро (KITCO-LME)'!$AG32="-",'Серебро (KITCO-LME)'!$AG32=""),W333,'Серебро (KITCO-LME)'!$AG32)</f>
        <v>23.454999999999998</v>
      </c>
      <c r="Y334" s="61" t="str">
        <f>'Алюминий (LME)'!AF32</f>
        <v>29.11.2023</v>
      </c>
      <c r="Z334" s="58">
        <f>IF(OR('Алюминий (LME)'!$AG32="-",'Алюминий (LME)'!$AG32=""),Z333,'Алюминий (LME)'!$AG32)</f>
        <v>2242.5</v>
      </c>
      <c r="AB334" s="61" t="str">
        <f>'Никель (LME)'!AF32</f>
        <v>29.11.2023</v>
      </c>
      <c r="AC334" s="58">
        <f>IF(OR('Никель (LME)'!$AG32="-",'Никель (LME)'!$AG32=""),AC333,'Никель (LME)'!$AG32)</f>
        <v>27465</v>
      </c>
      <c r="AE334" s="61" t="str">
        <f>'Свинец (LME)'!AF32</f>
        <v>29.11.2023</v>
      </c>
      <c r="AF334" s="58">
        <f>IF(OR('Свинец (LME)'!$AG32="-",'Свинец (LME)'!$AG32=""),AF333,'Свинец (LME)'!$AG32)</f>
        <v>2235</v>
      </c>
      <c r="AH334" s="61" t="str">
        <f>'Медь (LME)'!AF32</f>
        <v>29.11.2023</v>
      </c>
      <c r="AI334" s="58">
        <f>IF(OR('Медь (LME)'!$AG32="-",'Медь (LME)'!$AG32=""),AI333,'Медь (LME)'!$AG32)</f>
        <v>8362.5</v>
      </c>
      <c r="AK334" s="61" t="str">
        <f>'Цинк (LME)'!AF32</f>
        <v>29.11.2023</v>
      </c>
      <c r="AL334" s="58">
        <f>IF(OR('Цинк (LME)'!$AG32="-",'Цинк (LME)'!$AG32=""),AL333,'Цинк (LME)'!$AG32)</f>
        <v>2994</v>
      </c>
    </row>
    <row r="335" spans="1:38" x14ac:dyDescent="0.25">
      <c r="A335" s="59" t="str">
        <f>Доллар!$AF$33</f>
        <v>30.11.2023</v>
      </c>
      <c r="B335" s="58" t="str">
        <f>Доллар!$AG$33</f>
        <v>-</v>
      </c>
      <c r="D335" s="59" t="str">
        <f>Евро!$AF$33</f>
        <v>30.11.2023</v>
      </c>
      <c r="E335" s="58" t="str">
        <f>Евро!$AG$33</f>
        <v>-</v>
      </c>
      <c r="G335" s="59" t="str">
        <f>'Золото (ЦБ)'!$AF$33</f>
        <v>30.11.2023</v>
      </c>
      <c r="H335" s="58" t="str">
        <f>'Золото (ЦБ)'!$AG$33</f>
        <v/>
      </c>
      <c r="J335" s="59" t="str">
        <f>'Серебро (ЦБ)'!$AF$33</f>
        <v>30.11.2023</v>
      </c>
      <c r="K335" s="58" t="str">
        <f>'Серебро (ЦБ)'!$AG$33</f>
        <v/>
      </c>
      <c r="M335" s="59" t="str">
        <f>'Платина (ЦБ)'!$AF$33</f>
        <v>30.11.2023</v>
      </c>
      <c r="N335" s="58" t="str">
        <f>'Платина (ЦБ)'!$AG$33</f>
        <v/>
      </c>
      <c r="P335" s="59" t="str">
        <f>'Палладий (ЦБ)'!$AF$33</f>
        <v>30.11.2023</v>
      </c>
      <c r="Q335" s="58" t="str">
        <f>'Палладий (ЦБ)'!$AG$33</f>
        <v/>
      </c>
      <c r="S335" s="59" t="str">
        <f>'Золото (KITCO-LME)'!AF33</f>
        <v>30.11.2023</v>
      </c>
      <c r="T335" s="58">
        <f>IF(OR('Золото (KITCO-LME)'!$AG33="-",'Золото (KITCO-LME)'!$AG33=""),T334,'Золото (KITCO-LME)'!$AG33)</f>
        <v>1852.2</v>
      </c>
      <c r="V335" s="59" t="str">
        <f>'Серебро (KITCO-LME)'!AF33</f>
        <v>30.11.2023</v>
      </c>
      <c r="W335" s="58">
        <f>IF(OR('Серебро (KITCO-LME)'!$AG33="-",'Серебро (KITCO-LME)'!$AG33=""),W334,'Серебро (KITCO-LME)'!$AG33)</f>
        <v>23.454999999999998</v>
      </c>
      <c r="Y335" s="59" t="str">
        <f>'Алюминий (LME)'!AF33</f>
        <v>30.11.2023</v>
      </c>
      <c r="Z335" s="58">
        <f>IF(OR('Алюминий (LME)'!$AG33="-",'Алюминий (LME)'!$AG33=""),Z334,'Алюминий (LME)'!$AG33)</f>
        <v>2242.5</v>
      </c>
      <c r="AB335" s="59" t="str">
        <f>'Никель (LME)'!AF33</f>
        <v>30.11.2023</v>
      </c>
      <c r="AC335" s="58">
        <f>IF(OR('Никель (LME)'!$AG33="-",'Никель (LME)'!$AG33=""),AC334,'Никель (LME)'!$AG33)</f>
        <v>27465</v>
      </c>
      <c r="AE335" s="59" t="str">
        <f>'Свинец (LME)'!AF33</f>
        <v>30.11.2023</v>
      </c>
      <c r="AF335" s="58">
        <f>IF(OR('Свинец (LME)'!$AG33="-",'Свинец (LME)'!$AG33=""),AF334,'Свинец (LME)'!$AG33)</f>
        <v>2235</v>
      </c>
      <c r="AH335" s="59" t="str">
        <f>'Медь (LME)'!AF33</f>
        <v>30.11.2023</v>
      </c>
      <c r="AI335" s="58">
        <f>IF(OR('Медь (LME)'!$AG33="-",'Медь (LME)'!$AG33=""),AI334,'Медь (LME)'!$AG33)</f>
        <v>8362.5</v>
      </c>
      <c r="AK335" s="59" t="str">
        <f>'Цинк (LME)'!AF33</f>
        <v>30.11.2023</v>
      </c>
      <c r="AL335" s="58">
        <f>IF(OR('Цинк (LME)'!$AG33="-",'Цинк (LME)'!$AG33=""),AL334,'Цинк (LME)'!$AG33)</f>
        <v>2994</v>
      </c>
    </row>
    <row r="336" spans="1:38" x14ac:dyDescent="0.25">
      <c r="A336" s="52" t="str">
        <f>Доллар!$AI$4</f>
        <v>01.12.2023</v>
      </c>
      <c r="B336" s="58" t="str">
        <f>Доллар!$AJ$4</f>
        <v>-</v>
      </c>
      <c r="D336" s="52" t="str">
        <f>Евро!$AI$4</f>
        <v>01.12.2023</v>
      </c>
      <c r="E336" s="58" t="str">
        <f>Евро!$AJ$4</f>
        <v>-</v>
      </c>
      <c r="G336" s="52" t="str">
        <f>'Золото (ЦБ)'!$AI$4</f>
        <v>01.12.2023</v>
      </c>
      <c r="H336" s="58" t="str">
        <f>'Золото (ЦБ)'!$AJ$4</f>
        <v/>
      </c>
      <c r="J336" s="52" t="str">
        <f>'Серебро (ЦБ)'!$AI$4</f>
        <v>01.12.2023</v>
      </c>
      <c r="K336" s="58" t="str">
        <f>'Серебро (ЦБ)'!$AJ$4</f>
        <v/>
      </c>
      <c r="M336" s="52" t="str">
        <f>'Платина (ЦБ)'!$AI$4</f>
        <v>01.12.2023</v>
      </c>
      <c r="N336" s="58" t="str">
        <f>'Платина (ЦБ)'!$AJ$4</f>
        <v/>
      </c>
      <c r="P336" s="52" t="str">
        <f>'Палладий (ЦБ)'!$AI$4</f>
        <v>01.12.2023</v>
      </c>
      <c r="Q336" s="58" t="str">
        <f>'Палладий (ЦБ)'!$AJ$4</f>
        <v/>
      </c>
      <c r="S336" s="52" t="str">
        <f>'Золото (KITCO-LME)'!AI4</f>
        <v>01.12.2023</v>
      </c>
      <c r="T336" s="58">
        <f>IF(OR('Золото (KITCO-LME)'!$AJ4="-",'Золото (KITCO-LME)'!$AJ4=""),T335,'Золото (KITCO-LME)'!$AJ4)</f>
        <v>1852.2</v>
      </c>
      <c r="V336" s="52" t="str">
        <f>'Серебро (KITCO-LME)'!AI4</f>
        <v>01.12.2023</v>
      </c>
      <c r="W336" s="58">
        <f>IF(OR('Серебро (KITCO-LME)'!$AJ4="-",'Серебро (KITCO-LME)'!$AJ4=""),W335,'Серебро (KITCO-LME)'!$AJ4)</f>
        <v>23.454999999999998</v>
      </c>
      <c r="Y336" s="52" t="str">
        <f>'Алюминий (LME)'!AI4</f>
        <v>01.12.2023</v>
      </c>
      <c r="Z336" s="58">
        <f>IF(OR('Алюминий (LME)'!$AJ4="-",'Алюминий (LME)'!$AJ4=""),Z335,'Алюминий (LME)'!$AJ4)</f>
        <v>2242.5</v>
      </c>
      <c r="AB336" s="52" t="str">
        <f>'Никель (LME)'!AI4</f>
        <v>01.12.2023</v>
      </c>
      <c r="AC336" s="58">
        <f>IF(OR('Никель (LME)'!$AJ4="-",'Никель (LME)'!$AJ4=""),AC335,'Никель (LME)'!$AJ4)</f>
        <v>27465</v>
      </c>
      <c r="AE336" s="52" t="str">
        <f>'Свинец (LME)'!AI4</f>
        <v>01.12.2023</v>
      </c>
      <c r="AF336" s="58">
        <f>IF(OR('Свинец (LME)'!$AJ4="-",'Свинец (LME)'!$AJ4=""),AF335,'Свинец (LME)'!$AJ4)</f>
        <v>2235</v>
      </c>
      <c r="AH336" s="52" t="str">
        <f>'Медь (LME)'!AI4</f>
        <v>01.12.2023</v>
      </c>
      <c r="AI336" s="58">
        <f>IF(OR('Медь (LME)'!$AJ4="-",'Медь (LME)'!$AJ4=""),AI335,'Медь (LME)'!$AJ4)</f>
        <v>8362.5</v>
      </c>
      <c r="AK336" s="52" t="str">
        <f>'Цинк (LME)'!AI4</f>
        <v>01.12.2023</v>
      </c>
      <c r="AL336" s="58">
        <f>IF(OR('Цинк (LME)'!$AJ4="-",'Цинк (LME)'!$AJ4=""),AL335,'Цинк (LME)'!$AJ4)</f>
        <v>2994</v>
      </c>
    </row>
    <row r="337" spans="1:38" x14ac:dyDescent="0.25">
      <c r="A337" s="52" t="str">
        <f>Доллар!$AI$5</f>
        <v>02.12.2023</v>
      </c>
      <c r="B337" s="58" t="str">
        <f>Доллар!$AJ$5</f>
        <v>-</v>
      </c>
      <c r="D337" s="52" t="str">
        <f>Евро!$AI$5</f>
        <v>02.12.2023</v>
      </c>
      <c r="E337" s="58" t="str">
        <f>Евро!$AJ$5</f>
        <v>-</v>
      </c>
      <c r="G337" s="52" t="str">
        <f>'Золото (ЦБ)'!$AI$5</f>
        <v>02.12.2023</v>
      </c>
      <c r="H337" s="58" t="str">
        <f>'Золото (ЦБ)'!$AJ$5</f>
        <v/>
      </c>
      <c r="J337" s="52" t="str">
        <f>'Серебро (ЦБ)'!$AI$5</f>
        <v>02.12.2023</v>
      </c>
      <c r="K337" s="58" t="str">
        <f>'Серебро (ЦБ)'!$AJ$5</f>
        <v/>
      </c>
      <c r="M337" s="52" t="str">
        <f>'Платина (ЦБ)'!$AI$5</f>
        <v>02.12.2023</v>
      </c>
      <c r="N337" s="58" t="str">
        <f>'Платина (ЦБ)'!$AJ$5</f>
        <v/>
      </c>
      <c r="P337" s="52" t="str">
        <f>'Палладий (ЦБ)'!$AI$5</f>
        <v>02.12.2023</v>
      </c>
      <c r="Q337" s="58" t="str">
        <f>'Палладий (ЦБ)'!$AJ$5</f>
        <v/>
      </c>
      <c r="S337" s="52" t="str">
        <f>'Золото (KITCO-LME)'!AI5</f>
        <v>02.12.2023</v>
      </c>
      <c r="T337" s="58">
        <f>IF(OR('Золото (KITCO-LME)'!$AJ5="-",'Золото (KITCO-LME)'!$AJ5=""),T336,'Золото (KITCO-LME)'!$AJ5)</f>
        <v>1852.2</v>
      </c>
      <c r="V337" s="52" t="str">
        <f>'Серебро (KITCO-LME)'!AI5</f>
        <v>02.12.2023</v>
      </c>
      <c r="W337" s="58">
        <f>IF(OR('Серебро (KITCO-LME)'!$AJ5="-",'Серебро (KITCO-LME)'!$AJ5=""),W336,'Серебро (KITCO-LME)'!$AJ5)</f>
        <v>23.454999999999998</v>
      </c>
      <c r="Y337" s="52" t="str">
        <f>'Алюминий (LME)'!AI5</f>
        <v>02.12.2023</v>
      </c>
      <c r="Z337" s="58">
        <f>IF(OR('Алюминий (LME)'!$AJ5="-",'Алюминий (LME)'!$AJ5=""),Z336,'Алюминий (LME)'!$AJ5)</f>
        <v>2242.5</v>
      </c>
      <c r="AB337" s="52" t="str">
        <f>'Никель (LME)'!AI5</f>
        <v>02.12.2023</v>
      </c>
      <c r="AC337" s="58">
        <f>IF(OR('Никель (LME)'!$AJ5="-",'Никель (LME)'!$AJ5=""),AC336,'Никель (LME)'!$AJ5)</f>
        <v>27465</v>
      </c>
      <c r="AE337" s="52" t="str">
        <f>'Свинец (LME)'!AI5</f>
        <v>02.12.2023</v>
      </c>
      <c r="AF337" s="58">
        <f>IF(OR('Свинец (LME)'!$AJ5="-",'Свинец (LME)'!$AJ5=""),AF336,'Свинец (LME)'!$AJ5)</f>
        <v>2235</v>
      </c>
      <c r="AH337" s="52" t="str">
        <f>'Медь (LME)'!AI5</f>
        <v>02.12.2023</v>
      </c>
      <c r="AI337" s="58">
        <f>IF(OR('Медь (LME)'!$AJ5="-",'Медь (LME)'!$AJ5=""),AI336,'Медь (LME)'!$AJ5)</f>
        <v>8362.5</v>
      </c>
      <c r="AK337" s="52" t="str">
        <f>'Цинк (LME)'!AI5</f>
        <v>02.12.2023</v>
      </c>
      <c r="AL337" s="58">
        <f>IF(OR('Цинк (LME)'!$AJ5="-",'Цинк (LME)'!$AJ5=""),AL336,'Цинк (LME)'!$AJ5)</f>
        <v>2994</v>
      </c>
    </row>
    <row r="338" spans="1:38" x14ac:dyDescent="0.25">
      <c r="A338" s="52" t="str">
        <f>Доллар!$AI$6</f>
        <v>03.12.2023</v>
      </c>
      <c r="B338" s="58" t="str">
        <f>Доллар!$AJ$6</f>
        <v>-</v>
      </c>
      <c r="D338" s="52" t="str">
        <f>Евро!$AI$6</f>
        <v>03.12.2023</v>
      </c>
      <c r="E338" s="58" t="str">
        <f>Евро!$AJ$6</f>
        <v>-</v>
      </c>
      <c r="G338" s="52" t="str">
        <f>'Золото (ЦБ)'!$AI$6</f>
        <v>03.12.2023</v>
      </c>
      <c r="H338" s="58" t="str">
        <f>'Золото (ЦБ)'!$AJ$6</f>
        <v/>
      </c>
      <c r="J338" s="52" t="str">
        <f>'Серебро (ЦБ)'!$AI$6</f>
        <v>03.12.2023</v>
      </c>
      <c r="K338" s="58" t="str">
        <f>'Серебро (ЦБ)'!$AJ$6</f>
        <v/>
      </c>
      <c r="M338" s="52" t="str">
        <f>'Платина (ЦБ)'!$AI$6</f>
        <v>03.12.2023</v>
      </c>
      <c r="N338" s="58" t="str">
        <f>'Платина (ЦБ)'!$AJ$6</f>
        <v/>
      </c>
      <c r="P338" s="52" t="str">
        <f>'Палладий (ЦБ)'!$AI$6</f>
        <v>03.12.2023</v>
      </c>
      <c r="Q338" s="58" t="str">
        <f>'Палладий (ЦБ)'!$AJ$6</f>
        <v/>
      </c>
      <c r="S338" s="52" t="str">
        <f>'Золото (KITCO-LME)'!AI6</f>
        <v>03.12.2023</v>
      </c>
      <c r="T338" s="58">
        <f>IF(OR('Золото (KITCO-LME)'!$AJ6="-",'Золото (KITCO-LME)'!$AJ6=""),T337,'Золото (KITCO-LME)'!$AJ6)</f>
        <v>1852.2</v>
      </c>
      <c r="V338" s="52" t="str">
        <f>'Серебро (KITCO-LME)'!AI6</f>
        <v>03.12.2023</v>
      </c>
      <c r="W338" s="58">
        <f>IF(OR('Серебро (KITCO-LME)'!$AJ6="-",'Серебро (KITCO-LME)'!$AJ6=""),W337,'Серебро (KITCO-LME)'!$AJ6)</f>
        <v>23.454999999999998</v>
      </c>
      <c r="Y338" s="52" t="str">
        <f>'Алюминий (LME)'!AI6</f>
        <v>03.12.2023</v>
      </c>
      <c r="Z338" s="58">
        <f>IF(OR('Алюминий (LME)'!$AJ6="-",'Алюминий (LME)'!$AJ6=""),Z337,'Алюминий (LME)'!$AJ6)</f>
        <v>2242.5</v>
      </c>
      <c r="AB338" s="52" t="str">
        <f>'Никель (LME)'!AI6</f>
        <v>03.12.2023</v>
      </c>
      <c r="AC338" s="58">
        <f>IF(OR('Никель (LME)'!$AJ6="-",'Никель (LME)'!$AJ6=""),AC337,'Никель (LME)'!$AJ6)</f>
        <v>27465</v>
      </c>
      <c r="AE338" s="52" t="str">
        <f>'Свинец (LME)'!AI6</f>
        <v>03.12.2023</v>
      </c>
      <c r="AF338" s="58">
        <f>IF(OR('Свинец (LME)'!$AJ6="-",'Свинец (LME)'!$AJ6=""),AF337,'Свинец (LME)'!$AJ6)</f>
        <v>2235</v>
      </c>
      <c r="AH338" s="52" t="str">
        <f>'Медь (LME)'!AI6</f>
        <v>03.12.2023</v>
      </c>
      <c r="AI338" s="58">
        <f>IF(OR('Медь (LME)'!$AJ6="-",'Медь (LME)'!$AJ6=""),AI337,'Медь (LME)'!$AJ6)</f>
        <v>8362.5</v>
      </c>
      <c r="AK338" s="52" t="str">
        <f>'Цинк (LME)'!AI6</f>
        <v>03.12.2023</v>
      </c>
      <c r="AL338" s="58">
        <f>IF(OR('Цинк (LME)'!$AJ6="-",'Цинк (LME)'!$AJ6=""),AL337,'Цинк (LME)'!$AJ6)</f>
        <v>2994</v>
      </c>
    </row>
    <row r="339" spans="1:38" x14ac:dyDescent="0.25">
      <c r="A339" s="52" t="str">
        <f>Доллар!$AI$7</f>
        <v>04.12.2023</v>
      </c>
      <c r="B339" s="58" t="str">
        <f>Доллар!$AJ$7</f>
        <v>-</v>
      </c>
      <c r="D339" s="52" t="str">
        <f>Евро!$AI$7</f>
        <v>04.12.2023</v>
      </c>
      <c r="E339" s="58" t="str">
        <f>Евро!$AJ$7</f>
        <v>-</v>
      </c>
      <c r="G339" s="52" t="str">
        <f>'Золото (ЦБ)'!$AI$7</f>
        <v>04.12.2023</v>
      </c>
      <c r="H339" s="58" t="str">
        <f>'Золото (ЦБ)'!$AJ$7</f>
        <v/>
      </c>
      <c r="J339" s="52" t="str">
        <f>'Серебро (ЦБ)'!$AI$7</f>
        <v>04.12.2023</v>
      </c>
      <c r="K339" s="58" t="str">
        <f>'Серебро (ЦБ)'!$AJ$7</f>
        <v/>
      </c>
      <c r="M339" s="52" t="str">
        <f>'Платина (ЦБ)'!$AI$7</f>
        <v>04.12.2023</v>
      </c>
      <c r="N339" s="58" t="str">
        <f>'Платина (ЦБ)'!$AJ$7</f>
        <v/>
      </c>
      <c r="P339" s="52" t="str">
        <f>'Палладий (ЦБ)'!$AI$7</f>
        <v>04.12.2023</v>
      </c>
      <c r="Q339" s="58" t="str">
        <f>'Палладий (ЦБ)'!$AJ$7</f>
        <v/>
      </c>
      <c r="S339" s="52" t="str">
        <f>'Золото (KITCO-LME)'!AI7</f>
        <v>04.12.2023</v>
      </c>
      <c r="T339" s="58">
        <f>IF(OR('Золото (KITCO-LME)'!$AJ7="-",'Золото (KITCO-LME)'!$AJ7=""),T338,'Золото (KITCO-LME)'!$AJ7)</f>
        <v>1852.2</v>
      </c>
      <c r="V339" s="52" t="str">
        <f>'Серебро (KITCO-LME)'!AI7</f>
        <v>04.12.2023</v>
      </c>
      <c r="W339" s="58">
        <f>IF(OR('Серебро (KITCO-LME)'!$AJ7="-",'Серебро (KITCO-LME)'!$AJ7=""),W338,'Серебро (KITCO-LME)'!$AJ7)</f>
        <v>23.454999999999998</v>
      </c>
      <c r="Y339" s="52" t="str">
        <f>'Алюминий (LME)'!AI7</f>
        <v>04.12.2023</v>
      </c>
      <c r="Z339" s="58">
        <f>IF(OR('Алюминий (LME)'!$AJ7="-",'Алюминий (LME)'!$AJ7=""),Z338,'Алюминий (LME)'!$AJ7)</f>
        <v>2242.5</v>
      </c>
      <c r="AB339" s="52" t="str">
        <f>'Никель (LME)'!AI7</f>
        <v>04.12.2023</v>
      </c>
      <c r="AC339" s="58">
        <f>IF(OR('Никель (LME)'!$AJ7="-",'Никель (LME)'!$AJ7=""),AC338,'Никель (LME)'!$AJ7)</f>
        <v>27465</v>
      </c>
      <c r="AE339" s="52" t="str">
        <f>'Свинец (LME)'!AI7</f>
        <v>04.12.2023</v>
      </c>
      <c r="AF339" s="58">
        <f>IF(OR('Свинец (LME)'!$AJ7="-",'Свинец (LME)'!$AJ7=""),AF338,'Свинец (LME)'!$AJ7)</f>
        <v>2235</v>
      </c>
      <c r="AH339" s="52" t="str">
        <f>'Медь (LME)'!AI7</f>
        <v>04.12.2023</v>
      </c>
      <c r="AI339" s="58">
        <f>IF(OR('Медь (LME)'!$AJ7="-",'Медь (LME)'!$AJ7=""),AI338,'Медь (LME)'!$AJ7)</f>
        <v>8362.5</v>
      </c>
      <c r="AK339" s="52" t="str">
        <f>'Цинк (LME)'!AI7</f>
        <v>04.12.2023</v>
      </c>
      <c r="AL339" s="58">
        <f>IF(OR('Цинк (LME)'!$AJ7="-",'Цинк (LME)'!$AJ7=""),AL338,'Цинк (LME)'!$AJ7)</f>
        <v>2994</v>
      </c>
    </row>
    <row r="340" spans="1:38" x14ac:dyDescent="0.25">
      <c r="A340" s="52" t="str">
        <f>Доллар!$AI$8</f>
        <v>05.12.2023</v>
      </c>
      <c r="B340" s="58" t="str">
        <f>Доллар!$AJ$8</f>
        <v>-</v>
      </c>
      <c r="D340" s="52" t="str">
        <f>Евро!$AI$8</f>
        <v>05.12.2023</v>
      </c>
      <c r="E340" s="58" t="str">
        <f>Евро!$AJ$8</f>
        <v>-</v>
      </c>
      <c r="G340" s="52" t="str">
        <f>'Золото (ЦБ)'!$AI$8</f>
        <v>05.12.2023</v>
      </c>
      <c r="H340" s="58" t="str">
        <f>'Золото (ЦБ)'!$AJ$8</f>
        <v/>
      </c>
      <c r="J340" s="52" t="str">
        <f>'Серебро (ЦБ)'!$AI$8</f>
        <v>05.12.2023</v>
      </c>
      <c r="K340" s="58" t="str">
        <f>'Серебро (ЦБ)'!$AJ$8</f>
        <v/>
      </c>
      <c r="M340" s="52" t="str">
        <f>'Платина (ЦБ)'!$AI$8</f>
        <v>05.12.2023</v>
      </c>
      <c r="N340" s="58" t="str">
        <f>'Платина (ЦБ)'!$AJ$8</f>
        <v/>
      </c>
      <c r="P340" s="52" t="str">
        <f>'Палладий (ЦБ)'!$AI$8</f>
        <v>05.12.2023</v>
      </c>
      <c r="Q340" s="58" t="str">
        <f>'Палладий (ЦБ)'!$AJ$8</f>
        <v/>
      </c>
      <c r="S340" s="52" t="str">
        <f>'Золото (KITCO-LME)'!AI8</f>
        <v>05.12.2023</v>
      </c>
      <c r="T340" s="58">
        <f>IF(OR('Золото (KITCO-LME)'!$AJ8="-",'Золото (KITCO-LME)'!$AJ8=""),T339,'Золото (KITCO-LME)'!$AJ8)</f>
        <v>1852.2</v>
      </c>
      <c r="V340" s="52" t="str">
        <f>'Серебро (KITCO-LME)'!AI8</f>
        <v>05.12.2023</v>
      </c>
      <c r="W340" s="58">
        <f>IF(OR('Серебро (KITCO-LME)'!$AJ8="-",'Серебро (KITCO-LME)'!$AJ8=""),W339,'Серебро (KITCO-LME)'!$AJ8)</f>
        <v>23.454999999999998</v>
      </c>
      <c r="Y340" s="52" t="str">
        <f>'Алюминий (LME)'!AI8</f>
        <v>05.12.2023</v>
      </c>
      <c r="Z340" s="58">
        <f>IF(OR('Алюминий (LME)'!$AJ8="-",'Алюминий (LME)'!$AJ8=""),Z339,'Алюминий (LME)'!$AJ8)</f>
        <v>2242.5</v>
      </c>
      <c r="AB340" s="52" t="str">
        <f>'Никель (LME)'!AI8</f>
        <v>05.12.2023</v>
      </c>
      <c r="AC340" s="58">
        <f>IF(OR('Никель (LME)'!$AJ8="-",'Никель (LME)'!$AJ8=""),AC339,'Никель (LME)'!$AJ8)</f>
        <v>27465</v>
      </c>
      <c r="AE340" s="52" t="str">
        <f>'Свинец (LME)'!AI8</f>
        <v>05.12.2023</v>
      </c>
      <c r="AF340" s="58">
        <f>IF(OR('Свинец (LME)'!$AJ8="-",'Свинец (LME)'!$AJ8=""),AF339,'Свинец (LME)'!$AJ8)</f>
        <v>2235</v>
      </c>
      <c r="AH340" s="52" t="str">
        <f>'Медь (LME)'!AI8</f>
        <v>05.12.2023</v>
      </c>
      <c r="AI340" s="58">
        <f>IF(OR('Медь (LME)'!$AJ8="-",'Медь (LME)'!$AJ8=""),AI339,'Медь (LME)'!$AJ8)</f>
        <v>8362.5</v>
      </c>
      <c r="AK340" s="52" t="str">
        <f>'Цинк (LME)'!AI8</f>
        <v>05.12.2023</v>
      </c>
      <c r="AL340" s="58">
        <f>IF(OR('Цинк (LME)'!$AJ8="-",'Цинк (LME)'!$AJ8=""),AL339,'Цинк (LME)'!$AJ8)</f>
        <v>2994</v>
      </c>
    </row>
    <row r="341" spans="1:38" x14ac:dyDescent="0.25">
      <c r="A341" s="52" t="str">
        <f>Доллар!$AI$9</f>
        <v>06.12.2023</v>
      </c>
      <c r="B341" s="58" t="str">
        <f>Доллар!$AJ$9</f>
        <v>-</v>
      </c>
      <c r="D341" s="52" t="str">
        <f>Евро!$AI$9</f>
        <v>06.12.2023</v>
      </c>
      <c r="E341" s="58" t="str">
        <f>Евро!$AJ$9</f>
        <v>-</v>
      </c>
      <c r="G341" s="52" t="str">
        <f>'Золото (ЦБ)'!$AI$9</f>
        <v>06.12.2023</v>
      </c>
      <c r="H341" s="58" t="str">
        <f>'Золото (ЦБ)'!$AJ$9</f>
        <v/>
      </c>
      <c r="J341" s="52" t="str">
        <f>'Серебро (ЦБ)'!$AI$9</f>
        <v>06.12.2023</v>
      </c>
      <c r="K341" s="58" t="str">
        <f>'Серебро (ЦБ)'!$AJ$9</f>
        <v/>
      </c>
      <c r="M341" s="52" t="str">
        <f>'Платина (ЦБ)'!$AI$9</f>
        <v>06.12.2023</v>
      </c>
      <c r="N341" s="58" t="str">
        <f>'Платина (ЦБ)'!$AJ$9</f>
        <v/>
      </c>
      <c r="P341" s="52" t="str">
        <f>'Палладий (ЦБ)'!$AI$9</f>
        <v>06.12.2023</v>
      </c>
      <c r="Q341" s="58" t="str">
        <f>'Палладий (ЦБ)'!$AJ$9</f>
        <v/>
      </c>
      <c r="S341" s="52" t="str">
        <f>'Золото (KITCO-LME)'!AI9</f>
        <v>06.12.2023</v>
      </c>
      <c r="T341" s="58">
        <f>IF(OR('Золото (KITCO-LME)'!$AJ9="-",'Золото (KITCO-LME)'!$AJ9=""),T340,'Золото (KITCO-LME)'!$AJ9)</f>
        <v>1852.2</v>
      </c>
      <c r="V341" s="52" t="str">
        <f>'Серебро (KITCO-LME)'!AI9</f>
        <v>06.12.2023</v>
      </c>
      <c r="W341" s="58">
        <f>IF(OR('Серебро (KITCO-LME)'!$AJ9="-",'Серебро (KITCO-LME)'!$AJ9=""),W340,'Серебро (KITCO-LME)'!$AJ9)</f>
        <v>23.454999999999998</v>
      </c>
      <c r="Y341" s="52" t="str">
        <f>'Алюминий (LME)'!AI9</f>
        <v>06.12.2023</v>
      </c>
      <c r="Z341" s="58">
        <f>IF(OR('Алюминий (LME)'!$AJ9="-",'Алюминий (LME)'!$AJ9=""),Z340,'Алюминий (LME)'!$AJ9)</f>
        <v>2242.5</v>
      </c>
      <c r="AB341" s="52" t="str">
        <f>'Никель (LME)'!AI9</f>
        <v>06.12.2023</v>
      </c>
      <c r="AC341" s="58">
        <f>IF(OR('Никель (LME)'!$AJ9="-",'Никель (LME)'!$AJ9=""),AC340,'Никель (LME)'!$AJ9)</f>
        <v>27465</v>
      </c>
      <c r="AE341" s="52" t="str">
        <f>'Свинец (LME)'!AI9</f>
        <v>06.12.2023</v>
      </c>
      <c r="AF341" s="58">
        <f>IF(OR('Свинец (LME)'!$AJ9="-",'Свинец (LME)'!$AJ9=""),AF340,'Свинец (LME)'!$AJ9)</f>
        <v>2235</v>
      </c>
      <c r="AH341" s="52" t="str">
        <f>'Медь (LME)'!AI9</f>
        <v>06.12.2023</v>
      </c>
      <c r="AI341" s="58">
        <f>IF(OR('Медь (LME)'!$AJ9="-",'Медь (LME)'!$AJ9=""),AI340,'Медь (LME)'!$AJ9)</f>
        <v>8362.5</v>
      </c>
      <c r="AK341" s="52" t="str">
        <f>'Цинк (LME)'!AI9</f>
        <v>06.12.2023</v>
      </c>
      <c r="AL341" s="58">
        <f>IF(OR('Цинк (LME)'!$AJ9="-",'Цинк (LME)'!$AJ9=""),AL340,'Цинк (LME)'!$AJ9)</f>
        <v>2994</v>
      </c>
    </row>
    <row r="342" spans="1:38" x14ac:dyDescent="0.25">
      <c r="A342" s="52" t="str">
        <f>Доллар!$AI$10</f>
        <v>07.12.2023</v>
      </c>
      <c r="B342" s="58" t="str">
        <f>Доллар!$AJ$10</f>
        <v>-</v>
      </c>
      <c r="D342" s="52" t="str">
        <f>Евро!$AI$10</f>
        <v>07.12.2023</v>
      </c>
      <c r="E342" s="58" t="str">
        <f>Евро!$AJ$10</f>
        <v>-</v>
      </c>
      <c r="G342" s="52" t="str">
        <f>'Золото (ЦБ)'!$AI$10</f>
        <v>07.12.2023</v>
      </c>
      <c r="H342" s="58" t="str">
        <f>'Золото (ЦБ)'!$AJ$10</f>
        <v/>
      </c>
      <c r="J342" s="52" t="str">
        <f>'Серебро (ЦБ)'!$AI$10</f>
        <v>07.12.2023</v>
      </c>
      <c r="K342" s="58" t="str">
        <f>'Серебро (ЦБ)'!$AJ$10</f>
        <v/>
      </c>
      <c r="M342" s="52" t="str">
        <f>'Платина (ЦБ)'!$AI$10</f>
        <v>07.12.2023</v>
      </c>
      <c r="N342" s="58" t="str">
        <f>'Платина (ЦБ)'!$AJ$10</f>
        <v/>
      </c>
      <c r="P342" s="52" t="str">
        <f>'Палладий (ЦБ)'!$AI$10</f>
        <v>07.12.2023</v>
      </c>
      <c r="Q342" s="58" t="str">
        <f>'Палладий (ЦБ)'!$AJ$10</f>
        <v/>
      </c>
      <c r="S342" s="52" t="str">
        <f>'Золото (KITCO-LME)'!AI10</f>
        <v>07.12.2023</v>
      </c>
      <c r="T342" s="58">
        <f>IF(OR('Золото (KITCO-LME)'!$AJ10="-",'Золото (KITCO-LME)'!$AJ10=""),T341,'Золото (KITCO-LME)'!$AJ10)</f>
        <v>1852.2</v>
      </c>
      <c r="V342" s="52" t="str">
        <f>'Серебро (KITCO-LME)'!AI10</f>
        <v>07.12.2023</v>
      </c>
      <c r="W342" s="58">
        <f>IF(OR('Серебро (KITCO-LME)'!$AJ10="-",'Серебро (KITCO-LME)'!$AJ10=""),W341,'Серебро (KITCO-LME)'!$AJ10)</f>
        <v>23.454999999999998</v>
      </c>
      <c r="Y342" s="52" t="str">
        <f>'Алюминий (LME)'!AI10</f>
        <v>07.12.2023</v>
      </c>
      <c r="Z342" s="58">
        <f>IF(OR('Алюминий (LME)'!$AJ10="-",'Алюминий (LME)'!$AJ10=""),Z341,'Алюминий (LME)'!$AJ10)</f>
        <v>2242.5</v>
      </c>
      <c r="AB342" s="52" t="str">
        <f>'Никель (LME)'!AI10</f>
        <v>07.12.2023</v>
      </c>
      <c r="AC342" s="58">
        <f>IF(OR('Никель (LME)'!$AJ10="-",'Никель (LME)'!$AJ10=""),AC341,'Никель (LME)'!$AJ10)</f>
        <v>27465</v>
      </c>
      <c r="AE342" s="52" t="str">
        <f>'Свинец (LME)'!AI10</f>
        <v>07.12.2023</v>
      </c>
      <c r="AF342" s="58">
        <f>IF(OR('Свинец (LME)'!$AJ10="-",'Свинец (LME)'!$AJ10=""),AF341,'Свинец (LME)'!$AJ10)</f>
        <v>2235</v>
      </c>
      <c r="AH342" s="52" t="str">
        <f>'Медь (LME)'!AI10</f>
        <v>07.12.2023</v>
      </c>
      <c r="AI342" s="58">
        <f>IF(OR('Медь (LME)'!$AJ10="-",'Медь (LME)'!$AJ10=""),AI341,'Медь (LME)'!$AJ10)</f>
        <v>8362.5</v>
      </c>
      <c r="AK342" s="52" t="str">
        <f>'Цинк (LME)'!AI10</f>
        <v>07.12.2023</v>
      </c>
      <c r="AL342" s="58">
        <f>IF(OR('Цинк (LME)'!$AJ10="-",'Цинк (LME)'!$AJ10=""),AL341,'Цинк (LME)'!$AJ10)</f>
        <v>2994</v>
      </c>
    </row>
    <row r="343" spans="1:38" x14ac:dyDescent="0.25">
      <c r="A343" s="52" t="str">
        <f>Доллар!$AI$11</f>
        <v>08.12.2023</v>
      </c>
      <c r="B343" s="58" t="str">
        <f>Доллар!$AJ$11</f>
        <v>-</v>
      </c>
      <c r="D343" s="52" t="str">
        <f>Евро!$AI$11</f>
        <v>08.12.2023</v>
      </c>
      <c r="E343" s="58" t="str">
        <f>Евро!$AJ$11</f>
        <v>-</v>
      </c>
      <c r="G343" s="52" t="str">
        <f>'Золото (ЦБ)'!$AI$11</f>
        <v>08.12.2023</v>
      </c>
      <c r="H343" s="58" t="str">
        <f>'Золото (ЦБ)'!$AJ$11</f>
        <v/>
      </c>
      <c r="J343" s="52" t="str">
        <f>'Серебро (ЦБ)'!$AI$11</f>
        <v>08.12.2023</v>
      </c>
      <c r="K343" s="58" t="str">
        <f>'Серебро (ЦБ)'!$AJ$11</f>
        <v/>
      </c>
      <c r="M343" s="52" t="str">
        <f>'Платина (ЦБ)'!$AI$11</f>
        <v>08.12.2023</v>
      </c>
      <c r="N343" s="58" t="str">
        <f>'Платина (ЦБ)'!$AJ$11</f>
        <v/>
      </c>
      <c r="P343" s="52" t="str">
        <f>'Палладий (ЦБ)'!$AI$11</f>
        <v>08.12.2023</v>
      </c>
      <c r="Q343" s="58" t="str">
        <f>'Палладий (ЦБ)'!$AJ$11</f>
        <v/>
      </c>
      <c r="S343" s="52" t="str">
        <f>'Золото (KITCO-LME)'!AI11</f>
        <v>08.12.2023</v>
      </c>
      <c r="T343" s="58">
        <f>IF(OR('Золото (KITCO-LME)'!$AJ11="-",'Золото (KITCO-LME)'!$AJ11=""),T342,'Золото (KITCO-LME)'!$AJ11)</f>
        <v>1852.2</v>
      </c>
      <c r="V343" s="52" t="str">
        <f>'Серебро (KITCO-LME)'!AI11</f>
        <v>08.12.2023</v>
      </c>
      <c r="W343" s="58">
        <f>IF(OR('Серебро (KITCO-LME)'!$AJ11="-",'Серебро (KITCO-LME)'!$AJ11=""),W342,'Серебро (KITCO-LME)'!$AJ11)</f>
        <v>23.454999999999998</v>
      </c>
      <c r="Y343" s="52" t="str">
        <f>'Алюминий (LME)'!AI11</f>
        <v>08.12.2023</v>
      </c>
      <c r="Z343" s="58">
        <f>IF(OR('Алюминий (LME)'!$AJ11="-",'Алюминий (LME)'!$AJ11=""),Z342,'Алюминий (LME)'!$AJ11)</f>
        <v>2242.5</v>
      </c>
      <c r="AB343" s="52" t="str">
        <f>'Никель (LME)'!AI11</f>
        <v>08.12.2023</v>
      </c>
      <c r="AC343" s="58">
        <f>IF(OR('Никель (LME)'!$AJ11="-",'Никель (LME)'!$AJ11=""),AC342,'Никель (LME)'!$AJ11)</f>
        <v>27465</v>
      </c>
      <c r="AE343" s="52" t="str">
        <f>'Свинец (LME)'!AI11</f>
        <v>08.12.2023</v>
      </c>
      <c r="AF343" s="58">
        <f>IF(OR('Свинец (LME)'!$AJ11="-",'Свинец (LME)'!$AJ11=""),AF342,'Свинец (LME)'!$AJ11)</f>
        <v>2235</v>
      </c>
      <c r="AH343" s="52" t="str">
        <f>'Медь (LME)'!AI11</f>
        <v>08.12.2023</v>
      </c>
      <c r="AI343" s="58">
        <f>IF(OR('Медь (LME)'!$AJ11="-",'Медь (LME)'!$AJ11=""),AI342,'Медь (LME)'!$AJ11)</f>
        <v>8362.5</v>
      </c>
      <c r="AK343" s="52" t="str">
        <f>'Цинк (LME)'!AI11</f>
        <v>08.12.2023</v>
      </c>
      <c r="AL343" s="58">
        <f>IF(OR('Цинк (LME)'!$AJ11="-",'Цинк (LME)'!$AJ11=""),AL342,'Цинк (LME)'!$AJ11)</f>
        <v>2994</v>
      </c>
    </row>
    <row r="344" spans="1:38" x14ac:dyDescent="0.25">
      <c r="A344" s="52" t="str">
        <f>Доллар!$AI$12</f>
        <v>09.12.2023</v>
      </c>
      <c r="B344" s="58" t="str">
        <f>Доллар!$AJ$12</f>
        <v>-</v>
      </c>
      <c r="D344" s="52" t="str">
        <f>Евро!$AI$12</f>
        <v>09.12.2023</v>
      </c>
      <c r="E344" s="58" t="str">
        <f>Евро!$AJ$12</f>
        <v>-</v>
      </c>
      <c r="G344" s="52" t="str">
        <f>'Золото (ЦБ)'!$AI$12</f>
        <v>09.12.2023</v>
      </c>
      <c r="H344" s="58" t="str">
        <f>'Золото (ЦБ)'!$AJ$12</f>
        <v/>
      </c>
      <c r="J344" s="52" t="str">
        <f>'Серебро (ЦБ)'!$AI$12</f>
        <v>09.12.2023</v>
      </c>
      <c r="K344" s="58" t="str">
        <f>'Серебро (ЦБ)'!$AJ$12</f>
        <v/>
      </c>
      <c r="M344" s="52" t="str">
        <f>'Платина (ЦБ)'!$AI$12</f>
        <v>09.12.2023</v>
      </c>
      <c r="N344" s="58" t="str">
        <f>'Платина (ЦБ)'!$AJ$12</f>
        <v/>
      </c>
      <c r="P344" s="52" t="str">
        <f>'Палладий (ЦБ)'!$AI$12</f>
        <v>09.12.2023</v>
      </c>
      <c r="Q344" s="58" t="str">
        <f>'Палладий (ЦБ)'!$AJ$12</f>
        <v/>
      </c>
      <c r="S344" s="52" t="str">
        <f>'Золото (KITCO-LME)'!AI12</f>
        <v>09.12.2023</v>
      </c>
      <c r="T344" s="58">
        <f>IF(OR('Золото (KITCO-LME)'!$AJ12="-",'Золото (KITCO-LME)'!$AJ12=""),T343,'Золото (KITCO-LME)'!$AJ12)</f>
        <v>1852.2</v>
      </c>
      <c r="V344" s="52" t="str">
        <f>'Серебро (KITCO-LME)'!AI12</f>
        <v>09.12.2023</v>
      </c>
      <c r="W344" s="58">
        <f>IF(OR('Серебро (KITCO-LME)'!$AJ12="-",'Серебро (KITCO-LME)'!$AJ12=""),W343,'Серебро (KITCO-LME)'!$AJ12)</f>
        <v>23.454999999999998</v>
      </c>
      <c r="Y344" s="52" t="str">
        <f>'Алюминий (LME)'!AI12</f>
        <v>09.12.2023</v>
      </c>
      <c r="Z344" s="58">
        <f>IF(OR('Алюминий (LME)'!$AJ12="-",'Алюминий (LME)'!$AJ12=""),Z343,'Алюминий (LME)'!$AJ12)</f>
        <v>2242.5</v>
      </c>
      <c r="AB344" s="52" t="str">
        <f>'Никель (LME)'!AI12</f>
        <v>09.12.2023</v>
      </c>
      <c r="AC344" s="58">
        <f>IF(OR('Никель (LME)'!$AJ12="-",'Никель (LME)'!$AJ12=""),AC343,'Никель (LME)'!$AJ12)</f>
        <v>27465</v>
      </c>
      <c r="AE344" s="52" t="str">
        <f>'Свинец (LME)'!AI12</f>
        <v>09.12.2023</v>
      </c>
      <c r="AF344" s="58">
        <f>IF(OR('Свинец (LME)'!$AJ12="-",'Свинец (LME)'!$AJ12=""),AF343,'Свинец (LME)'!$AJ12)</f>
        <v>2235</v>
      </c>
      <c r="AH344" s="52" t="str">
        <f>'Медь (LME)'!AI12</f>
        <v>09.12.2023</v>
      </c>
      <c r="AI344" s="58">
        <f>IF(OR('Медь (LME)'!$AJ12="-",'Медь (LME)'!$AJ12=""),AI343,'Медь (LME)'!$AJ12)</f>
        <v>8362.5</v>
      </c>
      <c r="AK344" s="52" t="str">
        <f>'Цинк (LME)'!AI12</f>
        <v>09.12.2023</v>
      </c>
      <c r="AL344" s="58">
        <f>IF(OR('Цинк (LME)'!$AJ12="-",'Цинк (LME)'!$AJ12=""),AL343,'Цинк (LME)'!$AJ12)</f>
        <v>2994</v>
      </c>
    </row>
    <row r="345" spans="1:38" x14ac:dyDescent="0.25">
      <c r="A345" s="52" t="str">
        <f>Доллар!$AI$13</f>
        <v>10.12.2023</v>
      </c>
      <c r="B345" s="58" t="str">
        <f>Доллар!$AJ$13</f>
        <v>-</v>
      </c>
      <c r="D345" s="52" t="str">
        <f>Евро!$AI$13</f>
        <v>10.12.2023</v>
      </c>
      <c r="E345" s="58" t="str">
        <f>Евро!$AJ$13</f>
        <v>-</v>
      </c>
      <c r="G345" s="52" t="str">
        <f>'Золото (ЦБ)'!$AI$13</f>
        <v>10.12.2023</v>
      </c>
      <c r="H345" s="58" t="str">
        <f>'Золото (ЦБ)'!$AJ$13</f>
        <v/>
      </c>
      <c r="J345" s="52" t="str">
        <f>'Серебро (ЦБ)'!$AI$13</f>
        <v>10.12.2023</v>
      </c>
      <c r="K345" s="58" t="str">
        <f>'Серебро (ЦБ)'!$AJ$13</f>
        <v/>
      </c>
      <c r="M345" s="52" t="str">
        <f>'Платина (ЦБ)'!$AI$13</f>
        <v>10.12.2023</v>
      </c>
      <c r="N345" s="58" t="str">
        <f>'Платина (ЦБ)'!$AJ$13</f>
        <v/>
      </c>
      <c r="P345" s="52" t="str">
        <f>'Палладий (ЦБ)'!$AI$13</f>
        <v>10.12.2023</v>
      </c>
      <c r="Q345" s="58" t="str">
        <f>'Палладий (ЦБ)'!$AJ$13</f>
        <v/>
      </c>
      <c r="S345" s="52" t="str">
        <f>'Золото (KITCO-LME)'!AI13</f>
        <v>10.12.2023</v>
      </c>
      <c r="T345" s="58">
        <f>IF(OR('Золото (KITCO-LME)'!$AJ13="-",'Золото (KITCO-LME)'!$AJ13=""),T344,'Золото (KITCO-LME)'!$AJ13)</f>
        <v>1852.2</v>
      </c>
      <c r="V345" s="52" t="str">
        <f>'Серебро (KITCO-LME)'!AI13</f>
        <v>10.12.2023</v>
      </c>
      <c r="W345" s="58">
        <f>IF(OR('Серебро (KITCO-LME)'!$AJ13="-",'Серебро (KITCO-LME)'!$AJ13=""),W344,'Серебро (KITCO-LME)'!$AJ13)</f>
        <v>23.454999999999998</v>
      </c>
      <c r="Y345" s="52" t="str">
        <f>'Алюминий (LME)'!AI13</f>
        <v>10.12.2023</v>
      </c>
      <c r="Z345" s="58">
        <f>IF(OR('Алюминий (LME)'!$AJ13="-",'Алюминий (LME)'!$AJ13=""),Z344,'Алюминий (LME)'!$AJ13)</f>
        <v>2242.5</v>
      </c>
      <c r="AB345" s="52" t="str">
        <f>'Никель (LME)'!AI13</f>
        <v>10.12.2023</v>
      </c>
      <c r="AC345" s="58">
        <f>IF(OR('Никель (LME)'!$AJ13="-",'Никель (LME)'!$AJ13=""),AC344,'Никель (LME)'!$AJ13)</f>
        <v>27465</v>
      </c>
      <c r="AE345" s="52" t="str">
        <f>'Свинец (LME)'!AI13</f>
        <v>10.12.2023</v>
      </c>
      <c r="AF345" s="58">
        <f>IF(OR('Свинец (LME)'!$AJ13="-",'Свинец (LME)'!$AJ13=""),AF344,'Свинец (LME)'!$AJ13)</f>
        <v>2235</v>
      </c>
      <c r="AH345" s="52" t="str">
        <f>'Медь (LME)'!AI13</f>
        <v>10.12.2023</v>
      </c>
      <c r="AI345" s="58">
        <f>IF(OR('Медь (LME)'!$AJ13="-",'Медь (LME)'!$AJ13=""),AI344,'Медь (LME)'!$AJ13)</f>
        <v>8362.5</v>
      </c>
      <c r="AK345" s="52" t="str">
        <f>'Цинк (LME)'!AI13</f>
        <v>10.12.2023</v>
      </c>
      <c r="AL345" s="58">
        <f>IF(OR('Цинк (LME)'!$AJ13="-",'Цинк (LME)'!$AJ13=""),AL344,'Цинк (LME)'!$AJ13)</f>
        <v>2994</v>
      </c>
    </row>
    <row r="346" spans="1:38" x14ac:dyDescent="0.25">
      <c r="A346" s="52" t="str">
        <f>Доллар!$AI$14</f>
        <v>11.12.2023</v>
      </c>
      <c r="B346" s="58" t="str">
        <f>Доллар!$AJ$14</f>
        <v>-</v>
      </c>
      <c r="D346" s="52" t="str">
        <f>Евро!$AI$14</f>
        <v>11.12.2023</v>
      </c>
      <c r="E346" s="58" t="str">
        <f>Евро!$AJ$14</f>
        <v>-</v>
      </c>
      <c r="G346" s="52" t="str">
        <f>'Золото (ЦБ)'!$AI$14</f>
        <v>11.12.2023</v>
      </c>
      <c r="H346" s="58" t="str">
        <f>'Золото (ЦБ)'!$AJ$14</f>
        <v/>
      </c>
      <c r="J346" s="52" t="str">
        <f>'Серебро (ЦБ)'!$AI$14</f>
        <v>11.12.2023</v>
      </c>
      <c r="K346" s="58" t="str">
        <f>'Серебро (ЦБ)'!$AJ$14</f>
        <v/>
      </c>
      <c r="M346" s="52" t="str">
        <f>'Платина (ЦБ)'!$AI$14</f>
        <v>11.12.2023</v>
      </c>
      <c r="N346" s="58" t="str">
        <f>'Платина (ЦБ)'!$AJ$14</f>
        <v/>
      </c>
      <c r="P346" s="52" t="str">
        <f>'Палладий (ЦБ)'!$AI$14</f>
        <v>11.12.2023</v>
      </c>
      <c r="Q346" s="58" t="str">
        <f>'Палладий (ЦБ)'!$AJ$14</f>
        <v/>
      </c>
      <c r="S346" s="52" t="str">
        <f>'Золото (KITCO-LME)'!AI14</f>
        <v>11.12.2023</v>
      </c>
      <c r="T346" s="58">
        <f>IF(OR('Золото (KITCO-LME)'!$AJ14="-",'Золото (KITCO-LME)'!$AJ14=""),T345,'Золото (KITCO-LME)'!$AJ14)</f>
        <v>1852.2</v>
      </c>
      <c r="V346" s="52" t="str">
        <f>'Серебро (KITCO-LME)'!AI14</f>
        <v>11.12.2023</v>
      </c>
      <c r="W346" s="58">
        <f>IF(OR('Серебро (KITCO-LME)'!$AJ14="-",'Серебро (KITCO-LME)'!$AJ14=""),W345,'Серебро (KITCO-LME)'!$AJ14)</f>
        <v>23.454999999999998</v>
      </c>
      <c r="Y346" s="52" t="str">
        <f>'Алюминий (LME)'!AI14</f>
        <v>11.12.2023</v>
      </c>
      <c r="Z346" s="58">
        <f>IF(OR('Алюминий (LME)'!$AJ14="-",'Алюминий (LME)'!$AJ14=""),Z345,'Алюминий (LME)'!$AJ14)</f>
        <v>2242.5</v>
      </c>
      <c r="AB346" s="52" t="str">
        <f>'Никель (LME)'!AI14</f>
        <v>11.12.2023</v>
      </c>
      <c r="AC346" s="58">
        <f>IF(OR('Никель (LME)'!$AJ14="-",'Никель (LME)'!$AJ14=""),AC345,'Никель (LME)'!$AJ14)</f>
        <v>27465</v>
      </c>
      <c r="AE346" s="52" t="str">
        <f>'Свинец (LME)'!AI14</f>
        <v>11.12.2023</v>
      </c>
      <c r="AF346" s="58">
        <f>IF(OR('Свинец (LME)'!$AJ14="-",'Свинец (LME)'!$AJ14=""),AF345,'Свинец (LME)'!$AJ14)</f>
        <v>2235</v>
      </c>
      <c r="AH346" s="52" t="str">
        <f>'Медь (LME)'!AI14</f>
        <v>11.12.2023</v>
      </c>
      <c r="AI346" s="58">
        <f>IF(OR('Медь (LME)'!$AJ14="-",'Медь (LME)'!$AJ14=""),AI345,'Медь (LME)'!$AJ14)</f>
        <v>8362.5</v>
      </c>
      <c r="AK346" s="52" t="str">
        <f>'Цинк (LME)'!AI14</f>
        <v>11.12.2023</v>
      </c>
      <c r="AL346" s="58">
        <f>IF(OR('Цинк (LME)'!$AJ14="-",'Цинк (LME)'!$AJ14=""),AL345,'Цинк (LME)'!$AJ14)</f>
        <v>2994</v>
      </c>
    </row>
    <row r="347" spans="1:38" x14ac:dyDescent="0.25">
      <c r="A347" s="52" t="str">
        <f>Доллар!$AI$15</f>
        <v>12.12.2023</v>
      </c>
      <c r="B347" s="58" t="str">
        <f>Доллар!$AJ$15</f>
        <v>-</v>
      </c>
      <c r="D347" s="52" t="str">
        <f>Евро!$AI$15</f>
        <v>12.12.2023</v>
      </c>
      <c r="E347" s="58" t="str">
        <f>Евро!$AJ$15</f>
        <v>-</v>
      </c>
      <c r="G347" s="52" t="str">
        <f>'Золото (ЦБ)'!$AI$15</f>
        <v>12.12.2023</v>
      </c>
      <c r="H347" s="58" t="str">
        <f>'Золото (ЦБ)'!$AJ$15</f>
        <v/>
      </c>
      <c r="J347" s="52" t="str">
        <f>'Серебро (ЦБ)'!$AI$15</f>
        <v>12.12.2023</v>
      </c>
      <c r="K347" s="58" t="str">
        <f>'Серебро (ЦБ)'!$AJ$15</f>
        <v/>
      </c>
      <c r="M347" s="52" t="str">
        <f>'Платина (ЦБ)'!$AI$15</f>
        <v>12.12.2023</v>
      </c>
      <c r="N347" s="58" t="str">
        <f>'Платина (ЦБ)'!$AJ$15</f>
        <v/>
      </c>
      <c r="P347" s="52" t="str">
        <f>'Палладий (ЦБ)'!$AI$15</f>
        <v>12.12.2023</v>
      </c>
      <c r="Q347" s="58" t="str">
        <f>'Палладий (ЦБ)'!$AJ$15</f>
        <v/>
      </c>
      <c r="S347" s="52" t="str">
        <f>'Золото (KITCO-LME)'!AI15</f>
        <v>12.12.2023</v>
      </c>
      <c r="T347" s="58">
        <f>IF(OR('Золото (KITCO-LME)'!$AJ15="-",'Золото (KITCO-LME)'!$AJ15=""),T346,'Золото (KITCO-LME)'!$AJ15)</f>
        <v>1852.2</v>
      </c>
      <c r="V347" s="52" t="str">
        <f>'Серебро (KITCO-LME)'!AI15</f>
        <v>12.12.2023</v>
      </c>
      <c r="W347" s="58">
        <f>IF(OR('Серебро (KITCO-LME)'!$AJ15="-",'Серебро (KITCO-LME)'!$AJ15=""),W346,'Серебро (KITCO-LME)'!$AJ15)</f>
        <v>23.454999999999998</v>
      </c>
      <c r="Y347" s="52" t="str">
        <f>'Алюминий (LME)'!AI15</f>
        <v>12.12.2023</v>
      </c>
      <c r="Z347" s="58">
        <f>IF(OR('Алюминий (LME)'!$AJ15="-",'Алюминий (LME)'!$AJ15=""),Z346,'Алюминий (LME)'!$AJ15)</f>
        <v>2242.5</v>
      </c>
      <c r="AB347" s="52" t="str">
        <f>'Никель (LME)'!AI15</f>
        <v>12.12.2023</v>
      </c>
      <c r="AC347" s="58">
        <f>IF(OR('Никель (LME)'!$AJ15="-",'Никель (LME)'!$AJ15=""),AC346,'Никель (LME)'!$AJ15)</f>
        <v>27465</v>
      </c>
      <c r="AE347" s="52" t="str">
        <f>'Свинец (LME)'!AI15</f>
        <v>12.12.2023</v>
      </c>
      <c r="AF347" s="58">
        <f>IF(OR('Свинец (LME)'!$AJ15="-",'Свинец (LME)'!$AJ15=""),AF346,'Свинец (LME)'!$AJ15)</f>
        <v>2235</v>
      </c>
      <c r="AH347" s="52" t="str">
        <f>'Медь (LME)'!AI15</f>
        <v>12.12.2023</v>
      </c>
      <c r="AI347" s="58">
        <f>IF(OR('Медь (LME)'!$AJ15="-",'Медь (LME)'!$AJ15=""),AI346,'Медь (LME)'!$AJ15)</f>
        <v>8362.5</v>
      </c>
      <c r="AK347" s="52" t="str">
        <f>'Цинк (LME)'!AI15</f>
        <v>12.12.2023</v>
      </c>
      <c r="AL347" s="58">
        <f>IF(OR('Цинк (LME)'!$AJ15="-",'Цинк (LME)'!$AJ15=""),AL346,'Цинк (LME)'!$AJ15)</f>
        <v>2994</v>
      </c>
    </row>
    <row r="348" spans="1:38" x14ac:dyDescent="0.25">
      <c r="A348" s="52" t="str">
        <f>Доллар!$AI$16</f>
        <v>13.12.2023</v>
      </c>
      <c r="B348" s="58" t="str">
        <f>Доллар!$AJ$16</f>
        <v>-</v>
      </c>
      <c r="D348" s="52" t="str">
        <f>Евро!$AI$16</f>
        <v>13.12.2023</v>
      </c>
      <c r="E348" s="58" t="str">
        <f>Евро!$AJ$16</f>
        <v>-</v>
      </c>
      <c r="G348" s="52" t="str">
        <f>'Золото (ЦБ)'!$AI$16</f>
        <v>13.12.2023</v>
      </c>
      <c r="H348" s="58" t="str">
        <f>'Золото (ЦБ)'!$AJ$16</f>
        <v/>
      </c>
      <c r="J348" s="52" t="str">
        <f>'Серебро (ЦБ)'!$AI$16</f>
        <v>13.12.2023</v>
      </c>
      <c r="K348" s="58" t="str">
        <f>'Серебро (ЦБ)'!$AJ$16</f>
        <v/>
      </c>
      <c r="M348" s="52" t="str">
        <f>'Платина (ЦБ)'!$AI$16</f>
        <v>13.12.2023</v>
      </c>
      <c r="N348" s="58" t="str">
        <f>'Платина (ЦБ)'!$AJ$16</f>
        <v/>
      </c>
      <c r="P348" s="52" t="str">
        <f>'Палладий (ЦБ)'!$AI$16</f>
        <v>13.12.2023</v>
      </c>
      <c r="Q348" s="58" t="str">
        <f>'Палладий (ЦБ)'!$AJ$16</f>
        <v/>
      </c>
      <c r="S348" s="52" t="str">
        <f>'Золото (KITCO-LME)'!AI16</f>
        <v>13.12.2023</v>
      </c>
      <c r="T348" s="58">
        <f>IF(OR('Золото (KITCO-LME)'!$AJ16="-",'Золото (KITCO-LME)'!$AJ16=""),T347,'Золото (KITCO-LME)'!$AJ16)</f>
        <v>1852.2</v>
      </c>
      <c r="V348" s="52" t="str">
        <f>'Серебро (KITCO-LME)'!AI16</f>
        <v>13.12.2023</v>
      </c>
      <c r="W348" s="58">
        <f>IF(OR('Серебро (KITCO-LME)'!$AJ16="-",'Серебро (KITCO-LME)'!$AJ16=""),W347,'Серебро (KITCO-LME)'!$AJ16)</f>
        <v>23.454999999999998</v>
      </c>
      <c r="Y348" s="52" t="str">
        <f>'Алюминий (LME)'!AI16</f>
        <v>13.12.2023</v>
      </c>
      <c r="Z348" s="58">
        <f>IF(OR('Алюминий (LME)'!$AJ16="-",'Алюминий (LME)'!$AJ16=""),Z347,'Алюминий (LME)'!$AJ16)</f>
        <v>2242.5</v>
      </c>
      <c r="AB348" s="52" t="str">
        <f>'Никель (LME)'!AI16</f>
        <v>13.12.2023</v>
      </c>
      <c r="AC348" s="58">
        <f>IF(OR('Никель (LME)'!$AJ16="-",'Никель (LME)'!$AJ16=""),AC347,'Никель (LME)'!$AJ16)</f>
        <v>27465</v>
      </c>
      <c r="AE348" s="52" t="str">
        <f>'Свинец (LME)'!AI16</f>
        <v>13.12.2023</v>
      </c>
      <c r="AF348" s="58">
        <f>IF(OR('Свинец (LME)'!$AJ16="-",'Свинец (LME)'!$AJ16=""),AF347,'Свинец (LME)'!$AJ16)</f>
        <v>2235</v>
      </c>
      <c r="AH348" s="52" t="str">
        <f>'Медь (LME)'!AI16</f>
        <v>13.12.2023</v>
      </c>
      <c r="AI348" s="58">
        <f>IF(OR('Медь (LME)'!$AJ16="-",'Медь (LME)'!$AJ16=""),AI347,'Медь (LME)'!$AJ16)</f>
        <v>8362.5</v>
      </c>
      <c r="AK348" s="52" t="str">
        <f>'Цинк (LME)'!AI16</f>
        <v>13.12.2023</v>
      </c>
      <c r="AL348" s="58">
        <f>IF(OR('Цинк (LME)'!$AJ16="-",'Цинк (LME)'!$AJ16=""),AL347,'Цинк (LME)'!$AJ16)</f>
        <v>2994</v>
      </c>
    </row>
    <row r="349" spans="1:38" x14ac:dyDescent="0.25">
      <c r="A349" s="52" t="str">
        <f>Доллар!$AI$17</f>
        <v>14.12.2023</v>
      </c>
      <c r="B349" s="58" t="str">
        <f>Доллар!$AJ$17</f>
        <v>-</v>
      </c>
      <c r="D349" s="52" t="str">
        <f>Евро!$AI$17</f>
        <v>14.12.2023</v>
      </c>
      <c r="E349" s="58" t="str">
        <f>Евро!$AJ$17</f>
        <v>-</v>
      </c>
      <c r="G349" s="52" t="str">
        <f>'Золото (ЦБ)'!$AI$17</f>
        <v>14.12.2023</v>
      </c>
      <c r="H349" s="58" t="str">
        <f>'Золото (ЦБ)'!$AJ$17</f>
        <v/>
      </c>
      <c r="J349" s="52" t="str">
        <f>'Серебро (ЦБ)'!$AI$17</f>
        <v>14.12.2023</v>
      </c>
      <c r="K349" s="58" t="str">
        <f>'Серебро (ЦБ)'!$AJ$17</f>
        <v/>
      </c>
      <c r="M349" s="52" t="str">
        <f>'Платина (ЦБ)'!$AI$17</f>
        <v>14.12.2023</v>
      </c>
      <c r="N349" s="58" t="str">
        <f>'Платина (ЦБ)'!$AJ$17</f>
        <v/>
      </c>
      <c r="P349" s="52" t="str">
        <f>'Палладий (ЦБ)'!$AI$17</f>
        <v>14.12.2023</v>
      </c>
      <c r="Q349" s="58" t="str">
        <f>'Палладий (ЦБ)'!$AJ$17</f>
        <v/>
      </c>
      <c r="S349" s="52" t="str">
        <f>'Золото (KITCO-LME)'!AI17</f>
        <v>14.12.2023</v>
      </c>
      <c r="T349" s="58">
        <f>IF(OR('Золото (KITCO-LME)'!$AJ17="-",'Золото (KITCO-LME)'!$AJ17=""),T348,'Золото (KITCO-LME)'!$AJ17)</f>
        <v>1852.2</v>
      </c>
      <c r="V349" s="52" t="str">
        <f>'Серебро (KITCO-LME)'!AI17</f>
        <v>14.12.2023</v>
      </c>
      <c r="W349" s="58">
        <f>IF(OR('Серебро (KITCO-LME)'!$AJ17="-",'Серебро (KITCO-LME)'!$AJ17=""),W348,'Серебро (KITCO-LME)'!$AJ17)</f>
        <v>23.454999999999998</v>
      </c>
      <c r="Y349" s="52" t="str">
        <f>'Алюминий (LME)'!AI17</f>
        <v>14.12.2023</v>
      </c>
      <c r="Z349" s="58">
        <f>IF(OR('Алюминий (LME)'!$AJ17="-",'Алюминий (LME)'!$AJ17=""),Z348,'Алюминий (LME)'!$AJ17)</f>
        <v>2242.5</v>
      </c>
      <c r="AB349" s="52" t="str">
        <f>'Никель (LME)'!AI17</f>
        <v>14.12.2023</v>
      </c>
      <c r="AC349" s="58">
        <f>IF(OR('Никель (LME)'!$AJ17="-",'Никель (LME)'!$AJ17=""),AC348,'Никель (LME)'!$AJ17)</f>
        <v>27465</v>
      </c>
      <c r="AE349" s="52" t="str">
        <f>'Свинец (LME)'!AI17</f>
        <v>14.12.2023</v>
      </c>
      <c r="AF349" s="58">
        <f>IF(OR('Свинец (LME)'!$AJ17="-",'Свинец (LME)'!$AJ17=""),AF348,'Свинец (LME)'!$AJ17)</f>
        <v>2235</v>
      </c>
      <c r="AH349" s="52" t="str">
        <f>'Медь (LME)'!AI17</f>
        <v>14.12.2023</v>
      </c>
      <c r="AI349" s="58">
        <f>IF(OR('Медь (LME)'!$AJ17="-",'Медь (LME)'!$AJ17=""),AI348,'Медь (LME)'!$AJ17)</f>
        <v>8362.5</v>
      </c>
      <c r="AK349" s="52" t="str">
        <f>'Цинк (LME)'!AI17</f>
        <v>14.12.2023</v>
      </c>
      <c r="AL349" s="58">
        <f>IF(OR('Цинк (LME)'!$AJ17="-",'Цинк (LME)'!$AJ17=""),AL348,'Цинк (LME)'!$AJ17)</f>
        <v>2994</v>
      </c>
    </row>
    <row r="350" spans="1:38" x14ac:dyDescent="0.25">
      <c r="A350" s="52" t="str">
        <f>Доллар!$AI$18</f>
        <v>15.12.2023</v>
      </c>
      <c r="B350" s="58" t="str">
        <f>Доллар!$AJ$18</f>
        <v>-</v>
      </c>
      <c r="D350" s="52" t="str">
        <f>Евро!$AI$18</f>
        <v>15.12.2023</v>
      </c>
      <c r="E350" s="58" t="str">
        <f>Евро!$AJ$18</f>
        <v>-</v>
      </c>
      <c r="G350" s="52" t="str">
        <f>'Золото (ЦБ)'!$AI$18</f>
        <v>15.12.2023</v>
      </c>
      <c r="H350" s="58" t="str">
        <f>'Золото (ЦБ)'!$AJ$18</f>
        <v/>
      </c>
      <c r="J350" s="52" t="str">
        <f>'Серебро (ЦБ)'!$AI$18</f>
        <v>15.12.2023</v>
      </c>
      <c r="K350" s="58" t="str">
        <f>'Серебро (ЦБ)'!$AJ$18</f>
        <v/>
      </c>
      <c r="M350" s="52" t="str">
        <f>'Платина (ЦБ)'!$AI$18</f>
        <v>15.12.2023</v>
      </c>
      <c r="N350" s="58" t="str">
        <f>'Платина (ЦБ)'!$AJ$18</f>
        <v/>
      </c>
      <c r="P350" s="52" t="str">
        <f>'Палладий (ЦБ)'!$AI$18</f>
        <v>15.12.2023</v>
      </c>
      <c r="Q350" s="58" t="str">
        <f>'Палладий (ЦБ)'!$AJ$18</f>
        <v/>
      </c>
      <c r="S350" s="52" t="str">
        <f>'Золото (KITCO-LME)'!AI18</f>
        <v>15.12.2023</v>
      </c>
      <c r="T350" s="58">
        <f>IF(OR('Золото (KITCO-LME)'!$AJ18="-",'Золото (KITCO-LME)'!$AJ18=""),T349,'Золото (KITCO-LME)'!$AJ18)</f>
        <v>1852.2</v>
      </c>
      <c r="V350" s="52" t="str">
        <f>'Серебро (KITCO-LME)'!AI18</f>
        <v>15.12.2023</v>
      </c>
      <c r="W350" s="58">
        <f>IF(OR('Серебро (KITCO-LME)'!$AJ18="-",'Серебро (KITCO-LME)'!$AJ18=""),W349,'Серебро (KITCO-LME)'!$AJ18)</f>
        <v>23.454999999999998</v>
      </c>
      <c r="Y350" s="52" t="str">
        <f>'Алюминий (LME)'!AI18</f>
        <v>15.12.2023</v>
      </c>
      <c r="Z350" s="58">
        <f>IF(OR('Алюминий (LME)'!$AJ18="-",'Алюминий (LME)'!$AJ18=""),Z349,'Алюминий (LME)'!$AJ18)</f>
        <v>2242.5</v>
      </c>
      <c r="AB350" s="52" t="str">
        <f>'Никель (LME)'!AI18</f>
        <v>15.12.2023</v>
      </c>
      <c r="AC350" s="58">
        <f>IF(OR('Никель (LME)'!$AJ18="-",'Никель (LME)'!$AJ18=""),AC349,'Никель (LME)'!$AJ18)</f>
        <v>27465</v>
      </c>
      <c r="AE350" s="52" t="str">
        <f>'Свинец (LME)'!AI18</f>
        <v>15.12.2023</v>
      </c>
      <c r="AF350" s="58">
        <f>IF(OR('Свинец (LME)'!$AJ18="-",'Свинец (LME)'!$AJ18=""),AF349,'Свинец (LME)'!$AJ18)</f>
        <v>2235</v>
      </c>
      <c r="AH350" s="52" t="str">
        <f>'Медь (LME)'!AI18</f>
        <v>15.12.2023</v>
      </c>
      <c r="AI350" s="58">
        <f>IF(OR('Медь (LME)'!$AJ18="-",'Медь (LME)'!$AJ18=""),AI349,'Медь (LME)'!$AJ18)</f>
        <v>8362.5</v>
      </c>
      <c r="AK350" s="52" t="str">
        <f>'Цинк (LME)'!AI18</f>
        <v>15.12.2023</v>
      </c>
      <c r="AL350" s="58">
        <f>IF(OR('Цинк (LME)'!$AJ18="-",'Цинк (LME)'!$AJ18=""),AL349,'Цинк (LME)'!$AJ18)</f>
        <v>2994</v>
      </c>
    </row>
    <row r="351" spans="1:38" x14ac:dyDescent="0.25">
      <c r="A351" s="52" t="str">
        <f>Доллар!$AI$19</f>
        <v>16.12.2023</v>
      </c>
      <c r="B351" s="58" t="str">
        <f>Доллар!$AJ$19</f>
        <v>-</v>
      </c>
      <c r="D351" s="52" t="str">
        <f>Евро!$AI$19</f>
        <v>16.12.2023</v>
      </c>
      <c r="E351" s="58" t="str">
        <f>Евро!$AJ$19</f>
        <v>-</v>
      </c>
      <c r="G351" s="52" t="str">
        <f>'Золото (ЦБ)'!$AI$19</f>
        <v>16.12.2023</v>
      </c>
      <c r="H351" s="58" t="str">
        <f>'Золото (ЦБ)'!$AJ$19</f>
        <v/>
      </c>
      <c r="J351" s="52" t="str">
        <f>'Серебро (ЦБ)'!$AI$19</f>
        <v>16.12.2023</v>
      </c>
      <c r="K351" s="58" t="str">
        <f>'Серебро (ЦБ)'!$AJ$19</f>
        <v/>
      </c>
      <c r="M351" s="52" t="str">
        <f>'Платина (ЦБ)'!$AI$19</f>
        <v>16.12.2023</v>
      </c>
      <c r="N351" s="58" t="str">
        <f>'Платина (ЦБ)'!$AJ$19</f>
        <v/>
      </c>
      <c r="P351" s="52" t="str">
        <f>'Палладий (ЦБ)'!$AI$19</f>
        <v>16.12.2023</v>
      </c>
      <c r="Q351" s="58" t="str">
        <f>'Палладий (ЦБ)'!$AJ$19</f>
        <v/>
      </c>
      <c r="S351" s="52" t="str">
        <f>'Золото (KITCO-LME)'!AI19</f>
        <v>16.12.2023</v>
      </c>
      <c r="T351" s="58">
        <f>IF(OR('Золото (KITCO-LME)'!$AJ19="-",'Золото (KITCO-LME)'!$AJ19=""),T350,'Золото (KITCO-LME)'!$AJ19)</f>
        <v>1852.2</v>
      </c>
      <c r="V351" s="52" t="str">
        <f>'Серебро (KITCO-LME)'!AI19</f>
        <v>16.12.2023</v>
      </c>
      <c r="W351" s="58">
        <f>IF(OR('Серебро (KITCO-LME)'!$AJ19="-",'Серебро (KITCO-LME)'!$AJ19=""),W350,'Серебро (KITCO-LME)'!$AJ19)</f>
        <v>23.454999999999998</v>
      </c>
      <c r="Y351" s="52" t="str">
        <f>'Алюминий (LME)'!AI19</f>
        <v>16.12.2023</v>
      </c>
      <c r="Z351" s="58">
        <f>IF(OR('Алюминий (LME)'!$AJ19="-",'Алюминий (LME)'!$AJ19=""),Z350,'Алюминий (LME)'!$AJ19)</f>
        <v>2242.5</v>
      </c>
      <c r="AB351" s="52" t="str">
        <f>'Никель (LME)'!AI19</f>
        <v>16.12.2023</v>
      </c>
      <c r="AC351" s="58">
        <f>IF(OR('Никель (LME)'!$AJ19="-",'Никель (LME)'!$AJ19=""),AC350,'Никель (LME)'!$AJ19)</f>
        <v>27465</v>
      </c>
      <c r="AE351" s="52" t="str">
        <f>'Свинец (LME)'!AI19</f>
        <v>16.12.2023</v>
      </c>
      <c r="AF351" s="58">
        <f>IF(OR('Свинец (LME)'!$AJ19="-",'Свинец (LME)'!$AJ19=""),AF350,'Свинец (LME)'!$AJ19)</f>
        <v>2235</v>
      </c>
      <c r="AH351" s="52" t="str">
        <f>'Медь (LME)'!AI19</f>
        <v>16.12.2023</v>
      </c>
      <c r="AI351" s="58">
        <f>IF(OR('Медь (LME)'!$AJ19="-",'Медь (LME)'!$AJ19=""),AI350,'Медь (LME)'!$AJ19)</f>
        <v>8362.5</v>
      </c>
      <c r="AK351" s="52" t="str">
        <f>'Цинк (LME)'!AI19</f>
        <v>16.12.2023</v>
      </c>
      <c r="AL351" s="58">
        <f>IF(OR('Цинк (LME)'!$AJ19="-",'Цинк (LME)'!$AJ19=""),AL350,'Цинк (LME)'!$AJ19)</f>
        <v>2994</v>
      </c>
    </row>
    <row r="352" spans="1:38" x14ac:dyDescent="0.25">
      <c r="A352" s="52" t="str">
        <f>Доллар!$AI$20</f>
        <v>17.12.2023</v>
      </c>
      <c r="B352" s="58" t="str">
        <f>Доллар!$AJ$20</f>
        <v>-</v>
      </c>
      <c r="D352" s="52" t="str">
        <f>Евро!$AI$20</f>
        <v>17.12.2023</v>
      </c>
      <c r="E352" s="58" t="str">
        <f>Евро!$AJ$20</f>
        <v>-</v>
      </c>
      <c r="G352" s="52" t="str">
        <f>'Золото (ЦБ)'!$AI$20</f>
        <v>17.12.2023</v>
      </c>
      <c r="H352" s="58" t="str">
        <f>'Золото (ЦБ)'!$AJ$20</f>
        <v/>
      </c>
      <c r="J352" s="52" t="str">
        <f>'Серебро (ЦБ)'!$AI$20</f>
        <v>17.12.2023</v>
      </c>
      <c r="K352" s="58" t="str">
        <f>'Серебро (ЦБ)'!$AJ$20</f>
        <v/>
      </c>
      <c r="M352" s="52" t="str">
        <f>'Платина (ЦБ)'!$AI$20</f>
        <v>17.12.2023</v>
      </c>
      <c r="N352" s="58" t="str">
        <f>'Платина (ЦБ)'!$AJ$20</f>
        <v/>
      </c>
      <c r="P352" s="52" t="str">
        <f>'Палладий (ЦБ)'!$AI$20</f>
        <v>17.12.2023</v>
      </c>
      <c r="Q352" s="58" t="str">
        <f>'Палладий (ЦБ)'!$AJ$20</f>
        <v/>
      </c>
      <c r="S352" s="52" t="str">
        <f>'Золото (KITCO-LME)'!AI20</f>
        <v>17.12.2023</v>
      </c>
      <c r="T352" s="58">
        <f>IF(OR('Золото (KITCO-LME)'!$AJ20="-",'Золото (KITCO-LME)'!$AJ20=""),T351,'Золото (KITCO-LME)'!$AJ20)</f>
        <v>1852.2</v>
      </c>
      <c r="V352" s="52" t="str">
        <f>'Серебро (KITCO-LME)'!AI20</f>
        <v>17.12.2023</v>
      </c>
      <c r="W352" s="58">
        <f>IF(OR('Серебро (KITCO-LME)'!$AJ20="-",'Серебро (KITCO-LME)'!$AJ20=""),W351,'Серебро (KITCO-LME)'!$AJ20)</f>
        <v>23.454999999999998</v>
      </c>
      <c r="Y352" s="52" t="str">
        <f>'Алюминий (LME)'!AI20</f>
        <v>17.12.2023</v>
      </c>
      <c r="Z352" s="58">
        <f>IF(OR('Алюминий (LME)'!$AJ20="-",'Алюминий (LME)'!$AJ20=""),Z351,'Алюминий (LME)'!$AJ20)</f>
        <v>2242.5</v>
      </c>
      <c r="AB352" s="52" t="str">
        <f>'Никель (LME)'!AI20</f>
        <v>17.12.2023</v>
      </c>
      <c r="AC352" s="58">
        <f>IF(OR('Никель (LME)'!$AJ20="-",'Никель (LME)'!$AJ20=""),AC351,'Никель (LME)'!$AJ20)</f>
        <v>27465</v>
      </c>
      <c r="AE352" s="52" t="str">
        <f>'Свинец (LME)'!AI20</f>
        <v>17.12.2023</v>
      </c>
      <c r="AF352" s="58">
        <f>IF(OR('Свинец (LME)'!$AJ20="-",'Свинец (LME)'!$AJ20=""),AF351,'Свинец (LME)'!$AJ20)</f>
        <v>2235</v>
      </c>
      <c r="AH352" s="52" t="str">
        <f>'Медь (LME)'!AI20</f>
        <v>17.12.2023</v>
      </c>
      <c r="AI352" s="58">
        <f>IF(OR('Медь (LME)'!$AJ20="-",'Медь (LME)'!$AJ20=""),AI351,'Медь (LME)'!$AJ20)</f>
        <v>8362.5</v>
      </c>
      <c r="AK352" s="52" t="str">
        <f>'Цинк (LME)'!AI20</f>
        <v>17.12.2023</v>
      </c>
      <c r="AL352" s="58">
        <f>IF(OR('Цинк (LME)'!$AJ20="-",'Цинк (LME)'!$AJ20=""),AL351,'Цинк (LME)'!$AJ20)</f>
        <v>2994</v>
      </c>
    </row>
    <row r="353" spans="1:38" x14ac:dyDescent="0.25">
      <c r="A353" s="52" t="str">
        <f>Доллар!$AI$21</f>
        <v>18.12.2023</v>
      </c>
      <c r="B353" s="58" t="str">
        <f>Доллар!$AJ$21</f>
        <v>-</v>
      </c>
      <c r="D353" s="52" t="str">
        <f>Евро!$AI$21</f>
        <v>18.12.2023</v>
      </c>
      <c r="E353" s="58" t="str">
        <f>Евро!$AJ$21</f>
        <v>-</v>
      </c>
      <c r="G353" s="52" t="str">
        <f>'Золото (ЦБ)'!$AI$21</f>
        <v>18.12.2023</v>
      </c>
      <c r="H353" s="58" t="str">
        <f>'Золото (ЦБ)'!$AJ$21</f>
        <v/>
      </c>
      <c r="J353" s="52" t="str">
        <f>'Серебро (ЦБ)'!$AI$21</f>
        <v>18.12.2023</v>
      </c>
      <c r="K353" s="58" t="str">
        <f>'Серебро (ЦБ)'!$AJ$21</f>
        <v/>
      </c>
      <c r="M353" s="52" t="str">
        <f>'Платина (ЦБ)'!$AI$21</f>
        <v>18.12.2023</v>
      </c>
      <c r="N353" s="58" t="str">
        <f>'Платина (ЦБ)'!$AJ$21</f>
        <v/>
      </c>
      <c r="P353" s="52" t="str">
        <f>'Палладий (ЦБ)'!$AI$21</f>
        <v>18.12.2023</v>
      </c>
      <c r="Q353" s="58" t="str">
        <f>'Палладий (ЦБ)'!$AJ$21</f>
        <v/>
      </c>
      <c r="S353" s="52" t="str">
        <f>'Золото (KITCO-LME)'!AI21</f>
        <v>18.12.2023</v>
      </c>
      <c r="T353" s="58">
        <f>IF(OR('Золото (KITCO-LME)'!$AJ21="-",'Золото (KITCO-LME)'!$AJ21=""),T352,'Золото (KITCO-LME)'!$AJ21)</f>
        <v>1852.2</v>
      </c>
      <c r="V353" s="52" t="str">
        <f>'Серебро (KITCO-LME)'!AI21</f>
        <v>18.12.2023</v>
      </c>
      <c r="W353" s="58">
        <f>IF(OR('Серебро (KITCO-LME)'!$AJ21="-",'Серебро (KITCO-LME)'!$AJ21=""),W352,'Серебро (KITCO-LME)'!$AJ21)</f>
        <v>23.454999999999998</v>
      </c>
      <c r="Y353" s="52" t="str">
        <f>'Алюминий (LME)'!AI21</f>
        <v>18.12.2023</v>
      </c>
      <c r="Z353" s="58">
        <f>IF(OR('Алюминий (LME)'!$AJ21="-",'Алюминий (LME)'!$AJ21=""),Z352,'Алюминий (LME)'!$AJ21)</f>
        <v>2242.5</v>
      </c>
      <c r="AB353" s="52" t="str">
        <f>'Никель (LME)'!AI21</f>
        <v>18.12.2023</v>
      </c>
      <c r="AC353" s="58">
        <f>IF(OR('Никель (LME)'!$AJ21="-",'Никель (LME)'!$AJ21=""),AC352,'Никель (LME)'!$AJ21)</f>
        <v>27465</v>
      </c>
      <c r="AE353" s="52" t="str">
        <f>'Свинец (LME)'!AI21</f>
        <v>18.12.2023</v>
      </c>
      <c r="AF353" s="58">
        <f>IF(OR('Свинец (LME)'!$AJ21="-",'Свинец (LME)'!$AJ21=""),AF352,'Свинец (LME)'!$AJ21)</f>
        <v>2235</v>
      </c>
      <c r="AH353" s="52" t="str">
        <f>'Медь (LME)'!AI21</f>
        <v>18.12.2023</v>
      </c>
      <c r="AI353" s="58">
        <f>IF(OR('Медь (LME)'!$AJ21="-",'Медь (LME)'!$AJ21=""),AI352,'Медь (LME)'!$AJ21)</f>
        <v>8362.5</v>
      </c>
      <c r="AK353" s="52" t="str">
        <f>'Цинк (LME)'!AI21</f>
        <v>18.12.2023</v>
      </c>
      <c r="AL353" s="58">
        <f>IF(OR('Цинк (LME)'!$AJ21="-",'Цинк (LME)'!$AJ21=""),AL352,'Цинк (LME)'!$AJ21)</f>
        <v>2994</v>
      </c>
    </row>
    <row r="354" spans="1:38" x14ac:dyDescent="0.25">
      <c r="A354" s="52" t="str">
        <f>Доллар!$AI$22</f>
        <v>19.12.2023</v>
      </c>
      <c r="B354" s="58" t="str">
        <f>Доллар!$AJ$22</f>
        <v>-</v>
      </c>
      <c r="D354" s="52" t="str">
        <f>Евро!$AI$22</f>
        <v>19.12.2023</v>
      </c>
      <c r="E354" s="58" t="str">
        <f>Евро!$AJ$22</f>
        <v>-</v>
      </c>
      <c r="G354" s="52" t="str">
        <f>'Золото (ЦБ)'!$AI$22</f>
        <v>19.12.2023</v>
      </c>
      <c r="H354" s="58" t="str">
        <f>'Золото (ЦБ)'!$AJ$22</f>
        <v/>
      </c>
      <c r="J354" s="52" t="str">
        <f>'Серебро (ЦБ)'!$AI$22</f>
        <v>19.12.2023</v>
      </c>
      <c r="K354" s="58" t="str">
        <f>'Серебро (ЦБ)'!$AJ$22</f>
        <v/>
      </c>
      <c r="M354" s="52" t="str">
        <f>'Платина (ЦБ)'!$AI$22</f>
        <v>19.12.2023</v>
      </c>
      <c r="N354" s="58" t="str">
        <f>'Платина (ЦБ)'!$AJ$22</f>
        <v/>
      </c>
      <c r="P354" s="52" t="str">
        <f>'Палладий (ЦБ)'!$AI$22</f>
        <v>19.12.2023</v>
      </c>
      <c r="Q354" s="58" t="str">
        <f>'Палладий (ЦБ)'!$AJ$22</f>
        <v/>
      </c>
      <c r="S354" s="52" t="str">
        <f>'Золото (KITCO-LME)'!AI22</f>
        <v>19.12.2023</v>
      </c>
      <c r="T354" s="58">
        <f>IF(OR('Золото (KITCO-LME)'!$AJ22="-",'Золото (KITCO-LME)'!$AJ22=""),T353,'Золото (KITCO-LME)'!$AJ22)</f>
        <v>1852.2</v>
      </c>
      <c r="V354" s="52" t="str">
        <f>'Серебро (KITCO-LME)'!AI22</f>
        <v>19.12.2023</v>
      </c>
      <c r="W354" s="58">
        <f>IF(OR('Серебро (KITCO-LME)'!$AJ22="-",'Серебро (KITCO-LME)'!$AJ22=""),W353,'Серебро (KITCO-LME)'!$AJ22)</f>
        <v>23.454999999999998</v>
      </c>
      <c r="Y354" s="52" t="str">
        <f>'Алюминий (LME)'!AI22</f>
        <v>19.12.2023</v>
      </c>
      <c r="Z354" s="58">
        <f>IF(OR('Алюминий (LME)'!$AJ22="-",'Алюминий (LME)'!$AJ22=""),Z353,'Алюминий (LME)'!$AJ22)</f>
        <v>2242.5</v>
      </c>
      <c r="AB354" s="52" t="str">
        <f>'Никель (LME)'!AI22</f>
        <v>19.12.2023</v>
      </c>
      <c r="AC354" s="58">
        <f>IF(OR('Никель (LME)'!$AJ22="-",'Никель (LME)'!$AJ22=""),AC353,'Никель (LME)'!$AJ22)</f>
        <v>27465</v>
      </c>
      <c r="AE354" s="52" t="str">
        <f>'Свинец (LME)'!AI22</f>
        <v>19.12.2023</v>
      </c>
      <c r="AF354" s="58">
        <f>IF(OR('Свинец (LME)'!$AJ22="-",'Свинец (LME)'!$AJ22=""),AF353,'Свинец (LME)'!$AJ22)</f>
        <v>2235</v>
      </c>
      <c r="AH354" s="52" t="str">
        <f>'Медь (LME)'!AI22</f>
        <v>19.12.2023</v>
      </c>
      <c r="AI354" s="58">
        <f>IF(OR('Медь (LME)'!$AJ22="-",'Медь (LME)'!$AJ22=""),AI353,'Медь (LME)'!$AJ22)</f>
        <v>8362.5</v>
      </c>
      <c r="AK354" s="52" t="str">
        <f>'Цинк (LME)'!AI22</f>
        <v>19.12.2023</v>
      </c>
      <c r="AL354" s="58">
        <f>IF(OR('Цинк (LME)'!$AJ22="-",'Цинк (LME)'!$AJ22=""),AL353,'Цинк (LME)'!$AJ22)</f>
        <v>2994</v>
      </c>
    </row>
    <row r="355" spans="1:38" x14ac:dyDescent="0.25">
      <c r="A355" s="52" t="str">
        <f>Доллар!$AI$23</f>
        <v>20.12.2023</v>
      </c>
      <c r="B355" s="58" t="str">
        <f>Доллар!$AJ$23</f>
        <v>-</v>
      </c>
      <c r="D355" s="52" t="str">
        <f>Евро!$AI$23</f>
        <v>20.12.2023</v>
      </c>
      <c r="E355" s="58" t="str">
        <f>Евро!$AJ$23</f>
        <v>-</v>
      </c>
      <c r="G355" s="52" t="str">
        <f>'Золото (ЦБ)'!$AI$23</f>
        <v>20.12.2023</v>
      </c>
      <c r="H355" s="58" t="str">
        <f>'Золото (ЦБ)'!$AJ$23</f>
        <v/>
      </c>
      <c r="J355" s="52" t="str">
        <f>'Серебро (ЦБ)'!$AI$23</f>
        <v>20.12.2023</v>
      </c>
      <c r="K355" s="58" t="str">
        <f>'Серебро (ЦБ)'!$AJ$23</f>
        <v/>
      </c>
      <c r="M355" s="52" t="str">
        <f>'Платина (ЦБ)'!$AI$23</f>
        <v>20.12.2023</v>
      </c>
      <c r="N355" s="58" t="str">
        <f>'Платина (ЦБ)'!$AJ$23</f>
        <v/>
      </c>
      <c r="P355" s="52" t="str">
        <f>'Палладий (ЦБ)'!$AI$23</f>
        <v>20.12.2023</v>
      </c>
      <c r="Q355" s="58" t="str">
        <f>'Палладий (ЦБ)'!$AJ$23</f>
        <v/>
      </c>
      <c r="S355" s="52" t="str">
        <f>'Золото (KITCO-LME)'!AI23</f>
        <v>20.12.2023</v>
      </c>
      <c r="T355" s="58">
        <f>IF(OR('Золото (KITCO-LME)'!$AJ23="-",'Золото (KITCO-LME)'!$AJ23=""),T354,'Золото (KITCO-LME)'!$AJ23)</f>
        <v>1852.2</v>
      </c>
      <c r="V355" s="52" t="str">
        <f>'Серебро (KITCO-LME)'!AI23</f>
        <v>20.12.2023</v>
      </c>
      <c r="W355" s="58">
        <f>IF(OR('Серебро (KITCO-LME)'!$AJ23="-",'Серебро (KITCO-LME)'!$AJ23=""),W354,'Серебро (KITCO-LME)'!$AJ23)</f>
        <v>23.454999999999998</v>
      </c>
      <c r="Y355" s="52" t="str">
        <f>'Алюминий (LME)'!AI23</f>
        <v>20.12.2023</v>
      </c>
      <c r="Z355" s="58">
        <f>IF(OR('Алюминий (LME)'!$AJ23="-",'Алюминий (LME)'!$AJ23=""),Z354,'Алюминий (LME)'!$AJ23)</f>
        <v>2242.5</v>
      </c>
      <c r="AB355" s="52" t="str">
        <f>'Никель (LME)'!AI23</f>
        <v>20.12.2023</v>
      </c>
      <c r="AC355" s="58">
        <f>IF(OR('Никель (LME)'!$AJ23="-",'Никель (LME)'!$AJ23=""),AC354,'Никель (LME)'!$AJ23)</f>
        <v>27465</v>
      </c>
      <c r="AE355" s="52" t="str">
        <f>'Свинец (LME)'!AI23</f>
        <v>20.12.2023</v>
      </c>
      <c r="AF355" s="58">
        <f>IF(OR('Свинец (LME)'!$AJ23="-",'Свинец (LME)'!$AJ23=""),AF354,'Свинец (LME)'!$AJ23)</f>
        <v>2235</v>
      </c>
      <c r="AH355" s="52" t="str">
        <f>'Медь (LME)'!AI23</f>
        <v>20.12.2023</v>
      </c>
      <c r="AI355" s="58">
        <f>IF(OR('Медь (LME)'!$AJ23="-",'Медь (LME)'!$AJ23=""),AI354,'Медь (LME)'!$AJ23)</f>
        <v>8362.5</v>
      </c>
      <c r="AK355" s="52" t="str">
        <f>'Цинк (LME)'!AI23</f>
        <v>20.12.2023</v>
      </c>
      <c r="AL355" s="58">
        <f>IF(OR('Цинк (LME)'!$AJ23="-",'Цинк (LME)'!$AJ23=""),AL354,'Цинк (LME)'!$AJ23)</f>
        <v>2994</v>
      </c>
    </row>
    <row r="356" spans="1:38" x14ac:dyDescent="0.25">
      <c r="A356" s="52" t="str">
        <f>Доллар!$AI$24</f>
        <v>21.12.2023</v>
      </c>
      <c r="B356" s="58" t="str">
        <f>Доллар!$AJ$24</f>
        <v>-</v>
      </c>
      <c r="D356" s="52" t="str">
        <f>Евро!$AI$24</f>
        <v>21.12.2023</v>
      </c>
      <c r="E356" s="58" t="str">
        <f>Евро!$AJ$24</f>
        <v>-</v>
      </c>
      <c r="G356" s="52" t="str">
        <f>'Золото (ЦБ)'!$AI$24</f>
        <v>21.12.2023</v>
      </c>
      <c r="H356" s="58" t="str">
        <f>'Золото (ЦБ)'!$AJ$24</f>
        <v/>
      </c>
      <c r="J356" s="52" t="str">
        <f>'Серебро (ЦБ)'!$AI$24</f>
        <v>21.12.2023</v>
      </c>
      <c r="K356" s="58" t="str">
        <f>'Серебро (ЦБ)'!$AJ$24</f>
        <v/>
      </c>
      <c r="M356" s="52" t="str">
        <f>'Платина (ЦБ)'!$AI$24</f>
        <v>21.12.2023</v>
      </c>
      <c r="N356" s="58" t="str">
        <f>'Платина (ЦБ)'!$AJ$24</f>
        <v/>
      </c>
      <c r="P356" s="52" t="str">
        <f>'Палладий (ЦБ)'!$AI$24</f>
        <v>21.12.2023</v>
      </c>
      <c r="Q356" s="58" t="str">
        <f>'Палладий (ЦБ)'!$AJ$24</f>
        <v/>
      </c>
      <c r="S356" s="52" t="str">
        <f>'Золото (KITCO-LME)'!AI24</f>
        <v>21.12.2023</v>
      </c>
      <c r="T356" s="58">
        <f>IF(OR('Золото (KITCO-LME)'!$AJ24="-",'Золото (KITCO-LME)'!$AJ24=""),T355,'Золото (KITCO-LME)'!$AJ24)</f>
        <v>1852.2</v>
      </c>
      <c r="V356" s="52" t="str">
        <f>'Серебро (KITCO-LME)'!AI24</f>
        <v>21.12.2023</v>
      </c>
      <c r="W356" s="58">
        <f>IF(OR('Серебро (KITCO-LME)'!$AJ24="-",'Серебро (KITCO-LME)'!$AJ24=""),W355,'Серебро (KITCO-LME)'!$AJ24)</f>
        <v>23.454999999999998</v>
      </c>
      <c r="Y356" s="52" t="str">
        <f>'Алюминий (LME)'!AI24</f>
        <v>21.12.2023</v>
      </c>
      <c r="Z356" s="58">
        <f>IF(OR('Алюминий (LME)'!$AJ24="-",'Алюминий (LME)'!$AJ24=""),Z355,'Алюминий (LME)'!$AJ24)</f>
        <v>2242.5</v>
      </c>
      <c r="AB356" s="52" t="str">
        <f>'Никель (LME)'!AI24</f>
        <v>21.12.2023</v>
      </c>
      <c r="AC356" s="58">
        <f>IF(OR('Никель (LME)'!$AJ24="-",'Никель (LME)'!$AJ24=""),AC355,'Никель (LME)'!$AJ24)</f>
        <v>27465</v>
      </c>
      <c r="AE356" s="52" t="str">
        <f>'Свинец (LME)'!AI24</f>
        <v>21.12.2023</v>
      </c>
      <c r="AF356" s="58">
        <f>IF(OR('Свинец (LME)'!$AJ24="-",'Свинец (LME)'!$AJ24=""),AF355,'Свинец (LME)'!$AJ24)</f>
        <v>2235</v>
      </c>
      <c r="AH356" s="52" t="str">
        <f>'Медь (LME)'!AI24</f>
        <v>21.12.2023</v>
      </c>
      <c r="AI356" s="58">
        <f>IF(OR('Медь (LME)'!$AJ24="-",'Медь (LME)'!$AJ24=""),AI355,'Медь (LME)'!$AJ24)</f>
        <v>8362.5</v>
      </c>
      <c r="AK356" s="52" t="str">
        <f>'Цинк (LME)'!AI24</f>
        <v>21.12.2023</v>
      </c>
      <c r="AL356" s="58">
        <f>IF(OR('Цинк (LME)'!$AJ24="-",'Цинк (LME)'!$AJ24=""),AL355,'Цинк (LME)'!$AJ24)</f>
        <v>2994</v>
      </c>
    </row>
    <row r="357" spans="1:38" x14ac:dyDescent="0.25">
      <c r="A357" s="52" t="str">
        <f>Доллар!$AI$25</f>
        <v>22.12.2023</v>
      </c>
      <c r="B357" s="58" t="str">
        <f>Доллар!$AJ$25</f>
        <v>-</v>
      </c>
      <c r="D357" s="52" t="str">
        <f>Евро!$AI$25</f>
        <v>22.12.2023</v>
      </c>
      <c r="E357" s="58" t="str">
        <f>Евро!$AJ$25</f>
        <v>-</v>
      </c>
      <c r="G357" s="52" t="str">
        <f>'Золото (ЦБ)'!$AI$25</f>
        <v>22.12.2023</v>
      </c>
      <c r="H357" s="58" t="str">
        <f>'Золото (ЦБ)'!$AJ$25</f>
        <v/>
      </c>
      <c r="J357" s="52" t="str">
        <f>'Серебро (ЦБ)'!$AI$25</f>
        <v>22.12.2023</v>
      </c>
      <c r="K357" s="58" t="str">
        <f>'Серебро (ЦБ)'!$AJ$25</f>
        <v/>
      </c>
      <c r="M357" s="52" t="str">
        <f>'Платина (ЦБ)'!$AI$25</f>
        <v>22.12.2023</v>
      </c>
      <c r="N357" s="58" t="str">
        <f>'Платина (ЦБ)'!$AJ$25</f>
        <v/>
      </c>
      <c r="P357" s="52" t="str">
        <f>'Палладий (ЦБ)'!$AI$25</f>
        <v>22.12.2023</v>
      </c>
      <c r="Q357" s="58" t="str">
        <f>'Палладий (ЦБ)'!$AJ$25</f>
        <v/>
      </c>
      <c r="S357" s="52" t="str">
        <f>'Золото (KITCO-LME)'!AI25</f>
        <v>22.12.2023</v>
      </c>
      <c r="T357" s="58">
        <f>IF(OR('Золото (KITCO-LME)'!$AJ25="-",'Золото (KITCO-LME)'!$AJ25=""),T356,'Золото (KITCO-LME)'!$AJ25)</f>
        <v>1852.2</v>
      </c>
      <c r="V357" s="52" t="str">
        <f>'Серебро (KITCO-LME)'!AI25</f>
        <v>22.12.2023</v>
      </c>
      <c r="W357" s="58">
        <f>IF(OR('Серебро (KITCO-LME)'!$AJ25="-",'Серебро (KITCO-LME)'!$AJ25=""),W356,'Серебро (KITCO-LME)'!$AJ25)</f>
        <v>23.454999999999998</v>
      </c>
      <c r="Y357" s="52" t="str">
        <f>'Алюминий (LME)'!AI25</f>
        <v>22.12.2023</v>
      </c>
      <c r="Z357" s="58">
        <f>IF(OR('Алюминий (LME)'!$AJ25="-",'Алюминий (LME)'!$AJ25=""),Z356,'Алюминий (LME)'!$AJ25)</f>
        <v>2242.5</v>
      </c>
      <c r="AB357" s="52" t="str">
        <f>'Никель (LME)'!AI25</f>
        <v>22.12.2023</v>
      </c>
      <c r="AC357" s="58">
        <f>IF(OR('Никель (LME)'!$AJ25="-",'Никель (LME)'!$AJ25=""),AC356,'Никель (LME)'!$AJ25)</f>
        <v>27465</v>
      </c>
      <c r="AE357" s="52" t="str">
        <f>'Свинец (LME)'!AI25</f>
        <v>22.12.2023</v>
      </c>
      <c r="AF357" s="58">
        <f>IF(OR('Свинец (LME)'!$AJ25="-",'Свинец (LME)'!$AJ25=""),AF356,'Свинец (LME)'!$AJ25)</f>
        <v>2235</v>
      </c>
      <c r="AH357" s="52" t="str">
        <f>'Медь (LME)'!AI25</f>
        <v>22.12.2023</v>
      </c>
      <c r="AI357" s="58">
        <f>IF(OR('Медь (LME)'!$AJ25="-",'Медь (LME)'!$AJ25=""),AI356,'Медь (LME)'!$AJ25)</f>
        <v>8362.5</v>
      </c>
      <c r="AK357" s="52" t="str">
        <f>'Цинк (LME)'!AI25</f>
        <v>22.12.2023</v>
      </c>
      <c r="AL357" s="58">
        <f>IF(OR('Цинк (LME)'!$AJ25="-",'Цинк (LME)'!$AJ25=""),AL356,'Цинк (LME)'!$AJ25)</f>
        <v>2994</v>
      </c>
    </row>
    <row r="358" spans="1:38" x14ac:dyDescent="0.25">
      <c r="A358" s="52" t="str">
        <f>Доллар!$AI$26</f>
        <v>23.12.2023</v>
      </c>
      <c r="B358" s="58" t="str">
        <f>Доллар!$AJ$26</f>
        <v>-</v>
      </c>
      <c r="D358" s="52" t="str">
        <f>Евро!$AI$26</f>
        <v>23.12.2023</v>
      </c>
      <c r="E358" s="58" t="str">
        <f>Евро!$AJ$26</f>
        <v>-</v>
      </c>
      <c r="G358" s="52" t="str">
        <f>'Золото (ЦБ)'!$AI$26</f>
        <v>23.12.2023</v>
      </c>
      <c r="H358" s="58" t="str">
        <f>'Золото (ЦБ)'!$AJ$26</f>
        <v/>
      </c>
      <c r="J358" s="52" t="str">
        <f>'Серебро (ЦБ)'!$AI$26</f>
        <v>23.12.2023</v>
      </c>
      <c r="K358" s="58" t="str">
        <f>'Серебро (ЦБ)'!$AJ$26</f>
        <v/>
      </c>
      <c r="M358" s="52" t="str">
        <f>'Платина (ЦБ)'!$AI$26</f>
        <v>23.12.2023</v>
      </c>
      <c r="N358" s="58" t="str">
        <f>'Платина (ЦБ)'!$AJ$26</f>
        <v/>
      </c>
      <c r="P358" s="52" t="str">
        <f>'Палладий (ЦБ)'!$AI$26</f>
        <v>23.12.2023</v>
      </c>
      <c r="Q358" s="58" t="str">
        <f>'Палладий (ЦБ)'!$AJ$26</f>
        <v/>
      </c>
      <c r="S358" s="52" t="str">
        <f>'Золото (KITCO-LME)'!AI26</f>
        <v>23.12.2023</v>
      </c>
      <c r="T358" s="58">
        <f>IF(OR('Золото (KITCO-LME)'!$AJ26="-",'Золото (KITCO-LME)'!$AJ26=""),T357,'Золото (KITCO-LME)'!$AJ26)</f>
        <v>1852.2</v>
      </c>
      <c r="V358" s="52" t="str">
        <f>'Серебро (KITCO-LME)'!AI26</f>
        <v>23.12.2023</v>
      </c>
      <c r="W358" s="58">
        <f>IF(OR('Серебро (KITCO-LME)'!$AJ26="-",'Серебро (KITCO-LME)'!$AJ26=""),W357,'Серебро (KITCO-LME)'!$AJ26)</f>
        <v>23.454999999999998</v>
      </c>
      <c r="Y358" s="52" t="str">
        <f>'Алюминий (LME)'!AI26</f>
        <v>23.12.2023</v>
      </c>
      <c r="Z358" s="58">
        <f>IF(OR('Алюминий (LME)'!$AJ26="-",'Алюминий (LME)'!$AJ26=""),Z357,'Алюминий (LME)'!$AJ26)</f>
        <v>2242.5</v>
      </c>
      <c r="AB358" s="52" t="str">
        <f>'Никель (LME)'!AI26</f>
        <v>23.12.2023</v>
      </c>
      <c r="AC358" s="58">
        <f>IF(OR('Никель (LME)'!$AJ26="-",'Никель (LME)'!$AJ26=""),AC357,'Никель (LME)'!$AJ26)</f>
        <v>27465</v>
      </c>
      <c r="AE358" s="52" t="str">
        <f>'Свинец (LME)'!AI26</f>
        <v>23.12.2023</v>
      </c>
      <c r="AF358" s="58">
        <f>IF(OR('Свинец (LME)'!$AJ26="-",'Свинец (LME)'!$AJ26=""),AF357,'Свинец (LME)'!$AJ26)</f>
        <v>2235</v>
      </c>
      <c r="AH358" s="52" t="str">
        <f>'Медь (LME)'!AI26</f>
        <v>23.12.2023</v>
      </c>
      <c r="AI358" s="58">
        <f>IF(OR('Медь (LME)'!$AJ26="-",'Медь (LME)'!$AJ26=""),AI357,'Медь (LME)'!$AJ26)</f>
        <v>8362.5</v>
      </c>
      <c r="AK358" s="52" t="str">
        <f>'Цинк (LME)'!AI26</f>
        <v>23.12.2023</v>
      </c>
      <c r="AL358" s="58">
        <f>IF(OR('Цинк (LME)'!$AJ26="-",'Цинк (LME)'!$AJ26=""),AL357,'Цинк (LME)'!$AJ26)</f>
        <v>2994</v>
      </c>
    </row>
    <row r="359" spans="1:38" x14ac:dyDescent="0.25">
      <c r="A359" s="52" t="str">
        <f>Доллар!$AI$27</f>
        <v>24.12.2023</v>
      </c>
      <c r="B359" s="58" t="str">
        <f>Доллар!$AJ$27</f>
        <v>-</v>
      </c>
      <c r="D359" s="52" t="str">
        <f>Евро!$AI$27</f>
        <v>24.12.2023</v>
      </c>
      <c r="E359" s="58" t="str">
        <f>Евро!$AJ$27</f>
        <v>-</v>
      </c>
      <c r="G359" s="52" t="str">
        <f>'Золото (ЦБ)'!$AI$27</f>
        <v>24.12.2023</v>
      </c>
      <c r="H359" s="58" t="str">
        <f>'Золото (ЦБ)'!$AJ$27</f>
        <v/>
      </c>
      <c r="J359" s="52" t="str">
        <f>'Серебро (ЦБ)'!$AI$27</f>
        <v>24.12.2023</v>
      </c>
      <c r="K359" s="58" t="str">
        <f>'Серебро (ЦБ)'!$AJ$27</f>
        <v/>
      </c>
      <c r="M359" s="52" t="str">
        <f>'Платина (ЦБ)'!$AI$27</f>
        <v>24.12.2023</v>
      </c>
      <c r="N359" s="58" t="str">
        <f>'Платина (ЦБ)'!$AJ$27</f>
        <v/>
      </c>
      <c r="P359" s="52" t="str">
        <f>'Палладий (ЦБ)'!$AI$27</f>
        <v>24.12.2023</v>
      </c>
      <c r="Q359" s="58" t="str">
        <f>'Палладий (ЦБ)'!$AJ$27</f>
        <v/>
      </c>
      <c r="S359" s="52" t="str">
        <f>'Золото (KITCO-LME)'!AI27</f>
        <v>24.12.2023</v>
      </c>
      <c r="T359" s="58">
        <f>IF(OR('Золото (KITCO-LME)'!$AJ27="-",'Золото (KITCO-LME)'!$AJ27=""),T358,'Золото (KITCO-LME)'!$AJ27)</f>
        <v>1852.2</v>
      </c>
      <c r="V359" s="52" t="str">
        <f>'Серебро (KITCO-LME)'!AI27</f>
        <v>24.12.2023</v>
      </c>
      <c r="W359" s="58">
        <f>IF(OR('Серебро (KITCO-LME)'!$AJ27="-",'Серебро (KITCO-LME)'!$AJ27=""),W358,'Серебро (KITCO-LME)'!$AJ27)</f>
        <v>23.454999999999998</v>
      </c>
      <c r="Y359" s="52" t="str">
        <f>'Алюминий (LME)'!AI27</f>
        <v>24.12.2023</v>
      </c>
      <c r="Z359" s="58">
        <f>IF(OR('Алюминий (LME)'!$AJ27="-",'Алюминий (LME)'!$AJ27=""),Z358,'Алюминий (LME)'!$AJ27)</f>
        <v>2242.5</v>
      </c>
      <c r="AB359" s="52" t="str">
        <f>'Никель (LME)'!AI27</f>
        <v>24.12.2023</v>
      </c>
      <c r="AC359" s="58">
        <f>IF(OR('Никель (LME)'!$AJ27="-",'Никель (LME)'!$AJ27=""),AC358,'Никель (LME)'!$AJ27)</f>
        <v>27465</v>
      </c>
      <c r="AE359" s="52" t="str">
        <f>'Свинец (LME)'!AI27</f>
        <v>24.12.2023</v>
      </c>
      <c r="AF359" s="58">
        <f>IF(OR('Свинец (LME)'!$AJ27="-",'Свинец (LME)'!$AJ27=""),AF358,'Свинец (LME)'!$AJ27)</f>
        <v>2235</v>
      </c>
      <c r="AH359" s="52" t="str">
        <f>'Медь (LME)'!AI27</f>
        <v>24.12.2023</v>
      </c>
      <c r="AI359" s="58">
        <f>IF(OR('Медь (LME)'!$AJ27="-",'Медь (LME)'!$AJ27=""),AI358,'Медь (LME)'!$AJ27)</f>
        <v>8362.5</v>
      </c>
      <c r="AK359" s="52" t="str">
        <f>'Цинк (LME)'!AI27</f>
        <v>24.12.2023</v>
      </c>
      <c r="AL359" s="58">
        <f>IF(OR('Цинк (LME)'!$AJ27="-",'Цинк (LME)'!$AJ27=""),AL358,'Цинк (LME)'!$AJ27)</f>
        <v>2994</v>
      </c>
    </row>
    <row r="360" spans="1:38" x14ac:dyDescent="0.25">
      <c r="A360" s="52" t="str">
        <f>Доллар!$AI$28</f>
        <v>25.12.2023</v>
      </c>
      <c r="B360" s="58" t="str">
        <f>Доллар!$AJ$28</f>
        <v>-</v>
      </c>
      <c r="D360" s="52" t="str">
        <f>Евро!$AI$28</f>
        <v>25.12.2023</v>
      </c>
      <c r="E360" s="58" t="str">
        <f>Евро!$AJ$28</f>
        <v>-</v>
      </c>
      <c r="G360" s="52" t="str">
        <f>'Золото (ЦБ)'!$AI$28</f>
        <v>25.12.2023</v>
      </c>
      <c r="H360" s="58" t="str">
        <f>'Золото (ЦБ)'!$AJ$28</f>
        <v/>
      </c>
      <c r="J360" s="52" t="str">
        <f>'Серебро (ЦБ)'!$AI$28</f>
        <v>25.12.2023</v>
      </c>
      <c r="K360" s="58" t="str">
        <f>'Серебро (ЦБ)'!$AJ$28</f>
        <v/>
      </c>
      <c r="M360" s="52" t="str">
        <f>'Платина (ЦБ)'!$AI$28</f>
        <v>25.12.2023</v>
      </c>
      <c r="N360" s="58" t="str">
        <f>'Платина (ЦБ)'!$AJ$28</f>
        <v/>
      </c>
      <c r="P360" s="52" t="str">
        <f>'Палладий (ЦБ)'!$AI$28</f>
        <v>25.12.2023</v>
      </c>
      <c r="Q360" s="58" t="str">
        <f>'Палладий (ЦБ)'!$AJ$28</f>
        <v/>
      </c>
      <c r="S360" s="52" t="str">
        <f>'Золото (KITCO-LME)'!AI28</f>
        <v>25.12.2023</v>
      </c>
      <c r="T360" s="58">
        <f>IF(OR('Золото (KITCO-LME)'!$AJ28="-",'Золото (KITCO-LME)'!$AJ28=""),T359,'Золото (KITCO-LME)'!$AJ28)</f>
        <v>1852.2</v>
      </c>
      <c r="V360" s="52" t="str">
        <f>'Серебро (KITCO-LME)'!AI28</f>
        <v>25.12.2023</v>
      </c>
      <c r="W360" s="58">
        <f>IF(OR('Серебро (KITCO-LME)'!$AJ28="-",'Серебро (KITCO-LME)'!$AJ28=""),W359,'Серебро (KITCO-LME)'!$AJ28)</f>
        <v>23.454999999999998</v>
      </c>
      <c r="Y360" s="52" t="str">
        <f>'Алюминий (LME)'!AI28</f>
        <v>25.12.2023</v>
      </c>
      <c r="Z360" s="58">
        <f>IF(OR('Алюминий (LME)'!$AJ28="-",'Алюминий (LME)'!$AJ28=""),Z359,'Алюминий (LME)'!$AJ28)</f>
        <v>2242.5</v>
      </c>
      <c r="AB360" s="52" t="str">
        <f>'Никель (LME)'!AI28</f>
        <v>25.12.2023</v>
      </c>
      <c r="AC360" s="58">
        <f>IF(OR('Никель (LME)'!$AJ28="-",'Никель (LME)'!$AJ28=""),AC359,'Никель (LME)'!$AJ28)</f>
        <v>27465</v>
      </c>
      <c r="AE360" s="52" t="str">
        <f>'Свинец (LME)'!AI28</f>
        <v>25.12.2023</v>
      </c>
      <c r="AF360" s="58">
        <f>IF(OR('Свинец (LME)'!$AJ28="-",'Свинец (LME)'!$AJ28=""),AF359,'Свинец (LME)'!$AJ28)</f>
        <v>2235</v>
      </c>
      <c r="AH360" s="52" t="str">
        <f>'Медь (LME)'!AI28</f>
        <v>25.12.2023</v>
      </c>
      <c r="AI360" s="58">
        <f>IF(OR('Медь (LME)'!$AJ28="-",'Медь (LME)'!$AJ28=""),AI359,'Медь (LME)'!$AJ28)</f>
        <v>8362.5</v>
      </c>
      <c r="AK360" s="52" t="str">
        <f>'Цинк (LME)'!AI28</f>
        <v>25.12.2023</v>
      </c>
      <c r="AL360" s="58">
        <f>IF(OR('Цинк (LME)'!$AJ28="-",'Цинк (LME)'!$AJ28=""),AL359,'Цинк (LME)'!$AJ28)</f>
        <v>2994</v>
      </c>
    </row>
    <row r="361" spans="1:38" x14ac:dyDescent="0.25">
      <c r="A361" s="52" t="str">
        <f>Доллар!$AI$29</f>
        <v>26.12.2023</v>
      </c>
      <c r="B361" s="58" t="str">
        <f>Доллар!$AJ$29</f>
        <v>-</v>
      </c>
      <c r="D361" s="52" t="str">
        <f>Евро!$AI$29</f>
        <v>26.12.2023</v>
      </c>
      <c r="E361" s="58" t="str">
        <f>Евро!$AJ$29</f>
        <v>-</v>
      </c>
      <c r="G361" s="52" t="str">
        <f>'Золото (ЦБ)'!$AI$29</f>
        <v>26.12.2023</v>
      </c>
      <c r="H361" s="58" t="str">
        <f>'Золото (ЦБ)'!$AJ$29</f>
        <v/>
      </c>
      <c r="J361" s="52" t="str">
        <f>'Серебро (ЦБ)'!$AI$29</f>
        <v>26.12.2023</v>
      </c>
      <c r="K361" s="58" t="str">
        <f>'Серебро (ЦБ)'!$AJ$29</f>
        <v/>
      </c>
      <c r="M361" s="52" t="str">
        <f>'Платина (ЦБ)'!$AI$29</f>
        <v>26.12.2023</v>
      </c>
      <c r="N361" s="58" t="str">
        <f>'Платина (ЦБ)'!$AJ$29</f>
        <v/>
      </c>
      <c r="P361" s="52" t="str">
        <f>'Палладий (ЦБ)'!$AI$29</f>
        <v>26.12.2023</v>
      </c>
      <c r="Q361" s="58" t="str">
        <f>'Палладий (ЦБ)'!$AJ$29</f>
        <v/>
      </c>
      <c r="S361" s="52" t="str">
        <f>'Золото (KITCO-LME)'!AI29</f>
        <v>26.12.2023</v>
      </c>
      <c r="T361" s="58">
        <f>IF(OR('Золото (KITCO-LME)'!$AJ29="-",'Золото (KITCO-LME)'!$AJ29=""),T360,'Золото (KITCO-LME)'!$AJ29)</f>
        <v>1852.2</v>
      </c>
      <c r="V361" s="52" t="str">
        <f>'Серебро (KITCO-LME)'!AI29</f>
        <v>26.12.2023</v>
      </c>
      <c r="W361" s="58">
        <f>IF(OR('Серебро (KITCO-LME)'!$AJ29="-",'Серебро (KITCO-LME)'!$AJ29=""),W360,'Серебро (KITCO-LME)'!$AJ29)</f>
        <v>23.454999999999998</v>
      </c>
      <c r="Y361" s="52" t="str">
        <f>'Алюминий (LME)'!AI29</f>
        <v>26.12.2023</v>
      </c>
      <c r="Z361" s="58">
        <f>IF(OR('Алюминий (LME)'!$AJ29="-",'Алюминий (LME)'!$AJ29=""),Z360,'Алюминий (LME)'!$AJ29)</f>
        <v>2242.5</v>
      </c>
      <c r="AB361" s="52" t="str">
        <f>'Никель (LME)'!AI29</f>
        <v>26.12.2023</v>
      </c>
      <c r="AC361" s="58">
        <f>IF(OR('Никель (LME)'!$AJ29="-",'Никель (LME)'!$AJ29=""),AC360,'Никель (LME)'!$AJ29)</f>
        <v>27465</v>
      </c>
      <c r="AE361" s="52" t="str">
        <f>'Свинец (LME)'!AI29</f>
        <v>26.12.2023</v>
      </c>
      <c r="AF361" s="58">
        <f>IF(OR('Свинец (LME)'!$AJ29="-",'Свинец (LME)'!$AJ29=""),AF360,'Свинец (LME)'!$AJ29)</f>
        <v>2235</v>
      </c>
      <c r="AH361" s="52" t="str">
        <f>'Медь (LME)'!AI29</f>
        <v>26.12.2023</v>
      </c>
      <c r="AI361" s="58">
        <f>IF(OR('Медь (LME)'!$AJ29="-",'Медь (LME)'!$AJ29=""),AI360,'Медь (LME)'!$AJ29)</f>
        <v>8362.5</v>
      </c>
      <c r="AK361" s="52" t="str">
        <f>'Цинк (LME)'!AI29</f>
        <v>26.12.2023</v>
      </c>
      <c r="AL361" s="58">
        <f>IF(OR('Цинк (LME)'!$AJ29="-",'Цинк (LME)'!$AJ29=""),AL360,'Цинк (LME)'!$AJ29)</f>
        <v>2994</v>
      </c>
    </row>
    <row r="362" spans="1:38" x14ac:dyDescent="0.25">
      <c r="A362" s="52" t="str">
        <f>Доллар!$AI$30</f>
        <v>27.12.2023</v>
      </c>
      <c r="B362" s="58" t="str">
        <f>Доллар!$AJ$30</f>
        <v>-</v>
      </c>
      <c r="D362" s="52" t="str">
        <f>Евро!$AI$30</f>
        <v>27.12.2023</v>
      </c>
      <c r="E362" s="58" t="str">
        <f>Евро!$AJ$30</f>
        <v>-</v>
      </c>
      <c r="G362" s="52" t="str">
        <f>'Золото (ЦБ)'!$AI$30</f>
        <v>27.12.2023</v>
      </c>
      <c r="H362" s="58" t="str">
        <f>'Золото (ЦБ)'!$AJ$30</f>
        <v/>
      </c>
      <c r="J362" s="52" t="str">
        <f>'Серебро (ЦБ)'!$AI$30</f>
        <v>27.12.2023</v>
      </c>
      <c r="K362" s="58" t="str">
        <f>'Серебро (ЦБ)'!$AJ$30</f>
        <v/>
      </c>
      <c r="M362" s="52" t="str">
        <f>'Платина (ЦБ)'!$AI$30</f>
        <v>27.12.2023</v>
      </c>
      <c r="N362" s="58" t="str">
        <f>'Платина (ЦБ)'!$AJ$30</f>
        <v/>
      </c>
      <c r="P362" s="52" t="str">
        <f>'Палладий (ЦБ)'!$AI$30</f>
        <v>27.12.2023</v>
      </c>
      <c r="Q362" s="58" t="str">
        <f>'Палладий (ЦБ)'!$AJ$30</f>
        <v/>
      </c>
      <c r="S362" s="52" t="str">
        <f>'Золото (KITCO-LME)'!AI30</f>
        <v>27.12.2023</v>
      </c>
      <c r="T362" s="58">
        <f>IF(OR('Золото (KITCO-LME)'!$AJ30="-",'Золото (KITCO-LME)'!$AJ30=""),T361,'Золото (KITCO-LME)'!$AJ30)</f>
        <v>1852.2</v>
      </c>
      <c r="V362" s="52" t="str">
        <f>'Серебро (KITCO-LME)'!AI30</f>
        <v>27.12.2023</v>
      </c>
      <c r="W362" s="58">
        <f>IF(OR('Серебро (KITCO-LME)'!$AJ30="-",'Серебро (KITCO-LME)'!$AJ30=""),W361,'Серебро (KITCO-LME)'!$AJ30)</f>
        <v>23.454999999999998</v>
      </c>
      <c r="Y362" s="52" t="str">
        <f>'Алюминий (LME)'!AI30</f>
        <v>27.12.2023</v>
      </c>
      <c r="Z362" s="58">
        <f>IF(OR('Алюминий (LME)'!$AJ30="-",'Алюминий (LME)'!$AJ30=""),Z361,'Алюминий (LME)'!$AJ30)</f>
        <v>2242.5</v>
      </c>
      <c r="AB362" s="52" t="str">
        <f>'Никель (LME)'!AI30</f>
        <v>27.12.2023</v>
      </c>
      <c r="AC362" s="58">
        <f>IF(OR('Никель (LME)'!$AJ30="-",'Никель (LME)'!$AJ30=""),AC361,'Никель (LME)'!$AJ30)</f>
        <v>27465</v>
      </c>
      <c r="AE362" s="52" t="str">
        <f>'Свинец (LME)'!AI30</f>
        <v>27.12.2023</v>
      </c>
      <c r="AF362" s="58">
        <f>IF(OR('Свинец (LME)'!$AJ30="-",'Свинец (LME)'!$AJ30=""),AF361,'Свинец (LME)'!$AJ30)</f>
        <v>2235</v>
      </c>
      <c r="AH362" s="52" t="str">
        <f>'Медь (LME)'!AI30</f>
        <v>27.12.2023</v>
      </c>
      <c r="AI362" s="58">
        <f>IF(OR('Медь (LME)'!$AJ30="-",'Медь (LME)'!$AJ30=""),AI361,'Медь (LME)'!$AJ30)</f>
        <v>8362.5</v>
      </c>
      <c r="AK362" s="52" t="str">
        <f>'Цинк (LME)'!AI30</f>
        <v>27.12.2023</v>
      </c>
      <c r="AL362" s="58">
        <f>IF(OR('Цинк (LME)'!$AJ30="-",'Цинк (LME)'!$AJ30=""),AL361,'Цинк (LME)'!$AJ30)</f>
        <v>2994</v>
      </c>
    </row>
    <row r="363" spans="1:38" x14ac:dyDescent="0.25">
      <c r="A363" s="52" t="str">
        <f>Доллар!$AI$31</f>
        <v>28.12.2023</v>
      </c>
      <c r="B363" s="58" t="str">
        <f>Доллар!$AJ$31</f>
        <v>-</v>
      </c>
      <c r="D363" s="52" t="str">
        <f>Евро!$AI$31</f>
        <v>28.12.2023</v>
      </c>
      <c r="E363" s="58" t="str">
        <f>Евро!$AJ$31</f>
        <v>-</v>
      </c>
      <c r="G363" s="52" t="str">
        <f>'Золото (ЦБ)'!$AI$31</f>
        <v>28.12.2023</v>
      </c>
      <c r="H363" s="58" t="str">
        <f>'Золото (ЦБ)'!$AJ$31</f>
        <v/>
      </c>
      <c r="J363" s="52" t="str">
        <f>'Серебро (ЦБ)'!$AI$31</f>
        <v>28.12.2023</v>
      </c>
      <c r="K363" s="58" t="str">
        <f>'Серебро (ЦБ)'!$AJ$31</f>
        <v/>
      </c>
      <c r="M363" s="52" t="str">
        <f>'Платина (ЦБ)'!$AI$31</f>
        <v>28.12.2023</v>
      </c>
      <c r="N363" s="58" t="str">
        <f>'Платина (ЦБ)'!$AJ$31</f>
        <v/>
      </c>
      <c r="P363" s="52" t="str">
        <f>'Палладий (ЦБ)'!$AI$31</f>
        <v>28.12.2023</v>
      </c>
      <c r="Q363" s="58" t="str">
        <f>'Палладий (ЦБ)'!$AJ$31</f>
        <v/>
      </c>
      <c r="S363" s="52" t="str">
        <f>'Золото (KITCO-LME)'!AI31</f>
        <v>28.12.2023</v>
      </c>
      <c r="T363" s="58">
        <f>IF(OR('Золото (KITCO-LME)'!$AJ31="-",'Золото (KITCO-LME)'!$AJ31=""),T362,'Золото (KITCO-LME)'!$AJ31)</f>
        <v>1852.2</v>
      </c>
      <c r="V363" s="52" t="str">
        <f>'Серебро (KITCO-LME)'!AI31</f>
        <v>28.12.2023</v>
      </c>
      <c r="W363" s="58">
        <f>IF(OR('Серебро (KITCO-LME)'!$AJ31="-",'Серебро (KITCO-LME)'!$AJ31=""),W362,'Серебро (KITCO-LME)'!$AJ31)</f>
        <v>23.454999999999998</v>
      </c>
      <c r="Y363" s="52" t="str">
        <f>'Алюминий (LME)'!AI31</f>
        <v>28.12.2023</v>
      </c>
      <c r="Z363" s="58">
        <f>IF(OR('Алюминий (LME)'!$AJ31="-",'Алюминий (LME)'!$AJ31=""),Z362,'Алюминий (LME)'!$AJ31)</f>
        <v>2242.5</v>
      </c>
      <c r="AB363" s="52" t="str">
        <f>'Никель (LME)'!AI31</f>
        <v>28.12.2023</v>
      </c>
      <c r="AC363" s="58">
        <f>IF(OR('Никель (LME)'!$AJ31="-",'Никель (LME)'!$AJ31=""),AC362,'Никель (LME)'!$AJ31)</f>
        <v>27465</v>
      </c>
      <c r="AE363" s="52" t="str">
        <f>'Свинец (LME)'!AI31</f>
        <v>28.12.2023</v>
      </c>
      <c r="AF363" s="58">
        <f>IF(OR('Свинец (LME)'!$AJ31="-",'Свинец (LME)'!$AJ31=""),AF362,'Свинец (LME)'!$AJ31)</f>
        <v>2235</v>
      </c>
      <c r="AH363" s="52" t="str">
        <f>'Медь (LME)'!AI31</f>
        <v>28.12.2023</v>
      </c>
      <c r="AI363" s="58">
        <f>IF(OR('Медь (LME)'!$AJ31="-",'Медь (LME)'!$AJ31=""),AI362,'Медь (LME)'!$AJ31)</f>
        <v>8362.5</v>
      </c>
      <c r="AK363" s="52" t="str">
        <f>'Цинк (LME)'!AI31</f>
        <v>28.12.2023</v>
      </c>
      <c r="AL363" s="58">
        <f>IF(OR('Цинк (LME)'!$AJ31="-",'Цинк (LME)'!$AJ31=""),AL362,'Цинк (LME)'!$AJ31)</f>
        <v>2994</v>
      </c>
    </row>
    <row r="364" spans="1:38" x14ac:dyDescent="0.25">
      <c r="A364" s="52" t="str">
        <f>Доллар!$AI$32</f>
        <v>29.12.2023</v>
      </c>
      <c r="B364" s="58" t="str">
        <f>Доллар!$AJ$32</f>
        <v>-</v>
      </c>
      <c r="D364" s="52" t="str">
        <f>Евро!$AI$32</f>
        <v>29.12.2023</v>
      </c>
      <c r="E364" s="58" t="str">
        <f>Евро!$AJ$32</f>
        <v>-</v>
      </c>
      <c r="G364" s="52" t="str">
        <f>'Золото (ЦБ)'!$AI$32</f>
        <v>29.12.2023</v>
      </c>
      <c r="H364" s="58" t="str">
        <f>'Золото (ЦБ)'!$AJ$32</f>
        <v/>
      </c>
      <c r="J364" s="52" t="str">
        <f>'Серебро (ЦБ)'!$AI$32</f>
        <v>29.12.2023</v>
      </c>
      <c r="K364" s="58" t="str">
        <f>'Серебро (ЦБ)'!$AJ$32</f>
        <v/>
      </c>
      <c r="M364" s="52" t="str">
        <f>'Платина (ЦБ)'!$AI$32</f>
        <v>29.12.2023</v>
      </c>
      <c r="N364" s="58" t="str">
        <f>'Платина (ЦБ)'!$AJ$32</f>
        <v/>
      </c>
      <c r="P364" s="52" t="str">
        <f>'Палладий (ЦБ)'!$AI$32</f>
        <v>29.12.2023</v>
      </c>
      <c r="Q364" s="58" t="str">
        <f>'Палладий (ЦБ)'!$AJ$32</f>
        <v/>
      </c>
      <c r="S364" s="52" t="str">
        <f>'Золото (KITCO-LME)'!AI32</f>
        <v>29.12.2023</v>
      </c>
      <c r="T364" s="58">
        <f>IF(OR('Золото (KITCO-LME)'!$AJ32="-",'Золото (KITCO-LME)'!$AJ32=""),T363,'Золото (KITCO-LME)'!$AJ32)</f>
        <v>1852.2</v>
      </c>
      <c r="V364" s="52" t="str">
        <f>'Серебро (KITCO-LME)'!AI32</f>
        <v>29.12.2023</v>
      </c>
      <c r="W364" s="58">
        <f>IF(OR('Серебро (KITCO-LME)'!$AJ32="-",'Серебро (KITCO-LME)'!$AJ32=""),W363,'Серебро (KITCO-LME)'!$AJ32)</f>
        <v>23.454999999999998</v>
      </c>
      <c r="Y364" s="52" t="str">
        <f>'Алюминий (LME)'!AI32</f>
        <v>29.12.2023</v>
      </c>
      <c r="Z364" s="58">
        <f>IF(OR('Алюминий (LME)'!$AJ32="-",'Алюминий (LME)'!$AJ32=""),Z363,'Алюминий (LME)'!$AJ32)</f>
        <v>2242.5</v>
      </c>
      <c r="AB364" s="52" t="str">
        <f>'Никель (LME)'!AI32</f>
        <v>29.12.2023</v>
      </c>
      <c r="AC364" s="58">
        <f>IF(OR('Никель (LME)'!$AJ32="-",'Никель (LME)'!$AJ32=""),AC363,'Никель (LME)'!$AJ32)</f>
        <v>27465</v>
      </c>
      <c r="AE364" s="52" t="str">
        <f>'Свинец (LME)'!AI32</f>
        <v>29.12.2023</v>
      </c>
      <c r="AF364" s="58">
        <f>IF(OR('Свинец (LME)'!$AJ32="-",'Свинец (LME)'!$AJ32=""),AF363,'Свинец (LME)'!$AJ32)</f>
        <v>2235</v>
      </c>
      <c r="AH364" s="52" t="str">
        <f>'Медь (LME)'!AI32</f>
        <v>29.12.2023</v>
      </c>
      <c r="AI364" s="58">
        <f>IF(OR('Медь (LME)'!$AJ32="-",'Медь (LME)'!$AJ32=""),AI363,'Медь (LME)'!$AJ32)</f>
        <v>8362.5</v>
      </c>
      <c r="AK364" s="52" t="str">
        <f>'Цинк (LME)'!AI32</f>
        <v>29.12.2023</v>
      </c>
      <c r="AL364" s="58">
        <f>IF(OR('Цинк (LME)'!$AJ32="-",'Цинк (LME)'!$AJ32=""),AL363,'Цинк (LME)'!$AJ32)</f>
        <v>2994</v>
      </c>
    </row>
    <row r="365" spans="1:38" x14ac:dyDescent="0.25">
      <c r="A365" s="52" t="str">
        <f>Доллар!$AI$33</f>
        <v>30.12.2023</v>
      </c>
      <c r="B365" s="58" t="str">
        <f>Доллар!$AJ$33</f>
        <v>-</v>
      </c>
      <c r="D365" s="52" t="str">
        <f>Евро!$AI$33</f>
        <v>30.12.2023</v>
      </c>
      <c r="E365" s="58" t="str">
        <f>Евро!$AJ$33</f>
        <v>-</v>
      </c>
      <c r="G365" s="52" t="str">
        <f>'Золото (ЦБ)'!$AI$33</f>
        <v>30.12.2023</v>
      </c>
      <c r="H365" s="58" t="str">
        <f>'Золото (ЦБ)'!$AJ$33</f>
        <v/>
      </c>
      <c r="J365" s="52" t="str">
        <f>'Серебро (ЦБ)'!$AI$33</f>
        <v>30.12.2023</v>
      </c>
      <c r="K365" s="58" t="str">
        <f>'Серебро (ЦБ)'!$AJ$33</f>
        <v/>
      </c>
      <c r="M365" s="52" t="str">
        <f>'Платина (ЦБ)'!$AI$33</f>
        <v>30.12.2023</v>
      </c>
      <c r="N365" s="58" t="str">
        <f>'Платина (ЦБ)'!$AJ$33</f>
        <v/>
      </c>
      <c r="P365" s="52" t="str">
        <f>'Палладий (ЦБ)'!$AI$33</f>
        <v>30.12.2023</v>
      </c>
      <c r="Q365" s="58" t="str">
        <f>'Палладий (ЦБ)'!$AJ$33</f>
        <v/>
      </c>
      <c r="S365" s="52" t="str">
        <f>'Золото (KITCO-LME)'!AI33</f>
        <v>30.12.2023</v>
      </c>
      <c r="T365" s="58">
        <f>IF(OR('Золото (KITCO-LME)'!$AJ33="-",'Золото (KITCO-LME)'!$AJ33=""),T364,'Золото (KITCO-LME)'!$AJ33)</f>
        <v>1852.2</v>
      </c>
      <c r="V365" s="52" t="str">
        <f>'Серебро (KITCO-LME)'!AI33</f>
        <v>30.12.2023</v>
      </c>
      <c r="W365" s="58">
        <f>IF(OR('Серебро (KITCO-LME)'!$AJ33="-",'Серебро (KITCO-LME)'!$AJ33=""),W364,'Серебро (KITCO-LME)'!$AJ33)</f>
        <v>23.454999999999998</v>
      </c>
      <c r="Y365" s="52" t="str">
        <f>'Алюминий (LME)'!AI33</f>
        <v>30.12.2023</v>
      </c>
      <c r="Z365" s="58">
        <f>IF(OR('Алюминий (LME)'!$AJ33="-",'Алюминий (LME)'!$AJ33=""),Z364,'Алюминий (LME)'!$AJ33)</f>
        <v>2242.5</v>
      </c>
      <c r="AB365" s="52" t="str">
        <f>'Никель (LME)'!AI33</f>
        <v>30.12.2023</v>
      </c>
      <c r="AC365" s="58">
        <f>IF(OR('Никель (LME)'!$AJ33="-",'Никель (LME)'!$AJ33=""),AC364,'Никель (LME)'!$AJ33)</f>
        <v>27465</v>
      </c>
      <c r="AE365" s="52" t="str">
        <f>'Свинец (LME)'!AI33</f>
        <v>30.12.2023</v>
      </c>
      <c r="AF365" s="58">
        <f>IF(OR('Свинец (LME)'!$AJ33="-",'Свинец (LME)'!$AJ33=""),AF364,'Свинец (LME)'!$AJ33)</f>
        <v>2235</v>
      </c>
      <c r="AH365" s="52" t="str">
        <f>'Медь (LME)'!AI33</f>
        <v>30.12.2023</v>
      </c>
      <c r="AI365" s="58">
        <f>IF(OR('Медь (LME)'!$AJ33="-",'Медь (LME)'!$AJ33=""),AI364,'Медь (LME)'!$AJ33)</f>
        <v>8362.5</v>
      </c>
      <c r="AK365" s="52" t="str">
        <f>'Цинк (LME)'!AI33</f>
        <v>30.12.2023</v>
      </c>
      <c r="AL365" s="58">
        <f>IF(OR('Цинк (LME)'!$AJ33="-",'Цинк (LME)'!$AJ33=""),AL364,'Цинк (LME)'!$AJ33)</f>
        <v>2994</v>
      </c>
    </row>
    <row r="366" spans="1:38" x14ac:dyDescent="0.25">
      <c r="A366" s="59" t="str">
        <f>Доллар!$AI$34</f>
        <v>31.12.2023</v>
      </c>
      <c r="B366" s="58" t="str">
        <f>Доллар!$AJ$34</f>
        <v>-</v>
      </c>
      <c r="D366" s="59" t="str">
        <f>Евро!$AI$34</f>
        <v>31.12.2023</v>
      </c>
      <c r="E366" s="58" t="str">
        <f>Евро!$AJ$34</f>
        <v>-</v>
      </c>
      <c r="G366" s="59" t="str">
        <f>'Золото (ЦБ)'!$AI$34</f>
        <v>31.12.2023</v>
      </c>
      <c r="H366" s="58" t="str">
        <f>'Золото (ЦБ)'!$AJ$34</f>
        <v/>
      </c>
      <c r="J366" s="59" t="str">
        <f>'Серебро (ЦБ)'!$AI$34</f>
        <v>31.12.2023</v>
      </c>
      <c r="K366" s="58" t="str">
        <f>'Серебро (ЦБ)'!$AJ$34</f>
        <v/>
      </c>
      <c r="M366" s="59" t="str">
        <f>'Платина (ЦБ)'!$AI$34</f>
        <v>31.12.2023</v>
      </c>
      <c r="N366" s="58" t="str">
        <f>'Платина (ЦБ)'!$AJ$34</f>
        <v/>
      </c>
      <c r="P366" s="59" t="str">
        <f>'Палладий (ЦБ)'!$AI$34</f>
        <v>31.12.2023</v>
      </c>
      <c r="Q366" s="58" t="str">
        <f>'Палладий (ЦБ)'!$AJ$34</f>
        <v/>
      </c>
      <c r="S366" s="59" t="str">
        <f>'Золото (KITCO-LME)'!AI34</f>
        <v>31.12.2023</v>
      </c>
      <c r="T366" s="58">
        <f>IF(OR('Золото (KITCO-LME)'!$AJ34="-",'Золото (KITCO-LME)'!$AJ34=""),T365,'Золото (KITCO-LME)'!$AJ34)</f>
        <v>1852.2</v>
      </c>
      <c r="V366" s="59" t="str">
        <f>'Серебро (KITCO-LME)'!AI34</f>
        <v>31.12.2023</v>
      </c>
      <c r="W366" s="58">
        <f>IF(OR('Серебро (KITCO-LME)'!$AJ34="-",'Серебро (KITCO-LME)'!$AJ34=""),W365,'Серебро (KITCO-LME)'!$AJ34)</f>
        <v>23.454999999999998</v>
      </c>
      <c r="Y366" s="59" t="str">
        <f>'Алюминий (LME)'!AI34</f>
        <v>31.12.2023</v>
      </c>
      <c r="Z366" s="58">
        <f>IF(OR('Алюминий (LME)'!$AJ34="-",'Алюминий (LME)'!$AJ34=""),Z365,'Алюминий (LME)'!$AJ34)</f>
        <v>2242.5</v>
      </c>
      <c r="AB366" s="59" t="str">
        <f>'Никель (LME)'!AI34</f>
        <v>31.12.2023</v>
      </c>
      <c r="AC366" s="58">
        <f>IF(OR('Никель (LME)'!$AJ34="-",'Никель (LME)'!$AJ34=""),AC365,'Никель (LME)'!$AJ34)</f>
        <v>27465</v>
      </c>
      <c r="AE366" s="59" t="str">
        <f>'Свинец (LME)'!AI34</f>
        <v>31.12.2023</v>
      </c>
      <c r="AF366" s="58">
        <f>IF(OR('Свинец (LME)'!$AJ34="-",'Свинец (LME)'!$AJ34=""),AF365,'Свинец (LME)'!$AJ34)</f>
        <v>2235</v>
      </c>
      <c r="AH366" s="59" t="str">
        <f>'Медь (LME)'!AI34</f>
        <v>31.12.2023</v>
      </c>
      <c r="AI366" s="58">
        <f>IF(OR('Медь (LME)'!$AJ34="-",'Медь (LME)'!$AJ34=""),AI365,'Медь (LME)'!$AJ34)</f>
        <v>8362.5</v>
      </c>
      <c r="AK366" s="59" t="str">
        <f>'Цинк (LME)'!AI34</f>
        <v>31.12.2023</v>
      </c>
      <c r="AL366" s="58">
        <f>IF(OR('Цинк (LME)'!$AJ34="-",'Цинк (LME)'!$AJ34=""),AL365,'Цинк (LME)'!$AJ34)</f>
        <v>2994</v>
      </c>
    </row>
    <row r="368" spans="1:38" x14ac:dyDescent="0.25">
      <c r="S368" t="s">
        <v>177</v>
      </c>
      <c r="V368" t="s">
        <v>177</v>
      </c>
      <c r="Y368" t="s">
        <v>177</v>
      </c>
      <c r="AB368" t="s">
        <v>177</v>
      </c>
      <c r="AE368" t="s">
        <v>177</v>
      </c>
      <c r="AH368" t="s">
        <v>177</v>
      </c>
      <c r="AK368" t="s">
        <v>177</v>
      </c>
    </row>
    <row r="369" spans="19:38" x14ac:dyDescent="0.25">
      <c r="S369" t="s">
        <v>16</v>
      </c>
      <c r="T369">
        <f>LINEST(T2:T91)</f>
        <v>7.0616537021031614E-2</v>
      </c>
      <c r="V369" t="s">
        <v>16</v>
      </c>
      <c r="W369">
        <f>LINEST(W2:W91)</f>
        <v>-1.7077005391612208E-3</v>
      </c>
      <c r="Y369" t="s">
        <v>16</v>
      </c>
      <c r="Z369">
        <f>LINEST(Z2:Z91)</f>
        <v>-0.27681606782730361</v>
      </c>
      <c r="AB369" t="s">
        <v>16</v>
      </c>
      <c r="AC369">
        <f>LINEST(AC2:AC91)</f>
        <v>-8.7204181586204026</v>
      </c>
      <c r="AE369" t="s">
        <v>16</v>
      </c>
      <c r="AF369">
        <f>LINEST(AF2:AF91)</f>
        <v>-0.28324896077705064</v>
      </c>
      <c r="AH369" t="s">
        <v>16</v>
      </c>
      <c r="AI369">
        <f>LINEST(AI2:AI91)</f>
        <v>2.0990245709347118E-4</v>
      </c>
      <c r="AK369" t="s">
        <v>16</v>
      </c>
      <c r="AL369">
        <f>LINEST(AL2:AL91)</f>
        <v>-6.2271062271062251E-2</v>
      </c>
    </row>
    <row r="370" spans="19:38" x14ac:dyDescent="0.25">
      <c r="S370" t="s">
        <v>17</v>
      </c>
      <c r="T370">
        <f>LINEST(T92:T182)</f>
        <v>0</v>
      </c>
      <c r="V370" t="s">
        <v>17</v>
      </c>
      <c r="W370">
        <f>LINEST(W92:W182)</f>
        <v>-2.1572632831980318E-32</v>
      </c>
      <c r="Y370" t="s">
        <v>17</v>
      </c>
      <c r="Z370">
        <f>LINEST(Z92:Z182)</f>
        <v>0</v>
      </c>
      <c r="AB370" t="s">
        <v>17</v>
      </c>
      <c r="AC370">
        <f>LINEST(AC92:AC182)</f>
        <v>0</v>
      </c>
      <c r="AE370" t="s">
        <v>17</v>
      </c>
      <c r="AF370">
        <f>LINEST(AF92:AF182)</f>
        <v>0</v>
      </c>
      <c r="AH370" t="s">
        <v>17</v>
      </c>
      <c r="AI370">
        <f>LINEST(AI92:AI182)</f>
        <v>0</v>
      </c>
      <c r="AK370" t="s">
        <v>17</v>
      </c>
      <c r="AL370">
        <f>LINEST(AL92:AL182)</f>
        <v>0</v>
      </c>
    </row>
    <row r="371" spans="19:38" x14ac:dyDescent="0.25">
      <c r="S371" t="s">
        <v>172</v>
      </c>
      <c r="T371">
        <f>LINEST(T2:T182)</f>
        <v>1.7792180195495177E-2</v>
      </c>
      <c r="V371" t="s">
        <v>172</v>
      </c>
      <c r="W371">
        <f>LINEST(W2:W182)</f>
        <v>-4.3368141986926679E-4</v>
      </c>
      <c r="Y371" t="s">
        <v>172</v>
      </c>
      <c r="Z371">
        <f>LINEST(Z2:Z182)</f>
        <v>-6.9755934673061765E-2</v>
      </c>
      <c r="AB371" t="s">
        <v>172</v>
      </c>
      <c r="AC371">
        <f>LINEST(AC2:AC182)</f>
        <v>-2.2137898933479052</v>
      </c>
      <c r="AE371" t="s">
        <v>172</v>
      </c>
      <c r="AF371">
        <f>LINEST(AF2:AF182)</f>
        <v>-7.2066055491469855E-2</v>
      </c>
      <c r="AH371" t="s">
        <v>172</v>
      </c>
      <c r="AI371">
        <f>LINEST(AI2:AI182)</f>
        <v>3.480865359318454E-4</v>
      </c>
      <c r="AK371" t="s">
        <v>172</v>
      </c>
      <c r="AL371">
        <f>LINEST(AL2:AL182)</f>
        <v>-1.585007993847774E-2</v>
      </c>
    </row>
    <row r="372" spans="19:38" x14ac:dyDescent="0.25">
      <c r="S372" t="s">
        <v>18</v>
      </c>
      <c r="T372">
        <f>LINEST(T183:T274)</f>
        <v>1.3583596958942338E-30</v>
      </c>
      <c r="V372" t="s">
        <v>18</v>
      </c>
      <c r="W372">
        <f>LINEST(W183:W274)</f>
        <v>0</v>
      </c>
      <c r="Y372" t="s">
        <v>18</v>
      </c>
      <c r="Z372">
        <f>LINEST(Z183:Z274)</f>
        <v>0</v>
      </c>
      <c r="AB372" t="s">
        <v>18</v>
      </c>
      <c r="AC372">
        <f>LINEST(AC183:AC274)</f>
        <v>0</v>
      </c>
      <c r="AE372" t="s">
        <v>18</v>
      </c>
      <c r="AF372">
        <f>LINEST(AF183:AF274)</f>
        <v>0</v>
      </c>
      <c r="AH372" t="s">
        <v>18</v>
      </c>
      <c r="AI372">
        <f>LINEST(AI183:AI274)</f>
        <v>0</v>
      </c>
      <c r="AK372" t="s">
        <v>18</v>
      </c>
      <c r="AL372">
        <f>LINEST(AL183:AL274)</f>
        <v>0</v>
      </c>
    </row>
    <row r="373" spans="19:38" x14ac:dyDescent="0.25">
      <c r="S373" t="s">
        <v>21</v>
      </c>
      <c r="T373">
        <f>LINEST(T2:T274)</f>
        <v>7.8698056988095854E-3</v>
      </c>
      <c r="V373" t="s">
        <v>21</v>
      </c>
      <c r="W373">
        <f>LINEST(W2:W274)</f>
        <v>-1.9231653919288169E-4</v>
      </c>
      <c r="Y373" t="s">
        <v>21</v>
      </c>
      <c r="Z373">
        <f>LINEST(Z2:Z274)</f>
        <v>-3.0855871264845083E-2</v>
      </c>
      <c r="AB373" t="s">
        <v>21</v>
      </c>
      <c r="AC373">
        <f>LINEST(AC2:AC274)</f>
        <v>-0.98159140129943001</v>
      </c>
      <c r="AE373" t="s">
        <v>21</v>
      </c>
      <c r="AF373">
        <f>LINEST(AF2:AF274)</f>
        <v>-3.1976771618248641E-2</v>
      </c>
      <c r="AH373" t="s">
        <v>21</v>
      </c>
      <c r="AI373">
        <f>LINEST(AI2:AI274)</f>
        <v>1.9640085118831366E-4</v>
      </c>
      <c r="AK373" t="s">
        <v>21</v>
      </c>
      <c r="AL373">
        <f>LINEST(AL2:AL274)</f>
        <v>-7.033863517332822E-3</v>
      </c>
    </row>
    <row r="374" spans="19:38" x14ac:dyDescent="0.25">
      <c r="S374" t="s">
        <v>19</v>
      </c>
      <c r="T374">
        <f>LINEST(T275:T366)</f>
        <v>1.3583596958942338E-30</v>
      </c>
      <c r="V374" t="s">
        <v>19</v>
      </c>
      <c r="W374">
        <f>LINEST(W275:W366)</f>
        <v>0</v>
      </c>
      <c r="Y374" t="s">
        <v>19</v>
      </c>
      <c r="Z374">
        <f>LINEST(Z275:Z366)</f>
        <v>0</v>
      </c>
      <c r="AB374" t="s">
        <v>19</v>
      </c>
      <c r="AC374">
        <f>LINEST(AC275:AC366)</f>
        <v>0</v>
      </c>
      <c r="AE374" t="s">
        <v>19</v>
      </c>
      <c r="AF374">
        <f>LINEST(AF275:AF366)</f>
        <v>0</v>
      </c>
      <c r="AH374" t="s">
        <v>19</v>
      </c>
      <c r="AI374">
        <f>LINEST(AI275:AI366)</f>
        <v>0</v>
      </c>
      <c r="AK374" t="s">
        <v>19</v>
      </c>
      <c r="AL374">
        <f>LINEST(AL275:AL366)</f>
        <v>0</v>
      </c>
    </row>
    <row r="375" spans="19:38" x14ac:dyDescent="0.25">
      <c r="S375" t="s">
        <v>173</v>
      </c>
      <c r="T375">
        <f>LINEST(T2:T366)</f>
        <v>4.4160992836043437E-3</v>
      </c>
      <c r="V375" t="s">
        <v>173</v>
      </c>
      <c r="W375">
        <f>LINEST(W2:W366)</f>
        <v>-1.0805284991227102E-4</v>
      </c>
      <c r="Y375" t="s">
        <v>173</v>
      </c>
      <c r="Z375">
        <f>LINEST(Z2:Z366)</f>
        <v>-1.7315033944272668E-2</v>
      </c>
      <c r="AB375" t="s">
        <v>173</v>
      </c>
      <c r="AC375">
        <f>LINEST(AC2:AC366)</f>
        <v>-0.55147412659202455</v>
      </c>
      <c r="AE375" t="s">
        <v>173</v>
      </c>
      <c r="AF375">
        <f>LINEST(AF2:AF366)</f>
        <v>-1.7971339237901108E-2</v>
      </c>
      <c r="AH375" t="s">
        <v>173</v>
      </c>
      <c r="AI375">
        <f>LINEST(AI2:AI366)</f>
        <v>1.2190818388886683E-4</v>
      </c>
      <c r="AK375" t="s">
        <v>173</v>
      </c>
      <c r="AL375">
        <f>LINEST(AL2:AL366)</f>
        <v>-3.9533787568820115E-3</v>
      </c>
    </row>
    <row r="377" spans="19:38" x14ac:dyDescent="0.25">
      <c r="S377" t="s">
        <v>39</v>
      </c>
      <c r="T377">
        <f>LINEST(T2:T32)</f>
        <v>0.55258064516129202</v>
      </c>
      <c r="V377" t="s">
        <v>39</v>
      </c>
      <c r="W377">
        <f>LINEST(W2:W32)</f>
        <v>-1.2921370967741992E-2</v>
      </c>
      <c r="Y377" t="s">
        <v>39</v>
      </c>
      <c r="Z377">
        <f>LINEST(Z2:Z32)</f>
        <v>-2.1647177419354837</v>
      </c>
      <c r="AB377" t="s">
        <v>39</v>
      </c>
      <c r="AC377">
        <f>LINEST(AC2:AC32)</f>
        <v>-66.088709677419359</v>
      </c>
      <c r="AE377" t="s">
        <v>39</v>
      </c>
      <c r="AF377">
        <f>LINEST(AF2:AF32)</f>
        <v>-2.126008064516129</v>
      </c>
      <c r="AH377" t="s">
        <v>39</v>
      </c>
      <c r="AI377">
        <f>LINEST(AI2:AI32)</f>
        <v>-3.6491935483870974E-2</v>
      </c>
      <c r="AK377" t="s">
        <v>39</v>
      </c>
      <c r="AL377">
        <f>LINEST(AL2:AL32)</f>
        <v>-0.46653225806451609</v>
      </c>
    </row>
    <row r="378" spans="19:38" x14ac:dyDescent="0.25">
      <c r="S378" t="s">
        <v>40</v>
      </c>
      <c r="T378">
        <f>LINEST(T33:T60)</f>
        <v>7.8961362887355495E-30</v>
      </c>
      <c r="V378" t="s">
        <v>40</v>
      </c>
      <c r="W378">
        <f>LINEST(W33:W60)</f>
        <v>-3.084428237787324E-32</v>
      </c>
      <c r="Y378" t="s">
        <v>40</v>
      </c>
      <c r="Z378">
        <f>LINEST(Z33:Z60)</f>
        <v>0</v>
      </c>
      <c r="AB378" t="s">
        <v>40</v>
      </c>
      <c r="AC378">
        <f>LINEST(AC33:AC60)</f>
        <v>0</v>
      </c>
      <c r="AE378" t="s">
        <v>40</v>
      </c>
      <c r="AF378">
        <f>LINEST(AF33:AF60)</f>
        <v>0</v>
      </c>
      <c r="AH378" t="s">
        <v>40</v>
      </c>
      <c r="AI378">
        <f>LINEST(AI33:AI60)</f>
        <v>0</v>
      </c>
      <c r="AK378" t="s">
        <v>40</v>
      </c>
      <c r="AL378">
        <f>LINEST(AL33:AL60)</f>
        <v>0</v>
      </c>
    </row>
    <row r="379" spans="19:38" x14ac:dyDescent="0.25">
      <c r="S379" t="s">
        <v>41</v>
      </c>
      <c r="T379">
        <f>LINEST(T61:T91)</f>
        <v>0</v>
      </c>
      <c r="V379" t="s">
        <v>41</v>
      </c>
      <c r="W379">
        <f>LINEST(W61:W91)</f>
        <v>0</v>
      </c>
      <c r="Y379" t="s">
        <v>41</v>
      </c>
      <c r="Z379">
        <f>LINEST(Z61:Z91)</f>
        <v>0</v>
      </c>
      <c r="AB379" t="s">
        <v>41</v>
      </c>
      <c r="AC379">
        <f>LINEST(AC61:AC91)</f>
        <v>0</v>
      </c>
      <c r="AE379" t="s">
        <v>41</v>
      </c>
      <c r="AF379">
        <f>LINEST(AF61:AF91)</f>
        <v>0</v>
      </c>
      <c r="AH379" t="s">
        <v>41</v>
      </c>
      <c r="AI379">
        <f>LINEST(AI61:AI91)</f>
        <v>0</v>
      </c>
      <c r="AK379" t="s">
        <v>41</v>
      </c>
      <c r="AL379">
        <f>LINEST(AL61:AL91)</f>
        <v>0</v>
      </c>
    </row>
    <row r="380" spans="19:38" x14ac:dyDescent="0.25">
      <c r="S380" t="s">
        <v>42</v>
      </c>
      <c r="T380">
        <f>LINEST(T92:T121)</f>
        <v>0</v>
      </c>
      <c r="V380" t="s">
        <v>42</v>
      </c>
      <c r="W380">
        <f>LINEST(W92:W121)</f>
        <v>0</v>
      </c>
      <c r="Y380" t="s">
        <v>42</v>
      </c>
      <c r="Z380">
        <f>LINEST(Z92:Z121)</f>
        <v>0</v>
      </c>
      <c r="AB380" t="s">
        <v>42</v>
      </c>
      <c r="AC380">
        <f>LINEST(AC92:AC121)</f>
        <v>0</v>
      </c>
      <c r="AE380" t="s">
        <v>42</v>
      </c>
      <c r="AF380">
        <f>LINEST(AF92:AF121)</f>
        <v>0</v>
      </c>
      <c r="AH380" t="s">
        <v>42</v>
      </c>
      <c r="AI380">
        <f>LINEST(AI92:AI121)</f>
        <v>0</v>
      </c>
      <c r="AK380" t="s">
        <v>42</v>
      </c>
      <c r="AL380">
        <f>LINEST(AL92:AL121)</f>
        <v>0</v>
      </c>
    </row>
    <row r="381" spans="19:38" x14ac:dyDescent="0.25">
      <c r="S381" t="s">
        <v>43</v>
      </c>
      <c r="T381">
        <f>LINEST(T122:T152)</f>
        <v>0</v>
      </c>
      <c r="V381" t="s">
        <v>43</v>
      </c>
      <c r="W381">
        <f>LINEST(W122:W152)</f>
        <v>0</v>
      </c>
      <c r="Y381" t="s">
        <v>43</v>
      </c>
      <c r="Z381">
        <f>LINEST(Z122:Z152)</f>
        <v>0</v>
      </c>
      <c r="AB381" t="s">
        <v>43</v>
      </c>
      <c r="AC381">
        <f>LINEST(AC122:AC152)</f>
        <v>0</v>
      </c>
      <c r="AE381" t="s">
        <v>43</v>
      </c>
      <c r="AF381">
        <f>LINEST(AF122:AF152)</f>
        <v>0</v>
      </c>
      <c r="AH381" t="s">
        <v>43</v>
      </c>
      <c r="AI381">
        <f>LINEST(AI122:AI152)</f>
        <v>0</v>
      </c>
      <c r="AK381" t="s">
        <v>43</v>
      </c>
      <c r="AL381">
        <f>LINEST(AL122:AL152)</f>
        <v>0</v>
      </c>
    </row>
    <row r="382" spans="19:38" x14ac:dyDescent="0.25">
      <c r="S382" t="s">
        <v>44</v>
      </c>
      <c r="T382">
        <f>LINEST(T153:T182)</f>
        <v>0</v>
      </c>
      <c r="V382" t="s">
        <v>44</v>
      </c>
      <c r="W382">
        <f>LINEST(W153:W182)</f>
        <v>0</v>
      </c>
      <c r="Y382" t="s">
        <v>44</v>
      </c>
      <c r="Z382">
        <f>LINEST(Z153:Z182)</f>
        <v>0</v>
      </c>
      <c r="AB382" t="s">
        <v>44</v>
      </c>
      <c r="AC382">
        <f>LINEST(AC153:AC182)</f>
        <v>0</v>
      </c>
      <c r="AE382" t="s">
        <v>44</v>
      </c>
      <c r="AF382">
        <f>LINEST(AF153:AF182)</f>
        <v>0</v>
      </c>
      <c r="AH382" t="s">
        <v>44</v>
      </c>
      <c r="AI382">
        <f>LINEST(AI153:AI182)</f>
        <v>0</v>
      </c>
      <c r="AK382" t="s">
        <v>44</v>
      </c>
      <c r="AL382">
        <f>LINEST(AL153:AL182)</f>
        <v>0</v>
      </c>
    </row>
    <row r="383" spans="19:38" x14ac:dyDescent="0.25">
      <c r="S383" t="s">
        <v>45</v>
      </c>
      <c r="T383">
        <f>LINEST(T183:T213)</f>
        <v>0</v>
      </c>
      <c r="V383" t="s">
        <v>45</v>
      </c>
      <c r="W383">
        <f>LINEST(W183:W213)</f>
        <v>0</v>
      </c>
      <c r="Y383" t="s">
        <v>45</v>
      </c>
      <c r="Z383">
        <f>LINEST(Z183:Z213)</f>
        <v>0</v>
      </c>
      <c r="AB383" t="s">
        <v>45</v>
      </c>
      <c r="AC383">
        <f>LINEST(AC183:AC213)</f>
        <v>0</v>
      </c>
      <c r="AE383" t="s">
        <v>45</v>
      </c>
      <c r="AF383">
        <f>LINEST(AF183:AF213)</f>
        <v>0</v>
      </c>
      <c r="AH383" t="s">
        <v>45</v>
      </c>
      <c r="AI383">
        <f>LINEST(AI183:AI213)</f>
        <v>0</v>
      </c>
      <c r="AK383" t="s">
        <v>45</v>
      </c>
      <c r="AL383">
        <f>LINEST(AL183:AL213)</f>
        <v>0</v>
      </c>
    </row>
    <row r="384" spans="19:38" x14ac:dyDescent="0.25">
      <c r="S384" t="s">
        <v>46</v>
      </c>
      <c r="T384">
        <f>LINEST(T214:T244)</f>
        <v>0</v>
      </c>
      <c r="V384" t="s">
        <v>46</v>
      </c>
      <c r="W384">
        <f>LINEST(W214:W244)</f>
        <v>0</v>
      </c>
      <c r="Y384" t="s">
        <v>46</v>
      </c>
      <c r="Z384">
        <f>LINEST(Z214:Z244)</f>
        <v>0</v>
      </c>
      <c r="AB384" t="s">
        <v>46</v>
      </c>
      <c r="AC384">
        <f>LINEST(AC214:AC244)</f>
        <v>0</v>
      </c>
      <c r="AE384" t="s">
        <v>46</v>
      </c>
      <c r="AF384">
        <f>LINEST(AF214:AF244)</f>
        <v>0</v>
      </c>
      <c r="AH384" t="s">
        <v>46</v>
      </c>
      <c r="AI384">
        <f>LINEST(AI214:AI244)</f>
        <v>0</v>
      </c>
      <c r="AK384" t="s">
        <v>46</v>
      </c>
      <c r="AL384">
        <f>LINEST(AL214:AL244)</f>
        <v>0</v>
      </c>
    </row>
    <row r="385" spans="1:38" x14ac:dyDescent="0.25">
      <c r="S385" t="s">
        <v>47</v>
      </c>
      <c r="T385">
        <f>LINEST(T245:T274)</f>
        <v>0</v>
      </c>
      <c r="V385" t="s">
        <v>47</v>
      </c>
      <c r="W385">
        <f>LINEST(W245:W274)</f>
        <v>0</v>
      </c>
      <c r="Y385" t="s">
        <v>47</v>
      </c>
      <c r="Z385">
        <f>LINEST(Z245:Z274)</f>
        <v>0</v>
      </c>
      <c r="AB385" t="s">
        <v>47</v>
      </c>
      <c r="AC385">
        <f>LINEST(AC245:AC274)</f>
        <v>0</v>
      </c>
      <c r="AE385" t="s">
        <v>47</v>
      </c>
      <c r="AF385">
        <f>LINEST(AF245:AF274)</f>
        <v>0</v>
      </c>
      <c r="AH385" t="s">
        <v>47</v>
      </c>
      <c r="AI385">
        <f>LINEST(AI245:AI274)</f>
        <v>0</v>
      </c>
      <c r="AK385" t="s">
        <v>47</v>
      </c>
      <c r="AL385">
        <f>LINEST(AL245:AL274)</f>
        <v>0</v>
      </c>
    </row>
    <row r="386" spans="1:38" x14ac:dyDescent="0.25">
      <c r="S386" t="s">
        <v>176</v>
      </c>
      <c r="T386">
        <f>LINEST(T275:T305)</f>
        <v>0</v>
      </c>
      <c r="V386" t="s">
        <v>176</v>
      </c>
      <c r="W386">
        <f>LINEST(W275:W305)</f>
        <v>0</v>
      </c>
      <c r="Y386" t="s">
        <v>176</v>
      </c>
      <c r="Z386">
        <f>LINEST(Z275:Z305)</f>
        <v>0</v>
      </c>
      <c r="AB386" t="s">
        <v>176</v>
      </c>
      <c r="AC386">
        <f>LINEST(AC275:AC305)</f>
        <v>0</v>
      </c>
      <c r="AE386" t="s">
        <v>176</v>
      </c>
      <c r="AF386">
        <f>LINEST(AF275:AF305)</f>
        <v>0</v>
      </c>
      <c r="AH386" t="s">
        <v>176</v>
      </c>
      <c r="AI386">
        <f>LINEST(AI275:AI305)</f>
        <v>0</v>
      </c>
      <c r="AK386" t="s">
        <v>176</v>
      </c>
      <c r="AL386">
        <f>LINEST(AL275:AL305)</f>
        <v>0</v>
      </c>
    </row>
    <row r="387" spans="1:38" x14ac:dyDescent="0.25">
      <c r="S387" t="s">
        <v>49</v>
      </c>
      <c r="T387">
        <f>LINEST(T306:T335)</f>
        <v>0</v>
      </c>
      <c r="V387" t="s">
        <v>49</v>
      </c>
      <c r="W387">
        <f>LINEST(W306:W335)</f>
        <v>0</v>
      </c>
      <c r="Y387" t="s">
        <v>49</v>
      </c>
      <c r="Z387">
        <f>LINEST(Z306:Z335)</f>
        <v>0</v>
      </c>
      <c r="AB387" t="s">
        <v>49</v>
      </c>
      <c r="AC387">
        <f>LINEST(AC306:AC335)</f>
        <v>0</v>
      </c>
      <c r="AE387" t="s">
        <v>49</v>
      </c>
      <c r="AF387">
        <f>LINEST(AF306:AF335)</f>
        <v>0</v>
      </c>
      <c r="AH387" t="s">
        <v>49</v>
      </c>
      <c r="AI387">
        <f>LINEST(AI306:AI335)</f>
        <v>0</v>
      </c>
      <c r="AK387" t="s">
        <v>49</v>
      </c>
      <c r="AL387">
        <f>LINEST(AL306:AL335)</f>
        <v>0</v>
      </c>
    </row>
    <row r="388" spans="1:38" x14ac:dyDescent="0.25">
      <c r="S388" t="s">
        <v>50</v>
      </c>
      <c r="T388">
        <f>LINEST(T336:T366)</f>
        <v>0</v>
      </c>
      <c r="V388" t="s">
        <v>50</v>
      </c>
      <c r="W388">
        <f>LINEST(W336:W366)</f>
        <v>0</v>
      </c>
      <c r="Y388" t="s">
        <v>50</v>
      </c>
      <c r="Z388">
        <f>LINEST(Z336:Z366)</f>
        <v>0</v>
      </c>
      <c r="AB388" t="s">
        <v>50</v>
      </c>
      <c r="AC388">
        <f>LINEST(AC336:AC366)</f>
        <v>0</v>
      </c>
      <c r="AE388" t="s">
        <v>50</v>
      </c>
      <c r="AF388">
        <f>LINEST(AF336:AF366)</f>
        <v>0</v>
      </c>
      <c r="AH388" t="s">
        <v>50</v>
      </c>
      <c r="AI388">
        <f>LINEST(AI336:AI366)</f>
        <v>0</v>
      </c>
      <c r="AK388" t="s">
        <v>50</v>
      </c>
      <c r="AL388">
        <f>LINEST(AL336:AL366)</f>
        <v>0</v>
      </c>
    </row>
    <row r="390" spans="1:38" x14ac:dyDescent="0.25">
      <c r="S390" t="s">
        <v>178</v>
      </c>
      <c r="V390" t="s">
        <v>178</v>
      </c>
      <c r="Y390" t="s">
        <v>178</v>
      </c>
      <c r="AB390" t="s">
        <v>178</v>
      </c>
      <c r="AE390" t="s">
        <v>178</v>
      </c>
      <c r="AH390" t="s">
        <v>178</v>
      </c>
      <c r="AK390" t="s">
        <v>178</v>
      </c>
    </row>
    <row r="391" spans="1:38" x14ac:dyDescent="0.25">
      <c r="A391" t="s">
        <v>55</v>
      </c>
      <c r="B391">
        <f>ROUND(IFERROR((B60-B2)/B2*100,0),2)</f>
        <v>0</v>
      </c>
      <c r="D391" t="s">
        <v>55</v>
      </c>
      <c r="E391">
        <f>ROUND(IFERROR((E60-E2)/E2*100,0),2)</f>
        <v>0</v>
      </c>
      <c r="S391" t="s">
        <v>55</v>
      </c>
      <c r="T391">
        <f>ROUND(IFERROR((T60-T2)/T2*100,0),2)</f>
        <v>2.12</v>
      </c>
      <c r="V391" t="s">
        <v>55</v>
      </c>
      <c r="W391">
        <f>ROUND(IFERROR((W60-W2)/W2*100,0),2)</f>
        <v>-1.68</v>
      </c>
      <c r="Y391" t="s">
        <v>55</v>
      </c>
      <c r="Z391">
        <f>ROUND(IFERROR((Z60-Z2)/Z2*100,0),2)</f>
        <v>-5.44</v>
      </c>
      <c r="AB391" t="s">
        <v>55</v>
      </c>
      <c r="AC391">
        <f>ROUND(IFERROR((AC60-AC2)/AC2*100,0),2)</f>
        <v>-8.4499999999999993</v>
      </c>
      <c r="AE391" t="s">
        <v>55</v>
      </c>
      <c r="AF391">
        <f>ROUND(IFERROR((AF60-AF2)/AF2*100,0),2)</f>
        <v>-3.41</v>
      </c>
      <c r="AH391" t="s">
        <v>55</v>
      </c>
      <c r="AI391">
        <f>ROUND(IFERROR((AI60-AI2)/AI2*100,0),2)</f>
        <v>-0.39</v>
      </c>
      <c r="AK391" t="s">
        <v>55</v>
      </c>
      <c r="AL391">
        <f>ROUND(IFERROR((AL60-AL2)/AL2*100,0),2)</f>
        <v>-0.83</v>
      </c>
    </row>
    <row r="392" spans="1:38" x14ac:dyDescent="0.25">
      <c r="B392">
        <f>ROUND(IFERROR((B91-B2)/B2*100,0),2)</f>
        <v>0</v>
      </c>
      <c r="S392" t="s">
        <v>175</v>
      </c>
      <c r="T392">
        <f>ROUND(IFERROR((T91-T2)/T2*100,0),2)</f>
        <v>2.12</v>
      </c>
      <c r="V392" t="s">
        <v>175</v>
      </c>
      <c r="W392">
        <f>ROUND(IFERROR((W91-W2)/W2*100,0),2)</f>
        <v>-1.68</v>
      </c>
      <c r="Y392" t="s">
        <v>175</v>
      </c>
      <c r="Z392">
        <f>ROUND(IFERROR((Z91-Z2)/Z2*100,0),2)</f>
        <v>-5.44</v>
      </c>
      <c r="AB392" t="s">
        <v>175</v>
      </c>
      <c r="AC392">
        <f>ROUND(IFERROR((AC91-AC2)/AC2*100,0),2)</f>
        <v>-8.4499999999999993</v>
      </c>
      <c r="AE392" t="s">
        <v>175</v>
      </c>
      <c r="AF392">
        <f>ROUND(IFERROR((AF91-AF2)/AF2*100,0),2)</f>
        <v>-3.41</v>
      </c>
      <c r="AH392" t="s">
        <v>175</v>
      </c>
      <c r="AI392">
        <f>ROUND(IFERROR((AI91-AI2)/AI2*100,0),2)</f>
        <v>-0.39</v>
      </c>
      <c r="AK392" t="s">
        <v>175</v>
      </c>
      <c r="AL392">
        <f>ROUND(IFERROR((AL91-AL2)/AL2*100,0),2)</f>
        <v>-0.83</v>
      </c>
    </row>
    <row r="393" spans="1:38" x14ac:dyDescent="0.25">
      <c r="A393" t="s">
        <v>56</v>
      </c>
      <c r="B393">
        <f>ROUND(IFERROR((B121-B2)/B2*100,0),2)</f>
        <v>0</v>
      </c>
      <c r="D393" t="s">
        <v>56</v>
      </c>
      <c r="E393">
        <f>ROUND(IFERROR((E121-E2)/E2*100,0),2)</f>
        <v>0</v>
      </c>
      <c r="S393" t="s">
        <v>56</v>
      </c>
      <c r="T393">
        <f>ROUND(IFERROR((T121-T2)/T2*100,0),2)</f>
        <v>2.12</v>
      </c>
      <c r="V393" t="s">
        <v>56</v>
      </c>
      <c r="W393">
        <f>ROUND(IFERROR((W121-W2)/W2*100,0),2)</f>
        <v>-1.68</v>
      </c>
      <c r="Y393" t="s">
        <v>56</v>
      </c>
      <c r="Z393">
        <f>ROUND(IFERROR((Z121-Z2)/Z2*100,0),2)</f>
        <v>-5.44</v>
      </c>
      <c r="AB393" t="s">
        <v>56</v>
      </c>
      <c r="AC393">
        <f>ROUND(IFERROR((AC121-AC2)/AC2*100,0),2)</f>
        <v>-8.4499999999999993</v>
      </c>
      <c r="AE393" t="s">
        <v>56</v>
      </c>
      <c r="AF393">
        <f>ROUND(IFERROR((AF121-AF2)/AF2*100,0),2)</f>
        <v>-3.41</v>
      </c>
      <c r="AH393" t="s">
        <v>56</v>
      </c>
      <c r="AI393">
        <f>ROUND(IFERROR((AI121-AI2)/AI2*100,0),2)</f>
        <v>-0.39</v>
      </c>
      <c r="AK393" t="s">
        <v>56</v>
      </c>
      <c r="AL393">
        <f>ROUND(IFERROR((AL121-AL2)/AL2*100,0),2)</f>
        <v>-0.83</v>
      </c>
    </row>
    <row r="394" spans="1:38" x14ac:dyDescent="0.25">
      <c r="A394" t="s">
        <v>57</v>
      </c>
      <c r="B394">
        <f>ROUND(IFERROR((B152-B2)/B2*100,0),2)</f>
        <v>0</v>
      </c>
      <c r="D394" t="s">
        <v>57</v>
      </c>
      <c r="E394">
        <f>ROUND(IFERROR((E152-E2)/E2*100,0),2)</f>
        <v>0</v>
      </c>
      <c r="S394" t="s">
        <v>57</v>
      </c>
      <c r="T394">
        <f>ROUND(IFERROR((T152-T2)/T2*100,0),2)</f>
        <v>2.12</v>
      </c>
      <c r="V394" t="s">
        <v>57</v>
      </c>
      <c r="W394">
        <f>ROUND(IFERROR((W152-W2)/W2*100,0),2)</f>
        <v>-1.68</v>
      </c>
      <c r="Y394" t="s">
        <v>57</v>
      </c>
      <c r="Z394">
        <f>ROUND(IFERROR((Z152-Z2)/Z2*100,0),2)</f>
        <v>-5.44</v>
      </c>
      <c r="AB394" t="s">
        <v>57</v>
      </c>
      <c r="AC394">
        <f>ROUND(IFERROR((AC152-AC2)/AC2*100,0),2)</f>
        <v>-8.4499999999999993</v>
      </c>
      <c r="AE394" t="s">
        <v>57</v>
      </c>
      <c r="AF394">
        <f>ROUND(IFERROR((AF152-AF2)/AF2*100,0),2)</f>
        <v>-3.41</v>
      </c>
      <c r="AH394" t="s">
        <v>57</v>
      </c>
      <c r="AI394">
        <f>ROUND(IFERROR((AI152-AI2)/AI2*100,0),2)</f>
        <v>-0.39</v>
      </c>
      <c r="AK394" t="s">
        <v>57</v>
      </c>
      <c r="AL394">
        <f>ROUND(IFERROR((AL152-AL2)/AL2*100,0),2)</f>
        <v>-0.83</v>
      </c>
    </row>
    <row r="395" spans="1:38" x14ac:dyDescent="0.25">
      <c r="S395" t="s">
        <v>17</v>
      </c>
      <c r="T395" s="74">
        <f>ROUND(IFERROR((T182-T92)/T92*100,0),2)</f>
        <v>0</v>
      </c>
      <c r="V395" t="s">
        <v>17</v>
      </c>
      <c r="W395" s="74">
        <f>ROUND(IFERROR((W182-W92)/W92*100,0),2)</f>
        <v>0</v>
      </c>
      <c r="Y395" t="s">
        <v>17</v>
      </c>
      <c r="Z395" s="74">
        <f>ROUND(IFERROR((Z182-Z92)/Z92*100,0),2)</f>
        <v>0</v>
      </c>
      <c r="AB395" t="s">
        <v>17</v>
      </c>
      <c r="AC395" s="74">
        <f>ROUND(IFERROR((AC182-AC92)/AC92*100,0),2)</f>
        <v>0</v>
      </c>
      <c r="AE395" t="s">
        <v>17</v>
      </c>
      <c r="AF395" s="74">
        <f>ROUND(IFERROR((AF182-AF92)/AF92*100,0),2)</f>
        <v>0</v>
      </c>
      <c r="AH395" t="s">
        <v>17</v>
      </c>
      <c r="AI395" s="74">
        <f>ROUND(IFERROR((AI182-AI92)/AI92*100,0),2)</f>
        <v>0</v>
      </c>
      <c r="AK395" t="s">
        <v>17</v>
      </c>
      <c r="AL395" s="74">
        <f>ROUND(IFERROR((AL182-AL92)/AL92*100,0),2)</f>
        <v>0</v>
      </c>
    </row>
    <row r="396" spans="1:38" x14ac:dyDescent="0.25">
      <c r="S396" t="s">
        <v>172</v>
      </c>
      <c r="T396">
        <f>ROUND(IFERROR((T182-T2)/T2*100,0),2)</f>
        <v>2.12</v>
      </c>
      <c r="V396" t="s">
        <v>172</v>
      </c>
      <c r="W396">
        <f>ROUND(IFERROR((W182-W2)/W2*100,0),2)</f>
        <v>-1.68</v>
      </c>
      <c r="Y396" t="s">
        <v>172</v>
      </c>
      <c r="Z396">
        <f>ROUND(IFERROR((Z182-Z2)/Z2*100,0),2)</f>
        <v>-5.44</v>
      </c>
      <c r="AB396" t="s">
        <v>172</v>
      </c>
      <c r="AC396">
        <f>ROUND(IFERROR((AC182-AC2)/AC2*100,0),2)</f>
        <v>-8.4499999999999993</v>
      </c>
      <c r="AE396" t="s">
        <v>172</v>
      </c>
      <c r="AF396">
        <f>ROUND(IFERROR((AF182-AF2)/AF2*100,0),2)</f>
        <v>-3.41</v>
      </c>
      <c r="AH396" t="s">
        <v>172</v>
      </c>
      <c r="AI396">
        <f>ROUND(IFERROR((AI182-AI2)/AI2*100,0),2)</f>
        <v>-0.39</v>
      </c>
      <c r="AK396" t="s">
        <v>172</v>
      </c>
      <c r="AL396">
        <f>ROUND(IFERROR((AL182-AL2)/AL2*100,0),2)</f>
        <v>-0.83</v>
      </c>
    </row>
    <row r="397" spans="1:38" x14ac:dyDescent="0.25">
      <c r="A397" t="s">
        <v>58</v>
      </c>
      <c r="B397">
        <f>ROUND(IFERROR((B213-B2)/B2*100,0),2)</f>
        <v>0</v>
      </c>
      <c r="D397" t="s">
        <v>58</v>
      </c>
      <c r="E397">
        <f>ROUND(IFERROR((E213-E2)/E2*100,0),2)</f>
        <v>0</v>
      </c>
      <c r="S397" t="s">
        <v>58</v>
      </c>
      <c r="T397">
        <f>ROUND(IFERROR((T213-T2)/T2*100,0),2)</f>
        <v>2.12</v>
      </c>
      <c r="V397" t="s">
        <v>58</v>
      </c>
      <c r="W397">
        <f>ROUND(IFERROR((W213-W2)/W2*100,0),2)</f>
        <v>-1.68</v>
      </c>
      <c r="Y397" t="s">
        <v>58</v>
      </c>
      <c r="Z397">
        <f>ROUND(IFERROR((Z213-Z2)/Z2*100,0),2)</f>
        <v>-5.44</v>
      </c>
      <c r="AB397" t="s">
        <v>58</v>
      </c>
      <c r="AC397">
        <f>ROUND(IFERROR((AC213-AC2)/AC2*100,0),2)</f>
        <v>-8.4499999999999993</v>
      </c>
      <c r="AE397" t="s">
        <v>58</v>
      </c>
      <c r="AF397">
        <f>ROUND(IFERROR((AF213-AF2)/AF2*100,0),2)</f>
        <v>-3.41</v>
      </c>
      <c r="AH397" t="s">
        <v>58</v>
      </c>
      <c r="AI397">
        <f>ROUND(IFERROR((AI213-AI2)/AI2*100,0),2)</f>
        <v>-0.39</v>
      </c>
      <c r="AK397" t="s">
        <v>58</v>
      </c>
      <c r="AL397">
        <f>ROUND(IFERROR((AL213-AL2)/AL2*100,0),2)</f>
        <v>-0.83</v>
      </c>
    </row>
    <row r="398" spans="1:38" x14ac:dyDescent="0.25">
      <c r="A398" t="s">
        <v>59</v>
      </c>
      <c r="B398">
        <f>ROUND(IFERROR((B244-B2)/B2*100,0),2)</f>
        <v>0</v>
      </c>
      <c r="D398" t="s">
        <v>59</v>
      </c>
      <c r="E398">
        <f>ROUND(IFERROR((E244-E2)/E2*100,0),2)</f>
        <v>0</v>
      </c>
      <c r="S398" t="s">
        <v>59</v>
      </c>
      <c r="T398">
        <f>ROUND(IFERROR((T244-T2)/T2*100,0),2)</f>
        <v>2.12</v>
      </c>
      <c r="V398" t="s">
        <v>59</v>
      </c>
      <c r="W398">
        <f>ROUND(IFERROR((W244-W2)/W2*100,0),2)</f>
        <v>-1.68</v>
      </c>
      <c r="Y398" t="s">
        <v>59</v>
      </c>
      <c r="Z398">
        <f>ROUND(IFERROR((Z244-Z2)/Z2*100,0),2)</f>
        <v>-5.44</v>
      </c>
      <c r="AB398" t="s">
        <v>59</v>
      </c>
      <c r="AC398">
        <f>ROUND(IFERROR((AC244-AC2)/AC2*100,0),2)</f>
        <v>-8.4499999999999993</v>
      </c>
      <c r="AE398" t="s">
        <v>59</v>
      </c>
      <c r="AF398">
        <f>ROUND(IFERROR((AF244-AF2)/AF2*100,0),2)</f>
        <v>-3.41</v>
      </c>
      <c r="AH398" t="s">
        <v>59</v>
      </c>
      <c r="AI398">
        <f>ROUND(IFERROR((AI244-AI2)/AI2*100,0),2)</f>
        <v>-0.39</v>
      </c>
      <c r="AK398" t="s">
        <v>59</v>
      </c>
      <c r="AL398">
        <f>ROUND(IFERROR((AL244-AL2)/AL2*100,0),2)</f>
        <v>-0.83</v>
      </c>
    </row>
    <row r="399" spans="1:38" x14ac:dyDescent="0.25">
      <c r="S399" t="s">
        <v>18</v>
      </c>
      <c r="T399">
        <f>ROUND(IFERROR((T274-T183)/T183*100,0),2)</f>
        <v>0</v>
      </c>
      <c r="V399" t="s">
        <v>18</v>
      </c>
      <c r="W399">
        <f>ROUND(IFERROR((W274-W183)/W183*100,0),2)</f>
        <v>0</v>
      </c>
      <c r="Y399" t="s">
        <v>18</v>
      </c>
      <c r="Z399">
        <f>ROUND(IFERROR((Z274-Z183)/Z183*100,0),2)</f>
        <v>0</v>
      </c>
      <c r="AB399" t="s">
        <v>18</v>
      </c>
      <c r="AC399">
        <f>ROUND(IFERROR((AC274-AC183)/AC183*100,0),2)</f>
        <v>0</v>
      </c>
      <c r="AE399" t="s">
        <v>18</v>
      </c>
      <c r="AF399">
        <f>ROUND(IFERROR((AF274-AF183)/AF183*100,0),2)</f>
        <v>0</v>
      </c>
      <c r="AH399" t="s">
        <v>18</v>
      </c>
      <c r="AI399">
        <f>ROUND(IFERROR((AI274-AI183)/AI183*100,0),2)</f>
        <v>0</v>
      </c>
      <c r="AK399" t="s">
        <v>18</v>
      </c>
      <c r="AL399">
        <f>ROUND(IFERROR((AL274-AL183)/AL183*100,0),2)</f>
        <v>0</v>
      </c>
    </row>
    <row r="400" spans="1:38" x14ac:dyDescent="0.25">
      <c r="S400" t="s">
        <v>21</v>
      </c>
      <c r="T400">
        <f>ROUND(IFERROR((T274-T2)/T2*100,0),2)</f>
        <v>2.12</v>
      </c>
      <c r="V400" t="s">
        <v>21</v>
      </c>
      <c r="W400">
        <f>ROUND(IFERROR((W274-W2)/W2*100,0),2)</f>
        <v>-1.68</v>
      </c>
      <c r="Y400" t="s">
        <v>21</v>
      </c>
      <c r="Z400">
        <f>ROUND(IFERROR((Z274-Z2)/Z2*100,0),2)</f>
        <v>-5.44</v>
      </c>
      <c r="AB400" t="s">
        <v>21</v>
      </c>
      <c r="AC400">
        <f>ROUND(IFERROR((AC274-AC2)/AC2*100,0),2)</f>
        <v>-8.4499999999999993</v>
      </c>
      <c r="AE400" t="s">
        <v>21</v>
      </c>
      <c r="AF400">
        <f>ROUND(IFERROR((AF274-AF2)/AF2*100,0),2)</f>
        <v>-3.41</v>
      </c>
      <c r="AH400" t="s">
        <v>21</v>
      </c>
      <c r="AI400">
        <f>ROUND(IFERROR((AI274-AI2)/AI2*100,0),2)</f>
        <v>-0.39</v>
      </c>
      <c r="AK400" t="s">
        <v>21</v>
      </c>
      <c r="AL400">
        <f>ROUND(IFERROR((AL274-AL2)/AL2*100,0),2)</f>
        <v>-0.83</v>
      </c>
    </row>
    <row r="401" spans="1:38" x14ac:dyDescent="0.25">
      <c r="A401" t="s">
        <v>60</v>
      </c>
      <c r="B401">
        <f>ROUND(IFERROR((B305-B2)/B2*100,0),2)</f>
        <v>0</v>
      </c>
      <c r="D401" t="s">
        <v>60</v>
      </c>
      <c r="E401">
        <f>ROUND(IFERROR((E305-E2)/E2*100,0),2)</f>
        <v>0</v>
      </c>
      <c r="S401" t="s">
        <v>60</v>
      </c>
      <c r="T401">
        <f>ROUND(IFERROR((T305-T2)/T2*100,0),2)</f>
        <v>2.12</v>
      </c>
      <c r="V401" t="s">
        <v>60</v>
      </c>
      <c r="W401">
        <f>ROUND(IFERROR((W305-W2)/W2*100,0),2)</f>
        <v>-1.68</v>
      </c>
      <c r="Y401" t="s">
        <v>60</v>
      </c>
      <c r="Z401">
        <f>ROUND(IFERROR((Z305-Z2)/Z2*100,0),2)</f>
        <v>-5.44</v>
      </c>
      <c r="AB401" t="s">
        <v>60</v>
      </c>
      <c r="AC401">
        <f>ROUND(IFERROR((AC305-AC2)/AC2*100,0),2)</f>
        <v>-8.4499999999999993</v>
      </c>
      <c r="AE401" t="s">
        <v>60</v>
      </c>
      <c r="AF401">
        <f>ROUND(IFERROR((AF305-AF2)/AF2*100,0),2)</f>
        <v>-3.41</v>
      </c>
      <c r="AH401" t="s">
        <v>60</v>
      </c>
      <c r="AI401">
        <f>ROUND(IFERROR((AI305-AI2)/AI2*100,0),2)</f>
        <v>-0.39</v>
      </c>
      <c r="AK401" t="s">
        <v>60</v>
      </c>
      <c r="AL401">
        <f>ROUND(IFERROR((AL305-AL2)/AL2*100,0),2)</f>
        <v>-0.83</v>
      </c>
    </row>
    <row r="402" spans="1:38" x14ac:dyDescent="0.25">
      <c r="A402" t="s">
        <v>61</v>
      </c>
      <c r="B402">
        <f>ROUND(IFERROR((B335-B2)/B2*100,0),2)</f>
        <v>0</v>
      </c>
      <c r="D402" t="s">
        <v>61</v>
      </c>
      <c r="E402">
        <f>ROUND(IFERROR((E335-E2)/E2*100,0),2)</f>
        <v>0</v>
      </c>
      <c r="S402" t="s">
        <v>61</v>
      </c>
      <c r="T402">
        <f>ROUND(IFERROR((T335-T2)/T2*100,0),2)</f>
        <v>2.12</v>
      </c>
      <c r="V402" t="s">
        <v>61</v>
      </c>
      <c r="W402">
        <f>ROUND(IFERROR((W335-W2)/W2*100,0),2)</f>
        <v>-1.68</v>
      </c>
      <c r="Y402" t="s">
        <v>61</v>
      </c>
      <c r="Z402">
        <f>ROUND(IFERROR((Z335-Z2)/Z2*100,0),2)</f>
        <v>-5.44</v>
      </c>
      <c r="AB402" t="s">
        <v>61</v>
      </c>
      <c r="AC402">
        <f>ROUND(IFERROR((AC335-AC2)/AC2*100,0),2)</f>
        <v>-8.4499999999999993</v>
      </c>
      <c r="AE402" t="s">
        <v>61</v>
      </c>
      <c r="AF402">
        <f>ROUND(IFERROR((AF335-AF2)/AF2*100,0),2)</f>
        <v>-3.41</v>
      </c>
      <c r="AH402" t="s">
        <v>61</v>
      </c>
      <c r="AI402">
        <f>ROUND(IFERROR((AI335-AI2)/AI2*100,0),2)</f>
        <v>-0.39</v>
      </c>
      <c r="AK402" t="s">
        <v>61</v>
      </c>
      <c r="AL402">
        <f>ROUND(IFERROR((AL335-AL2)/AL2*100,0),2)</f>
        <v>-0.83</v>
      </c>
    </row>
    <row r="403" spans="1:38" x14ac:dyDescent="0.25">
      <c r="S403" t="s">
        <v>19</v>
      </c>
      <c r="T403">
        <f>ROUND(IFERROR((T366-T245)/T366*100,0),2)</f>
        <v>0</v>
      </c>
      <c r="V403" t="s">
        <v>19</v>
      </c>
      <c r="W403">
        <f>ROUND(IFERROR((W366-W245)/W366*100,0),2)</f>
        <v>0</v>
      </c>
      <c r="Y403" t="s">
        <v>19</v>
      </c>
      <c r="Z403">
        <f>ROUND(IFERROR((Z366-Z245)/Z366*100,0),2)</f>
        <v>0</v>
      </c>
      <c r="AB403" t="s">
        <v>19</v>
      </c>
      <c r="AC403">
        <f>ROUND(IFERROR((AC366-AC245)/AC366*100,0),2)</f>
        <v>0</v>
      </c>
      <c r="AE403" t="s">
        <v>19</v>
      </c>
      <c r="AF403">
        <f>ROUND(IFERROR((AF366-AF245)/AF366*100,0),2)</f>
        <v>0</v>
      </c>
      <c r="AH403" t="s">
        <v>19</v>
      </c>
      <c r="AI403">
        <f>ROUND(IFERROR((AI366-AI245)/AI366*100,0),2)</f>
        <v>0</v>
      </c>
      <c r="AK403" t="s">
        <v>19</v>
      </c>
      <c r="AL403">
        <f>ROUND(IFERROR((AL366-AL245)/AL366*100,0),2)</f>
        <v>0</v>
      </c>
    </row>
    <row r="404" spans="1:38" x14ac:dyDescent="0.25">
      <c r="S404" t="s">
        <v>53</v>
      </c>
      <c r="T404">
        <f>ROUND(IFERROR((T366-T183)/T366*100,0),2)</f>
        <v>0</v>
      </c>
      <c r="V404" t="s">
        <v>53</v>
      </c>
      <c r="W404">
        <f>ROUND(IFERROR((W366-W183)/W366*100,0),2)</f>
        <v>0</v>
      </c>
      <c r="Y404" t="s">
        <v>53</v>
      </c>
      <c r="Z404">
        <f>ROUND(IFERROR((Z366-Z183)/Z366*100,0),2)</f>
        <v>0</v>
      </c>
      <c r="AB404" t="s">
        <v>53</v>
      </c>
      <c r="AC404">
        <f>ROUND(IFERROR((AC366-AC183)/AC366*100,0),2)</f>
        <v>0</v>
      </c>
      <c r="AE404" t="s">
        <v>53</v>
      </c>
      <c r="AF404">
        <f>ROUND(IFERROR((AF366-AF183)/AF366*100,0),2)</f>
        <v>0</v>
      </c>
      <c r="AH404" t="s">
        <v>53</v>
      </c>
      <c r="AI404">
        <f>ROUND(IFERROR((AI366-AI183)/AI366*100,0),2)</f>
        <v>0</v>
      </c>
      <c r="AK404" t="s">
        <v>53</v>
      </c>
      <c r="AL404">
        <f>ROUND(IFERROR((AL366-AL183)/AL366*100,0),2)</f>
        <v>0</v>
      </c>
    </row>
    <row r="405" spans="1:38" x14ac:dyDescent="0.25">
      <c r="S405" t="s">
        <v>173</v>
      </c>
      <c r="T405">
        <f>ROUND(IFERROR((T245-T2)/T2*100,0),2)</f>
        <v>2.12</v>
      </c>
      <c r="V405" t="s">
        <v>173</v>
      </c>
      <c r="W405">
        <f>ROUND(IFERROR((W245-W2)/W2*100,0),2)</f>
        <v>-1.68</v>
      </c>
      <c r="Y405" t="s">
        <v>173</v>
      </c>
      <c r="Z405">
        <f>ROUND(IFERROR((Z245-Z2)/Z2*100,0),2)</f>
        <v>-5.44</v>
      </c>
      <c r="AB405" t="s">
        <v>173</v>
      </c>
      <c r="AC405">
        <f>ROUND(IFERROR((AC245-AC2)/AC2*100,0),2)</f>
        <v>-8.4499999999999993</v>
      </c>
      <c r="AE405" t="s">
        <v>173</v>
      </c>
      <c r="AF405">
        <f>ROUND(IFERROR((AF245-AF2)/AF2*100,0),2)</f>
        <v>-3.41</v>
      </c>
      <c r="AH405" t="s">
        <v>173</v>
      </c>
      <c r="AI405">
        <f>ROUND(IFERROR((AI245-AI2)/AI2*100,0),2)</f>
        <v>-0.39</v>
      </c>
      <c r="AK405" t="s">
        <v>173</v>
      </c>
      <c r="AL405">
        <f>ROUND(IFERROR((AL245-AL2)/AL2*100,0),2)</f>
        <v>-0.83</v>
      </c>
    </row>
    <row r="407" spans="1:38" x14ac:dyDescent="0.25">
      <c r="S407" t="s">
        <v>39</v>
      </c>
      <c r="T407">
        <f>ROUND(IFERROR((T32-T2)/T2*100,0),2)</f>
        <v>2.12</v>
      </c>
      <c r="V407" t="s">
        <v>39</v>
      </c>
      <c r="W407">
        <f>ROUND(IFERROR((W32-W2)/W2*100,0),2)</f>
        <v>-1.68</v>
      </c>
      <c r="Y407" t="s">
        <v>39</v>
      </c>
      <c r="Z407">
        <f>ROUND(IFERROR((Z32-Z2)/Z2*100,0),2)</f>
        <v>-5.44</v>
      </c>
      <c r="AB407" t="s">
        <v>39</v>
      </c>
      <c r="AC407">
        <f>ROUND(IFERROR((AC32-AC2)/AC2*100,0),2)</f>
        <v>-8.4499999999999993</v>
      </c>
      <c r="AE407" t="s">
        <v>39</v>
      </c>
      <c r="AF407">
        <f>ROUND(IFERROR((AF32-AF2)/AF2*100,0),2)</f>
        <v>-3.41</v>
      </c>
      <c r="AH407" t="s">
        <v>39</v>
      </c>
      <c r="AI407">
        <f>ROUND(IFERROR((AI32-AI2)/AI2*100,0),2)</f>
        <v>-0.39</v>
      </c>
      <c r="AK407" t="s">
        <v>39</v>
      </c>
      <c r="AL407">
        <f>ROUND(IFERROR((AL32-AL2)/AL2*100,0),2)</f>
        <v>-0.83</v>
      </c>
    </row>
    <row r="408" spans="1:38" x14ac:dyDescent="0.25">
      <c r="S408" t="s">
        <v>40</v>
      </c>
      <c r="T408">
        <f>ROUND(IFERROR((T60-T33)/T33*100,0),2)</f>
        <v>0</v>
      </c>
      <c r="V408" t="s">
        <v>40</v>
      </c>
      <c r="W408">
        <f>ROUND(IFERROR((W60-W33)/W33*100,0),2)</f>
        <v>0</v>
      </c>
      <c r="Y408" t="s">
        <v>40</v>
      </c>
      <c r="Z408">
        <f>ROUND(IFERROR((Z60-Z33)/Z33*100,0),2)</f>
        <v>0</v>
      </c>
      <c r="AB408" t="s">
        <v>40</v>
      </c>
      <c r="AC408">
        <f>ROUND(IFERROR((AC60-AC33)/AC33*100,0),2)</f>
        <v>0</v>
      </c>
      <c r="AE408" t="s">
        <v>40</v>
      </c>
      <c r="AF408">
        <f>ROUND(IFERROR((AF60-AF33)/AF33*100,0),2)</f>
        <v>0</v>
      </c>
      <c r="AH408" t="s">
        <v>40</v>
      </c>
      <c r="AI408">
        <f>ROUND(IFERROR((AI60-AI33)/AI33*100,0),2)</f>
        <v>0</v>
      </c>
      <c r="AK408" t="s">
        <v>40</v>
      </c>
      <c r="AL408">
        <f>ROUND(IFERROR((AL60-AL33)/AL33*100,0),2)</f>
        <v>0</v>
      </c>
    </row>
    <row r="409" spans="1:38" x14ac:dyDescent="0.25">
      <c r="S409" t="s">
        <v>41</v>
      </c>
      <c r="T409">
        <f>ROUND(IFERROR((T91-T61)/T61*100,0),2)</f>
        <v>0</v>
      </c>
      <c r="V409" t="s">
        <v>41</v>
      </c>
      <c r="W409">
        <f>ROUND(IFERROR((W91-W61)/W61*100,0),2)</f>
        <v>0</v>
      </c>
      <c r="Y409" t="s">
        <v>41</v>
      </c>
      <c r="Z409">
        <f>ROUND(IFERROR((Z91-Z61)/Z61*100,0),2)</f>
        <v>0</v>
      </c>
      <c r="AB409" t="s">
        <v>41</v>
      </c>
      <c r="AC409">
        <f>ROUND(IFERROR((AC91-AC61)/AC61*100,0),2)</f>
        <v>0</v>
      </c>
      <c r="AE409" t="s">
        <v>41</v>
      </c>
      <c r="AF409">
        <f>ROUND(IFERROR((AF91-AF61)/AF61*100,0),2)</f>
        <v>0</v>
      </c>
      <c r="AH409" t="s">
        <v>41</v>
      </c>
      <c r="AI409">
        <f>ROUND(IFERROR((AI91-AI61)/AI61*100,0),2)</f>
        <v>0</v>
      </c>
      <c r="AK409" t="s">
        <v>41</v>
      </c>
      <c r="AL409">
        <f>ROUND(IFERROR((AL91-AL61)/AL61*100,0),2)</f>
        <v>0</v>
      </c>
    </row>
    <row r="410" spans="1:38" x14ac:dyDescent="0.25">
      <c r="S410" t="s">
        <v>42</v>
      </c>
      <c r="T410">
        <f>ROUND(IFERROR((T121-T92)/T92*100,0),2)</f>
        <v>0</v>
      </c>
      <c r="V410" t="s">
        <v>42</v>
      </c>
      <c r="W410">
        <f>ROUND(IFERROR((W121-W92)/W92*100,0),2)</f>
        <v>0</v>
      </c>
      <c r="Y410" t="s">
        <v>42</v>
      </c>
      <c r="Z410">
        <f>ROUND(IFERROR((Z121-Z92)/Z92*100,0),2)</f>
        <v>0</v>
      </c>
      <c r="AB410" t="s">
        <v>42</v>
      </c>
      <c r="AC410">
        <f>ROUND(IFERROR((AC121-AC92)/AC92*100,0),2)</f>
        <v>0</v>
      </c>
      <c r="AE410" t="s">
        <v>42</v>
      </c>
      <c r="AF410">
        <f>ROUND(IFERROR((AF121-AF92)/AF92*100,0),2)</f>
        <v>0</v>
      </c>
      <c r="AH410" t="s">
        <v>42</v>
      </c>
      <c r="AI410">
        <f>ROUND(IFERROR((AI121-AI92)/AI92*100,0),2)</f>
        <v>0</v>
      </c>
      <c r="AK410" t="s">
        <v>42</v>
      </c>
      <c r="AL410">
        <f>ROUND(IFERROR((AL121-AL92)/AL92*100,0),2)</f>
        <v>0</v>
      </c>
    </row>
    <row r="411" spans="1:38" x14ac:dyDescent="0.25">
      <c r="S411" t="s">
        <v>43</v>
      </c>
      <c r="T411">
        <f>ROUND(IFERROR((T152-T122)/T122*100,0),2)</f>
        <v>0</v>
      </c>
      <c r="V411" t="s">
        <v>43</v>
      </c>
      <c r="W411">
        <f>ROUND(IFERROR((W152-W122)/W122*100,0),2)</f>
        <v>0</v>
      </c>
      <c r="Y411" t="s">
        <v>43</v>
      </c>
      <c r="Z411">
        <f>ROUND(IFERROR((Z152-Z122)/Z122*100,0),2)</f>
        <v>0</v>
      </c>
      <c r="AB411" t="s">
        <v>43</v>
      </c>
      <c r="AC411">
        <f>ROUND(IFERROR((AC152-AC122)/AC122*100,0),2)</f>
        <v>0</v>
      </c>
      <c r="AE411" t="s">
        <v>43</v>
      </c>
      <c r="AF411">
        <f>ROUND(IFERROR((AF152-AF122)/AF122*100,0),2)</f>
        <v>0</v>
      </c>
      <c r="AH411" t="s">
        <v>43</v>
      </c>
      <c r="AI411">
        <f>ROUND(IFERROR((AI152-AI122)/AI122*100,0),2)</f>
        <v>0</v>
      </c>
      <c r="AK411" t="s">
        <v>43</v>
      </c>
      <c r="AL411">
        <f>ROUND(IFERROR((AL152-AL122)/AL122*100,0),2)</f>
        <v>0</v>
      </c>
    </row>
    <row r="412" spans="1:38" x14ac:dyDescent="0.25">
      <c r="S412" t="s">
        <v>44</v>
      </c>
      <c r="T412">
        <f>ROUND(IFERROR((T182-T153)/T153*100,0),2)</f>
        <v>0</v>
      </c>
      <c r="V412" t="s">
        <v>44</v>
      </c>
      <c r="W412">
        <f>ROUND(IFERROR((W182-W153)/W153*100,0),2)</f>
        <v>0</v>
      </c>
      <c r="Y412" t="s">
        <v>44</v>
      </c>
      <c r="Z412">
        <f>ROUND(IFERROR((Z182-Z153)/Z153*100,0),2)</f>
        <v>0</v>
      </c>
      <c r="AB412" t="s">
        <v>44</v>
      </c>
      <c r="AC412">
        <f>ROUND(IFERROR((AC182-AC153)/AC153*100,0),2)</f>
        <v>0</v>
      </c>
      <c r="AE412" t="s">
        <v>44</v>
      </c>
      <c r="AF412">
        <f>ROUND(IFERROR((AF182-AF153)/AF153*100,0),2)</f>
        <v>0</v>
      </c>
      <c r="AH412" t="s">
        <v>44</v>
      </c>
      <c r="AI412">
        <f>ROUND(IFERROR((AI182-AI153)/AI153*100,0),2)</f>
        <v>0</v>
      </c>
      <c r="AK412" t="s">
        <v>44</v>
      </c>
      <c r="AL412">
        <f>ROUND(IFERROR((AL182-AL153)/AL153*100,0),2)</f>
        <v>0</v>
      </c>
    </row>
    <row r="413" spans="1:38" x14ac:dyDescent="0.25">
      <c r="S413" t="s">
        <v>45</v>
      </c>
      <c r="T413">
        <f>ROUND(IFERROR((T213-T183)/T183*100,0),2)</f>
        <v>0</v>
      </c>
      <c r="V413" t="s">
        <v>45</v>
      </c>
      <c r="W413">
        <f>ROUND(IFERROR((W213-W183)/W183*100,0),2)</f>
        <v>0</v>
      </c>
      <c r="Y413" t="s">
        <v>45</v>
      </c>
      <c r="Z413">
        <f>ROUND(IFERROR((Z213-Z183)/Z183*100,0),2)</f>
        <v>0</v>
      </c>
      <c r="AB413" t="s">
        <v>45</v>
      </c>
      <c r="AC413">
        <f>ROUND(IFERROR((AC213-AC183)/AC183*100,0),2)</f>
        <v>0</v>
      </c>
      <c r="AE413" t="s">
        <v>45</v>
      </c>
      <c r="AF413">
        <f>ROUND(IFERROR((AF213-AF183)/AF183*100,0),2)</f>
        <v>0</v>
      </c>
      <c r="AH413" t="s">
        <v>45</v>
      </c>
      <c r="AI413">
        <f>ROUND(IFERROR((AI213-AI183)/AI183*100,0),2)</f>
        <v>0</v>
      </c>
      <c r="AK413" t="s">
        <v>45</v>
      </c>
      <c r="AL413">
        <f>ROUND(IFERROR((AL213-AL183)/AL183*100,0),2)</f>
        <v>0</v>
      </c>
    </row>
    <row r="414" spans="1:38" x14ac:dyDescent="0.25">
      <c r="S414" t="s">
        <v>46</v>
      </c>
      <c r="T414">
        <f>ROUND(IFERROR((T244-T214)/T214*100,0),2)</f>
        <v>0</v>
      </c>
      <c r="V414" t="s">
        <v>46</v>
      </c>
      <c r="W414">
        <f>ROUND(IFERROR((W244-W214)/W214*100,0),2)</f>
        <v>0</v>
      </c>
      <c r="Y414" t="s">
        <v>46</v>
      </c>
      <c r="Z414">
        <f>ROUND(IFERROR((Z244-Z214)/Z214*100,0),2)</f>
        <v>0</v>
      </c>
      <c r="AB414" t="s">
        <v>46</v>
      </c>
      <c r="AC414">
        <f>ROUND(IFERROR((AC244-AC214)/AC214*100,0),2)</f>
        <v>0</v>
      </c>
      <c r="AE414" t="s">
        <v>46</v>
      </c>
      <c r="AF414">
        <f>ROUND(IFERROR((AF244-AF214)/AF214*100,0),2)</f>
        <v>0</v>
      </c>
      <c r="AH414" t="s">
        <v>46</v>
      </c>
      <c r="AI414">
        <f>ROUND(IFERROR((AI244-AI214)/AI214*100,0),2)</f>
        <v>0</v>
      </c>
      <c r="AK414" t="s">
        <v>46</v>
      </c>
      <c r="AL414">
        <f>ROUND(IFERROR((AL244-AL214)/AL214*100,0),2)</f>
        <v>0</v>
      </c>
    </row>
    <row r="415" spans="1:38" x14ac:dyDescent="0.25">
      <c r="S415" t="s">
        <v>47</v>
      </c>
      <c r="T415">
        <f>ROUND(IFERROR((T274-T245)/T245*100,0),2)</f>
        <v>0</v>
      </c>
      <c r="V415" t="s">
        <v>47</v>
      </c>
      <c r="W415">
        <f>ROUND(IFERROR((W274-W245)/W245*100,0),2)</f>
        <v>0</v>
      </c>
      <c r="Y415" t="s">
        <v>47</v>
      </c>
      <c r="Z415">
        <f>ROUND(IFERROR((Z274-Z245)/Z245*100,0),2)</f>
        <v>0</v>
      </c>
      <c r="AB415" t="s">
        <v>47</v>
      </c>
      <c r="AC415">
        <f>ROUND(IFERROR((AC274-AC245)/AC245*100,0),2)</f>
        <v>0</v>
      </c>
      <c r="AE415" t="s">
        <v>47</v>
      </c>
      <c r="AF415">
        <f>ROUND(IFERROR((AF274-AF245)/AF245*100,0),2)</f>
        <v>0</v>
      </c>
      <c r="AH415" t="s">
        <v>47</v>
      </c>
      <c r="AI415">
        <f>ROUND(IFERROR((AI274-AI245)/AI245*100,0),2)</f>
        <v>0</v>
      </c>
      <c r="AK415" t="s">
        <v>47</v>
      </c>
      <c r="AL415">
        <f>ROUND(IFERROR((AL274-AL245)/AL245*100,0),2)</f>
        <v>0</v>
      </c>
    </row>
    <row r="416" spans="1:38" x14ac:dyDescent="0.25">
      <c r="S416" t="s">
        <v>176</v>
      </c>
      <c r="T416">
        <f>ROUND(IFERROR((T305-T275)/T275*100,0),2)</f>
        <v>0</v>
      </c>
      <c r="V416" t="s">
        <v>176</v>
      </c>
      <c r="W416">
        <f>ROUND(IFERROR((W305-W275)/W275*100,0),2)</f>
        <v>0</v>
      </c>
      <c r="Y416" t="s">
        <v>176</v>
      </c>
      <c r="Z416">
        <f>ROUND(IFERROR((Z305-Z275)/Z275*100,0),2)</f>
        <v>0</v>
      </c>
      <c r="AB416" t="s">
        <v>176</v>
      </c>
      <c r="AC416">
        <f>ROUND(IFERROR((AC305-AC275)/AC275*100,0),2)</f>
        <v>0</v>
      </c>
      <c r="AE416" t="s">
        <v>176</v>
      </c>
      <c r="AF416">
        <f>ROUND(IFERROR((AF305-AF275)/AF275*100,0),2)</f>
        <v>0</v>
      </c>
      <c r="AH416" t="s">
        <v>176</v>
      </c>
      <c r="AI416">
        <f>ROUND(IFERROR((AI305-AI275)/AI275*100,0),2)</f>
        <v>0</v>
      </c>
      <c r="AK416" t="s">
        <v>176</v>
      </c>
      <c r="AL416">
        <f>ROUND(IFERROR((AL305-AL275)/AL275*100,0),2)</f>
        <v>0</v>
      </c>
    </row>
    <row r="417" spans="1:39" x14ac:dyDescent="0.25">
      <c r="S417" t="s">
        <v>49</v>
      </c>
      <c r="T417">
        <f>ROUND(IFERROR((T335-T306)/T306*100,0),2)</f>
        <v>0</v>
      </c>
      <c r="V417" t="s">
        <v>49</v>
      </c>
      <c r="W417">
        <f>ROUND(IFERROR((W335-W306)/W306*100,0),2)</f>
        <v>0</v>
      </c>
      <c r="Y417" t="s">
        <v>49</v>
      </c>
      <c r="Z417">
        <f>ROUND(IFERROR((Z335-Z306)/Z306*100,0),2)</f>
        <v>0</v>
      </c>
      <c r="AB417" t="s">
        <v>49</v>
      </c>
      <c r="AC417">
        <f>ROUND(IFERROR((AC335-AC306)/AC306*100,0),2)</f>
        <v>0</v>
      </c>
      <c r="AE417" t="s">
        <v>49</v>
      </c>
      <c r="AF417">
        <f>ROUND(IFERROR((AF335-AF306)/AF306*100,0),2)</f>
        <v>0</v>
      </c>
      <c r="AH417" t="s">
        <v>49</v>
      </c>
      <c r="AI417">
        <f>ROUND(IFERROR((AI335-AI306)/AI306*100,0),2)</f>
        <v>0</v>
      </c>
      <c r="AK417" t="s">
        <v>49</v>
      </c>
      <c r="AL417">
        <f>ROUND(IFERROR((AL335-AL306)/AL306*100,0),2)</f>
        <v>0</v>
      </c>
    </row>
    <row r="418" spans="1:39" x14ac:dyDescent="0.25">
      <c r="S418" t="s">
        <v>50</v>
      </c>
      <c r="T418">
        <f>ROUND(IFERROR((T366-T336)/T336*100,0),2)</f>
        <v>0</v>
      </c>
      <c r="V418" t="s">
        <v>50</v>
      </c>
      <c r="W418">
        <f>ROUND(IFERROR((W366-W336)/W336*100,0),2)</f>
        <v>0</v>
      </c>
      <c r="Y418" t="s">
        <v>50</v>
      </c>
      <c r="Z418">
        <f>ROUND(IFERROR((Z366-Z336)/Z336*100,0),2)</f>
        <v>0</v>
      </c>
      <c r="AB418" t="s">
        <v>50</v>
      </c>
      <c r="AC418">
        <f>ROUND(IFERROR((AC366-AC336)/AC336*100,0),2)</f>
        <v>0</v>
      </c>
      <c r="AE418" t="s">
        <v>50</v>
      </c>
      <c r="AF418">
        <f>ROUND(IFERROR((AF366-AF336)/AF336*100,0),2)</f>
        <v>0</v>
      </c>
      <c r="AH418" t="s">
        <v>50</v>
      </c>
      <c r="AI418">
        <f>ROUND(IFERROR((AI366-AI336)/AI336*100,0),2)</f>
        <v>0</v>
      </c>
      <c r="AK418" t="s">
        <v>50</v>
      </c>
      <c r="AL418">
        <f>ROUND(IFERROR((AL366-AL336)/AL336*100,0),2)</f>
        <v>0</v>
      </c>
    </row>
    <row r="420" spans="1:39" x14ac:dyDescent="0.25">
      <c r="S420" t="s">
        <v>178</v>
      </c>
      <c r="U420" t="s">
        <v>179</v>
      </c>
      <c r="V420" t="s">
        <v>178</v>
      </c>
      <c r="X420" t="s">
        <v>179</v>
      </c>
      <c r="Y420" t="s">
        <v>178</v>
      </c>
      <c r="AA420" t="s">
        <v>179</v>
      </c>
      <c r="AB420" t="s">
        <v>178</v>
      </c>
      <c r="AD420" t="s">
        <v>179</v>
      </c>
      <c r="AE420" t="s">
        <v>178</v>
      </c>
      <c r="AG420" t="s">
        <v>179</v>
      </c>
      <c r="AH420" t="s">
        <v>178</v>
      </c>
      <c r="AJ420" t="s">
        <v>179</v>
      </c>
      <c r="AK420" t="s">
        <v>178</v>
      </c>
      <c r="AM420" t="s">
        <v>179</v>
      </c>
    </row>
    <row r="421" spans="1:39" x14ac:dyDescent="0.25">
      <c r="S421" t="s">
        <v>39</v>
      </c>
      <c r="T421" t="str">
        <f>CONCATENATE((IF(T407&gt;0,CONCATENATE($U$420,T407),T407)),$U$421)</f>
        <v>+2,12%</v>
      </c>
      <c r="U421" t="s">
        <v>174</v>
      </c>
      <c r="V421" t="s">
        <v>39</v>
      </c>
      <c r="W421" t="str">
        <f>CONCATENATE((IF(W407&gt;0,CONCATENATE($U$420,W407),W407)),$U$421)</f>
        <v>-1,68%</v>
      </c>
      <c r="Y421" t="s">
        <v>39</v>
      </c>
      <c r="Z421" t="str">
        <f>CONCATENATE((IF(Z407&gt;0,CONCATENATE($U$420,Z407),Z407)),$U$421)</f>
        <v>-5,44%</v>
      </c>
      <c r="AB421" t="s">
        <v>39</v>
      </c>
      <c r="AC421" t="str">
        <f>CONCATENATE((IF(AC407&gt;0,CONCATENATE($U$420,AC407),AC407)),$U$421)</f>
        <v>-8,45%</v>
      </c>
      <c r="AE421" t="s">
        <v>39</v>
      </c>
      <c r="AF421" t="str">
        <f>CONCATENATE((IF(AF407&gt;0,CONCATENATE($U$420,AF407),AF407)),$U$421)</f>
        <v>-3,41%</v>
      </c>
      <c r="AH421" t="s">
        <v>39</v>
      </c>
      <c r="AI421" t="str">
        <f>CONCATENATE((IF(AI407&gt;0,CONCATENATE($U$420,AI407),AI407)),$U$421)</f>
        <v>-0,39%</v>
      </c>
      <c r="AK421" t="s">
        <v>39</v>
      </c>
      <c r="AL421" t="str">
        <f>CONCATENATE((IF(AL407&gt;0,CONCATENATE($U$420,AL407),AL407)),$U$421)</f>
        <v>-0,83%</v>
      </c>
    </row>
    <row r="422" spans="1:39" x14ac:dyDescent="0.25">
      <c r="S422" t="s">
        <v>40</v>
      </c>
      <c r="T422" t="str">
        <f>CONCATENATE((IF(T408&gt;0,CONCATENATE($U$420,T408),T408)),$U$421)</f>
        <v>0%</v>
      </c>
      <c r="V422" t="s">
        <v>40</v>
      </c>
      <c r="W422" t="str">
        <f>CONCATENATE((IF(W408&gt;0,CONCATENATE($U$420,W408),W408)),$U$421)</f>
        <v>0%</v>
      </c>
      <c r="Y422" t="s">
        <v>40</v>
      </c>
      <c r="Z422" t="str">
        <f>CONCATENATE((IF(Z408&gt;0,CONCATENATE($U$420,Z408),Z408)),$U$421)</f>
        <v>0%</v>
      </c>
      <c r="AB422" t="s">
        <v>40</v>
      </c>
      <c r="AC422" t="str">
        <f>CONCATENATE((IF(AC408&gt;0,CONCATENATE($U$420,AC408),AC408)),$U$421)</f>
        <v>0%</v>
      </c>
      <c r="AE422" t="s">
        <v>40</v>
      </c>
      <c r="AF422" t="str">
        <f>CONCATENATE((IF(AF408&gt;0,CONCATENATE($U$420,AF408),AF408)),$U$421)</f>
        <v>0%</v>
      </c>
      <c r="AH422" t="s">
        <v>40</v>
      </c>
      <c r="AI422" t="str">
        <f>CONCATENATE((IF(AI408&gt;0,CONCATENATE($U$420,AI408),AI408)),$U$421)</f>
        <v>0%</v>
      </c>
      <c r="AK422" t="s">
        <v>40</v>
      </c>
      <c r="AL422" t="str">
        <f>CONCATENATE((IF(AL408&gt;0,CONCATENATE($U$420,AL408),AL408)),$U$421)</f>
        <v>0%</v>
      </c>
    </row>
    <row r="423" spans="1:39" x14ac:dyDescent="0.25">
      <c r="A423" t="s">
        <v>55</v>
      </c>
      <c r="D423" t="s">
        <v>55</v>
      </c>
      <c r="S423" t="s">
        <v>55</v>
      </c>
      <c r="T423" t="str">
        <f>CONCATENATE((IF(T391&gt;0,CONCATENATE($U$420,T391),T391)),$U$421)</f>
        <v>+2,12%</v>
      </c>
      <c r="V423" t="s">
        <v>55</v>
      </c>
      <c r="W423" t="str">
        <f>CONCATENATE((IF(W391&gt;0,CONCATENATE($U$420,W391),W391)),$U$421)</f>
        <v>-1,68%</v>
      </c>
      <c r="Y423" t="s">
        <v>55</v>
      </c>
      <c r="Z423" t="str">
        <f>CONCATENATE((IF(Z391&gt;0,CONCATENATE($U$420,Z391),Z391)),$U$421)</f>
        <v>-5,44%</v>
      </c>
      <c r="AB423" t="s">
        <v>55</v>
      </c>
      <c r="AC423" t="str">
        <f>CONCATENATE((IF(AC391&gt;0,CONCATENATE($U$420,AC391),AC391)),$U$421)</f>
        <v>-8,45%</v>
      </c>
      <c r="AE423" t="s">
        <v>55</v>
      </c>
      <c r="AF423" t="str">
        <f>CONCATENATE((IF(AF391&gt;0,CONCATENATE($U$420,AF391),AF391)),$U$421)</f>
        <v>-3,41%</v>
      </c>
      <c r="AH423" t="s">
        <v>55</v>
      </c>
      <c r="AI423" t="str">
        <f>CONCATENATE((IF(AI391&gt;0,CONCATENATE($U$420,AI391),AI391)),$U$421)</f>
        <v>-0,39%</v>
      </c>
      <c r="AK423" t="s">
        <v>55</v>
      </c>
      <c r="AL423" t="str">
        <f>CONCATENATE((IF(AL391&gt;0,CONCATENATE($U$420,AL391),AL391)),$U$421)</f>
        <v>-0,83%</v>
      </c>
    </row>
    <row r="424" spans="1:39" x14ac:dyDescent="0.25">
      <c r="S424" t="s">
        <v>41</v>
      </c>
      <c r="T424" t="str">
        <f>CONCATENATE((IF(T409&gt;0,CONCATENATE($U$420,T409),T409)),$U$421)</f>
        <v>0%</v>
      </c>
      <c r="V424" t="s">
        <v>41</v>
      </c>
      <c r="W424" t="str">
        <f>CONCATENATE((IF(W409&gt;0,CONCATENATE($U$420,W409),W409)),$U$421)</f>
        <v>0%</v>
      </c>
      <c r="Y424" t="s">
        <v>41</v>
      </c>
      <c r="Z424" t="str">
        <f>CONCATENATE((IF(Z409&gt;0,CONCATENATE($U$420,Z409),Z409)),$U$421)</f>
        <v>0%</v>
      </c>
      <c r="AB424" t="s">
        <v>41</v>
      </c>
      <c r="AC424" t="str">
        <f>CONCATENATE((IF(AC409&gt;0,CONCATENATE($U$420,AC409),AC409)),$U$421)</f>
        <v>0%</v>
      </c>
      <c r="AE424" t="s">
        <v>41</v>
      </c>
      <c r="AF424" t="str">
        <f>CONCATENATE((IF(AF409&gt;0,CONCATENATE($U$420,AF409),AF409)),$U$421)</f>
        <v>0%</v>
      </c>
      <c r="AH424" t="s">
        <v>41</v>
      </c>
      <c r="AI424" t="str">
        <f>CONCATENATE((IF(AI409&gt;0,CONCATENATE($U$420,AI409),AI409)),$U$421)</f>
        <v>0%</v>
      </c>
      <c r="AK424" t="s">
        <v>41</v>
      </c>
      <c r="AL424" t="str">
        <f>CONCATENATE((IF(AL409&gt;0,CONCATENATE($U$420,AL409),AL409)),$U$421)</f>
        <v>0%</v>
      </c>
    </row>
    <row r="425" spans="1:39" x14ac:dyDescent="0.25">
      <c r="S425" t="s">
        <v>175</v>
      </c>
      <c r="T425" t="str">
        <f>CONCATENATE((IF(T392&gt;0,CONCATENATE($U$420,T392),T392)),$U$421)</f>
        <v>+2,12%</v>
      </c>
      <c r="V425" t="s">
        <v>175</v>
      </c>
      <c r="W425" t="str">
        <f>CONCATENATE((IF(W392&gt;0,CONCATENATE($U$420,W392),W392)),$U$421)</f>
        <v>-1,68%</v>
      </c>
      <c r="X425" t="s">
        <v>174</v>
      </c>
      <c r="Y425" t="s">
        <v>175</v>
      </c>
      <c r="Z425" t="str">
        <f>CONCATENATE((IF(Z392&gt;0,CONCATENATE($U$420,Z392),Z392)),$U$421)</f>
        <v>-5,44%</v>
      </c>
      <c r="AA425" t="s">
        <v>174</v>
      </c>
      <c r="AB425" t="s">
        <v>175</v>
      </c>
      <c r="AC425" t="str">
        <f>CONCATENATE((IF(AC392&gt;0,CONCATENATE($U$420,AC392),AC392)),$U$421)</f>
        <v>-8,45%</v>
      </c>
      <c r="AD425" t="s">
        <v>174</v>
      </c>
      <c r="AE425" t="s">
        <v>175</v>
      </c>
      <c r="AF425" t="str">
        <f>CONCATENATE((IF(AF392&gt;0,CONCATENATE($U$420,AF392),AF392)),$U$421)</f>
        <v>-3,41%</v>
      </c>
      <c r="AG425" t="s">
        <v>174</v>
      </c>
      <c r="AH425" t="s">
        <v>175</v>
      </c>
      <c r="AI425" t="str">
        <f>CONCATENATE((IF(AI392&gt;0,CONCATENATE($U$420,AI392),AI392)),$U$421)</f>
        <v>-0,39%</v>
      </c>
      <c r="AJ425" t="s">
        <v>174</v>
      </c>
      <c r="AK425" t="s">
        <v>175</v>
      </c>
      <c r="AL425" t="str">
        <f>CONCATENATE((IF(AL392&gt;0,CONCATENATE($U$420,AL392),AL392)),$U$421)</f>
        <v>-0,83%</v>
      </c>
    </row>
    <row r="426" spans="1:39" x14ac:dyDescent="0.25">
      <c r="S426" t="s">
        <v>42</v>
      </c>
      <c r="T426" t="str">
        <f>CONCATENATE((IF(T410&gt;0,CONCATENATE($U$420,T410),T410)),$U$421)</f>
        <v>0%</v>
      </c>
      <c r="V426" t="s">
        <v>42</v>
      </c>
      <c r="W426" t="str">
        <f>CONCATENATE((IF(W410&gt;0,CONCATENATE($U$420,W410),W410)),$U$421)</f>
        <v>0%</v>
      </c>
      <c r="Y426" t="s">
        <v>42</v>
      </c>
      <c r="Z426" t="str">
        <f>CONCATENATE((IF(Z410&gt;0,CONCATENATE($U$420,Z410),Z410)),$U$421)</f>
        <v>0%</v>
      </c>
      <c r="AB426" t="s">
        <v>42</v>
      </c>
      <c r="AC426" t="str">
        <f>CONCATENATE((IF(AC410&gt;0,CONCATENATE($U$420,AC410),AC410)),$U$421)</f>
        <v>0%</v>
      </c>
      <c r="AE426" t="s">
        <v>42</v>
      </c>
      <c r="AF426" t="str">
        <f>CONCATENATE((IF(AF410&gt;0,CONCATENATE($U$420,AF410),AF410)),$U$421)</f>
        <v>0%</v>
      </c>
      <c r="AH426" t="s">
        <v>42</v>
      </c>
      <c r="AI426" t="str">
        <f>CONCATENATE((IF(AI410&gt;0,CONCATENATE($U$420,AI410),AI410)),$U$421)</f>
        <v>0%</v>
      </c>
      <c r="AK426" t="s">
        <v>42</v>
      </c>
      <c r="AL426" t="str">
        <f>CONCATENATE((IF(AL410&gt;0,CONCATENATE($U$420,AL410),AL410)),$U$421)</f>
        <v>0%</v>
      </c>
    </row>
    <row r="427" spans="1:39" x14ac:dyDescent="0.25">
      <c r="A427" t="s">
        <v>56</v>
      </c>
      <c r="D427" t="s">
        <v>56</v>
      </c>
      <c r="S427" t="s">
        <v>56</v>
      </c>
      <c r="T427" t="str">
        <f>CONCATENATE((IF(T393&gt;0,CONCATENATE($U$420,T393),T393)),$U$421)</f>
        <v>+2,12%</v>
      </c>
      <c r="V427" t="s">
        <v>56</v>
      </c>
      <c r="W427" t="str">
        <f>CONCATENATE((IF(W393&gt;0,CONCATENATE($U$420,W393),W393)),$U$421)</f>
        <v>-1,68%</v>
      </c>
      <c r="Y427" t="s">
        <v>56</v>
      </c>
      <c r="Z427" t="str">
        <f>CONCATENATE((IF(Z393&gt;0,CONCATENATE($U$420,Z393),Z393)),$U$421)</f>
        <v>-5,44%</v>
      </c>
      <c r="AB427" t="s">
        <v>56</v>
      </c>
      <c r="AC427" t="str">
        <f>CONCATENATE((IF(AC393&gt;0,CONCATENATE($U$420,AC393),AC393)),$U$421)</f>
        <v>-8,45%</v>
      </c>
      <c r="AE427" t="s">
        <v>56</v>
      </c>
      <c r="AF427" t="str">
        <f>CONCATENATE((IF(AF393&gt;0,CONCATENATE($U$420,AF393),AF393)),$U$421)</f>
        <v>-3,41%</v>
      </c>
      <c r="AH427" t="s">
        <v>56</v>
      </c>
      <c r="AI427" t="str">
        <f>CONCATENATE((IF(AI393&gt;0,CONCATENATE($U$420,AI393),AI393)),$U$421)</f>
        <v>-0,39%</v>
      </c>
      <c r="AK427" t="s">
        <v>56</v>
      </c>
      <c r="AL427" t="str">
        <f>CONCATENATE((IF(AL393&gt;0,CONCATENATE($U$420,AL393),AL393)),$U$421)</f>
        <v>-0,83%</v>
      </c>
    </row>
    <row r="428" spans="1:39" x14ac:dyDescent="0.25">
      <c r="S428" t="s">
        <v>43</v>
      </c>
      <c r="T428" t="str">
        <f>CONCATENATE((IF(T411&gt;0,CONCATENATE($U$420,T411),T411)),$U$421)</f>
        <v>0%</v>
      </c>
      <c r="V428" t="s">
        <v>43</v>
      </c>
      <c r="W428" t="str">
        <f>CONCATENATE((IF(W411&gt;0,CONCATENATE($U$420,W411),W411)),$U$421)</f>
        <v>0%</v>
      </c>
      <c r="Y428" t="s">
        <v>43</v>
      </c>
      <c r="Z428" t="str">
        <f>CONCATENATE((IF(Z411&gt;0,CONCATENATE($U$420,Z411),Z411)),$U$421)</f>
        <v>0%</v>
      </c>
      <c r="AB428" t="s">
        <v>43</v>
      </c>
      <c r="AC428" t="str">
        <f>CONCATENATE((IF(AC411&gt;0,CONCATENATE($U$420,AC411),AC411)),$U$421)</f>
        <v>0%</v>
      </c>
      <c r="AE428" t="s">
        <v>43</v>
      </c>
      <c r="AF428" t="str">
        <f>CONCATENATE((IF(AF411&gt;0,CONCATENATE($U$420,AF411),AF411)),$U$421)</f>
        <v>0%</v>
      </c>
      <c r="AH428" t="s">
        <v>43</v>
      </c>
      <c r="AI428" t="str">
        <f>CONCATENATE((IF(AI411&gt;0,CONCATENATE($U$420,AI411),AI411)),$U$421)</f>
        <v>0%</v>
      </c>
      <c r="AK428" t="s">
        <v>43</v>
      </c>
      <c r="AL428" t="str">
        <f>CONCATENATE((IF(AL411&gt;0,CONCATENATE($U$420,AL411),AL411)),$U$421)</f>
        <v>0%</v>
      </c>
    </row>
    <row r="429" spans="1:39" x14ac:dyDescent="0.25">
      <c r="A429" t="s">
        <v>57</v>
      </c>
      <c r="D429" t="s">
        <v>57</v>
      </c>
      <c r="S429" t="s">
        <v>57</v>
      </c>
      <c r="T429" t="str">
        <f>CONCATENATE((IF(T394&gt;0,CONCATENATE($U$420,T394),T394)),$U$421)</f>
        <v>+2,12%</v>
      </c>
      <c r="V429" t="s">
        <v>57</v>
      </c>
      <c r="W429" t="str">
        <f>CONCATENATE((IF(W394&gt;0,CONCATENATE($U$420,W394),W394)),$U$421)</f>
        <v>-1,68%</v>
      </c>
      <c r="Y429" t="s">
        <v>57</v>
      </c>
      <c r="Z429" t="str">
        <f>CONCATENATE((IF(Z394&gt;0,CONCATENATE($U$420,Z394),Z394)),$U$421)</f>
        <v>-5,44%</v>
      </c>
      <c r="AB429" t="s">
        <v>57</v>
      </c>
      <c r="AC429" t="str">
        <f>CONCATENATE((IF(AC394&gt;0,CONCATENATE($U$420,AC394),AC394)),$U$421)</f>
        <v>-8,45%</v>
      </c>
      <c r="AE429" t="s">
        <v>57</v>
      </c>
      <c r="AF429" t="str">
        <f>CONCATENATE((IF(AF394&gt;0,CONCATENATE($U$420,AF394),AF394)),$U$421)</f>
        <v>-3,41%</v>
      </c>
      <c r="AH429" t="s">
        <v>57</v>
      </c>
      <c r="AI429" t="str">
        <f>CONCATENATE((IF(AI394&gt;0,CONCATENATE($U$420,AI394),AI394)),$U$421)</f>
        <v>-0,39%</v>
      </c>
      <c r="AK429" t="s">
        <v>57</v>
      </c>
      <c r="AL429" t="str">
        <f>CONCATENATE((IF(AL394&gt;0,CONCATENATE($U$420,AL394),AL394)),$U$421)</f>
        <v>-0,83%</v>
      </c>
    </row>
    <row r="430" spans="1:39" x14ac:dyDescent="0.25">
      <c r="S430" t="s">
        <v>44</v>
      </c>
      <c r="T430" t="str">
        <f>CONCATENATE((IF(T412&gt;0,CONCATENATE($U$420,T412),T412)),$U$421)</f>
        <v>0%</v>
      </c>
      <c r="V430" t="s">
        <v>44</v>
      </c>
      <c r="W430" t="str">
        <f>CONCATENATE((IF(W412&gt;0,CONCATENATE($U$420,W412),W412)),$U$421)</f>
        <v>0%</v>
      </c>
      <c r="Y430" t="s">
        <v>44</v>
      </c>
      <c r="Z430" t="str">
        <f>CONCATENATE((IF(Z412&gt;0,CONCATENATE($U$420,Z412),Z412)),$U$421)</f>
        <v>0%</v>
      </c>
      <c r="AB430" t="s">
        <v>44</v>
      </c>
      <c r="AC430" t="str">
        <f>CONCATENATE((IF(AC412&gt;0,CONCATENATE($U$420,AC412),AC412)),$U$421)</f>
        <v>0%</v>
      </c>
      <c r="AE430" t="s">
        <v>44</v>
      </c>
      <c r="AF430" t="str">
        <f>CONCATENATE((IF(AF412&gt;0,CONCATENATE($U$420,AF412),AF412)),$U$421)</f>
        <v>0%</v>
      </c>
      <c r="AH430" t="s">
        <v>44</v>
      </c>
      <c r="AI430" t="str">
        <f>CONCATENATE((IF(AI412&gt;0,CONCATENATE($U$420,AI412),AI412)),$U$421)</f>
        <v>0%</v>
      </c>
      <c r="AK430" t="s">
        <v>44</v>
      </c>
      <c r="AL430" t="str">
        <f>CONCATENATE((IF(AL412&gt;0,CONCATENATE($U$420,AL412),AL412)),$U$421)</f>
        <v>0%</v>
      </c>
    </row>
    <row r="431" spans="1:39" x14ac:dyDescent="0.25">
      <c r="S431" t="s">
        <v>17</v>
      </c>
      <c r="T431" t="str">
        <f>CONCATENATE((IF(T395&gt;0,CONCATENATE($U$420,T395),T395)),$U$421)</f>
        <v>0%</v>
      </c>
      <c r="V431" t="s">
        <v>17</v>
      </c>
      <c r="W431" t="str">
        <f>CONCATENATE((IF(W395&gt;0,CONCATENATE($U$420,W395),W395)),$U$421)</f>
        <v>0%</v>
      </c>
      <c r="Y431" t="s">
        <v>17</v>
      </c>
      <c r="Z431" t="str">
        <f>CONCATENATE((IF(Z395&gt;0,CONCATENATE($U$420,Z395),Z395)),$U$421)</f>
        <v>0%</v>
      </c>
      <c r="AB431" t="s">
        <v>17</v>
      </c>
      <c r="AC431" t="str">
        <f>CONCATENATE((IF(AC395&gt;0,CONCATENATE($U$420,AC395),AC395)),$U$421)</f>
        <v>0%</v>
      </c>
      <c r="AE431" t="s">
        <v>17</v>
      </c>
      <c r="AF431" t="str">
        <f>CONCATENATE((IF(AF395&gt;0,CONCATENATE($U$420,AF395),AF395)),$U$421)</f>
        <v>0%</v>
      </c>
      <c r="AH431" t="s">
        <v>17</v>
      </c>
      <c r="AI431" t="str">
        <f>CONCATENATE((IF(AI395&gt;0,CONCATENATE($U$420,AI395),AI395)),$U$421)</f>
        <v>0%</v>
      </c>
      <c r="AK431" t="s">
        <v>17</v>
      </c>
      <c r="AL431" t="str">
        <f>CONCATENATE((IF(AL395&gt;0,CONCATENATE($U$420,AL395),AL395)),$U$421)</f>
        <v>0%</v>
      </c>
    </row>
    <row r="432" spans="1:39" x14ac:dyDescent="0.25">
      <c r="S432" t="s">
        <v>172</v>
      </c>
      <c r="T432" t="str">
        <f>CONCATENATE((IF(T396&gt;0,CONCATENATE($U$420,T396),T396)),$U$421)</f>
        <v>+2,12%</v>
      </c>
      <c r="V432" t="s">
        <v>172</v>
      </c>
      <c r="W432" t="str">
        <f>CONCATENATE((IF(W396&gt;0,CONCATENATE($U$420,W396),W396)),$U$421)</f>
        <v>-1,68%</v>
      </c>
      <c r="Y432" t="s">
        <v>172</v>
      </c>
      <c r="Z432" t="str">
        <f>CONCATENATE((IF(Z396&gt;0,CONCATENATE($U$420,Z396),Z396)),$U$421)</f>
        <v>-5,44%</v>
      </c>
      <c r="AB432" t="s">
        <v>172</v>
      </c>
      <c r="AC432" t="str">
        <f>CONCATENATE((IF(AC396&gt;0,CONCATENATE($U$420,AC396),AC396)),$U$421)</f>
        <v>-8,45%</v>
      </c>
      <c r="AE432" t="s">
        <v>172</v>
      </c>
      <c r="AF432" t="str">
        <f>CONCATENATE((IF(AF396&gt;0,CONCATENATE($U$420,AF396),AF396)),$U$421)</f>
        <v>-3,41%</v>
      </c>
      <c r="AH432" t="s">
        <v>172</v>
      </c>
      <c r="AI432" t="str">
        <f>CONCATENATE((IF(AI396&gt;0,CONCATENATE($U$420,AI396),AI396)),$U$421)</f>
        <v>-0,39%</v>
      </c>
      <c r="AK432" t="s">
        <v>172</v>
      </c>
      <c r="AL432" t="str">
        <f>CONCATENATE((IF(AL396&gt;0,CONCATENATE($U$420,AL396),AL396)),$U$421)</f>
        <v>-0,83%</v>
      </c>
    </row>
    <row r="433" spans="1:39" x14ac:dyDescent="0.25">
      <c r="S433" t="s">
        <v>45</v>
      </c>
      <c r="T433" t="str">
        <f>CONCATENATE((IF(T413&gt;0,CONCATENATE($U$420,T413),T413)),$U$421)</f>
        <v>0%</v>
      </c>
      <c r="V433" t="s">
        <v>45</v>
      </c>
      <c r="W433" t="str">
        <f>CONCATENATE((IF(W413&gt;0,CONCATENATE($U$420,W413),W413)),$U$421)</f>
        <v>0%</v>
      </c>
      <c r="Y433" t="s">
        <v>45</v>
      </c>
      <c r="Z433" t="str">
        <f>CONCATENATE((IF(Z413&gt;0,CONCATENATE($U$420,Z413),Z413)),$U$421)</f>
        <v>0%</v>
      </c>
      <c r="AB433" t="s">
        <v>45</v>
      </c>
      <c r="AC433" t="str">
        <f>CONCATENATE((IF(AC413&gt;0,CONCATENATE($U$420,AC413),AC413)),$U$421)</f>
        <v>0%</v>
      </c>
      <c r="AE433" t="s">
        <v>45</v>
      </c>
      <c r="AF433" t="str">
        <f>CONCATENATE((IF(AF413&gt;0,CONCATENATE($U$420,AF413),AF413)),$U$421)</f>
        <v>0%</v>
      </c>
      <c r="AH433" t="s">
        <v>45</v>
      </c>
      <c r="AI433" t="str">
        <f>CONCATENATE((IF(AI413&gt;0,CONCATENATE($U$420,AI413),AI413)),$U$421)</f>
        <v>0%</v>
      </c>
      <c r="AK433" t="s">
        <v>45</v>
      </c>
      <c r="AL433" t="str">
        <f>CONCATENATE((IF(AL413&gt;0,CONCATENATE($U$420,AL413),AL413)),$U$421)</f>
        <v>0%</v>
      </c>
    </row>
    <row r="434" spans="1:39" x14ac:dyDescent="0.25">
      <c r="A434" t="s">
        <v>58</v>
      </c>
      <c r="D434" t="s">
        <v>58</v>
      </c>
      <c r="S434" t="s">
        <v>58</v>
      </c>
      <c r="T434" t="str">
        <f>CONCATENATE((IF(T397&gt;0,CONCATENATE($U$420,T397),T397)),$U$421)</f>
        <v>+2,12%</v>
      </c>
      <c r="V434" t="s">
        <v>58</v>
      </c>
      <c r="W434" t="str">
        <f>CONCATENATE((IF(W397&gt;0,CONCATENATE($U$420,W397),W397)),$U$421)</f>
        <v>-1,68%</v>
      </c>
      <c r="Y434" t="s">
        <v>58</v>
      </c>
      <c r="Z434" t="str">
        <f>CONCATENATE((IF(Z397&gt;0,CONCATENATE($U$420,Z397),Z397)),$U$421)</f>
        <v>-5,44%</v>
      </c>
      <c r="AB434" t="s">
        <v>58</v>
      </c>
      <c r="AC434" t="str">
        <f>CONCATENATE((IF(AC397&gt;0,CONCATENATE($U$420,AC397),AC397)),$U$421)</f>
        <v>-8,45%</v>
      </c>
      <c r="AE434" t="s">
        <v>58</v>
      </c>
      <c r="AF434" t="str">
        <f>CONCATENATE((IF(AF397&gt;0,CONCATENATE($U$420,AF397),AF397)),$U$421)</f>
        <v>-3,41%</v>
      </c>
      <c r="AH434" t="s">
        <v>58</v>
      </c>
      <c r="AI434" t="str">
        <f>CONCATENATE((IF(AI397&gt;0,CONCATENATE($U$420,AI397),AI397)),$U$421)</f>
        <v>-0,39%</v>
      </c>
      <c r="AK434" t="s">
        <v>58</v>
      </c>
      <c r="AL434" t="str">
        <f>CONCATENATE((IF(AL397&gt;0,CONCATENATE($U$420,AL397),AL397)),$U$421)</f>
        <v>-0,83%</v>
      </c>
    </row>
    <row r="435" spans="1:39" x14ac:dyDescent="0.25">
      <c r="S435" t="s">
        <v>46</v>
      </c>
      <c r="T435" t="str">
        <f>CONCATENATE((IF(T414&gt;0,CONCATENATE($U$420,T414),T414)),$U$421)</f>
        <v>0%</v>
      </c>
      <c r="V435" t="s">
        <v>46</v>
      </c>
      <c r="W435" t="str">
        <f>CONCATENATE((IF(W414&gt;0,CONCATENATE($U$420,W414),W414)),$U$421)</f>
        <v>0%</v>
      </c>
      <c r="Y435" t="s">
        <v>46</v>
      </c>
      <c r="Z435" t="str">
        <f>CONCATENATE((IF(Z414&gt;0,CONCATENATE($U$420,Z414),Z414)),$U$421)</f>
        <v>0%</v>
      </c>
      <c r="AB435" t="s">
        <v>46</v>
      </c>
      <c r="AC435" t="str">
        <f>CONCATENATE((IF(AC414&gt;0,CONCATENATE($U$420,AC414),AC414)),$U$421)</f>
        <v>0%</v>
      </c>
      <c r="AE435" t="s">
        <v>46</v>
      </c>
      <c r="AF435" t="str">
        <f>CONCATENATE((IF(AF414&gt;0,CONCATENATE($U$420,AF414),AF414)),$U$421)</f>
        <v>0%</v>
      </c>
      <c r="AH435" t="s">
        <v>46</v>
      </c>
      <c r="AI435" t="str">
        <f>CONCATENATE((IF(AI414&gt;0,CONCATENATE($U$420,AI414),AI414)),$U$421)</f>
        <v>0%</v>
      </c>
      <c r="AK435" t="s">
        <v>46</v>
      </c>
      <c r="AL435" t="str">
        <f>CONCATENATE((IF(AL414&gt;0,CONCATENATE($U$420,AL414),AL414)),$U$421)</f>
        <v>0%</v>
      </c>
    </row>
    <row r="436" spans="1:39" x14ac:dyDescent="0.25">
      <c r="A436" t="s">
        <v>59</v>
      </c>
      <c r="D436" t="s">
        <v>59</v>
      </c>
      <c r="S436" t="s">
        <v>59</v>
      </c>
      <c r="T436" t="str">
        <f>CONCATENATE((IF(T398&gt;0,CONCATENATE($U$420,T398),T398)),$U$421)</f>
        <v>+2,12%</v>
      </c>
      <c r="V436" t="s">
        <v>59</v>
      </c>
      <c r="W436" t="str">
        <f>CONCATENATE((IF(W398&gt;0,CONCATENATE($U$420,W398),W398)),$U$421)</f>
        <v>-1,68%</v>
      </c>
      <c r="Y436" t="s">
        <v>59</v>
      </c>
      <c r="Z436" t="str">
        <f>CONCATENATE((IF(Z398&gt;0,CONCATENATE($U$420,Z398),Z398)),$U$421)</f>
        <v>-5,44%</v>
      </c>
      <c r="AB436" t="s">
        <v>59</v>
      </c>
      <c r="AC436" t="str">
        <f>CONCATENATE((IF(AC398&gt;0,CONCATENATE($U$420,AC398),AC398)),$U$421)</f>
        <v>-8,45%</v>
      </c>
      <c r="AE436" t="s">
        <v>59</v>
      </c>
      <c r="AF436" t="str">
        <f>CONCATENATE((IF(AF398&gt;0,CONCATENATE($U$420,AF398),AF398)),$U$421)</f>
        <v>-3,41%</v>
      </c>
      <c r="AH436" t="s">
        <v>59</v>
      </c>
      <c r="AI436" t="str">
        <f>CONCATENATE((IF(AI398&gt;0,CONCATENATE($U$420,AI398),AI398)),$U$421)</f>
        <v>-0,39%</v>
      </c>
      <c r="AK436" t="s">
        <v>59</v>
      </c>
      <c r="AL436" t="str">
        <f>CONCATENATE((IF(AL398&gt;0,CONCATENATE($U$420,AL398),AL398)),$U$421)</f>
        <v>-0,83%</v>
      </c>
    </row>
    <row r="437" spans="1:39" x14ac:dyDescent="0.25">
      <c r="S437" t="s">
        <v>47</v>
      </c>
      <c r="T437" t="str">
        <f>CONCATENATE((IF(T415&gt;0,CONCATENATE($U$420,T415),T415)),$U$421)</f>
        <v>0%</v>
      </c>
      <c r="V437" t="s">
        <v>47</v>
      </c>
      <c r="W437" t="str">
        <f>CONCATENATE((IF(W415&gt;0,CONCATENATE($U$420,W415),W415)),$U$421)</f>
        <v>0%</v>
      </c>
      <c r="Y437" t="s">
        <v>47</v>
      </c>
      <c r="Z437" t="str">
        <f>CONCATENATE((IF(Z415&gt;0,CONCATENATE($U$420,Z415),Z415)),$U$421)</f>
        <v>0%</v>
      </c>
      <c r="AB437" t="s">
        <v>47</v>
      </c>
      <c r="AC437" t="str">
        <f>CONCATENATE((IF(AC415&gt;0,CONCATENATE($U$420,AC415),AC415)),$U$421)</f>
        <v>0%</v>
      </c>
      <c r="AE437" t="s">
        <v>47</v>
      </c>
      <c r="AF437" t="str">
        <f>CONCATENATE((IF(AF415&gt;0,CONCATENATE($U$420,AF415),AF415)),$U$421)</f>
        <v>0%</v>
      </c>
      <c r="AH437" t="s">
        <v>47</v>
      </c>
      <c r="AI437" t="str">
        <f>CONCATENATE((IF(AI415&gt;0,CONCATENATE($U$420,AI415),AI415)),$U$421)</f>
        <v>0%</v>
      </c>
      <c r="AK437" t="s">
        <v>47</v>
      </c>
      <c r="AL437" t="str">
        <f>CONCATENATE((IF(AL415&gt;0,CONCATENATE($U$420,AL415),AL415)),$U$421)</f>
        <v>0%</v>
      </c>
      <c r="AM437" t="s">
        <v>174</v>
      </c>
    </row>
    <row r="438" spans="1:39" x14ac:dyDescent="0.25">
      <c r="S438" t="s">
        <v>18</v>
      </c>
      <c r="T438" t="str">
        <f>CONCATENATE((IF(T399&gt;0,CONCATENATE($U$420,T399),T399)),$U$421)</f>
        <v>0%</v>
      </c>
      <c r="V438" t="s">
        <v>18</v>
      </c>
      <c r="W438" t="str">
        <f>CONCATENATE((IF(W399&gt;0,CONCATENATE($U$420,W399),W399)),$U$421)</f>
        <v>0%</v>
      </c>
      <c r="Y438" t="s">
        <v>18</v>
      </c>
      <c r="Z438" t="str">
        <f>CONCATENATE((IF(Z399&gt;0,CONCATENATE($U$420,Z399),Z399)),$U$421)</f>
        <v>0%</v>
      </c>
      <c r="AB438" t="s">
        <v>18</v>
      </c>
      <c r="AC438" t="str">
        <f>CONCATENATE((IF(AC399&gt;0,CONCATENATE($U$420,AC399),AC399)),$U$421)</f>
        <v>0%</v>
      </c>
      <c r="AE438" t="s">
        <v>18</v>
      </c>
      <c r="AF438" t="str">
        <f>CONCATENATE((IF(AF399&gt;0,CONCATENATE($U$420,AF399),AF399)),$U$421)</f>
        <v>0%</v>
      </c>
      <c r="AH438" t="s">
        <v>18</v>
      </c>
      <c r="AI438" t="str">
        <f>CONCATENATE((IF(AI399&gt;0,CONCATENATE($U$420,AI399),AI399)),$U$421)</f>
        <v>0%</v>
      </c>
      <c r="AK438" t="s">
        <v>18</v>
      </c>
      <c r="AL438" t="str">
        <f>CONCATENATE((IF(AL399&gt;0,CONCATENATE($U$420,AL399),AL399)),$U$421)</f>
        <v>0%</v>
      </c>
    </row>
    <row r="439" spans="1:39" x14ac:dyDescent="0.25">
      <c r="S439" t="s">
        <v>21</v>
      </c>
      <c r="T439" t="str">
        <f>CONCATENATE((IF(T400&gt;0,CONCATENATE($U$420,T400),T400)),$U$421)</f>
        <v>+2,12%</v>
      </c>
      <c r="V439" t="s">
        <v>21</v>
      </c>
      <c r="W439" t="str">
        <f>CONCATENATE((IF(W400&gt;0,CONCATENATE($U$420,W400),W400)),$U$421)</f>
        <v>-1,68%</v>
      </c>
      <c r="Y439" t="s">
        <v>21</v>
      </c>
      <c r="Z439" t="str">
        <f>CONCATENATE((IF(Z400&gt;0,CONCATENATE($U$420,Z400),Z400)),$U$421)</f>
        <v>-5,44%</v>
      </c>
      <c r="AB439" t="s">
        <v>21</v>
      </c>
      <c r="AC439" t="str">
        <f>CONCATENATE((IF(AC400&gt;0,CONCATENATE($U$420,AC400),AC400)),$U$421)</f>
        <v>-8,45%</v>
      </c>
      <c r="AE439" t="s">
        <v>21</v>
      </c>
      <c r="AF439" t="str">
        <f>CONCATENATE((IF(AF400&gt;0,CONCATENATE($U$420,AF400),AF400)),$U$421)</f>
        <v>-3,41%</v>
      </c>
      <c r="AH439" t="s">
        <v>21</v>
      </c>
      <c r="AI439" t="str">
        <f>CONCATENATE((IF(AI400&gt;0,CONCATENATE($U$420,AI400),AI400)),$U$421)</f>
        <v>-0,39%</v>
      </c>
      <c r="AK439" t="s">
        <v>21</v>
      </c>
      <c r="AL439" t="str">
        <f>CONCATENATE((IF(AL400&gt;0,CONCATENATE($U$420,AL400),AL400)),$U$421)</f>
        <v>-0,83%</v>
      </c>
    </row>
    <row r="440" spans="1:39" x14ac:dyDescent="0.25">
      <c r="S440" t="s">
        <v>176</v>
      </c>
      <c r="T440" t="str">
        <f>CONCATENATE((IF(T416&gt;0,CONCATENATE($U$420,T416),T416)),$U$421)</f>
        <v>0%</v>
      </c>
      <c r="V440" t="s">
        <v>176</v>
      </c>
      <c r="W440" t="str">
        <f>CONCATENATE((IF(W416&gt;0,CONCATENATE($U$420,W416),W416)),$U$421)</f>
        <v>0%</v>
      </c>
      <c r="Y440" t="s">
        <v>176</v>
      </c>
      <c r="Z440" t="str">
        <f>CONCATENATE((IF(Z416&gt;0,CONCATENATE($U$420,Z416),Z416)),$U$421)</f>
        <v>0%</v>
      </c>
      <c r="AB440" t="s">
        <v>176</v>
      </c>
      <c r="AC440" t="str">
        <f>CONCATENATE((IF(AC416&gt;0,CONCATENATE($U$420,AC416),AC416)),$U$421)</f>
        <v>0%</v>
      </c>
      <c r="AE440" t="s">
        <v>176</v>
      </c>
      <c r="AF440" t="str">
        <f>CONCATENATE((IF(AF416&gt;0,CONCATENATE($U$420,AF416),AF416)),$U$421)</f>
        <v>0%</v>
      </c>
      <c r="AH440" t="s">
        <v>176</v>
      </c>
      <c r="AI440" t="str">
        <f>CONCATENATE((IF(AI416&gt;0,CONCATENATE($U$420,AI416),AI416)),$U$421)</f>
        <v>0%</v>
      </c>
      <c r="AK440" t="s">
        <v>176</v>
      </c>
      <c r="AL440" t="str">
        <f>CONCATENATE((IF(AL416&gt;0,CONCATENATE($U$420,AL416),AL416)),$U$421)</f>
        <v>0%</v>
      </c>
    </row>
    <row r="441" spans="1:39" x14ac:dyDescent="0.25">
      <c r="A441" t="s">
        <v>60</v>
      </c>
      <c r="D441" t="s">
        <v>60</v>
      </c>
      <c r="S441" t="s">
        <v>60</v>
      </c>
      <c r="T441" t="str">
        <f>CONCATENATE((IF(T401&gt;0,CONCATENATE($U$420,T401),T401)),$U$421)</f>
        <v>+2,12%</v>
      </c>
      <c r="V441" t="s">
        <v>60</v>
      </c>
      <c r="W441" t="str">
        <f>CONCATENATE((IF(W401&gt;0,CONCATENATE($U$420,W401),W401)),$U$421)</f>
        <v>-1,68%</v>
      </c>
      <c r="Y441" t="s">
        <v>60</v>
      </c>
      <c r="Z441" t="str">
        <f>CONCATENATE((IF(Z401&gt;0,CONCATENATE($U$420,Z401),Z401)),$U$421)</f>
        <v>-5,44%</v>
      </c>
      <c r="AB441" t="s">
        <v>60</v>
      </c>
      <c r="AC441" t="str">
        <f>CONCATENATE((IF(AC401&gt;0,CONCATENATE($U$420,AC401),AC401)),$U$421)</f>
        <v>-8,45%</v>
      </c>
      <c r="AE441" t="s">
        <v>60</v>
      </c>
      <c r="AF441" t="str">
        <f>CONCATENATE((IF(AF401&gt;0,CONCATENATE($U$420,AF401),AF401)),$U$421)</f>
        <v>-3,41%</v>
      </c>
      <c r="AH441" t="s">
        <v>60</v>
      </c>
      <c r="AI441" t="str">
        <f>CONCATENATE((IF(AI401&gt;0,CONCATENATE($U$420,AI401),AI401)),$U$421)</f>
        <v>-0,39%</v>
      </c>
      <c r="AK441" t="s">
        <v>60</v>
      </c>
      <c r="AL441" t="str">
        <f>CONCATENATE((IF(AL401&gt;0,CONCATENATE($U$420,AL401),AL401)),$U$421)</f>
        <v>-0,83%</v>
      </c>
    </row>
    <row r="442" spans="1:39" x14ac:dyDescent="0.25">
      <c r="S442" t="s">
        <v>49</v>
      </c>
      <c r="T442" t="str">
        <f>CONCATENATE((IF(T417&gt;0,CONCATENATE($U$420,T417),T417)),$U$421)</f>
        <v>0%</v>
      </c>
      <c r="V442" t="s">
        <v>49</v>
      </c>
      <c r="W442" t="str">
        <f>CONCATENATE((IF(W417&gt;0,CONCATENATE($U$420,W417),W417)),$U$421)</f>
        <v>0%</v>
      </c>
      <c r="Y442" t="s">
        <v>49</v>
      </c>
      <c r="Z442" t="str">
        <f>CONCATENATE((IF(Z417&gt;0,CONCATENATE($U$420,Z417),Z417)),$U$421)</f>
        <v>0%</v>
      </c>
      <c r="AB442" t="s">
        <v>49</v>
      </c>
      <c r="AC442" t="str">
        <f>CONCATENATE((IF(AC417&gt;0,CONCATENATE($U$420,AC417),AC417)),$U$421)</f>
        <v>0%</v>
      </c>
      <c r="AE442" t="s">
        <v>49</v>
      </c>
      <c r="AF442" t="str">
        <f>CONCATENATE((IF(AF417&gt;0,CONCATENATE($U$420,AF417),AF417)),$U$421)</f>
        <v>0%</v>
      </c>
      <c r="AH442" t="s">
        <v>49</v>
      </c>
      <c r="AI442" t="str">
        <f>CONCATENATE((IF(AI417&gt;0,CONCATENATE($U$420,AI417),AI417)),$U$421)</f>
        <v>0%</v>
      </c>
      <c r="AK442" t="s">
        <v>49</v>
      </c>
      <c r="AL442" t="str">
        <f>CONCATENATE((IF(AL417&gt;0,CONCATENATE($U$420,AL417),AL417)),$U$421)</f>
        <v>0%</v>
      </c>
    </row>
    <row r="443" spans="1:39" x14ac:dyDescent="0.25">
      <c r="A443" t="s">
        <v>61</v>
      </c>
      <c r="D443" t="s">
        <v>61</v>
      </c>
      <c r="S443" t="s">
        <v>61</v>
      </c>
      <c r="T443" t="str">
        <f>CONCATENATE((IF(T402&gt;0,CONCATENATE($U$420,T402),T402)),$U$421)</f>
        <v>+2,12%</v>
      </c>
      <c r="V443" t="s">
        <v>61</v>
      </c>
      <c r="W443" t="str">
        <f>CONCATENATE((IF(W402&gt;0,CONCATENATE($U$420,W402),W402)),$U$421)</f>
        <v>-1,68%</v>
      </c>
      <c r="Y443" t="s">
        <v>61</v>
      </c>
      <c r="Z443" t="str">
        <f>CONCATENATE((IF(Z402&gt;0,CONCATENATE($U$420,Z402),Z402)),$U$421)</f>
        <v>-5,44%</v>
      </c>
      <c r="AB443" t="s">
        <v>61</v>
      </c>
      <c r="AC443" t="str">
        <f>CONCATENATE((IF(AC402&gt;0,CONCATENATE($U$420,AC402),AC402)),$U$421)</f>
        <v>-8,45%</v>
      </c>
      <c r="AE443" t="s">
        <v>61</v>
      </c>
      <c r="AF443" t="str">
        <f>CONCATENATE((IF(AF402&gt;0,CONCATENATE($U$420,AF402),AF402)),$U$421)</f>
        <v>-3,41%</v>
      </c>
      <c r="AH443" t="s">
        <v>61</v>
      </c>
      <c r="AI443" t="str">
        <f>CONCATENATE((IF(AI402&gt;0,CONCATENATE($U$420,AI402),AI402)),$U$421)</f>
        <v>-0,39%</v>
      </c>
      <c r="AK443" t="s">
        <v>61</v>
      </c>
      <c r="AL443" t="str">
        <f>CONCATENATE((IF(AL402&gt;0,CONCATENATE($U$420,AL402),AL402)),$U$421)</f>
        <v>-0,83%</v>
      </c>
    </row>
    <row r="444" spans="1:39" x14ac:dyDescent="0.25">
      <c r="S444" t="s">
        <v>50</v>
      </c>
      <c r="T444" t="str">
        <f>CONCATENATE((IF(T418&gt;0,CONCATENATE($U$420,T418),T418)),$U$421)</f>
        <v>0%</v>
      </c>
      <c r="V444" t="s">
        <v>50</v>
      </c>
      <c r="W444" t="str">
        <f>CONCATENATE((IF(W418&gt;0,CONCATENATE($U$420,W418),W418)),$U$421)</f>
        <v>0%</v>
      </c>
      <c r="Y444" t="s">
        <v>50</v>
      </c>
      <c r="Z444" t="str">
        <f>CONCATENATE((IF(Z418&gt;0,CONCATENATE($U$420,Z418),Z418)),$U$421)</f>
        <v>0%</v>
      </c>
      <c r="AB444" t="s">
        <v>50</v>
      </c>
      <c r="AC444" t="str">
        <f>CONCATENATE((IF(AC418&gt;0,CONCATENATE($U$420,AC418),AC418)),$U$421)</f>
        <v>0%</v>
      </c>
      <c r="AE444" t="s">
        <v>50</v>
      </c>
      <c r="AF444" t="str">
        <f>CONCATENATE((IF(AF418&gt;0,CONCATENATE($U$420,AF418),AF418)),$U$421)</f>
        <v>0%</v>
      </c>
      <c r="AH444" t="s">
        <v>50</v>
      </c>
      <c r="AI444" t="str">
        <f>CONCATENATE((IF(AI418&gt;0,CONCATENATE($U$420,AI418),AI418)),$U$421)</f>
        <v>0%</v>
      </c>
      <c r="AK444" t="s">
        <v>50</v>
      </c>
      <c r="AL444" t="str">
        <f>CONCATENATE((IF(AL418&gt;0,CONCATENATE($U$420,AL418),AL418)),$U$421)</f>
        <v>0%</v>
      </c>
    </row>
    <row r="445" spans="1:39" x14ac:dyDescent="0.25">
      <c r="S445" t="s">
        <v>19</v>
      </c>
      <c r="T445" t="str">
        <f>CONCATENATE((IF(T403&gt;0,CONCATENATE($U$420,T403),T403)),$U$421)</f>
        <v>0%</v>
      </c>
      <c r="V445" t="s">
        <v>19</v>
      </c>
      <c r="W445" t="str">
        <f>CONCATENATE((IF(W403&gt;0,CONCATENATE($U$420,W403),W403)),$U$421)</f>
        <v>0%</v>
      </c>
      <c r="Y445" t="s">
        <v>19</v>
      </c>
      <c r="Z445" t="str">
        <f>CONCATENATE((IF(Z403&gt;0,CONCATENATE($U$420,Z403),Z403)),$U$421)</f>
        <v>0%</v>
      </c>
      <c r="AB445" t="s">
        <v>19</v>
      </c>
      <c r="AC445" t="str">
        <f>CONCATENATE((IF(AC403&gt;0,CONCATENATE($U$420,AC403),AC403)),$U$421)</f>
        <v>0%</v>
      </c>
      <c r="AE445" t="s">
        <v>19</v>
      </c>
      <c r="AF445" t="str">
        <f>CONCATENATE((IF(AF403&gt;0,CONCATENATE($U$420,AF403),AF403)),$U$421)</f>
        <v>0%</v>
      </c>
      <c r="AH445" t="s">
        <v>19</v>
      </c>
      <c r="AI445" t="str">
        <f>CONCATENATE((IF(AI403&gt;0,CONCATENATE($U$420,AI403),AI403)),$U$421)</f>
        <v>0%</v>
      </c>
      <c r="AK445" t="s">
        <v>19</v>
      </c>
      <c r="AL445" t="str">
        <f>CONCATENATE((IF(AL403&gt;0,CONCATENATE($U$420,AL403),AL403)),$U$421)</f>
        <v>0%</v>
      </c>
    </row>
    <row r="446" spans="1:39" x14ac:dyDescent="0.25">
      <c r="S446" t="s">
        <v>53</v>
      </c>
      <c r="T446" t="str">
        <f>CONCATENATE((IF(T404&gt;0,CONCATENATE($U$420,T404),T404)),$U$421)</f>
        <v>0%</v>
      </c>
      <c r="V446" t="s">
        <v>53</v>
      </c>
      <c r="W446" t="str">
        <f>CONCATENATE((IF(W404&gt;0,CONCATENATE($U$420,W404),W404)),$U$421)</f>
        <v>0%</v>
      </c>
      <c r="Y446" t="s">
        <v>53</v>
      </c>
      <c r="Z446" t="str">
        <f>CONCATENATE((IF(Z404&gt;0,CONCATENATE($U$420,Z404),Z404)),$U$421)</f>
        <v>0%</v>
      </c>
      <c r="AB446" t="s">
        <v>53</v>
      </c>
      <c r="AC446" t="str">
        <f>CONCATENATE((IF(AC404&gt;0,CONCATENATE($U$420,AC404),AC404)),$U$421)</f>
        <v>0%</v>
      </c>
      <c r="AE446" t="s">
        <v>53</v>
      </c>
      <c r="AF446" t="str">
        <f>CONCATENATE((IF(AF404&gt;0,CONCATENATE($U$420,AF404),AF404)),$U$421)</f>
        <v>0%</v>
      </c>
      <c r="AH446" t="s">
        <v>53</v>
      </c>
      <c r="AI446" t="str">
        <f>CONCATENATE((IF(AI404&gt;0,CONCATENATE($U$420,AI404),AI404)),$U$421)</f>
        <v>0%</v>
      </c>
      <c r="AK446" t="s">
        <v>53</v>
      </c>
      <c r="AL446" t="str">
        <f>CONCATENATE((IF(AL404&gt;0,CONCATENATE($U$420,AL404),AL404)),$U$421)</f>
        <v>0%</v>
      </c>
    </row>
    <row r="447" spans="1:39" x14ac:dyDescent="0.25">
      <c r="S447" t="s">
        <v>173</v>
      </c>
      <c r="T447" t="str">
        <f>CONCATENATE((IF(T405&gt;0,CONCATENATE($U$420,T405),T405)),$U$421)</f>
        <v>+2,12%</v>
      </c>
      <c r="V447" t="s">
        <v>173</v>
      </c>
      <c r="W447" t="str">
        <f>CONCATENATE((IF(W405&gt;0,CONCATENATE($U$420,W405),W405)),$U$421)</f>
        <v>-1,68%</v>
      </c>
      <c r="Y447" t="s">
        <v>173</v>
      </c>
      <c r="Z447" t="str">
        <f>CONCATENATE((IF(Z405&gt;0,CONCATENATE($U$420,Z405),Z405)),$U$421)</f>
        <v>-5,44%</v>
      </c>
      <c r="AB447" t="s">
        <v>173</v>
      </c>
      <c r="AC447" t="str">
        <f>CONCATENATE((IF(AC405&gt;0,CONCATENATE($U$420,AC405),AC405)),$U$421)</f>
        <v>-8,45%</v>
      </c>
      <c r="AE447" t="s">
        <v>173</v>
      </c>
      <c r="AF447" t="str">
        <f>CONCATENATE((IF(AF405&gt;0,CONCATENATE($U$420,AF405),AF405)),$U$421)</f>
        <v>-3,41%</v>
      </c>
      <c r="AH447" t="s">
        <v>173</v>
      </c>
      <c r="AI447" t="str">
        <f>CONCATENATE((IF(AI405&gt;0,CONCATENATE($U$420,AI405),AI405)),$U$421)</f>
        <v>-0,39%</v>
      </c>
      <c r="AK447" t="s">
        <v>173</v>
      </c>
      <c r="AL447" t="str">
        <f>CONCATENATE((IF(AL405&gt;0,CONCATENATE($U$420,AL405),AL405)),$U$421)</f>
        <v>-0,83%</v>
      </c>
    </row>
  </sheetData>
  <autoFilter ref="T1:T366"/>
  <mergeCells count="13">
    <mergeCell ref="AK1:AL1"/>
    <mergeCell ref="S1:T1"/>
    <mergeCell ref="V1:W1"/>
    <mergeCell ref="Y1:Z1"/>
    <mergeCell ref="AB1:AC1"/>
    <mergeCell ref="AE1:AF1"/>
    <mergeCell ref="AH1:AI1"/>
    <mergeCell ref="P1:Q1"/>
    <mergeCell ref="A1:B1"/>
    <mergeCell ref="D1:E1"/>
    <mergeCell ref="G1:H1"/>
    <mergeCell ref="J1:K1"/>
    <mergeCell ref="M1:N1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9">
    <tabColor rgb="FFFFFF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0">
    <tabColor rgb="FF92D050"/>
  </sheetPr>
  <dimension ref="A1:AM447"/>
  <sheetViews>
    <sheetView topLeftCell="G1" workbookViewId="0">
      <selection sqref="A1:B1"/>
    </sheetView>
  </sheetViews>
  <sheetFormatPr defaultRowHeight="15" outlineLevelRow="1" outlineLevelCol="1" x14ac:dyDescent="0.25"/>
  <cols>
    <col min="1" max="1" width="10.140625" hidden="1" customWidth="1" outlineLevel="1"/>
    <col min="2" max="3" width="9.140625" hidden="1" customWidth="1" outlineLevel="1"/>
    <col min="4" max="4" width="10.140625" hidden="1" customWidth="1" outlineLevel="1"/>
    <col min="5" max="5" width="9.140625" hidden="1" customWidth="1" outlineLevel="1"/>
    <col min="6" max="6" width="9.140625" hidden="1" customWidth="1" outlineLevel="1" collapsed="1"/>
    <col min="7" max="7" width="10.140625" bestFit="1" customWidth="1" collapsed="1"/>
    <col min="8" max="8" width="9.5703125" bestFit="1" customWidth="1"/>
    <col min="10" max="10" width="10.140625" bestFit="1" customWidth="1"/>
    <col min="13" max="13" width="10.140625" bestFit="1" customWidth="1"/>
    <col min="14" max="14" width="9.5703125" bestFit="1" customWidth="1"/>
    <col min="16" max="16" width="10.140625" bestFit="1" customWidth="1"/>
    <col min="17" max="17" width="9.5703125" bestFit="1" customWidth="1"/>
    <col min="19" max="19" width="10.140625" hidden="1" customWidth="1" outlineLevel="1"/>
    <col min="20" max="20" width="9.5703125" hidden="1" customWidth="1" outlineLevel="1"/>
    <col min="21" max="21" width="9.140625" hidden="1" customWidth="1" outlineLevel="1"/>
    <col min="22" max="22" width="10.140625" hidden="1" customWidth="1" outlineLevel="1"/>
    <col min="23" max="24" width="9.140625" hidden="1" customWidth="1" outlineLevel="1"/>
    <col min="25" max="25" width="10.140625" hidden="1" customWidth="1" outlineLevel="1"/>
    <col min="26" max="26" width="9.5703125" hidden="1" customWidth="1" outlineLevel="1"/>
    <col min="27" max="27" width="9.140625" hidden="1" customWidth="1" outlineLevel="1"/>
    <col min="28" max="28" width="10.140625" hidden="1" customWidth="1" outlineLevel="1"/>
    <col min="29" max="29" width="10.5703125" hidden="1" customWidth="1" outlineLevel="1"/>
    <col min="30" max="30" width="9.140625" hidden="1" customWidth="1" outlineLevel="1"/>
    <col min="31" max="31" width="10.140625" hidden="1" customWidth="1" outlineLevel="1"/>
    <col min="32" max="32" width="9.5703125" hidden="1" customWidth="1" outlineLevel="1"/>
    <col min="33" max="33" width="9.140625" hidden="1" customWidth="1" outlineLevel="1"/>
    <col min="34" max="34" width="10.140625" hidden="1" customWidth="1" outlineLevel="1"/>
    <col min="35" max="35" width="9.5703125" hidden="1" customWidth="1" outlineLevel="1"/>
    <col min="36" max="36" width="9.140625" hidden="1" customWidth="1" outlineLevel="1"/>
    <col min="37" max="37" width="10.140625" hidden="1" customWidth="1" outlineLevel="1"/>
    <col min="38" max="38" width="9.5703125" hidden="1" customWidth="1" outlineLevel="1"/>
    <col min="39" max="39" width="9.140625" collapsed="1"/>
  </cols>
  <sheetData>
    <row r="1" spans="1:39" ht="15.75" thickBot="1" x14ac:dyDescent="0.3">
      <c r="A1" s="492"/>
      <c r="B1" s="492"/>
      <c r="D1" s="496" t="s">
        <v>145</v>
      </c>
      <c r="E1" s="492"/>
      <c r="G1" s="490" t="s">
        <v>146</v>
      </c>
      <c r="H1" s="490"/>
      <c r="J1" s="490" t="s">
        <v>147</v>
      </c>
      <c r="K1" s="490"/>
      <c r="M1" s="490" t="s">
        <v>148</v>
      </c>
      <c r="N1" s="490"/>
      <c r="P1" s="490" t="s">
        <v>149</v>
      </c>
      <c r="Q1" s="490"/>
      <c r="S1" s="492" t="s">
        <v>150</v>
      </c>
      <c r="T1" s="492"/>
      <c r="V1" s="492" t="s">
        <v>151</v>
      </c>
      <c r="W1" s="492"/>
      <c r="Y1" s="493" t="s">
        <v>152</v>
      </c>
      <c r="Z1" s="493"/>
      <c r="AB1" s="493" t="s">
        <v>153</v>
      </c>
      <c r="AC1" s="493"/>
      <c r="AE1" s="493" t="s">
        <v>154</v>
      </c>
      <c r="AF1" s="493"/>
      <c r="AH1" s="493" t="s">
        <v>155</v>
      </c>
      <c r="AI1" s="493"/>
      <c r="AK1" s="493" t="s">
        <v>156</v>
      </c>
      <c r="AL1" s="493"/>
    </row>
    <row r="2" spans="1:39" ht="15.75" thickBot="1" x14ac:dyDescent="0.3">
      <c r="A2" s="52" t="str">
        <f>Доллар!B4</f>
        <v>01.01.2023</v>
      </c>
      <c r="B2" s="58">
        <f>Доллар!C4</f>
        <v>70.337500000000006</v>
      </c>
      <c r="D2" s="52" t="str">
        <f>Евро!B4</f>
        <v>01.01.2023</v>
      </c>
      <c r="E2" s="58">
        <f>Евро!C4</f>
        <v>75.655299999999997</v>
      </c>
      <c r="G2" s="52" t="str">
        <f>'Золото (ЦБ)'!B4</f>
        <v>01.01.2023</v>
      </c>
      <c r="H2" s="58">
        <f>IF('Золото (ЦБ)'!$C4="-",I2,'Золото (ЦБ)'!$C4)</f>
        <v>4173.2</v>
      </c>
      <c r="I2" s="65">
        <f>Техничка!C40</f>
        <v>4173.2</v>
      </c>
      <c r="J2" s="52" t="str">
        <f>'Серебро (ЦБ)'!B4</f>
        <v>01.01.2023</v>
      </c>
      <c r="K2" s="58">
        <f>IF('Серебро (ЦБ)'!C4="-",L2,'Серебро (ЦБ)'!C4)</f>
        <v>55.2</v>
      </c>
      <c r="L2" s="65">
        <f>Техничка!C41</f>
        <v>55.2</v>
      </c>
      <c r="M2" s="52" t="str">
        <f>'Платина (ЦБ)'!B4</f>
        <v>01.01.2023</v>
      </c>
      <c r="N2" s="58">
        <f>IF('Платина (ЦБ)'!C4="-",O2,'Платина (ЦБ)'!C4)</f>
        <v>2353.48</v>
      </c>
      <c r="O2" s="65">
        <f>Техничка!C42</f>
        <v>2353.48</v>
      </c>
      <c r="P2" s="52" t="str">
        <f>'Палладий (ЦБ)'!B4</f>
        <v>01.01.2023</v>
      </c>
      <c r="Q2" s="58">
        <f>IF('Палладий (ЦБ)'!C4="-",R2,'Палладий (ЦБ)'!C4)</f>
        <v>4153.88</v>
      </c>
      <c r="R2" s="65">
        <f>Техничка!C43</f>
        <v>4153.88</v>
      </c>
      <c r="S2" s="52" t="str">
        <f>'Золото (KITCO-LME)'!B4</f>
        <v>01.01.2023</v>
      </c>
      <c r="T2" s="58" t="str">
        <f>'Золото (KITCO-LME)'!C4</f>
        <v>-</v>
      </c>
      <c r="V2" s="52" t="str">
        <f>'Серебро (KITCO-LME)'!B4</f>
        <v>01.01.2023</v>
      </c>
      <c r="W2" s="58" t="str">
        <f>'Серебро (KITCO-LME)'!C4</f>
        <v>-</v>
      </c>
      <c r="Y2" s="52" t="str">
        <f>'Алюминий (LME)'!B4</f>
        <v>01.01.2023</v>
      </c>
      <c r="Z2" s="58" t="str">
        <f>'Алюминий (LME)'!C4</f>
        <v>-</v>
      </c>
      <c r="AA2" s="55"/>
      <c r="AB2" s="52" t="str">
        <f>'Никель (LME)'!B4</f>
        <v>01.01.2023</v>
      </c>
      <c r="AC2" s="58" t="str">
        <f>'Никель (LME)'!C4</f>
        <v>-</v>
      </c>
      <c r="AD2" s="55"/>
      <c r="AE2" s="52" t="str">
        <f>'Свинец (LME)'!B4</f>
        <v>01.01.2023</v>
      </c>
      <c r="AF2" s="58" t="str">
        <f>'Свинец (LME)'!C4</f>
        <v>-</v>
      </c>
      <c r="AG2" s="55"/>
      <c r="AH2" s="52" t="str">
        <f>'Медь (LME)'!B4</f>
        <v>01.01.2023</v>
      </c>
      <c r="AI2" s="58" t="str">
        <f>'Медь (LME)'!C4</f>
        <v>-</v>
      </c>
      <c r="AJ2" s="55"/>
      <c r="AK2" s="52" t="str">
        <f>'Цинк (LME)'!B4</f>
        <v>01.01.2023</v>
      </c>
      <c r="AL2" s="58" t="str">
        <f>'Цинк (LME)'!C4</f>
        <v>-</v>
      </c>
      <c r="AM2" s="55"/>
    </row>
    <row r="3" spans="1:39" x14ac:dyDescent="0.25">
      <c r="A3" s="52" t="str">
        <f>Доллар!B5</f>
        <v>02.01.2023</v>
      </c>
      <c r="B3" s="58">
        <f>Доллар!C5</f>
        <v>70.337500000000006</v>
      </c>
      <c r="D3" s="52" t="str">
        <f>Евро!B5</f>
        <v>02.01.2023</v>
      </c>
      <c r="E3" s="58">
        <f>Евро!C5</f>
        <v>75.655299999999997</v>
      </c>
      <c r="G3" s="52" t="str">
        <f>'Золото (ЦБ)'!B5</f>
        <v>02.01.2023</v>
      </c>
      <c r="H3" s="58">
        <f>IF(OR('Золото (ЦБ)'!$C5="-",'Золото (ЦБ)'!$C5=""),H2,'Золото (ЦБ)'!$C5)</f>
        <v>4173.2</v>
      </c>
      <c r="J3" s="52" t="str">
        <f>'Серебро (ЦБ)'!B5</f>
        <v>02.01.2023</v>
      </c>
      <c r="K3" s="58">
        <f>IF(OR('Серебро (ЦБ)'!$C5="-",'Серебро (ЦБ)'!$C5=""),K2,'Серебро (ЦБ)'!$C5)</f>
        <v>55.2</v>
      </c>
      <c r="M3" s="52" t="str">
        <f>'Платина (ЦБ)'!B5</f>
        <v>02.01.2023</v>
      </c>
      <c r="N3" s="58">
        <f>IF(OR('Платина (ЦБ)'!$C5="-",'Платина (ЦБ)'!$C5=""),N2,'Платина (ЦБ)'!$C5)</f>
        <v>2353.48</v>
      </c>
      <c r="P3" s="52" t="str">
        <f>'Палладий (ЦБ)'!B5</f>
        <v>02.01.2023</v>
      </c>
      <c r="Q3" s="58">
        <f>IF(OR('Палладий (ЦБ)'!$C5="-",'Палладий (ЦБ)'!$C5=""),Q2,'Палладий (ЦБ)'!$C5)</f>
        <v>4153.88</v>
      </c>
      <c r="S3" s="52" t="str">
        <f>'Золото (KITCO-LME)'!B5</f>
        <v>02.01.2023</v>
      </c>
      <c r="T3" s="58" t="str">
        <f>'Золото (KITCO-LME)'!C5</f>
        <v>-</v>
      </c>
      <c r="V3" s="52" t="str">
        <f>'Серебро (KITCO-LME)'!B5</f>
        <v>02.01.2023</v>
      </c>
      <c r="W3" s="58" t="str">
        <f>'Серебро (KITCO-LME)'!C5</f>
        <v>-</v>
      </c>
      <c r="Y3" s="52" t="str">
        <f>'Алюминий (LME)'!B5</f>
        <v>02.01.2023</v>
      </c>
      <c r="Z3" s="58" t="str">
        <f>'Алюминий (LME)'!C5</f>
        <v>-</v>
      </c>
      <c r="AB3" s="52" t="str">
        <f>'Никель (LME)'!B5</f>
        <v>02.01.2023</v>
      </c>
      <c r="AC3" s="58" t="str">
        <f>'Никель (LME)'!C5</f>
        <v>-</v>
      </c>
      <c r="AE3" s="52" t="str">
        <f>'Свинец (LME)'!B5</f>
        <v>02.01.2023</v>
      </c>
      <c r="AF3" s="58" t="str">
        <f>'Свинец (LME)'!C5</f>
        <v>-</v>
      </c>
      <c r="AH3" s="52" t="str">
        <f>'Медь (LME)'!B5</f>
        <v>02.01.2023</v>
      </c>
      <c r="AI3" s="58" t="str">
        <f>'Медь (LME)'!C5</f>
        <v>-</v>
      </c>
      <c r="AK3" s="52" t="str">
        <f>'Цинк (LME)'!B5</f>
        <v>02.01.2023</v>
      </c>
      <c r="AL3" s="58" t="str">
        <f>'Цинк (LME)'!C5</f>
        <v>-</v>
      </c>
    </row>
    <row r="4" spans="1:39" x14ac:dyDescent="0.25">
      <c r="A4" s="52" t="str">
        <f>Доллар!B6</f>
        <v>03.01.2023</v>
      </c>
      <c r="B4" s="58" t="str">
        <f>Доллар!C6</f>
        <v>-</v>
      </c>
      <c r="D4" s="52" t="str">
        <f>Евро!B6</f>
        <v>03.01.2023</v>
      </c>
      <c r="E4" s="58" t="str">
        <f>Евро!C6</f>
        <v>-</v>
      </c>
      <c r="G4" s="52" t="str">
        <f>'Золото (ЦБ)'!B6</f>
        <v>03.01.2023</v>
      </c>
      <c r="H4" s="58">
        <f>IF(OR('Золото (ЦБ)'!$C6="-",'Золото (ЦБ)'!$C6=""),H3,'Золото (ЦБ)'!$C6)</f>
        <v>4173.2</v>
      </c>
      <c r="J4" s="52" t="str">
        <f>'Серебро (ЦБ)'!B6</f>
        <v>03.01.2023</v>
      </c>
      <c r="K4" s="58">
        <f>IF(OR('Серебро (ЦБ)'!$C6="-",'Серебро (ЦБ)'!$C6=""),K3,'Серебро (ЦБ)'!$C6)</f>
        <v>55.2</v>
      </c>
      <c r="M4" s="52" t="str">
        <f>'Платина (ЦБ)'!B6</f>
        <v>03.01.2023</v>
      </c>
      <c r="N4" s="58">
        <f>IF(OR('Платина (ЦБ)'!$C6="-",'Платина (ЦБ)'!$C6=""),N3,'Платина (ЦБ)'!$C6)</f>
        <v>2353.48</v>
      </c>
      <c r="P4" s="52" t="str">
        <f>'Палладий (ЦБ)'!B6</f>
        <v>03.01.2023</v>
      </c>
      <c r="Q4" s="58">
        <f>IF(OR('Палладий (ЦБ)'!$C6="-",'Палладий (ЦБ)'!$C6=""),Q3,'Палладий (ЦБ)'!$C6)</f>
        <v>4153.88</v>
      </c>
      <c r="S4" s="52" t="str">
        <f>'Золото (KITCO-LME)'!B6</f>
        <v>03.01.2023</v>
      </c>
      <c r="T4" s="58">
        <f>'Золото (KITCO-LME)'!C6</f>
        <v>1843.25</v>
      </c>
      <c r="V4" s="52" t="str">
        <f>'Серебро (KITCO-LME)'!B6</f>
        <v>03.01.2023</v>
      </c>
      <c r="W4" s="58">
        <f>'Серебро (KITCO-LME)'!C6</f>
        <v>24.295000000000002</v>
      </c>
      <c r="Y4" s="52" t="str">
        <f>'Алюминий (LME)'!B6</f>
        <v>03.01.2023</v>
      </c>
      <c r="Z4" s="58">
        <f>'Алюминий (LME)'!C6</f>
        <v>2337.5</v>
      </c>
      <c r="AB4" s="52" t="str">
        <f>'Никель (LME)'!B6</f>
        <v>03.01.2023</v>
      </c>
      <c r="AC4" s="58">
        <f>'Никель (LME)'!C6</f>
        <v>31200</v>
      </c>
      <c r="AE4" s="52" t="str">
        <f>'Свинец (LME)'!B6</f>
        <v>03.01.2023</v>
      </c>
      <c r="AF4" s="58">
        <f>'Свинец (LME)'!C6</f>
        <v>2322</v>
      </c>
      <c r="AH4" s="52" t="str">
        <f>'Медь (LME)'!B6</f>
        <v>03.01.2023</v>
      </c>
      <c r="AI4" s="58">
        <f>'Медь (LME)'!C6</f>
        <v>8390</v>
      </c>
      <c r="AK4" s="52" t="str">
        <f>'Цинк (LME)'!B6</f>
        <v>03.01.2023</v>
      </c>
      <c r="AL4" s="58">
        <f>'Цинк (LME)'!C6</f>
        <v>3004</v>
      </c>
    </row>
    <row r="5" spans="1:39" x14ac:dyDescent="0.25">
      <c r="A5" s="52" t="str">
        <f>Доллар!B7</f>
        <v>04.01.2023</v>
      </c>
      <c r="B5" s="58" t="str">
        <f>Доллар!C7</f>
        <v>-</v>
      </c>
      <c r="D5" s="52" t="str">
        <f>Евро!B7</f>
        <v>04.01.2023</v>
      </c>
      <c r="E5" s="58" t="str">
        <f>Евро!C7</f>
        <v>-</v>
      </c>
      <c r="G5" s="52" t="str">
        <f>'Золото (ЦБ)'!B7</f>
        <v>04.01.2023</v>
      </c>
      <c r="H5" s="58">
        <f>IF(OR('Золото (ЦБ)'!$C7="-",'Золото (ЦБ)'!$C7=""),H4,'Золото (ЦБ)'!$C7)</f>
        <v>4173.2</v>
      </c>
      <c r="J5" s="52" t="str">
        <f>'Серебро (ЦБ)'!B7</f>
        <v>04.01.2023</v>
      </c>
      <c r="K5" s="58">
        <f>IF(OR('Серебро (ЦБ)'!$C7="-",'Серебро (ЦБ)'!$C7=""),K4,'Серебро (ЦБ)'!$C7)</f>
        <v>55.2</v>
      </c>
      <c r="M5" s="52" t="str">
        <f>'Платина (ЦБ)'!B7</f>
        <v>04.01.2023</v>
      </c>
      <c r="N5" s="58">
        <f>IF(OR('Платина (ЦБ)'!$C7="-",'Платина (ЦБ)'!$C7=""),N4,'Платина (ЦБ)'!$C7)</f>
        <v>2353.48</v>
      </c>
      <c r="P5" s="52" t="str">
        <f>'Палладий (ЦБ)'!B7</f>
        <v>04.01.2023</v>
      </c>
      <c r="Q5" s="58">
        <f>IF(OR('Палладий (ЦБ)'!$C7="-",'Палладий (ЦБ)'!$C7=""),Q4,'Палладий (ЦБ)'!$C7)</f>
        <v>4153.88</v>
      </c>
      <c r="S5" s="52" t="str">
        <f>'Золото (KITCO-LME)'!B7</f>
        <v>04.01.2023</v>
      </c>
      <c r="T5" s="58">
        <f>'Золото (KITCO-LME)'!C7</f>
        <v>1857.3</v>
      </c>
      <c r="V5" s="52" t="str">
        <f>'Серебро (KITCO-LME)'!B7</f>
        <v>04.01.2023</v>
      </c>
      <c r="W5" s="58">
        <f>'Серебро (KITCO-LME)'!C7</f>
        <v>24.29</v>
      </c>
      <c r="Y5" s="52" t="str">
        <f>'Алюминий (LME)'!B7</f>
        <v>04.01.2023</v>
      </c>
      <c r="Z5" s="58">
        <f>'Алюминий (LME)'!C7</f>
        <v>2250</v>
      </c>
      <c r="AB5" s="52" t="str">
        <f>'Никель (LME)'!B7</f>
        <v>04.01.2023</v>
      </c>
      <c r="AC5" s="58">
        <f>'Никель (LME)'!C7</f>
        <v>29750</v>
      </c>
      <c r="AE5" s="52" t="str">
        <f>'Свинец (LME)'!B7</f>
        <v>04.01.2023</v>
      </c>
      <c r="AF5" s="58">
        <f>'Свинец (LME)'!C7</f>
        <v>2331</v>
      </c>
      <c r="AH5" s="52" t="str">
        <f>'Медь (LME)'!B7</f>
        <v>04.01.2023</v>
      </c>
      <c r="AI5" s="58">
        <f>'Медь (LME)'!C7</f>
        <v>8209</v>
      </c>
      <c r="AK5" s="52" t="str">
        <f>'Цинк (LME)'!B7</f>
        <v>04.01.2023</v>
      </c>
      <c r="AL5" s="58">
        <f>'Цинк (LME)'!C7</f>
        <v>2977</v>
      </c>
    </row>
    <row r="6" spans="1:39" x14ac:dyDescent="0.25">
      <c r="A6" s="52" t="str">
        <f>Доллар!B8</f>
        <v>05.01.2023</v>
      </c>
      <c r="B6" s="58" t="str">
        <f>Доллар!C8</f>
        <v>-</v>
      </c>
      <c r="D6" s="52" t="str">
        <f>Евро!B8</f>
        <v>05.01.2023</v>
      </c>
      <c r="E6" s="58" t="str">
        <f>Евро!C8</f>
        <v>-</v>
      </c>
      <c r="G6" s="52" t="str">
        <f>'Золото (ЦБ)'!B8</f>
        <v>05.01.2023</v>
      </c>
      <c r="H6" s="58">
        <f>IF(OR('Золото (ЦБ)'!$C8="-",'Золото (ЦБ)'!$C8=""),H5,'Золото (ЦБ)'!$C8)</f>
        <v>4173.2</v>
      </c>
      <c r="J6" s="52" t="str">
        <f>'Серебро (ЦБ)'!B8</f>
        <v>05.01.2023</v>
      </c>
      <c r="K6" s="58">
        <f>IF(OR('Серебро (ЦБ)'!$C8="-",'Серебро (ЦБ)'!$C8=""),K5,'Серебро (ЦБ)'!$C8)</f>
        <v>55.2</v>
      </c>
      <c r="M6" s="52" t="str">
        <f>'Платина (ЦБ)'!B8</f>
        <v>05.01.2023</v>
      </c>
      <c r="N6" s="58">
        <f>IF(OR('Платина (ЦБ)'!$C8="-",'Платина (ЦБ)'!$C8=""),N5,'Платина (ЦБ)'!$C8)</f>
        <v>2353.48</v>
      </c>
      <c r="P6" s="52" t="str">
        <f>'Палладий (ЦБ)'!B8</f>
        <v>05.01.2023</v>
      </c>
      <c r="Q6" s="58">
        <f>IF(OR('Палладий (ЦБ)'!$C8="-",'Палладий (ЦБ)'!$C8=""),Q5,'Палладий (ЦБ)'!$C8)</f>
        <v>4153.88</v>
      </c>
      <c r="S6" s="52" t="str">
        <f>'Золото (KITCO-LME)'!B8</f>
        <v>05.01.2023</v>
      </c>
      <c r="T6" s="58">
        <f>'Золото (KITCO-LME)'!C8</f>
        <v>1834</v>
      </c>
      <c r="V6" s="52" t="str">
        <f>'Серебро (KITCO-LME)'!B8</f>
        <v>05.01.2023</v>
      </c>
      <c r="W6" s="58">
        <f>'Серебро (KITCO-LME)'!C8</f>
        <v>23.41</v>
      </c>
      <c r="Y6" s="52" t="str">
        <f>'Алюминий (LME)'!B8</f>
        <v>05.01.2023</v>
      </c>
      <c r="Z6" s="58">
        <f>'Алюминий (LME)'!C8</f>
        <v>2270</v>
      </c>
      <c r="AB6" s="52" t="str">
        <f>'Никель (LME)'!B8</f>
        <v>05.01.2023</v>
      </c>
      <c r="AC6" s="58">
        <f>'Никель (LME)'!C8</f>
        <v>28775</v>
      </c>
      <c r="AE6" s="52" t="str">
        <f>'Свинец (LME)'!B8</f>
        <v>05.01.2023</v>
      </c>
      <c r="AF6" s="58">
        <f>'Свинец (LME)'!C8</f>
        <v>2298.5</v>
      </c>
      <c r="AH6" s="52" t="str">
        <f>'Медь (LME)'!B8</f>
        <v>05.01.2023</v>
      </c>
      <c r="AI6" s="58">
        <f>'Медь (LME)'!C8</f>
        <v>8420</v>
      </c>
      <c r="AK6" s="52" t="str">
        <f>'Цинк (LME)'!B8</f>
        <v>05.01.2023</v>
      </c>
      <c r="AL6" s="58">
        <f>'Цинк (LME)'!C8</f>
        <v>3040</v>
      </c>
    </row>
    <row r="7" spans="1:39" x14ac:dyDescent="0.25">
      <c r="A7" s="52" t="str">
        <f>Доллар!B9</f>
        <v>06.01.2023</v>
      </c>
      <c r="B7" s="58" t="str">
        <f>Доллар!C9</f>
        <v>-</v>
      </c>
      <c r="D7" s="52" t="str">
        <f>Евро!B9</f>
        <v>06.01.2023</v>
      </c>
      <c r="E7" s="58" t="str">
        <f>Евро!C9</f>
        <v>-</v>
      </c>
      <c r="G7" s="52" t="str">
        <f>'Золото (ЦБ)'!B9</f>
        <v>06.01.2023</v>
      </c>
      <c r="H7" s="58">
        <f>IF(OR('Золото (ЦБ)'!$C9="-",'Золото (ЦБ)'!$C9=""),H6,'Золото (ЦБ)'!$C9)</f>
        <v>4173.2</v>
      </c>
      <c r="J7" s="52" t="str">
        <f>'Серебро (ЦБ)'!B9</f>
        <v>06.01.2023</v>
      </c>
      <c r="K7" s="58">
        <f>IF(OR('Серебро (ЦБ)'!$C9="-",'Серебро (ЦБ)'!$C9=""),K6,'Серебро (ЦБ)'!$C9)</f>
        <v>55.2</v>
      </c>
      <c r="M7" s="52" t="str">
        <f>'Платина (ЦБ)'!B9</f>
        <v>06.01.2023</v>
      </c>
      <c r="N7" s="58">
        <f>IF(OR('Платина (ЦБ)'!$C9="-",'Платина (ЦБ)'!$C9=""),N6,'Платина (ЦБ)'!$C9)</f>
        <v>2353.48</v>
      </c>
      <c r="P7" s="52" t="str">
        <f>'Палладий (ЦБ)'!B9</f>
        <v>06.01.2023</v>
      </c>
      <c r="Q7" s="58">
        <f>IF(OR('Палладий (ЦБ)'!$C9="-",'Палладий (ЦБ)'!$C9=""),Q6,'Палладий (ЦБ)'!$C9)</f>
        <v>4153.88</v>
      </c>
      <c r="S7" s="52" t="str">
        <f>'Золото (KITCO-LME)'!B9</f>
        <v>06.01.2023</v>
      </c>
      <c r="T7" s="58">
        <f>'Золото (KITCO-LME)'!C9</f>
        <v>1852.2</v>
      </c>
      <c r="V7" s="52" t="str">
        <f>'Серебро (KITCO-LME)'!B9</f>
        <v>06.01.2023</v>
      </c>
      <c r="W7" s="58">
        <f>'Серебро (KITCO-LME)'!C9</f>
        <v>23.454999999999998</v>
      </c>
      <c r="Y7" s="52" t="str">
        <f>'Алюминий (LME)'!B9</f>
        <v>06.01.2023</v>
      </c>
      <c r="Z7" s="58">
        <f>'Алюминий (LME)'!C9</f>
        <v>2242.5</v>
      </c>
      <c r="AB7" s="52" t="str">
        <f>'Никель (LME)'!B9</f>
        <v>06.01.2023</v>
      </c>
      <c r="AC7" s="58">
        <f>'Никель (LME)'!C9</f>
        <v>27465</v>
      </c>
      <c r="AE7" s="52" t="str">
        <f>'Свинец (LME)'!B9</f>
        <v>06.01.2023</v>
      </c>
      <c r="AF7" s="58">
        <f>'Свинец (LME)'!C9</f>
        <v>2235</v>
      </c>
      <c r="AH7" s="52" t="str">
        <f>'Медь (LME)'!B9</f>
        <v>06.01.2023</v>
      </c>
      <c r="AI7" s="58">
        <f>'Медь (LME)'!C9</f>
        <v>8362.5</v>
      </c>
      <c r="AK7" s="52" t="str">
        <f>'Цинк (LME)'!B9</f>
        <v>06.01.2023</v>
      </c>
      <c r="AL7" s="58">
        <f>'Цинк (LME)'!C9</f>
        <v>2994</v>
      </c>
    </row>
    <row r="8" spans="1:39" x14ac:dyDescent="0.25">
      <c r="A8" s="52" t="str">
        <f>Доллар!B10</f>
        <v>07.01.2023</v>
      </c>
      <c r="B8" s="58" t="str">
        <f>Доллар!C10</f>
        <v>-</v>
      </c>
      <c r="D8" s="52" t="str">
        <f>Евро!B10</f>
        <v>07.01.2023</v>
      </c>
      <c r="E8" s="58" t="str">
        <f>Евро!C10</f>
        <v>-</v>
      </c>
      <c r="G8" s="52" t="str">
        <f>'Золото (ЦБ)'!B10</f>
        <v>07.01.2023</v>
      </c>
      <c r="H8" s="58">
        <f>IF(OR('Золото (ЦБ)'!$C10="-",'Золото (ЦБ)'!$C10=""),H7,'Золото (ЦБ)'!$C10)</f>
        <v>4173.2</v>
      </c>
      <c r="J8" s="52" t="str">
        <f>'Серебро (ЦБ)'!B10</f>
        <v>07.01.2023</v>
      </c>
      <c r="K8" s="58">
        <f>IF(OR('Серебро (ЦБ)'!$C10="-",'Серебро (ЦБ)'!$C10=""),K7,'Серебро (ЦБ)'!$C10)</f>
        <v>55.2</v>
      </c>
      <c r="M8" s="52" t="str">
        <f>'Платина (ЦБ)'!B10</f>
        <v>07.01.2023</v>
      </c>
      <c r="N8" s="58">
        <f>IF(OR('Платина (ЦБ)'!$C10="-",'Платина (ЦБ)'!$C10=""),N7,'Платина (ЦБ)'!$C10)</f>
        <v>2353.48</v>
      </c>
      <c r="P8" s="52" t="str">
        <f>'Палладий (ЦБ)'!B10</f>
        <v>07.01.2023</v>
      </c>
      <c r="Q8" s="58">
        <f>IF(OR('Палладий (ЦБ)'!$C10="-",'Палладий (ЦБ)'!$C10=""),Q7,'Палладий (ЦБ)'!$C10)</f>
        <v>4153.88</v>
      </c>
      <c r="S8" s="52" t="str">
        <f>'Золото (KITCO-LME)'!B10</f>
        <v>07.01.2023</v>
      </c>
      <c r="T8" s="58" t="str">
        <f>'Золото (KITCO-LME)'!C10</f>
        <v/>
      </c>
      <c r="V8" s="52" t="str">
        <f>'Серебро (KITCO-LME)'!B10</f>
        <v>07.01.2023</v>
      </c>
      <c r="W8" s="58" t="str">
        <f>'Серебро (KITCO-LME)'!C10</f>
        <v/>
      </c>
      <c r="Y8" s="52" t="str">
        <f>'Алюминий (LME)'!B10</f>
        <v>07.01.2023</v>
      </c>
      <c r="Z8" s="58" t="str">
        <f>'Алюминий (LME)'!C10</f>
        <v>-</v>
      </c>
      <c r="AB8" s="52" t="str">
        <f>'Никель (LME)'!B10</f>
        <v>07.01.2023</v>
      </c>
      <c r="AC8" s="58" t="str">
        <f>'Никель (LME)'!C10</f>
        <v>-</v>
      </c>
      <c r="AE8" s="52" t="str">
        <f>'Свинец (LME)'!B10</f>
        <v>07.01.2023</v>
      </c>
      <c r="AF8" s="58" t="str">
        <f>'Свинец (LME)'!C10</f>
        <v>-</v>
      </c>
      <c r="AH8" s="52" t="str">
        <f>'Медь (LME)'!B10</f>
        <v>07.01.2023</v>
      </c>
      <c r="AI8" s="58" t="str">
        <f>'Медь (LME)'!C10</f>
        <v>-</v>
      </c>
      <c r="AK8" s="52" t="str">
        <f>'Цинк (LME)'!B10</f>
        <v>07.01.2023</v>
      </c>
      <c r="AL8" s="58" t="str">
        <f>'Цинк (LME)'!C10</f>
        <v>-</v>
      </c>
    </row>
    <row r="9" spans="1:39" x14ac:dyDescent="0.25">
      <c r="A9" s="52" t="str">
        <f>Доллар!B11</f>
        <v>08.01.2023</v>
      </c>
      <c r="B9" s="58" t="str">
        <f>Доллар!C11</f>
        <v>-</v>
      </c>
      <c r="D9" s="52" t="str">
        <f>Евро!B11</f>
        <v>08.01.2023</v>
      </c>
      <c r="E9" s="58" t="str">
        <f>Евро!C11</f>
        <v>-</v>
      </c>
      <c r="G9" s="52" t="str">
        <f>'Золото (ЦБ)'!B11</f>
        <v>08.01.2023</v>
      </c>
      <c r="H9" s="58">
        <f>IF(OR('Золото (ЦБ)'!$C11="-",'Золото (ЦБ)'!$C11=""),H8,'Золото (ЦБ)'!$C11)</f>
        <v>4173.2</v>
      </c>
      <c r="J9" s="52" t="str">
        <f>'Серебро (ЦБ)'!B11</f>
        <v>08.01.2023</v>
      </c>
      <c r="K9" s="58">
        <f>IF(OR('Серебро (ЦБ)'!$C11="-",'Серебро (ЦБ)'!$C11=""),K8,'Серебро (ЦБ)'!$C11)</f>
        <v>55.2</v>
      </c>
      <c r="M9" s="52" t="str">
        <f>'Платина (ЦБ)'!B11</f>
        <v>08.01.2023</v>
      </c>
      <c r="N9" s="58">
        <f>IF(OR('Платина (ЦБ)'!$C11="-",'Платина (ЦБ)'!$C11=""),N8,'Платина (ЦБ)'!$C11)</f>
        <v>2353.48</v>
      </c>
      <c r="P9" s="52" t="str">
        <f>'Палладий (ЦБ)'!B11</f>
        <v>08.01.2023</v>
      </c>
      <c r="Q9" s="58">
        <f>IF(OR('Палладий (ЦБ)'!$C11="-",'Палладий (ЦБ)'!$C11=""),Q8,'Палладий (ЦБ)'!$C11)</f>
        <v>4153.88</v>
      </c>
      <c r="S9" s="52" t="str">
        <f>'Золото (KITCO-LME)'!B11</f>
        <v>08.01.2023</v>
      </c>
      <c r="T9" s="58" t="str">
        <f>'Золото (KITCO-LME)'!C11</f>
        <v/>
      </c>
      <c r="V9" s="52" t="str">
        <f>'Серебро (KITCO-LME)'!B11</f>
        <v>08.01.2023</v>
      </c>
      <c r="W9" s="58" t="str">
        <f>'Серебро (KITCO-LME)'!C11</f>
        <v/>
      </c>
      <c r="Y9" s="52" t="str">
        <f>'Алюминий (LME)'!B11</f>
        <v>08.01.2023</v>
      </c>
      <c r="Z9" s="58" t="str">
        <f>'Алюминий (LME)'!C11</f>
        <v>-</v>
      </c>
      <c r="AB9" s="52" t="str">
        <f>'Никель (LME)'!B11</f>
        <v>08.01.2023</v>
      </c>
      <c r="AC9" s="58" t="str">
        <f>'Никель (LME)'!C11</f>
        <v>-</v>
      </c>
      <c r="AE9" s="52" t="str">
        <f>'Свинец (LME)'!B11</f>
        <v>08.01.2023</v>
      </c>
      <c r="AF9" s="58" t="str">
        <f>'Свинец (LME)'!C11</f>
        <v>-</v>
      </c>
      <c r="AH9" s="52" t="str">
        <f>'Медь (LME)'!B11</f>
        <v>08.01.2023</v>
      </c>
      <c r="AI9" s="58" t="str">
        <f>'Медь (LME)'!C11</f>
        <v>-</v>
      </c>
      <c r="AK9" s="52" t="str">
        <f>'Цинк (LME)'!B11</f>
        <v>08.01.2023</v>
      </c>
      <c r="AL9" s="58" t="str">
        <f>'Цинк (LME)'!C11</f>
        <v>-</v>
      </c>
    </row>
    <row r="10" spans="1:39" x14ac:dyDescent="0.25">
      <c r="A10" s="52" t="str">
        <f>Доллар!B12</f>
        <v>09.01.2023</v>
      </c>
      <c r="B10" s="58" t="str">
        <f>Доллар!C12</f>
        <v>-</v>
      </c>
      <c r="D10" s="52" t="str">
        <f>Евро!B12</f>
        <v>09.01.2023</v>
      </c>
      <c r="E10" s="58" t="str">
        <f>Евро!C12</f>
        <v>-</v>
      </c>
      <c r="G10" s="52" t="str">
        <f>'Золото (ЦБ)'!B12</f>
        <v>09.01.2023</v>
      </c>
      <c r="H10" s="58">
        <f>IF(OR('Золото (ЦБ)'!$C12="-",'Золото (ЦБ)'!$C12=""),H9,'Золото (ЦБ)'!$C12)</f>
        <v>4173.2</v>
      </c>
      <c r="J10" s="52" t="str">
        <f>'Серебро (ЦБ)'!B12</f>
        <v>09.01.2023</v>
      </c>
      <c r="K10" s="58">
        <f>IF(OR('Серебро (ЦБ)'!$C12="-",'Серебро (ЦБ)'!$C12=""),K9,'Серебро (ЦБ)'!$C12)</f>
        <v>55.2</v>
      </c>
      <c r="M10" s="52" t="str">
        <f>'Платина (ЦБ)'!B12</f>
        <v>09.01.2023</v>
      </c>
      <c r="N10" s="58">
        <f>IF(OR('Платина (ЦБ)'!$C12="-",'Платина (ЦБ)'!$C12=""),N9,'Платина (ЦБ)'!$C12)</f>
        <v>2353.48</v>
      </c>
      <c r="P10" s="52" t="str">
        <f>'Палладий (ЦБ)'!B12</f>
        <v>09.01.2023</v>
      </c>
      <c r="Q10" s="58">
        <f>IF(OR('Палладий (ЦБ)'!$C12="-",'Палладий (ЦБ)'!$C12=""),Q9,'Палладий (ЦБ)'!$C12)</f>
        <v>4153.88</v>
      </c>
      <c r="S10" s="52" t="str">
        <f>'Золото (KITCO-LME)'!B12</f>
        <v>09.01.2023</v>
      </c>
      <c r="T10" s="58" t="str">
        <f>'Золото (KITCO-LME)'!C12</f>
        <v/>
      </c>
      <c r="V10" s="52" t="str">
        <f>'Серебро (KITCO-LME)'!B12</f>
        <v>09.01.2023</v>
      </c>
      <c r="W10" s="58" t="str">
        <f>'Серебро (KITCO-LME)'!C12</f>
        <v/>
      </c>
      <c r="Y10" s="52" t="str">
        <f>'Алюминий (LME)'!B12</f>
        <v>09.01.2023</v>
      </c>
      <c r="Z10" s="58" t="str">
        <f>'Алюминий (LME)'!C12</f>
        <v/>
      </c>
      <c r="AB10" s="52" t="str">
        <f>'Никель (LME)'!B12</f>
        <v>09.01.2023</v>
      </c>
      <c r="AC10" s="58" t="str">
        <f>'Никель (LME)'!C12</f>
        <v/>
      </c>
      <c r="AE10" s="52" t="str">
        <f>'Свинец (LME)'!B12</f>
        <v>09.01.2023</v>
      </c>
      <c r="AF10" s="58" t="str">
        <f>'Свинец (LME)'!C12</f>
        <v/>
      </c>
      <c r="AH10" s="52" t="str">
        <f>'Медь (LME)'!B12</f>
        <v>09.01.2023</v>
      </c>
      <c r="AI10" s="58" t="str">
        <f>'Медь (LME)'!C12</f>
        <v/>
      </c>
      <c r="AK10" s="52" t="str">
        <f>'Цинк (LME)'!B12</f>
        <v>09.01.2023</v>
      </c>
      <c r="AL10" s="58" t="str">
        <f>'Цинк (LME)'!C12</f>
        <v/>
      </c>
    </row>
    <row r="11" spans="1:39" x14ac:dyDescent="0.25">
      <c r="A11" s="52" t="str">
        <f>Доллар!B13</f>
        <v>10.01.2023</v>
      </c>
      <c r="B11" s="58" t="str">
        <f>Доллар!C13</f>
        <v>-</v>
      </c>
      <c r="D11" s="52" t="str">
        <f>Евро!B13</f>
        <v>10.01.2023</v>
      </c>
      <c r="E11" s="58" t="str">
        <f>Евро!C13</f>
        <v>-</v>
      </c>
      <c r="G11" s="52" t="str">
        <f>'Золото (ЦБ)'!B13</f>
        <v>10.01.2023</v>
      </c>
      <c r="H11" s="58">
        <f>IF(OR('Золото (ЦБ)'!$C13="-",'Золото (ЦБ)'!$C13=""),H10,'Золото (ЦБ)'!$C13)</f>
        <v>4173.2</v>
      </c>
      <c r="J11" s="52" t="str">
        <f>'Серебро (ЦБ)'!B13</f>
        <v>10.01.2023</v>
      </c>
      <c r="K11" s="58">
        <f>IF(OR('Серебро (ЦБ)'!$C13="-",'Серебро (ЦБ)'!$C13=""),K10,'Серебро (ЦБ)'!$C13)</f>
        <v>55.2</v>
      </c>
      <c r="M11" s="52" t="str">
        <f>'Платина (ЦБ)'!B13</f>
        <v>10.01.2023</v>
      </c>
      <c r="N11" s="58">
        <f>IF(OR('Платина (ЦБ)'!$C13="-",'Платина (ЦБ)'!$C13=""),N10,'Платина (ЦБ)'!$C13)</f>
        <v>2353.48</v>
      </c>
      <c r="P11" s="52" t="str">
        <f>'Палладий (ЦБ)'!B13</f>
        <v>10.01.2023</v>
      </c>
      <c r="Q11" s="58">
        <f>IF(OR('Палладий (ЦБ)'!$C13="-",'Палладий (ЦБ)'!$C13=""),Q10,'Палладий (ЦБ)'!$C13)</f>
        <v>4153.88</v>
      </c>
      <c r="S11" s="52" t="str">
        <f>'Золото (KITCO-LME)'!B13</f>
        <v>10.01.2023</v>
      </c>
      <c r="T11" s="58" t="str">
        <f>'Золото (KITCO-LME)'!C13</f>
        <v/>
      </c>
      <c r="V11" s="52" t="str">
        <f>'Серебро (KITCO-LME)'!B13</f>
        <v>10.01.2023</v>
      </c>
      <c r="W11" s="58" t="str">
        <f>'Серебро (KITCO-LME)'!C13</f>
        <v/>
      </c>
      <c r="Y11" s="52" t="str">
        <f>'Алюминий (LME)'!B13</f>
        <v>10.01.2023</v>
      </c>
      <c r="Z11" s="58" t="str">
        <f>'Алюминий (LME)'!C13</f>
        <v/>
      </c>
      <c r="AB11" s="52" t="str">
        <f>'Никель (LME)'!B13</f>
        <v>10.01.2023</v>
      </c>
      <c r="AC11" s="58" t="str">
        <f>'Никель (LME)'!C13</f>
        <v/>
      </c>
      <c r="AE11" s="52" t="str">
        <f>'Свинец (LME)'!B13</f>
        <v>10.01.2023</v>
      </c>
      <c r="AF11" s="58" t="str">
        <f>'Свинец (LME)'!C13</f>
        <v/>
      </c>
      <c r="AH11" s="52" t="str">
        <f>'Медь (LME)'!B13</f>
        <v>10.01.2023</v>
      </c>
      <c r="AI11" s="58" t="str">
        <f>'Медь (LME)'!C13</f>
        <v/>
      </c>
      <c r="AK11" s="52" t="str">
        <f>'Цинк (LME)'!B13</f>
        <v>10.01.2023</v>
      </c>
      <c r="AL11" s="58" t="str">
        <f>'Цинк (LME)'!C13</f>
        <v/>
      </c>
    </row>
    <row r="12" spans="1:39" x14ac:dyDescent="0.25">
      <c r="A12" s="52" t="str">
        <f>Доллар!B14</f>
        <v>11.01.2023</v>
      </c>
      <c r="B12" s="58" t="str">
        <f>Доллар!C14</f>
        <v>-</v>
      </c>
      <c r="D12" s="52" t="str">
        <f>Евро!B14</f>
        <v>11.01.2023</v>
      </c>
      <c r="E12" s="58" t="str">
        <f>Евро!C14</f>
        <v>-</v>
      </c>
      <c r="G12" s="52" t="str">
        <f>'Золото (ЦБ)'!B14</f>
        <v>11.01.2023</v>
      </c>
      <c r="H12" s="58">
        <f>IF(OR('Золото (ЦБ)'!$C14="-",'Золото (ЦБ)'!$C14=""),H11,'Золото (ЦБ)'!$C14)</f>
        <v>4173.2</v>
      </c>
      <c r="J12" s="52" t="str">
        <f>'Серебро (ЦБ)'!B14</f>
        <v>11.01.2023</v>
      </c>
      <c r="K12" s="58">
        <f>IF(OR('Серебро (ЦБ)'!$C14="-",'Серебро (ЦБ)'!$C14=""),K11,'Серебро (ЦБ)'!$C14)</f>
        <v>55.2</v>
      </c>
      <c r="M12" s="52" t="str">
        <f>'Платина (ЦБ)'!B14</f>
        <v>11.01.2023</v>
      </c>
      <c r="N12" s="58">
        <f>IF(OR('Платина (ЦБ)'!$C14="-",'Платина (ЦБ)'!$C14=""),N11,'Платина (ЦБ)'!$C14)</f>
        <v>2353.48</v>
      </c>
      <c r="P12" s="52" t="str">
        <f>'Палладий (ЦБ)'!B14</f>
        <v>11.01.2023</v>
      </c>
      <c r="Q12" s="58">
        <f>IF(OR('Палладий (ЦБ)'!$C14="-",'Палладий (ЦБ)'!$C14=""),Q11,'Палладий (ЦБ)'!$C14)</f>
        <v>4153.88</v>
      </c>
      <c r="S12" s="52" t="str">
        <f>'Золото (KITCO-LME)'!B14</f>
        <v>11.01.2023</v>
      </c>
      <c r="T12" s="58" t="str">
        <f>'Золото (KITCO-LME)'!C14</f>
        <v/>
      </c>
      <c r="V12" s="52" t="str">
        <f>'Серебро (KITCO-LME)'!B14</f>
        <v>11.01.2023</v>
      </c>
      <c r="W12" s="58" t="str">
        <f>'Серебро (KITCO-LME)'!C14</f>
        <v/>
      </c>
      <c r="Y12" s="52" t="str">
        <f>'Алюминий (LME)'!B14</f>
        <v>11.01.2023</v>
      </c>
      <c r="Z12" s="58" t="str">
        <f>'Алюминий (LME)'!C14</f>
        <v/>
      </c>
      <c r="AB12" s="52" t="str">
        <f>'Никель (LME)'!B14</f>
        <v>11.01.2023</v>
      </c>
      <c r="AC12" s="58" t="str">
        <f>'Никель (LME)'!C14</f>
        <v/>
      </c>
      <c r="AE12" s="52" t="str">
        <f>'Свинец (LME)'!B14</f>
        <v>11.01.2023</v>
      </c>
      <c r="AF12" s="58" t="str">
        <f>'Свинец (LME)'!C14</f>
        <v/>
      </c>
      <c r="AH12" s="52" t="str">
        <f>'Медь (LME)'!B14</f>
        <v>11.01.2023</v>
      </c>
      <c r="AI12" s="58" t="str">
        <f>'Медь (LME)'!C14</f>
        <v/>
      </c>
      <c r="AK12" s="52" t="str">
        <f>'Цинк (LME)'!B14</f>
        <v>11.01.2023</v>
      </c>
      <c r="AL12" s="58" t="str">
        <f>'Цинк (LME)'!C14</f>
        <v/>
      </c>
    </row>
    <row r="13" spans="1:39" x14ac:dyDescent="0.25">
      <c r="A13" s="52" t="str">
        <f>Доллар!B15</f>
        <v>12.01.2023</v>
      </c>
      <c r="B13" s="58" t="str">
        <f>Доллар!C15</f>
        <v>-</v>
      </c>
      <c r="D13" s="52" t="str">
        <f>Евро!B15</f>
        <v>12.01.2023</v>
      </c>
      <c r="E13" s="58" t="str">
        <f>Евро!C15</f>
        <v>-</v>
      </c>
      <c r="G13" s="52" t="str">
        <f>'Золото (ЦБ)'!B15</f>
        <v>12.01.2023</v>
      </c>
      <c r="H13" s="58">
        <f>IF(OR('Золото (ЦБ)'!$C15="-",'Золото (ЦБ)'!$C15=""),H12,'Золото (ЦБ)'!$C15)</f>
        <v>4173.2</v>
      </c>
      <c r="J13" s="52" t="str">
        <f>'Серебро (ЦБ)'!B15</f>
        <v>12.01.2023</v>
      </c>
      <c r="K13" s="58">
        <f>IF(OR('Серебро (ЦБ)'!$C15="-",'Серебро (ЦБ)'!$C15=""),K12,'Серебро (ЦБ)'!$C15)</f>
        <v>55.2</v>
      </c>
      <c r="M13" s="52" t="str">
        <f>'Платина (ЦБ)'!B15</f>
        <v>12.01.2023</v>
      </c>
      <c r="N13" s="58">
        <f>IF(OR('Платина (ЦБ)'!$C15="-",'Платина (ЦБ)'!$C15=""),N12,'Платина (ЦБ)'!$C15)</f>
        <v>2353.48</v>
      </c>
      <c r="P13" s="52" t="str">
        <f>'Палладий (ЦБ)'!B15</f>
        <v>12.01.2023</v>
      </c>
      <c r="Q13" s="58">
        <f>IF(OR('Палладий (ЦБ)'!$C15="-",'Палладий (ЦБ)'!$C15=""),Q12,'Палладий (ЦБ)'!$C15)</f>
        <v>4153.88</v>
      </c>
      <c r="S13" s="52" t="str">
        <f>'Золото (KITCO-LME)'!B15</f>
        <v>12.01.2023</v>
      </c>
      <c r="T13" s="58" t="str">
        <f>'Золото (KITCO-LME)'!C15</f>
        <v/>
      </c>
      <c r="V13" s="52" t="str">
        <f>'Серебро (KITCO-LME)'!B15</f>
        <v>12.01.2023</v>
      </c>
      <c r="W13" s="58" t="str">
        <f>'Серебро (KITCO-LME)'!C15</f>
        <v/>
      </c>
      <c r="Y13" s="52" t="str">
        <f>'Алюминий (LME)'!B15</f>
        <v>12.01.2023</v>
      </c>
      <c r="Z13" s="58" t="str">
        <f>'Алюминий (LME)'!C15</f>
        <v/>
      </c>
      <c r="AB13" s="52" t="str">
        <f>'Никель (LME)'!B15</f>
        <v>12.01.2023</v>
      </c>
      <c r="AC13" s="58" t="str">
        <f>'Никель (LME)'!C15</f>
        <v/>
      </c>
      <c r="AE13" s="52" t="str">
        <f>'Свинец (LME)'!B15</f>
        <v>12.01.2023</v>
      </c>
      <c r="AF13" s="58" t="str">
        <f>'Свинец (LME)'!C15</f>
        <v/>
      </c>
      <c r="AH13" s="52" t="str">
        <f>'Медь (LME)'!B15</f>
        <v>12.01.2023</v>
      </c>
      <c r="AI13" s="58" t="str">
        <f>'Медь (LME)'!C15</f>
        <v/>
      </c>
      <c r="AK13" s="52" t="str">
        <f>'Цинк (LME)'!B15</f>
        <v>12.01.2023</v>
      </c>
      <c r="AL13" s="58" t="str">
        <f>'Цинк (LME)'!C15</f>
        <v/>
      </c>
    </row>
    <row r="14" spans="1:39" x14ac:dyDescent="0.25">
      <c r="A14" s="52" t="str">
        <f>Доллар!B16</f>
        <v>13.01.2023</v>
      </c>
      <c r="B14" s="58" t="str">
        <f>Доллар!C16</f>
        <v>-</v>
      </c>
      <c r="D14" s="52" t="str">
        <f>Евро!B16</f>
        <v>13.01.2023</v>
      </c>
      <c r="E14" s="58" t="str">
        <f>Евро!C16</f>
        <v>-</v>
      </c>
      <c r="G14" s="52" t="str">
        <f>'Золото (ЦБ)'!B16</f>
        <v>13.01.2023</v>
      </c>
      <c r="H14" s="58">
        <f>IF(OR('Золото (ЦБ)'!$C16="-",'Золото (ЦБ)'!$C16=""),H13,'Золото (ЦБ)'!$C16)</f>
        <v>4173.2</v>
      </c>
      <c r="J14" s="52" t="str">
        <f>'Серебро (ЦБ)'!B16</f>
        <v>13.01.2023</v>
      </c>
      <c r="K14" s="58">
        <f>IF(OR('Серебро (ЦБ)'!$C16="-",'Серебро (ЦБ)'!$C16=""),K13,'Серебро (ЦБ)'!$C16)</f>
        <v>55.2</v>
      </c>
      <c r="M14" s="52" t="str">
        <f>'Платина (ЦБ)'!B16</f>
        <v>13.01.2023</v>
      </c>
      <c r="N14" s="58">
        <f>IF(OR('Платина (ЦБ)'!$C16="-",'Платина (ЦБ)'!$C16=""),N13,'Платина (ЦБ)'!$C16)</f>
        <v>2353.48</v>
      </c>
      <c r="P14" s="52" t="str">
        <f>'Палладий (ЦБ)'!B16</f>
        <v>13.01.2023</v>
      </c>
      <c r="Q14" s="58">
        <f>IF(OR('Палладий (ЦБ)'!$C16="-",'Палладий (ЦБ)'!$C16=""),Q13,'Палладий (ЦБ)'!$C16)</f>
        <v>4153.88</v>
      </c>
      <c r="S14" s="52" t="str">
        <f>'Золото (KITCO-LME)'!B16</f>
        <v>13.01.2023</v>
      </c>
      <c r="T14" s="58" t="str">
        <f>'Золото (KITCO-LME)'!C16</f>
        <v/>
      </c>
      <c r="V14" s="52" t="str">
        <f>'Серебро (KITCO-LME)'!B16</f>
        <v>13.01.2023</v>
      </c>
      <c r="W14" s="58" t="str">
        <f>'Серебро (KITCO-LME)'!C16</f>
        <v/>
      </c>
      <c r="Y14" s="52" t="str">
        <f>'Алюминий (LME)'!B16</f>
        <v>13.01.2023</v>
      </c>
      <c r="Z14" s="58" t="str">
        <f>'Алюминий (LME)'!C16</f>
        <v/>
      </c>
      <c r="AB14" s="52" t="str">
        <f>'Никель (LME)'!B16</f>
        <v>13.01.2023</v>
      </c>
      <c r="AC14" s="58" t="str">
        <f>'Никель (LME)'!C16</f>
        <v/>
      </c>
      <c r="AE14" s="52" t="str">
        <f>'Свинец (LME)'!B16</f>
        <v>13.01.2023</v>
      </c>
      <c r="AF14" s="58" t="str">
        <f>'Свинец (LME)'!C16</f>
        <v/>
      </c>
      <c r="AH14" s="52" t="str">
        <f>'Медь (LME)'!B16</f>
        <v>13.01.2023</v>
      </c>
      <c r="AI14" s="58" t="str">
        <f>'Медь (LME)'!C16</f>
        <v/>
      </c>
      <c r="AK14" s="52" t="str">
        <f>'Цинк (LME)'!B16</f>
        <v>13.01.2023</v>
      </c>
      <c r="AL14" s="58" t="str">
        <f>'Цинк (LME)'!C16</f>
        <v/>
      </c>
    </row>
    <row r="15" spans="1:39" x14ac:dyDescent="0.25">
      <c r="A15" s="52" t="str">
        <f>Доллар!B17</f>
        <v>14.01.2023</v>
      </c>
      <c r="B15" s="58" t="str">
        <f>Доллар!C17</f>
        <v>-</v>
      </c>
      <c r="D15" s="52" t="str">
        <f>Евро!B17</f>
        <v>14.01.2023</v>
      </c>
      <c r="E15" s="58" t="str">
        <f>Евро!C17</f>
        <v>-</v>
      </c>
      <c r="G15" s="52" t="str">
        <f>'Золото (ЦБ)'!B17</f>
        <v>14.01.2023</v>
      </c>
      <c r="H15" s="58">
        <f>IF(OR('Золото (ЦБ)'!$C17="-",'Золото (ЦБ)'!$C17=""),H14,'Золото (ЦБ)'!$C17)</f>
        <v>4173.2</v>
      </c>
      <c r="J15" s="52" t="str">
        <f>'Серебро (ЦБ)'!B17</f>
        <v>14.01.2023</v>
      </c>
      <c r="K15" s="58">
        <f>IF(OR('Серебро (ЦБ)'!$C17="-",'Серебро (ЦБ)'!$C17=""),K14,'Серебро (ЦБ)'!$C17)</f>
        <v>55.2</v>
      </c>
      <c r="M15" s="52" t="str">
        <f>'Платина (ЦБ)'!B17</f>
        <v>14.01.2023</v>
      </c>
      <c r="N15" s="58">
        <f>IF(OR('Платина (ЦБ)'!$C17="-",'Платина (ЦБ)'!$C17=""),N14,'Платина (ЦБ)'!$C17)</f>
        <v>2353.48</v>
      </c>
      <c r="P15" s="52" t="str">
        <f>'Палладий (ЦБ)'!B17</f>
        <v>14.01.2023</v>
      </c>
      <c r="Q15" s="58">
        <f>IF(OR('Палладий (ЦБ)'!$C17="-",'Палладий (ЦБ)'!$C17=""),Q14,'Палладий (ЦБ)'!$C17)</f>
        <v>4153.88</v>
      </c>
      <c r="S15" s="52" t="str">
        <f>'Золото (KITCO-LME)'!B17</f>
        <v>14.01.2023</v>
      </c>
      <c r="T15" s="58" t="str">
        <f>'Золото (KITCO-LME)'!C17</f>
        <v/>
      </c>
      <c r="V15" s="52" t="str">
        <f>'Серебро (KITCO-LME)'!B17</f>
        <v>14.01.2023</v>
      </c>
      <c r="W15" s="58" t="str">
        <f>'Серебро (KITCO-LME)'!C17</f>
        <v/>
      </c>
      <c r="Y15" s="52" t="str">
        <f>'Алюминий (LME)'!B17</f>
        <v>14.01.2023</v>
      </c>
      <c r="Z15" s="58" t="str">
        <f>'Алюминий (LME)'!C17</f>
        <v/>
      </c>
      <c r="AB15" s="52" t="str">
        <f>'Никель (LME)'!B17</f>
        <v>14.01.2023</v>
      </c>
      <c r="AC15" s="58" t="str">
        <f>'Никель (LME)'!C17</f>
        <v/>
      </c>
      <c r="AE15" s="52" t="str">
        <f>'Свинец (LME)'!B17</f>
        <v>14.01.2023</v>
      </c>
      <c r="AF15" s="58" t="str">
        <f>'Свинец (LME)'!C17</f>
        <v/>
      </c>
      <c r="AH15" s="52" t="str">
        <f>'Медь (LME)'!B17</f>
        <v>14.01.2023</v>
      </c>
      <c r="AI15" s="58" t="str">
        <f>'Медь (LME)'!C17</f>
        <v/>
      </c>
      <c r="AK15" s="52" t="str">
        <f>'Цинк (LME)'!B17</f>
        <v>14.01.2023</v>
      </c>
      <c r="AL15" s="58" t="str">
        <f>'Цинк (LME)'!C17</f>
        <v/>
      </c>
    </row>
    <row r="16" spans="1:39" x14ac:dyDescent="0.25">
      <c r="A16" s="52" t="str">
        <f>Доллар!B18</f>
        <v>15.01.2023</v>
      </c>
      <c r="B16" s="58" t="str">
        <f>Доллар!C18</f>
        <v>-</v>
      </c>
      <c r="D16" s="52" t="str">
        <f>Евро!B18</f>
        <v>15.01.2023</v>
      </c>
      <c r="E16" s="58" t="str">
        <f>Евро!C18</f>
        <v>-</v>
      </c>
      <c r="G16" s="52" t="str">
        <f>'Золото (ЦБ)'!B18</f>
        <v>15.01.2023</v>
      </c>
      <c r="H16" s="58">
        <f>IF(OR('Золото (ЦБ)'!$C18="-",'Золото (ЦБ)'!$C18=""),H15,'Золото (ЦБ)'!$C18)</f>
        <v>4173.2</v>
      </c>
      <c r="J16" s="52" t="str">
        <f>'Серебро (ЦБ)'!B18</f>
        <v>15.01.2023</v>
      </c>
      <c r="K16" s="58">
        <f>IF(OR('Серебро (ЦБ)'!$C18="-",'Серебро (ЦБ)'!$C18=""),K15,'Серебро (ЦБ)'!$C18)</f>
        <v>55.2</v>
      </c>
      <c r="M16" s="52" t="str">
        <f>'Платина (ЦБ)'!B18</f>
        <v>15.01.2023</v>
      </c>
      <c r="N16" s="58">
        <f>IF(OR('Платина (ЦБ)'!$C18="-",'Платина (ЦБ)'!$C18=""),N15,'Платина (ЦБ)'!$C18)</f>
        <v>2353.48</v>
      </c>
      <c r="P16" s="52" t="str">
        <f>'Палладий (ЦБ)'!B18</f>
        <v>15.01.2023</v>
      </c>
      <c r="Q16" s="58">
        <f>IF(OR('Палладий (ЦБ)'!$C18="-",'Палладий (ЦБ)'!$C18=""),Q15,'Палладий (ЦБ)'!$C18)</f>
        <v>4153.88</v>
      </c>
      <c r="S16" s="52" t="str">
        <f>'Золото (KITCO-LME)'!B18</f>
        <v>15.01.2023</v>
      </c>
      <c r="T16" s="58" t="str">
        <f>'Золото (KITCO-LME)'!C18</f>
        <v/>
      </c>
      <c r="V16" s="52" t="str">
        <f>'Серебро (KITCO-LME)'!B18</f>
        <v>15.01.2023</v>
      </c>
      <c r="W16" s="58" t="str">
        <f>'Серебро (KITCO-LME)'!C18</f>
        <v/>
      </c>
      <c r="Y16" s="52" t="str">
        <f>'Алюминий (LME)'!B18</f>
        <v>15.01.2023</v>
      </c>
      <c r="Z16" s="58" t="str">
        <f>'Алюминий (LME)'!C18</f>
        <v/>
      </c>
      <c r="AB16" s="52" t="str">
        <f>'Никель (LME)'!B18</f>
        <v>15.01.2023</v>
      </c>
      <c r="AC16" s="58" t="str">
        <f>'Никель (LME)'!C18</f>
        <v/>
      </c>
      <c r="AE16" s="52" t="str">
        <f>'Свинец (LME)'!B18</f>
        <v>15.01.2023</v>
      </c>
      <c r="AF16" s="58" t="str">
        <f>'Свинец (LME)'!C18</f>
        <v/>
      </c>
      <c r="AH16" s="52" t="str">
        <f>'Медь (LME)'!B18</f>
        <v>15.01.2023</v>
      </c>
      <c r="AI16" s="58" t="str">
        <f>'Медь (LME)'!C18</f>
        <v/>
      </c>
      <c r="AK16" s="52" t="str">
        <f>'Цинк (LME)'!B18</f>
        <v>15.01.2023</v>
      </c>
      <c r="AL16" s="58" t="str">
        <f>'Цинк (LME)'!C18</f>
        <v/>
      </c>
    </row>
    <row r="17" spans="1:38" x14ac:dyDescent="0.25">
      <c r="A17" s="52" t="str">
        <f>Доллар!B19</f>
        <v>16.01.2023</v>
      </c>
      <c r="B17" s="58" t="str">
        <f>Доллар!C19</f>
        <v>-</v>
      </c>
      <c r="D17" s="52" t="str">
        <f>Евро!B19</f>
        <v>16.01.2023</v>
      </c>
      <c r="E17" s="58" t="str">
        <f>Евро!C19</f>
        <v>-</v>
      </c>
      <c r="G17" s="52" t="str">
        <f>'Золото (ЦБ)'!B19</f>
        <v>16.01.2023</v>
      </c>
      <c r="H17" s="58">
        <f>IF(OR('Золото (ЦБ)'!$C19="-",'Золото (ЦБ)'!$C19=""),H16,'Золото (ЦБ)'!$C19)</f>
        <v>4173.2</v>
      </c>
      <c r="J17" s="52" t="str">
        <f>'Серебро (ЦБ)'!B19</f>
        <v>16.01.2023</v>
      </c>
      <c r="K17" s="58">
        <f>IF(OR('Серебро (ЦБ)'!$C19="-",'Серебро (ЦБ)'!$C19=""),K16,'Серебро (ЦБ)'!$C19)</f>
        <v>55.2</v>
      </c>
      <c r="M17" s="52" t="str">
        <f>'Платина (ЦБ)'!B19</f>
        <v>16.01.2023</v>
      </c>
      <c r="N17" s="58">
        <f>IF(OR('Платина (ЦБ)'!$C19="-",'Платина (ЦБ)'!$C19=""),N16,'Платина (ЦБ)'!$C19)</f>
        <v>2353.48</v>
      </c>
      <c r="P17" s="52" t="str">
        <f>'Палладий (ЦБ)'!B19</f>
        <v>16.01.2023</v>
      </c>
      <c r="Q17" s="58">
        <f>IF(OR('Палладий (ЦБ)'!$C19="-",'Палладий (ЦБ)'!$C19=""),Q16,'Палладий (ЦБ)'!$C19)</f>
        <v>4153.88</v>
      </c>
      <c r="S17" s="52" t="str">
        <f>'Золото (KITCO-LME)'!B19</f>
        <v>16.01.2023</v>
      </c>
      <c r="T17" s="58" t="str">
        <f>'Золото (KITCO-LME)'!C19</f>
        <v/>
      </c>
      <c r="V17" s="52" t="str">
        <f>'Серебро (KITCO-LME)'!B19</f>
        <v>16.01.2023</v>
      </c>
      <c r="W17" s="58" t="str">
        <f>'Серебро (KITCO-LME)'!C19</f>
        <v/>
      </c>
      <c r="Y17" s="52" t="str">
        <f>'Алюминий (LME)'!B19</f>
        <v>16.01.2023</v>
      </c>
      <c r="Z17" s="58" t="str">
        <f>'Алюминий (LME)'!C19</f>
        <v/>
      </c>
      <c r="AB17" s="52" t="str">
        <f>'Никель (LME)'!B19</f>
        <v>16.01.2023</v>
      </c>
      <c r="AC17" s="58" t="str">
        <f>'Никель (LME)'!C19</f>
        <v/>
      </c>
      <c r="AE17" s="52" t="str">
        <f>'Свинец (LME)'!B19</f>
        <v>16.01.2023</v>
      </c>
      <c r="AF17" s="58" t="str">
        <f>'Свинец (LME)'!C19</f>
        <v/>
      </c>
      <c r="AH17" s="52" t="str">
        <f>'Медь (LME)'!B19</f>
        <v>16.01.2023</v>
      </c>
      <c r="AI17" s="58" t="str">
        <f>'Медь (LME)'!C19</f>
        <v/>
      </c>
      <c r="AK17" s="52" t="str">
        <f>'Цинк (LME)'!B19</f>
        <v>16.01.2023</v>
      </c>
      <c r="AL17" s="58" t="str">
        <f>'Цинк (LME)'!C19</f>
        <v/>
      </c>
    </row>
    <row r="18" spans="1:38" x14ac:dyDescent="0.25">
      <c r="A18" s="52" t="str">
        <f>Доллар!B20</f>
        <v>17.01.2023</v>
      </c>
      <c r="B18" s="58" t="str">
        <f>Доллар!C20</f>
        <v>-</v>
      </c>
      <c r="D18" s="52" t="str">
        <f>Евро!B20</f>
        <v>17.01.2023</v>
      </c>
      <c r="E18" s="58" t="str">
        <f>Евро!C20</f>
        <v>-</v>
      </c>
      <c r="G18" s="52" t="str">
        <f>'Золото (ЦБ)'!B20</f>
        <v>17.01.2023</v>
      </c>
      <c r="H18" s="58">
        <f>IF(OR('Золото (ЦБ)'!$C20="-",'Золото (ЦБ)'!$C20=""),H17,'Золото (ЦБ)'!$C20)</f>
        <v>4173.2</v>
      </c>
      <c r="J18" s="52" t="str">
        <f>'Серебро (ЦБ)'!B20</f>
        <v>17.01.2023</v>
      </c>
      <c r="K18" s="58">
        <f>IF(OR('Серебро (ЦБ)'!$C20="-",'Серебро (ЦБ)'!$C20=""),K17,'Серебро (ЦБ)'!$C20)</f>
        <v>55.2</v>
      </c>
      <c r="M18" s="52" t="str">
        <f>'Платина (ЦБ)'!B20</f>
        <v>17.01.2023</v>
      </c>
      <c r="N18" s="58">
        <f>IF(OR('Платина (ЦБ)'!$C20="-",'Платина (ЦБ)'!$C20=""),N17,'Платина (ЦБ)'!$C20)</f>
        <v>2353.48</v>
      </c>
      <c r="P18" s="52" t="str">
        <f>'Палладий (ЦБ)'!B20</f>
        <v>17.01.2023</v>
      </c>
      <c r="Q18" s="58">
        <f>IF(OR('Палладий (ЦБ)'!$C20="-",'Палладий (ЦБ)'!$C20=""),Q17,'Палладий (ЦБ)'!$C20)</f>
        <v>4153.88</v>
      </c>
      <c r="S18" s="52" t="str">
        <f>'Золото (KITCO-LME)'!B20</f>
        <v>17.01.2023</v>
      </c>
      <c r="T18" s="58" t="str">
        <f>'Золото (KITCO-LME)'!C20</f>
        <v/>
      </c>
      <c r="V18" s="52" t="str">
        <f>'Серебро (KITCO-LME)'!B20</f>
        <v>17.01.2023</v>
      </c>
      <c r="W18" s="58" t="str">
        <f>'Серебро (KITCO-LME)'!C20</f>
        <v/>
      </c>
      <c r="Y18" s="52" t="str">
        <f>'Алюминий (LME)'!B20</f>
        <v>17.01.2023</v>
      </c>
      <c r="Z18" s="58" t="str">
        <f>'Алюминий (LME)'!C20</f>
        <v/>
      </c>
      <c r="AB18" s="52" t="str">
        <f>'Никель (LME)'!B20</f>
        <v>17.01.2023</v>
      </c>
      <c r="AC18" s="58" t="str">
        <f>'Никель (LME)'!C20</f>
        <v/>
      </c>
      <c r="AE18" s="52" t="str">
        <f>'Свинец (LME)'!B20</f>
        <v>17.01.2023</v>
      </c>
      <c r="AF18" s="58" t="str">
        <f>'Свинец (LME)'!C20</f>
        <v/>
      </c>
      <c r="AH18" s="52" t="str">
        <f>'Медь (LME)'!B20</f>
        <v>17.01.2023</v>
      </c>
      <c r="AI18" s="58" t="str">
        <f>'Медь (LME)'!C20</f>
        <v/>
      </c>
      <c r="AK18" s="52" t="str">
        <f>'Цинк (LME)'!B20</f>
        <v>17.01.2023</v>
      </c>
      <c r="AL18" s="58" t="str">
        <f>'Цинк (LME)'!C20</f>
        <v/>
      </c>
    </row>
    <row r="19" spans="1:38" x14ac:dyDescent="0.25">
      <c r="A19" s="52" t="str">
        <f>Доллар!B21</f>
        <v>18.01.2023</v>
      </c>
      <c r="B19" s="58" t="str">
        <f>Доллар!C21</f>
        <v>-</v>
      </c>
      <c r="D19" s="52" t="str">
        <f>Евро!B21</f>
        <v>18.01.2023</v>
      </c>
      <c r="E19" s="58" t="str">
        <f>Евро!C21</f>
        <v>-</v>
      </c>
      <c r="G19" s="52" t="str">
        <f>'Золото (ЦБ)'!B21</f>
        <v>18.01.2023</v>
      </c>
      <c r="H19" s="58">
        <f>IF(OR('Золото (ЦБ)'!$C21="-",'Золото (ЦБ)'!$C21=""),H18,'Золото (ЦБ)'!$C21)</f>
        <v>4173.2</v>
      </c>
      <c r="J19" s="52" t="str">
        <f>'Серебро (ЦБ)'!B21</f>
        <v>18.01.2023</v>
      </c>
      <c r="K19" s="58">
        <f>IF(OR('Серебро (ЦБ)'!$C21="-",'Серебро (ЦБ)'!$C21=""),K18,'Серебро (ЦБ)'!$C21)</f>
        <v>55.2</v>
      </c>
      <c r="M19" s="52" t="str">
        <f>'Платина (ЦБ)'!B21</f>
        <v>18.01.2023</v>
      </c>
      <c r="N19" s="58">
        <f>IF(OR('Платина (ЦБ)'!$C21="-",'Платина (ЦБ)'!$C21=""),N18,'Платина (ЦБ)'!$C21)</f>
        <v>2353.48</v>
      </c>
      <c r="P19" s="52" t="str">
        <f>'Палладий (ЦБ)'!B21</f>
        <v>18.01.2023</v>
      </c>
      <c r="Q19" s="58">
        <f>IF(OR('Палладий (ЦБ)'!$C21="-",'Палладий (ЦБ)'!$C21=""),Q18,'Палладий (ЦБ)'!$C21)</f>
        <v>4153.88</v>
      </c>
      <c r="S19" s="52" t="str">
        <f>'Золото (KITCO-LME)'!B21</f>
        <v>18.01.2023</v>
      </c>
      <c r="T19" s="58" t="str">
        <f>'Золото (KITCO-LME)'!C21</f>
        <v/>
      </c>
      <c r="V19" s="52" t="str">
        <f>'Серебро (KITCO-LME)'!B21</f>
        <v>18.01.2023</v>
      </c>
      <c r="W19" s="58" t="str">
        <f>'Серебро (KITCO-LME)'!C21</f>
        <v/>
      </c>
      <c r="Y19" s="52" t="str">
        <f>'Алюминий (LME)'!B21</f>
        <v>18.01.2023</v>
      </c>
      <c r="Z19" s="58" t="str">
        <f>'Алюминий (LME)'!C21</f>
        <v/>
      </c>
      <c r="AB19" s="52" t="str">
        <f>'Никель (LME)'!B21</f>
        <v>18.01.2023</v>
      </c>
      <c r="AC19" s="58" t="str">
        <f>'Никель (LME)'!C21</f>
        <v/>
      </c>
      <c r="AE19" s="52" t="str">
        <f>'Свинец (LME)'!B21</f>
        <v>18.01.2023</v>
      </c>
      <c r="AF19" s="58" t="str">
        <f>'Свинец (LME)'!C21</f>
        <v/>
      </c>
      <c r="AH19" s="52" t="str">
        <f>'Медь (LME)'!B21</f>
        <v>18.01.2023</v>
      </c>
      <c r="AI19" s="58" t="str">
        <f>'Медь (LME)'!C21</f>
        <v/>
      </c>
      <c r="AK19" s="52" t="str">
        <f>'Цинк (LME)'!B21</f>
        <v>18.01.2023</v>
      </c>
      <c r="AL19" s="58" t="str">
        <f>'Цинк (LME)'!C21</f>
        <v/>
      </c>
    </row>
    <row r="20" spans="1:38" x14ac:dyDescent="0.25">
      <c r="A20" s="52" t="str">
        <f>Доллар!B22</f>
        <v>19.01.2023</v>
      </c>
      <c r="B20" s="58" t="str">
        <f>Доллар!C22</f>
        <v>-</v>
      </c>
      <c r="D20" s="52" t="str">
        <f>Евро!B22</f>
        <v>19.01.2023</v>
      </c>
      <c r="E20" s="58" t="str">
        <f>Евро!C22</f>
        <v>-</v>
      </c>
      <c r="G20" s="52" t="str">
        <f>'Золото (ЦБ)'!B22</f>
        <v>19.01.2023</v>
      </c>
      <c r="H20" s="58">
        <f>IF(OR('Золото (ЦБ)'!$C22="-",'Золото (ЦБ)'!$C22=""),H19,'Золото (ЦБ)'!$C22)</f>
        <v>4173.2</v>
      </c>
      <c r="J20" s="52" t="str">
        <f>'Серебро (ЦБ)'!B22</f>
        <v>19.01.2023</v>
      </c>
      <c r="K20" s="58">
        <f>IF(OR('Серебро (ЦБ)'!$C22="-",'Серебро (ЦБ)'!$C22=""),K19,'Серебро (ЦБ)'!$C22)</f>
        <v>55.2</v>
      </c>
      <c r="M20" s="52" t="str">
        <f>'Платина (ЦБ)'!B22</f>
        <v>19.01.2023</v>
      </c>
      <c r="N20" s="58">
        <f>IF(OR('Платина (ЦБ)'!$C22="-",'Платина (ЦБ)'!$C22=""),N19,'Платина (ЦБ)'!$C22)</f>
        <v>2353.48</v>
      </c>
      <c r="P20" s="52" t="str">
        <f>'Палладий (ЦБ)'!B22</f>
        <v>19.01.2023</v>
      </c>
      <c r="Q20" s="58">
        <f>IF(OR('Палладий (ЦБ)'!$C22="-",'Палладий (ЦБ)'!$C22=""),Q19,'Палладий (ЦБ)'!$C22)</f>
        <v>4153.88</v>
      </c>
      <c r="S20" s="52" t="str">
        <f>'Золото (KITCO-LME)'!B22</f>
        <v>19.01.2023</v>
      </c>
      <c r="T20" s="58" t="str">
        <f>'Золото (KITCO-LME)'!C22</f>
        <v/>
      </c>
      <c r="V20" s="52" t="str">
        <f>'Серебро (KITCO-LME)'!B22</f>
        <v>19.01.2023</v>
      </c>
      <c r="W20" s="58" t="str">
        <f>'Серебро (KITCO-LME)'!C22</f>
        <v/>
      </c>
      <c r="Y20" s="52" t="str">
        <f>'Алюминий (LME)'!B22</f>
        <v>19.01.2023</v>
      </c>
      <c r="Z20" s="58" t="str">
        <f>'Алюминий (LME)'!C22</f>
        <v/>
      </c>
      <c r="AB20" s="52" t="str">
        <f>'Никель (LME)'!B22</f>
        <v>19.01.2023</v>
      </c>
      <c r="AC20" s="58" t="str">
        <f>'Никель (LME)'!C22</f>
        <v/>
      </c>
      <c r="AE20" s="52" t="str">
        <f>'Свинец (LME)'!B22</f>
        <v>19.01.2023</v>
      </c>
      <c r="AF20" s="58" t="str">
        <f>'Свинец (LME)'!C22</f>
        <v/>
      </c>
      <c r="AH20" s="52" t="str">
        <f>'Медь (LME)'!B22</f>
        <v>19.01.2023</v>
      </c>
      <c r="AI20" s="58" t="str">
        <f>'Медь (LME)'!C22</f>
        <v/>
      </c>
      <c r="AK20" s="52" t="str">
        <f>'Цинк (LME)'!B22</f>
        <v>19.01.2023</v>
      </c>
      <c r="AL20" s="58" t="str">
        <f>'Цинк (LME)'!C22</f>
        <v/>
      </c>
    </row>
    <row r="21" spans="1:38" x14ac:dyDescent="0.25">
      <c r="A21" s="52" t="str">
        <f>Доллар!B23</f>
        <v>20.01.2023</v>
      </c>
      <c r="B21" s="58" t="str">
        <f>Доллар!C23</f>
        <v>-</v>
      </c>
      <c r="D21" s="52" t="str">
        <f>Евро!B23</f>
        <v>20.01.2023</v>
      </c>
      <c r="E21" s="58" t="str">
        <f>Евро!C23</f>
        <v>-</v>
      </c>
      <c r="G21" s="52" t="str">
        <f>'Золото (ЦБ)'!B23</f>
        <v>20.01.2023</v>
      </c>
      <c r="H21" s="58">
        <f>IF(OR('Золото (ЦБ)'!$C23="-",'Золото (ЦБ)'!$C23=""),H20,'Золото (ЦБ)'!$C23)</f>
        <v>4173.2</v>
      </c>
      <c r="J21" s="52" t="str">
        <f>'Серебро (ЦБ)'!B23</f>
        <v>20.01.2023</v>
      </c>
      <c r="K21" s="58">
        <f>IF(OR('Серебро (ЦБ)'!$C23="-",'Серебро (ЦБ)'!$C23=""),K20,'Серебро (ЦБ)'!$C23)</f>
        <v>55.2</v>
      </c>
      <c r="M21" s="52" t="str">
        <f>'Платина (ЦБ)'!B23</f>
        <v>20.01.2023</v>
      </c>
      <c r="N21" s="58">
        <f>IF(OR('Платина (ЦБ)'!$C23="-",'Платина (ЦБ)'!$C23=""),N20,'Платина (ЦБ)'!$C23)</f>
        <v>2353.48</v>
      </c>
      <c r="P21" s="52" t="str">
        <f>'Палладий (ЦБ)'!B23</f>
        <v>20.01.2023</v>
      </c>
      <c r="Q21" s="58">
        <f>IF(OR('Палладий (ЦБ)'!$C23="-",'Палладий (ЦБ)'!$C23=""),Q20,'Палладий (ЦБ)'!$C23)</f>
        <v>4153.88</v>
      </c>
      <c r="S21" s="52" t="str">
        <f>'Золото (KITCO-LME)'!B23</f>
        <v>20.01.2023</v>
      </c>
      <c r="T21" s="58" t="str">
        <f>'Золото (KITCO-LME)'!C23</f>
        <v/>
      </c>
      <c r="V21" s="52" t="str">
        <f>'Серебро (KITCO-LME)'!B23</f>
        <v>20.01.2023</v>
      </c>
      <c r="W21" s="58" t="str">
        <f>'Серебро (KITCO-LME)'!C23</f>
        <v/>
      </c>
      <c r="Y21" s="52" t="str">
        <f>'Алюминий (LME)'!B23</f>
        <v>20.01.2023</v>
      </c>
      <c r="Z21" s="58" t="str">
        <f>'Алюминий (LME)'!C23</f>
        <v/>
      </c>
      <c r="AB21" s="52" t="str">
        <f>'Никель (LME)'!B23</f>
        <v>20.01.2023</v>
      </c>
      <c r="AC21" s="58" t="str">
        <f>'Никель (LME)'!C23</f>
        <v/>
      </c>
      <c r="AE21" s="52" t="str">
        <f>'Свинец (LME)'!B23</f>
        <v>20.01.2023</v>
      </c>
      <c r="AF21" s="58" t="str">
        <f>'Свинец (LME)'!C23</f>
        <v/>
      </c>
      <c r="AH21" s="52" t="str">
        <f>'Медь (LME)'!B23</f>
        <v>20.01.2023</v>
      </c>
      <c r="AI21" s="58" t="str">
        <f>'Медь (LME)'!C23</f>
        <v/>
      </c>
      <c r="AK21" s="52" t="str">
        <f>'Цинк (LME)'!B23</f>
        <v>20.01.2023</v>
      </c>
      <c r="AL21" s="58" t="str">
        <f>'Цинк (LME)'!C23</f>
        <v/>
      </c>
    </row>
    <row r="22" spans="1:38" x14ac:dyDescent="0.25">
      <c r="A22" s="52" t="str">
        <f>Доллар!B24</f>
        <v>21.01.2023</v>
      </c>
      <c r="B22" s="58" t="str">
        <f>Доллар!C24</f>
        <v>-</v>
      </c>
      <c r="D22" s="52" t="str">
        <f>Евро!B24</f>
        <v>21.01.2023</v>
      </c>
      <c r="E22" s="58" t="str">
        <f>Евро!C24</f>
        <v>-</v>
      </c>
      <c r="G22" s="52" t="str">
        <f>'Золото (ЦБ)'!B24</f>
        <v>21.01.2023</v>
      </c>
      <c r="H22" s="58">
        <f>IF(OR('Золото (ЦБ)'!$C24="-",'Золото (ЦБ)'!$C24=""),H21,'Золото (ЦБ)'!$C24)</f>
        <v>4173.2</v>
      </c>
      <c r="J22" s="52" t="str">
        <f>'Серебро (ЦБ)'!B24</f>
        <v>21.01.2023</v>
      </c>
      <c r="K22" s="58">
        <f>IF(OR('Серебро (ЦБ)'!$C24="-",'Серебро (ЦБ)'!$C24=""),K21,'Серебро (ЦБ)'!$C24)</f>
        <v>55.2</v>
      </c>
      <c r="M22" s="52" t="str">
        <f>'Платина (ЦБ)'!B24</f>
        <v>21.01.2023</v>
      </c>
      <c r="N22" s="58">
        <f>IF(OR('Платина (ЦБ)'!$C24="-",'Платина (ЦБ)'!$C24=""),N21,'Платина (ЦБ)'!$C24)</f>
        <v>2353.48</v>
      </c>
      <c r="P22" s="52" t="str">
        <f>'Палладий (ЦБ)'!B24</f>
        <v>21.01.2023</v>
      </c>
      <c r="Q22" s="58">
        <f>IF(OR('Палладий (ЦБ)'!$C24="-",'Палладий (ЦБ)'!$C24=""),Q21,'Палладий (ЦБ)'!$C24)</f>
        <v>4153.88</v>
      </c>
      <c r="S22" s="52" t="str">
        <f>'Золото (KITCO-LME)'!B24</f>
        <v>21.01.2023</v>
      </c>
      <c r="T22" s="58" t="str">
        <f>'Золото (KITCO-LME)'!C24</f>
        <v/>
      </c>
      <c r="V22" s="52" t="str">
        <f>'Серебро (KITCO-LME)'!B24</f>
        <v>21.01.2023</v>
      </c>
      <c r="W22" s="58" t="str">
        <f>'Серебро (KITCO-LME)'!C24</f>
        <v/>
      </c>
      <c r="Y22" s="52" t="str">
        <f>'Алюминий (LME)'!B24</f>
        <v>21.01.2023</v>
      </c>
      <c r="Z22" s="58" t="str">
        <f>'Алюминий (LME)'!C24</f>
        <v/>
      </c>
      <c r="AB22" s="52" t="str">
        <f>'Никель (LME)'!B24</f>
        <v>21.01.2023</v>
      </c>
      <c r="AC22" s="58" t="str">
        <f>'Никель (LME)'!C24</f>
        <v/>
      </c>
      <c r="AE22" s="52" t="str">
        <f>'Свинец (LME)'!B24</f>
        <v>21.01.2023</v>
      </c>
      <c r="AF22" s="58" t="str">
        <f>'Свинец (LME)'!C24</f>
        <v/>
      </c>
      <c r="AH22" s="52" t="str">
        <f>'Медь (LME)'!B24</f>
        <v>21.01.2023</v>
      </c>
      <c r="AI22" s="58" t="str">
        <f>'Медь (LME)'!C24</f>
        <v/>
      </c>
      <c r="AK22" s="52" t="str">
        <f>'Цинк (LME)'!B24</f>
        <v>21.01.2023</v>
      </c>
      <c r="AL22" s="58" t="str">
        <f>'Цинк (LME)'!C24</f>
        <v/>
      </c>
    </row>
    <row r="23" spans="1:38" x14ac:dyDescent="0.25">
      <c r="A23" s="52" t="str">
        <f>Доллар!B25</f>
        <v>22.01.2023</v>
      </c>
      <c r="B23" s="58" t="str">
        <f>Доллар!C25</f>
        <v>-</v>
      </c>
      <c r="D23" s="52" t="str">
        <f>Евро!B25</f>
        <v>22.01.2023</v>
      </c>
      <c r="E23" s="58" t="str">
        <f>Евро!C25</f>
        <v>-</v>
      </c>
      <c r="G23" s="52" t="str">
        <f>'Золото (ЦБ)'!B25</f>
        <v>22.01.2023</v>
      </c>
      <c r="H23" s="58">
        <f>IF(OR('Золото (ЦБ)'!$C25="-",'Золото (ЦБ)'!$C25=""),H22,'Золото (ЦБ)'!$C25)</f>
        <v>4173.2</v>
      </c>
      <c r="J23" s="52" t="str">
        <f>'Серебро (ЦБ)'!B25</f>
        <v>22.01.2023</v>
      </c>
      <c r="K23" s="58">
        <f>IF(OR('Серебро (ЦБ)'!$C25="-",'Серебро (ЦБ)'!$C25=""),K22,'Серебро (ЦБ)'!$C25)</f>
        <v>55.2</v>
      </c>
      <c r="M23" s="52" t="str">
        <f>'Платина (ЦБ)'!B25</f>
        <v>22.01.2023</v>
      </c>
      <c r="N23" s="58">
        <f>IF(OR('Платина (ЦБ)'!$C25="-",'Платина (ЦБ)'!$C25=""),N22,'Платина (ЦБ)'!$C25)</f>
        <v>2353.48</v>
      </c>
      <c r="P23" s="52" t="str">
        <f>'Палладий (ЦБ)'!B25</f>
        <v>22.01.2023</v>
      </c>
      <c r="Q23" s="58">
        <f>IF(OR('Палладий (ЦБ)'!$C25="-",'Палладий (ЦБ)'!$C25=""),Q22,'Палладий (ЦБ)'!$C25)</f>
        <v>4153.88</v>
      </c>
      <c r="S23" s="52" t="str">
        <f>'Золото (KITCO-LME)'!B25</f>
        <v>22.01.2023</v>
      </c>
      <c r="T23" s="58" t="str">
        <f>'Золото (KITCO-LME)'!C25</f>
        <v/>
      </c>
      <c r="V23" s="52" t="str">
        <f>'Серебро (KITCO-LME)'!B25</f>
        <v>22.01.2023</v>
      </c>
      <c r="W23" s="58" t="str">
        <f>'Серебро (KITCO-LME)'!C25</f>
        <v/>
      </c>
      <c r="Y23" s="52" t="str">
        <f>'Алюминий (LME)'!B25</f>
        <v>22.01.2023</v>
      </c>
      <c r="Z23" s="58" t="str">
        <f>'Алюминий (LME)'!C25</f>
        <v/>
      </c>
      <c r="AB23" s="52" t="str">
        <f>'Никель (LME)'!B25</f>
        <v>22.01.2023</v>
      </c>
      <c r="AC23" s="58" t="str">
        <f>'Никель (LME)'!C25</f>
        <v/>
      </c>
      <c r="AE23" s="52" t="str">
        <f>'Свинец (LME)'!B25</f>
        <v>22.01.2023</v>
      </c>
      <c r="AF23" s="58" t="str">
        <f>'Свинец (LME)'!C25</f>
        <v/>
      </c>
      <c r="AH23" s="52" t="str">
        <f>'Медь (LME)'!B25</f>
        <v>22.01.2023</v>
      </c>
      <c r="AI23" s="58" t="str">
        <f>'Медь (LME)'!C25</f>
        <v/>
      </c>
      <c r="AK23" s="52" t="str">
        <f>'Цинк (LME)'!B25</f>
        <v>22.01.2023</v>
      </c>
      <c r="AL23" s="58" t="str">
        <f>'Цинк (LME)'!C25</f>
        <v/>
      </c>
    </row>
    <row r="24" spans="1:38" x14ac:dyDescent="0.25">
      <c r="A24" s="52" t="str">
        <f>Доллар!B26</f>
        <v>23.01.2023</v>
      </c>
      <c r="B24" s="58" t="str">
        <f>Доллар!C26</f>
        <v>-</v>
      </c>
      <c r="D24" s="52" t="str">
        <f>Евро!B26</f>
        <v>23.01.2023</v>
      </c>
      <c r="E24" s="58" t="str">
        <f>Евро!C26</f>
        <v>-</v>
      </c>
      <c r="G24" s="52" t="str">
        <f>'Золото (ЦБ)'!B26</f>
        <v>23.01.2023</v>
      </c>
      <c r="H24" s="58">
        <f>IF(OR('Золото (ЦБ)'!$C26="-",'Золото (ЦБ)'!$C26=""),H23,'Золото (ЦБ)'!$C26)</f>
        <v>4173.2</v>
      </c>
      <c r="J24" s="52" t="str">
        <f>'Серебро (ЦБ)'!B26</f>
        <v>23.01.2023</v>
      </c>
      <c r="K24" s="58">
        <f>IF(OR('Серебро (ЦБ)'!$C26="-",'Серебро (ЦБ)'!$C26=""),K23,'Серебро (ЦБ)'!$C26)</f>
        <v>55.2</v>
      </c>
      <c r="M24" s="52" t="str">
        <f>'Платина (ЦБ)'!B26</f>
        <v>23.01.2023</v>
      </c>
      <c r="N24" s="58">
        <f>IF(OR('Платина (ЦБ)'!$C26="-",'Платина (ЦБ)'!$C26=""),N23,'Платина (ЦБ)'!$C26)</f>
        <v>2353.48</v>
      </c>
      <c r="P24" s="52" t="str">
        <f>'Палладий (ЦБ)'!B26</f>
        <v>23.01.2023</v>
      </c>
      <c r="Q24" s="58">
        <f>IF(OR('Палладий (ЦБ)'!$C26="-",'Палладий (ЦБ)'!$C26=""),Q23,'Палладий (ЦБ)'!$C26)</f>
        <v>4153.88</v>
      </c>
      <c r="S24" s="52" t="str">
        <f>'Золото (KITCO-LME)'!B26</f>
        <v>23.01.2023</v>
      </c>
      <c r="T24" s="58" t="str">
        <f>'Золото (KITCO-LME)'!C26</f>
        <v/>
      </c>
      <c r="V24" s="52" t="str">
        <f>'Серебро (KITCO-LME)'!B26</f>
        <v>23.01.2023</v>
      </c>
      <c r="W24" s="58" t="str">
        <f>'Серебро (KITCO-LME)'!C26</f>
        <v/>
      </c>
      <c r="Y24" s="52" t="str">
        <f>'Алюминий (LME)'!B26</f>
        <v>23.01.2023</v>
      </c>
      <c r="Z24" s="58" t="str">
        <f>'Алюминий (LME)'!C26</f>
        <v/>
      </c>
      <c r="AB24" s="52" t="str">
        <f>'Никель (LME)'!B26</f>
        <v>23.01.2023</v>
      </c>
      <c r="AC24" s="58" t="str">
        <f>'Никель (LME)'!C26</f>
        <v/>
      </c>
      <c r="AE24" s="52" t="str">
        <f>'Свинец (LME)'!B26</f>
        <v>23.01.2023</v>
      </c>
      <c r="AF24" s="58" t="str">
        <f>'Свинец (LME)'!C26</f>
        <v/>
      </c>
      <c r="AH24" s="52" t="str">
        <f>'Медь (LME)'!B26</f>
        <v>23.01.2023</v>
      </c>
      <c r="AI24" s="58" t="str">
        <f>'Медь (LME)'!C26</f>
        <v/>
      </c>
      <c r="AK24" s="52" t="str">
        <f>'Цинк (LME)'!B26</f>
        <v>23.01.2023</v>
      </c>
      <c r="AL24" s="58" t="str">
        <f>'Цинк (LME)'!C26</f>
        <v/>
      </c>
    </row>
    <row r="25" spans="1:38" x14ac:dyDescent="0.25">
      <c r="A25" s="52" t="str">
        <f>Доллар!B27</f>
        <v>24.01.2023</v>
      </c>
      <c r="B25" s="58" t="str">
        <f>Доллар!C27</f>
        <v>-</v>
      </c>
      <c r="D25" s="52" t="str">
        <f>Евро!B27</f>
        <v>24.01.2023</v>
      </c>
      <c r="E25" s="58" t="str">
        <f>Евро!C27</f>
        <v>-</v>
      </c>
      <c r="G25" s="52" t="str">
        <f>'Золото (ЦБ)'!B27</f>
        <v>24.01.2023</v>
      </c>
      <c r="H25" s="58">
        <f>IF(OR('Золото (ЦБ)'!$C27="-",'Золото (ЦБ)'!$C27=""),H24,'Золото (ЦБ)'!$C27)</f>
        <v>4173.2</v>
      </c>
      <c r="J25" s="52" t="str">
        <f>'Серебро (ЦБ)'!B27</f>
        <v>24.01.2023</v>
      </c>
      <c r="K25" s="58">
        <f>IF(OR('Серебро (ЦБ)'!$C27="-",'Серебро (ЦБ)'!$C27=""),K24,'Серебро (ЦБ)'!$C27)</f>
        <v>55.2</v>
      </c>
      <c r="M25" s="52" t="str">
        <f>'Платина (ЦБ)'!B27</f>
        <v>24.01.2023</v>
      </c>
      <c r="N25" s="58">
        <f>IF(OR('Платина (ЦБ)'!$C27="-",'Платина (ЦБ)'!$C27=""),N24,'Платина (ЦБ)'!$C27)</f>
        <v>2353.48</v>
      </c>
      <c r="P25" s="52" t="str">
        <f>'Палладий (ЦБ)'!B27</f>
        <v>24.01.2023</v>
      </c>
      <c r="Q25" s="58">
        <f>IF(OR('Палладий (ЦБ)'!$C27="-",'Палладий (ЦБ)'!$C27=""),Q24,'Палладий (ЦБ)'!$C27)</f>
        <v>4153.88</v>
      </c>
      <c r="S25" s="52" t="str">
        <f>'Золото (KITCO-LME)'!B27</f>
        <v>24.01.2023</v>
      </c>
      <c r="T25" s="58" t="str">
        <f>'Золото (KITCO-LME)'!C27</f>
        <v/>
      </c>
      <c r="V25" s="52" t="str">
        <f>'Серебро (KITCO-LME)'!B27</f>
        <v>24.01.2023</v>
      </c>
      <c r="W25" s="58" t="str">
        <f>'Серебро (KITCO-LME)'!C27</f>
        <v/>
      </c>
      <c r="Y25" s="52" t="str">
        <f>'Алюминий (LME)'!B27</f>
        <v>24.01.2023</v>
      </c>
      <c r="Z25" s="58" t="str">
        <f>'Алюминий (LME)'!C27</f>
        <v/>
      </c>
      <c r="AB25" s="52" t="str">
        <f>'Никель (LME)'!B27</f>
        <v>24.01.2023</v>
      </c>
      <c r="AC25" s="58" t="str">
        <f>'Никель (LME)'!C27</f>
        <v/>
      </c>
      <c r="AE25" s="52" t="str">
        <f>'Свинец (LME)'!B27</f>
        <v>24.01.2023</v>
      </c>
      <c r="AF25" s="58" t="str">
        <f>'Свинец (LME)'!C27</f>
        <v/>
      </c>
      <c r="AH25" s="52" t="str">
        <f>'Медь (LME)'!B27</f>
        <v>24.01.2023</v>
      </c>
      <c r="AI25" s="58" t="str">
        <f>'Медь (LME)'!C27</f>
        <v/>
      </c>
      <c r="AK25" s="52" t="str">
        <f>'Цинк (LME)'!B27</f>
        <v>24.01.2023</v>
      </c>
      <c r="AL25" s="58" t="str">
        <f>'Цинк (LME)'!C27</f>
        <v/>
      </c>
    </row>
    <row r="26" spans="1:38" x14ac:dyDescent="0.25">
      <c r="A26" s="52" t="str">
        <f>Доллар!B28</f>
        <v>25.01.2023</v>
      </c>
      <c r="B26" s="58" t="str">
        <f>Доллар!C28</f>
        <v>-</v>
      </c>
      <c r="D26" s="52" t="str">
        <f>Евро!B28</f>
        <v>25.01.2023</v>
      </c>
      <c r="E26" s="58" t="str">
        <f>Евро!C28</f>
        <v>-</v>
      </c>
      <c r="G26" s="52" t="str">
        <f>'Золото (ЦБ)'!B28</f>
        <v>25.01.2023</v>
      </c>
      <c r="H26" s="58">
        <f>IF(OR('Золото (ЦБ)'!$C28="-",'Золото (ЦБ)'!$C28=""),H25,'Золото (ЦБ)'!$C28)</f>
        <v>4173.2</v>
      </c>
      <c r="J26" s="52" t="str">
        <f>'Серебро (ЦБ)'!B28</f>
        <v>25.01.2023</v>
      </c>
      <c r="K26" s="58">
        <f>IF(OR('Серебро (ЦБ)'!$C28="-",'Серебро (ЦБ)'!$C28=""),K25,'Серебро (ЦБ)'!$C28)</f>
        <v>55.2</v>
      </c>
      <c r="M26" s="52" t="str">
        <f>'Платина (ЦБ)'!B28</f>
        <v>25.01.2023</v>
      </c>
      <c r="N26" s="58">
        <f>IF(OR('Платина (ЦБ)'!$C28="-",'Платина (ЦБ)'!$C28=""),N25,'Платина (ЦБ)'!$C28)</f>
        <v>2353.48</v>
      </c>
      <c r="P26" s="52" t="str">
        <f>'Палладий (ЦБ)'!B28</f>
        <v>25.01.2023</v>
      </c>
      <c r="Q26" s="58">
        <f>IF(OR('Палладий (ЦБ)'!$C28="-",'Палладий (ЦБ)'!$C28=""),Q25,'Палладий (ЦБ)'!$C28)</f>
        <v>4153.88</v>
      </c>
      <c r="S26" s="52" t="str">
        <f>'Золото (KITCO-LME)'!B28</f>
        <v>25.01.2023</v>
      </c>
      <c r="T26" s="58" t="str">
        <f>'Золото (KITCO-LME)'!C28</f>
        <v/>
      </c>
      <c r="V26" s="52" t="str">
        <f>'Серебро (KITCO-LME)'!B28</f>
        <v>25.01.2023</v>
      </c>
      <c r="W26" s="58" t="str">
        <f>'Серебро (KITCO-LME)'!C28</f>
        <v/>
      </c>
      <c r="Y26" s="52" t="str">
        <f>'Алюминий (LME)'!B28</f>
        <v>25.01.2023</v>
      </c>
      <c r="Z26" s="58" t="str">
        <f>'Алюминий (LME)'!C28</f>
        <v/>
      </c>
      <c r="AB26" s="52" t="str">
        <f>'Никель (LME)'!B28</f>
        <v>25.01.2023</v>
      </c>
      <c r="AC26" s="58" t="str">
        <f>'Никель (LME)'!C28</f>
        <v/>
      </c>
      <c r="AE26" s="52" t="str">
        <f>'Свинец (LME)'!B28</f>
        <v>25.01.2023</v>
      </c>
      <c r="AF26" s="58" t="str">
        <f>'Свинец (LME)'!C28</f>
        <v/>
      </c>
      <c r="AH26" s="52" t="str">
        <f>'Медь (LME)'!B28</f>
        <v>25.01.2023</v>
      </c>
      <c r="AI26" s="58" t="str">
        <f>'Медь (LME)'!C28</f>
        <v/>
      </c>
      <c r="AK26" s="52" t="str">
        <f>'Цинк (LME)'!B28</f>
        <v>25.01.2023</v>
      </c>
      <c r="AL26" s="58" t="str">
        <f>'Цинк (LME)'!C28</f>
        <v/>
      </c>
    </row>
    <row r="27" spans="1:38" x14ac:dyDescent="0.25">
      <c r="A27" s="52" t="str">
        <f>Доллар!B29</f>
        <v>26.01.2023</v>
      </c>
      <c r="B27" s="58" t="str">
        <f>Доллар!C29</f>
        <v>-</v>
      </c>
      <c r="D27" s="52" t="str">
        <f>Евро!B29</f>
        <v>26.01.2023</v>
      </c>
      <c r="E27" s="58" t="str">
        <f>Евро!C29</f>
        <v>-</v>
      </c>
      <c r="G27" s="52" t="str">
        <f>'Золото (ЦБ)'!B29</f>
        <v>26.01.2023</v>
      </c>
      <c r="H27" s="58">
        <f>IF(OR('Золото (ЦБ)'!$C29="-",'Золото (ЦБ)'!$C29=""),H26,'Золото (ЦБ)'!$C29)</f>
        <v>4173.2</v>
      </c>
      <c r="J27" s="52" t="str">
        <f>'Серебро (ЦБ)'!B29</f>
        <v>26.01.2023</v>
      </c>
      <c r="K27" s="58">
        <f>IF(OR('Серебро (ЦБ)'!$C29="-",'Серебро (ЦБ)'!$C29=""),K26,'Серебро (ЦБ)'!$C29)</f>
        <v>55.2</v>
      </c>
      <c r="M27" s="52" t="str">
        <f>'Платина (ЦБ)'!B29</f>
        <v>26.01.2023</v>
      </c>
      <c r="N27" s="58">
        <f>IF(OR('Платина (ЦБ)'!$C29="-",'Платина (ЦБ)'!$C29=""),N26,'Платина (ЦБ)'!$C29)</f>
        <v>2353.48</v>
      </c>
      <c r="P27" s="52" t="str">
        <f>'Палладий (ЦБ)'!B29</f>
        <v>26.01.2023</v>
      </c>
      <c r="Q27" s="58">
        <f>IF(OR('Палладий (ЦБ)'!$C29="-",'Палладий (ЦБ)'!$C29=""),Q26,'Палладий (ЦБ)'!$C29)</f>
        <v>4153.88</v>
      </c>
      <c r="S27" s="52" t="str">
        <f>'Золото (KITCO-LME)'!B29</f>
        <v>26.01.2023</v>
      </c>
      <c r="T27" s="58" t="str">
        <f>'Золото (KITCO-LME)'!C29</f>
        <v/>
      </c>
      <c r="V27" s="52" t="str">
        <f>'Серебро (KITCO-LME)'!B29</f>
        <v>26.01.2023</v>
      </c>
      <c r="W27" s="58" t="str">
        <f>'Серебро (KITCO-LME)'!C29</f>
        <v/>
      </c>
      <c r="Y27" s="52" t="str">
        <f>'Алюминий (LME)'!B29</f>
        <v>26.01.2023</v>
      </c>
      <c r="Z27" s="58" t="str">
        <f>'Алюминий (LME)'!C29</f>
        <v/>
      </c>
      <c r="AB27" s="52" t="str">
        <f>'Никель (LME)'!B29</f>
        <v>26.01.2023</v>
      </c>
      <c r="AC27" s="58" t="str">
        <f>'Никель (LME)'!C29</f>
        <v/>
      </c>
      <c r="AE27" s="52" t="str">
        <f>'Свинец (LME)'!B29</f>
        <v>26.01.2023</v>
      </c>
      <c r="AF27" s="58" t="str">
        <f>'Свинец (LME)'!C29</f>
        <v/>
      </c>
      <c r="AH27" s="52" t="str">
        <f>'Медь (LME)'!B29</f>
        <v>26.01.2023</v>
      </c>
      <c r="AI27" s="58" t="str">
        <f>'Медь (LME)'!C29</f>
        <v/>
      </c>
      <c r="AK27" s="52" t="str">
        <f>'Цинк (LME)'!B29</f>
        <v>26.01.2023</v>
      </c>
      <c r="AL27" s="58" t="str">
        <f>'Цинк (LME)'!C29</f>
        <v/>
      </c>
    </row>
    <row r="28" spans="1:38" x14ac:dyDescent="0.25">
      <c r="A28" s="52" t="str">
        <f>Доллар!B30</f>
        <v>27.01.2023</v>
      </c>
      <c r="B28" s="58" t="str">
        <f>Доллар!C30</f>
        <v>-</v>
      </c>
      <c r="D28" s="52" t="str">
        <f>Евро!B30</f>
        <v>27.01.2023</v>
      </c>
      <c r="E28" s="58" t="str">
        <f>Евро!C30</f>
        <v>-</v>
      </c>
      <c r="G28" s="52" t="str">
        <f>'Золото (ЦБ)'!B30</f>
        <v>27.01.2023</v>
      </c>
      <c r="H28" s="58">
        <f>IF(OR('Золото (ЦБ)'!$C30="-",'Золото (ЦБ)'!$C30=""),H27,'Золото (ЦБ)'!$C30)</f>
        <v>4173.2</v>
      </c>
      <c r="J28" s="52" t="str">
        <f>'Серебро (ЦБ)'!B30</f>
        <v>27.01.2023</v>
      </c>
      <c r="K28" s="58">
        <f>IF(OR('Серебро (ЦБ)'!$C30="-",'Серебро (ЦБ)'!$C30=""),K27,'Серебро (ЦБ)'!$C30)</f>
        <v>55.2</v>
      </c>
      <c r="M28" s="52" t="str">
        <f>'Платина (ЦБ)'!B30</f>
        <v>27.01.2023</v>
      </c>
      <c r="N28" s="58">
        <f>IF(OR('Платина (ЦБ)'!$C30="-",'Платина (ЦБ)'!$C30=""),N27,'Платина (ЦБ)'!$C30)</f>
        <v>2353.48</v>
      </c>
      <c r="P28" s="52" t="str">
        <f>'Палладий (ЦБ)'!B30</f>
        <v>27.01.2023</v>
      </c>
      <c r="Q28" s="58">
        <f>IF(OR('Палладий (ЦБ)'!$C30="-",'Палладий (ЦБ)'!$C30=""),Q27,'Палладий (ЦБ)'!$C30)</f>
        <v>4153.88</v>
      </c>
      <c r="S28" s="52" t="str">
        <f>'Золото (KITCO-LME)'!B30</f>
        <v>27.01.2023</v>
      </c>
      <c r="T28" s="58" t="str">
        <f>'Золото (KITCO-LME)'!C30</f>
        <v/>
      </c>
      <c r="V28" s="52" t="str">
        <f>'Серебро (KITCO-LME)'!B30</f>
        <v>27.01.2023</v>
      </c>
      <c r="W28" s="58" t="str">
        <f>'Серебро (KITCO-LME)'!C30</f>
        <v/>
      </c>
      <c r="Y28" s="52" t="str">
        <f>'Алюминий (LME)'!B30</f>
        <v>27.01.2023</v>
      </c>
      <c r="Z28" s="58" t="str">
        <f>'Алюминий (LME)'!C30</f>
        <v/>
      </c>
      <c r="AB28" s="52" t="str">
        <f>'Никель (LME)'!B30</f>
        <v>27.01.2023</v>
      </c>
      <c r="AC28" s="58" t="str">
        <f>'Никель (LME)'!C30</f>
        <v/>
      </c>
      <c r="AE28" s="52" t="str">
        <f>'Свинец (LME)'!B30</f>
        <v>27.01.2023</v>
      </c>
      <c r="AF28" s="58" t="str">
        <f>'Свинец (LME)'!C30</f>
        <v/>
      </c>
      <c r="AH28" s="52" t="str">
        <f>'Медь (LME)'!B30</f>
        <v>27.01.2023</v>
      </c>
      <c r="AI28" s="58" t="str">
        <f>'Медь (LME)'!C30</f>
        <v/>
      </c>
      <c r="AK28" s="52" t="str">
        <f>'Цинк (LME)'!B30</f>
        <v>27.01.2023</v>
      </c>
      <c r="AL28" s="58" t="str">
        <f>'Цинк (LME)'!C30</f>
        <v/>
      </c>
    </row>
    <row r="29" spans="1:38" x14ac:dyDescent="0.25">
      <c r="A29" s="52" t="str">
        <f>Доллар!B31</f>
        <v>28.01.2023</v>
      </c>
      <c r="B29" s="58" t="str">
        <f>Доллар!C31</f>
        <v>-</v>
      </c>
      <c r="D29" s="52" t="str">
        <f>Евро!B31</f>
        <v>28.01.2023</v>
      </c>
      <c r="E29" s="58" t="str">
        <f>Евро!C31</f>
        <v>-</v>
      </c>
      <c r="G29" s="52" t="str">
        <f>'Золото (ЦБ)'!B31</f>
        <v>28.01.2023</v>
      </c>
      <c r="H29" s="58">
        <f>IF(OR('Золото (ЦБ)'!$C31="-",'Золото (ЦБ)'!$C31=""),H28,'Золото (ЦБ)'!$C31)</f>
        <v>4173.2</v>
      </c>
      <c r="J29" s="52" t="str">
        <f>'Серебро (ЦБ)'!B31</f>
        <v>28.01.2023</v>
      </c>
      <c r="K29" s="58">
        <f>IF(OR('Серебро (ЦБ)'!$C31="-",'Серебро (ЦБ)'!$C31=""),K28,'Серебро (ЦБ)'!$C31)</f>
        <v>55.2</v>
      </c>
      <c r="M29" s="52" t="str">
        <f>'Платина (ЦБ)'!B31</f>
        <v>28.01.2023</v>
      </c>
      <c r="N29" s="58">
        <f>IF(OR('Платина (ЦБ)'!$C31="-",'Платина (ЦБ)'!$C31=""),N28,'Платина (ЦБ)'!$C31)</f>
        <v>2353.48</v>
      </c>
      <c r="P29" s="52" t="str">
        <f>'Палладий (ЦБ)'!B31</f>
        <v>28.01.2023</v>
      </c>
      <c r="Q29" s="58">
        <f>IF(OR('Палладий (ЦБ)'!$C31="-",'Палладий (ЦБ)'!$C31=""),Q28,'Палладий (ЦБ)'!$C31)</f>
        <v>4153.88</v>
      </c>
      <c r="S29" s="52" t="str">
        <f>'Золото (KITCO-LME)'!B31</f>
        <v>28.01.2023</v>
      </c>
      <c r="T29" s="58" t="str">
        <f>'Золото (KITCO-LME)'!C31</f>
        <v/>
      </c>
      <c r="V29" s="52" t="str">
        <f>'Серебро (KITCO-LME)'!B31</f>
        <v>28.01.2023</v>
      </c>
      <c r="W29" s="58" t="str">
        <f>'Серебро (KITCO-LME)'!C31</f>
        <v/>
      </c>
      <c r="Y29" s="52" t="str">
        <f>'Алюминий (LME)'!B31</f>
        <v>28.01.2023</v>
      </c>
      <c r="Z29" s="58" t="str">
        <f>'Алюминий (LME)'!C31</f>
        <v/>
      </c>
      <c r="AB29" s="52" t="str">
        <f>'Никель (LME)'!B31</f>
        <v>28.01.2023</v>
      </c>
      <c r="AC29" s="58" t="str">
        <f>'Никель (LME)'!C31</f>
        <v/>
      </c>
      <c r="AE29" s="52" t="str">
        <f>'Свинец (LME)'!B31</f>
        <v>28.01.2023</v>
      </c>
      <c r="AF29" s="58" t="str">
        <f>'Свинец (LME)'!C31</f>
        <v/>
      </c>
      <c r="AH29" s="52" t="str">
        <f>'Медь (LME)'!B31</f>
        <v>28.01.2023</v>
      </c>
      <c r="AI29" s="58" t="str">
        <f>'Медь (LME)'!C31</f>
        <v/>
      </c>
      <c r="AK29" s="52" t="str">
        <f>'Цинк (LME)'!B31</f>
        <v>28.01.2023</v>
      </c>
      <c r="AL29" s="58" t="str">
        <f>'Цинк (LME)'!C31</f>
        <v/>
      </c>
    </row>
    <row r="30" spans="1:38" x14ac:dyDescent="0.25">
      <c r="A30" s="52" t="str">
        <f>Доллар!B32</f>
        <v>29.01.2023</v>
      </c>
      <c r="B30" s="58" t="str">
        <f>Доллар!C32</f>
        <v>-</v>
      </c>
      <c r="D30" s="52" t="str">
        <f>Евро!B32</f>
        <v>29.01.2023</v>
      </c>
      <c r="E30" s="58" t="str">
        <f>Евро!C32</f>
        <v>-</v>
      </c>
      <c r="G30" s="52" t="str">
        <f>'Золото (ЦБ)'!B32</f>
        <v>29.01.2023</v>
      </c>
      <c r="H30" s="58">
        <f>IF(OR('Золото (ЦБ)'!$C32="-",'Золото (ЦБ)'!$C32=""),H29,'Золото (ЦБ)'!$C32)</f>
        <v>4173.2</v>
      </c>
      <c r="J30" s="52" t="str">
        <f>'Серебро (ЦБ)'!B32</f>
        <v>29.01.2023</v>
      </c>
      <c r="K30" s="58">
        <f>IF(OR('Серебро (ЦБ)'!$C32="-",'Серебро (ЦБ)'!$C32=""),K29,'Серебро (ЦБ)'!$C32)</f>
        <v>55.2</v>
      </c>
      <c r="M30" s="52" t="str">
        <f>'Платина (ЦБ)'!B32</f>
        <v>29.01.2023</v>
      </c>
      <c r="N30" s="58">
        <f>IF(OR('Платина (ЦБ)'!$C32="-",'Платина (ЦБ)'!$C32=""),N29,'Платина (ЦБ)'!$C32)</f>
        <v>2353.48</v>
      </c>
      <c r="P30" s="52" t="str">
        <f>'Палладий (ЦБ)'!B32</f>
        <v>29.01.2023</v>
      </c>
      <c r="Q30" s="58">
        <f>IF(OR('Палладий (ЦБ)'!$C32="-",'Палладий (ЦБ)'!$C32=""),Q29,'Палладий (ЦБ)'!$C32)</f>
        <v>4153.88</v>
      </c>
      <c r="S30" s="52" t="str">
        <f>'Золото (KITCO-LME)'!B32</f>
        <v>29.01.2023</v>
      </c>
      <c r="T30" s="58" t="str">
        <f>'Золото (KITCO-LME)'!C32</f>
        <v/>
      </c>
      <c r="V30" s="52" t="str">
        <f>'Серебро (KITCO-LME)'!B32</f>
        <v>29.01.2023</v>
      </c>
      <c r="W30" s="58" t="str">
        <f>'Серебро (KITCO-LME)'!C32</f>
        <v/>
      </c>
      <c r="Y30" s="52" t="str">
        <f>'Алюминий (LME)'!B32</f>
        <v>29.01.2023</v>
      </c>
      <c r="Z30" s="58" t="str">
        <f>'Алюминий (LME)'!C32</f>
        <v/>
      </c>
      <c r="AB30" s="52" t="str">
        <f>'Никель (LME)'!B32</f>
        <v>29.01.2023</v>
      </c>
      <c r="AC30" s="58" t="str">
        <f>'Никель (LME)'!C32</f>
        <v/>
      </c>
      <c r="AE30" s="52" t="str">
        <f>'Свинец (LME)'!B32</f>
        <v>29.01.2023</v>
      </c>
      <c r="AF30" s="58" t="str">
        <f>'Свинец (LME)'!C32</f>
        <v/>
      </c>
      <c r="AH30" s="52" t="str">
        <f>'Медь (LME)'!B32</f>
        <v>29.01.2023</v>
      </c>
      <c r="AI30" s="58" t="str">
        <f>'Медь (LME)'!C32</f>
        <v/>
      </c>
      <c r="AK30" s="52" t="str">
        <f>'Цинк (LME)'!B32</f>
        <v>29.01.2023</v>
      </c>
      <c r="AL30" s="58" t="str">
        <f>'Цинк (LME)'!C32</f>
        <v/>
      </c>
    </row>
    <row r="31" spans="1:38" x14ac:dyDescent="0.25">
      <c r="A31" s="52" t="str">
        <f>Доллар!B33</f>
        <v>30.01.2023</v>
      </c>
      <c r="B31" s="58" t="str">
        <f>Доллар!C33</f>
        <v>-</v>
      </c>
      <c r="D31" s="52" t="str">
        <f>Евро!B33</f>
        <v>30.01.2023</v>
      </c>
      <c r="E31" s="58" t="str">
        <f>Евро!C33</f>
        <v>-</v>
      </c>
      <c r="G31" s="52" t="str">
        <f>'Золото (ЦБ)'!B33</f>
        <v>30.01.2023</v>
      </c>
      <c r="H31" s="58">
        <f>IF(OR('Золото (ЦБ)'!$C33="-",'Золото (ЦБ)'!$C33=""),H30,'Золото (ЦБ)'!$C33)</f>
        <v>4173.2</v>
      </c>
      <c r="J31" s="52" t="str">
        <f>'Серебро (ЦБ)'!B33</f>
        <v>30.01.2023</v>
      </c>
      <c r="K31" s="58">
        <f>IF(OR('Серебро (ЦБ)'!$C33="-",'Серебро (ЦБ)'!$C33=""),K30,'Серебро (ЦБ)'!$C33)</f>
        <v>55.2</v>
      </c>
      <c r="M31" s="52" t="str">
        <f>'Платина (ЦБ)'!B33</f>
        <v>30.01.2023</v>
      </c>
      <c r="N31" s="58">
        <f>IF(OR('Платина (ЦБ)'!$C33="-",'Платина (ЦБ)'!$C33=""),N30,'Платина (ЦБ)'!$C33)</f>
        <v>2353.48</v>
      </c>
      <c r="P31" s="52" t="str">
        <f>'Палладий (ЦБ)'!B33</f>
        <v>30.01.2023</v>
      </c>
      <c r="Q31" s="58">
        <f>IF(OR('Палладий (ЦБ)'!$C33="-",'Палладий (ЦБ)'!$C33=""),Q30,'Палладий (ЦБ)'!$C33)</f>
        <v>4153.88</v>
      </c>
      <c r="S31" s="52" t="str">
        <f>'Золото (KITCO-LME)'!B33</f>
        <v>30.01.2023</v>
      </c>
      <c r="T31" s="58" t="str">
        <f>'Золото (KITCO-LME)'!C33</f>
        <v/>
      </c>
      <c r="V31" s="52" t="str">
        <f>'Серебро (KITCO-LME)'!B33</f>
        <v>30.01.2023</v>
      </c>
      <c r="W31" s="58" t="str">
        <f>'Серебро (KITCO-LME)'!C33</f>
        <v/>
      </c>
      <c r="Y31" s="52" t="str">
        <f>'Алюминий (LME)'!B33</f>
        <v>30.01.2023</v>
      </c>
      <c r="Z31" s="58" t="str">
        <f>'Алюминий (LME)'!C33</f>
        <v/>
      </c>
      <c r="AB31" s="52" t="str">
        <f>'Никель (LME)'!B33</f>
        <v>30.01.2023</v>
      </c>
      <c r="AC31" s="58" t="str">
        <f>'Никель (LME)'!C33</f>
        <v/>
      </c>
      <c r="AE31" s="52" t="str">
        <f>'Свинец (LME)'!B33</f>
        <v>30.01.2023</v>
      </c>
      <c r="AF31" s="58" t="str">
        <f>'Свинец (LME)'!C33</f>
        <v/>
      </c>
      <c r="AH31" s="52" t="str">
        <f>'Медь (LME)'!B33</f>
        <v>30.01.2023</v>
      </c>
      <c r="AI31" s="58" t="str">
        <f>'Медь (LME)'!C33</f>
        <v/>
      </c>
      <c r="AK31" s="52" t="str">
        <f>'Цинк (LME)'!B33</f>
        <v>30.01.2023</v>
      </c>
      <c r="AL31" s="58" t="str">
        <f>'Цинк (LME)'!C33</f>
        <v/>
      </c>
    </row>
    <row r="32" spans="1:38" x14ac:dyDescent="0.25">
      <c r="A32" s="59" t="str">
        <f>Доллар!B34</f>
        <v>31.01.2023</v>
      </c>
      <c r="B32" s="58" t="str">
        <f>Доллар!C34</f>
        <v>-</v>
      </c>
      <c r="D32" s="59" t="str">
        <f>Евро!B34</f>
        <v>31.01.2023</v>
      </c>
      <c r="E32" s="58" t="str">
        <f>Евро!C34</f>
        <v>-</v>
      </c>
      <c r="G32" s="59" t="str">
        <f>'Золото (ЦБ)'!B34</f>
        <v>31.01.2023</v>
      </c>
      <c r="H32" s="58">
        <f>IF(OR('Золото (ЦБ)'!$C34="-",'Золото (ЦБ)'!$C34=""),H31,'Золото (ЦБ)'!$C34)</f>
        <v>4173.2</v>
      </c>
      <c r="J32" s="59" t="str">
        <f>'Серебро (ЦБ)'!B34</f>
        <v>31.01.2023</v>
      </c>
      <c r="K32" s="58">
        <f>IF(OR('Серебро (ЦБ)'!$C34="-",'Серебро (ЦБ)'!$C34=""),K31,'Серебро (ЦБ)'!$C34)</f>
        <v>55.2</v>
      </c>
      <c r="M32" s="59" t="str">
        <f>'Платина (ЦБ)'!B34</f>
        <v>31.01.2023</v>
      </c>
      <c r="N32" s="58">
        <f>IF(OR('Платина (ЦБ)'!$C34="-",'Платина (ЦБ)'!$C34=""),N31,'Платина (ЦБ)'!$C34)</f>
        <v>2353.48</v>
      </c>
      <c r="P32" s="59" t="str">
        <f>'Палладий (ЦБ)'!B34</f>
        <v>31.01.2023</v>
      </c>
      <c r="Q32" s="58">
        <f>IF(OR('Палладий (ЦБ)'!$C34="-",'Палладий (ЦБ)'!$C34=""),Q31,'Палладий (ЦБ)'!$C34)</f>
        <v>4153.88</v>
      </c>
      <c r="S32" s="59" t="str">
        <f>'Золото (KITCO-LME)'!B34</f>
        <v>31.01.2023</v>
      </c>
      <c r="T32" s="58" t="str">
        <f>'Золото (KITCO-LME)'!C34</f>
        <v/>
      </c>
      <c r="V32" s="59" t="str">
        <f>'Серебро (KITCO-LME)'!B34</f>
        <v>31.01.2023</v>
      </c>
      <c r="W32" s="58" t="str">
        <f>'Серебро (KITCO-LME)'!C34</f>
        <v/>
      </c>
      <c r="Y32" s="59" t="str">
        <f>'Алюминий (LME)'!B34</f>
        <v>31.01.2023</v>
      </c>
      <c r="Z32" s="58" t="str">
        <f>'Алюминий (LME)'!C34</f>
        <v/>
      </c>
      <c r="AB32" s="59" t="str">
        <f>'Никель (LME)'!B34</f>
        <v>31.01.2023</v>
      </c>
      <c r="AC32" s="58" t="str">
        <f>'Никель (LME)'!C34</f>
        <v/>
      </c>
      <c r="AE32" s="59" t="str">
        <f>'Свинец (LME)'!B34</f>
        <v>31.01.2023</v>
      </c>
      <c r="AF32" s="58" t="str">
        <f>'Свинец (LME)'!C34</f>
        <v/>
      </c>
      <c r="AH32" s="59" t="str">
        <f>'Медь (LME)'!B34</f>
        <v>31.01.2023</v>
      </c>
      <c r="AI32" s="58" t="str">
        <f>'Медь (LME)'!C34</f>
        <v/>
      </c>
      <c r="AK32" s="59" t="str">
        <f>'Цинк (LME)'!B34</f>
        <v>31.01.2023</v>
      </c>
      <c r="AL32" s="58" t="str">
        <f>'Цинк (LME)'!C34</f>
        <v/>
      </c>
    </row>
    <row r="33" spans="1:38" x14ac:dyDescent="0.25">
      <c r="A33" s="52" t="str">
        <f>Доллар!E4</f>
        <v>01.02.2023</v>
      </c>
      <c r="B33" s="58" t="str">
        <f>Доллар!F4</f>
        <v>-</v>
      </c>
      <c r="D33" s="52" t="str">
        <f>Евро!E4</f>
        <v>01.02.2023</v>
      </c>
      <c r="E33" s="58" t="str">
        <f>Евро!F4</f>
        <v>-</v>
      </c>
      <c r="G33" s="52" t="str">
        <f>'Золото (ЦБ)'!E4</f>
        <v>01.02.2023</v>
      </c>
      <c r="H33" s="58">
        <f>IF(OR('Золото (ЦБ)'!$F4="-",'Золото (ЦБ)'!$F4=""),H32,'Золото (ЦБ)'!$F4)</f>
        <v>4173.2</v>
      </c>
      <c r="I33" t="s">
        <v>157</v>
      </c>
      <c r="J33" s="52" t="str">
        <f>'Серебро (ЦБ)'!E4</f>
        <v>01.02.2023</v>
      </c>
      <c r="K33" s="58">
        <f>IF(OR('Серебро (ЦБ)'!$F4="-",'Серебро (ЦБ)'!$F4=""),K32,'Серебро (ЦБ)'!$F4)</f>
        <v>55.2</v>
      </c>
      <c r="M33" s="52" t="str">
        <f>'Платина (ЦБ)'!E4</f>
        <v>01.02.2023</v>
      </c>
      <c r="N33" s="58">
        <f>IF(OR('Платина (ЦБ)'!$F4="-",'Платина (ЦБ)'!$F4=""),N32,'Платина (ЦБ)'!$F4)</f>
        <v>2353.48</v>
      </c>
      <c r="P33" s="52" t="str">
        <f>'Палладий (ЦБ)'!E4</f>
        <v>01.02.2023</v>
      </c>
      <c r="Q33" s="58">
        <f>IF(OR('Палладий (ЦБ)'!$F4="-",'Палладий (ЦБ)'!$F4=""),Q32,'Палладий (ЦБ)'!$F4)</f>
        <v>4153.88</v>
      </c>
      <c r="S33" s="52" t="str">
        <f>'Золото (KITCO-LME)'!E4</f>
        <v>01.02.2023</v>
      </c>
      <c r="T33" s="58" t="str">
        <f>'Золото (KITCO-LME)'!F4</f>
        <v/>
      </c>
      <c r="V33" s="52" t="str">
        <f>'Серебро (KITCO-LME)'!E4</f>
        <v>01.02.2023</v>
      </c>
      <c r="W33" s="58" t="str">
        <f>'Серебро (KITCO-LME)'!F4</f>
        <v/>
      </c>
      <c r="Y33" s="52" t="str">
        <f>'Алюминий (LME)'!E4</f>
        <v>01.02.2023</v>
      </c>
      <c r="Z33" s="58" t="str">
        <f>'Алюминий (LME)'!F4</f>
        <v/>
      </c>
      <c r="AB33" s="52" t="str">
        <f>'Никель (LME)'!E4</f>
        <v>01.02.2023</v>
      </c>
      <c r="AC33" s="58" t="str">
        <f>'Никель (LME)'!F4</f>
        <v/>
      </c>
      <c r="AE33" s="52" t="str">
        <f>'Свинец (LME)'!E4</f>
        <v>01.02.2023</v>
      </c>
      <c r="AF33" s="58" t="str">
        <f>'Свинец (LME)'!F4</f>
        <v/>
      </c>
      <c r="AH33" s="52" t="str">
        <f>'Медь (LME)'!E4</f>
        <v>01.02.2023</v>
      </c>
      <c r="AI33" s="58" t="str">
        <f>'Медь (LME)'!F4</f>
        <v/>
      </c>
      <c r="AK33" s="52" t="str">
        <f>'Цинк (LME)'!E4</f>
        <v>01.02.2023</v>
      </c>
      <c r="AL33" s="58" t="str">
        <f>'Цинк (LME)'!F4</f>
        <v/>
      </c>
    </row>
    <row r="34" spans="1:38" x14ac:dyDescent="0.25">
      <c r="A34" s="52" t="str">
        <f>Доллар!E5</f>
        <v>02.02.2023</v>
      </c>
      <c r="B34" s="58" t="str">
        <f>Доллар!F5</f>
        <v>-</v>
      </c>
      <c r="D34" s="52" t="str">
        <f>Евро!E5</f>
        <v>02.02.2023</v>
      </c>
      <c r="E34" s="58" t="str">
        <f>Евро!F5</f>
        <v>-</v>
      </c>
      <c r="G34" s="52" t="str">
        <f>'Золото (ЦБ)'!E5</f>
        <v>02.02.2023</v>
      </c>
      <c r="H34" s="58">
        <f>IF(OR('Золото (ЦБ)'!$F5="-",'Золото (ЦБ)'!$F5=""),H33,'Золото (ЦБ)'!$F5)</f>
        <v>4173.2</v>
      </c>
      <c r="J34" s="52" t="str">
        <f>'Серебро (ЦБ)'!E5</f>
        <v>02.02.2023</v>
      </c>
      <c r="K34" s="58">
        <f>IF(OR('Серебро (ЦБ)'!$F5="-",'Серебро (ЦБ)'!$F5=""),K33,'Серебро (ЦБ)'!$F5)</f>
        <v>55.2</v>
      </c>
      <c r="M34" s="52" t="str">
        <f>'Платина (ЦБ)'!E5</f>
        <v>02.02.2023</v>
      </c>
      <c r="N34" s="58">
        <f>IF(OR('Платина (ЦБ)'!$F5="-",'Платина (ЦБ)'!$F5=""),N33,'Платина (ЦБ)'!$F5)</f>
        <v>2353.48</v>
      </c>
      <c r="P34" s="52" t="str">
        <f>'Палладий (ЦБ)'!E5</f>
        <v>02.02.2023</v>
      </c>
      <c r="Q34" s="58">
        <f>IF(OR('Палладий (ЦБ)'!$F5="-",'Палладий (ЦБ)'!$F5=""),Q33,'Палладий (ЦБ)'!$F5)</f>
        <v>4153.88</v>
      </c>
      <c r="S34" s="52" t="str">
        <f>'Золото (KITCO-LME)'!E5</f>
        <v>02.02.2023</v>
      </c>
      <c r="T34" s="58" t="str">
        <f>'Золото (KITCO-LME)'!F5</f>
        <v/>
      </c>
      <c r="V34" s="52" t="str">
        <f>'Серебро (KITCO-LME)'!E5</f>
        <v>02.02.2023</v>
      </c>
      <c r="W34" s="58" t="str">
        <f>'Серебро (KITCO-LME)'!F5</f>
        <v/>
      </c>
      <c r="Y34" s="52" t="str">
        <f>'Алюминий (LME)'!E5</f>
        <v>02.02.2023</v>
      </c>
      <c r="Z34" s="58" t="str">
        <f>'Алюминий (LME)'!F5</f>
        <v/>
      </c>
      <c r="AB34" s="52" t="str">
        <f>'Никель (LME)'!E5</f>
        <v>02.02.2023</v>
      </c>
      <c r="AC34" s="58" t="str">
        <f>'Никель (LME)'!F5</f>
        <v/>
      </c>
      <c r="AE34" s="52" t="str">
        <f>'Свинец (LME)'!E5</f>
        <v>02.02.2023</v>
      </c>
      <c r="AF34" s="58" t="str">
        <f>'Свинец (LME)'!F5</f>
        <v/>
      </c>
      <c r="AH34" s="52" t="str">
        <f>'Медь (LME)'!E5</f>
        <v>02.02.2023</v>
      </c>
      <c r="AI34" s="58" t="str">
        <f>'Медь (LME)'!F5</f>
        <v/>
      </c>
      <c r="AK34" s="52" t="str">
        <f>'Цинк (LME)'!E5</f>
        <v>02.02.2023</v>
      </c>
      <c r="AL34" s="58" t="str">
        <f>'Цинк (LME)'!F5</f>
        <v/>
      </c>
    </row>
    <row r="35" spans="1:38" x14ac:dyDescent="0.25">
      <c r="A35" s="52" t="str">
        <f>Доллар!E6</f>
        <v>03.02.2023</v>
      </c>
      <c r="B35" s="58" t="str">
        <f>Доллар!F6</f>
        <v>-</v>
      </c>
      <c r="D35" s="52" t="str">
        <f>Евро!E6</f>
        <v>03.02.2023</v>
      </c>
      <c r="E35" s="58" t="str">
        <f>Евро!F6</f>
        <v>-</v>
      </c>
      <c r="G35" s="52" t="str">
        <f>'Золото (ЦБ)'!E6</f>
        <v>03.02.2023</v>
      </c>
      <c r="H35" s="58">
        <f>IF(OR('Золото (ЦБ)'!$F6="-",'Золото (ЦБ)'!$F6=""),H34,'Золото (ЦБ)'!$F6)</f>
        <v>4173.2</v>
      </c>
      <c r="J35" s="52" t="str">
        <f>'Серебро (ЦБ)'!E6</f>
        <v>03.02.2023</v>
      </c>
      <c r="K35" s="58">
        <f>IF(OR('Серебро (ЦБ)'!$F6="-",'Серебро (ЦБ)'!$F6=""),K34,'Серебро (ЦБ)'!$F6)</f>
        <v>55.2</v>
      </c>
      <c r="M35" s="52" t="str">
        <f>'Платина (ЦБ)'!E6</f>
        <v>03.02.2023</v>
      </c>
      <c r="N35" s="58">
        <f>IF(OR('Платина (ЦБ)'!$F6="-",'Платина (ЦБ)'!$F6=""),N34,'Платина (ЦБ)'!$F6)</f>
        <v>2353.48</v>
      </c>
      <c r="P35" s="52" t="str">
        <f>'Палладий (ЦБ)'!E6</f>
        <v>03.02.2023</v>
      </c>
      <c r="Q35" s="58">
        <f>IF(OR('Палладий (ЦБ)'!$F6="-",'Палладий (ЦБ)'!$F6=""),Q34,'Палладий (ЦБ)'!$F6)</f>
        <v>4153.88</v>
      </c>
      <c r="S35" s="52" t="str">
        <f>'Золото (KITCO-LME)'!E6</f>
        <v>03.02.2023</v>
      </c>
      <c r="T35" s="58" t="str">
        <f>'Золото (KITCO-LME)'!F6</f>
        <v/>
      </c>
      <c r="V35" s="52" t="str">
        <f>'Серебро (KITCO-LME)'!E6</f>
        <v>03.02.2023</v>
      </c>
      <c r="W35" s="58" t="str">
        <f>'Серебро (KITCO-LME)'!F6</f>
        <v/>
      </c>
      <c r="Y35" s="52" t="str">
        <f>'Алюминий (LME)'!E6</f>
        <v>03.02.2023</v>
      </c>
      <c r="Z35" s="58" t="str">
        <f>'Алюминий (LME)'!F6</f>
        <v/>
      </c>
      <c r="AB35" s="52" t="str">
        <f>'Никель (LME)'!E6</f>
        <v>03.02.2023</v>
      </c>
      <c r="AC35" s="58" t="str">
        <f>'Никель (LME)'!F6</f>
        <v/>
      </c>
      <c r="AE35" s="52" t="str">
        <f>'Свинец (LME)'!E6</f>
        <v>03.02.2023</v>
      </c>
      <c r="AF35" s="58" t="str">
        <f>'Свинец (LME)'!F6</f>
        <v/>
      </c>
      <c r="AH35" s="52" t="str">
        <f>'Медь (LME)'!E6</f>
        <v>03.02.2023</v>
      </c>
      <c r="AI35" s="58" t="str">
        <f>'Медь (LME)'!F6</f>
        <v/>
      </c>
      <c r="AK35" s="52" t="str">
        <f>'Цинк (LME)'!E6</f>
        <v>03.02.2023</v>
      </c>
      <c r="AL35" s="58" t="str">
        <f>'Цинк (LME)'!F6</f>
        <v/>
      </c>
    </row>
    <row r="36" spans="1:38" x14ac:dyDescent="0.25">
      <c r="A36" s="52" t="str">
        <f>Доллар!E7</f>
        <v>04.02.2023</v>
      </c>
      <c r="B36" s="58" t="str">
        <f>Доллар!F7</f>
        <v>-</v>
      </c>
      <c r="D36" s="52" t="str">
        <f>Евро!E7</f>
        <v>04.02.2023</v>
      </c>
      <c r="E36" s="58" t="str">
        <f>Евро!F7</f>
        <v>-</v>
      </c>
      <c r="G36" s="52" t="str">
        <f>'Золото (ЦБ)'!E7</f>
        <v>04.02.2023</v>
      </c>
      <c r="H36" s="58">
        <f>IF(OR('Золото (ЦБ)'!$F7="-",'Золото (ЦБ)'!$F7=""),H35,'Золото (ЦБ)'!$F7)</f>
        <v>4173.2</v>
      </c>
      <c r="J36" s="52" t="str">
        <f>'Серебро (ЦБ)'!E7</f>
        <v>04.02.2023</v>
      </c>
      <c r="K36" s="58">
        <f>IF(OR('Серебро (ЦБ)'!$F7="-",'Серебро (ЦБ)'!$F7=""),K35,'Серебро (ЦБ)'!$F7)</f>
        <v>55.2</v>
      </c>
      <c r="M36" s="52" t="str">
        <f>'Платина (ЦБ)'!E7</f>
        <v>04.02.2023</v>
      </c>
      <c r="N36" s="58">
        <f>IF(OR('Платина (ЦБ)'!$F7="-",'Платина (ЦБ)'!$F7=""),N35,'Платина (ЦБ)'!$F7)</f>
        <v>2353.48</v>
      </c>
      <c r="P36" s="52" t="str">
        <f>'Палладий (ЦБ)'!E7</f>
        <v>04.02.2023</v>
      </c>
      <c r="Q36" s="58">
        <f>IF(OR('Палладий (ЦБ)'!$F7="-",'Палладий (ЦБ)'!$F7=""),Q35,'Палладий (ЦБ)'!$F7)</f>
        <v>4153.88</v>
      </c>
      <c r="S36" s="52" t="str">
        <f>'Золото (KITCO-LME)'!E7</f>
        <v>04.02.2023</v>
      </c>
      <c r="T36" s="58" t="str">
        <f>'Золото (KITCO-LME)'!F7</f>
        <v/>
      </c>
      <c r="V36" s="52" t="str">
        <f>'Серебро (KITCO-LME)'!E7</f>
        <v>04.02.2023</v>
      </c>
      <c r="W36" s="58" t="str">
        <f>'Серебро (KITCO-LME)'!F7</f>
        <v/>
      </c>
      <c r="Y36" s="52" t="str">
        <f>'Алюминий (LME)'!E7</f>
        <v>04.02.2023</v>
      </c>
      <c r="Z36" s="58" t="str">
        <f>'Алюминий (LME)'!F7</f>
        <v/>
      </c>
      <c r="AB36" s="52" t="str">
        <f>'Никель (LME)'!E7</f>
        <v>04.02.2023</v>
      </c>
      <c r="AC36" s="58" t="str">
        <f>'Никель (LME)'!F7</f>
        <v/>
      </c>
      <c r="AE36" s="52" t="str">
        <f>'Свинец (LME)'!E7</f>
        <v>04.02.2023</v>
      </c>
      <c r="AF36" s="58" t="str">
        <f>'Свинец (LME)'!F7</f>
        <v/>
      </c>
      <c r="AH36" s="52" t="str">
        <f>'Медь (LME)'!E7</f>
        <v>04.02.2023</v>
      </c>
      <c r="AI36" s="58" t="str">
        <f>'Медь (LME)'!F7</f>
        <v/>
      </c>
      <c r="AK36" s="52" t="str">
        <f>'Цинк (LME)'!E7</f>
        <v>04.02.2023</v>
      </c>
      <c r="AL36" s="58" t="str">
        <f>'Цинк (LME)'!F7</f>
        <v/>
      </c>
    </row>
    <row r="37" spans="1:38" x14ac:dyDescent="0.25">
      <c r="A37" s="52" t="str">
        <f>Доллар!E8</f>
        <v>05.02.2023</v>
      </c>
      <c r="B37" s="58" t="str">
        <f>Доллар!F8</f>
        <v>-</v>
      </c>
      <c r="D37" s="52" t="str">
        <f>Евро!E8</f>
        <v>05.02.2023</v>
      </c>
      <c r="E37" s="58" t="str">
        <f>Евро!F8</f>
        <v>-</v>
      </c>
      <c r="G37" s="52" t="str">
        <f>'Золото (ЦБ)'!E8</f>
        <v>05.02.2023</v>
      </c>
      <c r="H37" s="58">
        <f>IF(OR('Золото (ЦБ)'!$F8="-",'Золото (ЦБ)'!$F8=""),H36,'Золото (ЦБ)'!$F8)</f>
        <v>4173.2</v>
      </c>
      <c r="J37" s="52" t="str">
        <f>'Серебро (ЦБ)'!E8</f>
        <v>05.02.2023</v>
      </c>
      <c r="K37" s="58">
        <f>IF(OR('Серебро (ЦБ)'!$F8="-",'Серебро (ЦБ)'!$F8=""),K36,'Серебро (ЦБ)'!$F8)</f>
        <v>55.2</v>
      </c>
      <c r="M37" s="52" t="str">
        <f>'Платина (ЦБ)'!E8</f>
        <v>05.02.2023</v>
      </c>
      <c r="N37" s="58">
        <f>IF(OR('Платина (ЦБ)'!$F8="-",'Платина (ЦБ)'!$F8=""),N36,'Платина (ЦБ)'!$F8)</f>
        <v>2353.48</v>
      </c>
      <c r="P37" s="52" t="str">
        <f>'Палладий (ЦБ)'!E8</f>
        <v>05.02.2023</v>
      </c>
      <c r="Q37" s="58">
        <f>IF(OR('Палладий (ЦБ)'!$F8="-",'Палладий (ЦБ)'!$F8=""),Q36,'Палладий (ЦБ)'!$F8)</f>
        <v>4153.88</v>
      </c>
      <c r="S37" s="52" t="str">
        <f>'Золото (KITCO-LME)'!E8</f>
        <v>05.02.2023</v>
      </c>
      <c r="T37" s="58" t="str">
        <f>'Золото (KITCO-LME)'!F8</f>
        <v/>
      </c>
      <c r="V37" s="52" t="str">
        <f>'Серебро (KITCO-LME)'!E8</f>
        <v>05.02.2023</v>
      </c>
      <c r="W37" s="58" t="str">
        <f>'Серебро (KITCO-LME)'!F8</f>
        <v/>
      </c>
      <c r="Y37" s="52" t="str">
        <f>'Алюминий (LME)'!E8</f>
        <v>05.02.2023</v>
      </c>
      <c r="Z37" s="58" t="str">
        <f>'Алюминий (LME)'!F8</f>
        <v/>
      </c>
      <c r="AB37" s="52" t="str">
        <f>'Никель (LME)'!E8</f>
        <v>05.02.2023</v>
      </c>
      <c r="AC37" s="58" t="str">
        <f>'Никель (LME)'!F8</f>
        <v/>
      </c>
      <c r="AE37" s="52" t="str">
        <f>'Свинец (LME)'!E8</f>
        <v>05.02.2023</v>
      </c>
      <c r="AF37" s="58" t="str">
        <f>'Свинец (LME)'!F8</f>
        <v/>
      </c>
      <c r="AH37" s="52" t="str">
        <f>'Медь (LME)'!E8</f>
        <v>05.02.2023</v>
      </c>
      <c r="AI37" s="58" t="str">
        <f>'Медь (LME)'!F8</f>
        <v/>
      </c>
      <c r="AK37" s="52" t="str">
        <f>'Цинк (LME)'!E8</f>
        <v>05.02.2023</v>
      </c>
      <c r="AL37" s="58" t="str">
        <f>'Цинк (LME)'!F8</f>
        <v/>
      </c>
    </row>
    <row r="38" spans="1:38" x14ac:dyDescent="0.25">
      <c r="A38" s="52" t="str">
        <f>Доллар!E9</f>
        <v>06.02.2023</v>
      </c>
      <c r="B38" s="58" t="str">
        <f>Доллар!F9</f>
        <v>-</v>
      </c>
      <c r="D38" s="52" t="str">
        <f>Евро!E9</f>
        <v>06.02.2023</v>
      </c>
      <c r="E38" s="58" t="str">
        <f>Евро!F9</f>
        <v>-</v>
      </c>
      <c r="G38" s="52" t="str">
        <f>'Золото (ЦБ)'!E9</f>
        <v>06.02.2023</v>
      </c>
      <c r="H38" s="58">
        <f>IF(OR('Золото (ЦБ)'!$F9="-",'Золото (ЦБ)'!$F9=""),H37,'Золото (ЦБ)'!$F9)</f>
        <v>4173.2</v>
      </c>
      <c r="J38" s="52" t="str">
        <f>'Серебро (ЦБ)'!E9</f>
        <v>06.02.2023</v>
      </c>
      <c r="K38" s="58">
        <f>IF(OR('Серебро (ЦБ)'!$F9="-",'Серебро (ЦБ)'!$F9=""),K37,'Серебро (ЦБ)'!$F9)</f>
        <v>55.2</v>
      </c>
      <c r="M38" s="52" t="str">
        <f>'Платина (ЦБ)'!E9</f>
        <v>06.02.2023</v>
      </c>
      <c r="N38" s="58">
        <f>IF(OR('Платина (ЦБ)'!$F9="-",'Платина (ЦБ)'!$F9=""),N37,'Платина (ЦБ)'!$F9)</f>
        <v>2353.48</v>
      </c>
      <c r="P38" s="52" t="str">
        <f>'Палладий (ЦБ)'!E9</f>
        <v>06.02.2023</v>
      </c>
      <c r="Q38" s="58">
        <f>IF(OR('Палладий (ЦБ)'!$F9="-",'Палладий (ЦБ)'!$F9=""),Q37,'Палладий (ЦБ)'!$F9)</f>
        <v>4153.88</v>
      </c>
      <c r="S38" s="52" t="str">
        <f>'Золото (KITCO-LME)'!E9</f>
        <v>06.02.2023</v>
      </c>
      <c r="T38" s="58" t="str">
        <f>'Золото (KITCO-LME)'!F9</f>
        <v/>
      </c>
      <c r="V38" s="52" t="str">
        <f>'Серебро (KITCO-LME)'!E9</f>
        <v>06.02.2023</v>
      </c>
      <c r="W38" s="58" t="str">
        <f>'Серебро (KITCO-LME)'!F9</f>
        <v/>
      </c>
      <c r="Y38" s="52" t="str">
        <f>'Алюминий (LME)'!E9</f>
        <v>06.02.2023</v>
      </c>
      <c r="Z38" s="58" t="str">
        <f>'Алюминий (LME)'!F9</f>
        <v/>
      </c>
      <c r="AB38" s="52" t="str">
        <f>'Никель (LME)'!E9</f>
        <v>06.02.2023</v>
      </c>
      <c r="AC38" s="58" t="str">
        <f>'Никель (LME)'!F9</f>
        <v/>
      </c>
      <c r="AE38" s="52" t="str">
        <f>'Свинец (LME)'!E9</f>
        <v>06.02.2023</v>
      </c>
      <c r="AF38" s="58" t="str">
        <f>'Свинец (LME)'!F9</f>
        <v/>
      </c>
      <c r="AH38" s="52" t="str">
        <f>'Медь (LME)'!E9</f>
        <v>06.02.2023</v>
      </c>
      <c r="AI38" s="58" t="str">
        <f>'Медь (LME)'!F9</f>
        <v/>
      </c>
      <c r="AK38" s="52" t="str">
        <f>'Цинк (LME)'!E9</f>
        <v>06.02.2023</v>
      </c>
      <c r="AL38" s="58" t="str">
        <f>'Цинк (LME)'!F9</f>
        <v/>
      </c>
    </row>
    <row r="39" spans="1:38" x14ac:dyDescent="0.25">
      <c r="A39" s="52" t="str">
        <f>Доллар!E10</f>
        <v>07.02.2023</v>
      </c>
      <c r="B39" s="58" t="str">
        <f>Доллар!F10</f>
        <v>-</v>
      </c>
      <c r="D39" s="52" t="str">
        <f>Евро!E10</f>
        <v>07.02.2023</v>
      </c>
      <c r="E39" s="58" t="str">
        <f>Евро!F10</f>
        <v>-</v>
      </c>
      <c r="G39" s="52" t="str">
        <f>'Золото (ЦБ)'!E10</f>
        <v>07.02.2023</v>
      </c>
      <c r="H39" s="58">
        <f>IF(OR('Золото (ЦБ)'!$F10="-",'Золото (ЦБ)'!$F10=""),H38,'Золото (ЦБ)'!$F10)</f>
        <v>4173.2</v>
      </c>
      <c r="J39" s="52" t="str">
        <f>'Серебро (ЦБ)'!E10</f>
        <v>07.02.2023</v>
      </c>
      <c r="K39" s="58">
        <f>IF(OR('Серебро (ЦБ)'!$F10="-",'Серебро (ЦБ)'!$F10=""),K38,'Серебро (ЦБ)'!$F10)</f>
        <v>55.2</v>
      </c>
      <c r="M39" s="52" t="str">
        <f>'Платина (ЦБ)'!E10</f>
        <v>07.02.2023</v>
      </c>
      <c r="N39" s="58">
        <f>IF(OR('Платина (ЦБ)'!$F10="-",'Платина (ЦБ)'!$F10=""),N38,'Платина (ЦБ)'!$F10)</f>
        <v>2353.48</v>
      </c>
      <c r="P39" s="52" t="str">
        <f>'Палладий (ЦБ)'!E10</f>
        <v>07.02.2023</v>
      </c>
      <c r="Q39" s="58">
        <f>IF(OR('Палладий (ЦБ)'!$F10="-",'Палладий (ЦБ)'!$F10=""),Q38,'Палладий (ЦБ)'!$F10)</f>
        <v>4153.88</v>
      </c>
      <c r="S39" s="52" t="str">
        <f>'Золото (KITCO-LME)'!E10</f>
        <v>07.02.2023</v>
      </c>
      <c r="T39" s="58" t="str">
        <f>'Золото (KITCO-LME)'!F10</f>
        <v/>
      </c>
      <c r="V39" s="52" t="str">
        <f>'Серебро (KITCO-LME)'!E10</f>
        <v>07.02.2023</v>
      </c>
      <c r="W39" s="58" t="str">
        <f>'Серебро (KITCO-LME)'!F10</f>
        <v/>
      </c>
      <c r="Y39" s="52" t="str">
        <f>'Алюминий (LME)'!E10</f>
        <v>07.02.2023</v>
      </c>
      <c r="Z39" s="58" t="str">
        <f>'Алюминий (LME)'!F10</f>
        <v/>
      </c>
      <c r="AB39" s="52" t="str">
        <f>'Никель (LME)'!E10</f>
        <v>07.02.2023</v>
      </c>
      <c r="AC39" s="58" t="str">
        <f>'Никель (LME)'!F10</f>
        <v/>
      </c>
      <c r="AE39" s="52" t="str">
        <f>'Свинец (LME)'!E10</f>
        <v>07.02.2023</v>
      </c>
      <c r="AF39" s="58" t="str">
        <f>'Свинец (LME)'!F10</f>
        <v/>
      </c>
      <c r="AH39" s="52" t="str">
        <f>'Медь (LME)'!E10</f>
        <v>07.02.2023</v>
      </c>
      <c r="AI39" s="58" t="str">
        <f>'Медь (LME)'!F10</f>
        <v/>
      </c>
      <c r="AK39" s="52" t="str">
        <f>'Цинк (LME)'!E10</f>
        <v>07.02.2023</v>
      </c>
      <c r="AL39" s="58" t="str">
        <f>'Цинк (LME)'!F10</f>
        <v/>
      </c>
    </row>
    <row r="40" spans="1:38" x14ac:dyDescent="0.25">
      <c r="A40" s="52" t="str">
        <f>Доллар!E11</f>
        <v>08.02.2023</v>
      </c>
      <c r="B40" s="58" t="str">
        <f>Доллар!F11</f>
        <v>-</v>
      </c>
      <c r="D40" s="52" t="str">
        <f>Евро!E11</f>
        <v>08.02.2023</v>
      </c>
      <c r="E40" s="58" t="str">
        <f>Евро!F11</f>
        <v>-</v>
      </c>
      <c r="G40" s="52" t="str">
        <f>'Золото (ЦБ)'!E11</f>
        <v>08.02.2023</v>
      </c>
      <c r="H40" s="58">
        <f>IF(OR('Золото (ЦБ)'!$F11="-",'Золото (ЦБ)'!$F11=""),H39,'Золото (ЦБ)'!$F11)</f>
        <v>4173.2</v>
      </c>
      <c r="J40" s="52" t="str">
        <f>'Серебро (ЦБ)'!E11</f>
        <v>08.02.2023</v>
      </c>
      <c r="K40" s="58">
        <f>IF(OR('Серебро (ЦБ)'!$F11="-",'Серебро (ЦБ)'!$F11=""),K39,'Серебро (ЦБ)'!$F11)</f>
        <v>55.2</v>
      </c>
      <c r="M40" s="52" t="str">
        <f>'Платина (ЦБ)'!E11</f>
        <v>08.02.2023</v>
      </c>
      <c r="N40" s="58">
        <f>IF(OR('Платина (ЦБ)'!$F11="-",'Платина (ЦБ)'!$F11=""),N39,'Платина (ЦБ)'!$F11)</f>
        <v>2353.48</v>
      </c>
      <c r="P40" s="52" t="str">
        <f>'Палладий (ЦБ)'!E11</f>
        <v>08.02.2023</v>
      </c>
      <c r="Q40" s="58">
        <f>IF(OR('Палладий (ЦБ)'!$F11="-",'Палладий (ЦБ)'!$F11=""),Q39,'Палладий (ЦБ)'!$F11)</f>
        <v>4153.88</v>
      </c>
      <c r="S40" s="52" t="str">
        <f>'Золото (KITCO-LME)'!E11</f>
        <v>08.02.2023</v>
      </c>
      <c r="T40" s="58" t="str">
        <f>'Золото (KITCO-LME)'!F11</f>
        <v/>
      </c>
      <c r="V40" s="52" t="str">
        <f>'Серебро (KITCO-LME)'!E11</f>
        <v>08.02.2023</v>
      </c>
      <c r="W40" s="58" t="str">
        <f>'Серебро (KITCO-LME)'!F11</f>
        <v/>
      </c>
      <c r="Y40" s="52" t="str">
        <f>'Алюминий (LME)'!E11</f>
        <v>08.02.2023</v>
      </c>
      <c r="Z40" s="58" t="str">
        <f>'Алюминий (LME)'!F11</f>
        <v/>
      </c>
      <c r="AB40" s="52" t="str">
        <f>'Никель (LME)'!E11</f>
        <v>08.02.2023</v>
      </c>
      <c r="AC40" s="58" t="str">
        <f>'Никель (LME)'!F11</f>
        <v/>
      </c>
      <c r="AE40" s="52" t="str">
        <f>'Свинец (LME)'!E11</f>
        <v>08.02.2023</v>
      </c>
      <c r="AF40" s="58" t="str">
        <f>'Свинец (LME)'!F11</f>
        <v/>
      </c>
      <c r="AH40" s="52" t="str">
        <f>'Медь (LME)'!E11</f>
        <v>08.02.2023</v>
      </c>
      <c r="AI40" s="58" t="str">
        <f>'Медь (LME)'!F11</f>
        <v/>
      </c>
      <c r="AK40" s="52" t="str">
        <f>'Цинк (LME)'!E11</f>
        <v>08.02.2023</v>
      </c>
      <c r="AL40" s="58" t="str">
        <f>'Цинк (LME)'!F11</f>
        <v/>
      </c>
    </row>
    <row r="41" spans="1:38" x14ac:dyDescent="0.25">
      <c r="A41" s="52" t="str">
        <f>Доллар!E12</f>
        <v>09.02.2023</v>
      </c>
      <c r="B41" s="58" t="str">
        <f>Доллар!F12</f>
        <v>-</v>
      </c>
      <c r="D41" s="52" t="str">
        <f>Евро!E12</f>
        <v>09.02.2023</v>
      </c>
      <c r="E41" s="58" t="str">
        <f>Евро!F12</f>
        <v>-</v>
      </c>
      <c r="G41" s="52" t="str">
        <f>'Золото (ЦБ)'!E12</f>
        <v>09.02.2023</v>
      </c>
      <c r="H41" s="58">
        <f>IF(OR('Золото (ЦБ)'!$F12="-",'Золото (ЦБ)'!$F12=""),H40,'Золото (ЦБ)'!$F12)</f>
        <v>4173.2</v>
      </c>
      <c r="J41" s="52" t="str">
        <f>'Серебро (ЦБ)'!E12</f>
        <v>09.02.2023</v>
      </c>
      <c r="K41" s="58">
        <f>IF(OR('Серебро (ЦБ)'!$F12="-",'Серебро (ЦБ)'!$F12=""),K40,'Серебро (ЦБ)'!$F12)</f>
        <v>55.2</v>
      </c>
      <c r="M41" s="52" t="str">
        <f>'Платина (ЦБ)'!E12</f>
        <v>09.02.2023</v>
      </c>
      <c r="N41" s="58">
        <f>IF(OR('Платина (ЦБ)'!$F12="-",'Платина (ЦБ)'!$F12=""),N40,'Платина (ЦБ)'!$F12)</f>
        <v>2353.48</v>
      </c>
      <c r="P41" s="52" t="str">
        <f>'Палладий (ЦБ)'!E12</f>
        <v>09.02.2023</v>
      </c>
      <c r="Q41" s="58">
        <f>IF(OR('Палладий (ЦБ)'!$F12="-",'Палладий (ЦБ)'!$F12=""),Q40,'Палладий (ЦБ)'!$F12)</f>
        <v>4153.88</v>
      </c>
      <c r="S41" s="52" t="str">
        <f>'Золото (KITCO-LME)'!E12</f>
        <v>09.02.2023</v>
      </c>
      <c r="T41" s="58" t="str">
        <f>'Золото (KITCO-LME)'!F12</f>
        <v/>
      </c>
      <c r="V41" s="52" t="str">
        <f>'Серебро (KITCO-LME)'!E12</f>
        <v>09.02.2023</v>
      </c>
      <c r="W41" s="58" t="str">
        <f>'Серебро (KITCO-LME)'!F12</f>
        <v/>
      </c>
      <c r="Y41" s="52" t="str">
        <f>'Алюминий (LME)'!E12</f>
        <v>09.02.2023</v>
      </c>
      <c r="Z41" s="58" t="str">
        <f>'Алюминий (LME)'!F12</f>
        <v/>
      </c>
      <c r="AB41" s="52" t="str">
        <f>'Никель (LME)'!E12</f>
        <v>09.02.2023</v>
      </c>
      <c r="AC41" s="58" t="str">
        <f>'Никель (LME)'!F12</f>
        <v/>
      </c>
      <c r="AE41" s="52" t="str">
        <f>'Свинец (LME)'!E12</f>
        <v>09.02.2023</v>
      </c>
      <c r="AF41" s="58" t="str">
        <f>'Свинец (LME)'!F12</f>
        <v/>
      </c>
      <c r="AH41" s="52" t="str">
        <f>'Медь (LME)'!E12</f>
        <v>09.02.2023</v>
      </c>
      <c r="AI41" s="58" t="str">
        <f>'Медь (LME)'!F12</f>
        <v/>
      </c>
      <c r="AK41" s="52" t="str">
        <f>'Цинк (LME)'!E12</f>
        <v>09.02.2023</v>
      </c>
      <c r="AL41" s="58" t="str">
        <f>'Цинк (LME)'!F12</f>
        <v/>
      </c>
    </row>
    <row r="42" spans="1:38" x14ac:dyDescent="0.25">
      <c r="A42" s="52" t="str">
        <f>Доллар!E13</f>
        <v>10.02.2023</v>
      </c>
      <c r="B42" s="58" t="str">
        <f>Доллар!F13</f>
        <v>-</v>
      </c>
      <c r="D42" s="52" t="str">
        <f>Евро!E13</f>
        <v>10.02.2023</v>
      </c>
      <c r="E42" s="58" t="str">
        <f>Евро!F13</f>
        <v>-</v>
      </c>
      <c r="G42" s="52" t="str">
        <f>'Золото (ЦБ)'!E13</f>
        <v>10.02.2023</v>
      </c>
      <c r="H42" s="58">
        <f>IF(OR('Золото (ЦБ)'!$F13="-",'Золото (ЦБ)'!$F13=""),H41,'Золото (ЦБ)'!$F13)</f>
        <v>4173.2</v>
      </c>
      <c r="J42" s="52" t="str">
        <f>'Серебро (ЦБ)'!E13</f>
        <v>10.02.2023</v>
      </c>
      <c r="K42" s="58">
        <f>IF(OR('Серебро (ЦБ)'!$F13="-",'Серебро (ЦБ)'!$F13=""),K41,'Серебро (ЦБ)'!$F13)</f>
        <v>55.2</v>
      </c>
      <c r="M42" s="52" t="str">
        <f>'Платина (ЦБ)'!E13</f>
        <v>10.02.2023</v>
      </c>
      <c r="N42" s="58">
        <f>IF(OR('Платина (ЦБ)'!$F13="-",'Платина (ЦБ)'!$F13=""),N41,'Платина (ЦБ)'!$F13)</f>
        <v>2353.48</v>
      </c>
      <c r="P42" s="52" t="str">
        <f>'Палладий (ЦБ)'!E13</f>
        <v>10.02.2023</v>
      </c>
      <c r="Q42" s="58">
        <f>IF(OR('Палладий (ЦБ)'!$F13="-",'Палладий (ЦБ)'!$F13=""),Q41,'Палладий (ЦБ)'!$F13)</f>
        <v>4153.88</v>
      </c>
      <c r="S42" s="52" t="str">
        <f>'Золото (KITCO-LME)'!E13</f>
        <v>10.02.2023</v>
      </c>
      <c r="T42" s="58" t="str">
        <f>'Золото (KITCO-LME)'!F13</f>
        <v/>
      </c>
      <c r="V42" s="52" t="str">
        <f>'Серебро (KITCO-LME)'!E13</f>
        <v>10.02.2023</v>
      </c>
      <c r="W42" s="58" t="str">
        <f>'Серебро (KITCO-LME)'!F13</f>
        <v/>
      </c>
      <c r="Y42" s="52" t="str">
        <f>'Алюминий (LME)'!E13</f>
        <v>10.02.2023</v>
      </c>
      <c r="Z42" s="58" t="str">
        <f>'Алюминий (LME)'!F13</f>
        <v/>
      </c>
      <c r="AB42" s="52" t="str">
        <f>'Никель (LME)'!E13</f>
        <v>10.02.2023</v>
      </c>
      <c r="AC42" s="58" t="str">
        <f>'Никель (LME)'!F13</f>
        <v/>
      </c>
      <c r="AE42" s="52" t="str">
        <f>'Свинец (LME)'!E13</f>
        <v>10.02.2023</v>
      </c>
      <c r="AF42" s="58" t="str">
        <f>'Свинец (LME)'!F13</f>
        <v/>
      </c>
      <c r="AH42" s="52" t="str">
        <f>'Медь (LME)'!E13</f>
        <v>10.02.2023</v>
      </c>
      <c r="AI42" s="58" t="str">
        <f>'Медь (LME)'!F13</f>
        <v/>
      </c>
      <c r="AK42" s="52" t="str">
        <f>'Цинк (LME)'!E13</f>
        <v>10.02.2023</v>
      </c>
      <c r="AL42" s="58" t="str">
        <f>'Цинк (LME)'!F13</f>
        <v/>
      </c>
    </row>
    <row r="43" spans="1:38" x14ac:dyDescent="0.25">
      <c r="A43" s="52" t="str">
        <f>Доллар!E14</f>
        <v>11.02.2023</v>
      </c>
      <c r="B43" s="58" t="str">
        <f>Доллар!F14</f>
        <v>-</v>
      </c>
      <c r="D43" s="52" t="str">
        <f>Евро!E14</f>
        <v>11.02.2023</v>
      </c>
      <c r="E43" s="58" t="str">
        <f>Евро!F14</f>
        <v>-</v>
      </c>
      <c r="G43" s="52" t="str">
        <f>'Золото (ЦБ)'!E14</f>
        <v>11.02.2023</v>
      </c>
      <c r="H43" s="58">
        <f>IF(OR('Золото (ЦБ)'!$F14="-",'Золото (ЦБ)'!$F14=""),H42,'Золото (ЦБ)'!$F14)</f>
        <v>4173.2</v>
      </c>
      <c r="J43" s="52" t="str">
        <f>'Серебро (ЦБ)'!E14</f>
        <v>11.02.2023</v>
      </c>
      <c r="K43" s="58">
        <f>IF(OR('Серебро (ЦБ)'!$F14="-",'Серебро (ЦБ)'!$F14=""),K42,'Серебро (ЦБ)'!$F14)</f>
        <v>55.2</v>
      </c>
      <c r="M43" s="52" t="str">
        <f>'Платина (ЦБ)'!E14</f>
        <v>11.02.2023</v>
      </c>
      <c r="N43" s="58">
        <f>IF(OR('Платина (ЦБ)'!$F14="-",'Платина (ЦБ)'!$F14=""),N42,'Платина (ЦБ)'!$F14)</f>
        <v>2353.48</v>
      </c>
      <c r="P43" s="52" t="str">
        <f>'Палладий (ЦБ)'!E14</f>
        <v>11.02.2023</v>
      </c>
      <c r="Q43" s="58">
        <f>IF(OR('Палладий (ЦБ)'!$F14="-",'Палладий (ЦБ)'!$F14=""),Q42,'Палладий (ЦБ)'!$F14)</f>
        <v>4153.88</v>
      </c>
      <c r="S43" s="52" t="str">
        <f>'Золото (KITCO-LME)'!E14</f>
        <v>11.02.2023</v>
      </c>
      <c r="T43" s="58" t="str">
        <f>'Золото (KITCO-LME)'!F14</f>
        <v/>
      </c>
      <c r="V43" s="52" t="str">
        <f>'Серебро (KITCO-LME)'!E14</f>
        <v>11.02.2023</v>
      </c>
      <c r="W43" s="58" t="str">
        <f>'Серебро (KITCO-LME)'!F14</f>
        <v/>
      </c>
      <c r="Y43" s="52" t="str">
        <f>'Алюминий (LME)'!E14</f>
        <v>11.02.2023</v>
      </c>
      <c r="Z43" s="58" t="str">
        <f>'Алюминий (LME)'!F14</f>
        <v/>
      </c>
      <c r="AB43" s="52" t="str">
        <f>'Никель (LME)'!E14</f>
        <v>11.02.2023</v>
      </c>
      <c r="AC43" s="58" t="str">
        <f>'Никель (LME)'!F14</f>
        <v/>
      </c>
      <c r="AE43" s="52" t="str">
        <f>'Свинец (LME)'!E14</f>
        <v>11.02.2023</v>
      </c>
      <c r="AF43" s="58" t="str">
        <f>'Свинец (LME)'!F14</f>
        <v/>
      </c>
      <c r="AH43" s="52" t="str">
        <f>'Медь (LME)'!E14</f>
        <v>11.02.2023</v>
      </c>
      <c r="AI43" s="58" t="str">
        <f>'Медь (LME)'!F14</f>
        <v/>
      </c>
      <c r="AK43" s="52" t="str">
        <f>'Цинк (LME)'!E14</f>
        <v>11.02.2023</v>
      </c>
      <c r="AL43" s="58" t="str">
        <f>'Цинк (LME)'!F14</f>
        <v/>
      </c>
    </row>
    <row r="44" spans="1:38" x14ac:dyDescent="0.25">
      <c r="A44" s="52" t="str">
        <f>Доллар!E15</f>
        <v>12.02.2023</v>
      </c>
      <c r="B44" s="58" t="str">
        <f>Доллар!F15</f>
        <v>-</v>
      </c>
      <c r="D44" s="52" t="str">
        <f>Евро!E15</f>
        <v>12.02.2023</v>
      </c>
      <c r="E44" s="58" t="str">
        <f>Евро!F15</f>
        <v>-</v>
      </c>
      <c r="G44" s="52" t="str">
        <f>'Золото (ЦБ)'!E15</f>
        <v>12.02.2023</v>
      </c>
      <c r="H44" s="58">
        <f>IF(OR('Золото (ЦБ)'!$F15="-",'Золото (ЦБ)'!$F15=""),H43,'Золото (ЦБ)'!$F15)</f>
        <v>4173.2</v>
      </c>
      <c r="J44" s="52" t="str">
        <f>'Серебро (ЦБ)'!E15</f>
        <v>12.02.2023</v>
      </c>
      <c r="K44" s="58">
        <f>IF(OR('Серебро (ЦБ)'!$F15="-",'Серебро (ЦБ)'!$F15=""),K43,'Серебро (ЦБ)'!$F15)</f>
        <v>55.2</v>
      </c>
      <c r="M44" s="52" t="str">
        <f>'Платина (ЦБ)'!E15</f>
        <v>12.02.2023</v>
      </c>
      <c r="N44" s="58">
        <f>IF(OR('Платина (ЦБ)'!$F15="-",'Платина (ЦБ)'!$F15=""),N43,'Платина (ЦБ)'!$F15)</f>
        <v>2353.48</v>
      </c>
      <c r="P44" s="52" t="str">
        <f>'Палладий (ЦБ)'!E15</f>
        <v>12.02.2023</v>
      </c>
      <c r="Q44" s="58">
        <f>IF(OR('Палладий (ЦБ)'!$F15="-",'Палладий (ЦБ)'!$F15=""),Q43,'Палладий (ЦБ)'!$F15)</f>
        <v>4153.88</v>
      </c>
      <c r="S44" s="52" t="str">
        <f>'Золото (KITCO-LME)'!E15</f>
        <v>12.02.2023</v>
      </c>
      <c r="T44" s="58" t="str">
        <f>'Золото (KITCO-LME)'!F15</f>
        <v/>
      </c>
      <c r="V44" s="52" t="str">
        <f>'Серебро (KITCO-LME)'!E15</f>
        <v>12.02.2023</v>
      </c>
      <c r="W44" s="58" t="str">
        <f>'Серебро (KITCO-LME)'!F15</f>
        <v/>
      </c>
      <c r="Y44" s="52" t="str">
        <f>'Алюминий (LME)'!E15</f>
        <v>12.02.2023</v>
      </c>
      <c r="Z44" s="58" t="str">
        <f>'Алюминий (LME)'!F15</f>
        <v/>
      </c>
      <c r="AB44" s="52" t="str">
        <f>'Никель (LME)'!E15</f>
        <v>12.02.2023</v>
      </c>
      <c r="AC44" s="58" t="str">
        <f>'Никель (LME)'!F15</f>
        <v/>
      </c>
      <c r="AE44" s="52" t="str">
        <f>'Свинец (LME)'!E15</f>
        <v>12.02.2023</v>
      </c>
      <c r="AF44" s="58" t="str">
        <f>'Свинец (LME)'!F15</f>
        <v/>
      </c>
      <c r="AH44" s="52" t="str">
        <f>'Медь (LME)'!E15</f>
        <v>12.02.2023</v>
      </c>
      <c r="AI44" s="58" t="str">
        <f>'Медь (LME)'!F15</f>
        <v/>
      </c>
      <c r="AK44" s="52" t="str">
        <f>'Цинк (LME)'!E15</f>
        <v>12.02.2023</v>
      </c>
      <c r="AL44" s="58" t="str">
        <f>'Цинк (LME)'!F15</f>
        <v/>
      </c>
    </row>
    <row r="45" spans="1:38" x14ac:dyDescent="0.25">
      <c r="A45" s="52" t="str">
        <f>Доллар!E16</f>
        <v>13.02.2023</v>
      </c>
      <c r="B45" s="58" t="str">
        <f>Доллар!F16</f>
        <v>-</v>
      </c>
      <c r="D45" s="52" t="str">
        <f>Евро!E16</f>
        <v>13.02.2023</v>
      </c>
      <c r="E45" s="58" t="str">
        <f>Евро!F16</f>
        <v>-</v>
      </c>
      <c r="G45" s="52" t="str">
        <f>'Золото (ЦБ)'!E16</f>
        <v>13.02.2023</v>
      </c>
      <c r="H45" s="58">
        <f>IF(OR('Золото (ЦБ)'!$F16="-",'Золото (ЦБ)'!$F16=""),H44,'Золото (ЦБ)'!$F16)</f>
        <v>4173.2</v>
      </c>
      <c r="J45" s="52" t="str">
        <f>'Серебро (ЦБ)'!E16</f>
        <v>13.02.2023</v>
      </c>
      <c r="K45" s="58">
        <f>IF(OR('Серебро (ЦБ)'!$F16="-",'Серебро (ЦБ)'!$F16=""),K44,'Серебро (ЦБ)'!$F16)</f>
        <v>55.2</v>
      </c>
      <c r="M45" s="52" t="str">
        <f>'Платина (ЦБ)'!E16</f>
        <v>13.02.2023</v>
      </c>
      <c r="N45" s="58">
        <f>IF(OR('Платина (ЦБ)'!$F16="-",'Платина (ЦБ)'!$F16=""),N44,'Платина (ЦБ)'!$F16)</f>
        <v>2353.48</v>
      </c>
      <c r="P45" s="52" t="str">
        <f>'Палладий (ЦБ)'!E16</f>
        <v>13.02.2023</v>
      </c>
      <c r="Q45" s="58">
        <f>IF(OR('Палладий (ЦБ)'!$F16="-",'Палладий (ЦБ)'!$F16=""),Q44,'Палладий (ЦБ)'!$F16)</f>
        <v>4153.88</v>
      </c>
      <c r="S45" s="52" t="str">
        <f>'Золото (KITCO-LME)'!E16</f>
        <v>13.02.2023</v>
      </c>
      <c r="T45" s="58" t="str">
        <f>'Золото (KITCO-LME)'!F16</f>
        <v/>
      </c>
      <c r="V45" s="52" t="str">
        <f>'Серебро (KITCO-LME)'!E16</f>
        <v>13.02.2023</v>
      </c>
      <c r="W45" s="58" t="str">
        <f>'Серебро (KITCO-LME)'!F16</f>
        <v/>
      </c>
      <c r="Y45" s="52" t="str">
        <f>'Алюминий (LME)'!E16</f>
        <v>13.02.2023</v>
      </c>
      <c r="Z45" s="58" t="str">
        <f>'Алюминий (LME)'!F16</f>
        <v/>
      </c>
      <c r="AB45" s="52" t="str">
        <f>'Никель (LME)'!E16</f>
        <v>13.02.2023</v>
      </c>
      <c r="AC45" s="58" t="str">
        <f>'Никель (LME)'!F16</f>
        <v/>
      </c>
      <c r="AE45" s="52" t="str">
        <f>'Свинец (LME)'!E16</f>
        <v>13.02.2023</v>
      </c>
      <c r="AF45" s="58" t="str">
        <f>'Свинец (LME)'!F16</f>
        <v/>
      </c>
      <c r="AH45" s="52" t="str">
        <f>'Медь (LME)'!E16</f>
        <v>13.02.2023</v>
      </c>
      <c r="AI45" s="58" t="str">
        <f>'Медь (LME)'!F16</f>
        <v/>
      </c>
      <c r="AK45" s="52" t="str">
        <f>'Цинк (LME)'!E16</f>
        <v>13.02.2023</v>
      </c>
      <c r="AL45" s="58" t="str">
        <f>'Цинк (LME)'!F16</f>
        <v/>
      </c>
    </row>
    <row r="46" spans="1:38" x14ac:dyDescent="0.25">
      <c r="A46" s="52" t="str">
        <f>Доллар!E17</f>
        <v>14.02.2023</v>
      </c>
      <c r="B46" s="58" t="str">
        <f>Доллар!F17</f>
        <v>-</v>
      </c>
      <c r="D46" s="52" t="str">
        <f>Евро!E17</f>
        <v>14.02.2023</v>
      </c>
      <c r="E46" s="58" t="str">
        <f>Евро!F17</f>
        <v>-</v>
      </c>
      <c r="G46" s="52" t="str">
        <f>'Золото (ЦБ)'!E17</f>
        <v>14.02.2023</v>
      </c>
      <c r="H46" s="58">
        <f>IF(OR('Золото (ЦБ)'!$F17="-",'Золото (ЦБ)'!$F17=""),H45,'Золото (ЦБ)'!$F17)</f>
        <v>4173.2</v>
      </c>
      <c r="J46" s="52" t="str">
        <f>'Серебро (ЦБ)'!E17</f>
        <v>14.02.2023</v>
      </c>
      <c r="K46" s="58">
        <f>IF(OR('Серебро (ЦБ)'!$F17="-",'Серебро (ЦБ)'!$F17=""),K45,'Серебро (ЦБ)'!$F17)</f>
        <v>55.2</v>
      </c>
      <c r="M46" s="52" t="str">
        <f>'Платина (ЦБ)'!E17</f>
        <v>14.02.2023</v>
      </c>
      <c r="N46" s="58">
        <f>IF(OR('Платина (ЦБ)'!$F17="-",'Платина (ЦБ)'!$F17=""),N45,'Платина (ЦБ)'!$F17)</f>
        <v>2353.48</v>
      </c>
      <c r="P46" s="52" t="str">
        <f>'Палладий (ЦБ)'!E17</f>
        <v>14.02.2023</v>
      </c>
      <c r="Q46" s="58">
        <f>IF(OR('Палладий (ЦБ)'!$F17="-",'Палладий (ЦБ)'!$F17=""),Q45,'Палладий (ЦБ)'!$F17)</f>
        <v>4153.88</v>
      </c>
      <c r="S46" s="52" t="str">
        <f>'Золото (KITCO-LME)'!E17</f>
        <v>14.02.2023</v>
      </c>
      <c r="T46" s="58" t="str">
        <f>'Золото (KITCO-LME)'!F17</f>
        <v/>
      </c>
      <c r="V46" s="52" t="str">
        <f>'Серебро (KITCO-LME)'!E17</f>
        <v>14.02.2023</v>
      </c>
      <c r="W46" s="58" t="str">
        <f>'Серебро (KITCO-LME)'!F17</f>
        <v/>
      </c>
      <c r="Y46" s="52" t="str">
        <f>'Алюминий (LME)'!E17</f>
        <v>14.02.2023</v>
      </c>
      <c r="Z46" s="58" t="str">
        <f>'Алюминий (LME)'!F17</f>
        <v/>
      </c>
      <c r="AB46" s="52" t="str">
        <f>'Никель (LME)'!E17</f>
        <v>14.02.2023</v>
      </c>
      <c r="AC46" s="58" t="str">
        <f>'Никель (LME)'!F17</f>
        <v/>
      </c>
      <c r="AE46" s="52" t="str">
        <f>'Свинец (LME)'!E17</f>
        <v>14.02.2023</v>
      </c>
      <c r="AF46" s="58" t="str">
        <f>'Свинец (LME)'!F17</f>
        <v/>
      </c>
      <c r="AH46" s="52" t="str">
        <f>'Медь (LME)'!E17</f>
        <v>14.02.2023</v>
      </c>
      <c r="AI46" s="58" t="str">
        <f>'Медь (LME)'!F17</f>
        <v/>
      </c>
      <c r="AK46" s="52" t="str">
        <f>'Цинк (LME)'!E17</f>
        <v>14.02.2023</v>
      </c>
      <c r="AL46" s="58" t="str">
        <f>'Цинк (LME)'!F17</f>
        <v/>
      </c>
    </row>
    <row r="47" spans="1:38" x14ac:dyDescent="0.25">
      <c r="A47" s="52" t="str">
        <f>Доллар!E18</f>
        <v>15.02.2023</v>
      </c>
      <c r="B47" s="58" t="str">
        <f>Доллар!F18</f>
        <v>-</v>
      </c>
      <c r="D47" s="52" t="str">
        <f>Евро!E18</f>
        <v>15.02.2023</v>
      </c>
      <c r="E47" s="58" t="str">
        <f>Евро!F18</f>
        <v>-</v>
      </c>
      <c r="G47" s="52" t="str">
        <f>'Золото (ЦБ)'!E18</f>
        <v>15.02.2023</v>
      </c>
      <c r="H47" s="58">
        <f>IF(OR('Золото (ЦБ)'!$F18="-",'Золото (ЦБ)'!$F18=""),H46,'Золото (ЦБ)'!$F18)</f>
        <v>4173.2</v>
      </c>
      <c r="J47" s="52" t="str">
        <f>'Серебро (ЦБ)'!E18</f>
        <v>15.02.2023</v>
      </c>
      <c r="K47" s="58">
        <f>IF(OR('Серебро (ЦБ)'!$F18="-",'Серебро (ЦБ)'!$F18=""),K46,'Серебро (ЦБ)'!$F18)</f>
        <v>55.2</v>
      </c>
      <c r="M47" s="52" t="str">
        <f>'Платина (ЦБ)'!E18</f>
        <v>15.02.2023</v>
      </c>
      <c r="N47" s="58">
        <f>IF(OR('Платина (ЦБ)'!$F18="-",'Платина (ЦБ)'!$F18=""),N46,'Платина (ЦБ)'!$F18)</f>
        <v>2353.48</v>
      </c>
      <c r="P47" s="52" t="str">
        <f>'Палладий (ЦБ)'!E18</f>
        <v>15.02.2023</v>
      </c>
      <c r="Q47" s="58">
        <f>IF(OR('Палладий (ЦБ)'!$F18="-",'Палладий (ЦБ)'!$F18=""),Q46,'Палладий (ЦБ)'!$F18)</f>
        <v>4153.88</v>
      </c>
      <c r="S47" s="52" t="str">
        <f>'Золото (KITCO-LME)'!E18</f>
        <v>15.02.2023</v>
      </c>
      <c r="T47" s="58" t="str">
        <f>'Золото (KITCO-LME)'!F18</f>
        <v/>
      </c>
      <c r="V47" s="52" t="str">
        <f>'Серебро (KITCO-LME)'!E18</f>
        <v>15.02.2023</v>
      </c>
      <c r="W47" s="58" t="str">
        <f>'Серебро (KITCO-LME)'!F18</f>
        <v/>
      </c>
      <c r="Y47" s="52" t="str">
        <f>'Алюминий (LME)'!E18</f>
        <v>15.02.2023</v>
      </c>
      <c r="Z47" s="58" t="str">
        <f>'Алюминий (LME)'!F18</f>
        <v/>
      </c>
      <c r="AB47" s="52" t="str">
        <f>'Никель (LME)'!E18</f>
        <v>15.02.2023</v>
      </c>
      <c r="AC47" s="58" t="str">
        <f>'Никель (LME)'!F18</f>
        <v/>
      </c>
      <c r="AE47" s="52" t="str">
        <f>'Свинец (LME)'!E18</f>
        <v>15.02.2023</v>
      </c>
      <c r="AF47" s="58" t="str">
        <f>'Свинец (LME)'!F18</f>
        <v/>
      </c>
      <c r="AH47" s="52" t="str">
        <f>'Медь (LME)'!E18</f>
        <v>15.02.2023</v>
      </c>
      <c r="AI47" s="58" t="str">
        <f>'Медь (LME)'!F18</f>
        <v/>
      </c>
      <c r="AK47" s="52" t="str">
        <f>'Цинк (LME)'!E18</f>
        <v>15.02.2023</v>
      </c>
      <c r="AL47" s="58" t="str">
        <f>'Цинк (LME)'!F18</f>
        <v/>
      </c>
    </row>
    <row r="48" spans="1:38" x14ac:dyDescent="0.25">
      <c r="A48" s="52" t="str">
        <f>Доллар!E19</f>
        <v>16.02.2023</v>
      </c>
      <c r="B48" s="58" t="str">
        <f>Доллар!F19</f>
        <v>-</v>
      </c>
      <c r="D48" s="52" t="str">
        <f>Евро!E19</f>
        <v>16.02.2023</v>
      </c>
      <c r="E48" s="58" t="str">
        <f>Евро!F19</f>
        <v>-</v>
      </c>
      <c r="G48" s="52" t="str">
        <f>'Золото (ЦБ)'!E19</f>
        <v>16.02.2023</v>
      </c>
      <c r="H48" s="58">
        <f>IF(OR('Золото (ЦБ)'!$F19="-",'Золото (ЦБ)'!$F19=""),H47,'Золото (ЦБ)'!$F19)</f>
        <v>4173.2</v>
      </c>
      <c r="J48" s="52" t="str">
        <f>'Серебро (ЦБ)'!E19</f>
        <v>16.02.2023</v>
      </c>
      <c r="K48" s="58">
        <f>IF(OR('Серебро (ЦБ)'!$F19="-",'Серебро (ЦБ)'!$F19=""),K47,'Серебро (ЦБ)'!$F19)</f>
        <v>55.2</v>
      </c>
      <c r="M48" s="52" t="str">
        <f>'Платина (ЦБ)'!E19</f>
        <v>16.02.2023</v>
      </c>
      <c r="N48" s="58">
        <f>IF(OR('Платина (ЦБ)'!$F19="-",'Платина (ЦБ)'!$F19=""),N47,'Платина (ЦБ)'!$F19)</f>
        <v>2353.48</v>
      </c>
      <c r="P48" s="52" t="str">
        <f>'Палладий (ЦБ)'!E19</f>
        <v>16.02.2023</v>
      </c>
      <c r="Q48" s="58">
        <f>IF(OR('Палладий (ЦБ)'!$F19="-",'Палладий (ЦБ)'!$F19=""),Q47,'Палладий (ЦБ)'!$F19)</f>
        <v>4153.88</v>
      </c>
      <c r="S48" s="52" t="str">
        <f>'Золото (KITCO-LME)'!E19</f>
        <v>16.02.2023</v>
      </c>
      <c r="T48" s="58" t="str">
        <f>'Золото (KITCO-LME)'!F19</f>
        <v/>
      </c>
      <c r="V48" s="52" t="str">
        <f>'Серебро (KITCO-LME)'!E19</f>
        <v>16.02.2023</v>
      </c>
      <c r="W48" s="58" t="str">
        <f>'Серебро (KITCO-LME)'!F19</f>
        <v/>
      </c>
      <c r="Y48" s="52" t="str">
        <f>'Алюминий (LME)'!E19</f>
        <v>16.02.2023</v>
      </c>
      <c r="Z48" s="58" t="str">
        <f>'Алюминий (LME)'!F19</f>
        <v/>
      </c>
      <c r="AB48" s="52" t="str">
        <f>'Никель (LME)'!E19</f>
        <v>16.02.2023</v>
      </c>
      <c r="AC48" s="58" t="str">
        <f>'Никель (LME)'!F19</f>
        <v/>
      </c>
      <c r="AE48" s="52" t="str">
        <f>'Свинец (LME)'!E19</f>
        <v>16.02.2023</v>
      </c>
      <c r="AF48" s="58" t="str">
        <f>'Свинец (LME)'!F19</f>
        <v/>
      </c>
      <c r="AH48" s="52" t="str">
        <f>'Медь (LME)'!E19</f>
        <v>16.02.2023</v>
      </c>
      <c r="AI48" s="58" t="str">
        <f>'Медь (LME)'!F19</f>
        <v/>
      </c>
      <c r="AK48" s="52" t="str">
        <f>'Цинк (LME)'!E19</f>
        <v>16.02.2023</v>
      </c>
      <c r="AL48" s="58" t="str">
        <f>'Цинк (LME)'!F19</f>
        <v/>
      </c>
    </row>
    <row r="49" spans="1:38" x14ac:dyDescent="0.25">
      <c r="A49" s="52" t="str">
        <f>Доллар!E20</f>
        <v>17.02.2023</v>
      </c>
      <c r="B49" s="58" t="str">
        <f>Доллар!F20</f>
        <v>-</v>
      </c>
      <c r="D49" s="52" t="str">
        <f>Евро!E20</f>
        <v>17.02.2023</v>
      </c>
      <c r="E49" s="58" t="str">
        <f>Евро!F20</f>
        <v>-</v>
      </c>
      <c r="G49" s="52" t="str">
        <f>'Золото (ЦБ)'!E20</f>
        <v>17.02.2023</v>
      </c>
      <c r="H49" s="58">
        <f>IF(OR('Золото (ЦБ)'!$F20="-",'Золото (ЦБ)'!$F20=""),H48,'Золото (ЦБ)'!$F20)</f>
        <v>4173.2</v>
      </c>
      <c r="J49" s="52" t="str">
        <f>'Серебро (ЦБ)'!E20</f>
        <v>17.02.2023</v>
      </c>
      <c r="K49" s="58">
        <f>IF(OR('Серебро (ЦБ)'!$F20="-",'Серебро (ЦБ)'!$F20=""),K48,'Серебро (ЦБ)'!$F20)</f>
        <v>55.2</v>
      </c>
      <c r="M49" s="52" t="str">
        <f>'Платина (ЦБ)'!E20</f>
        <v>17.02.2023</v>
      </c>
      <c r="N49" s="58">
        <f>IF(OR('Платина (ЦБ)'!$F20="-",'Платина (ЦБ)'!$F20=""),N48,'Платина (ЦБ)'!$F20)</f>
        <v>2353.48</v>
      </c>
      <c r="P49" s="52" t="str">
        <f>'Палладий (ЦБ)'!E20</f>
        <v>17.02.2023</v>
      </c>
      <c r="Q49" s="58">
        <f>IF(OR('Палладий (ЦБ)'!$F20="-",'Палладий (ЦБ)'!$F20=""),Q48,'Палладий (ЦБ)'!$F20)</f>
        <v>4153.88</v>
      </c>
      <c r="S49" s="52" t="str">
        <f>'Золото (KITCO-LME)'!E20</f>
        <v>17.02.2023</v>
      </c>
      <c r="T49" s="58" t="str">
        <f>'Золото (KITCO-LME)'!F20</f>
        <v/>
      </c>
      <c r="V49" s="52" t="str">
        <f>'Серебро (KITCO-LME)'!E20</f>
        <v>17.02.2023</v>
      </c>
      <c r="W49" s="58" t="str">
        <f>'Серебро (KITCO-LME)'!F20</f>
        <v/>
      </c>
      <c r="Y49" s="52" t="str">
        <f>'Алюминий (LME)'!E20</f>
        <v>17.02.2023</v>
      </c>
      <c r="Z49" s="58" t="str">
        <f>'Алюминий (LME)'!F20</f>
        <v/>
      </c>
      <c r="AB49" s="52" t="str">
        <f>'Никель (LME)'!E20</f>
        <v>17.02.2023</v>
      </c>
      <c r="AC49" s="58" t="str">
        <f>'Никель (LME)'!F20</f>
        <v/>
      </c>
      <c r="AE49" s="52" t="str">
        <f>'Свинец (LME)'!E20</f>
        <v>17.02.2023</v>
      </c>
      <c r="AF49" s="58" t="str">
        <f>'Свинец (LME)'!F20</f>
        <v/>
      </c>
      <c r="AH49" s="52" t="str">
        <f>'Медь (LME)'!E20</f>
        <v>17.02.2023</v>
      </c>
      <c r="AI49" s="58" t="str">
        <f>'Медь (LME)'!F20</f>
        <v/>
      </c>
      <c r="AK49" s="52" t="str">
        <f>'Цинк (LME)'!E20</f>
        <v>17.02.2023</v>
      </c>
      <c r="AL49" s="58" t="str">
        <f>'Цинк (LME)'!F20</f>
        <v/>
      </c>
    </row>
    <row r="50" spans="1:38" x14ac:dyDescent="0.25">
      <c r="A50" s="52" t="str">
        <f>Доллар!E21</f>
        <v>18.02.2023</v>
      </c>
      <c r="B50" s="58" t="str">
        <f>Доллар!F21</f>
        <v>-</v>
      </c>
      <c r="D50" s="52" t="str">
        <f>Евро!E21</f>
        <v>18.02.2023</v>
      </c>
      <c r="E50" s="58" t="str">
        <f>Евро!F21</f>
        <v>-</v>
      </c>
      <c r="G50" s="52" t="str">
        <f>'Золото (ЦБ)'!E21</f>
        <v>18.02.2023</v>
      </c>
      <c r="H50" s="58">
        <f>IF(OR('Золото (ЦБ)'!$F21="-",'Золото (ЦБ)'!$F21=""),H49,'Золото (ЦБ)'!$F21)</f>
        <v>4173.2</v>
      </c>
      <c r="J50" s="52" t="str">
        <f>'Серебро (ЦБ)'!E21</f>
        <v>18.02.2023</v>
      </c>
      <c r="K50" s="58">
        <f>IF(OR('Серебро (ЦБ)'!$F21="-",'Серебро (ЦБ)'!$F21=""),K49,'Серебро (ЦБ)'!$F21)</f>
        <v>55.2</v>
      </c>
      <c r="M50" s="52" t="str">
        <f>'Платина (ЦБ)'!E21</f>
        <v>18.02.2023</v>
      </c>
      <c r="N50" s="58">
        <f>IF(OR('Платина (ЦБ)'!$F21="-",'Платина (ЦБ)'!$F21=""),N49,'Платина (ЦБ)'!$F21)</f>
        <v>2353.48</v>
      </c>
      <c r="P50" s="52" t="str">
        <f>'Палладий (ЦБ)'!E21</f>
        <v>18.02.2023</v>
      </c>
      <c r="Q50" s="58">
        <f>IF(OR('Палладий (ЦБ)'!$F21="-",'Палладий (ЦБ)'!$F21=""),Q49,'Палладий (ЦБ)'!$F21)</f>
        <v>4153.88</v>
      </c>
      <c r="S50" s="52" t="str">
        <f>'Золото (KITCO-LME)'!E21</f>
        <v>18.02.2023</v>
      </c>
      <c r="T50" s="58" t="str">
        <f>'Золото (KITCO-LME)'!F21</f>
        <v/>
      </c>
      <c r="V50" s="52" t="str">
        <f>'Серебро (KITCO-LME)'!E21</f>
        <v>18.02.2023</v>
      </c>
      <c r="W50" s="58" t="str">
        <f>'Серебро (KITCO-LME)'!F21</f>
        <v/>
      </c>
      <c r="Y50" s="52" t="str">
        <f>'Алюминий (LME)'!E21</f>
        <v>18.02.2023</v>
      </c>
      <c r="Z50" s="58" t="str">
        <f>'Алюминий (LME)'!F21</f>
        <v/>
      </c>
      <c r="AB50" s="52" t="str">
        <f>'Никель (LME)'!E21</f>
        <v>18.02.2023</v>
      </c>
      <c r="AC50" s="58" t="str">
        <f>'Никель (LME)'!F21</f>
        <v/>
      </c>
      <c r="AE50" s="52" t="str">
        <f>'Свинец (LME)'!E21</f>
        <v>18.02.2023</v>
      </c>
      <c r="AF50" s="58" t="str">
        <f>'Свинец (LME)'!F21</f>
        <v/>
      </c>
      <c r="AH50" s="52" t="str">
        <f>'Медь (LME)'!E21</f>
        <v>18.02.2023</v>
      </c>
      <c r="AI50" s="58" t="str">
        <f>'Медь (LME)'!F21</f>
        <v/>
      </c>
      <c r="AK50" s="52" t="str">
        <f>'Цинк (LME)'!E21</f>
        <v>18.02.2023</v>
      </c>
      <c r="AL50" s="58" t="str">
        <f>'Цинк (LME)'!F21</f>
        <v/>
      </c>
    </row>
    <row r="51" spans="1:38" x14ac:dyDescent="0.25">
      <c r="A51" s="52" t="str">
        <f>Доллар!E22</f>
        <v>19.02.2023</v>
      </c>
      <c r="B51" s="58" t="str">
        <f>Доллар!F22</f>
        <v>-</v>
      </c>
      <c r="D51" s="52" t="str">
        <f>Евро!E22</f>
        <v>19.02.2023</v>
      </c>
      <c r="E51" s="58" t="str">
        <f>Евро!F22</f>
        <v>-</v>
      </c>
      <c r="G51" s="52" t="str">
        <f>'Золото (ЦБ)'!E22</f>
        <v>19.02.2023</v>
      </c>
      <c r="H51" s="58">
        <f>IF(OR('Золото (ЦБ)'!$F22="-",'Золото (ЦБ)'!$F22=""),H50,'Золото (ЦБ)'!$F22)</f>
        <v>4173.2</v>
      </c>
      <c r="J51" s="52" t="str">
        <f>'Серебро (ЦБ)'!E22</f>
        <v>19.02.2023</v>
      </c>
      <c r="K51" s="58">
        <f>IF(OR('Серебро (ЦБ)'!$F22="-",'Серебро (ЦБ)'!$F22=""),K50,'Серебро (ЦБ)'!$F22)</f>
        <v>55.2</v>
      </c>
      <c r="M51" s="52" t="str">
        <f>'Платина (ЦБ)'!E22</f>
        <v>19.02.2023</v>
      </c>
      <c r="N51" s="58">
        <f>IF(OR('Платина (ЦБ)'!$F22="-",'Платина (ЦБ)'!$F22=""),N50,'Платина (ЦБ)'!$F22)</f>
        <v>2353.48</v>
      </c>
      <c r="P51" s="52" t="str">
        <f>'Палладий (ЦБ)'!E22</f>
        <v>19.02.2023</v>
      </c>
      <c r="Q51" s="58">
        <f>IF(OR('Палладий (ЦБ)'!$F22="-",'Палладий (ЦБ)'!$F22=""),Q50,'Палладий (ЦБ)'!$F22)</f>
        <v>4153.88</v>
      </c>
      <c r="S51" s="52" t="str">
        <f>'Золото (KITCO-LME)'!E22</f>
        <v>19.02.2023</v>
      </c>
      <c r="T51" s="58" t="str">
        <f>'Золото (KITCO-LME)'!F22</f>
        <v/>
      </c>
      <c r="V51" s="52" t="str">
        <f>'Серебро (KITCO-LME)'!E22</f>
        <v>19.02.2023</v>
      </c>
      <c r="W51" s="58" t="str">
        <f>'Серебро (KITCO-LME)'!F22</f>
        <v/>
      </c>
      <c r="Y51" s="52" t="str">
        <f>'Алюминий (LME)'!E22</f>
        <v>19.02.2023</v>
      </c>
      <c r="Z51" s="58" t="str">
        <f>'Алюминий (LME)'!F22</f>
        <v/>
      </c>
      <c r="AB51" s="52" t="str">
        <f>'Никель (LME)'!E22</f>
        <v>19.02.2023</v>
      </c>
      <c r="AC51" s="58" t="str">
        <f>'Никель (LME)'!F22</f>
        <v/>
      </c>
      <c r="AE51" s="52" t="str">
        <f>'Свинец (LME)'!E22</f>
        <v>19.02.2023</v>
      </c>
      <c r="AF51" s="58" t="str">
        <f>'Свинец (LME)'!F22</f>
        <v/>
      </c>
      <c r="AH51" s="52" t="str">
        <f>'Медь (LME)'!E22</f>
        <v>19.02.2023</v>
      </c>
      <c r="AI51" s="58" t="str">
        <f>'Медь (LME)'!F22</f>
        <v/>
      </c>
      <c r="AK51" s="52" t="str">
        <f>'Цинк (LME)'!E22</f>
        <v>19.02.2023</v>
      </c>
      <c r="AL51" s="58" t="str">
        <f>'Цинк (LME)'!F22</f>
        <v/>
      </c>
    </row>
    <row r="52" spans="1:38" x14ac:dyDescent="0.25">
      <c r="A52" s="52" t="str">
        <f>Доллар!E23</f>
        <v>20.02.2023</v>
      </c>
      <c r="B52" s="58" t="str">
        <f>Доллар!F23</f>
        <v>-</v>
      </c>
      <c r="D52" s="52" t="str">
        <f>Евро!E23</f>
        <v>20.02.2023</v>
      </c>
      <c r="E52" s="58" t="str">
        <f>Евро!F23</f>
        <v>-</v>
      </c>
      <c r="G52" s="52" t="str">
        <f>'Золото (ЦБ)'!E23</f>
        <v>20.02.2023</v>
      </c>
      <c r="H52" s="58">
        <f>IF(OR('Золото (ЦБ)'!$F23="-",'Золото (ЦБ)'!$F23=""),H51,'Золото (ЦБ)'!$F23)</f>
        <v>4173.2</v>
      </c>
      <c r="J52" s="52" t="str">
        <f>'Серебро (ЦБ)'!E23</f>
        <v>20.02.2023</v>
      </c>
      <c r="K52" s="58">
        <f>IF(OR('Серебро (ЦБ)'!$F23="-",'Серебро (ЦБ)'!$F23=""),K51,'Серебро (ЦБ)'!$F23)</f>
        <v>55.2</v>
      </c>
      <c r="M52" s="52" t="str">
        <f>'Платина (ЦБ)'!E23</f>
        <v>20.02.2023</v>
      </c>
      <c r="N52" s="58">
        <f>IF(OR('Платина (ЦБ)'!$F23="-",'Платина (ЦБ)'!$F23=""),N51,'Платина (ЦБ)'!$F23)</f>
        <v>2353.48</v>
      </c>
      <c r="P52" s="52" t="str">
        <f>'Палладий (ЦБ)'!E23</f>
        <v>20.02.2023</v>
      </c>
      <c r="Q52" s="58">
        <f>IF(OR('Палладий (ЦБ)'!$F23="-",'Палладий (ЦБ)'!$F23=""),Q51,'Палладий (ЦБ)'!$F23)</f>
        <v>4153.88</v>
      </c>
      <c r="S52" s="52" t="str">
        <f>'Золото (KITCO-LME)'!E23</f>
        <v>20.02.2023</v>
      </c>
      <c r="T52" s="58" t="str">
        <f>'Золото (KITCO-LME)'!F23</f>
        <v/>
      </c>
      <c r="V52" s="52" t="str">
        <f>'Серебро (KITCO-LME)'!E23</f>
        <v>20.02.2023</v>
      </c>
      <c r="W52" s="58" t="str">
        <f>'Серебро (KITCO-LME)'!F23</f>
        <v/>
      </c>
      <c r="Y52" s="52" t="str">
        <f>'Алюминий (LME)'!E23</f>
        <v>20.02.2023</v>
      </c>
      <c r="Z52" s="58" t="str">
        <f>'Алюминий (LME)'!F23</f>
        <v/>
      </c>
      <c r="AB52" s="52" t="str">
        <f>'Никель (LME)'!E23</f>
        <v>20.02.2023</v>
      </c>
      <c r="AC52" s="58" t="str">
        <f>'Никель (LME)'!F23</f>
        <v/>
      </c>
      <c r="AE52" s="52" t="str">
        <f>'Свинец (LME)'!E23</f>
        <v>20.02.2023</v>
      </c>
      <c r="AF52" s="58" t="str">
        <f>'Свинец (LME)'!F23</f>
        <v/>
      </c>
      <c r="AH52" s="52" t="str">
        <f>'Медь (LME)'!E23</f>
        <v>20.02.2023</v>
      </c>
      <c r="AI52" s="58" t="str">
        <f>'Медь (LME)'!F23</f>
        <v/>
      </c>
      <c r="AK52" s="52" t="str">
        <f>'Цинк (LME)'!E23</f>
        <v>20.02.2023</v>
      </c>
      <c r="AL52" s="58" t="str">
        <f>'Цинк (LME)'!F23</f>
        <v/>
      </c>
    </row>
    <row r="53" spans="1:38" x14ac:dyDescent="0.25">
      <c r="A53" s="52" t="str">
        <f>Доллар!E24</f>
        <v>21.02.2023</v>
      </c>
      <c r="B53" s="58" t="str">
        <f>Доллар!F24</f>
        <v>-</v>
      </c>
      <c r="D53" s="52" t="str">
        <f>Евро!E24</f>
        <v>21.02.2023</v>
      </c>
      <c r="E53" s="58" t="str">
        <f>Евро!F24</f>
        <v>-</v>
      </c>
      <c r="G53" s="52" t="str">
        <f>'Золото (ЦБ)'!E24</f>
        <v>21.02.2023</v>
      </c>
      <c r="H53" s="58">
        <f>IF(OR('Золото (ЦБ)'!$F24="-",'Золото (ЦБ)'!$F24=""),H52,'Золото (ЦБ)'!$F24)</f>
        <v>4173.2</v>
      </c>
      <c r="J53" s="52" t="str">
        <f>'Серебро (ЦБ)'!E24</f>
        <v>21.02.2023</v>
      </c>
      <c r="K53" s="58">
        <f>IF(OR('Серебро (ЦБ)'!$F24="-",'Серебро (ЦБ)'!$F24=""),K52,'Серебро (ЦБ)'!$F24)</f>
        <v>55.2</v>
      </c>
      <c r="M53" s="52" t="str">
        <f>'Платина (ЦБ)'!E24</f>
        <v>21.02.2023</v>
      </c>
      <c r="N53" s="58">
        <f>IF(OR('Платина (ЦБ)'!$F24="-",'Платина (ЦБ)'!$F24=""),N52,'Платина (ЦБ)'!$F24)</f>
        <v>2353.48</v>
      </c>
      <c r="P53" s="52" t="str">
        <f>'Палладий (ЦБ)'!E24</f>
        <v>21.02.2023</v>
      </c>
      <c r="Q53" s="58">
        <f>IF(OR('Палладий (ЦБ)'!$F24="-",'Палладий (ЦБ)'!$F24=""),Q52,'Палладий (ЦБ)'!$F24)</f>
        <v>4153.88</v>
      </c>
      <c r="S53" s="52" t="str">
        <f>'Золото (KITCO-LME)'!E24</f>
        <v>21.02.2023</v>
      </c>
      <c r="T53" s="58" t="str">
        <f>'Золото (KITCO-LME)'!F24</f>
        <v/>
      </c>
      <c r="V53" s="52" t="str">
        <f>'Серебро (KITCO-LME)'!E24</f>
        <v>21.02.2023</v>
      </c>
      <c r="W53" s="58" t="str">
        <f>'Серебро (KITCO-LME)'!F24</f>
        <v/>
      </c>
      <c r="Y53" s="52" t="str">
        <f>'Алюминий (LME)'!E24</f>
        <v>21.02.2023</v>
      </c>
      <c r="Z53" s="58" t="str">
        <f>'Алюминий (LME)'!F24</f>
        <v/>
      </c>
      <c r="AB53" s="52" t="str">
        <f>'Никель (LME)'!E24</f>
        <v>21.02.2023</v>
      </c>
      <c r="AC53" s="58" t="str">
        <f>'Никель (LME)'!F24</f>
        <v/>
      </c>
      <c r="AE53" s="52" t="str">
        <f>'Свинец (LME)'!E24</f>
        <v>21.02.2023</v>
      </c>
      <c r="AF53" s="58" t="str">
        <f>'Свинец (LME)'!F24</f>
        <v/>
      </c>
      <c r="AH53" s="52" t="str">
        <f>'Медь (LME)'!E24</f>
        <v>21.02.2023</v>
      </c>
      <c r="AI53" s="58" t="str">
        <f>'Медь (LME)'!F24</f>
        <v/>
      </c>
      <c r="AK53" s="52" t="str">
        <f>'Цинк (LME)'!E24</f>
        <v>21.02.2023</v>
      </c>
      <c r="AL53" s="58" t="str">
        <f>'Цинк (LME)'!F24</f>
        <v/>
      </c>
    </row>
    <row r="54" spans="1:38" x14ac:dyDescent="0.25">
      <c r="A54" s="52" t="str">
        <f>Доллар!E25</f>
        <v>22.02.2023</v>
      </c>
      <c r="B54" s="58" t="str">
        <f>Доллар!F25</f>
        <v>-</v>
      </c>
      <c r="D54" s="52" t="str">
        <f>Евро!E25</f>
        <v>22.02.2023</v>
      </c>
      <c r="E54" s="58" t="str">
        <f>Евро!F25</f>
        <v>-</v>
      </c>
      <c r="G54" s="52" t="str">
        <f>'Золото (ЦБ)'!E25</f>
        <v>22.02.2023</v>
      </c>
      <c r="H54" s="58">
        <f>IF(OR('Золото (ЦБ)'!$F25="-",'Золото (ЦБ)'!$F25=""),H53,'Золото (ЦБ)'!$F25)</f>
        <v>4173.2</v>
      </c>
      <c r="J54" s="52" t="str">
        <f>'Серебро (ЦБ)'!E25</f>
        <v>22.02.2023</v>
      </c>
      <c r="K54" s="58">
        <f>IF(OR('Серебро (ЦБ)'!$F25="-",'Серебро (ЦБ)'!$F25=""),K53,'Серебро (ЦБ)'!$F25)</f>
        <v>55.2</v>
      </c>
      <c r="M54" s="52" t="str">
        <f>'Платина (ЦБ)'!E25</f>
        <v>22.02.2023</v>
      </c>
      <c r="N54" s="58">
        <f>IF(OR('Платина (ЦБ)'!$F25="-",'Платина (ЦБ)'!$F25=""),N53,'Платина (ЦБ)'!$F25)</f>
        <v>2353.48</v>
      </c>
      <c r="P54" s="52" t="str">
        <f>'Палладий (ЦБ)'!E25</f>
        <v>22.02.2023</v>
      </c>
      <c r="Q54" s="58">
        <f>IF(OR('Палладий (ЦБ)'!$F25="-",'Палладий (ЦБ)'!$F25=""),Q53,'Палладий (ЦБ)'!$F25)</f>
        <v>4153.88</v>
      </c>
      <c r="S54" s="52" t="str">
        <f>'Золото (KITCO-LME)'!E25</f>
        <v>22.02.2023</v>
      </c>
      <c r="T54" s="58" t="str">
        <f>'Золото (KITCO-LME)'!F25</f>
        <v/>
      </c>
      <c r="V54" s="52" t="str">
        <f>'Серебро (KITCO-LME)'!E25</f>
        <v>22.02.2023</v>
      </c>
      <c r="W54" s="58" t="str">
        <f>'Серебро (KITCO-LME)'!F25</f>
        <v/>
      </c>
      <c r="Y54" s="52" t="str">
        <f>'Алюминий (LME)'!E25</f>
        <v>22.02.2023</v>
      </c>
      <c r="Z54" s="58" t="str">
        <f>'Алюминий (LME)'!F25</f>
        <v/>
      </c>
      <c r="AB54" s="52" t="str">
        <f>'Никель (LME)'!E25</f>
        <v>22.02.2023</v>
      </c>
      <c r="AC54" s="58" t="str">
        <f>'Никель (LME)'!F25</f>
        <v/>
      </c>
      <c r="AE54" s="52" t="str">
        <f>'Свинец (LME)'!E25</f>
        <v>22.02.2023</v>
      </c>
      <c r="AF54" s="58" t="str">
        <f>'Свинец (LME)'!F25</f>
        <v/>
      </c>
      <c r="AH54" s="52" t="str">
        <f>'Медь (LME)'!E25</f>
        <v>22.02.2023</v>
      </c>
      <c r="AI54" s="58" t="str">
        <f>'Медь (LME)'!F25</f>
        <v/>
      </c>
      <c r="AK54" s="52" t="str">
        <f>'Цинк (LME)'!E25</f>
        <v>22.02.2023</v>
      </c>
      <c r="AL54" s="58" t="str">
        <f>'Цинк (LME)'!F25</f>
        <v/>
      </c>
    </row>
    <row r="55" spans="1:38" x14ac:dyDescent="0.25">
      <c r="A55" s="52" t="str">
        <f>Доллар!E26</f>
        <v>23.02.2023</v>
      </c>
      <c r="B55" s="58" t="str">
        <f>Доллар!F26</f>
        <v>-</v>
      </c>
      <c r="D55" s="52" t="str">
        <f>Евро!E26</f>
        <v>23.02.2023</v>
      </c>
      <c r="E55" s="58" t="str">
        <f>Евро!F26</f>
        <v>-</v>
      </c>
      <c r="G55" s="52" t="str">
        <f>'Золото (ЦБ)'!E26</f>
        <v>23.02.2023</v>
      </c>
      <c r="H55" s="58">
        <f>IF(OR('Золото (ЦБ)'!$F26="-",'Золото (ЦБ)'!$F26=""),H54,'Золото (ЦБ)'!$F26)</f>
        <v>4173.2</v>
      </c>
      <c r="J55" s="52" t="str">
        <f>'Серебро (ЦБ)'!E26</f>
        <v>23.02.2023</v>
      </c>
      <c r="K55" s="58">
        <f>IF(OR('Серебро (ЦБ)'!$F26="-",'Серебро (ЦБ)'!$F26=""),K54,'Серебро (ЦБ)'!$F26)</f>
        <v>55.2</v>
      </c>
      <c r="M55" s="52" t="str">
        <f>'Платина (ЦБ)'!E26</f>
        <v>23.02.2023</v>
      </c>
      <c r="N55" s="58">
        <f>IF(OR('Платина (ЦБ)'!$F26="-",'Платина (ЦБ)'!$F26=""),N54,'Платина (ЦБ)'!$F26)</f>
        <v>2353.48</v>
      </c>
      <c r="P55" s="52" t="str">
        <f>'Палладий (ЦБ)'!E26</f>
        <v>23.02.2023</v>
      </c>
      <c r="Q55" s="58">
        <f>IF(OR('Палладий (ЦБ)'!$F26="-",'Палладий (ЦБ)'!$F26=""),Q54,'Палладий (ЦБ)'!$F26)</f>
        <v>4153.88</v>
      </c>
      <c r="S55" s="52" t="str">
        <f>'Золото (KITCO-LME)'!E26</f>
        <v>23.02.2023</v>
      </c>
      <c r="T55" s="58" t="str">
        <f>'Золото (KITCO-LME)'!F26</f>
        <v/>
      </c>
      <c r="V55" s="52" t="str">
        <f>'Серебро (KITCO-LME)'!E26</f>
        <v>23.02.2023</v>
      </c>
      <c r="W55" s="58" t="str">
        <f>'Серебро (KITCO-LME)'!F26</f>
        <v/>
      </c>
      <c r="Y55" s="52" t="str">
        <f>'Алюминий (LME)'!E26</f>
        <v>23.02.2023</v>
      </c>
      <c r="Z55" s="58" t="str">
        <f>'Алюминий (LME)'!F26</f>
        <v/>
      </c>
      <c r="AB55" s="52" t="str">
        <f>'Никель (LME)'!E26</f>
        <v>23.02.2023</v>
      </c>
      <c r="AC55" s="58" t="str">
        <f>'Никель (LME)'!F26</f>
        <v/>
      </c>
      <c r="AE55" s="52" t="str">
        <f>'Свинец (LME)'!E26</f>
        <v>23.02.2023</v>
      </c>
      <c r="AF55" s="58" t="str">
        <f>'Свинец (LME)'!F26</f>
        <v/>
      </c>
      <c r="AH55" s="52" t="str">
        <f>'Медь (LME)'!E26</f>
        <v>23.02.2023</v>
      </c>
      <c r="AI55" s="58" t="str">
        <f>'Медь (LME)'!F26</f>
        <v/>
      </c>
      <c r="AK55" s="52" t="str">
        <f>'Цинк (LME)'!E26</f>
        <v>23.02.2023</v>
      </c>
      <c r="AL55" s="58" t="str">
        <f>'Цинк (LME)'!F26</f>
        <v/>
      </c>
    </row>
    <row r="56" spans="1:38" x14ac:dyDescent="0.25">
      <c r="A56" s="52" t="str">
        <f>Доллар!E27</f>
        <v>24.02.2023</v>
      </c>
      <c r="B56" s="58" t="str">
        <f>Доллар!F27</f>
        <v>-</v>
      </c>
      <c r="D56" s="52" t="str">
        <f>Евро!E27</f>
        <v>24.02.2023</v>
      </c>
      <c r="E56" s="58" t="str">
        <f>Евро!F27</f>
        <v>-</v>
      </c>
      <c r="G56" s="52" t="str">
        <f>'Золото (ЦБ)'!E27</f>
        <v>24.02.2023</v>
      </c>
      <c r="H56" s="58">
        <f>IF(OR('Золото (ЦБ)'!$F27="-",'Золото (ЦБ)'!$F27=""),H55,'Золото (ЦБ)'!$F27)</f>
        <v>4173.2</v>
      </c>
      <c r="J56" s="52" t="str">
        <f>'Серебро (ЦБ)'!E27</f>
        <v>24.02.2023</v>
      </c>
      <c r="K56" s="58">
        <f>IF(OR('Серебро (ЦБ)'!$F27="-",'Серебро (ЦБ)'!$F27=""),K55,'Серебро (ЦБ)'!$F27)</f>
        <v>55.2</v>
      </c>
      <c r="M56" s="52" t="str">
        <f>'Платина (ЦБ)'!E27</f>
        <v>24.02.2023</v>
      </c>
      <c r="N56" s="58">
        <f>IF(OR('Платина (ЦБ)'!$F27="-",'Платина (ЦБ)'!$F27=""),N55,'Платина (ЦБ)'!$F27)</f>
        <v>2353.48</v>
      </c>
      <c r="P56" s="52" t="str">
        <f>'Палладий (ЦБ)'!E27</f>
        <v>24.02.2023</v>
      </c>
      <c r="Q56" s="58">
        <f>IF(OR('Палладий (ЦБ)'!$F27="-",'Палладий (ЦБ)'!$F27=""),Q55,'Палладий (ЦБ)'!$F27)</f>
        <v>4153.88</v>
      </c>
      <c r="S56" s="52" t="str">
        <f>'Золото (KITCO-LME)'!E27</f>
        <v>24.02.2023</v>
      </c>
      <c r="T56" s="58" t="str">
        <f>'Золото (KITCO-LME)'!F27</f>
        <v/>
      </c>
      <c r="V56" s="52" t="str">
        <f>'Серебро (KITCO-LME)'!E27</f>
        <v>24.02.2023</v>
      </c>
      <c r="W56" s="58" t="str">
        <f>'Серебро (KITCO-LME)'!F27</f>
        <v/>
      </c>
      <c r="Y56" s="52" t="str">
        <f>'Алюминий (LME)'!E27</f>
        <v>24.02.2023</v>
      </c>
      <c r="Z56" s="58" t="str">
        <f>'Алюминий (LME)'!F27</f>
        <v/>
      </c>
      <c r="AB56" s="52" t="str">
        <f>'Никель (LME)'!E27</f>
        <v>24.02.2023</v>
      </c>
      <c r="AC56" s="58" t="str">
        <f>'Никель (LME)'!F27</f>
        <v/>
      </c>
      <c r="AE56" s="52" t="str">
        <f>'Свинец (LME)'!E27</f>
        <v>24.02.2023</v>
      </c>
      <c r="AF56" s="58" t="str">
        <f>'Свинец (LME)'!F27</f>
        <v/>
      </c>
      <c r="AH56" s="52" t="str">
        <f>'Медь (LME)'!E27</f>
        <v>24.02.2023</v>
      </c>
      <c r="AI56" s="58" t="str">
        <f>'Медь (LME)'!F27</f>
        <v/>
      </c>
      <c r="AK56" s="52" t="str">
        <f>'Цинк (LME)'!E27</f>
        <v>24.02.2023</v>
      </c>
      <c r="AL56" s="58" t="str">
        <f>'Цинк (LME)'!F27</f>
        <v/>
      </c>
    </row>
    <row r="57" spans="1:38" x14ac:dyDescent="0.25">
      <c r="A57" s="52" t="str">
        <f>Доллар!E28</f>
        <v>25.02.2023</v>
      </c>
      <c r="B57" s="58" t="str">
        <f>Доллар!F28</f>
        <v>-</v>
      </c>
      <c r="D57" s="52" t="str">
        <f>Евро!E28</f>
        <v>25.02.2023</v>
      </c>
      <c r="E57" s="58" t="str">
        <f>Евро!F28</f>
        <v>-</v>
      </c>
      <c r="G57" s="52" t="str">
        <f>'Золото (ЦБ)'!E28</f>
        <v>25.02.2023</v>
      </c>
      <c r="H57" s="58">
        <f>IF(OR('Золото (ЦБ)'!$F28="-",'Золото (ЦБ)'!$F28=""),H56,'Золото (ЦБ)'!$F28)</f>
        <v>4173.2</v>
      </c>
      <c r="J57" s="52" t="str">
        <f>'Серебро (ЦБ)'!E28</f>
        <v>25.02.2023</v>
      </c>
      <c r="K57" s="58">
        <f>IF(OR('Серебро (ЦБ)'!$F28="-",'Серебро (ЦБ)'!$F28=""),K56,'Серебро (ЦБ)'!$F28)</f>
        <v>55.2</v>
      </c>
      <c r="M57" s="52" t="str">
        <f>'Платина (ЦБ)'!E28</f>
        <v>25.02.2023</v>
      </c>
      <c r="N57" s="58">
        <f>IF(OR('Платина (ЦБ)'!$F28="-",'Платина (ЦБ)'!$F28=""),N56,'Платина (ЦБ)'!$F28)</f>
        <v>2353.48</v>
      </c>
      <c r="P57" s="52" t="str">
        <f>'Палладий (ЦБ)'!E28</f>
        <v>25.02.2023</v>
      </c>
      <c r="Q57" s="58">
        <f>IF(OR('Палладий (ЦБ)'!$F28="-",'Палладий (ЦБ)'!$F28=""),Q56,'Палладий (ЦБ)'!$F28)</f>
        <v>4153.88</v>
      </c>
      <c r="S57" s="52" t="str">
        <f>'Золото (KITCO-LME)'!E28</f>
        <v>25.02.2023</v>
      </c>
      <c r="T57" s="58" t="str">
        <f>'Золото (KITCO-LME)'!F28</f>
        <v/>
      </c>
      <c r="V57" s="52" t="str">
        <f>'Серебро (KITCO-LME)'!E28</f>
        <v>25.02.2023</v>
      </c>
      <c r="W57" s="58" t="str">
        <f>'Серебро (KITCO-LME)'!F28</f>
        <v/>
      </c>
      <c r="Y57" s="52" t="str">
        <f>'Алюминий (LME)'!E28</f>
        <v>25.02.2023</v>
      </c>
      <c r="Z57" s="58" t="str">
        <f>'Алюминий (LME)'!F28</f>
        <v/>
      </c>
      <c r="AB57" s="52" t="str">
        <f>'Никель (LME)'!E28</f>
        <v>25.02.2023</v>
      </c>
      <c r="AC57" s="58" t="str">
        <f>'Никель (LME)'!F28</f>
        <v/>
      </c>
      <c r="AE57" s="52" t="str">
        <f>'Свинец (LME)'!E28</f>
        <v>25.02.2023</v>
      </c>
      <c r="AF57" s="58" t="str">
        <f>'Свинец (LME)'!F28</f>
        <v/>
      </c>
      <c r="AH57" s="52" t="str">
        <f>'Медь (LME)'!E28</f>
        <v>25.02.2023</v>
      </c>
      <c r="AI57" s="58" t="str">
        <f>'Медь (LME)'!F28</f>
        <v/>
      </c>
      <c r="AK57" s="52" t="str">
        <f>'Цинк (LME)'!E28</f>
        <v>25.02.2023</v>
      </c>
      <c r="AL57" s="58" t="str">
        <f>'Цинк (LME)'!F28</f>
        <v/>
      </c>
    </row>
    <row r="58" spans="1:38" x14ac:dyDescent="0.25">
      <c r="A58" s="52" t="str">
        <f>Доллар!E29</f>
        <v>26.02.2023</v>
      </c>
      <c r="B58" s="58" t="str">
        <f>Доллар!F29</f>
        <v>-</v>
      </c>
      <c r="D58" s="52" t="str">
        <f>Евро!E29</f>
        <v>26.02.2023</v>
      </c>
      <c r="E58" s="58" t="str">
        <f>Евро!F29</f>
        <v>-</v>
      </c>
      <c r="G58" s="52" t="str">
        <f>'Золото (ЦБ)'!E29</f>
        <v>26.02.2023</v>
      </c>
      <c r="H58" s="58">
        <f>IF(OR('Золото (ЦБ)'!$F29="-",'Золото (ЦБ)'!$F29=""),H57,'Золото (ЦБ)'!$F29)</f>
        <v>4173.2</v>
      </c>
      <c r="J58" s="52" t="str">
        <f>'Серебро (ЦБ)'!E29</f>
        <v>26.02.2023</v>
      </c>
      <c r="K58" s="58">
        <f>IF(OR('Серебро (ЦБ)'!$F29="-",'Серебро (ЦБ)'!$F29=""),K57,'Серебро (ЦБ)'!$F29)</f>
        <v>55.2</v>
      </c>
      <c r="M58" s="52" t="str">
        <f>'Платина (ЦБ)'!E29</f>
        <v>26.02.2023</v>
      </c>
      <c r="N58" s="58">
        <f>IF(OR('Платина (ЦБ)'!$F29="-",'Платина (ЦБ)'!$F29=""),N57,'Платина (ЦБ)'!$F29)</f>
        <v>2353.48</v>
      </c>
      <c r="P58" s="52" t="str">
        <f>'Палладий (ЦБ)'!E29</f>
        <v>26.02.2023</v>
      </c>
      <c r="Q58" s="58">
        <f>IF(OR('Палладий (ЦБ)'!$F29="-",'Палладий (ЦБ)'!$F29=""),Q57,'Палладий (ЦБ)'!$F29)</f>
        <v>4153.88</v>
      </c>
      <c r="S58" s="52" t="str">
        <f>'Золото (KITCO-LME)'!E29</f>
        <v>26.02.2023</v>
      </c>
      <c r="T58" s="58" t="str">
        <f>'Золото (KITCO-LME)'!F29</f>
        <v/>
      </c>
      <c r="V58" s="52" t="str">
        <f>'Серебро (KITCO-LME)'!E29</f>
        <v>26.02.2023</v>
      </c>
      <c r="W58" s="58" t="str">
        <f>'Серебро (KITCO-LME)'!F29</f>
        <v/>
      </c>
      <c r="Y58" s="52" t="str">
        <f>'Алюминий (LME)'!E29</f>
        <v>26.02.2023</v>
      </c>
      <c r="Z58" s="58" t="str">
        <f>'Алюминий (LME)'!F29</f>
        <v/>
      </c>
      <c r="AB58" s="52" t="str">
        <f>'Никель (LME)'!E29</f>
        <v>26.02.2023</v>
      </c>
      <c r="AC58" s="58" t="str">
        <f>'Никель (LME)'!F29</f>
        <v/>
      </c>
      <c r="AE58" s="52" t="str">
        <f>'Свинец (LME)'!E29</f>
        <v>26.02.2023</v>
      </c>
      <c r="AF58" s="58" t="str">
        <f>'Свинец (LME)'!F29</f>
        <v/>
      </c>
      <c r="AH58" s="52" t="str">
        <f>'Медь (LME)'!E29</f>
        <v>26.02.2023</v>
      </c>
      <c r="AI58" s="58" t="str">
        <f>'Медь (LME)'!F29</f>
        <v/>
      </c>
      <c r="AK58" s="52" t="str">
        <f>'Цинк (LME)'!E29</f>
        <v>26.02.2023</v>
      </c>
      <c r="AL58" s="58" t="str">
        <f>'Цинк (LME)'!F29</f>
        <v/>
      </c>
    </row>
    <row r="59" spans="1:38" x14ac:dyDescent="0.25">
      <c r="A59" s="52" t="str">
        <f>Доллар!E30</f>
        <v>27.02.2023</v>
      </c>
      <c r="B59" s="58" t="str">
        <f>Доллар!F30</f>
        <v>-</v>
      </c>
      <c r="D59" s="52" t="str">
        <f>Евро!E30</f>
        <v>27.02.2023</v>
      </c>
      <c r="E59" s="58" t="str">
        <f>Евро!F30</f>
        <v>-</v>
      </c>
      <c r="G59" s="52" t="str">
        <f>'Золото (ЦБ)'!E30</f>
        <v>27.02.2023</v>
      </c>
      <c r="H59" s="58">
        <f>IF(OR('Золото (ЦБ)'!$F30="-",'Золото (ЦБ)'!$F30=""),H58,'Золото (ЦБ)'!$F30)</f>
        <v>4173.2</v>
      </c>
      <c r="J59" s="52" t="str">
        <f>'Серебро (ЦБ)'!E30</f>
        <v>27.02.2023</v>
      </c>
      <c r="K59" s="58">
        <f>IF(OR('Серебро (ЦБ)'!$F30="-",'Серебро (ЦБ)'!$F30=""),K58,'Серебро (ЦБ)'!$F30)</f>
        <v>55.2</v>
      </c>
      <c r="M59" s="52" t="str">
        <f>'Платина (ЦБ)'!E30</f>
        <v>27.02.2023</v>
      </c>
      <c r="N59" s="58">
        <f>IF(OR('Платина (ЦБ)'!$F30="-",'Платина (ЦБ)'!$F30=""),N58,'Платина (ЦБ)'!$F30)</f>
        <v>2353.48</v>
      </c>
      <c r="P59" s="52" t="str">
        <f>'Палладий (ЦБ)'!E30</f>
        <v>27.02.2023</v>
      </c>
      <c r="Q59" s="58">
        <f>IF(OR('Палладий (ЦБ)'!$F30="-",'Палладий (ЦБ)'!$F30=""),Q58,'Палладий (ЦБ)'!$F30)</f>
        <v>4153.88</v>
      </c>
      <c r="S59" s="52" t="str">
        <f>'Золото (KITCO-LME)'!E30</f>
        <v>27.02.2023</v>
      </c>
      <c r="T59" s="58" t="str">
        <f>'Золото (KITCO-LME)'!F30</f>
        <v/>
      </c>
      <c r="V59" s="52" t="str">
        <f>'Серебро (KITCO-LME)'!E30</f>
        <v>27.02.2023</v>
      </c>
      <c r="W59" s="58" t="str">
        <f>'Серебро (KITCO-LME)'!F30</f>
        <v/>
      </c>
      <c r="Y59" s="52" t="str">
        <f>'Алюминий (LME)'!E30</f>
        <v>27.02.2023</v>
      </c>
      <c r="Z59" s="58" t="str">
        <f>'Алюминий (LME)'!F30</f>
        <v/>
      </c>
      <c r="AB59" s="52" t="str">
        <f>'Никель (LME)'!E30</f>
        <v>27.02.2023</v>
      </c>
      <c r="AC59" s="58" t="str">
        <f>'Никель (LME)'!F30</f>
        <v/>
      </c>
      <c r="AE59" s="52" t="str">
        <f>'Свинец (LME)'!E30</f>
        <v>27.02.2023</v>
      </c>
      <c r="AF59" s="58" t="str">
        <f>'Свинец (LME)'!F30</f>
        <v/>
      </c>
      <c r="AH59" s="52" t="str">
        <f>'Медь (LME)'!E30</f>
        <v>27.02.2023</v>
      </c>
      <c r="AI59" s="58" t="str">
        <f>'Медь (LME)'!F30</f>
        <v/>
      </c>
      <c r="AK59" s="52" t="str">
        <f>'Цинк (LME)'!E30</f>
        <v>27.02.2023</v>
      </c>
      <c r="AL59" s="58" t="str">
        <f>'Цинк (LME)'!F30</f>
        <v/>
      </c>
    </row>
    <row r="60" spans="1:38" x14ac:dyDescent="0.25">
      <c r="A60" s="59" t="str">
        <f>Доллар!E31</f>
        <v>28.02.2023</v>
      </c>
      <c r="B60" s="58" t="str">
        <f>Доллар!F31</f>
        <v>-</v>
      </c>
      <c r="D60" s="59" t="str">
        <f>Евро!E31</f>
        <v>28.02.2023</v>
      </c>
      <c r="E60" s="58" t="str">
        <f>Евро!F31</f>
        <v>-</v>
      </c>
      <c r="G60" s="59" t="str">
        <f>'Золото (ЦБ)'!E31</f>
        <v>28.02.2023</v>
      </c>
      <c r="H60" s="58">
        <f>IF(OR('Золото (ЦБ)'!$F31="-",'Золото (ЦБ)'!$F31=""),H59,'Золото (ЦБ)'!$F31)</f>
        <v>4173.2</v>
      </c>
      <c r="I60" s="68"/>
      <c r="J60" s="59" t="str">
        <f>'Серебро (ЦБ)'!E31</f>
        <v>28.02.2023</v>
      </c>
      <c r="K60" s="58">
        <f>IF(OR('Серебро (ЦБ)'!$F31="-",'Серебро (ЦБ)'!$F31=""),K59,'Серебро (ЦБ)'!$F31)</f>
        <v>55.2</v>
      </c>
      <c r="M60" s="59" t="str">
        <f>'Платина (ЦБ)'!E31</f>
        <v>28.02.2023</v>
      </c>
      <c r="N60" s="58">
        <f>IF(OR('Платина (ЦБ)'!$F31="-",'Платина (ЦБ)'!$F31=""),N59,'Платина (ЦБ)'!$F31)</f>
        <v>2353.48</v>
      </c>
      <c r="P60" s="59" t="str">
        <f>'Палладий (ЦБ)'!E31</f>
        <v>28.02.2023</v>
      </c>
      <c r="Q60" s="58">
        <f>IF(OR('Палладий (ЦБ)'!$F31="-",'Палладий (ЦБ)'!$F31=""),Q59,'Палладий (ЦБ)'!$F31)</f>
        <v>4153.88</v>
      </c>
      <c r="S60" s="59" t="str">
        <f>'Золото (KITCO-LME)'!E31</f>
        <v>28.02.2023</v>
      </c>
      <c r="T60" s="58" t="str">
        <f>'Золото (KITCO-LME)'!F31</f>
        <v/>
      </c>
      <c r="V60" s="59" t="str">
        <f>'Серебро (KITCO-LME)'!E31</f>
        <v>28.02.2023</v>
      </c>
      <c r="W60" s="58" t="str">
        <f>'Серебро (KITCO-LME)'!F31</f>
        <v/>
      </c>
      <c r="Y60" s="59" t="str">
        <f>'Алюминий (LME)'!E31</f>
        <v>28.02.2023</v>
      </c>
      <c r="Z60" s="58" t="str">
        <f>'Алюминий (LME)'!F31</f>
        <v/>
      </c>
      <c r="AB60" s="59" t="str">
        <f>'Никель (LME)'!E31</f>
        <v>28.02.2023</v>
      </c>
      <c r="AC60" s="58" t="str">
        <f>'Никель (LME)'!F31</f>
        <v/>
      </c>
      <c r="AE60" s="59" t="str">
        <f>'Свинец (LME)'!E31</f>
        <v>28.02.2023</v>
      </c>
      <c r="AF60" s="58" t="str">
        <f>'Свинец (LME)'!F31</f>
        <v/>
      </c>
      <c r="AH60" s="59" t="str">
        <f>'Медь (LME)'!E31</f>
        <v>28.02.2023</v>
      </c>
      <c r="AI60" s="58" t="str">
        <f>'Медь (LME)'!F31</f>
        <v/>
      </c>
      <c r="AK60" s="59" t="str">
        <f>'Цинк (LME)'!E31</f>
        <v>28.02.2023</v>
      </c>
      <c r="AL60" s="58" t="str">
        <f>'Цинк (LME)'!F31</f>
        <v/>
      </c>
    </row>
    <row r="61" spans="1:38" x14ac:dyDescent="0.25">
      <c r="A61" s="52" t="str">
        <f>Доллар!H4</f>
        <v>01.03.2023</v>
      </c>
      <c r="B61" s="58" t="str">
        <f>Доллар!I4</f>
        <v>-</v>
      </c>
      <c r="D61" s="52" t="str">
        <f>Евро!H4</f>
        <v>01.03.2023</v>
      </c>
      <c r="E61" s="58" t="str">
        <f>Евро!I4</f>
        <v>-</v>
      </c>
      <c r="G61" s="52" t="str">
        <f>'Золото (ЦБ)'!H4</f>
        <v>01.03.2023</v>
      </c>
      <c r="H61" s="58">
        <f>IF(OR('Золото (ЦБ)'!$I4="-",'Золото (ЦБ)'!$I4=""),H60,'Золото (ЦБ)'!$I4)</f>
        <v>4173.2</v>
      </c>
      <c r="I61" t="s">
        <v>158</v>
      </c>
      <c r="J61" s="52" t="str">
        <f>'Серебро (ЦБ)'!H4</f>
        <v>01.03.2023</v>
      </c>
      <c r="K61" s="58">
        <f>IF(OR('Серебро (ЦБ)'!$I4="-",'Серебро (ЦБ)'!$I4=""),K60,'Серебро (ЦБ)'!$I4)</f>
        <v>55.2</v>
      </c>
      <c r="M61" s="52" t="str">
        <f>'Платина (ЦБ)'!H4</f>
        <v>01.03.2023</v>
      </c>
      <c r="N61" s="58">
        <f>IF(OR('Платина (ЦБ)'!$I4="-",'Платина (ЦБ)'!$I4=""),N60,'Платина (ЦБ)'!$I4)</f>
        <v>2353.48</v>
      </c>
      <c r="P61" s="52" t="str">
        <f>'Палладий (ЦБ)'!H4</f>
        <v>01.03.2023</v>
      </c>
      <c r="Q61" s="58">
        <f>IF(OR('Палладий (ЦБ)'!$I4="-",'Палладий (ЦБ)'!$I4=""),Q60,'Палладий (ЦБ)'!$I4)</f>
        <v>4153.88</v>
      </c>
      <c r="S61" s="52" t="str">
        <f>'Золото (KITCO-LME)'!H4</f>
        <v>01.03.2023</v>
      </c>
      <c r="T61" s="58" t="str">
        <f>'Золото (KITCO-LME)'!I4</f>
        <v/>
      </c>
      <c r="V61" s="52" t="str">
        <f>'Серебро (KITCO-LME)'!H4</f>
        <v>01.03.2023</v>
      </c>
      <c r="W61" s="58" t="str">
        <f>'Серебро (KITCO-LME)'!I4</f>
        <v/>
      </c>
      <c r="Y61" s="52" t="str">
        <f>'Алюминий (LME)'!H4</f>
        <v>01.03.2023</v>
      </c>
      <c r="Z61" s="58" t="str">
        <f>'Алюминий (LME)'!I4</f>
        <v/>
      </c>
      <c r="AB61" s="52" t="str">
        <f>'Никель (LME)'!H4</f>
        <v>01.03.2023</v>
      </c>
      <c r="AC61" s="58" t="str">
        <f>'Никель (LME)'!I4</f>
        <v/>
      </c>
      <c r="AE61" s="52" t="str">
        <f>'Свинец (LME)'!H4</f>
        <v>01.03.2023</v>
      </c>
      <c r="AF61" s="58" t="str">
        <f>'Свинец (LME)'!I4</f>
        <v/>
      </c>
      <c r="AH61" s="52" t="str">
        <f>'Медь (LME)'!H4</f>
        <v>01.03.2023</v>
      </c>
      <c r="AI61" s="58" t="str">
        <f>'Медь (LME)'!I4</f>
        <v/>
      </c>
      <c r="AK61" s="52" t="str">
        <f>'Цинк (LME)'!H4</f>
        <v>01.03.2023</v>
      </c>
      <c r="AL61" s="58" t="str">
        <f>'Цинк (LME)'!I4</f>
        <v/>
      </c>
    </row>
    <row r="62" spans="1:38" x14ac:dyDescent="0.25">
      <c r="A62" s="52" t="str">
        <f>Доллар!H5</f>
        <v>02.03.2023</v>
      </c>
      <c r="B62" s="58" t="str">
        <f>Доллар!I5</f>
        <v>-</v>
      </c>
      <c r="D62" s="52" t="str">
        <f>Евро!H5</f>
        <v>02.03.2023</v>
      </c>
      <c r="E62" s="58" t="str">
        <f>Евро!I5</f>
        <v>-</v>
      </c>
      <c r="G62" s="52" t="str">
        <f>'Золото (ЦБ)'!H5</f>
        <v>02.03.2023</v>
      </c>
      <c r="H62" s="58">
        <f>IF(OR('Золото (ЦБ)'!$I5="-",'Золото (ЦБ)'!$I5=""),H61,'Золото (ЦБ)'!$I5)</f>
        <v>4173.2</v>
      </c>
      <c r="J62" s="52" t="str">
        <f>'Серебро (ЦБ)'!H5</f>
        <v>02.03.2023</v>
      </c>
      <c r="K62" s="58">
        <f>IF(OR('Серебро (ЦБ)'!$I5="-",'Серебро (ЦБ)'!$I5=""),K61,'Серебро (ЦБ)'!$I5)</f>
        <v>55.2</v>
      </c>
      <c r="M62" s="52" t="str">
        <f>'Платина (ЦБ)'!H5</f>
        <v>02.03.2023</v>
      </c>
      <c r="N62" s="58">
        <f>IF(OR('Платина (ЦБ)'!$I5="-",'Платина (ЦБ)'!$I5=""),N61,'Платина (ЦБ)'!$I5)</f>
        <v>2353.48</v>
      </c>
      <c r="P62" s="52" t="str">
        <f>'Палладий (ЦБ)'!H5</f>
        <v>02.03.2023</v>
      </c>
      <c r="Q62" s="58">
        <f>IF(OR('Палладий (ЦБ)'!$I5="-",'Палладий (ЦБ)'!$I5=""),Q61,'Палладий (ЦБ)'!$I5)</f>
        <v>4153.88</v>
      </c>
      <c r="S62" s="52" t="str">
        <f>'Золото (KITCO-LME)'!H5</f>
        <v>02.03.2023</v>
      </c>
      <c r="T62" s="58" t="str">
        <f>'Золото (KITCO-LME)'!I5</f>
        <v/>
      </c>
      <c r="V62" s="52" t="str">
        <f>'Серебро (KITCO-LME)'!H5</f>
        <v>02.03.2023</v>
      </c>
      <c r="W62" s="58" t="str">
        <f>'Серебро (KITCO-LME)'!I5</f>
        <v/>
      </c>
      <c r="Y62" s="52" t="str">
        <f>'Алюминий (LME)'!H5</f>
        <v>02.03.2023</v>
      </c>
      <c r="Z62" s="58" t="str">
        <f>'Алюминий (LME)'!I5</f>
        <v/>
      </c>
      <c r="AB62" s="52" t="str">
        <f>'Никель (LME)'!H5</f>
        <v>02.03.2023</v>
      </c>
      <c r="AC62" s="58" t="str">
        <f>'Никель (LME)'!I5</f>
        <v/>
      </c>
      <c r="AE62" s="52" t="str">
        <f>'Свинец (LME)'!H5</f>
        <v>02.03.2023</v>
      </c>
      <c r="AF62" s="58" t="str">
        <f>'Свинец (LME)'!I5</f>
        <v/>
      </c>
      <c r="AH62" s="52" t="str">
        <f>'Медь (LME)'!H5</f>
        <v>02.03.2023</v>
      </c>
      <c r="AI62" s="58" t="str">
        <f>'Медь (LME)'!I5</f>
        <v/>
      </c>
      <c r="AK62" s="52" t="str">
        <f>'Цинк (LME)'!H5</f>
        <v>02.03.2023</v>
      </c>
      <c r="AL62" s="58" t="str">
        <f>'Цинк (LME)'!I5</f>
        <v/>
      </c>
    </row>
    <row r="63" spans="1:38" x14ac:dyDescent="0.25">
      <c r="A63" s="52" t="str">
        <f>Доллар!H6</f>
        <v>03.03.2023</v>
      </c>
      <c r="B63" s="58" t="str">
        <f>Доллар!I6</f>
        <v>-</v>
      </c>
      <c r="D63" s="52" t="str">
        <f>Евро!H6</f>
        <v>03.03.2023</v>
      </c>
      <c r="E63" s="58" t="str">
        <f>Евро!I6</f>
        <v>-</v>
      </c>
      <c r="G63" s="52" t="str">
        <f>'Золото (ЦБ)'!H6</f>
        <v>03.03.2023</v>
      </c>
      <c r="H63" s="58">
        <f>IF(OR('Золото (ЦБ)'!$I6="-",'Золото (ЦБ)'!$I6=""),H62,'Золото (ЦБ)'!$I6)</f>
        <v>4173.2</v>
      </c>
      <c r="J63" s="52" t="str">
        <f>'Серебро (ЦБ)'!H6</f>
        <v>03.03.2023</v>
      </c>
      <c r="K63" s="58">
        <f>IF(OR('Серебро (ЦБ)'!$I6="-",'Серебро (ЦБ)'!$I6=""),K62,'Серебро (ЦБ)'!$I6)</f>
        <v>55.2</v>
      </c>
      <c r="M63" s="52" t="str">
        <f>'Платина (ЦБ)'!H6</f>
        <v>03.03.2023</v>
      </c>
      <c r="N63" s="58">
        <f>IF(OR('Платина (ЦБ)'!$I6="-",'Платина (ЦБ)'!$I6=""),N62,'Платина (ЦБ)'!$I6)</f>
        <v>2353.48</v>
      </c>
      <c r="P63" s="52" t="str">
        <f>'Палладий (ЦБ)'!H6</f>
        <v>03.03.2023</v>
      </c>
      <c r="Q63" s="58">
        <f>IF(OR('Палладий (ЦБ)'!$I6="-",'Палладий (ЦБ)'!$I6=""),Q62,'Палладий (ЦБ)'!$I6)</f>
        <v>4153.88</v>
      </c>
      <c r="S63" s="52" t="str">
        <f>'Золото (KITCO-LME)'!H6</f>
        <v>03.03.2023</v>
      </c>
      <c r="T63" s="58" t="str">
        <f>'Золото (KITCO-LME)'!I6</f>
        <v/>
      </c>
      <c r="V63" s="52" t="str">
        <f>'Серебро (KITCO-LME)'!H6</f>
        <v>03.03.2023</v>
      </c>
      <c r="W63" s="58" t="str">
        <f>'Серебро (KITCO-LME)'!I6</f>
        <v/>
      </c>
      <c r="Y63" s="52" t="str">
        <f>'Алюминий (LME)'!H6</f>
        <v>03.03.2023</v>
      </c>
      <c r="Z63" s="58" t="str">
        <f>'Алюминий (LME)'!I6</f>
        <v/>
      </c>
      <c r="AB63" s="52" t="str">
        <f>'Никель (LME)'!H6</f>
        <v>03.03.2023</v>
      </c>
      <c r="AC63" s="58" t="str">
        <f>'Никель (LME)'!I6</f>
        <v/>
      </c>
      <c r="AE63" s="52" t="str">
        <f>'Свинец (LME)'!H6</f>
        <v>03.03.2023</v>
      </c>
      <c r="AF63" s="58" t="str">
        <f>'Свинец (LME)'!I6</f>
        <v/>
      </c>
      <c r="AH63" s="52" t="str">
        <f>'Медь (LME)'!H6</f>
        <v>03.03.2023</v>
      </c>
      <c r="AI63" s="58" t="str">
        <f>'Медь (LME)'!I6</f>
        <v/>
      </c>
      <c r="AK63" s="52" t="str">
        <f>'Цинк (LME)'!H6</f>
        <v>03.03.2023</v>
      </c>
      <c r="AL63" s="58" t="str">
        <f>'Цинк (LME)'!I6</f>
        <v/>
      </c>
    </row>
    <row r="64" spans="1:38" x14ac:dyDescent="0.25">
      <c r="A64" s="52" t="str">
        <f>Доллар!H7</f>
        <v>04.03.2023</v>
      </c>
      <c r="B64" s="58" t="str">
        <f>Доллар!I7</f>
        <v>-</v>
      </c>
      <c r="D64" s="52" t="str">
        <f>Евро!H7</f>
        <v>04.03.2023</v>
      </c>
      <c r="E64" s="58" t="str">
        <f>Евро!I7</f>
        <v>-</v>
      </c>
      <c r="G64" s="52" t="str">
        <f>'Золото (ЦБ)'!H7</f>
        <v>04.03.2023</v>
      </c>
      <c r="H64" s="58">
        <f>IF(OR('Золото (ЦБ)'!$I7="-",'Золото (ЦБ)'!$I7=""),H63,'Золото (ЦБ)'!$I7)</f>
        <v>4173.2</v>
      </c>
      <c r="J64" s="52" t="str">
        <f>'Серебро (ЦБ)'!H7</f>
        <v>04.03.2023</v>
      </c>
      <c r="K64" s="58">
        <f>IF(OR('Серебро (ЦБ)'!$I7="-",'Серебро (ЦБ)'!$I7=""),K63,'Серебро (ЦБ)'!$I7)</f>
        <v>55.2</v>
      </c>
      <c r="M64" s="52" t="str">
        <f>'Платина (ЦБ)'!H7</f>
        <v>04.03.2023</v>
      </c>
      <c r="N64" s="58">
        <f>IF(OR('Платина (ЦБ)'!$I7="-",'Платина (ЦБ)'!$I7=""),N63,'Платина (ЦБ)'!$I7)</f>
        <v>2353.48</v>
      </c>
      <c r="P64" s="52" t="str">
        <f>'Палладий (ЦБ)'!H7</f>
        <v>04.03.2023</v>
      </c>
      <c r="Q64" s="58">
        <f>IF(OR('Палладий (ЦБ)'!$I7="-",'Палладий (ЦБ)'!$I7=""),Q63,'Палладий (ЦБ)'!$I7)</f>
        <v>4153.88</v>
      </c>
      <c r="S64" s="52" t="str">
        <f>'Золото (KITCO-LME)'!H7</f>
        <v>04.03.2023</v>
      </c>
      <c r="T64" s="58" t="str">
        <f>'Золото (KITCO-LME)'!I7</f>
        <v/>
      </c>
      <c r="V64" s="52" t="str">
        <f>'Серебро (KITCO-LME)'!H7</f>
        <v>04.03.2023</v>
      </c>
      <c r="W64" s="58" t="str">
        <f>'Серебро (KITCO-LME)'!I7</f>
        <v/>
      </c>
      <c r="Y64" s="52" t="str">
        <f>'Алюминий (LME)'!H7</f>
        <v>04.03.2023</v>
      </c>
      <c r="Z64" s="58" t="str">
        <f>'Алюминий (LME)'!I7</f>
        <v/>
      </c>
      <c r="AB64" s="52" t="str">
        <f>'Никель (LME)'!H7</f>
        <v>04.03.2023</v>
      </c>
      <c r="AC64" s="58" t="str">
        <f>'Никель (LME)'!I7</f>
        <v/>
      </c>
      <c r="AE64" s="52" t="str">
        <f>'Свинец (LME)'!H7</f>
        <v>04.03.2023</v>
      </c>
      <c r="AF64" s="58" t="str">
        <f>'Свинец (LME)'!I7</f>
        <v/>
      </c>
      <c r="AH64" s="52" t="str">
        <f>'Медь (LME)'!H7</f>
        <v>04.03.2023</v>
      </c>
      <c r="AI64" s="58" t="str">
        <f>'Медь (LME)'!I7</f>
        <v/>
      </c>
      <c r="AK64" s="52" t="str">
        <f>'Цинк (LME)'!H7</f>
        <v>04.03.2023</v>
      </c>
      <c r="AL64" s="58" t="str">
        <f>'Цинк (LME)'!I7</f>
        <v/>
      </c>
    </row>
    <row r="65" spans="1:38" x14ac:dyDescent="0.25">
      <c r="A65" s="52" t="str">
        <f>Доллар!H8</f>
        <v>05.03.2023</v>
      </c>
      <c r="B65" s="58" t="str">
        <f>Доллар!I8</f>
        <v>-</v>
      </c>
      <c r="D65" s="52" t="str">
        <f>Евро!H8</f>
        <v>05.03.2023</v>
      </c>
      <c r="E65" s="58" t="str">
        <f>Евро!I8</f>
        <v>-</v>
      </c>
      <c r="G65" s="52" t="str">
        <f>'Золото (ЦБ)'!H8</f>
        <v>05.03.2023</v>
      </c>
      <c r="H65" s="58">
        <f>IF(OR('Золото (ЦБ)'!$I8="-",'Золото (ЦБ)'!$I8=""),H64,'Золото (ЦБ)'!$I8)</f>
        <v>4173.2</v>
      </c>
      <c r="J65" s="52" t="str">
        <f>'Серебро (ЦБ)'!H8</f>
        <v>05.03.2023</v>
      </c>
      <c r="K65" s="58">
        <f>IF(OR('Серебро (ЦБ)'!$I8="-",'Серебро (ЦБ)'!$I8=""),K64,'Серебро (ЦБ)'!$I8)</f>
        <v>55.2</v>
      </c>
      <c r="M65" s="52" t="str">
        <f>'Платина (ЦБ)'!H8</f>
        <v>05.03.2023</v>
      </c>
      <c r="N65" s="58">
        <f>IF(OR('Платина (ЦБ)'!$I8="-",'Платина (ЦБ)'!$I8=""),N64,'Платина (ЦБ)'!$I8)</f>
        <v>2353.48</v>
      </c>
      <c r="P65" s="52" t="str">
        <f>'Палладий (ЦБ)'!H8</f>
        <v>05.03.2023</v>
      </c>
      <c r="Q65" s="58">
        <f>IF(OR('Палладий (ЦБ)'!$I8="-",'Палладий (ЦБ)'!$I8=""),Q64,'Палладий (ЦБ)'!$I8)</f>
        <v>4153.88</v>
      </c>
      <c r="S65" s="52" t="str">
        <f>'Золото (KITCO-LME)'!H8</f>
        <v>05.03.2023</v>
      </c>
      <c r="T65" s="58" t="str">
        <f>'Золото (KITCO-LME)'!I8</f>
        <v/>
      </c>
      <c r="V65" s="52" t="str">
        <f>'Серебро (KITCO-LME)'!H8</f>
        <v>05.03.2023</v>
      </c>
      <c r="W65" s="58" t="str">
        <f>'Серебро (KITCO-LME)'!I8</f>
        <v/>
      </c>
      <c r="Y65" s="52" t="str">
        <f>'Алюминий (LME)'!H8</f>
        <v>05.03.2023</v>
      </c>
      <c r="Z65" s="58" t="str">
        <f>'Алюминий (LME)'!I8</f>
        <v/>
      </c>
      <c r="AB65" s="52" t="str">
        <f>'Никель (LME)'!H8</f>
        <v>05.03.2023</v>
      </c>
      <c r="AC65" s="58" t="str">
        <f>'Никель (LME)'!I8</f>
        <v/>
      </c>
      <c r="AE65" s="52" t="str">
        <f>'Свинец (LME)'!H8</f>
        <v>05.03.2023</v>
      </c>
      <c r="AF65" s="58" t="str">
        <f>'Свинец (LME)'!I8</f>
        <v/>
      </c>
      <c r="AH65" s="52" t="str">
        <f>'Медь (LME)'!H8</f>
        <v>05.03.2023</v>
      </c>
      <c r="AI65" s="58" t="str">
        <f>'Медь (LME)'!I8</f>
        <v/>
      </c>
      <c r="AK65" s="52" t="str">
        <f>'Цинк (LME)'!H8</f>
        <v>05.03.2023</v>
      </c>
      <c r="AL65" s="58" t="str">
        <f>'Цинк (LME)'!I8</f>
        <v/>
      </c>
    </row>
    <row r="66" spans="1:38" x14ac:dyDescent="0.25">
      <c r="A66" s="52" t="str">
        <f>Доллар!H9</f>
        <v>06.03.2023</v>
      </c>
      <c r="B66" s="58" t="str">
        <f>Доллар!I9</f>
        <v>-</v>
      </c>
      <c r="D66" s="52" t="str">
        <f>Евро!H9</f>
        <v>06.03.2023</v>
      </c>
      <c r="E66" s="58" t="str">
        <f>Евро!I9</f>
        <v>-</v>
      </c>
      <c r="G66" s="52" t="str">
        <f>'Золото (ЦБ)'!H9</f>
        <v>06.03.2023</v>
      </c>
      <c r="H66" s="58">
        <f>IF(OR('Золото (ЦБ)'!$I9="-",'Золото (ЦБ)'!$I9=""),H65,'Золото (ЦБ)'!$I9)</f>
        <v>4173.2</v>
      </c>
      <c r="J66" s="52" t="str">
        <f>'Серебро (ЦБ)'!H9</f>
        <v>06.03.2023</v>
      </c>
      <c r="K66" s="58">
        <f>IF(OR('Серебро (ЦБ)'!$I9="-",'Серебро (ЦБ)'!$I9=""),K65,'Серебро (ЦБ)'!$I9)</f>
        <v>55.2</v>
      </c>
      <c r="M66" s="52" t="str">
        <f>'Платина (ЦБ)'!H9</f>
        <v>06.03.2023</v>
      </c>
      <c r="N66" s="58">
        <f>IF(OR('Платина (ЦБ)'!$I9="-",'Платина (ЦБ)'!$I9=""),N65,'Платина (ЦБ)'!$I9)</f>
        <v>2353.48</v>
      </c>
      <c r="P66" s="52" t="str">
        <f>'Палладий (ЦБ)'!H9</f>
        <v>06.03.2023</v>
      </c>
      <c r="Q66" s="58">
        <f>IF(OR('Палладий (ЦБ)'!$I9="-",'Палладий (ЦБ)'!$I9=""),Q65,'Палладий (ЦБ)'!$I9)</f>
        <v>4153.88</v>
      </c>
      <c r="S66" s="52" t="str">
        <f>'Золото (KITCO-LME)'!H9</f>
        <v>06.03.2023</v>
      </c>
      <c r="T66" s="58" t="str">
        <f>'Золото (KITCO-LME)'!I9</f>
        <v/>
      </c>
      <c r="V66" s="52" t="str">
        <f>'Серебро (KITCO-LME)'!H9</f>
        <v>06.03.2023</v>
      </c>
      <c r="W66" s="58" t="str">
        <f>'Серебро (KITCO-LME)'!I9</f>
        <v/>
      </c>
      <c r="Y66" s="52" t="str">
        <f>'Алюминий (LME)'!H9</f>
        <v>06.03.2023</v>
      </c>
      <c r="Z66" s="58" t="str">
        <f>'Алюминий (LME)'!I9</f>
        <v/>
      </c>
      <c r="AB66" s="52" t="str">
        <f>'Никель (LME)'!H9</f>
        <v>06.03.2023</v>
      </c>
      <c r="AC66" s="58" t="str">
        <f>'Никель (LME)'!I9</f>
        <v/>
      </c>
      <c r="AE66" s="52" t="str">
        <f>'Свинец (LME)'!H9</f>
        <v>06.03.2023</v>
      </c>
      <c r="AF66" s="58" t="str">
        <f>'Свинец (LME)'!I9</f>
        <v/>
      </c>
      <c r="AH66" s="52" t="str">
        <f>'Медь (LME)'!H9</f>
        <v>06.03.2023</v>
      </c>
      <c r="AI66" s="58" t="str">
        <f>'Медь (LME)'!I9</f>
        <v/>
      </c>
      <c r="AK66" s="52" t="str">
        <f>'Цинк (LME)'!H9</f>
        <v>06.03.2023</v>
      </c>
      <c r="AL66" s="58" t="str">
        <f>'Цинк (LME)'!I9</f>
        <v/>
      </c>
    </row>
    <row r="67" spans="1:38" x14ac:dyDescent="0.25">
      <c r="A67" s="52" t="str">
        <f>Доллар!H10</f>
        <v>07.03.2023</v>
      </c>
      <c r="B67" s="58" t="str">
        <f>Доллар!I10</f>
        <v>-</v>
      </c>
      <c r="D67" s="52" t="str">
        <f>Евро!H10</f>
        <v>07.03.2023</v>
      </c>
      <c r="E67" s="58" t="str">
        <f>Евро!I10</f>
        <v>-</v>
      </c>
      <c r="G67" s="52" t="str">
        <f>'Золото (ЦБ)'!H10</f>
        <v>07.03.2023</v>
      </c>
      <c r="H67" s="58">
        <f>IF(OR('Золото (ЦБ)'!$I10="-",'Золото (ЦБ)'!$I10=""),H66,'Золото (ЦБ)'!$I10)</f>
        <v>4173.2</v>
      </c>
      <c r="J67" s="52" t="str">
        <f>'Серебро (ЦБ)'!H10</f>
        <v>07.03.2023</v>
      </c>
      <c r="K67" s="58">
        <f>IF(OR('Серебро (ЦБ)'!$I10="-",'Серебро (ЦБ)'!$I10=""),K66,'Серебро (ЦБ)'!$I10)</f>
        <v>55.2</v>
      </c>
      <c r="M67" s="52" t="str">
        <f>'Платина (ЦБ)'!H10</f>
        <v>07.03.2023</v>
      </c>
      <c r="N67" s="58">
        <f>IF(OR('Платина (ЦБ)'!$I10="-",'Платина (ЦБ)'!$I10=""),N66,'Платина (ЦБ)'!$I10)</f>
        <v>2353.48</v>
      </c>
      <c r="P67" s="52" t="str">
        <f>'Палладий (ЦБ)'!H10</f>
        <v>07.03.2023</v>
      </c>
      <c r="Q67" s="58">
        <f>IF(OR('Палладий (ЦБ)'!$I10="-",'Палладий (ЦБ)'!$I10=""),Q66,'Палладий (ЦБ)'!$I10)</f>
        <v>4153.88</v>
      </c>
      <c r="S67" s="52" t="str">
        <f>'Золото (KITCO-LME)'!H10</f>
        <v>07.03.2023</v>
      </c>
      <c r="T67" s="58" t="str">
        <f>'Золото (KITCO-LME)'!I10</f>
        <v/>
      </c>
      <c r="V67" s="52" t="str">
        <f>'Серебро (KITCO-LME)'!H10</f>
        <v>07.03.2023</v>
      </c>
      <c r="W67" s="58" t="str">
        <f>'Серебро (KITCO-LME)'!I10</f>
        <v/>
      </c>
      <c r="Y67" s="52" t="str">
        <f>'Алюминий (LME)'!H10</f>
        <v>07.03.2023</v>
      </c>
      <c r="Z67" s="58" t="str">
        <f>'Алюминий (LME)'!I10</f>
        <v/>
      </c>
      <c r="AB67" s="52" t="str">
        <f>'Никель (LME)'!H10</f>
        <v>07.03.2023</v>
      </c>
      <c r="AC67" s="58" t="str">
        <f>'Никель (LME)'!I10</f>
        <v/>
      </c>
      <c r="AE67" s="52" t="str">
        <f>'Свинец (LME)'!H10</f>
        <v>07.03.2023</v>
      </c>
      <c r="AF67" s="58" t="str">
        <f>'Свинец (LME)'!I10</f>
        <v/>
      </c>
      <c r="AH67" s="52" t="str">
        <f>'Медь (LME)'!H10</f>
        <v>07.03.2023</v>
      </c>
      <c r="AI67" s="58" t="str">
        <f>'Медь (LME)'!I10</f>
        <v/>
      </c>
      <c r="AK67" s="52" t="str">
        <f>'Цинк (LME)'!H10</f>
        <v>07.03.2023</v>
      </c>
      <c r="AL67" s="58" t="str">
        <f>'Цинк (LME)'!I10</f>
        <v/>
      </c>
    </row>
    <row r="68" spans="1:38" x14ac:dyDescent="0.25">
      <c r="A68" s="52" t="str">
        <f>Доллар!H11</f>
        <v>08.03.2023</v>
      </c>
      <c r="B68" s="58" t="str">
        <f>Доллар!I11</f>
        <v>-</v>
      </c>
      <c r="D68" s="52" t="str">
        <f>Евро!H11</f>
        <v>08.03.2023</v>
      </c>
      <c r="E68" s="58" t="str">
        <f>Евро!I11</f>
        <v>-</v>
      </c>
      <c r="G68" s="52" t="str">
        <f>'Золото (ЦБ)'!H11</f>
        <v>08.03.2023</v>
      </c>
      <c r="H68" s="58">
        <f>IF(OR('Золото (ЦБ)'!$I11="-",'Золото (ЦБ)'!$I11=""),H67,'Золото (ЦБ)'!$I11)</f>
        <v>4173.2</v>
      </c>
      <c r="J68" s="52" t="str">
        <f>'Серебро (ЦБ)'!H11</f>
        <v>08.03.2023</v>
      </c>
      <c r="K68" s="58">
        <f>IF(OR('Серебро (ЦБ)'!$I11="-",'Серебро (ЦБ)'!$I11=""),K67,'Серебро (ЦБ)'!$I11)</f>
        <v>55.2</v>
      </c>
      <c r="M68" s="52" t="str">
        <f>'Платина (ЦБ)'!H11</f>
        <v>08.03.2023</v>
      </c>
      <c r="N68" s="58">
        <f>IF(OR('Платина (ЦБ)'!$I11="-",'Платина (ЦБ)'!$I11=""),N67,'Платина (ЦБ)'!$I11)</f>
        <v>2353.48</v>
      </c>
      <c r="P68" s="52" t="str">
        <f>'Палладий (ЦБ)'!H11</f>
        <v>08.03.2023</v>
      </c>
      <c r="Q68" s="58">
        <f>IF(OR('Палладий (ЦБ)'!$I11="-",'Палладий (ЦБ)'!$I11=""),Q67,'Палладий (ЦБ)'!$I11)</f>
        <v>4153.88</v>
      </c>
      <c r="S68" s="52" t="str">
        <f>'Золото (KITCO-LME)'!H11</f>
        <v>08.03.2023</v>
      </c>
      <c r="T68" s="58" t="str">
        <f>'Золото (KITCO-LME)'!I11</f>
        <v/>
      </c>
      <c r="V68" s="52" t="str">
        <f>'Серебро (KITCO-LME)'!H11</f>
        <v>08.03.2023</v>
      </c>
      <c r="W68" s="58" t="str">
        <f>'Серебро (KITCO-LME)'!I11</f>
        <v/>
      </c>
      <c r="Y68" s="52" t="str">
        <f>'Алюминий (LME)'!H11</f>
        <v>08.03.2023</v>
      </c>
      <c r="Z68" s="58" t="str">
        <f>'Алюминий (LME)'!I11</f>
        <v/>
      </c>
      <c r="AB68" s="52" t="str">
        <f>'Никель (LME)'!H11</f>
        <v>08.03.2023</v>
      </c>
      <c r="AC68" s="58" t="str">
        <f>'Никель (LME)'!I11</f>
        <v/>
      </c>
      <c r="AE68" s="52" t="str">
        <f>'Свинец (LME)'!H11</f>
        <v>08.03.2023</v>
      </c>
      <c r="AF68" s="58" t="str">
        <f>'Свинец (LME)'!I11</f>
        <v/>
      </c>
      <c r="AH68" s="52" t="str">
        <f>'Медь (LME)'!H11</f>
        <v>08.03.2023</v>
      </c>
      <c r="AI68" s="58" t="str">
        <f>'Медь (LME)'!I11</f>
        <v/>
      </c>
      <c r="AK68" s="52" t="str">
        <f>'Цинк (LME)'!H11</f>
        <v>08.03.2023</v>
      </c>
      <c r="AL68" s="58" t="str">
        <f>'Цинк (LME)'!I11</f>
        <v/>
      </c>
    </row>
    <row r="69" spans="1:38" x14ac:dyDescent="0.25">
      <c r="A69" s="52" t="str">
        <f>Доллар!H12</f>
        <v>09.03.2023</v>
      </c>
      <c r="B69" s="58" t="str">
        <f>Доллар!I12</f>
        <v>-</v>
      </c>
      <c r="D69" s="52" t="str">
        <f>Евро!H12</f>
        <v>09.03.2023</v>
      </c>
      <c r="E69" s="58" t="str">
        <f>Евро!I12</f>
        <v>-</v>
      </c>
      <c r="G69" s="52" t="str">
        <f>'Золото (ЦБ)'!H12</f>
        <v>09.03.2023</v>
      </c>
      <c r="H69" s="58">
        <f>IF(OR('Золото (ЦБ)'!$I12="-",'Золото (ЦБ)'!$I12=""),H68,'Золото (ЦБ)'!$I12)</f>
        <v>4173.2</v>
      </c>
      <c r="J69" s="52" t="str">
        <f>'Серебро (ЦБ)'!H12</f>
        <v>09.03.2023</v>
      </c>
      <c r="K69" s="58">
        <f>IF(OR('Серебро (ЦБ)'!$I12="-",'Серебро (ЦБ)'!$I12=""),K68,'Серебро (ЦБ)'!$I12)</f>
        <v>55.2</v>
      </c>
      <c r="M69" s="52" t="str">
        <f>'Платина (ЦБ)'!H12</f>
        <v>09.03.2023</v>
      </c>
      <c r="N69" s="58">
        <f>IF(OR('Платина (ЦБ)'!$I12="-",'Платина (ЦБ)'!$I12=""),N68,'Платина (ЦБ)'!$I12)</f>
        <v>2353.48</v>
      </c>
      <c r="P69" s="52" t="str">
        <f>'Палладий (ЦБ)'!H12</f>
        <v>09.03.2023</v>
      </c>
      <c r="Q69" s="58">
        <f>IF(OR('Палладий (ЦБ)'!$I12="-",'Палладий (ЦБ)'!$I12=""),Q68,'Палладий (ЦБ)'!$I12)</f>
        <v>4153.88</v>
      </c>
      <c r="S69" s="52" t="str">
        <f>'Золото (KITCO-LME)'!H12</f>
        <v>09.03.2023</v>
      </c>
      <c r="T69" s="58" t="str">
        <f>'Золото (KITCO-LME)'!I12</f>
        <v/>
      </c>
      <c r="V69" s="52" t="str">
        <f>'Серебро (KITCO-LME)'!H12</f>
        <v>09.03.2023</v>
      </c>
      <c r="W69" s="58" t="str">
        <f>'Серебро (KITCO-LME)'!I12</f>
        <v/>
      </c>
      <c r="Y69" s="52" t="str">
        <f>'Алюминий (LME)'!H12</f>
        <v>09.03.2023</v>
      </c>
      <c r="Z69" s="58" t="str">
        <f>'Алюминий (LME)'!I12</f>
        <v/>
      </c>
      <c r="AB69" s="52" t="str">
        <f>'Никель (LME)'!H12</f>
        <v>09.03.2023</v>
      </c>
      <c r="AC69" s="58" t="str">
        <f>'Никель (LME)'!I12</f>
        <v/>
      </c>
      <c r="AE69" s="52" t="str">
        <f>'Свинец (LME)'!H12</f>
        <v>09.03.2023</v>
      </c>
      <c r="AF69" s="58" t="str">
        <f>'Свинец (LME)'!I12</f>
        <v/>
      </c>
      <c r="AH69" s="52" t="str">
        <f>'Медь (LME)'!H12</f>
        <v>09.03.2023</v>
      </c>
      <c r="AI69" s="58" t="str">
        <f>'Медь (LME)'!I12</f>
        <v/>
      </c>
      <c r="AK69" s="52" t="str">
        <f>'Цинк (LME)'!H12</f>
        <v>09.03.2023</v>
      </c>
      <c r="AL69" s="58" t="str">
        <f>'Цинк (LME)'!I12</f>
        <v/>
      </c>
    </row>
    <row r="70" spans="1:38" x14ac:dyDescent="0.25">
      <c r="A70" s="52" t="str">
        <f>Доллар!H13</f>
        <v>10.03.2023</v>
      </c>
      <c r="B70" s="58" t="str">
        <f>Доллар!I13</f>
        <v>-</v>
      </c>
      <c r="D70" s="52" t="str">
        <f>Евро!H13</f>
        <v>10.03.2023</v>
      </c>
      <c r="E70" s="58" t="str">
        <f>Евро!I13</f>
        <v>-</v>
      </c>
      <c r="G70" s="52" t="str">
        <f>'Золото (ЦБ)'!H13</f>
        <v>10.03.2023</v>
      </c>
      <c r="H70" s="58">
        <f>IF(OR('Золото (ЦБ)'!$I13="-",'Золото (ЦБ)'!$I13=""),H69,'Золото (ЦБ)'!$I13)</f>
        <v>4173.2</v>
      </c>
      <c r="J70" s="52" t="str">
        <f>'Серебро (ЦБ)'!H13</f>
        <v>10.03.2023</v>
      </c>
      <c r="K70" s="58">
        <f>IF(OR('Серебро (ЦБ)'!$I13="-",'Серебро (ЦБ)'!$I13=""),K69,'Серебро (ЦБ)'!$I13)</f>
        <v>55.2</v>
      </c>
      <c r="M70" s="52" t="str">
        <f>'Платина (ЦБ)'!H13</f>
        <v>10.03.2023</v>
      </c>
      <c r="N70" s="58">
        <f>IF(OR('Платина (ЦБ)'!$I13="-",'Платина (ЦБ)'!$I13=""),N69,'Платина (ЦБ)'!$I13)</f>
        <v>2353.48</v>
      </c>
      <c r="P70" s="52" t="str">
        <f>'Палладий (ЦБ)'!H13</f>
        <v>10.03.2023</v>
      </c>
      <c r="Q70" s="58">
        <f>IF(OR('Палладий (ЦБ)'!$I13="-",'Палладий (ЦБ)'!$I13=""),Q69,'Палладий (ЦБ)'!$I13)</f>
        <v>4153.88</v>
      </c>
      <c r="S70" s="52" t="str">
        <f>'Золото (KITCO-LME)'!H13</f>
        <v>10.03.2023</v>
      </c>
      <c r="T70" s="58" t="str">
        <f>'Золото (KITCO-LME)'!I13</f>
        <v/>
      </c>
      <c r="V70" s="52" t="str">
        <f>'Серебро (KITCO-LME)'!H13</f>
        <v>10.03.2023</v>
      </c>
      <c r="W70" s="58" t="str">
        <f>'Серебро (KITCO-LME)'!I13</f>
        <v/>
      </c>
      <c r="Y70" s="52" t="str">
        <f>'Алюминий (LME)'!H13</f>
        <v>10.03.2023</v>
      </c>
      <c r="Z70" s="58" t="str">
        <f>'Алюминий (LME)'!I13</f>
        <v/>
      </c>
      <c r="AB70" s="52" t="str">
        <f>'Никель (LME)'!H13</f>
        <v>10.03.2023</v>
      </c>
      <c r="AC70" s="58" t="str">
        <f>'Никель (LME)'!I13</f>
        <v/>
      </c>
      <c r="AE70" s="52" t="str">
        <f>'Свинец (LME)'!H13</f>
        <v>10.03.2023</v>
      </c>
      <c r="AF70" s="58" t="str">
        <f>'Свинец (LME)'!I13</f>
        <v/>
      </c>
      <c r="AH70" s="52" t="str">
        <f>'Медь (LME)'!H13</f>
        <v>10.03.2023</v>
      </c>
      <c r="AI70" s="58" t="str">
        <f>'Медь (LME)'!I13</f>
        <v/>
      </c>
      <c r="AK70" s="52" t="str">
        <f>'Цинк (LME)'!H13</f>
        <v>10.03.2023</v>
      </c>
      <c r="AL70" s="58" t="str">
        <f>'Цинк (LME)'!I13</f>
        <v/>
      </c>
    </row>
    <row r="71" spans="1:38" x14ac:dyDescent="0.25">
      <c r="A71" s="52" t="str">
        <f>Доллар!H14</f>
        <v>11.03.2023</v>
      </c>
      <c r="B71" s="58" t="str">
        <f>Доллар!I14</f>
        <v>-</v>
      </c>
      <c r="D71" s="52" t="str">
        <f>Евро!H14</f>
        <v>11.03.2023</v>
      </c>
      <c r="E71" s="58" t="str">
        <f>Евро!I14</f>
        <v>-</v>
      </c>
      <c r="G71" s="52" t="str">
        <f>'Золото (ЦБ)'!H14</f>
        <v>11.03.2023</v>
      </c>
      <c r="H71" s="58">
        <f>IF(OR('Золото (ЦБ)'!$I14="-",'Золото (ЦБ)'!$I14=""),H70,'Золото (ЦБ)'!$I14)</f>
        <v>4173.2</v>
      </c>
      <c r="J71" s="52" t="str">
        <f>'Серебро (ЦБ)'!H14</f>
        <v>11.03.2023</v>
      </c>
      <c r="K71" s="58">
        <f>IF(OR('Серебро (ЦБ)'!$I14="-",'Серебро (ЦБ)'!$I14=""),K70,'Серебро (ЦБ)'!$I14)</f>
        <v>55.2</v>
      </c>
      <c r="M71" s="52" t="str">
        <f>'Платина (ЦБ)'!H14</f>
        <v>11.03.2023</v>
      </c>
      <c r="N71" s="58">
        <f>IF(OR('Платина (ЦБ)'!$I14="-",'Платина (ЦБ)'!$I14=""),N70,'Платина (ЦБ)'!$I14)</f>
        <v>2353.48</v>
      </c>
      <c r="P71" s="52" t="str">
        <f>'Палладий (ЦБ)'!H14</f>
        <v>11.03.2023</v>
      </c>
      <c r="Q71" s="58">
        <f>IF(OR('Палладий (ЦБ)'!$I14="-",'Палладий (ЦБ)'!$I14=""),Q70,'Палладий (ЦБ)'!$I14)</f>
        <v>4153.88</v>
      </c>
      <c r="S71" s="52" t="str">
        <f>'Золото (KITCO-LME)'!H14</f>
        <v>11.03.2023</v>
      </c>
      <c r="T71" s="58" t="str">
        <f>'Золото (KITCO-LME)'!I14</f>
        <v/>
      </c>
      <c r="V71" s="52" t="str">
        <f>'Серебро (KITCO-LME)'!H14</f>
        <v>11.03.2023</v>
      </c>
      <c r="W71" s="58" t="str">
        <f>'Серебро (KITCO-LME)'!I14</f>
        <v/>
      </c>
      <c r="Y71" s="52" t="str">
        <f>'Алюминий (LME)'!H14</f>
        <v>11.03.2023</v>
      </c>
      <c r="Z71" s="58" t="str">
        <f>'Алюминий (LME)'!I14</f>
        <v/>
      </c>
      <c r="AB71" s="52" t="str">
        <f>'Никель (LME)'!H14</f>
        <v>11.03.2023</v>
      </c>
      <c r="AC71" s="58" t="str">
        <f>'Никель (LME)'!I14</f>
        <v/>
      </c>
      <c r="AE71" s="52" t="str">
        <f>'Свинец (LME)'!H14</f>
        <v>11.03.2023</v>
      </c>
      <c r="AF71" s="58" t="str">
        <f>'Свинец (LME)'!I14</f>
        <v/>
      </c>
      <c r="AH71" s="52" t="str">
        <f>'Медь (LME)'!H14</f>
        <v>11.03.2023</v>
      </c>
      <c r="AI71" s="58" t="str">
        <f>'Медь (LME)'!I14</f>
        <v/>
      </c>
      <c r="AK71" s="52" t="str">
        <f>'Цинк (LME)'!H14</f>
        <v>11.03.2023</v>
      </c>
      <c r="AL71" s="58" t="str">
        <f>'Цинк (LME)'!I14</f>
        <v/>
      </c>
    </row>
    <row r="72" spans="1:38" x14ac:dyDescent="0.25">
      <c r="A72" s="52" t="str">
        <f>Доллар!H15</f>
        <v>12.03.2023</v>
      </c>
      <c r="B72" s="58" t="str">
        <f>Доллар!I15</f>
        <v>-</v>
      </c>
      <c r="D72" s="52" t="str">
        <f>Евро!H15</f>
        <v>12.03.2023</v>
      </c>
      <c r="E72" s="58" t="str">
        <f>Евро!I15</f>
        <v>-</v>
      </c>
      <c r="G72" s="52" t="str">
        <f>'Золото (ЦБ)'!H15</f>
        <v>12.03.2023</v>
      </c>
      <c r="H72" s="58">
        <f>IF(OR('Золото (ЦБ)'!$I15="-",'Золото (ЦБ)'!$I15=""),H71,'Золото (ЦБ)'!$I15)</f>
        <v>4173.2</v>
      </c>
      <c r="J72" s="52" t="str">
        <f>'Серебро (ЦБ)'!H15</f>
        <v>12.03.2023</v>
      </c>
      <c r="K72" s="58">
        <f>IF(OR('Серебро (ЦБ)'!$I15="-",'Серебро (ЦБ)'!$I15=""),K71,'Серебро (ЦБ)'!$I15)</f>
        <v>55.2</v>
      </c>
      <c r="M72" s="52" t="str">
        <f>'Платина (ЦБ)'!H15</f>
        <v>12.03.2023</v>
      </c>
      <c r="N72" s="58">
        <f>IF(OR('Платина (ЦБ)'!$I15="-",'Платина (ЦБ)'!$I15=""),N71,'Платина (ЦБ)'!$I15)</f>
        <v>2353.48</v>
      </c>
      <c r="P72" s="52" t="str">
        <f>'Палладий (ЦБ)'!H15</f>
        <v>12.03.2023</v>
      </c>
      <c r="Q72" s="58">
        <f>IF(OR('Палладий (ЦБ)'!$I15="-",'Палладий (ЦБ)'!$I15=""),Q71,'Палладий (ЦБ)'!$I15)</f>
        <v>4153.88</v>
      </c>
      <c r="S72" s="52" t="str">
        <f>'Золото (KITCO-LME)'!H15</f>
        <v>12.03.2023</v>
      </c>
      <c r="T72" s="58" t="str">
        <f>'Золото (KITCO-LME)'!I15</f>
        <v/>
      </c>
      <c r="V72" s="52" t="str">
        <f>'Серебро (KITCO-LME)'!H15</f>
        <v>12.03.2023</v>
      </c>
      <c r="W72" s="58" t="str">
        <f>'Серебро (KITCO-LME)'!I15</f>
        <v/>
      </c>
      <c r="Y72" s="52" t="str">
        <f>'Алюминий (LME)'!H15</f>
        <v>12.03.2023</v>
      </c>
      <c r="Z72" s="58" t="str">
        <f>'Алюминий (LME)'!I15</f>
        <v/>
      </c>
      <c r="AB72" s="52" t="str">
        <f>'Никель (LME)'!H15</f>
        <v>12.03.2023</v>
      </c>
      <c r="AC72" s="58" t="str">
        <f>'Никель (LME)'!I15</f>
        <v/>
      </c>
      <c r="AE72" s="52" t="str">
        <f>'Свинец (LME)'!H15</f>
        <v>12.03.2023</v>
      </c>
      <c r="AF72" s="58" t="str">
        <f>'Свинец (LME)'!I15</f>
        <v/>
      </c>
      <c r="AH72" s="52" t="str">
        <f>'Медь (LME)'!H15</f>
        <v>12.03.2023</v>
      </c>
      <c r="AI72" s="58" t="str">
        <f>'Медь (LME)'!I15</f>
        <v/>
      </c>
      <c r="AK72" s="52" t="str">
        <f>'Цинк (LME)'!H15</f>
        <v>12.03.2023</v>
      </c>
      <c r="AL72" s="58" t="str">
        <f>'Цинк (LME)'!I15</f>
        <v/>
      </c>
    </row>
    <row r="73" spans="1:38" x14ac:dyDescent="0.25">
      <c r="A73" s="52" t="str">
        <f>Доллар!H16</f>
        <v>13.03.2023</v>
      </c>
      <c r="B73" s="58" t="str">
        <f>Доллар!I16</f>
        <v>-</v>
      </c>
      <c r="D73" s="52" t="str">
        <f>Евро!H16</f>
        <v>13.03.2023</v>
      </c>
      <c r="E73" s="58" t="str">
        <f>Евро!I16</f>
        <v>-</v>
      </c>
      <c r="G73" s="52" t="str">
        <f>'Золото (ЦБ)'!H16</f>
        <v>13.03.2023</v>
      </c>
      <c r="H73" s="58">
        <f>IF(OR('Золото (ЦБ)'!$I16="-",'Золото (ЦБ)'!$I16=""),H72,'Золото (ЦБ)'!$I16)</f>
        <v>4173.2</v>
      </c>
      <c r="J73" s="52" t="str">
        <f>'Серебро (ЦБ)'!H16</f>
        <v>13.03.2023</v>
      </c>
      <c r="K73" s="58">
        <f>IF(OR('Серебро (ЦБ)'!$I16="-",'Серебро (ЦБ)'!$I16=""),K72,'Серебро (ЦБ)'!$I16)</f>
        <v>55.2</v>
      </c>
      <c r="M73" s="52" t="str">
        <f>'Платина (ЦБ)'!H16</f>
        <v>13.03.2023</v>
      </c>
      <c r="N73" s="58">
        <f>IF(OR('Платина (ЦБ)'!$I16="-",'Платина (ЦБ)'!$I16=""),N72,'Платина (ЦБ)'!$I16)</f>
        <v>2353.48</v>
      </c>
      <c r="P73" s="52" t="str">
        <f>'Палладий (ЦБ)'!H16</f>
        <v>13.03.2023</v>
      </c>
      <c r="Q73" s="58">
        <f>IF(OR('Палладий (ЦБ)'!$I16="-",'Палладий (ЦБ)'!$I16=""),Q72,'Палладий (ЦБ)'!$I16)</f>
        <v>4153.88</v>
      </c>
      <c r="S73" s="52" t="str">
        <f>'Золото (KITCO-LME)'!H16</f>
        <v>13.03.2023</v>
      </c>
      <c r="T73" s="58" t="str">
        <f>'Золото (KITCO-LME)'!I16</f>
        <v/>
      </c>
      <c r="V73" s="52" t="str">
        <f>'Серебро (KITCO-LME)'!H16</f>
        <v>13.03.2023</v>
      </c>
      <c r="W73" s="58" t="str">
        <f>'Серебро (KITCO-LME)'!I16</f>
        <v/>
      </c>
      <c r="Y73" s="52" t="str">
        <f>'Алюминий (LME)'!H16</f>
        <v>13.03.2023</v>
      </c>
      <c r="Z73" s="58" t="str">
        <f>'Алюминий (LME)'!I16</f>
        <v/>
      </c>
      <c r="AB73" s="52" t="str">
        <f>'Никель (LME)'!H16</f>
        <v>13.03.2023</v>
      </c>
      <c r="AC73" s="58" t="str">
        <f>'Никель (LME)'!I16</f>
        <v/>
      </c>
      <c r="AE73" s="52" t="str">
        <f>'Свинец (LME)'!H16</f>
        <v>13.03.2023</v>
      </c>
      <c r="AF73" s="58" t="str">
        <f>'Свинец (LME)'!I16</f>
        <v/>
      </c>
      <c r="AH73" s="52" t="str">
        <f>'Медь (LME)'!H16</f>
        <v>13.03.2023</v>
      </c>
      <c r="AI73" s="58" t="str">
        <f>'Медь (LME)'!I16</f>
        <v/>
      </c>
      <c r="AK73" s="52" t="str">
        <f>'Цинк (LME)'!H16</f>
        <v>13.03.2023</v>
      </c>
      <c r="AL73" s="58" t="str">
        <f>'Цинк (LME)'!I16</f>
        <v/>
      </c>
    </row>
    <row r="74" spans="1:38" x14ac:dyDescent="0.25">
      <c r="A74" s="52" t="str">
        <f>Доллар!H17</f>
        <v>14.03.2023</v>
      </c>
      <c r="B74" s="58" t="str">
        <f>Доллар!I17</f>
        <v>-</v>
      </c>
      <c r="D74" s="52" t="str">
        <f>Евро!H17</f>
        <v>14.03.2023</v>
      </c>
      <c r="E74" s="58" t="str">
        <f>Евро!I17</f>
        <v>-</v>
      </c>
      <c r="G74" s="52" t="str">
        <f>'Золото (ЦБ)'!H17</f>
        <v>14.03.2023</v>
      </c>
      <c r="H74" s="58">
        <f>IF(OR('Золото (ЦБ)'!$I17="-",'Золото (ЦБ)'!$I17=""),H73,'Золото (ЦБ)'!$I17)</f>
        <v>4173.2</v>
      </c>
      <c r="J74" s="52" t="str">
        <f>'Серебро (ЦБ)'!H17</f>
        <v>14.03.2023</v>
      </c>
      <c r="K74" s="58">
        <f>IF(OR('Серебро (ЦБ)'!$I17="-",'Серебро (ЦБ)'!$I17=""),K73,'Серебро (ЦБ)'!$I17)</f>
        <v>55.2</v>
      </c>
      <c r="M74" s="52" t="str">
        <f>'Платина (ЦБ)'!H17</f>
        <v>14.03.2023</v>
      </c>
      <c r="N74" s="58">
        <f>IF(OR('Платина (ЦБ)'!$I17="-",'Платина (ЦБ)'!$I17=""),N73,'Платина (ЦБ)'!$I17)</f>
        <v>2353.48</v>
      </c>
      <c r="P74" s="52" t="str">
        <f>'Палладий (ЦБ)'!H17</f>
        <v>14.03.2023</v>
      </c>
      <c r="Q74" s="58">
        <f>IF(OR('Палладий (ЦБ)'!$I17="-",'Палладий (ЦБ)'!$I17=""),Q73,'Палладий (ЦБ)'!$I17)</f>
        <v>4153.88</v>
      </c>
      <c r="S74" s="52" t="str">
        <f>'Золото (KITCO-LME)'!H17</f>
        <v>14.03.2023</v>
      </c>
      <c r="T74" s="58" t="str">
        <f>'Золото (KITCO-LME)'!I17</f>
        <v/>
      </c>
      <c r="V74" s="52" t="str">
        <f>'Серебро (KITCO-LME)'!H17</f>
        <v>14.03.2023</v>
      </c>
      <c r="W74" s="58" t="str">
        <f>'Серебро (KITCO-LME)'!I17</f>
        <v/>
      </c>
      <c r="Y74" s="52" t="str">
        <f>'Алюминий (LME)'!H17</f>
        <v>14.03.2023</v>
      </c>
      <c r="Z74" s="58" t="str">
        <f>'Алюминий (LME)'!I17</f>
        <v/>
      </c>
      <c r="AB74" s="52" t="str">
        <f>'Никель (LME)'!H17</f>
        <v>14.03.2023</v>
      </c>
      <c r="AC74" s="58" t="str">
        <f>'Никель (LME)'!I17</f>
        <v/>
      </c>
      <c r="AE74" s="52" t="str">
        <f>'Свинец (LME)'!H17</f>
        <v>14.03.2023</v>
      </c>
      <c r="AF74" s="58" t="str">
        <f>'Свинец (LME)'!I17</f>
        <v/>
      </c>
      <c r="AH74" s="52" t="str">
        <f>'Медь (LME)'!H17</f>
        <v>14.03.2023</v>
      </c>
      <c r="AI74" s="58" t="str">
        <f>'Медь (LME)'!I17</f>
        <v/>
      </c>
      <c r="AK74" s="52" t="str">
        <f>'Цинк (LME)'!H17</f>
        <v>14.03.2023</v>
      </c>
      <c r="AL74" s="58" t="str">
        <f>'Цинк (LME)'!I17</f>
        <v/>
      </c>
    </row>
    <row r="75" spans="1:38" x14ac:dyDescent="0.25">
      <c r="A75" s="52" t="str">
        <f>Доллар!H18</f>
        <v>15.03.2023</v>
      </c>
      <c r="B75" s="58" t="str">
        <f>Доллар!I18</f>
        <v>-</v>
      </c>
      <c r="D75" s="52" t="str">
        <f>Евро!H18</f>
        <v>15.03.2023</v>
      </c>
      <c r="E75" s="58" t="str">
        <f>Евро!I18</f>
        <v>-</v>
      </c>
      <c r="G75" s="52" t="str">
        <f>'Золото (ЦБ)'!H18</f>
        <v>15.03.2023</v>
      </c>
      <c r="H75" s="58">
        <f>IF(OR('Золото (ЦБ)'!$I18="-",'Золото (ЦБ)'!$I18=""),H74,'Золото (ЦБ)'!$I18)</f>
        <v>4173.2</v>
      </c>
      <c r="J75" s="52" t="str">
        <f>'Серебро (ЦБ)'!H18</f>
        <v>15.03.2023</v>
      </c>
      <c r="K75" s="58">
        <f>IF(OR('Серебро (ЦБ)'!$I18="-",'Серебро (ЦБ)'!$I18=""),K74,'Серебро (ЦБ)'!$I18)</f>
        <v>55.2</v>
      </c>
      <c r="M75" s="52" t="str">
        <f>'Платина (ЦБ)'!H18</f>
        <v>15.03.2023</v>
      </c>
      <c r="N75" s="58">
        <f>IF(OR('Платина (ЦБ)'!$I18="-",'Платина (ЦБ)'!$I18=""),N74,'Платина (ЦБ)'!$I18)</f>
        <v>2353.48</v>
      </c>
      <c r="P75" s="52" t="str">
        <f>'Палладий (ЦБ)'!H18</f>
        <v>15.03.2023</v>
      </c>
      <c r="Q75" s="58">
        <f>IF(OR('Палладий (ЦБ)'!$I18="-",'Палладий (ЦБ)'!$I18=""),Q74,'Палладий (ЦБ)'!$I18)</f>
        <v>4153.88</v>
      </c>
      <c r="S75" s="52" t="str">
        <f>'Золото (KITCO-LME)'!H18</f>
        <v>15.03.2023</v>
      </c>
      <c r="T75" s="58" t="str">
        <f>'Золото (KITCO-LME)'!I18</f>
        <v/>
      </c>
      <c r="V75" s="52" t="str">
        <f>'Серебро (KITCO-LME)'!H18</f>
        <v>15.03.2023</v>
      </c>
      <c r="W75" s="58" t="str">
        <f>'Серебро (KITCO-LME)'!I18</f>
        <v/>
      </c>
      <c r="Y75" s="52" t="str">
        <f>'Алюминий (LME)'!H18</f>
        <v>15.03.2023</v>
      </c>
      <c r="Z75" s="58" t="str">
        <f>'Алюминий (LME)'!I18</f>
        <v/>
      </c>
      <c r="AB75" s="52" t="str">
        <f>'Никель (LME)'!H18</f>
        <v>15.03.2023</v>
      </c>
      <c r="AC75" s="58" t="str">
        <f>'Никель (LME)'!I18</f>
        <v/>
      </c>
      <c r="AE75" s="52" t="str">
        <f>'Свинец (LME)'!H18</f>
        <v>15.03.2023</v>
      </c>
      <c r="AF75" s="58" t="str">
        <f>'Свинец (LME)'!I18</f>
        <v/>
      </c>
      <c r="AH75" s="52" t="str">
        <f>'Медь (LME)'!H18</f>
        <v>15.03.2023</v>
      </c>
      <c r="AI75" s="58" t="str">
        <f>'Медь (LME)'!I18</f>
        <v/>
      </c>
      <c r="AK75" s="52" t="str">
        <f>'Цинк (LME)'!H18</f>
        <v>15.03.2023</v>
      </c>
      <c r="AL75" s="58" t="str">
        <f>'Цинк (LME)'!I18</f>
        <v/>
      </c>
    </row>
    <row r="76" spans="1:38" x14ac:dyDescent="0.25">
      <c r="A76" s="52" t="str">
        <f>Доллар!H19</f>
        <v>16.03.2023</v>
      </c>
      <c r="B76" s="58" t="str">
        <f>Доллар!I19</f>
        <v>-</v>
      </c>
      <c r="D76" s="52" t="str">
        <f>Евро!H19</f>
        <v>16.03.2023</v>
      </c>
      <c r="E76" s="58" t="str">
        <f>Евро!I19</f>
        <v>-</v>
      </c>
      <c r="G76" s="52" t="str">
        <f>'Золото (ЦБ)'!H19</f>
        <v>16.03.2023</v>
      </c>
      <c r="H76" s="58">
        <f>IF(OR('Золото (ЦБ)'!$I19="-",'Золото (ЦБ)'!$I19=""),H75,'Золото (ЦБ)'!$I19)</f>
        <v>4173.2</v>
      </c>
      <c r="J76" s="52" t="str">
        <f>'Серебро (ЦБ)'!H19</f>
        <v>16.03.2023</v>
      </c>
      <c r="K76" s="58">
        <f>IF(OR('Серебро (ЦБ)'!$I19="-",'Серебро (ЦБ)'!$I19=""),K75,'Серебро (ЦБ)'!$I19)</f>
        <v>55.2</v>
      </c>
      <c r="M76" s="52" t="str">
        <f>'Платина (ЦБ)'!H19</f>
        <v>16.03.2023</v>
      </c>
      <c r="N76" s="58">
        <f>IF(OR('Платина (ЦБ)'!$I19="-",'Платина (ЦБ)'!$I19=""),N75,'Платина (ЦБ)'!$I19)</f>
        <v>2353.48</v>
      </c>
      <c r="P76" s="52" t="str">
        <f>'Палладий (ЦБ)'!H19</f>
        <v>16.03.2023</v>
      </c>
      <c r="Q76" s="58">
        <f>IF(OR('Палладий (ЦБ)'!$I19="-",'Палладий (ЦБ)'!$I19=""),Q75,'Палладий (ЦБ)'!$I19)</f>
        <v>4153.88</v>
      </c>
      <c r="S76" s="52" t="str">
        <f>'Золото (KITCO-LME)'!H19</f>
        <v>16.03.2023</v>
      </c>
      <c r="T76" s="58" t="str">
        <f>'Золото (KITCO-LME)'!I19</f>
        <v/>
      </c>
      <c r="V76" s="52" t="str">
        <f>'Серебро (KITCO-LME)'!H19</f>
        <v>16.03.2023</v>
      </c>
      <c r="W76" s="58" t="str">
        <f>'Серебро (KITCO-LME)'!I19</f>
        <v/>
      </c>
      <c r="Y76" s="52" t="str">
        <f>'Алюминий (LME)'!H19</f>
        <v>16.03.2023</v>
      </c>
      <c r="Z76" s="58" t="str">
        <f>'Алюминий (LME)'!I19</f>
        <v/>
      </c>
      <c r="AB76" s="52" t="str">
        <f>'Никель (LME)'!H19</f>
        <v>16.03.2023</v>
      </c>
      <c r="AC76" s="58" t="str">
        <f>'Никель (LME)'!I19</f>
        <v/>
      </c>
      <c r="AE76" s="52" t="str">
        <f>'Свинец (LME)'!H19</f>
        <v>16.03.2023</v>
      </c>
      <c r="AF76" s="58" t="str">
        <f>'Свинец (LME)'!I19</f>
        <v/>
      </c>
      <c r="AH76" s="52" t="str">
        <f>'Медь (LME)'!H19</f>
        <v>16.03.2023</v>
      </c>
      <c r="AI76" s="58" t="str">
        <f>'Медь (LME)'!I19</f>
        <v/>
      </c>
      <c r="AK76" s="52" t="str">
        <f>'Цинк (LME)'!H19</f>
        <v>16.03.2023</v>
      </c>
      <c r="AL76" s="58" t="str">
        <f>'Цинк (LME)'!I19</f>
        <v/>
      </c>
    </row>
    <row r="77" spans="1:38" x14ac:dyDescent="0.25">
      <c r="A77" s="52" t="str">
        <f>Доллар!H20</f>
        <v>17.03.2023</v>
      </c>
      <c r="B77" s="58" t="str">
        <f>Доллар!I20</f>
        <v>-</v>
      </c>
      <c r="D77" s="52" t="str">
        <f>Евро!H20</f>
        <v>17.03.2023</v>
      </c>
      <c r="E77" s="58" t="str">
        <f>Евро!I20</f>
        <v>-</v>
      </c>
      <c r="G77" s="52" t="str">
        <f>'Золото (ЦБ)'!H20</f>
        <v>17.03.2023</v>
      </c>
      <c r="H77" s="58">
        <f>IF(OR('Золото (ЦБ)'!$I20="-",'Золото (ЦБ)'!$I20=""),H76,'Золото (ЦБ)'!$I20)</f>
        <v>4173.2</v>
      </c>
      <c r="J77" s="52" t="str">
        <f>'Серебро (ЦБ)'!H20</f>
        <v>17.03.2023</v>
      </c>
      <c r="K77" s="58">
        <f>IF(OR('Серебро (ЦБ)'!$I20="-",'Серебро (ЦБ)'!$I20=""),K76,'Серебро (ЦБ)'!$I20)</f>
        <v>55.2</v>
      </c>
      <c r="M77" s="52" t="str">
        <f>'Платина (ЦБ)'!H20</f>
        <v>17.03.2023</v>
      </c>
      <c r="N77" s="58">
        <f>IF(OR('Платина (ЦБ)'!$I20="-",'Платина (ЦБ)'!$I20=""),N76,'Платина (ЦБ)'!$I20)</f>
        <v>2353.48</v>
      </c>
      <c r="P77" s="52" t="str">
        <f>'Палладий (ЦБ)'!H20</f>
        <v>17.03.2023</v>
      </c>
      <c r="Q77" s="58">
        <f>IF(OR('Палладий (ЦБ)'!$I20="-",'Палладий (ЦБ)'!$I20=""),Q76,'Палладий (ЦБ)'!$I20)</f>
        <v>4153.88</v>
      </c>
      <c r="S77" s="52" t="str">
        <f>'Золото (KITCO-LME)'!H20</f>
        <v>17.03.2023</v>
      </c>
      <c r="T77" s="58" t="str">
        <f>'Золото (KITCO-LME)'!I20</f>
        <v/>
      </c>
      <c r="V77" s="52" t="str">
        <f>'Серебро (KITCO-LME)'!H20</f>
        <v>17.03.2023</v>
      </c>
      <c r="W77" s="58" t="str">
        <f>'Серебро (KITCO-LME)'!I20</f>
        <v/>
      </c>
      <c r="Y77" s="52" t="str">
        <f>'Алюминий (LME)'!H20</f>
        <v>17.03.2023</v>
      </c>
      <c r="Z77" s="58" t="str">
        <f>'Алюминий (LME)'!I20</f>
        <v/>
      </c>
      <c r="AB77" s="52" t="str">
        <f>'Никель (LME)'!H20</f>
        <v>17.03.2023</v>
      </c>
      <c r="AC77" s="58" t="str">
        <f>'Никель (LME)'!I20</f>
        <v/>
      </c>
      <c r="AE77" s="52" t="str">
        <f>'Свинец (LME)'!H20</f>
        <v>17.03.2023</v>
      </c>
      <c r="AF77" s="58" t="str">
        <f>'Свинец (LME)'!I20</f>
        <v/>
      </c>
      <c r="AH77" s="52" t="str">
        <f>'Медь (LME)'!H20</f>
        <v>17.03.2023</v>
      </c>
      <c r="AI77" s="58" t="str">
        <f>'Медь (LME)'!I20</f>
        <v/>
      </c>
      <c r="AK77" s="52" t="str">
        <f>'Цинк (LME)'!H20</f>
        <v>17.03.2023</v>
      </c>
      <c r="AL77" s="58" t="str">
        <f>'Цинк (LME)'!I20</f>
        <v/>
      </c>
    </row>
    <row r="78" spans="1:38" x14ac:dyDescent="0.25">
      <c r="A78" s="52" t="str">
        <f>Доллар!H21</f>
        <v>18.03.2023</v>
      </c>
      <c r="B78" s="58" t="str">
        <f>Доллар!I21</f>
        <v>-</v>
      </c>
      <c r="D78" s="52" t="str">
        <f>Евро!H21</f>
        <v>18.03.2023</v>
      </c>
      <c r="E78" s="58" t="str">
        <f>Евро!I21</f>
        <v>-</v>
      </c>
      <c r="G78" s="52" t="str">
        <f>'Золото (ЦБ)'!H21</f>
        <v>18.03.2023</v>
      </c>
      <c r="H78" s="58">
        <f>IF(OR('Золото (ЦБ)'!$I21="-",'Золото (ЦБ)'!$I21=""),H77,'Золото (ЦБ)'!$I21)</f>
        <v>4173.2</v>
      </c>
      <c r="J78" s="52" t="str">
        <f>'Серебро (ЦБ)'!H21</f>
        <v>18.03.2023</v>
      </c>
      <c r="K78" s="58">
        <f>IF(OR('Серебро (ЦБ)'!$I21="-",'Серебро (ЦБ)'!$I21=""),K77,'Серебро (ЦБ)'!$I21)</f>
        <v>55.2</v>
      </c>
      <c r="M78" s="52" t="str">
        <f>'Платина (ЦБ)'!H21</f>
        <v>18.03.2023</v>
      </c>
      <c r="N78" s="58">
        <f>IF(OR('Платина (ЦБ)'!$I21="-",'Платина (ЦБ)'!$I21=""),N77,'Платина (ЦБ)'!$I21)</f>
        <v>2353.48</v>
      </c>
      <c r="P78" s="52" t="str">
        <f>'Палладий (ЦБ)'!H21</f>
        <v>18.03.2023</v>
      </c>
      <c r="Q78" s="58">
        <f>IF(OR('Палладий (ЦБ)'!$I21="-",'Палладий (ЦБ)'!$I21=""),Q77,'Палладий (ЦБ)'!$I21)</f>
        <v>4153.88</v>
      </c>
      <c r="S78" s="52" t="str">
        <f>'Золото (KITCO-LME)'!H21</f>
        <v>18.03.2023</v>
      </c>
      <c r="T78" s="58" t="str">
        <f>'Золото (KITCO-LME)'!I21</f>
        <v/>
      </c>
      <c r="V78" s="52" t="str">
        <f>'Серебро (KITCO-LME)'!H21</f>
        <v>18.03.2023</v>
      </c>
      <c r="W78" s="58" t="str">
        <f>'Серебро (KITCO-LME)'!I21</f>
        <v/>
      </c>
      <c r="Y78" s="52" t="str">
        <f>'Алюминий (LME)'!H21</f>
        <v>18.03.2023</v>
      </c>
      <c r="Z78" s="58" t="str">
        <f>'Алюминий (LME)'!I21</f>
        <v/>
      </c>
      <c r="AB78" s="52" t="str">
        <f>'Никель (LME)'!H21</f>
        <v>18.03.2023</v>
      </c>
      <c r="AC78" s="58" t="str">
        <f>'Никель (LME)'!I21</f>
        <v/>
      </c>
      <c r="AE78" s="52" t="str">
        <f>'Свинец (LME)'!H21</f>
        <v>18.03.2023</v>
      </c>
      <c r="AF78" s="58" t="str">
        <f>'Свинец (LME)'!I21</f>
        <v/>
      </c>
      <c r="AH78" s="52" t="str">
        <f>'Медь (LME)'!H21</f>
        <v>18.03.2023</v>
      </c>
      <c r="AI78" s="58" t="str">
        <f>'Медь (LME)'!I21</f>
        <v/>
      </c>
      <c r="AK78" s="52" t="str">
        <f>'Цинк (LME)'!H21</f>
        <v>18.03.2023</v>
      </c>
      <c r="AL78" s="58" t="str">
        <f>'Цинк (LME)'!I21</f>
        <v/>
      </c>
    </row>
    <row r="79" spans="1:38" x14ac:dyDescent="0.25">
      <c r="A79" s="52" t="str">
        <f>Доллар!H22</f>
        <v>19.03.2023</v>
      </c>
      <c r="B79" s="58" t="str">
        <f>Доллар!I22</f>
        <v>-</v>
      </c>
      <c r="D79" s="52" t="str">
        <f>Евро!H22</f>
        <v>19.03.2023</v>
      </c>
      <c r="E79" s="58" t="str">
        <f>Евро!I22</f>
        <v>-</v>
      </c>
      <c r="G79" s="52" t="str">
        <f>'Золото (ЦБ)'!H22</f>
        <v>19.03.2023</v>
      </c>
      <c r="H79" s="58">
        <f>IF(OR('Золото (ЦБ)'!$I22="-",'Золото (ЦБ)'!$I22=""),H78,'Золото (ЦБ)'!$I22)</f>
        <v>4173.2</v>
      </c>
      <c r="J79" s="52" t="str">
        <f>'Серебро (ЦБ)'!H22</f>
        <v>19.03.2023</v>
      </c>
      <c r="K79" s="58">
        <f>IF(OR('Серебро (ЦБ)'!$I22="-",'Серебро (ЦБ)'!$I22=""),K78,'Серебро (ЦБ)'!$I22)</f>
        <v>55.2</v>
      </c>
      <c r="M79" s="52" t="str">
        <f>'Платина (ЦБ)'!H22</f>
        <v>19.03.2023</v>
      </c>
      <c r="N79" s="58">
        <f>IF(OR('Платина (ЦБ)'!$I22="-",'Платина (ЦБ)'!$I22=""),N78,'Платина (ЦБ)'!$I22)</f>
        <v>2353.48</v>
      </c>
      <c r="P79" s="52" t="str">
        <f>'Палладий (ЦБ)'!H22</f>
        <v>19.03.2023</v>
      </c>
      <c r="Q79" s="58">
        <f>IF(OR('Палладий (ЦБ)'!$I22="-",'Палладий (ЦБ)'!$I22=""),Q78,'Палладий (ЦБ)'!$I22)</f>
        <v>4153.88</v>
      </c>
      <c r="S79" s="52" t="str">
        <f>'Золото (KITCO-LME)'!H22</f>
        <v>19.03.2023</v>
      </c>
      <c r="T79" s="58" t="str">
        <f>'Золото (KITCO-LME)'!I22</f>
        <v/>
      </c>
      <c r="V79" s="52" t="str">
        <f>'Серебро (KITCO-LME)'!H22</f>
        <v>19.03.2023</v>
      </c>
      <c r="W79" s="58" t="str">
        <f>'Серебро (KITCO-LME)'!I22</f>
        <v/>
      </c>
      <c r="Y79" s="52" t="str">
        <f>'Алюминий (LME)'!H22</f>
        <v>19.03.2023</v>
      </c>
      <c r="Z79" s="58" t="str">
        <f>'Алюминий (LME)'!I22</f>
        <v/>
      </c>
      <c r="AB79" s="52" t="str">
        <f>'Никель (LME)'!H22</f>
        <v>19.03.2023</v>
      </c>
      <c r="AC79" s="58" t="str">
        <f>'Никель (LME)'!I22</f>
        <v/>
      </c>
      <c r="AE79" s="52" t="str">
        <f>'Свинец (LME)'!H22</f>
        <v>19.03.2023</v>
      </c>
      <c r="AF79" s="58" t="str">
        <f>'Свинец (LME)'!I22</f>
        <v/>
      </c>
      <c r="AH79" s="52" t="str">
        <f>'Медь (LME)'!H22</f>
        <v>19.03.2023</v>
      </c>
      <c r="AI79" s="58" t="str">
        <f>'Медь (LME)'!I22</f>
        <v/>
      </c>
      <c r="AK79" s="52" t="str">
        <f>'Цинк (LME)'!H22</f>
        <v>19.03.2023</v>
      </c>
      <c r="AL79" s="58" t="str">
        <f>'Цинк (LME)'!I22</f>
        <v/>
      </c>
    </row>
    <row r="80" spans="1:38" x14ac:dyDescent="0.25">
      <c r="A80" s="52" t="str">
        <f>Доллар!H23</f>
        <v>20.03.2023</v>
      </c>
      <c r="B80" s="58" t="str">
        <f>Доллар!I23</f>
        <v>-</v>
      </c>
      <c r="D80" s="52" t="str">
        <f>Евро!H23</f>
        <v>20.03.2023</v>
      </c>
      <c r="E80" s="58" t="str">
        <f>Евро!I23</f>
        <v>-</v>
      </c>
      <c r="G80" s="52" t="str">
        <f>'Золото (ЦБ)'!H23</f>
        <v>20.03.2023</v>
      </c>
      <c r="H80" s="58">
        <f>IF(OR('Золото (ЦБ)'!$I23="-",'Золото (ЦБ)'!$I23=""),H79,'Золото (ЦБ)'!$I23)</f>
        <v>4173.2</v>
      </c>
      <c r="J80" s="52" t="str">
        <f>'Серебро (ЦБ)'!H23</f>
        <v>20.03.2023</v>
      </c>
      <c r="K80" s="58">
        <f>IF(OR('Серебро (ЦБ)'!$I23="-",'Серебро (ЦБ)'!$I23=""),K79,'Серебро (ЦБ)'!$I23)</f>
        <v>55.2</v>
      </c>
      <c r="M80" s="52" t="str">
        <f>'Платина (ЦБ)'!H23</f>
        <v>20.03.2023</v>
      </c>
      <c r="N80" s="58">
        <f>IF(OR('Платина (ЦБ)'!$I23="-",'Платина (ЦБ)'!$I23=""),N79,'Платина (ЦБ)'!$I23)</f>
        <v>2353.48</v>
      </c>
      <c r="P80" s="52" t="str">
        <f>'Палладий (ЦБ)'!H23</f>
        <v>20.03.2023</v>
      </c>
      <c r="Q80" s="58">
        <f>IF(OR('Палладий (ЦБ)'!$I23="-",'Палладий (ЦБ)'!$I23=""),Q79,'Палладий (ЦБ)'!$I23)</f>
        <v>4153.88</v>
      </c>
      <c r="S80" s="52" t="str">
        <f>'Золото (KITCO-LME)'!H23</f>
        <v>20.03.2023</v>
      </c>
      <c r="T80" s="58" t="str">
        <f>'Золото (KITCO-LME)'!I23</f>
        <v/>
      </c>
      <c r="V80" s="52" t="str">
        <f>'Серебро (KITCO-LME)'!H23</f>
        <v>20.03.2023</v>
      </c>
      <c r="W80" s="58" t="str">
        <f>'Серебро (KITCO-LME)'!I23</f>
        <v/>
      </c>
      <c r="Y80" s="52" t="str">
        <f>'Алюминий (LME)'!H23</f>
        <v>20.03.2023</v>
      </c>
      <c r="Z80" s="58" t="str">
        <f>'Алюминий (LME)'!I23</f>
        <v/>
      </c>
      <c r="AB80" s="52" t="str">
        <f>'Никель (LME)'!H23</f>
        <v>20.03.2023</v>
      </c>
      <c r="AC80" s="58" t="str">
        <f>'Никель (LME)'!I23</f>
        <v/>
      </c>
      <c r="AE80" s="52" t="str">
        <f>'Свинец (LME)'!H23</f>
        <v>20.03.2023</v>
      </c>
      <c r="AF80" s="58" t="str">
        <f>'Свинец (LME)'!I23</f>
        <v/>
      </c>
      <c r="AH80" s="52" t="str">
        <f>'Медь (LME)'!H23</f>
        <v>20.03.2023</v>
      </c>
      <c r="AI80" s="58" t="str">
        <f>'Медь (LME)'!I23</f>
        <v/>
      </c>
      <c r="AK80" s="52" t="str">
        <f>'Цинк (LME)'!H23</f>
        <v>20.03.2023</v>
      </c>
      <c r="AL80" s="58" t="str">
        <f>'Цинк (LME)'!I23</f>
        <v/>
      </c>
    </row>
    <row r="81" spans="1:38" x14ac:dyDescent="0.25">
      <c r="A81" s="52" t="str">
        <f>Доллар!H24</f>
        <v>21.03.2023</v>
      </c>
      <c r="B81" s="58" t="str">
        <f>Доллар!I24</f>
        <v>-</v>
      </c>
      <c r="D81" s="52" t="str">
        <f>Евро!H24</f>
        <v>21.03.2023</v>
      </c>
      <c r="E81" s="58" t="str">
        <f>Евро!I24</f>
        <v>-</v>
      </c>
      <c r="G81" s="52" t="str">
        <f>'Золото (ЦБ)'!H24</f>
        <v>21.03.2023</v>
      </c>
      <c r="H81" s="58">
        <f>IF(OR('Золото (ЦБ)'!$I24="-",'Золото (ЦБ)'!$I24=""),H80,'Золото (ЦБ)'!$I24)</f>
        <v>4173.2</v>
      </c>
      <c r="J81" s="52" t="str">
        <f>'Серебро (ЦБ)'!H24</f>
        <v>21.03.2023</v>
      </c>
      <c r="K81" s="58">
        <f>IF(OR('Серебро (ЦБ)'!$I24="-",'Серебро (ЦБ)'!$I24=""),K80,'Серебро (ЦБ)'!$I24)</f>
        <v>55.2</v>
      </c>
      <c r="M81" s="52" t="str">
        <f>'Платина (ЦБ)'!H24</f>
        <v>21.03.2023</v>
      </c>
      <c r="N81" s="58">
        <f>IF(OR('Платина (ЦБ)'!$I24="-",'Платина (ЦБ)'!$I24=""),N80,'Платина (ЦБ)'!$I24)</f>
        <v>2353.48</v>
      </c>
      <c r="P81" s="52" t="str">
        <f>'Палладий (ЦБ)'!H24</f>
        <v>21.03.2023</v>
      </c>
      <c r="Q81" s="58">
        <f>IF(OR('Палладий (ЦБ)'!$I24="-",'Палладий (ЦБ)'!$I24=""),Q80,'Палладий (ЦБ)'!$I24)</f>
        <v>4153.88</v>
      </c>
      <c r="S81" s="52" t="str">
        <f>'Золото (KITCO-LME)'!H24</f>
        <v>21.03.2023</v>
      </c>
      <c r="T81" s="58" t="str">
        <f>'Золото (KITCO-LME)'!I24</f>
        <v/>
      </c>
      <c r="V81" s="52" t="str">
        <f>'Серебро (KITCO-LME)'!H24</f>
        <v>21.03.2023</v>
      </c>
      <c r="W81" s="58" t="str">
        <f>'Серебро (KITCO-LME)'!I24</f>
        <v/>
      </c>
      <c r="Y81" s="52" t="str">
        <f>'Алюминий (LME)'!H24</f>
        <v>21.03.2023</v>
      </c>
      <c r="Z81" s="58" t="str">
        <f>'Алюминий (LME)'!I24</f>
        <v/>
      </c>
      <c r="AB81" s="52" t="str">
        <f>'Никель (LME)'!H24</f>
        <v>21.03.2023</v>
      </c>
      <c r="AC81" s="58" t="str">
        <f>'Никель (LME)'!I24</f>
        <v/>
      </c>
      <c r="AE81" s="52" t="str">
        <f>'Свинец (LME)'!H24</f>
        <v>21.03.2023</v>
      </c>
      <c r="AF81" s="58" t="str">
        <f>'Свинец (LME)'!I24</f>
        <v/>
      </c>
      <c r="AH81" s="52" t="str">
        <f>'Медь (LME)'!H24</f>
        <v>21.03.2023</v>
      </c>
      <c r="AI81" s="58" t="str">
        <f>'Медь (LME)'!I24</f>
        <v/>
      </c>
      <c r="AK81" s="52" t="str">
        <f>'Цинк (LME)'!H24</f>
        <v>21.03.2023</v>
      </c>
      <c r="AL81" s="58" t="str">
        <f>'Цинк (LME)'!I24</f>
        <v/>
      </c>
    </row>
    <row r="82" spans="1:38" x14ac:dyDescent="0.25">
      <c r="A82" s="52" t="str">
        <f>Доллар!H25</f>
        <v>22.03.2023</v>
      </c>
      <c r="B82" s="58" t="str">
        <f>Доллар!I25</f>
        <v>-</v>
      </c>
      <c r="D82" s="52" t="str">
        <f>Евро!H25</f>
        <v>22.03.2023</v>
      </c>
      <c r="E82" s="58" t="str">
        <f>Евро!I25</f>
        <v>-</v>
      </c>
      <c r="G82" s="52" t="str">
        <f>'Золото (ЦБ)'!H25</f>
        <v>22.03.2023</v>
      </c>
      <c r="H82" s="58">
        <f>IF(OR('Золото (ЦБ)'!$I25="-",'Золото (ЦБ)'!$I25=""),H81,'Золото (ЦБ)'!$I25)</f>
        <v>4173.2</v>
      </c>
      <c r="J82" s="52" t="str">
        <f>'Серебро (ЦБ)'!H25</f>
        <v>22.03.2023</v>
      </c>
      <c r="K82" s="58">
        <f>IF(OR('Серебро (ЦБ)'!$I25="-",'Серебро (ЦБ)'!$I25=""),K81,'Серебро (ЦБ)'!$I25)</f>
        <v>55.2</v>
      </c>
      <c r="M82" s="52" t="str">
        <f>'Платина (ЦБ)'!H25</f>
        <v>22.03.2023</v>
      </c>
      <c r="N82" s="58">
        <f>IF(OR('Платина (ЦБ)'!$I25="-",'Платина (ЦБ)'!$I25=""),N81,'Платина (ЦБ)'!$I25)</f>
        <v>2353.48</v>
      </c>
      <c r="P82" s="52" t="str">
        <f>'Палладий (ЦБ)'!H25</f>
        <v>22.03.2023</v>
      </c>
      <c r="Q82" s="58">
        <f>IF(OR('Палладий (ЦБ)'!$I25="-",'Палладий (ЦБ)'!$I25=""),Q81,'Палладий (ЦБ)'!$I25)</f>
        <v>4153.88</v>
      </c>
      <c r="S82" s="52" t="str">
        <f>'Золото (KITCO-LME)'!H25</f>
        <v>22.03.2023</v>
      </c>
      <c r="T82" s="58" t="str">
        <f>'Золото (KITCO-LME)'!I25</f>
        <v/>
      </c>
      <c r="V82" s="52" t="str">
        <f>'Серебро (KITCO-LME)'!H25</f>
        <v>22.03.2023</v>
      </c>
      <c r="W82" s="58" t="str">
        <f>'Серебро (KITCO-LME)'!I25</f>
        <v/>
      </c>
      <c r="Y82" s="52" t="str">
        <f>'Алюминий (LME)'!H25</f>
        <v>22.03.2023</v>
      </c>
      <c r="Z82" s="58" t="str">
        <f>'Алюминий (LME)'!I25</f>
        <v/>
      </c>
      <c r="AB82" s="52" t="str">
        <f>'Никель (LME)'!H25</f>
        <v>22.03.2023</v>
      </c>
      <c r="AC82" s="58" t="str">
        <f>'Никель (LME)'!I25</f>
        <v/>
      </c>
      <c r="AE82" s="52" t="str">
        <f>'Свинец (LME)'!H25</f>
        <v>22.03.2023</v>
      </c>
      <c r="AF82" s="58" t="str">
        <f>'Свинец (LME)'!I25</f>
        <v/>
      </c>
      <c r="AH82" s="52" t="str">
        <f>'Медь (LME)'!H25</f>
        <v>22.03.2023</v>
      </c>
      <c r="AI82" s="58" t="str">
        <f>'Медь (LME)'!I25</f>
        <v/>
      </c>
      <c r="AK82" s="52" t="str">
        <f>'Цинк (LME)'!H25</f>
        <v>22.03.2023</v>
      </c>
      <c r="AL82" s="58" t="str">
        <f>'Цинк (LME)'!I25</f>
        <v/>
      </c>
    </row>
    <row r="83" spans="1:38" x14ac:dyDescent="0.25">
      <c r="A83" s="52" t="str">
        <f>Доллар!H26</f>
        <v>23.03.2023</v>
      </c>
      <c r="B83" s="58" t="str">
        <f>Доллар!I26</f>
        <v>-</v>
      </c>
      <c r="D83" s="52" t="str">
        <f>Евро!H26</f>
        <v>23.03.2023</v>
      </c>
      <c r="E83" s="58" t="str">
        <f>Евро!I26</f>
        <v>-</v>
      </c>
      <c r="G83" s="52" t="str">
        <f>'Золото (ЦБ)'!H26</f>
        <v>23.03.2023</v>
      </c>
      <c r="H83" s="58">
        <f>IF(OR('Золото (ЦБ)'!$I26="-",'Золото (ЦБ)'!$I26=""),H82,'Золото (ЦБ)'!$I26)</f>
        <v>4173.2</v>
      </c>
      <c r="J83" s="52" t="str">
        <f>'Серебро (ЦБ)'!H26</f>
        <v>23.03.2023</v>
      </c>
      <c r="K83" s="58">
        <f>IF(OR('Серебро (ЦБ)'!$I26="-",'Серебро (ЦБ)'!$I26=""),K82,'Серебро (ЦБ)'!$I26)</f>
        <v>55.2</v>
      </c>
      <c r="M83" s="52" t="str">
        <f>'Платина (ЦБ)'!H26</f>
        <v>23.03.2023</v>
      </c>
      <c r="N83" s="58">
        <f>IF(OR('Платина (ЦБ)'!$I26="-",'Платина (ЦБ)'!$I26=""),N82,'Платина (ЦБ)'!$I26)</f>
        <v>2353.48</v>
      </c>
      <c r="P83" s="52" t="str">
        <f>'Палладий (ЦБ)'!H26</f>
        <v>23.03.2023</v>
      </c>
      <c r="Q83" s="58">
        <f>IF(OR('Палладий (ЦБ)'!$I26="-",'Палладий (ЦБ)'!$I26=""),Q82,'Палладий (ЦБ)'!$I26)</f>
        <v>4153.88</v>
      </c>
      <c r="S83" s="52" t="str">
        <f>'Золото (KITCO-LME)'!H26</f>
        <v>23.03.2023</v>
      </c>
      <c r="T83" s="58" t="str">
        <f>'Золото (KITCO-LME)'!I26</f>
        <v/>
      </c>
      <c r="V83" s="52" t="str">
        <f>'Серебро (KITCO-LME)'!H26</f>
        <v>23.03.2023</v>
      </c>
      <c r="W83" s="58" t="str">
        <f>'Серебро (KITCO-LME)'!I26</f>
        <v/>
      </c>
      <c r="Y83" s="52" t="str">
        <f>'Алюминий (LME)'!H26</f>
        <v>23.03.2023</v>
      </c>
      <c r="Z83" s="58" t="str">
        <f>'Алюминий (LME)'!I26</f>
        <v/>
      </c>
      <c r="AB83" s="52" t="str">
        <f>'Никель (LME)'!H26</f>
        <v>23.03.2023</v>
      </c>
      <c r="AC83" s="58" t="str">
        <f>'Никель (LME)'!I26</f>
        <v/>
      </c>
      <c r="AE83" s="52" t="str">
        <f>'Свинец (LME)'!H26</f>
        <v>23.03.2023</v>
      </c>
      <c r="AF83" s="58" t="str">
        <f>'Свинец (LME)'!I26</f>
        <v/>
      </c>
      <c r="AH83" s="52" t="str">
        <f>'Медь (LME)'!H26</f>
        <v>23.03.2023</v>
      </c>
      <c r="AI83" s="58" t="str">
        <f>'Медь (LME)'!I26</f>
        <v/>
      </c>
      <c r="AK83" s="52" t="str">
        <f>'Цинк (LME)'!H26</f>
        <v>23.03.2023</v>
      </c>
      <c r="AL83" s="58" t="str">
        <f>'Цинк (LME)'!I26</f>
        <v/>
      </c>
    </row>
    <row r="84" spans="1:38" x14ac:dyDescent="0.25">
      <c r="A84" s="52" t="str">
        <f>Доллар!H27</f>
        <v>24.03.2023</v>
      </c>
      <c r="B84" s="58" t="str">
        <f>Доллар!I27</f>
        <v>-</v>
      </c>
      <c r="D84" s="52" t="str">
        <f>Евро!H27</f>
        <v>24.03.2023</v>
      </c>
      <c r="E84" s="58" t="str">
        <f>Евро!I27</f>
        <v>-</v>
      </c>
      <c r="G84" s="52" t="str">
        <f>'Золото (ЦБ)'!H27</f>
        <v>24.03.2023</v>
      </c>
      <c r="H84" s="58">
        <f>IF(OR('Золото (ЦБ)'!$I27="-",'Золото (ЦБ)'!$I27=""),H83,'Золото (ЦБ)'!$I27)</f>
        <v>4173.2</v>
      </c>
      <c r="J84" s="52" t="str">
        <f>'Серебро (ЦБ)'!H27</f>
        <v>24.03.2023</v>
      </c>
      <c r="K84" s="58">
        <f>IF(OR('Серебро (ЦБ)'!$I27="-",'Серебро (ЦБ)'!$I27=""),K83,'Серебро (ЦБ)'!$I27)</f>
        <v>55.2</v>
      </c>
      <c r="M84" s="52" t="str">
        <f>'Платина (ЦБ)'!H27</f>
        <v>24.03.2023</v>
      </c>
      <c r="N84" s="58">
        <f>IF(OR('Платина (ЦБ)'!$I27="-",'Платина (ЦБ)'!$I27=""),N83,'Платина (ЦБ)'!$I27)</f>
        <v>2353.48</v>
      </c>
      <c r="P84" s="52" t="str">
        <f>'Палладий (ЦБ)'!H27</f>
        <v>24.03.2023</v>
      </c>
      <c r="Q84" s="58">
        <f>IF(OR('Палладий (ЦБ)'!$I27="-",'Палладий (ЦБ)'!$I27=""),Q83,'Палладий (ЦБ)'!$I27)</f>
        <v>4153.88</v>
      </c>
      <c r="S84" s="52" t="str">
        <f>'Золото (KITCO-LME)'!H27</f>
        <v>24.03.2023</v>
      </c>
      <c r="T84" s="58" t="str">
        <f>'Золото (KITCO-LME)'!I27</f>
        <v/>
      </c>
      <c r="V84" s="52" t="str">
        <f>'Серебро (KITCO-LME)'!H27</f>
        <v>24.03.2023</v>
      </c>
      <c r="W84" s="58" t="str">
        <f>'Серебро (KITCO-LME)'!I27</f>
        <v/>
      </c>
      <c r="Y84" s="52" t="str">
        <f>'Алюминий (LME)'!H27</f>
        <v>24.03.2023</v>
      </c>
      <c r="Z84" s="58" t="str">
        <f>'Алюминий (LME)'!I27</f>
        <v/>
      </c>
      <c r="AB84" s="52" t="str">
        <f>'Никель (LME)'!H27</f>
        <v>24.03.2023</v>
      </c>
      <c r="AC84" s="58" t="str">
        <f>'Никель (LME)'!I27</f>
        <v/>
      </c>
      <c r="AE84" s="52" t="str">
        <f>'Свинец (LME)'!H27</f>
        <v>24.03.2023</v>
      </c>
      <c r="AF84" s="58" t="str">
        <f>'Свинец (LME)'!I27</f>
        <v/>
      </c>
      <c r="AH84" s="52" t="str">
        <f>'Медь (LME)'!H27</f>
        <v>24.03.2023</v>
      </c>
      <c r="AI84" s="58" t="str">
        <f>'Медь (LME)'!I27</f>
        <v/>
      </c>
      <c r="AK84" s="52" t="str">
        <f>'Цинк (LME)'!H27</f>
        <v>24.03.2023</v>
      </c>
      <c r="AL84" s="58" t="str">
        <f>'Цинк (LME)'!I27</f>
        <v/>
      </c>
    </row>
    <row r="85" spans="1:38" x14ac:dyDescent="0.25">
      <c r="A85" s="52" t="str">
        <f>Доллар!H28</f>
        <v>25.03.2023</v>
      </c>
      <c r="B85" s="58" t="str">
        <f>Доллар!I28</f>
        <v>-</v>
      </c>
      <c r="D85" s="52" t="str">
        <f>Евро!H28</f>
        <v>25.03.2023</v>
      </c>
      <c r="E85" s="58" t="str">
        <f>Евро!I28</f>
        <v>-</v>
      </c>
      <c r="G85" s="52" t="str">
        <f>'Золото (ЦБ)'!H28</f>
        <v>25.03.2023</v>
      </c>
      <c r="H85" s="58">
        <f>IF(OR('Золото (ЦБ)'!$I28="-",'Золото (ЦБ)'!$I28=""),H84,'Золото (ЦБ)'!$I28)</f>
        <v>4173.2</v>
      </c>
      <c r="J85" s="52" t="str">
        <f>'Серебро (ЦБ)'!H28</f>
        <v>25.03.2023</v>
      </c>
      <c r="K85" s="58">
        <f>IF(OR('Серебро (ЦБ)'!$I28="-",'Серебро (ЦБ)'!$I28=""),K84,'Серебро (ЦБ)'!$I28)</f>
        <v>55.2</v>
      </c>
      <c r="M85" s="52" t="str">
        <f>'Платина (ЦБ)'!H28</f>
        <v>25.03.2023</v>
      </c>
      <c r="N85" s="58">
        <f>IF(OR('Платина (ЦБ)'!$I28="-",'Платина (ЦБ)'!$I28=""),N84,'Платина (ЦБ)'!$I28)</f>
        <v>2353.48</v>
      </c>
      <c r="P85" s="52" t="str">
        <f>'Палладий (ЦБ)'!H28</f>
        <v>25.03.2023</v>
      </c>
      <c r="Q85" s="58">
        <f>IF(OR('Палладий (ЦБ)'!$I28="-",'Палладий (ЦБ)'!$I28=""),Q84,'Палладий (ЦБ)'!$I28)</f>
        <v>4153.88</v>
      </c>
      <c r="S85" s="52" t="str">
        <f>'Золото (KITCO-LME)'!H28</f>
        <v>25.03.2023</v>
      </c>
      <c r="T85" s="58" t="str">
        <f>'Золото (KITCO-LME)'!I28</f>
        <v/>
      </c>
      <c r="V85" s="52" t="str">
        <f>'Серебро (KITCO-LME)'!H28</f>
        <v>25.03.2023</v>
      </c>
      <c r="W85" s="58" t="str">
        <f>'Серебро (KITCO-LME)'!I28</f>
        <v/>
      </c>
      <c r="Y85" s="52" t="str">
        <f>'Алюминий (LME)'!H28</f>
        <v>25.03.2023</v>
      </c>
      <c r="Z85" s="58" t="str">
        <f>'Алюминий (LME)'!I28</f>
        <v/>
      </c>
      <c r="AB85" s="52" t="str">
        <f>'Никель (LME)'!H28</f>
        <v>25.03.2023</v>
      </c>
      <c r="AC85" s="58" t="str">
        <f>'Никель (LME)'!I28</f>
        <v/>
      </c>
      <c r="AE85" s="52" t="str">
        <f>'Свинец (LME)'!H28</f>
        <v>25.03.2023</v>
      </c>
      <c r="AF85" s="58" t="str">
        <f>'Свинец (LME)'!I28</f>
        <v/>
      </c>
      <c r="AH85" s="52" t="str">
        <f>'Медь (LME)'!H28</f>
        <v>25.03.2023</v>
      </c>
      <c r="AI85" s="58" t="str">
        <f>'Медь (LME)'!I28</f>
        <v/>
      </c>
      <c r="AK85" s="52" t="str">
        <f>'Цинк (LME)'!H28</f>
        <v>25.03.2023</v>
      </c>
      <c r="AL85" s="58" t="str">
        <f>'Цинк (LME)'!I28</f>
        <v/>
      </c>
    </row>
    <row r="86" spans="1:38" x14ac:dyDescent="0.25">
      <c r="A86" s="52" t="str">
        <f>Доллар!H29</f>
        <v>26.03.2023</v>
      </c>
      <c r="B86" s="58" t="str">
        <f>Доллар!I29</f>
        <v>-</v>
      </c>
      <c r="D86" s="52" t="str">
        <f>Евро!H29</f>
        <v>26.03.2023</v>
      </c>
      <c r="E86" s="58" t="str">
        <f>Евро!I29</f>
        <v>-</v>
      </c>
      <c r="G86" s="52" t="str">
        <f>'Золото (ЦБ)'!H29</f>
        <v>26.03.2023</v>
      </c>
      <c r="H86" s="58">
        <f>IF(OR('Золото (ЦБ)'!$I29="-",'Золото (ЦБ)'!$I29=""),H85,'Золото (ЦБ)'!$I29)</f>
        <v>4173.2</v>
      </c>
      <c r="J86" s="52" t="str">
        <f>'Серебро (ЦБ)'!H29</f>
        <v>26.03.2023</v>
      </c>
      <c r="K86" s="58">
        <f>IF(OR('Серебро (ЦБ)'!$I29="-",'Серебро (ЦБ)'!$I29=""),K85,'Серебро (ЦБ)'!$I29)</f>
        <v>55.2</v>
      </c>
      <c r="M86" s="52" t="str">
        <f>'Платина (ЦБ)'!H29</f>
        <v>26.03.2023</v>
      </c>
      <c r="N86" s="58">
        <f>IF(OR('Платина (ЦБ)'!$I29="-",'Платина (ЦБ)'!$I29=""),N85,'Платина (ЦБ)'!$I29)</f>
        <v>2353.48</v>
      </c>
      <c r="P86" s="52" t="str">
        <f>'Палладий (ЦБ)'!H29</f>
        <v>26.03.2023</v>
      </c>
      <c r="Q86" s="58">
        <f>IF(OR('Палладий (ЦБ)'!$I29="-",'Палладий (ЦБ)'!$I29=""),Q85,'Палладий (ЦБ)'!$I29)</f>
        <v>4153.88</v>
      </c>
      <c r="S86" s="52" t="str">
        <f>'Золото (KITCO-LME)'!H29</f>
        <v>26.03.2023</v>
      </c>
      <c r="T86" s="58" t="str">
        <f>'Золото (KITCO-LME)'!I29</f>
        <v/>
      </c>
      <c r="V86" s="52" t="str">
        <f>'Серебро (KITCO-LME)'!H29</f>
        <v>26.03.2023</v>
      </c>
      <c r="W86" s="58" t="str">
        <f>'Серебро (KITCO-LME)'!I29</f>
        <v/>
      </c>
      <c r="Y86" s="52" t="str">
        <f>'Алюминий (LME)'!H29</f>
        <v>26.03.2023</v>
      </c>
      <c r="Z86" s="58" t="str">
        <f>'Алюминий (LME)'!I29</f>
        <v/>
      </c>
      <c r="AB86" s="52" t="str">
        <f>'Никель (LME)'!H29</f>
        <v>26.03.2023</v>
      </c>
      <c r="AC86" s="58" t="str">
        <f>'Никель (LME)'!I29</f>
        <v/>
      </c>
      <c r="AE86" s="52" t="str">
        <f>'Свинец (LME)'!H29</f>
        <v>26.03.2023</v>
      </c>
      <c r="AF86" s="58" t="str">
        <f>'Свинец (LME)'!I29</f>
        <v/>
      </c>
      <c r="AH86" s="52" t="str">
        <f>'Медь (LME)'!H29</f>
        <v>26.03.2023</v>
      </c>
      <c r="AI86" s="58" t="str">
        <f>'Медь (LME)'!I29</f>
        <v/>
      </c>
      <c r="AK86" s="52" t="str">
        <f>'Цинк (LME)'!H29</f>
        <v>26.03.2023</v>
      </c>
      <c r="AL86" s="58" t="str">
        <f>'Цинк (LME)'!I29</f>
        <v/>
      </c>
    </row>
    <row r="87" spans="1:38" x14ac:dyDescent="0.25">
      <c r="A87" s="52" t="str">
        <f>Доллар!H30</f>
        <v>27.03.2023</v>
      </c>
      <c r="B87" s="58" t="str">
        <f>Доллар!I30</f>
        <v>-</v>
      </c>
      <c r="D87" s="52" t="str">
        <f>Евро!H30</f>
        <v>27.03.2023</v>
      </c>
      <c r="E87" s="58" t="str">
        <f>Евро!I30</f>
        <v>-</v>
      </c>
      <c r="G87" s="52" t="str">
        <f>'Золото (ЦБ)'!H30</f>
        <v>27.03.2023</v>
      </c>
      <c r="H87" s="58">
        <f>IF(OR('Золото (ЦБ)'!$I30="-",'Золото (ЦБ)'!$I30=""),H86,'Золото (ЦБ)'!$I30)</f>
        <v>4173.2</v>
      </c>
      <c r="J87" s="52" t="str">
        <f>'Серебро (ЦБ)'!H30</f>
        <v>27.03.2023</v>
      </c>
      <c r="K87" s="58">
        <f>IF(OR('Серебро (ЦБ)'!$I30="-",'Серебро (ЦБ)'!$I30=""),K86,'Серебро (ЦБ)'!$I30)</f>
        <v>55.2</v>
      </c>
      <c r="M87" s="52" t="str">
        <f>'Платина (ЦБ)'!H30</f>
        <v>27.03.2023</v>
      </c>
      <c r="N87" s="58">
        <f>IF(OR('Платина (ЦБ)'!$I30="-",'Платина (ЦБ)'!$I30=""),N86,'Платина (ЦБ)'!$I30)</f>
        <v>2353.48</v>
      </c>
      <c r="P87" s="52" t="str">
        <f>'Палладий (ЦБ)'!H30</f>
        <v>27.03.2023</v>
      </c>
      <c r="Q87" s="58">
        <f>IF(OR('Палладий (ЦБ)'!$I30="-",'Палладий (ЦБ)'!$I30=""),Q86,'Палладий (ЦБ)'!$I30)</f>
        <v>4153.88</v>
      </c>
      <c r="S87" s="52" t="str">
        <f>'Золото (KITCO-LME)'!H30</f>
        <v>27.03.2023</v>
      </c>
      <c r="T87" s="58" t="str">
        <f>'Золото (KITCO-LME)'!I30</f>
        <v/>
      </c>
      <c r="V87" s="52" t="str">
        <f>'Серебро (KITCO-LME)'!H30</f>
        <v>27.03.2023</v>
      </c>
      <c r="W87" s="58" t="str">
        <f>'Серебро (KITCO-LME)'!I30</f>
        <v/>
      </c>
      <c r="Y87" s="52" t="str">
        <f>'Алюминий (LME)'!H30</f>
        <v>27.03.2023</v>
      </c>
      <c r="Z87" s="58" t="str">
        <f>'Алюминий (LME)'!I30</f>
        <v/>
      </c>
      <c r="AB87" s="52" t="str">
        <f>'Никель (LME)'!H30</f>
        <v>27.03.2023</v>
      </c>
      <c r="AC87" s="58" t="str">
        <f>'Никель (LME)'!I30</f>
        <v/>
      </c>
      <c r="AE87" s="52" t="str">
        <f>'Свинец (LME)'!H30</f>
        <v>27.03.2023</v>
      </c>
      <c r="AF87" s="58" t="str">
        <f>'Свинец (LME)'!I30</f>
        <v/>
      </c>
      <c r="AH87" s="52" t="str">
        <f>'Медь (LME)'!H30</f>
        <v>27.03.2023</v>
      </c>
      <c r="AI87" s="58" t="str">
        <f>'Медь (LME)'!I30</f>
        <v/>
      </c>
      <c r="AK87" s="52" t="str">
        <f>'Цинк (LME)'!H30</f>
        <v>27.03.2023</v>
      </c>
      <c r="AL87" s="58" t="str">
        <f>'Цинк (LME)'!I30</f>
        <v/>
      </c>
    </row>
    <row r="88" spans="1:38" x14ac:dyDescent="0.25">
      <c r="A88" s="52" t="str">
        <f>Доллар!H31</f>
        <v>28.03.2023</v>
      </c>
      <c r="B88" s="58" t="str">
        <f>Доллар!I31</f>
        <v>-</v>
      </c>
      <c r="D88" s="52" t="str">
        <f>Евро!H31</f>
        <v>28.03.2023</v>
      </c>
      <c r="E88" s="58" t="str">
        <f>Евро!I31</f>
        <v>-</v>
      </c>
      <c r="G88" s="52" t="str">
        <f>'Золото (ЦБ)'!H31</f>
        <v>28.03.2023</v>
      </c>
      <c r="H88" s="58">
        <f>IF(OR('Золото (ЦБ)'!$I31="-",'Золото (ЦБ)'!$I31=""),H87,'Золото (ЦБ)'!$I31)</f>
        <v>4173.2</v>
      </c>
      <c r="J88" s="52" t="str">
        <f>'Серебро (ЦБ)'!H31</f>
        <v>28.03.2023</v>
      </c>
      <c r="K88" s="58">
        <f>IF(OR('Серебро (ЦБ)'!$I31="-",'Серебро (ЦБ)'!$I31=""),K87,'Серебро (ЦБ)'!$I31)</f>
        <v>55.2</v>
      </c>
      <c r="M88" s="52" t="str">
        <f>'Платина (ЦБ)'!H31</f>
        <v>28.03.2023</v>
      </c>
      <c r="N88" s="58">
        <f>IF(OR('Платина (ЦБ)'!$I31="-",'Платина (ЦБ)'!$I31=""),N87,'Платина (ЦБ)'!$I31)</f>
        <v>2353.48</v>
      </c>
      <c r="P88" s="52" t="str">
        <f>'Палладий (ЦБ)'!H31</f>
        <v>28.03.2023</v>
      </c>
      <c r="Q88" s="58">
        <f>IF(OR('Палладий (ЦБ)'!$I31="-",'Палладий (ЦБ)'!$I31=""),Q87,'Палладий (ЦБ)'!$I31)</f>
        <v>4153.88</v>
      </c>
      <c r="S88" s="52" t="str">
        <f>'Золото (KITCO-LME)'!H31</f>
        <v>28.03.2023</v>
      </c>
      <c r="T88" s="58" t="str">
        <f>'Золото (KITCO-LME)'!I31</f>
        <v/>
      </c>
      <c r="V88" s="52" t="str">
        <f>'Серебро (KITCO-LME)'!H31</f>
        <v>28.03.2023</v>
      </c>
      <c r="W88" s="58" t="str">
        <f>'Серебро (KITCO-LME)'!I31</f>
        <v/>
      </c>
      <c r="Y88" s="52" t="str">
        <f>'Алюминий (LME)'!H31</f>
        <v>28.03.2023</v>
      </c>
      <c r="Z88" s="58" t="str">
        <f>'Алюминий (LME)'!I31</f>
        <v/>
      </c>
      <c r="AB88" s="52" t="str">
        <f>'Никель (LME)'!H31</f>
        <v>28.03.2023</v>
      </c>
      <c r="AC88" s="58" t="str">
        <f>'Никель (LME)'!I31</f>
        <v/>
      </c>
      <c r="AE88" s="52" t="str">
        <f>'Свинец (LME)'!H31</f>
        <v>28.03.2023</v>
      </c>
      <c r="AF88" s="58" t="str">
        <f>'Свинец (LME)'!I31</f>
        <v/>
      </c>
      <c r="AH88" s="52" t="str">
        <f>'Медь (LME)'!H31</f>
        <v>28.03.2023</v>
      </c>
      <c r="AI88" s="58" t="str">
        <f>'Медь (LME)'!I31</f>
        <v/>
      </c>
      <c r="AK88" s="52" t="str">
        <f>'Цинк (LME)'!H31</f>
        <v>28.03.2023</v>
      </c>
      <c r="AL88" s="58" t="str">
        <f>'Цинк (LME)'!I31</f>
        <v/>
      </c>
    </row>
    <row r="89" spans="1:38" x14ac:dyDescent="0.25">
      <c r="A89" s="52" t="str">
        <f>Доллар!H32</f>
        <v>29.03.2023</v>
      </c>
      <c r="B89" s="58" t="str">
        <f>Доллар!I32</f>
        <v>-</v>
      </c>
      <c r="D89" s="52" t="str">
        <f>Евро!H32</f>
        <v>29.03.2023</v>
      </c>
      <c r="E89" s="58" t="str">
        <f>Евро!I32</f>
        <v>-</v>
      </c>
      <c r="G89" s="52" t="str">
        <f>'Золото (ЦБ)'!H32</f>
        <v>29.03.2023</v>
      </c>
      <c r="H89" s="58">
        <f>IF(OR('Золото (ЦБ)'!$I32="-",'Золото (ЦБ)'!$I32=""),H88,'Золото (ЦБ)'!$I32)</f>
        <v>4173.2</v>
      </c>
      <c r="J89" s="52" t="str">
        <f>'Серебро (ЦБ)'!H32</f>
        <v>29.03.2023</v>
      </c>
      <c r="K89" s="58">
        <f>IF(OR('Серебро (ЦБ)'!$I32="-",'Серебро (ЦБ)'!$I32=""),K88,'Серебро (ЦБ)'!$I32)</f>
        <v>55.2</v>
      </c>
      <c r="M89" s="52" t="str">
        <f>'Платина (ЦБ)'!H32</f>
        <v>29.03.2023</v>
      </c>
      <c r="N89" s="58">
        <f>IF(OR('Платина (ЦБ)'!$I32="-",'Платина (ЦБ)'!$I32=""),N88,'Платина (ЦБ)'!$I32)</f>
        <v>2353.48</v>
      </c>
      <c r="P89" s="52" t="str">
        <f>'Палладий (ЦБ)'!H32</f>
        <v>29.03.2023</v>
      </c>
      <c r="Q89" s="58">
        <f>IF(OR('Палладий (ЦБ)'!$I32="-",'Палладий (ЦБ)'!$I32=""),Q88,'Палладий (ЦБ)'!$I32)</f>
        <v>4153.88</v>
      </c>
      <c r="S89" s="52" t="str">
        <f>'Золото (KITCO-LME)'!H32</f>
        <v>29.03.2023</v>
      </c>
      <c r="T89" s="58" t="str">
        <f>'Золото (KITCO-LME)'!I32</f>
        <v/>
      </c>
      <c r="V89" s="52" t="str">
        <f>'Серебро (KITCO-LME)'!H32</f>
        <v>29.03.2023</v>
      </c>
      <c r="W89" s="58" t="str">
        <f>'Серебро (KITCO-LME)'!I32</f>
        <v/>
      </c>
      <c r="Y89" s="52" t="str">
        <f>'Алюминий (LME)'!H32</f>
        <v>29.03.2023</v>
      </c>
      <c r="Z89" s="58" t="str">
        <f>'Алюминий (LME)'!I32</f>
        <v/>
      </c>
      <c r="AB89" s="52" t="str">
        <f>'Никель (LME)'!H32</f>
        <v>29.03.2023</v>
      </c>
      <c r="AC89" s="58" t="str">
        <f>'Никель (LME)'!I32</f>
        <v/>
      </c>
      <c r="AE89" s="52" t="str">
        <f>'Свинец (LME)'!H32</f>
        <v>29.03.2023</v>
      </c>
      <c r="AF89" s="58" t="str">
        <f>'Свинец (LME)'!I32</f>
        <v/>
      </c>
      <c r="AH89" s="52" t="str">
        <f>'Медь (LME)'!H32</f>
        <v>29.03.2023</v>
      </c>
      <c r="AI89" s="58" t="str">
        <f>'Медь (LME)'!I32</f>
        <v/>
      </c>
      <c r="AK89" s="52" t="str">
        <f>'Цинк (LME)'!H32</f>
        <v>29.03.2023</v>
      </c>
      <c r="AL89" s="58" t="str">
        <f>'Цинк (LME)'!I32</f>
        <v/>
      </c>
    </row>
    <row r="90" spans="1:38" x14ac:dyDescent="0.25">
      <c r="A90" s="52" t="str">
        <f>Доллар!H33</f>
        <v>30.03.2023</v>
      </c>
      <c r="B90" s="58" t="str">
        <f>Доллар!I33</f>
        <v>-</v>
      </c>
      <c r="D90" s="52" t="str">
        <f>Евро!H33</f>
        <v>30.03.2023</v>
      </c>
      <c r="E90" s="58" t="str">
        <f>Евро!I33</f>
        <v>-</v>
      </c>
      <c r="G90" s="52" t="str">
        <f>'Золото (ЦБ)'!H33</f>
        <v>30.03.2023</v>
      </c>
      <c r="H90" s="58">
        <f>IF(OR('Золото (ЦБ)'!$I33="-",'Золото (ЦБ)'!$I33=""),H89,'Золото (ЦБ)'!$I33)</f>
        <v>4173.2</v>
      </c>
      <c r="J90" s="52" t="str">
        <f>'Серебро (ЦБ)'!H33</f>
        <v>30.03.2023</v>
      </c>
      <c r="K90" s="58">
        <f>IF(OR('Серебро (ЦБ)'!$I33="-",'Серебро (ЦБ)'!$I33=""),K89,'Серебро (ЦБ)'!$I33)</f>
        <v>55.2</v>
      </c>
      <c r="M90" s="52" t="str">
        <f>'Платина (ЦБ)'!H33</f>
        <v>30.03.2023</v>
      </c>
      <c r="N90" s="58">
        <f>IF(OR('Платина (ЦБ)'!$I33="-",'Платина (ЦБ)'!$I33=""),N89,'Платина (ЦБ)'!$I33)</f>
        <v>2353.48</v>
      </c>
      <c r="P90" s="52" t="str">
        <f>'Палладий (ЦБ)'!H33</f>
        <v>30.03.2023</v>
      </c>
      <c r="Q90" s="58">
        <f>IF(OR('Палладий (ЦБ)'!$I33="-",'Палладий (ЦБ)'!$I33=""),Q89,'Палладий (ЦБ)'!$I33)</f>
        <v>4153.88</v>
      </c>
      <c r="S90" s="52" t="str">
        <f>'Золото (KITCO-LME)'!H33</f>
        <v>30.03.2023</v>
      </c>
      <c r="T90" s="58" t="str">
        <f>'Золото (KITCO-LME)'!I33</f>
        <v/>
      </c>
      <c r="V90" s="52" t="str">
        <f>'Серебро (KITCO-LME)'!H33</f>
        <v>30.03.2023</v>
      </c>
      <c r="W90" s="58" t="str">
        <f>'Серебро (KITCO-LME)'!I33</f>
        <v/>
      </c>
      <c r="Y90" s="52" t="str">
        <f>'Алюминий (LME)'!H33</f>
        <v>30.03.2023</v>
      </c>
      <c r="Z90" s="58" t="str">
        <f>'Алюминий (LME)'!I33</f>
        <v/>
      </c>
      <c r="AB90" s="52" t="str">
        <f>'Никель (LME)'!H33</f>
        <v>30.03.2023</v>
      </c>
      <c r="AC90" s="58" t="str">
        <f>'Никель (LME)'!I33</f>
        <v/>
      </c>
      <c r="AE90" s="52" t="str">
        <f>'Свинец (LME)'!H33</f>
        <v>30.03.2023</v>
      </c>
      <c r="AF90" s="58" t="str">
        <f>'Свинец (LME)'!I33</f>
        <v/>
      </c>
      <c r="AH90" s="52" t="str">
        <f>'Медь (LME)'!H33</f>
        <v>30.03.2023</v>
      </c>
      <c r="AI90" s="58" t="str">
        <f>'Медь (LME)'!I33</f>
        <v/>
      </c>
      <c r="AK90" s="52" t="str">
        <f>'Цинк (LME)'!H33</f>
        <v>30.03.2023</v>
      </c>
      <c r="AL90" s="58" t="str">
        <f>'Цинк (LME)'!I33</f>
        <v/>
      </c>
    </row>
    <row r="91" spans="1:38" x14ac:dyDescent="0.25">
      <c r="A91" s="59" t="str">
        <f>Доллар!H34</f>
        <v>31.03.2023</v>
      </c>
      <c r="B91" s="58" t="str">
        <f>Доллар!I34</f>
        <v>-</v>
      </c>
      <c r="D91" s="59" t="str">
        <f>Евро!H34</f>
        <v>31.03.2023</v>
      </c>
      <c r="E91" s="58" t="str">
        <f>Евро!I34</f>
        <v>-</v>
      </c>
      <c r="G91" s="59" t="str">
        <f>'Золото (ЦБ)'!H34</f>
        <v>31.03.2023</v>
      </c>
      <c r="H91" s="58">
        <f>IF(OR('Золото (ЦБ)'!$I34="-",'Золото (ЦБ)'!$I34=""),H90,'Золото (ЦБ)'!$I34)</f>
        <v>4173.2</v>
      </c>
      <c r="J91" s="59" t="str">
        <f>'Серебро (ЦБ)'!H34</f>
        <v>31.03.2023</v>
      </c>
      <c r="K91" s="58">
        <f>IF(OR('Серебро (ЦБ)'!$I34="-",'Серебро (ЦБ)'!$I34=""),K90,'Серебро (ЦБ)'!$I34)</f>
        <v>55.2</v>
      </c>
      <c r="M91" s="59" t="str">
        <f>'Платина (ЦБ)'!H34</f>
        <v>31.03.2023</v>
      </c>
      <c r="N91" s="58">
        <f>IF(OR('Платина (ЦБ)'!$I34="-",'Платина (ЦБ)'!$I34=""),N90,'Платина (ЦБ)'!$I34)</f>
        <v>2353.48</v>
      </c>
      <c r="P91" s="59" t="str">
        <f>'Палладий (ЦБ)'!H34</f>
        <v>31.03.2023</v>
      </c>
      <c r="Q91" s="58">
        <f>IF(OR('Палладий (ЦБ)'!$I34="-",'Палладий (ЦБ)'!$I34=""),Q90,'Палладий (ЦБ)'!$I34)</f>
        <v>4153.88</v>
      </c>
      <c r="S91" s="59" t="str">
        <f>'Золото (KITCO-LME)'!H34</f>
        <v>31.03.2023</v>
      </c>
      <c r="T91" s="58" t="str">
        <f>'Золото (KITCO-LME)'!I34</f>
        <v/>
      </c>
      <c r="V91" s="59" t="str">
        <f>'Серебро (KITCO-LME)'!H34</f>
        <v>31.03.2023</v>
      </c>
      <c r="W91" s="58" t="str">
        <f>'Серебро (KITCO-LME)'!I34</f>
        <v/>
      </c>
      <c r="Y91" s="59" t="str">
        <f>'Алюминий (LME)'!H34</f>
        <v>31.03.2023</v>
      </c>
      <c r="Z91" s="58" t="str">
        <f>'Алюминий (LME)'!I34</f>
        <v/>
      </c>
      <c r="AB91" s="59" t="str">
        <f>'Никель (LME)'!H34</f>
        <v>31.03.2023</v>
      </c>
      <c r="AC91" s="58" t="str">
        <f>'Никель (LME)'!I34</f>
        <v/>
      </c>
      <c r="AE91" s="59" t="str">
        <f>'Свинец (LME)'!H34</f>
        <v>31.03.2023</v>
      </c>
      <c r="AF91" s="58" t="str">
        <f>'Свинец (LME)'!I34</f>
        <v/>
      </c>
      <c r="AH91" s="59" t="str">
        <f>'Медь (LME)'!H34</f>
        <v>31.03.2023</v>
      </c>
      <c r="AI91" s="58" t="str">
        <f>'Медь (LME)'!I34</f>
        <v/>
      </c>
      <c r="AK91" s="59" t="str">
        <f>'Цинк (LME)'!H34</f>
        <v>31.03.2023</v>
      </c>
      <c r="AL91" s="58" t="str">
        <f>'Цинк (LME)'!I34</f>
        <v/>
      </c>
    </row>
    <row r="92" spans="1:38" x14ac:dyDescent="0.25">
      <c r="A92" s="60" t="str">
        <f>Доллар!K4</f>
        <v>01.04.2023</v>
      </c>
      <c r="B92" s="58" t="str">
        <f>Доллар!L4</f>
        <v>-</v>
      </c>
      <c r="D92" s="60" t="str">
        <f>Евро!K4</f>
        <v>01.04.2023</v>
      </c>
      <c r="E92" s="58" t="str">
        <f>Евро!L4</f>
        <v>-</v>
      </c>
      <c r="G92" s="60" t="str">
        <f>'Золото (ЦБ)'!K4</f>
        <v>01.04.2023</v>
      </c>
      <c r="H92" s="58">
        <f>IF(OR('Золото (ЦБ)'!$L4="-",'Золото (ЦБ)'!$L4=""),H91,'Золото (ЦБ)'!$L4)</f>
        <v>4173.2</v>
      </c>
      <c r="I92" t="s">
        <v>159</v>
      </c>
      <c r="J92" s="60" t="str">
        <f>'Серебро (ЦБ)'!K4</f>
        <v>01.04.2023</v>
      </c>
      <c r="K92" s="58">
        <f>IF(OR('Серебро (ЦБ)'!$L4="-",'Серебро (ЦБ)'!$L4=""),K91,'Серебро (ЦБ)'!$L4)</f>
        <v>55.2</v>
      </c>
      <c r="M92" s="60" t="str">
        <f>'Платина (ЦБ)'!K4</f>
        <v>01.04.2023</v>
      </c>
      <c r="N92" s="58">
        <f>IF(OR('Платина (ЦБ)'!$L4="-",'Платина (ЦБ)'!$L4=""),N91,'Платина (ЦБ)'!$L4)</f>
        <v>2353.48</v>
      </c>
      <c r="P92" s="60" t="str">
        <f>'Палладий (ЦБ)'!K4</f>
        <v>01.04.2023</v>
      </c>
      <c r="Q92" s="58">
        <f>IF(OR('Палладий (ЦБ)'!$L4="-",'Палладий (ЦБ)'!$L4=""),Q91,'Палладий (ЦБ)'!$L4)</f>
        <v>4153.88</v>
      </c>
      <c r="S92" s="60" t="str">
        <f>'Золото (KITCO-LME)'!K4</f>
        <v>01.04.2023</v>
      </c>
      <c r="T92" s="58" t="str">
        <f>'Золото (KITCO-LME)'!L4</f>
        <v/>
      </c>
      <c r="V92" s="60" t="str">
        <f>'Серебро (KITCO-LME)'!K4</f>
        <v>01.04.2023</v>
      </c>
      <c r="W92" s="58" t="str">
        <f>'Серебро (KITCO-LME)'!L4</f>
        <v/>
      </c>
      <c r="Y92" s="60" t="str">
        <f>'Алюминий (LME)'!K4</f>
        <v>01.04.2023</v>
      </c>
      <c r="Z92" s="58" t="str">
        <f>'Алюминий (LME)'!L4</f>
        <v/>
      </c>
      <c r="AB92" s="60" t="str">
        <f>'Никель (LME)'!K4</f>
        <v>01.04.2023</v>
      </c>
      <c r="AC92" s="58" t="str">
        <f>'Никель (LME)'!L4</f>
        <v/>
      </c>
      <c r="AE92" s="60" t="str">
        <f>'Свинец (LME)'!K4</f>
        <v>01.04.2023</v>
      </c>
      <c r="AF92" s="58" t="str">
        <f>'Свинец (LME)'!L4</f>
        <v/>
      </c>
      <c r="AH92" s="60" t="str">
        <f>'Медь (LME)'!K4</f>
        <v>01.04.2023</v>
      </c>
      <c r="AI92" s="58" t="str">
        <f>'Медь (LME)'!L4</f>
        <v/>
      </c>
      <c r="AK92" s="60" t="str">
        <f>'Цинк (LME)'!K4</f>
        <v>01.04.2023</v>
      </c>
      <c r="AL92" s="58" t="str">
        <f>'Цинк (LME)'!L4</f>
        <v/>
      </c>
    </row>
    <row r="93" spans="1:38" x14ac:dyDescent="0.25">
      <c r="A93" s="61" t="str">
        <f>Доллар!K5</f>
        <v>02.04.2023</v>
      </c>
      <c r="B93" s="58" t="str">
        <f>Доллар!L5</f>
        <v>-</v>
      </c>
      <c r="D93" s="61" t="str">
        <f>Евро!K5</f>
        <v>02.04.2023</v>
      </c>
      <c r="E93" s="58" t="str">
        <f>Евро!L5</f>
        <v>-</v>
      </c>
      <c r="G93" s="61" t="str">
        <f>'Золото (ЦБ)'!K5</f>
        <v>02.04.2023</v>
      </c>
      <c r="H93" s="58">
        <f>IF(OR('Золото (ЦБ)'!$L5="-",'Золото (ЦБ)'!$L5=""),H92,'Золото (ЦБ)'!$L5)</f>
        <v>4173.2</v>
      </c>
      <c r="J93" s="61" t="str">
        <f>'Серебро (ЦБ)'!K5</f>
        <v>02.04.2023</v>
      </c>
      <c r="K93" s="58">
        <f>IF(OR('Серебро (ЦБ)'!$L5="-",'Серебро (ЦБ)'!$L5=""),K92,'Серебро (ЦБ)'!$L5)</f>
        <v>55.2</v>
      </c>
      <c r="M93" s="61" t="str">
        <f>'Платина (ЦБ)'!K5</f>
        <v>02.04.2023</v>
      </c>
      <c r="N93" s="58">
        <f>IF(OR('Платина (ЦБ)'!$L5="-",'Платина (ЦБ)'!$L5=""),N92,'Платина (ЦБ)'!$L5)</f>
        <v>2353.48</v>
      </c>
      <c r="P93" s="61" t="str">
        <f>'Палладий (ЦБ)'!K5</f>
        <v>02.04.2023</v>
      </c>
      <c r="Q93" s="58">
        <f>IF(OR('Палладий (ЦБ)'!$L5="-",'Палладий (ЦБ)'!$L5=""),Q92,'Палладий (ЦБ)'!$L5)</f>
        <v>4153.88</v>
      </c>
      <c r="S93" s="61" t="str">
        <f>'Золото (KITCO-LME)'!K5</f>
        <v>02.04.2023</v>
      </c>
      <c r="T93" s="58" t="str">
        <f>'Золото (KITCO-LME)'!L5</f>
        <v/>
      </c>
      <c r="V93" s="61" t="str">
        <f>'Серебро (KITCO-LME)'!K5</f>
        <v>02.04.2023</v>
      </c>
      <c r="W93" s="58" t="str">
        <f>'Серебро (KITCO-LME)'!L5</f>
        <v/>
      </c>
      <c r="Y93" s="61" t="str">
        <f>'Алюминий (LME)'!K5</f>
        <v>02.04.2023</v>
      </c>
      <c r="Z93" s="58" t="str">
        <f>'Алюминий (LME)'!L5</f>
        <v/>
      </c>
      <c r="AB93" s="61" t="str">
        <f>'Никель (LME)'!K5</f>
        <v>02.04.2023</v>
      </c>
      <c r="AC93" s="58" t="str">
        <f>'Никель (LME)'!L5</f>
        <v/>
      </c>
      <c r="AE93" s="61" t="str">
        <f>'Свинец (LME)'!K5</f>
        <v>02.04.2023</v>
      </c>
      <c r="AF93" s="58" t="str">
        <f>'Свинец (LME)'!L5</f>
        <v/>
      </c>
      <c r="AH93" s="61" t="str">
        <f>'Медь (LME)'!K5</f>
        <v>02.04.2023</v>
      </c>
      <c r="AI93" s="58" t="str">
        <f>'Медь (LME)'!L5</f>
        <v/>
      </c>
      <c r="AK93" s="61" t="str">
        <f>'Цинк (LME)'!K5</f>
        <v>02.04.2023</v>
      </c>
      <c r="AL93" s="58" t="str">
        <f>'Цинк (LME)'!L5</f>
        <v/>
      </c>
    </row>
    <row r="94" spans="1:38" x14ac:dyDescent="0.25">
      <c r="A94" s="61" t="str">
        <f>Доллар!K6</f>
        <v>03.04.2023</v>
      </c>
      <c r="B94" s="58" t="str">
        <f>Доллар!L6</f>
        <v>-</v>
      </c>
      <c r="D94" s="61" t="str">
        <f>Евро!K6</f>
        <v>03.04.2023</v>
      </c>
      <c r="E94" s="58" t="str">
        <f>Евро!L6</f>
        <v>-</v>
      </c>
      <c r="G94" s="61" t="str">
        <f>'Золото (ЦБ)'!K6</f>
        <v>03.04.2023</v>
      </c>
      <c r="H94" s="58">
        <f>IF(OR('Золото (ЦБ)'!$L6="-",'Золото (ЦБ)'!$L6=""),H93,'Золото (ЦБ)'!$L6)</f>
        <v>4173.2</v>
      </c>
      <c r="J94" s="61" t="str">
        <f>'Серебро (ЦБ)'!K6</f>
        <v>03.04.2023</v>
      </c>
      <c r="K94" s="58">
        <f>IF(OR('Серебро (ЦБ)'!$L6="-",'Серебро (ЦБ)'!$L6=""),K93,'Серебро (ЦБ)'!$L6)</f>
        <v>55.2</v>
      </c>
      <c r="M94" s="61" t="str">
        <f>'Платина (ЦБ)'!K6</f>
        <v>03.04.2023</v>
      </c>
      <c r="N94" s="58">
        <f>IF(OR('Платина (ЦБ)'!$L6="-",'Платина (ЦБ)'!$L6=""),N93,'Платина (ЦБ)'!$L6)</f>
        <v>2353.48</v>
      </c>
      <c r="P94" s="61" t="str">
        <f>'Палладий (ЦБ)'!K6</f>
        <v>03.04.2023</v>
      </c>
      <c r="Q94" s="58">
        <f>IF(OR('Палладий (ЦБ)'!$L6="-",'Палладий (ЦБ)'!$L6=""),Q93,'Палладий (ЦБ)'!$L6)</f>
        <v>4153.88</v>
      </c>
      <c r="S94" s="61" t="str">
        <f>'Золото (KITCO-LME)'!K6</f>
        <v>03.04.2023</v>
      </c>
      <c r="T94" s="58" t="str">
        <f>'Золото (KITCO-LME)'!L6</f>
        <v/>
      </c>
      <c r="V94" s="61" t="str">
        <f>'Серебро (KITCO-LME)'!K6</f>
        <v>03.04.2023</v>
      </c>
      <c r="W94" s="58" t="str">
        <f>'Серебро (KITCO-LME)'!L6</f>
        <v/>
      </c>
      <c r="Y94" s="61" t="str">
        <f>'Алюминий (LME)'!K6</f>
        <v>03.04.2023</v>
      </c>
      <c r="Z94" s="58" t="str">
        <f>'Алюминий (LME)'!L6</f>
        <v/>
      </c>
      <c r="AB94" s="61" t="str">
        <f>'Никель (LME)'!K6</f>
        <v>03.04.2023</v>
      </c>
      <c r="AC94" s="58" t="str">
        <f>'Никель (LME)'!L6</f>
        <v/>
      </c>
      <c r="AE94" s="61" t="str">
        <f>'Свинец (LME)'!K6</f>
        <v>03.04.2023</v>
      </c>
      <c r="AF94" s="58" t="str">
        <f>'Свинец (LME)'!L6</f>
        <v/>
      </c>
      <c r="AH94" s="61" t="str">
        <f>'Медь (LME)'!K6</f>
        <v>03.04.2023</v>
      </c>
      <c r="AI94" s="58" t="str">
        <f>'Медь (LME)'!L6</f>
        <v/>
      </c>
      <c r="AK94" s="61" t="str">
        <f>'Цинк (LME)'!K6</f>
        <v>03.04.2023</v>
      </c>
      <c r="AL94" s="58" t="str">
        <f>'Цинк (LME)'!L6</f>
        <v/>
      </c>
    </row>
    <row r="95" spans="1:38" x14ac:dyDescent="0.25">
      <c r="A95" s="61" t="str">
        <f>Доллар!K7</f>
        <v>04.04.2023</v>
      </c>
      <c r="B95" s="58" t="str">
        <f>Доллар!L7</f>
        <v>-</v>
      </c>
      <c r="D95" s="61" t="str">
        <f>Евро!K7</f>
        <v>04.04.2023</v>
      </c>
      <c r="E95" s="58" t="str">
        <f>Евро!L7</f>
        <v>-</v>
      </c>
      <c r="G95" s="61" t="str">
        <f>'Золото (ЦБ)'!K7</f>
        <v>04.04.2023</v>
      </c>
      <c r="H95" s="58">
        <f>IF(OR('Золото (ЦБ)'!$L7="-",'Золото (ЦБ)'!$L7=""),H94,'Золото (ЦБ)'!$L7)</f>
        <v>4173.2</v>
      </c>
      <c r="J95" s="61" t="str">
        <f>'Серебро (ЦБ)'!K7</f>
        <v>04.04.2023</v>
      </c>
      <c r="K95" s="58">
        <f>IF(OR('Серебро (ЦБ)'!$L7="-",'Серебро (ЦБ)'!$L7=""),K94,'Серебро (ЦБ)'!$L7)</f>
        <v>55.2</v>
      </c>
      <c r="M95" s="61" t="str">
        <f>'Платина (ЦБ)'!K7</f>
        <v>04.04.2023</v>
      </c>
      <c r="N95" s="58">
        <f>IF(OR('Платина (ЦБ)'!$L7="-",'Платина (ЦБ)'!$L7=""),N94,'Платина (ЦБ)'!$L7)</f>
        <v>2353.48</v>
      </c>
      <c r="P95" s="61" t="str">
        <f>'Палладий (ЦБ)'!K7</f>
        <v>04.04.2023</v>
      </c>
      <c r="Q95" s="58">
        <f>IF(OR('Палладий (ЦБ)'!$L7="-",'Палладий (ЦБ)'!$L7=""),Q94,'Палладий (ЦБ)'!$L7)</f>
        <v>4153.88</v>
      </c>
      <c r="S95" s="61" t="str">
        <f>'Золото (KITCO-LME)'!K7</f>
        <v>04.04.2023</v>
      </c>
      <c r="T95" s="58" t="str">
        <f>'Золото (KITCO-LME)'!L7</f>
        <v/>
      </c>
      <c r="V95" s="61" t="str">
        <f>'Серебро (KITCO-LME)'!K7</f>
        <v>04.04.2023</v>
      </c>
      <c r="W95" s="58" t="str">
        <f>'Серебро (KITCO-LME)'!L7</f>
        <v/>
      </c>
      <c r="Y95" s="61" t="str">
        <f>'Алюминий (LME)'!K7</f>
        <v>04.04.2023</v>
      </c>
      <c r="Z95" s="58" t="str">
        <f>'Алюминий (LME)'!L7</f>
        <v/>
      </c>
      <c r="AB95" s="61" t="str">
        <f>'Никель (LME)'!K7</f>
        <v>04.04.2023</v>
      </c>
      <c r="AC95" s="58" t="str">
        <f>'Никель (LME)'!L7</f>
        <v/>
      </c>
      <c r="AE95" s="61" t="str">
        <f>'Свинец (LME)'!K7</f>
        <v>04.04.2023</v>
      </c>
      <c r="AF95" s="58" t="str">
        <f>'Свинец (LME)'!L7</f>
        <v/>
      </c>
      <c r="AH95" s="61" t="str">
        <f>'Медь (LME)'!K7</f>
        <v>04.04.2023</v>
      </c>
      <c r="AI95" s="58" t="str">
        <f>'Медь (LME)'!L7</f>
        <v/>
      </c>
      <c r="AK95" s="61" t="str">
        <f>'Цинк (LME)'!K7</f>
        <v>04.04.2023</v>
      </c>
      <c r="AL95" s="58" t="str">
        <f>'Цинк (LME)'!L7</f>
        <v/>
      </c>
    </row>
    <row r="96" spans="1:38" x14ac:dyDescent="0.25">
      <c r="A96" s="61" t="str">
        <f>Доллар!K8</f>
        <v>05.04.2023</v>
      </c>
      <c r="B96" s="58" t="str">
        <f>Доллар!L8</f>
        <v>-</v>
      </c>
      <c r="D96" s="61" t="str">
        <f>Евро!K8</f>
        <v>05.04.2023</v>
      </c>
      <c r="E96" s="58" t="str">
        <f>Евро!L8</f>
        <v>-</v>
      </c>
      <c r="G96" s="61" t="str">
        <f>'Золото (ЦБ)'!K8</f>
        <v>05.04.2023</v>
      </c>
      <c r="H96" s="58">
        <f>IF(OR('Золото (ЦБ)'!$L8="-",'Золото (ЦБ)'!$L8=""),H95,'Золото (ЦБ)'!$L8)</f>
        <v>4173.2</v>
      </c>
      <c r="J96" s="61" t="str">
        <f>'Серебро (ЦБ)'!K8</f>
        <v>05.04.2023</v>
      </c>
      <c r="K96" s="58">
        <f>IF(OR('Серебро (ЦБ)'!$L8="-",'Серебро (ЦБ)'!$L8=""),K95,'Серебро (ЦБ)'!$L8)</f>
        <v>55.2</v>
      </c>
      <c r="M96" s="61" t="str">
        <f>'Платина (ЦБ)'!K8</f>
        <v>05.04.2023</v>
      </c>
      <c r="N96" s="58">
        <f>IF(OR('Платина (ЦБ)'!$L8="-",'Платина (ЦБ)'!$L8=""),N95,'Платина (ЦБ)'!$L8)</f>
        <v>2353.48</v>
      </c>
      <c r="P96" s="61" t="str">
        <f>'Палладий (ЦБ)'!K8</f>
        <v>05.04.2023</v>
      </c>
      <c r="Q96" s="58">
        <f>IF(OR('Палладий (ЦБ)'!$L8="-",'Палладий (ЦБ)'!$L8=""),Q95,'Палладий (ЦБ)'!$L8)</f>
        <v>4153.88</v>
      </c>
      <c r="S96" s="61" t="str">
        <f>'Золото (KITCO-LME)'!K8</f>
        <v>05.04.2023</v>
      </c>
      <c r="T96" s="58" t="str">
        <f>'Золото (KITCO-LME)'!L8</f>
        <v/>
      </c>
      <c r="V96" s="61" t="str">
        <f>'Серебро (KITCO-LME)'!K8</f>
        <v>05.04.2023</v>
      </c>
      <c r="W96" s="58" t="str">
        <f>'Серебро (KITCO-LME)'!L8</f>
        <v/>
      </c>
      <c r="Y96" s="61" t="str">
        <f>'Алюминий (LME)'!K8</f>
        <v>05.04.2023</v>
      </c>
      <c r="Z96" s="58" t="str">
        <f>'Алюминий (LME)'!L8</f>
        <v/>
      </c>
      <c r="AB96" s="61" t="str">
        <f>'Никель (LME)'!K8</f>
        <v>05.04.2023</v>
      </c>
      <c r="AC96" s="58" t="str">
        <f>'Никель (LME)'!L8</f>
        <v/>
      </c>
      <c r="AE96" s="61" t="str">
        <f>'Свинец (LME)'!K8</f>
        <v>05.04.2023</v>
      </c>
      <c r="AF96" s="58" t="str">
        <f>'Свинец (LME)'!L8</f>
        <v/>
      </c>
      <c r="AH96" s="61" t="str">
        <f>'Медь (LME)'!K8</f>
        <v>05.04.2023</v>
      </c>
      <c r="AI96" s="58" t="str">
        <f>'Медь (LME)'!L8</f>
        <v/>
      </c>
      <c r="AK96" s="61" t="str">
        <f>'Цинк (LME)'!K8</f>
        <v>05.04.2023</v>
      </c>
      <c r="AL96" s="58" t="str">
        <f>'Цинк (LME)'!L8</f>
        <v/>
      </c>
    </row>
    <row r="97" spans="1:38" x14ac:dyDescent="0.25">
      <c r="A97" s="61" t="str">
        <f>Доллар!K9</f>
        <v>06.04.2023</v>
      </c>
      <c r="B97" s="58" t="str">
        <f>Доллар!L9</f>
        <v>-</v>
      </c>
      <c r="D97" s="61" t="str">
        <f>Евро!K9</f>
        <v>06.04.2023</v>
      </c>
      <c r="E97" s="58" t="str">
        <f>Евро!L9</f>
        <v>-</v>
      </c>
      <c r="G97" s="61" t="str">
        <f>'Золото (ЦБ)'!K9</f>
        <v>06.04.2023</v>
      </c>
      <c r="H97" s="58">
        <f>IF(OR('Золото (ЦБ)'!$L9="-",'Золото (ЦБ)'!$L9=""),H96,'Золото (ЦБ)'!$L9)</f>
        <v>4173.2</v>
      </c>
      <c r="J97" s="61" t="str">
        <f>'Серебро (ЦБ)'!K9</f>
        <v>06.04.2023</v>
      </c>
      <c r="K97" s="58">
        <f>IF(OR('Серебро (ЦБ)'!$L9="-",'Серебро (ЦБ)'!$L9=""),K96,'Серебро (ЦБ)'!$L9)</f>
        <v>55.2</v>
      </c>
      <c r="M97" s="61" t="str">
        <f>'Платина (ЦБ)'!K9</f>
        <v>06.04.2023</v>
      </c>
      <c r="N97" s="58">
        <f>IF(OR('Платина (ЦБ)'!$L9="-",'Платина (ЦБ)'!$L9=""),N96,'Платина (ЦБ)'!$L9)</f>
        <v>2353.48</v>
      </c>
      <c r="P97" s="61" t="str">
        <f>'Палладий (ЦБ)'!K9</f>
        <v>06.04.2023</v>
      </c>
      <c r="Q97" s="58">
        <f>IF(OR('Палладий (ЦБ)'!$L9="-",'Палладий (ЦБ)'!$L9=""),Q96,'Палладий (ЦБ)'!$L9)</f>
        <v>4153.88</v>
      </c>
      <c r="S97" s="61" t="str">
        <f>'Золото (KITCO-LME)'!K9</f>
        <v>06.04.2023</v>
      </c>
      <c r="T97" s="58" t="str">
        <f>'Золото (KITCO-LME)'!L9</f>
        <v/>
      </c>
      <c r="V97" s="61" t="str">
        <f>'Серебро (KITCO-LME)'!K9</f>
        <v>06.04.2023</v>
      </c>
      <c r="W97" s="58" t="str">
        <f>'Серебро (KITCO-LME)'!L9</f>
        <v/>
      </c>
      <c r="Y97" s="61" t="str">
        <f>'Алюминий (LME)'!K9</f>
        <v>06.04.2023</v>
      </c>
      <c r="Z97" s="58" t="str">
        <f>'Алюминий (LME)'!L9</f>
        <v/>
      </c>
      <c r="AB97" s="61" t="str">
        <f>'Никель (LME)'!K9</f>
        <v>06.04.2023</v>
      </c>
      <c r="AC97" s="58" t="str">
        <f>'Никель (LME)'!L9</f>
        <v/>
      </c>
      <c r="AE97" s="61" t="str">
        <f>'Свинец (LME)'!K9</f>
        <v>06.04.2023</v>
      </c>
      <c r="AF97" s="58" t="str">
        <f>'Свинец (LME)'!L9</f>
        <v/>
      </c>
      <c r="AH97" s="61" t="str">
        <f>'Медь (LME)'!K9</f>
        <v>06.04.2023</v>
      </c>
      <c r="AI97" s="58" t="str">
        <f>'Медь (LME)'!L9</f>
        <v/>
      </c>
      <c r="AK97" s="61" t="str">
        <f>'Цинк (LME)'!K9</f>
        <v>06.04.2023</v>
      </c>
      <c r="AL97" s="58" t="str">
        <f>'Цинк (LME)'!L9</f>
        <v/>
      </c>
    </row>
    <row r="98" spans="1:38" x14ac:dyDescent="0.25">
      <c r="A98" s="61" t="str">
        <f>Доллар!K10</f>
        <v>07.04.2023</v>
      </c>
      <c r="B98" s="58" t="str">
        <f>Доллар!L10</f>
        <v>-</v>
      </c>
      <c r="D98" s="61" t="str">
        <f>Евро!K10</f>
        <v>07.04.2023</v>
      </c>
      <c r="E98" s="58" t="str">
        <f>Евро!L10</f>
        <v>-</v>
      </c>
      <c r="G98" s="61" t="str">
        <f>'Золото (ЦБ)'!K10</f>
        <v>07.04.2023</v>
      </c>
      <c r="H98" s="58">
        <f>IF(OR('Золото (ЦБ)'!$L10="-",'Золото (ЦБ)'!$L10=""),H97,'Золото (ЦБ)'!$L10)</f>
        <v>4173.2</v>
      </c>
      <c r="J98" s="61" t="str">
        <f>'Серебро (ЦБ)'!K10</f>
        <v>07.04.2023</v>
      </c>
      <c r="K98" s="58">
        <f>IF(OR('Серебро (ЦБ)'!$L10="-",'Серебро (ЦБ)'!$L10=""),K97,'Серебро (ЦБ)'!$L10)</f>
        <v>55.2</v>
      </c>
      <c r="M98" s="61" t="str">
        <f>'Платина (ЦБ)'!K10</f>
        <v>07.04.2023</v>
      </c>
      <c r="N98" s="58">
        <f>IF(OR('Платина (ЦБ)'!$L10="-",'Платина (ЦБ)'!$L10=""),N97,'Платина (ЦБ)'!$L10)</f>
        <v>2353.48</v>
      </c>
      <c r="P98" s="61" t="str">
        <f>'Палладий (ЦБ)'!K10</f>
        <v>07.04.2023</v>
      </c>
      <c r="Q98" s="58">
        <f>IF(OR('Палладий (ЦБ)'!$L10="-",'Палладий (ЦБ)'!$L10=""),Q97,'Палладий (ЦБ)'!$L10)</f>
        <v>4153.88</v>
      </c>
      <c r="S98" s="61" t="str">
        <f>'Золото (KITCO-LME)'!K10</f>
        <v>07.04.2023</v>
      </c>
      <c r="T98" s="58" t="str">
        <f>'Золото (KITCO-LME)'!L10</f>
        <v/>
      </c>
      <c r="V98" s="61" t="str">
        <f>'Серебро (KITCO-LME)'!K10</f>
        <v>07.04.2023</v>
      </c>
      <c r="W98" s="58" t="str">
        <f>'Серебро (KITCO-LME)'!L10</f>
        <v/>
      </c>
      <c r="Y98" s="61" t="str">
        <f>'Алюминий (LME)'!K10</f>
        <v>07.04.2023</v>
      </c>
      <c r="Z98" s="58" t="str">
        <f>'Алюминий (LME)'!L10</f>
        <v/>
      </c>
      <c r="AB98" s="61" t="str">
        <f>'Никель (LME)'!K10</f>
        <v>07.04.2023</v>
      </c>
      <c r="AC98" s="58" t="str">
        <f>'Никель (LME)'!L10</f>
        <v/>
      </c>
      <c r="AE98" s="61" t="str">
        <f>'Свинец (LME)'!K10</f>
        <v>07.04.2023</v>
      </c>
      <c r="AF98" s="58" t="str">
        <f>'Свинец (LME)'!L10</f>
        <v/>
      </c>
      <c r="AH98" s="61" t="str">
        <f>'Медь (LME)'!K10</f>
        <v>07.04.2023</v>
      </c>
      <c r="AI98" s="58" t="str">
        <f>'Медь (LME)'!L10</f>
        <v/>
      </c>
      <c r="AK98" s="61" t="str">
        <f>'Цинк (LME)'!K10</f>
        <v>07.04.2023</v>
      </c>
      <c r="AL98" s="58" t="str">
        <f>'Цинк (LME)'!L10</f>
        <v/>
      </c>
    </row>
    <row r="99" spans="1:38" x14ac:dyDescent="0.25">
      <c r="A99" s="61" t="str">
        <f>Доллар!K11</f>
        <v>08.04.2023</v>
      </c>
      <c r="B99" s="58" t="str">
        <f>Доллар!L11</f>
        <v>-</v>
      </c>
      <c r="D99" s="61" t="str">
        <f>Евро!K11</f>
        <v>08.04.2023</v>
      </c>
      <c r="E99" s="58" t="str">
        <f>Евро!L11</f>
        <v>-</v>
      </c>
      <c r="G99" s="61" t="str">
        <f>'Золото (ЦБ)'!K11</f>
        <v>08.04.2023</v>
      </c>
      <c r="H99" s="58">
        <f>IF(OR('Золото (ЦБ)'!$L11="-",'Золото (ЦБ)'!$L11=""),H98,'Золото (ЦБ)'!$L11)</f>
        <v>4173.2</v>
      </c>
      <c r="J99" s="61" t="str">
        <f>'Серебро (ЦБ)'!K11</f>
        <v>08.04.2023</v>
      </c>
      <c r="K99" s="58">
        <f>IF(OR('Серебро (ЦБ)'!$L11="-",'Серебро (ЦБ)'!$L11=""),K98,'Серебро (ЦБ)'!$L11)</f>
        <v>55.2</v>
      </c>
      <c r="M99" s="61" t="str">
        <f>'Платина (ЦБ)'!K11</f>
        <v>08.04.2023</v>
      </c>
      <c r="N99" s="58">
        <f>IF(OR('Платина (ЦБ)'!$L11="-",'Платина (ЦБ)'!$L11=""),N98,'Платина (ЦБ)'!$L11)</f>
        <v>2353.48</v>
      </c>
      <c r="P99" s="61" t="str">
        <f>'Палладий (ЦБ)'!K11</f>
        <v>08.04.2023</v>
      </c>
      <c r="Q99" s="58">
        <f>IF(OR('Палладий (ЦБ)'!$L11="-",'Палладий (ЦБ)'!$L11=""),Q98,'Палладий (ЦБ)'!$L11)</f>
        <v>4153.88</v>
      </c>
      <c r="S99" s="61" t="str">
        <f>'Золото (KITCO-LME)'!K11</f>
        <v>08.04.2023</v>
      </c>
      <c r="T99" s="58" t="str">
        <f>'Золото (KITCO-LME)'!L11</f>
        <v/>
      </c>
      <c r="V99" s="61" t="str">
        <f>'Серебро (KITCO-LME)'!K11</f>
        <v>08.04.2023</v>
      </c>
      <c r="W99" s="58" t="str">
        <f>'Серебро (KITCO-LME)'!L11</f>
        <v/>
      </c>
      <c r="Y99" s="61" t="str">
        <f>'Алюминий (LME)'!K11</f>
        <v>08.04.2023</v>
      </c>
      <c r="Z99" s="58" t="str">
        <f>'Алюминий (LME)'!L11</f>
        <v/>
      </c>
      <c r="AB99" s="61" t="str">
        <f>'Никель (LME)'!K11</f>
        <v>08.04.2023</v>
      </c>
      <c r="AC99" s="58" t="str">
        <f>'Никель (LME)'!L11</f>
        <v/>
      </c>
      <c r="AE99" s="61" t="str">
        <f>'Свинец (LME)'!K11</f>
        <v>08.04.2023</v>
      </c>
      <c r="AF99" s="58" t="str">
        <f>'Свинец (LME)'!L11</f>
        <v/>
      </c>
      <c r="AH99" s="61" t="str">
        <f>'Медь (LME)'!K11</f>
        <v>08.04.2023</v>
      </c>
      <c r="AI99" s="58" t="str">
        <f>'Медь (LME)'!L11</f>
        <v/>
      </c>
      <c r="AK99" s="61" t="str">
        <f>'Цинк (LME)'!K11</f>
        <v>08.04.2023</v>
      </c>
      <c r="AL99" s="58" t="str">
        <f>'Цинк (LME)'!L11</f>
        <v/>
      </c>
    </row>
    <row r="100" spans="1:38" x14ac:dyDescent="0.25">
      <c r="A100" s="61" t="str">
        <f>Доллар!K12</f>
        <v>09.04.2023</v>
      </c>
      <c r="B100" s="58" t="str">
        <f>Доллар!L12</f>
        <v>-</v>
      </c>
      <c r="D100" s="61" t="str">
        <f>Евро!K12</f>
        <v>09.04.2023</v>
      </c>
      <c r="E100" s="58" t="str">
        <f>Евро!L12</f>
        <v>-</v>
      </c>
      <c r="G100" s="61" t="str">
        <f>'Золото (ЦБ)'!K12</f>
        <v>09.04.2023</v>
      </c>
      <c r="H100" s="58">
        <f>IF(OR('Золото (ЦБ)'!$L12="-",'Золото (ЦБ)'!$L12=""),H99,'Золото (ЦБ)'!$L12)</f>
        <v>4173.2</v>
      </c>
      <c r="J100" s="61" t="str">
        <f>'Серебро (ЦБ)'!K12</f>
        <v>09.04.2023</v>
      </c>
      <c r="K100" s="58">
        <f>IF(OR('Серебро (ЦБ)'!$L12="-",'Серебро (ЦБ)'!$L12=""),K99,'Серебро (ЦБ)'!$L12)</f>
        <v>55.2</v>
      </c>
      <c r="M100" s="61" t="str">
        <f>'Платина (ЦБ)'!K12</f>
        <v>09.04.2023</v>
      </c>
      <c r="N100" s="58">
        <f>IF(OR('Платина (ЦБ)'!$L12="-",'Платина (ЦБ)'!$L12=""),N99,'Платина (ЦБ)'!$L12)</f>
        <v>2353.48</v>
      </c>
      <c r="P100" s="61" t="str">
        <f>'Палладий (ЦБ)'!K12</f>
        <v>09.04.2023</v>
      </c>
      <c r="Q100" s="58">
        <f>IF(OR('Палладий (ЦБ)'!$L12="-",'Палладий (ЦБ)'!$L12=""),Q99,'Палладий (ЦБ)'!$L12)</f>
        <v>4153.88</v>
      </c>
      <c r="S100" s="61" t="str">
        <f>'Золото (KITCO-LME)'!K12</f>
        <v>09.04.2023</v>
      </c>
      <c r="T100" s="58" t="str">
        <f>'Золото (KITCO-LME)'!L12</f>
        <v/>
      </c>
      <c r="V100" s="61" t="str">
        <f>'Серебро (KITCO-LME)'!K12</f>
        <v>09.04.2023</v>
      </c>
      <c r="W100" s="58" t="str">
        <f>'Серебро (KITCO-LME)'!L12</f>
        <v/>
      </c>
      <c r="Y100" s="61" t="str">
        <f>'Алюминий (LME)'!K12</f>
        <v>09.04.2023</v>
      </c>
      <c r="Z100" s="58" t="str">
        <f>'Алюминий (LME)'!L12</f>
        <v/>
      </c>
      <c r="AB100" s="61" t="str">
        <f>'Никель (LME)'!K12</f>
        <v>09.04.2023</v>
      </c>
      <c r="AC100" s="58" t="str">
        <f>'Никель (LME)'!L12</f>
        <v/>
      </c>
      <c r="AE100" s="61" t="str">
        <f>'Свинец (LME)'!K12</f>
        <v>09.04.2023</v>
      </c>
      <c r="AF100" s="58" t="str">
        <f>'Свинец (LME)'!L12</f>
        <v/>
      </c>
      <c r="AH100" s="61" t="str">
        <f>'Медь (LME)'!K12</f>
        <v>09.04.2023</v>
      </c>
      <c r="AI100" s="58" t="str">
        <f>'Медь (LME)'!L12</f>
        <v/>
      </c>
      <c r="AK100" s="61" t="str">
        <f>'Цинк (LME)'!K12</f>
        <v>09.04.2023</v>
      </c>
      <c r="AL100" s="58" t="str">
        <f>'Цинк (LME)'!L12</f>
        <v/>
      </c>
    </row>
    <row r="101" spans="1:38" x14ac:dyDescent="0.25">
      <c r="A101" s="61" t="str">
        <f>Доллар!K13</f>
        <v>10.04.2023</v>
      </c>
      <c r="B101" s="58" t="str">
        <f>Доллар!L13</f>
        <v>-</v>
      </c>
      <c r="D101" s="61" t="str">
        <f>Евро!K13</f>
        <v>10.04.2023</v>
      </c>
      <c r="E101" s="58" t="str">
        <f>Евро!L13</f>
        <v>-</v>
      </c>
      <c r="G101" s="61" t="str">
        <f>'Золото (ЦБ)'!K13</f>
        <v>10.04.2023</v>
      </c>
      <c r="H101" s="58">
        <f>IF(OR('Золото (ЦБ)'!$L13="-",'Золото (ЦБ)'!$L13=""),H100,'Золото (ЦБ)'!$L13)</f>
        <v>4173.2</v>
      </c>
      <c r="J101" s="61" t="str">
        <f>'Серебро (ЦБ)'!K13</f>
        <v>10.04.2023</v>
      </c>
      <c r="K101" s="58">
        <f>IF(OR('Серебро (ЦБ)'!$L13="-",'Серебро (ЦБ)'!$L13=""),K100,'Серебро (ЦБ)'!$L13)</f>
        <v>55.2</v>
      </c>
      <c r="M101" s="61" t="str">
        <f>'Платина (ЦБ)'!K13</f>
        <v>10.04.2023</v>
      </c>
      <c r="N101" s="58">
        <f>IF(OR('Платина (ЦБ)'!$L13="-",'Платина (ЦБ)'!$L13=""),N100,'Платина (ЦБ)'!$L13)</f>
        <v>2353.48</v>
      </c>
      <c r="P101" s="61" t="str">
        <f>'Палладий (ЦБ)'!K13</f>
        <v>10.04.2023</v>
      </c>
      <c r="Q101" s="58">
        <f>IF(OR('Палладий (ЦБ)'!$L13="-",'Палладий (ЦБ)'!$L13=""),Q100,'Палладий (ЦБ)'!$L13)</f>
        <v>4153.88</v>
      </c>
      <c r="S101" s="61" t="str">
        <f>'Золото (KITCO-LME)'!K13</f>
        <v>10.04.2023</v>
      </c>
      <c r="T101" s="58" t="str">
        <f>'Золото (KITCO-LME)'!L13</f>
        <v/>
      </c>
      <c r="V101" s="61" t="str">
        <f>'Серебро (KITCO-LME)'!K13</f>
        <v>10.04.2023</v>
      </c>
      <c r="W101" s="58" t="str">
        <f>'Серебро (KITCO-LME)'!L13</f>
        <v/>
      </c>
      <c r="Y101" s="61" t="str">
        <f>'Алюминий (LME)'!K13</f>
        <v>10.04.2023</v>
      </c>
      <c r="Z101" s="58" t="str">
        <f>'Алюминий (LME)'!L13</f>
        <v/>
      </c>
      <c r="AB101" s="61" t="str">
        <f>'Никель (LME)'!K13</f>
        <v>10.04.2023</v>
      </c>
      <c r="AC101" s="58" t="str">
        <f>'Никель (LME)'!L13</f>
        <v/>
      </c>
      <c r="AE101" s="61" t="str">
        <f>'Свинец (LME)'!K13</f>
        <v>10.04.2023</v>
      </c>
      <c r="AF101" s="58" t="str">
        <f>'Свинец (LME)'!L13</f>
        <v/>
      </c>
      <c r="AH101" s="61" t="str">
        <f>'Медь (LME)'!K13</f>
        <v>10.04.2023</v>
      </c>
      <c r="AI101" s="58" t="str">
        <f>'Медь (LME)'!L13</f>
        <v/>
      </c>
      <c r="AK101" s="61" t="str">
        <f>'Цинк (LME)'!K13</f>
        <v>10.04.2023</v>
      </c>
      <c r="AL101" s="58" t="str">
        <f>'Цинк (LME)'!L13</f>
        <v/>
      </c>
    </row>
    <row r="102" spans="1:38" x14ac:dyDescent="0.25">
      <c r="A102" s="61" t="str">
        <f>Доллар!K14</f>
        <v>11.04.2023</v>
      </c>
      <c r="B102" s="58" t="str">
        <f>Доллар!L14</f>
        <v>-</v>
      </c>
      <c r="D102" s="61" t="str">
        <f>Евро!K14</f>
        <v>11.04.2023</v>
      </c>
      <c r="E102" s="58" t="str">
        <f>Евро!L14</f>
        <v>-</v>
      </c>
      <c r="G102" s="61" t="str">
        <f>'Золото (ЦБ)'!K14</f>
        <v>11.04.2023</v>
      </c>
      <c r="H102" s="58">
        <f>IF(OR('Золото (ЦБ)'!$L14="-",'Золото (ЦБ)'!$L14=""),H101,'Золото (ЦБ)'!$L14)</f>
        <v>4173.2</v>
      </c>
      <c r="J102" s="61" t="str">
        <f>'Серебро (ЦБ)'!K14</f>
        <v>11.04.2023</v>
      </c>
      <c r="K102" s="58">
        <f>IF(OR('Серебро (ЦБ)'!$L14="-",'Серебро (ЦБ)'!$L14=""),K101,'Серебро (ЦБ)'!$L14)</f>
        <v>55.2</v>
      </c>
      <c r="M102" s="61" t="str">
        <f>'Платина (ЦБ)'!K14</f>
        <v>11.04.2023</v>
      </c>
      <c r="N102" s="58">
        <f>IF(OR('Платина (ЦБ)'!$L14="-",'Платина (ЦБ)'!$L14=""),N101,'Платина (ЦБ)'!$L14)</f>
        <v>2353.48</v>
      </c>
      <c r="P102" s="61" t="str">
        <f>'Палладий (ЦБ)'!K14</f>
        <v>11.04.2023</v>
      </c>
      <c r="Q102" s="58">
        <f>IF(OR('Палладий (ЦБ)'!$L14="-",'Палладий (ЦБ)'!$L14=""),Q101,'Палладий (ЦБ)'!$L14)</f>
        <v>4153.88</v>
      </c>
      <c r="S102" s="61" t="str">
        <f>'Золото (KITCO-LME)'!K14</f>
        <v>11.04.2023</v>
      </c>
      <c r="T102" s="58" t="str">
        <f>'Золото (KITCO-LME)'!L14</f>
        <v/>
      </c>
      <c r="V102" s="61" t="str">
        <f>'Серебро (KITCO-LME)'!K14</f>
        <v>11.04.2023</v>
      </c>
      <c r="W102" s="58" t="str">
        <f>'Серебро (KITCO-LME)'!L14</f>
        <v/>
      </c>
      <c r="Y102" s="61" t="str">
        <f>'Алюминий (LME)'!K14</f>
        <v>11.04.2023</v>
      </c>
      <c r="Z102" s="58" t="str">
        <f>'Алюминий (LME)'!L14</f>
        <v/>
      </c>
      <c r="AB102" s="61" t="str">
        <f>'Никель (LME)'!K14</f>
        <v>11.04.2023</v>
      </c>
      <c r="AC102" s="58" t="str">
        <f>'Никель (LME)'!L14</f>
        <v/>
      </c>
      <c r="AE102" s="61" t="str">
        <f>'Свинец (LME)'!K14</f>
        <v>11.04.2023</v>
      </c>
      <c r="AF102" s="58" t="str">
        <f>'Свинец (LME)'!L14</f>
        <v/>
      </c>
      <c r="AH102" s="61" t="str">
        <f>'Медь (LME)'!K14</f>
        <v>11.04.2023</v>
      </c>
      <c r="AI102" s="58" t="str">
        <f>'Медь (LME)'!L14</f>
        <v/>
      </c>
      <c r="AK102" s="61" t="str">
        <f>'Цинк (LME)'!K14</f>
        <v>11.04.2023</v>
      </c>
      <c r="AL102" s="58" t="str">
        <f>'Цинк (LME)'!L14</f>
        <v/>
      </c>
    </row>
    <row r="103" spans="1:38" x14ac:dyDescent="0.25">
      <c r="A103" s="61" t="str">
        <f>Доллар!K15</f>
        <v>12.04.2023</v>
      </c>
      <c r="B103" s="58" t="str">
        <f>Доллар!L15</f>
        <v>-</v>
      </c>
      <c r="D103" s="61" t="str">
        <f>Евро!K15</f>
        <v>12.04.2023</v>
      </c>
      <c r="E103" s="58" t="str">
        <f>Евро!L15</f>
        <v>-</v>
      </c>
      <c r="G103" s="61" t="str">
        <f>'Золото (ЦБ)'!K15</f>
        <v>12.04.2023</v>
      </c>
      <c r="H103" s="58">
        <f>IF(OR('Золото (ЦБ)'!$L15="-",'Золото (ЦБ)'!$L15=""),H102,'Золото (ЦБ)'!$L15)</f>
        <v>4173.2</v>
      </c>
      <c r="J103" s="61" t="str">
        <f>'Серебро (ЦБ)'!K15</f>
        <v>12.04.2023</v>
      </c>
      <c r="K103" s="58">
        <f>IF(OR('Серебро (ЦБ)'!$L15="-",'Серебро (ЦБ)'!$L15=""),K102,'Серебро (ЦБ)'!$L15)</f>
        <v>55.2</v>
      </c>
      <c r="M103" s="61" t="str">
        <f>'Платина (ЦБ)'!K15</f>
        <v>12.04.2023</v>
      </c>
      <c r="N103" s="58">
        <f>IF(OR('Платина (ЦБ)'!$L15="-",'Платина (ЦБ)'!$L15=""),N102,'Платина (ЦБ)'!$L15)</f>
        <v>2353.48</v>
      </c>
      <c r="P103" s="61" t="str">
        <f>'Палладий (ЦБ)'!K15</f>
        <v>12.04.2023</v>
      </c>
      <c r="Q103" s="58">
        <f>IF(OR('Палладий (ЦБ)'!$L15="-",'Палладий (ЦБ)'!$L15=""),Q102,'Палладий (ЦБ)'!$L15)</f>
        <v>4153.88</v>
      </c>
      <c r="S103" s="61" t="str">
        <f>'Золото (KITCO-LME)'!K15</f>
        <v>12.04.2023</v>
      </c>
      <c r="T103" s="58" t="str">
        <f>'Золото (KITCO-LME)'!L15</f>
        <v/>
      </c>
      <c r="V103" s="61" t="str">
        <f>'Серебро (KITCO-LME)'!K15</f>
        <v>12.04.2023</v>
      </c>
      <c r="W103" s="58" t="str">
        <f>'Серебро (KITCO-LME)'!L15</f>
        <v/>
      </c>
      <c r="Y103" s="61" t="str">
        <f>'Алюминий (LME)'!K15</f>
        <v>12.04.2023</v>
      </c>
      <c r="Z103" s="58" t="str">
        <f>'Алюминий (LME)'!L15</f>
        <v/>
      </c>
      <c r="AB103" s="61" t="str">
        <f>'Никель (LME)'!K15</f>
        <v>12.04.2023</v>
      </c>
      <c r="AC103" s="58" t="str">
        <f>'Никель (LME)'!L15</f>
        <v/>
      </c>
      <c r="AE103" s="61" t="str">
        <f>'Свинец (LME)'!K15</f>
        <v>12.04.2023</v>
      </c>
      <c r="AF103" s="58" t="str">
        <f>'Свинец (LME)'!L15</f>
        <v/>
      </c>
      <c r="AH103" s="61" t="str">
        <f>'Медь (LME)'!K15</f>
        <v>12.04.2023</v>
      </c>
      <c r="AI103" s="58" t="str">
        <f>'Медь (LME)'!L15</f>
        <v/>
      </c>
      <c r="AK103" s="61" t="str">
        <f>'Цинк (LME)'!K15</f>
        <v>12.04.2023</v>
      </c>
      <c r="AL103" s="58" t="str">
        <f>'Цинк (LME)'!L15</f>
        <v/>
      </c>
    </row>
    <row r="104" spans="1:38" x14ac:dyDescent="0.25">
      <c r="A104" s="61" t="str">
        <f>Доллар!K16</f>
        <v>13.04.2023</v>
      </c>
      <c r="B104" s="58" t="str">
        <f>Доллар!L16</f>
        <v>-</v>
      </c>
      <c r="D104" s="61" t="str">
        <f>Евро!K16</f>
        <v>13.04.2023</v>
      </c>
      <c r="E104" s="58" t="str">
        <f>Евро!L16</f>
        <v>-</v>
      </c>
      <c r="G104" s="61" t="str">
        <f>'Золото (ЦБ)'!K16</f>
        <v>13.04.2023</v>
      </c>
      <c r="H104" s="58">
        <f>IF(OR('Золото (ЦБ)'!$L16="-",'Золото (ЦБ)'!$L16=""),H103,'Золото (ЦБ)'!$L16)</f>
        <v>4173.2</v>
      </c>
      <c r="J104" s="61" t="str">
        <f>'Серебро (ЦБ)'!K16</f>
        <v>13.04.2023</v>
      </c>
      <c r="K104" s="58">
        <f>IF(OR('Серебро (ЦБ)'!$L16="-",'Серебро (ЦБ)'!$L16=""),K103,'Серебро (ЦБ)'!$L16)</f>
        <v>55.2</v>
      </c>
      <c r="M104" s="61" t="str">
        <f>'Платина (ЦБ)'!K16</f>
        <v>13.04.2023</v>
      </c>
      <c r="N104" s="58">
        <f>IF(OR('Платина (ЦБ)'!$L16="-",'Платина (ЦБ)'!$L16=""),N103,'Платина (ЦБ)'!$L16)</f>
        <v>2353.48</v>
      </c>
      <c r="P104" s="61" t="str">
        <f>'Палладий (ЦБ)'!K16</f>
        <v>13.04.2023</v>
      </c>
      <c r="Q104" s="58">
        <f>IF(OR('Палладий (ЦБ)'!$L16="-",'Палладий (ЦБ)'!$L16=""),Q103,'Палладий (ЦБ)'!$L16)</f>
        <v>4153.88</v>
      </c>
      <c r="S104" s="61" t="str">
        <f>'Золото (KITCO-LME)'!K16</f>
        <v>13.04.2023</v>
      </c>
      <c r="T104" s="58" t="str">
        <f>'Золото (KITCO-LME)'!L16</f>
        <v/>
      </c>
      <c r="V104" s="61" t="str">
        <f>'Серебро (KITCO-LME)'!K16</f>
        <v>13.04.2023</v>
      </c>
      <c r="W104" s="58" t="str">
        <f>'Серебро (KITCO-LME)'!L16</f>
        <v/>
      </c>
      <c r="Y104" s="61" t="str">
        <f>'Алюминий (LME)'!K16</f>
        <v>13.04.2023</v>
      </c>
      <c r="Z104" s="58" t="str">
        <f>'Алюминий (LME)'!L16</f>
        <v/>
      </c>
      <c r="AB104" s="61" t="str">
        <f>'Никель (LME)'!K16</f>
        <v>13.04.2023</v>
      </c>
      <c r="AC104" s="58" t="str">
        <f>'Никель (LME)'!L16</f>
        <v/>
      </c>
      <c r="AE104" s="61" t="str">
        <f>'Свинец (LME)'!K16</f>
        <v>13.04.2023</v>
      </c>
      <c r="AF104" s="58" t="str">
        <f>'Свинец (LME)'!L16</f>
        <v/>
      </c>
      <c r="AH104" s="61" t="str">
        <f>'Медь (LME)'!K16</f>
        <v>13.04.2023</v>
      </c>
      <c r="AI104" s="58" t="str">
        <f>'Медь (LME)'!L16</f>
        <v/>
      </c>
      <c r="AK104" s="61" t="str">
        <f>'Цинк (LME)'!K16</f>
        <v>13.04.2023</v>
      </c>
      <c r="AL104" s="58" t="str">
        <f>'Цинк (LME)'!L16</f>
        <v/>
      </c>
    </row>
    <row r="105" spans="1:38" x14ac:dyDescent="0.25">
      <c r="A105" s="61" t="str">
        <f>Доллар!K17</f>
        <v>14.04.2023</v>
      </c>
      <c r="B105" s="58" t="str">
        <f>Доллар!L17</f>
        <v>-</v>
      </c>
      <c r="D105" s="61" t="str">
        <f>Евро!K17</f>
        <v>14.04.2023</v>
      </c>
      <c r="E105" s="58" t="str">
        <f>Евро!L17</f>
        <v>-</v>
      </c>
      <c r="G105" s="61" t="str">
        <f>'Золото (ЦБ)'!K17</f>
        <v>14.04.2023</v>
      </c>
      <c r="H105" s="58">
        <f>IF(OR('Золото (ЦБ)'!$L17="-",'Золото (ЦБ)'!$L17=""),H104,'Золото (ЦБ)'!$L17)</f>
        <v>4173.2</v>
      </c>
      <c r="J105" s="61" t="str">
        <f>'Серебро (ЦБ)'!K17</f>
        <v>14.04.2023</v>
      </c>
      <c r="K105" s="58">
        <f>IF(OR('Серебро (ЦБ)'!$L17="-",'Серебро (ЦБ)'!$L17=""),K104,'Серебро (ЦБ)'!$L17)</f>
        <v>55.2</v>
      </c>
      <c r="M105" s="61" t="str">
        <f>'Платина (ЦБ)'!K17</f>
        <v>14.04.2023</v>
      </c>
      <c r="N105" s="58">
        <f>IF(OR('Платина (ЦБ)'!$L17="-",'Платина (ЦБ)'!$L17=""),N104,'Платина (ЦБ)'!$L17)</f>
        <v>2353.48</v>
      </c>
      <c r="P105" s="61" t="str">
        <f>'Палладий (ЦБ)'!K17</f>
        <v>14.04.2023</v>
      </c>
      <c r="Q105" s="58">
        <f>IF(OR('Палладий (ЦБ)'!$L17="-",'Палладий (ЦБ)'!$L17=""),Q104,'Палладий (ЦБ)'!$L17)</f>
        <v>4153.88</v>
      </c>
      <c r="S105" s="61" t="str">
        <f>'Золото (KITCO-LME)'!K17</f>
        <v>14.04.2023</v>
      </c>
      <c r="T105" s="58" t="str">
        <f>'Золото (KITCO-LME)'!L17</f>
        <v/>
      </c>
      <c r="V105" s="61" t="str">
        <f>'Серебро (KITCO-LME)'!K17</f>
        <v>14.04.2023</v>
      </c>
      <c r="W105" s="58" t="str">
        <f>'Серебро (KITCO-LME)'!L17</f>
        <v/>
      </c>
      <c r="Y105" s="61" t="str">
        <f>'Алюминий (LME)'!K17</f>
        <v>14.04.2023</v>
      </c>
      <c r="Z105" s="58" t="str">
        <f>'Алюминий (LME)'!L17</f>
        <v/>
      </c>
      <c r="AB105" s="61" t="str">
        <f>'Никель (LME)'!K17</f>
        <v>14.04.2023</v>
      </c>
      <c r="AC105" s="58" t="str">
        <f>'Никель (LME)'!L17</f>
        <v/>
      </c>
      <c r="AE105" s="61" t="str">
        <f>'Свинец (LME)'!K17</f>
        <v>14.04.2023</v>
      </c>
      <c r="AF105" s="58" t="str">
        <f>'Свинец (LME)'!L17</f>
        <v/>
      </c>
      <c r="AH105" s="61" t="str">
        <f>'Медь (LME)'!K17</f>
        <v>14.04.2023</v>
      </c>
      <c r="AI105" s="58" t="str">
        <f>'Медь (LME)'!L17</f>
        <v/>
      </c>
      <c r="AK105" s="61" t="str">
        <f>'Цинк (LME)'!K17</f>
        <v>14.04.2023</v>
      </c>
      <c r="AL105" s="58" t="str">
        <f>'Цинк (LME)'!L17</f>
        <v/>
      </c>
    </row>
    <row r="106" spans="1:38" x14ac:dyDescent="0.25">
      <c r="A106" s="61" t="str">
        <f>Доллар!K18</f>
        <v>15.04.2023</v>
      </c>
      <c r="B106" s="58" t="str">
        <f>Доллар!L18</f>
        <v>-</v>
      </c>
      <c r="D106" s="61" t="str">
        <f>Евро!K18</f>
        <v>15.04.2023</v>
      </c>
      <c r="E106" s="58" t="str">
        <f>Евро!L18</f>
        <v>-</v>
      </c>
      <c r="G106" s="61" t="str">
        <f>'Золото (ЦБ)'!K18</f>
        <v>15.04.2023</v>
      </c>
      <c r="H106" s="58">
        <f>IF(OR('Золото (ЦБ)'!$L18="-",'Золото (ЦБ)'!$L18=""),H105,'Золото (ЦБ)'!$L18)</f>
        <v>4173.2</v>
      </c>
      <c r="J106" s="61" t="str">
        <f>'Серебро (ЦБ)'!K18</f>
        <v>15.04.2023</v>
      </c>
      <c r="K106" s="58">
        <f>IF(OR('Серебро (ЦБ)'!$L18="-",'Серебро (ЦБ)'!$L18=""),K105,'Серебро (ЦБ)'!$L18)</f>
        <v>55.2</v>
      </c>
      <c r="M106" s="61" t="str">
        <f>'Платина (ЦБ)'!K18</f>
        <v>15.04.2023</v>
      </c>
      <c r="N106" s="58">
        <f>IF(OR('Платина (ЦБ)'!$L18="-",'Платина (ЦБ)'!$L18=""),N105,'Платина (ЦБ)'!$L18)</f>
        <v>2353.48</v>
      </c>
      <c r="P106" s="61" t="str">
        <f>'Палладий (ЦБ)'!K18</f>
        <v>15.04.2023</v>
      </c>
      <c r="Q106" s="58">
        <f>IF(OR('Палладий (ЦБ)'!$L18="-",'Палладий (ЦБ)'!$L18=""),Q105,'Палладий (ЦБ)'!$L18)</f>
        <v>4153.88</v>
      </c>
      <c r="S106" s="61" t="str">
        <f>'Золото (KITCO-LME)'!K18</f>
        <v>15.04.2023</v>
      </c>
      <c r="T106" s="58" t="str">
        <f>'Золото (KITCO-LME)'!L18</f>
        <v/>
      </c>
      <c r="V106" s="61" t="str">
        <f>'Серебро (KITCO-LME)'!K18</f>
        <v>15.04.2023</v>
      </c>
      <c r="W106" s="58" t="str">
        <f>'Серебро (KITCO-LME)'!L18</f>
        <v/>
      </c>
      <c r="Y106" s="61" t="str">
        <f>'Алюминий (LME)'!K18</f>
        <v>15.04.2023</v>
      </c>
      <c r="Z106" s="58" t="str">
        <f>'Алюминий (LME)'!L18</f>
        <v/>
      </c>
      <c r="AB106" s="61" t="str">
        <f>'Никель (LME)'!K18</f>
        <v>15.04.2023</v>
      </c>
      <c r="AC106" s="58" t="str">
        <f>'Никель (LME)'!L18</f>
        <v/>
      </c>
      <c r="AE106" s="61" t="str">
        <f>'Свинец (LME)'!K18</f>
        <v>15.04.2023</v>
      </c>
      <c r="AF106" s="58" t="str">
        <f>'Свинец (LME)'!L18</f>
        <v/>
      </c>
      <c r="AH106" s="61" t="str">
        <f>'Медь (LME)'!K18</f>
        <v>15.04.2023</v>
      </c>
      <c r="AI106" s="58" t="str">
        <f>'Медь (LME)'!L18</f>
        <v/>
      </c>
      <c r="AK106" s="61" t="str">
        <f>'Цинк (LME)'!K18</f>
        <v>15.04.2023</v>
      </c>
      <c r="AL106" s="58" t="str">
        <f>'Цинк (LME)'!L18</f>
        <v/>
      </c>
    </row>
    <row r="107" spans="1:38" x14ac:dyDescent="0.25">
      <c r="A107" s="61" t="str">
        <f>Доллар!K19</f>
        <v>16.04.2023</v>
      </c>
      <c r="B107" s="58" t="str">
        <f>Доллар!L19</f>
        <v>-</v>
      </c>
      <c r="D107" s="61" t="str">
        <f>Евро!K19</f>
        <v>16.04.2023</v>
      </c>
      <c r="E107" s="58" t="str">
        <f>Евро!L19</f>
        <v>-</v>
      </c>
      <c r="G107" s="61" t="str">
        <f>'Золото (ЦБ)'!K19</f>
        <v>16.04.2023</v>
      </c>
      <c r="H107" s="58">
        <f>IF(OR('Золото (ЦБ)'!$L19="-",'Золото (ЦБ)'!$L19=""),H106,'Золото (ЦБ)'!$L19)</f>
        <v>4173.2</v>
      </c>
      <c r="J107" s="61" t="str">
        <f>'Серебро (ЦБ)'!K19</f>
        <v>16.04.2023</v>
      </c>
      <c r="K107" s="58">
        <f>IF(OR('Серебро (ЦБ)'!$L19="-",'Серебро (ЦБ)'!$L19=""),K106,'Серебро (ЦБ)'!$L19)</f>
        <v>55.2</v>
      </c>
      <c r="M107" s="61" t="str">
        <f>'Платина (ЦБ)'!K19</f>
        <v>16.04.2023</v>
      </c>
      <c r="N107" s="58">
        <f>IF(OR('Платина (ЦБ)'!$L19="-",'Платина (ЦБ)'!$L19=""),N106,'Платина (ЦБ)'!$L19)</f>
        <v>2353.48</v>
      </c>
      <c r="P107" s="61" t="str">
        <f>'Палладий (ЦБ)'!K19</f>
        <v>16.04.2023</v>
      </c>
      <c r="Q107" s="58">
        <f>IF(OR('Палладий (ЦБ)'!$L19="-",'Палладий (ЦБ)'!$L19=""),Q106,'Палладий (ЦБ)'!$L19)</f>
        <v>4153.88</v>
      </c>
      <c r="S107" s="61" t="str">
        <f>'Золото (KITCO-LME)'!K19</f>
        <v>16.04.2023</v>
      </c>
      <c r="T107" s="58" t="str">
        <f>'Золото (KITCO-LME)'!L19</f>
        <v/>
      </c>
      <c r="V107" s="61" t="str">
        <f>'Серебро (KITCO-LME)'!K19</f>
        <v>16.04.2023</v>
      </c>
      <c r="W107" s="58" t="str">
        <f>'Серебро (KITCO-LME)'!L19</f>
        <v/>
      </c>
      <c r="Y107" s="61" t="str">
        <f>'Алюминий (LME)'!K19</f>
        <v>16.04.2023</v>
      </c>
      <c r="Z107" s="58" t="str">
        <f>'Алюминий (LME)'!L19</f>
        <v/>
      </c>
      <c r="AB107" s="61" t="str">
        <f>'Никель (LME)'!K19</f>
        <v>16.04.2023</v>
      </c>
      <c r="AC107" s="58" t="str">
        <f>'Никель (LME)'!L19</f>
        <v/>
      </c>
      <c r="AE107" s="61" t="str">
        <f>'Свинец (LME)'!K19</f>
        <v>16.04.2023</v>
      </c>
      <c r="AF107" s="58" t="str">
        <f>'Свинец (LME)'!L19</f>
        <v/>
      </c>
      <c r="AH107" s="61" t="str">
        <f>'Медь (LME)'!K19</f>
        <v>16.04.2023</v>
      </c>
      <c r="AI107" s="58" t="str">
        <f>'Медь (LME)'!L19</f>
        <v/>
      </c>
      <c r="AK107" s="61" t="str">
        <f>'Цинк (LME)'!K19</f>
        <v>16.04.2023</v>
      </c>
      <c r="AL107" s="58" t="str">
        <f>'Цинк (LME)'!L19</f>
        <v/>
      </c>
    </row>
    <row r="108" spans="1:38" x14ac:dyDescent="0.25">
      <c r="A108" s="61" t="str">
        <f>Доллар!K20</f>
        <v>17.04.2023</v>
      </c>
      <c r="B108" s="58" t="str">
        <f>Доллар!L20</f>
        <v>-</v>
      </c>
      <c r="D108" s="61" t="str">
        <f>Евро!K20</f>
        <v>17.04.2023</v>
      </c>
      <c r="E108" s="58" t="str">
        <f>Евро!L20</f>
        <v>-</v>
      </c>
      <c r="G108" s="61" t="str">
        <f>'Золото (ЦБ)'!K20</f>
        <v>17.04.2023</v>
      </c>
      <c r="H108" s="58">
        <f>IF(OR('Золото (ЦБ)'!$L20="-",'Золото (ЦБ)'!$L20=""),H107,'Золото (ЦБ)'!$L20)</f>
        <v>4173.2</v>
      </c>
      <c r="J108" s="61" t="str">
        <f>'Серебро (ЦБ)'!K20</f>
        <v>17.04.2023</v>
      </c>
      <c r="K108" s="58">
        <f>IF(OR('Серебро (ЦБ)'!$L20="-",'Серебро (ЦБ)'!$L20=""),K107,'Серебро (ЦБ)'!$L20)</f>
        <v>55.2</v>
      </c>
      <c r="M108" s="61" t="str">
        <f>'Платина (ЦБ)'!K20</f>
        <v>17.04.2023</v>
      </c>
      <c r="N108" s="58">
        <f>IF(OR('Платина (ЦБ)'!$L20="-",'Платина (ЦБ)'!$L20=""),N107,'Платина (ЦБ)'!$L20)</f>
        <v>2353.48</v>
      </c>
      <c r="P108" s="61" t="str">
        <f>'Палладий (ЦБ)'!K20</f>
        <v>17.04.2023</v>
      </c>
      <c r="Q108" s="58">
        <f>IF(OR('Палладий (ЦБ)'!$L20="-",'Палладий (ЦБ)'!$L20=""),Q107,'Палладий (ЦБ)'!$L20)</f>
        <v>4153.88</v>
      </c>
      <c r="S108" s="61" t="str">
        <f>'Золото (KITCO-LME)'!K20</f>
        <v>17.04.2023</v>
      </c>
      <c r="T108" s="58" t="str">
        <f>'Золото (KITCO-LME)'!L20</f>
        <v/>
      </c>
      <c r="V108" s="61" t="str">
        <f>'Серебро (KITCO-LME)'!K20</f>
        <v>17.04.2023</v>
      </c>
      <c r="W108" s="58" t="str">
        <f>'Серебро (KITCO-LME)'!L20</f>
        <v/>
      </c>
      <c r="Y108" s="61" t="str">
        <f>'Алюминий (LME)'!K20</f>
        <v>17.04.2023</v>
      </c>
      <c r="Z108" s="58" t="str">
        <f>'Алюминий (LME)'!L20</f>
        <v/>
      </c>
      <c r="AB108" s="61" t="str">
        <f>'Никель (LME)'!K20</f>
        <v>17.04.2023</v>
      </c>
      <c r="AC108" s="58" t="str">
        <f>'Никель (LME)'!L20</f>
        <v/>
      </c>
      <c r="AE108" s="61" t="str">
        <f>'Свинец (LME)'!K20</f>
        <v>17.04.2023</v>
      </c>
      <c r="AF108" s="58" t="str">
        <f>'Свинец (LME)'!L20</f>
        <v/>
      </c>
      <c r="AH108" s="61" t="str">
        <f>'Медь (LME)'!K20</f>
        <v>17.04.2023</v>
      </c>
      <c r="AI108" s="58" t="str">
        <f>'Медь (LME)'!L20</f>
        <v/>
      </c>
      <c r="AK108" s="61" t="str">
        <f>'Цинк (LME)'!K20</f>
        <v>17.04.2023</v>
      </c>
      <c r="AL108" s="58" t="str">
        <f>'Цинк (LME)'!L20</f>
        <v/>
      </c>
    </row>
    <row r="109" spans="1:38" x14ac:dyDescent="0.25">
      <c r="A109" s="61" t="str">
        <f>Доллар!K21</f>
        <v>18.04.2023</v>
      </c>
      <c r="B109" s="58" t="str">
        <f>Доллар!L21</f>
        <v>-</v>
      </c>
      <c r="D109" s="61" t="str">
        <f>Евро!K21</f>
        <v>18.04.2023</v>
      </c>
      <c r="E109" s="58" t="str">
        <f>Евро!L21</f>
        <v>-</v>
      </c>
      <c r="G109" s="61" t="str">
        <f>'Золото (ЦБ)'!K21</f>
        <v>18.04.2023</v>
      </c>
      <c r="H109" s="58">
        <f>IF(OR('Золото (ЦБ)'!$L21="-",'Золото (ЦБ)'!$L21=""),H108,'Золото (ЦБ)'!$L21)</f>
        <v>4173.2</v>
      </c>
      <c r="J109" s="61" t="str">
        <f>'Серебро (ЦБ)'!K21</f>
        <v>18.04.2023</v>
      </c>
      <c r="K109" s="58">
        <f>IF(OR('Серебро (ЦБ)'!$L21="-",'Серебро (ЦБ)'!$L21=""),K108,'Серебро (ЦБ)'!$L21)</f>
        <v>55.2</v>
      </c>
      <c r="M109" s="61" t="str">
        <f>'Платина (ЦБ)'!K21</f>
        <v>18.04.2023</v>
      </c>
      <c r="N109" s="58">
        <f>IF(OR('Платина (ЦБ)'!$L21="-",'Платина (ЦБ)'!$L21=""),N108,'Платина (ЦБ)'!$L21)</f>
        <v>2353.48</v>
      </c>
      <c r="P109" s="61" t="str">
        <f>'Палладий (ЦБ)'!K21</f>
        <v>18.04.2023</v>
      </c>
      <c r="Q109" s="58">
        <f>IF(OR('Палладий (ЦБ)'!$L21="-",'Палладий (ЦБ)'!$L21=""),Q108,'Палладий (ЦБ)'!$L21)</f>
        <v>4153.88</v>
      </c>
      <c r="S109" s="61" t="str">
        <f>'Золото (KITCO-LME)'!K21</f>
        <v>18.04.2023</v>
      </c>
      <c r="T109" s="58" t="str">
        <f>'Золото (KITCO-LME)'!L21</f>
        <v/>
      </c>
      <c r="V109" s="61" t="str">
        <f>'Серебро (KITCO-LME)'!K21</f>
        <v>18.04.2023</v>
      </c>
      <c r="W109" s="58" t="str">
        <f>'Серебро (KITCO-LME)'!L21</f>
        <v/>
      </c>
      <c r="Y109" s="61" t="str">
        <f>'Алюминий (LME)'!K21</f>
        <v>18.04.2023</v>
      </c>
      <c r="Z109" s="58" t="str">
        <f>'Алюминий (LME)'!L21</f>
        <v/>
      </c>
      <c r="AB109" s="61" t="str">
        <f>'Никель (LME)'!K21</f>
        <v>18.04.2023</v>
      </c>
      <c r="AC109" s="58" t="str">
        <f>'Никель (LME)'!L21</f>
        <v/>
      </c>
      <c r="AE109" s="61" t="str">
        <f>'Свинец (LME)'!K21</f>
        <v>18.04.2023</v>
      </c>
      <c r="AF109" s="58" t="str">
        <f>'Свинец (LME)'!L21</f>
        <v/>
      </c>
      <c r="AH109" s="61" t="str">
        <f>'Медь (LME)'!K21</f>
        <v>18.04.2023</v>
      </c>
      <c r="AI109" s="58" t="str">
        <f>'Медь (LME)'!L21</f>
        <v/>
      </c>
      <c r="AK109" s="61" t="str">
        <f>'Цинк (LME)'!K21</f>
        <v>18.04.2023</v>
      </c>
      <c r="AL109" s="58" t="str">
        <f>'Цинк (LME)'!L21</f>
        <v/>
      </c>
    </row>
    <row r="110" spans="1:38" x14ac:dyDescent="0.25">
      <c r="A110" s="61" t="str">
        <f>Доллар!K22</f>
        <v>19.04.2023</v>
      </c>
      <c r="B110" s="58" t="str">
        <f>Доллар!L22</f>
        <v>-</v>
      </c>
      <c r="D110" s="61" t="str">
        <f>Евро!K22</f>
        <v>19.04.2023</v>
      </c>
      <c r="E110" s="58" t="str">
        <f>Евро!L22</f>
        <v>-</v>
      </c>
      <c r="G110" s="61" t="str">
        <f>'Золото (ЦБ)'!K22</f>
        <v>19.04.2023</v>
      </c>
      <c r="H110" s="58">
        <f>IF(OR('Золото (ЦБ)'!$L22="-",'Золото (ЦБ)'!$L22=""),H109,'Золото (ЦБ)'!$L22)</f>
        <v>4173.2</v>
      </c>
      <c r="J110" s="61" t="str">
        <f>'Серебро (ЦБ)'!K22</f>
        <v>19.04.2023</v>
      </c>
      <c r="K110" s="58">
        <f>IF(OR('Серебро (ЦБ)'!$L22="-",'Серебро (ЦБ)'!$L22=""),K109,'Серебро (ЦБ)'!$L22)</f>
        <v>55.2</v>
      </c>
      <c r="M110" s="61" t="str">
        <f>'Платина (ЦБ)'!K22</f>
        <v>19.04.2023</v>
      </c>
      <c r="N110" s="58">
        <f>IF(OR('Платина (ЦБ)'!$L22="-",'Платина (ЦБ)'!$L22=""),N109,'Платина (ЦБ)'!$L22)</f>
        <v>2353.48</v>
      </c>
      <c r="P110" s="61" t="str">
        <f>'Палладий (ЦБ)'!K22</f>
        <v>19.04.2023</v>
      </c>
      <c r="Q110" s="58">
        <f>IF(OR('Палладий (ЦБ)'!$L22="-",'Палладий (ЦБ)'!$L22=""),Q109,'Палладий (ЦБ)'!$L22)</f>
        <v>4153.88</v>
      </c>
      <c r="S110" s="61" t="str">
        <f>'Золото (KITCO-LME)'!K22</f>
        <v>19.04.2023</v>
      </c>
      <c r="T110" s="58" t="str">
        <f>'Золото (KITCO-LME)'!L22</f>
        <v/>
      </c>
      <c r="V110" s="61" t="str">
        <f>'Серебро (KITCO-LME)'!K22</f>
        <v>19.04.2023</v>
      </c>
      <c r="W110" s="58" t="str">
        <f>'Серебро (KITCO-LME)'!L22</f>
        <v/>
      </c>
      <c r="Y110" s="61" t="str">
        <f>'Алюминий (LME)'!K22</f>
        <v>19.04.2023</v>
      </c>
      <c r="Z110" s="58" t="str">
        <f>'Алюминий (LME)'!L22</f>
        <v/>
      </c>
      <c r="AB110" s="61" t="str">
        <f>'Никель (LME)'!K22</f>
        <v>19.04.2023</v>
      </c>
      <c r="AC110" s="58" t="str">
        <f>'Никель (LME)'!L22</f>
        <v/>
      </c>
      <c r="AE110" s="61" t="str">
        <f>'Свинец (LME)'!K22</f>
        <v>19.04.2023</v>
      </c>
      <c r="AF110" s="58" t="str">
        <f>'Свинец (LME)'!L22</f>
        <v/>
      </c>
      <c r="AH110" s="61" t="str">
        <f>'Медь (LME)'!K22</f>
        <v>19.04.2023</v>
      </c>
      <c r="AI110" s="58" t="str">
        <f>'Медь (LME)'!L22</f>
        <v/>
      </c>
      <c r="AK110" s="61" t="str">
        <f>'Цинк (LME)'!K22</f>
        <v>19.04.2023</v>
      </c>
      <c r="AL110" s="58" t="str">
        <f>'Цинк (LME)'!L22</f>
        <v/>
      </c>
    </row>
    <row r="111" spans="1:38" x14ac:dyDescent="0.25">
      <c r="A111" s="61" t="str">
        <f>Доллар!K23</f>
        <v>20.04.2023</v>
      </c>
      <c r="B111" s="58" t="str">
        <f>Доллар!L23</f>
        <v>-</v>
      </c>
      <c r="D111" s="61" t="str">
        <f>Евро!K23</f>
        <v>20.04.2023</v>
      </c>
      <c r="E111" s="58" t="str">
        <f>Евро!L23</f>
        <v>-</v>
      </c>
      <c r="G111" s="61" t="str">
        <f>'Золото (ЦБ)'!K23</f>
        <v>20.04.2023</v>
      </c>
      <c r="H111" s="58">
        <f>IF(OR('Золото (ЦБ)'!$L23="-",'Золото (ЦБ)'!$L23=""),H110,'Золото (ЦБ)'!$L23)</f>
        <v>4173.2</v>
      </c>
      <c r="J111" s="61" t="str">
        <f>'Серебро (ЦБ)'!K23</f>
        <v>20.04.2023</v>
      </c>
      <c r="K111" s="58">
        <f>IF(OR('Серебро (ЦБ)'!$L23="-",'Серебро (ЦБ)'!$L23=""),K110,'Серебро (ЦБ)'!$L23)</f>
        <v>55.2</v>
      </c>
      <c r="M111" s="61" t="str">
        <f>'Платина (ЦБ)'!K23</f>
        <v>20.04.2023</v>
      </c>
      <c r="N111" s="58">
        <f>IF(OR('Платина (ЦБ)'!$L23="-",'Платина (ЦБ)'!$L23=""),N110,'Платина (ЦБ)'!$L23)</f>
        <v>2353.48</v>
      </c>
      <c r="P111" s="61" t="str">
        <f>'Палладий (ЦБ)'!K23</f>
        <v>20.04.2023</v>
      </c>
      <c r="Q111" s="58">
        <f>IF(OR('Палладий (ЦБ)'!$L23="-",'Палладий (ЦБ)'!$L23=""),Q110,'Палладий (ЦБ)'!$L23)</f>
        <v>4153.88</v>
      </c>
      <c r="S111" s="61" t="str">
        <f>'Золото (KITCO-LME)'!K23</f>
        <v>20.04.2023</v>
      </c>
      <c r="T111" s="58" t="str">
        <f>'Золото (KITCO-LME)'!L23</f>
        <v/>
      </c>
      <c r="V111" s="61" t="str">
        <f>'Серебро (KITCO-LME)'!K23</f>
        <v>20.04.2023</v>
      </c>
      <c r="W111" s="58" t="str">
        <f>'Серебро (KITCO-LME)'!L23</f>
        <v/>
      </c>
      <c r="Y111" s="61" t="str">
        <f>'Алюминий (LME)'!K23</f>
        <v>20.04.2023</v>
      </c>
      <c r="Z111" s="58" t="str">
        <f>'Алюминий (LME)'!L23</f>
        <v/>
      </c>
      <c r="AB111" s="61" t="str">
        <f>'Никель (LME)'!K23</f>
        <v>20.04.2023</v>
      </c>
      <c r="AC111" s="58" t="str">
        <f>'Никель (LME)'!L23</f>
        <v/>
      </c>
      <c r="AE111" s="61" t="str">
        <f>'Свинец (LME)'!K23</f>
        <v>20.04.2023</v>
      </c>
      <c r="AF111" s="58" t="str">
        <f>'Свинец (LME)'!L23</f>
        <v/>
      </c>
      <c r="AH111" s="61" t="str">
        <f>'Медь (LME)'!K23</f>
        <v>20.04.2023</v>
      </c>
      <c r="AI111" s="58" t="str">
        <f>'Медь (LME)'!L23</f>
        <v/>
      </c>
      <c r="AK111" s="61" t="str">
        <f>'Цинк (LME)'!K23</f>
        <v>20.04.2023</v>
      </c>
      <c r="AL111" s="58" t="str">
        <f>'Цинк (LME)'!L23</f>
        <v/>
      </c>
    </row>
    <row r="112" spans="1:38" x14ac:dyDescent="0.25">
      <c r="A112" s="61" t="str">
        <f>Доллар!K24</f>
        <v>21.04.2023</v>
      </c>
      <c r="B112" s="58" t="str">
        <f>Доллар!L24</f>
        <v>-</v>
      </c>
      <c r="D112" s="61" t="str">
        <f>Евро!K24</f>
        <v>21.04.2023</v>
      </c>
      <c r="E112" s="58" t="str">
        <f>Евро!L24</f>
        <v>-</v>
      </c>
      <c r="G112" s="61" t="str">
        <f>'Золото (ЦБ)'!K24</f>
        <v>21.04.2023</v>
      </c>
      <c r="H112" s="58">
        <f>IF(OR('Золото (ЦБ)'!$L24="-",'Золото (ЦБ)'!$L24=""),H111,'Золото (ЦБ)'!$L24)</f>
        <v>4173.2</v>
      </c>
      <c r="J112" s="61" t="str">
        <f>'Серебро (ЦБ)'!K24</f>
        <v>21.04.2023</v>
      </c>
      <c r="K112" s="58">
        <f>IF(OR('Серебро (ЦБ)'!$L24="-",'Серебро (ЦБ)'!$L24=""),K111,'Серебро (ЦБ)'!$L24)</f>
        <v>55.2</v>
      </c>
      <c r="M112" s="61" t="str">
        <f>'Платина (ЦБ)'!K24</f>
        <v>21.04.2023</v>
      </c>
      <c r="N112" s="58">
        <f>IF(OR('Платина (ЦБ)'!$L24="-",'Платина (ЦБ)'!$L24=""),N111,'Платина (ЦБ)'!$L24)</f>
        <v>2353.48</v>
      </c>
      <c r="P112" s="61" t="str">
        <f>'Палладий (ЦБ)'!K24</f>
        <v>21.04.2023</v>
      </c>
      <c r="Q112" s="58">
        <f>IF(OR('Палладий (ЦБ)'!$L24="-",'Палладий (ЦБ)'!$L24=""),Q111,'Палладий (ЦБ)'!$L24)</f>
        <v>4153.88</v>
      </c>
      <c r="S112" s="61" t="str">
        <f>'Золото (KITCO-LME)'!K24</f>
        <v>21.04.2023</v>
      </c>
      <c r="T112" s="58" t="str">
        <f>'Золото (KITCO-LME)'!L24</f>
        <v/>
      </c>
      <c r="V112" s="61" t="str">
        <f>'Серебро (KITCO-LME)'!K24</f>
        <v>21.04.2023</v>
      </c>
      <c r="W112" s="58" t="str">
        <f>'Серебро (KITCO-LME)'!L24</f>
        <v/>
      </c>
      <c r="Y112" s="61" t="str">
        <f>'Алюминий (LME)'!K24</f>
        <v>21.04.2023</v>
      </c>
      <c r="Z112" s="58" t="str">
        <f>'Алюминий (LME)'!L24</f>
        <v/>
      </c>
      <c r="AB112" s="61" t="str">
        <f>'Никель (LME)'!K24</f>
        <v>21.04.2023</v>
      </c>
      <c r="AC112" s="58" t="str">
        <f>'Никель (LME)'!L24</f>
        <v/>
      </c>
      <c r="AE112" s="61" t="str">
        <f>'Свинец (LME)'!K24</f>
        <v>21.04.2023</v>
      </c>
      <c r="AF112" s="58" t="str">
        <f>'Свинец (LME)'!L24</f>
        <v/>
      </c>
      <c r="AH112" s="61" t="str">
        <f>'Медь (LME)'!K24</f>
        <v>21.04.2023</v>
      </c>
      <c r="AI112" s="58" t="str">
        <f>'Медь (LME)'!L24</f>
        <v/>
      </c>
      <c r="AK112" s="61" t="str">
        <f>'Цинк (LME)'!K24</f>
        <v>21.04.2023</v>
      </c>
      <c r="AL112" s="58" t="str">
        <f>'Цинк (LME)'!L24</f>
        <v/>
      </c>
    </row>
    <row r="113" spans="1:38" x14ac:dyDescent="0.25">
      <c r="A113" s="61" t="str">
        <f>Доллар!K25</f>
        <v>22.04.2023</v>
      </c>
      <c r="B113" s="58" t="str">
        <f>Доллар!L25</f>
        <v>-</v>
      </c>
      <c r="D113" s="61" t="str">
        <f>Евро!K25</f>
        <v>22.04.2023</v>
      </c>
      <c r="E113" s="58" t="str">
        <f>Евро!L25</f>
        <v>-</v>
      </c>
      <c r="G113" s="61" t="str">
        <f>'Золото (ЦБ)'!K25</f>
        <v>22.04.2023</v>
      </c>
      <c r="H113" s="58">
        <f>IF(OR('Золото (ЦБ)'!$L25="-",'Золото (ЦБ)'!$L25=""),H112,'Золото (ЦБ)'!$L25)</f>
        <v>4173.2</v>
      </c>
      <c r="J113" s="61" t="str">
        <f>'Серебро (ЦБ)'!K25</f>
        <v>22.04.2023</v>
      </c>
      <c r="K113" s="58">
        <f>IF(OR('Серебро (ЦБ)'!$L25="-",'Серебро (ЦБ)'!$L25=""),K112,'Серебро (ЦБ)'!$L25)</f>
        <v>55.2</v>
      </c>
      <c r="M113" s="61" t="str">
        <f>'Платина (ЦБ)'!K25</f>
        <v>22.04.2023</v>
      </c>
      <c r="N113" s="58">
        <f>IF(OR('Платина (ЦБ)'!$L25="-",'Платина (ЦБ)'!$L25=""),N112,'Платина (ЦБ)'!$L25)</f>
        <v>2353.48</v>
      </c>
      <c r="P113" s="61" t="str">
        <f>'Палладий (ЦБ)'!K25</f>
        <v>22.04.2023</v>
      </c>
      <c r="Q113" s="58">
        <f>IF(OR('Палладий (ЦБ)'!$L25="-",'Палладий (ЦБ)'!$L25=""),Q112,'Палладий (ЦБ)'!$L25)</f>
        <v>4153.88</v>
      </c>
      <c r="S113" s="61" t="str">
        <f>'Золото (KITCO-LME)'!K25</f>
        <v>22.04.2023</v>
      </c>
      <c r="T113" s="58" t="str">
        <f>'Золото (KITCO-LME)'!L25</f>
        <v/>
      </c>
      <c r="V113" s="61" t="str">
        <f>'Серебро (KITCO-LME)'!K25</f>
        <v>22.04.2023</v>
      </c>
      <c r="W113" s="58" t="str">
        <f>'Серебро (KITCO-LME)'!L25</f>
        <v/>
      </c>
      <c r="Y113" s="61" t="str">
        <f>'Алюминий (LME)'!K25</f>
        <v>22.04.2023</v>
      </c>
      <c r="Z113" s="58" t="str">
        <f>'Алюминий (LME)'!L25</f>
        <v/>
      </c>
      <c r="AB113" s="61" t="str">
        <f>'Никель (LME)'!K25</f>
        <v>22.04.2023</v>
      </c>
      <c r="AC113" s="58" t="str">
        <f>'Никель (LME)'!L25</f>
        <v/>
      </c>
      <c r="AE113" s="61" t="str">
        <f>'Свинец (LME)'!K25</f>
        <v>22.04.2023</v>
      </c>
      <c r="AF113" s="58" t="str">
        <f>'Свинец (LME)'!L25</f>
        <v/>
      </c>
      <c r="AH113" s="61" t="str">
        <f>'Медь (LME)'!K25</f>
        <v>22.04.2023</v>
      </c>
      <c r="AI113" s="58" t="str">
        <f>'Медь (LME)'!L25</f>
        <v/>
      </c>
      <c r="AK113" s="61" t="str">
        <f>'Цинк (LME)'!K25</f>
        <v>22.04.2023</v>
      </c>
      <c r="AL113" s="58" t="str">
        <f>'Цинк (LME)'!L25</f>
        <v/>
      </c>
    </row>
    <row r="114" spans="1:38" x14ac:dyDescent="0.25">
      <c r="A114" s="61" t="str">
        <f>Доллар!K26</f>
        <v>23.04.2023</v>
      </c>
      <c r="B114" s="58" t="str">
        <f>Доллар!L26</f>
        <v>-</v>
      </c>
      <c r="D114" s="61" t="str">
        <f>Евро!K26</f>
        <v>23.04.2023</v>
      </c>
      <c r="E114" s="58" t="str">
        <f>Евро!L26</f>
        <v>-</v>
      </c>
      <c r="G114" s="61" t="str">
        <f>'Золото (ЦБ)'!K26</f>
        <v>23.04.2023</v>
      </c>
      <c r="H114" s="58">
        <f>IF(OR('Золото (ЦБ)'!$L26="-",'Золото (ЦБ)'!$L26=""),H113,'Золото (ЦБ)'!$L26)</f>
        <v>4173.2</v>
      </c>
      <c r="J114" s="61" t="str">
        <f>'Серебро (ЦБ)'!K26</f>
        <v>23.04.2023</v>
      </c>
      <c r="K114" s="58">
        <f>IF(OR('Серебро (ЦБ)'!$L26="-",'Серебро (ЦБ)'!$L26=""),K113,'Серебро (ЦБ)'!$L26)</f>
        <v>55.2</v>
      </c>
      <c r="M114" s="61" t="str">
        <f>'Платина (ЦБ)'!K26</f>
        <v>23.04.2023</v>
      </c>
      <c r="N114" s="58">
        <f>IF(OR('Платина (ЦБ)'!$L26="-",'Платина (ЦБ)'!$L26=""),N113,'Платина (ЦБ)'!$L26)</f>
        <v>2353.48</v>
      </c>
      <c r="P114" s="61" t="str">
        <f>'Палладий (ЦБ)'!K26</f>
        <v>23.04.2023</v>
      </c>
      <c r="Q114" s="58">
        <f>IF(OR('Палладий (ЦБ)'!$L26="-",'Палладий (ЦБ)'!$L26=""),Q113,'Палладий (ЦБ)'!$L26)</f>
        <v>4153.88</v>
      </c>
      <c r="S114" s="61" t="str">
        <f>'Золото (KITCO-LME)'!K26</f>
        <v>23.04.2023</v>
      </c>
      <c r="T114" s="58" t="str">
        <f>'Золото (KITCO-LME)'!L26</f>
        <v/>
      </c>
      <c r="V114" s="61" t="str">
        <f>'Серебро (KITCO-LME)'!K26</f>
        <v>23.04.2023</v>
      </c>
      <c r="W114" s="58" t="str">
        <f>'Серебро (KITCO-LME)'!L26</f>
        <v/>
      </c>
      <c r="Y114" s="61" t="str">
        <f>'Алюминий (LME)'!K26</f>
        <v>23.04.2023</v>
      </c>
      <c r="Z114" s="58" t="str">
        <f>'Алюминий (LME)'!L26</f>
        <v/>
      </c>
      <c r="AB114" s="61" t="str">
        <f>'Никель (LME)'!K26</f>
        <v>23.04.2023</v>
      </c>
      <c r="AC114" s="58" t="str">
        <f>'Никель (LME)'!L26</f>
        <v/>
      </c>
      <c r="AE114" s="61" t="str">
        <f>'Свинец (LME)'!K26</f>
        <v>23.04.2023</v>
      </c>
      <c r="AF114" s="58" t="str">
        <f>'Свинец (LME)'!L26</f>
        <v/>
      </c>
      <c r="AH114" s="61" t="str">
        <f>'Медь (LME)'!K26</f>
        <v>23.04.2023</v>
      </c>
      <c r="AI114" s="58" t="str">
        <f>'Медь (LME)'!L26</f>
        <v/>
      </c>
      <c r="AK114" s="61" t="str">
        <f>'Цинк (LME)'!K26</f>
        <v>23.04.2023</v>
      </c>
      <c r="AL114" s="58" t="str">
        <f>'Цинк (LME)'!L26</f>
        <v/>
      </c>
    </row>
    <row r="115" spans="1:38" x14ac:dyDescent="0.25">
      <c r="A115" s="61" t="str">
        <f>Доллар!K27</f>
        <v>24.04.2023</v>
      </c>
      <c r="B115" s="58" t="str">
        <f>Доллар!L27</f>
        <v>-</v>
      </c>
      <c r="D115" s="61" t="str">
        <f>Евро!K27</f>
        <v>24.04.2023</v>
      </c>
      <c r="E115" s="58" t="str">
        <f>Евро!L27</f>
        <v>-</v>
      </c>
      <c r="G115" s="61" t="str">
        <f>'Золото (ЦБ)'!K27</f>
        <v>24.04.2023</v>
      </c>
      <c r="H115" s="58">
        <f>IF(OR('Золото (ЦБ)'!$L27="-",'Золото (ЦБ)'!$L27=""),H114,'Золото (ЦБ)'!$L27)</f>
        <v>4173.2</v>
      </c>
      <c r="J115" s="61" t="str">
        <f>'Серебро (ЦБ)'!K27</f>
        <v>24.04.2023</v>
      </c>
      <c r="K115" s="58">
        <f>IF(OR('Серебро (ЦБ)'!$L27="-",'Серебро (ЦБ)'!$L27=""),K114,'Серебро (ЦБ)'!$L27)</f>
        <v>55.2</v>
      </c>
      <c r="M115" s="61" t="str">
        <f>'Платина (ЦБ)'!K27</f>
        <v>24.04.2023</v>
      </c>
      <c r="N115" s="58">
        <f>IF(OR('Платина (ЦБ)'!$L27="-",'Платина (ЦБ)'!$L27=""),N114,'Платина (ЦБ)'!$L27)</f>
        <v>2353.48</v>
      </c>
      <c r="P115" s="61" t="str">
        <f>'Палладий (ЦБ)'!K27</f>
        <v>24.04.2023</v>
      </c>
      <c r="Q115" s="58">
        <f>IF(OR('Палладий (ЦБ)'!$L27="-",'Палладий (ЦБ)'!$L27=""),Q114,'Палладий (ЦБ)'!$L27)</f>
        <v>4153.88</v>
      </c>
      <c r="S115" s="61" t="str">
        <f>'Золото (KITCO-LME)'!K27</f>
        <v>24.04.2023</v>
      </c>
      <c r="T115" s="58" t="str">
        <f>'Золото (KITCO-LME)'!L27</f>
        <v/>
      </c>
      <c r="V115" s="61" t="str">
        <f>'Серебро (KITCO-LME)'!K27</f>
        <v>24.04.2023</v>
      </c>
      <c r="W115" s="58" t="str">
        <f>'Серебро (KITCO-LME)'!L27</f>
        <v/>
      </c>
      <c r="Y115" s="61" t="str">
        <f>'Алюминий (LME)'!K27</f>
        <v>24.04.2023</v>
      </c>
      <c r="Z115" s="58" t="str">
        <f>'Алюминий (LME)'!L27</f>
        <v/>
      </c>
      <c r="AB115" s="61" t="str">
        <f>'Никель (LME)'!K27</f>
        <v>24.04.2023</v>
      </c>
      <c r="AC115" s="58" t="str">
        <f>'Никель (LME)'!L27</f>
        <v/>
      </c>
      <c r="AE115" s="61" t="str">
        <f>'Свинец (LME)'!K27</f>
        <v>24.04.2023</v>
      </c>
      <c r="AF115" s="58" t="str">
        <f>'Свинец (LME)'!L27</f>
        <v/>
      </c>
      <c r="AH115" s="61" t="str">
        <f>'Медь (LME)'!K27</f>
        <v>24.04.2023</v>
      </c>
      <c r="AI115" s="58" t="str">
        <f>'Медь (LME)'!L27</f>
        <v/>
      </c>
      <c r="AK115" s="61" t="str">
        <f>'Цинк (LME)'!K27</f>
        <v>24.04.2023</v>
      </c>
      <c r="AL115" s="58" t="str">
        <f>'Цинк (LME)'!L27</f>
        <v/>
      </c>
    </row>
    <row r="116" spans="1:38" x14ac:dyDescent="0.25">
      <c r="A116" s="61" t="str">
        <f>Доллар!K28</f>
        <v>25.04.2023</v>
      </c>
      <c r="B116" s="58" t="str">
        <f>Доллар!L28</f>
        <v>-</v>
      </c>
      <c r="D116" s="61" t="str">
        <f>Евро!K28</f>
        <v>25.04.2023</v>
      </c>
      <c r="E116" s="58" t="str">
        <f>Евро!L28</f>
        <v>-</v>
      </c>
      <c r="G116" s="61" t="str">
        <f>'Золото (ЦБ)'!K28</f>
        <v>25.04.2023</v>
      </c>
      <c r="H116" s="58">
        <f>IF(OR('Золото (ЦБ)'!$L28="-",'Золото (ЦБ)'!$L28=""),H115,'Золото (ЦБ)'!$L28)</f>
        <v>4173.2</v>
      </c>
      <c r="J116" s="61" t="str">
        <f>'Серебро (ЦБ)'!K28</f>
        <v>25.04.2023</v>
      </c>
      <c r="K116" s="58">
        <f>IF(OR('Серебро (ЦБ)'!$L28="-",'Серебро (ЦБ)'!$L28=""),K115,'Серебро (ЦБ)'!$L28)</f>
        <v>55.2</v>
      </c>
      <c r="M116" s="61" t="str">
        <f>'Платина (ЦБ)'!K28</f>
        <v>25.04.2023</v>
      </c>
      <c r="N116" s="58">
        <f>IF(OR('Платина (ЦБ)'!$L28="-",'Платина (ЦБ)'!$L28=""),N115,'Платина (ЦБ)'!$L28)</f>
        <v>2353.48</v>
      </c>
      <c r="P116" s="61" t="str">
        <f>'Палладий (ЦБ)'!K28</f>
        <v>25.04.2023</v>
      </c>
      <c r="Q116" s="58">
        <f>IF(OR('Палладий (ЦБ)'!$L28="-",'Палладий (ЦБ)'!$L28=""),Q115,'Палладий (ЦБ)'!$L28)</f>
        <v>4153.88</v>
      </c>
      <c r="S116" s="61" t="str">
        <f>'Золото (KITCO-LME)'!K28</f>
        <v>25.04.2023</v>
      </c>
      <c r="T116" s="58" t="str">
        <f>'Золото (KITCO-LME)'!L28</f>
        <v/>
      </c>
      <c r="V116" s="61" t="str">
        <f>'Серебро (KITCO-LME)'!K28</f>
        <v>25.04.2023</v>
      </c>
      <c r="W116" s="58" t="str">
        <f>'Серебро (KITCO-LME)'!L28</f>
        <v/>
      </c>
      <c r="Y116" s="61" t="str">
        <f>'Алюминий (LME)'!K28</f>
        <v>25.04.2023</v>
      </c>
      <c r="Z116" s="58" t="str">
        <f>'Алюминий (LME)'!L28</f>
        <v/>
      </c>
      <c r="AB116" s="61" t="str">
        <f>'Никель (LME)'!K28</f>
        <v>25.04.2023</v>
      </c>
      <c r="AC116" s="58" t="str">
        <f>'Никель (LME)'!L28</f>
        <v/>
      </c>
      <c r="AE116" s="61" t="str">
        <f>'Свинец (LME)'!K28</f>
        <v>25.04.2023</v>
      </c>
      <c r="AF116" s="58" t="str">
        <f>'Свинец (LME)'!L28</f>
        <v/>
      </c>
      <c r="AH116" s="61" t="str">
        <f>'Медь (LME)'!K28</f>
        <v>25.04.2023</v>
      </c>
      <c r="AI116" s="58" t="str">
        <f>'Медь (LME)'!L28</f>
        <v/>
      </c>
      <c r="AK116" s="61" t="str">
        <f>'Цинк (LME)'!K28</f>
        <v>25.04.2023</v>
      </c>
      <c r="AL116" s="58" t="str">
        <f>'Цинк (LME)'!L28</f>
        <v/>
      </c>
    </row>
    <row r="117" spans="1:38" x14ac:dyDescent="0.25">
      <c r="A117" s="61" t="str">
        <f>Доллар!K29</f>
        <v>26.04.2023</v>
      </c>
      <c r="B117" s="58" t="str">
        <f>Доллар!L29</f>
        <v>-</v>
      </c>
      <c r="D117" s="61" t="str">
        <f>Евро!K29</f>
        <v>26.04.2023</v>
      </c>
      <c r="E117" s="58" t="str">
        <f>Евро!L29</f>
        <v>-</v>
      </c>
      <c r="G117" s="61" t="str">
        <f>'Золото (ЦБ)'!K29</f>
        <v>26.04.2023</v>
      </c>
      <c r="H117" s="58">
        <f>IF(OR('Золото (ЦБ)'!$L29="-",'Золото (ЦБ)'!$L29=""),H116,'Золото (ЦБ)'!$L29)</f>
        <v>4173.2</v>
      </c>
      <c r="J117" s="61" t="str">
        <f>'Серебро (ЦБ)'!K29</f>
        <v>26.04.2023</v>
      </c>
      <c r="K117" s="58">
        <f>IF(OR('Серебро (ЦБ)'!$L29="-",'Серебро (ЦБ)'!$L29=""),K116,'Серебро (ЦБ)'!$L29)</f>
        <v>55.2</v>
      </c>
      <c r="M117" s="61" t="str">
        <f>'Платина (ЦБ)'!K29</f>
        <v>26.04.2023</v>
      </c>
      <c r="N117" s="58">
        <f>IF(OR('Платина (ЦБ)'!$L29="-",'Платина (ЦБ)'!$L29=""),N116,'Платина (ЦБ)'!$L29)</f>
        <v>2353.48</v>
      </c>
      <c r="P117" s="61" t="str">
        <f>'Палладий (ЦБ)'!K29</f>
        <v>26.04.2023</v>
      </c>
      <c r="Q117" s="58">
        <f>IF(OR('Палладий (ЦБ)'!$L29="-",'Палладий (ЦБ)'!$L29=""),Q116,'Палладий (ЦБ)'!$L29)</f>
        <v>4153.88</v>
      </c>
      <c r="S117" s="61" t="str">
        <f>'Золото (KITCO-LME)'!K29</f>
        <v>26.04.2023</v>
      </c>
      <c r="T117" s="58" t="str">
        <f>'Золото (KITCO-LME)'!L29</f>
        <v/>
      </c>
      <c r="V117" s="61" t="str">
        <f>'Серебро (KITCO-LME)'!K29</f>
        <v>26.04.2023</v>
      </c>
      <c r="W117" s="58" t="str">
        <f>'Серебро (KITCO-LME)'!L29</f>
        <v/>
      </c>
      <c r="Y117" s="61" t="str">
        <f>'Алюминий (LME)'!K29</f>
        <v>26.04.2023</v>
      </c>
      <c r="Z117" s="58" t="str">
        <f>'Алюминий (LME)'!L29</f>
        <v/>
      </c>
      <c r="AB117" s="61" t="str">
        <f>'Никель (LME)'!K29</f>
        <v>26.04.2023</v>
      </c>
      <c r="AC117" s="58" t="str">
        <f>'Никель (LME)'!L29</f>
        <v/>
      </c>
      <c r="AE117" s="61" t="str">
        <f>'Свинец (LME)'!K29</f>
        <v>26.04.2023</v>
      </c>
      <c r="AF117" s="58" t="str">
        <f>'Свинец (LME)'!L29</f>
        <v/>
      </c>
      <c r="AH117" s="61" t="str">
        <f>'Медь (LME)'!K29</f>
        <v>26.04.2023</v>
      </c>
      <c r="AI117" s="58" t="str">
        <f>'Медь (LME)'!L29</f>
        <v/>
      </c>
      <c r="AK117" s="61" t="str">
        <f>'Цинк (LME)'!K29</f>
        <v>26.04.2023</v>
      </c>
      <c r="AL117" s="58" t="str">
        <f>'Цинк (LME)'!L29</f>
        <v/>
      </c>
    </row>
    <row r="118" spans="1:38" x14ac:dyDescent="0.25">
      <c r="A118" s="61" t="str">
        <f>Доллар!K30</f>
        <v>27.04.2023</v>
      </c>
      <c r="B118" s="58" t="str">
        <f>Доллар!L30</f>
        <v>-</v>
      </c>
      <c r="D118" s="61" t="str">
        <f>Евро!K30</f>
        <v>27.04.2023</v>
      </c>
      <c r="E118" s="58" t="str">
        <f>Евро!L30</f>
        <v>-</v>
      </c>
      <c r="G118" s="61" t="str">
        <f>'Золото (ЦБ)'!K30</f>
        <v>27.04.2023</v>
      </c>
      <c r="H118" s="58">
        <f>IF(OR('Золото (ЦБ)'!$L30="-",'Золото (ЦБ)'!$L30=""),H117,'Золото (ЦБ)'!$L30)</f>
        <v>4173.2</v>
      </c>
      <c r="J118" s="61" t="str">
        <f>'Серебро (ЦБ)'!K30</f>
        <v>27.04.2023</v>
      </c>
      <c r="K118" s="58">
        <f>IF(OR('Серебро (ЦБ)'!$L30="-",'Серебро (ЦБ)'!$L30=""),K117,'Серебро (ЦБ)'!$L30)</f>
        <v>55.2</v>
      </c>
      <c r="M118" s="61" t="str">
        <f>'Платина (ЦБ)'!K30</f>
        <v>27.04.2023</v>
      </c>
      <c r="N118" s="58">
        <f>IF(OR('Платина (ЦБ)'!$L30="-",'Платина (ЦБ)'!$L30=""),N117,'Платина (ЦБ)'!$L30)</f>
        <v>2353.48</v>
      </c>
      <c r="P118" s="61" t="str">
        <f>'Палладий (ЦБ)'!K30</f>
        <v>27.04.2023</v>
      </c>
      <c r="Q118" s="58">
        <f>IF(OR('Палладий (ЦБ)'!$L30="-",'Палладий (ЦБ)'!$L30=""),Q117,'Палладий (ЦБ)'!$L30)</f>
        <v>4153.88</v>
      </c>
      <c r="S118" s="61" t="str">
        <f>'Золото (KITCO-LME)'!K30</f>
        <v>27.04.2023</v>
      </c>
      <c r="T118" s="58" t="str">
        <f>'Золото (KITCO-LME)'!L30</f>
        <v/>
      </c>
      <c r="V118" s="61" t="str">
        <f>'Серебро (KITCO-LME)'!K30</f>
        <v>27.04.2023</v>
      </c>
      <c r="W118" s="58" t="str">
        <f>'Серебро (KITCO-LME)'!L30</f>
        <v/>
      </c>
      <c r="Y118" s="61" t="str">
        <f>'Алюминий (LME)'!K30</f>
        <v>27.04.2023</v>
      </c>
      <c r="Z118" s="58" t="str">
        <f>'Алюминий (LME)'!L30</f>
        <v/>
      </c>
      <c r="AB118" s="61" t="str">
        <f>'Никель (LME)'!K30</f>
        <v>27.04.2023</v>
      </c>
      <c r="AC118" s="58" t="str">
        <f>'Никель (LME)'!L30</f>
        <v/>
      </c>
      <c r="AE118" s="61" t="str">
        <f>'Свинец (LME)'!K30</f>
        <v>27.04.2023</v>
      </c>
      <c r="AF118" s="58" t="str">
        <f>'Свинец (LME)'!L30</f>
        <v/>
      </c>
      <c r="AH118" s="61" t="str">
        <f>'Медь (LME)'!K30</f>
        <v>27.04.2023</v>
      </c>
      <c r="AI118" s="58" t="str">
        <f>'Медь (LME)'!L30</f>
        <v/>
      </c>
      <c r="AK118" s="61" t="str">
        <f>'Цинк (LME)'!K30</f>
        <v>27.04.2023</v>
      </c>
      <c r="AL118" s="58" t="str">
        <f>'Цинк (LME)'!L30</f>
        <v/>
      </c>
    </row>
    <row r="119" spans="1:38" x14ac:dyDescent="0.25">
      <c r="A119" s="61" t="str">
        <f>Доллар!K31</f>
        <v>28.04.2023</v>
      </c>
      <c r="B119" s="58" t="str">
        <f>Доллар!L31</f>
        <v>-</v>
      </c>
      <c r="D119" s="61" t="str">
        <f>Евро!K31</f>
        <v>28.04.2023</v>
      </c>
      <c r="E119" s="58" t="str">
        <f>Евро!L31</f>
        <v>-</v>
      </c>
      <c r="G119" s="61" t="str">
        <f>'Золото (ЦБ)'!K31</f>
        <v>28.04.2023</v>
      </c>
      <c r="H119" s="58">
        <f>IF(OR('Золото (ЦБ)'!$L31="-",'Золото (ЦБ)'!$L31=""),H118,'Золото (ЦБ)'!$L31)</f>
        <v>4173.2</v>
      </c>
      <c r="J119" s="61" t="str">
        <f>'Серебро (ЦБ)'!K31</f>
        <v>28.04.2023</v>
      </c>
      <c r="K119" s="58">
        <f>IF(OR('Серебро (ЦБ)'!$L31="-",'Серебро (ЦБ)'!$L31=""),K118,'Серебро (ЦБ)'!$L31)</f>
        <v>55.2</v>
      </c>
      <c r="M119" s="61" t="str">
        <f>'Платина (ЦБ)'!K31</f>
        <v>28.04.2023</v>
      </c>
      <c r="N119" s="58">
        <f>IF(OR('Платина (ЦБ)'!$L31="-",'Платина (ЦБ)'!$L31=""),N118,'Платина (ЦБ)'!$L31)</f>
        <v>2353.48</v>
      </c>
      <c r="P119" s="61" t="str">
        <f>'Палладий (ЦБ)'!K31</f>
        <v>28.04.2023</v>
      </c>
      <c r="Q119" s="58">
        <f>IF(OR('Палладий (ЦБ)'!$L31="-",'Палладий (ЦБ)'!$L31=""),Q118,'Палладий (ЦБ)'!$L31)</f>
        <v>4153.88</v>
      </c>
      <c r="S119" s="61" t="str">
        <f>'Золото (KITCO-LME)'!K31</f>
        <v>28.04.2023</v>
      </c>
      <c r="T119" s="58" t="str">
        <f>'Золото (KITCO-LME)'!L31</f>
        <v/>
      </c>
      <c r="V119" s="61" t="str">
        <f>'Серебро (KITCO-LME)'!K31</f>
        <v>28.04.2023</v>
      </c>
      <c r="W119" s="58" t="str">
        <f>'Серебро (KITCO-LME)'!L31</f>
        <v/>
      </c>
      <c r="Y119" s="61" t="str">
        <f>'Алюминий (LME)'!K31</f>
        <v>28.04.2023</v>
      </c>
      <c r="Z119" s="58" t="str">
        <f>'Алюминий (LME)'!L31</f>
        <v/>
      </c>
      <c r="AB119" s="61" t="str">
        <f>'Никель (LME)'!K31</f>
        <v>28.04.2023</v>
      </c>
      <c r="AC119" s="58" t="str">
        <f>'Никель (LME)'!L31</f>
        <v/>
      </c>
      <c r="AE119" s="61" t="str">
        <f>'Свинец (LME)'!K31</f>
        <v>28.04.2023</v>
      </c>
      <c r="AF119" s="58" t="str">
        <f>'Свинец (LME)'!L31</f>
        <v/>
      </c>
      <c r="AH119" s="61" t="str">
        <f>'Медь (LME)'!K31</f>
        <v>28.04.2023</v>
      </c>
      <c r="AI119" s="58" t="str">
        <f>'Медь (LME)'!L31</f>
        <v/>
      </c>
      <c r="AK119" s="61" t="str">
        <f>'Цинк (LME)'!K31</f>
        <v>28.04.2023</v>
      </c>
      <c r="AL119" s="58" t="str">
        <f>'Цинк (LME)'!L31</f>
        <v/>
      </c>
    </row>
    <row r="120" spans="1:38" x14ac:dyDescent="0.25">
      <c r="A120" s="61" t="str">
        <f>Доллар!K32</f>
        <v>29.04.2023</v>
      </c>
      <c r="B120" s="58" t="str">
        <f>Доллар!L32</f>
        <v>-</v>
      </c>
      <c r="D120" s="61" t="str">
        <f>Евро!K32</f>
        <v>29.04.2023</v>
      </c>
      <c r="E120" s="58" t="str">
        <f>Евро!L32</f>
        <v>-</v>
      </c>
      <c r="G120" s="61" t="str">
        <f>'Золото (ЦБ)'!K32</f>
        <v>29.04.2023</v>
      </c>
      <c r="H120" s="58">
        <f>IF(OR('Золото (ЦБ)'!$L32="-",'Золото (ЦБ)'!$L32=""),H119,'Золото (ЦБ)'!$L32)</f>
        <v>4173.2</v>
      </c>
      <c r="J120" s="61" t="str">
        <f>'Серебро (ЦБ)'!K32</f>
        <v>29.04.2023</v>
      </c>
      <c r="K120" s="58">
        <f>IF(OR('Серебро (ЦБ)'!$L32="-",'Серебро (ЦБ)'!$L32=""),K119,'Серебро (ЦБ)'!$L32)</f>
        <v>55.2</v>
      </c>
      <c r="M120" s="61" t="str">
        <f>'Платина (ЦБ)'!K32</f>
        <v>29.04.2023</v>
      </c>
      <c r="N120" s="58">
        <f>IF(OR('Платина (ЦБ)'!$L32="-",'Платина (ЦБ)'!$L32=""),N119,'Платина (ЦБ)'!$L32)</f>
        <v>2353.48</v>
      </c>
      <c r="P120" s="61" t="str">
        <f>'Палладий (ЦБ)'!K32</f>
        <v>29.04.2023</v>
      </c>
      <c r="Q120" s="58">
        <f>IF(OR('Палладий (ЦБ)'!$L32="-",'Палладий (ЦБ)'!$L32=""),Q119,'Палладий (ЦБ)'!$L32)</f>
        <v>4153.88</v>
      </c>
      <c r="S120" s="61" t="str">
        <f>'Золото (KITCO-LME)'!K32</f>
        <v>29.04.2023</v>
      </c>
      <c r="T120" s="58" t="str">
        <f>'Золото (KITCO-LME)'!L32</f>
        <v/>
      </c>
      <c r="V120" s="61" t="str">
        <f>'Серебро (KITCO-LME)'!K32</f>
        <v>29.04.2023</v>
      </c>
      <c r="W120" s="58" t="str">
        <f>'Серебро (KITCO-LME)'!L32</f>
        <v/>
      </c>
      <c r="Y120" s="61" t="str">
        <f>'Алюминий (LME)'!K32</f>
        <v>29.04.2023</v>
      </c>
      <c r="Z120" s="58" t="str">
        <f>'Алюминий (LME)'!L32</f>
        <v/>
      </c>
      <c r="AB120" s="61" t="str">
        <f>'Никель (LME)'!K32</f>
        <v>29.04.2023</v>
      </c>
      <c r="AC120" s="58" t="str">
        <f>'Никель (LME)'!L32</f>
        <v/>
      </c>
      <c r="AE120" s="61" t="str">
        <f>'Свинец (LME)'!K32</f>
        <v>29.04.2023</v>
      </c>
      <c r="AF120" s="58" t="str">
        <f>'Свинец (LME)'!L32</f>
        <v/>
      </c>
      <c r="AH120" s="61" t="str">
        <f>'Медь (LME)'!K32</f>
        <v>29.04.2023</v>
      </c>
      <c r="AI120" s="58" t="str">
        <f>'Медь (LME)'!L32</f>
        <v/>
      </c>
      <c r="AK120" s="61" t="str">
        <f>'Цинк (LME)'!K32</f>
        <v>29.04.2023</v>
      </c>
      <c r="AL120" s="58" t="str">
        <f>'Цинк (LME)'!L32</f>
        <v/>
      </c>
    </row>
    <row r="121" spans="1:38" x14ac:dyDescent="0.25">
      <c r="A121" s="59" t="str">
        <f>Доллар!K33</f>
        <v>30.04.2023</v>
      </c>
      <c r="B121" s="58" t="str">
        <f>Доллар!L33</f>
        <v>-</v>
      </c>
      <c r="D121" s="59" t="str">
        <f>Евро!K33</f>
        <v>30.04.2023</v>
      </c>
      <c r="E121" s="58" t="str">
        <f>Евро!L33</f>
        <v>-</v>
      </c>
      <c r="G121" s="59" t="str">
        <f>'Золото (ЦБ)'!K33</f>
        <v>30.04.2023</v>
      </c>
      <c r="H121" s="58">
        <f>IF(OR('Золото (ЦБ)'!$L33="-",'Золото (ЦБ)'!$L33=""),H120,'Золото (ЦБ)'!$L33)</f>
        <v>4173.2</v>
      </c>
      <c r="J121" s="59" t="str">
        <f>'Серебро (ЦБ)'!K33</f>
        <v>30.04.2023</v>
      </c>
      <c r="K121" s="58">
        <f>IF(OR('Серебро (ЦБ)'!$L33="-",'Серебро (ЦБ)'!$L33=""),K120,'Серебро (ЦБ)'!$L33)</f>
        <v>55.2</v>
      </c>
      <c r="M121" s="59" t="str">
        <f>'Платина (ЦБ)'!K33</f>
        <v>30.04.2023</v>
      </c>
      <c r="N121" s="58">
        <f>IF(OR('Платина (ЦБ)'!$L33="-",'Платина (ЦБ)'!$L33=""),N120,'Платина (ЦБ)'!$L33)</f>
        <v>2353.48</v>
      </c>
      <c r="P121" s="59" t="str">
        <f>'Палладий (ЦБ)'!K33</f>
        <v>30.04.2023</v>
      </c>
      <c r="Q121" s="58">
        <f>IF(OR('Палладий (ЦБ)'!$L33="-",'Палладий (ЦБ)'!$L33=""),Q120,'Палладий (ЦБ)'!$L33)</f>
        <v>4153.88</v>
      </c>
      <c r="S121" s="59" t="str">
        <f>'Золото (KITCO-LME)'!K33</f>
        <v>30.04.2023</v>
      </c>
      <c r="T121" s="58" t="str">
        <f>'Золото (KITCO-LME)'!L33</f>
        <v/>
      </c>
      <c r="V121" s="59" t="str">
        <f>'Серебро (KITCO-LME)'!K33</f>
        <v>30.04.2023</v>
      </c>
      <c r="W121" s="58" t="str">
        <f>'Серебро (KITCO-LME)'!L33</f>
        <v/>
      </c>
      <c r="Y121" s="59" t="str">
        <f>'Алюминий (LME)'!K33</f>
        <v>30.04.2023</v>
      </c>
      <c r="Z121" s="58" t="str">
        <f>'Алюминий (LME)'!L33</f>
        <v/>
      </c>
      <c r="AB121" s="59" t="str">
        <f>'Никель (LME)'!K33</f>
        <v>30.04.2023</v>
      </c>
      <c r="AC121" s="58" t="str">
        <f>'Никель (LME)'!L33</f>
        <v/>
      </c>
      <c r="AE121" s="59" t="str">
        <f>'Свинец (LME)'!K33</f>
        <v>30.04.2023</v>
      </c>
      <c r="AF121" s="58" t="str">
        <f>'Свинец (LME)'!L33</f>
        <v/>
      </c>
      <c r="AH121" s="59" t="str">
        <f>'Медь (LME)'!K33</f>
        <v>30.04.2023</v>
      </c>
      <c r="AI121" s="58" t="str">
        <f>'Медь (LME)'!L33</f>
        <v/>
      </c>
      <c r="AK121" s="59" t="str">
        <f>'Цинк (LME)'!K33</f>
        <v>30.04.2023</v>
      </c>
      <c r="AL121" s="58" t="str">
        <f>'Цинк (LME)'!L33</f>
        <v/>
      </c>
    </row>
    <row r="122" spans="1:38" x14ac:dyDescent="0.25">
      <c r="A122" s="52" t="str">
        <f>Доллар!N4</f>
        <v>01.05.2023</v>
      </c>
      <c r="B122" s="58" t="str">
        <f>Доллар!O4</f>
        <v>-</v>
      </c>
      <c r="D122" s="52" t="str">
        <f>Евро!N4</f>
        <v>01.05.2023</v>
      </c>
      <c r="E122" s="58" t="str">
        <f>Евро!O4</f>
        <v>-</v>
      </c>
      <c r="G122" s="52" t="str">
        <f>'Золото (ЦБ)'!N4</f>
        <v>01.05.2023</v>
      </c>
      <c r="H122" s="58">
        <f>IF(OR('Золото (ЦБ)'!$O4="-",'Золото (ЦБ)'!$O4=""),H121,'Золото (ЦБ)'!$O4)</f>
        <v>4173.2</v>
      </c>
      <c r="I122" t="s">
        <v>160</v>
      </c>
      <c r="J122" s="52" t="str">
        <f>'Серебро (ЦБ)'!N4</f>
        <v>01.05.2023</v>
      </c>
      <c r="K122" s="58">
        <f>IF(OR('Серебро (ЦБ)'!$O4="-",'Серебро (ЦБ)'!$O4=""),K121,'Серебро (ЦБ)'!$O4)</f>
        <v>55.2</v>
      </c>
      <c r="M122" s="52" t="str">
        <f>'Платина (ЦБ)'!N4</f>
        <v>01.05.2023</v>
      </c>
      <c r="N122" s="58">
        <f>IF(OR('Платина (ЦБ)'!$O4="-",'Платина (ЦБ)'!$O4=""),N121,'Платина (ЦБ)'!$O4)</f>
        <v>2353.48</v>
      </c>
      <c r="P122" s="52" t="str">
        <f>'Палладий (ЦБ)'!N4</f>
        <v>01.05.2023</v>
      </c>
      <c r="Q122" s="58">
        <f>IF(OR('Палладий (ЦБ)'!$O4="-",'Палладий (ЦБ)'!$O4=""),Q121,'Палладий (ЦБ)'!$O4)</f>
        <v>4153.88</v>
      </c>
      <c r="S122" s="52" t="str">
        <f>'Золото (KITCO-LME)'!N4</f>
        <v>01.05.2023</v>
      </c>
      <c r="T122" s="58" t="str">
        <f>'Золото (KITCO-LME)'!O4</f>
        <v/>
      </c>
      <c r="V122" s="52" t="str">
        <f>'Серебро (KITCO-LME)'!N4</f>
        <v>01.05.2023</v>
      </c>
      <c r="W122" s="58" t="str">
        <f>'Серебро (KITCO-LME)'!O4</f>
        <v/>
      </c>
      <c r="Y122" s="52" t="str">
        <f>'Алюминий (LME)'!N4</f>
        <v>01.05.2023</v>
      </c>
      <c r="Z122" s="58" t="str">
        <f>'Алюминий (LME)'!O4</f>
        <v/>
      </c>
      <c r="AB122" s="52" t="str">
        <f>'Никель (LME)'!N4</f>
        <v>01.05.2023</v>
      </c>
      <c r="AC122" s="58" t="str">
        <f>'Никель (LME)'!O4</f>
        <v/>
      </c>
      <c r="AE122" s="52" t="str">
        <f>'Свинец (LME)'!N4</f>
        <v>01.05.2023</v>
      </c>
      <c r="AF122" s="58" t="str">
        <f>'Свинец (LME)'!O4</f>
        <v/>
      </c>
      <c r="AH122" s="52" t="str">
        <f>'Медь (LME)'!N4</f>
        <v>01.05.2023</v>
      </c>
      <c r="AI122" s="58" t="str">
        <f>'Медь (LME)'!O4</f>
        <v/>
      </c>
      <c r="AK122" s="52" t="str">
        <f>'Цинк (LME)'!N4</f>
        <v>01.05.2023</v>
      </c>
      <c r="AL122" s="58" t="str">
        <f>'Цинк (LME)'!O4</f>
        <v/>
      </c>
    </row>
    <row r="123" spans="1:38" x14ac:dyDescent="0.25">
      <c r="A123" s="52" t="str">
        <f>Доллар!N5</f>
        <v>02.05.2023</v>
      </c>
      <c r="B123" s="58" t="str">
        <f>Доллар!O5</f>
        <v>-</v>
      </c>
      <c r="D123" s="52" t="str">
        <f>Евро!N5</f>
        <v>02.05.2023</v>
      </c>
      <c r="E123" s="58" t="str">
        <f>Евро!O5</f>
        <v>-</v>
      </c>
      <c r="G123" s="52" t="str">
        <f>'Золото (ЦБ)'!N5</f>
        <v>02.05.2023</v>
      </c>
      <c r="H123" s="58">
        <f>IF(OR('Золото (ЦБ)'!$O5="-",'Золото (ЦБ)'!$O5=""),H122,'Золото (ЦБ)'!$O5)</f>
        <v>4173.2</v>
      </c>
      <c r="J123" s="52" t="str">
        <f>'Серебро (ЦБ)'!N5</f>
        <v>02.05.2023</v>
      </c>
      <c r="K123" s="58">
        <f>IF(OR('Серебро (ЦБ)'!$O5="-",'Серебро (ЦБ)'!$O5=""),K122,'Серебро (ЦБ)'!$O5)</f>
        <v>55.2</v>
      </c>
      <c r="M123" s="52" t="str">
        <f>'Платина (ЦБ)'!N5</f>
        <v>02.05.2023</v>
      </c>
      <c r="N123" s="58">
        <f>IF(OR('Платина (ЦБ)'!$O5="-",'Платина (ЦБ)'!$O5=""),N122,'Платина (ЦБ)'!$O5)</f>
        <v>2353.48</v>
      </c>
      <c r="P123" s="52" t="str">
        <f>'Палладий (ЦБ)'!N5</f>
        <v>02.05.2023</v>
      </c>
      <c r="Q123" s="58">
        <f>IF(OR('Палладий (ЦБ)'!$O5="-",'Палладий (ЦБ)'!$O5=""),Q122,'Палладий (ЦБ)'!$O5)</f>
        <v>4153.88</v>
      </c>
      <c r="S123" s="52" t="str">
        <f>'Золото (KITCO-LME)'!N5</f>
        <v>02.05.2023</v>
      </c>
      <c r="T123" s="58" t="str">
        <f>'Золото (KITCO-LME)'!O5</f>
        <v/>
      </c>
      <c r="V123" s="52" t="str">
        <f>'Серебро (KITCO-LME)'!N5</f>
        <v>02.05.2023</v>
      </c>
      <c r="W123" s="58" t="str">
        <f>'Серебро (KITCO-LME)'!O5</f>
        <v/>
      </c>
      <c r="Y123" s="52" t="str">
        <f>'Алюминий (LME)'!N5</f>
        <v>02.05.2023</v>
      </c>
      <c r="Z123" s="58" t="str">
        <f>'Алюминий (LME)'!O5</f>
        <v/>
      </c>
      <c r="AB123" s="52" t="str">
        <f>'Никель (LME)'!N5</f>
        <v>02.05.2023</v>
      </c>
      <c r="AC123" s="58" t="str">
        <f>'Никель (LME)'!O5</f>
        <v/>
      </c>
      <c r="AE123" s="52" t="str">
        <f>'Свинец (LME)'!N5</f>
        <v>02.05.2023</v>
      </c>
      <c r="AF123" s="58" t="str">
        <f>'Свинец (LME)'!O5</f>
        <v/>
      </c>
      <c r="AH123" s="52" t="str">
        <f>'Медь (LME)'!N5</f>
        <v>02.05.2023</v>
      </c>
      <c r="AI123" s="58" t="str">
        <f>'Медь (LME)'!O5</f>
        <v/>
      </c>
      <c r="AK123" s="52" t="str">
        <f>'Цинк (LME)'!N5</f>
        <v>02.05.2023</v>
      </c>
      <c r="AL123" s="58" t="str">
        <f>'Цинк (LME)'!O5</f>
        <v/>
      </c>
    </row>
    <row r="124" spans="1:38" x14ac:dyDescent="0.25">
      <c r="A124" s="52" t="str">
        <f>Доллар!N6</f>
        <v>03.05.2023</v>
      </c>
      <c r="B124" s="58" t="str">
        <f>Доллар!O6</f>
        <v>-</v>
      </c>
      <c r="D124" s="52" t="str">
        <f>Евро!N6</f>
        <v>03.05.2023</v>
      </c>
      <c r="E124" s="58" t="str">
        <f>Евро!O6</f>
        <v>-</v>
      </c>
      <c r="G124" s="52" t="str">
        <f>'Золото (ЦБ)'!N6</f>
        <v>03.05.2023</v>
      </c>
      <c r="H124" s="58">
        <f>IF(OR('Золото (ЦБ)'!$O6="-",'Золото (ЦБ)'!$O6=""),H123,'Золото (ЦБ)'!$O6)</f>
        <v>4173.2</v>
      </c>
      <c r="J124" s="52" t="str">
        <f>'Серебро (ЦБ)'!N6</f>
        <v>03.05.2023</v>
      </c>
      <c r="K124" s="58">
        <f>IF(OR('Серебро (ЦБ)'!$O6="-",'Серебро (ЦБ)'!$O6=""),K123,'Серебро (ЦБ)'!$O6)</f>
        <v>55.2</v>
      </c>
      <c r="M124" s="52" t="str">
        <f>'Платина (ЦБ)'!N6</f>
        <v>03.05.2023</v>
      </c>
      <c r="N124" s="58">
        <f>IF(OR('Платина (ЦБ)'!$O6="-",'Платина (ЦБ)'!$O6=""),N123,'Платина (ЦБ)'!$O6)</f>
        <v>2353.48</v>
      </c>
      <c r="P124" s="52" t="str">
        <f>'Палладий (ЦБ)'!N6</f>
        <v>03.05.2023</v>
      </c>
      <c r="Q124" s="58">
        <f>IF(OR('Палладий (ЦБ)'!$O6="-",'Палладий (ЦБ)'!$O6=""),Q123,'Палладий (ЦБ)'!$O6)</f>
        <v>4153.88</v>
      </c>
      <c r="S124" s="52" t="str">
        <f>'Золото (KITCO-LME)'!N6</f>
        <v>03.05.2023</v>
      </c>
      <c r="T124" s="58" t="str">
        <f>'Золото (KITCO-LME)'!O6</f>
        <v/>
      </c>
      <c r="V124" s="52" t="str">
        <f>'Серебро (KITCO-LME)'!N6</f>
        <v>03.05.2023</v>
      </c>
      <c r="W124" s="58" t="str">
        <f>'Серебро (KITCO-LME)'!O6</f>
        <v/>
      </c>
      <c r="Y124" s="52" t="str">
        <f>'Алюминий (LME)'!N6</f>
        <v>03.05.2023</v>
      </c>
      <c r="Z124" s="58" t="str">
        <f>'Алюминий (LME)'!O6</f>
        <v/>
      </c>
      <c r="AB124" s="52" t="str">
        <f>'Никель (LME)'!N6</f>
        <v>03.05.2023</v>
      </c>
      <c r="AC124" s="58" t="str">
        <f>'Никель (LME)'!O6</f>
        <v/>
      </c>
      <c r="AE124" s="52" t="str">
        <f>'Свинец (LME)'!N6</f>
        <v>03.05.2023</v>
      </c>
      <c r="AF124" s="58" t="str">
        <f>'Свинец (LME)'!O6</f>
        <v/>
      </c>
      <c r="AH124" s="52" t="str">
        <f>'Медь (LME)'!N6</f>
        <v>03.05.2023</v>
      </c>
      <c r="AI124" s="58" t="str">
        <f>'Медь (LME)'!O6</f>
        <v/>
      </c>
      <c r="AK124" s="52" t="str">
        <f>'Цинк (LME)'!N6</f>
        <v>03.05.2023</v>
      </c>
      <c r="AL124" s="58" t="str">
        <f>'Цинк (LME)'!O6</f>
        <v/>
      </c>
    </row>
    <row r="125" spans="1:38" x14ac:dyDescent="0.25">
      <c r="A125" s="52" t="str">
        <f>Доллар!N7</f>
        <v>04.05.2023</v>
      </c>
      <c r="B125" s="58" t="str">
        <f>Доллар!O7</f>
        <v>-</v>
      </c>
      <c r="D125" s="52" t="str">
        <f>Евро!N7</f>
        <v>04.05.2023</v>
      </c>
      <c r="E125" s="58" t="str">
        <f>Евро!O7</f>
        <v>-</v>
      </c>
      <c r="G125" s="52" t="str">
        <f>'Золото (ЦБ)'!N7</f>
        <v>04.05.2023</v>
      </c>
      <c r="H125" s="58">
        <f>IF(OR('Золото (ЦБ)'!$O7="-",'Золото (ЦБ)'!$O7=""),H124,'Золото (ЦБ)'!$O7)</f>
        <v>4173.2</v>
      </c>
      <c r="J125" s="52" t="str">
        <f>'Серебро (ЦБ)'!N7</f>
        <v>04.05.2023</v>
      </c>
      <c r="K125" s="58">
        <f>IF(OR('Серебро (ЦБ)'!$O7="-",'Серебро (ЦБ)'!$O7=""),K124,'Серебро (ЦБ)'!$O7)</f>
        <v>55.2</v>
      </c>
      <c r="M125" s="52" t="str">
        <f>'Платина (ЦБ)'!N7</f>
        <v>04.05.2023</v>
      </c>
      <c r="N125" s="58">
        <f>IF(OR('Платина (ЦБ)'!$O7="-",'Платина (ЦБ)'!$O7=""),N124,'Платина (ЦБ)'!$O7)</f>
        <v>2353.48</v>
      </c>
      <c r="P125" s="52" t="str">
        <f>'Палладий (ЦБ)'!N7</f>
        <v>04.05.2023</v>
      </c>
      <c r="Q125" s="58">
        <f>IF(OR('Палладий (ЦБ)'!$O7="-",'Палладий (ЦБ)'!$O7=""),Q124,'Палладий (ЦБ)'!$O7)</f>
        <v>4153.88</v>
      </c>
      <c r="S125" s="52" t="str">
        <f>'Золото (KITCO-LME)'!N7</f>
        <v>04.05.2023</v>
      </c>
      <c r="T125" s="58" t="str">
        <f>'Золото (KITCO-LME)'!O7</f>
        <v/>
      </c>
      <c r="V125" s="52" t="str">
        <f>'Серебро (KITCO-LME)'!N7</f>
        <v>04.05.2023</v>
      </c>
      <c r="W125" s="58" t="str">
        <f>'Серебро (KITCO-LME)'!O7</f>
        <v/>
      </c>
      <c r="Y125" s="52" t="str">
        <f>'Алюминий (LME)'!N7</f>
        <v>04.05.2023</v>
      </c>
      <c r="Z125" s="58" t="str">
        <f>'Алюминий (LME)'!O7</f>
        <v/>
      </c>
      <c r="AB125" s="52" t="str">
        <f>'Никель (LME)'!N7</f>
        <v>04.05.2023</v>
      </c>
      <c r="AC125" s="58" t="str">
        <f>'Никель (LME)'!O7</f>
        <v/>
      </c>
      <c r="AE125" s="52" t="str">
        <f>'Свинец (LME)'!N7</f>
        <v>04.05.2023</v>
      </c>
      <c r="AF125" s="58" t="str">
        <f>'Свинец (LME)'!O7</f>
        <v/>
      </c>
      <c r="AH125" s="52" t="str">
        <f>'Медь (LME)'!N7</f>
        <v>04.05.2023</v>
      </c>
      <c r="AI125" s="58" t="str">
        <f>'Медь (LME)'!O7</f>
        <v/>
      </c>
      <c r="AK125" s="52" t="str">
        <f>'Цинк (LME)'!N7</f>
        <v>04.05.2023</v>
      </c>
      <c r="AL125" s="58" t="str">
        <f>'Цинк (LME)'!O7</f>
        <v/>
      </c>
    </row>
    <row r="126" spans="1:38" x14ac:dyDescent="0.25">
      <c r="A126" s="52" t="str">
        <f>Доллар!N8</f>
        <v>05.05.2023</v>
      </c>
      <c r="B126" s="58" t="str">
        <f>Доллар!O8</f>
        <v>-</v>
      </c>
      <c r="D126" s="52" t="str">
        <f>Евро!N8</f>
        <v>05.05.2023</v>
      </c>
      <c r="E126" s="58" t="str">
        <f>Евро!O8</f>
        <v>-</v>
      </c>
      <c r="G126" s="52" t="str">
        <f>'Золото (ЦБ)'!N8</f>
        <v>05.05.2023</v>
      </c>
      <c r="H126" s="58">
        <f>IF(OR('Золото (ЦБ)'!$O8="-",'Золото (ЦБ)'!$O8=""),H125,'Золото (ЦБ)'!$O8)</f>
        <v>4173.2</v>
      </c>
      <c r="J126" s="52" t="str">
        <f>'Серебро (ЦБ)'!N8</f>
        <v>05.05.2023</v>
      </c>
      <c r="K126" s="58">
        <f>IF(OR('Серебро (ЦБ)'!$O8="-",'Серебро (ЦБ)'!$O8=""),K125,'Серебро (ЦБ)'!$O8)</f>
        <v>55.2</v>
      </c>
      <c r="M126" s="52" t="str">
        <f>'Платина (ЦБ)'!N8</f>
        <v>05.05.2023</v>
      </c>
      <c r="N126" s="58">
        <f>IF(OR('Платина (ЦБ)'!$O8="-",'Платина (ЦБ)'!$O8=""),N125,'Платина (ЦБ)'!$O8)</f>
        <v>2353.48</v>
      </c>
      <c r="P126" s="52" t="str">
        <f>'Палладий (ЦБ)'!N8</f>
        <v>05.05.2023</v>
      </c>
      <c r="Q126" s="58">
        <f>IF(OR('Палладий (ЦБ)'!$O8="-",'Палладий (ЦБ)'!$O8=""),Q125,'Палладий (ЦБ)'!$O8)</f>
        <v>4153.88</v>
      </c>
      <c r="S126" s="52" t="str">
        <f>'Золото (KITCO-LME)'!N8</f>
        <v>05.05.2023</v>
      </c>
      <c r="T126" s="58" t="str">
        <f>'Золото (KITCO-LME)'!O8</f>
        <v/>
      </c>
      <c r="V126" s="52" t="str">
        <f>'Серебро (KITCO-LME)'!N8</f>
        <v>05.05.2023</v>
      </c>
      <c r="W126" s="58" t="str">
        <f>'Серебро (KITCO-LME)'!O8</f>
        <v/>
      </c>
      <c r="Y126" s="52" t="str">
        <f>'Алюминий (LME)'!N8</f>
        <v>05.05.2023</v>
      </c>
      <c r="Z126" s="58" t="str">
        <f>'Алюминий (LME)'!O8</f>
        <v/>
      </c>
      <c r="AB126" s="52" t="str">
        <f>'Никель (LME)'!N8</f>
        <v>05.05.2023</v>
      </c>
      <c r="AC126" s="58" t="str">
        <f>'Никель (LME)'!O8</f>
        <v/>
      </c>
      <c r="AE126" s="52" t="str">
        <f>'Свинец (LME)'!N8</f>
        <v>05.05.2023</v>
      </c>
      <c r="AF126" s="58" t="str">
        <f>'Свинец (LME)'!O8</f>
        <v/>
      </c>
      <c r="AH126" s="52" t="str">
        <f>'Медь (LME)'!N8</f>
        <v>05.05.2023</v>
      </c>
      <c r="AI126" s="58" t="str">
        <f>'Медь (LME)'!O8</f>
        <v/>
      </c>
      <c r="AK126" s="52" t="str">
        <f>'Цинк (LME)'!N8</f>
        <v>05.05.2023</v>
      </c>
      <c r="AL126" s="58" t="str">
        <f>'Цинк (LME)'!O8</f>
        <v/>
      </c>
    </row>
    <row r="127" spans="1:38" x14ac:dyDescent="0.25">
      <c r="A127" s="52" t="str">
        <f>Доллар!N9</f>
        <v>06.05.2023</v>
      </c>
      <c r="B127" s="58" t="str">
        <f>Доллар!O9</f>
        <v>-</v>
      </c>
      <c r="D127" s="52" t="str">
        <f>Евро!N9</f>
        <v>06.05.2023</v>
      </c>
      <c r="E127" s="58" t="str">
        <f>Евро!O9</f>
        <v>-</v>
      </c>
      <c r="G127" s="52" t="str">
        <f>'Золото (ЦБ)'!N9</f>
        <v>06.05.2023</v>
      </c>
      <c r="H127" s="58">
        <f>IF(OR('Золото (ЦБ)'!$O9="-",'Золото (ЦБ)'!$O9=""),H126,'Золото (ЦБ)'!$O9)</f>
        <v>4173.2</v>
      </c>
      <c r="J127" s="52" t="str">
        <f>'Серебро (ЦБ)'!N9</f>
        <v>06.05.2023</v>
      </c>
      <c r="K127" s="58">
        <f>IF(OR('Серебро (ЦБ)'!$O9="-",'Серебро (ЦБ)'!$O9=""),K126,'Серебро (ЦБ)'!$O9)</f>
        <v>55.2</v>
      </c>
      <c r="M127" s="52" t="str">
        <f>'Платина (ЦБ)'!N9</f>
        <v>06.05.2023</v>
      </c>
      <c r="N127" s="58">
        <f>IF(OR('Платина (ЦБ)'!$O9="-",'Платина (ЦБ)'!$O9=""),N126,'Платина (ЦБ)'!$O9)</f>
        <v>2353.48</v>
      </c>
      <c r="P127" s="52" t="str">
        <f>'Палладий (ЦБ)'!N9</f>
        <v>06.05.2023</v>
      </c>
      <c r="Q127" s="58">
        <f>IF(OR('Палладий (ЦБ)'!$O9="-",'Палладий (ЦБ)'!$O9=""),Q126,'Палладий (ЦБ)'!$O9)</f>
        <v>4153.88</v>
      </c>
      <c r="S127" s="52" t="str">
        <f>'Золото (KITCO-LME)'!N9</f>
        <v>06.05.2023</v>
      </c>
      <c r="T127" s="58" t="str">
        <f>'Золото (KITCO-LME)'!O9</f>
        <v/>
      </c>
      <c r="V127" s="52" t="str">
        <f>'Серебро (KITCO-LME)'!N9</f>
        <v>06.05.2023</v>
      </c>
      <c r="W127" s="58" t="str">
        <f>'Серебро (KITCO-LME)'!O9</f>
        <v/>
      </c>
      <c r="Y127" s="52" t="str">
        <f>'Алюминий (LME)'!N9</f>
        <v>06.05.2023</v>
      </c>
      <c r="Z127" s="58" t="str">
        <f>'Алюминий (LME)'!O9</f>
        <v/>
      </c>
      <c r="AB127" s="52" t="str">
        <f>'Никель (LME)'!N9</f>
        <v>06.05.2023</v>
      </c>
      <c r="AC127" s="58" t="str">
        <f>'Никель (LME)'!O9</f>
        <v/>
      </c>
      <c r="AE127" s="52" t="str">
        <f>'Свинец (LME)'!N9</f>
        <v>06.05.2023</v>
      </c>
      <c r="AF127" s="58" t="str">
        <f>'Свинец (LME)'!O9</f>
        <v/>
      </c>
      <c r="AH127" s="52" t="str">
        <f>'Медь (LME)'!N9</f>
        <v>06.05.2023</v>
      </c>
      <c r="AI127" s="58" t="str">
        <f>'Медь (LME)'!O9</f>
        <v/>
      </c>
      <c r="AK127" s="52" t="str">
        <f>'Цинк (LME)'!N9</f>
        <v>06.05.2023</v>
      </c>
      <c r="AL127" s="58" t="str">
        <f>'Цинк (LME)'!O9</f>
        <v/>
      </c>
    </row>
    <row r="128" spans="1:38" x14ac:dyDescent="0.25">
      <c r="A128" s="52" t="str">
        <f>Доллар!N10</f>
        <v>07.05.2023</v>
      </c>
      <c r="B128" s="58" t="str">
        <f>Доллар!O10</f>
        <v>-</v>
      </c>
      <c r="D128" s="52" t="str">
        <f>Евро!N10</f>
        <v>07.05.2023</v>
      </c>
      <c r="E128" s="58" t="str">
        <f>Евро!O10</f>
        <v>-</v>
      </c>
      <c r="G128" s="52" t="str">
        <f>'Золото (ЦБ)'!N10</f>
        <v>07.05.2023</v>
      </c>
      <c r="H128" s="58">
        <f>IF(OR('Золото (ЦБ)'!$O10="-",'Золото (ЦБ)'!$O10=""),H127,'Золото (ЦБ)'!$O10)</f>
        <v>4173.2</v>
      </c>
      <c r="J128" s="52" t="str">
        <f>'Серебро (ЦБ)'!N10</f>
        <v>07.05.2023</v>
      </c>
      <c r="K128" s="58">
        <f>IF(OR('Серебро (ЦБ)'!$O10="-",'Серебро (ЦБ)'!$O10=""),K127,'Серебро (ЦБ)'!$O10)</f>
        <v>55.2</v>
      </c>
      <c r="M128" s="52" t="str">
        <f>'Платина (ЦБ)'!N10</f>
        <v>07.05.2023</v>
      </c>
      <c r="N128" s="58">
        <f>IF(OR('Платина (ЦБ)'!$O10="-",'Платина (ЦБ)'!$O10=""),N127,'Платина (ЦБ)'!$O10)</f>
        <v>2353.48</v>
      </c>
      <c r="P128" s="52" t="str">
        <f>'Палладий (ЦБ)'!N10</f>
        <v>07.05.2023</v>
      </c>
      <c r="Q128" s="58">
        <f>IF(OR('Палладий (ЦБ)'!$O10="-",'Палладий (ЦБ)'!$O10=""),Q127,'Палладий (ЦБ)'!$O10)</f>
        <v>4153.88</v>
      </c>
      <c r="S128" s="52" t="str">
        <f>'Золото (KITCO-LME)'!N10</f>
        <v>07.05.2023</v>
      </c>
      <c r="T128" s="58" t="str">
        <f>'Золото (KITCO-LME)'!O10</f>
        <v/>
      </c>
      <c r="V128" s="52" t="str">
        <f>'Серебро (KITCO-LME)'!N10</f>
        <v>07.05.2023</v>
      </c>
      <c r="W128" s="58" t="str">
        <f>'Серебро (KITCO-LME)'!O10</f>
        <v/>
      </c>
      <c r="Y128" s="52" t="str">
        <f>'Алюминий (LME)'!N10</f>
        <v>07.05.2023</v>
      </c>
      <c r="Z128" s="58" t="str">
        <f>'Алюминий (LME)'!O10</f>
        <v/>
      </c>
      <c r="AB128" s="52" t="str">
        <f>'Никель (LME)'!N10</f>
        <v>07.05.2023</v>
      </c>
      <c r="AC128" s="58" t="str">
        <f>'Никель (LME)'!O10</f>
        <v/>
      </c>
      <c r="AE128" s="52" t="str">
        <f>'Свинец (LME)'!N10</f>
        <v>07.05.2023</v>
      </c>
      <c r="AF128" s="58" t="str">
        <f>'Свинец (LME)'!O10</f>
        <v/>
      </c>
      <c r="AH128" s="52" t="str">
        <f>'Медь (LME)'!N10</f>
        <v>07.05.2023</v>
      </c>
      <c r="AI128" s="58" t="str">
        <f>'Медь (LME)'!O10</f>
        <v/>
      </c>
      <c r="AK128" s="52" t="str">
        <f>'Цинк (LME)'!N10</f>
        <v>07.05.2023</v>
      </c>
      <c r="AL128" s="58" t="str">
        <f>'Цинк (LME)'!O10</f>
        <v/>
      </c>
    </row>
    <row r="129" spans="1:38" x14ac:dyDescent="0.25">
      <c r="A129" s="52" t="str">
        <f>Доллар!N11</f>
        <v>08.05.2023</v>
      </c>
      <c r="B129" s="58" t="str">
        <f>Доллар!O11</f>
        <v>-</v>
      </c>
      <c r="D129" s="52" t="str">
        <f>Евро!N11</f>
        <v>08.05.2023</v>
      </c>
      <c r="E129" s="58" t="str">
        <f>Евро!O11</f>
        <v>-</v>
      </c>
      <c r="G129" s="52" t="str">
        <f>'Золото (ЦБ)'!N11</f>
        <v>08.05.2023</v>
      </c>
      <c r="H129" s="58">
        <f>IF(OR('Золото (ЦБ)'!$O11="-",'Золото (ЦБ)'!$O11=""),H128,'Золото (ЦБ)'!$O11)</f>
        <v>4173.2</v>
      </c>
      <c r="J129" s="52" t="str">
        <f>'Серебро (ЦБ)'!N11</f>
        <v>08.05.2023</v>
      </c>
      <c r="K129" s="58">
        <f>IF(OR('Серебро (ЦБ)'!$O11="-",'Серебро (ЦБ)'!$O11=""),K128,'Серебро (ЦБ)'!$O11)</f>
        <v>55.2</v>
      </c>
      <c r="M129" s="52" t="str">
        <f>'Платина (ЦБ)'!N11</f>
        <v>08.05.2023</v>
      </c>
      <c r="N129" s="58">
        <f>IF(OR('Платина (ЦБ)'!$O11="-",'Платина (ЦБ)'!$O11=""),N128,'Платина (ЦБ)'!$O11)</f>
        <v>2353.48</v>
      </c>
      <c r="P129" s="52" t="str">
        <f>'Палладий (ЦБ)'!N11</f>
        <v>08.05.2023</v>
      </c>
      <c r="Q129" s="58">
        <f>IF(OR('Палладий (ЦБ)'!$O11="-",'Палладий (ЦБ)'!$O11=""),Q128,'Палладий (ЦБ)'!$O11)</f>
        <v>4153.88</v>
      </c>
      <c r="S129" s="52" t="str">
        <f>'Золото (KITCO-LME)'!N11</f>
        <v>08.05.2023</v>
      </c>
      <c r="T129" s="58" t="str">
        <f>'Золото (KITCO-LME)'!O11</f>
        <v/>
      </c>
      <c r="V129" s="52" t="str">
        <f>'Серебро (KITCO-LME)'!N11</f>
        <v>08.05.2023</v>
      </c>
      <c r="W129" s="58" t="str">
        <f>'Серебро (KITCO-LME)'!O11</f>
        <v/>
      </c>
      <c r="Y129" s="52" t="str">
        <f>'Алюминий (LME)'!N11</f>
        <v>08.05.2023</v>
      </c>
      <c r="Z129" s="58" t="str">
        <f>'Алюминий (LME)'!O11</f>
        <v/>
      </c>
      <c r="AB129" s="52" t="str">
        <f>'Никель (LME)'!N11</f>
        <v>08.05.2023</v>
      </c>
      <c r="AC129" s="58" t="str">
        <f>'Никель (LME)'!O11</f>
        <v/>
      </c>
      <c r="AE129" s="52" t="str">
        <f>'Свинец (LME)'!N11</f>
        <v>08.05.2023</v>
      </c>
      <c r="AF129" s="58" t="str">
        <f>'Свинец (LME)'!O11</f>
        <v/>
      </c>
      <c r="AH129" s="52" t="str">
        <f>'Медь (LME)'!N11</f>
        <v>08.05.2023</v>
      </c>
      <c r="AI129" s="58" t="str">
        <f>'Медь (LME)'!O11</f>
        <v/>
      </c>
      <c r="AK129" s="52" t="str">
        <f>'Цинк (LME)'!N11</f>
        <v>08.05.2023</v>
      </c>
      <c r="AL129" s="58" t="str">
        <f>'Цинк (LME)'!O11</f>
        <v/>
      </c>
    </row>
    <row r="130" spans="1:38" x14ac:dyDescent="0.25">
      <c r="A130" s="52" t="str">
        <f>Доллар!N12</f>
        <v>09.05.2023</v>
      </c>
      <c r="B130" s="58" t="str">
        <f>Доллар!O12</f>
        <v>-</v>
      </c>
      <c r="D130" s="52" t="str">
        <f>Евро!N12</f>
        <v>09.05.2023</v>
      </c>
      <c r="E130" s="58" t="str">
        <f>Евро!O12</f>
        <v>-</v>
      </c>
      <c r="G130" s="52" t="str">
        <f>'Золото (ЦБ)'!N12</f>
        <v>09.05.2023</v>
      </c>
      <c r="H130" s="58">
        <f>IF(OR('Золото (ЦБ)'!$O12="-",'Золото (ЦБ)'!$O12=""),H129,'Золото (ЦБ)'!$O12)</f>
        <v>4173.2</v>
      </c>
      <c r="J130" s="52" t="str">
        <f>'Серебро (ЦБ)'!N12</f>
        <v>09.05.2023</v>
      </c>
      <c r="K130" s="58">
        <f>IF(OR('Серебро (ЦБ)'!$O12="-",'Серебро (ЦБ)'!$O12=""),K129,'Серебро (ЦБ)'!$O12)</f>
        <v>55.2</v>
      </c>
      <c r="M130" s="52" t="str">
        <f>'Платина (ЦБ)'!N12</f>
        <v>09.05.2023</v>
      </c>
      <c r="N130" s="58">
        <f>IF(OR('Платина (ЦБ)'!$O12="-",'Платина (ЦБ)'!$O12=""),N129,'Платина (ЦБ)'!$O12)</f>
        <v>2353.48</v>
      </c>
      <c r="P130" s="52" t="str">
        <f>'Палладий (ЦБ)'!N12</f>
        <v>09.05.2023</v>
      </c>
      <c r="Q130" s="58">
        <f>IF(OR('Палладий (ЦБ)'!$O12="-",'Палладий (ЦБ)'!$O12=""),Q129,'Палладий (ЦБ)'!$O12)</f>
        <v>4153.88</v>
      </c>
      <c r="S130" s="52" t="str">
        <f>'Золото (KITCO-LME)'!N12</f>
        <v>09.05.2023</v>
      </c>
      <c r="T130" s="58" t="str">
        <f>'Золото (KITCO-LME)'!O12</f>
        <v/>
      </c>
      <c r="V130" s="52" t="str">
        <f>'Серебро (KITCO-LME)'!N12</f>
        <v>09.05.2023</v>
      </c>
      <c r="W130" s="58" t="str">
        <f>'Серебро (KITCO-LME)'!O12</f>
        <v/>
      </c>
      <c r="Y130" s="52" t="str">
        <f>'Алюминий (LME)'!N12</f>
        <v>09.05.2023</v>
      </c>
      <c r="Z130" s="58" t="str">
        <f>'Алюминий (LME)'!O12</f>
        <v/>
      </c>
      <c r="AB130" s="52" t="str">
        <f>'Никель (LME)'!N12</f>
        <v>09.05.2023</v>
      </c>
      <c r="AC130" s="58" t="str">
        <f>'Никель (LME)'!O12</f>
        <v/>
      </c>
      <c r="AE130" s="52" t="str">
        <f>'Свинец (LME)'!N12</f>
        <v>09.05.2023</v>
      </c>
      <c r="AF130" s="58" t="str">
        <f>'Свинец (LME)'!O12</f>
        <v/>
      </c>
      <c r="AH130" s="52" t="str">
        <f>'Медь (LME)'!N12</f>
        <v>09.05.2023</v>
      </c>
      <c r="AI130" s="58" t="str">
        <f>'Медь (LME)'!O12</f>
        <v/>
      </c>
      <c r="AK130" s="52" t="str">
        <f>'Цинк (LME)'!N12</f>
        <v>09.05.2023</v>
      </c>
      <c r="AL130" s="58" t="str">
        <f>'Цинк (LME)'!O12</f>
        <v/>
      </c>
    </row>
    <row r="131" spans="1:38" x14ac:dyDescent="0.25">
      <c r="A131" s="52" t="str">
        <f>Доллар!N13</f>
        <v>10.05.2023</v>
      </c>
      <c r="B131" s="58" t="str">
        <f>Доллар!O13</f>
        <v>-</v>
      </c>
      <c r="D131" s="52" t="str">
        <f>Евро!N13</f>
        <v>10.05.2023</v>
      </c>
      <c r="E131" s="58" t="str">
        <f>Евро!O13</f>
        <v>-</v>
      </c>
      <c r="G131" s="52" t="str">
        <f>'Золото (ЦБ)'!N13</f>
        <v>10.05.2023</v>
      </c>
      <c r="H131" s="58">
        <f>IF(OR('Золото (ЦБ)'!$O13="-",'Золото (ЦБ)'!$O13=""),H130,'Золото (ЦБ)'!$O13)</f>
        <v>4173.2</v>
      </c>
      <c r="J131" s="52" t="str">
        <f>'Серебро (ЦБ)'!N13</f>
        <v>10.05.2023</v>
      </c>
      <c r="K131" s="58">
        <f>IF(OR('Серебро (ЦБ)'!$O13="-",'Серебро (ЦБ)'!$O13=""),K130,'Серебро (ЦБ)'!$O13)</f>
        <v>55.2</v>
      </c>
      <c r="M131" s="52" t="str">
        <f>'Платина (ЦБ)'!N13</f>
        <v>10.05.2023</v>
      </c>
      <c r="N131" s="58">
        <f>IF(OR('Платина (ЦБ)'!$O13="-",'Платина (ЦБ)'!$O13=""),N130,'Платина (ЦБ)'!$O13)</f>
        <v>2353.48</v>
      </c>
      <c r="P131" s="52" t="str">
        <f>'Палладий (ЦБ)'!N13</f>
        <v>10.05.2023</v>
      </c>
      <c r="Q131" s="58">
        <f>IF(OR('Палладий (ЦБ)'!$O13="-",'Палладий (ЦБ)'!$O13=""),Q130,'Палладий (ЦБ)'!$O13)</f>
        <v>4153.88</v>
      </c>
      <c r="S131" s="52" t="str">
        <f>'Золото (KITCO-LME)'!N13</f>
        <v>10.05.2023</v>
      </c>
      <c r="T131" s="58" t="str">
        <f>'Золото (KITCO-LME)'!O13</f>
        <v/>
      </c>
      <c r="V131" s="52" t="str">
        <f>'Серебро (KITCO-LME)'!N13</f>
        <v>10.05.2023</v>
      </c>
      <c r="W131" s="58" t="str">
        <f>'Серебро (KITCO-LME)'!O13</f>
        <v/>
      </c>
      <c r="Y131" s="52" t="str">
        <f>'Алюминий (LME)'!N13</f>
        <v>10.05.2023</v>
      </c>
      <c r="Z131" s="58" t="str">
        <f>'Алюминий (LME)'!O13</f>
        <v/>
      </c>
      <c r="AB131" s="52" t="str">
        <f>'Никель (LME)'!N13</f>
        <v>10.05.2023</v>
      </c>
      <c r="AC131" s="58" t="str">
        <f>'Никель (LME)'!O13</f>
        <v/>
      </c>
      <c r="AE131" s="52" t="str">
        <f>'Свинец (LME)'!N13</f>
        <v>10.05.2023</v>
      </c>
      <c r="AF131" s="58" t="str">
        <f>'Свинец (LME)'!O13</f>
        <v/>
      </c>
      <c r="AH131" s="52" t="str">
        <f>'Медь (LME)'!N13</f>
        <v>10.05.2023</v>
      </c>
      <c r="AI131" s="58" t="str">
        <f>'Медь (LME)'!O13</f>
        <v/>
      </c>
      <c r="AK131" s="52" t="str">
        <f>'Цинк (LME)'!N13</f>
        <v>10.05.2023</v>
      </c>
      <c r="AL131" s="58" t="str">
        <f>'Цинк (LME)'!O13</f>
        <v/>
      </c>
    </row>
    <row r="132" spans="1:38" x14ac:dyDescent="0.25">
      <c r="A132" s="52" t="str">
        <f>Доллар!N14</f>
        <v>11.05.2023</v>
      </c>
      <c r="B132" s="58" t="str">
        <f>Доллар!O14</f>
        <v>-</v>
      </c>
      <c r="D132" s="52" t="str">
        <f>Евро!N14</f>
        <v>11.05.2023</v>
      </c>
      <c r="E132" s="58" t="str">
        <f>Евро!O14</f>
        <v>-</v>
      </c>
      <c r="G132" s="52" t="str">
        <f>'Золото (ЦБ)'!N14</f>
        <v>11.05.2023</v>
      </c>
      <c r="H132" s="58">
        <f>IF(OR('Золото (ЦБ)'!$O14="-",'Золото (ЦБ)'!$O14=""),H131,'Золото (ЦБ)'!$O14)</f>
        <v>4173.2</v>
      </c>
      <c r="J132" s="52" t="str">
        <f>'Серебро (ЦБ)'!N14</f>
        <v>11.05.2023</v>
      </c>
      <c r="K132" s="58">
        <f>IF(OR('Серебро (ЦБ)'!$O14="-",'Серебро (ЦБ)'!$O14=""),K131,'Серебро (ЦБ)'!$O14)</f>
        <v>55.2</v>
      </c>
      <c r="M132" s="52" t="str">
        <f>'Платина (ЦБ)'!N14</f>
        <v>11.05.2023</v>
      </c>
      <c r="N132" s="58">
        <f>IF(OR('Платина (ЦБ)'!$O14="-",'Платина (ЦБ)'!$O14=""),N131,'Платина (ЦБ)'!$O14)</f>
        <v>2353.48</v>
      </c>
      <c r="P132" s="52" t="str">
        <f>'Палладий (ЦБ)'!N14</f>
        <v>11.05.2023</v>
      </c>
      <c r="Q132" s="58">
        <f>IF(OR('Палладий (ЦБ)'!$O14="-",'Палладий (ЦБ)'!$O14=""),Q131,'Палладий (ЦБ)'!$O14)</f>
        <v>4153.88</v>
      </c>
      <c r="S132" s="52" t="str">
        <f>'Золото (KITCO-LME)'!N14</f>
        <v>11.05.2023</v>
      </c>
      <c r="T132" s="58" t="str">
        <f>'Золото (KITCO-LME)'!O14</f>
        <v/>
      </c>
      <c r="V132" s="52" t="str">
        <f>'Серебро (KITCO-LME)'!N14</f>
        <v>11.05.2023</v>
      </c>
      <c r="W132" s="58" t="str">
        <f>'Серебро (KITCO-LME)'!O14</f>
        <v/>
      </c>
      <c r="Y132" s="52" t="str">
        <f>'Алюминий (LME)'!N14</f>
        <v>11.05.2023</v>
      </c>
      <c r="Z132" s="58" t="str">
        <f>'Алюминий (LME)'!O14</f>
        <v/>
      </c>
      <c r="AB132" s="52" t="str">
        <f>'Никель (LME)'!N14</f>
        <v>11.05.2023</v>
      </c>
      <c r="AC132" s="58" t="str">
        <f>'Никель (LME)'!O14</f>
        <v/>
      </c>
      <c r="AE132" s="52" t="str">
        <f>'Свинец (LME)'!N14</f>
        <v>11.05.2023</v>
      </c>
      <c r="AF132" s="58" t="str">
        <f>'Свинец (LME)'!O14</f>
        <v/>
      </c>
      <c r="AH132" s="52" t="str">
        <f>'Медь (LME)'!N14</f>
        <v>11.05.2023</v>
      </c>
      <c r="AI132" s="58" t="str">
        <f>'Медь (LME)'!O14</f>
        <v/>
      </c>
      <c r="AK132" s="52" t="str">
        <f>'Цинк (LME)'!N14</f>
        <v>11.05.2023</v>
      </c>
      <c r="AL132" s="58" t="str">
        <f>'Цинк (LME)'!O14</f>
        <v/>
      </c>
    </row>
    <row r="133" spans="1:38" x14ac:dyDescent="0.25">
      <c r="A133" s="52" t="str">
        <f>Доллар!N15</f>
        <v>12.05.2023</v>
      </c>
      <c r="B133" s="58" t="str">
        <f>Доллар!O15</f>
        <v>-</v>
      </c>
      <c r="D133" s="52" t="str">
        <f>Евро!N15</f>
        <v>12.05.2023</v>
      </c>
      <c r="E133" s="58" t="str">
        <f>Евро!O15</f>
        <v>-</v>
      </c>
      <c r="G133" s="52" t="str">
        <f>'Золото (ЦБ)'!N15</f>
        <v>12.05.2023</v>
      </c>
      <c r="H133" s="58">
        <f>IF(OR('Золото (ЦБ)'!$O15="-",'Золото (ЦБ)'!$O15=""),H132,'Золото (ЦБ)'!$O15)</f>
        <v>4173.2</v>
      </c>
      <c r="J133" s="52" t="str">
        <f>'Серебро (ЦБ)'!N15</f>
        <v>12.05.2023</v>
      </c>
      <c r="K133" s="58">
        <f>IF(OR('Серебро (ЦБ)'!$O15="-",'Серебро (ЦБ)'!$O15=""),K132,'Серебро (ЦБ)'!$O15)</f>
        <v>55.2</v>
      </c>
      <c r="M133" s="52" t="str">
        <f>'Платина (ЦБ)'!N15</f>
        <v>12.05.2023</v>
      </c>
      <c r="N133" s="58">
        <f>IF(OR('Платина (ЦБ)'!$O15="-",'Платина (ЦБ)'!$O15=""),N132,'Платина (ЦБ)'!$O15)</f>
        <v>2353.48</v>
      </c>
      <c r="P133" s="52" t="str">
        <f>'Палладий (ЦБ)'!N15</f>
        <v>12.05.2023</v>
      </c>
      <c r="Q133" s="58">
        <f>IF(OR('Палладий (ЦБ)'!$O15="-",'Палладий (ЦБ)'!$O15=""),Q132,'Палладий (ЦБ)'!$O15)</f>
        <v>4153.88</v>
      </c>
      <c r="S133" s="52" t="str">
        <f>'Золото (KITCO-LME)'!N15</f>
        <v>12.05.2023</v>
      </c>
      <c r="T133" s="58" t="str">
        <f>'Золото (KITCO-LME)'!O15</f>
        <v/>
      </c>
      <c r="V133" s="52" t="str">
        <f>'Серебро (KITCO-LME)'!N15</f>
        <v>12.05.2023</v>
      </c>
      <c r="W133" s="58" t="str">
        <f>'Серебро (KITCO-LME)'!O15</f>
        <v/>
      </c>
      <c r="Y133" s="52" t="str">
        <f>'Алюминий (LME)'!N15</f>
        <v>12.05.2023</v>
      </c>
      <c r="Z133" s="58" t="str">
        <f>'Алюминий (LME)'!O15</f>
        <v/>
      </c>
      <c r="AB133" s="52" t="str">
        <f>'Никель (LME)'!N15</f>
        <v>12.05.2023</v>
      </c>
      <c r="AC133" s="58" t="str">
        <f>'Никель (LME)'!O15</f>
        <v/>
      </c>
      <c r="AE133" s="52" t="str">
        <f>'Свинец (LME)'!N15</f>
        <v>12.05.2023</v>
      </c>
      <c r="AF133" s="58" t="str">
        <f>'Свинец (LME)'!O15</f>
        <v/>
      </c>
      <c r="AH133" s="52" t="str">
        <f>'Медь (LME)'!N15</f>
        <v>12.05.2023</v>
      </c>
      <c r="AI133" s="58" t="str">
        <f>'Медь (LME)'!O15</f>
        <v/>
      </c>
      <c r="AK133" s="52" t="str">
        <f>'Цинк (LME)'!N15</f>
        <v>12.05.2023</v>
      </c>
      <c r="AL133" s="58" t="str">
        <f>'Цинк (LME)'!O15</f>
        <v/>
      </c>
    </row>
    <row r="134" spans="1:38" x14ac:dyDescent="0.25">
      <c r="A134" s="52" t="str">
        <f>Доллар!N16</f>
        <v>13.05.2023</v>
      </c>
      <c r="B134" s="58" t="str">
        <f>Доллар!O16</f>
        <v>-</v>
      </c>
      <c r="D134" s="52" t="str">
        <f>Евро!N16</f>
        <v>13.05.2023</v>
      </c>
      <c r="E134" s="58" t="str">
        <f>Евро!O16</f>
        <v>-</v>
      </c>
      <c r="G134" s="52" t="str">
        <f>'Золото (ЦБ)'!N16</f>
        <v>13.05.2023</v>
      </c>
      <c r="H134" s="58">
        <f>IF(OR('Золото (ЦБ)'!$O16="-",'Золото (ЦБ)'!$O16=""),H133,'Золото (ЦБ)'!$O16)</f>
        <v>4173.2</v>
      </c>
      <c r="J134" s="52" t="str">
        <f>'Серебро (ЦБ)'!N16</f>
        <v>13.05.2023</v>
      </c>
      <c r="K134" s="58">
        <f>IF(OR('Серебро (ЦБ)'!$O16="-",'Серебро (ЦБ)'!$O16=""),K133,'Серебро (ЦБ)'!$O16)</f>
        <v>55.2</v>
      </c>
      <c r="M134" s="52" t="str">
        <f>'Платина (ЦБ)'!N16</f>
        <v>13.05.2023</v>
      </c>
      <c r="N134" s="58">
        <f>IF(OR('Платина (ЦБ)'!$O16="-",'Платина (ЦБ)'!$O16=""),N133,'Платина (ЦБ)'!$O16)</f>
        <v>2353.48</v>
      </c>
      <c r="P134" s="52" t="str">
        <f>'Палладий (ЦБ)'!N16</f>
        <v>13.05.2023</v>
      </c>
      <c r="Q134" s="58">
        <f>IF(OR('Палладий (ЦБ)'!$O16="-",'Палладий (ЦБ)'!$O16=""),Q133,'Палладий (ЦБ)'!$O16)</f>
        <v>4153.88</v>
      </c>
      <c r="S134" s="52" t="str">
        <f>'Золото (KITCO-LME)'!N16</f>
        <v>13.05.2023</v>
      </c>
      <c r="T134" s="58" t="str">
        <f>'Золото (KITCO-LME)'!O16</f>
        <v/>
      </c>
      <c r="V134" s="52" t="str">
        <f>'Серебро (KITCO-LME)'!N16</f>
        <v>13.05.2023</v>
      </c>
      <c r="W134" s="58" t="str">
        <f>'Серебро (KITCO-LME)'!O16</f>
        <v/>
      </c>
      <c r="Y134" s="52" t="str">
        <f>'Алюминий (LME)'!N16</f>
        <v>13.05.2023</v>
      </c>
      <c r="Z134" s="58" t="str">
        <f>'Алюминий (LME)'!O16</f>
        <v/>
      </c>
      <c r="AB134" s="52" t="str">
        <f>'Никель (LME)'!N16</f>
        <v>13.05.2023</v>
      </c>
      <c r="AC134" s="58" t="str">
        <f>'Никель (LME)'!O16</f>
        <v/>
      </c>
      <c r="AE134" s="52" t="str">
        <f>'Свинец (LME)'!N16</f>
        <v>13.05.2023</v>
      </c>
      <c r="AF134" s="58" t="str">
        <f>'Свинец (LME)'!O16</f>
        <v/>
      </c>
      <c r="AH134" s="52" t="str">
        <f>'Медь (LME)'!N16</f>
        <v>13.05.2023</v>
      </c>
      <c r="AI134" s="58" t="str">
        <f>'Медь (LME)'!O16</f>
        <v/>
      </c>
      <c r="AK134" s="52" t="str">
        <f>'Цинк (LME)'!N16</f>
        <v>13.05.2023</v>
      </c>
      <c r="AL134" s="58" t="str">
        <f>'Цинк (LME)'!O16</f>
        <v/>
      </c>
    </row>
    <row r="135" spans="1:38" x14ac:dyDescent="0.25">
      <c r="A135" s="52" t="str">
        <f>Доллар!N17</f>
        <v>14.05.2023</v>
      </c>
      <c r="B135" s="58" t="str">
        <f>Доллар!O17</f>
        <v>-</v>
      </c>
      <c r="D135" s="52" t="str">
        <f>Евро!N17</f>
        <v>14.05.2023</v>
      </c>
      <c r="E135" s="58" t="str">
        <f>Евро!O17</f>
        <v>-</v>
      </c>
      <c r="G135" s="52" t="str">
        <f>'Золото (ЦБ)'!N17</f>
        <v>14.05.2023</v>
      </c>
      <c r="H135" s="58">
        <f>IF(OR('Золото (ЦБ)'!$O17="-",'Золото (ЦБ)'!$O17=""),H134,'Золото (ЦБ)'!$O17)</f>
        <v>4173.2</v>
      </c>
      <c r="J135" s="52" t="str">
        <f>'Серебро (ЦБ)'!N17</f>
        <v>14.05.2023</v>
      </c>
      <c r="K135" s="58">
        <f>IF(OR('Серебро (ЦБ)'!$O17="-",'Серебро (ЦБ)'!$O17=""),K134,'Серебро (ЦБ)'!$O17)</f>
        <v>55.2</v>
      </c>
      <c r="M135" s="52" t="str">
        <f>'Платина (ЦБ)'!N17</f>
        <v>14.05.2023</v>
      </c>
      <c r="N135" s="58">
        <f>IF(OR('Платина (ЦБ)'!$O17="-",'Платина (ЦБ)'!$O17=""),N134,'Платина (ЦБ)'!$O17)</f>
        <v>2353.48</v>
      </c>
      <c r="P135" s="52" t="str">
        <f>'Палладий (ЦБ)'!N17</f>
        <v>14.05.2023</v>
      </c>
      <c r="Q135" s="58">
        <f>IF(OR('Палладий (ЦБ)'!$O17="-",'Палладий (ЦБ)'!$O17=""),Q134,'Палладий (ЦБ)'!$O17)</f>
        <v>4153.88</v>
      </c>
      <c r="S135" s="52" t="str">
        <f>'Золото (KITCO-LME)'!N17</f>
        <v>14.05.2023</v>
      </c>
      <c r="T135" s="58" t="str">
        <f>'Золото (KITCO-LME)'!O17</f>
        <v/>
      </c>
      <c r="V135" s="52" t="str">
        <f>'Серебро (KITCO-LME)'!N17</f>
        <v>14.05.2023</v>
      </c>
      <c r="W135" s="58" t="str">
        <f>'Серебро (KITCO-LME)'!O17</f>
        <v/>
      </c>
      <c r="Y135" s="52" t="str">
        <f>'Алюминий (LME)'!N17</f>
        <v>14.05.2023</v>
      </c>
      <c r="Z135" s="58" t="str">
        <f>'Алюминий (LME)'!O17</f>
        <v/>
      </c>
      <c r="AB135" s="52" t="str">
        <f>'Никель (LME)'!N17</f>
        <v>14.05.2023</v>
      </c>
      <c r="AC135" s="58" t="str">
        <f>'Никель (LME)'!O17</f>
        <v/>
      </c>
      <c r="AE135" s="52" t="str">
        <f>'Свинец (LME)'!N17</f>
        <v>14.05.2023</v>
      </c>
      <c r="AF135" s="58" t="str">
        <f>'Свинец (LME)'!O17</f>
        <v/>
      </c>
      <c r="AH135" s="52" t="str">
        <f>'Медь (LME)'!N17</f>
        <v>14.05.2023</v>
      </c>
      <c r="AI135" s="58" t="str">
        <f>'Медь (LME)'!O17</f>
        <v/>
      </c>
      <c r="AK135" s="52" t="str">
        <f>'Цинк (LME)'!N17</f>
        <v>14.05.2023</v>
      </c>
      <c r="AL135" s="58" t="str">
        <f>'Цинк (LME)'!O17</f>
        <v/>
      </c>
    </row>
    <row r="136" spans="1:38" x14ac:dyDescent="0.25">
      <c r="A136" s="52" t="str">
        <f>Доллар!N18</f>
        <v>15.05.2023</v>
      </c>
      <c r="B136" s="58" t="str">
        <f>Доллар!O18</f>
        <v>-</v>
      </c>
      <c r="D136" s="52" t="str">
        <f>Евро!N18</f>
        <v>15.05.2023</v>
      </c>
      <c r="E136" s="58" t="str">
        <f>Евро!O18</f>
        <v>-</v>
      </c>
      <c r="G136" s="52" t="str">
        <f>'Золото (ЦБ)'!N18</f>
        <v>15.05.2023</v>
      </c>
      <c r="H136" s="58">
        <f>IF(OR('Золото (ЦБ)'!$O18="-",'Золото (ЦБ)'!$O18=""),H135,'Золото (ЦБ)'!$O18)</f>
        <v>4173.2</v>
      </c>
      <c r="J136" s="52" t="str">
        <f>'Серебро (ЦБ)'!N18</f>
        <v>15.05.2023</v>
      </c>
      <c r="K136" s="58">
        <f>IF(OR('Серебро (ЦБ)'!$O18="-",'Серебро (ЦБ)'!$O18=""),K135,'Серебро (ЦБ)'!$O18)</f>
        <v>55.2</v>
      </c>
      <c r="M136" s="52" t="str">
        <f>'Платина (ЦБ)'!N18</f>
        <v>15.05.2023</v>
      </c>
      <c r="N136" s="58">
        <f>IF(OR('Платина (ЦБ)'!$O18="-",'Платина (ЦБ)'!$O18=""),N135,'Платина (ЦБ)'!$O18)</f>
        <v>2353.48</v>
      </c>
      <c r="P136" s="52" t="str">
        <f>'Палладий (ЦБ)'!N18</f>
        <v>15.05.2023</v>
      </c>
      <c r="Q136" s="58">
        <f>IF(OR('Палладий (ЦБ)'!$O18="-",'Палладий (ЦБ)'!$O18=""),Q135,'Палладий (ЦБ)'!$O18)</f>
        <v>4153.88</v>
      </c>
      <c r="S136" s="52" t="str">
        <f>'Золото (KITCO-LME)'!N18</f>
        <v>15.05.2023</v>
      </c>
      <c r="T136" s="58" t="str">
        <f>'Золото (KITCO-LME)'!O18</f>
        <v/>
      </c>
      <c r="V136" s="52" t="str">
        <f>'Серебро (KITCO-LME)'!N18</f>
        <v>15.05.2023</v>
      </c>
      <c r="W136" s="58" t="str">
        <f>'Серебро (KITCO-LME)'!O18</f>
        <v/>
      </c>
      <c r="Y136" s="52" t="str">
        <f>'Алюминий (LME)'!N18</f>
        <v>15.05.2023</v>
      </c>
      <c r="Z136" s="58" t="str">
        <f>'Алюминий (LME)'!O18</f>
        <v/>
      </c>
      <c r="AB136" s="52" t="str">
        <f>'Никель (LME)'!N18</f>
        <v>15.05.2023</v>
      </c>
      <c r="AC136" s="58" t="str">
        <f>'Никель (LME)'!O18</f>
        <v/>
      </c>
      <c r="AE136" s="52" t="str">
        <f>'Свинец (LME)'!N18</f>
        <v>15.05.2023</v>
      </c>
      <c r="AF136" s="58" t="str">
        <f>'Свинец (LME)'!O18</f>
        <v/>
      </c>
      <c r="AH136" s="52" t="str">
        <f>'Медь (LME)'!N18</f>
        <v>15.05.2023</v>
      </c>
      <c r="AI136" s="58" t="str">
        <f>'Медь (LME)'!O18</f>
        <v/>
      </c>
      <c r="AK136" s="52" t="str">
        <f>'Цинк (LME)'!N18</f>
        <v>15.05.2023</v>
      </c>
      <c r="AL136" s="58" t="str">
        <f>'Цинк (LME)'!O18</f>
        <v/>
      </c>
    </row>
    <row r="137" spans="1:38" x14ac:dyDescent="0.25">
      <c r="A137" s="52" t="str">
        <f>Доллар!N19</f>
        <v>16.05.2023</v>
      </c>
      <c r="B137" s="58" t="str">
        <f>Доллар!O19</f>
        <v>-</v>
      </c>
      <c r="D137" s="52" t="str">
        <f>Евро!N19</f>
        <v>16.05.2023</v>
      </c>
      <c r="E137" s="58" t="str">
        <f>Евро!O19</f>
        <v>-</v>
      </c>
      <c r="G137" s="52" t="str">
        <f>'Золото (ЦБ)'!N19</f>
        <v>16.05.2023</v>
      </c>
      <c r="H137" s="58">
        <f>IF(OR('Золото (ЦБ)'!$O19="-",'Золото (ЦБ)'!$O19=""),H136,'Золото (ЦБ)'!$O19)</f>
        <v>4173.2</v>
      </c>
      <c r="J137" s="52" t="str">
        <f>'Серебро (ЦБ)'!N19</f>
        <v>16.05.2023</v>
      </c>
      <c r="K137" s="58">
        <f>IF(OR('Серебро (ЦБ)'!$O19="-",'Серебро (ЦБ)'!$O19=""),K136,'Серебро (ЦБ)'!$O19)</f>
        <v>55.2</v>
      </c>
      <c r="M137" s="52" t="str">
        <f>'Платина (ЦБ)'!N19</f>
        <v>16.05.2023</v>
      </c>
      <c r="N137" s="58">
        <f>IF(OR('Платина (ЦБ)'!$O19="-",'Платина (ЦБ)'!$O19=""),N136,'Платина (ЦБ)'!$O19)</f>
        <v>2353.48</v>
      </c>
      <c r="P137" s="52" t="str">
        <f>'Палладий (ЦБ)'!N19</f>
        <v>16.05.2023</v>
      </c>
      <c r="Q137" s="58">
        <f>IF(OR('Палладий (ЦБ)'!$O19="-",'Палладий (ЦБ)'!$O19=""),Q136,'Палладий (ЦБ)'!$O19)</f>
        <v>4153.88</v>
      </c>
      <c r="S137" s="52" t="str">
        <f>'Золото (KITCO-LME)'!N19</f>
        <v>16.05.2023</v>
      </c>
      <c r="T137" s="58" t="str">
        <f>'Золото (KITCO-LME)'!O19</f>
        <v/>
      </c>
      <c r="V137" s="52" t="str">
        <f>'Серебро (KITCO-LME)'!N19</f>
        <v>16.05.2023</v>
      </c>
      <c r="W137" s="58" t="str">
        <f>'Серебро (KITCO-LME)'!O19</f>
        <v/>
      </c>
      <c r="Y137" s="52" t="str">
        <f>'Алюминий (LME)'!N19</f>
        <v>16.05.2023</v>
      </c>
      <c r="Z137" s="58" t="str">
        <f>'Алюминий (LME)'!O19</f>
        <v/>
      </c>
      <c r="AB137" s="52" t="str">
        <f>'Никель (LME)'!N19</f>
        <v>16.05.2023</v>
      </c>
      <c r="AC137" s="58" t="str">
        <f>'Никель (LME)'!O19</f>
        <v/>
      </c>
      <c r="AE137" s="52" t="str">
        <f>'Свинец (LME)'!N19</f>
        <v>16.05.2023</v>
      </c>
      <c r="AF137" s="58" t="str">
        <f>'Свинец (LME)'!O19</f>
        <v/>
      </c>
      <c r="AH137" s="52" t="str">
        <f>'Медь (LME)'!N19</f>
        <v>16.05.2023</v>
      </c>
      <c r="AI137" s="58" t="str">
        <f>'Медь (LME)'!O19</f>
        <v/>
      </c>
      <c r="AK137" s="52" t="str">
        <f>'Цинк (LME)'!N19</f>
        <v>16.05.2023</v>
      </c>
      <c r="AL137" s="58" t="str">
        <f>'Цинк (LME)'!O19</f>
        <v/>
      </c>
    </row>
    <row r="138" spans="1:38" x14ac:dyDescent="0.25">
      <c r="A138" s="52" t="str">
        <f>Доллар!N20</f>
        <v>17.05.2023</v>
      </c>
      <c r="B138" s="58" t="str">
        <f>Доллар!O20</f>
        <v>-</v>
      </c>
      <c r="D138" s="52" t="str">
        <f>Евро!N20</f>
        <v>17.05.2023</v>
      </c>
      <c r="E138" s="58" t="str">
        <f>Евро!O20</f>
        <v>-</v>
      </c>
      <c r="G138" s="52" t="str">
        <f>'Золото (ЦБ)'!N20</f>
        <v>17.05.2023</v>
      </c>
      <c r="H138" s="58">
        <f>IF(OR('Золото (ЦБ)'!$O20="-",'Золото (ЦБ)'!$O20=""),H137,'Золото (ЦБ)'!$O20)</f>
        <v>4173.2</v>
      </c>
      <c r="J138" s="52" t="str">
        <f>'Серебро (ЦБ)'!N20</f>
        <v>17.05.2023</v>
      </c>
      <c r="K138" s="58">
        <f>IF(OR('Серебро (ЦБ)'!$O20="-",'Серебро (ЦБ)'!$O20=""),K137,'Серебро (ЦБ)'!$O20)</f>
        <v>55.2</v>
      </c>
      <c r="M138" s="52" t="str">
        <f>'Платина (ЦБ)'!N20</f>
        <v>17.05.2023</v>
      </c>
      <c r="N138" s="58">
        <f>IF(OR('Платина (ЦБ)'!$O20="-",'Платина (ЦБ)'!$O20=""),N137,'Платина (ЦБ)'!$O20)</f>
        <v>2353.48</v>
      </c>
      <c r="P138" s="52" t="str">
        <f>'Палладий (ЦБ)'!N20</f>
        <v>17.05.2023</v>
      </c>
      <c r="Q138" s="58">
        <f>IF(OR('Палладий (ЦБ)'!$O20="-",'Палладий (ЦБ)'!$O20=""),Q137,'Палладий (ЦБ)'!$O20)</f>
        <v>4153.88</v>
      </c>
      <c r="S138" s="52" t="str">
        <f>'Золото (KITCO-LME)'!N20</f>
        <v>17.05.2023</v>
      </c>
      <c r="T138" s="58" t="str">
        <f>'Золото (KITCO-LME)'!O20</f>
        <v/>
      </c>
      <c r="V138" s="52" t="str">
        <f>'Серебро (KITCO-LME)'!N20</f>
        <v>17.05.2023</v>
      </c>
      <c r="W138" s="58" t="str">
        <f>'Серебро (KITCO-LME)'!O20</f>
        <v/>
      </c>
      <c r="Y138" s="52" t="str">
        <f>'Алюминий (LME)'!N20</f>
        <v>17.05.2023</v>
      </c>
      <c r="Z138" s="58" t="str">
        <f>'Алюминий (LME)'!O20</f>
        <v/>
      </c>
      <c r="AB138" s="52" t="str">
        <f>'Никель (LME)'!N20</f>
        <v>17.05.2023</v>
      </c>
      <c r="AC138" s="58" t="str">
        <f>'Никель (LME)'!O20</f>
        <v/>
      </c>
      <c r="AE138" s="52" t="str">
        <f>'Свинец (LME)'!N20</f>
        <v>17.05.2023</v>
      </c>
      <c r="AF138" s="58" t="str">
        <f>'Свинец (LME)'!O20</f>
        <v/>
      </c>
      <c r="AH138" s="52" t="str">
        <f>'Медь (LME)'!N20</f>
        <v>17.05.2023</v>
      </c>
      <c r="AI138" s="58" t="str">
        <f>'Медь (LME)'!O20</f>
        <v/>
      </c>
      <c r="AK138" s="52" t="str">
        <f>'Цинк (LME)'!N20</f>
        <v>17.05.2023</v>
      </c>
      <c r="AL138" s="58" t="str">
        <f>'Цинк (LME)'!O20</f>
        <v/>
      </c>
    </row>
    <row r="139" spans="1:38" x14ac:dyDescent="0.25">
      <c r="A139" s="52" t="str">
        <f>Доллар!N21</f>
        <v>18.05.2023</v>
      </c>
      <c r="B139" s="58" t="str">
        <f>Доллар!O21</f>
        <v>-</v>
      </c>
      <c r="D139" s="52" t="str">
        <f>Евро!N21</f>
        <v>18.05.2023</v>
      </c>
      <c r="E139" s="58" t="str">
        <f>Евро!O21</f>
        <v>-</v>
      </c>
      <c r="G139" s="52" t="str">
        <f>'Золото (ЦБ)'!N21</f>
        <v>18.05.2023</v>
      </c>
      <c r="H139" s="58">
        <f>IF(OR('Золото (ЦБ)'!$O21="-",'Золото (ЦБ)'!$O21=""),H138,'Золото (ЦБ)'!$O21)</f>
        <v>4173.2</v>
      </c>
      <c r="J139" s="52" t="str">
        <f>'Серебро (ЦБ)'!N21</f>
        <v>18.05.2023</v>
      </c>
      <c r="K139" s="58">
        <f>IF(OR('Серебро (ЦБ)'!$O21="-",'Серебро (ЦБ)'!$O21=""),K138,'Серебро (ЦБ)'!$O21)</f>
        <v>55.2</v>
      </c>
      <c r="M139" s="52" t="str">
        <f>'Платина (ЦБ)'!N21</f>
        <v>18.05.2023</v>
      </c>
      <c r="N139" s="58">
        <f>IF(OR('Платина (ЦБ)'!$O21="-",'Платина (ЦБ)'!$O21=""),N138,'Платина (ЦБ)'!$O21)</f>
        <v>2353.48</v>
      </c>
      <c r="P139" s="52" t="str">
        <f>'Палладий (ЦБ)'!N21</f>
        <v>18.05.2023</v>
      </c>
      <c r="Q139" s="58">
        <f>IF(OR('Палладий (ЦБ)'!$O21="-",'Палладий (ЦБ)'!$O21=""),Q138,'Палладий (ЦБ)'!$O21)</f>
        <v>4153.88</v>
      </c>
      <c r="S139" s="52" t="str">
        <f>'Золото (KITCO-LME)'!N21</f>
        <v>18.05.2023</v>
      </c>
      <c r="T139" s="58" t="str">
        <f>'Золото (KITCO-LME)'!O21</f>
        <v/>
      </c>
      <c r="V139" s="52" t="str">
        <f>'Серебро (KITCO-LME)'!N21</f>
        <v>18.05.2023</v>
      </c>
      <c r="W139" s="58" t="str">
        <f>'Серебро (KITCO-LME)'!O21</f>
        <v/>
      </c>
      <c r="Y139" s="52" t="str">
        <f>'Алюминий (LME)'!N21</f>
        <v>18.05.2023</v>
      </c>
      <c r="Z139" s="58" t="str">
        <f>'Алюминий (LME)'!O21</f>
        <v/>
      </c>
      <c r="AB139" s="52" t="str">
        <f>'Никель (LME)'!N21</f>
        <v>18.05.2023</v>
      </c>
      <c r="AC139" s="58" t="str">
        <f>'Никель (LME)'!O21</f>
        <v/>
      </c>
      <c r="AE139" s="52" t="str">
        <f>'Свинец (LME)'!N21</f>
        <v>18.05.2023</v>
      </c>
      <c r="AF139" s="58" t="str">
        <f>'Свинец (LME)'!O21</f>
        <v/>
      </c>
      <c r="AH139" s="52" t="str">
        <f>'Медь (LME)'!N21</f>
        <v>18.05.2023</v>
      </c>
      <c r="AI139" s="58" t="str">
        <f>'Медь (LME)'!O21</f>
        <v/>
      </c>
      <c r="AK139" s="52" t="str">
        <f>'Цинк (LME)'!N21</f>
        <v>18.05.2023</v>
      </c>
      <c r="AL139" s="58" t="str">
        <f>'Цинк (LME)'!O21</f>
        <v/>
      </c>
    </row>
    <row r="140" spans="1:38" x14ac:dyDescent="0.25">
      <c r="A140" s="52" t="str">
        <f>Доллар!N22</f>
        <v>19.05.2023</v>
      </c>
      <c r="B140" s="58" t="str">
        <f>Доллар!O22</f>
        <v>-</v>
      </c>
      <c r="D140" s="52" t="str">
        <f>Евро!N22</f>
        <v>19.05.2023</v>
      </c>
      <c r="E140" s="58" t="str">
        <f>Евро!O22</f>
        <v>-</v>
      </c>
      <c r="G140" s="52" t="str">
        <f>'Золото (ЦБ)'!N22</f>
        <v>19.05.2023</v>
      </c>
      <c r="H140" s="58">
        <f>IF(OR('Золото (ЦБ)'!$O22="-",'Золото (ЦБ)'!$O22=""),H139,'Золото (ЦБ)'!$O22)</f>
        <v>4173.2</v>
      </c>
      <c r="J140" s="52" t="str">
        <f>'Серебро (ЦБ)'!N22</f>
        <v>19.05.2023</v>
      </c>
      <c r="K140" s="58">
        <f>IF(OR('Серебро (ЦБ)'!$O22="-",'Серебро (ЦБ)'!$O22=""),K139,'Серебро (ЦБ)'!$O22)</f>
        <v>55.2</v>
      </c>
      <c r="M140" s="52" t="str">
        <f>'Платина (ЦБ)'!N22</f>
        <v>19.05.2023</v>
      </c>
      <c r="N140" s="58">
        <f>IF(OR('Платина (ЦБ)'!$O22="-",'Платина (ЦБ)'!$O22=""),N139,'Платина (ЦБ)'!$O22)</f>
        <v>2353.48</v>
      </c>
      <c r="P140" s="52" t="str">
        <f>'Палладий (ЦБ)'!N22</f>
        <v>19.05.2023</v>
      </c>
      <c r="Q140" s="58">
        <f>IF(OR('Палладий (ЦБ)'!$O22="-",'Палладий (ЦБ)'!$O22=""),Q139,'Палладий (ЦБ)'!$O22)</f>
        <v>4153.88</v>
      </c>
      <c r="S140" s="52" t="str">
        <f>'Золото (KITCO-LME)'!N22</f>
        <v>19.05.2023</v>
      </c>
      <c r="T140" s="58" t="str">
        <f>'Золото (KITCO-LME)'!O22</f>
        <v/>
      </c>
      <c r="V140" s="52" t="str">
        <f>'Серебро (KITCO-LME)'!N22</f>
        <v>19.05.2023</v>
      </c>
      <c r="W140" s="58" t="str">
        <f>'Серебро (KITCO-LME)'!O22</f>
        <v/>
      </c>
      <c r="Y140" s="52" t="str">
        <f>'Алюминий (LME)'!N22</f>
        <v>19.05.2023</v>
      </c>
      <c r="Z140" s="58" t="str">
        <f>'Алюминий (LME)'!O22</f>
        <v/>
      </c>
      <c r="AB140" s="52" t="str">
        <f>'Никель (LME)'!N22</f>
        <v>19.05.2023</v>
      </c>
      <c r="AC140" s="58" t="str">
        <f>'Никель (LME)'!O22</f>
        <v/>
      </c>
      <c r="AE140" s="52" t="str">
        <f>'Свинец (LME)'!N22</f>
        <v>19.05.2023</v>
      </c>
      <c r="AF140" s="58" t="str">
        <f>'Свинец (LME)'!O22</f>
        <v/>
      </c>
      <c r="AH140" s="52" t="str">
        <f>'Медь (LME)'!N22</f>
        <v>19.05.2023</v>
      </c>
      <c r="AI140" s="58" t="str">
        <f>'Медь (LME)'!O22</f>
        <v/>
      </c>
      <c r="AK140" s="52" t="str">
        <f>'Цинк (LME)'!N22</f>
        <v>19.05.2023</v>
      </c>
      <c r="AL140" s="58" t="str">
        <f>'Цинк (LME)'!O22</f>
        <v/>
      </c>
    </row>
    <row r="141" spans="1:38" x14ac:dyDescent="0.25">
      <c r="A141" s="52" t="str">
        <f>Доллар!N23</f>
        <v>20.05.2023</v>
      </c>
      <c r="B141" s="58" t="str">
        <f>Доллар!O23</f>
        <v>-</v>
      </c>
      <c r="D141" s="52" t="str">
        <f>Евро!N23</f>
        <v>20.05.2023</v>
      </c>
      <c r="E141" s="58" t="str">
        <f>Евро!O23</f>
        <v>-</v>
      </c>
      <c r="G141" s="52" t="str">
        <f>'Золото (ЦБ)'!N23</f>
        <v>20.05.2023</v>
      </c>
      <c r="H141" s="58">
        <f>IF(OR('Золото (ЦБ)'!$O23="-",'Золото (ЦБ)'!$O23=""),H140,'Золото (ЦБ)'!$O23)</f>
        <v>4173.2</v>
      </c>
      <c r="J141" s="52" t="str">
        <f>'Серебро (ЦБ)'!N23</f>
        <v>20.05.2023</v>
      </c>
      <c r="K141" s="58">
        <f>IF(OR('Серебро (ЦБ)'!$O23="-",'Серебро (ЦБ)'!$O23=""),K140,'Серебро (ЦБ)'!$O23)</f>
        <v>55.2</v>
      </c>
      <c r="M141" s="52" t="str">
        <f>'Платина (ЦБ)'!N23</f>
        <v>20.05.2023</v>
      </c>
      <c r="N141" s="58">
        <f>IF(OR('Платина (ЦБ)'!$O23="-",'Платина (ЦБ)'!$O23=""),N140,'Платина (ЦБ)'!$O23)</f>
        <v>2353.48</v>
      </c>
      <c r="P141" s="52" t="str">
        <f>'Палладий (ЦБ)'!N23</f>
        <v>20.05.2023</v>
      </c>
      <c r="Q141" s="58">
        <f>IF(OR('Палладий (ЦБ)'!$O23="-",'Палладий (ЦБ)'!$O23=""),Q140,'Палладий (ЦБ)'!$O23)</f>
        <v>4153.88</v>
      </c>
      <c r="S141" s="52" t="str">
        <f>'Золото (KITCO-LME)'!N23</f>
        <v>20.05.2023</v>
      </c>
      <c r="T141" s="58" t="str">
        <f>'Золото (KITCO-LME)'!O23</f>
        <v/>
      </c>
      <c r="V141" s="52" t="str">
        <f>'Серебро (KITCO-LME)'!N23</f>
        <v>20.05.2023</v>
      </c>
      <c r="W141" s="58" t="str">
        <f>'Серебро (KITCO-LME)'!O23</f>
        <v/>
      </c>
      <c r="Y141" s="52" t="str">
        <f>'Алюминий (LME)'!N23</f>
        <v>20.05.2023</v>
      </c>
      <c r="Z141" s="58" t="str">
        <f>'Алюминий (LME)'!O23</f>
        <v/>
      </c>
      <c r="AB141" s="52" t="str">
        <f>'Никель (LME)'!N23</f>
        <v>20.05.2023</v>
      </c>
      <c r="AC141" s="58" t="str">
        <f>'Никель (LME)'!O23</f>
        <v/>
      </c>
      <c r="AE141" s="52" t="str">
        <f>'Свинец (LME)'!N23</f>
        <v>20.05.2023</v>
      </c>
      <c r="AF141" s="58" t="str">
        <f>'Свинец (LME)'!O23</f>
        <v/>
      </c>
      <c r="AH141" s="52" t="str">
        <f>'Медь (LME)'!N23</f>
        <v>20.05.2023</v>
      </c>
      <c r="AI141" s="58" t="str">
        <f>'Медь (LME)'!O23</f>
        <v/>
      </c>
      <c r="AK141" s="52" t="str">
        <f>'Цинк (LME)'!N23</f>
        <v>20.05.2023</v>
      </c>
      <c r="AL141" s="58" t="str">
        <f>'Цинк (LME)'!O23</f>
        <v/>
      </c>
    </row>
    <row r="142" spans="1:38" x14ac:dyDescent="0.25">
      <c r="A142" s="52" t="str">
        <f>Доллар!N24</f>
        <v>21.05.2023</v>
      </c>
      <c r="B142" s="58" t="str">
        <f>Доллар!O24</f>
        <v>-</v>
      </c>
      <c r="D142" s="52" t="str">
        <f>Евро!N24</f>
        <v>21.05.2023</v>
      </c>
      <c r="E142" s="58" t="str">
        <f>Евро!O24</f>
        <v>-</v>
      </c>
      <c r="G142" s="52" t="str">
        <f>'Золото (ЦБ)'!N24</f>
        <v>21.05.2023</v>
      </c>
      <c r="H142" s="58">
        <f>IF(OR('Золото (ЦБ)'!$O24="-",'Золото (ЦБ)'!$O24=""),H141,'Золото (ЦБ)'!$O24)</f>
        <v>4173.2</v>
      </c>
      <c r="J142" s="52" t="str">
        <f>'Серебро (ЦБ)'!N24</f>
        <v>21.05.2023</v>
      </c>
      <c r="K142" s="58">
        <f>IF(OR('Серебро (ЦБ)'!$O24="-",'Серебро (ЦБ)'!$O24=""),K141,'Серебро (ЦБ)'!$O24)</f>
        <v>55.2</v>
      </c>
      <c r="M142" s="52" t="str">
        <f>'Платина (ЦБ)'!N24</f>
        <v>21.05.2023</v>
      </c>
      <c r="N142" s="58">
        <f>IF(OR('Платина (ЦБ)'!$O24="-",'Платина (ЦБ)'!$O24=""),N141,'Платина (ЦБ)'!$O24)</f>
        <v>2353.48</v>
      </c>
      <c r="P142" s="52" t="str">
        <f>'Палладий (ЦБ)'!N24</f>
        <v>21.05.2023</v>
      </c>
      <c r="Q142" s="58">
        <f>IF(OR('Палладий (ЦБ)'!$O24="-",'Палладий (ЦБ)'!$O24=""),Q141,'Палладий (ЦБ)'!$O24)</f>
        <v>4153.88</v>
      </c>
      <c r="S142" s="52" t="str">
        <f>'Золото (KITCO-LME)'!N24</f>
        <v>21.05.2023</v>
      </c>
      <c r="T142" s="58" t="str">
        <f>'Золото (KITCO-LME)'!O24</f>
        <v/>
      </c>
      <c r="V142" s="52" t="str">
        <f>'Серебро (KITCO-LME)'!N24</f>
        <v>21.05.2023</v>
      </c>
      <c r="W142" s="58" t="str">
        <f>'Серебро (KITCO-LME)'!O24</f>
        <v/>
      </c>
      <c r="Y142" s="52" t="str">
        <f>'Алюминий (LME)'!N24</f>
        <v>21.05.2023</v>
      </c>
      <c r="Z142" s="58" t="str">
        <f>'Алюминий (LME)'!O24</f>
        <v/>
      </c>
      <c r="AB142" s="52" t="str">
        <f>'Никель (LME)'!N24</f>
        <v>21.05.2023</v>
      </c>
      <c r="AC142" s="58" t="str">
        <f>'Никель (LME)'!O24</f>
        <v/>
      </c>
      <c r="AE142" s="52" t="str">
        <f>'Свинец (LME)'!N24</f>
        <v>21.05.2023</v>
      </c>
      <c r="AF142" s="58" t="str">
        <f>'Свинец (LME)'!O24</f>
        <v/>
      </c>
      <c r="AH142" s="52" t="str">
        <f>'Медь (LME)'!N24</f>
        <v>21.05.2023</v>
      </c>
      <c r="AI142" s="58" t="str">
        <f>'Медь (LME)'!O24</f>
        <v/>
      </c>
      <c r="AK142" s="52" t="str">
        <f>'Цинк (LME)'!N24</f>
        <v>21.05.2023</v>
      </c>
      <c r="AL142" s="58" t="str">
        <f>'Цинк (LME)'!O24</f>
        <v/>
      </c>
    </row>
    <row r="143" spans="1:38" x14ac:dyDescent="0.25">
      <c r="A143" s="52" t="str">
        <f>Доллар!N25</f>
        <v>22.05.2023</v>
      </c>
      <c r="B143" s="58" t="str">
        <f>Доллар!O25</f>
        <v>-</v>
      </c>
      <c r="D143" s="52" t="str">
        <f>Евро!N25</f>
        <v>22.05.2023</v>
      </c>
      <c r="E143" s="58" t="str">
        <f>Евро!O25</f>
        <v>-</v>
      </c>
      <c r="G143" s="52" t="str">
        <f>'Золото (ЦБ)'!N25</f>
        <v>22.05.2023</v>
      </c>
      <c r="H143" s="58">
        <f>IF(OR('Золото (ЦБ)'!$O25="-",'Золото (ЦБ)'!$O25=""),H142,'Золото (ЦБ)'!$O25)</f>
        <v>4173.2</v>
      </c>
      <c r="J143" s="52" t="str">
        <f>'Серебро (ЦБ)'!N25</f>
        <v>22.05.2023</v>
      </c>
      <c r="K143" s="58">
        <f>IF(OR('Серебро (ЦБ)'!$O25="-",'Серебро (ЦБ)'!$O25=""),K142,'Серебро (ЦБ)'!$O25)</f>
        <v>55.2</v>
      </c>
      <c r="M143" s="52" t="str">
        <f>'Платина (ЦБ)'!N25</f>
        <v>22.05.2023</v>
      </c>
      <c r="N143" s="58">
        <f>IF(OR('Платина (ЦБ)'!$O25="-",'Платина (ЦБ)'!$O25=""),N142,'Платина (ЦБ)'!$O25)</f>
        <v>2353.48</v>
      </c>
      <c r="P143" s="52" t="str">
        <f>'Палладий (ЦБ)'!N25</f>
        <v>22.05.2023</v>
      </c>
      <c r="Q143" s="58">
        <f>IF(OR('Палладий (ЦБ)'!$O25="-",'Палладий (ЦБ)'!$O25=""),Q142,'Палладий (ЦБ)'!$O25)</f>
        <v>4153.88</v>
      </c>
      <c r="S143" s="52" t="str">
        <f>'Золото (KITCO-LME)'!N25</f>
        <v>22.05.2023</v>
      </c>
      <c r="T143" s="58" t="str">
        <f>'Золото (KITCO-LME)'!O25</f>
        <v/>
      </c>
      <c r="V143" s="52" t="str">
        <f>'Серебро (KITCO-LME)'!N25</f>
        <v>22.05.2023</v>
      </c>
      <c r="W143" s="58" t="str">
        <f>'Серебро (KITCO-LME)'!O25</f>
        <v/>
      </c>
      <c r="Y143" s="52" t="str">
        <f>'Алюминий (LME)'!N25</f>
        <v>22.05.2023</v>
      </c>
      <c r="Z143" s="58" t="str">
        <f>'Алюминий (LME)'!O25</f>
        <v/>
      </c>
      <c r="AB143" s="52" t="str">
        <f>'Никель (LME)'!N25</f>
        <v>22.05.2023</v>
      </c>
      <c r="AC143" s="58" t="str">
        <f>'Никель (LME)'!O25</f>
        <v/>
      </c>
      <c r="AE143" s="52" t="str">
        <f>'Свинец (LME)'!N25</f>
        <v>22.05.2023</v>
      </c>
      <c r="AF143" s="58" t="str">
        <f>'Свинец (LME)'!O25</f>
        <v/>
      </c>
      <c r="AH143" s="52" t="str">
        <f>'Медь (LME)'!N25</f>
        <v>22.05.2023</v>
      </c>
      <c r="AI143" s="58" t="str">
        <f>'Медь (LME)'!O25</f>
        <v/>
      </c>
      <c r="AK143" s="52" t="str">
        <f>'Цинк (LME)'!N25</f>
        <v>22.05.2023</v>
      </c>
      <c r="AL143" s="58" t="str">
        <f>'Цинк (LME)'!O25</f>
        <v/>
      </c>
    </row>
    <row r="144" spans="1:38" x14ac:dyDescent="0.25">
      <c r="A144" s="52" t="str">
        <f>Доллар!N26</f>
        <v>23.05.2023</v>
      </c>
      <c r="B144" s="58" t="str">
        <f>Доллар!O26</f>
        <v>-</v>
      </c>
      <c r="D144" s="52" t="str">
        <f>Евро!N26</f>
        <v>23.05.2023</v>
      </c>
      <c r="E144" s="58" t="str">
        <f>Евро!O26</f>
        <v>-</v>
      </c>
      <c r="G144" s="52" t="str">
        <f>'Золото (ЦБ)'!N26</f>
        <v>23.05.2023</v>
      </c>
      <c r="H144" s="58">
        <f>IF(OR('Золото (ЦБ)'!$O26="-",'Золото (ЦБ)'!$O26=""),H143,'Золото (ЦБ)'!$O26)</f>
        <v>4173.2</v>
      </c>
      <c r="J144" s="52" t="str">
        <f>'Серебро (ЦБ)'!N26</f>
        <v>23.05.2023</v>
      </c>
      <c r="K144" s="58">
        <f>IF(OR('Серебро (ЦБ)'!$O26="-",'Серебро (ЦБ)'!$O26=""),K143,'Серебро (ЦБ)'!$O26)</f>
        <v>55.2</v>
      </c>
      <c r="M144" s="52" t="str">
        <f>'Платина (ЦБ)'!N26</f>
        <v>23.05.2023</v>
      </c>
      <c r="N144" s="58">
        <f>IF(OR('Платина (ЦБ)'!$O26="-",'Платина (ЦБ)'!$O26=""),N143,'Платина (ЦБ)'!$O26)</f>
        <v>2353.48</v>
      </c>
      <c r="P144" s="52" t="str">
        <f>'Палладий (ЦБ)'!N26</f>
        <v>23.05.2023</v>
      </c>
      <c r="Q144" s="58">
        <f>IF(OR('Палладий (ЦБ)'!$O26="-",'Палладий (ЦБ)'!$O26=""),Q143,'Палладий (ЦБ)'!$O26)</f>
        <v>4153.88</v>
      </c>
      <c r="S144" s="52" t="str">
        <f>'Золото (KITCO-LME)'!N26</f>
        <v>23.05.2023</v>
      </c>
      <c r="T144" s="58" t="str">
        <f>'Золото (KITCO-LME)'!O26</f>
        <v/>
      </c>
      <c r="V144" s="52" t="str">
        <f>'Серебро (KITCO-LME)'!N26</f>
        <v>23.05.2023</v>
      </c>
      <c r="W144" s="58" t="str">
        <f>'Серебро (KITCO-LME)'!O26</f>
        <v/>
      </c>
      <c r="Y144" s="52" t="str">
        <f>'Алюминий (LME)'!N26</f>
        <v>23.05.2023</v>
      </c>
      <c r="Z144" s="58" t="str">
        <f>'Алюминий (LME)'!O26</f>
        <v/>
      </c>
      <c r="AB144" s="52" t="str">
        <f>'Никель (LME)'!N26</f>
        <v>23.05.2023</v>
      </c>
      <c r="AC144" s="58" t="str">
        <f>'Никель (LME)'!O26</f>
        <v/>
      </c>
      <c r="AE144" s="52" t="str">
        <f>'Свинец (LME)'!N26</f>
        <v>23.05.2023</v>
      </c>
      <c r="AF144" s="58" t="str">
        <f>'Свинец (LME)'!O26</f>
        <v/>
      </c>
      <c r="AH144" s="52" t="str">
        <f>'Медь (LME)'!N26</f>
        <v>23.05.2023</v>
      </c>
      <c r="AI144" s="58" t="str">
        <f>'Медь (LME)'!O26</f>
        <v/>
      </c>
      <c r="AK144" s="52" t="str">
        <f>'Цинк (LME)'!N26</f>
        <v>23.05.2023</v>
      </c>
      <c r="AL144" s="58" t="str">
        <f>'Цинк (LME)'!O26</f>
        <v/>
      </c>
    </row>
    <row r="145" spans="1:38" x14ac:dyDescent="0.25">
      <c r="A145" s="52" t="str">
        <f>Доллар!N27</f>
        <v>24.05.2023</v>
      </c>
      <c r="B145" s="58" t="str">
        <f>Доллар!O27</f>
        <v>-</v>
      </c>
      <c r="D145" s="52" t="str">
        <f>Евро!N27</f>
        <v>24.05.2023</v>
      </c>
      <c r="E145" s="58" t="str">
        <f>Евро!O27</f>
        <v>-</v>
      </c>
      <c r="G145" s="52" t="str">
        <f>'Золото (ЦБ)'!N27</f>
        <v>24.05.2023</v>
      </c>
      <c r="H145" s="58">
        <f>IF(OR('Золото (ЦБ)'!$O27="-",'Золото (ЦБ)'!$O27=""),H144,'Золото (ЦБ)'!$O27)</f>
        <v>4173.2</v>
      </c>
      <c r="J145" s="52" t="str">
        <f>'Серебро (ЦБ)'!N27</f>
        <v>24.05.2023</v>
      </c>
      <c r="K145" s="58">
        <f>IF(OR('Серебро (ЦБ)'!$O27="-",'Серебро (ЦБ)'!$O27=""),K144,'Серебро (ЦБ)'!$O27)</f>
        <v>55.2</v>
      </c>
      <c r="M145" s="52" t="str">
        <f>'Платина (ЦБ)'!N27</f>
        <v>24.05.2023</v>
      </c>
      <c r="N145" s="58">
        <f>IF(OR('Платина (ЦБ)'!$O27="-",'Платина (ЦБ)'!$O27=""),N144,'Платина (ЦБ)'!$O27)</f>
        <v>2353.48</v>
      </c>
      <c r="P145" s="52" t="str">
        <f>'Палладий (ЦБ)'!N27</f>
        <v>24.05.2023</v>
      </c>
      <c r="Q145" s="58">
        <f>IF(OR('Палладий (ЦБ)'!$O27="-",'Палладий (ЦБ)'!$O27=""),Q144,'Палладий (ЦБ)'!$O27)</f>
        <v>4153.88</v>
      </c>
      <c r="S145" s="52" t="str">
        <f>'Золото (KITCO-LME)'!N27</f>
        <v>24.05.2023</v>
      </c>
      <c r="T145" s="58" t="str">
        <f>'Золото (KITCO-LME)'!O27</f>
        <v/>
      </c>
      <c r="V145" s="52" t="str">
        <f>'Серебро (KITCO-LME)'!N27</f>
        <v>24.05.2023</v>
      </c>
      <c r="W145" s="58" t="str">
        <f>'Серебро (KITCO-LME)'!O27</f>
        <v/>
      </c>
      <c r="Y145" s="52" t="str">
        <f>'Алюминий (LME)'!N27</f>
        <v>24.05.2023</v>
      </c>
      <c r="Z145" s="58" t="str">
        <f>'Алюминий (LME)'!O27</f>
        <v/>
      </c>
      <c r="AB145" s="52" t="str">
        <f>'Никель (LME)'!N27</f>
        <v>24.05.2023</v>
      </c>
      <c r="AC145" s="58" t="str">
        <f>'Никель (LME)'!O27</f>
        <v/>
      </c>
      <c r="AE145" s="52" t="str">
        <f>'Свинец (LME)'!N27</f>
        <v>24.05.2023</v>
      </c>
      <c r="AF145" s="58" t="str">
        <f>'Свинец (LME)'!O27</f>
        <v/>
      </c>
      <c r="AH145" s="52" t="str">
        <f>'Медь (LME)'!N27</f>
        <v>24.05.2023</v>
      </c>
      <c r="AI145" s="58" t="str">
        <f>'Медь (LME)'!O27</f>
        <v/>
      </c>
      <c r="AK145" s="52" t="str">
        <f>'Цинк (LME)'!N27</f>
        <v>24.05.2023</v>
      </c>
      <c r="AL145" s="58" t="str">
        <f>'Цинк (LME)'!O27</f>
        <v/>
      </c>
    </row>
    <row r="146" spans="1:38" x14ac:dyDescent="0.25">
      <c r="A146" s="52" t="str">
        <f>Доллар!N28</f>
        <v>25.05.2023</v>
      </c>
      <c r="B146" s="58" t="str">
        <f>Доллар!O28</f>
        <v>-</v>
      </c>
      <c r="D146" s="52" t="str">
        <f>Евро!N28</f>
        <v>25.05.2023</v>
      </c>
      <c r="E146" s="58" t="str">
        <f>Евро!O28</f>
        <v>-</v>
      </c>
      <c r="G146" s="52" t="str">
        <f>'Золото (ЦБ)'!N28</f>
        <v>25.05.2023</v>
      </c>
      <c r="H146" s="58">
        <f>IF(OR('Золото (ЦБ)'!$O28="-",'Золото (ЦБ)'!$O28=""),H145,'Золото (ЦБ)'!$O28)</f>
        <v>4173.2</v>
      </c>
      <c r="J146" s="52" t="str">
        <f>'Серебро (ЦБ)'!N28</f>
        <v>25.05.2023</v>
      </c>
      <c r="K146" s="58">
        <f>IF(OR('Серебро (ЦБ)'!$O28="-",'Серебро (ЦБ)'!$O28=""),K145,'Серебро (ЦБ)'!$O28)</f>
        <v>55.2</v>
      </c>
      <c r="M146" s="52" t="str">
        <f>'Платина (ЦБ)'!N28</f>
        <v>25.05.2023</v>
      </c>
      <c r="N146" s="58">
        <f>IF(OR('Платина (ЦБ)'!$O28="-",'Платина (ЦБ)'!$O28=""),N145,'Платина (ЦБ)'!$O28)</f>
        <v>2353.48</v>
      </c>
      <c r="P146" s="52" t="str">
        <f>'Палладий (ЦБ)'!N28</f>
        <v>25.05.2023</v>
      </c>
      <c r="Q146" s="58">
        <f>IF(OR('Палладий (ЦБ)'!$O28="-",'Палладий (ЦБ)'!$O28=""),Q145,'Палладий (ЦБ)'!$O28)</f>
        <v>4153.88</v>
      </c>
      <c r="S146" s="52" t="str">
        <f>'Золото (KITCO-LME)'!N28</f>
        <v>25.05.2023</v>
      </c>
      <c r="T146" s="58" t="str">
        <f>'Золото (KITCO-LME)'!O28</f>
        <v/>
      </c>
      <c r="V146" s="52" t="str">
        <f>'Серебро (KITCO-LME)'!N28</f>
        <v>25.05.2023</v>
      </c>
      <c r="W146" s="58" t="str">
        <f>'Серебро (KITCO-LME)'!O28</f>
        <v/>
      </c>
      <c r="Y146" s="52" t="str">
        <f>'Алюминий (LME)'!N28</f>
        <v>25.05.2023</v>
      </c>
      <c r="Z146" s="58" t="str">
        <f>'Алюминий (LME)'!O28</f>
        <v/>
      </c>
      <c r="AB146" s="52" t="str">
        <f>'Никель (LME)'!N28</f>
        <v>25.05.2023</v>
      </c>
      <c r="AC146" s="58" t="str">
        <f>'Никель (LME)'!O28</f>
        <v/>
      </c>
      <c r="AE146" s="52" t="str">
        <f>'Свинец (LME)'!N28</f>
        <v>25.05.2023</v>
      </c>
      <c r="AF146" s="58" t="str">
        <f>'Свинец (LME)'!O28</f>
        <v/>
      </c>
      <c r="AH146" s="52" t="str">
        <f>'Медь (LME)'!N28</f>
        <v>25.05.2023</v>
      </c>
      <c r="AI146" s="58" t="str">
        <f>'Медь (LME)'!O28</f>
        <v/>
      </c>
      <c r="AK146" s="52" t="str">
        <f>'Цинк (LME)'!N28</f>
        <v>25.05.2023</v>
      </c>
      <c r="AL146" s="58" t="str">
        <f>'Цинк (LME)'!O28</f>
        <v/>
      </c>
    </row>
    <row r="147" spans="1:38" x14ac:dyDescent="0.25">
      <c r="A147" s="52" t="str">
        <f>Доллар!N29</f>
        <v>26.05.2023</v>
      </c>
      <c r="B147" s="58" t="str">
        <f>Доллар!O29</f>
        <v>-</v>
      </c>
      <c r="D147" s="52" t="str">
        <f>Евро!N29</f>
        <v>26.05.2023</v>
      </c>
      <c r="E147" s="58" t="str">
        <f>Евро!O29</f>
        <v>-</v>
      </c>
      <c r="G147" s="52" t="str">
        <f>'Золото (ЦБ)'!N29</f>
        <v>26.05.2023</v>
      </c>
      <c r="H147" s="58">
        <f>IF(OR('Золото (ЦБ)'!$O29="-",'Золото (ЦБ)'!$O29=""),H146,'Золото (ЦБ)'!$O29)</f>
        <v>4173.2</v>
      </c>
      <c r="J147" s="52" t="str">
        <f>'Серебро (ЦБ)'!N29</f>
        <v>26.05.2023</v>
      </c>
      <c r="K147" s="58">
        <f>IF(OR('Серебро (ЦБ)'!$O29="-",'Серебро (ЦБ)'!$O29=""),K146,'Серебро (ЦБ)'!$O29)</f>
        <v>55.2</v>
      </c>
      <c r="M147" s="52" t="str">
        <f>'Платина (ЦБ)'!N29</f>
        <v>26.05.2023</v>
      </c>
      <c r="N147" s="58">
        <f>IF(OR('Платина (ЦБ)'!$O29="-",'Платина (ЦБ)'!$O29=""),N146,'Платина (ЦБ)'!$O29)</f>
        <v>2353.48</v>
      </c>
      <c r="P147" s="52" t="str">
        <f>'Палладий (ЦБ)'!N29</f>
        <v>26.05.2023</v>
      </c>
      <c r="Q147" s="58">
        <f>IF(OR('Палладий (ЦБ)'!$O29="-",'Палладий (ЦБ)'!$O29=""),Q146,'Палладий (ЦБ)'!$O29)</f>
        <v>4153.88</v>
      </c>
      <c r="S147" s="52" t="str">
        <f>'Золото (KITCO-LME)'!N29</f>
        <v>26.05.2023</v>
      </c>
      <c r="T147" s="58" t="str">
        <f>'Золото (KITCO-LME)'!O29</f>
        <v/>
      </c>
      <c r="V147" s="52" t="str">
        <f>'Серебро (KITCO-LME)'!N29</f>
        <v>26.05.2023</v>
      </c>
      <c r="W147" s="58" t="str">
        <f>'Серебро (KITCO-LME)'!O29</f>
        <v/>
      </c>
      <c r="Y147" s="52" t="str">
        <f>'Алюминий (LME)'!N29</f>
        <v>26.05.2023</v>
      </c>
      <c r="Z147" s="58" t="str">
        <f>'Алюминий (LME)'!O29</f>
        <v/>
      </c>
      <c r="AB147" s="52" t="str">
        <f>'Никель (LME)'!N29</f>
        <v>26.05.2023</v>
      </c>
      <c r="AC147" s="58" t="str">
        <f>'Никель (LME)'!O29</f>
        <v/>
      </c>
      <c r="AE147" s="52" t="str">
        <f>'Свинец (LME)'!N29</f>
        <v>26.05.2023</v>
      </c>
      <c r="AF147" s="58" t="str">
        <f>'Свинец (LME)'!O29</f>
        <v/>
      </c>
      <c r="AH147" s="52" t="str">
        <f>'Медь (LME)'!N29</f>
        <v>26.05.2023</v>
      </c>
      <c r="AI147" s="58" t="str">
        <f>'Медь (LME)'!O29</f>
        <v/>
      </c>
      <c r="AK147" s="52" t="str">
        <f>'Цинк (LME)'!N29</f>
        <v>26.05.2023</v>
      </c>
      <c r="AL147" s="58" t="str">
        <f>'Цинк (LME)'!O29</f>
        <v/>
      </c>
    </row>
    <row r="148" spans="1:38" x14ac:dyDescent="0.25">
      <c r="A148" s="52" t="str">
        <f>Доллар!N30</f>
        <v>27.05.2023</v>
      </c>
      <c r="B148" s="58" t="str">
        <f>Доллар!O30</f>
        <v>-</v>
      </c>
      <c r="D148" s="52" t="str">
        <f>Евро!N30</f>
        <v>27.05.2023</v>
      </c>
      <c r="E148" s="58" t="str">
        <f>Евро!O30</f>
        <v>-</v>
      </c>
      <c r="G148" s="52" t="str">
        <f>'Золото (ЦБ)'!N30</f>
        <v>27.05.2023</v>
      </c>
      <c r="H148" s="58">
        <f>IF(OR('Золото (ЦБ)'!$O30="-",'Золото (ЦБ)'!$O30=""),H147,'Золото (ЦБ)'!$O30)</f>
        <v>4173.2</v>
      </c>
      <c r="J148" s="52" t="str">
        <f>'Серебро (ЦБ)'!N30</f>
        <v>27.05.2023</v>
      </c>
      <c r="K148" s="58">
        <f>IF(OR('Серебро (ЦБ)'!$O30="-",'Серебро (ЦБ)'!$O30=""),K147,'Серебро (ЦБ)'!$O30)</f>
        <v>55.2</v>
      </c>
      <c r="M148" s="52" t="str">
        <f>'Платина (ЦБ)'!N30</f>
        <v>27.05.2023</v>
      </c>
      <c r="N148" s="58">
        <f>IF(OR('Платина (ЦБ)'!$O30="-",'Платина (ЦБ)'!$O30=""),N147,'Платина (ЦБ)'!$O30)</f>
        <v>2353.48</v>
      </c>
      <c r="P148" s="52" t="str">
        <f>'Палладий (ЦБ)'!N30</f>
        <v>27.05.2023</v>
      </c>
      <c r="Q148" s="58">
        <f>IF(OR('Палладий (ЦБ)'!$O30="-",'Палладий (ЦБ)'!$O30=""),Q147,'Палладий (ЦБ)'!$O30)</f>
        <v>4153.88</v>
      </c>
      <c r="S148" s="52" t="str">
        <f>'Золото (KITCO-LME)'!N30</f>
        <v>27.05.2023</v>
      </c>
      <c r="T148" s="58" t="str">
        <f>'Золото (KITCO-LME)'!O30</f>
        <v/>
      </c>
      <c r="V148" s="52" t="str">
        <f>'Серебро (KITCO-LME)'!N30</f>
        <v>27.05.2023</v>
      </c>
      <c r="W148" s="58" t="str">
        <f>'Серебро (KITCO-LME)'!O30</f>
        <v/>
      </c>
      <c r="Y148" s="52" t="str">
        <f>'Алюминий (LME)'!N30</f>
        <v>27.05.2023</v>
      </c>
      <c r="Z148" s="58" t="str">
        <f>'Алюминий (LME)'!O30</f>
        <v/>
      </c>
      <c r="AB148" s="52" t="str">
        <f>'Никель (LME)'!N30</f>
        <v>27.05.2023</v>
      </c>
      <c r="AC148" s="58" t="str">
        <f>'Никель (LME)'!O30</f>
        <v/>
      </c>
      <c r="AE148" s="52" t="str">
        <f>'Свинец (LME)'!N30</f>
        <v>27.05.2023</v>
      </c>
      <c r="AF148" s="58" t="str">
        <f>'Свинец (LME)'!O30</f>
        <v/>
      </c>
      <c r="AH148" s="52" t="str">
        <f>'Медь (LME)'!N30</f>
        <v>27.05.2023</v>
      </c>
      <c r="AI148" s="58" t="str">
        <f>'Медь (LME)'!O30</f>
        <v/>
      </c>
      <c r="AK148" s="52" t="str">
        <f>'Цинк (LME)'!N30</f>
        <v>27.05.2023</v>
      </c>
      <c r="AL148" s="58" t="str">
        <f>'Цинк (LME)'!O30</f>
        <v/>
      </c>
    </row>
    <row r="149" spans="1:38" x14ac:dyDescent="0.25">
      <c r="A149" s="52" t="str">
        <f>Доллар!N31</f>
        <v>28.05.2023</v>
      </c>
      <c r="B149" s="58" t="str">
        <f>Доллар!O31</f>
        <v>-</v>
      </c>
      <c r="D149" s="52" t="str">
        <f>Евро!N31</f>
        <v>28.05.2023</v>
      </c>
      <c r="E149" s="58" t="str">
        <f>Евро!O31</f>
        <v>-</v>
      </c>
      <c r="G149" s="52" t="str">
        <f>'Золото (ЦБ)'!N31</f>
        <v>28.05.2023</v>
      </c>
      <c r="H149" s="58">
        <f>IF(OR('Золото (ЦБ)'!$O31="-",'Золото (ЦБ)'!$O31=""),H148,'Золото (ЦБ)'!$O31)</f>
        <v>4173.2</v>
      </c>
      <c r="J149" s="52" t="str">
        <f>'Серебро (ЦБ)'!N31</f>
        <v>28.05.2023</v>
      </c>
      <c r="K149" s="58">
        <f>IF(OR('Серебро (ЦБ)'!$O31="-",'Серебро (ЦБ)'!$O31=""),K148,'Серебро (ЦБ)'!$O31)</f>
        <v>55.2</v>
      </c>
      <c r="M149" s="52" t="str">
        <f>'Платина (ЦБ)'!N31</f>
        <v>28.05.2023</v>
      </c>
      <c r="N149" s="58">
        <f>IF(OR('Платина (ЦБ)'!$O31="-",'Платина (ЦБ)'!$O31=""),N148,'Платина (ЦБ)'!$O31)</f>
        <v>2353.48</v>
      </c>
      <c r="P149" s="52" t="str">
        <f>'Палладий (ЦБ)'!N31</f>
        <v>28.05.2023</v>
      </c>
      <c r="Q149" s="58">
        <f>IF(OR('Палладий (ЦБ)'!$O31="-",'Палладий (ЦБ)'!$O31=""),Q148,'Палладий (ЦБ)'!$O31)</f>
        <v>4153.88</v>
      </c>
      <c r="S149" s="52" t="str">
        <f>'Золото (KITCO-LME)'!N31</f>
        <v>28.05.2023</v>
      </c>
      <c r="T149" s="58" t="str">
        <f>'Золото (KITCO-LME)'!O31</f>
        <v/>
      </c>
      <c r="V149" s="52" t="str">
        <f>'Серебро (KITCO-LME)'!N31</f>
        <v>28.05.2023</v>
      </c>
      <c r="W149" s="58" t="str">
        <f>'Серебро (KITCO-LME)'!O31</f>
        <v/>
      </c>
      <c r="Y149" s="52" t="str">
        <f>'Алюминий (LME)'!N31</f>
        <v>28.05.2023</v>
      </c>
      <c r="Z149" s="58" t="str">
        <f>'Алюминий (LME)'!O31</f>
        <v/>
      </c>
      <c r="AB149" s="52" t="str">
        <f>'Никель (LME)'!N31</f>
        <v>28.05.2023</v>
      </c>
      <c r="AC149" s="58" t="str">
        <f>'Никель (LME)'!O31</f>
        <v/>
      </c>
      <c r="AE149" s="52" t="str">
        <f>'Свинец (LME)'!N31</f>
        <v>28.05.2023</v>
      </c>
      <c r="AF149" s="58" t="str">
        <f>'Свинец (LME)'!O31</f>
        <v/>
      </c>
      <c r="AH149" s="52" t="str">
        <f>'Медь (LME)'!N31</f>
        <v>28.05.2023</v>
      </c>
      <c r="AI149" s="58" t="str">
        <f>'Медь (LME)'!O31</f>
        <v/>
      </c>
      <c r="AK149" s="52" t="str">
        <f>'Цинк (LME)'!N31</f>
        <v>28.05.2023</v>
      </c>
      <c r="AL149" s="58" t="str">
        <f>'Цинк (LME)'!O31</f>
        <v/>
      </c>
    </row>
    <row r="150" spans="1:38" x14ac:dyDescent="0.25">
      <c r="A150" s="52" t="str">
        <f>Доллар!N32</f>
        <v>29.05.2023</v>
      </c>
      <c r="B150" s="58" t="str">
        <f>Доллар!O32</f>
        <v>-</v>
      </c>
      <c r="D150" s="52" t="str">
        <f>Евро!N32</f>
        <v>29.05.2023</v>
      </c>
      <c r="E150" s="58" t="str">
        <f>Евро!O32</f>
        <v>-</v>
      </c>
      <c r="G150" s="52" t="str">
        <f>'Золото (ЦБ)'!N32</f>
        <v>29.05.2023</v>
      </c>
      <c r="H150" s="58">
        <f>IF(OR('Золото (ЦБ)'!$O32="-",'Золото (ЦБ)'!$O32=""),H149,'Золото (ЦБ)'!$O32)</f>
        <v>4173.2</v>
      </c>
      <c r="J150" s="52" t="str">
        <f>'Серебро (ЦБ)'!N32</f>
        <v>29.05.2023</v>
      </c>
      <c r="K150" s="58">
        <f>IF(OR('Серебро (ЦБ)'!$O32="-",'Серебро (ЦБ)'!$O32=""),K149,'Серебро (ЦБ)'!$O32)</f>
        <v>55.2</v>
      </c>
      <c r="M150" s="52" t="str">
        <f>'Платина (ЦБ)'!N32</f>
        <v>29.05.2023</v>
      </c>
      <c r="N150" s="58">
        <f>IF(OR('Платина (ЦБ)'!$O32="-",'Платина (ЦБ)'!$O32=""),N149,'Платина (ЦБ)'!$O32)</f>
        <v>2353.48</v>
      </c>
      <c r="P150" s="52" t="str">
        <f>'Палладий (ЦБ)'!N32</f>
        <v>29.05.2023</v>
      </c>
      <c r="Q150" s="58">
        <f>IF(OR('Палладий (ЦБ)'!$O32="-",'Палладий (ЦБ)'!$O32=""),Q149,'Палладий (ЦБ)'!$O32)</f>
        <v>4153.88</v>
      </c>
      <c r="S150" s="52" t="str">
        <f>'Золото (KITCO-LME)'!N32</f>
        <v>29.05.2023</v>
      </c>
      <c r="T150" s="58" t="str">
        <f>'Золото (KITCO-LME)'!O32</f>
        <v/>
      </c>
      <c r="V150" s="52" t="str">
        <f>'Серебро (KITCO-LME)'!N32</f>
        <v>29.05.2023</v>
      </c>
      <c r="W150" s="58" t="str">
        <f>'Серебро (KITCO-LME)'!O32</f>
        <v/>
      </c>
      <c r="Y150" s="52" t="str">
        <f>'Алюминий (LME)'!N32</f>
        <v>29.05.2023</v>
      </c>
      <c r="Z150" s="58" t="str">
        <f>'Алюминий (LME)'!O32</f>
        <v/>
      </c>
      <c r="AB150" s="52" t="str">
        <f>'Никель (LME)'!N32</f>
        <v>29.05.2023</v>
      </c>
      <c r="AC150" s="58" t="str">
        <f>'Никель (LME)'!O32</f>
        <v/>
      </c>
      <c r="AE150" s="52" t="str">
        <f>'Свинец (LME)'!N32</f>
        <v>29.05.2023</v>
      </c>
      <c r="AF150" s="58" t="str">
        <f>'Свинец (LME)'!O32</f>
        <v/>
      </c>
      <c r="AH150" s="52" t="str">
        <f>'Медь (LME)'!N32</f>
        <v>29.05.2023</v>
      </c>
      <c r="AI150" s="58" t="str">
        <f>'Медь (LME)'!O32</f>
        <v/>
      </c>
      <c r="AK150" s="52" t="str">
        <f>'Цинк (LME)'!N32</f>
        <v>29.05.2023</v>
      </c>
      <c r="AL150" s="58" t="str">
        <f>'Цинк (LME)'!O32</f>
        <v/>
      </c>
    </row>
    <row r="151" spans="1:38" x14ac:dyDescent="0.25">
      <c r="A151" s="52" t="str">
        <f>Доллар!N33</f>
        <v>30.05.2023</v>
      </c>
      <c r="B151" s="58" t="str">
        <f>Доллар!O33</f>
        <v>-</v>
      </c>
      <c r="D151" s="52" t="str">
        <f>Евро!N33</f>
        <v>30.05.2023</v>
      </c>
      <c r="E151" s="58" t="str">
        <f>Евро!O33</f>
        <v>-</v>
      </c>
      <c r="G151" s="52" t="str">
        <f>'Золото (ЦБ)'!N33</f>
        <v>30.05.2023</v>
      </c>
      <c r="H151" s="58">
        <f>IF(OR('Золото (ЦБ)'!$O33="-",'Золото (ЦБ)'!$O33=""),H150,'Золото (ЦБ)'!$O33)</f>
        <v>4173.2</v>
      </c>
      <c r="J151" s="52" t="str">
        <f>'Серебро (ЦБ)'!N33</f>
        <v>30.05.2023</v>
      </c>
      <c r="K151" s="58">
        <f>IF(OR('Серебро (ЦБ)'!$O33="-",'Серебро (ЦБ)'!$O33=""),K150,'Серебро (ЦБ)'!$O33)</f>
        <v>55.2</v>
      </c>
      <c r="M151" s="52" t="str">
        <f>'Платина (ЦБ)'!N33</f>
        <v>30.05.2023</v>
      </c>
      <c r="N151" s="58">
        <f>IF(OR('Платина (ЦБ)'!$O33="-",'Платина (ЦБ)'!$O33=""),N150,'Платина (ЦБ)'!$O33)</f>
        <v>2353.48</v>
      </c>
      <c r="P151" s="52" t="str">
        <f>'Палладий (ЦБ)'!N33</f>
        <v>30.05.2023</v>
      </c>
      <c r="Q151" s="58">
        <f>IF(OR('Палладий (ЦБ)'!$O33="-",'Палладий (ЦБ)'!$O33=""),Q150,'Палладий (ЦБ)'!$O33)</f>
        <v>4153.88</v>
      </c>
      <c r="S151" s="52" t="str">
        <f>'Золото (KITCO-LME)'!N33</f>
        <v>30.05.2023</v>
      </c>
      <c r="T151" s="58" t="str">
        <f>'Золото (KITCO-LME)'!O33</f>
        <v/>
      </c>
      <c r="V151" s="52" t="str">
        <f>'Серебро (KITCO-LME)'!N33</f>
        <v>30.05.2023</v>
      </c>
      <c r="W151" s="58" t="str">
        <f>'Серебро (KITCO-LME)'!O33</f>
        <v/>
      </c>
      <c r="Y151" s="52" t="str">
        <f>'Алюминий (LME)'!N33</f>
        <v>30.05.2023</v>
      </c>
      <c r="Z151" s="58" t="str">
        <f>'Алюминий (LME)'!O33</f>
        <v/>
      </c>
      <c r="AB151" s="52" t="str">
        <f>'Никель (LME)'!N33</f>
        <v>30.05.2023</v>
      </c>
      <c r="AC151" s="58" t="str">
        <f>'Никель (LME)'!O33</f>
        <v/>
      </c>
      <c r="AE151" s="52" t="str">
        <f>'Свинец (LME)'!N33</f>
        <v>30.05.2023</v>
      </c>
      <c r="AF151" s="58" t="str">
        <f>'Свинец (LME)'!O33</f>
        <v/>
      </c>
      <c r="AH151" s="52" t="str">
        <f>'Медь (LME)'!N33</f>
        <v>30.05.2023</v>
      </c>
      <c r="AI151" s="58" t="str">
        <f>'Медь (LME)'!O33</f>
        <v/>
      </c>
      <c r="AK151" s="52" t="str">
        <f>'Цинк (LME)'!N33</f>
        <v>30.05.2023</v>
      </c>
      <c r="AL151" s="58" t="str">
        <f>'Цинк (LME)'!O33</f>
        <v/>
      </c>
    </row>
    <row r="152" spans="1:38" x14ac:dyDescent="0.25">
      <c r="A152" s="59" t="str">
        <f>Доллар!N34</f>
        <v>31.05.2023</v>
      </c>
      <c r="B152" s="58" t="str">
        <f>Доллар!O34</f>
        <v>-</v>
      </c>
      <c r="D152" s="59" t="str">
        <f>Евро!N34</f>
        <v>31.05.2023</v>
      </c>
      <c r="E152" s="58" t="str">
        <f>Евро!O34</f>
        <v>-</v>
      </c>
      <c r="G152" s="59" t="str">
        <f>'Золото (ЦБ)'!N34</f>
        <v>31.05.2023</v>
      </c>
      <c r="H152" s="58">
        <f>IF(OR('Золото (ЦБ)'!$O34="-",'Золото (ЦБ)'!$O34=""),H151,'Золото (ЦБ)'!$O34)</f>
        <v>4173.2</v>
      </c>
      <c r="J152" s="59" t="str">
        <f>'Серебро (ЦБ)'!N34</f>
        <v>31.05.2023</v>
      </c>
      <c r="K152" s="58">
        <f>IF(OR('Серебро (ЦБ)'!$O34="-",'Серебро (ЦБ)'!$O34=""),K151,'Серебро (ЦБ)'!$O34)</f>
        <v>55.2</v>
      </c>
      <c r="M152" s="59" t="str">
        <f>'Платина (ЦБ)'!N34</f>
        <v>31.05.2023</v>
      </c>
      <c r="N152" s="58">
        <f>IF(OR('Платина (ЦБ)'!$O34="-",'Платина (ЦБ)'!$O34=""),N151,'Платина (ЦБ)'!$O34)</f>
        <v>2353.48</v>
      </c>
      <c r="P152" s="59" t="str">
        <f>'Палладий (ЦБ)'!N34</f>
        <v>31.05.2023</v>
      </c>
      <c r="Q152" s="58">
        <f>IF(OR('Палладий (ЦБ)'!$O34="-",'Палладий (ЦБ)'!$O34=""),Q151,'Палладий (ЦБ)'!$O34)</f>
        <v>4153.88</v>
      </c>
      <c r="S152" s="59" t="str">
        <f>'Золото (KITCO-LME)'!N34</f>
        <v>31.05.2023</v>
      </c>
      <c r="T152" s="58" t="str">
        <f>'Золото (KITCO-LME)'!O34</f>
        <v/>
      </c>
      <c r="V152" s="59" t="str">
        <f>'Серебро (KITCO-LME)'!N34</f>
        <v>31.05.2023</v>
      </c>
      <c r="W152" s="58" t="str">
        <f>'Серебро (KITCO-LME)'!O34</f>
        <v/>
      </c>
      <c r="Y152" s="59" t="str">
        <f>'Алюминий (LME)'!N34</f>
        <v>31.05.2023</v>
      </c>
      <c r="Z152" s="58" t="str">
        <f>'Алюминий (LME)'!O34</f>
        <v/>
      </c>
      <c r="AB152" s="59" t="str">
        <f>'Никель (LME)'!N34</f>
        <v>31.05.2023</v>
      </c>
      <c r="AC152" s="58" t="str">
        <f>'Никель (LME)'!O34</f>
        <v/>
      </c>
      <c r="AE152" s="59" t="str">
        <f>'Свинец (LME)'!N34</f>
        <v>31.05.2023</v>
      </c>
      <c r="AF152" s="58" t="str">
        <f>'Свинец (LME)'!O34</f>
        <v/>
      </c>
      <c r="AH152" s="59" t="str">
        <f>'Медь (LME)'!N34</f>
        <v>31.05.2023</v>
      </c>
      <c r="AI152" s="58" t="str">
        <f>'Медь (LME)'!O34</f>
        <v/>
      </c>
      <c r="AK152" s="59" t="str">
        <f>'Цинк (LME)'!N34</f>
        <v>31.05.2023</v>
      </c>
      <c r="AL152" s="58" t="str">
        <f>'Цинк (LME)'!O34</f>
        <v/>
      </c>
    </row>
    <row r="153" spans="1:38" x14ac:dyDescent="0.25">
      <c r="A153" s="60" t="str">
        <f>Доллар!Q4</f>
        <v>01.06.2023</v>
      </c>
      <c r="B153" s="58" t="str">
        <f>Доллар!R4</f>
        <v>-</v>
      </c>
      <c r="D153" s="60" t="str">
        <f>Евро!Q4</f>
        <v>01.06.2023</v>
      </c>
      <c r="E153" s="58" t="str">
        <f>Евро!R4</f>
        <v>-</v>
      </c>
      <c r="G153" s="60" t="str">
        <f>'Золото (ЦБ)'!Q4</f>
        <v>01.06.2023</v>
      </c>
      <c r="H153" s="58">
        <f>IF(OR('Золото (ЦБ)'!$R4="-",'Золото (ЦБ)'!$R4=""),H152,'Золото (ЦБ)'!$R4)</f>
        <v>4173.2</v>
      </c>
      <c r="I153" t="s">
        <v>161</v>
      </c>
      <c r="J153" s="60" t="str">
        <f>'Серебро (ЦБ)'!Q4</f>
        <v>01.06.2023</v>
      </c>
      <c r="K153" s="58">
        <f>IF(OR('Серебро (ЦБ)'!$R4="-",'Серебро (ЦБ)'!$R4=""),K152,'Серебро (ЦБ)'!$R4)</f>
        <v>55.2</v>
      </c>
      <c r="M153" s="60" t="str">
        <f>'Платина (ЦБ)'!Q4</f>
        <v>01.06.2023</v>
      </c>
      <c r="N153" s="58">
        <f>IF(OR('Платина (ЦБ)'!$R4="-",'Платина (ЦБ)'!$R4=""),N152,'Платина (ЦБ)'!$R4)</f>
        <v>2353.48</v>
      </c>
      <c r="P153" s="60" t="str">
        <f>'Палладий (ЦБ)'!Q4</f>
        <v>01.06.2023</v>
      </c>
      <c r="Q153" s="58">
        <f>IF(OR('Палладий (ЦБ)'!$R4="-",'Палладий (ЦБ)'!$R4=""),Q152,'Палладий (ЦБ)'!$R4)</f>
        <v>4153.88</v>
      </c>
      <c r="S153" s="60" t="str">
        <f>'Золото (KITCO-LME)'!Q4</f>
        <v>01.06.2023</v>
      </c>
      <c r="T153" s="58" t="str">
        <f>'Золото (KITCO-LME)'!R4</f>
        <v/>
      </c>
      <c r="V153" s="60" t="str">
        <f>'Серебро (KITCO-LME)'!Q4</f>
        <v>01.06.2023</v>
      </c>
      <c r="W153" s="58" t="str">
        <f>'Серебро (KITCO-LME)'!R4</f>
        <v/>
      </c>
      <c r="Y153" s="60" t="str">
        <f>'Алюминий (LME)'!Q4</f>
        <v>01.06.2023</v>
      </c>
      <c r="Z153" s="58" t="str">
        <f>'Алюминий (LME)'!R4</f>
        <v/>
      </c>
      <c r="AB153" s="60" t="str">
        <f>'Никель (LME)'!Q4</f>
        <v>01.06.2023</v>
      </c>
      <c r="AC153" s="58" t="str">
        <f>'Никель (LME)'!R4</f>
        <v/>
      </c>
      <c r="AE153" s="60" t="str">
        <f>'Свинец (LME)'!Q4</f>
        <v>01.06.2023</v>
      </c>
      <c r="AF153" s="58" t="str">
        <f>'Свинец (LME)'!R4</f>
        <v/>
      </c>
      <c r="AH153" s="60" t="str">
        <f>'Медь (LME)'!Q4</f>
        <v>01.06.2023</v>
      </c>
      <c r="AI153" s="58" t="str">
        <f>'Медь (LME)'!R4</f>
        <v/>
      </c>
      <c r="AK153" s="60" t="str">
        <f>'Цинк (LME)'!Q4</f>
        <v>01.06.2023</v>
      </c>
      <c r="AL153" s="58" t="str">
        <f>'Цинк (LME)'!R4</f>
        <v/>
      </c>
    </row>
    <row r="154" spans="1:38" x14ac:dyDescent="0.25">
      <c r="A154" s="61" t="str">
        <f>Доллар!Q5</f>
        <v>02.06.2023</v>
      </c>
      <c r="B154" s="58" t="str">
        <f>Доллар!R5</f>
        <v>-</v>
      </c>
      <c r="D154" s="61" t="str">
        <f>Евро!Q5</f>
        <v>02.06.2023</v>
      </c>
      <c r="E154" s="58" t="str">
        <f>Евро!R5</f>
        <v>-</v>
      </c>
      <c r="G154" s="61" t="str">
        <f>'Золото (ЦБ)'!Q5</f>
        <v>02.06.2023</v>
      </c>
      <c r="H154" s="58">
        <f>IF(OR('Золото (ЦБ)'!$R5="-",'Золото (ЦБ)'!$R5=""),H153,'Золото (ЦБ)'!$R5)</f>
        <v>4173.2</v>
      </c>
      <c r="J154" s="61" t="str">
        <f>'Серебро (ЦБ)'!Q5</f>
        <v>02.06.2023</v>
      </c>
      <c r="K154" s="58">
        <f>IF(OR('Серебро (ЦБ)'!$R5="-",'Серебро (ЦБ)'!$R5=""),K153,'Серебро (ЦБ)'!$R5)</f>
        <v>55.2</v>
      </c>
      <c r="M154" s="61" t="str">
        <f>'Платина (ЦБ)'!Q5</f>
        <v>02.06.2023</v>
      </c>
      <c r="N154" s="58">
        <f>IF(OR('Платина (ЦБ)'!$R5="-",'Платина (ЦБ)'!$R5=""),N153,'Платина (ЦБ)'!$R5)</f>
        <v>2353.48</v>
      </c>
      <c r="P154" s="61" t="str">
        <f>'Палладий (ЦБ)'!Q5</f>
        <v>02.06.2023</v>
      </c>
      <c r="Q154" s="58">
        <f>IF(OR('Палладий (ЦБ)'!$R5="-",'Палладий (ЦБ)'!$R5=""),Q153,'Палладий (ЦБ)'!$R5)</f>
        <v>4153.88</v>
      </c>
      <c r="S154" s="61" t="str">
        <f>'Золото (KITCO-LME)'!Q5</f>
        <v>02.06.2023</v>
      </c>
      <c r="T154" s="58" t="str">
        <f>'Золото (KITCO-LME)'!R5</f>
        <v/>
      </c>
      <c r="V154" s="61" t="str">
        <f>'Серебро (KITCO-LME)'!Q5</f>
        <v>02.06.2023</v>
      </c>
      <c r="W154" s="58" t="str">
        <f>'Серебро (KITCO-LME)'!R5</f>
        <v/>
      </c>
      <c r="Y154" s="61" t="str">
        <f>'Алюминий (LME)'!Q5</f>
        <v>02.06.2023</v>
      </c>
      <c r="Z154" s="58" t="str">
        <f>'Алюминий (LME)'!R5</f>
        <v/>
      </c>
      <c r="AB154" s="61" t="str">
        <f>'Никель (LME)'!Q5</f>
        <v>02.06.2023</v>
      </c>
      <c r="AC154" s="58" t="str">
        <f>'Никель (LME)'!R5</f>
        <v/>
      </c>
      <c r="AE154" s="61" t="str">
        <f>'Свинец (LME)'!Q5</f>
        <v>02.06.2023</v>
      </c>
      <c r="AF154" s="58" t="str">
        <f>'Свинец (LME)'!R5</f>
        <v/>
      </c>
      <c r="AH154" s="61" t="str">
        <f>'Медь (LME)'!Q5</f>
        <v>02.06.2023</v>
      </c>
      <c r="AI154" s="58" t="str">
        <f>'Медь (LME)'!R5</f>
        <v/>
      </c>
      <c r="AK154" s="61" t="str">
        <f>'Цинк (LME)'!Q5</f>
        <v>02.06.2023</v>
      </c>
      <c r="AL154" s="58" t="str">
        <f>'Цинк (LME)'!R5</f>
        <v/>
      </c>
    </row>
    <row r="155" spans="1:38" x14ac:dyDescent="0.25">
      <c r="A155" s="61" t="str">
        <f>Доллар!Q6</f>
        <v>03.06.2023</v>
      </c>
      <c r="B155" s="58" t="str">
        <f>Доллар!R6</f>
        <v>-</v>
      </c>
      <c r="D155" s="61" t="str">
        <f>Евро!Q6</f>
        <v>03.06.2023</v>
      </c>
      <c r="E155" s="58" t="str">
        <f>Евро!R6</f>
        <v>-</v>
      </c>
      <c r="G155" s="61" t="str">
        <f>'Золото (ЦБ)'!Q6</f>
        <v>03.06.2023</v>
      </c>
      <c r="H155" s="58">
        <f>IF(OR('Золото (ЦБ)'!$R6="-",'Золото (ЦБ)'!$R6=""),H154,'Золото (ЦБ)'!$R6)</f>
        <v>4173.2</v>
      </c>
      <c r="J155" s="61" t="str">
        <f>'Серебро (ЦБ)'!Q6</f>
        <v>03.06.2023</v>
      </c>
      <c r="K155" s="58">
        <f>IF(OR('Серебро (ЦБ)'!$R6="-",'Серебро (ЦБ)'!$R6=""),K154,'Серебро (ЦБ)'!$R6)</f>
        <v>55.2</v>
      </c>
      <c r="M155" s="61" t="str">
        <f>'Платина (ЦБ)'!Q6</f>
        <v>03.06.2023</v>
      </c>
      <c r="N155" s="58">
        <f>IF(OR('Платина (ЦБ)'!$R6="-",'Платина (ЦБ)'!$R6=""),N154,'Платина (ЦБ)'!$R6)</f>
        <v>2353.48</v>
      </c>
      <c r="P155" s="61" t="str">
        <f>'Палладий (ЦБ)'!Q6</f>
        <v>03.06.2023</v>
      </c>
      <c r="Q155" s="58">
        <f>IF(OR('Палладий (ЦБ)'!$R6="-",'Палладий (ЦБ)'!$R6=""),Q154,'Палладий (ЦБ)'!$R6)</f>
        <v>4153.88</v>
      </c>
      <c r="S155" s="61" t="str">
        <f>'Золото (KITCO-LME)'!Q6</f>
        <v>03.06.2023</v>
      </c>
      <c r="T155" s="58" t="str">
        <f>'Золото (KITCO-LME)'!R6</f>
        <v/>
      </c>
      <c r="V155" s="61" t="str">
        <f>'Серебро (KITCO-LME)'!Q6</f>
        <v>03.06.2023</v>
      </c>
      <c r="W155" s="58" t="str">
        <f>'Серебро (KITCO-LME)'!R6</f>
        <v/>
      </c>
      <c r="Y155" s="61" t="str">
        <f>'Алюминий (LME)'!Q6</f>
        <v>03.06.2023</v>
      </c>
      <c r="Z155" s="58" t="str">
        <f>'Алюминий (LME)'!R6</f>
        <v/>
      </c>
      <c r="AB155" s="61" t="str">
        <f>'Никель (LME)'!Q6</f>
        <v>03.06.2023</v>
      </c>
      <c r="AC155" s="58" t="str">
        <f>'Никель (LME)'!R6</f>
        <v/>
      </c>
      <c r="AE155" s="61" t="str">
        <f>'Свинец (LME)'!Q6</f>
        <v>03.06.2023</v>
      </c>
      <c r="AF155" s="58" t="str">
        <f>'Свинец (LME)'!R6</f>
        <v/>
      </c>
      <c r="AH155" s="61" t="str">
        <f>'Медь (LME)'!Q6</f>
        <v>03.06.2023</v>
      </c>
      <c r="AI155" s="58" t="str">
        <f>'Медь (LME)'!R6</f>
        <v/>
      </c>
      <c r="AK155" s="61" t="str">
        <f>'Цинк (LME)'!Q6</f>
        <v>03.06.2023</v>
      </c>
      <c r="AL155" s="58" t="str">
        <f>'Цинк (LME)'!R6</f>
        <v/>
      </c>
    </row>
    <row r="156" spans="1:38" x14ac:dyDescent="0.25">
      <c r="A156" s="61" t="str">
        <f>Доллар!Q7</f>
        <v>04.06.2023</v>
      </c>
      <c r="B156" s="58" t="str">
        <f>Доллар!R7</f>
        <v>-</v>
      </c>
      <c r="D156" s="61" t="str">
        <f>Евро!Q7</f>
        <v>04.06.2023</v>
      </c>
      <c r="E156" s="58" t="str">
        <f>Евро!R7</f>
        <v>-</v>
      </c>
      <c r="G156" s="61" t="str">
        <f>'Золото (ЦБ)'!Q7</f>
        <v>04.06.2023</v>
      </c>
      <c r="H156" s="58">
        <f>IF(OR('Золото (ЦБ)'!$R7="-",'Золото (ЦБ)'!$R7=""),H155,'Золото (ЦБ)'!$R7)</f>
        <v>4173.2</v>
      </c>
      <c r="J156" s="61" t="str">
        <f>'Серебро (ЦБ)'!Q7</f>
        <v>04.06.2023</v>
      </c>
      <c r="K156" s="58">
        <f>IF(OR('Серебро (ЦБ)'!$R7="-",'Серебро (ЦБ)'!$R7=""),K155,'Серебро (ЦБ)'!$R7)</f>
        <v>55.2</v>
      </c>
      <c r="M156" s="61" t="str">
        <f>'Платина (ЦБ)'!Q7</f>
        <v>04.06.2023</v>
      </c>
      <c r="N156" s="58">
        <f>IF(OR('Платина (ЦБ)'!$R7="-",'Платина (ЦБ)'!$R7=""),N155,'Платина (ЦБ)'!$R7)</f>
        <v>2353.48</v>
      </c>
      <c r="P156" s="61" t="str">
        <f>'Палладий (ЦБ)'!Q7</f>
        <v>04.06.2023</v>
      </c>
      <c r="Q156" s="58">
        <f>IF(OR('Палладий (ЦБ)'!$R7="-",'Палладий (ЦБ)'!$R7=""),Q155,'Палладий (ЦБ)'!$R7)</f>
        <v>4153.88</v>
      </c>
      <c r="S156" s="61" t="str">
        <f>'Золото (KITCO-LME)'!Q7</f>
        <v>04.06.2023</v>
      </c>
      <c r="T156" s="58" t="str">
        <f>'Золото (KITCO-LME)'!R7</f>
        <v/>
      </c>
      <c r="V156" s="61" t="str">
        <f>'Серебро (KITCO-LME)'!Q7</f>
        <v>04.06.2023</v>
      </c>
      <c r="W156" s="58" t="str">
        <f>'Серебро (KITCO-LME)'!R7</f>
        <v/>
      </c>
      <c r="Y156" s="61" t="str">
        <f>'Алюминий (LME)'!Q7</f>
        <v>04.06.2023</v>
      </c>
      <c r="Z156" s="58" t="str">
        <f>'Алюминий (LME)'!R7</f>
        <v/>
      </c>
      <c r="AB156" s="61" t="str">
        <f>'Никель (LME)'!Q7</f>
        <v>04.06.2023</v>
      </c>
      <c r="AC156" s="58" t="str">
        <f>'Никель (LME)'!R7</f>
        <v/>
      </c>
      <c r="AE156" s="61" t="str">
        <f>'Свинец (LME)'!Q7</f>
        <v>04.06.2023</v>
      </c>
      <c r="AF156" s="58" t="str">
        <f>'Свинец (LME)'!R7</f>
        <v/>
      </c>
      <c r="AH156" s="61" t="str">
        <f>'Медь (LME)'!Q7</f>
        <v>04.06.2023</v>
      </c>
      <c r="AI156" s="58" t="str">
        <f>'Медь (LME)'!R7</f>
        <v/>
      </c>
      <c r="AK156" s="61" t="str">
        <f>'Цинк (LME)'!Q7</f>
        <v>04.06.2023</v>
      </c>
      <c r="AL156" s="58" t="str">
        <f>'Цинк (LME)'!R7</f>
        <v/>
      </c>
    </row>
    <row r="157" spans="1:38" x14ac:dyDescent="0.25">
      <c r="A157" s="61" t="str">
        <f>Доллар!Q8</f>
        <v>05.06.2023</v>
      </c>
      <c r="B157" s="58" t="str">
        <f>Доллар!R8</f>
        <v>-</v>
      </c>
      <c r="D157" s="61" t="str">
        <f>Евро!Q8</f>
        <v>05.06.2023</v>
      </c>
      <c r="E157" s="58" t="str">
        <f>Евро!R8</f>
        <v>-</v>
      </c>
      <c r="G157" s="61" t="str">
        <f>'Золото (ЦБ)'!Q8</f>
        <v>05.06.2023</v>
      </c>
      <c r="H157" s="58">
        <f>IF(OR('Золото (ЦБ)'!$R8="-",'Золото (ЦБ)'!$R8=""),H156,'Золото (ЦБ)'!$R8)</f>
        <v>4173.2</v>
      </c>
      <c r="J157" s="61" t="str">
        <f>'Серебро (ЦБ)'!Q8</f>
        <v>05.06.2023</v>
      </c>
      <c r="K157" s="58">
        <f>IF(OR('Серебро (ЦБ)'!$R8="-",'Серебро (ЦБ)'!$R8=""),K156,'Серебро (ЦБ)'!$R8)</f>
        <v>55.2</v>
      </c>
      <c r="M157" s="61" t="str">
        <f>'Платина (ЦБ)'!Q8</f>
        <v>05.06.2023</v>
      </c>
      <c r="N157" s="58">
        <f>IF(OR('Платина (ЦБ)'!$R8="-",'Платина (ЦБ)'!$R8=""),N156,'Платина (ЦБ)'!$R8)</f>
        <v>2353.48</v>
      </c>
      <c r="P157" s="61" t="str">
        <f>'Палладий (ЦБ)'!Q8</f>
        <v>05.06.2023</v>
      </c>
      <c r="Q157" s="58">
        <f>IF(OR('Палладий (ЦБ)'!$R8="-",'Палладий (ЦБ)'!$R8=""),Q156,'Палладий (ЦБ)'!$R8)</f>
        <v>4153.88</v>
      </c>
      <c r="S157" s="61" t="str">
        <f>'Золото (KITCO-LME)'!Q8</f>
        <v>05.06.2023</v>
      </c>
      <c r="T157" s="58" t="str">
        <f>'Золото (KITCO-LME)'!R8</f>
        <v/>
      </c>
      <c r="V157" s="61" t="str">
        <f>'Серебро (KITCO-LME)'!Q8</f>
        <v>05.06.2023</v>
      </c>
      <c r="W157" s="58" t="str">
        <f>'Серебро (KITCO-LME)'!R8</f>
        <v/>
      </c>
      <c r="Y157" s="61" t="str">
        <f>'Алюминий (LME)'!Q8</f>
        <v>05.06.2023</v>
      </c>
      <c r="Z157" s="58" t="str">
        <f>'Алюминий (LME)'!R8</f>
        <v/>
      </c>
      <c r="AB157" s="61" t="str">
        <f>'Никель (LME)'!Q8</f>
        <v>05.06.2023</v>
      </c>
      <c r="AC157" s="58" t="str">
        <f>'Никель (LME)'!R8</f>
        <v/>
      </c>
      <c r="AE157" s="61" t="str">
        <f>'Свинец (LME)'!Q8</f>
        <v>05.06.2023</v>
      </c>
      <c r="AF157" s="58" t="str">
        <f>'Свинец (LME)'!R8</f>
        <v/>
      </c>
      <c r="AH157" s="61" t="str">
        <f>'Медь (LME)'!Q8</f>
        <v>05.06.2023</v>
      </c>
      <c r="AI157" s="58" t="str">
        <f>'Медь (LME)'!R8</f>
        <v/>
      </c>
      <c r="AK157" s="61" t="str">
        <f>'Цинк (LME)'!Q8</f>
        <v>05.06.2023</v>
      </c>
      <c r="AL157" s="58" t="str">
        <f>'Цинк (LME)'!R8</f>
        <v/>
      </c>
    </row>
    <row r="158" spans="1:38" x14ac:dyDescent="0.25">
      <c r="A158" s="61" t="str">
        <f>Доллар!Q9</f>
        <v>06.06.2023</v>
      </c>
      <c r="B158" s="58" t="str">
        <f>Доллар!R9</f>
        <v>-</v>
      </c>
      <c r="D158" s="61" t="str">
        <f>Евро!Q9</f>
        <v>06.06.2023</v>
      </c>
      <c r="E158" s="58" t="str">
        <f>Евро!R9</f>
        <v>-</v>
      </c>
      <c r="G158" s="61" t="str">
        <f>'Золото (ЦБ)'!Q9</f>
        <v>06.06.2023</v>
      </c>
      <c r="H158" s="58">
        <f>IF(OR('Золото (ЦБ)'!$R9="-",'Золото (ЦБ)'!$R9=""),H157,'Золото (ЦБ)'!$R9)</f>
        <v>4173.2</v>
      </c>
      <c r="J158" s="61" t="str">
        <f>'Серебро (ЦБ)'!Q9</f>
        <v>06.06.2023</v>
      </c>
      <c r="K158" s="58">
        <f>IF(OR('Серебро (ЦБ)'!$R9="-",'Серебро (ЦБ)'!$R9=""),K157,'Серебро (ЦБ)'!$R9)</f>
        <v>55.2</v>
      </c>
      <c r="M158" s="61" t="str">
        <f>'Платина (ЦБ)'!Q9</f>
        <v>06.06.2023</v>
      </c>
      <c r="N158" s="58">
        <f>IF(OR('Платина (ЦБ)'!$R9="-",'Платина (ЦБ)'!$R9=""),N157,'Платина (ЦБ)'!$R9)</f>
        <v>2353.48</v>
      </c>
      <c r="P158" s="61" t="str">
        <f>'Палладий (ЦБ)'!Q9</f>
        <v>06.06.2023</v>
      </c>
      <c r="Q158" s="58">
        <f>IF(OR('Палладий (ЦБ)'!$R9="-",'Палладий (ЦБ)'!$R9=""),Q157,'Палладий (ЦБ)'!$R9)</f>
        <v>4153.88</v>
      </c>
      <c r="S158" s="61" t="str">
        <f>'Золото (KITCO-LME)'!Q9</f>
        <v>06.06.2023</v>
      </c>
      <c r="T158" s="58" t="str">
        <f>'Золото (KITCO-LME)'!R9</f>
        <v/>
      </c>
      <c r="V158" s="61" t="str">
        <f>'Серебро (KITCO-LME)'!Q9</f>
        <v>06.06.2023</v>
      </c>
      <c r="W158" s="58" t="str">
        <f>'Серебро (KITCO-LME)'!R9</f>
        <v/>
      </c>
      <c r="Y158" s="61" t="str">
        <f>'Алюминий (LME)'!Q9</f>
        <v>06.06.2023</v>
      </c>
      <c r="Z158" s="58" t="str">
        <f>'Алюминий (LME)'!R9</f>
        <v/>
      </c>
      <c r="AB158" s="61" t="str">
        <f>'Никель (LME)'!Q9</f>
        <v>06.06.2023</v>
      </c>
      <c r="AC158" s="58" t="str">
        <f>'Никель (LME)'!R9</f>
        <v/>
      </c>
      <c r="AE158" s="61" t="str">
        <f>'Свинец (LME)'!Q9</f>
        <v>06.06.2023</v>
      </c>
      <c r="AF158" s="58" t="str">
        <f>'Свинец (LME)'!R9</f>
        <v/>
      </c>
      <c r="AH158" s="61" t="str">
        <f>'Медь (LME)'!Q9</f>
        <v>06.06.2023</v>
      </c>
      <c r="AI158" s="58" t="str">
        <f>'Медь (LME)'!R9</f>
        <v/>
      </c>
      <c r="AK158" s="61" t="str">
        <f>'Цинк (LME)'!Q9</f>
        <v>06.06.2023</v>
      </c>
      <c r="AL158" s="58" t="str">
        <f>'Цинк (LME)'!R9</f>
        <v/>
      </c>
    </row>
    <row r="159" spans="1:38" x14ac:dyDescent="0.25">
      <c r="A159" s="61" t="str">
        <f>Доллар!Q10</f>
        <v>07.06.2023</v>
      </c>
      <c r="B159" s="58" t="str">
        <f>Доллар!R10</f>
        <v>-</v>
      </c>
      <c r="D159" s="61" t="str">
        <f>Евро!Q10</f>
        <v>07.06.2023</v>
      </c>
      <c r="E159" s="58" t="str">
        <f>Евро!R10</f>
        <v>-</v>
      </c>
      <c r="G159" s="61" t="str">
        <f>'Золото (ЦБ)'!Q10</f>
        <v>07.06.2023</v>
      </c>
      <c r="H159" s="58">
        <f>IF(OR('Золото (ЦБ)'!$R10="-",'Золото (ЦБ)'!$R10=""),H158,'Золото (ЦБ)'!$R10)</f>
        <v>4173.2</v>
      </c>
      <c r="J159" s="61" t="str">
        <f>'Серебро (ЦБ)'!Q10</f>
        <v>07.06.2023</v>
      </c>
      <c r="K159" s="58">
        <f>IF(OR('Серебро (ЦБ)'!$R10="-",'Серебро (ЦБ)'!$R10=""),K158,'Серебро (ЦБ)'!$R10)</f>
        <v>55.2</v>
      </c>
      <c r="M159" s="61" t="str">
        <f>'Платина (ЦБ)'!Q10</f>
        <v>07.06.2023</v>
      </c>
      <c r="N159" s="58">
        <f>IF(OR('Платина (ЦБ)'!$R10="-",'Платина (ЦБ)'!$R10=""),N158,'Платина (ЦБ)'!$R10)</f>
        <v>2353.48</v>
      </c>
      <c r="P159" s="61" t="str">
        <f>'Палладий (ЦБ)'!Q10</f>
        <v>07.06.2023</v>
      </c>
      <c r="Q159" s="58">
        <f>IF(OR('Палладий (ЦБ)'!$R10="-",'Палладий (ЦБ)'!$R10=""),Q158,'Палладий (ЦБ)'!$R10)</f>
        <v>4153.88</v>
      </c>
      <c r="S159" s="61" t="str">
        <f>'Золото (KITCO-LME)'!Q10</f>
        <v>07.06.2023</v>
      </c>
      <c r="T159" s="58" t="str">
        <f>'Золото (KITCO-LME)'!R10</f>
        <v/>
      </c>
      <c r="V159" s="61" t="str">
        <f>'Серебро (KITCO-LME)'!Q10</f>
        <v>07.06.2023</v>
      </c>
      <c r="W159" s="58" t="str">
        <f>'Серебро (KITCO-LME)'!R10</f>
        <v/>
      </c>
      <c r="Y159" s="61" t="str">
        <f>'Алюминий (LME)'!Q10</f>
        <v>07.06.2023</v>
      </c>
      <c r="Z159" s="58" t="str">
        <f>'Алюминий (LME)'!R10</f>
        <v/>
      </c>
      <c r="AB159" s="61" t="str">
        <f>'Никель (LME)'!Q10</f>
        <v>07.06.2023</v>
      </c>
      <c r="AC159" s="58" t="str">
        <f>'Никель (LME)'!R10</f>
        <v/>
      </c>
      <c r="AE159" s="61" t="str">
        <f>'Свинец (LME)'!Q10</f>
        <v>07.06.2023</v>
      </c>
      <c r="AF159" s="58" t="str">
        <f>'Свинец (LME)'!R10</f>
        <v/>
      </c>
      <c r="AH159" s="61" t="str">
        <f>'Медь (LME)'!Q10</f>
        <v>07.06.2023</v>
      </c>
      <c r="AI159" s="58" t="str">
        <f>'Медь (LME)'!R10</f>
        <v/>
      </c>
      <c r="AK159" s="61" t="str">
        <f>'Цинк (LME)'!Q10</f>
        <v>07.06.2023</v>
      </c>
      <c r="AL159" s="58" t="str">
        <f>'Цинк (LME)'!R10</f>
        <v/>
      </c>
    </row>
    <row r="160" spans="1:38" x14ac:dyDescent="0.25">
      <c r="A160" s="61" t="str">
        <f>Доллар!Q11</f>
        <v>08.06.2023</v>
      </c>
      <c r="B160" s="58" t="str">
        <f>Доллар!R11</f>
        <v>-</v>
      </c>
      <c r="D160" s="61" t="str">
        <f>Евро!Q11</f>
        <v>08.06.2023</v>
      </c>
      <c r="E160" s="58" t="str">
        <f>Евро!R11</f>
        <v>-</v>
      </c>
      <c r="G160" s="61" t="str">
        <f>'Золото (ЦБ)'!Q11</f>
        <v>08.06.2023</v>
      </c>
      <c r="H160" s="58">
        <f>IF(OR('Золото (ЦБ)'!$R11="-",'Золото (ЦБ)'!$R11=""),H159,'Золото (ЦБ)'!$R11)</f>
        <v>4173.2</v>
      </c>
      <c r="J160" s="61" t="str">
        <f>'Серебро (ЦБ)'!Q11</f>
        <v>08.06.2023</v>
      </c>
      <c r="K160" s="58">
        <f>IF(OR('Серебро (ЦБ)'!$R11="-",'Серебро (ЦБ)'!$R11=""),K159,'Серебро (ЦБ)'!$R11)</f>
        <v>55.2</v>
      </c>
      <c r="M160" s="61" t="str">
        <f>'Платина (ЦБ)'!Q11</f>
        <v>08.06.2023</v>
      </c>
      <c r="N160" s="58">
        <f>IF(OR('Платина (ЦБ)'!$R11="-",'Платина (ЦБ)'!$R11=""),N159,'Платина (ЦБ)'!$R11)</f>
        <v>2353.48</v>
      </c>
      <c r="P160" s="61" t="str">
        <f>'Палладий (ЦБ)'!Q11</f>
        <v>08.06.2023</v>
      </c>
      <c r="Q160" s="58">
        <f>IF(OR('Палладий (ЦБ)'!$R11="-",'Палладий (ЦБ)'!$R11=""),Q159,'Палладий (ЦБ)'!$R11)</f>
        <v>4153.88</v>
      </c>
      <c r="S160" s="61" t="str">
        <f>'Золото (KITCO-LME)'!Q11</f>
        <v>08.06.2023</v>
      </c>
      <c r="T160" s="58" t="str">
        <f>'Золото (KITCO-LME)'!R11</f>
        <v/>
      </c>
      <c r="V160" s="61" t="str">
        <f>'Серебро (KITCO-LME)'!Q11</f>
        <v>08.06.2023</v>
      </c>
      <c r="W160" s="58" t="str">
        <f>'Серебро (KITCO-LME)'!R11</f>
        <v/>
      </c>
      <c r="Y160" s="61" t="str">
        <f>'Алюминий (LME)'!Q11</f>
        <v>08.06.2023</v>
      </c>
      <c r="Z160" s="58" t="str">
        <f>'Алюминий (LME)'!R11</f>
        <v/>
      </c>
      <c r="AB160" s="61" t="str">
        <f>'Никель (LME)'!Q11</f>
        <v>08.06.2023</v>
      </c>
      <c r="AC160" s="58" t="str">
        <f>'Никель (LME)'!R11</f>
        <v/>
      </c>
      <c r="AE160" s="61" t="str">
        <f>'Свинец (LME)'!Q11</f>
        <v>08.06.2023</v>
      </c>
      <c r="AF160" s="58" t="str">
        <f>'Свинец (LME)'!R11</f>
        <v/>
      </c>
      <c r="AH160" s="61" t="str">
        <f>'Медь (LME)'!Q11</f>
        <v>08.06.2023</v>
      </c>
      <c r="AI160" s="58" t="str">
        <f>'Медь (LME)'!R11</f>
        <v/>
      </c>
      <c r="AK160" s="61" t="str">
        <f>'Цинк (LME)'!Q11</f>
        <v>08.06.2023</v>
      </c>
      <c r="AL160" s="58" t="str">
        <f>'Цинк (LME)'!R11</f>
        <v/>
      </c>
    </row>
    <row r="161" spans="1:38" x14ac:dyDescent="0.25">
      <c r="A161" s="61" t="str">
        <f>Доллар!Q12</f>
        <v>09.06.2023</v>
      </c>
      <c r="B161" s="58" t="str">
        <f>Доллар!R12</f>
        <v>-</v>
      </c>
      <c r="D161" s="61" t="str">
        <f>Евро!Q12</f>
        <v>09.06.2023</v>
      </c>
      <c r="E161" s="58" t="str">
        <f>Евро!R12</f>
        <v>-</v>
      </c>
      <c r="G161" s="61" t="str">
        <f>'Золото (ЦБ)'!Q12</f>
        <v>09.06.2023</v>
      </c>
      <c r="H161" s="58">
        <f>IF(OR('Золото (ЦБ)'!$R12="-",'Золото (ЦБ)'!$R12=""),H160,'Золото (ЦБ)'!$R12)</f>
        <v>4173.2</v>
      </c>
      <c r="J161" s="61" t="str">
        <f>'Серебро (ЦБ)'!Q12</f>
        <v>09.06.2023</v>
      </c>
      <c r="K161" s="58">
        <f>IF(OR('Серебро (ЦБ)'!$R12="-",'Серебро (ЦБ)'!$R12=""),K160,'Серебро (ЦБ)'!$R12)</f>
        <v>55.2</v>
      </c>
      <c r="M161" s="61" t="str">
        <f>'Платина (ЦБ)'!Q12</f>
        <v>09.06.2023</v>
      </c>
      <c r="N161" s="58">
        <f>IF(OR('Платина (ЦБ)'!$R12="-",'Платина (ЦБ)'!$R12=""),N160,'Платина (ЦБ)'!$R12)</f>
        <v>2353.48</v>
      </c>
      <c r="P161" s="61" t="str">
        <f>'Палладий (ЦБ)'!Q12</f>
        <v>09.06.2023</v>
      </c>
      <c r="Q161" s="58">
        <f>IF(OR('Палладий (ЦБ)'!$R12="-",'Палладий (ЦБ)'!$R12=""),Q160,'Палладий (ЦБ)'!$R12)</f>
        <v>4153.88</v>
      </c>
      <c r="S161" s="61" t="str">
        <f>'Золото (KITCO-LME)'!Q12</f>
        <v>09.06.2023</v>
      </c>
      <c r="T161" s="58" t="str">
        <f>'Золото (KITCO-LME)'!R12</f>
        <v/>
      </c>
      <c r="V161" s="61" t="str">
        <f>'Серебро (KITCO-LME)'!Q12</f>
        <v>09.06.2023</v>
      </c>
      <c r="W161" s="58" t="str">
        <f>'Серебро (KITCO-LME)'!R12</f>
        <v/>
      </c>
      <c r="Y161" s="61" t="str">
        <f>'Алюминий (LME)'!Q12</f>
        <v>09.06.2023</v>
      </c>
      <c r="Z161" s="58" t="str">
        <f>'Алюминий (LME)'!R12</f>
        <v/>
      </c>
      <c r="AB161" s="61" t="str">
        <f>'Никель (LME)'!Q12</f>
        <v>09.06.2023</v>
      </c>
      <c r="AC161" s="58" t="str">
        <f>'Никель (LME)'!R12</f>
        <v/>
      </c>
      <c r="AE161" s="61" t="str">
        <f>'Свинец (LME)'!Q12</f>
        <v>09.06.2023</v>
      </c>
      <c r="AF161" s="58" t="str">
        <f>'Свинец (LME)'!R12</f>
        <v/>
      </c>
      <c r="AH161" s="61" t="str">
        <f>'Медь (LME)'!Q12</f>
        <v>09.06.2023</v>
      </c>
      <c r="AI161" s="58" t="str">
        <f>'Медь (LME)'!R12</f>
        <v/>
      </c>
      <c r="AK161" s="61" t="str">
        <f>'Цинк (LME)'!Q12</f>
        <v>09.06.2023</v>
      </c>
      <c r="AL161" s="58" t="str">
        <f>'Цинк (LME)'!R12</f>
        <v/>
      </c>
    </row>
    <row r="162" spans="1:38" x14ac:dyDescent="0.25">
      <c r="A162" s="61" t="str">
        <f>Доллар!Q13</f>
        <v>10.06.2023</v>
      </c>
      <c r="B162" s="58" t="str">
        <f>Доллар!R13</f>
        <v>-</v>
      </c>
      <c r="D162" s="61" t="str">
        <f>Евро!Q13</f>
        <v>10.06.2023</v>
      </c>
      <c r="E162" s="58" t="str">
        <f>Евро!R13</f>
        <v>-</v>
      </c>
      <c r="G162" s="61" t="str">
        <f>'Золото (ЦБ)'!Q13</f>
        <v>10.06.2023</v>
      </c>
      <c r="H162" s="58">
        <f>IF(OR('Золото (ЦБ)'!$R13="-",'Золото (ЦБ)'!$R13=""),H161,'Золото (ЦБ)'!$R13)</f>
        <v>4173.2</v>
      </c>
      <c r="J162" s="61" t="str">
        <f>'Серебро (ЦБ)'!Q13</f>
        <v>10.06.2023</v>
      </c>
      <c r="K162" s="58">
        <f>IF(OR('Серебро (ЦБ)'!$R13="-",'Серебро (ЦБ)'!$R13=""),K161,'Серебро (ЦБ)'!$R13)</f>
        <v>55.2</v>
      </c>
      <c r="M162" s="61" t="str">
        <f>'Платина (ЦБ)'!Q13</f>
        <v>10.06.2023</v>
      </c>
      <c r="N162" s="58">
        <f>IF(OR('Платина (ЦБ)'!$R13="-",'Платина (ЦБ)'!$R13=""),N161,'Платина (ЦБ)'!$R13)</f>
        <v>2353.48</v>
      </c>
      <c r="P162" s="61" t="str">
        <f>'Палладий (ЦБ)'!Q13</f>
        <v>10.06.2023</v>
      </c>
      <c r="Q162" s="58">
        <f>IF(OR('Палладий (ЦБ)'!$R13="-",'Палладий (ЦБ)'!$R13=""),Q161,'Палладий (ЦБ)'!$R13)</f>
        <v>4153.88</v>
      </c>
      <c r="S162" s="61" t="str">
        <f>'Золото (KITCO-LME)'!Q13</f>
        <v>10.06.2023</v>
      </c>
      <c r="T162" s="58" t="str">
        <f>'Золото (KITCO-LME)'!R13</f>
        <v/>
      </c>
      <c r="V162" s="61" t="str">
        <f>'Серебро (KITCO-LME)'!Q13</f>
        <v>10.06.2023</v>
      </c>
      <c r="W162" s="58" t="str">
        <f>'Серебро (KITCO-LME)'!R13</f>
        <v/>
      </c>
      <c r="Y162" s="61" t="str">
        <f>'Алюминий (LME)'!Q13</f>
        <v>10.06.2023</v>
      </c>
      <c r="Z162" s="58" t="str">
        <f>'Алюминий (LME)'!R13</f>
        <v/>
      </c>
      <c r="AB162" s="61" t="str">
        <f>'Никель (LME)'!Q13</f>
        <v>10.06.2023</v>
      </c>
      <c r="AC162" s="58" t="str">
        <f>'Никель (LME)'!R13</f>
        <v/>
      </c>
      <c r="AE162" s="61" t="str">
        <f>'Свинец (LME)'!Q13</f>
        <v>10.06.2023</v>
      </c>
      <c r="AF162" s="58" t="str">
        <f>'Свинец (LME)'!R13</f>
        <v/>
      </c>
      <c r="AH162" s="61" t="str">
        <f>'Медь (LME)'!Q13</f>
        <v>10.06.2023</v>
      </c>
      <c r="AI162" s="58" t="str">
        <f>'Медь (LME)'!R13</f>
        <v/>
      </c>
      <c r="AK162" s="61" t="str">
        <f>'Цинк (LME)'!Q13</f>
        <v>10.06.2023</v>
      </c>
      <c r="AL162" s="58" t="str">
        <f>'Цинк (LME)'!R13</f>
        <v/>
      </c>
    </row>
    <row r="163" spans="1:38" x14ac:dyDescent="0.25">
      <c r="A163" s="61" t="str">
        <f>Доллар!Q14</f>
        <v>11.06.2023</v>
      </c>
      <c r="B163" s="58" t="str">
        <f>Доллар!R14</f>
        <v>-</v>
      </c>
      <c r="D163" s="61" t="str">
        <f>Евро!Q14</f>
        <v>11.06.2023</v>
      </c>
      <c r="E163" s="58" t="str">
        <f>Евро!R14</f>
        <v>-</v>
      </c>
      <c r="G163" s="61" t="str">
        <f>'Золото (ЦБ)'!Q14</f>
        <v>11.06.2023</v>
      </c>
      <c r="H163" s="58">
        <f>IF(OR('Золото (ЦБ)'!$R14="-",'Золото (ЦБ)'!$R14=""),H162,'Золото (ЦБ)'!$R14)</f>
        <v>4173.2</v>
      </c>
      <c r="J163" s="61" t="str">
        <f>'Серебро (ЦБ)'!Q14</f>
        <v>11.06.2023</v>
      </c>
      <c r="K163" s="58">
        <f>IF(OR('Серебро (ЦБ)'!$R14="-",'Серебро (ЦБ)'!$R14=""),K162,'Серебро (ЦБ)'!$R14)</f>
        <v>55.2</v>
      </c>
      <c r="M163" s="61" t="str">
        <f>'Платина (ЦБ)'!Q14</f>
        <v>11.06.2023</v>
      </c>
      <c r="N163" s="58">
        <f>IF(OR('Платина (ЦБ)'!$R14="-",'Платина (ЦБ)'!$R14=""),N162,'Платина (ЦБ)'!$R14)</f>
        <v>2353.48</v>
      </c>
      <c r="P163" s="61" t="str">
        <f>'Палладий (ЦБ)'!Q14</f>
        <v>11.06.2023</v>
      </c>
      <c r="Q163" s="58">
        <f>IF(OR('Палладий (ЦБ)'!$R14="-",'Палладий (ЦБ)'!$R14=""),Q162,'Палладий (ЦБ)'!$R14)</f>
        <v>4153.88</v>
      </c>
      <c r="S163" s="61" t="str">
        <f>'Золото (KITCO-LME)'!Q14</f>
        <v>11.06.2023</v>
      </c>
      <c r="T163" s="58" t="str">
        <f>'Золото (KITCO-LME)'!R14</f>
        <v/>
      </c>
      <c r="V163" s="61" t="str">
        <f>'Серебро (KITCO-LME)'!Q14</f>
        <v>11.06.2023</v>
      </c>
      <c r="W163" s="58" t="str">
        <f>'Серебро (KITCO-LME)'!R14</f>
        <v/>
      </c>
      <c r="Y163" s="61" t="str">
        <f>'Алюминий (LME)'!Q14</f>
        <v>11.06.2023</v>
      </c>
      <c r="Z163" s="58" t="str">
        <f>'Алюминий (LME)'!R14</f>
        <v/>
      </c>
      <c r="AB163" s="61" t="str">
        <f>'Никель (LME)'!Q14</f>
        <v>11.06.2023</v>
      </c>
      <c r="AC163" s="58" t="str">
        <f>'Никель (LME)'!R14</f>
        <v/>
      </c>
      <c r="AE163" s="61" t="str">
        <f>'Свинец (LME)'!Q14</f>
        <v>11.06.2023</v>
      </c>
      <c r="AF163" s="58" t="str">
        <f>'Свинец (LME)'!R14</f>
        <v/>
      </c>
      <c r="AH163" s="61" t="str">
        <f>'Медь (LME)'!Q14</f>
        <v>11.06.2023</v>
      </c>
      <c r="AI163" s="58" t="str">
        <f>'Медь (LME)'!R14</f>
        <v/>
      </c>
      <c r="AK163" s="61" t="str">
        <f>'Цинк (LME)'!Q14</f>
        <v>11.06.2023</v>
      </c>
      <c r="AL163" s="58" t="str">
        <f>'Цинк (LME)'!R14</f>
        <v/>
      </c>
    </row>
    <row r="164" spans="1:38" x14ac:dyDescent="0.25">
      <c r="A164" s="61" t="str">
        <f>Доллар!Q15</f>
        <v>12.06.2023</v>
      </c>
      <c r="B164" s="58" t="str">
        <f>Доллар!R15</f>
        <v>-</v>
      </c>
      <c r="D164" s="61" t="str">
        <f>Евро!Q15</f>
        <v>12.06.2023</v>
      </c>
      <c r="E164" s="58" t="str">
        <f>Евро!R15</f>
        <v>-</v>
      </c>
      <c r="G164" s="61" t="str">
        <f>'Золото (ЦБ)'!Q15</f>
        <v>12.06.2023</v>
      </c>
      <c r="H164" s="58">
        <f>IF(OR('Золото (ЦБ)'!$R15="-",'Золото (ЦБ)'!$R15=""),H163,'Золото (ЦБ)'!$R15)</f>
        <v>4173.2</v>
      </c>
      <c r="J164" s="61" t="str">
        <f>'Серебро (ЦБ)'!Q15</f>
        <v>12.06.2023</v>
      </c>
      <c r="K164" s="58">
        <f>IF(OR('Серебро (ЦБ)'!$R15="-",'Серебро (ЦБ)'!$R15=""),K163,'Серебро (ЦБ)'!$R15)</f>
        <v>55.2</v>
      </c>
      <c r="M164" s="61" t="str">
        <f>'Платина (ЦБ)'!Q15</f>
        <v>12.06.2023</v>
      </c>
      <c r="N164" s="58">
        <f>IF(OR('Платина (ЦБ)'!$R15="-",'Платина (ЦБ)'!$R15=""),N163,'Платина (ЦБ)'!$R15)</f>
        <v>2353.48</v>
      </c>
      <c r="P164" s="61" t="str">
        <f>'Палладий (ЦБ)'!Q15</f>
        <v>12.06.2023</v>
      </c>
      <c r="Q164" s="58">
        <f>IF(OR('Палладий (ЦБ)'!$R15="-",'Палладий (ЦБ)'!$R15=""),Q163,'Палладий (ЦБ)'!$R15)</f>
        <v>4153.88</v>
      </c>
      <c r="S164" s="61" t="str">
        <f>'Золото (KITCO-LME)'!Q15</f>
        <v>12.06.2023</v>
      </c>
      <c r="T164" s="58" t="str">
        <f>'Золото (KITCO-LME)'!R15</f>
        <v/>
      </c>
      <c r="V164" s="61" t="str">
        <f>'Серебро (KITCO-LME)'!Q15</f>
        <v>12.06.2023</v>
      </c>
      <c r="W164" s="58" t="str">
        <f>'Серебро (KITCO-LME)'!R15</f>
        <v/>
      </c>
      <c r="Y164" s="61" t="str">
        <f>'Алюминий (LME)'!Q15</f>
        <v>12.06.2023</v>
      </c>
      <c r="Z164" s="58" t="str">
        <f>'Алюминий (LME)'!R15</f>
        <v/>
      </c>
      <c r="AB164" s="61" t="str">
        <f>'Никель (LME)'!Q15</f>
        <v>12.06.2023</v>
      </c>
      <c r="AC164" s="58" t="str">
        <f>'Никель (LME)'!R15</f>
        <v/>
      </c>
      <c r="AE164" s="61" t="str">
        <f>'Свинец (LME)'!Q15</f>
        <v>12.06.2023</v>
      </c>
      <c r="AF164" s="58" t="str">
        <f>'Свинец (LME)'!R15</f>
        <v/>
      </c>
      <c r="AH164" s="61" t="str">
        <f>'Медь (LME)'!Q15</f>
        <v>12.06.2023</v>
      </c>
      <c r="AI164" s="58" t="str">
        <f>'Медь (LME)'!R15</f>
        <v/>
      </c>
      <c r="AK164" s="61" t="str">
        <f>'Цинк (LME)'!Q15</f>
        <v>12.06.2023</v>
      </c>
      <c r="AL164" s="58" t="str">
        <f>'Цинк (LME)'!R15</f>
        <v/>
      </c>
    </row>
    <row r="165" spans="1:38" x14ac:dyDescent="0.25">
      <c r="A165" s="61" t="str">
        <f>Доллар!Q16</f>
        <v>13.06.2023</v>
      </c>
      <c r="B165" s="58" t="str">
        <f>Доллар!R16</f>
        <v>-</v>
      </c>
      <c r="D165" s="61" t="str">
        <f>Евро!Q16</f>
        <v>13.06.2023</v>
      </c>
      <c r="E165" s="58" t="str">
        <f>Евро!R16</f>
        <v>-</v>
      </c>
      <c r="G165" s="61" t="str">
        <f>'Золото (ЦБ)'!Q16</f>
        <v>13.06.2023</v>
      </c>
      <c r="H165" s="58">
        <f>IF(OR('Золото (ЦБ)'!$R16="-",'Золото (ЦБ)'!$R16=""),H164,'Золото (ЦБ)'!$R16)</f>
        <v>4173.2</v>
      </c>
      <c r="J165" s="61" t="str">
        <f>'Серебро (ЦБ)'!Q16</f>
        <v>13.06.2023</v>
      </c>
      <c r="K165" s="58">
        <f>IF(OR('Серебро (ЦБ)'!$R16="-",'Серебро (ЦБ)'!$R16=""),K164,'Серебро (ЦБ)'!$R16)</f>
        <v>55.2</v>
      </c>
      <c r="M165" s="61" t="str">
        <f>'Платина (ЦБ)'!Q16</f>
        <v>13.06.2023</v>
      </c>
      <c r="N165" s="58">
        <f>IF(OR('Платина (ЦБ)'!$R16="-",'Платина (ЦБ)'!$R16=""),N164,'Платина (ЦБ)'!$R16)</f>
        <v>2353.48</v>
      </c>
      <c r="P165" s="61" t="str">
        <f>'Палладий (ЦБ)'!Q16</f>
        <v>13.06.2023</v>
      </c>
      <c r="Q165" s="58">
        <f>IF(OR('Палладий (ЦБ)'!$R16="-",'Палладий (ЦБ)'!$R16=""),Q164,'Палладий (ЦБ)'!$R16)</f>
        <v>4153.88</v>
      </c>
      <c r="S165" s="61" t="str">
        <f>'Золото (KITCO-LME)'!Q16</f>
        <v>13.06.2023</v>
      </c>
      <c r="T165" s="58" t="str">
        <f>'Золото (KITCO-LME)'!R16</f>
        <v/>
      </c>
      <c r="V165" s="61" t="str">
        <f>'Серебро (KITCO-LME)'!Q16</f>
        <v>13.06.2023</v>
      </c>
      <c r="W165" s="58" t="str">
        <f>'Серебро (KITCO-LME)'!R16</f>
        <v/>
      </c>
      <c r="Y165" s="61" t="str">
        <f>'Алюминий (LME)'!Q16</f>
        <v>13.06.2023</v>
      </c>
      <c r="Z165" s="58" t="str">
        <f>'Алюминий (LME)'!R16</f>
        <v/>
      </c>
      <c r="AB165" s="61" t="str">
        <f>'Никель (LME)'!Q16</f>
        <v>13.06.2023</v>
      </c>
      <c r="AC165" s="58" t="str">
        <f>'Никель (LME)'!R16</f>
        <v/>
      </c>
      <c r="AE165" s="61" t="str">
        <f>'Свинец (LME)'!Q16</f>
        <v>13.06.2023</v>
      </c>
      <c r="AF165" s="58" t="str">
        <f>'Свинец (LME)'!R16</f>
        <v/>
      </c>
      <c r="AH165" s="61" t="str">
        <f>'Медь (LME)'!Q16</f>
        <v>13.06.2023</v>
      </c>
      <c r="AI165" s="58" t="str">
        <f>'Медь (LME)'!R16</f>
        <v/>
      </c>
      <c r="AK165" s="61" t="str">
        <f>'Цинк (LME)'!Q16</f>
        <v>13.06.2023</v>
      </c>
      <c r="AL165" s="58" t="str">
        <f>'Цинк (LME)'!R16</f>
        <v/>
      </c>
    </row>
    <row r="166" spans="1:38" x14ac:dyDescent="0.25">
      <c r="A166" s="61" t="str">
        <f>Доллар!Q17</f>
        <v>14.06.2023</v>
      </c>
      <c r="B166" s="58" t="str">
        <f>Доллар!R17</f>
        <v>-</v>
      </c>
      <c r="D166" s="61" t="str">
        <f>Евро!Q17</f>
        <v>14.06.2023</v>
      </c>
      <c r="E166" s="58" t="str">
        <f>Евро!R17</f>
        <v>-</v>
      </c>
      <c r="G166" s="61" t="str">
        <f>'Золото (ЦБ)'!Q17</f>
        <v>14.06.2023</v>
      </c>
      <c r="H166" s="58">
        <f>IF(OR('Золото (ЦБ)'!$R17="-",'Золото (ЦБ)'!$R17=""),H165,'Золото (ЦБ)'!$R17)</f>
        <v>4173.2</v>
      </c>
      <c r="J166" s="61" t="str">
        <f>'Серебро (ЦБ)'!Q17</f>
        <v>14.06.2023</v>
      </c>
      <c r="K166" s="58">
        <f>IF(OR('Серебро (ЦБ)'!$R17="-",'Серебро (ЦБ)'!$R17=""),K165,'Серебро (ЦБ)'!$R17)</f>
        <v>55.2</v>
      </c>
      <c r="M166" s="61" t="str">
        <f>'Платина (ЦБ)'!Q17</f>
        <v>14.06.2023</v>
      </c>
      <c r="N166" s="58">
        <f>IF(OR('Платина (ЦБ)'!$R17="-",'Платина (ЦБ)'!$R17=""),N165,'Платина (ЦБ)'!$R17)</f>
        <v>2353.48</v>
      </c>
      <c r="P166" s="61" t="str">
        <f>'Палладий (ЦБ)'!Q17</f>
        <v>14.06.2023</v>
      </c>
      <c r="Q166" s="58">
        <f>IF(OR('Палладий (ЦБ)'!$R17="-",'Палладий (ЦБ)'!$R17=""),Q165,'Палладий (ЦБ)'!$R17)</f>
        <v>4153.88</v>
      </c>
      <c r="S166" s="61" t="str">
        <f>'Золото (KITCO-LME)'!Q17</f>
        <v>14.06.2023</v>
      </c>
      <c r="T166" s="58" t="str">
        <f>'Золото (KITCO-LME)'!R17</f>
        <v/>
      </c>
      <c r="V166" s="61" t="str">
        <f>'Серебро (KITCO-LME)'!Q17</f>
        <v>14.06.2023</v>
      </c>
      <c r="W166" s="58" t="str">
        <f>'Серебро (KITCO-LME)'!R17</f>
        <v/>
      </c>
      <c r="Y166" s="61" t="str">
        <f>'Алюминий (LME)'!Q17</f>
        <v>14.06.2023</v>
      </c>
      <c r="Z166" s="58" t="str">
        <f>'Алюминий (LME)'!R17</f>
        <v/>
      </c>
      <c r="AB166" s="61" t="str">
        <f>'Никель (LME)'!Q17</f>
        <v>14.06.2023</v>
      </c>
      <c r="AC166" s="58" t="str">
        <f>'Никель (LME)'!R17</f>
        <v/>
      </c>
      <c r="AE166" s="61" t="str">
        <f>'Свинец (LME)'!Q17</f>
        <v>14.06.2023</v>
      </c>
      <c r="AF166" s="58" t="str">
        <f>'Свинец (LME)'!R17</f>
        <v/>
      </c>
      <c r="AH166" s="61" t="str">
        <f>'Медь (LME)'!Q17</f>
        <v>14.06.2023</v>
      </c>
      <c r="AI166" s="58" t="str">
        <f>'Медь (LME)'!R17</f>
        <v/>
      </c>
      <c r="AK166" s="61" t="str">
        <f>'Цинк (LME)'!Q17</f>
        <v>14.06.2023</v>
      </c>
      <c r="AL166" s="58" t="str">
        <f>'Цинк (LME)'!R17</f>
        <v/>
      </c>
    </row>
    <row r="167" spans="1:38" x14ac:dyDescent="0.25">
      <c r="A167" s="61" t="str">
        <f>Доллар!Q18</f>
        <v>15.06.2023</v>
      </c>
      <c r="B167" s="58" t="str">
        <f>Доллар!R18</f>
        <v>-</v>
      </c>
      <c r="D167" s="61" t="str">
        <f>Евро!Q18</f>
        <v>15.06.2023</v>
      </c>
      <c r="E167" s="58" t="str">
        <f>Евро!R18</f>
        <v>-</v>
      </c>
      <c r="G167" s="61" t="str">
        <f>'Золото (ЦБ)'!Q18</f>
        <v>15.06.2023</v>
      </c>
      <c r="H167" s="58">
        <f>IF(OR('Золото (ЦБ)'!$R18="-",'Золото (ЦБ)'!$R18=""),H166,'Золото (ЦБ)'!$R18)</f>
        <v>4173.2</v>
      </c>
      <c r="J167" s="61" t="str">
        <f>'Серебро (ЦБ)'!Q18</f>
        <v>15.06.2023</v>
      </c>
      <c r="K167" s="58">
        <f>IF(OR('Серебро (ЦБ)'!$R18="-",'Серебро (ЦБ)'!$R18=""),K166,'Серебро (ЦБ)'!$R18)</f>
        <v>55.2</v>
      </c>
      <c r="M167" s="61" t="str">
        <f>'Платина (ЦБ)'!Q18</f>
        <v>15.06.2023</v>
      </c>
      <c r="N167" s="58">
        <f>IF(OR('Платина (ЦБ)'!$R18="-",'Платина (ЦБ)'!$R18=""),N166,'Платина (ЦБ)'!$R18)</f>
        <v>2353.48</v>
      </c>
      <c r="P167" s="61" t="str">
        <f>'Палладий (ЦБ)'!Q18</f>
        <v>15.06.2023</v>
      </c>
      <c r="Q167" s="58">
        <f>IF(OR('Палладий (ЦБ)'!$R18="-",'Палладий (ЦБ)'!$R18=""),Q166,'Палладий (ЦБ)'!$R18)</f>
        <v>4153.88</v>
      </c>
      <c r="S167" s="61" t="str">
        <f>'Золото (KITCO-LME)'!Q18</f>
        <v>15.06.2023</v>
      </c>
      <c r="T167" s="58" t="str">
        <f>'Золото (KITCO-LME)'!R18</f>
        <v/>
      </c>
      <c r="V167" s="61" t="str">
        <f>'Серебро (KITCO-LME)'!Q18</f>
        <v>15.06.2023</v>
      </c>
      <c r="W167" s="58" t="str">
        <f>'Серебро (KITCO-LME)'!R18</f>
        <v/>
      </c>
      <c r="Y167" s="61" t="str">
        <f>'Алюминий (LME)'!Q18</f>
        <v>15.06.2023</v>
      </c>
      <c r="Z167" s="58" t="str">
        <f>'Алюминий (LME)'!R18</f>
        <v/>
      </c>
      <c r="AB167" s="61" t="str">
        <f>'Никель (LME)'!Q18</f>
        <v>15.06.2023</v>
      </c>
      <c r="AC167" s="58" t="str">
        <f>'Никель (LME)'!R18</f>
        <v/>
      </c>
      <c r="AE167" s="61" t="str">
        <f>'Свинец (LME)'!Q18</f>
        <v>15.06.2023</v>
      </c>
      <c r="AF167" s="58" t="str">
        <f>'Свинец (LME)'!R18</f>
        <v/>
      </c>
      <c r="AH167" s="61" t="str">
        <f>'Медь (LME)'!Q18</f>
        <v>15.06.2023</v>
      </c>
      <c r="AI167" s="58" t="str">
        <f>'Медь (LME)'!R18</f>
        <v/>
      </c>
      <c r="AK167" s="61" t="str">
        <f>'Цинк (LME)'!Q18</f>
        <v>15.06.2023</v>
      </c>
      <c r="AL167" s="58" t="str">
        <f>'Цинк (LME)'!R18</f>
        <v/>
      </c>
    </row>
    <row r="168" spans="1:38" x14ac:dyDescent="0.25">
      <c r="A168" s="61" t="str">
        <f>Доллар!Q19</f>
        <v>16.06.2023</v>
      </c>
      <c r="B168" s="58" t="str">
        <f>Доллар!R19</f>
        <v>-</v>
      </c>
      <c r="D168" s="61" t="str">
        <f>Евро!Q19</f>
        <v>16.06.2023</v>
      </c>
      <c r="E168" s="58" t="str">
        <f>Евро!R19</f>
        <v>-</v>
      </c>
      <c r="G168" s="61" t="str">
        <f>'Золото (ЦБ)'!Q19</f>
        <v>16.06.2023</v>
      </c>
      <c r="H168" s="58">
        <f>IF(OR('Золото (ЦБ)'!$R19="-",'Золото (ЦБ)'!$R19=""),H167,'Золото (ЦБ)'!$R19)</f>
        <v>4173.2</v>
      </c>
      <c r="J168" s="61" t="str">
        <f>'Серебро (ЦБ)'!Q19</f>
        <v>16.06.2023</v>
      </c>
      <c r="K168" s="58">
        <f>IF(OR('Серебро (ЦБ)'!$R19="-",'Серебро (ЦБ)'!$R19=""),K167,'Серебро (ЦБ)'!$R19)</f>
        <v>55.2</v>
      </c>
      <c r="M168" s="61" t="str">
        <f>'Платина (ЦБ)'!Q19</f>
        <v>16.06.2023</v>
      </c>
      <c r="N168" s="58">
        <f>IF(OR('Платина (ЦБ)'!$R19="-",'Платина (ЦБ)'!$R19=""),N167,'Платина (ЦБ)'!$R19)</f>
        <v>2353.48</v>
      </c>
      <c r="P168" s="61" t="str">
        <f>'Палладий (ЦБ)'!Q19</f>
        <v>16.06.2023</v>
      </c>
      <c r="Q168" s="58">
        <f>IF(OR('Палладий (ЦБ)'!$R19="-",'Палладий (ЦБ)'!$R19=""),Q167,'Палладий (ЦБ)'!$R19)</f>
        <v>4153.88</v>
      </c>
      <c r="S168" s="61" t="str">
        <f>'Золото (KITCO-LME)'!Q19</f>
        <v>16.06.2023</v>
      </c>
      <c r="T168" s="58" t="str">
        <f>'Золото (KITCO-LME)'!R19</f>
        <v/>
      </c>
      <c r="V168" s="61" t="str">
        <f>'Серебро (KITCO-LME)'!Q19</f>
        <v>16.06.2023</v>
      </c>
      <c r="W168" s="58" t="str">
        <f>'Серебро (KITCO-LME)'!R19</f>
        <v/>
      </c>
      <c r="Y168" s="61" t="str">
        <f>'Алюминий (LME)'!Q19</f>
        <v>16.06.2023</v>
      </c>
      <c r="Z168" s="58" t="str">
        <f>'Алюминий (LME)'!R19</f>
        <v/>
      </c>
      <c r="AB168" s="61" t="str">
        <f>'Никель (LME)'!Q19</f>
        <v>16.06.2023</v>
      </c>
      <c r="AC168" s="58" t="str">
        <f>'Никель (LME)'!R19</f>
        <v/>
      </c>
      <c r="AE168" s="61" t="str">
        <f>'Свинец (LME)'!Q19</f>
        <v>16.06.2023</v>
      </c>
      <c r="AF168" s="58" t="str">
        <f>'Свинец (LME)'!R19</f>
        <v/>
      </c>
      <c r="AH168" s="61" t="str">
        <f>'Медь (LME)'!Q19</f>
        <v>16.06.2023</v>
      </c>
      <c r="AI168" s="58" t="str">
        <f>'Медь (LME)'!R19</f>
        <v/>
      </c>
      <c r="AK168" s="61" t="str">
        <f>'Цинк (LME)'!Q19</f>
        <v>16.06.2023</v>
      </c>
      <c r="AL168" s="58" t="str">
        <f>'Цинк (LME)'!R19</f>
        <v/>
      </c>
    </row>
    <row r="169" spans="1:38" x14ac:dyDescent="0.25">
      <c r="A169" s="61" t="str">
        <f>Доллар!Q20</f>
        <v>17.06.2023</v>
      </c>
      <c r="B169" s="58" t="str">
        <f>Доллар!R20</f>
        <v>-</v>
      </c>
      <c r="D169" s="61" t="str">
        <f>Евро!Q20</f>
        <v>17.06.2023</v>
      </c>
      <c r="E169" s="58" t="str">
        <f>Евро!R20</f>
        <v>-</v>
      </c>
      <c r="G169" s="61" t="str">
        <f>'Золото (ЦБ)'!Q20</f>
        <v>17.06.2023</v>
      </c>
      <c r="H169" s="58">
        <f>IF(OR('Золото (ЦБ)'!$R20="-",'Золото (ЦБ)'!$R20=""),H168,'Золото (ЦБ)'!$R20)</f>
        <v>4173.2</v>
      </c>
      <c r="J169" s="61" t="str">
        <f>'Серебро (ЦБ)'!Q20</f>
        <v>17.06.2023</v>
      </c>
      <c r="K169" s="58">
        <f>IF(OR('Серебро (ЦБ)'!$R20="-",'Серебро (ЦБ)'!$R20=""),K168,'Серебро (ЦБ)'!$R20)</f>
        <v>55.2</v>
      </c>
      <c r="M169" s="61" t="str">
        <f>'Платина (ЦБ)'!Q20</f>
        <v>17.06.2023</v>
      </c>
      <c r="N169" s="58">
        <f>IF(OR('Платина (ЦБ)'!$R20="-",'Платина (ЦБ)'!$R20=""),N168,'Платина (ЦБ)'!$R20)</f>
        <v>2353.48</v>
      </c>
      <c r="P169" s="61" t="str">
        <f>'Палладий (ЦБ)'!Q20</f>
        <v>17.06.2023</v>
      </c>
      <c r="Q169" s="58">
        <f>IF(OR('Палладий (ЦБ)'!$R20="-",'Палладий (ЦБ)'!$R20=""),Q168,'Палладий (ЦБ)'!$R20)</f>
        <v>4153.88</v>
      </c>
      <c r="S169" s="61" t="str">
        <f>'Золото (KITCO-LME)'!Q20</f>
        <v>17.06.2023</v>
      </c>
      <c r="T169" s="58" t="str">
        <f>'Золото (KITCO-LME)'!R20</f>
        <v/>
      </c>
      <c r="V169" s="61" t="str">
        <f>'Серебро (KITCO-LME)'!Q20</f>
        <v>17.06.2023</v>
      </c>
      <c r="W169" s="58" t="str">
        <f>'Серебро (KITCO-LME)'!R20</f>
        <v/>
      </c>
      <c r="Y169" s="61" t="str">
        <f>'Алюминий (LME)'!Q20</f>
        <v>17.06.2023</v>
      </c>
      <c r="Z169" s="58" t="str">
        <f>'Алюминий (LME)'!R20</f>
        <v/>
      </c>
      <c r="AB169" s="61" t="str">
        <f>'Никель (LME)'!Q20</f>
        <v>17.06.2023</v>
      </c>
      <c r="AC169" s="58" t="str">
        <f>'Никель (LME)'!R20</f>
        <v/>
      </c>
      <c r="AE169" s="61" t="str">
        <f>'Свинец (LME)'!Q20</f>
        <v>17.06.2023</v>
      </c>
      <c r="AF169" s="58" t="str">
        <f>'Свинец (LME)'!R20</f>
        <v/>
      </c>
      <c r="AH169" s="61" t="str">
        <f>'Медь (LME)'!Q20</f>
        <v>17.06.2023</v>
      </c>
      <c r="AI169" s="58" t="str">
        <f>'Медь (LME)'!R20</f>
        <v/>
      </c>
      <c r="AK169" s="61" t="str">
        <f>'Цинк (LME)'!Q20</f>
        <v>17.06.2023</v>
      </c>
      <c r="AL169" s="58" t="str">
        <f>'Цинк (LME)'!R20</f>
        <v/>
      </c>
    </row>
    <row r="170" spans="1:38" x14ac:dyDescent="0.25">
      <c r="A170" s="61" t="str">
        <f>Доллар!Q21</f>
        <v>18.06.2023</v>
      </c>
      <c r="B170" s="58" t="str">
        <f>Доллар!R21</f>
        <v>-</v>
      </c>
      <c r="D170" s="61" t="str">
        <f>Евро!Q21</f>
        <v>18.06.2023</v>
      </c>
      <c r="E170" s="58" t="str">
        <f>Евро!R21</f>
        <v>-</v>
      </c>
      <c r="G170" s="61" t="str">
        <f>'Золото (ЦБ)'!Q21</f>
        <v>18.06.2023</v>
      </c>
      <c r="H170" s="58">
        <f>IF(OR('Золото (ЦБ)'!$R21="-",'Золото (ЦБ)'!$R21=""),H169,'Золото (ЦБ)'!$R21)</f>
        <v>4173.2</v>
      </c>
      <c r="J170" s="61" t="str">
        <f>'Серебро (ЦБ)'!Q21</f>
        <v>18.06.2023</v>
      </c>
      <c r="K170" s="58">
        <f>IF(OR('Серебро (ЦБ)'!$R21="-",'Серебро (ЦБ)'!$R21=""),K169,'Серебро (ЦБ)'!$R21)</f>
        <v>55.2</v>
      </c>
      <c r="M170" s="61" t="str">
        <f>'Платина (ЦБ)'!Q21</f>
        <v>18.06.2023</v>
      </c>
      <c r="N170" s="58">
        <f>IF(OR('Платина (ЦБ)'!$R21="-",'Платина (ЦБ)'!$R21=""),N169,'Платина (ЦБ)'!$R21)</f>
        <v>2353.48</v>
      </c>
      <c r="P170" s="61" t="str">
        <f>'Палладий (ЦБ)'!Q21</f>
        <v>18.06.2023</v>
      </c>
      <c r="Q170" s="58">
        <f>IF(OR('Палладий (ЦБ)'!$R21="-",'Палладий (ЦБ)'!$R21=""),Q169,'Палладий (ЦБ)'!$R21)</f>
        <v>4153.88</v>
      </c>
      <c r="S170" s="61" t="str">
        <f>'Золото (KITCO-LME)'!Q21</f>
        <v>18.06.2023</v>
      </c>
      <c r="T170" s="58" t="str">
        <f>'Золото (KITCO-LME)'!R21</f>
        <v/>
      </c>
      <c r="V170" s="61" t="str">
        <f>'Серебро (KITCO-LME)'!Q21</f>
        <v>18.06.2023</v>
      </c>
      <c r="W170" s="58" t="str">
        <f>'Серебро (KITCO-LME)'!R21</f>
        <v/>
      </c>
      <c r="Y170" s="61" t="str">
        <f>'Алюминий (LME)'!Q21</f>
        <v>18.06.2023</v>
      </c>
      <c r="Z170" s="58" t="str">
        <f>'Алюминий (LME)'!R21</f>
        <v/>
      </c>
      <c r="AB170" s="61" t="str">
        <f>'Никель (LME)'!Q21</f>
        <v>18.06.2023</v>
      </c>
      <c r="AC170" s="58" t="str">
        <f>'Никель (LME)'!R21</f>
        <v/>
      </c>
      <c r="AE170" s="61" t="str">
        <f>'Свинец (LME)'!Q21</f>
        <v>18.06.2023</v>
      </c>
      <c r="AF170" s="58" t="str">
        <f>'Свинец (LME)'!R21</f>
        <v/>
      </c>
      <c r="AH170" s="61" t="str">
        <f>'Медь (LME)'!Q21</f>
        <v>18.06.2023</v>
      </c>
      <c r="AI170" s="58" t="str">
        <f>'Медь (LME)'!R21</f>
        <v/>
      </c>
      <c r="AK170" s="61" t="str">
        <f>'Цинк (LME)'!Q21</f>
        <v>18.06.2023</v>
      </c>
      <c r="AL170" s="58" t="str">
        <f>'Цинк (LME)'!R21</f>
        <v/>
      </c>
    </row>
    <row r="171" spans="1:38" x14ac:dyDescent="0.25">
      <c r="A171" s="61" t="str">
        <f>Доллар!Q22</f>
        <v>19.06.2023</v>
      </c>
      <c r="B171" s="58" t="str">
        <f>Доллар!R22</f>
        <v>-</v>
      </c>
      <c r="D171" s="61" t="str">
        <f>Евро!Q22</f>
        <v>19.06.2023</v>
      </c>
      <c r="E171" s="58" t="str">
        <f>Евро!R22</f>
        <v>-</v>
      </c>
      <c r="G171" s="61" t="str">
        <f>'Золото (ЦБ)'!Q22</f>
        <v>19.06.2023</v>
      </c>
      <c r="H171" s="58">
        <f>IF(OR('Золото (ЦБ)'!$R22="-",'Золото (ЦБ)'!$R22=""),H170,'Золото (ЦБ)'!$R22)</f>
        <v>4173.2</v>
      </c>
      <c r="J171" s="61" t="str">
        <f>'Серебро (ЦБ)'!Q22</f>
        <v>19.06.2023</v>
      </c>
      <c r="K171" s="58">
        <f>IF(OR('Серебро (ЦБ)'!$R22="-",'Серебро (ЦБ)'!$R22=""),K170,'Серебро (ЦБ)'!$R22)</f>
        <v>55.2</v>
      </c>
      <c r="M171" s="61" t="str">
        <f>'Платина (ЦБ)'!Q22</f>
        <v>19.06.2023</v>
      </c>
      <c r="N171" s="58">
        <f>IF(OR('Платина (ЦБ)'!$R22="-",'Платина (ЦБ)'!$R22=""),N170,'Платина (ЦБ)'!$R22)</f>
        <v>2353.48</v>
      </c>
      <c r="P171" s="61" t="str">
        <f>'Палладий (ЦБ)'!Q22</f>
        <v>19.06.2023</v>
      </c>
      <c r="Q171" s="58">
        <f>IF(OR('Палладий (ЦБ)'!$R22="-",'Палладий (ЦБ)'!$R22=""),Q170,'Палладий (ЦБ)'!$R22)</f>
        <v>4153.88</v>
      </c>
      <c r="S171" s="61" t="str">
        <f>'Золото (KITCO-LME)'!Q22</f>
        <v>19.06.2023</v>
      </c>
      <c r="T171" s="58" t="str">
        <f>'Золото (KITCO-LME)'!R22</f>
        <v/>
      </c>
      <c r="V171" s="61" t="str">
        <f>'Серебро (KITCO-LME)'!Q22</f>
        <v>19.06.2023</v>
      </c>
      <c r="W171" s="58" t="str">
        <f>'Серебро (KITCO-LME)'!R22</f>
        <v/>
      </c>
      <c r="Y171" s="61" t="str">
        <f>'Алюминий (LME)'!Q22</f>
        <v>19.06.2023</v>
      </c>
      <c r="Z171" s="58" t="str">
        <f>'Алюминий (LME)'!R22</f>
        <v/>
      </c>
      <c r="AB171" s="61" t="str">
        <f>'Никель (LME)'!Q22</f>
        <v>19.06.2023</v>
      </c>
      <c r="AC171" s="58" t="str">
        <f>'Никель (LME)'!R22</f>
        <v/>
      </c>
      <c r="AE171" s="61" t="str">
        <f>'Свинец (LME)'!Q22</f>
        <v>19.06.2023</v>
      </c>
      <c r="AF171" s="58" t="str">
        <f>'Свинец (LME)'!R22</f>
        <v/>
      </c>
      <c r="AH171" s="61" t="str">
        <f>'Медь (LME)'!Q22</f>
        <v>19.06.2023</v>
      </c>
      <c r="AI171" s="58" t="str">
        <f>'Медь (LME)'!R22</f>
        <v/>
      </c>
      <c r="AK171" s="61" t="str">
        <f>'Цинк (LME)'!Q22</f>
        <v>19.06.2023</v>
      </c>
      <c r="AL171" s="58" t="str">
        <f>'Цинк (LME)'!R22</f>
        <v/>
      </c>
    </row>
    <row r="172" spans="1:38" x14ac:dyDescent="0.25">
      <c r="A172" s="61" t="str">
        <f>Доллар!Q23</f>
        <v>20.06.2023</v>
      </c>
      <c r="B172" s="58" t="str">
        <f>Доллар!R23</f>
        <v>-</v>
      </c>
      <c r="D172" s="61" t="str">
        <f>Евро!Q23</f>
        <v>20.06.2023</v>
      </c>
      <c r="E172" s="58" t="str">
        <f>Евро!R23</f>
        <v>-</v>
      </c>
      <c r="G172" s="61" t="str">
        <f>'Золото (ЦБ)'!Q23</f>
        <v>20.06.2023</v>
      </c>
      <c r="H172" s="58">
        <f>IF(OR('Золото (ЦБ)'!$R23="-",'Золото (ЦБ)'!$R23=""),H171,'Золото (ЦБ)'!$R23)</f>
        <v>4173.2</v>
      </c>
      <c r="J172" s="61" t="str">
        <f>'Серебро (ЦБ)'!Q23</f>
        <v>20.06.2023</v>
      </c>
      <c r="K172" s="58">
        <f>IF(OR('Серебро (ЦБ)'!$R23="-",'Серебро (ЦБ)'!$R23=""),K171,'Серебро (ЦБ)'!$R23)</f>
        <v>55.2</v>
      </c>
      <c r="M172" s="61" t="str">
        <f>'Платина (ЦБ)'!Q23</f>
        <v>20.06.2023</v>
      </c>
      <c r="N172" s="58">
        <f>IF(OR('Платина (ЦБ)'!$R23="-",'Платина (ЦБ)'!$R23=""),N171,'Платина (ЦБ)'!$R23)</f>
        <v>2353.48</v>
      </c>
      <c r="P172" s="61" t="str">
        <f>'Палладий (ЦБ)'!Q23</f>
        <v>20.06.2023</v>
      </c>
      <c r="Q172" s="58">
        <f>IF(OR('Палладий (ЦБ)'!$R23="-",'Палладий (ЦБ)'!$R23=""),Q171,'Палладий (ЦБ)'!$R23)</f>
        <v>4153.88</v>
      </c>
      <c r="S172" s="61" t="str">
        <f>'Золото (KITCO-LME)'!Q23</f>
        <v>20.06.2023</v>
      </c>
      <c r="T172" s="58" t="str">
        <f>'Золото (KITCO-LME)'!R23</f>
        <v/>
      </c>
      <c r="V172" s="61" t="str">
        <f>'Серебро (KITCO-LME)'!Q23</f>
        <v>20.06.2023</v>
      </c>
      <c r="W172" s="58" t="str">
        <f>'Серебро (KITCO-LME)'!R23</f>
        <v/>
      </c>
      <c r="Y172" s="61" t="str">
        <f>'Алюминий (LME)'!Q23</f>
        <v>20.06.2023</v>
      </c>
      <c r="Z172" s="58" t="str">
        <f>'Алюминий (LME)'!R23</f>
        <v/>
      </c>
      <c r="AB172" s="61" t="str">
        <f>'Никель (LME)'!Q23</f>
        <v>20.06.2023</v>
      </c>
      <c r="AC172" s="58" t="str">
        <f>'Никель (LME)'!R23</f>
        <v/>
      </c>
      <c r="AE172" s="61" t="str">
        <f>'Свинец (LME)'!Q23</f>
        <v>20.06.2023</v>
      </c>
      <c r="AF172" s="58" t="str">
        <f>'Свинец (LME)'!R23</f>
        <v/>
      </c>
      <c r="AH172" s="61" t="str">
        <f>'Медь (LME)'!Q23</f>
        <v>20.06.2023</v>
      </c>
      <c r="AI172" s="58" t="str">
        <f>'Медь (LME)'!R23</f>
        <v/>
      </c>
      <c r="AK172" s="61" t="str">
        <f>'Цинк (LME)'!Q23</f>
        <v>20.06.2023</v>
      </c>
      <c r="AL172" s="58" t="str">
        <f>'Цинк (LME)'!R23</f>
        <v/>
      </c>
    </row>
    <row r="173" spans="1:38" x14ac:dyDescent="0.25">
      <c r="A173" s="61" t="str">
        <f>Доллар!Q24</f>
        <v>21.06.2023</v>
      </c>
      <c r="B173" s="58" t="str">
        <f>Доллар!R24</f>
        <v>-</v>
      </c>
      <c r="D173" s="61" t="str">
        <f>Евро!Q24</f>
        <v>21.06.2023</v>
      </c>
      <c r="E173" s="58" t="str">
        <f>Евро!R24</f>
        <v>-</v>
      </c>
      <c r="G173" s="61" t="str">
        <f>'Золото (ЦБ)'!Q24</f>
        <v>21.06.2023</v>
      </c>
      <c r="H173" s="58">
        <f>IF(OR('Золото (ЦБ)'!$R24="-",'Золото (ЦБ)'!$R24=""),H172,'Золото (ЦБ)'!$R24)</f>
        <v>4173.2</v>
      </c>
      <c r="J173" s="61" t="str">
        <f>'Серебро (ЦБ)'!Q24</f>
        <v>21.06.2023</v>
      </c>
      <c r="K173" s="58">
        <f>IF(OR('Серебро (ЦБ)'!$R24="-",'Серебро (ЦБ)'!$R24=""),K172,'Серебро (ЦБ)'!$R24)</f>
        <v>55.2</v>
      </c>
      <c r="M173" s="61" t="str">
        <f>'Платина (ЦБ)'!Q24</f>
        <v>21.06.2023</v>
      </c>
      <c r="N173" s="58">
        <f>IF(OR('Платина (ЦБ)'!$R24="-",'Платина (ЦБ)'!$R24=""),N172,'Платина (ЦБ)'!$R24)</f>
        <v>2353.48</v>
      </c>
      <c r="P173" s="61" t="str">
        <f>'Палладий (ЦБ)'!Q24</f>
        <v>21.06.2023</v>
      </c>
      <c r="Q173" s="58">
        <f>IF(OR('Палладий (ЦБ)'!$R24="-",'Палладий (ЦБ)'!$R24=""),Q172,'Палладий (ЦБ)'!$R24)</f>
        <v>4153.88</v>
      </c>
      <c r="S173" s="61" t="str">
        <f>'Золото (KITCO-LME)'!Q24</f>
        <v>21.06.2023</v>
      </c>
      <c r="T173" s="58" t="str">
        <f>'Золото (KITCO-LME)'!R24</f>
        <v/>
      </c>
      <c r="V173" s="61" t="str">
        <f>'Серебро (KITCO-LME)'!Q24</f>
        <v>21.06.2023</v>
      </c>
      <c r="W173" s="58" t="str">
        <f>'Серебро (KITCO-LME)'!R24</f>
        <v/>
      </c>
      <c r="Y173" s="61" t="str">
        <f>'Алюминий (LME)'!Q24</f>
        <v>21.06.2023</v>
      </c>
      <c r="Z173" s="58" t="str">
        <f>'Алюминий (LME)'!R24</f>
        <v/>
      </c>
      <c r="AB173" s="61" t="str">
        <f>'Никель (LME)'!Q24</f>
        <v>21.06.2023</v>
      </c>
      <c r="AC173" s="58" t="str">
        <f>'Никель (LME)'!R24</f>
        <v/>
      </c>
      <c r="AE173" s="61" t="str">
        <f>'Свинец (LME)'!Q24</f>
        <v>21.06.2023</v>
      </c>
      <c r="AF173" s="58" t="str">
        <f>'Свинец (LME)'!R24</f>
        <v/>
      </c>
      <c r="AH173" s="61" t="str">
        <f>'Медь (LME)'!Q24</f>
        <v>21.06.2023</v>
      </c>
      <c r="AI173" s="58" t="str">
        <f>'Медь (LME)'!R24</f>
        <v/>
      </c>
      <c r="AK173" s="61" t="str">
        <f>'Цинк (LME)'!Q24</f>
        <v>21.06.2023</v>
      </c>
      <c r="AL173" s="58" t="str">
        <f>'Цинк (LME)'!R24</f>
        <v/>
      </c>
    </row>
    <row r="174" spans="1:38" x14ac:dyDescent="0.25">
      <c r="A174" s="61" t="str">
        <f>Доллар!Q25</f>
        <v>22.06.2023</v>
      </c>
      <c r="B174" s="58" t="str">
        <f>Доллар!R25</f>
        <v>-</v>
      </c>
      <c r="D174" s="61" t="str">
        <f>Евро!Q25</f>
        <v>22.06.2023</v>
      </c>
      <c r="E174" s="58" t="str">
        <f>Евро!R25</f>
        <v>-</v>
      </c>
      <c r="G174" s="61" t="str">
        <f>'Золото (ЦБ)'!Q25</f>
        <v>22.06.2023</v>
      </c>
      <c r="H174" s="58">
        <f>IF(OR('Золото (ЦБ)'!$R25="-",'Золото (ЦБ)'!$R25=""),H173,'Золото (ЦБ)'!$R25)</f>
        <v>4173.2</v>
      </c>
      <c r="J174" s="61" t="str">
        <f>'Серебро (ЦБ)'!Q25</f>
        <v>22.06.2023</v>
      </c>
      <c r="K174" s="58">
        <f>IF(OR('Серебро (ЦБ)'!$R25="-",'Серебро (ЦБ)'!$R25=""),K173,'Серебро (ЦБ)'!$R25)</f>
        <v>55.2</v>
      </c>
      <c r="M174" s="61" t="str">
        <f>'Платина (ЦБ)'!Q25</f>
        <v>22.06.2023</v>
      </c>
      <c r="N174" s="58">
        <f>IF(OR('Платина (ЦБ)'!$R25="-",'Платина (ЦБ)'!$R25=""),N173,'Платина (ЦБ)'!$R25)</f>
        <v>2353.48</v>
      </c>
      <c r="P174" s="61" t="str">
        <f>'Палладий (ЦБ)'!Q25</f>
        <v>22.06.2023</v>
      </c>
      <c r="Q174" s="58">
        <f>IF(OR('Палладий (ЦБ)'!$R25="-",'Палладий (ЦБ)'!$R25=""),Q173,'Палладий (ЦБ)'!$R25)</f>
        <v>4153.88</v>
      </c>
      <c r="S174" s="61" t="str">
        <f>'Золото (KITCO-LME)'!Q25</f>
        <v>22.06.2023</v>
      </c>
      <c r="T174" s="58" t="str">
        <f>'Золото (KITCO-LME)'!R25</f>
        <v/>
      </c>
      <c r="V174" s="61" t="str">
        <f>'Серебро (KITCO-LME)'!Q25</f>
        <v>22.06.2023</v>
      </c>
      <c r="W174" s="58" t="str">
        <f>'Серебро (KITCO-LME)'!R25</f>
        <v/>
      </c>
      <c r="Y174" s="61" t="str">
        <f>'Алюминий (LME)'!Q25</f>
        <v>22.06.2023</v>
      </c>
      <c r="Z174" s="58" t="str">
        <f>'Алюминий (LME)'!R25</f>
        <v/>
      </c>
      <c r="AB174" s="61" t="str">
        <f>'Никель (LME)'!Q25</f>
        <v>22.06.2023</v>
      </c>
      <c r="AC174" s="58" t="str">
        <f>'Никель (LME)'!R25</f>
        <v/>
      </c>
      <c r="AE174" s="61" t="str">
        <f>'Свинец (LME)'!Q25</f>
        <v>22.06.2023</v>
      </c>
      <c r="AF174" s="58" t="str">
        <f>'Свинец (LME)'!R25</f>
        <v/>
      </c>
      <c r="AH174" s="61" t="str">
        <f>'Медь (LME)'!Q25</f>
        <v>22.06.2023</v>
      </c>
      <c r="AI174" s="58" t="str">
        <f>'Медь (LME)'!R25</f>
        <v/>
      </c>
      <c r="AK174" s="61" t="str">
        <f>'Цинк (LME)'!Q25</f>
        <v>22.06.2023</v>
      </c>
      <c r="AL174" s="58" t="str">
        <f>'Цинк (LME)'!R25</f>
        <v/>
      </c>
    </row>
    <row r="175" spans="1:38" x14ac:dyDescent="0.25">
      <c r="A175" s="61" t="str">
        <f>Доллар!Q26</f>
        <v>23.06.2023</v>
      </c>
      <c r="B175" s="58" t="str">
        <f>Доллар!R26</f>
        <v>-</v>
      </c>
      <c r="D175" s="61" t="str">
        <f>Евро!Q26</f>
        <v>23.06.2023</v>
      </c>
      <c r="E175" s="58" t="str">
        <f>Евро!R26</f>
        <v>-</v>
      </c>
      <c r="G175" s="61" t="str">
        <f>'Золото (ЦБ)'!Q26</f>
        <v>23.06.2023</v>
      </c>
      <c r="H175" s="58">
        <f>IF(OR('Золото (ЦБ)'!$R26="-",'Золото (ЦБ)'!$R26=""),H174,'Золото (ЦБ)'!$R26)</f>
        <v>4173.2</v>
      </c>
      <c r="J175" s="61" t="str">
        <f>'Серебро (ЦБ)'!Q26</f>
        <v>23.06.2023</v>
      </c>
      <c r="K175" s="58">
        <f>IF(OR('Серебро (ЦБ)'!$R26="-",'Серебро (ЦБ)'!$R26=""),K174,'Серебро (ЦБ)'!$R26)</f>
        <v>55.2</v>
      </c>
      <c r="M175" s="61" t="str">
        <f>'Платина (ЦБ)'!Q26</f>
        <v>23.06.2023</v>
      </c>
      <c r="N175" s="58">
        <f>IF(OR('Платина (ЦБ)'!$R26="-",'Платина (ЦБ)'!$R26=""),N174,'Платина (ЦБ)'!$R26)</f>
        <v>2353.48</v>
      </c>
      <c r="P175" s="61" t="str">
        <f>'Палладий (ЦБ)'!Q26</f>
        <v>23.06.2023</v>
      </c>
      <c r="Q175" s="58">
        <f>IF(OR('Палладий (ЦБ)'!$R26="-",'Палладий (ЦБ)'!$R26=""),Q174,'Палладий (ЦБ)'!$R26)</f>
        <v>4153.88</v>
      </c>
      <c r="S175" s="61" t="str">
        <f>'Золото (KITCO-LME)'!Q26</f>
        <v>23.06.2023</v>
      </c>
      <c r="T175" s="58" t="str">
        <f>'Золото (KITCO-LME)'!R26</f>
        <v/>
      </c>
      <c r="V175" s="61" t="str">
        <f>'Серебро (KITCO-LME)'!Q26</f>
        <v>23.06.2023</v>
      </c>
      <c r="W175" s="58" t="str">
        <f>'Серебро (KITCO-LME)'!R26</f>
        <v/>
      </c>
      <c r="Y175" s="61" t="str">
        <f>'Алюминий (LME)'!Q26</f>
        <v>23.06.2023</v>
      </c>
      <c r="Z175" s="58" t="str">
        <f>'Алюминий (LME)'!R26</f>
        <v/>
      </c>
      <c r="AB175" s="61" t="str">
        <f>'Никель (LME)'!Q26</f>
        <v>23.06.2023</v>
      </c>
      <c r="AC175" s="58" t="str">
        <f>'Никель (LME)'!R26</f>
        <v/>
      </c>
      <c r="AE175" s="61" t="str">
        <f>'Свинец (LME)'!Q26</f>
        <v>23.06.2023</v>
      </c>
      <c r="AF175" s="58" t="str">
        <f>'Свинец (LME)'!R26</f>
        <v/>
      </c>
      <c r="AH175" s="61" t="str">
        <f>'Медь (LME)'!Q26</f>
        <v>23.06.2023</v>
      </c>
      <c r="AI175" s="58" t="str">
        <f>'Медь (LME)'!R26</f>
        <v/>
      </c>
      <c r="AK175" s="61" t="str">
        <f>'Цинк (LME)'!Q26</f>
        <v>23.06.2023</v>
      </c>
      <c r="AL175" s="58" t="str">
        <f>'Цинк (LME)'!R26</f>
        <v/>
      </c>
    </row>
    <row r="176" spans="1:38" x14ac:dyDescent="0.25">
      <c r="A176" s="61" t="str">
        <f>Доллар!Q27</f>
        <v>24.06.2023</v>
      </c>
      <c r="B176" s="58" t="str">
        <f>Доллар!R27</f>
        <v>-</v>
      </c>
      <c r="D176" s="61" t="str">
        <f>Евро!Q27</f>
        <v>24.06.2023</v>
      </c>
      <c r="E176" s="58" t="str">
        <f>Евро!R27</f>
        <v>-</v>
      </c>
      <c r="G176" s="61" t="str">
        <f>'Золото (ЦБ)'!Q27</f>
        <v>24.06.2023</v>
      </c>
      <c r="H176" s="58">
        <f>IF(OR('Золото (ЦБ)'!$R27="-",'Золото (ЦБ)'!$R27=""),H175,'Золото (ЦБ)'!$R27)</f>
        <v>4173.2</v>
      </c>
      <c r="J176" s="61" t="str">
        <f>'Серебро (ЦБ)'!Q27</f>
        <v>24.06.2023</v>
      </c>
      <c r="K176" s="58">
        <f>IF(OR('Серебро (ЦБ)'!$R27="-",'Серебро (ЦБ)'!$R27=""),K175,'Серебро (ЦБ)'!$R27)</f>
        <v>55.2</v>
      </c>
      <c r="M176" s="61" t="str">
        <f>'Платина (ЦБ)'!Q27</f>
        <v>24.06.2023</v>
      </c>
      <c r="N176" s="58">
        <f>IF(OR('Платина (ЦБ)'!$R27="-",'Платина (ЦБ)'!$R27=""),N175,'Платина (ЦБ)'!$R27)</f>
        <v>2353.48</v>
      </c>
      <c r="P176" s="61" t="str">
        <f>'Палладий (ЦБ)'!Q27</f>
        <v>24.06.2023</v>
      </c>
      <c r="Q176" s="58">
        <f>IF(OR('Палладий (ЦБ)'!$R27="-",'Палладий (ЦБ)'!$R27=""),Q175,'Палладий (ЦБ)'!$R27)</f>
        <v>4153.88</v>
      </c>
      <c r="S176" s="61" t="str">
        <f>'Золото (KITCO-LME)'!Q27</f>
        <v>24.06.2023</v>
      </c>
      <c r="T176" s="58" t="str">
        <f>'Золото (KITCO-LME)'!R27</f>
        <v/>
      </c>
      <c r="V176" s="61" t="str">
        <f>'Серебро (KITCO-LME)'!Q27</f>
        <v>24.06.2023</v>
      </c>
      <c r="W176" s="58" t="str">
        <f>'Серебро (KITCO-LME)'!R27</f>
        <v/>
      </c>
      <c r="Y176" s="61" t="str">
        <f>'Алюминий (LME)'!Q27</f>
        <v>24.06.2023</v>
      </c>
      <c r="Z176" s="58" t="str">
        <f>'Алюминий (LME)'!R27</f>
        <v/>
      </c>
      <c r="AB176" s="61" t="str">
        <f>'Никель (LME)'!Q27</f>
        <v>24.06.2023</v>
      </c>
      <c r="AC176" s="58" t="str">
        <f>'Никель (LME)'!R27</f>
        <v/>
      </c>
      <c r="AE176" s="61" t="str">
        <f>'Свинец (LME)'!Q27</f>
        <v>24.06.2023</v>
      </c>
      <c r="AF176" s="58" t="str">
        <f>'Свинец (LME)'!R27</f>
        <v/>
      </c>
      <c r="AH176" s="61" t="str">
        <f>'Медь (LME)'!Q27</f>
        <v>24.06.2023</v>
      </c>
      <c r="AI176" s="58" t="str">
        <f>'Медь (LME)'!R27</f>
        <v/>
      </c>
      <c r="AK176" s="61" t="str">
        <f>'Цинк (LME)'!Q27</f>
        <v>24.06.2023</v>
      </c>
      <c r="AL176" s="58" t="str">
        <f>'Цинк (LME)'!R27</f>
        <v/>
      </c>
    </row>
    <row r="177" spans="1:38" x14ac:dyDescent="0.25">
      <c r="A177" s="61" t="str">
        <f>Доллар!Q28</f>
        <v>25.06.2023</v>
      </c>
      <c r="B177" s="58" t="str">
        <f>Доллар!R28</f>
        <v>-</v>
      </c>
      <c r="D177" s="61" t="str">
        <f>Евро!Q28</f>
        <v>25.06.2023</v>
      </c>
      <c r="E177" s="58" t="str">
        <f>Евро!R28</f>
        <v>-</v>
      </c>
      <c r="G177" s="61" t="str">
        <f>'Золото (ЦБ)'!Q28</f>
        <v>25.06.2023</v>
      </c>
      <c r="H177" s="58">
        <f>IF(OR('Золото (ЦБ)'!$R28="-",'Золото (ЦБ)'!$R28=""),H176,'Золото (ЦБ)'!$R28)</f>
        <v>4173.2</v>
      </c>
      <c r="J177" s="61" t="str">
        <f>'Серебро (ЦБ)'!Q28</f>
        <v>25.06.2023</v>
      </c>
      <c r="K177" s="58">
        <f>IF(OR('Серебро (ЦБ)'!$R28="-",'Серебро (ЦБ)'!$R28=""),K176,'Серебро (ЦБ)'!$R28)</f>
        <v>55.2</v>
      </c>
      <c r="M177" s="61" t="str">
        <f>'Платина (ЦБ)'!Q28</f>
        <v>25.06.2023</v>
      </c>
      <c r="N177" s="58">
        <f>IF(OR('Платина (ЦБ)'!$R28="-",'Платина (ЦБ)'!$R28=""),N176,'Платина (ЦБ)'!$R28)</f>
        <v>2353.48</v>
      </c>
      <c r="P177" s="61" t="str">
        <f>'Палладий (ЦБ)'!Q28</f>
        <v>25.06.2023</v>
      </c>
      <c r="Q177" s="58">
        <f>IF(OR('Палладий (ЦБ)'!$R28="-",'Палладий (ЦБ)'!$R28=""),Q176,'Палладий (ЦБ)'!$R28)</f>
        <v>4153.88</v>
      </c>
      <c r="S177" s="61" t="str">
        <f>'Золото (KITCO-LME)'!Q28</f>
        <v>25.06.2023</v>
      </c>
      <c r="T177" s="58" t="str">
        <f>'Золото (KITCO-LME)'!R28</f>
        <v/>
      </c>
      <c r="V177" s="61" t="str">
        <f>'Серебро (KITCO-LME)'!Q28</f>
        <v>25.06.2023</v>
      </c>
      <c r="W177" s="58" t="str">
        <f>'Серебро (KITCO-LME)'!R28</f>
        <v/>
      </c>
      <c r="Y177" s="61" t="str">
        <f>'Алюминий (LME)'!Q28</f>
        <v>25.06.2023</v>
      </c>
      <c r="Z177" s="58" t="str">
        <f>'Алюминий (LME)'!R28</f>
        <v/>
      </c>
      <c r="AB177" s="61" t="str">
        <f>'Никель (LME)'!Q28</f>
        <v>25.06.2023</v>
      </c>
      <c r="AC177" s="58" t="str">
        <f>'Никель (LME)'!R28</f>
        <v/>
      </c>
      <c r="AE177" s="61" t="str">
        <f>'Свинец (LME)'!Q28</f>
        <v>25.06.2023</v>
      </c>
      <c r="AF177" s="58" t="str">
        <f>'Свинец (LME)'!R28</f>
        <v/>
      </c>
      <c r="AH177" s="61" t="str">
        <f>'Медь (LME)'!Q28</f>
        <v>25.06.2023</v>
      </c>
      <c r="AI177" s="58" t="str">
        <f>'Медь (LME)'!R28</f>
        <v/>
      </c>
      <c r="AK177" s="61" t="str">
        <f>'Цинк (LME)'!Q28</f>
        <v>25.06.2023</v>
      </c>
      <c r="AL177" s="58" t="str">
        <f>'Цинк (LME)'!R28</f>
        <v/>
      </c>
    </row>
    <row r="178" spans="1:38" x14ac:dyDescent="0.25">
      <c r="A178" s="61" t="str">
        <f>Доллар!Q29</f>
        <v>26.06.2023</v>
      </c>
      <c r="B178" s="58" t="str">
        <f>Доллар!R29</f>
        <v>-</v>
      </c>
      <c r="D178" s="61" t="str">
        <f>Евро!Q29</f>
        <v>26.06.2023</v>
      </c>
      <c r="E178" s="58" t="str">
        <f>Евро!R29</f>
        <v>-</v>
      </c>
      <c r="G178" s="61" t="str">
        <f>'Золото (ЦБ)'!Q29</f>
        <v>26.06.2023</v>
      </c>
      <c r="H178" s="58">
        <f>IF(OR('Золото (ЦБ)'!$R29="-",'Золото (ЦБ)'!$R29=""),H177,'Золото (ЦБ)'!$R29)</f>
        <v>4173.2</v>
      </c>
      <c r="J178" s="61" t="str">
        <f>'Серебро (ЦБ)'!Q29</f>
        <v>26.06.2023</v>
      </c>
      <c r="K178" s="58">
        <f>IF(OR('Серебро (ЦБ)'!$R29="-",'Серебро (ЦБ)'!$R29=""),K177,'Серебро (ЦБ)'!$R29)</f>
        <v>55.2</v>
      </c>
      <c r="M178" s="61" t="str">
        <f>'Платина (ЦБ)'!Q29</f>
        <v>26.06.2023</v>
      </c>
      <c r="N178" s="58">
        <f>IF(OR('Платина (ЦБ)'!$R29="-",'Платина (ЦБ)'!$R29=""),N177,'Платина (ЦБ)'!$R29)</f>
        <v>2353.48</v>
      </c>
      <c r="P178" s="61" t="str">
        <f>'Палладий (ЦБ)'!Q29</f>
        <v>26.06.2023</v>
      </c>
      <c r="Q178" s="58">
        <f>IF(OR('Палладий (ЦБ)'!$R29="-",'Палладий (ЦБ)'!$R29=""),Q177,'Палладий (ЦБ)'!$R29)</f>
        <v>4153.88</v>
      </c>
      <c r="S178" s="61" t="str">
        <f>'Золото (KITCO-LME)'!Q29</f>
        <v>26.06.2023</v>
      </c>
      <c r="T178" s="58" t="str">
        <f>'Золото (KITCO-LME)'!R29</f>
        <v/>
      </c>
      <c r="V178" s="61" t="str">
        <f>'Серебро (KITCO-LME)'!Q29</f>
        <v>26.06.2023</v>
      </c>
      <c r="W178" s="58" t="str">
        <f>'Серебро (KITCO-LME)'!R29</f>
        <v/>
      </c>
      <c r="Y178" s="61" t="str">
        <f>'Алюминий (LME)'!Q29</f>
        <v>26.06.2023</v>
      </c>
      <c r="Z178" s="58" t="str">
        <f>'Алюминий (LME)'!R29</f>
        <v/>
      </c>
      <c r="AB178" s="61" t="str">
        <f>'Никель (LME)'!Q29</f>
        <v>26.06.2023</v>
      </c>
      <c r="AC178" s="58" t="str">
        <f>'Никель (LME)'!R29</f>
        <v/>
      </c>
      <c r="AE178" s="61" t="str">
        <f>'Свинец (LME)'!Q29</f>
        <v>26.06.2023</v>
      </c>
      <c r="AF178" s="58" t="str">
        <f>'Свинец (LME)'!R29</f>
        <v/>
      </c>
      <c r="AH178" s="61" t="str">
        <f>'Медь (LME)'!Q29</f>
        <v>26.06.2023</v>
      </c>
      <c r="AI178" s="58" t="str">
        <f>'Медь (LME)'!R29</f>
        <v/>
      </c>
      <c r="AK178" s="61" t="str">
        <f>'Цинк (LME)'!Q29</f>
        <v>26.06.2023</v>
      </c>
      <c r="AL178" s="58" t="str">
        <f>'Цинк (LME)'!R29</f>
        <v/>
      </c>
    </row>
    <row r="179" spans="1:38" x14ac:dyDescent="0.25">
      <c r="A179" s="61" t="str">
        <f>Доллар!Q30</f>
        <v>27.06.2023</v>
      </c>
      <c r="B179" s="58" t="str">
        <f>Доллар!R30</f>
        <v>-</v>
      </c>
      <c r="D179" s="61" t="str">
        <f>Евро!Q30</f>
        <v>27.06.2023</v>
      </c>
      <c r="E179" s="58" t="str">
        <f>Евро!R30</f>
        <v>-</v>
      </c>
      <c r="G179" s="61" t="str">
        <f>'Золото (ЦБ)'!Q30</f>
        <v>27.06.2023</v>
      </c>
      <c r="H179" s="58">
        <f>IF(OR('Золото (ЦБ)'!$R30="-",'Золото (ЦБ)'!$R30=""),H178,'Золото (ЦБ)'!$R30)</f>
        <v>4173.2</v>
      </c>
      <c r="J179" s="61" t="str">
        <f>'Серебро (ЦБ)'!Q30</f>
        <v>27.06.2023</v>
      </c>
      <c r="K179" s="58">
        <f>IF(OR('Серебро (ЦБ)'!$R30="-",'Серебро (ЦБ)'!$R30=""),K178,'Серебро (ЦБ)'!$R30)</f>
        <v>55.2</v>
      </c>
      <c r="M179" s="61" t="str">
        <f>'Платина (ЦБ)'!Q30</f>
        <v>27.06.2023</v>
      </c>
      <c r="N179" s="58">
        <f>IF(OR('Платина (ЦБ)'!$R30="-",'Платина (ЦБ)'!$R30=""),N178,'Платина (ЦБ)'!$R30)</f>
        <v>2353.48</v>
      </c>
      <c r="P179" s="61" t="str">
        <f>'Палладий (ЦБ)'!Q30</f>
        <v>27.06.2023</v>
      </c>
      <c r="Q179" s="58">
        <f>IF(OR('Палладий (ЦБ)'!$R30="-",'Палладий (ЦБ)'!$R30=""),Q178,'Палладий (ЦБ)'!$R30)</f>
        <v>4153.88</v>
      </c>
      <c r="S179" s="61" t="str">
        <f>'Золото (KITCO-LME)'!Q30</f>
        <v>27.06.2023</v>
      </c>
      <c r="T179" s="58" t="str">
        <f>'Золото (KITCO-LME)'!R30</f>
        <v/>
      </c>
      <c r="V179" s="61" t="str">
        <f>'Серебро (KITCO-LME)'!Q30</f>
        <v>27.06.2023</v>
      </c>
      <c r="W179" s="58" t="str">
        <f>'Серебро (KITCO-LME)'!R30</f>
        <v/>
      </c>
      <c r="Y179" s="61" t="str">
        <f>'Алюминий (LME)'!Q30</f>
        <v>27.06.2023</v>
      </c>
      <c r="Z179" s="58" t="str">
        <f>'Алюминий (LME)'!R30</f>
        <v/>
      </c>
      <c r="AB179" s="61" t="str">
        <f>'Никель (LME)'!Q30</f>
        <v>27.06.2023</v>
      </c>
      <c r="AC179" s="58" t="str">
        <f>'Никель (LME)'!R30</f>
        <v/>
      </c>
      <c r="AE179" s="61" t="str">
        <f>'Свинец (LME)'!Q30</f>
        <v>27.06.2023</v>
      </c>
      <c r="AF179" s="58" t="str">
        <f>'Свинец (LME)'!R30</f>
        <v/>
      </c>
      <c r="AH179" s="61" t="str">
        <f>'Медь (LME)'!Q30</f>
        <v>27.06.2023</v>
      </c>
      <c r="AI179" s="58" t="str">
        <f>'Медь (LME)'!R30</f>
        <v/>
      </c>
      <c r="AK179" s="61" t="str">
        <f>'Цинк (LME)'!Q30</f>
        <v>27.06.2023</v>
      </c>
      <c r="AL179" s="58" t="str">
        <f>'Цинк (LME)'!R30</f>
        <v/>
      </c>
    </row>
    <row r="180" spans="1:38" x14ac:dyDescent="0.25">
      <c r="A180" s="61" t="str">
        <f>Доллар!Q31</f>
        <v>28.06.2023</v>
      </c>
      <c r="B180" s="58" t="str">
        <f>Доллар!R31</f>
        <v>-</v>
      </c>
      <c r="D180" s="61" t="str">
        <f>Евро!Q31</f>
        <v>28.06.2023</v>
      </c>
      <c r="E180" s="58" t="str">
        <f>Евро!R31</f>
        <v>-</v>
      </c>
      <c r="G180" s="61" t="str">
        <f>'Золото (ЦБ)'!Q31</f>
        <v>28.06.2023</v>
      </c>
      <c r="H180" s="58">
        <f>IF(OR('Золото (ЦБ)'!$R31="-",'Золото (ЦБ)'!$R31=""),H179,'Золото (ЦБ)'!$R31)</f>
        <v>4173.2</v>
      </c>
      <c r="J180" s="61" t="str">
        <f>'Серебро (ЦБ)'!Q31</f>
        <v>28.06.2023</v>
      </c>
      <c r="K180" s="58">
        <f>IF(OR('Серебро (ЦБ)'!$R31="-",'Серебро (ЦБ)'!$R31=""),K179,'Серебро (ЦБ)'!$R31)</f>
        <v>55.2</v>
      </c>
      <c r="M180" s="61" t="str">
        <f>'Платина (ЦБ)'!Q31</f>
        <v>28.06.2023</v>
      </c>
      <c r="N180" s="58">
        <f>IF(OR('Платина (ЦБ)'!$R31="-",'Платина (ЦБ)'!$R31=""),N179,'Платина (ЦБ)'!$R31)</f>
        <v>2353.48</v>
      </c>
      <c r="P180" s="61" t="str">
        <f>'Палладий (ЦБ)'!Q31</f>
        <v>28.06.2023</v>
      </c>
      <c r="Q180" s="58">
        <f>IF(OR('Палладий (ЦБ)'!$R31="-",'Палладий (ЦБ)'!$R31=""),Q179,'Палладий (ЦБ)'!$R31)</f>
        <v>4153.88</v>
      </c>
      <c r="S180" s="61" t="str">
        <f>'Золото (KITCO-LME)'!Q31</f>
        <v>28.06.2023</v>
      </c>
      <c r="T180" s="58" t="str">
        <f>'Золото (KITCO-LME)'!R31</f>
        <v/>
      </c>
      <c r="V180" s="61" t="str">
        <f>'Серебро (KITCO-LME)'!Q31</f>
        <v>28.06.2023</v>
      </c>
      <c r="W180" s="58" t="str">
        <f>'Серебро (KITCO-LME)'!R31</f>
        <v/>
      </c>
      <c r="Y180" s="61" t="str">
        <f>'Алюминий (LME)'!Q31</f>
        <v>28.06.2023</v>
      </c>
      <c r="Z180" s="58" t="str">
        <f>'Алюминий (LME)'!R31</f>
        <v/>
      </c>
      <c r="AB180" s="61" t="str">
        <f>'Никель (LME)'!Q31</f>
        <v>28.06.2023</v>
      </c>
      <c r="AC180" s="58" t="str">
        <f>'Никель (LME)'!R31</f>
        <v/>
      </c>
      <c r="AE180" s="61" t="str">
        <f>'Свинец (LME)'!Q31</f>
        <v>28.06.2023</v>
      </c>
      <c r="AF180" s="58" t="str">
        <f>'Свинец (LME)'!R31</f>
        <v/>
      </c>
      <c r="AH180" s="61" t="str">
        <f>'Медь (LME)'!Q31</f>
        <v>28.06.2023</v>
      </c>
      <c r="AI180" s="58" t="str">
        <f>'Медь (LME)'!R31</f>
        <v/>
      </c>
      <c r="AK180" s="61" t="str">
        <f>'Цинк (LME)'!Q31</f>
        <v>28.06.2023</v>
      </c>
      <c r="AL180" s="58" t="str">
        <f>'Цинк (LME)'!R31</f>
        <v/>
      </c>
    </row>
    <row r="181" spans="1:38" ht="15" customHeight="1" x14ac:dyDescent="0.25">
      <c r="A181" s="61" t="str">
        <f>Доллар!Q32</f>
        <v>29.06.2023</v>
      </c>
      <c r="B181" s="58" t="str">
        <f>Доллар!R32</f>
        <v>-</v>
      </c>
      <c r="D181" s="61" t="str">
        <f>Евро!Q32</f>
        <v>29.06.2023</v>
      </c>
      <c r="E181" s="58" t="str">
        <f>Евро!R32</f>
        <v>-</v>
      </c>
      <c r="G181" s="61" t="str">
        <f>'Золото (ЦБ)'!Q32</f>
        <v>29.06.2023</v>
      </c>
      <c r="H181" s="58">
        <f>IF(OR('Золото (ЦБ)'!$R32="-",'Золото (ЦБ)'!$R32=""),H180,'Золото (ЦБ)'!$R32)</f>
        <v>4173.2</v>
      </c>
      <c r="J181" s="61" t="str">
        <f>'Серебро (ЦБ)'!Q32</f>
        <v>29.06.2023</v>
      </c>
      <c r="K181" s="58">
        <f>IF(OR('Серебро (ЦБ)'!$R32="-",'Серебро (ЦБ)'!$R32=""),K180,'Серебро (ЦБ)'!$R32)</f>
        <v>55.2</v>
      </c>
      <c r="M181" s="61" t="str">
        <f>'Платина (ЦБ)'!Q32</f>
        <v>29.06.2023</v>
      </c>
      <c r="N181" s="58">
        <f>IF(OR('Платина (ЦБ)'!$R32="-",'Платина (ЦБ)'!$R32=""),N180,'Платина (ЦБ)'!$R32)</f>
        <v>2353.48</v>
      </c>
      <c r="P181" s="61" t="str">
        <f>'Палладий (ЦБ)'!Q32</f>
        <v>29.06.2023</v>
      </c>
      <c r="Q181" s="58">
        <f>IF(OR('Палладий (ЦБ)'!$R32="-",'Палладий (ЦБ)'!$R32=""),Q180,'Палладий (ЦБ)'!$R32)</f>
        <v>4153.88</v>
      </c>
      <c r="S181" s="61" t="str">
        <f>'Золото (KITCO-LME)'!Q32</f>
        <v>29.06.2023</v>
      </c>
      <c r="T181" s="58" t="str">
        <f>'Золото (KITCO-LME)'!R32</f>
        <v/>
      </c>
      <c r="V181" s="61" t="str">
        <f>'Серебро (KITCO-LME)'!Q32</f>
        <v>29.06.2023</v>
      </c>
      <c r="W181" s="58" t="str">
        <f>'Серебро (KITCO-LME)'!R32</f>
        <v/>
      </c>
      <c r="Y181" s="61" t="str">
        <f>'Алюминий (LME)'!Q32</f>
        <v>29.06.2023</v>
      </c>
      <c r="Z181" s="58" t="str">
        <f>'Алюминий (LME)'!R32</f>
        <v/>
      </c>
      <c r="AB181" s="61" t="str">
        <f>'Никель (LME)'!Q32</f>
        <v>29.06.2023</v>
      </c>
      <c r="AC181" s="58" t="str">
        <f>'Никель (LME)'!R32</f>
        <v/>
      </c>
      <c r="AE181" s="61" t="str">
        <f>'Свинец (LME)'!Q32</f>
        <v>29.06.2023</v>
      </c>
      <c r="AF181" s="58" t="str">
        <f>'Свинец (LME)'!R32</f>
        <v/>
      </c>
      <c r="AH181" s="61" t="str">
        <f>'Медь (LME)'!Q32</f>
        <v>29.06.2023</v>
      </c>
      <c r="AI181" s="58" t="str">
        <f>'Медь (LME)'!R32</f>
        <v/>
      </c>
      <c r="AK181" s="61" t="str">
        <f>'Цинк (LME)'!Q32</f>
        <v>29.06.2023</v>
      </c>
      <c r="AL181" s="58" t="str">
        <f>'Цинк (LME)'!R32</f>
        <v/>
      </c>
    </row>
    <row r="182" spans="1:38" ht="15" customHeight="1" x14ac:dyDescent="0.25">
      <c r="A182" s="59" t="str">
        <f>Доллар!Q33</f>
        <v>30.06.2023</v>
      </c>
      <c r="B182" s="58" t="str">
        <f>Доллар!R33</f>
        <v>-</v>
      </c>
      <c r="D182" s="59" t="str">
        <f>Евро!Q33</f>
        <v>30.06.2023</v>
      </c>
      <c r="E182" s="58" t="str">
        <f>Евро!R33</f>
        <v>-</v>
      </c>
      <c r="G182" s="59" t="str">
        <f>'Золото (ЦБ)'!Q33</f>
        <v>30.06.2023</v>
      </c>
      <c r="H182" s="58">
        <f>IF(OR('Золото (ЦБ)'!$R33="-",'Золото (ЦБ)'!$R33=""),H181,'Золото (ЦБ)'!$R33)</f>
        <v>4173.2</v>
      </c>
      <c r="J182" s="59" t="str">
        <f>'Серебро (ЦБ)'!Q33</f>
        <v>30.06.2023</v>
      </c>
      <c r="K182" s="58">
        <f>IF(OR('Серебро (ЦБ)'!$R33="-",'Серебро (ЦБ)'!$R33=""),K181,'Серебро (ЦБ)'!$R33)</f>
        <v>55.2</v>
      </c>
      <c r="M182" s="59" t="str">
        <f>'Платина (ЦБ)'!Q33</f>
        <v>30.06.2023</v>
      </c>
      <c r="N182" s="58">
        <f>IF(OR('Платина (ЦБ)'!$R33="-",'Платина (ЦБ)'!$R33=""),N181,'Платина (ЦБ)'!$R33)</f>
        <v>2353.48</v>
      </c>
      <c r="P182" s="59" t="str">
        <f>'Палладий (ЦБ)'!Q33</f>
        <v>30.06.2023</v>
      </c>
      <c r="Q182" s="58">
        <f>IF(OR('Палладий (ЦБ)'!$R33="-",'Палладий (ЦБ)'!$R33=""),Q181,'Палладий (ЦБ)'!$R33)</f>
        <v>4153.88</v>
      </c>
      <c r="S182" s="59" t="str">
        <f>'Золото (KITCO-LME)'!Q33</f>
        <v>30.06.2023</v>
      </c>
      <c r="T182" s="58" t="str">
        <f>'Золото (KITCO-LME)'!R33</f>
        <v/>
      </c>
      <c r="V182" s="59" t="str">
        <f>'Серебро (KITCO-LME)'!Q33</f>
        <v>30.06.2023</v>
      </c>
      <c r="W182" s="58" t="str">
        <f>'Серебро (KITCO-LME)'!R33</f>
        <v/>
      </c>
      <c r="Y182" s="59" t="str">
        <f>'Алюминий (LME)'!Q33</f>
        <v>30.06.2023</v>
      </c>
      <c r="Z182" s="58" t="str">
        <f>'Алюминий (LME)'!R33</f>
        <v/>
      </c>
      <c r="AB182" s="59" t="str">
        <f>'Никель (LME)'!Q33</f>
        <v>30.06.2023</v>
      </c>
      <c r="AC182" s="58" t="str">
        <f>'Никель (LME)'!R33</f>
        <v/>
      </c>
      <c r="AE182" s="59" t="str">
        <f>'Свинец (LME)'!Q33</f>
        <v>30.06.2023</v>
      </c>
      <c r="AF182" s="58" t="str">
        <f>'Свинец (LME)'!R33</f>
        <v/>
      </c>
      <c r="AH182" s="59" t="str">
        <f>'Медь (LME)'!Q33</f>
        <v>30.06.2023</v>
      </c>
      <c r="AI182" s="58" t="str">
        <f>'Медь (LME)'!R33</f>
        <v/>
      </c>
      <c r="AK182" s="59" t="str">
        <f>'Цинк (LME)'!Q33</f>
        <v>30.06.2023</v>
      </c>
      <c r="AL182" s="58" t="str">
        <f>'Цинк (LME)'!R33</f>
        <v/>
      </c>
    </row>
    <row r="183" spans="1:38" ht="15" customHeight="1" x14ac:dyDescent="0.25">
      <c r="A183" s="52" t="str">
        <f>Доллар!T4</f>
        <v>01.07.2023</v>
      </c>
      <c r="B183" s="58" t="str">
        <f>Доллар!U4</f>
        <v>-</v>
      </c>
      <c r="D183" s="52" t="str">
        <f>Евро!T4</f>
        <v>01.07.2023</v>
      </c>
      <c r="E183" s="58" t="str">
        <f>Евро!U4</f>
        <v>-</v>
      </c>
      <c r="G183" s="52" t="str">
        <f>'Золото (ЦБ)'!T4</f>
        <v>01.07.2023</v>
      </c>
      <c r="H183" s="58">
        <f>IF(OR('Золото (ЦБ)'!$U4="-",'Золото (ЦБ)'!$U4=""),H182,'Золото (ЦБ)'!$U4)</f>
        <v>4173.2</v>
      </c>
      <c r="I183" t="s">
        <v>162</v>
      </c>
      <c r="J183" s="52" t="str">
        <f>'Серебро (ЦБ)'!T4</f>
        <v>01.07.2023</v>
      </c>
      <c r="K183" s="58">
        <f>IF(OR('Серебро (ЦБ)'!$U4="-",'Серебро (ЦБ)'!$U4=""),K182,'Серебро (ЦБ)'!$U4)</f>
        <v>55.2</v>
      </c>
      <c r="M183" s="52" t="str">
        <f>'Платина (ЦБ)'!T4</f>
        <v>01.07.2023</v>
      </c>
      <c r="N183" s="58">
        <f>IF(OR('Платина (ЦБ)'!$U4="-",'Платина (ЦБ)'!$U4=""),N182,'Платина (ЦБ)'!$U4)</f>
        <v>2353.48</v>
      </c>
      <c r="P183" s="52" t="str">
        <f>'Палладий (ЦБ)'!T4</f>
        <v>01.07.2023</v>
      </c>
      <c r="Q183" s="58">
        <f>IF(OR('Палладий (ЦБ)'!$U4="-",'Палладий (ЦБ)'!$U4=""),Q182,'Палладий (ЦБ)'!$U4)</f>
        <v>4153.88</v>
      </c>
      <c r="S183" s="52" t="str">
        <f>'Золото (KITCO-LME)'!T4</f>
        <v>01.07.2023</v>
      </c>
      <c r="T183" s="58" t="str">
        <f>'Золото (KITCO-LME)'!U4</f>
        <v/>
      </c>
      <c r="V183" s="52" t="str">
        <f>'Серебро (KITCO-LME)'!T4</f>
        <v>01.07.2023</v>
      </c>
      <c r="W183" s="58" t="str">
        <f>'Серебро (KITCO-LME)'!U4</f>
        <v/>
      </c>
      <c r="Y183" s="52" t="str">
        <f>'Алюминий (LME)'!T4</f>
        <v>01.07.2023</v>
      </c>
      <c r="Z183" s="58" t="str">
        <f>'Алюминий (LME)'!U4</f>
        <v/>
      </c>
      <c r="AB183" s="52" t="str">
        <f>'Никель (LME)'!T4</f>
        <v>01.07.2023</v>
      </c>
      <c r="AC183" s="58" t="str">
        <f>'Никель (LME)'!U4</f>
        <v/>
      </c>
      <c r="AE183" s="52" t="str">
        <f>'Свинец (LME)'!T4</f>
        <v>01.07.2023</v>
      </c>
      <c r="AF183" s="58" t="str">
        <f>'Свинец (LME)'!U4</f>
        <v/>
      </c>
      <c r="AH183" s="52" t="str">
        <f>'Медь (LME)'!T4</f>
        <v>01.07.2023</v>
      </c>
      <c r="AI183" s="58" t="str">
        <f>'Медь (LME)'!U4</f>
        <v/>
      </c>
      <c r="AK183" s="52" t="str">
        <f>'Цинк (LME)'!T4</f>
        <v>01.07.2023</v>
      </c>
      <c r="AL183" s="58" t="str">
        <f>'Цинк (LME)'!U4</f>
        <v/>
      </c>
    </row>
    <row r="184" spans="1:38" ht="15" customHeight="1" x14ac:dyDescent="0.25">
      <c r="A184" s="52" t="str">
        <f>Доллар!T5</f>
        <v>02.07.2023</v>
      </c>
      <c r="B184" s="58" t="str">
        <f>Доллар!U5</f>
        <v>-</v>
      </c>
      <c r="D184" s="52" t="str">
        <f>Евро!T5</f>
        <v>02.07.2023</v>
      </c>
      <c r="E184" s="58" t="str">
        <f>Евро!U5</f>
        <v>-</v>
      </c>
      <c r="G184" s="52" t="str">
        <f>'Золото (ЦБ)'!T5</f>
        <v>02.07.2023</v>
      </c>
      <c r="H184" s="58">
        <f>IF(OR('Золото (ЦБ)'!$U5="-",'Золото (ЦБ)'!$U5=""),H183,'Золото (ЦБ)'!$U5)</f>
        <v>4173.2</v>
      </c>
      <c r="J184" s="52" t="str">
        <f>'Серебро (ЦБ)'!T5</f>
        <v>02.07.2023</v>
      </c>
      <c r="K184" s="58">
        <f>IF(OR('Серебро (ЦБ)'!$U5="-",'Серебро (ЦБ)'!$U5=""),K183,'Серебро (ЦБ)'!$U5)</f>
        <v>55.2</v>
      </c>
      <c r="M184" s="52" t="str">
        <f>'Платина (ЦБ)'!T5</f>
        <v>02.07.2023</v>
      </c>
      <c r="N184" s="58">
        <f>IF(OR('Платина (ЦБ)'!$U5="-",'Платина (ЦБ)'!$U5=""),N183,'Платина (ЦБ)'!$U5)</f>
        <v>2353.48</v>
      </c>
      <c r="P184" s="52" t="str">
        <f>'Палладий (ЦБ)'!T5</f>
        <v>02.07.2023</v>
      </c>
      <c r="Q184" s="58">
        <f>IF(OR('Палладий (ЦБ)'!$U5="-",'Палладий (ЦБ)'!$U5=""),Q183,'Палладий (ЦБ)'!$U5)</f>
        <v>4153.88</v>
      </c>
      <c r="S184" s="52" t="str">
        <f>'Золото (KITCO-LME)'!T5</f>
        <v>02.07.2023</v>
      </c>
      <c r="T184" s="58" t="str">
        <f>'Золото (KITCO-LME)'!U5</f>
        <v/>
      </c>
      <c r="V184" s="52" t="str">
        <f>'Серебро (KITCO-LME)'!T5</f>
        <v>02.07.2023</v>
      </c>
      <c r="W184" s="58" t="str">
        <f>'Серебро (KITCO-LME)'!U5</f>
        <v/>
      </c>
      <c r="Y184" s="52" t="str">
        <f>'Алюминий (LME)'!T5</f>
        <v>02.07.2023</v>
      </c>
      <c r="Z184" s="58" t="str">
        <f>'Алюминий (LME)'!U5</f>
        <v/>
      </c>
      <c r="AB184" s="52" t="str">
        <f>'Никель (LME)'!T5</f>
        <v>02.07.2023</v>
      </c>
      <c r="AC184" s="58" t="str">
        <f>'Никель (LME)'!U5</f>
        <v/>
      </c>
      <c r="AE184" s="52" t="str">
        <f>'Свинец (LME)'!T5</f>
        <v>02.07.2023</v>
      </c>
      <c r="AF184" s="58" t="str">
        <f>'Свинец (LME)'!U5</f>
        <v/>
      </c>
      <c r="AH184" s="52" t="str">
        <f>'Медь (LME)'!T5</f>
        <v>02.07.2023</v>
      </c>
      <c r="AI184" s="58" t="str">
        <f>'Медь (LME)'!U5</f>
        <v/>
      </c>
      <c r="AK184" s="52" t="str">
        <f>'Цинк (LME)'!T5</f>
        <v>02.07.2023</v>
      </c>
      <c r="AL184" s="58" t="str">
        <f>'Цинк (LME)'!U5</f>
        <v/>
      </c>
    </row>
    <row r="185" spans="1:38" ht="15" customHeight="1" x14ac:dyDescent="0.25">
      <c r="A185" s="52" t="str">
        <f>Доллар!T6</f>
        <v>03.07.2023</v>
      </c>
      <c r="B185" s="58" t="str">
        <f>Доллар!U6</f>
        <v>-</v>
      </c>
      <c r="D185" s="52" t="str">
        <f>Евро!T6</f>
        <v>03.07.2023</v>
      </c>
      <c r="E185" s="58" t="str">
        <f>Евро!U6</f>
        <v>-</v>
      </c>
      <c r="G185" s="52" t="str">
        <f>'Золото (ЦБ)'!T6</f>
        <v>03.07.2023</v>
      </c>
      <c r="H185" s="58">
        <f>IF(OR('Золото (ЦБ)'!$U6="-",'Золото (ЦБ)'!$U6=""),H184,'Золото (ЦБ)'!$U6)</f>
        <v>4173.2</v>
      </c>
      <c r="J185" s="52" t="str">
        <f>'Серебро (ЦБ)'!T6</f>
        <v>03.07.2023</v>
      </c>
      <c r="K185" s="58">
        <f>IF(OR('Серебро (ЦБ)'!$U6="-",'Серебро (ЦБ)'!$U6=""),K184,'Серебро (ЦБ)'!$U6)</f>
        <v>55.2</v>
      </c>
      <c r="M185" s="52" t="str">
        <f>'Платина (ЦБ)'!T6</f>
        <v>03.07.2023</v>
      </c>
      <c r="N185" s="58">
        <f>IF(OR('Платина (ЦБ)'!$U6="-",'Платина (ЦБ)'!$U6=""),N184,'Платина (ЦБ)'!$U6)</f>
        <v>2353.48</v>
      </c>
      <c r="P185" s="52" t="str">
        <f>'Палладий (ЦБ)'!T6</f>
        <v>03.07.2023</v>
      </c>
      <c r="Q185" s="58">
        <f>IF(OR('Палладий (ЦБ)'!$U6="-",'Палладий (ЦБ)'!$U6=""),Q184,'Палладий (ЦБ)'!$U6)</f>
        <v>4153.88</v>
      </c>
      <c r="S185" s="52" t="str">
        <f>'Золото (KITCO-LME)'!T6</f>
        <v>03.07.2023</v>
      </c>
      <c r="T185" s="58" t="str">
        <f>'Золото (KITCO-LME)'!U6</f>
        <v/>
      </c>
      <c r="V185" s="52" t="str">
        <f>'Серебро (KITCO-LME)'!T6</f>
        <v>03.07.2023</v>
      </c>
      <c r="W185" s="58" t="str">
        <f>'Серебро (KITCO-LME)'!U6</f>
        <v/>
      </c>
      <c r="Y185" s="52" t="str">
        <f>'Алюминий (LME)'!T6</f>
        <v>03.07.2023</v>
      </c>
      <c r="Z185" s="58" t="str">
        <f>'Алюминий (LME)'!U6</f>
        <v/>
      </c>
      <c r="AB185" s="52" t="str">
        <f>'Никель (LME)'!T6</f>
        <v>03.07.2023</v>
      </c>
      <c r="AC185" s="58" t="str">
        <f>'Никель (LME)'!U6</f>
        <v/>
      </c>
      <c r="AE185" s="52" t="str">
        <f>'Свинец (LME)'!T6</f>
        <v>03.07.2023</v>
      </c>
      <c r="AF185" s="58" t="str">
        <f>'Свинец (LME)'!U6</f>
        <v/>
      </c>
      <c r="AH185" s="52" t="str">
        <f>'Медь (LME)'!T6</f>
        <v>03.07.2023</v>
      </c>
      <c r="AI185" s="58" t="str">
        <f>'Медь (LME)'!U6</f>
        <v/>
      </c>
      <c r="AK185" s="52" t="str">
        <f>'Цинк (LME)'!T6</f>
        <v>03.07.2023</v>
      </c>
      <c r="AL185" s="58" t="str">
        <f>'Цинк (LME)'!U6</f>
        <v/>
      </c>
    </row>
    <row r="186" spans="1:38" ht="15" customHeight="1" x14ac:dyDescent="0.25">
      <c r="A186" s="52" t="str">
        <f>Доллар!T7</f>
        <v>04.07.2023</v>
      </c>
      <c r="B186" s="58" t="str">
        <f>Доллар!U7</f>
        <v>-</v>
      </c>
      <c r="D186" s="52" t="str">
        <f>Евро!T7</f>
        <v>04.07.2023</v>
      </c>
      <c r="E186" s="58" t="str">
        <f>Евро!U7</f>
        <v>-</v>
      </c>
      <c r="G186" s="52" t="str">
        <f>'Золото (ЦБ)'!T7</f>
        <v>04.07.2023</v>
      </c>
      <c r="H186" s="58">
        <f>IF(OR('Золото (ЦБ)'!$U7="-",'Золото (ЦБ)'!$U7=""),H185,'Золото (ЦБ)'!$U7)</f>
        <v>4173.2</v>
      </c>
      <c r="J186" s="52" t="str">
        <f>'Серебро (ЦБ)'!T7</f>
        <v>04.07.2023</v>
      </c>
      <c r="K186" s="58">
        <f>IF(OR('Серебро (ЦБ)'!$U7="-",'Серебро (ЦБ)'!$U7=""),K185,'Серебро (ЦБ)'!$U7)</f>
        <v>55.2</v>
      </c>
      <c r="M186" s="52" t="str">
        <f>'Платина (ЦБ)'!T7</f>
        <v>04.07.2023</v>
      </c>
      <c r="N186" s="58">
        <f>IF(OR('Платина (ЦБ)'!$U7="-",'Платина (ЦБ)'!$U7=""),N185,'Платина (ЦБ)'!$U7)</f>
        <v>2353.48</v>
      </c>
      <c r="P186" s="52" t="str">
        <f>'Палладий (ЦБ)'!T7</f>
        <v>04.07.2023</v>
      </c>
      <c r="Q186" s="58">
        <f>IF(OR('Палладий (ЦБ)'!$U7="-",'Палладий (ЦБ)'!$U7=""),Q185,'Палладий (ЦБ)'!$U7)</f>
        <v>4153.88</v>
      </c>
      <c r="S186" s="52" t="str">
        <f>'Золото (KITCO-LME)'!T7</f>
        <v>04.07.2023</v>
      </c>
      <c r="T186" s="58" t="str">
        <f>'Золото (KITCO-LME)'!U7</f>
        <v/>
      </c>
      <c r="V186" s="52" t="str">
        <f>'Серебро (KITCO-LME)'!T7</f>
        <v>04.07.2023</v>
      </c>
      <c r="W186" s="58" t="str">
        <f>'Серебро (KITCO-LME)'!U7</f>
        <v/>
      </c>
      <c r="Y186" s="52" t="str">
        <f>'Алюминий (LME)'!T7</f>
        <v>04.07.2023</v>
      </c>
      <c r="Z186" s="58" t="str">
        <f>'Алюминий (LME)'!U7</f>
        <v/>
      </c>
      <c r="AB186" s="52" t="str">
        <f>'Никель (LME)'!T7</f>
        <v>04.07.2023</v>
      </c>
      <c r="AC186" s="58" t="str">
        <f>'Никель (LME)'!U7</f>
        <v/>
      </c>
      <c r="AE186" s="52" t="str">
        <f>'Свинец (LME)'!T7</f>
        <v>04.07.2023</v>
      </c>
      <c r="AF186" s="58" t="str">
        <f>'Свинец (LME)'!U7</f>
        <v/>
      </c>
      <c r="AH186" s="52" t="str">
        <f>'Медь (LME)'!T7</f>
        <v>04.07.2023</v>
      </c>
      <c r="AI186" s="58" t="str">
        <f>'Медь (LME)'!U7</f>
        <v/>
      </c>
      <c r="AK186" s="52" t="str">
        <f>'Цинк (LME)'!T7</f>
        <v>04.07.2023</v>
      </c>
      <c r="AL186" s="58" t="str">
        <f>'Цинк (LME)'!U7</f>
        <v/>
      </c>
    </row>
    <row r="187" spans="1:38" ht="15" customHeight="1" x14ac:dyDescent="0.25">
      <c r="A187" s="52" t="str">
        <f>Доллар!T8</f>
        <v>05.07.2023</v>
      </c>
      <c r="B187" s="58" t="str">
        <f>Доллар!U8</f>
        <v>-</v>
      </c>
      <c r="D187" s="52" t="str">
        <f>Евро!T8</f>
        <v>05.07.2023</v>
      </c>
      <c r="E187" s="58" t="str">
        <f>Евро!U8</f>
        <v>-</v>
      </c>
      <c r="G187" s="52" t="str">
        <f>'Золото (ЦБ)'!T8</f>
        <v>05.07.2023</v>
      </c>
      <c r="H187" s="58">
        <f>IF(OR('Золото (ЦБ)'!$U8="-",'Золото (ЦБ)'!$U8=""),H186,'Золото (ЦБ)'!$U8)</f>
        <v>4173.2</v>
      </c>
      <c r="J187" s="52" t="str">
        <f>'Серебро (ЦБ)'!T8</f>
        <v>05.07.2023</v>
      </c>
      <c r="K187" s="58">
        <f>IF(OR('Серебро (ЦБ)'!$U8="-",'Серебро (ЦБ)'!$U8=""),K186,'Серебро (ЦБ)'!$U8)</f>
        <v>55.2</v>
      </c>
      <c r="M187" s="52" t="str">
        <f>'Платина (ЦБ)'!T8</f>
        <v>05.07.2023</v>
      </c>
      <c r="N187" s="58">
        <f>IF(OR('Платина (ЦБ)'!$U8="-",'Платина (ЦБ)'!$U8=""),N186,'Платина (ЦБ)'!$U8)</f>
        <v>2353.48</v>
      </c>
      <c r="P187" s="52" t="str">
        <f>'Палладий (ЦБ)'!T8</f>
        <v>05.07.2023</v>
      </c>
      <c r="Q187" s="58">
        <f>IF(OR('Палладий (ЦБ)'!$U8="-",'Палладий (ЦБ)'!$U8=""),Q186,'Палладий (ЦБ)'!$U8)</f>
        <v>4153.88</v>
      </c>
      <c r="S187" s="52" t="str">
        <f>'Золото (KITCO-LME)'!T8</f>
        <v>05.07.2023</v>
      </c>
      <c r="T187" s="58" t="str">
        <f>'Золото (KITCO-LME)'!U8</f>
        <v/>
      </c>
      <c r="V187" s="52" t="str">
        <f>'Серебро (KITCO-LME)'!T8</f>
        <v>05.07.2023</v>
      </c>
      <c r="W187" s="58" t="str">
        <f>'Серебро (KITCO-LME)'!U8</f>
        <v/>
      </c>
      <c r="Y187" s="52" t="str">
        <f>'Алюминий (LME)'!T8</f>
        <v>05.07.2023</v>
      </c>
      <c r="Z187" s="58" t="str">
        <f>'Алюминий (LME)'!U8</f>
        <v/>
      </c>
      <c r="AB187" s="52" t="str">
        <f>'Никель (LME)'!T8</f>
        <v>05.07.2023</v>
      </c>
      <c r="AC187" s="58" t="str">
        <f>'Никель (LME)'!U8</f>
        <v/>
      </c>
      <c r="AE187" s="52" t="str">
        <f>'Свинец (LME)'!T8</f>
        <v>05.07.2023</v>
      </c>
      <c r="AF187" s="58" t="str">
        <f>'Свинец (LME)'!U8</f>
        <v/>
      </c>
      <c r="AH187" s="52" t="str">
        <f>'Медь (LME)'!T8</f>
        <v>05.07.2023</v>
      </c>
      <c r="AI187" s="58" t="str">
        <f>'Медь (LME)'!U8</f>
        <v/>
      </c>
      <c r="AK187" s="52" t="str">
        <f>'Цинк (LME)'!T8</f>
        <v>05.07.2023</v>
      </c>
      <c r="AL187" s="58" t="str">
        <f>'Цинк (LME)'!U8</f>
        <v/>
      </c>
    </row>
    <row r="188" spans="1:38" ht="15" customHeight="1" x14ac:dyDescent="0.25">
      <c r="A188" s="52" t="str">
        <f>Доллар!T9</f>
        <v>06.07.2023</v>
      </c>
      <c r="B188" s="58" t="str">
        <f>Доллар!U9</f>
        <v>-</v>
      </c>
      <c r="D188" s="52" t="str">
        <f>Евро!T9</f>
        <v>06.07.2023</v>
      </c>
      <c r="E188" s="58" t="str">
        <f>Евро!U9</f>
        <v>-</v>
      </c>
      <c r="G188" s="52" t="str">
        <f>'Золото (ЦБ)'!T9</f>
        <v>06.07.2023</v>
      </c>
      <c r="H188" s="58">
        <f>IF(OR('Золото (ЦБ)'!$U9="-",'Золото (ЦБ)'!$U9=""),H187,'Золото (ЦБ)'!$U9)</f>
        <v>4173.2</v>
      </c>
      <c r="J188" s="52" t="str">
        <f>'Серебро (ЦБ)'!T9</f>
        <v>06.07.2023</v>
      </c>
      <c r="K188" s="58">
        <f>IF(OR('Серебро (ЦБ)'!$U9="-",'Серебро (ЦБ)'!$U9=""),K187,'Серебро (ЦБ)'!$U9)</f>
        <v>55.2</v>
      </c>
      <c r="M188" s="52" t="str">
        <f>'Платина (ЦБ)'!T9</f>
        <v>06.07.2023</v>
      </c>
      <c r="N188" s="58">
        <f>IF(OR('Платина (ЦБ)'!$U9="-",'Платина (ЦБ)'!$U9=""),N187,'Платина (ЦБ)'!$U9)</f>
        <v>2353.48</v>
      </c>
      <c r="P188" s="52" t="str">
        <f>'Палладий (ЦБ)'!T9</f>
        <v>06.07.2023</v>
      </c>
      <c r="Q188" s="58">
        <f>IF(OR('Палладий (ЦБ)'!$U9="-",'Палладий (ЦБ)'!$U9=""),Q187,'Палладий (ЦБ)'!$U9)</f>
        <v>4153.88</v>
      </c>
      <c r="S188" s="52" t="str">
        <f>'Золото (KITCO-LME)'!T9</f>
        <v>06.07.2023</v>
      </c>
      <c r="T188" s="58" t="str">
        <f>'Золото (KITCO-LME)'!U9</f>
        <v/>
      </c>
      <c r="V188" s="52" t="str">
        <f>'Серебро (KITCO-LME)'!T9</f>
        <v>06.07.2023</v>
      </c>
      <c r="W188" s="58" t="str">
        <f>'Серебро (KITCO-LME)'!U9</f>
        <v/>
      </c>
      <c r="Y188" s="52" t="str">
        <f>'Алюминий (LME)'!T9</f>
        <v>06.07.2023</v>
      </c>
      <c r="Z188" s="58" t="str">
        <f>'Алюминий (LME)'!U9</f>
        <v/>
      </c>
      <c r="AB188" s="52" t="str">
        <f>'Никель (LME)'!T9</f>
        <v>06.07.2023</v>
      </c>
      <c r="AC188" s="58" t="str">
        <f>'Никель (LME)'!U9</f>
        <v/>
      </c>
      <c r="AE188" s="52" t="str">
        <f>'Свинец (LME)'!T9</f>
        <v>06.07.2023</v>
      </c>
      <c r="AF188" s="58" t="str">
        <f>'Свинец (LME)'!U9</f>
        <v/>
      </c>
      <c r="AH188" s="52" t="str">
        <f>'Медь (LME)'!T9</f>
        <v>06.07.2023</v>
      </c>
      <c r="AI188" s="58" t="str">
        <f>'Медь (LME)'!U9</f>
        <v/>
      </c>
      <c r="AK188" s="52" t="str">
        <f>'Цинк (LME)'!T9</f>
        <v>06.07.2023</v>
      </c>
      <c r="AL188" s="58" t="str">
        <f>'Цинк (LME)'!U9</f>
        <v/>
      </c>
    </row>
    <row r="189" spans="1:38" ht="15" customHeight="1" x14ac:dyDescent="0.25">
      <c r="A189" s="52" t="str">
        <f>Доллар!T10</f>
        <v>07.07.2023</v>
      </c>
      <c r="B189" s="58" t="str">
        <f>Доллар!U10</f>
        <v>-</v>
      </c>
      <c r="D189" s="52" t="str">
        <f>Евро!T10</f>
        <v>07.07.2023</v>
      </c>
      <c r="E189" s="58" t="str">
        <f>Евро!U10</f>
        <v>-</v>
      </c>
      <c r="G189" s="52" t="str">
        <f>'Золото (ЦБ)'!T10</f>
        <v>07.07.2023</v>
      </c>
      <c r="H189" s="58">
        <f>IF(OR('Золото (ЦБ)'!$U10="-",'Золото (ЦБ)'!$U10=""),H188,'Золото (ЦБ)'!$U10)</f>
        <v>4173.2</v>
      </c>
      <c r="J189" s="52" t="str">
        <f>'Серебро (ЦБ)'!T10</f>
        <v>07.07.2023</v>
      </c>
      <c r="K189" s="58">
        <f>IF(OR('Серебро (ЦБ)'!$U10="-",'Серебро (ЦБ)'!$U10=""),K188,'Серебро (ЦБ)'!$U10)</f>
        <v>55.2</v>
      </c>
      <c r="M189" s="52" t="str">
        <f>'Платина (ЦБ)'!T10</f>
        <v>07.07.2023</v>
      </c>
      <c r="N189" s="58">
        <f>IF(OR('Платина (ЦБ)'!$U10="-",'Платина (ЦБ)'!$U10=""),N188,'Платина (ЦБ)'!$U10)</f>
        <v>2353.48</v>
      </c>
      <c r="P189" s="52" t="str">
        <f>'Палладий (ЦБ)'!T10</f>
        <v>07.07.2023</v>
      </c>
      <c r="Q189" s="58">
        <f>IF(OR('Палладий (ЦБ)'!$U10="-",'Палладий (ЦБ)'!$U10=""),Q188,'Палладий (ЦБ)'!$U10)</f>
        <v>4153.88</v>
      </c>
      <c r="S189" s="52" t="str">
        <f>'Золото (KITCO-LME)'!T10</f>
        <v>07.07.2023</v>
      </c>
      <c r="T189" s="58" t="str">
        <f>'Золото (KITCO-LME)'!U10</f>
        <v/>
      </c>
      <c r="V189" s="52" t="str">
        <f>'Серебро (KITCO-LME)'!T10</f>
        <v>07.07.2023</v>
      </c>
      <c r="W189" s="58" t="str">
        <f>'Серебро (KITCO-LME)'!U10</f>
        <v/>
      </c>
      <c r="Y189" s="52" t="str">
        <f>'Алюминий (LME)'!T10</f>
        <v>07.07.2023</v>
      </c>
      <c r="Z189" s="58" t="str">
        <f>'Алюминий (LME)'!U10</f>
        <v/>
      </c>
      <c r="AB189" s="52" t="str">
        <f>'Никель (LME)'!T10</f>
        <v>07.07.2023</v>
      </c>
      <c r="AC189" s="58" t="str">
        <f>'Никель (LME)'!U10</f>
        <v/>
      </c>
      <c r="AE189" s="52" t="str">
        <f>'Свинец (LME)'!T10</f>
        <v>07.07.2023</v>
      </c>
      <c r="AF189" s="58" t="str">
        <f>'Свинец (LME)'!U10</f>
        <v/>
      </c>
      <c r="AH189" s="52" t="str">
        <f>'Медь (LME)'!T10</f>
        <v>07.07.2023</v>
      </c>
      <c r="AI189" s="58" t="str">
        <f>'Медь (LME)'!U10</f>
        <v/>
      </c>
      <c r="AK189" s="52" t="str">
        <f>'Цинк (LME)'!T10</f>
        <v>07.07.2023</v>
      </c>
      <c r="AL189" s="58" t="str">
        <f>'Цинк (LME)'!U10</f>
        <v/>
      </c>
    </row>
    <row r="190" spans="1:38" ht="15" customHeight="1" x14ac:dyDescent="0.25">
      <c r="A190" s="52" t="str">
        <f>Доллар!T11</f>
        <v>08.07.2023</v>
      </c>
      <c r="B190" s="58" t="str">
        <f>Доллар!U11</f>
        <v>-</v>
      </c>
      <c r="D190" s="52" t="str">
        <f>Евро!T11</f>
        <v>08.07.2023</v>
      </c>
      <c r="E190" s="58" t="str">
        <f>Евро!U11</f>
        <v>-</v>
      </c>
      <c r="G190" s="52" t="str">
        <f>'Золото (ЦБ)'!T11</f>
        <v>08.07.2023</v>
      </c>
      <c r="H190" s="58">
        <f>IF(OR('Золото (ЦБ)'!$U11="-",'Золото (ЦБ)'!$U11=""),H189,'Золото (ЦБ)'!$U11)</f>
        <v>4173.2</v>
      </c>
      <c r="J190" s="52" t="str">
        <f>'Серебро (ЦБ)'!T11</f>
        <v>08.07.2023</v>
      </c>
      <c r="K190" s="58">
        <f>IF(OR('Серебро (ЦБ)'!$U11="-",'Серебро (ЦБ)'!$U11=""),K189,'Серебро (ЦБ)'!$U11)</f>
        <v>55.2</v>
      </c>
      <c r="M190" s="52" t="str">
        <f>'Платина (ЦБ)'!T11</f>
        <v>08.07.2023</v>
      </c>
      <c r="N190" s="58">
        <f>IF(OR('Платина (ЦБ)'!$U11="-",'Платина (ЦБ)'!$U11=""),N189,'Платина (ЦБ)'!$U11)</f>
        <v>2353.48</v>
      </c>
      <c r="P190" s="52" t="str">
        <f>'Палладий (ЦБ)'!T11</f>
        <v>08.07.2023</v>
      </c>
      <c r="Q190" s="58">
        <f>IF(OR('Палладий (ЦБ)'!$U11="-",'Палладий (ЦБ)'!$U11=""),Q189,'Палладий (ЦБ)'!$U11)</f>
        <v>4153.88</v>
      </c>
      <c r="S190" s="52" t="str">
        <f>'Золото (KITCO-LME)'!T11</f>
        <v>08.07.2023</v>
      </c>
      <c r="T190" s="58" t="str">
        <f>'Золото (KITCO-LME)'!U11</f>
        <v/>
      </c>
      <c r="V190" s="52" t="str">
        <f>'Серебро (KITCO-LME)'!T11</f>
        <v>08.07.2023</v>
      </c>
      <c r="W190" s="58" t="str">
        <f>'Серебро (KITCO-LME)'!U11</f>
        <v/>
      </c>
      <c r="Y190" s="52" t="str">
        <f>'Алюминий (LME)'!T11</f>
        <v>08.07.2023</v>
      </c>
      <c r="Z190" s="58" t="str">
        <f>'Алюминий (LME)'!U11</f>
        <v/>
      </c>
      <c r="AB190" s="52" t="str">
        <f>'Никель (LME)'!T11</f>
        <v>08.07.2023</v>
      </c>
      <c r="AC190" s="58" t="str">
        <f>'Никель (LME)'!U11</f>
        <v/>
      </c>
      <c r="AE190" s="52" t="str">
        <f>'Свинец (LME)'!T11</f>
        <v>08.07.2023</v>
      </c>
      <c r="AF190" s="58" t="str">
        <f>'Свинец (LME)'!U11</f>
        <v/>
      </c>
      <c r="AH190" s="52" t="str">
        <f>'Медь (LME)'!T11</f>
        <v>08.07.2023</v>
      </c>
      <c r="AI190" s="58" t="str">
        <f>'Медь (LME)'!U11</f>
        <v/>
      </c>
      <c r="AK190" s="52" t="str">
        <f>'Цинк (LME)'!T11</f>
        <v>08.07.2023</v>
      </c>
      <c r="AL190" s="58" t="str">
        <f>'Цинк (LME)'!U11</f>
        <v/>
      </c>
    </row>
    <row r="191" spans="1:38" ht="15" customHeight="1" x14ac:dyDescent="0.25">
      <c r="A191" s="52" t="str">
        <f>Доллар!T12</f>
        <v>09.07.2023</v>
      </c>
      <c r="B191" s="58" t="str">
        <f>Доллар!U12</f>
        <v>-</v>
      </c>
      <c r="D191" s="52" t="str">
        <f>Евро!T12</f>
        <v>09.07.2023</v>
      </c>
      <c r="E191" s="58" t="str">
        <f>Евро!U12</f>
        <v>-</v>
      </c>
      <c r="G191" s="52" t="str">
        <f>'Золото (ЦБ)'!T12</f>
        <v>09.07.2023</v>
      </c>
      <c r="H191" s="58">
        <f>IF(OR('Золото (ЦБ)'!$U12="-",'Золото (ЦБ)'!$U12=""),H190,'Золото (ЦБ)'!$U12)</f>
        <v>4173.2</v>
      </c>
      <c r="J191" s="52" t="str">
        <f>'Серебро (ЦБ)'!T12</f>
        <v>09.07.2023</v>
      </c>
      <c r="K191" s="58">
        <f>IF(OR('Серебро (ЦБ)'!$U12="-",'Серебро (ЦБ)'!$U12=""),K190,'Серебро (ЦБ)'!$U12)</f>
        <v>55.2</v>
      </c>
      <c r="M191" s="52" t="str">
        <f>'Платина (ЦБ)'!T12</f>
        <v>09.07.2023</v>
      </c>
      <c r="N191" s="58">
        <f>IF(OR('Платина (ЦБ)'!$U12="-",'Платина (ЦБ)'!$U12=""),N190,'Платина (ЦБ)'!$U12)</f>
        <v>2353.48</v>
      </c>
      <c r="P191" s="52" t="str">
        <f>'Палладий (ЦБ)'!T12</f>
        <v>09.07.2023</v>
      </c>
      <c r="Q191" s="58">
        <f>IF(OR('Палладий (ЦБ)'!$U12="-",'Палладий (ЦБ)'!$U12=""),Q190,'Палладий (ЦБ)'!$U12)</f>
        <v>4153.88</v>
      </c>
      <c r="S191" s="52" t="str">
        <f>'Золото (KITCO-LME)'!T12</f>
        <v>09.07.2023</v>
      </c>
      <c r="T191" s="58" t="str">
        <f>'Золото (KITCO-LME)'!U12</f>
        <v/>
      </c>
      <c r="V191" s="52" t="str">
        <f>'Серебро (KITCO-LME)'!T12</f>
        <v>09.07.2023</v>
      </c>
      <c r="W191" s="58" t="str">
        <f>'Серебро (KITCO-LME)'!U12</f>
        <v/>
      </c>
      <c r="Y191" s="52" t="str">
        <f>'Алюминий (LME)'!T12</f>
        <v>09.07.2023</v>
      </c>
      <c r="Z191" s="58" t="str">
        <f>'Алюминий (LME)'!U12</f>
        <v/>
      </c>
      <c r="AB191" s="52" t="str">
        <f>'Никель (LME)'!T12</f>
        <v>09.07.2023</v>
      </c>
      <c r="AC191" s="58" t="str">
        <f>'Никель (LME)'!U12</f>
        <v/>
      </c>
      <c r="AE191" s="52" t="str">
        <f>'Свинец (LME)'!T12</f>
        <v>09.07.2023</v>
      </c>
      <c r="AF191" s="58" t="str">
        <f>'Свинец (LME)'!U12</f>
        <v/>
      </c>
      <c r="AH191" s="52" t="str">
        <f>'Медь (LME)'!T12</f>
        <v>09.07.2023</v>
      </c>
      <c r="AI191" s="58" t="str">
        <f>'Медь (LME)'!U12</f>
        <v/>
      </c>
      <c r="AK191" s="52" t="str">
        <f>'Цинк (LME)'!T12</f>
        <v>09.07.2023</v>
      </c>
      <c r="AL191" s="58" t="str">
        <f>'Цинк (LME)'!U12</f>
        <v/>
      </c>
    </row>
    <row r="192" spans="1:38" ht="15" customHeight="1" x14ac:dyDescent="0.25">
      <c r="A192" s="52" t="str">
        <f>Доллар!T13</f>
        <v>10.07.2023</v>
      </c>
      <c r="B192" s="58" t="str">
        <f>Доллар!U13</f>
        <v>-</v>
      </c>
      <c r="D192" s="52" t="str">
        <f>Евро!T13</f>
        <v>10.07.2023</v>
      </c>
      <c r="E192" s="58" t="str">
        <f>Евро!U13</f>
        <v>-</v>
      </c>
      <c r="G192" s="52" t="str">
        <f>'Золото (ЦБ)'!T13</f>
        <v>10.07.2023</v>
      </c>
      <c r="H192" s="58">
        <f>IF(OR('Золото (ЦБ)'!$U13="-",'Золото (ЦБ)'!$U13=""),H191,'Золото (ЦБ)'!$U13)</f>
        <v>4173.2</v>
      </c>
      <c r="J192" s="52" t="str">
        <f>'Серебро (ЦБ)'!T13</f>
        <v>10.07.2023</v>
      </c>
      <c r="K192" s="58">
        <f>IF(OR('Серебро (ЦБ)'!$U13="-",'Серебро (ЦБ)'!$U13=""),K191,'Серебро (ЦБ)'!$U13)</f>
        <v>55.2</v>
      </c>
      <c r="M192" s="52" t="str">
        <f>'Платина (ЦБ)'!T13</f>
        <v>10.07.2023</v>
      </c>
      <c r="N192" s="58">
        <f>IF(OR('Платина (ЦБ)'!$U13="-",'Платина (ЦБ)'!$U13=""),N191,'Платина (ЦБ)'!$U13)</f>
        <v>2353.48</v>
      </c>
      <c r="P192" s="52" t="str">
        <f>'Палладий (ЦБ)'!T13</f>
        <v>10.07.2023</v>
      </c>
      <c r="Q192" s="58">
        <f>IF(OR('Палладий (ЦБ)'!$U13="-",'Палладий (ЦБ)'!$U13=""),Q191,'Палладий (ЦБ)'!$U13)</f>
        <v>4153.88</v>
      </c>
      <c r="S192" s="52" t="str">
        <f>'Золото (KITCO-LME)'!T13</f>
        <v>10.07.2023</v>
      </c>
      <c r="T192" s="58" t="str">
        <f>'Золото (KITCO-LME)'!U13</f>
        <v/>
      </c>
      <c r="V192" s="52" t="str">
        <f>'Серебро (KITCO-LME)'!T13</f>
        <v>10.07.2023</v>
      </c>
      <c r="W192" s="58" t="str">
        <f>'Серебро (KITCO-LME)'!U13</f>
        <v/>
      </c>
      <c r="Y192" s="52" t="str">
        <f>'Алюминий (LME)'!T13</f>
        <v>10.07.2023</v>
      </c>
      <c r="Z192" s="58" t="str">
        <f>'Алюминий (LME)'!U13</f>
        <v/>
      </c>
      <c r="AB192" s="52" t="str">
        <f>'Никель (LME)'!T13</f>
        <v>10.07.2023</v>
      </c>
      <c r="AC192" s="58" t="str">
        <f>'Никель (LME)'!U13</f>
        <v/>
      </c>
      <c r="AE192" s="52" t="str">
        <f>'Свинец (LME)'!T13</f>
        <v>10.07.2023</v>
      </c>
      <c r="AF192" s="58" t="str">
        <f>'Свинец (LME)'!U13</f>
        <v/>
      </c>
      <c r="AH192" s="52" t="str">
        <f>'Медь (LME)'!T13</f>
        <v>10.07.2023</v>
      </c>
      <c r="AI192" s="58" t="str">
        <f>'Медь (LME)'!U13</f>
        <v/>
      </c>
      <c r="AK192" s="52" t="str">
        <f>'Цинк (LME)'!T13</f>
        <v>10.07.2023</v>
      </c>
      <c r="AL192" s="58" t="str">
        <f>'Цинк (LME)'!U13</f>
        <v/>
      </c>
    </row>
    <row r="193" spans="1:38" ht="15" customHeight="1" x14ac:dyDescent="0.25">
      <c r="A193" s="52" t="str">
        <f>Доллар!T14</f>
        <v>11.07.2023</v>
      </c>
      <c r="B193" s="58" t="str">
        <f>Доллар!U14</f>
        <v>-</v>
      </c>
      <c r="D193" s="52" t="str">
        <f>Евро!T14</f>
        <v>11.07.2023</v>
      </c>
      <c r="E193" s="58" t="str">
        <f>Евро!U14</f>
        <v>-</v>
      </c>
      <c r="G193" s="52" t="str">
        <f>'Золото (ЦБ)'!T14</f>
        <v>11.07.2023</v>
      </c>
      <c r="H193" s="58">
        <f>IF(OR('Золото (ЦБ)'!$U14="-",'Золото (ЦБ)'!$U14=""),H192,'Золото (ЦБ)'!$U14)</f>
        <v>4173.2</v>
      </c>
      <c r="J193" s="52" t="str">
        <f>'Серебро (ЦБ)'!T14</f>
        <v>11.07.2023</v>
      </c>
      <c r="K193" s="58">
        <f>IF(OR('Серебро (ЦБ)'!$U14="-",'Серебро (ЦБ)'!$U14=""),K192,'Серебро (ЦБ)'!$U14)</f>
        <v>55.2</v>
      </c>
      <c r="M193" s="52" t="str">
        <f>'Платина (ЦБ)'!T14</f>
        <v>11.07.2023</v>
      </c>
      <c r="N193" s="58">
        <f>IF(OR('Платина (ЦБ)'!$U14="-",'Платина (ЦБ)'!$U14=""),N192,'Платина (ЦБ)'!$U14)</f>
        <v>2353.48</v>
      </c>
      <c r="P193" s="52" t="str">
        <f>'Палладий (ЦБ)'!T14</f>
        <v>11.07.2023</v>
      </c>
      <c r="Q193" s="58">
        <f>IF(OR('Палладий (ЦБ)'!$U14="-",'Палладий (ЦБ)'!$U14=""),Q192,'Палладий (ЦБ)'!$U14)</f>
        <v>4153.88</v>
      </c>
      <c r="S193" s="52" t="str">
        <f>'Золото (KITCO-LME)'!T14</f>
        <v>11.07.2023</v>
      </c>
      <c r="T193" s="58" t="str">
        <f>'Золото (KITCO-LME)'!U14</f>
        <v/>
      </c>
      <c r="V193" s="52" t="str">
        <f>'Серебро (KITCO-LME)'!T14</f>
        <v>11.07.2023</v>
      </c>
      <c r="W193" s="58" t="str">
        <f>'Серебро (KITCO-LME)'!U14</f>
        <v/>
      </c>
      <c r="Y193" s="52" t="str">
        <f>'Алюминий (LME)'!T14</f>
        <v>11.07.2023</v>
      </c>
      <c r="Z193" s="58" t="str">
        <f>'Алюминий (LME)'!U14</f>
        <v/>
      </c>
      <c r="AB193" s="52" t="str">
        <f>'Никель (LME)'!T14</f>
        <v>11.07.2023</v>
      </c>
      <c r="AC193" s="58" t="str">
        <f>'Никель (LME)'!U14</f>
        <v/>
      </c>
      <c r="AE193" s="52" t="str">
        <f>'Свинец (LME)'!T14</f>
        <v>11.07.2023</v>
      </c>
      <c r="AF193" s="58" t="str">
        <f>'Свинец (LME)'!U14</f>
        <v/>
      </c>
      <c r="AH193" s="52" t="str">
        <f>'Медь (LME)'!T14</f>
        <v>11.07.2023</v>
      </c>
      <c r="AI193" s="58" t="str">
        <f>'Медь (LME)'!U14</f>
        <v/>
      </c>
      <c r="AK193" s="52" t="str">
        <f>'Цинк (LME)'!T14</f>
        <v>11.07.2023</v>
      </c>
      <c r="AL193" s="58" t="str">
        <f>'Цинк (LME)'!U14</f>
        <v/>
      </c>
    </row>
    <row r="194" spans="1:38" ht="15" customHeight="1" x14ac:dyDescent="0.25">
      <c r="A194" s="52" t="str">
        <f>Доллар!T15</f>
        <v>12.07.2023</v>
      </c>
      <c r="B194" s="58" t="str">
        <f>Доллар!U15</f>
        <v>-</v>
      </c>
      <c r="D194" s="52" t="str">
        <f>Евро!T15</f>
        <v>12.07.2023</v>
      </c>
      <c r="E194" s="58" t="str">
        <f>Евро!U15</f>
        <v>-</v>
      </c>
      <c r="G194" s="52" t="str">
        <f>'Золото (ЦБ)'!T15</f>
        <v>12.07.2023</v>
      </c>
      <c r="H194" s="58">
        <f>IF(OR('Золото (ЦБ)'!$U15="-",'Золото (ЦБ)'!$U15=""),H193,'Золото (ЦБ)'!$U15)</f>
        <v>4173.2</v>
      </c>
      <c r="J194" s="52" t="str">
        <f>'Серебро (ЦБ)'!T15</f>
        <v>12.07.2023</v>
      </c>
      <c r="K194" s="58">
        <f>IF(OR('Серебро (ЦБ)'!$U15="-",'Серебро (ЦБ)'!$U15=""),K193,'Серебро (ЦБ)'!$U15)</f>
        <v>55.2</v>
      </c>
      <c r="M194" s="52" t="str">
        <f>'Платина (ЦБ)'!T15</f>
        <v>12.07.2023</v>
      </c>
      <c r="N194" s="58">
        <f>IF(OR('Платина (ЦБ)'!$U15="-",'Платина (ЦБ)'!$U15=""),N193,'Платина (ЦБ)'!$U15)</f>
        <v>2353.48</v>
      </c>
      <c r="P194" s="52" t="str">
        <f>'Палладий (ЦБ)'!T15</f>
        <v>12.07.2023</v>
      </c>
      <c r="Q194" s="58">
        <f>IF(OR('Палладий (ЦБ)'!$U15="-",'Палладий (ЦБ)'!$U15=""),Q193,'Палладий (ЦБ)'!$U15)</f>
        <v>4153.88</v>
      </c>
      <c r="S194" s="52" t="str">
        <f>'Золото (KITCO-LME)'!T15</f>
        <v>12.07.2023</v>
      </c>
      <c r="T194" s="58" t="str">
        <f>'Золото (KITCO-LME)'!U15</f>
        <v/>
      </c>
      <c r="V194" s="52" t="str">
        <f>'Серебро (KITCO-LME)'!T15</f>
        <v>12.07.2023</v>
      </c>
      <c r="W194" s="58" t="str">
        <f>'Серебро (KITCO-LME)'!U15</f>
        <v/>
      </c>
      <c r="Y194" s="52" t="str">
        <f>'Алюминий (LME)'!T15</f>
        <v>12.07.2023</v>
      </c>
      <c r="Z194" s="58" t="str">
        <f>'Алюминий (LME)'!U15</f>
        <v/>
      </c>
      <c r="AB194" s="52" t="str">
        <f>'Никель (LME)'!T15</f>
        <v>12.07.2023</v>
      </c>
      <c r="AC194" s="58" t="str">
        <f>'Никель (LME)'!U15</f>
        <v/>
      </c>
      <c r="AE194" s="52" t="str">
        <f>'Свинец (LME)'!T15</f>
        <v>12.07.2023</v>
      </c>
      <c r="AF194" s="58" t="str">
        <f>'Свинец (LME)'!U15</f>
        <v/>
      </c>
      <c r="AH194" s="52" t="str">
        <f>'Медь (LME)'!T15</f>
        <v>12.07.2023</v>
      </c>
      <c r="AI194" s="58" t="str">
        <f>'Медь (LME)'!U15</f>
        <v/>
      </c>
      <c r="AK194" s="52" t="str">
        <f>'Цинк (LME)'!T15</f>
        <v>12.07.2023</v>
      </c>
      <c r="AL194" s="58" t="str">
        <f>'Цинк (LME)'!U15</f>
        <v/>
      </c>
    </row>
    <row r="195" spans="1:38" ht="15" customHeight="1" x14ac:dyDescent="0.25">
      <c r="A195" s="52" t="str">
        <f>Доллар!T16</f>
        <v>13.07.2023</v>
      </c>
      <c r="B195" s="58" t="str">
        <f>Доллар!U16</f>
        <v>-</v>
      </c>
      <c r="D195" s="52" t="str">
        <f>Евро!T16</f>
        <v>13.07.2023</v>
      </c>
      <c r="E195" s="58" t="str">
        <f>Евро!U16</f>
        <v>-</v>
      </c>
      <c r="G195" s="52" t="str">
        <f>'Золото (ЦБ)'!T16</f>
        <v>13.07.2023</v>
      </c>
      <c r="H195" s="58">
        <f>IF(OR('Золото (ЦБ)'!$U16="-",'Золото (ЦБ)'!$U16=""),H194,'Золото (ЦБ)'!$U16)</f>
        <v>4173.2</v>
      </c>
      <c r="J195" s="52" t="str">
        <f>'Серебро (ЦБ)'!T16</f>
        <v>13.07.2023</v>
      </c>
      <c r="K195" s="58">
        <f>IF(OR('Серебро (ЦБ)'!$U16="-",'Серебро (ЦБ)'!$U16=""),K194,'Серебро (ЦБ)'!$U16)</f>
        <v>55.2</v>
      </c>
      <c r="M195" s="52" t="str">
        <f>'Платина (ЦБ)'!T16</f>
        <v>13.07.2023</v>
      </c>
      <c r="N195" s="58">
        <f>IF(OR('Платина (ЦБ)'!$U16="-",'Платина (ЦБ)'!$U16=""),N194,'Платина (ЦБ)'!$U16)</f>
        <v>2353.48</v>
      </c>
      <c r="P195" s="52" t="str">
        <f>'Палладий (ЦБ)'!T16</f>
        <v>13.07.2023</v>
      </c>
      <c r="Q195" s="58">
        <f>IF(OR('Палладий (ЦБ)'!$U16="-",'Палладий (ЦБ)'!$U16=""),Q194,'Палладий (ЦБ)'!$U16)</f>
        <v>4153.88</v>
      </c>
      <c r="S195" s="52" t="str">
        <f>'Золото (KITCO-LME)'!T16</f>
        <v>13.07.2023</v>
      </c>
      <c r="T195" s="58" t="str">
        <f>'Золото (KITCO-LME)'!U16</f>
        <v/>
      </c>
      <c r="V195" s="52" t="str">
        <f>'Серебро (KITCO-LME)'!T16</f>
        <v>13.07.2023</v>
      </c>
      <c r="W195" s="58" t="str">
        <f>'Серебро (KITCO-LME)'!U16</f>
        <v/>
      </c>
      <c r="Y195" s="52" t="str">
        <f>'Алюминий (LME)'!T16</f>
        <v>13.07.2023</v>
      </c>
      <c r="Z195" s="58" t="str">
        <f>'Алюминий (LME)'!U16</f>
        <v/>
      </c>
      <c r="AB195" s="52" t="str">
        <f>'Никель (LME)'!T16</f>
        <v>13.07.2023</v>
      </c>
      <c r="AC195" s="58" t="str">
        <f>'Никель (LME)'!U16</f>
        <v/>
      </c>
      <c r="AE195" s="52" t="str">
        <f>'Свинец (LME)'!T16</f>
        <v>13.07.2023</v>
      </c>
      <c r="AF195" s="58" t="str">
        <f>'Свинец (LME)'!U16</f>
        <v/>
      </c>
      <c r="AH195" s="52" t="str">
        <f>'Медь (LME)'!T16</f>
        <v>13.07.2023</v>
      </c>
      <c r="AI195" s="58" t="str">
        <f>'Медь (LME)'!U16</f>
        <v/>
      </c>
      <c r="AK195" s="52" t="str">
        <f>'Цинк (LME)'!T16</f>
        <v>13.07.2023</v>
      </c>
      <c r="AL195" s="58" t="str">
        <f>'Цинк (LME)'!U16</f>
        <v/>
      </c>
    </row>
    <row r="196" spans="1:38" ht="15" customHeight="1" x14ac:dyDescent="0.25">
      <c r="A196" s="52" t="str">
        <f>Доллар!T17</f>
        <v>14.07.2023</v>
      </c>
      <c r="B196" s="58" t="str">
        <f>Доллар!U17</f>
        <v>-</v>
      </c>
      <c r="D196" s="52" t="str">
        <f>Евро!T17</f>
        <v>14.07.2023</v>
      </c>
      <c r="E196" s="58" t="str">
        <f>Евро!U17</f>
        <v>-</v>
      </c>
      <c r="G196" s="52" t="str">
        <f>'Золото (ЦБ)'!T17</f>
        <v>14.07.2023</v>
      </c>
      <c r="H196" s="58">
        <f>IF(OR('Золото (ЦБ)'!$U17="-",'Золото (ЦБ)'!$U17=""),H195,'Золото (ЦБ)'!$U17)</f>
        <v>4173.2</v>
      </c>
      <c r="J196" s="52" t="str">
        <f>'Серебро (ЦБ)'!T17</f>
        <v>14.07.2023</v>
      </c>
      <c r="K196" s="58">
        <f>IF(OR('Серебро (ЦБ)'!$U17="-",'Серебро (ЦБ)'!$U17=""),K195,'Серебро (ЦБ)'!$U17)</f>
        <v>55.2</v>
      </c>
      <c r="M196" s="52" t="str">
        <f>'Платина (ЦБ)'!T17</f>
        <v>14.07.2023</v>
      </c>
      <c r="N196" s="58">
        <f>IF(OR('Платина (ЦБ)'!$U17="-",'Платина (ЦБ)'!$U17=""),N195,'Платина (ЦБ)'!$U17)</f>
        <v>2353.48</v>
      </c>
      <c r="P196" s="52" t="str">
        <f>'Палладий (ЦБ)'!T17</f>
        <v>14.07.2023</v>
      </c>
      <c r="Q196" s="58">
        <f>IF(OR('Палладий (ЦБ)'!$U17="-",'Палладий (ЦБ)'!$U17=""),Q195,'Палладий (ЦБ)'!$U17)</f>
        <v>4153.88</v>
      </c>
      <c r="S196" s="52" t="str">
        <f>'Золото (KITCO-LME)'!T17</f>
        <v>14.07.2023</v>
      </c>
      <c r="T196" s="58" t="str">
        <f>'Золото (KITCO-LME)'!U17</f>
        <v/>
      </c>
      <c r="V196" s="52" t="str">
        <f>'Серебро (KITCO-LME)'!T17</f>
        <v>14.07.2023</v>
      </c>
      <c r="W196" s="58" t="str">
        <f>'Серебро (KITCO-LME)'!U17</f>
        <v/>
      </c>
      <c r="Y196" s="52" t="str">
        <f>'Алюминий (LME)'!T17</f>
        <v>14.07.2023</v>
      </c>
      <c r="Z196" s="58" t="str">
        <f>'Алюминий (LME)'!U17</f>
        <v/>
      </c>
      <c r="AB196" s="52" t="str">
        <f>'Никель (LME)'!T17</f>
        <v>14.07.2023</v>
      </c>
      <c r="AC196" s="58" t="str">
        <f>'Никель (LME)'!U17</f>
        <v/>
      </c>
      <c r="AE196" s="52" t="str">
        <f>'Свинец (LME)'!T17</f>
        <v>14.07.2023</v>
      </c>
      <c r="AF196" s="58" t="str">
        <f>'Свинец (LME)'!U17</f>
        <v/>
      </c>
      <c r="AH196" s="52" t="str">
        <f>'Медь (LME)'!T17</f>
        <v>14.07.2023</v>
      </c>
      <c r="AI196" s="58" t="str">
        <f>'Медь (LME)'!U17</f>
        <v/>
      </c>
      <c r="AK196" s="52" t="str">
        <f>'Цинк (LME)'!T17</f>
        <v>14.07.2023</v>
      </c>
      <c r="AL196" s="58" t="str">
        <f>'Цинк (LME)'!U17</f>
        <v/>
      </c>
    </row>
    <row r="197" spans="1:38" ht="15" customHeight="1" x14ac:dyDescent="0.25">
      <c r="A197" s="52" t="str">
        <f>Доллар!T18</f>
        <v>15.07.2023</v>
      </c>
      <c r="B197" s="58" t="str">
        <f>Доллар!U18</f>
        <v>-</v>
      </c>
      <c r="D197" s="52" t="str">
        <f>Евро!T18</f>
        <v>15.07.2023</v>
      </c>
      <c r="E197" s="58" t="str">
        <f>Евро!U18</f>
        <v>-</v>
      </c>
      <c r="G197" s="52" t="str">
        <f>'Золото (ЦБ)'!T18</f>
        <v>15.07.2023</v>
      </c>
      <c r="H197" s="58">
        <f>IF(OR('Золото (ЦБ)'!$U18="-",'Золото (ЦБ)'!$U18=""),H196,'Золото (ЦБ)'!$U18)</f>
        <v>4173.2</v>
      </c>
      <c r="J197" s="52" t="str">
        <f>'Серебро (ЦБ)'!T18</f>
        <v>15.07.2023</v>
      </c>
      <c r="K197" s="58">
        <f>IF(OR('Серебро (ЦБ)'!$U18="-",'Серебро (ЦБ)'!$U18=""),K196,'Серебро (ЦБ)'!$U18)</f>
        <v>55.2</v>
      </c>
      <c r="M197" s="52" t="str">
        <f>'Платина (ЦБ)'!T18</f>
        <v>15.07.2023</v>
      </c>
      <c r="N197" s="58">
        <f>IF(OR('Платина (ЦБ)'!$U18="-",'Платина (ЦБ)'!$U18=""),N196,'Платина (ЦБ)'!$U18)</f>
        <v>2353.48</v>
      </c>
      <c r="P197" s="52" t="str">
        <f>'Палладий (ЦБ)'!T18</f>
        <v>15.07.2023</v>
      </c>
      <c r="Q197" s="58">
        <f>IF(OR('Палладий (ЦБ)'!$U18="-",'Палладий (ЦБ)'!$U18=""),Q196,'Палладий (ЦБ)'!$U18)</f>
        <v>4153.88</v>
      </c>
      <c r="S197" s="52" t="str">
        <f>'Золото (KITCO-LME)'!T18</f>
        <v>15.07.2023</v>
      </c>
      <c r="T197" s="58" t="str">
        <f>'Золото (KITCO-LME)'!U18</f>
        <v/>
      </c>
      <c r="V197" s="52" t="str">
        <f>'Серебро (KITCO-LME)'!T18</f>
        <v>15.07.2023</v>
      </c>
      <c r="W197" s="58" t="str">
        <f>'Серебро (KITCO-LME)'!U18</f>
        <v/>
      </c>
      <c r="Y197" s="52" t="str">
        <f>'Алюминий (LME)'!T18</f>
        <v>15.07.2023</v>
      </c>
      <c r="Z197" s="58" t="str">
        <f>'Алюминий (LME)'!U18</f>
        <v/>
      </c>
      <c r="AB197" s="52" t="str">
        <f>'Никель (LME)'!T18</f>
        <v>15.07.2023</v>
      </c>
      <c r="AC197" s="58" t="str">
        <f>'Никель (LME)'!U18</f>
        <v/>
      </c>
      <c r="AE197" s="52" t="str">
        <f>'Свинец (LME)'!T18</f>
        <v>15.07.2023</v>
      </c>
      <c r="AF197" s="58" t="str">
        <f>'Свинец (LME)'!U18</f>
        <v/>
      </c>
      <c r="AH197" s="52" t="str">
        <f>'Медь (LME)'!T18</f>
        <v>15.07.2023</v>
      </c>
      <c r="AI197" s="58" t="str">
        <f>'Медь (LME)'!U18</f>
        <v/>
      </c>
      <c r="AK197" s="52" t="str">
        <f>'Цинк (LME)'!T18</f>
        <v>15.07.2023</v>
      </c>
      <c r="AL197" s="58" t="str">
        <f>'Цинк (LME)'!U18</f>
        <v/>
      </c>
    </row>
    <row r="198" spans="1:38" ht="15" customHeight="1" x14ac:dyDescent="0.25">
      <c r="A198" s="52" t="str">
        <f>Доллар!T19</f>
        <v>16.07.2023</v>
      </c>
      <c r="B198" s="58" t="str">
        <f>Доллар!U19</f>
        <v>-</v>
      </c>
      <c r="D198" s="52" t="str">
        <f>Евро!T19</f>
        <v>16.07.2023</v>
      </c>
      <c r="E198" s="58" t="str">
        <f>Евро!U19</f>
        <v>-</v>
      </c>
      <c r="G198" s="52" t="str">
        <f>'Золото (ЦБ)'!T19</f>
        <v>16.07.2023</v>
      </c>
      <c r="H198" s="58">
        <f>IF(OR('Золото (ЦБ)'!$U19="-",'Золото (ЦБ)'!$U19=""),H197,'Золото (ЦБ)'!$U19)</f>
        <v>4173.2</v>
      </c>
      <c r="J198" s="52" t="str">
        <f>'Серебро (ЦБ)'!T19</f>
        <v>16.07.2023</v>
      </c>
      <c r="K198" s="58">
        <f>IF(OR('Серебро (ЦБ)'!$U19="-",'Серебро (ЦБ)'!$U19=""),K197,'Серебро (ЦБ)'!$U19)</f>
        <v>55.2</v>
      </c>
      <c r="M198" s="52" t="str">
        <f>'Платина (ЦБ)'!T19</f>
        <v>16.07.2023</v>
      </c>
      <c r="N198" s="58">
        <f>IF(OR('Платина (ЦБ)'!$U19="-",'Платина (ЦБ)'!$U19=""),N197,'Платина (ЦБ)'!$U19)</f>
        <v>2353.48</v>
      </c>
      <c r="P198" s="52" t="str">
        <f>'Палладий (ЦБ)'!T19</f>
        <v>16.07.2023</v>
      </c>
      <c r="Q198" s="58">
        <f>IF(OR('Палладий (ЦБ)'!$U19="-",'Палладий (ЦБ)'!$U19=""),Q197,'Палладий (ЦБ)'!$U19)</f>
        <v>4153.88</v>
      </c>
      <c r="S198" s="52" t="str">
        <f>'Золото (KITCO-LME)'!T19</f>
        <v>16.07.2023</v>
      </c>
      <c r="T198" s="58" t="str">
        <f>'Золото (KITCO-LME)'!U19</f>
        <v/>
      </c>
      <c r="V198" s="52" t="str">
        <f>'Серебро (KITCO-LME)'!T19</f>
        <v>16.07.2023</v>
      </c>
      <c r="W198" s="58" t="str">
        <f>'Серебро (KITCO-LME)'!U19</f>
        <v/>
      </c>
      <c r="Y198" s="52" t="str">
        <f>'Алюминий (LME)'!T19</f>
        <v>16.07.2023</v>
      </c>
      <c r="Z198" s="58" t="str">
        <f>'Алюминий (LME)'!U19</f>
        <v/>
      </c>
      <c r="AB198" s="52" t="str">
        <f>'Никель (LME)'!T19</f>
        <v>16.07.2023</v>
      </c>
      <c r="AC198" s="58" t="str">
        <f>'Никель (LME)'!U19</f>
        <v/>
      </c>
      <c r="AE198" s="52" t="str">
        <f>'Свинец (LME)'!T19</f>
        <v>16.07.2023</v>
      </c>
      <c r="AF198" s="58" t="str">
        <f>'Свинец (LME)'!U19</f>
        <v/>
      </c>
      <c r="AH198" s="52" t="str">
        <f>'Медь (LME)'!T19</f>
        <v>16.07.2023</v>
      </c>
      <c r="AI198" s="58" t="str">
        <f>'Медь (LME)'!U19</f>
        <v/>
      </c>
      <c r="AK198" s="52" t="str">
        <f>'Цинк (LME)'!T19</f>
        <v>16.07.2023</v>
      </c>
      <c r="AL198" s="58" t="str">
        <f>'Цинк (LME)'!U19</f>
        <v/>
      </c>
    </row>
    <row r="199" spans="1:38" ht="15" customHeight="1" x14ac:dyDescent="0.25">
      <c r="A199" s="52" t="str">
        <f>Доллар!T20</f>
        <v>17.07.2023</v>
      </c>
      <c r="B199" s="58" t="str">
        <f>Доллар!U20</f>
        <v>-</v>
      </c>
      <c r="D199" s="52" t="str">
        <f>Евро!T20</f>
        <v>17.07.2023</v>
      </c>
      <c r="E199" s="58" t="str">
        <f>Евро!U20</f>
        <v>-</v>
      </c>
      <c r="G199" s="52" t="str">
        <f>'Золото (ЦБ)'!T20</f>
        <v>17.07.2023</v>
      </c>
      <c r="H199" s="58">
        <f>IF(OR('Золото (ЦБ)'!$U20="-",'Золото (ЦБ)'!$U20=""),H198,'Золото (ЦБ)'!$U20)</f>
        <v>4173.2</v>
      </c>
      <c r="J199" s="52" t="str">
        <f>'Серебро (ЦБ)'!T20</f>
        <v>17.07.2023</v>
      </c>
      <c r="K199" s="58">
        <f>IF(OR('Серебро (ЦБ)'!$U20="-",'Серебро (ЦБ)'!$U20=""),K198,'Серебро (ЦБ)'!$U20)</f>
        <v>55.2</v>
      </c>
      <c r="M199" s="52" t="str">
        <f>'Платина (ЦБ)'!T20</f>
        <v>17.07.2023</v>
      </c>
      <c r="N199" s="58">
        <f>IF(OR('Платина (ЦБ)'!$U20="-",'Платина (ЦБ)'!$U20=""),N198,'Платина (ЦБ)'!$U20)</f>
        <v>2353.48</v>
      </c>
      <c r="P199" s="52" t="str">
        <f>'Палладий (ЦБ)'!T20</f>
        <v>17.07.2023</v>
      </c>
      <c r="Q199" s="58">
        <f>IF(OR('Палладий (ЦБ)'!$U20="-",'Палладий (ЦБ)'!$U20=""),Q198,'Палладий (ЦБ)'!$U20)</f>
        <v>4153.88</v>
      </c>
      <c r="S199" s="52" t="str">
        <f>'Золото (KITCO-LME)'!T20</f>
        <v>17.07.2023</v>
      </c>
      <c r="T199" s="58" t="str">
        <f>'Золото (KITCO-LME)'!U20</f>
        <v/>
      </c>
      <c r="V199" s="52" t="str">
        <f>'Серебро (KITCO-LME)'!T20</f>
        <v>17.07.2023</v>
      </c>
      <c r="W199" s="58" t="str">
        <f>'Серебро (KITCO-LME)'!U20</f>
        <v/>
      </c>
      <c r="Y199" s="52" t="str">
        <f>'Алюминий (LME)'!T20</f>
        <v>17.07.2023</v>
      </c>
      <c r="Z199" s="58" t="str">
        <f>'Алюминий (LME)'!U20</f>
        <v/>
      </c>
      <c r="AB199" s="52" t="str">
        <f>'Никель (LME)'!T20</f>
        <v>17.07.2023</v>
      </c>
      <c r="AC199" s="58" t="str">
        <f>'Никель (LME)'!U20</f>
        <v/>
      </c>
      <c r="AE199" s="52" t="str">
        <f>'Свинец (LME)'!T20</f>
        <v>17.07.2023</v>
      </c>
      <c r="AF199" s="58" t="str">
        <f>'Свинец (LME)'!U20</f>
        <v/>
      </c>
      <c r="AH199" s="52" t="str">
        <f>'Медь (LME)'!T20</f>
        <v>17.07.2023</v>
      </c>
      <c r="AI199" s="58" t="str">
        <f>'Медь (LME)'!U20</f>
        <v/>
      </c>
      <c r="AK199" s="52" t="str">
        <f>'Цинк (LME)'!T20</f>
        <v>17.07.2023</v>
      </c>
      <c r="AL199" s="58" t="str">
        <f>'Цинк (LME)'!U20</f>
        <v/>
      </c>
    </row>
    <row r="200" spans="1:38" ht="15" customHeight="1" x14ac:dyDescent="0.25">
      <c r="A200" s="52" t="str">
        <f>Доллар!T21</f>
        <v>18.07.2023</v>
      </c>
      <c r="B200" s="58" t="str">
        <f>Доллар!U21</f>
        <v>-</v>
      </c>
      <c r="D200" s="52" t="str">
        <f>Евро!T21</f>
        <v>18.07.2023</v>
      </c>
      <c r="E200" s="58" t="str">
        <f>Евро!U21</f>
        <v>-</v>
      </c>
      <c r="G200" s="52" t="str">
        <f>'Золото (ЦБ)'!T21</f>
        <v>18.07.2023</v>
      </c>
      <c r="H200" s="58">
        <f>IF(OR('Золото (ЦБ)'!$U21="-",'Золото (ЦБ)'!$U21=""),H199,'Золото (ЦБ)'!$U21)</f>
        <v>4173.2</v>
      </c>
      <c r="J200" s="52" t="str">
        <f>'Серебро (ЦБ)'!T21</f>
        <v>18.07.2023</v>
      </c>
      <c r="K200" s="58">
        <f>IF(OR('Серебро (ЦБ)'!$U21="-",'Серебро (ЦБ)'!$U21=""),K199,'Серебро (ЦБ)'!$U21)</f>
        <v>55.2</v>
      </c>
      <c r="M200" s="52" t="str">
        <f>'Платина (ЦБ)'!T21</f>
        <v>18.07.2023</v>
      </c>
      <c r="N200" s="58">
        <f>IF(OR('Платина (ЦБ)'!$U21="-",'Платина (ЦБ)'!$U21=""),N199,'Платина (ЦБ)'!$U21)</f>
        <v>2353.48</v>
      </c>
      <c r="P200" s="52" t="str">
        <f>'Палладий (ЦБ)'!T21</f>
        <v>18.07.2023</v>
      </c>
      <c r="Q200" s="58">
        <f>IF(OR('Палладий (ЦБ)'!$U21="-",'Палладий (ЦБ)'!$U21=""),Q199,'Палладий (ЦБ)'!$U21)</f>
        <v>4153.88</v>
      </c>
      <c r="S200" s="52" t="str">
        <f>'Золото (KITCO-LME)'!T21</f>
        <v>18.07.2023</v>
      </c>
      <c r="T200" s="58" t="str">
        <f>'Золото (KITCO-LME)'!U21</f>
        <v/>
      </c>
      <c r="V200" s="52" t="str">
        <f>'Серебро (KITCO-LME)'!T21</f>
        <v>18.07.2023</v>
      </c>
      <c r="W200" s="58" t="str">
        <f>'Серебро (KITCO-LME)'!U21</f>
        <v/>
      </c>
      <c r="Y200" s="52" t="str">
        <f>'Алюминий (LME)'!T21</f>
        <v>18.07.2023</v>
      </c>
      <c r="Z200" s="58" t="str">
        <f>'Алюминий (LME)'!U21</f>
        <v/>
      </c>
      <c r="AB200" s="52" t="str">
        <f>'Никель (LME)'!T21</f>
        <v>18.07.2023</v>
      </c>
      <c r="AC200" s="58" t="str">
        <f>'Никель (LME)'!U21</f>
        <v/>
      </c>
      <c r="AE200" s="52" t="str">
        <f>'Свинец (LME)'!T21</f>
        <v>18.07.2023</v>
      </c>
      <c r="AF200" s="58" t="str">
        <f>'Свинец (LME)'!U21</f>
        <v/>
      </c>
      <c r="AH200" s="52" t="str">
        <f>'Медь (LME)'!T21</f>
        <v>18.07.2023</v>
      </c>
      <c r="AI200" s="58" t="str">
        <f>'Медь (LME)'!U21</f>
        <v/>
      </c>
      <c r="AK200" s="52" t="str">
        <f>'Цинк (LME)'!T21</f>
        <v>18.07.2023</v>
      </c>
      <c r="AL200" s="58" t="str">
        <f>'Цинк (LME)'!U21</f>
        <v/>
      </c>
    </row>
    <row r="201" spans="1:38" ht="15" customHeight="1" x14ac:dyDescent="0.25">
      <c r="A201" s="52" t="str">
        <f>Доллар!T22</f>
        <v>19.07.2023</v>
      </c>
      <c r="B201" s="58" t="str">
        <f>Доллар!U22</f>
        <v>-</v>
      </c>
      <c r="D201" s="52" t="str">
        <f>Евро!T22</f>
        <v>19.07.2023</v>
      </c>
      <c r="E201" s="58" t="str">
        <f>Евро!U22</f>
        <v>-</v>
      </c>
      <c r="G201" s="52" t="str">
        <f>'Золото (ЦБ)'!T22</f>
        <v>19.07.2023</v>
      </c>
      <c r="H201" s="58">
        <f>IF(OR('Золото (ЦБ)'!$U22="-",'Золото (ЦБ)'!$U22=""),H200,'Золото (ЦБ)'!$U22)</f>
        <v>4173.2</v>
      </c>
      <c r="J201" s="52" t="str">
        <f>'Серебро (ЦБ)'!T22</f>
        <v>19.07.2023</v>
      </c>
      <c r="K201" s="58">
        <f>IF(OR('Серебро (ЦБ)'!$U22="-",'Серебро (ЦБ)'!$U22=""),K200,'Серебро (ЦБ)'!$U22)</f>
        <v>55.2</v>
      </c>
      <c r="M201" s="52" t="str">
        <f>'Платина (ЦБ)'!T22</f>
        <v>19.07.2023</v>
      </c>
      <c r="N201" s="58">
        <f>IF(OR('Платина (ЦБ)'!$U22="-",'Платина (ЦБ)'!$U22=""),N200,'Платина (ЦБ)'!$U22)</f>
        <v>2353.48</v>
      </c>
      <c r="P201" s="52" t="str">
        <f>'Палладий (ЦБ)'!T22</f>
        <v>19.07.2023</v>
      </c>
      <c r="Q201" s="58">
        <f>IF(OR('Палладий (ЦБ)'!$U22="-",'Палладий (ЦБ)'!$U22=""),Q200,'Палладий (ЦБ)'!$U22)</f>
        <v>4153.88</v>
      </c>
      <c r="S201" s="52" t="str">
        <f>'Золото (KITCO-LME)'!T22</f>
        <v>19.07.2023</v>
      </c>
      <c r="T201" s="58" t="str">
        <f>'Золото (KITCO-LME)'!U22</f>
        <v/>
      </c>
      <c r="V201" s="52" t="str">
        <f>'Серебро (KITCO-LME)'!T22</f>
        <v>19.07.2023</v>
      </c>
      <c r="W201" s="58" t="str">
        <f>'Серебро (KITCO-LME)'!U22</f>
        <v/>
      </c>
      <c r="Y201" s="52" t="str">
        <f>'Алюминий (LME)'!T22</f>
        <v>19.07.2023</v>
      </c>
      <c r="Z201" s="58" t="str">
        <f>'Алюминий (LME)'!U22</f>
        <v/>
      </c>
      <c r="AB201" s="52" t="str">
        <f>'Никель (LME)'!T22</f>
        <v>19.07.2023</v>
      </c>
      <c r="AC201" s="58" t="str">
        <f>'Никель (LME)'!U22</f>
        <v/>
      </c>
      <c r="AE201" s="52" t="str">
        <f>'Свинец (LME)'!T22</f>
        <v>19.07.2023</v>
      </c>
      <c r="AF201" s="58" t="str">
        <f>'Свинец (LME)'!U22</f>
        <v/>
      </c>
      <c r="AH201" s="52" t="str">
        <f>'Медь (LME)'!T22</f>
        <v>19.07.2023</v>
      </c>
      <c r="AI201" s="58" t="str">
        <f>'Медь (LME)'!U22</f>
        <v/>
      </c>
      <c r="AK201" s="52" t="str">
        <f>'Цинк (LME)'!T22</f>
        <v>19.07.2023</v>
      </c>
      <c r="AL201" s="58" t="str">
        <f>'Цинк (LME)'!U22</f>
        <v/>
      </c>
    </row>
    <row r="202" spans="1:38" ht="15" customHeight="1" x14ac:dyDescent="0.25">
      <c r="A202" s="52" t="str">
        <f>Доллар!T23</f>
        <v>20.07.2023</v>
      </c>
      <c r="B202" s="58" t="str">
        <f>Доллар!U23</f>
        <v>-</v>
      </c>
      <c r="D202" s="52" t="str">
        <f>Евро!T23</f>
        <v>20.07.2023</v>
      </c>
      <c r="E202" s="58" t="str">
        <f>Евро!U23</f>
        <v>-</v>
      </c>
      <c r="G202" s="52" t="str">
        <f>'Золото (ЦБ)'!T23</f>
        <v>20.07.2023</v>
      </c>
      <c r="H202" s="58">
        <f>IF(OR('Золото (ЦБ)'!$U23="-",'Золото (ЦБ)'!$U23=""),H201,'Золото (ЦБ)'!$U23)</f>
        <v>4173.2</v>
      </c>
      <c r="J202" s="52" t="str">
        <f>'Серебро (ЦБ)'!T23</f>
        <v>20.07.2023</v>
      </c>
      <c r="K202" s="58">
        <f>IF(OR('Серебро (ЦБ)'!$U23="-",'Серебро (ЦБ)'!$U23=""),K201,'Серебро (ЦБ)'!$U23)</f>
        <v>55.2</v>
      </c>
      <c r="M202" s="52" t="str">
        <f>'Платина (ЦБ)'!T23</f>
        <v>20.07.2023</v>
      </c>
      <c r="N202" s="58">
        <f>IF(OR('Платина (ЦБ)'!$U23="-",'Платина (ЦБ)'!$U23=""),N201,'Платина (ЦБ)'!$U23)</f>
        <v>2353.48</v>
      </c>
      <c r="P202" s="52" t="str">
        <f>'Палладий (ЦБ)'!T23</f>
        <v>20.07.2023</v>
      </c>
      <c r="Q202" s="58">
        <f>IF(OR('Палладий (ЦБ)'!$U23="-",'Палладий (ЦБ)'!$U23=""),Q201,'Палладий (ЦБ)'!$U23)</f>
        <v>4153.88</v>
      </c>
      <c r="S202" s="52" t="str">
        <f>'Золото (KITCO-LME)'!T23</f>
        <v>20.07.2023</v>
      </c>
      <c r="T202" s="58" t="str">
        <f>'Золото (KITCO-LME)'!U23</f>
        <v/>
      </c>
      <c r="V202" s="52" t="str">
        <f>'Серебро (KITCO-LME)'!T23</f>
        <v>20.07.2023</v>
      </c>
      <c r="W202" s="58" t="str">
        <f>'Серебро (KITCO-LME)'!U23</f>
        <v/>
      </c>
      <c r="Y202" s="52" t="str">
        <f>'Алюминий (LME)'!T23</f>
        <v>20.07.2023</v>
      </c>
      <c r="Z202" s="58" t="str">
        <f>'Алюминий (LME)'!U23</f>
        <v/>
      </c>
      <c r="AB202" s="52" t="str">
        <f>'Никель (LME)'!T23</f>
        <v>20.07.2023</v>
      </c>
      <c r="AC202" s="58" t="str">
        <f>'Никель (LME)'!U23</f>
        <v/>
      </c>
      <c r="AE202" s="52" t="str">
        <f>'Свинец (LME)'!T23</f>
        <v>20.07.2023</v>
      </c>
      <c r="AF202" s="58" t="str">
        <f>'Свинец (LME)'!U23</f>
        <v/>
      </c>
      <c r="AH202" s="52" t="str">
        <f>'Медь (LME)'!T23</f>
        <v>20.07.2023</v>
      </c>
      <c r="AI202" s="58" t="str">
        <f>'Медь (LME)'!U23</f>
        <v/>
      </c>
      <c r="AK202" s="52" t="str">
        <f>'Цинк (LME)'!T23</f>
        <v>20.07.2023</v>
      </c>
      <c r="AL202" s="58" t="str">
        <f>'Цинк (LME)'!U23</f>
        <v/>
      </c>
    </row>
    <row r="203" spans="1:38" ht="15" customHeight="1" x14ac:dyDescent="0.25">
      <c r="A203" s="52" t="str">
        <f>Доллар!T24</f>
        <v>21.07.2023</v>
      </c>
      <c r="B203" s="58" t="str">
        <f>Доллар!U24</f>
        <v>-</v>
      </c>
      <c r="D203" s="52" t="str">
        <f>Евро!T24</f>
        <v>21.07.2023</v>
      </c>
      <c r="E203" s="58" t="str">
        <f>Евро!U24</f>
        <v>-</v>
      </c>
      <c r="G203" s="52" t="str">
        <f>'Золото (ЦБ)'!T24</f>
        <v>21.07.2023</v>
      </c>
      <c r="H203" s="58">
        <f>IF(OR('Золото (ЦБ)'!$U24="-",'Золото (ЦБ)'!$U24=""),H202,'Золото (ЦБ)'!$U24)</f>
        <v>4173.2</v>
      </c>
      <c r="J203" s="52" t="str">
        <f>'Серебро (ЦБ)'!T24</f>
        <v>21.07.2023</v>
      </c>
      <c r="K203" s="58">
        <f>IF(OR('Серебро (ЦБ)'!$U24="-",'Серебро (ЦБ)'!$U24=""),K202,'Серебро (ЦБ)'!$U24)</f>
        <v>55.2</v>
      </c>
      <c r="M203" s="52" t="str">
        <f>'Платина (ЦБ)'!T24</f>
        <v>21.07.2023</v>
      </c>
      <c r="N203" s="58">
        <f>IF(OR('Платина (ЦБ)'!$U24="-",'Платина (ЦБ)'!$U24=""),N202,'Платина (ЦБ)'!$U24)</f>
        <v>2353.48</v>
      </c>
      <c r="P203" s="52" t="str">
        <f>'Палладий (ЦБ)'!T24</f>
        <v>21.07.2023</v>
      </c>
      <c r="Q203" s="58">
        <f>IF(OR('Палладий (ЦБ)'!$U24="-",'Палладий (ЦБ)'!$U24=""),Q202,'Палладий (ЦБ)'!$U24)</f>
        <v>4153.88</v>
      </c>
      <c r="S203" s="52" t="str">
        <f>'Золото (KITCO-LME)'!T24</f>
        <v>21.07.2023</v>
      </c>
      <c r="T203" s="58" t="str">
        <f>'Золото (KITCO-LME)'!U24</f>
        <v/>
      </c>
      <c r="V203" s="52" t="str">
        <f>'Серебро (KITCO-LME)'!T24</f>
        <v>21.07.2023</v>
      </c>
      <c r="W203" s="58" t="str">
        <f>'Серебро (KITCO-LME)'!U24</f>
        <v/>
      </c>
      <c r="Y203" s="52" t="str">
        <f>'Алюминий (LME)'!T24</f>
        <v>21.07.2023</v>
      </c>
      <c r="Z203" s="58" t="str">
        <f>'Алюминий (LME)'!U24</f>
        <v/>
      </c>
      <c r="AB203" s="52" t="str">
        <f>'Никель (LME)'!T24</f>
        <v>21.07.2023</v>
      </c>
      <c r="AC203" s="58" t="str">
        <f>'Никель (LME)'!U24</f>
        <v/>
      </c>
      <c r="AE203" s="52" t="str">
        <f>'Свинец (LME)'!T24</f>
        <v>21.07.2023</v>
      </c>
      <c r="AF203" s="58" t="str">
        <f>'Свинец (LME)'!U24</f>
        <v/>
      </c>
      <c r="AH203" s="52" t="str">
        <f>'Медь (LME)'!T24</f>
        <v>21.07.2023</v>
      </c>
      <c r="AI203" s="58" t="str">
        <f>'Медь (LME)'!U24</f>
        <v/>
      </c>
      <c r="AK203" s="52" t="str">
        <f>'Цинк (LME)'!T24</f>
        <v>21.07.2023</v>
      </c>
      <c r="AL203" s="58" t="str">
        <f>'Цинк (LME)'!U24</f>
        <v/>
      </c>
    </row>
    <row r="204" spans="1:38" ht="15" customHeight="1" x14ac:dyDescent="0.25">
      <c r="A204" s="52" t="str">
        <f>Доллар!T25</f>
        <v>22.07.2023</v>
      </c>
      <c r="B204" s="58" t="str">
        <f>Доллар!U25</f>
        <v>-</v>
      </c>
      <c r="D204" s="52" t="str">
        <f>Евро!T25</f>
        <v>22.07.2023</v>
      </c>
      <c r="E204" s="58" t="str">
        <f>Евро!U25</f>
        <v>-</v>
      </c>
      <c r="G204" s="52" t="str">
        <f>'Золото (ЦБ)'!T25</f>
        <v>22.07.2023</v>
      </c>
      <c r="H204" s="58">
        <f>IF(OR('Золото (ЦБ)'!$U25="-",'Золото (ЦБ)'!$U25=""),H203,'Золото (ЦБ)'!$U25)</f>
        <v>4173.2</v>
      </c>
      <c r="J204" s="52" t="str">
        <f>'Серебро (ЦБ)'!T25</f>
        <v>22.07.2023</v>
      </c>
      <c r="K204" s="58">
        <f>IF(OR('Серебро (ЦБ)'!$U25="-",'Серебро (ЦБ)'!$U25=""),K203,'Серебро (ЦБ)'!$U25)</f>
        <v>55.2</v>
      </c>
      <c r="M204" s="52" t="str">
        <f>'Платина (ЦБ)'!T25</f>
        <v>22.07.2023</v>
      </c>
      <c r="N204" s="58">
        <f>IF(OR('Платина (ЦБ)'!$U25="-",'Платина (ЦБ)'!$U25=""),N203,'Платина (ЦБ)'!$U25)</f>
        <v>2353.48</v>
      </c>
      <c r="P204" s="52" t="str">
        <f>'Палладий (ЦБ)'!T25</f>
        <v>22.07.2023</v>
      </c>
      <c r="Q204" s="58">
        <f>IF(OR('Палладий (ЦБ)'!$U25="-",'Палладий (ЦБ)'!$U25=""),Q203,'Палладий (ЦБ)'!$U25)</f>
        <v>4153.88</v>
      </c>
      <c r="S204" s="52" t="str">
        <f>'Золото (KITCO-LME)'!T25</f>
        <v>22.07.2023</v>
      </c>
      <c r="T204" s="58" t="str">
        <f>'Золото (KITCO-LME)'!U25</f>
        <v/>
      </c>
      <c r="V204" s="52" t="str">
        <f>'Серебро (KITCO-LME)'!T25</f>
        <v>22.07.2023</v>
      </c>
      <c r="W204" s="58" t="str">
        <f>'Серебро (KITCO-LME)'!U25</f>
        <v/>
      </c>
      <c r="Y204" s="52" t="str">
        <f>'Алюминий (LME)'!T25</f>
        <v>22.07.2023</v>
      </c>
      <c r="Z204" s="58" t="str">
        <f>'Алюминий (LME)'!U25</f>
        <v/>
      </c>
      <c r="AB204" s="52" t="str">
        <f>'Никель (LME)'!T25</f>
        <v>22.07.2023</v>
      </c>
      <c r="AC204" s="58" t="str">
        <f>'Никель (LME)'!U25</f>
        <v/>
      </c>
      <c r="AE204" s="52" t="str">
        <f>'Свинец (LME)'!T25</f>
        <v>22.07.2023</v>
      </c>
      <c r="AF204" s="58" t="str">
        <f>'Свинец (LME)'!U25</f>
        <v/>
      </c>
      <c r="AH204" s="52" t="str">
        <f>'Медь (LME)'!T25</f>
        <v>22.07.2023</v>
      </c>
      <c r="AI204" s="58" t="str">
        <f>'Медь (LME)'!U25</f>
        <v/>
      </c>
      <c r="AK204" s="52" t="str">
        <f>'Цинк (LME)'!T25</f>
        <v>22.07.2023</v>
      </c>
      <c r="AL204" s="58" t="str">
        <f>'Цинк (LME)'!U25</f>
        <v/>
      </c>
    </row>
    <row r="205" spans="1:38" ht="15" customHeight="1" x14ac:dyDescent="0.25">
      <c r="A205" s="52" t="str">
        <f>Доллар!T26</f>
        <v>23.07.2023</v>
      </c>
      <c r="B205" s="58" t="str">
        <f>Доллар!U26</f>
        <v>-</v>
      </c>
      <c r="D205" s="52" t="str">
        <f>Евро!T26</f>
        <v>23.07.2023</v>
      </c>
      <c r="E205" s="58" t="str">
        <f>Евро!U26</f>
        <v>-</v>
      </c>
      <c r="G205" s="52" t="str">
        <f>'Золото (ЦБ)'!T26</f>
        <v>23.07.2023</v>
      </c>
      <c r="H205" s="58">
        <f>IF(OR('Золото (ЦБ)'!$U26="-",'Золото (ЦБ)'!$U26=""),H204,'Золото (ЦБ)'!$U26)</f>
        <v>4173.2</v>
      </c>
      <c r="J205" s="52" t="str">
        <f>'Серебро (ЦБ)'!T26</f>
        <v>23.07.2023</v>
      </c>
      <c r="K205" s="58">
        <f>IF(OR('Серебро (ЦБ)'!$U26="-",'Серебро (ЦБ)'!$U26=""),K204,'Серебро (ЦБ)'!$U26)</f>
        <v>55.2</v>
      </c>
      <c r="M205" s="52" t="str">
        <f>'Платина (ЦБ)'!T26</f>
        <v>23.07.2023</v>
      </c>
      <c r="N205" s="58">
        <f>IF(OR('Платина (ЦБ)'!$U26="-",'Платина (ЦБ)'!$U26=""),N204,'Платина (ЦБ)'!$U26)</f>
        <v>2353.48</v>
      </c>
      <c r="P205" s="52" t="str">
        <f>'Палладий (ЦБ)'!T26</f>
        <v>23.07.2023</v>
      </c>
      <c r="Q205" s="58">
        <f>IF(OR('Палладий (ЦБ)'!$U26="-",'Палладий (ЦБ)'!$U26=""),Q204,'Палладий (ЦБ)'!$U26)</f>
        <v>4153.88</v>
      </c>
      <c r="S205" s="52" t="str">
        <f>'Золото (KITCO-LME)'!T26</f>
        <v>23.07.2023</v>
      </c>
      <c r="T205" s="58" t="str">
        <f>'Золото (KITCO-LME)'!U26</f>
        <v/>
      </c>
      <c r="V205" s="52" t="str">
        <f>'Серебро (KITCO-LME)'!T26</f>
        <v>23.07.2023</v>
      </c>
      <c r="W205" s="58" t="str">
        <f>'Серебро (KITCO-LME)'!U26</f>
        <v/>
      </c>
      <c r="Y205" s="52" t="str">
        <f>'Алюминий (LME)'!T26</f>
        <v>23.07.2023</v>
      </c>
      <c r="Z205" s="58" t="str">
        <f>'Алюминий (LME)'!U26</f>
        <v/>
      </c>
      <c r="AB205" s="52" t="str">
        <f>'Никель (LME)'!T26</f>
        <v>23.07.2023</v>
      </c>
      <c r="AC205" s="58" t="str">
        <f>'Никель (LME)'!U26</f>
        <v/>
      </c>
      <c r="AE205" s="52" t="str">
        <f>'Свинец (LME)'!T26</f>
        <v>23.07.2023</v>
      </c>
      <c r="AF205" s="58" t="str">
        <f>'Свинец (LME)'!U26</f>
        <v/>
      </c>
      <c r="AH205" s="52" t="str">
        <f>'Медь (LME)'!T26</f>
        <v>23.07.2023</v>
      </c>
      <c r="AI205" s="58" t="str">
        <f>'Медь (LME)'!U26</f>
        <v/>
      </c>
      <c r="AK205" s="52" t="str">
        <f>'Цинк (LME)'!T26</f>
        <v>23.07.2023</v>
      </c>
      <c r="AL205" s="58" t="str">
        <f>'Цинк (LME)'!U26</f>
        <v/>
      </c>
    </row>
    <row r="206" spans="1:38" ht="15" customHeight="1" x14ac:dyDescent="0.25">
      <c r="A206" s="52" t="str">
        <f>Доллар!T27</f>
        <v>24.07.2023</v>
      </c>
      <c r="B206" s="58" t="str">
        <f>Доллар!U27</f>
        <v>-</v>
      </c>
      <c r="D206" s="52" t="str">
        <f>Евро!T27</f>
        <v>24.07.2023</v>
      </c>
      <c r="E206" s="58" t="str">
        <f>Евро!U27</f>
        <v>-</v>
      </c>
      <c r="G206" s="52" t="str">
        <f>'Золото (ЦБ)'!T27</f>
        <v>24.07.2023</v>
      </c>
      <c r="H206" s="58">
        <f>IF(OR('Золото (ЦБ)'!$U27="-",'Золото (ЦБ)'!$U27=""),H205,'Золото (ЦБ)'!$U27)</f>
        <v>4173.2</v>
      </c>
      <c r="J206" s="52" t="str">
        <f>'Серебро (ЦБ)'!T27</f>
        <v>24.07.2023</v>
      </c>
      <c r="K206" s="58">
        <f>IF(OR('Серебро (ЦБ)'!$U27="-",'Серебро (ЦБ)'!$U27=""),K205,'Серебро (ЦБ)'!$U27)</f>
        <v>55.2</v>
      </c>
      <c r="M206" s="52" t="str">
        <f>'Платина (ЦБ)'!T27</f>
        <v>24.07.2023</v>
      </c>
      <c r="N206" s="58">
        <f>IF(OR('Платина (ЦБ)'!$U27="-",'Платина (ЦБ)'!$U27=""),N205,'Платина (ЦБ)'!$U27)</f>
        <v>2353.48</v>
      </c>
      <c r="P206" s="52" t="str">
        <f>'Палладий (ЦБ)'!T27</f>
        <v>24.07.2023</v>
      </c>
      <c r="Q206" s="58">
        <f>IF(OR('Палладий (ЦБ)'!$U27="-",'Палладий (ЦБ)'!$U27=""),Q205,'Палладий (ЦБ)'!$U27)</f>
        <v>4153.88</v>
      </c>
      <c r="S206" s="52" t="str">
        <f>'Золото (KITCO-LME)'!T27</f>
        <v>24.07.2023</v>
      </c>
      <c r="T206" s="58" t="str">
        <f>'Золото (KITCO-LME)'!U27</f>
        <v/>
      </c>
      <c r="V206" s="52" t="str">
        <f>'Серебро (KITCO-LME)'!T27</f>
        <v>24.07.2023</v>
      </c>
      <c r="W206" s="58" t="str">
        <f>'Серебро (KITCO-LME)'!U27</f>
        <v/>
      </c>
      <c r="Y206" s="52" t="str">
        <f>'Алюминий (LME)'!T27</f>
        <v>24.07.2023</v>
      </c>
      <c r="Z206" s="58" t="str">
        <f>'Алюминий (LME)'!U27</f>
        <v/>
      </c>
      <c r="AB206" s="52" t="str">
        <f>'Никель (LME)'!T27</f>
        <v>24.07.2023</v>
      </c>
      <c r="AC206" s="58" t="str">
        <f>'Никель (LME)'!U27</f>
        <v/>
      </c>
      <c r="AE206" s="52" t="str">
        <f>'Свинец (LME)'!T27</f>
        <v>24.07.2023</v>
      </c>
      <c r="AF206" s="58" t="str">
        <f>'Свинец (LME)'!U27</f>
        <v/>
      </c>
      <c r="AH206" s="52" t="str">
        <f>'Медь (LME)'!T27</f>
        <v>24.07.2023</v>
      </c>
      <c r="AI206" s="58" t="str">
        <f>'Медь (LME)'!U27</f>
        <v/>
      </c>
      <c r="AK206" s="52" t="str">
        <f>'Цинк (LME)'!T27</f>
        <v>24.07.2023</v>
      </c>
      <c r="AL206" s="58" t="str">
        <f>'Цинк (LME)'!U27</f>
        <v/>
      </c>
    </row>
    <row r="207" spans="1:38" ht="15" customHeight="1" x14ac:dyDescent="0.25">
      <c r="A207" s="52" t="str">
        <f>Доллар!T28</f>
        <v>25.07.2023</v>
      </c>
      <c r="B207" s="58" t="str">
        <f>Доллар!U28</f>
        <v>-</v>
      </c>
      <c r="D207" s="52" t="str">
        <f>Евро!T28</f>
        <v>25.07.2023</v>
      </c>
      <c r="E207" s="58" t="str">
        <f>Евро!U28</f>
        <v>-</v>
      </c>
      <c r="G207" s="52" t="str">
        <f>'Золото (ЦБ)'!T28</f>
        <v>25.07.2023</v>
      </c>
      <c r="H207" s="58">
        <f>IF(OR('Золото (ЦБ)'!$U28="-",'Золото (ЦБ)'!$U28=""),H206,'Золото (ЦБ)'!$U28)</f>
        <v>4173.2</v>
      </c>
      <c r="J207" s="52" t="str">
        <f>'Серебро (ЦБ)'!T28</f>
        <v>25.07.2023</v>
      </c>
      <c r="K207" s="58">
        <f>IF(OR('Серебро (ЦБ)'!$U28="-",'Серебро (ЦБ)'!$U28=""),K206,'Серебро (ЦБ)'!$U28)</f>
        <v>55.2</v>
      </c>
      <c r="M207" s="52" t="str">
        <f>'Платина (ЦБ)'!T28</f>
        <v>25.07.2023</v>
      </c>
      <c r="N207" s="58">
        <f>IF(OR('Платина (ЦБ)'!$U28="-",'Платина (ЦБ)'!$U28=""),N206,'Платина (ЦБ)'!$U28)</f>
        <v>2353.48</v>
      </c>
      <c r="P207" s="52" t="str">
        <f>'Палладий (ЦБ)'!T28</f>
        <v>25.07.2023</v>
      </c>
      <c r="Q207" s="58">
        <f>IF(OR('Палладий (ЦБ)'!$U28="-",'Палладий (ЦБ)'!$U28=""),Q206,'Палладий (ЦБ)'!$U28)</f>
        <v>4153.88</v>
      </c>
      <c r="S207" s="52" t="str">
        <f>'Золото (KITCO-LME)'!T28</f>
        <v>25.07.2023</v>
      </c>
      <c r="T207" s="58" t="str">
        <f>'Золото (KITCO-LME)'!U28</f>
        <v/>
      </c>
      <c r="V207" s="52" t="str">
        <f>'Серебро (KITCO-LME)'!T28</f>
        <v>25.07.2023</v>
      </c>
      <c r="W207" s="58" t="str">
        <f>'Серебро (KITCO-LME)'!U28</f>
        <v/>
      </c>
      <c r="Y207" s="52" t="str">
        <f>'Алюминий (LME)'!T28</f>
        <v>25.07.2023</v>
      </c>
      <c r="Z207" s="58" t="str">
        <f>'Алюминий (LME)'!U28</f>
        <v/>
      </c>
      <c r="AB207" s="52" t="str">
        <f>'Никель (LME)'!T28</f>
        <v>25.07.2023</v>
      </c>
      <c r="AC207" s="58" t="str">
        <f>'Никель (LME)'!U28</f>
        <v/>
      </c>
      <c r="AE207" s="52" t="str">
        <f>'Свинец (LME)'!T28</f>
        <v>25.07.2023</v>
      </c>
      <c r="AF207" s="58" t="str">
        <f>'Свинец (LME)'!U28</f>
        <v/>
      </c>
      <c r="AH207" s="52" t="str">
        <f>'Медь (LME)'!T28</f>
        <v>25.07.2023</v>
      </c>
      <c r="AI207" s="58" t="str">
        <f>'Медь (LME)'!U28</f>
        <v/>
      </c>
      <c r="AK207" s="52" t="str">
        <f>'Цинк (LME)'!T28</f>
        <v>25.07.2023</v>
      </c>
      <c r="AL207" s="58" t="str">
        <f>'Цинк (LME)'!U28</f>
        <v/>
      </c>
    </row>
    <row r="208" spans="1:38" ht="15" customHeight="1" x14ac:dyDescent="0.25">
      <c r="A208" s="52" t="str">
        <f>Доллар!T29</f>
        <v>26.07.2023</v>
      </c>
      <c r="B208" s="58" t="str">
        <f>Доллар!U29</f>
        <v>-</v>
      </c>
      <c r="D208" s="52" t="str">
        <f>Евро!T29</f>
        <v>26.07.2023</v>
      </c>
      <c r="E208" s="58" t="str">
        <f>Евро!U29</f>
        <v>-</v>
      </c>
      <c r="G208" s="52" t="str">
        <f>'Золото (ЦБ)'!T29</f>
        <v>26.07.2023</v>
      </c>
      <c r="H208" s="58">
        <f>IF(OR('Золото (ЦБ)'!$U29="-",'Золото (ЦБ)'!$U29=""),H207,'Золото (ЦБ)'!$U29)</f>
        <v>4173.2</v>
      </c>
      <c r="J208" s="52" t="str">
        <f>'Серебро (ЦБ)'!T29</f>
        <v>26.07.2023</v>
      </c>
      <c r="K208" s="58">
        <f>IF(OR('Серебро (ЦБ)'!$U29="-",'Серебро (ЦБ)'!$U29=""),K207,'Серебро (ЦБ)'!$U29)</f>
        <v>55.2</v>
      </c>
      <c r="M208" s="52" t="str">
        <f>'Платина (ЦБ)'!T29</f>
        <v>26.07.2023</v>
      </c>
      <c r="N208" s="58">
        <f>IF(OR('Платина (ЦБ)'!$U29="-",'Платина (ЦБ)'!$U29=""),N207,'Платина (ЦБ)'!$U29)</f>
        <v>2353.48</v>
      </c>
      <c r="P208" s="52" t="str">
        <f>'Палладий (ЦБ)'!T29</f>
        <v>26.07.2023</v>
      </c>
      <c r="Q208" s="58">
        <f>IF(OR('Палладий (ЦБ)'!$U29="-",'Палладий (ЦБ)'!$U29=""),Q207,'Палладий (ЦБ)'!$U29)</f>
        <v>4153.88</v>
      </c>
      <c r="S208" s="52" t="str">
        <f>'Золото (KITCO-LME)'!T29</f>
        <v>26.07.2023</v>
      </c>
      <c r="T208" s="58" t="str">
        <f>'Золото (KITCO-LME)'!U29</f>
        <v/>
      </c>
      <c r="V208" s="52" t="str">
        <f>'Серебро (KITCO-LME)'!T29</f>
        <v>26.07.2023</v>
      </c>
      <c r="W208" s="58" t="str">
        <f>'Серебро (KITCO-LME)'!U29</f>
        <v/>
      </c>
      <c r="Y208" s="52" t="str">
        <f>'Алюминий (LME)'!T29</f>
        <v>26.07.2023</v>
      </c>
      <c r="Z208" s="58" t="str">
        <f>'Алюминий (LME)'!U29</f>
        <v/>
      </c>
      <c r="AB208" s="52" t="str">
        <f>'Никель (LME)'!T29</f>
        <v>26.07.2023</v>
      </c>
      <c r="AC208" s="58" t="str">
        <f>'Никель (LME)'!U29</f>
        <v/>
      </c>
      <c r="AE208" s="52" t="str">
        <f>'Свинец (LME)'!T29</f>
        <v>26.07.2023</v>
      </c>
      <c r="AF208" s="58" t="str">
        <f>'Свинец (LME)'!U29</f>
        <v/>
      </c>
      <c r="AH208" s="52" t="str">
        <f>'Медь (LME)'!T29</f>
        <v>26.07.2023</v>
      </c>
      <c r="AI208" s="58" t="str">
        <f>'Медь (LME)'!U29</f>
        <v/>
      </c>
      <c r="AK208" s="52" t="str">
        <f>'Цинк (LME)'!T29</f>
        <v>26.07.2023</v>
      </c>
      <c r="AL208" s="58" t="str">
        <f>'Цинк (LME)'!U29</f>
        <v/>
      </c>
    </row>
    <row r="209" spans="1:38" ht="15" customHeight="1" x14ac:dyDescent="0.25">
      <c r="A209" s="52" t="str">
        <f>Доллар!T30</f>
        <v>27.07.2023</v>
      </c>
      <c r="B209" s="58" t="str">
        <f>Доллар!U30</f>
        <v>-</v>
      </c>
      <c r="D209" s="52" t="str">
        <f>Евро!T30</f>
        <v>27.07.2023</v>
      </c>
      <c r="E209" s="58" t="str">
        <f>Евро!U30</f>
        <v>-</v>
      </c>
      <c r="G209" s="52" t="str">
        <f>'Золото (ЦБ)'!T30</f>
        <v>27.07.2023</v>
      </c>
      <c r="H209" s="58">
        <f>IF(OR('Золото (ЦБ)'!$U30="-",'Золото (ЦБ)'!$U30=""),H208,'Золото (ЦБ)'!$U30)</f>
        <v>4173.2</v>
      </c>
      <c r="J209" s="52" t="str">
        <f>'Серебро (ЦБ)'!T30</f>
        <v>27.07.2023</v>
      </c>
      <c r="K209" s="58">
        <f>IF(OR('Серебро (ЦБ)'!$U30="-",'Серебро (ЦБ)'!$U30=""),K208,'Серебро (ЦБ)'!$U30)</f>
        <v>55.2</v>
      </c>
      <c r="M209" s="52" t="str">
        <f>'Платина (ЦБ)'!T30</f>
        <v>27.07.2023</v>
      </c>
      <c r="N209" s="58">
        <f>IF(OR('Платина (ЦБ)'!$U30="-",'Платина (ЦБ)'!$U30=""),N208,'Платина (ЦБ)'!$U30)</f>
        <v>2353.48</v>
      </c>
      <c r="P209" s="52" t="str">
        <f>'Палладий (ЦБ)'!T30</f>
        <v>27.07.2023</v>
      </c>
      <c r="Q209" s="58">
        <f>IF(OR('Палладий (ЦБ)'!$U30="-",'Палладий (ЦБ)'!$U30=""),Q208,'Палладий (ЦБ)'!$U30)</f>
        <v>4153.88</v>
      </c>
      <c r="S209" s="52" t="str">
        <f>'Золото (KITCO-LME)'!T30</f>
        <v>27.07.2023</v>
      </c>
      <c r="T209" s="58" t="str">
        <f>'Золото (KITCO-LME)'!U30</f>
        <v/>
      </c>
      <c r="V209" s="52" t="str">
        <f>'Серебро (KITCO-LME)'!T30</f>
        <v>27.07.2023</v>
      </c>
      <c r="W209" s="58" t="str">
        <f>'Серебро (KITCO-LME)'!U30</f>
        <v/>
      </c>
      <c r="Y209" s="52" t="str">
        <f>'Алюминий (LME)'!T30</f>
        <v>27.07.2023</v>
      </c>
      <c r="Z209" s="58" t="str">
        <f>'Алюминий (LME)'!U30</f>
        <v/>
      </c>
      <c r="AB209" s="52" t="str">
        <f>'Никель (LME)'!T30</f>
        <v>27.07.2023</v>
      </c>
      <c r="AC209" s="58" t="str">
        <f>'Никель (LME)'!U30</f>
        <v/>
      </c>
      <c r="AE209" s="52" t="str">
        <f>'Свинец (LME)'!T30</f>
        <v>27.07.2023</v>
      </c>
      <c r="AF209" s="58" t="str">
        <f>'Свинец (LME)'!U30</f>
        <v/>
      </c>
      <c r="AH209" s="52" t="str">
        <f>'Медь (LME)'!T30</f>
        <v>27.07.2023</v>
      </c>
      <c r="AI209" s="58" t="str">
        <f>'Медь (LME)'!U30</f>
        <v/>
      </c>
      <c r="AK209" s="52" t="str">
        <f>'Цинк (LME)'!T30</f>
        <v>27.07.2023</v>
      </c>
      <c r="AL209" s="58" t="str">
        <f>'Цинк (LME)'!U30</f>
        <v/>
      </c>
    </row>
    <row r="210" spans="1:38" ht="15" customHeight="1" x14ac:dyDescent="0.25">
      <c r="A210" s="52" t="str">
        <f>Доллар!T31</f>
        <v>28.07.2023</v>
      </c>
      <c r="B210" s="58" t="str">
        <f>Доллар!U31</f>
        <v>-</v>
      </c>
      <c r="D210" s="52" t="str">
        <f>Евро!T31</f>
        <v>28.07.2023</v>
      </c>
      <c r="E210" s="58" t="str">
        <f>Евро!U31</f>
        <v>-</v>
      </c>
      <c r="G210" s="52" t="str">
        <f>'Золото (ЦБ)'!T31</f>
        <v>28.07.2023</v>
      </c>
      <c r="H210" s="58">
        <f>IF(OR('Золото (ЦБ)'!$U31="-",'Золото (ЦБ)'!$U31=""),H209,'Золото (ЦБ)'!$U31)</f>
        <v>4173.2</v>
      </c>
      <c r="J210" s="52" t="str">
        <f>'Серебро (ЦБ)'!T31</f>
        <v>28.07.2023</v>
      </c>
      <c r="K210" s="58">
        <f>IF(OR('Серебро (ЦБ)'!$U31="-",'Серебро (ЦБ)'!$U31=""),K209,'Серебро (ЦБ)'!$U31)</f>
        <v>55.2</v>
      </c>
      <c r="M210" s="52" t="str">
        <f>'Платина (ЦБ)'!T31</f>
        <v>28.07.2023</v>
      </c>
      <c r="N210" s="58">
        <f>IF(OR('Платина (ЦБ)'!$U31="-",'Платина (ЦБ)'!$U31=""),N209,'Платина (ЦБ)'!$U31)</f>
        <v>2353.48</v>
      </c>
      <c r="P210" s="52" t="str">
        <f>'Палладий (ЦБ)'!T31</f>
        <v>28.07.2023</v>
      </c>
      <c r="Q210" s="58">
        <f>IF(OR('Палладий (ЦБ)'!$U31="-",'Палладий (ЦБ)'!$U31=""),Q209,'Палладий (ЦБ)'!$U31)</f>
        <v>4153.88</v>
      </c>
      <c r="S210" s="52" t="str">
        <f>'Золото (KITCO-LME)'!T31</f>
        <v>28.07.2023</v>
      </c>
      <c r="T210" s="58" t="str">
        <f>'Золото (KITCO-LME)'!U31</f>
        <v/>
      </c>
      <c r="V210" s="52" t="str">
        <f>'Серебро (KITCO-LME)'!T31</f>
        <v>28.07.2023</v>
      </c>
      <c r="W210" s="58" t="str">
        <f>'Серебро (KITCO-LME)'!U31</f>
        <v/>
      </c>
      <c r="Y210" s="52" t="str">
        <f>'Алюминий (LME)'!T31</f>
        <v>28.07.2023</v>
      </c>
      <c r="Z210" s="58" t="str">
        <f>'Алюминий (LME)'!U31</f>
        <v/>
      </c>
      <c r="AB210" s="52" t="str">
        <f>'Никель (LME)'!T31</f>
        <v>28.07.2023</v>
      </c>
      <c r="AC210" s="58" t="str">
        <f>'Никель (LME)'!U31</f>
        <v/>
      </c>
      <c r="AE210" s="52" t="str">
        <f>'Свинец (LME)'!T31</f>
        <v>28.07.2023</v>
      </c>
      <c r="AF210" s="58" t="str">
        <f>'Свинец (LME)'!U31</f>
        <v/>
      </c>
      <c r="AH210" s="52" t="str">
        <f>'Медь (LME)'!T31</f>
        <v>28.07.2023</v>
      </c>
      <c r="AI210" s="58" t="str">
        <f>'Медь (LME)'!U31</f>
        <v/>
      </c>
      <c r="AK210" s="52" t="str">
        <f>'Цинк (LME)'!T31</f>
        <v>28.07.2023</v>
      </c>
      <c r="AL210" s="58" t="str">
        <f>'Цинк (LME)'!U31</f>
        <v/>
      </c>
    </row>
    <row r="211" spans="1:38" ht="15" customHeight="1" x14ac:dyDescent="0.25">
      <c r="A211" s="52" t="str">
        <f>Доллар!T32</f>
        <v>29.07.2023</v>
      </c>
      <c r="B211" s="58" t="str">
        <f>Доллар!U32</f>
        <v>-</v>
      </c>
      <c r="D211" s="52" t="str">
        <f>Евро!T32</f>
        <v>29.07.2023</v>
      </c>
      <c r="E211" s="58" t="str">
        <f>Евро!U32</f>
        <v>-</v>
      </c>
      <c r="G211" s="52" t="str">
        <f>'Золото (ЦБ)'!T32</f>
        <v>29.07.2023</v>
      </c>
      <c r="H211" s="58">
        <f>IF(OR('Золото (ЦБ)'!$U32="-",'Золото (ЦБ)'!$U32=""),H210,'Золото (ЦБ)'!$U32)</f>
        <v>4173.2</v>
      </c>
      <c r="J211" s="52" t="str">
        <f>'Серебро (ЦБ)'!T32</f>
        <v>29.07.2023</v>
      </c>
      <c r="K211" s="58">
        <f>IF(OR('Серебро (ЦБ)'!$U32="-",'Серебро (ЦБ)'!$U32=""),K210,'Серебро (ЦБ)'!$U32)</f>
        <v>55.2</v>
      </c>
      <c r="M211" s="52" t="str">
        <f>'Платина (ЦБ)'!T32</f>
        <v>29.07.2023</v>
      </c>
      <c r="N211" s="58">
        <f>IF(OR('Платина (ЦБ)'!$U32="-",'Платина (ЦБ)'!$U32=""),N210,'Платина (ЦБ)'!$U32)</f>
        <v>2353.48</v>
      </c>
      <c r="P211" s="52" t="str">
        <f>'Палладий (ЦБ)'!T32</f>
        <v>29.07.2023</v>
      </c>
      <c r="Q211" s="58">
        <f>IF(OR('Палладий (ЦБ)'!$U32="-",'Палладий (ЦБ)'!$U32=""),Q210,'Палладий (ЦБ)'!$U32)</f>
        <v>4153.88</v>
      </c>
      <c r="S211" s="52" t="str">
        <f>'Золото (KITCO-LME)'!T32</f>
        <v>29.07.2023</v>
      </c>
      <c r="T211" s="58" t="str">
        <f>'Золото (KITCO-LME)'!U32</f>
        <v/>
      </c>
      <c r="V211" s="52" t="str">
        <f>'Серебро (KITCO-LME)'!T32</f>
        <v>29.07.2023</v>
      </c>
      <c r="W211" s="58" t="str">
        <f>'Серебро (KITCO-LME)'!U32</f>
        <v/>
      </c>
      <c r="Y211" s="52" t="str">
        <f>'Алюминий (LME)'!T32</f>
        <v>29.07.2023</v>
      </c>
      <c r="Z211" s="58" t="str">
        <f>'Алюминий (LME)'!U32</f>
        <v/>
      </c>
      <c r="AB211" s="52" t="str">
        <f>'Никель (LME)'!T32</f>
        <v>29.07.2023</v>
      </c>
      <c r="AC211" s="58" t="str">
        <f>'Никель (LME)'!U32</f>
        <v/>
      </c>
      <c r="AE211" s="52" t="str">
        <f>'Свинец (LME)'!T32</f>
        <v>29.07.2023</v>
      </c>
      <c r="AF211" s="58" t="str">
        <f>'Свинец (LME)'!U32</f>
        <v/>
      </c>
      <c r="AH211" s="52" t="str">
        <f>'Медь (LME)'!T32</f>
        <v>29.07.2023</v>
      </c>
      <c r="AI211" s="58" t="str">
        <f>'Медь (LME)'!U32</f>
        <v/>
      </c>
      <c r="AK211" s="52" t="str">
        <f>'Цинк (LME)'!T32</f>
        <v>29.07.2023</v>
      </c>
      <c r="AL211" s="58" t="str">
        <f>'Цинк (LME)'!U32</f>
        <v/>
      </c>
    </row>
    <row r="212" spans="1:38" ht="15" customHeight="1" x14ac:dyDescent="0.25">
      <c r="A212" s="52" t="str">
        <f>Доллар!T33</f>
        <v>30.07.2023</v>
      </c>
      <c r="B212" s="58" t="str">
        <f>Доллар!U33</f>
        <v>-</v>
      </c>
      <c r="D212" s="52" t="str">
        <f>Евро!T33</f>
        <v>30.07.2023</v>
      </c>
      <c r="E212" s="58" t="str">
        <f>Евро!U33</f>
        <v>-</v>
      </c>
      <c r="G212" s="52" t="str">
        <f>'Золото (ЦБ)'!T33</f>
        <v>30.07.2023</v>
      </c>
      <c r="H212" s="58">
        <f>IF(OR('Золото (ЦБ)'!$U33="-",'Золото (ЦБ)'!$U33=""),H211,'Золото (ЦБ)'!$U33)</f>
        <v>4173.2</v>
      </c>
      <c r="J212" s="52" t="str">
        <f>'Серебро (ЦБ)'!T33</f>
        <v>30.07.2023</v>
      </c>
      <c r="K212" s="58">
        <f>IF(OR('Серебро (ЦБ)'!$U33="-",'Серебро (ЦБ)'!$U33=""),K211,'Серебро (ЦБ)'!$U33)</f>
        <v>55.2</v>
      </c>
      <c r="M212" s="52" t="str">
        <f>'Платина (ЦБ)'!T33</f>
        <v>30.07.2023</v>
      </c>
      <c r="N212" s="58">
        <f>IF(OR('Платина (ЦБ)'!$U33="-",'Платина (ЦБ)'!$U33=""),N211,'Платина (ЦБ)'!$U33)</f>
        <v>2353.48</v>
      </c>
      <c r="P212" s="52" t="str">
        <f>'Палладий (ЦБ)'!T33</f>
        <v>30.07.2023</v>
      </c>
      <c r="Q212" s="58">
        <f>IF(OR('Палладий (ЦБ)'!$U33="-",'Палладий (ЦБ)'!$U33=""),Q211,'Палладий (ЦБ)'!$U33)</f>
        <v>4153.88</v>
      </c>
      <c r="S212" s="52" t="str">
        <f>'Золото (KITCO-LME)'!T33</f>
        <v>30.07.2023</v>
      </c>
      <c r="T212" s="58" t="str">
        <f>'Золото (KITCO-LME)'!U33</f>
        <v/>
      </c>
      <c r="V212" s="52" t="str">
        <f>'Серебро (KITCO-LME)'!T33</f>
        <v>30.07.2023</v>
      </c>
      <c r="W212" s="58" t="str">
        <f>'Серебро (KITCO-LME)'!U33</f>
        <v/>
      </c>
      <c r="Y212" s="52" t="str">
        <f>'Алюминий (LME)'!T33</f>
        <v>30.07.2023</v>
      </c>
      <c r="Z212" s="58" t="str">
        <f>'Алюминий (LME)'!U33</f>
        <v/>
      </c>
      <c r="AB212" s="52" t="str">
        <f>'Никель (LME)'!T33</f>
        <v>30.07.2023</v>
      </c>
      <c r="AC212" s="58" t="str">
        <f>'Никель (LME)'!U33</f>
        <v/>
      </c>
      <c r="AE212" s="52" t="str">
        <f>'Свинец (LME)'!T33</f>
        <v>30.07.2023</v>
      </c>
      <c r="AF212" s="58" t="str">
        <f>'Свинец (LME)'!U33</f>
        <v/>
      </c>
      <c r="AH212" s="52" t="str">
        <f>'Медь (LME)'!T33</f>
        <v>30.07.2023</v>
      </c>
      <c r="AI212" s="58" t="str">
        <f>'Медь (LME)'!U33</f>
        <v/>
      </c>
      <c r="AK212" s="52" t="str">
        <f>'Цинк (LME)'!T33</f>
        <v>30.07.2023</v>
      </c>
      <c r="AL212" s="58" t="str">
        <f>'Цинк (LME)'!U33</f>
        <v/>
      </c>
    </row>
    <row r="213" spans="1:38" ht="15" customHeight="1" x14ac:dyDescent="0.25">
      <c r="A213" s="59" t="str">
        <f>Доллар!T34</f>
        <v>31.07.2023</v>
      </c>
      <c r="B213" s="58" t="str">
        <f>Доллар!U34</f>
        <v>-</v>
      </c>
      <c r="D213" s="59" t="str">
        <f>Евро!T34</f>
        <v>31.07.2023</v>
      </c>
      <c r="E213" s="58" t="str">
        <f>Евро!U34</f>
        <v>-</v>
      </c>
      <c r="G213" s="59" t="str">
        <f>'Золото (ЦБ)'!T34</f>
        <v>31.07.2023</v>
      </c>
      <c r="H213" s="58">
        <f>IF(OR('Золото (ЦБ)'!$U34="-",'Золото (ЦБ)'!$U34=""),H212,'Золото (ЦБ)'!$U34)</f>
        <v>4173.2</v>
      </c>
      <c r="J213" s="59" t="str">
        <f>'Серебро (ЦБ)'!T34</f>
        <v>31.07.2023</v>
      </c>
      <c r="K213" s="58">
        <f>IF(OR('Серебро (ЦБ)'!$U34="-",'Серебро (ЦБ)'!$U34=""),K212,'Серебро (ЦБ)'!$U34)</f>
        <v>55.2</v>
      </c>
      <c r="M213" s="59" t="str">
        <f>'Платина (ЦБ)'!T34</f>
        <v>31.07.2023</v>
      </c>
      <c r="N213" s="58">
        <f>IF(OR('Платина (ЦБ)'!$U34="-",'Платина (ЦБ)'!$U34=""),N212,'Платина (ЦБ)'!$U34)</f>
        <v>2353.48</v>
      </c>
      <c r="P213" s="59" t="str">
        <f>'Палладий (ЦБ)'!T34</f>
        <v>31.07.2023</v>
      </c>
      <c r="Q213" s="58">
        <f>IF(OR('Палладий (ЦБ)'!$U34="-",'Палладий (ЦБ)'!$U34=""),Q212,'Палладий (ЦБ)'!$U34)</f>
        <v>4153.88</v>
      </c>
      <c r="S213" s="59" t="str">
        <f>'Золото (KITCO-LME)'!T34</f>
        <v>31.07.2023</v>
      </c>
      <c r="T213" s="58" t="str">
        <f>'Золото (KITCO-LME)'!U34</f>
        <v/>
      </c>
      <c r="V213" s="59" t="str">
        <f>'Серебро (KITCO-LME)'!T34</f>
        <v>31.07.2023</v>
      </c>
      <c r="W213" s="58" t="str">
        <f>'Серебро (KITCO-LME)'!U34</f>
        <v/>
      </c>
      <c r="Y213" s="59" t="str">
        <f>'Алюминий (LME)'!T34</f>
        <v>31.07.2023</v>
      </c>
      <c r="Z213" s="58" t="str">
        <f>'Алюминий (LME)'!U34</f>
        <v/>
      </c>
      <c r="AB213" s="59" t="str">
        <f>'Никель (LME)'!T34</f>
        <v>31.07.2023</v>
      </c>
      <c r="AC213" s="58" t="str">
        <f>'Никель (LME)'!U34</f>
        <v/>
      </c>
      <c r="AE213" s="59" t="str">
        <f>'Свинец (LME)'!T34</f>
        <v>31.07.2023</v>
      </c>
      <c r="AF213" s="58" t="str">
        <f>'Свинец (LME)'!U34</f>
        <v/>
      </c>
      <c r="AH213" s="59" t="str">
        <f>'Медь (LME)'!T34</f>
        <v>31.07.2023</v>
      </c>
      <c r="AI213" s="58" t="str">
        <f>'Медь (LME)'!U34</f>
        <v/>
      </c>
      <c r="AK213" s="59" t="str">
        <f>'Цинк (LME)'!T34</f>
        <v>31.07.2023</v>
      </c>
      <c r="AL213" s="58" t="str">
        <f>'Цинк (LME)'!U34</f>
        <v/>
      </c>
    </row>
    <row r="214" spans="1:38" ht="15" customHeight="1" x14ac:dyDescent="0.25">
      <c r="A214" s="52" t="str">
        <f>Доллар!W4</f>
        <v>01.08.2023</v>
      </c>
      <c r="B214" s="58" t="str">
        <f>Доллар!X4</f>
        <v>-</v>
      </c>
      <c r="D214" s="52" t="str">
        <f>Евро!W4</f>
        <v>01.08.2023</v>
      </c>
      <c r="E214" s="58" t="str">
        <f>Евро!X4</f>
        <v>-</v>
      </c>
      <c r="G214" s="52" t="str">
        <f>'Золото (ЦБ)'!W4</f>
        <v>01.08.2023</v>
      </c>
      <c r="H214" s="58">
        <f>IF(OR('Золото (ЦБ)'!$X4="-",'Золото (ЦБ)'!$X4=""),H213,'Золото (ЦБ)'!$X4)</f>
        <v>4173.2</v>
      </c>
      <c r="I214" t="s">
        <v>163</v>
      </c>
      <c r="J214" s="52" t="str">
        <f>'Серебро (ЦБ)'!W4</f>
        <v>01.08.2023</v>
      </c>
      <c r="K214" s="58">
        <f>IF(OR('Серебро (ЦБ)'!$X4="-",'Серебро (ЦБ)'!$X4=""),K213,'Серебро (ЦБ)'!$X4)</f>
        <v>55.2</v>
      </c>
      <c r="M214" s="52" t="str">
        <f>'Платина (ЦБ)'!W4</f>
        <v>01.08.2023</v>
      </c>
      <c r="N214" s="58">
        <f>IF(OR('Платина (ЦБ)'!$X4="-",'Платина (ЦБ)'!$X4=""),N213,'Платина (ЦБ)'!$X4)</f>
        <v>2353.48</v>
      </c>
      <c r="P214" s="52" t="str">
        <f>'Палладий (ЦБ)'!W4</f>
        <v>01.08.2023</v>
      </c>
      <c r="Q214" s="58">
        <f>IF(OR('Палладий (ЦБ)'!$X4="-",'Палладий (ЦБ)'!$X4=""),Q213,'Палладий (ЦБ)'!$X4)</f>
        <v>4153.88</v>
      </c>
      <c r="S214" s="52" t="str">
        <f>'Золото (KITCO-LME)'!W4</f>
        <v>01.08.2023</v>
      </c>
      <c r="T214" s="58" t="str">
        <f>'Золото (KITCO-LME)'!X4</f>
        <v/>
      </c>
      <c r="V214" s="52" t="str">
        <f>'Серебро (KITCO-LME)'!W4</f>
        <v>01.08.2023</v>
      </c>
      <c r="W214" s="58" t="str">
        <f>'Серебро (KITCO-LME)'!X4</f>
        <v/>
      </c>
      <c r="Y214" s="52" t="str">
        <f>'Алюминий (LME)'!W4</f>
        <v>01.08.2023</v>
      </c>
      <c r="Z214" s="58" t="str">
        <f>'Алюминий (LME)'!X4</f>
        <v/>
      </c>
      <c r="AB214" s="52" t="str">
        <f>'Никель (LME)'!W4</f>
        <v>01.08.2023</v>
      </c>
      <c r="AC214" s="58" t="str">
        <f>'Никель (LME)'!X4</f>
        <v/>
      </c>
      <c r="AE214" s="52" t="str">
        <f>'Свинец (LME)'!W4</f>
        <v>01.08.2023</v>
      </c>
      <c r="AF214" s="58" t="str">
        <f>'Свинец (LME)'!X4</f>
        <v/>
      </c>
      <c r="AH214" s="52" t="str">
        <f>'Медь (LME)'!W4</f>
        <v>01.08.2023</v>
      </c>
      <c r="AI214" s="58" t="str">
        <f>'Медь (LME)'!X4</f>
        <v/>
      </c>
      <c r="AK214" s="52" t="str">
        <f>'Цинк (LME)'!W4</f>
        <v>01.08.2023</v>
      </c>
      <c r="AL214" s="58" t="str">
        <f>'Цинк (LME)'!X4</f>
        <v/>
      </c>
    </row>
    <row r="215" spans="1:38" ht="15" customHeight="1" x14ac:dyDescent="0.25">
      <c r="A215" s="52" t="str">
        <f>Доллар!W5</f>
        <v>02.08.2023</v>
      </c>
      <c r="B215" s="58" t="str">
        <f>Доллар!X5</f>
        <v>-</v>
      </c>
      <c r="D215" s="52" t="str">
        <f>Евро!W5</f>
        <v>02.08.2023</v>
      </c>
      <c r="E215" s="58" t="str">
        <f>Евро!X5</f>
        <v>-</v>
      </c>
      <c r="G215" s="52" t="str">
        <f>'Золото (ЦБ)'!W5</f>
        <v>02.08.2023</v>
      </c>
      <c r="H215" s="58">
        <f>IF(OR('Золото (ЦБ)'!$X5="-",'Золото (ЦБ)'!$X5=""),H214,'Золото (ЦБ)'!$X5)</f>
        <v>4173.2</v>
      </c>
      <c r="J215" s="52" t="str">
        <f>'Серебро (ЦБ)'!W5</f>
        <v>02.08.2023</v>
      </c>
      <c r="K215" s="58">
        <f>IF(OR('Серебро (ЦБ)'!$X5="-",'Серебро (ЦБ)'!$X5=""),K214,'Серебро (ЦБ)'!$X5)</f>
        <v>55.2</v>
      </c>
      <c r="M215" s="52" t="str">
        <f>'Платина (ЦБ)'!W5</f>
        <v>02.08.2023</v>
      </c>
      <c r="N215" s="58">
        <f>IF(OR('Платина (ЦБ)'!$X5="-",'Платина (ЦБ)'!$X5=""),N214,'Платина (ЦБ)'!$X5)</f>
        <v>2353.48</v>
      </c>
      <c r="P215" s="52" t="str">
        <f>'Палладий (ЦБ)'!W5</f>
        <v>02.08.2023</v>
      </c>
      <c r="Q215" s="58">
        <f>IF(OR('Палладий (ЦБ)'!$X5="-",'Палладий (ЦБ)'!$X5=""),Q214,'Палладий (ЦБ)'!$X5)</f>
        <v>4153.88</v>
      </c>
      <c r="S215" s="52" t="str">
        <f>'Золото (KITCO-LME)'!W5</f>
        <v>02.08.2023</v>
      </c>
      <c r="T215" s="58" t="str">
        <f>'Золото (KITCO-LME)'!X5</f>
        <v/>
      </c>
      <c r="V215" s="52" t="str">
        <f>'Серебро (KITCO-LME)'!W5</f>
        <v>02.08.2023</v>
      </c>
      <c r="W215" s="58" t="str">
        <f>'Серебро (KITCO-LME)'!X5</f>
        <v/>
      </c>
      <c r="Y215" s="52" t="str">
        <f>'Алюминий (LME)'!W5</f>
        <v>02.08.2023</v>
      </c>
      <c r="Z215" s="58" t="str">
        <f>'Алюминий (LME)'!X5</f>
        <v/>
      </c>
      <c r="AB215" s="52" t="str">
        <f>'Никель (LME)'!W5</f>
        <v>02.08.2023</v>
      </c>
      <c r="AC215" s="58" t="str">
        <f>'Никель (LME)'!X5</f>
        <v/>
      </c>
      <c r="AE215" s="52" t="str">
        <f>'Свинец (LME)'!W5</f>
        <v>02.08.2023</v>
      </c>
      <c r="AF215" s="58" t="str">
        <f>'Свинец (LME)'!X5</f>
        <v/>
      </c>
      <c r="AH215" s="52" t="str">
        <f>'Медь (LME)'!W5</f>
        <v>02.08.2023</v>
      </c>
      <c r="AI215" s="58" t="str">
        <f>'Медь (LME)'!X5</f>
        <v/>
      </c>
      <c r="AK215" s="52" t="str">
        <f>'Цинк (LME)'!W5</f>
        <v>02.08.2023</v>
      </c>
      <c r="AL215" s="58" t="str">
        <f>'Цинк (LME)'!X5</f>
        <v/>
      </c>
    </row>
    <row r="216" spans="1:38" ht="15" customHeight="1" x14ac:dyDescent="0.25">
      <c r="A216" s="52" t="str">
        <f>Доллар!W6</f>
        <v>03.08.2023</v>
      </c>
      <c r="B216" s="58" t="str">
        <f>Доллар!X6</f>
        <v>-</v>
      </c>
      <c r="D216" s="52" t="str">
        <f>Евро!W6</f>
        <v>03.08.2023</v>
      </c>
      <c r="E216" s="58" t="str">
        <f>Евро!X6</f>
        <v>-</v>
      </c>
      <c r="G216" s="52" t="str">
        <f>'Золото (ЦБ)'!W6</f>
        <v>03.08.2023</v>
      </c>
      <c r="H216" s="58">
        <f>IF(OR('Золото (ЦБ)'!$X6="-",'Золото (ЦБ)'!$X6=""),H215,'Золото (ЦБ)'!$X6)</f>
        <v>4173.2</v>
      </c>
      <c r="J216" s="52" t="str">
        <f>'Серебро (ЦБ)'!W6</f>
        <v>03.08.2023</v>
      </c>
      <c r="K216" s="58">
        <f>IF(OR('Серебро (ЦБ)'!$X6="-",'Серебро (ЦБ)'!$X6=""),K215,'Серебро (ЦБ)'!$X6)</f>
        <v>55.2</v>
      </c>
      <c r="M216" s="52" t="str">
        <f>'Платина (ЦБ)'!W6</f>
        <v>03.08.2023</v>
      </c>
      <c r="N216" s="58">
        <f>IF(OR('Платина (ЦБ)'!$X6="-",'Платина (ЦБ)'!$X6=""),N215,'Платина (ЦБ)'!$X6)</f>
        <v>2353.48</v>
      </c>
      <c r="P216" s="52" t="str">
        <f>'Палладий (ЦБ)'!W6</f>
        <v>03.08.2023</v>
      </c>
      <c r="Q216" s="58">
        <f>IF(OR('Палладий (ЦБ)'!$X6="-",'Палладий (ЦБ)'!$X6=""),Q215,'Палладий (ЦБ)'!$X6)</f>
        <v>4153.88</v>
      </c>
      <c r="S216" s="52" t="str">
        <f>'Золото (KITCO-LME)'!W6</f>
        <v>03.08.2023</v>
      </c>
      <c r="T216" s="58" t="str">
        <f>'Золото (KITCO-LME)'!X6</f>
        <v/>
      </c>
      <c r="V216" s="52" t="str">
        <f>'Серебро (KITCO-LME)'!W6</f>
        <v>03.08.2023</v>
      </c>
      <c r="W216" s="58" t="str">
        <f>'Серебро (KITCO-LME)'!X6</f>
        <v/>
      </c>
      <c r="Y216" s="52" t="str">
        <f>'Алюминий (LME)'!W6</f>
        <v>03.08.2023</v>
      </c>
      <c r="Z216" s="58" t="str">
        <f>'Алюминий (LME)'!X6</f>
        <v/>
      </c>
      <c r="AB216" s="52" t="str">
        <f>'Никель (LME)'!W6</f>
        <v>03.08.2023</v>
      </c>
      <c r="AC216" s="58" t="str">
        <f>'Никель (LME)'!X6</f>
        <v/>
      </c>
      <c r="AE216" s="52" t="str">
        <f>'Свинец (LME)'!W6</f>
        <v>03.08.2023</v>
      </c>
      <c r="AF216" s="58" t="str">
        <f>'Свинец (LME)'!X6</f>
        <v/>
      </c>
      <c r="AH216" s="52" t="str">
        <f>'Медь (LME)'!W6</f>
        <v>03.08.2023</v>
      </c>
      <c r="AI216" s="58" t="str">
        <f>'Медь (LME)'!X6</f>
        <v/>
      </c>
      <c r="AK216" s="52" t="str">
        <f>'Цинк (LME)'!W6</f>
        <v>03.08.2023</v>
      </c>
      <c r="AL216" s="58" t="str">
        <f>'Цинк (LME)'!X6</f>
        <v/>
      </c>
    </row>
    <row r="217" spans="1:38" ht="15" customHeight="1" x14ac:dyDescent="0.25">
      <c r="A217" s="52" t="str">
        <f>Доллар!W7</f>
        <v>04.08.2023</v>
      </c>
      <c r="B217" s="58" t="str">
        <f>Доллар!X7</f>
        <v>-</v>
      </c>
      <c r="D217" s="52" t="str">
        <f>Евро!W7</f>
        <v>04.08.2023</v>
      </c>
      <c r="E217" s="58" t="str">
        <f>Евро!X7</f>
        <v>-</v>
      </c>
      <c r="G217" s="52" t="str">
        <f>'Золото (ЦБ)'!W7</f>
        <v>04.08.2023</v>
      </c>
      <c r="H217" s="58">
        <f>IF(OR('Золото (ЦБ)'!$X7="-",'Золото (ЦБ)'!$X7=""),H216,'Золото (ЦБ)'!$X7)</f>
        <v>4173.2</v>
      </c>
      <c r="J217" s="52" t="str">
        <f>'Серебро (ЦБ)'!W7</f>
        <v>04.08.2023</v>
      </c>
      <c r="K217" s="58">
        <f>IF(OR('Серебро (ЦБ)'!$X7="-",'Серебро (ЦБ)'!$X7=""),K216,'Серебро (ЦБ)'!$X7)</f>
        <v>55.2</v>
      </c>
      <c r="M217" s="52" t="str">
        <f>'Платина (ЦБ)'!W7</f>
        <v>04.08.2023</v>
      </c>
      <c r="N217" s="58">
        <f>IF(OR('Платина (ЦБ)'!$X7="-",'Платина (ЦБ)'!$X7=""),N216,'Платина (ЦБ)'!$X7)</f>
        <v>2353.48</v>
      </c>
      <c r="P217" s="52" t="str">
        <f>'Палладий (ЦБ)'!W7</f>
        <v>04.08.2023</v>
      </c>
      <c r="Q217" s="58">
        <f>IF(OR('Палладий (ЦБ)'!$X7="-",'Палладий (ЦБ)'!$X7=""),Q216,'Палладий (ЦБ)'!$X7)</f>
        <v>4153.88</v>
      </c>
      <c r="S217" s="52" t="str">
        <f>'Золото (KITCO-LME)'!W7</f>
        <v>04.08.2023</v>
      </c>
      <c r="T217" s="58" t="str">
        <f>'Золото (KITCO-LME)'!X7</f>
        <v/>
      </c>
      <c r="V217" s="52" t="str">
        <f>'Серебро (KITCO-LME)'!W7</f>
        <v>04.08.2023</v>
      </c>
      <c r="W217" s="58" t="str">
        <f>'Серебро (KITCO-LME)'!X7</f>
        <v/>
      </c>
      <c r="Y217" s="52" t="str">
        <f>'Алюминий (LME)'!W7</f>
        <v>04.08.2023</v>
      </c>
      <c r="Z217" s="58" t="str">
        <f>'Алюминий (LME)'!X7</f>
        <v/>
      </c>
      <c r="AB217" s="52" t="str">
        <f>'Никель (LME)'!W7</f>
        <v>04.08.2023</v>
      </c>
      <c r="AC217" s="58" t="str">
        <f>'Никель (LME)'!X7</f>
        <v/>
      </c>
      <c r="AE217" s="52" t="str">
        <f>'Свинец (LME)'!W7</f>
        <v>04.08.2023</v>
      </c>
      <c r="AF217" s="58" t="str">
        <f>'Свинец (LME)'!X7</f>
        <v/>
      </c>
      <c r="AH217" s="52" t="str">
        <f>'Медь (LME)'!W7</f>
        <v>04.08.2023</v>
      </c>
      <c r="AI217" s="58" t="str">
        <f>'Медь (LME)'!X7</f>
        <v/>
      </c>
      <c r="AK217" s="52" t="str">
        <f>'Цинк (LME)'!W7</f>
        <v>04.08.2023</v>
      </c>
      <c r="AL217" s="58" t="str">
        <f>'Цинк (LME)'!X7</f>
        <v/>
      </c>
    </row>
    <row r="218" spans="1:38" ht="15" customHeight="1" x14ac:dyDescent="0.25">
      <c r="A218" s="52" t="str">
        <f>Доллар!W8</f>
        <v>05.08.2023</v>
      </c>
      <c r="B218" s="58" t="str">
        <f>Доллар!X8</f>
        <v>-</v>
      </c>
      <c r="D218" s="52" t="str">
        <f>Евро!W8</f>
        <v>05.08.2023</v>
      </c>
      <c r="E218" s="58" t="str">
        <f>Евро!X8</f>
        <v>-</v>
      </c>
      <c r="G218" s="52" t="str">
        <f>'Золото (ЦБ)'!W8</f>
        <v>05.08.2023</v>
      </c>
      <c r="H218" s="58">
        <f>IF(OR('Золото (ЦБ)'!$X8="-",'Золото (ЦБ)'!$X8=""),H217,'Золото (ЦБ)'!$X8)</f>
        <v>4173.2</v>
      </c>
      <c r="J218" s="52" t="str">
        <f>'Серебро (ЦБ)'!W8</f>
        <v>05.08.2023</v>
      </c>
      <c r="K218" s="58">
        <f>IF(OR('Серебро (ЦБ)'!$X8="-",'Серебро (ЦБ)'!$X8=""),K217,'Серебро (ЦБ)'!$X8)</f>
        <v>55.2</v>
      </c>
      <c r="M218" s="52" t="str">
        <f>'Платина (ЦБ)'!W8</f>
        <v>05.08.2023</v>
      </c>
      <c r="N218" s="58">
        <f>IF(OR('Платина (ЦБ)'!$X8="-",'Платина (ЦБ)'!$X8=""),N217,'Платина (ЦБ)'!$X8)</f>
        <v>2353.48</v>
      </c>
      <c r="P218" s="52" t="str">
        <f>'Палладий (ЦБ)'!W8</f>
        <v>05.08.2023</v>
      </c>
      <c r="Q218" s="58">
        <f>IF(OR('Палладий (ЦБ)'!$X8="-",'Палладий (ЦБ)'!$X8=""),Q217,'Палладий (ЦБ)'!$X8)</f>
        <v>4153.88</v>
      </c>
      <c r="S218" s="52" t="str">
        <f>'Золото (KITCO-LME)'!W8</f>
        <v>05.08.2023</v>
      </c>
      <c r="T218" s="58" t="str">
        <f>'Золото (KITCO-LME)'!X8</f>
        <v/>
      </c>
      <c r="V218" s="52" t="str">
        <f>'Серебро (KITCO-LME)'!W8</f>
        <v>05.08.2023</v>
      </c>
      <c r="W218" s="58" t="str">
        <f>'Серебро (KITCO-LME)'!X8</f>
        <v/>
      </c>
      <c r="Y218" s="52" t="str">
        <f>'Алюминий (LME)'!W8</f>
        <v>05.08.2023</v>
      </c>
      <c r="Z218" s="58" t="str">
        <f>'Алюминий (LME)'!X8</f>
        <v/>
      </c>
      <c r="AB218" s="52" t="str">
        <f>'Никель (LME)'!W8</f>
        <v>05.08.2023</v>
      </c>
      <c r="AC218" s="58" t="str">
        <f>'Никель (LME)'!X8</f>
        <v/>
      </c>
      <c r="AE218" s="52" t="str">
        <f>'Свинец (LME)'!W8</f>
        <v>05.08.2023</v>
      </c>
      <c r="AF218" s="58" t="str">
        <f>'Свинец (LME)'!X8</f>
        <v/>
      </c>
      <c r="AH218" s="52" t="str">
        <f>'Медь (LME)'!W8</f>
        <v>05.08.2023</v>
      </c>
      <c r="AI218" s="58" t="str">
        <f>'Медь (LME)'!X8</f>
        <v/>
      </c>
      <c r="AK218" s="52" t="str">
        <f>'Цинк (LME)'!W8</f>
        <v>05.08.2023</v>
      </c>
      <c r="AL218" s="58" t="str">
        <f>'Цинк (LME)'!X8</f>
        <v/>
      </c>
    </row>
    <row r="219" spans="1:38" ht="15" customHeight="1" x14ac:dyDescent="0.25">
      <c r="A219" s="52" t="str">
        <f>Доллар!W9</f>
        <v>06.08.2023</v>
      </c>
      <c r="B219" s="58" t="str">
        <f>Доллар!X9</f>
        <v>-</v>
      </c>
      <c r="D219" s="52" t="str">
        <f>Евро!W9</f>
        <v>06.08.2023</v>
      </c>
      <c r="E219" s="58" t="str">
        <f>Евро!X9</f>
        <v>-</v>
      </c>
      <c r="G219" s="52" t="str">
        <f>'Золото (ЦБ)'!W9</f>
        <v>06.08.2023</v>
      </c>
      <c r="H219" s="58">
        <f>IF(OR('Золото (ЦБ)'!$X9="-",'Золото (ЦБ)'!$X9=""),H218,'Золото (ЦБ)'!$X9)</f>
        <v>4173.2</v>
      </c>
      <c r="J219" s="52" t="str">
        <f>'Серебро (ЦБ)'!W9</f>
        <v>06.08.2023</v>
      </c>
      <c r="K219" s="58">
        <f>IF(OR('Серебро (ЦБ)'!$X9="-",'Серебро (ЦБ)'!$X9=""),K218,'Серебро (ЦБ)'!$X9)</f>
        <v>55.2</v>
      </c>
      <c r="M219" s="52" t="str">
        <f>'Платина (ЦБ)'!W9</f>
        <v>06.08.2023</v>
      </c>
      <c r="N219" s="58">
        <f>IF(OR('Платина (ЦБ)'!$X9="-",'Платина (ЦБ)'!$X9=""),N218,'Платина (ЦБ)'!$X9)</f>
        <v>2353.48</v>
      </c>
      <c r="P219" s="52" t="str">
        <f>'Палладий (ЦБ)'!W9</f>
        <v>06.08.2023</v>
      </c>
      <c r="Q219" s="58">
        <f>IF(OR('Палладий (ЦБ)'!$X9="-",'Палладий (ЦБ)'!$X9=""),Q218,'Палладий (ЦБ)'!$X9)</f>
        <v>4153.88</v>
      </c>
      <c r="S219" s="52" t="str">
        <f>'Золото (KITCO-LME)'!W9</f>
        <v>06.08.2023</v>
      </c>
      <c r="T219" s="58" t="str">
        <f>'Золото (KITCO-LME)'!X9</f>
        <v/>
      </c>
      <c r="V219" s="52" t="str">
        <f>'Серебро (KITCO-LME)'!W9</f>
        <v>06.08.2023</v>
      </c>
      <c r="W219" s="58" t="str">
        <f>'Серебро (KITCO-LME)'!X9</f>
        <v/>
      </c>
      <c r="Y219" s="52" t="str">
        <f>'Алюминий (LME)'!W9</f>
        <v>06.08.2023</v>
      </c>
      <c r="Z219" s="58" t="str">
        <f>'Алюминий (LME)'!X9</f>
        <v/>
      </c>
      <c r="AB219" s="52" t="str">
        <f>'Никель (LME)'!W9</f>
        <v>06.08.2023</v>
      </c>
      <c r="AC219" s="58" t="str">
        <f>'Никель (LME)'!X9</f>
        <v/>
      </c>
      <c r="AE219" s="52" t="str">
        <f>'Свинец (LME)'!W9</f>
        <v>06.08.2023</v>
      </c>
      <c r="AF219" s="58" t="str">
        <f>'Свинец (LME)'!X9</f>
        <v/>
      </c>
      <c r="AH219" s="52" t="str">
        <f>'Медь (LME)'!W9</f>
        <v>06.08.2023</v>
      </c>
      <c r="AI219" s="58" t="str">
        <f>'Медь (LME)'!X9</f>
        <v/>
      </c>
      <c r="AK219" s="52" t="str">
        <f>'Цинк (LME)'!W9</f>
        <v>06.08.2023</v>
      </c>
      <c r="AL219" s="58" t="str">
        <f>'Цинк (LME)'!X9</f>
        <v/>
      </c>
    </row>
    <row r="220" spans="1:38" ht="15" customHeight="1" x14ac:dyDescent="0.25">
      <c r="A220" s="52" t="str">
        <f>Доллар!W10</f>
        <v>07.08.2023</v>
      </c>
      <c r="B220" s="58" t="str">
        <f>Доллар!X10</f>
        <v>-</v>
      </c>
      <c r="D220" s="52" t="str">
        <f>Евро!W10</f>
        <v>07.08.2023</v>
      </c>
      <c r="E220" s="58" t="str">
        <f>Евро!X10</f>
        <v>-</v>
      </c>
      <c r="G220" s="52" t="str">
        <f>'Золото (ЦБ)'!W10</f>
        <v>07.08.2023</v>
      </c>
      <c r="H220" s="58">
        <f>IF(OR('Золото (ЦБ)'!$X10="-",'Золото (ЦБ)'!$X10=""),H219,'Золото (ЦБ)'!$X10)</f>
        <v>4173.2</v>
      </c>
      <c r="J220" s="52" t="str">
        <f>'Серебро (ЦБ)'!W10</f>
        <v>07.08.2023</v>
      </c>
      <c r="K220" s="58">
        <f>IF(OR('Серебро (ЦБ)'!$X10="-",'Серебро (ЦБ)'!$X10=""),K219,'Серебро (ЦБ)'!$X10)</f>
        <v>55.2</v>
      </c>
      <c r="M220" s="52" t="str">
        <f>'Платина (ЦБ)'!W10</f>
        <v>07.08.2023</v>
      </c>
      <c r="N220" s="58">
        <f>IF(OR('Платина (ЦБ)'!$X10="-",'Платина (ЦБ)'!$X10=""),N219,'Платина (ЦБ)'!$X10)</f>
        <v>2353.48</v>
      </c>
      <c r="P220" s="52" t="str">
        <f>'Палладий (ЦБ)'!W10</f>
        <v>07.08.2023</v>
      </c>
      <c r="Q220" s="58">
        <f>IF(OR('Палладий (ЦБ)'!$X10="-",'Палладий (ЦБ)'!$X10=""),Q219,'Палладий (ЦБ)'!$X10)</f>
        <v>4153.88</v>
      </c>
      <c r="S220" s="52" t="str">
        <f>'Золото (KITCO-LME)'!W10</f>
        <v>07.08.2023</v>
      </c>
      <c r="T220" s="58" t="str">
        <f>'Золото (KITCO-LME)'!X10</f>
        <v/>
      </c>
      <c r="V220" s="52" t="str">
        <f>'Серебро (KITCO-LME)'!W10</f>
        <v>07.08.2023</v>
      </c>
      <c r="W220" s="58" t="str">
        <f>'Серебро (KITCO-LME)'!X10</f>
        <v/>
      </c>
      <c r="Y220" s="52" t="str">
        <f>'Алюминий (LME)'!W10</f>
        <v>07.08.2023</v>
      </c>
      <c r="Z220" s="58" t="str">
        <f>'Алюминий (LME)'!X10</f>
        <v/>
      </c>
      <c r="AB220" s="52" t="str">
        <f>'Никель (LME)'!W10</f>
        <v>07.08.2023</v>
      </c>
      <c r="AC220" s="58" t="str">
        <f>'Никель (LME)'!X10</f>
        <v/>
      </c>
      <c r="AE220" s="52" t="str">
        <f>'Свинец (LME)'!W10</f>
        <v>07.08.2023</v>
      </c>
      <c r="AF220" s="58" t="str">
        <f>'Свинец (LME)'!X10</f>
        <v/>
      </c>
      <c r="AH220" s="52" t="str">
        <f>'Медь (LME)'!W10</f>
        <v>07.08.2023</v>
      </c>
      <c r="AI220" s="58" t="str">
        <f>'Медь (LME)'!X10</f>
        <v/>
      </c>
      <c r="AK220" s="52" t="str">
        <f>'Цинк (LME)'!W10</f>
        <v>07.08.2023</v>
      </c>
      <c r="AL220" s="58" t="str">
        <f>'Цинк (LME)'!X10</f>
        <v/>
      </c>
    </row>
    <row r="221" spans="1:38" ht="15" customHeight="1" x14ac:dyDescent="0.25">
      <c r="A221" s="52" t="str">
        <f>Доллар!W11</f>
        <v>08.08.2023</v>
      </c>
      <c r="B221" s="58" t="str">
        <f>Доллар!X11</f>
        <v>-</v>
      </c>
      <c r="D221" s="52" t="str">
        <f>Евро!W11</f>
        <v>08.08.2023</v>
      </c>
      <c r="E221" s="58" t="str">
        <f>Евро!X11</f>
        <v>-</v>
      </c>
      <c r="G221" s="52" t="str">
        <f>'Золото (ЦБ)'!W11</f>
        <v>08.08.2023</v>
      </c>
      <c r="H221" s="58">
        <f>IF(OR('Золото (ЦБ)'!$X11="-",'Золото (ЦБ)'!$X11=""),H220,'Золото (ЦБ)'!$X11)</f>
        <v>4173.2</v>
      </c>
      <c r="J221" s="52" t="str">
        <f>'Серебро (ЦБ)'!W11</f>
        <v>08.08.2023</v>
      </c>
      <c r="K221" s="58">
        <f>IF(OR('Серебро (ЦБ)'!$X11="-",'Серебро (ЦБ)'!$X11=""),K220,'Серебро (ЦБ)'!$X11)</f>
        <v>55.2</v>
      </c>
      <c r="M221" s="52" t="str">
        <f>'Платина (ЦБ)'!W11</f>
        <v>08.08.2023</v>
      </c>
      <c r="N221" s="58">
        <f>IF(OR('Платина (ЦБ)'!$X11="-",'Платина (ЦБ)'!$X11=""),N220,'Платина (ЦБ)'!$X11)</f>
        <v>2353.48</v>
      </c>
      <c r="P221" s="52" t="str">
        <f>'Палладий (ЦБ)'!W11</f>
        <v>08.08.2023</v>
      </c>
      <c r="Q221" s="58">
        <f>IF(OR('Палладий (ЦБ)'!$X11="-",'Палладий (ЦБ)'!$X11=""),Q220,'Палладий (ЦБ)'!$X11)</f>
        <v>4153.88</v>
      </c>
      <c r="S221" s="52" t="str">
        <f>'Золото (KITCO-LME)'!W11</f>
        <v>08.08.2023</v>
      </c>
      <c r="T221" s="58" t="str">
        <f>'Золото (KITCO-LME)'!X11</f>
        <v/>
      </c>
      <c r="V221" s="52" t="str">
        <f>'Серебро (KITCO-LME)'!W11</f>
        <v>08.08.2023</v>
      </c>
      <c r="W221" s="58" t="str">
        <f>'Серебро (KITCO-LME)'!X11</f>
        <v/>
      </c>
      <c r="Y221" s="52" t="str">
        <f>'Алюминий (LME)'!W11</f>
        <v>08.08.2023</v>
      </c>
      <c r="Z221" s="58" t="str">
        <f>'Алюминий (LME)'!X11</f>
        <v/>
      </c>
      <c r="AB221" s="52" t="str">
        <f>'Никель (LME)'!W11</f>
        <v>08.08.2023</v>
      </c>
      <c r="AC221" s="58" t="str">
        <f>'Никель (LME)'!X11</f>
        <v/>
      </c>
      <c r="AE221" s="52" t="str">
        <f>'Свинец (LME)'!W11</f>
        <v>08.08.2023</v>
      </c>
      <c r="AF221" s="58" t="str">
        <f>'Свинец (LME)'!X11</f>
        <v/>
      </c>
      <c r="AH221" s="52" t="str">
        <f>'Медь (LME)'!W11</f>
        <v>08.08.2023</v>
      </c>
      <c r="AI221" s="58" t="str">
        <f>'Медь (LME)'!X11</f>
        <v/>
      </c>
      <c r="AK221" s="52" t="str">
        <f>'Цинк (LME)'!W11</f>
        <v>08.08.2023</v>
      </c>
      <c r="AL221" s="58" t="str">
        <f>'Цинк (LME)'!X11</f>
        <v/>
      </c>
    </row>
    <row r="222" spans="1:38" ht="15" customHeight="1" x14ac:dyDescent="0.25">
      <c r="A222" s="52" t="str">
        <f>Доллар!W12</f>
        <v>09.08.2023</v>
      </c>
      <c r="B222" s="58" t="str">
        <f>Доллар!X12</f>
        <v>-</v>
      </c>
      <c r="D222" s="52" t="str">
        <f>Евро!W12</f>
        <v>09.08.2023</v>
      </c>
      <c r="E222" s="58" t="str">
        <f>Евро!X12</f>
        <v>-</v>
      </c>
      <c r="G222" s="52" t="str">
        <f>'Золото (ЦБ)'!W12</f>
        <v>09.08.2023</v>
      </c>
      <c r="H222" s="58">
        <f>IF(OR('Золото (ЦБ)'!$X12="-",'Золото (ЦБ)'!$X12=""),H221,'Золото (ЦБ)'!$X12)</f>
        <v>4173.2</v>
      </c>
      <c r="J222" s="52" t="str">
        <f>'Серебро (ЦБ)'!W12</f>
        <v>09.08.2023</v>
      </c>
      <c r="K222" s="58">
        <f>IF(OR('Серебро (ЦБ)'!$X12="-",'Серебро (ЦБ)'!$X12=""),K221,'Серебро (ЦБ)'!$X12)</f>
        <v>55.2</v>
      </c>
      <c r="M222" s="52" t="str">
        <f>'Платина (ЦБ)'!W12</f>
        <v>09.08.2023</v>
      </c>
      <c r="N222" s="58">
        <f>IF(OR('Платина (ЦБ)'!$X12="-",'Платина (ЦБ)'!$X12=""),N221,'Платина (ЦБ)'!$X12)</f>
        <v>2353.48</v>
      </c>
      <c r="P222" s="52" t="str">
        <f>'Палладий (ЦБ)'!W12</f>
        <v>09.08.2023</v>
      </c>
      <c r="Q222" s="58">
        <f>IF(OR('Палладий (ЦБ)'!$X12="-",'Палладий (ЦБ)'!$X12=""),Q221,'Палладий (ЦБ)'!$X12)</f>
        <v>4153.88</v>
      </c>
      <c r="S222" s="52" t="str">
        <f>'Золото (KITCO-LME)'!W12</f>
        <v>09.08.2023</v>
      </c>
      <c r="T222" s="58" t="str">
        <f>'Золото (KITCO-LME)'!X12</f>
        <v/>
      </c>
      <c r="V222" s="52" t="str">
        <f>'Серебро (KITCO-LME)'!W12</f>
        <v>09.08.2023</v>
      </c>
      <c r="W222" s="58" t="str">
        <f>'Серебро (KITCO-LME)'!X12</f>
        <v/>
      </c>
      <c r="Y222" s="52" t="str">
        <f>'Алюминий (LME)'!W12</f>
        <v>09.08.2023</v>
      </c>
      <c r="Z222" s="58" t="str">
        <f>'Алюминий (LME)'!X12</f>
        <v/>
      </c>
      <c r="AB222" s="52" t="str">
        <f>'Никель (LME)'!W12</f>
        <v>09.08.2023</v>
      </c>
      <c r="AC222" s="58" t="str">
        <f>'Никель (LME)'!X12</f>
        <v/>
      </c>
      <c r="AE222" s="52" t="str">
        <f>'Свинец (LME)'!W12</f>
        <v>09.08.2023</v>
      </c>
      <c r="AF222" s="58" t="str">
        <f>'Свинец (LME)'!X12</f>
        <v/>
      </c>
      <c r="AH222" s="52" t="str">
        <f>'Медь (LME)'!W12</f>
        <v>09.08.2023</v>
      </c>
      <c r="AI222" s="58" t="str">
        <f>'Медь (LME)'!X12</f>
        <v/>
      </c>
      <c r="AK222" s="52" t="str">
        <f>'Цинк (LME)'!W12</f>
        <v>09.08.2023</v>
      </c>
      <c r="AL222" s="58" t="str">
        <f>'Цинк (LME)'!X12</f>
        <v/>
      </c>
    </row>
    <row r="223" spans="1:38" ht="15" customHeight="1" x14ac:dyDescent="0.25">
      <c r="A223" s="52" t="str">
        <f>Доллар!W13</f>
        <v>10.08.2023</v>
      </c>
      <c r="B223" s="58" t="str">
        <f>Доллар!X13</f>
        <v>-</v>
      </c>
      <c r="D223" s="52" t="str">
        <f>Евро!W13</f>
        <v>10.08.2023</v>
      </c>
      <c r="E223" s="58" t="str">
        <f>Евро!X13</f>
        <v>-</v>
      </c>
      <c r="G223" s="52" t="str">
        <f>'Золото (ЦБ)'!W13</f>
        <v>10.08.2023</v>
      </c>
      <c r="H223" s="58">
        <f>IF(OR('Золото (ЦБ)'!$X13="-",'Золото (ЦБ)'!$X13=""),H222,'Золото (ЦБ)'!$X13)</f>
        <v>4173.2</v>
      </c>
      <c r="J223" s="52" t="str">
        <f>'Серебро (ЦБ)'!W13</f>
        <v>10.08.2023</v>
      </c>
      <c r="K223" s="58">
        <f>IF(OR('Серебро (ЦБ)'!$X13="-",'Серебро (ЦБ)'!$X13=""),K222,'Серебро (ЦБ)'!$X13)</f>
        <v>55.2</v>
      </c>
      <c r="M223" s="52" t="str">
        <f>'Платина (ЦБ)'!W13</f>
        <v>10.08.2023</v>
      </c>
      <c r="N223" s="58">
        <f>IF(OR('Платина (ЦБ)'!$X13="-",'Платина (ЦБ)'!$X13=""),N222,'Платина (ЦБ)'!$X13)</f>
        <v>2353.48</v>
      </c>
      <c r="P223" s="52" t="str">
        <f>'Палладий (ЦБ)'!W13</f>
        <v>10.08.2023</v>
      </c>
      <c r="Q223" s="58">
        <f>IF(OR('Палладий (ЦБ)'!$X13="-",'Палладий (ЦБ)'!$X13=""),Q222,'Палладий (ЦБ)'!$X13)</f>
        <v>4153.88</v>
      </c>
      <c r="S223" s="52" t="str">
        <f>'Золото (KITCO-LME)'!W13</f>
        <v>10.08.2023</v>
      </c>
      <c r="T223" s="58" t="str">
        <f>'Золото (KITCO-LME)'!X13</f>
        <v/>
      </c>
      <c r="V223" s="52" t="str">
        <f>'Серебро (KITCO-LME)'!W13</f>
        <v>10.08.2023</v>
      </c>
      <c r="W223" s="58" t="str">
        <f>'Серебро (KITCO-LME)'!X13</f>
        <v/>
      </c>
      <c r="Y223" s="52" t="str">
        <f>'Алюминий (LME)'!W13</f>
        <v>10.08.2023</v>
      </c>
      <c r="Z223" s="58" t="str">
        <f>'Алюминий (LME)'!X13</f>
        <v/>
      </c>
      <c r="AB223" s="52" t="str">
        <f>'Никель (LME)'!W13</f>
        <v>10.08.2023</v>
      </c>
      <c r="AC223" s="58" t="str">
        <f>'Никель (LME)'!X13</f>
        <v/>
      </c>
      <c r="AE223" s="52" t="str">
        <f>'Свинец (LME)'!W13</f>
        <v>10.08.2023</v>
      </c>
      <c r="AF223" s="58" t="str">
        <f>'Свинец (LME)'!X13</f>
        <v/>
      </c>
      <c r="AH223" s="52" t="str">
        <f>'Медь (LME)'!W13</f>
        <v>10.08.2023</v>
      </c>
      <c r="AI223" s="58" t="str">
        <f>'Медь (LME)'!X13</f>
        <v/>
      </c>
      <c r="AK223" s="52" t="str">
        <f>'Цинк (LME)'!W13</f>
        <v>10.08.2023</v>
      </c>
      <c r="AL223" s="58" t="str">
        <f>'Цинк (LME)'!X13</f>
        <v/>
      </c>
    </row>
    <row r="224" spans="1:38" ht="15" customHeight="1" x14ac:dyDescent="0.25">
      <c r="A224" s="52" t="str">
        <f>Доллар!W14</f>
        <v>11.08.2023</v>
      </c>
      <c r="B224" s="58" t="str">
        <f>Доллар!X14</f>
        <v>-</v>
      </c>
      <c r="D224" s="52" t="str">
        <f>Евро!W14</f>
        <v>11.08.2023</v>
      </c>
      <c r="E224" s="58" t="str">
        <f>Евро!X14</f>
        <v>-</v>
      </c>
      <c r="G224" s="52" t="str">
        <f>'Золото (ЦБ)'!W14</f>
        <v>11.08.2023</v>
      </c>
      <c r="H224" s="58">
        <f>IF(OR('Золото (ЦБ)'!$X14="-",'Золото (ЦБ)'!$X14=""),H223,'Золото (ЦБ)'!$X14)</f>
        <v>4173.2</v>
      </c>
      <c r="J224" s="52" t="str">
        <f>'Серебро (ЦБ)'!W14</f>
        <v>11.08.2023</v>
      </c>
      <c r="K224" s="58">
        <f>IF(OR('Серебро (ЦБ)'!$X14="-",'Серебро (ЦБ)'!$X14=""),K223,'Серебро (ЦБ)'!$X14)</f>
        <v>55.2</v>
      </c>
      <c r="M224" s="52" t="str">
        <f>'Платина (ЦБ)'!W14</f>
        <v>11.08.2023</v>
      </c>
      <c r="N224" s="58">
        <f>IF(OR('Платина (ЦБ)'!$X14="-",'Платина (ЦБ)'!$X14=""),N223,'Платина (ЦБ)'!$X14)</f>
        <v>2353.48</v>
      </c>
      <c r="P224" s="52" t="str">
        <f>'Палладий (ЦБ)'!W14</f>
        <v>11.08.2023</v>
      </c>
      <c r="Q224" s="58">
        <f>IF(OR('Палладий (ЦБ)'!$X14="-",'Палладий (ЦБ)'!$X14=""),Q223,'Палладий (ЦБ)'!$X14)</f>
        <v>4153.88</v>
      </c>
      <c r="S224" s="52" t="str">
        <f>'Золото (KITCO-LME)'!W14</f>
        <v>11.08.2023</v>
      </c>
      <c r="T224" s="58" t="str">
        <f>'Золото (KITCO-LME)'!X14</f>
        <v/>
      </c>
      <c r="V224" s="52" t="str">
        <f>'Серебро (KITCO-LME)'!W14</f>
        <v>11.08.2023</v>
      </c>
      <c r="W224" s="58" t="str">
        <f>'Серебро (KITCO-LME)'!X14</f>
        <v/>
      </c>
      <c r="Y224" s="52" t="str">
        <f>'Алюминий (LME)'!W14</f>
        <v>11.08.2023</v>
      </c>
      <c r="Z224" s="58" t="str">
        <f>'Алюминий (LME)'!X14</f>
        <v/>
      </c>
      <c r="AB224" s="52" t="str">
        <f>'Никель (LME)'!W14</f>
        <v>11.08.2023</v>
      </c>
      <c r="AC224" s="58" t="str">
        <f>'Никель (LME)'!X14</f>
        <v/>
      </c>
      <c r="AE224" s="52" t="str">
        <f>'Свинец (LME)'!W14</f>
        <v>11.08.2023</v>
      </c>
      <c r="AF224" s="58" t="str">
        <f>'Свинец (LME)'!X14</f>
        <v/>
      </c>
      <c r="AH224" s="52" t="str">
        <f>'Медь (LME)'!W14</f>
        <v>11.08.2023</v>
      </c>
      <c r="AI224" s="58" t="str">
        <f>'Медь (LME)'!X14</f>
        <v/>
      </c>
      <c r="AK224" s="52" t="str">
        <f>'Цинк (LME)'!W14</f>
        <v>11.08.2023</v>
      </c>
      <c r="AL224" s="58" t="str">
        <f>'Цинк (LME)'!X14</f>
        <v/>
      </c>
    </row>
    <row r="225" spans="1:38" ht="15" customHeight="1" x14ac:dyDescent="0.25">
      <c r="A225" s="52" t="str">
        <f>Доллар!W15</f>
        <v>12.08.2023</v>
      </c>
      <c r="B225" s="58" t="str">
        <f>Доллар!X15</f>
        <v>-</v>
      </c>
      <c r="D225" s="52" t="str">
        <f>Евро!W15</f>
        <v>12.08.2023</v>
      </c>
      <c r="E225" s="58" t="str">
        <f>Евро!X15</f>
        <v>-</v>
      </c>
      <c r="G225" s="52" t="str">
        <f>'Золото (ЦБ)'!W15</f>
        <v>12.08.2023</v>
      </c>
      <c r="H225" s="58">
        <f>IF(OR('Золото (ЦБ)'!$X15="-",'Золото (ЦБ)'!$X15=""),H224,'Золото (ЦБ)'!$X15)</f>
        <v>4173.2</v>
      </c>
      <c r="J225" s="52" t="str">
        <f>'Серебро (ЦБ)'!W15</f>
        <v>12.08.2023</v>
      </c>
      <c r="K225" s="58">
        <f>IF(OR('Серебро (ЦБ)'!$X15="-",'Серебро (ЦБ)'!$X15=""),K224,'Серебро (ЦБ)'!$X15)</f>
        <v>55.2</v>
      </c>
      <c r="M225" s="52" t="str">
        <f>'Платина (ЦБ)'!W15</f>
        <v>12.08.2023</v>
      </c>
      <c r="N225" s="58">
        <f>IF(OR('Платина (ЦБ)'!$X15="-",'Платина (ЦБ)'!$X15=""),N224,'Платина (ЦБ)'!$X15)</f>
        <v>2353.48</v>
      </c>
      <c r="P225" s="52" t="str">
        <f>'Палладий (ЦБ)'!W15</f>
        <v>12.08.2023</v>
      </c>
      <c r="Q225" s="58">
        <f>IF(OR('Палладий (ЦБ)'!$X15="-",'Палладий (ЦБ)'!$X15=""),Q224,'Палладий (ЦБ)'!$X15)</f>
        <v>4153.88</v>
      </c>
      <c r="S225" s="52" t="str">
        <f>'Золото (KITCO-LME)'!W15</f>
        <v>12.08.2023</v>
      </c>
      <c r="T225" s="58" t="str">
        <f>'Золото (KITCO-LME)'!X15</f>
        <v/>
      </c>
      <c r="V225" s="52" t="str">
        <f>'Серебро (KITCO-LME)'!W15</f>
        <v>12.08.2023</v>
      </c>
      <c r="W225" s="58" t="str">
        <f>'Серебро (KITCO-LME)'!X15</f>
        <v/>
      </c>
      <c r="Y225" s="52" t="str">
        <f>'Алюминий (LME)'!W15</f>
        <v>12.08.2023</v>
      </c>
      <c r="Z225" s="58" t="str">
        <f>'Алюминий (LME)'!X15</f>
        <v/>
      </c>
      <c r="AB225" s="52" t="str">
        <f>'Никель (LME)'!W15</f>
        <v>12.08.2023</v>
      </c>
      <c r="AC225" s="58" t="str">
        <f>'Никель (LME)'!X15</f>
        <v/>
      </c>
      <c r="AE225" s="52" t="str">
        <f>'Свинец (LME)'!W15</f>
        <v>12.08.2023</v>
      </c>
      <c r="AF225" s="58" t="str">
        <f>'Свинец (LME)'!X15</f>
        <v/>
      </c>
      <c r="AH225" s="52" t="str">
        <f>'Медь (LME)'!W15</f>
        <v>12.08.2023</v>
      </c>
      <c r="AI225" s="58" t="str">
        <f>'Медь (LME)'!X15</f>
        <v/>
      </c>
      <c r="AK225" s="52" t="str">
        <f>'Цинк (LME)'!W15</f>
        <v>12.08.2023</v>
      </c>
      <c r="AL225" s="58" t="str">
        <f>'Цинк (LME)'!X15</f>
        <v/>
      </c>
    </row>
    <row r="226" spans="1:38" ht="15" customHeight="1" x14ac:dyDescent="0.25">
      <c r="A226" s="52" t="str">
        <f>Доллар!W16</f>
        <v>13.08.2023</v>
      </c>
      <c r="B226" s="58" t="str">
        <f>Доллар!X16</f>
        <v>-</v>
      </c>
      <c r="D226" s="52" t="str">
        <f>Евро!W16</f>
        <v>13.08.2023</v>
      </c>
      <c r="E226" s="58" t="str">
        <f>Евро!X16</f>
        <v>-</v>
      </c>
      <c r="G226" s="52" t="str">
        <f>'Золото (ЦБ)'!W16</f>
        <v>13.08.2023</v>
      </c>
      <c r="H226" s="58">
        <f>IF(OR('Золото (ЦБ)'!$X16="-",'Золото (ЦБ)'!$X16=""),H225,'Золото (ЦБ)'!$X16)</f>
        <v>4173.2</v>
      </c>
      <c r="J226" s="52" t="str">
        <f>'Серебро (ЦБ)'!W16</f>
        <v>13.08.2023</v>
      </c>
      <c r="K226" s="58">
        <f>IF(OR('Серебро (ЦБ)'!$X16="-",'Серебро (ЦБ)'!$X16=""),K225,'Серебро (ЦБ)'!$X16)</f>
        <v>55.2</v>
      </c>
      <c r="M226" s="52" t="str">
        <f>'Платина (ЦБ)'!W16</f>
        <v>13.08.2023</v>
      </c>
      <c r="N226" s="58">
        <f>IF(OR('Платина (ЦБ)'!$X16="-",'Платина (ЦБ)'!$X16=""),N225,'Платина (ЦБ)'!$X16)</f>
        <v>2353.48</v>
      </c>
      <c r="P226" s="52" t="str">
        <f>'Палладий (ЦБ)'!W16</f>
        <v>13.08.2023</v>
      </c>
      <c r="Q226" s="58">
        <f>IF(OR('Палладий (ЦБ)'!$X16="-",'Палладий (ЦБ)'!$X16=""),Q225,'Палладий (ЦБ)'!$X16)</f>
        <v>4153.88</v>
      </c>
      <c r="S226" s="52" t="str">
        <f>'Золото (KITCO-LME)'!W16</f>
        <v>13.08.2023</v>
      </c>
      <c r="T226" s="58" t="str">
        <f>'Золото (KITCO-LME)'!X16</f>
        <v/>
      </c>
      <c r="V226" s="52" t="str">
        <f>'Серебро (KITCO-LME)'!W16</f>
        <v>13.08.2023</v>
      </c>
      <c r="W226" s="58" t="str">
        <f>'Серебро (KITCO-LME)'!X16</f>
        <v/>
      </c>
      <c r="Y226" s="52" t="str">
        <f>'Алюминий (LME)'!W16</f>
        <v>13.08.2023</v>
      </c>
      <c r="Z226" s="58" t="str">
        <f>'Алюминий (LME)'!X16</f>
        <v/>
      </c>
      <c r="AB226" s="52" t="str">
        <f>'Никель (LME)'!W16</f>
        <v>13.08.2023</v>
      </c>
      <c r="AC226" s="58" t="str">
        <f>'Никель (LME)'!X16</f>
        <v/>
      </c>
      <c r="AE226" s="52" t="str">
        <f>'Свинец (LME)'!W16</f>
        <v>13.08.2023</v>
      </c>
      <c r="AF226" s="58" t="str">
        <f>'Свинец (LME)'!X16</f>
        <v/>
      </c>
      <c r="AH226" s="52" t="str">
        <f>'Медь (LME)'!W16</f>
        <v>13.08.2023</v>
      </c>
      <c r="AI226" s="58" t="str">
        <f>'Медь (LME)'!X16</f>
        <v/>
      </c>
      <c r="AK226" s="52" t="str">
        <f>'Цинк (LME)'!W16</f>
        <v>13.08.2023</v>
      </c>
      <c r="AL226" s="58" t="str">
        <f>'Цинк (LME)'!X16</f>
        <v/>
      </c>
    </row>
    <row r="227" spans="1:38" ht="15" customHeight="1" x14ac:dyDescent="0.25">
      <c r="A227" s="52" t="str">
        <f>Доллар!W17</f>
        <v>14.08.2023</v>
      </c>
      <c r="B227" s="58" t="str">
        <f>Доллар!X17</f>
        <v>-</v>
      </c>
      <c r="D227" s="52" t="str">
        <f>Евро!W17</f>
        <v>14.08.2023</v>
      </c>
      <c r="E227" s="58" t="str">
        <f>Евро!X17</f>
        <v>-</v>
      </c>
      <c r="G227" s="52" t="str">
        <f>'Золото (ЦБ)'!W17</f>
        <v>14.08.2023</v>
      </c>
      <c r="H227" s="58">
        <f>IF(OR('Золото (ЦБ)'!$X17="-",'Золото (ЦБ)'!$X17=""),H226,'Золото (ЦБ)'!$X17)</f>
        <v>4173.2</v>
      </c>
      <c r="J227" s="52" t="str">
        <f>'Серебро (ЦБ)'!W17</f>
        <v>14.08.2023</v>
      </c>
      <c r="K227" s="58">
        <f>IF(OR('Серебро (ЦБ)'!$X17="-",'Серебро (ЦБ)'!$X17=""),K226,'Серебро (ЦБ)'!$X17)</f>
        <v>55.2</v>
      </c>
      <c r="M227" s="52" t="str">
        <f>'Платина (ЦБ)'!W17</f>
        <v>14.08.2023</v>
      </c>
      <c r="N227" s="58">
        <f>IF(OR('Платина (ЦБ)'!$X17="-",'Платина (ЦБ)'!$X17=""),N226,'Платина (ЦБ)'!$X17)</f>
        <v>2353.48</v>
      </c>
      <c r="P227" s="52" t="str">
        <f>'Палладий (ЦБ)'!W17</f>
        <v>14.08.2023</v>
      </c>
      <c r="Q227" s="58">
        <f>IF(OR('Палладий (ЦБ)'!$X17="-",'Палладий (ЦБ)'!$X17=""),Q226,'Палладий (ЦБ)'!$X17)</f>
        <v>4153.88</v>
      </c>
      <c r="S227" s="52" t="str">
        <f>'Золото (KITCO-LME)'!W17</f>
        <v>14.08.2023</v>
      </c>
      <c r="T227" s="58" t="str">
        <f>'Золото (KITCO-LME)'!X17</f>
        <v/>
      </c>
      <c r="V227" s="52" t="str">
        <f>'Серебро (KITCO-LME)'!W17</f>
        <v>14.08.2023</v>
      </c>
      <c r="W227" s="58" t="str">
        <f>'Серебро (KITCO-LME)'!X17</f>
        <v/>
      </c>
      <c r="Y227" s="52" t="str">
        <f>'Алюминий (LME)'!W17</f>
        <v>14.08.2023</v>
      </c>
      <c r="Z227" s="58" t="str">
        <f>'Алюминий (LME)'!X17</f>
        <v/>
      </c>
      <c r="AB227" s="52" t="str">
        <f>'Никель (LME)'!W17</f>
        <v>14.08.2023</v>
      </c>
      <c r="AC227" s="58" t="str">
        <f>'Никель (LME)'!X17</f>
        <v/>
      </c>
      <c r="AE227" s="52" t="str">
        <f>'Свинец (LME)'!W17</f>
        <v>14.08.2023</v>
      </c>
      <c r="AF227" s="58" t="str">
        <f>'Свинец (LME)'!X17</f>
        <v/>
      </c>
      <c r="AH227" s="52" t="str">
        <f>'Медь (LME)'!W17</f>
        <v>14.08.2023</v>
      </c>
      <c r="AI227" s="58" t="str">
        <f>'Медь (LME)'!X17</f>
        <v/>
      </c>
      <c r="AK227" s="52" t="str">
        <f>'Цинк (LME)'!W17</f>
        <v>14.08.2023</v>
      </c>
      <c r="AL227" s="58" t="str">
        <f>'Цинк (LME)'!X17</f>
        <v/>
      </c>
    </row>
    <row r="228" spans="1:38" ht="15" customHeight="1" x14ac:dyDescent="0.25">
      <c r="A228" s="52" t="str">
        <f>Доллар!W18</f>
        <v>15.08.2023</v>
      </c>
      <c r="B228" s="58" t="str">
        <f>Доллар!X18</f>
        <v>-</v>
      </c>
      <c r="D228" s="52" t="str">
        <f>Евро!W18</f>
        <v>15.08.2023</v>
      </c>
      <c r="E228" s="58" t="str">
        <f>Евро!X18</f>
        <v>-</v>
      </c>
      <c r="G228" s="52" t="str">
        <f>'Золото (ЦБ)'!W18</f>
        <v>15.08.2023</v>
      </c>
      <c r="H228" s="58">
        <f>IF(OR('Золото (ЦБ)'!$X18="-",'Золото (ЦБ)'!$X18=""),H227,'Золото (ЦБ)'!$X18)</f>
        <v>4173.2</v>
      </c>
      <c r="J228" s="52" t="str">
        <f>'Серебро (ЦБ)'!W18</f>
        <v>15.08.2023</v>
      </c>
      <c r="K228" s="58">
        <f>IF(OR('Серебро (ЦБ)'!$X18="-",'Серебро (ЦБ)'!$X18=""),K227,'Серебро (ЦБ)'!$X18)</f>
        <v>55.2</v>
      </c>
      <c r="M228" s="52" t="str">
        <f>'Платина (ЦБ)'!W18</f>
        <v>15.08.2023</v>
      </c>
      <c r="N228" s="58">
        <f>IF(OR('Платина (ЦБ)'!$X18="-",'Платина (ЦБ)'!$X18=""),N227,'Платина (ЦБ)'!$X18)</f>
        <v>2353.48</v>
      </c>
      <c r="P228" s="52" t="str">
        <f>'Палладий (ЦБ)'!W18</f>
        <v>15.08.2023</v>
      </c>
      <c r="Q228" s="58">
        <f>IF(OR('Палладий (ЦБ)'!$X18="-",'Палладий (ЦБ)'!$X18=""),Q227,'Палладий (ЦБ)'!$X18)</f>
        <v>4153.88</v>
      </c>
      <c r="S228" s="52" t="str">
        <f>'Золото (KITCO-LME)'!W18</f>
        <v>15.08.2023</v>
      </c>
      <c r="T228" s="58" t="str">
        <f>'Золото (KITCO-LME)'!X18</f>
        <v/>
      </c>
      <c r="V228" s="52" t="str">
        <f>'Серебро (KITCO-LME)'!W18</f>
        <v>15.08.2023</v>
      </c>
      <c r="W228" s="58" t="str">
        <f>'Серебро (KITCO-LME)'!X18</f>
        <v/>
      </c>
      <c r="Y228" s="52" t="str">
        <f>'Алюминий (LME)'!W18</f>
        <v>15.08.2023</v>
      </c>
      <c r="Z228" s="58" t="str">
        <f>'Алюминий (LME)'!X18</f>
        <v/>
      </c>
      <c r="AB228" s="52" t="str">
        <f>'Никель (LME)'!W18</f>
        <v>15.08.2023</v>
      </c>
      <c r="AC228" s="58" t="str">
        <f>'Никель (LME)'!X18</f>
        <v/>
      </c>
      <c r="AE228" s="52" t="str">
        <f>'Свинец (LME)'!W18</f>
        <v>15.08.2023</v>
      </c>
      <c r="AF228" s="58" t="str">
        <f>'Свинец (LME)'!X18</f>
        <v/>
      </c>
      <c r="AH228" s="52" t="str">
        <f>'Медь (LME)'!W18</f>
        <v>15.08.2023</v>
      </c>
      <c r="AI228" s="58" t="str">
        <f>'Медь (LME)'!X18</f>
        <v/>
      </c>
      <c r="AK228" s="52" t="str">
        <f>'Цинк (LME)'!W18</f>
        <v>15.08.2023</v>
      </c>
      <c r="AL228" s="58" t="str">
        <f>'Цинк (LME)'!X18</f>
        <v/>
      </c>
    </row>
    <row r="229" spans="1:38" ht="15" customHeight="1" x14ac:dyDescent="0.25">
      <c r="A229" s="52" t="str">
        <f>Доллар!W19</f>
        <v>16.08.2023</v>
      </c>
      <c r="B229" s="58" t="str">
        <f>Доллар!X19</f>
        <v>-</v>
      </c>
      <c r="D229" s="52" t="str">
        <f>Евро!W19</f>
        <v>16.08.2023</v>
      </c>
      <c r="E229" s="58" t="str">
        <f>Евро!X19</f>
        <v>-</v>
      </c>
      <c r="G229" s="52" t="str">
        <f>'Золото (ЦБ)'!W19</f>
        <v>16.08.2023</v>
      </c>
      <c r="H229" s="58">
        <f>IF(OR('Золото (ЦБ)'!$X19="-",'Золото (ЦБ)'!$X19=""),H228,'Золото (ЦБ)'!$X19)</f>
        <v>4173.2</v>
      </c>
      <c r="J229" s="52" t="str">
        <f>'Серебро (ЦБ)'!W19</f>
        <v>16.08.2023</v>
      </c>
      <c r="K229" s="58">
        <f>IF(OR('Серебро (ЦБ)'!$X19="-",'Серебро (ЦБ)'!$X19=""),K228,'Серебро (ЦБ)'!$X19)</f>
        <v>55.2</v>
      </c>
      <c r="M229" s="52" t="str">
        <f>'Платина (ЦБ)'!W19</f>
        <v>16.08.2023</v>
      </c>
      <c r="N229" s="58">
        <f>IF(OR('Платина (ЦБ)'!$X19="-",'Платина (ЦБ)'!$X19=""),N228,'Платина (ЦБ)'!$X19)</f>
        <v>2353.48</v>
      </c>
      <c r="P229" s="52" t="str">
        <f>'Палладий (ЦБ)'!W19</f>
        <v>16.08.2023</v>
      </c>
      <c r="Q229" s="58">
        <f>IF(OR('Палладий (ЦБ)'!$X19="-",'Палладий (ЦБ)'!$X19=""),Q228,'Палладий (ЦБ)'!$X19)</f>
        <v>4153.88</v>
      </c>
      <c r="S229" s="52" t="str">
        <f>'Золото (KITCO-LME)'!W19</f>
        <v>16.08.2023</v>
      </c>
      <c r="T229" s="58" t="str">
        <f>'Золото (KITCO-LME)'!X19</f>
        <v/>
      </c>
      <c r="V229" s="52" t="str">
        <f>'Серебро (KITCO-LME)'!W19</f>
        <v>16.08.2023</v>
      </c>
      <c r="W229" s="58" t="str">
        <f>'Серебро (KITCO-LME)'!X19</f>
        <v/>
      </c>
      <c r="Y229" s="52" t="str">
        <f>'Алюминий (LME)'!W19</f>
        <v>16.08.2023</v>
      </c>
      <c r="Z229" s="58" t="str">
        <f>'Алюминий (LME)'!X19</f>
        <v/>
      </c>
      <c r="AB229" s="52" t="str">
        <f>'Никель (LME)'!W19</f>
        <v>16.08.2023</v>
      </c>
      <c r="AC229" s="58" t="str">
        <f>'Никель (LME)'!X19</f>
        <v/>
      </c>
      <c r="AE229" s="52" t="str">
        <f>'Свинец (LME)'!W19</f>
        <v>16.08.2023</v>
      </c>
      <c r="AF229" s="58" t="str">
        <f>'Свинец (LME)'!X19</f>
        <v/>
      </c>
      <c r="AH229" s="52" t="str">
        <f>'Медь (LME)'!W19</f>
        <v>16.08.2023</v>
      </c>
      <c r="AI229" s="58" t="str">
        <f>'Медь (LME)'!X19</f>
        <v/>
      </c>
      <c r="AK229" s="52" t="str">
        <f>'Цинк (LME)'!W19</f>
        <v>16.08.2023</v>
      </c>
      <c r="AL229" s="58" t="str">
        <f>'Цинк (LME)'!X19</f>
        <v/>
      </c>
    </row>
    <row r="230" spans="1:38" ht="15" customHeight="1" x14ac:dyDescent="0.25">
      <c r="A230" s="52" t="str">
        <f>Доллар!W20</f>
        <v>17.08.2023</v>
      </c>
      <c r="B230" s="58" t="str">
        <f>Доллар!X20</f>
        <v>-</v>
      </c>
      <c r="D230" s="52" t="str">
        <f>Евро!W20</f>
        <v>17.08.2023</v>
      </c>
      <c r="E230" s="58" t="str">
        <f>Евро!X20</f>
        <v>-</v>
      </c>
      <c r="G230" s="52" t="str">
        <f>'Золото (ЦБ)'!W20</f>
        <v>17.08.2023</v>
      </c>
      <c r="H230" s="58">
        <f>IF(OR('Золото (ЦБ)'!$X20="-",'Золото (ЦБ)'!$X20=""),H229,'Золото (ЦБ)'!$X20)</f>
        <v>4173.2</v>
      </c>
      <c r="J230" s="52" t="str">
        <f>'Серебро (ЦБ)'!W20</f>
        <v>17.08.2023</v>
      </c>
      <c r="K230" s="58">
        <f>IF(OR('Серебро (ЦБ)'!$X20="-",'Серебро (ЦБ)'!$X20=""),K229,'Серебро (ЦБ)'!$X20)</f>
        <v>55.2</v>
      </c>
      <c r="M230" s="52" t="str">
        <f>'Платина (ЦБ)'!W20</f>
        <v>17.08.2023</v>
      </c>
      <c r="N230" s="58">
        <f>IF(OR('Платина (ЦБ)'!$X20="-",'Платина (ЦБ)'!$X20=""),N229,'Платина (ЦБ)'!$X20)</f>
        <v>2353.48</v>
      </c>
      <c r="P230" s="52" t="str">
        <f>'Палладий (ЦБ)'!W20</f>
        <v>17.08.2023</v>
      </c>
      <c r="Q230" s="58">
        <f>IF(OR('Палладий (ЦБ)'!$X20="-",'Палладий (ЦБ)'!$X20=""),Q229,'Палладий (ЦБ)'!$X20)</f>
        <v>4153.88</v>
      </c>
      <c r="S230" s="52" t="str">
        <f>'Золото (KITCO-LME)'!W20</f>
        <v>17.08.2023</v>
      </c>
      <c r="T230" s="58" t="str">
        <f>'Золото (KITCO-LME)'!X20</f>
        <v/>
      </c>
      <c r="V230" s="52" t="str">
        <f>'Серебро (KITCO-LME)'!W20</f>
        <v>17.08.2023</v>
      </c>
      <c r="W230" s="58" t="str">
        <f>'Серебро (KITCO-LME)'!X20</f>
        <v/>
      </c>
      <c r="Y230" s="52" t="str">
        <f>'Алюминий (LME)'!W20</f>
        <v>17.08.2023</v>
      </c>
      <c r="Z230" s="58" t="str">
        <f>'Алюминий (LME)'!X20</f>
        <v/>
      </c>
      <c r="AB230" s="52" t="str">
        <f>'Никель (LME)'!W20</f>
        <v>17.08.2023</v>
      </c>
      <c r="AC230" s="58" t="str">
        <f>'Никель (LME)'!X20</f>
        <v/>
      </c>
      <c r="AE230" s="52" t="str">
        <f>'Свинец (LME)'!W20</f>
        <v>17.08.2023</v>
      </c>
      <c r="AF230" s="58" t="str">
        <f>'Свинец (LME)'!X20</f>
        <v/>
      </c>
      <c r="AH230" s="52" t="str">
        <f>'Медь (LME)'!W20</f>
        <v>17.08.2023</v>
      </c>
      <c r="AI230" s="58" t="str">
        <f>'Медь (LME)'!X20</f>
        <v/>
      </c>
      <c r="AK230" s="52" t="str">
        <f>'Цинк (LME)'!W20</f>
        <v>17.08.2023</v>
      </c>
      <c r="AL230" s="58" t="str">
        <f>'Цинк (LME)'!X20</f>
        <v/>
      </c>
    </row>
    <row r="231" spans="1:38" ht="15" customHeight="1" x14ac:dyDescent="0.25">
      <c r="A231" s="52" t="str">
        <f>Доллар!W21</f>
        <v>18.08.2023</v>
      </c>
      <c r="B231" s="58" t="str">
        <f>Доллар!X21</f>
        <v>-</v>
      </c>
      <c r="D231" s="52" t="str">
        <f>Евро!W21</f>
        <v>18.08.2023</v>
      </c>
      <c r="E231" s="58" t="str">
        <f>Евро!X21</f>
        <v>-</v>
      </c>
      <c r="G231" s="52" t="str">
        <f>'Золото (ЦБ)'!W21</f>
        <v>18.08.2023</v>
      </c>
      <c r="H231" s="58">
        <f>IF(OR('Золото (ЦБ)'!$X21="-",'Золото (ЦБ)'!$X21=""),H230,'Золото (ЦБ)'!$X21)</f>
        <v>4173.2</v>
      </c>
      <c r="J231" s="52" t="str">
        <f>'Серебро (ЦБ)'!W21</f>
        <v>18.08.2023</v>
      </c>
      <c r="K231" s="58">
        <f>IF(OR('Серебро (ЦБ)'!$X21="-",'Серебро (ЦБ)'!$X21=""),K230,'Серебро (ЦБ)'!$X21)</f>
        <v>55.2</v>
      </c>
      <c r="M231" s="52" t="str">
        <f>'Платина (ЦБ)'!W21</f>
        <v>18.08.2023</v>
      </c>
      <c r="N231" s="58">
        <f>IF(OR('Платина (ЦБ)'!$X21="-",'Платина (ЦБ)'!$X21=""),N230,'Платина (ЦБ)'!$X21)</f>
        <v>2353.48</v>
      </c>
      <c r="P231" s="52" t="str">
        <f>'Палладий (ЦБ)'!W21</f>
        <v>18.08.2023</v>
      </c>
      <c r="Q231" s="58">
        <f>IF(OR('Палладий (ЦБ)'!$X21="-",'Палладий (ЦБ)'!$X21=""),Q230,'Палладий (ЦБ)'!$X21)</f>
        <v>4153.88</v>
      </c>
      <c r="S231" s="52" t="str">
        <f>'Золото (KITCO-LME)'!W21</f>
        <v>18.08.2023</v>
      </c>
      <c r="T231" s="58" t="str">
        <f>'Золото (KITCO-LME)'!X21</f>
        <v/>
      </c>
      <c r="V231" s="52" t="str">
        <f>'Серебро (KITCO-LME)'!W21</f>
        <v>18.08.2023</v>
      </c>
      <c r="W231" s="58" t="str">
        <f>'Серебро (KITCO-LME)'!X21</f>
        <v/>
      </c>
      <c r="Y231" s="52" t="str">
        <f>'Алюминий (LME)'!W21</f>
        <v>18.08.2023</v>
      </c>
      <c r="Z231" s="58" t="str">
        <f>'Алюминий (LME)'!X21</f>
        <v/>
      </c>
      <c r="AB231" s="52" t="str">
        <f>'Никель (LME)'!W21</f>
        <v>18.08.2023</v>
      </c>
      <c r="AC231" s="58" t="str">
        <f>'Никель (LME)'!X21</f>
        <v/>
      </c>
      <c r="AE231" s="52" t="str">
        <f>'Свинец (LME)'!W21</f>
        <v>18.08.2023</v>
      </c>
      <c r="AF231" s="58" t="str">
        <f>'Свинец (LME)'!X21</f>
        <v/>
      </c>
      <c r="AH231" s="52" t="str">
        <f>'Медь (LME)'!W21</f>
        <v>18.08.2023</v>
      </c>
      <c r="AI231" s="58" t="str">
        <f>'Медь (LME)'!X21</f>
        <v/>
      </c>
      <c r="AK231" s="52" t="str">
        <f>'Цинк (LME)'!W21</f>
        <v>18.08.2023</v>
      </c>
      <c r="AL231" s="58" t="str">
        <f>'Цинк (LME)'!X21</f>
        <v/>
      </c>
    </row>
    <row r="232" spans="1:38" ht="15" customHeight="1" x14ac:dyDescent="0.25">
      <c r="A232" s="52" t="str">
        <f>Доллар!W22</f>
        <v>19.08.2023</v>
      </c>
      <c r="B232" s="58" t="str">
        <f>Доллар!X22</f>
        <v>-</v>
      </c>
      <c r="D232" s="52" t="str">
        <f>Евро!W22</f>
        <v>19.08.2023</v>
      </c>
      <c r="E232" s="58" t="str">
        <f>Евро!X22</f>
        <v>-</v>
      </c>
      <c r="G232" s="52" t="str">
        <f>'Золото (ЦБ)'!W22</f>
        <v>19.08.2023</v>
      </c>
      <c r="H232" s="58">
        <f>IF(OR('Золото (ЦБ)'!$X22="-",'Золото (ЦБ)'!$X22=""),H231,'Золото (ЦБ)'!$X22)</f>
        <v>4173.2</v>
      </c>
      <c r="J232" s="52" t="str">
        <f>'Серебро (ЦБ)'!W22</f>
        <v>19.08.2023</v>
      </c>
      <c r="K232" s="58">
        <f>IF(OR('Серебро (ЦБ)'!$X22="-",'Серебро (ЦБ)'!$X22=""),K231,'Серебро (ЦБ)'!$X22)</f>
        <v>55.2</v>
      </c>
      <c r="M232" s="52" t="str">
        <f>'Платина (ЦБ)'!W22</f>
        <v>19.08.2023</v>
      </c>
      <c r="N232" s="58">
        <f>IF(OR('Платина (ЦБ)'!$X22="-",'Платина (ЦБ)'!$X22=""),N231,'Платина (ЦБ)'!$X22)</f>
        <v>2353.48</v>
      </c>
      <c r="P232" s="52" t="str">
        <f>'Палладий (ЦБ)'!W22</f>
        <v>19.08.2023</v>
      </c>
      <c r="Q232" s="58">
        <f>IF(OR('Палладий (ЦБ)'!$X22="-",'Палладий (ЦБ)'!$X22=""),Q231,'Палладий (ЦБ)'!$X22)</f>
        <v>4153.88</v>
      </c>
      <c r="S232" s="52" t="str">
        <f>'Золото (KITCO-LME)'!W22</f>
        <v>19.08.2023</v>
      </c>
      <c r="T232" s="58" t="str">
        <f>'Золото (KITCO-LME)'!X22</f>
        <v/>
      </c>
      <c r="V232" s="52" t="str">
        <f>'Серебро (KITCO-LME)'!W22</f>
        <v>19.08.2023</v>
      </c>
      <c r="W232" s="58" t="str">
        <f>'Серебро (KITCO-LME)'!X22</f>
        <v/>
      </c>
      <c r="Y232" s="52" t="str">
        <f>'Алюминий (LME)'!W22</f>
        <v>19.08.2023</v>
      </c>
      <c r="Z232" s="58" t="str">
        <f>'Алюминий (LME)'!X22</f>
        <v/>
      </c>
      <c r="AB232" s="52" t="str">
        <f>'Никель (LME)'!W22</f>
        <v>19.08.2023</v>
      </c>
      <c r="AC232" s="58" t="str">
        <f>'Никель (LME)'!X22</f>
        <v/>
      </c>
      <c r="AE232" s="52" t="str">
        <f>'Свинец (LME)'!W22</f>
        <v>19.08.2023</v>
      </c>
      <c r="AF232" s="58" t="str">
        <f>'Свинец (LME)'!X22</f>
        <v/>
      </c>
      <c r="AH232" s="52" t="str">
        <f>'Медь (LME)'!W22</f>
        <v>19.08.2023</v>
      </c>
      <c r="AI232" s="58" t="str">
        <f>'Медь (LME)'!X22</f>
        <v/>
      </c>
      <c r="AK232" s="52" t="str">
        <f>'Цинк (LME)'!W22</f>
        <v>19.08.2023</v>
      </c>
      <c r="AL232" s="58" t="str">
        <f>'Цинк (LME)'!X22</f>
        <v/>
      </c>
    </row>
    <row r="233" spans="1:38" ht="15" customHeight="1" x14ac:dyDescent="0.25">
      <c r="A233" s="52" t="str">
        <f>Доллар!W23</f>
        <v>20.08.2023</v>
      </c>
      <c r="B233" s="58" t="str">
        <f>Доллар!X23</f>
        <v>-</v>
      </c>
      <c r="D233" s="52" t="str">
        <f>Евро!W23</f>
        <v>20.08.2023</v>
      </c>
      <c r="E233" s="58" t="str">
        <f>Евро!X23</f>
        <v>-</v>
      </c>
      <c r="G233" s="52" t="str">
        <f>'Золото (ЦБ)'!W23</f>
        <v>20.08.2023</v>
      </c>
      <c r="H233" s="58">
        <f>IF(OR('Золото (ЦБ)'!$X23="-",'Золото (ЦБ)'!$X23=""),H232,'Золото (ЦБ)'!$X23)</f>
        <v>4173.2</v>
      </c>
      <c r="J233" s="52" t="str">
        <f>'Серебро (ЦБ)'!W23</f>
        <v>20.08.2023</v>
      </c>
      <c r="K233" s="58">
        <f>IF(OR('Серебро (ЦБ)'!$X23="-",'Серебро (ЦБ)'!$X23=""),K232,'Серебро (ЦБ)'!$X23)</f>
        <v>55.2</v>
      </c>
      <c r="M233" s="52" t="str">
        <f>'Платина (ЦБ)'!W23</f>
        <v>20.08.2023</v>
      </c>
      <c r="N233" s="58">
        <f>IF(OR('Платина (ЦБ)'!$X23="-",'Платина (ЦБ)'!$X23=""),N232,'Платина (ЦБ)'!$X23)</f>
        <v>2353.48</v>
      </c>
      <c r="P233" s="52" t="str">
        <f>'Палладий (ЦБ)'!W23</f>
        <v>20.08.2023</v>
      </c>
      <c r="Q233" s="58">
        <f>IF(OR('Палладий (ЦБ)'!$X23="-",'Палладий (ЦБ)'!$X23=""),Q232,'Палладий (ЦБ)'!$X23)</f>
        <v>4153.88</v>
      </c>
      <c r="S233" s="52" t="str">
        <f>'Золото (KITCO-LME)'!W23</f>
        <v>20.08.2023</v>
      </c>
      <c r="T233" s="58" t="str">
        <f>'Золото (KITCO-LME)'!X23</f>
        <v/>
      </c>
      <c r="V233" s="52" t="str">
        <f>'Серебро (KITCO-LME)'!W23</f>
        <v>20.08.2023</v>
      </c>
      <c r="W233" s="58" t="str">
        <f>'Серебро (KITCO-LME)'!X23</f>
        <v/>
      </c>
      <c r="Y233" s="52" t="str">
        <f>'Алюминий (LME)'!W23</f>
        <v>20.08.2023</v>
      </c>
      <c r="Z233" s="58" t="str">
        <f>'Алюминий (LME)'!X23</f>
        <v/>
      </c>
      <c r="AB233" s="52" t="str">
        <f>'Никель (LME)'!W23</f>
        <v>20.08.2023</v>
      </c>
      <c r="AC233" s="58" t="str">
        <f>'Никель (LME)'!X23</f>
        <v/>
      </c>
      <c r="AE233" s="52" t="str">
        <f>'Свинец (LME)'!W23</f>
        <v>20.08.2023</v>
      </c>
      <c r="AF233" s="58" t="str">
        <f>'Свинец (LME)'!X23</f>
        <v/>
      </c>
      <c r="AH233" s="52" t="str">
        <f>'Медь (LME)'!W23</f>
        <v>20.08.2023</v>
      </c>
      <c r="AI233" s="58" t="str">
        <f>'Медь (LME)'!X23</f>
        <v/>
      </c>
      <c r="AK233" s="52" t="str">
        <f>'Цинк (LME)'!W23</f>
        <v>20.08.2023</v>
      </c>
      <c r="AL233" s="58" t="str">
        <f>'Цинк (LME)'!X23</f>
        <v/>
      </c>
    </row>
    <row r="234" spans="1:38" ht="15" customHeight="1" x14ac:dyDescent="0.25">
      <c r="A234" s="52" t="str">
        <f>Доллар!W24</f>
        <v>21.08.2023</v>
      </c>
      <c r="B234" s="58" t="str">
        <f>Доллар!X24</f>
        <v>-</v>
      </c>
      <c r="D234" s="52" t="str">
        <f>Евро!W24</f>
        <v>21.08.2023</v>
      </c>
      <c r="E234" s="58" t="str">
        <f>Евро!X24</f>
        <v>-</v>
      </c>
      <c r="G234" s="52" t="str">
        <f>'Золото (ЦБ)'!W24</f>
        <v>21.08.2023</v>
      </c>
      <c r="H234" s="58">
        <f>IF(OR('Золото (ЦБ)'!$X24="-",'Золото (ЦБ)'!$X24=""),H233,'Золото (ЦБ)'!$X24)</f>
        <v>4173.2</v>
      </c>
      <c r="J234" s="52" t="str">
        <f>'Серебро (ЦБ)'!W24</f>
        <v>21.08.2023</v>
      </c>
      <c r="K234" s="58">
        <f>IF(OR('Серебро (ЦБ)'!$X24="-",'Серебро (ЦБ)'!$X24=""),K233,'Серебро (ЦБ)'!$X24)</f>
        <v>55.2</v>
      </c>
      <c r="M234" s="52" t="str">
        <f>'Платина (ЦБ)'!W24</f>
        <v>21.08.2023</v>
      </c>
      <c r="N234" s="58">
        <f>IF(OR('Платина (ЦБ)'!$X24="-",'Платина (ЦБ)'!$X24=""),N233,'Платина (ЦБ)'!$X24)</f>
        <v>2353.48</v>
      </c>
      <c r="P234" s="52" t="str">
        <f>'Палладий (ЦБ)'!W24</f>
        <v>21.08.2023</v>
      </c>
      <c r="Q234" s="58">
        <f>IF(OR('Палладий (ЦБ)'!$X24="-",'Палладий (ЦБ)'!$X24=""),Q233,'Палладий (ЦБ)'!$X24)</f>
        <v>4153.88</v>
      </c>
      <c r="S234" s="52" t="str">
        <f>'Золото (KITCO-LME)'!W24</f>
        <v>21.08.2023</v>
      </c>
      <c r="T234" s="58" t="str">
        <f>'Золото (KITCO-LME)'!X24</f>
        <v/>
      </c>
      <c r="V234" s="52" t="str">
        <f>'Серебро (KITCO-LME)'!W24</f>
        <v>21.08.2023</v>
      </c>
      <c r="W234" s="58" t="str">
        <f>'Серебро (KITCO-LME)'!X24</f>
        <v/>
      </c>
      <c r="Y234" s="52" t="str">
        <f>'Алюминий (LME)'!W24</f>
        <v>21.08.2023</v>
      </c>
      <c r="Z234" s="58" t="str">
        <f>'Алюминий (LME)'!X24</f>
        <v/>
      </c>
      <c r="AB234" s="52" t="str">
        <f>'Никель (LME)'!W24</f>
        <v>21.08.2023</v>
      </c>
      <c r="AC234" s="58" t="str">
        <f>'Никель (LME)'!X24</f>
        <v/>
      </c>
      <c r="AE234" s="52" t="str">
        <f>'Свинец (LME)'!W24</f>
        <v>21.08.2023</v>
      </c>
      <c r="AF234" s="58" t="str">
        <f>'Свинец (LME)'!X24</f>
        <v/>
      </c>
      <c r="AH234" s="52" t="str">
        <f>'Медь (LME)'!W24</f>
        <v>21.08.2023</v>
      </c>
      <c r="AI234" s="58" t="str">
        <f>'Медь (LME)'!X24</f>
        <v/>
      </c>
      <c r="AK234" s="52" t="str">
        <f>'Цинк (LME)'!W24</f>
        <v>21.08.2023</v>
      </c>
      <c r="AL234" s="58" t="str">
        <f>'Цинк (LME)'!X24</f>
        <v/>
      </c>
    </row>
    <row r="235" spans="1:38" ht="15" customHeight="1" x14ac:dyDescent="0.25">
      <c r="A235" s="52" t="str">
        <f>Доллар!W25</f>
        <v>22.08.2023</v>
      </c>
      <c r="B235" s="58" t="str">
        <f>Доллар!X25</f>
        <v>-</v>
      </c>
      <c r="D235" s="52" t="str">
        <f>Евро!W25</f>
        <v>22.08.2023</v>
      </c>
      <c r="E235" s="58" t="str">
        <f>Евро!X25</f>
        <v>-</v>
      </c>
      <c r="G235" s="52" t="str">
        <f>'Золото (ЦБ)'!W25</f>
        <v>22.08.2023</v>
      </c>
      <c r="H235" s="58">
        <f>IF(OR('Золото (ЦБ)'!$X25="-",'Золото (ЦБ)'!$X25=""),H234,'Золото (ЦБ)'!$X25)</f>
        <v>4173.2</v>
      </c>
      <c r="J235" s="52" t="str">
        <f>'Серебро (ЦБ)'!W25</f>
        <v>22.08.2023</v>
      </c>
      <c r="K235" s="58">
        <f>IF(OR('Серебро (ЦБ)'!$X25="-",'Серебро (ЦБ)'!$X25=""),K234,'Серебро (ЦБ)'!$X25)</f>
        <v>55.2</v>
      </c>
      <c r="M235" s="52" t="str">
        <f>'Платина (ЦБ)'!W25</f>
        <v>22.08.2023</v>
      </c>
      <c r="N235" s="58">
        <f>IF(OR('Платина (ЦБ)'!$X25="-",'Платина (ЦБ)'!$X25=""),N234,'Платина (ЦБ)'!$X25)</f>
        <v>2353.48</v>
      </c>
      <c r="P235" s="52" t="str">
        <f>'Палладий (ЦБ)'!W25</f>
        <v>22.08.2023</v>
      </c>
      <c r="Q235" s="58">
        <f>IF(OR('Палладий (ЦБ)'!$X25="-",'Палладий (ЦБ)'!$X25=""),Q234,'Палладий (ЦБ)'!$X25)</f>
        <v>4153.88</v>
      </c>
      <c r="S235" s="52" t="str">
        <f>'Золото (KITCO-LME)'!W25</f>
        <v>22.08.2023</v>
      </c>
      <c r="T235" s="58" t="str">
        <f>'Золото (KITCO-LME)'!X25</f>
        <v/>
      </c>
      <c r="V235" s="52" t="str">
        <f>'Серебро (KITCO-LME)'!W25</f>
        <v>22.08.2023</v>
      </c>
      <c r="W235" s="58" t="str">
        <f>'Серебро (KITCO-LME)'!X25</f>
        <v/>
      </c>
      <c r="Y235" s="52" t="str">
        <f>'Алюминий (LME)'!W25</f>
        <v>22.08.2023</v>
      </c>
      <c r="Z235" s="58" t="str">
        <f>'Алюминий (LME)'!X25</f>
        <v/>
      </c>
      <c r="AB235" s="52" t="str">
        <f>'Никель (LME)'!W25</f>
        <v>22.08.2023</v>
      </c>
      <c r="AC235" s="58" t="str">
        <f>'Никель (LME)'!X25</f>
        <v/>
      </c>
      <c r="AE235" s="52" t="str">
        <f>'Свинец (LME)'!W25</f>
        <v>22.08.2023</v>
      </c>
      <c r="AF235" s="58" t="str">
        <f>'Свинец (LME)'!X25</f>
        <v/>
      </c>
      <c r="AH235" s="52" t="str">
        <f>'Медь (LME)'!W25</f>
        <v>22.08.2023</v>
      </c>
      <c r="AI235" s="58" t="str">
        <f>'Медь (LME)'!X25</f>
        <v/>
      </c>
      <c r="AK235" s="52" t="str">
        <f>'Цинк (LME)'!W25</f>
        <v>22.08.2023</v>
      </c>
      <c r="AL235" s="58" t="str">
        <f>'Цинк (LME)'!X25</f>
        <v/>
      </c>
    </row>
    <row r="236" spans="1:38" ht="15" customHeight="1" x14ac:dyDescent="0.25">
      <c r="A236" s="52" t="str">
        <f>Доллар!W26</f>
        <v>23.08.2023</v>
      </c>
      <c r="B236" s="58" t="str">
        <f>Доллар!X26</f>
        <v>-</v>
      </c>
      <c r="D236" s="52" t="str">
        <f>Евро!W26</f>
        <v>23.08.2023</v>
      </c>
      <c r="E236" s="58" t="str">
        <f>Евро!X26</f>
        <v>-</v>
      </c>
      <c r="G236" s="52" t="str">
        <f>'Золото (ЦБ)'!W26</f>
        <v>23.08.2023</v>
      </c>
      <c r="H236" s="58">
        <f>IF(OR('Золото (ЦБ)'!$X26="-",'Золото (ЦБ)'!$X26=""),H235,'Золото (ЦБ)'!$X26)</f>
        <v>4173.2</v>
      </c>
      <c r="J236" s="52" t="str">
        <f>'Серебро (ЦБ)'!W26</f>
        <v>23.08.2023</v>
      </c>
      <c r="K236" s="58">
        <f>IF(OR('Серебро (ЦБ)'!$X26="-",'Серебро (ЦБ)'!$X26=""),K235,'Серебро (ЦБ)'!$X26)</f>
        <v>55.2</v>
      </c>
      <c r="M236" s="52" t="str">
        <f>'Платина (ЦБ)'!W26</f>
        <v>23.08.2023</v>
      </c>
      <c r="N236" s="58">
        <f>IF(OR('Платина (ЦБ)'!$X26="-",'Платина (ЦБ)'!$X26=""),N235,'Платина (ЦБ)'!$X26)</f>
        <v>2353.48</v>
      </c>
      <c r="P236" s="52" t="str">
        <f>'Палладий (ЦБ)'!W26</f>
        <v>23.08.2023</v>
      </c>
      <c r="Q236" s="58">
        <f>IF(OR('Палладий (ЦБ)'!$X26="-",'Палладий (ЦБ)'!$X26=""),Q235,'Палладий (ЦБ)'!$X26)</f>
        <v>4153.88</v>
      </c>
      <c r="S236" s="52" t="str">
        <f>'Золото (KITCO-LME)'!W26</f>
        <v>23.08.2023</v>
      </c>
      <c r="T236" s="58" t="str">
        <f>'Золото (KITCO-LME)'!X26</f>
        <v/>
      </c>
      <c r="V236" s="52" t="str">
        <f>'Серебро (KITCO-LME)'!W26</f>
        <v>23.08.2023</v>
      </c>
      <c r="W236" s="58" t="str">
        <f>'Серебро (KITCO-LME)'!X26</f>
        <v/>
      </c>
      <c r="Y236" s="52" t="str">
        <f>'Алюминий (LME)'!W26</f>
        <v>23.08.2023</v>
      </c>
      <c r="Z236" s="58" t="str">
        <f>'Алюминий (LME)'!X26</f>
        <v/>
      </c>
      <c r="AB236" s="52" t="str">
        <f>'Никель (LME)'!W26</f>
        <v>23.08.2023</v>
      </c>
      <c r="AC236" s="58" t="str">
        <f>'Никель (LME)'!X26</f>
        <v/>
      </c>
      <c r="AE236" s="52" t="str">
        <f>'Свинец (LME)'!W26</f>
        <v>23.08.2023</v>
      </c>
      <c r="AF236" s="58" t="str">
        <f>'Свинец (LME)'!X26</f>
        <v/>
      </c>
      <c r="AH236" s="52" t="str">
        <f>'Медь (LME)'!W26</f>
        <v>23.08.2023</v>
      </c>
      <c r="AI236" s="58" t="str">
        <f>'Медь (LME)'!X26</f>
        <v/>
      </c>
      <c r="AK236" s="52" t="str">
        <f>'Цинк (LME)'!W26</f>
        <v>23.08.2023</v>
      </c>
      <c r="AL236" s="58" t="str">
        <f>'Цинк (LME)'!X26</f>
        <v/>
      </c>
    </row>
    <row r="237" spans="1:38" ht="15" customHeight="1" x14ac:dyDescent="0.25">
      <c r="A237" s="52" t="str">
        <f>Доллар!W27</f>
        <v>24.08.2023</v>
      </c>
      <c r="B237" s="58" t="str">
        <f>Доллар!X27</f>
        <v>-</v>
      </c>
      <c r="D237" s="52" t="str">
        <f>Евро!W27</f>
        <v>24.08.2023</v>
      </c>
      <c r="E237" s="58" t="str">
        <f>Евро!X27</f>
        <v>-</v>
      </c>
      <c r="G237" s="52" t="str">
        <f>'Золото (ЦБ)'!W27</f>
        <v>24.08.2023</v>
      </c>
      <c r="H237" s="58">
        <f>IF(OR('Золото (ЦБ)'!$X27="-",'Золото (ЦБ)'!$X27=""),H236,'Золото (ЦБ)'!$X27)</f>
        <v>4173.2</v>
      </c>
      <c r="J237" s="52" t="str">
        <f>'Серебро (ЦБ)'!W27</f>
        <v>24.08.2023</v>
      </c>
      <c r="K237" s="58">
        <f>IF(OR('Серебро (ЦБ)'!$X27="-",'Серебро (ЦБ)'!$X27=""),K236,'Серебро (ЦБ)'!$X27)</f>
        <v>55.2</v>
      </c>
      <c r="M237" s="52" t="str">
        <f>'Платина (ЦБ)'!W27</f>
        <v>24.08.2023</v>
      </c>
      <c r="N237" s="58">
        <f>IF(OR('Платина (ЦБ)'!$X27="-",'Платина (ЦБ)'!$X27=""),N236,'Платина (ЦБ)'!$X27)</f>
        <v>2353.48</v>
      </c>
      <c r="P237" s="52" t="str">
        <f>'Палладий (ЦБ)'!W27</f>
        <v>24.08.2023</v>
      </c>
      <c r="Q237" s="58">
        <f>IF(OR('Палладий (ЦБ)'!$X27="-",'Палладий (ЦБ)'!$X27=""),Q236,'Палладий (ЦБ)'!$X27)</f>
        <v>4153.88</v>
      </c>
      <c r="S237" s="52" t="str">
        <f>'Золото (KITCO-LME)'!W27</f>
        <v>24.08.2023</v>
      </c>
      <c r="T237" s="58" t="str">
        <f>'Золото (KITCO-LME)'!X27</f>
        <v/>
      </c>
      <c r="V237" s="52" t="str">
        <f>'Серебро (KITCO-LME)'!W27</f>
        <v>24.08.2023</v>
      </c>
      <c r="W237" s="58" t="str">
        <f>'Серебро (KITCO-LME)'!X27</f>
        <v/>
      </c>
      <c r="Y237" s="52" t="str">
        <f>'Алюминий (LME)'!W27</f>
        <v>24.08.2023</v>
      </c>
      <c r="Z237" s="58" t="str">
        <f>'Алюминий (LME)'!X27</f>
        <v/>
      </c>
      <c r="AB237" s="52" t="str">
        <f>'Никель (LME)'!W27</f>
        <v>24.08.2023</v>
      </c>
      <c r="AC237" s="58" t="str">
        <f>'Никель (LME)'!X27</f>
        <v/>
      </c>
      <c r="AE237" s="52" t="str">
        <f>'Свинец (LME)'!W27</f>
        <v>24.08.2023</v>
      </c>
      <c r="AF237" s="58" t="str">
        <f>'Свинец (LME)'!X27</f>
        <v/>
      </c>
      <c r="AH237" s="52" t="str">
        <f>'Медь (LME)'!W27</f>
        <v>24.08.2023</v>
      </c>
      <c r="AI237" s="58" t="str">
        <f>'Медь (LME)'!X27</f>
        <v/>
      </c>
      <c r="AK237" s="52" t="str">
        <f>'Цинк (LME)'!W27</f>
        <v>24.08.2023</v>
      </c>
      <c r="AL237" s="58" t="str">
        <f>'Цинк (LME)'!X27</f>
        <v/>
      </c>
    </row>
    <row r="238" spans="1:38" ht="15" customHeight="1" x14ac:dyDescent="0.25">
      <c r="A238" s="52" t="str">
        <f>Доллар!W28</f>
        <v>25.08.2023</v>
      </c>
      <c r="B238" s="58" t="str">
        <f>Доллар!X28</f>
        <v>-</v>
      </c>
      <c r="D238" s="52" t="str">
        <f>Евро!W28</f>
        <v>25.08.2023</v>
      </c>
      <c r="E238" s="58" t="str">
        <f>Евро!X28</f>
        <v>-</v>
      </c>
      <c r="G238" s="52" t="str">
        <f>'Золото (ЦБ)'!W28</f>
        <v>25.08.2023</v>
      </c>
      <c r="H238" s="58">
        <f>IF(OR('Золото (ЦБ)'!$X28="-",'Золото (ЦБ)'!$X28=""),H237,'Золото (ЦБ)'!$X28)</f>
        <v>4173.2</v>
      </c>
      <c r="J238" s="52" t="str">
        <f>'Серебро (ЦБ)'!W28</f>
        <v>25.08.2023</v>
      </c>
      <c r="K238" s="58">
        <f>IF(OR('Серебро (ЦБ)'!$X28="-",'Серебро (ЦБ)'!$X28=""),K237,'Серебро (ЦБ)'!$X28)</f>
        <v>55.2</v>
      </c>
      <c r="M238" s="52" t="str">
        <f>'Платина (ЦБ)'!W28</f>
        <v>25.08.2023</v>
      </c>
      <c r="N238" s="58">
        <f>IF(OR('Платина (ЦБ)'!$X28="-",'Платина (ЦБ)'!$X28=""),N237,'Платина (ЦБ)'!$X28)</f>
        <v>2353.48</v>
      </c>
      <c r="P238" s="52" t="str">
        <f>'Палладий (ЦБ)'!W28</f>
        <v>25.08.2023</v>
      </c>
      <c r="Q238" s="58">
        <f>IF(OR('Палладий (ЦБ)'!$X28="-",'Палладий (ЦБ)'!$X28=""),Q237,'Палладий (ЦБ)'!$X28)</f>
        <v>4153.88</v>
      </c>
      <c r="S238" s="52" t="str">
        <f>'Золото (KITCO-LME)'!W28</f>
        <v>25.08.2023</v>
      </c>
      <c r="T238" s="58" t="str">
        <f>'Золото (KITCO-LME)'!X28</f>
        <v/>
      </c>
      <c r="V238" s="52" t="str">
        <f>'Серебро (KITCO-LME)'!W28</f>
        <v>25.08.2023</v>
      </c>
      <c r="W238" s="58" t="str">
        <f>'Серебро (KITCO-LME)'!X28</f>
        <v/>
      </c>
      <c r="Y238" s="52" t="str">
        <f>'Алюминий (LME)'!W28</f>
        <v>25.08.2023</v>
      </c>
      <c r="Z238" s="58" t="str">
        <f>'Алюминий (LME)'!X28</f>
        <v/>
      </c>
      <c r="AB238" s="52" t="str">
        <f>'Никель (LME)'!W28</f>
        <v>25.08.2023</v>
      </c>
      <c r="AC238" s="58" t="str">
        <f>'Никель (LME)'!X28</f>
        <v/>
      </c>
      <c r="AE238" s="52" t="str">
        <f>'Свинец (LME)'!W28</f>
        <v>25.08.2023</v>
      </c>
      <c r="AF238" s="58" t="str">
        <f>'Свинец (LME)'!X28</f>
        <v/>
      </c>
      <c r="AH238" s="52" t="str">
        <f>'Медь (LME)'!W28</f>
        <v>25.08.2023</v>
      </c>
      <c r="AI238" s="58" t="str">
        <f>'Медь (LME)'!X28</f>
        <v/>
      </c>
      <c r="AK238" s="52" t="str">
        <f>'Цинк (LME)'!W28</f>
        <v>25.08.2023</v>
      </c>
      <c r="AL238" s="58" t="str">
        <f>'Цинк (LME)'!X28</f>
        <v/>
      </c>
    </row>
    <row r="239" spans="1:38" ht="15" customHeight="1" x14ac:dyDescent="0.25">
      <c r="A239" s="52" t="str">
        <f>Доллар!W29</f>
        <v>26.08.2023</v>
      </c>
      <c r="B239" s="58" t="str">
        <f>Доллар!X29</f>
        <v>-</v>
      </c>
      <c r="D239" s="52" t="str">
        <f>Евро!W29</f>
        <v>26.08.2023</v>
      </c>
      <c r="E239" s="58" t="str">
        <f>Евро!X29</f>
        <v>-</v>
      </c>
      <c r="G239" s="52" t="str">
        <f>'Золото (ЦБ)'!W29</f>
        <v>26.08.2023</v>
      </c>
      <c r="H239" s="58">
        <f>IF(OR('Золото (ЦБ)'!$X29="-",'Золото (ЦБ)'!$X29=""),H238,'Золото (ЦБ)'!$X29)</f>
        <v>4173.2</v>
      </c>
      <c r="J239" s="52" t="str">
        <f>'Серебро (ЦБ)'!W29</f>
        <v>26.08.2023</v>
      </c>
      <c r="K239" s="58">
        <f>IF(OR('Серебро (ЦБ)'!$X29="-",'Серебро (ЦБ)'!$X29=""),K238,'Серебро (ЦБ)'!$X29)</f>
        <v>55.2</v>
      </c>
      <c r="M239" s="52" t="str">
        <f>'Платина (ЦБ)'!W29</f>
        <v>26.08.2023</v>
      </c>
      <c r="N239" s="58">
        <f>IF(OR('Платина (ЦБ)'!$X29="-",'Платина (ЦБ)'!$X29=""),N238,'Платина (ЦБ)'!$X29)</f>
        <v>2353.48</v>
      </c>
      <c r="P239" s="52" t="str">
        <f>'Палладий (ЦБ)'!W29</f>
        <v>26.08.2023</v>
      </c>
      <c r="Q239" s="58">
        <f>IF(OR('Палладий (ЦБ)'!$X29="-",'Палладий (ЦБ)'!$X29=""),Q238,'Палладий (ЦБ)'!$X29)</f>
        <v>4153.88</v>
      </c>
      <c r="S239" s="52" t="str">
        <f>'Золото (KITCO-LME)'!W29</f>
        <v>26.08.2023</v>
      </c>
      <c r="T239" s="58" t="str">
        <f>'Золото (KITCO-LME)'!X29</f>
        <v/>
      </c>
      <c r="V239" s="52" t="str">
        <f>'Серебро (KITCO-LME)'!W29</f>
        <v>26.08.2023</v>
      </c>
      <c r="W239" s="58" t="str">
        <f>'Серебро (KITCO-LME)'!X29</f>
        <v/>
      </c>
      <c r="Y239" s="52" t="str">
        <f>'Алюминий (LME)'!W29</f>
        <v>26.08.2023</v>
      </c>
      <c r="Z239" s="58" t="str">
        <f>'Алюминий (LME)'!X29</f>
        <v/>
      </c>
      <c r="AB239" s="52" t="str">
        <f>'Никель (LME)'!W29</f>
        <v>26.08.2023</v>
      </c>
      <c r="AC239" s="58" t="str">
        <f>'Никель (LME)'!X29</f>
        <v/>
      </c>
      <c r="AE239" s="52" t="str">
        <f>'Свинец (LME)'!W29</f>
        <v>26.08.2023</v>
      </c>
      <c r="AF239" s="58" t="str">
        <f>'Свинец (LME)'!X29</f>
        <v/>
      </c>
      <c r="AH239" s="52" t="str">
        <f>'Медь (LME)'!W29</f>
        <v>26.08.2023</v>
      </c>
      <c r="AI239" s="58" t="str">
        <f>'Медь (LME)'!X29</f>
        <v/>
      </c>
      <c r="AK239" s="52" t="str">
        <f>'Цинк (LME)'!W29</f>
        <v>26.08.2023</v>
      </c>
      <c r="AL239" s="58" t="str">
        <f>'Цинк (LME)'!X29</f>
        <v/>
      </c>
    </row>
    <row r="240" spans="1:38" ht="15" customHeight="1" x14ac:dyDescent="0.25">
      <c r="A240" s="52" t="str">
        <f>Доллар!W30</f>
        <v>27.08.2023</v>
      </c>
      <c r="B240" s="58" t="str">
        <f>Доллар!X30</f>
        <v>-</v>
      </c>
      <c r="D240" s="52" t="str">
        <f>Евро!W30</f>
        <v>27.08.2023</v>
      </c>
      <c r="E240" s="58" t="str">
        <f>Евро!X30</f>
        <v>-</v>
      </c>
      <c r="G240" s="52" t="str">
        <f>'Золото (ЦБ)'!W30</f>
        <v>27.08.2023</v>
      </c>
      <c r="H240" s="58">
        <f>IF(OR('Золото (ЦБ)'!$X30="-",'Золото (ЦБ)'!$X30=""),H239,'Золото (ЦБ)'!$X30)</f>
        <v>4173.2</v>
      </c>
      <c r="J240" s="52" t="str">
        <f>'Серебро (ЦБ)'!W30</f>
        <v>27.08.2023</v>
      </c>
      <c r="K240" s="58">
        <f>IF(OR('Серебро (ЦБ)'!$X30="-",'Серебро (ЦБ)'!$X30=""),K239,'Серебро (ЦБ)'!$X30)</f>
        <v>55.2</v>
      </c>
      <c r="M240" s="52" t="str">
        <f>'Платина (ЦБ)'!W30</f>
        <v>27.08.2023</v>
      </c>
      <c r="N240" s="58">
        <f>IF(OR('Платина (ЦБ)'!$X30="-",'Платина (ЦБ)'!$X30=""),N239,'Платина (ЦБ)'!$X30)</f>
        <v>2353.48</v>
      </c>
      <c r="P240" s="52" t="str">
        <f>'Палладий (ЦБ)'!W30</f>
        <v>27.08.2023</v>
      </c>
      <c r="Q240" s="58">
        <f>IF(OR('Палладий (ЦБ)'!$X30="-",'Палладий (ЦБ)'!$X30=""),Q239,'Палладий (ЦБ)'!$X30)</f>
        <v>4153.88</v>
      </c>
      <c r="S240" s="52" t="str">
        <f>'Золото (KITCO-LME)'!W30</f>
        <v>27.08.2023</v>
      </c>
      <c r="T240" s="58" t="str">
        <f>'Золото (KITCO-LME)'!X30</f>
        <v/>
      </c>
      <c r="V240" s="52" t="str">
        <f>'Серебро (KITCO-LME)'!W30</f>
        <v>27.08.2023</v>
      </c>
      <c r="W240" s="58" t="str">
        <f>'Серебро (KITCO-LME)'!X30</f>
        <v/>
      </c>
      <c r="Y240" s="52" t="str">
        <f>'Алюминий (LME)'!W30</f>
        <v>27.08.2023</v>
      </c>
      <c r="Z240" s="58" t="str">
        <f>'Алюминий (LME)'!X30</f>
        <v/>
      </c>
      <c r="AB240" s="52" t="str">
        <f>'Никель (LME)'!W30</f>
        <v>27.08.2023</v>
      </c>
      <c r="AC240" s="58" t="str">
        <f>'Никель (LME)'!X30</f>
        <v/>
      </c>
      <c r="AE240" s="52" t="str">
        <f>'Свинец (LME)'!W30</f>
        <v>27.08.2023</v>
      </c>
      <c r="AF240" s="58" t="str">
        <f>'Свинец (LME)'!X30</f>
        <v/>
      </c>
      <c r="AH240" s="52" t="str">
        <f>'Медь (LME)'!W30</f>
        <v>27.08.2023</v>
      </c>
      <c r="AI240" s="58" t="str">
        <f>'Медь (LME)'!X30</f>
        <v/>
      </c>
      <c r="AK240" s="52" t="str">
        <f>'Цинк (LME)'!W30</f>
        <v>27.08.2023</v>
      </c>
      <c r="AL240" s="58" t="str">
        <f>'Цинк (LME)'!X30</f>
        <v/>
      </c>
    </row>
    <row r="241" spans="1:38" ht="15" customHeight="1" x14ac:dyDescent="0.25">
      <c r="A241" s="52" t="str">
        <f>Доллар!W31</f>
        <v>28.08.2023</v>
      </c>
      <c r="B241" s="58" t="str">
        <f>Доллар!X31</f>
        <v>-</v>
      </c>
      <c r="D241" s="52" t="str">
        <f>Евро!W31</f>
        <v>28.08.2023</v>
      </c>
      <c r="E241" s="58" t="str">
        <f>Евро!X31</f>
        <v>-</v>
      </c>
      <c r="G241" s="52" t="str">
        <f>'Золото (ЦБ)'!W31</f>
        <v>28.08.2023</v>
      </c>
      <c r="H241" s="58">
        <f>IF(OR('Золото (ЦБ)'!$X31="-",'Золото (ЦБ)'!$X31=""),H240,'Золото (ЦБ)'!$X31)</f>
        <v>4173.2</v>
      </c>
      <c r="J241" s="52" t="str">
        <f>'Серебро (ЦБ)'!W31</f>
        <v>28.08.2023</v>
      </c>
      <c r="K241" s="58">
        <f>IF(OR('Серебро (ЦБ)'!$X31="-",'Серебро (ЦБ)'!$X31=""),K240,'Серебро (ЦБ)'!$X31)</f>
        <v>55.2</v>
      </c>
      <c r="M241" s="52" t="str">
        <f>'Платина (ЦБ)'!W31</f>
        <v>28.08.2023</v>
      </c>
      <c r="N241" s="58">
        <f>IF(OR('Платина (ЦБ)'!$X31="-",'Платина (ЦБ)'!$X31=""),N240,'Платина (ЦБ)'!$X31)</f>
        <v>2353.48</v>
      </c>
      <c r="P241" s="52" t="str">
        <f>'Палладий (ЦБ)'!W31</f>
        <v>28.08.2023</v>
      </c>
      <c r="Q241" s="58">
        <f>IF(OR('Палладий (ЦБ)'!$X31="-",'Палладий (ЦБ)'!$X31=""),Q240,'Палладий (ЦБ)'!$X31)</f>
        <v>4153.88</v>
      </c>
      <c r="S241" s="52" t="str">
        <f>'Золото (KITCO-LME)'!W31</f>
        <v>28.08.2023</v>
      </c>
      <c r="T241" s="58" t="str">
        <f>'Золото (KITCO-LME)'!X31</f>
        <v/>
      </c>
      <c r="V241" s="52" t="str">
        <f>'Серебро (KITCO-LME)'!W31</f>
        <v>28.08.2023</v>
      </c>
      <c r="W241" s="58" t="str">
        <f>'Серебро (KITCO-LME)'!X31</f>
        <v/>
      </c>
      <c r="Y241" s="52" t="str">
        <f>'Алюминий (LME)'!W31</f>
        <v>28.08.2023</v>
      </c>
      <c r="Z241" s="58" t="str">
        <f>'Алюминий (LME)'!X31</f>
        <v/>
      </c>
      <c r="AB241" s="52" t="str">
        <f>'Никель (LME)'!W31</f>
        <v>28.08.2023</v>
      </c>
      <c r="AC241" s="58" t="str">
        <f>'Никель (LME)'!X31</f>
        <v/>
      </c>
      <c r="AE241" s="52" t="str">
        <f>'Свинец (LME)'!W31</f>
        <v>28.08.2023</v>
      </c>
      <c r="AF241" s="58" t="str">
        <f>'Свинец (LME)'!X31</f>
        <v/>
      </c>
      <c r="AH241" s="52" t="str">
        <f>'Медь (LME)'!W31</f>
        <v>28.08.2023</v>
      </c>
      <c r="AI241" s="58" t="str">
        <f>'Медь (LME)'!X31</f>
        <v/>
      </c>
      <c r="AK241" s="52" t="str">
        <f>'Цинк (LME)'!W31</f>
        <v>28.08.2023</v>
      </c>
      <c r="AL241" s="58" t="str">
        <f>'Цинк (LME)'!X31</f>
        <v/>
      </c>
    </row>
    <row r="242" spans="1:38" ht="15" customHeight="1" x14ac:dyDescent="0.25">
      <c r="A242" s="52" t="str">
        <f>Доллар!W32</f>
        <v>29.08.2023</v>
      </c>
      <c r="B242" s="58" t="str">
        <f>Доллар!X32</f>
        <v>-</v>
      </c>
      <c r="D242" s="52" t="str">
        <f>Евро!W32</f>
        <v>29.08.2023</v>
      </c>
      <c r="E242" s="58" t="str">
        <f>Евро!X32</f>
        <v>-</v>
      </c>
      <c r="G242" s="52" t="str">
        <f>'Золото (ЦБ)'!W32</f>
        <v>29.08.2023</v>
      </c>
      <c r="H242" s="58">
        <f>IF(OR('Золото (ЦБ)'!$X32="-",'Золото (ЦБ)'!$X32=""),H241,'Золото (ЦБ)'!$X32)</f>
        <v>4173.2</v>
      </c>
      <c r="J242" s="52" t="str">
        <f>'Серебро (ЦБ)'!W32</f>
        <v>29.08.2023</v>
      </c>
      <c r="K242" s="58">
        <f>IF(OR('Серебро (ЦБ)'!$X32="-",'Серебро (ЦБ)'!$X32=""),K241,'Серебро (ЦБ)'!$X32)</f>
        <v>55.2</v>
      </c>
      <c r="M242" s="52" t="str">
        <f>'Платина (ЦБ)'!W32</f>
        <v>29.08.2023</v>
      </c>
      <c r="N242" s="58">
        <f>IF(OR('Платина (ЦБ)'!$X32="-",'Платина (ЦБ)'!$X32=""),N241,'Платина (ЦБ)'!$X32)</f>
        <v>2353.48</v>
      </c>
      <c r="P242" s="52" t="str">
        <f>'Палладий (ЦБ)'!W32</f>
        <v>29.08.2023</v>
      </c>
      <c r="Q242" s="58">
        <f>IF(OR('Палладий (ЦБ)'!$X32="-",'Палладий (ЦБ)'!$X32=""),Q241,'Палладий (ЦБ)'!$X32)</f>
        <v>4153.88</v>
      </c>
      <c r="S242" s="52" t="str">
        <f>'Золото (KITCO-LME)'!W32</f>
        <v>29.08.2023</v>
      </c>
      <c r="T242" s="58" t="str">
        <f>'Золото (KITCO-LME)'!X32</f>
        <v/>
      </c>
      <c r="V242" s="52" t="str">
        <f>'Серебро (KITCO-LME)'!W32</f>
        <v>29.08.2023</v>
      </c>
      <c r="W242" s="58" t="str">
        <f>'Серебро (KITCO-LME)'!X32</f>
        <v/>
      </c>
      <c r="Y242" s="52" t="str">
        <f>'Алюминий (LME)'!W32</f>
        <v>29.08.2023</v>
      </c>
      <c r="Z242" s="58" t="str">
        <f>'Алюминий (LME)'!X32</f>
        <v/>
      </c>
      <c r="AB242" s="52" t="str">
        <f>'Никель (LME)'!W32</f>
        <v>29.08.2023</v>
      </c>
      <c r="AC242" s="58" t="str">
        <f>'Никель (LME)'!X32</f>
        <v/>
      </c>
      <c r="AE242" s="52" t="str">
        <f>'Свинец (LME)'!W32</f>
        <v>29.08.2023</v>
      </c>
      <c r="AF242" s="58" t="str">
        <f>'Свинец (LME)'!X32</f>
        <v/>
      </c>
      <c r="AH242" s="52" t="str">
        <f>'Медь (LME)'!W32</f>
        <v>29.08.2023</v>
      </c>
      <c r="AI242" s="58" t="str">
        <f>'Медь (LME)'!X32</f>
        <v/>
      </c>
      <c r="AK242" s="52" t="str">
        <f>'Цинк (LME)'!W32</f>
        <v>29.08.2023</v>
      </c>
      <c r="AL242" s="58" t="str">
        <f>'Цинк (LME)'!X32</f>
        <v/>
      </c>
    </row>
    <row r="243" spans="1:38" ht="15" customHeight="1" x14ac:dyDescent="0.25">
      <c r="A243" s="52" t="str">
        <f>Доллар!W33</f>
        <v>30.08.2023</v>
      </c>
      <c r="B243" s="58" t="str">
        <f>Доллар!X33</f>
        <v>-</v>
      </c>
      <c r="D243" s="52" t="str">
        <f>Евро!W33</f>
        <v>30.08.2023</v>
      </c>
      <c r="E243" s="58" t="str">
        <f>Евро!X33</f>
        <v>-</v>
      </c>
      <c r="G243" s="52" t="str">
        <f>'Золото (ЦБ)'!W33</f>
        <v>30.08.2023</v>
      </c>
      <c r="H243" s="58">
        <f>IF(OR('Золото (ЦБ)'!$X33="-",'Золото (ЦБ)'!$X33=""),H242,'Золото (ЦБ)'!$X33)</f>
        <v>4173.2</v>
      </c>
      <c r="J243" s="52" t="str">
        <f>'Серебро (ЦБ)'!W33</f>
        <v>30.08.2023</v>
      </c>
      <c r="K243" s="58">
        <f>IF(OR('Серебро (ЦБ)'!$X33="-",'Серебро (ЦБ)'!$X33=""),K242,'Серебро (ЦБ)'!$X33)</f>
        <v>55.2</v>
      </c>
      <c r="M243" s="52" t="str">
        <f>'Платина (ЦБ)'!W33</f>
        <v>30.08.2023</v>
      </c>
      <c r="N243" s="58">
        <f>IF(OR('Платина (ЦБ)'!$X33="-",'Платина (ЦБ)'!$X33=""),N242,'Платина (ЦБ)'!$X33)</f>
        <v>2353.48</v>
      </c>
      <c r="P243" s="52" t="str">
        <f>'Палладий (ЦБ)'!W33</f>
        <v>30.08.2023</v>
      </c>
      <c r="Q243" s="58">
        <f>IF(OR('Палладий (ЦБ)'!$X33="-",'Палладий (ЦБ)'!$X33=""),Q242,'Палладий (ЦБ)'!$X33)</f>
        <v>4153.88</v>
      </c>
      <c r="S243" s="52" t="str">
        <f>'Золото (KITCO-LME)'!W33</f>
        <v>30.08.2023</v>
      </c>
      <c r="T243" s="58" t="str">
        <f>'Золото (KITCO-LME)'!X33</f>
        <v/>
      </c>
      <c r="V243" s="52" t="str">
        <f>'Серебро (KITCO-LME)'!W33</f>
        <v>30.08.2023</v>
      </c>
      <c r="W243" s="58" t="str">
        <f>'Серебро (KITCO-LME)'!X33</f>
        <v/>
      </c>
      <c r="Y243" s="52" t="str">
        <f>'Алюминий (LME)'!W33</f>
        <v>30.08.2023</v>
      </c>
      <c r="Z243" s="58" t="str">
        <f>'Алюминий (LME)'!X33</f>
        <v/>
      </c>
      <c r="AB243" s="52" t="str">
        <f>'Никель (LME)'!W33</f>
        <v>30.08.2023</v>
      </c>
      <c r="AC243" s="58" t="str">
        <f>'Никель (LME)'!X33</f>
        <v/>
      </c>
      <c r="AE243" s="52" t="str">
        <f>'Свинец (LME)'!W33</f>
        <v>30.08.2023</v>
      </c>
      <c r="AF243" s="58" t="str">
        <f>'Свинец (LME)'!X33</f>
        <v/>
      </c>
      <c r="AH243" s="52" t="str">
        <f>'Медь (LME)'!W33</f>
        <v>30.08.2023</v>
      </c>
      <c r="AI243" s="58" t="str">
        <f>'Медь (LME)'!X33</f>
        <v/>
      </c>
      <c r="AK243" s="52" t="str">
        <f>'Цинк (LME)'!W33</f>
        <v>30.08.2023</v>
      </c>
      <c r="AL243" s="58" t="str">
        <f>'Цинк (LME)'!X33</f>
        <v/>
      </c>
    </row>
    <row r="244" spans="1:38" ht="15" customHeight="1" x14ac:dyDescent="0.25">
      <c r="A244" s="59" t="str">
        <f>Доллар!W34</f>
        <v>31.08.2023</v>
      </c>
      <c r="B244" s="58" t="str">
        <f>Доллар!X34</f>
        <v>-</v>
      </c>
      <c r="D244" s="59" t="str">
        <f>Евро!W34</f>
        <v>31.08.2023</v>
      </c>
      <c r="E244" s="58" t="str">
        <f>Евро!X34</f>
        <v>-</v>
      </c>
      <c r="G244" s="59" t="str">
        <f>'Золото (ЦБ)'!W34</f>
        <v>31.08.2023</v>
      </c>
      <c r="H244" s="58">
        <f>IF(OR('Золото (ЦБ)'!$X34="-",'Золото (ЦБ)'!$X34=""),H243,'Золото (ЦБ)'!$X34)</f>
        <v>4173.2</v>
      </c>
      <c r="J244" s="59" t="str">
        <f>'Серебро (ЦБ)'!W34</f>
        <v>31.08.2023</v>
      </c>
      <c r="K244" s="58">
        <f>IF(OR('Серебро (ЦБ)'!$X34="-",'Серебро (ЦБ)'!$X34=""),K243,'Серебро (ЦБ)'!$X34)</f>
        <v>55.2</v>
      </c>
      <c r="M244" s="59" t="str">
        <f>'Платина (ЦБ)'!W34</f>
        <v>31.08.2023</v>
      </c>
      <c r="N244" s="58">
        <f>IF(OR('Платина (ЦБ)'!$X34="-",'Платина (ЦБ)'!$X34=""),N243,'Платина (ЦБ)'!$X34)</f>
        <v>2353.48</v>
      </c>
      <c r="P244" s="59" t="str">
        <f>'Палладий (ЦБ)'!W34</f>
        <v>31.08.2023</v>
      </c>
      <c r="Q244" s="58">
        <f>IF(OR('Палладий (ЦБ)'!$X34="-",'Палладий (ЦБ)'!$X34=""),Q243,'Палладий (ЦБ)'!$X34)</f>
        <v>4153.88</v>
      </c>
      <c r="S244" s="59" t="str">
        <f>'Золото (KITCO-LME)'!W34</f>
        <v>31.08.2023</v>
      </c>
      <c r="T244" s="58" t="str">
        <f>'Золото (KITCO-LME)'!X34</f>
        <v/>
      </c>
      <c r="V244" s="59" t="str">
        <f>'Серебро (KITCO-LME)'!W34</f>
        <v>31.08.2023</v>
      </c>
      <c r="W244" s="58" t="str">
        <f>'Серебро (KITCO-LME)'!X34</f>
        <v/>
      </c>
      <c r="Y244" s="59" t="str">
        <f>'Алюминий (LME)'!W34</f>
        <v>31.08.2023</v>
      </c>
      <c r="Z244" s="58" t="str">
        <f>'Алюминий (LME)'!X34</f>
        <v/>
      </c>
      <c r="AB244" s="59" t="str">
        <f>'Никель (LME)'!W34</f>
        <v>31.08.2023</v>
      </c>
      <c r="AC244" s="58" t="str">
        <f>'Никель (LME)'!X34</f>
        <v/>
      </c>
      <c r="AE244" s="59" t="str">
        <f>'Свинец (LME)'!W34</f>
        <v>31.08.2023</v>
      </c>
      <c r="AF244" s="58" t="str">
        <f>'Свинец (LME)'!X34</f>
        <v/>
      </c>
      <c r="AH244" s="59" t="str">
        <f>'Медь (LME)'!W34</f>
        <v>31.08.2023</v>
      </c>
      <c r="AI244" s="58" t="str">
        <f>'Медь (LME)'!X34</f>
        <v/>
      </c>
      <c r="AK244" s="59" t="str">
        <f>'Цинк (LME)'!W34</f>
        <v>31.08.2023</v>
      </c>
      <c r="AL244" s="58" t="str">
        <f>'Цинк (LME)'!X34</f>
        <v/>
      </c>
    </row>
    <row r="245" spans="1:38" ht="15" customHeight="1" x14ac:dyDescent="0.25">
      <c r="A245" s="60" t="str">
        <f>Доллар!Z4</f>
        <v>01.09.2023</v>
      </c>
      <c r="B245" s="58" t="str">
        <f>Доллар!AA4</f>
        <v>-</v>
      </c>
      <c r="D245" s="60" t="str">
        <f>Евро!Z4</f>
        <v>01.09.2023</v>
      </c>
      <c r="E245" s="58" t="str">
        <f>Евро!AA4</f>
        <v>-</v>
      </c>
      <c r="G245" s="60" t="str">
        <f>'Золото (ЦБ)'!Z4</f>
        <v>01.09.2023</v>
      </c>
      <c r="H245" s="58">
        <f>IF(OR('Золото (ЦБ)'!$AA4="-",'Золото (ЦБ)'!$AA4=""),H244,'Золото (ЦБ)'!$AA4)</f>
        <v>4173.2</v>
      </c>
      <c r="I245" t="s">
        <v>164</v>
      </c>
      <c r="J245" s="60" t="str">
        <f>'Серебро (ЦБ)'!Z4</f>
        <v>01.09.2023</v>
      </c>
      <c r="K245" s="58">
        <f>IF(OR('Серебро (ЦБ)'!$AA4="-",'Серебро (ЦБ)'!$AA4=""),K244,'Серебро (ЦБ)'!$AA4)</f>
        <v>55.2</v>
      </c>
      <c r="M245" s="60" t="str">
        <f>'Платина (ЦБ)'!Z4</f>
        <v>01.09.2023</v>
      </c>
      <c r="N245" s="58">
        <f>IF(OR('Платина (ЦБ)'!$AA4="-",'Платина (ЦБ)'!$AA4=""),N244,'Платина (ЦБ)'!$AA4)</f>
        <v>2353.48</v>
      </c>
      <c r="P245" s="60" t="str">
        <f>'Палладий (ЦБ)'!Z4</f>
        <v>01.09.2023</v>
      </c>
      <c r="Q245" s="58">
        <f>IF(OR('Палладий (ЦБ)'!$AA4="-",'Палладий (ЦБ)'!$AA4=""),Q244,'Палладий (ЦБ)'!$AA4)</f>
        <v>4153.88</v>
      </c>
      <c r="S245" s="60" t="str">
        <f>'Золото (KITCO-LME)'!Z4</f>
        <v>01.09.2023</v>
      </c>
      <c r="T245" s="58" t="str">
        <f>'Золото (KITCO-LME)'!AA4</f>
        <v/>
      </c>
      <c r="V245" s="60" t="str">
        <f>'Серебро (KITCO-LME)'!Z4</f>
        <v>01.09.2023</v>
      </c>
      <c r="W245" s="58" t="str">
        <f>'Серебро (KITCO-LME)'!AA4</f>
        <v/>
      </c>
      <c r="Y245" s="60" t="str">
        <f>'Алюминий (LME)'!Z4</f>
        <v>01.09.2023</v>
      </c>
      <c r="Z245" s="58" t="str">
        <f>'Алюминий (LME)'!AA4</f>
        <v/>
      </c>
      <c r="AB245" s="60" t="str">
        <f>'Никель (LME)'!Z4</f>
        <v>01.09.2023</v>
      </c>
      <c r="AC245" s="58" t="str">
        <f>'Никель (LME)'!AA4</f>
        <v/>
      </c>
      <c r="AE245" s="60" t="str">
        <f>'Свинец (LME)'!Z4</f>
        <v>01.09.2023</v>
      </c>
      <c r="AF245" s="58" t="str">
        <f>'Свинец (LME)'!AA4</f>
        <v/>
      </c>
      <c r="AH245" s="60" t="str">
        <f>'Медь (LME)'!Z4</f>
        <v>01.09.2023</v>
      </c>
      <c r="AI245" s="58" t="str">
        <f>'Медь (LME)'!AA4</f>
        <v/>
      </c>
      <c r="AK245" s="60" t="str">
        <f>'Цинк (LME)'!Z4</f>
        <v>01.09.2023</v>
      </c>
      <c r="AL245" s="58" t="str">
        <f>'Цинк (LME)'!AA4</f>
        <v/>
      </c>
    </row>
    <row r="246" spans="1:38" ht="15" customHeight="1" x14ac:dyDescent="0.25">
      <c r="A246" s="61" t="str">
        <f>Доллар!Z5</f>
        <v>02.09.2023</v>
      </c>
      <c r="B246" s="58" t="str">
        <f>Доллар!AA5</f>
        <v>-</v>
      </c>
      <c r="D246" s="61" t="str">
        <f>Евро!Z5</f>
        <v>02.09.2023</v>
      </c>
      <c r="E246" s="58" t="str">
        <f>Евро!AA5</f>
        <v>-</v>
      </c>
      <c r="G246" s="61" t="str">
        <f>'Золото (ЦБ)'!Z5</f>
        <v>02.09.2023</v>
      </c>
      <c r="H246" s="58">
        <f>IF(OR('Золото (ЦБ)'!$AA5="-",'Золото (ЦБ)'!$AA5=""),H245,'Золото (ЦБ)'!$AA5)</f>
        <v>4173.2</v>
      </c>
      <c r="J246" s="61" t="str">
        <f>'Серебро (ЦБ)'!Z5</f>
        <v>02.09.2023</v>
      </c>
      <c r="K246" s="58">
        <f>IF(OR('Серебро (ЦБ)'!$AA5="-",'Серебро (ЦБ)'!$AA5=""),K245,'Серебро (ЦБ)'!$AA5)</f>
        <v>55.2</v>
      </c>
      <c r="M246" s="61" t="str">
        <f>'Платина (ЦБ)'!Z5</f>
        <v>02.09.2023</v>
      </c>
      <c r="N246" s="58">
        <f>IF(OR('Платина (ЦБ)'!$AA5="-",'Платина (ЦБ)'!$AA5=""),N245,'Платина (ЦБ)'!$AA5)</f>
        <v>2353.48</v>
      </c>
      <c r="P246" s="61" t="str">
        <f>'Палладий (ЦБ)'!Z5</f>
        <v>02.09.2023</v>
      </c>
      <c r="Q246" s="58">
        <f>IF(OR('Палладий (ЦБ)'!$AA5="-",'Палладий (ЦБ)'!$AA5=""),Q245,'Палладий (ЦБ)'!$AA5)</f>
        <v>4153.88</v>
      </c>
      <c r="S246" s="61" t="str">
        <f>'Золото (KITCO-LME)'!Z5</f>
        <v>02.09.2023</v>
      </c>
      <c r="T246" s="58" t="str">
        <f>'Золото (KITCO-LME)'!AA5</f>
        <v/>
      </c>
      <c r="V246" s="61" t="str">
        <f>'Серебро (KITCO-LME)'!Z5</f>
        <v>02.09.2023</v>
      </c>
      <c r="W246" s="58" t="str">
        <f>'Серебро (KITCO-LME)'!AA5</f>
        <v/>
      </c>
      <c r="Y246" s="61" t="str">
        <f>'Алюминий (LME)'!Z5</f>
        <v>02.09.2023</v>
      </c>
      <c r="Z246" s="58" t="str">
        <f>'Алюминий (LME)'!AA5</f>
        <v/>
      </c>
      <c r="AB246" s="61" t="str">
        <f>'Никель (LME)'!Z5</f>
        <v>02.09.2023</v>
      </c>
      <c r="AC246" s="58" t="str">
        <f>'Никель (LME)'!AA5</f>
        <v/>
      </c>
      <c r="AE246" s="61" t="str">
        <f>'Свинец (LME)'!Z5</f>
        <v>02.09.2023</v>
      </c>
      <c r="AF246" s="58" t="str">
        <f>'Свинец (LME)'!AA5</f>
        <v/>
      </c>
      <c r="AH246" s="61" t="str">
        <f>'Медь (LME)'!Z5</f>
        <v>02.09.2023</v>
      </c>
      <c r="AI246" s="58" t="str">
        <f>'Медь (LME)'!AA5</f>
        <v/>
      </c>
      <c r="AK246" s="61" t="str">
        <f>'Цинк (LME)'!Z5</f>
        <v>02.09.2023</v>
      </c>
      <c r="AL246" s="58" t="str">
        <f>'Цинк (LME)'!AA5</f>
        <v/>
      </c>
    </row>
    <row r="247" spans="1:38" ht="15" customHeight="1" x14ac:dyDescent="0.25">
      <c r="A247" s="61" t="str">
        <f>Доллар!Z6</f>
        <v>03.09.2023</v>
      </c>
      <c r="B247" s="58" t="str">
        <f>Доллар!AA6</f>
        <v>-</v>
      </c>
      <c r="D247" s="61" t="str">
        <f>Евро!Z6</f>
        <v>03.09.2023</v>
      </c>
      <c r="E247" s="58" t="str">
        <f>Евро!AA6</f>
        <v>-</v>
      </c>
      <c r="G247" s="61" t="str">
        <f>'Золото (ЦБ)'!Z6</f>
        <v>03.09.2023</v>
      </c>
      <c r="H247" s="58">
        <f>IF(OR('Золото (ЦБ)'!$AA6="-",'Золото (ЦБ)'!$AA6=""),H246,'Золото (ЦБ)'!$AA6)</f>
        <v>4173.2</v>
      </c>
      <c r="J247" s="61" t="str">
        <f>'Серебро (ЦБ)'!Z6</f>
        <v>03.09.2023</v>
      </c>
      <c r="K247" s="58">
        <f>IF(OR('Серебро (ЦБ)'!$AA6="-",'Серебро (ЦБ)'!$AA6=""),K246,'Серебро (ЦБ)'!$AA6)</f>
        <v>55.2</v>
      </c>
      <c r="M247" s="61" t="str">
        <f>'Платина (ЦБ)'!Z6</f>
        <v>03.09.2023</v>
      </c>
      <c r="N247" s="58">
        <f>IF(OR('Платина (ЦБ)'!$AA6="-",'Платина (ЦБ)'!$AA6=""),N246,'Платина (ЦБ)'!$AA6)</f>
        <v>2353.48</v>
      </c>
      <c r="P247" s="61" t="str">
        <f>'Палладий (ЦБ)'!Z6</f>
        <v>03.09.2023</v>
      </c>
      <c r="Q247" s="58">
        <f>IF(OR('Палладий (ЦБ)'!$AA6="-",'Палладий (ЦБ)'!$AA6=""),Q246,'Палладий (ЦБ)'!$AA6)</f>
        <v>4153.88</v>
      </c>
      <c r="S247" s="61" t="str">
        <f>'Золото (KITCO-LME)'!Z6</f>
        <v>03.09.2023</v>
      </c>
      <c r="T247" s="58" t="str">
        <f>'Золото (KITCO-LME)'!AA6</f>
        <v/>
      </c>
      <c r="V247" s="61" t="str">
        <f>'Серебро (KITCO-LME)'!Z6</f>
        <v>03.09.2023</v>
      </c>
      <c r="W247" s="58" t="str">
        <f>'Серебро (KITCO-LME)'!AA6</f>
        <v/>
      </c>
      <c r="Y247" s="61" t="str">
        <f>'Алюминий (LME)'!Z6</f>
        <v>03.09.2023</v>
      </c>
      <c r="Z247" s="58" t="str">
        <f>'Алюминий (LME)'!AA6</f>
        <v/>
      </c>
      <c r="AB247" s="61" t="str">
        <f>'Никель (LME)'!Z6</f>
        <v>03.09.2023</v>
      </c>
      <c r="AC247" s="58" t="str">
        <f>'Никель (LME)'!AA6</f>
        <v/>
      </c>
      <c r="AE247" s="61" t="str">
        <f>'Свинец (LME)'!Z6</f>
        <v>03.09.2023</v>
      </c>
      <c r="AF247" s="58" t="str">
        <f>'Свинец (LME)'!AA6</f>
        <v/>
      </c>
      <c r="AH247" s="61" t="str">
        <f>'Медь (LME)'!Z6</f>
        <v>03.09.2023</v>
      </c>
      <c r="AI247" s="58" t="str">
        <f>'Медь (LME)'!AA6</f>
        <v/>
      </c>
      <c r="AK247" s="61" t="str">
        <f>'Цинк (LME)'!Z6</f>
        <v>03.09.2023</v>
      </c>
      <c r="AL247" s="58" t="str">
        <f>'Цинк (LME)'!AA6</f>
        <v/>
      </c>
    </row>
    <row r="248" spans="1:38" ht="15" customHeight="1" x14ac:dyDescent="0.25">
      <c r="A248" s="61" t="str">
        <f>Доллар!Z7</f>
        <v>04.09.2023</v>
      </c>
      <c r="B248" s="58" t="str">
        <f>Доллар!AA7</f>
        <v>-</v>
      </c>
      <c r="D248" s="61" t="str">
        <f>Евро!Z7</f>
        <v>04.09.2023</v>
      </c>
      <c r="E248" s="58" t="str">
        <f>Евро!AA7</f>
        <v>-</v>
      </c>
      <c r="G248" s="61" t="str">
        <f>'Золото (ЦБ)'!Z7</f>
        <v>04.09.2023</v>
      </c>
      <c r="H248" s="58">
        <f>IF(OR('Золото (ЦБ)'!$AA7="-",'Золото (ЦБ)'!$AA7=""),H247,'Золото (ЦБ)'!$AA7)</f>
        <v>4173.2</v>
      </c>
      <c r="J248" s="61" t="str">
        <f>'Серебро (ЦБ)'!Z7</f>
        <v>04.09.2023</v>
      </c>
      <c r="K248" s="58">
        <f>IF(OR('Серебро (ЦБ)'!$AA7="-",'Серебро (ЦБ)'!$AA7=""),K247,'Серебро (ЦБ)'!$AA7)</f>
        <v>55.2</v>
      </c>
      <c r="M248" s="61" t="str">
        <f>'Платина (ЦБ)'!Z7</f>
        <v>04.09.2023</v>
      </c>
      <c r="N248" s="58">
        <f>IF(OR('Платина (ЦБ)'!$AA7="-",'Платина (ЦБ)'!$AA7=""),N247,'Платина (ЦБ)'!$AA7)</f>
        <v>2353.48</v>
      </c>
      <c r="P248" s="61" t="str">
        <f>'Палладий (ЦБ)'!Z7</f>
        <v>04.09.2023</v>
      </c>
      <c r="Q248" s="58">
        <f>IF(OR('Палладий (ЦБ)'!$AA7="-",'Палладий (ЦБ)'!$AA7=""),Q247,'Палладий (ЦБ)'!$AA7)</f>
        <v>4153.88</v>
      </c>
      <c r="S248" s="61" t="str">
        <f>'Золото (KITCO-LME)'!Z7</f>
        <v>04.09.2023</v>
      </c>
      <c r="T248" s="58" t="str">
        <f>'Золото (KITCO-LME)'!AA7</f>
        <v/>
      </c>
      <c r="V248" s="61" t="str">
        <f>'Серебро (KITCO-LME)'!Z7</f>
        <v>04.09.2023</v>
      </c>
      <c r="W248" s="58" t="str">
        <f>'Серебро (KITCO-LME)'!AA7</f>
        <v/>
      </c>
      <c r="Y248" s="61" t="str">
        <f>'Алюминий (LME)'!Z7</f>
        <v>04.09.2023</v>
      </c>
      <c r="Z248" s="58" t="str">
        <f>'Алюминий (LME)'!AA7</f>
        <v/>
      </c>
      <c r="AB248" s="61" t="str">
        <f>'Никель (LME)'!Z7</f>
        <v>04.09.2023</v>
      </c>
      <c r="AC248" s="58" t="str">
        <f>'Никель (LME)'!AA7</f>
        <v/>
      </c>
      <c r="AE248" s="61" t="str">
        <f>'Свинец (LME)'!Z7</f>
        <v>04.09.2023</v>
      </c>
      <c r="AF248" s="58" t="str">
        <f>'Свинец (LME)'!AA7</f>
        <v/>
      </c>
      <c r="AH248" s="61" t="str">
        <f>'Медь (LME)'!Z7</f>
        <v>04.09.2023</v>
      </c>
      <c r="AI248" s="58" t="str">
        <f>'Медь (LME)'!AA7</f>
        <v/>
      </c>
      <c r="AK248" s="61" t="str">
        <f>'Цинк (LME)'!Z7</f>
        <v>04.09.2023</v>
      </c>
      <c r="AL248" s="58" t="str">
        <f>'Цинк (LME)'!AA7</f>
        <v/>
      </c>
    </row>
    <row r="249" spans="1:38" ht="15" customHeight="1" x14ac:dyDescent="0.25">
      <c r="A249" s="61" t="str">
        <f>Доллар!Z8</f>
        <v>05.09.2023</v>
      </c>
      <c r="B249" s="58" t="str">
        <f>Доллар!AA8</f>
        <v>-</v>
      </c>
      <c r="D249" s="61" t="str">
        <f>Евро!Z8</f>
        <v>05.09.2023</v>
      </c>
      <c r="E249" s="58" t="str">
        <f>Евро!AA8</f>
        <v>-</v>
      </c>
      <c r="G249" s="61" t="str">
        <f>'Золото (ЦБ)'!Z8</f>
        <v>05.09.2023</v>
      </c>
      <c r="H249" s="58">
        <f>IF(OR('Золото (ЦБ)'!$AA8="-",'Золото (ЦБ)'!$AA8=""),H248,'Золото (ЦБ)'!$AA8)</f>
        <v>4173.2</v>
      </c>
      <c r="J249" s="61" t="str">
        <f>'Серебро (ЦБ)'!Z8</f>
        <v>05.09.2023</v>
      </c>
      <c r="K249" s="58">
        <f>IF(OR('Серебро (ЦБ)'!$AA8="-",'Серебро (ЦБ)'!$AA8=""),K248,'Серебро (ЦБ)'!$AA8)</f>
        <v>55.2</v>
      </c>
      <c r="M249" s="61" t="str">
        <f>'Платина (ЦБ)'!Z8</f>
        <v>05.09.2023</v>
      </c>
      <c r="N249" s="58">
        <f>IF(OR('Платина (ЦБ)'!$AA8="-",'Платина (ЦБ)'!$AA8=""),N248,'Платина (ЦБ)'!$AA8)</f>
        <v>2353.48</v>
      </c>
      <c r="P249" s="61" t="str">
        <f>'Палладий (ЦБ)'!Z8</f>
        <v>05.09.2023</v>
      </c>
      <c r="Q249" s="58">
        <f>IF(OR('Палладий (ЦБ)'!$AA8="-",'Палладий (ЦБ)'!$AA8=""),Q248,'Палладий (ЦБ)'!$AA8)</f>
        <v>4153.88</v>
      </c>
      <c r="S249" s="61" t="str">
        <f>'Золото (KITCO-LME)'!Z8</f>
        <v>05.09.2023</v>
      </c>
      <c r="T249" s="58" t="str">
        <f>'Золото (KITCO-LME)'!AA8</f>
        <v/>
      </c>
      <c r="V249" s="61" t="str">
        <f>'Серебро (KITCO-LME)'!Z8</f>
        <v>05.09.2023</v>
      </c>
      <c r="W249" s="58" t="str">
        <f>'Серебро (KITCO-LME)'!AA8</f>
        <v/>
      </c>
      <c r="Y249" s="61" t="str">
        <f>'Алюминий (LME)'!Z8</f>
        <v>05.09.2023</v>
      </c>
      <c r="Z249" s="58" t="str">
        <f>'Алюминий (LME)'!AA8</f>
        <v/>
      </c>
      <c r="AB249" s="61" t="str">
        <f>'Никель (LME)'!Z8</f>
        <v>05.09.2023</v>
      </c>
      <c r="AC249" s="58" t="str">
        <f>'Никель (LME)'!AA8</f>
        <v/>
      </c>
      <c r="AE249" s="61" t="str">
        <f>'Свинец (LME)'!Z8</f>
        <v>05.09.2023</v>
      </c>
      <c r="AF249" s="58" t="str">
        <f>'Свинец (LME)'!AA8</f>
        <v/>
      </c>
      <c r="AH249" s="61" t="str">
        <f>'Медь (LME)'!Z8</f>
        <v>05.09.2023</v>
      </c>
      <c r="AI249" s="58" t="str">
        <f>'Медь (LME)'!AA8</f>
        <v/>
      </c>
      <c r="AK249" s="61" t="str">
        <f>'Цинк (LME)'!Z8</f>
        <v>05.09.2023</v>
      </c>
      <c r="AL249" s="58" t="str">
        <f>'Цинк (LME)'!AA8</f>
        <v/>
      </c>
    </row>
    <row r="250" spans="1:38" ht="15" customHeight="1" x14ac:dyDescent="0.25">
      <c r="A250" s="61" t="str">
        <f>Доллар!Z9</f>
        <v>06.09.2023</v>
      </c>
      <c r="B250" s="58" t="str">
        <f>Доллар!AA9</f>
        <v>-</v>
      </c>
      <c r="D250" s="61" t="str">
        <f>Евро!Z9</f>
        <v>06.09.2023</v>
      </c>
      <c r="E250" s="58" t="str">
        <f>Евро!AA9</f>
        <v>-</v>
      </c>
      <c r="G250" s="61" t="str">
        <f>'Золото (ЦБ)'!Z9</f>
        <v>06.09.2023</v>
      </c>
      <c r="H250" s="58">
        <f>IF(OR('Золото (ЦБ)'!$AA9="-",'Золото (ЦБ)'!$AA9=""),H249,'Золото (ЦБ)'!$AA9)</f>
        <v>4173.2</v>
      </c>
      <c r="J250" s="61" t="str">
        <f>'Серебро (ЦБ)'!Z9</f>
        <v>06.09.2023</v>
      </c>
      <c r="K250" s="58">
        <f>IF(OR('Серебро (ЦБ)'!$AA9="-",'Серебро (ЦБ)'!$AA9=""),K249,'Серебро (ЦБ)'!$AA9)</f>
        <v>55.2</v>
      </c>
      <c r="M250" s="61" t="str">
        <f>'Платина (ЦБ)'!Z9</f>
        <v>06.09.2023</v>
      </c>
      <c r="N250" s="58">
        <f>IF(OR('Платина (ЦБ)'!$AA9="-",'Платина (ЦБ)'!$AA9=""),N249,'Платина (ЦБ)'!$AA9)</f>
        <v>2353.48</v>
      </c>
      <c r="P250" s="61" t="str">
        <f>'Палладий (ЦБ)'!Z9</f>
        <v>06.09.2023</v>
      </c>
      <c r="Q250" s="58">
        <f>IF(OR('Палладий (ЦБ)'!$AA9="-",'Палладий (ЦБ)'!$AA9=""),Q249,'Палладий (ЦБ)'!$AA9)</f>
        <v>4153.88</v>
      </c>
      <c r="S250" s="61" t="str">
        <f>'Золото (KITCO-LME)'!Z9</f>
        <v>06.09.2023</v>
      </c>
      <c r="T250" s="58" t="str">
        <f>'Золото (KITCO-LME)'!AA9</f>
        <v/>
      </c>
      <c r="V250" s="61" t="str">
        <f>'Серебро (KITCO-LME)'!Z9</f>
        <v>06.09.2023</v>
      </c>
      <c r="W250" s="58" t="str">
        <f>'Серебро (KITCO-LME)'!AA9</f>
        <v/>
      </c>
      <c r="Y250" s="61" t="str">
        <f>'Алюминий (LME)'!Z9</f>
        <v>06.09.2023</v>
      </c>
      <c r="Z250" s="58" t="str">
        <f>'Алюминий (LME)'!AA9</f>
        <v/>
      </c>
      <c r="AB250" s="61" t="str">
        <f>'Никель (LME)'!Z9</f>
        <v>06.09.2023</v>
      </c>
      <c r="AC250" s="58" t="str">
        <f>'Никель (LME)'!AA9</f>
        <v/>
      </c>
      <c r="AE250" s="61" t="str">
        <f>'Свинец (LME)'!Z9</f>
        <v>06.09.2023</v>
      </c>
      <c r="AF250" s="58" t="str">
        <f>'Свинец (LME)'!AA9</f>
        <v/>
      </c>
      <c r="AH250" s="61" t="str">
        <f>'Медь (LME)'!Z9</f>
        <v>06.09.2023</v>
      </c>
      <c r="AI250" s="58" t="str">
        <f>'Медь (LME)'!AA9</f>
        <v/>
      </c>
      <c r="AK250" s="61" t="str">
        <f>'Цинк (LME)'!Z9</f>
        <v>06.09.2023</v>
      </c>
      <c r="AL250" s="58" t="str">
        <f>'Цинк (LME)'!AA9</f>
        <v/>
      </c>
    </row>
    <row r="251" spans="1:38" ht="15" customHeight="1" x14ac:dyDescent="0.25">
      <c r="A251" s="61" t="str">
        <f>Доллар!Z10</f>
        <v>07.09.2023</v>
      </c>
      <c r="B251" s="58" t="str">
        <f>Доллар!AA10</f>
        <v>-</v>
      </c>
      <c r="D251" s="61" t="str">
        <f>Евро!Z10</f>
        <v>07.09.2023</v>
      </c>
      <c r="E251" s="58" t="str">
        <f>Евро!AA10</f>
        <v>-</v>
      </c>
      <c r="G251" s="61" t="str">
        <f>'Золото (ЦБ)'!Z10</f>
        <v>07.09.2023</v>
      </c>
      <c r="H251" s="58">
        <f>IF(OR('Золото (ЦБ)'!$AA10="-",'Золото (ЦБ)'!$AA10=""),H250,'Золото (ЦБ)'!$AA10)</f>
        <v>4173.2</v>
      </c>
      <c r="J251" s="61" t="str">
        <f>'Серебро (ЦБ)'!Z10</f>
        <v>07.09.2023</v>
      </c>
      <c r="K251" s="58">
        <f>IF(OR('Серебро (ЦБ)'!$AA10="-",'Серебро (ЦБ)'!$AA10=""),K250,'Серебро (ЦБ)'!$AA10)</f>
        <v>55.2</v>
      </c>
      <c r="M251" s="61" t="str">
        <f>'Платина (ЦБ)'!Z10</f>
        <v>07.09.2023</v>
      </c>
      <c r="N251" s="58">
        <f>IF(OR('Платина (ЦБ)'!$AA10="-",'Платина (ЦБ)'!$AA10=""),N250,'Платина (ЦБ)'!$AA10)</f>
        <v>2353.48</v>
      </c>
      <c r="P251" s="61" t="str">
        <f>'Палладий (ЦБ)'!Z10</f>
        <v>07.09.2023</v>
      </c>
      <c r="Q251" s="58">
        <f>IF(OR('Палладий (ЦБ)'!$AA10="-",'Палладий (ЦБ)'!$AA10=""),Q250,'Палладий (ЦБ)'!$AA10)</f>
        <v>4153.88</v>
      </c>
      <c r="S251" s="61" t="str">
        <f>'Золото (KITCO-LME)'!Z10</f>
        <v>07.09.2023</v>
      </c>
      <c r="T251" s="58" t="str">
        <f>'Золото (KITCO-LME)'!AA10</f>
        <v/>
      </c>
      <c r="V251" s="61" t="str">
        <f>'Серебро (KITCO-LME)'!Z10</f>
        <v>07.09.2023</v>
      </c>
      <c r="W251" s="58" t="str">
        <f>'Серебро (KITCO-LME)'!AA10</f>
        <v/>
      </c>
      <c r="Y251" s="61" t="str">
        <f>'Алюминий (LME)'!Z10</f>
        <v>07.09.2023</v>
      </c>
      <c r="Z251" s="58" t="str">
        <f>'Алюминий (LME)'!AA10</f>
        <v/>
      </c>
      <c r="AB251" s="61" t="str">
        <f>'Никель (LME)'!Z10</f>
        <v>07.09.2023</v>
      </c>
      <c r="AC251" s="58" t="str">
        <f>'Никель (LME)'!AA10</f>
        <v/>
      </c>
      <c r="AE251" s="61" t="str">
        <f>'Свинец (LME)'!Z10</f>
        <v>07.09.2023</v>
      </c>
      <c r="AF251" s="58" t="str">
        <f>'Свинец (LME)'!AA10</f>
        <v/>
      </c>
      <c r="AH251" s="61" t="str">
        <f>'Медь (LME)'!Z10</f>
        <v>07.09.2023</v>
      </c>
      <c r="AI251" s="58" t="str">
        <f>'Медь (LME)'!AA10</f>
        <v/>
      </c>
      <c r="AK251" s="61" t="str">
        <f>'Цинк (LME)'!Z10</f>
        <v>07.09.2023</v>
      </c>
      <c r="AL251" s="58" t="str">
        <f>'Цинк (LME)'!AA10</f>
        <v/>
      </c>
    </row>
    <row r="252" spans="1:38" ht="15" customHeight="1" x14ac:dyDescent="0.25">
      <c r="A252" s="61" t="str">
        <f>Доллар!Z11</f>
        <v>08.09.2023</v>
      </c>
      <c r="B252" s="58" t="str">
        <f>Доллар!AA11</f>
        <v>-</v>
      </c>
      <c r="D252" s="61" t="str">
        <f>Евро!Z11</f>
        <v>08.09.2023</v>
      </c>
      <c r="E252" s="58" t="str">
        <f>Евро!AA11</f>
        <v>-</v>
      </c>
      <c r="G252" s="61" t="str">
        <f>'Золото (ЦБ)'!Z11</f>
        <v>08.09.2023</v>
      </c>
      <c r="H252" s="58">
        <f>IF(OR('Золото (ЦБ)'!$AA11="-",'Золото (ЦБ)'!$AA11=""),H251,'Золото (ЦБ)'!$AA11)</f>
        <v>4173.2</v>
      </c>
      <c r="J252" s="61" t="str">
        <f>'Серебро (ЦБ)'!Z11</f>
        <v>08.09.2023</v>
      </c>
      <c r="K252" s="58">
        <f>IF(OR('Серебро (ЦБ)'!$AA11="-",'Серебро (ЦБ)'!$AA11=""),K251,'Серебро (ЦБ)'!$AA11)</f>
        <v>55.2</v>
      </c>
      <c r="M252" s="61" t="str">
        <f>'Платина (ЦБ)'!Z11</f>
        <v>08.09.2023</v>
      </c>
      <c r="N252" s="58">
        <f>IF(OR('Платина (ЦБ)'!$AA11="-",'Платина (ЦБ)'!$AA11=""),N251,'Платина (ЦБ)'!$AA11)</f>
        <v>2353.48</v>
      </c>
      <c r="P252" s="61" t="str">
        <f>'Палладий (ЦБ)'!Z11</f>
        <v>08.09.2023</v>
      </c>
      <c r="Q252" s="58">
        <f>IF(OR('Палладий (ЦБ)'!$AA11="-",'Палладий (ЦБ)'!$AA11=""),Q251,'Палладий (ЦБ)'!$AA11)</f>
        <v>4153.88</v>
      </c>
      <c r="S252" s="61" t="str">
        <f>'Золото (KITCO-LME)'!Z11</f>
        <v>08.09.2023</v>
      </c>
      <c r="T252" s="58" t="str">
        <f>'Золото (KITCO-LME)'!AA11</f>
        <v/>
      </c>
      <c r="V252" s="61" t="str">
        <f>'Серебро (KITCO-LME)'!Z11</f>
        <v>08.09.2023</v>
      </c>
      <c r="W252" s="58" t="str">
        <f>'Серебро (KITCO-LME)'!AA11</f>
        <v/>
      </c>
      <c r="Y252" s="61" t="str">
        <f>'Алюминий (LME)'!Z11</f>
        <v>08.09.2023</v>
      </c>
      <c r="Z252" s="58" t="str">
        <f>'Алюминий (LME)'!AA11</f>
        <v/>
      </c>
      <c r="AB252" s="61" t="str">
        <f>'Никель (LME)'!Z11</f>
        <v>08.09.2023</v>
      </c>
      <c r="AC252" s="58" t="str">
        <f>'Никель (LME)'!AA11</f>
        <v/>
      </c>
      <c r="AE252" s="61" t="str">
        <f>'Свинец (LME)'!Z11</f>
        <v>08.09.2023</v>
      </c>
      <c r="AF252" s="58" t="str">
        <f>'Свинец (LME)'!AA11</f>
        <v/>
      </c>
      <c r="AH252" s="61" t="str">
        <f>'Медь (LME)'!Z11</f>
        <v>08.09.2023</v>
      </c>
      <c r="AI252" s="58" t="str">
        <f>'Медь (LME)'!AA11</f>
        <v/>
      </c>
      <c r="AK252" s="61" t="str">
        <f>'Цинк (LME)'!Z11</f>
        <v>08.09.2023</v>
      </c>
      <c r="AL252" s="58" t="str">
        <f>'Цинк (LME)'!AA11</f>
        <v/>
      </c>
    </row>
    <row r="253" spans="1:38" ht="15" customHeight="1" x14ac:dyDescent="0.25">
      <c r="A253" s="61" t="str">
        <f>Доллар!Z12</f>
        <v>09.09.2023</v>
      </c>
      <c r="B253" s="58" t="str">
        <f>Доллар!AA12</f>
        <v>-</v>
      </c>
      <c r="D253" s="61" t="str">
        <f>Евро!Z12</f>
        <v>09.09.2023</v>
      </c>
      <c r="E253" s="58" t="str">
        <f>Евро!AA12</f>
        <v>-</v>
      </c>
      <c r="G253" s="61" t="str">
        <f>'Золото (ЦБ)'!Z12</f>
        <v>09.09.2023</v>
      </c>
      <c r="H253" s="58">
        <f>IF(OR('Золото (ЦБ)'!$AA12="-",'Золото (ЦБ)'!$AA12=""),H252,'Золото (ЦБ)'!$AA12)</f>
        <v>4173.2</v>
      </c>
      <c r="J253" s="61" t="str">
        <f>'Серебро (ЦБ)'!Z12</f>
        <v>09.09.2023</v>
      </c>
      <c r="K253" s="58">
        <f>IF(OR('Серебро (ЦБ)'!$AA12="-",'Серебро (ЦБ)'!$AA12=""),K252,'Серебро (ЦБ)'!$AA12)</f>
        <v>55.2</v>
      </c>
      <c r="M253" s="61" t="str">
        <f>'Платина (ЦБ)'!Z12</f>
        <v>09.09.2023</v>
      </c>
      <c r="N253" s="58">
        <f>IF(OR('Платина (ЦБ)'!$AA12="-",'Платина (ЦБ)'!$AA12=""),N252,'Платина (ЦБ)'!$AA12)</f>
        <v>2353.48</v>
      </c>
      <c r="P253" s="61" t="str">
        <f>'Палладий (ЦБ)'!Z12</f>
        <v>09.09.2023</v>
      </c>
      <c r="Q253" s="58">
        <f>IF(OR('Палладий (ЦБ)'!$AA12="-",'Палладий (ЦБ)'!$AA12=""),Q252,'Палладий (ЦБ)'!$AA12)</f>
        <v>4153.88</v>
      </c>
      <c r="S253" s="61" t="str">
        <f>'Золото (KITCO-LME)'!Z12</f>
        <v>09.09.2023</v>
      </c>
      <c r="T253" s="58" t="str">
        <f>'Золото (KITCO-LME)'!AA12</f>
        <v/>
      </c>
      <c r="V253" s="61" t="str">
        <f>'Серебро (KITCO-LME)'!Z12</f>
        <v>09.09.2023</v>
      </c>
      <c r="W253" s="58" t="str">
        <f>'Серебро (KITCO-LME)'!AA12</f>
        <v/>
      </c>
      <c r="Y253" s="61" t="str">
        <f>'Алюминий (LME)'!Z12</f>
        <v>09.09.2023</v>
      </c>
      <c r="Z253" s="58" t="str">
        <f>'Алюминий (LME)'!AA12</f>
        <v/>
      </c>
      <c r="AB253" s="61" t="str">
        <f>'Никель (LME)'!Z12</f>
        <v>09.09.2023</v>
      </c>
      <c r="AC253" s="58" t="str">
        <f>'Никель (LME)'!AA12</f>
        <v/>
      </c>
      <c r="AE253" s="61" t="str">
        <f>'Свинец (LME)'!Z12</f>
        <v>09.09.2023</v>
      </c>
      <c r="AF253" s="58" t="str">
        <f>'Свинец (LME)'!AA12</f>
        <v/>
      </c>
      <c r="AH253" s="61" t="str">
        <f>'Медь (LME)'!Z12</f>
        <v>09.09.2023</v>
      </c>
      <c r="AI253" s="58" t="str">
        <f>'Медь (LME)'!AA12</f>
        <v/>
      </c>
      <c r="AK253" s="61" t="str">
        <f>'Цинк (LME)'!Z12</f>
        <v>09.09.2023</v>
      </c>
      <c r="AL253" s="58" t="str">
        <f>'Цинк (LME)'!AA12</f>
        <v/>
      </c>
    </row>
    <row r="254" spans="1:38" ht="15" customHeight="1" x14ac:dyDescent="0.25">
      <c r="A254" s="61" t="str">
        <f>Доллар!Z13</f>
        <v>10.09.2023</v>
      </c>
      <c r="B254" s="58" t="str">
        <f>Доллар!AA13</f>
        <v>-</v>
      </c>
      <c r="D254" s="61" t="str">
        <f>Евро!Z13</f>
        <v>10.09.2023</v>
      </c>
      <c r="E254" s="58" t="str">
        <f>Евро!AA13</f>
        <v>-</v>
      </c>
      <c r="G254" s="61" t="str">
        <f>'Золото (ЦБ)'!Z13</f>
        <v>10.09.2023</v>
      </c>
      <c r="H254" s="58">
        <f>IF(OR('Золото (ЦБ)'!$AA13="-",'Золото (ЦБ)'!$AA13=""),H253,'Золото (ЦБ)'!$AA13)</f>
        <v>4173.2</v>
      </c>
      <c r="J254" s="61" t="str">
        <f>'Серебро (ЦБ)'!Z13</f>
        <v>10.09.2023</v>
      </c>
      <c r="K254" s="58">
        <f>IF(OR('Серебро (ЦБ)'!$AA13="-",'Серебро (ЦБ)'!$AA13=""),K253,'Серебро (ЦБ)'!$AA13)</f>
        <v>55.2</v>
      </c>
      <c r="M254" s="61" t="str">
        <f>'Платина (ЦБ)'!Z13</f>
        <v>10.09.2023</v>
      </c>
      <c r="N254" s="58">
        <f>IF(OR('Платина (ЦБ)'!$AA13="-",'Платина (ЦБ)'!$AA13=""),N253,'Платина (ЦБ)'!$AA13)</f>
        <v>2353.48</v>
      </c>
      <c r="P254" s="61" t="str">
        <f>'Палладий (ЦБ)'!Z13</f>
        <v>10.09.2023</v>
      </c>
      <c r="Q254" s="58">
        <f>IF(OR('Палладий (ЦБ)'!$AA13="-",'Палладий (ЦБ)'!$AA13=""),Q253,'Палладий (ЦБ)'!$AA13)</f>
        <v>4153.88</v>
      </c>
      <c r="S254" s="61" t="str">
        <f>'Золото (KITCO-LME)'!Z13</f>
        <v>10.09.2023</v>
      </c>
      <c r="T254" s="58" t="str">
        <f>'Золото (KITCO-LME)'!AA13</f>
        <v/>
      </c>
      <c r="V254" s="61" t="str">
        <f>'Серебро (KITCO-LME)'!Z13</f>
        <v>10.09.2023</v>
      </c>
      <c r="W254" s="58" t="str">
        <f>'Серебро (KITCO-LME)'!AA13</f>
        <v/>
      </c>
      <c r="Y254" s="61" t="str">
        <f>'Алюминий (LME)'!Z13</f>
        <v>10.09.2023</v>
      </c>
      <c r="Z254" s="58" t="str">
        <f>'Алюминий (LME)'!AA13</f>
        <v/>
      </c>
      <c r="AB254" s="61" t="str">
        <f>'Никель (LME)'!Z13</f>
        <v>10.09.2023</v>
      </c>
      <c r="AC254" s="58" t="str">
        <f>'Никель (LME)'!AA13</f>
        <v/>
      </c>
      <c r="AE254" s="61" t="str">
        <f>'Свинец (LME)'!Z13</f>
        <v>10.09.2023</v>
      </c>
      <c r="AF254" s="58" t="str">
        <f>'Свинец (LME)'!AA13</f>
        <v/>
      </c>
      <c r="AH254" s="61" t="str">
        <f>'Медь (LME)'!Z13</f>
        <v>10.09.2023</v>
      </c>
      <c r="AI254" s="58" t="str">
        <f>'Медь (LME)'!AA13</f>
        <v/>
      </c>
      <c r="AK254" s="61" t="str">
        <f>'Цинк (LME)'!Z13</f>
        <v>10.09.2023</v>
      </c>
      <c r="AL254" s="58" t="str">
        <f>'Цинк (LME)'!AA13</f>
        <v/>
      </c>
    </row>
    <row r="255" spans="1:38" ht="15" customHeight="1" x14ac:dyDescent="0.25">
      <c r="A255" s="61" t="str">
        <f>Доллар!Z14</f>
        <v>11.09.2023</v>
      </c>
      <c r="B255" s="58" t="str">
        <f>Доллар!AA14</f>
        <v>-</v>
      </c>
      <c r="D255" s="61" t="str">
        <f>Евро!Z14</f>
        <v>11.09.2023</v>
      </c>
      <c r="E255" s="58" t="str">
        <f>Евро!AA14</f>
        <v>-</v>
      </c>
      <c r="G255" s="61" t="str">
        <f>'Золото (ЦБ)'!Z14</f>
        <v>11.09.2023</v>
      </c>
      <c r="H255" s="58">
        <f>IF(OR('Золото (ЦБ)'!$AA14="-",'Золото (ЦБ)'!$AA14=""),H254,'Золото (ЦБ)'!$AA14)</f>
        <v>4173.2</v>
      </c>
      <c r="J255" s="61" t="str">
        <f>'Серебро (ЦБ)'!Z14</f>
        <v>11.09.2023</v>
      </c>
      <c r="K255" s="58">
        <f>IF(OR('Серебро (ЦБ)'!$AA14="-",'Серебро (ЦБ)'!$AA14=""),K254,'Серебро (ЦБ)'!$AA14)</f>
        <v>55.2</v>
      </c>
      <c r="M255" s="61" t="str">
        <f>'Платина (ЦБ)'!Z14</f>
        <v>11.09.2023</v>
      </c>
      <c r="N255" s="58">
        <f>IF(OR('Платина (ЦБ)'!$AA14="-",'Платина (ЦБ)'!$AA14=""),N254,'Платина (ЦБ)'!$AA14)</f>
        <v>2353.48</v>
      </c>
      <c r="P255" s="61" t="str">
        <f>'Палладий (ЦБ)'!Z14</f>
        <v>11.09.2023</v>
      </c>
      <c r="Q255" s="58">
        <f>IF(OR('Палладий (ЦБ)'!$AA14="-",'Палладий (ЦБ)'!$AA14=""),Q254,'Палладий (ЦБ)'!$AA14)</f>
        <v>4153.88</v>
      </c>
      <c r="S255" s="61" t="str">
        <f>'Золото (KITCO-LME)'!Z14</f>
        <v>11.09.2023</v>
      </c>
      <c r="T255" s="58" t="str">
        <f>'Золото (KITCO-LME)'!AA14</f>
        <v/>
      </c>
      <c r="V255" s="61" t="str">
        <f>'Серебро (KITCO-LME)'!Z14</f>
        <v>11.09.2023</v>
      </c>
      <c r="W255" s="58" t="str">
        <f>'Серебро (KITCO-LME)'!AA14</f>
        <v/>
      </c>
      <c r="Y255" s="61" t="str">
        <f>'Алюминий (LME)'!Z14</f>
        <v>11.09.2023</v>
      </c>
      <c r="Z255" s="58" t="str">
        <f>'Алюминий (LME)'!AA14</f>
        <v/>
      </c>
      <c r="AB255" s="61" t="str">
        <f>'Никель (LME)'!Z14</f>
        <v>11.09.2023</v>
      </c>
      <c r="AC255" s="58" t="str">
        <f>'Никель (LME)'!AA14</f>
        <v/>
      </c>
      <c r="AE255" s="61" t="str">
        <f>'Свинец (LME)'!Z14</f>
        <v>11.09.2023</v>
      </c>
      <c r="AF255" s="58" t="str">
        <f>'Свинец (LME)'!AA14</f>
        <v/>
      </c>
      <c r="AH255" s="61" t="str">
        <f>'Медь (LME)'!Z14</f>
        <v>11.09.2023</v>
      </c>
      <c r="AI255" s="58" t="str">
        <f>'Медь (LME)'!AA14</f>
        <v/>
      </c>
      <c r="AK255" s="61" t="str">
        <f>'Цинк (LME)'!Z14</f>
        <v>11.09.2023</v>
      </c>
      <c r="AL255" s="58" t="str">
        <f>'Цинк (LME)'!AA14</f>
        <v/>
      </c>
    </row>
    <row r="256" spans="1:38" ht="15" customHeight="1" x14ac:dyDescent="0.25">
      <c r="A256" s="61" t="str">
        <f>Доллар!Z15</f>
        <v>12.09.2023</v>
      </c>
      <c r="B256" s="58" t="str">
        <f>Доллар!AA15</f>
        <v>-</v>
      </c>
      <c r="D256" s="61" t="str">
        <f>Евро!Z15</f>
        <v>12.09.2023</v>
      </c>
      <c r="E256" s="58" t="str">
        <f>Евро!AA15</f>
        <v>-</v>
      </c>
      <c r="G256" s="61" t="str">
        <f>'Золото (ЦБ)'!Z15</f>
        <v>12.09.2023</v>
      </c>
      <c r="H256" s="58">
        <f>IF(OR('Золото (ЦБ)'!$AA15="-",'Золото (ЦБ)'!$AA15=""),H255,'Золото (ЦБ)'!$AA15)</f>
        <v>4173.2</v>
      </c>
      <c r="J256" s="61" t="str">
        <f>'Серебро (ЦБ)'!Z15</f>
        <v>12.09.2023</v>
      </c>
      <c r="K256" s="58">
        <f>IF(OR('Серебро (ЦБ)'!$AA15="-",'Серебро (ЦБ)'!$AA15=""),K255,'Серебро (ЦБ)'!$AA15)</f>
        <v>55.2</v>
      </c>
      <c r="M256" s="61" t="str">
        <f>'Платина (ЦБ)'!Z15</f>
        <v>12.09.2023</v>
      </c>
      <c r="N256" s="58">
        <f>IF(OR('Платина (ЦБ)'!$AA15="-",'Платина (ЦБ)'!$AA15=""),N255,'Платина (ЦБ)'!$AA15)</f>
        <v>2353.48</v>
      </c>
      <c r="P256" s="61" t="str">
        <f>'Палладий (ЦБ)'!Z15</f>
        <v>12.09.2023</v>
      </c>
      <c r="Q256" s="58">
        <f>IF(OR('Палладий (ЦБ)'!$AA15="-",'Палладий (ЦБ)'!$AA15=""),Q255,'Палладий (ЦБ)'!$AA15)</f>
        <v>4153.88</v>
      </c>
      <c r="S256" s="61" t="str">
        <f>'Золото (KITCO-LME)'!Z15</f>
        <v>12.09.2023</v>
      </c>
      <c r="T256" s="58" t="str">
        <f>'Золото (KITCO-LME)'!AA15</f>
        <v/>
      </c>
      <c r="V256" s="61" t="str">
        <f>'Серебро (KITCO-LME)'!Z15</f>
        <v>12.09.2023</v>
      </c>
      <c r="W256" s="58" t="str">
        <f>'Серебро (KITCO-LME)'!AA15</f>
        <v/>
      </c>
      <c r="Y256" s="61" t="str">
        <f>'Алюминий (LME)'!Z15</f>
        <v>12.09.2023</v>
      </c>
      <c r="Z256" s="58" t="str">
        <f>'Алюминий (LME)'!AA15</f>
        <v/>
      </c>
      <c r="AB256" s="61" t="str">
        <f>'Никель (LME)'!Z15</f>
        <v>12.09.2023</v>
      </c>
      <c r="AC256" s="58" t="str">
        <f>'Никель (LME)'!AA15</f>
        <v/>
      </c>
      <c r="AE256" s="61" t="str">
        <f>'Свинец (LME)'!Z15</f>
        <v>12.09.2023</v>
      </c>
      <c r="AF256" s="58" t="str">
        <f>'Свинец (LME)'!AA15</f>
        <v/>
      </c>
      <c r="AH256" s="61" t="str">
        <f>'Медь (LME)'!Z15</f>
        <v>12.09.2023</v>
      </c>
      <c r="AI256" s="58" t="str">
        <f>'Медь (LME)'!AA15</f>
        <v/>
      </c>
      <c r="AK256" s="61" t="str">
        <f>'Цинк (LME)'!Z15</f>
        <v>12.09.2023</v>
      </c>
      <c r="AL256" s="58" t="str">
        <f>'Цинк (LME)'!AA15</f>
        <v/>
      </c>
    </row>
    <row r="257" spans="1:38" ht="15" customHeight="1" x14ac:dyDescent="0.25">
      <c r="A257" s="61" t="str">
        <f>Доллар!Z16</f>
        <v>13.09.2023</v>
      </c>
      <c r="B257" s="58" t="str">
        <f>Доллар!AA16</f>
        <v>-</v>
      </c>
      <c r="D257" s="61" t="str">
        <f>Евро!Z16</f>
        <v>13.09.2023</v>
      </c>
      <c r="E257" s="58" t="str">
        <f>Евро!AA16</f>
        <v>-</v>
      </c>
      <c r="G257" s="61" t="str">
        <f>'Золото (ЦБ)'!Z16</f>
        <v>13.09.2023</v>
      </c>
      <c r="H257" s="58">
        <f>IF(OR('Золото (ЦБ)'!$AA16="-",'Золото (ЦБ)'!$AA16=""),H256,'Золото (ЦБ)'!$AA16)</f>
        <v>4173.2</v>
      </c>
      <c r="J257" s="61" t="str">
        <f>'Серебро (ЦБ)'!Z16</f>
        <v>13.09.2023</v>
      </c>
      <c r="K257" s="58">
        <f>IF(OR('Серебро (ЦБ)'!$AA16="-",'Серебро (ЦБ)'!$AA16=""),K256,'Серебро (ЦБ)'!$AA16)</f>
        <v>55.2</v>
      </c>
      <c r="M257" s="61" t="str">
        <f>'Платина (ЦБ)'!Z16</f>
        <v>13.09.2023</v>
      </c>
      <c r="N257" s="58">
        <f>IF(OR('Платина (ЦБ)'!$AA16="-",'Платина (ЦБ)'!$AA16=""),N256,'Платина (ЦБ)'!$AA16)</f>
        <v>2353.48</v>
      </c>
      <c r="P257" s="61" t="str">
        <f>'Палладий (ЦБ)'!Z16</f>
        <v>13.09.2023</v>
      </c>
      <c r="Q257" s="58">
        <f>IF(OR('Палладий (ЦБ)'!$AA16="-",'Палладий (ЦБ)'!$AA16=""),Q256,'Палладий (ЦБ)'!$AA16)</f>
        <v>4153.88</v>
      </c>
      <c r="S257" s="61" t="str">
        <f>'Золото (KITCO-LME)'!Z16</f>
        <v>13.09.2023</v>
      </c>
      <c r="T257" s="58" t="str">
        <f>'Золото (KITCO-LME)'!AA16</f>
        <v/>
      </c>
      <c r="V257" s="61" t="str">
        <f>'Серебро (KITCO-LME)'!Z16</f>
        <v>13.09.2023</v>
      </c>
      <c r="W257" s="58" t="str">
        <f>'Серебро (KITCO-LME)'!AA16</f>
        <v/>
      </c>
      <c r="Y257" s="61" t="str">
        <f>'Алюминий (LME)'!Z16</f>
        <v>13.09.2023</v>
      </c>
      <c r="Z257" s="58" t="str">
        <f>'Алюминий (LME)'!AA16</f>
        <v/>
      </c>
      <c r="AB257" s="61" t="str">
        <f>'Никель (LME)'!Z16</f>
        <v>13.09.2023</v>
      </c>
      <c r="AC257" s="58" t="str">
        <f>'Никель (LME)'!AA16</f>
        <v/>
      </c>
      <c r="AE257" s="61" t="str">
        <f>'Свинец (LME)'!Z16</f>
        <v>13.09.2023</v>
      </c>
      <c r="AF257" s="58" t="str">
        <f>'Свинец (LME)'!AA16</f>
        <v/>
      </c>
      <c r="AH257" s="61" t="str">
        <f>'Медь (LME)'!Z16</f>
        <v>13.09.2023</v>
      </c>
      <c r="AI257" s="58" t="str">
        <f>'Медь (LME)'!AA16</f>
        <v/>
      </c>
      <c r="AK257" s="61" t="str">
        <f>'Цинк (LME)'!Z16</f>
        <v>13.09.2023</v>
      </c>
      <c r="AL257" s="58" t="str">
        <f>'Цинк (LME)'!AA16</f>
        <v/>
      </c>
    </row>
    <row r="258" spans="1:38" ht="15" customHeight="1" x14ac:dyDescent="0.25">
      <c r="A258" s="61" t="str">
        <f>Доллар!Z17</f>
        <v>14.09.2023</v>
      </c>
      <c r="B258" s="58" t="str">
        <f>Доллар!AA17</f>
        <v>-</v>
      </c>
      <c r="D258" s="61" t="str">
        <f>Евро!Z17</f>
        <v>14.09.2023</v>
      </c>
      <c r="E258" s="58" t="str">
        <f>Евро!AA17</f>
        <v>-</v>
      </c>
      <c r="G258" s="61" t="str">
        <f>'Золото (ЦБ)'!Z17</f>
        <v>14.09.2023</v>
      </c>
      <c r="H258" s="58">
        <f>IF(OR('Золото (ЦБ)'!$AA17="-",'Золото (ЦБ)'!$AA17=""),H257,'Золото (ЦБ)'!$AA17)</f>
        <v>4173.2</v>
      </c>
      <c r="J258" s="61" t="str">
        <f>'Серебро (ЦБ)'!Z17</f>
        <v>14.09.2023</v>
      </c>
      <c r="K258" s="58">
        <f>IF(OR('Серебро (ЦБ)'!$AA17="-",'Серебро (ЦБ)'!$AA17=""),K257,'Серебро (ЦБ)'!$AA17)</f>
        <v>55.2</v>
      </c>
      <c r="M258" s="61" t="str">
        <f>'Платина (ЦБ)'!Z17</f>
        <v>14.09.2023</v>
      </c>
      <c r="N258" s="58">
        <f>IF(OR('Платина (ЦБ)'!$AA17="-",'Платина (ЦБ)'!$AA17=""),N257,'Платина (ЦБ)'!$AA17)</f>
        <v>2353.48</v>
      </c>
      <c r="P258" s="61" t="str">
        <f>'Палладий (ЦБ)'!Z17</f>
        <v>14.09.2023</v>
      </c>
      <c r="Q258" s="58">
        <f>IF(OR('Палладий (ЦБ)'!$AA17="-",'Палладий (ЦБ)'!$AA17=""),Q257,'Палладий (ЦБ)'!$AA17)</f>
        <v>4153.88</v>
      </c>
      <c r="S258" s="61" t="str">
        <f>'Золото (KITCO-LME)'!Z17</f>
        <v>14.09.2023</v>
      </c>
      <c r="T258" s="58" t="str">
        <f>'Золото (KITCO-LME)'!AA17</f>
        <v/>
      </c>
      <c r="V258" s="61" t="str">
        <f>'Серебро (KITCO-LME)'!Z17</f>
        <v>14.09.2023</v>
      </c>
      <c r="W258" s="58" t="str">
        <f>'Серебро (KITCO-LME)'!AA17</f>
        <v/>
      </c>
      <c r="Y258" s="61" t="str">
        <f>'Алюминий (LME)'!Z17</f>
        <v>14.09.2023</v>
      </c>
      <c r="Z258" s="58" t="str">
        <f>'Алюминий (LME)'!AA17</f>
        <v/>
      </c>
      <c r="AB258" s="61" t="str">
        <f>'Никель (LME)'!Z17</f>
        <v>14.09.2023</v>
      </c>
      <c r="AC258" s="58" t="str">
        <f>'Никель (LME)'!AA17</f>
        <v/>
      </c>
      <c r="AE258" s="61" t="str">
        <f>'Свинец (LME)'!Z17</f>
        <v>14.09.2023</v>
      </c>
      <c r="AF258" s="58" t="str">
        <f>'Свинец (LME)'!AA17</f>
        <v/>
      </c>
      <c r="AH258" s="61" t="str">
        <f>'Медь (LME)'!Z17</f>
        <v>14.09.2023</v>
      </c>
      <c r="AI258" s="58" t="str">
        <f>'Медь (LME)'!AA17</f>
        <v/>
      </c>
      <c r="AK258" s="61" t="str">
        <f>'Цинк (LME)'!Z17</f>
        <v>14.09.2023</v>
      </c>
      <c r="AL258" s="58" t="str">
        <f>'Цинк (LME)'!AA17</f>
        <v/>
      </c>
    </row>
    <row r="259" spans="1:38" ht="15" customHeight="1" x14ac:dyDescent="0.25">
      <c r="A259" s="61" t="str">
        <f>Доллар!Z18</f>
        <v>15.09.2023</v>
      </c>
      <c r="B259" s="58" t="str">
        <f>Доллар!AA18</f>
        <v>-</v>
      </c>
      <c r="D259" s="61" t="str">
        <f>Евро!Z18</f>
        <v>15.09.2023</v>
      </c>
      <c r="E259" s="58" t="str">
        <f>Евро!AA18</f>
        <v>-</v>
      </c>
      <c r="G259" s="61" t="str">
        <f>'Золото (ЦБ)'!Z18</f>
        <v>15.09.2023</v>
      </c>
      <c r="H259" s="58">
        <f>IF(OR('Золото (ЦБ)'!$AA18="-",'Золото (ЦБ)'!$AA18=""),H258,'Золото (ЦБ)'!$AA18)</f>
        <v>4173.2</v>
      </c>
      <c r="J259" s="61" t="str">
        <f>'Серебро (ЦБ)'!Z18</f>
        <v>15.09.2023</v>
      </c>
      <c r="K259" s="58">
        <f>IF(OR('Серебро (ЦБ)'!$AA18="-",'Серебро (ЦБ)'!$AA18=""),K258,'Серебро (ЦБ)'!$AA18)</f>
        <v>55.2</v>
      </c>
      <c r="M259" s="61" t="str">
        <f>'Платина (ЦБ)'!Z18</f>
        <v>15.09.2023</v>
      </c>
      <c r="N259" s="58">
        <f>IF(OR('Платина (ЦБ)'!$AA18="-",'Платина (ЦБ)'!$AA18=""),N258,'Платина (ЦБ)'!$AA18)</f>
        <v>2353.48</v>
      </c>
      <c r="P259" s="61" t="str">
        <f>'Палладий (ЦБ)'!Z18</f>
        <v>15.09.2023</v>
      </c>
      <c r="Q259" s="58">
        <f>IF(OR('Палладий (ЦБ)'!$AA18="-",'Палладий (ЦБ)'!$AA18=""),Q258,'Палладий (ЦБ)'!$AA18)</f>
        <v>4153.88</v>
      </c>
      <c r="S259" s="61" t="str">
        <f>'Золото (KITCO-LME)'!Z18</f>
        <v>15.09.2023</v>
      </c>
      <c r="T259" s="58" t="str">
        <f>'Золото (KITCO-LME)'!AA18</f>
        <v/>
      </c>
      <c r="V259" s="61" t="str">
        <f>'Серебро (KITCO-LME)'!Z18</f>
        <v>15.09.2023</v>
      </c>
      <c r="W259" s="58" t="str">
        <f>'Серебро (KITCO-LME)'!AA18</f>
        <v/>
      </c>
      <c r="Y259" s="61" t="str">
        <f>'Алюминий (LME)'!Z18</f>
        <v>15.09.2023</v>
      </c>
      <c r="Z259" s="58" t="str">
        <f>'Алюминий (LME)'!AA18</f>
        <v/>
      </c>
      <c r="AB259" s="61" t="str">
        <f>'Никель (LME)'!Z18</f>
        <v>15.09.2023</v>
      </c>
      <c r="AC259" s="58" t="str">
        <f>'Никель (LME)'!AA18</f>
        <v/>
      </c>
      <c r="AE259" s="61" t="str">
        <f>'Свинец (LME)'!Z18</f>
        <v>15.09.2023</v>
      </c>
      <c r="AF259" s="58" t="str">
        <f>'Свинец (LME)'!AA18</f>
        <v/>
      </c>
      <c r="AH259" s="61" t="str">
        <f>'Медь (LME)'!Z18</f>
        <v>15.09.2023</v>
      </c>
      <c r="AI259" s="58" t="str">
        <f>'Медь (LME)'!AA18</f>
        <v/>
      </c>
      <c r="AK259" s="61" t="str">
        <f>'Цинк (LME)'!Z18</f>
        <v>15.09.2023</v>
      </c>
      <c r="AL259" s="58" t="str">
        <f>'Цинк (LME)'!AA18</f>
        <v/>
      </c>
    </row>
    <row r="260" spans="1:38" ht="15" customHeight="1" x14ac:dyDescent="0.25">
      <c r="A260" s="61" t="str">
        <f>Доллар!Z19</f>
        <v>16.09.2023</v>
      </c>
      <c r="B260" s="58" t="str">
        <f>Доллар!AA19</f>
        <v>-</v>
      </c>
      <c r="D260" s="61" t="str">
        <f>Евро!Z19</f>
        <v>16.09.2023</v>
      </c>
      <c r="E260" s="58" t="str">
        <f>Евро!AA19</f>
        <v>-</v>
      </c>
      <c r="G260" s="61" t="str">
        <f>'Золото (ЦБ)'!Z19</f>
        <v>16.09.2023</v>
      </c>
      <c r="H260" s="58">
        <f>IF(OR('Золото (ЦБ)'!$AA19="-",'Золото (ЦБ)'!$AA19=""),H259,'Золото (ЦБ)'!$AA19)</f>
        <v>4173.2</v>
      </c>
      <c r="J260" s="61" t="str">
        <f>'Серебро (ЦБ)'!Z19</f>
        <v>16.09.2023</v>
      </c>
      <c r="K260" s="58">
        <f>IF(OR('Серебро (ЦБ)'!$AA19="-",'Серебро (ЦБ)'!$AA19=""),K259,'Серебро (ЦБ)'!$AA19)</f>
        <v>55.2</v>
      </c>
      <c r="M260" s="61" t="str">
        <f>'Платина (ЦБ)'!Z19</f>
        <v>16.09.2023</v>
      </c>
      <c r="N260" s="58">
        <f>IF(OR('Платина (ЦБ)'!$AA19="-",'Платина (ЦБ)'!$AA19=""),N259,'Платина (ЦБ)'!$AA19)</f>
        <v>2353.48</v>
      </c>
      <c r="P260" s="61" t="str">
        <f>'Палладий (ЦБ)'!Z19</f>
        <v>16.09.2023</v>
      </c>
      <c r="Q260" s="58">
        <f>IF(OR('Палладий (ЦБ)'!$AA19="-",'Палладий (ЦБ)'!$AA19=""),Q259,'Палладий (ЦБ)'!$AA19)</f>
        <v>4153.88</v>
      </c>
      <c r="S260" s="61" t="str">
        <f>'Золото (KITCO-LME)'!Z19</f>
        <v>16.09.2023</v>
      </c>
      <c r="T260" s="58" t="str">
        <f>'Золото (KITCO-LME)'!AA19</f>
        <v/>
      </c>
      <c r="V260" s="61" t="str">
        <f>'Серебро (KITCO-LME)'!Z19</f>
        <v>16.09.2023</v>
      </c>
      <c r="W260" s="58" t="str">
        <f>'Серебро (KITCO-LME)'!AA19</f>
        <v/>
      </c>
      <c r="Y260" s="61" t="str">
        <f>'Алюминий (LME)'!Z19</f>
        <v>16.09.2023</v>
      </c>
      <c r="Z260" s="58" t="str">
        <f>'Алюминий (LME)'!AA19</f>
        <v/>
      </c>
      <c r="AB260" s="61" t="str">
        <f>'Никель (LME)'!Z19</f>
        <v>16.09.2023</v>
      </c>
      <c r="AC260" s="58" t="str">
        <f>'Никель (LME)'!AA19</f>
        <v/>
      </c>
      <c r="AE260" s="61" t="str">
        <f>'Свинец (LME)'!Z19</f>
        <v>16.09.2023</v>
      </c>
      <c r="AF260" s="58" t="str">
        <f>'Свинец (LME)'!AA19</f>
        <v/>
      </c>
      <c r="AH260" s="61" t="str">
        <f>'Медь (LME)'!Z19</f>
        <v>16.09.2023</v>
      </c>
      <c r="AI260" s="58" t="str">
        <f>'Медь (LME)'!AA19</f>
        <v/>
      </c>
      <c r="AK260" s="61" t="str">
        <f>'Цинк (LME)'!Z19</f>
        <v>16.09.2023</v>
      </c>
      <c r="AL260" s="58" t="str">
        <f>'Цинк (LME)'!AA19</f>
        <v/>
      </c>
    </row>
    <row r="261" spans="1:38" ht="15" customHeight="1" x14ac:dyDescent="0.25">
      <c r="A261" s="61" t="str">
        <f>Доллар!Z20</f>
        <v>17.09.2023</v>
      </c>
      <c r="B261" s="58" t="str">
        <f>Доллар!AA20</f>
        <v>-</v>
      </c>
      <c r="D261" s="61" t="str">
        <f>Евро!Z20</f>
        <v>17.09.2023</v>
      </c>
      <c r="E261" s="58" t="str">
        <f>Евро!AA20</f>
        <v>-</v>
      </c>
      <c r="G261" s="61" t="str">
        <f>'Золото (ЦБ)'!Z20</f>
        <v>17.09.2023</v>
      </c>
      <c r="H261" s="58">
        <f>IF(OR('Золото (ЦБ)'!$AA20="-",'Золото (ЦБ)'!$AA20=""),H260,'Золото (ЦБ)'!$AA20)</f>
        <v>4173.2</v>
      </c>
      <c r="J261" s="61" t="str">
        <f>'Серебро (ЦБ)'!Z20</f>
        <v>17.09.2023</v>
      </c>
      <c r="K261" s="58">
        <f>IF(OR('Серебро (ЦБ)'!$AA20="-",'Серебро (ЦБ)'!$AA20=""),K260,'Серебро (ЦБ)'!$AA20)</f>
        <v>55.2</v>
      </c>
      <c r="M261" s="61" t="str">
        <f>'Платина (ЦБ)'!Z20</f>
        <v>17.09.2023</v>
      </c>
      <c r="N261" s="58">
        <f>IF(OR('Платина (ЦБ)'!$AA20="-",'Платина (ЦБ)'!$AA20=""),N260,'Платина (ЦБ)'!$AA20)</f>
        <v>2353.48</v>
      </c>
      <c r="P261" s="61" t="str">
        <f>'Палладий (ЦБ)'!Z20</f>
        <v>17.09.2023</v>
      </c>
      <c r="Q261" s="58">
        <f>IF(OR('Палладий (ЦБ)'!$AA20="-",'Палладий (ЦБ)'!$AA20=""),Q260,'Палладий (ЦБ)'!$AA20)</f>
        <v>4153.88</v>
      </c>
      <c r="S261" s="61" t="str">
        <f>'Золото (KITCO-LME)'!Z20</f>
        <v>17.09.2023</v>
      </c>
      <c r="T261" s="58" t="str">
        <f>'Золото (KITCO-LME)'!AA20</f>
        <v/>
      </c>
      <c r="V261" s="61" t="str">
        <f>'Серебро (KITCO-LME)'!Z20</f>
        <v>17.09.2023</v>
      </c>
      <c r="W261" s="58" t="str">
        <f>'Серебро (KITCO-LME)'!AA20</f>
        <v/>
      </c>
      <c r="Y261" s="61" t="str">
        <f>'Алюминий (LME)'!Z20</f>
        <v>17.09.2023</v>
      </c>
      <c r="Z261" s="58" t="str">
        <f>'Алюминий (LME)'!AA20</f>
        <v/>
      </c>
      <c r="AB261" s="61" t="str">
        <f>'Никель (LME)'!Z20</f>
        <v>17.09.2023</v>
      </c>
      <c r="AC261" s="58" t="str">
        <f>'Никель (LME)'!AA20</f>
        <v/>
      </c>
      <c r="AE261" s="61" t="str">
        <f>'Свинец (LME)'!Z20</f>
        <v>17.09.2023</v>
      </c>
      <c r="AF261" s="58" t="str">
        <f>'Свинец (LME)'!AA20</f>
        <v/>
      </c>
      <c r="AH261" s="61" t="str">
        <f>'Медь (LME)'!Z20</f>
        <v>17.09.2023</v>
      </c>
      <c r="AI261" s="58" t="str">
        <f>'Медь (LME)'!AA20</f>
        <v/>
      </c>
      <c r="AK261" s="61" t="str">
        <f>'Цинк (LME)'!Z20</f>
        <v>17.09.2023</v>
      </c>
      <c r="AL261" s="58" t="str">
        <f>'Цинк (LME)'!AA20</f>
        <v/>
      </c>
    </row>
    <row r="262" spans="1:38" ht="15" customHeight="1" x14ac:dyDescent="0.25">
      <c r="A262" s="61" t="str">
        <f>Доллар!Z21</f>
        <v>18.09.2023</v>
      </c>
      <c r="B262" s="58" t="str">
        <f>Доллар!AA21</f>
        <v>-</v>
      </c>
      <c r="D262" s="61" t="str">
        <f>Евро!Z21</f>
        <v>18.09.2023</v>
      </c>
      <c r="E262" s="58" t="str">
        <f>Евро!AA21</f>
        <v>-</v>
      </c>
      <c r="G262" s="61" t="str">
        <f>'Золото (ЦБ)'!Z21</f>
        <v>18.09.2023</v>
      </c>
      <c r="H262" s="58">
        <f>IF(OR('Золото (ЦБ)'!$AA21="-",'Золото (ЦБ)'!$AA21=""),H261,'Золото (ЦБ)'!$AA21)</f>
        <v>4173.2</v>
      </c>
      <c r="J262" s="61" t="str">
        <f>'Серебро (ЦБ)'!Z21</f>
        <v>18.09.2023</v>
      </c>
      <c r="K262" s="58">
        <f>IF(OR('Серебро (ЦБ)'!$AA21="-",'Серебро (ЦБ)'!$AA21=""),K261,'Серебро (ЦБ)'!$AA21)</f>
        <v>55.2</v>
      </c>
      <c r="M262" s="61" t="str">
        <f>'Платина (ЦБ)'!Z21</f>
        <v>18.09.2023</v>
      </c>
      <c r="N262" s="58">
        <f>IF(OR('Платина (ЦБ)'!$AA21="-",'Платина (ЦБ)'!$AA21=""),N261,'Платина (ЦБ)'!$AA21)</f>
        <v>2353.48</v>
      </c>
      <c r="P262" s="61" t="str">
        <f>'Палладий (ЦБ)'!Z21</f>
        <v>18.09.2023</v>
      </c>
      <c r="Q262" s="58">
        <f>IF(OR('Палладий (ЦБ)'!$AA21="-",'Палладий (ЦБ)'!$AA21=""),Q261,'Палладий (ЦБ)'!$AA21)</f>
        <v>4153.88</v>
      </c>
      <c r="S262" s="61" t="str">
        <f>'Золото (KITCO-LME)'!Z21</f>
        <v>18.09.2023</v>
      </c>
      <c r="T262" s="58" t="str">
        <f>'Золото (KITCO-LME)'!AA21</f>
        <v/>
      </c>
      <c r="V262" s="61" t="str">
        <f>'Серебро (KITCO-LME)'!Z21</f>
        <v>18.09.2023</v>
      </c>
      <c r="W262" s="58" t="str">
        <f>'Серебро (KITCO-LME)'!AA21</f>
        <v/>
      </c>
      <c r="Y262" s="61" t="str">
        <f>'Алюминий (LME)'!Z21</f>
        <v>18.09.2023</v>
      </c>
      <c r="Z262" s="58" t="str">
        <f>'Алюминий (LME)'!AA21</f>
        <v/>
      </c>
      <c r="AB262" s="61" t="str">
        <f>'Никель (LME)'!Z21</f>
        <v>18.09.2023</v>
      </c>
      <c r="AC262" s="58" t="str">
        <f>'Никель (LME)'!AA21</f>
        <v/>
      </c>
      <c r="AE262" s="61" t="str">
        <f>'Свинец (LME)'!Z21</f>
        <v>18.09.2023</v>
      </c>
      <c r="AF262" s="58" t="str">
        <f>'Свинец (LME)'!AA21</f>
        <v/>
      </c>
      <c r="AH262" s="61" t="str">
        <f>'Медь (LME)'!Z21</f>
        <v>18.09.2023</v>
      </c>
      <c r="AI262" s="58" t="str">
        <f>'Медь (LME)'!AA21</f>
        <v/>
      </c>
      <c r="AK262" s="61" t="str">
        <f>'Цинк (LME)'!Z21</f>
        <v>18.09.2023</v>
      </c>
      <c r="AL262" s="58" t="str">
        <f>'Цинк (LME)'!AA21</f>
        <v/>
      </c>
    </row>
    <row r="263" spans="1:38" ht="15" customHeight="1" x14ac:dyDescent="0.25">
      <c r="A263" s="61" t="str">
        <f>Доллар!Z22</f>
        <v>19.09.2023</v>
      </c>
      <c r="B263" s="58" t="str">
        <f>Доллар!AA22</f>
        <v>-</v>
      </c>
      <c r="D263" s="61" t="str">
        <f>Евро!Z22</f>
        <v>19.09.2023</v>
      </c>
      <c r="E263" s="58" t="str">
        <f>Евро!AA22</f>
        <v>-</v>
      </c>
      <c r="G263" s="61" t="str">
        <f>'Золото (ЦБ)'!Z22</f>
        <v>19.09.2023</v>
      </c>
      <c r="H263" s="58">
        <f>IF(OR('Золото (ЦБ)'!$AA22="-",'Золото (ЦБ)'!$AA22=""),H262,'Золото (ЦБ)'!$AA22)</f>
        <v>4173.2</v>
      </c>
      <c r="J263" s="61" t="str">
        <f>'Серебро (ЦБ)'!Z22</f>
        <v>19.09.2023</v>
      </c>
      <c r="K263" s="58">
        <f>IF(OR('Серебро (ЦБ)'!$AA22="-",'Серебро (ЦБ)'!$AA22=""),K262,'Серебро (ЦБ)'!$AA22)</f>
        <v>55.2</v>
      </c>
      <c r="M263" s="61" t="str">
        <f>'Платина (ЦБ)'!Z22</f>
        <v>19.09.2023</v>
      </c>
      <c r="N263" s="58">
        <f>IF(OR('Платина (ЦБ)'!$AA22="-",'Платина (ЦБ)'!$AA22=""),N262,'Платина (ЦБ)'!$AA22)</f>
        <v>2353.48</v>
      </c>
      <c r="P263" s="61" t="str">
        <f>'Палладий (ЦБ)'!Z22</f>
        <v>19.09.2023</v>
      </c>
      <c r="Q263" s="58">
        <f>IF(OR('Палладий (ЦБ)'!$AA22="-",'Палладий (ЦБ)'!$AA22=""),Q262,'Палладий (ЦБ)'!$AA22)</f>
        <v>4153.88</v>
      </c>
      <c r="S263" s="61" t="str">
        <f>'Золото (KITCO-LME)'!Z22</f>
        <v>19.09.2023</v>
      </c>
      <c r="T263" s="58" t="str">
        <f>'Золото (KITCO-LME)'!AA22</f>
        <v/>
      </c>
      <c r="V263" s="61" t="str">
        <f>'Серебро (KITCO-LME)'!Z22</f>
        <v>19.09.2023</v>
      </c>
      <c r="W263" s="58" t="str">
        <f>'Серебро (KITCO-LME)'!AA22</f>
        <v/>
      </c>
      <c r="Y263" s="61" t="str">
        <f>'Алюминий (LME)'!Z22</f>
        <v>19.09.2023</v>
      </c>
      <c r="Z263" s="58" t="str">
        <f>'Алюминий (LME)'!AA22</f>
        <v/>
      </c>
      <c r="AB263" s="61" t="str">
        <f>'Никель (LME)'!Z22</f>
        <v>19.09.2023</v>
      </c>
      <c r="AC263" s="58" t="str">
        <f>'Никель (LME)'!AA22</f>
        <v/>
      </c>
      <c r="AE263" s="61" t="str">
        <f>'Свинец (LME)'!Z22</f>
        <v>19.09.2023</v>
      </c>
      <c r="AF263" s="58" t="str">
        <f>'Свинец (LME)'!AA22</f>
        <v/>
      </c>
      <c r="AH263" s="61" t="str">
        <f>'Медь (LME)'!Z22</f>
        <v>19.09.2023</v>
      </c>
      <c r="AI263" s="58" t="str">
        <f>'Медь (LME)'!AA22</f>
        <v/>
      </c>
      <c r="AK263" s="61" t="str">
        <f>'Цинк (LME)'!Z22</f>
        <v>19.09.2023</v>
      </c>
      <c r="AL263" s="58" t="str">
        <f>'Цинк (LME)'!AA22</f>
        <v/>
      </c>
    </row>
    <row r="264" spans="1:38" ht="15" customHeight="1" x14ac:dyDescent="0.25">
      <c r="A264" s="61" t="str">
        <f>Доллар!Z23</f>
        <v>20.09.2023</v>
      </c>
      <c r="B264" s="58" t="str">
        <f>Доллар!AA23</f>
        <v>-</v>
      </c>
      <c r="D264" s="61" t="str">
        <f>Евро!Z23</f>
        <v>20.09.2023</v>
      </c>
      <c r="E264" s="58" t="str">
        <f>Евро!AA23</f>
        <v>-</v>
      </c>
      <c r="G264" s="61" t="str">
        <f>'Золото (ЦБ)'!Z23</f>
        <v>20.09.2023</v>
      </c>
      <c r="H264" s="58">
        <f>IF(OR('Золото (ЦБ)'!$AA23="-",'Золото (ЦБ)'!$AA23=""),H263,'Золото (ЦБ)'!$AA23)</f>
        <v>4173.2</v>
      </c>
      <c r="J264" s="61" t="str">
        <f>'Серебро (ЦБ)'!Z23</f>
        <v>20.09.2023</v>
      </c>
      <c r="K264" s="58">
        <f>IF(OR('Серебро (ЦБ)'!$AA23="-",'Серебро (ЦБ)'!$AA23=""),K263,'Серебро (ЦБ)'!$AA23)</f>
        <v>55.2</v>
      </c>
      <c r="M264" s="61" t="str">
        <f>'Платина (ЦБ)'!Z23</f>
        <v>20.09.2023</v>
      </c>
      <c r="N264" s="58">
        <f>IF(OR('Платина (ЦБ)'!$AA23="-",'Платина (ЦБ)'!$AA23=""),N263,'Платина (ЦБ)'!$AA23)</f>
        <v>2353.48</v>
      </c>
      <c r="P264" s="61" t="str">
        <f>'Палладий (ЦБ)'!Z23</f>
        <v>20.09.2023</v>
      </c>
      <c r="Q264" s="58">
        <f>IF(OR('Палладий (ЦБ)'!$AA23="-",'Палладий (ЦБ)'!$AA23=""),Q263,'Палладий (ЦБ)'!$AA23)</f>
        <v>4153.88</v>
      </c>
      <c r="S264" s="61" t="str">
        <f>'Золото (KITCO-LME)'!Z23</f>
        <v>20.09.2023</v>
      </c>
      <c r="T264" s="58" t="str">
        <f>'Золото (KITCO-LME)'!AA23</f>
        <v/>
      </c>
      <c r="V264" s="61" t="str">
        <f>'Серебро (KITCO-LME)'!Z23</f>
        <v>20.09.2023</v>
      </c>
      <c r="W264" s="58" t="str">
        <f>'Серебро (KITCO-LME)'!AA23</f>
        <v/>
      </c>
      <c r="Y264" s="61" t="str">
        <f>'Алюминий (LME)'!Z23</f>
        <v>20.09.2023</v>
      </c>
      <c r="Z264" s="58" t="str">
        <f>'Алюминий (LME)'!AA23</f>
        <v/>
      </c>
      <c r="AB264" s="61" t="str">
        <f>'Никель (LME)'!Z23</f>
        <v>20.09.2023</v>
      </c>
      <c r="AC264" s="58" t="str">
        <f>'Никель (LME)'!AA23</f>
        <v/>
      </c>
      <c r="AE264" s="61" t="str">
        <f>'Свинец (LME)'!Z23</f>
        <v>20.09.2023</v>
      </c>
      <c r="AF264" s="58" t="str">
        <f>'Свинец (LME)'!AA23</f>
        <v/>
      </c>
      <c r="AH264" s="61" t="str">
        <f>'Медь (LME)'!Z23</f>
        <v>20.09.2023</v>
      </c>
      <c r="AI264" s="58" t="str">
        <f>'Медь (LME)'!AA23</f>
        <v/>
      </c>
      <c r="AK264" s="61" t="str">
        <f>'Цинк (LME)'!Z23</f>
        <v>20.09.2023</v>
      </c>
      <c r="AL264" s="58" t="str">
        <f>'Цинк (LME)'!AA23</f>
        <v/>
      </c>
    </row>
    <row r="265" spans="1:38" ht="15" customHeight="1" x14ac:dyDescent="0.25">
      <c r="A265" s="61" t="str">
        <f>Доллар!Z24</f>
        <v>21.09.2023</v>
      </c>
      <c r="B265" s="58" t="str">
        <f>Доллар!AA24</f>
        <v>-</v>
      </c>
      <c r="D265" s="61" t="str">
        <f>Евро!Z24</f>
        <v>21.09.2023</v>
      </c>
      <c r="E265" s="58" t="str">
        <f>Евро!AA24</f>
        <v>-</v>
      </c>
      <c r="G265" s="61" t="str">
        <f>'Золото (ЦБ)'!Z24</f>
        <v>21.09.2023</v>
      </c>
      <c r="H265" s="58">
        <f>IF(OR('Золото (ЦБ)'!$AA24="-",'Золото (ЦБ)'!$AA24=""),H264,'Золото (ЦБ)'!$AA24)</f>
        <v>4173.2</v>
      </c>
      <c r="J265" s="61" t="str">
        <f>'Серебро (ЦБ)'!Z24</f>
        <v>21.09.2023</v>
      </c>
      <c r="K265" s="58">
        <f>IF(OR('Серебро (ЦБ)'!$AA24="-",'Серебро (ЦБ)'!$AA24=""),K264,'Серебро (ЦБ)'!$AA24)</f>
        <v>55.2</v>
      </c>
      <c r="M265" s="61" t="str">
        <f>'Платина (ЦБ)'!Z24</f>
        <v>21.09.2023</v>
      </c>
      <c r="N265" s="58">
        <f>IF(OR('Платина (ЦБ)'!$AA24="-",'Платина (ЦБ)'!$AA24=""),N264,'Платина (ЦБ)'!$AA24)</f>
        <v>2353.48</v>
      </c>
      <c r="P265" s="61" t="str">
        <f>'Палладий (ЦБ)'!Z24</f>
        <v>21.09.2023</v>
      </c>
      <c r="Q265" s="58">
        <f>IF(OR('Палладий (ЦБ)'!$AA24="-",'Палладий (ЦБ)'!$AA24=""),Q264,'Палладий (ЦБ)'!$AA24)</f>
        <v>4153.88</v>
      </c>
      <c r="S265" s="61" t="str">
        <f>'Золото (KITCO-LME)'!Z24</f>
        <v>21.09.2023</v>
      </c>
      <c r="T265" s="58" t="str">
        <f>'Золото (KITCO-LME)'!AA24</f>
        <v/>
      </c>
      <c r="V265" s="61" t="str">
        <f>'Серебро (KITCO-LME)'!Z24</f>
        <v>21.09.2023</v>
      </c>
      <c r="W265" s="58" t="str">
        <f>'Серебро (KITCO-LME)'!AA24</f>
        <v/>
      </c>
      <c r="Y265" s="61" t="str">
        <f>'Алюминий (LME)'!Z24</f>
        <v>21.09.2023</v>
      </c>
      <c r="Z265" s="58" t="str">
        <f>'Алюминий (LME)'!AA24</f>
        <v/>
      </c>
      <c r="AB265" s="61" t="str">
        <f>'Никель (LME)'!Z24</f>
        <v>21.09.2023</v>
      </c>
      <c r="AC265" s="58" t="str">
        <f>'Никель (LME)'!AA24</f>
        <v/>
      </c>
      <c r="AE265" s="61" t="str">
        <f>'Свинец (LME)'!Z24</f>
        <v>21.09.2023</v>
      </c>
      <c r="AF265" s="58" t="str">
        <f>'Свинец (LME)'!AA24</f>
        <v/>
      </c>
      <c r="AH265" s="61" t="str">
        <f>'Медь (LME)'!Z24</f>
        <v>21.09.2023</v>
      </c>
      <c r="AI265" s="58" t="str">
        <f>'Медь (LME)'!AA24</f>
        <v/>
      </c>
      <c r="AK265" s="61" t="str">
        <f>'Цинк (LME)'!Z24</f>
        <v>21.09.2023</v>
      </c>
      <c r="AL265" s="58" t="str">
        <f>'Цинк (LME)'!AA24</f>
        <v/>
      </c>
    </row>
    <row r="266" spans="1:38" ht="15" customHeight="1" x14ac:dyDescent="0.25">
      <c r="A266" s="61" t="str">
        <f>Доллар!Z25</f>
        <v>22.09.2023</v>
      </c>
      <c r="B266" s="58" t="str">
        <f>Доллар!AA25</f>
        <v>-</v>
      </c>
      <c r="D266" s="61" t="str">
        <f>Евро!Z25</f>
        <v>22.09.2023</v>
      </c>
      <c r="E266" s="58" t="str">
        <f>Евро!AA25</f>
        <v>-</v>
      </c>
      <c r="G266" s="61" t="str">
        <f>'Золото (ЦБ)'!Z25</f>
        <v>22.09.2023</v>
      </c>
      <c r="H266" s="58">
        <f>IF(OR('Золото (ЦБ)'!$AA25="-",'Золото (ЦБ)'!$AA25=""),H265,'Золото (ЦБ)'!$AA25)</f>
        <v>4173.2</v>
      </c>
      <c r="J266" s="61" t="str">
        <f>'Серебро (ЦБ)'!Z25</f>
        <v>22.09.2023</v>
      </c>
      <c r="K266" s="58">
        <f>IF(OR('Серебро (ЦБ)'!$AA25="-",'Серебро (ЦБ)'!$AA25=""),K265,'Серебро (ЦБ)'!$AA25)</f>
        <v>55.2</v>
      </c>
      <c r="M266" s="61" t="str">
        <f>'Платина (ЦБ)'!Z25</f>
        <v>22.09.2023</v>
      </c>
      <c r="N266" s="58">
        <f>IF(OR('Платина (ЦБ)'!$AA25="-",'Платина (ЦБ)'!$AA25=""),N265,'Платина (ЦБ)'!$AA25)</f>
        <v>2353.48</v>
      </c>
      <c r="P266" s="61" t="str">
        <f>'Палладий (ЦБ)'!Z25</f>
        <v>22.09.2023</v>
      </c>
      <c r="Q266" s="58">
        <f>IF(OR('Палладий (ЦБ)'!$AA25="-",'Палладий (ЦБ)'!$AA25=""),Q265,'Палладий (ЦБ)'!$AA25)</f>
        <v>4153.88</v>
      </c>
      <c r="S266" s="61" t="str">
        <f>'Золото (KITCO-LME)'!Z25</f>
        <v>22.09.2023</v>
      </c>
      <c r="T266" s="58" t="str">
        <f>'Золото (KITCO-LME)'!AA25</f>
        <v/>
      </c>
      <c r="V266" s="61" t="str">
        <f>'Серебро (KITCO-LME)'!Z25</f>
        <v>22.09.2023</v>
      </c>
      <c r="W266" s="58" t="str">
        <f>'Серебро (KITCO-LME)'!AA25</f>
        <v/>
      </c>
      <c r="Y266" s="61" t="str">
        <f>'Алюминий (LME)'!Z25</f>
        <v>22.09.2023</v>
      </c>
      <c r="Z266" s="58" t="str">
        <f>'Алюминий (LME)'!AA25</f>
        <v/>
      </c>
      <c r="AB266" s="61" t="str">
        <f>'Никель (LME)'!Z25</f>
        <v>22.09.2023</v>
      </c>
      <c r="AC266" s="58" t="str">
        <f>'Никель (LME)'!AA25</f>
        <v/>
      </c>
      <c r="AE266" s="61" t="str">
        <f>'Свинец (LME)'!Z25</f>
        <v>22.09.2023</v>
      </c>
      <c r="AF266" s="58" t="str">
        <f>'Свинец (LME)'!AA25</f>
        <v/>
      </c>
      <c r="AH266" s="61" t="str">
        <f>'Медь (LME)'!Z25</f>
        <v>22.09.2023</v>
      </c>
      <c r="AI266" s="58" t="str">
        <f>'Медь (LME)'!AA25</f>
        <v/>
      </c>
      <c r="AK266" s="61" t="str">
        <f>'Цинк (LME)'!Z25</f>
        <v>22.09.2023</v>
      </c>
      <c r="AL266" s="58" t="str">
        <f>'Цинк (LME)'!AA25</f>
        <v/>
      </c>
    </row>
    <row r="267" spans="1:38" ht="15" customHeight="1" x14ac:dyDescent="0.25">
      <c r="A267" s="61" t="str">
        <f>Доллар!Z26</f>
        <v>23.09.2023</v>
      </c>
      <c r="B267" s="58" t="str">
        <f>Доллар!AA26</f>
        <v>-</v>
      </c>
      <c r="D267" s="61" t="str">
        <f>Евро!Z26</f>
        <v>23.09.2023</v>
      </c>
      <c r="E267" s="58" t="str">
        <f>Евро!AA26</f>
        <v>-</v>
      </c>
      <c r="G267" s="61" t="str">
        <f>'Золото (ЦБ)'!Z26</f>
        <v>23.09.2023</v>
      </c>
      <c r="H267" s="58">
        <f>IF(OR('Золото (ЦБ)'!$AA26="-",'Золото (ЦБ)'!$AA26=""),H266,'Золото (ЦБ)'!$AA26)</f>
        <v>4173.2</v>
      </c>
      <c r="J267" s="61" t="str">
        <f>'Серебро (ЦБ)'!Z26</f>
        <v>23.09.2023</v>
      </c>
      <c r="K267" s="58">
        <f>IF(OR('Серебро (ЦБ)'!$AA26="-",'Серебро (ЦБ)'!$AA26=""),K266,'Серебро (ЦБ)'!$AA26)</f>
        <v>55.2</v>
      </c>
      <c r="M267" s="61" t="str">
        <f>'Платина (ЦБ)'!Z26</f>
        <v>23.09.2023</v>
      </c>
      <c r="N267" s="58">
        <f>IF(OR('Платина (ЦБ)'!$AA26="-",'Платина (ЦБ)'!$AA26=""),N266,'Платина (ЦБ)'!$AA26)</f>
        <v>2353.48</v>
      </c>
      <c r="P267" s="61" t="str">
        <f>'Палладий (ЦБ)'!Z26</f>
        <v>23.09.2023</v>
      </c>
      <c r="Q267" s="58">
        <f>IF(OR('Палладий (ЦБ)'!$AA26="-",'Палладий (ЦБ)'!$AA26=""),Q266,'Палладий (ЦБ)'!$AA26)</f>
        <v>4153.88</v>
      </c>
      <c r="S267" s="61" t="str">
        <f>'Золото (KITCO-LME)'!Z26</f>
        <v>23.09.2023</v>
      </c>
      <c r="T267" s="58" t="str">
        <f>'Золото (KITCO-LME)'!AA26</f>
        <v/>
      </c>
      <c r="V267" s="61" t="str">
        <f>'Серебро (KITCO-LME)'!Z26</f>
        <v>23.09.2023</v>
      </c>
      <c r="W267" s="58" t="str">
        <f>'Серебро (KITCO-LME)'!AA26</f>
        <v/>
      </c>
      <c r="Y267" s="61" t="str">
        <f>'Алюминий (LME)'!Z26</f>
        <v>23.09.2023</v>
      </c>
      <c r="Z267" s="58" t="str">
        <f>'Алюминий (LME)'!AA26</f>
        <v/>
      </c>
      <c r="AB267" s="61" t="str">
        <f>'Никель (LME)'!Z26</f>
        <v>23.09.2023</v>
      </c>
      <c r="AC267" s="58" t="str">
        <f>'Никель (LME)'!AA26</f>
        <v/>
      </c>
      <c r="AE267" s="61" t="str">
        <f>'Свинец (LME)'!Z26</f>
        <v>23.09.2023</v>
      </c>
      <c r="AF267" s="58" t="str">
        <f>'Свинец (LME)'!AA26</f>
        <v/>
      </c>
      <c r="AH267" s="61" t="str">
        <f>'Медь (LME)'!Z26</f>
        <v>23.09.2023</v>
      </c>
      <c r="AI267" s="58" t="str">
        <f>'Медь (LME)'!AA26</f>
        <v/>
      </c>
      <c r="AK267" s="61" t="str">
        <f>'Цинк (LME)'!Z26</f>
        <v>23.09.2023</v>
      </c>
      <c r="AL267" s="58" t="str">
        <f>'Цинк (LME)'!AA26</f>
        <v/>
      </c>
    </row>
    <row r="268" spans="1:38" ht="15" customHeight="1" x14ac:dyDescent="0.25">
      <c r="A268" s="61" t="str">
        <f>Доллар!Z27</f>
        <v>24.09.2023</v>
      </c>
      <c r="B268" s="58" t="str">
        <f>Доллар!AA27</f>
        <v>-</v>
      </c>
      <c r="D268" s="61" t="str">
        <f>Евро!Z27</f>
        <v>24.09.2023</v>
      </c>
      <c r="E268" s="58" t="str">
        <f>Евро!AA27</f>
        <v>-</v>
      </c>
      <c r="G268" s="61" t="str">
        <f>'Золото (ЦБ)'!Z27</f>
        <v>24.09.2023</v>
      </c>
      <c r="H268" s="58">
        <f>IF(OR('Золото (ЦБ)'!$AA27="-",'Золото (ЦБ)'!$AA27=""),H267,'Золото (ЦБ)'!$AA27)</f>
        <v>4173.2</v>
      </c>
      <c r="J268" s="61" t="str">
        <f>'Серебро (ЦБ)'!Z27</f>
        <v>24.09.2023</v>
      </c>
      <c r="K268" s="58">
        <f>IF(OR('Серебро (ЦБ)'!$AA27="-",'Серебро (ЦБ)'!$AA27=""),K267,'Серебро (ЦБ)'!$AA27)</f>
        <v>55.2</v>
      </c>
      <c r="M268" s="61" t="str">
        <f>'Платина (ЦБ)'!Z27</f>
        <v>24.09.2023</v>
      </c>
      <c r="N268" s="58">
        <f>IF(OR('Платина (ЦБ)'!$AA27="-",'Платина (ЦБ)'!$AA27=""),N267,'Платина (ЦБ)'!$AA27)</f>
        <v>2353.48</v>
      </c>
      <c r="P268" s="61" t="str">
        <f>'Палладий (ЦБ)'!Z27</f>
        <v>24.09.2023</v>
      </c>
      <c r="Q268" s="58">
        <f>IF(OR('Палладий (ЦБ)'!$AA27="-",'Палладий (ЦБ)'!$AA27=""),Q267,'Палладий (ЦБ)'!$AA27)</f>
        <v>4153.88</v>
      </c>
      <c r="S268" s="61" t="str">
        <f>'Золото (KITCO-LME)'!Z27</f>
        <v>24.09.2023</v>
      </c>
      <c r="T268" s="58" t="str">
        <f>'Золото (KITCO-LME)'!AA27</f>
        <v/>
      </c>
      <c r="V268" s="61" t="str">
        <f>'Серебро (KITCO-LME)'!Z27</f>
        <v>24.09.2023</v>
      </c>
      <c r="W268" s="58" t="str">
        <f>'Серебро (KITCO-LME)'!AA27</f>
        <v/>
      </c>
      <c r="Y268" s="61" t="str">
        <f>'Алюминий (LME)'!Z27</f>
        <v>24.09.2023</v>
      </c>
      <c r="Z268" s="58" t="str">
        <f>'Алюминий (LME)'!AA27</f>
        <v/>
      </c>
      <c r="AB268" s="61" t="str">
        <f>'Никель (LME)'!Z27</f>
        <v>24.09.2023</v>
      </c>
      <c r="AC268" s="58" t="str">
        <f>'Никель (LME)'!AA27</f>
        <v/>
      </c>
      <c r="AE268" s="61" t="str">
        <f>'Свинец (LME)'!Z27</f>
        <v>24.09.2023</v>
      </c>
      <c r="AF268" s="58" t="str">
        <f>'Свинец (LME)'!AA27</f>
        <v/>
      </c>
      <c r="AH268" s="61" t="str">
        <f>'Медь (LME)'!Z27</f>
        <v>24.09.2023</v>
      </c>
      <c r="AI268" s="58" t="str">
        <f>'Медь (LME)'!AA27</f>
        <v/>
      </c>
      <c r="AK268" s="61" t="str">
        <f>'Цинк (LME)'!Z27</f>
        <v>24.09.2023</v>
      </c>
      <c r="AL268" s="58" t="str">
        <f>'Цинк (LME)'!AA27</f>
        <v/>
      </c>
    </row>
    <row r="269" spans="1:38" ht="15" customHeight="1" x14ac:dyDescent="0.25">
      <c r="A269" s="61" t="str">
        <f>Доллар!Z28</f>
        <v>25.09.2023</v>
      </c>
      <c r="B269" s="58" t="str">
        <f>Доллар!AA28</f>
        <v>-</v>
      </c>
      <c r="D269" s="61" t="str">
        <f>Евро!Z28</f>
        <v>25.09.2023</v>
      </c>
      <c r="E269" s="58" t="str">
        <f>Евро!AA28</f>
        <v>-</v>
      </c>
      <c r="G269" s="61" t="str">
        <f>'Золото (ЦБ)'!Z28</f>
        <v>25.09.2023</v>
      </c>
      <c r="H269" s="58">
        <f>IF(OR('Золото (ЦБ)'!$AA28="-",'Золото (ЦБ)'!$AA28=""),H268,'Золото (ЦБ)'!$AA28)</f>
        <v>4173.2</v>
      </c>
      <c r="J269" s="61" t="str">
        <f>'Серебро (ЦБ)'!Z28</f>
        <v>25.09.2023</v>
      </c>
      <c r="K269" s="58">
        <f>IF(OR('Серебро (ЦБ)'!$AA28="-",'Серебро (ЦБ)'!$AA28=""),K268,'Серебро (ЦБ)'!$AA28)</f>
        <v>55.2</v>
      </c>
      <c r="M269" s="61" t="str">
        <f>'Платина (ЦБ)'!Z28</f>
        <v>25.09.2023</v>
      </c>
      <c r="N269" s="58">
        <f>IF(OR('Платина (ЦБ)'!$AA28="-",'Платина (ЦБ)'!$AA28=""),N268,'Платина (ЦБ)'!$AA28)</f>
        <v>2353.48</v>
      </c>
      <c r="P269" s="61" t="str">
        <f>'Палладий (ЦБ)'!Z28</f>
        <v>25.09.2023</v>
      </c>
      <c r="Q269" s="58">
        <f>IF(OR('Палладий (ЦБ)'!$AA28="-",'Палладий (ЦБ)'!$AA28=""),Q268,'Палладий (ЦБ)'!$AA28)</f>
        <v>4153.88</v>
      </c>
      <c r="S269" s="61" t="str">
        <f>'Золото (KITCO-LME)'!Z28</f>
        <v>25.09.2023</v>
      </c>
      <c r="T269" s="58" t="str">
        <f>'Золото (KITCO-LME)'!AA28</f>
        <v/>
      </c>
      <c r="V269" s="61" t="str">
        <f>'Серебро (KITCO-LME)'!Z28</f>
        <v>25.09.2023</v>
      </c>
      <c r="W269" s="58" t="str">
        <f>'Серебро (KITCO-LME)'!AA28</f>
        <v/>
      </c>
      <c r="Y269" s="61" t="str">
        <f>'Алюминий (LME)'!Z28</f>
        <v>25.09.2023</v>
      </c>
      <c r="Z269" s="58" t="str">
        <f>'Алюминий (LME)'!AA28</f>
        <v/>
      </c>
      <c r="AB269" s="61" t="str">
        <f>'Никель (LME)'!Z28</f>
        <v>25.09.2023</v>
      </c>
      <c r="AC269" s="58" t="str">
        <f>'Никель (LME)'!AA28</f>
        <v/>
      </c>
      <c r="AE269" s="61" t="str">
        <f>'Свинец (LME)'!Z28</f>
        <v>25.09.2023</v>
      </c>
      <c r="AF269" s="58" t="str">
        <f>'Свинец (LME)'!AA28</f>
        <v/>
      </c>
      <c r="AH269" s="61" t="str">
        <f>'Медь (LME)'!Z28</f>
        <v>25.09.2023</v>
      </c>
      <c r="AI269" s="58" t="str">
        <f>'Медь (LME)'!AA28</f>
        <v/>
      </c>
      <c r="AK269" s="61" t="str">
        <f>'Цинк (LME)'!Z28</f>
        <v>25.09.2023</v>
      </c>
      <c r="AL269" s="58" t="str">
        <f>'Цинк (LME)'!AA28</f>
        <v/>
      </c>
    </row>
    <row r="270" spans="1:38" ht="15" customHeight="1" x14ac:dyDescent="0.25">
      <c r="A270" s="61" t="str">
        <f>Доллар!Z29</f>
        <v>26.09.2023</v>
      </c>
      <c r="B270" s="58" t="str">
        <f>Доллар!AA29</f>
        <v>-</v>
      </c>
      <c r="D270" s="61" t="str">
        <f>Евро!Z29</f>
        <v>26.09.2023</v>
      </c>
      <c r="E270" s="58" t="str">
        <f>Евро!AA29</f>
        <v>-</v>
      </c>
      <c r="G270" s="61" t="str">
        <f>'Золото (ЦБ)'!Z29</f>
        <v>26.09.2023</v>
      </c>
      <c r="H270" s="58">
        <f>IF(OR('Золото (ЦБ)'!$AA29="-",'Золото (ЦБ)'!$AA29=""),H269,'Золото (ЦБ)'!$AA29)</f>
        <v>4173.2</v>
      </c>
      <c r="J270" s="61" t="str">
        <f>'Серебро (ЦБ)'!Z29</f>
        <v>26.09.2023</v>
      </c>
      <c r="K270" s="58">
        <f>IF(OR('Серебро (ЦБ)'!$AA29="-",'Серебро (ЦБ)'!$AA29=""),K269,'Серебро (ЦБ)'!$AA29)</f>
        <v>55.2</v>
      </c>
      <c r="M270" s="61" t="str">
        <f>'Платина (ЦБ)'!Z29</f>
        <v>26.09.2023</v>
      </c>
      <c r="N270" s="58">
        <f>IF(OR('Платина (ЦБ)'!$AA29="-",'Платина (ЦБ)'!$AA29=""),N269,'Платина (ЦБ)'!$AA29)</f>
        <v>2353.48</v>
      </c>
      <c r="P270" s="61" t="str">
        <f>'Палладий (ЦБ)'!Z29</f>
        <v>26.09.2023</v>
      </c>
      <c r="Q270" s="58">
        <f>IF(OR('Палладий (ЦБ)'!$AA29="-",'Палладий (ЦБ)'!$AA29=""),Q269,'Палладий (ЦБ)'!$AA29)</f>
        <v>4153.88</v>
      </c>
      <c r="S270" s="61" t="str">
        <f>'Золото (KITCO-LME)'!Z29</f>
        <v>26.09.2023</v>
      </c>
      <c r="T270" s="58" t="str">
        <f>'Золото (KITCO-LME)'!AA29</f>
        <v/>
      </c>
      <c r="V270" s="61" t="str">
        <f>'Серебро (KITCO-LME)'!Z29</f>
        <v>26.09.2023</v>
      </c>
      <c r="W270" s="58" t="str">
        <f>'Серебро (KITCO-LME)'!AA29</f>
        <v/>
      </c>
      <c r="Y270" s="61" t="str">
        <f>'Алюминий (LME)'!Z29</f>
        <v>26.09.2023</v>
      </c>
      <c r="Z270" s="58" t="str">
        <f>'Алюминий (LME)'!AA29</f>
        <v/>
      </c>
      <c r="AB270" s="61" t="str">
        <f>'Никель (LME)'!Z29</f>
        <v>26.09.2023</v>
      </c>
      <c r="AC270" s="58" t="str">
        <f>'Никель (LME)'!AA29</f>
        <v/>
      </c>
      <c r="AE270" s="61" t="str">
        <f>'Свинец (LME)'!Z29</f>
        <v>26.09.2023</v>
      </c>
      <c r="AF270" s="58" t="str">
        <f>'Свинец (LME)'!AA29</f>
        <v/>
      </c>
      <c r="AH270" s="61" t="str">
        <f>'Медь (LME)'!Z29</f>
        <v>26.09.2023</v>
      </c>
      <c r="AI270" s="58" t="str">
        <f>'Медь (LME)'!AA29</f>
        <v/>
      </c>
      <c r="AK270" s="61" t="str">
        <f>'Цинк (LME)'!Z29</f>
        <v>26.09.2023</v>
      </c>
      <c r="AL270" s="58" t="str">
        <f>'Цинк (LME)'!AA29</f>
        <v/>
      </c>
    </row>
    <row r="271" spans="1:38" ht="15" customHeight="1" x14ac:dyDescent="0.25">
      <c r="A271" s="61" t="str">
        <f>Доллар!Z30</f>
        <v>27.09.2023</v>
      </c>
      <c r="B271" s="58" t="str">
        <f>Доллар!AA30</f>
        <v>-</v>
      </c>
      <c r="D271" s="61" t="str">
        <f>Евро!Z30</f>
        <v>27.09.2023</v>
      </c>
      <c r="E271" s="58" t="str">
        <f>Евро!AA30</f>
        <v>-</v>
      </c>
      <c r="G271" s="61" t="str">
        <f>'Золото (ЦБ)'!Z30</f>
        <v>27.09.2023</v>
      </c>
      <c r="H271" s="58">
        <f>IF(OR('Золото (ЦБ)'!$AA30="-",'Золото (ЦБ)'!$AA30=""),H270,'Золото (ЦБ)'!$AA30)</f>
        <v>4173.2</v>
      </c>
      <c r="J271" s="61" t="str">
        <f>'Серебро (ЦБ)'!Z30</f>
        <v>27.09.2023</v>
      </c>
      <c r="K271" s="58">
        <f>IF(OR('Серебро (ЦБ)'!$AA30="-",'Серебро (ЦБ)'!$AA30=""),K270,'Серебро (ЦБ)'!$AA30)</f>
        <v>55.2</v>
      </c>
      <c r="M271" s="61" t="str">
        <f>'Платина (ЦБ)'!Z30</f>
        <v>27.09.2023</v>
      </c>
      <c r="N271" s="58">
        <f>IF(OR('Платина (ЦБ)'!$AA30="-",'Платина (ЦБ)'!$AA30=""),N270,'Платина (ЦБ)'!$AA30)</f>
        <v>2353.48</v>
      </c>
      <c r="P271" s="61" t="str">
        <f>'Палладий (ЦБ)'!Z30</f>
        <v>27.09.2023</v>
      </c>
      <c r="Q271" s="58">
        <f>IF(OR('Палладий (ЦБ)'!$AA30="-",'Палладий (ЦБ)'!$AA30=""),Q270,'Палладий (ЦБ)'!$AA30)</f>
        <v>4153.88</v>
      </c>
      <c r="S271" s="61" t="str">
        <f>'Золото (KITCO-LME)'!Z30</f>
        <v>27.09.2023</v>
      </c>
      <c r="T271" s="58" t="str">
        <f>'Золото (KITCO-LME)'!AA30</f>
        <v/>
      </c>
      <c r="V271" s="61" t="str">
        <f>'Серебро (KITCO-LME)'!Z30</f>
        <v>27.09.2023</v>
      </c>
      <c r="W271" s="58" t="str">
        <f>'Серебро (KITCO-LME)'!AA30</f>
        <v/>
      </c>
      <c r="Y271" s="61" t="str">
        <f>'Алюминий (LME)'!Z30</f>
        <v>27.09.2023</v>
      </c>
      <c r="Z271" s="58" t="str">
        <f>'Алюминий (LME)'!AA30</f>
        <v/>
      </c>
      <c r="AB271" s="61" t="str">
        <f>'Никель (LME)'!Z30</f>
        <v>27.09.2023</v>
      </c>
      <c r="AC271" s="58" t="str">
        <f>'Никель (LME)'!AA30</f>
        <v/>
      </c>
      <c r="AE271" s="61" t="str">
        <f>'Свинец (LME)'!Z30</f>
        <v>27.09.2023</v>
      </c>
      <c r="AF271" s="58" t="str">
        <f>'Свинец (LME)'!AA30</f>
        <v/>
      </c>
      <c r="AH271" s="61" t="str">
        <f>'Медь (LME)'!Z30</f>
        <v>27.09.2023</v>
      </c>
      <c r="AI271" s="58" t="str">
        <f>'Медь (LME)'!AA30</f>
        <v/>
      </c>
      <c r="AK271" s="61" t="str">
        <f>'Цинк (LME)'!Z30</f>
        <v>27.09.2023</v>
      </c>
      <c r="AL271" s="58" t="str">
        <f>'Цинк (LME)'!AA30</f>
        <v/>
      </c>
    </row>
    <row r="272" spans="1:38" ht="15" customHeight="1" x14ac:dyDescent="0.25">
      <c r="A272" s="61" t="str">
        <f>Доллар!Z31</f>
        <v>28.09.2023</v>
      </c>
      <c r="B272" s="58" t="str">
        <f>Доллар!AA31</f>
        <v>-</v>
      </c>
      <c r="D272" s="61" t="str">
        <f>Евро!Z31</f>
        <v>28.09.2023</v>
      </c>
      <c r="E272" s="58" t="str">
        <f>Евро!AA31</f>
        <v>-</v>
      </c>
      <c r="G272" s="61" t="str">
        <f>'Золото (ЦБ)'!Z31</f>
        <v>28.09.2023</v>
      </c>
      <c r="H272" s="58">
        <f>IF(OR('Золото (ЦБ)'!$AA31="-",'Золото (ЦБ)'!$AA31=""),H271,'Золото (ЦБ)'!$AA31)</f>
        <v>4173.2</v>
      </c>
      <c r="J272" s="61" t="str">
        <f>'Серебро (ЦБ)'!Z31</f>
        <v>28.09.2023</v>
      </c>
      <c r="K272" s="58">
        <f>IF(OR('Серебро (ЦБ)'!$AA31="-",'Серебро (ЦБ)'!$AA31=""),K271,'Серебро (ЦБ)'!$AA31)</f>
        <v>55.2</v>
      </c>
      <c r="M272" s="61" t="str">
        <f>'Платина (ЦБ)'!Z31</f>
        <v>28.09.2023</v>
      </c>
      <c r="N272" s="58">
        <f>IF(OR('Платина (ЦБ)'!$AA31="-",'Платина (ЦБ)'!$AA31=""),N271,'Платина (ЦБ)'!$AA31)</f>
        <v>2353.48</v>
      </c>
      <c r="P272" s="61" t="str">
        <f>'Палладий (ЦБ)'!Z31</f>
        <v>28.09.2023</v>
      </c>
      <c r="Q272" s="58">
        <f>IF(OR('Палладий (ЦБ)'!$AA31="-",'Палладий (ЦБ)'!$AA31=""),Q271,'Палладий (ЦБ)'!$AA31)</f>
        <v>4153.88</v>
      </c>
      <c r="S272" s="61" t="str">
        <f>'Золото (KITCO-LME)'!Z31</f>
        <v>28.09.2023</v>
      </c>
      <c r="T272" s="58" t="str">
        <f>'Золото (KITCO-LME)'!AA31</f>
        <v/>
      </c>
      <c r="V272" s="61" t="str">
        <f>'Серебро (KITCO-LME)'!Z31</f>
        <v>28.09.2023</v>
      </c>
      <c r="W272" s="58" t="str">
        <f>'Серебро (KITCO-LME)'!AA31</f>
        <v/>
      </c>
      <c r="Y272" s="61" t="str">
        <f>'Алюминий (LME)'!Z31</f>
        <v>28.09.2023</v>
      </c>
      <c r="Z272" s="58" t="str">
        <f>'Алюминий (LME)'!AA31</f>
        <v/>
      </c>
      <c r="AB272" s="61" t="str">
        <f>'Никель (LME)'!Z31</f>
        <v>28.09.2023</v>
      </c>
      <c r="AC272" s="58" t="str">
        <f>'Никель (LME)'!AA31</f>
        <v/>
      </c>
      <c r="AE272" s="61" t="str">
        <f>'Свинец (LME)'!Z31</f>
        <v>28.09.2023</v>
      </c>
      <c r="AF272" s="58" t="str">
        <f>'Свинец (LME)'!AA31</f>
        <v/>
      </c>
      <c r="AH272" s="61" t="str">
        <f>'Медь (LME)'!Z31</f>
        <v>28.09.2023</v>
      </c>
      <c r="AI272" s="58" t="str">
        <f>'Медь (LME)'!AA31</f>
        <v/>
      </c>
      <c r="AK272" s="61" t="str">
        <f>'Цинк (LME)'!Z31</f>
        <v>28.09.2023</v>
      </c>
      <c r="AL272" s="58" t="str">
        <f>'Цинк (LME)'!AA31</f>
        <v/>
      </c>
    </row>
    <row r="273" spans="1:38" ht="15" customHeight="1" x14ac:dyDescent="0.25">
      <c r="A273" s="59" t="str">
        <f>Доллар!Z32</f>
        <v>29.09.2023</v>
      </c>
      <c r="B273" s="58" t="str">
        <f>Доллар!AA32</f>
        <v>-</v>
      </c>
      <c r="D273" s="59" t="str">
        <f>Евро!Z32</f>
        <v>29.09.2023</v>
      </c>
      <c r="E273" s="58" t="str">
        <f>Евро!AA32</f>
        <v>-</v>
      </c>
      <c r="G273" s="59" t="str">
        <f>'Золото (ЦБ)'!Z32</f>
        <v>29.09.2023</v>
      </c>
      <c r="H273" s="58">
        <f>IF(OR('Золото (ЦБ)'!$AA32="-",'Золото (ЦБ)'!$AA32=""),H272,'Золото (ЦБ)'!$AA32)</f>
        <v>4173.2</v>
      </c>
      <c r="J273" s="59" t="str">
        <f>'Серебро (ЦБ)'!Z32</f>
        <v>29.09.2023</v>
      </c>
      <c r="K273" s="58">
        <f>IF(OR('Серебро (ЦБ)'!$AA32="-",'Серебро (ЦБ)'!$AA32=""),K272,'Серебро (ЦБ)'!$AA32)</f>
        <v>55.2</v>
      </c>
      <c r="M273" s="59" t="str">
        <f>'Платина (ЦБ)'!Z32</f>
        <v>29.09.2023</v>
      </c>
      <c r="N273" s="58">
        <f>IF(OR('Платина (ЦБ)'!$AA32="-",'Платина (ЦБ)'!$AA32=""),N272,'Платина (ЦБ)'!$AA32)</f>
        <v>2353.48</v>
      </c>
      <c r="P273" s="59" t="str">
        <f>'Палладий (ЦБ)'!Z32</f>
        <v>29.09.2023</v>
      </c>
      <c r="Q273" s="58">
        <f>IF(OR('Палладий (ЦБ)'!$AA32="-",'Палладий (ЦБ)'!$AA32=""),Q272,'Палладий (ЦБ)'!$AA32)</f>
        <v>4153.88</v>
      </c>
      <c r="S273" s="59" t="str">
        <f>'Золото (KITCO-LME)'!Z32</f>
        <v>29.09.2023</v>
      </c>
      <c r="T273" s="58" t="str">
        <f>'Золото (KITCO-LME)'!AA32</f>
        <v/>
      </c>
      <c r="V273" s="59" t="str">
        <f>'Серебро (KITCO-LME)'!Z32</f>
        <v>29.09.2023</v>
      </c>
      <c r="W273" s="58" t="str">
        <f>'Серебро (KITCO-LME)'!AA32</f>
        <v/>
      </c>
      <c r="Y273" s="59" t="str">
        <f>'Алюминий (LME)'!Z32</f>
        <v>29.09.2023</v>
      </c>
      <c r="Z273" s="58" t="str">
        <f>'Алюминий (LME)'!AA32</f>
        <v/>
      </c>
      <c r="AB273" s="59" t="str">
        <f>'Никель (LME)'!Z32</f>
        <v>29.09.2023</v>
      </c>
      <c r="AC273" s="58" t="str">
        <f>'Никель (LME)'!AA32</f>
        <v/>
      </c>
      <c r="AE273" s="59" t="str">
        <f>'Свинец (LME)'!Z32</f>
        <v>29.09.2023</v>
      </c>
      <c r="AF273" s="58" t="str">
        <f>'Свинец (LME)'!AA32</f>
        <v/>
      </c>
      <c r="AH273" s="59" t="str">
        <f>'Медь (LME)'!Z32</f>
        <v>29.09.2023</v>
      </c>
      <c r="AI273" s="58" t="str">
        <f>'Медь (LME)'!AA32</f>
        <v/>
      </c>
      <c r="AK273" s="59" t="str">
        <f>'Цинк (LME)'!Z32</f>
        <v>29.09.2023</v>
      </c>
      <c r="AL273" s="58" t="str">
        <f>'Цинк (LME)'!AA32</f>
        <v/>
      </c>
    </row>
    <row r="274" spans="1:38" ht="15" customHeight="1" x14ac:dyDescent="0.25">
      <c r="A274" s="62" t="str">
        <f>Доллар!Z33</f>
        <v>30.09.2023</v>
      </c>
      <c r="B274" s="58" t="str">
        <f>Доллар!AA33</f>
        <v>-</v>
      </c>
      <c r="D274" s="62" t="str">
        <f>Евро!Z33</f>
        <v>30.09.2023</v>
      </c>
      <c r="E274" s="58" t="str">
        <f>Евро!AA33</f>
        <v>-</v>
      </c>
      <c r="G274" s="62" t="str">
        <f>'Золото (ЦБ)'!Z33</f>
        <v>30.09.2023</v>
      </c>
      <c r="H274" s="58">
        <f>IF(OR('Золото (ЦБ)'!$AA33="-",'Золото (ЦБ)'!$AA33=""),H273,'Золото (ЦБ)'!$AA33)</f>
        <v>4173.2</v>
      </c>
      <c r="J274" s="62" t="str">
        <f>'Серебро (ЦБ)'!Z33</f>
        <v>30.09.2023</v>
      </c>
      <c r="K274" s="58">
        <f>IF(OR('Серебро (ЦБ)'!$AA33="-",'Серебро (ЦБ)'!$AA33=""),K273,'Серебро (ЦБ)'!$AA33)</f>
        <v>55.2</v>
      </c>
      <c r="M274" s="62" t="str">
        <f>'Платина (ЦБ)'!Z33</f>
        <v>30.09.2023</v>
      </c>
      <c r="N274" s="58">
        <f>IF(OR('Платина (ЦБ)'!$AA33="-",'Платина (ЦБ)'!$AA33=""),N273,'Платина (ЦБ)'!$AA33)</f>
        <v>2353.48</v>
      </c>
      <c r="P274" s="62" t="str">
        <f>'Палладий (ЦБ)'!Z33</f>
        <v>30.09.2023</v>
      </c>
      <c r="Q274" s="58">
        <f>IF(OR('Палладий (ЦБ)'!$AA33="-",'Палладий (ЦБ)'!$AA33=""),Q273,'Палладий (ЦБ)'!$AA33)</f>
        <v>4153.88</v>
      </c>
      <c r="S274" s="62" t="str">
        <f>'Золото (KITCO-LME)'!Z33</f>
        <v>30.09.2023</v>
      </c>
      <c r="T274" s="58" t="str">
        <f>'Золото (KITCO-LME)'!AA33</f>
        <v/>
      </c>
      <c r="V274" s="62" t="str">
        <f>'Серебро (KITCO-LME)'!Z33</f>
        <v>30.09.2023</v>
      </c>
      <c r="W274" s="58" t="str">
        <f>'Серебро (KITCO-LME)'!AA33</f>
        <v/>
      </c>
      <c r="Y274" s="62" t="str">
        <f>'Алюминий (LME)'!Z33</f>
        <v>30.09.2023</v>
      </c>
      <c r="Z274" s="58" t="str">
        <f>'Алюминий (LME)'!AA33</f>
        <v/>
      </c>
      <c r="AB274" s="62" t="str">
        <f>'Никель (LME)'!Z33</f>
        <v>30.09.2023</v>
      </c>
      <c r="AC274" s="58" t="str">
        <f>'Никель (LME)'!AA33</f>
        <v/>
      </c>
      <c r="AE274" s="62" t="str">
        <f>'Свинец (LME)'!Z33</f>
        <v>30.09.2023</v>
      </c>
      <c r="AF274" s="58" t="str">
        <f>'Свинец (LME)'!AA33</f>
        <v/>
      </c>
      <c r="AH274" s="62" t="str">
        <f>'Медь (LME)'!Z33</f>
        <v>30.09.2023</v>
      </c>
      <c r="AI274" s="58" t="str">
        <f>'Медь (LME)'!AA33</f>
        <v/>
      </c>
      <c r="AK274" s="62" t="str">
        <f>'Цинк (LME)'!Z33</f>
        <v>30.09.2023</v>
      </c>
      <c r="AL274" s="58" t="str">
        <f>'Цинк (LME)'!AA33</f>
        <v/>
      </c>
    </row>
    <row r="275" spans="1:38" ht="15" customHeight="1" x14ac:dyDescent="0.25">
      <c r="A275" s="52" t="str">
        <f>Доллар!AC4</f>
        <v>01.10.2023</v>
      </c>
      <c r="B275" s="58" t="str">
        <f>Доллар!AD4</f>
        <v>-</v>
      </c>
      <c r="D275" s="52" t="str">
        <f>Евро!AC4</f>
        <v>01.10.2023</v>
      </c>
      <c r="E275" s="58" t="str">
        <f>Евро!AD4</f>
        <v>-</v>
      </c>
      <c r="G275" s="52" t="str">
        <f>'Золото (ЦБ)'!AC4</f>
        <v>01.10.2023</v>
      </c>
      <c r="H275" s="58">
        <f>IF(OR('Золото (ЦБ)'!$AD4="-",'Золото (ЦБ)'!$AD4=""),H274,'Золото (ЦБ)'!$AD4)</f>
        <v>4173.2</v>
      </c>
      <c r="I275" t="s">
        <v>165</v>
      </c>
      <c r="J275" s="52" t="str">
        <f>'Серебро (ЦБ)'!AC4</f>
        <v>01.10.2023</v>
      </c>
      <c r="K275" s="58">
        <f>IF(OR('Серебро (ЦБ)'!$AD4="-",'Серебро (ЦБ)'!$AD4=""),K274,'Серебро (ЦБ)'!$AD4)</f>
        <v>55.2</v>
      </c>
      <c r="M275" s="52" t="str">
        <f>'Платина (ЦБ)'!AC4</f>
        <v>01.10.2023</v>
      </c>
      <c r="N275" s="58">
        <f>IF(OR('Платина (ЦБ)'!$AD4="-",'Платина (ЦБ)'!$AD4=""),N274,'Платина (ЦБ)'!$AD4)</f>
        <v>2353.48</v>
      </c>
      <c r="P275" s="52" t="str">
        <f>'Палладий (ЦБ)'!AC4</f>
        <v>01.10.2023</v>
      </c>
      <c r="Q275" s="58">
        <f>IF(OR('Палладий (ЦБ)'!$AD4="-",'Палладий (ЦБ)'!$AD4=""),Q274,'Палладий (ЦБ)'!$AD4)</f>
        <v>4153.88</v>
      </c>
      <c r="S275" s="52" t="str">
        <f>'Золото (KITCO-LME)'!AC4</f>
        <v>01.10.2023</v>
      </c>
      <c r="T275" s="58" t="str">
        <f>'Золото (KITCO-LME)'!AD4</f>
        <v/>
      </c>
      <c r="V275" s="52" t="str">
        <f>'Серебро (KITCO-LME)'!AC4</f>
        <v>01.10.2023</v>
      </c>
      <c r="W275" s="58" t="str">
        <f>'Серебро (KITCO-LME)'!AD4</f>
        <v/>
      </c>
      <c r="Y275" s="52" t="str">
        <f>'Алюминий (LME)'!AC4</f>
        <v>01.10.2023</v>
      </c>
      <c r="Z275" s="58" t="str">
        <f>'Алюминий (LME)'!AD4</f>
        <v/>
      </c>
      <c r="AB275" s="52" t="str">
        <f>'Никель (LME)'!AC4</f>
        <v>01.10.2023</v>
      </c>
      <c r="AC275" s="58" t="str">
        <f>'Никель (LME)'!AD4</f>
        <v/>
      </c>
      <c r="AE275" s="52" t="str">
        <f>'Свинец (LME)'!AC4</f>
        <v>01.10.2023</v>
      </c>
      <c r="AF275" s="58" t="str">
        <f>'Свинец (LME)'!AD4</f>
        <v/>
      </c>
      <c r="AH275" s="52" t="str">
        <f>'Медь (LME)'!AC4</f>
        <v>01.10.2023</v>
      </c>
      <c r="AI275" s="58" t="str">
        <f>'Медь (LME)'!AD4</f>
        <v/>
      </c>
      <c r="AK275" s="52" t="str">
        <f>'Цинк (LME)'!AC4</f>
        <v>01.10.2023</v>
      </c>
      <c r="AL275" s="58" t="str">
        <f>'Цинк (LME)'!AD4</f>
        <v/>
      </c>
    </row>
    <row r="276" spans="1:38" ht="15" customHeight="1" x14ac:dyDescent="0.25">
      <c r="A276" s="52" t="str">
        <f>Доллар!AC5</f>
        <v>02.10.2023</v>
      </c>
      <c r="B276" s="58" t="str">
        <f>Доллар!AD5</f>
        <v>-</v>
      </c>
      <c r="D276" s="52" t="str">
        <f>Евро!AC5</f>
        <v>02.10.2023</v>
      </c>
      <c r="E276" s="58" t="str">
        <f>Евро!AD5</f>
        <v>-</v>
      </c>
      <c r="G276" s="52" t="str">
        <f>'Золото (ЦБ)'!AC5</f>
        <v>02.10.2023</v>
      </c>
      <c r="H276" s="58">
        <f>IF(OR('Золото (ЦБ)'!$AD5="-",'Золото (ЦБ)'!$AD5=""),H275,'Золото (ЦБ)'!$AD5)</f>
        <v>4173.2</v>
      </c>
      <c r="J276" s="52" t="str">
        <f>'Серебро (ЦБ)'!AC5</f>
        <v>02.10.2023</v>
      </c>
      <c r="K276" s="58">
        <f>IF(OR('Серебро (ЦБ)'!$AD5="-",'Серебро (ЦБ)'!$AD5=""),K275,'Серебро (ЦБ)'!$AD5)</f>
        <v>55.2</v>
      </c>
      <c r="M276" s="52" t="str">
        <f>'Платина (ЦБ)'!AC5</f>
        <v>02.10.2023</v>
      </c>
      <c r="N276" s="58">
        <f>IF(OR('Платина (ЦБ)'!$AD5="-",'Платина (ЦБ)'!$AD5=""),N275,'Платина (ЦБ)'!$AD5)</f>
        <v>2353.48</v>
      </c>
      <c r="P276" s="52" t="str">
        <f>'Палладий (ЦБ)'!AC5</f>
        <v>02.10.2023</v>
      </c>
      <c r="Q276" s="58">
        <f>IF(OR('Палладий (ЦБ)'!$AD5="-",'Палладий (ЦБ)'!$AD5=""),Q275,'Палладий (ЦБ)'!$AD5)</f>
        <v>4153.88</v>
      </c>
      <c r="S276" s="52" t="str">
        <f>'Золото (KITCO-LME)'!AC5</f>
        <v>02.10.2023</v>
      </c>
      <c r="T276" s="58" t="str">
        <f>'Золото (KITCO-LME)'!AD5</f>
        <v/>
      </c>
      <c r="V276" s="52" t="str">
        <f>'Серебро (KITCO-LME)'!AC5</f>
        <v>02.10.2023</v>
      </c>
      <c r="W276" s="58" t="str">
        <f>'Серебро (KITCO-LME)'!AD5</f>
        <v/>
      </c>
      <c r="Y276" s="52" t="str">
        <f>'Алюминий (LME)'!AC5</f>
        <v>02.10.2023</v>
      </c>
      <c r="Z276" s="58" t="str">
        <f>'Алюминий (LME)'!AD5</f>
        <v/>
      </c>
      <c r="AB276" s="52" t="str">
        <f>'Никель (LME)'!AC5</f>
        <v>02.10.2023</v>
      </c>
      <c r="AC276" s="58" t="str">
        <f>'Никель (LME)'!AD5</f>
        <v/>
      </c>
      <c r="AE276" s="52" t="str">
        <f>'Свинец (LME)'!AC5</f>
        <v>02.10.2023</v>
      </c>
      <c r="AF276" s="58" t="str">
        <f>'Свинец (LME)'!AD5</f>
        <v/>
      </c>
      <c r="AH276" s="52" t="str">
        <f>'Медь (LME)'!AC5</f>
        <v>02.10.2023</v>
      </c>
      <c r="AI276" s="58" t="str">
        <f>'Медь (LME)'!AD5</f>
        <v/>
      </c>
      <c r="AK276" s="52" t="str">
        <f>'Цинк (LME)'!AC5</f>
        <v>02.10.2023</v>
      </c>
      <c r="AL276" s="58" t="str">
        <f>'Цинк (LME)'!AD5</f>
        <v/>
      </c>
    </row>
    <row r="277" spans="1:38" ht="15" customHeight="1" x14ac:dyDescent="0.25">
      <c r="A277" s="52" t="str">
        <f>Доллар!AC6</f>
        <v>03.10.2023</v>
      </c>
      <c r="B277" s="58" t="str">
        <f>Доллар!AD6</f>
        <v>-</v>
      </c>
      <c r="D277" s="52" t="str">
        <f>Евро!AC6</f>
        <v>03.10.2023</v>
      </c>
      <c r="E277" s="58" t="str">
        <f>Евро!AD6</f>
        <v>-</v>
      </c>
      <c r="G277" s="52" t="str">
        <f>'Золото (ЦБ)'!AC6</f>
        <v>03.10.2023</v>
      </c>
      <c r="H277" s="58">
        <f>IF(OR('Золото (ЦБ)'!$AD6="-",'Золото (ЦБ)'!$AD6=""),H276,'Золото (ЦБ)'!$AD6)</f>
        <v>4173.2</v>
      </c>
      <c r="J277" s="52" t="str">
        <f>'Серебро (ЦБ)'!AC6</f>
        <v>03.10.2023</v>
      </c>
      <c r="K277" s="58">
        <f>IF(OR('Серебро (ЦБ)'!$AD6="-",'Серебро (ЦБ)'!$AD6=""),K276,'Серебро (ЦБ)'!$AD6)</f>
        <v>55.2</v>
      </c>
      <c r="M277" s="52" t="str">
        <f>'Платина (ЦБ)'!AC6</f>
        <v>03.10.2023</v>
      </c>
      <c r="N277" s="58">
        <f>IF(OR('Платина (ЦБ)'!$AD6="-",'Платина (ЦБ)'!$AD6=""),N276,'Платина (ЦБ)'!$AD6)</f>
        <v>2353.48</v>
      </c>
      <c r="P277" s="52" t="str">
        <f>'Палладий (ЦБ)'!AC6</f>
        <v>03.10.2023</v>
      </c>
      <c r="Q277" s="58">
        <f>IF(OR('Палладий (ЦБ)'!$AD6="-",'Палладий (ЦБ)'!$AD6=""),Q276,'Палладий (ЦБ)'!$AD6)</f>
        <v>4153.88</v>
      </c>
      <c r="S277" s="52" t="str">
        <f>'Золото (KITCO-LME)'!AC6</f>
        <v>03.10.2023</v>
      </c>
      <c r="T277" s="58" t="str">
        <f>'Золото (KITCO-LME)'!AD6</f>
        <v/>
      </c>
      <c r="V277" s="52" t="str">
        <f>'Серебро (KITCO-LME)'!AC6</f>
        <v>03.10.2023</v>
      </c>
      <c r="W277" s="58" t="str">
        <f>'Серебро (KITCO-LME)'!AD6</f>
        <v/>
      </c>
      <c r="Y277" s="52" t="str">
        <f>'Алюминий (LME)'!AC6</f>
        <v>03.10.2023</v>
      </c>
      <c r="Z277" s="58" t="str">
        <f>'Алюминий (LME)'!AD6</f>
        <v/>
      </c>
      <c r="AB277" s="52" t="str">
        <f>'Никель (LME)'!AC6</f>
        <v>03.10.2023</v>
      </c>
      <c r="AC277" s="58" t="str">
        <f>'Никель (LME)'!AD6</f>
        <v/>
      </c>
      <c r="AE277" s="52" t="str">
        <f>'Свинец (LME)'!AC6</f>
        <v>03.10.2023</v>
      </c>
      <c r="AF277" s="58" t="str">
        <f>'Свинец (LME)'!AD6</f>
        <v/>
      </c>
      <c r="AH277" s="52" t="str">
        <f>'Медь (LME)'!AC6</f>
        <v>03.10.2023</v>
      </c>
      <c r="AI277" s="58" t="str">
        <f>'Медь (LME)'!AD6</f>
        <v/>
      </c>
      <c r="AK277" s="52" t="str">
        <f>'Цинк (LME)'!AC6</f>
        <v>03.10.2023</v>
      </c>
      <c r="AL277" s="58" t="str">
        <f>'Цинк (LME)'!AD6</f>
        <v/>
      </c>
    </row>
    <row r="278" spans="1:38" ht="15" customHeight="1" x14ac:dyDescent="0.25">
      <c r="A278" s="52" t="str">
        <f>Доллар!AC7</f>
        <v>04.10.2023</v>
      </c>
      <c r="B278" s="58" t="str">
        <f>Доллар!AD7</f>
        <v>-</v>
      </c>
      <c r="D278" s="52" t="str">
        <f>Евро!AC7</f>
        <v>04.10.2023</v>
      </c>
      <c r="E278" s="58" t="str">
        <f>Евро!AD7</f>
        <v>-</v>
      </c>
      <c r="G278" s="52" t="str">
        <f>'Золото (ЦБ)'!AC7</f>
        <v>04.10.2023</v>
      </c>
      <c r="H278" s="58">
        <f>IF(OR('Золото (ЦБ)'!$AD7="-",'Золото (ЦБ)'!$AD7=""),H277,'Золото (ЦБ)'!$AD7)</f>
        <v>4173.2</v>
      </c>
      <c r="J278" s="52" t="str">
        <f>'Серебро (ЦБ)'!AC7</f>
        <v>04.10.2023</v>
      </c>
      <c r="K278" s="58">
        <f>IF(OR('Серебро (ЦБ)'!$AD7="-",'Серебро (ЦБ)'!$AD7=""),K277,'Серебро (ЦБ)'!$AD7)</f>
        <v>55.2</v>
      </c>
      <c r="M278" s="52" t="str">
        <f>'Платина (ЦБ)'!AC7</f>
        <v>04.10.2023</v>
      </c>
      <c r="N278" s="58">
        <f>IF(OR('Платина (ЦБ)'!$AD7="-",'Платина (ЦБ)'!$AD7=""),N277,'Платина (ЦБ)'!$AD7)</f>
        <v>2353.48</v>
      </c>
      <c r="P278" s="52" t="str">
        <f>'Палладий (ЦБ)'!AC7</f>
        <v>04.10.2023</v>
      </c>
      <c r="Q278" s="58">
        <f>IF(OR('Палладий (ЦБ)'!$AD7="-",'Палладий (ЦБ)'!$AD7=""),Q277,'Палладий (ЦБ)'!$AD7)</f>
        <v>4153.88</v>
      </c>
      <c r="S278" s="52" t="str">
        <f>'Золото (KITCO-LME)'!AC7</f>
        <v>04.10.2023</v>
      </c>
      <c r="T278" s="58" t="str">
        <f>'Золото (KITCO-LME)'!AD7</f>
        <v/>
      </c>
      <c r="V278" s="52" t="str">
        <f>'Серебро (KITCO-LME)'!AC7</f>
        <v>04.10.2023</v>
      </c>
      <c r="W278" s="58" t="str">
        <f>'Серебро (KITCO-LME)'!AD7</f>
        <v/>
      </c>
      <c r="Y278" s="52" t="str">
        <f>'Алюминий (LME)'!AC7</f>
        <v>04.10.2023</v>
      </c>
      <c r="Z278" s="58" t="str">
        <f>'Алюминий (LME)'!AD7</f>
        <v/>
      </c>
      <c r="AB278" s="52" t="str">
        <f>'Никель (LME)'!AC7</f>
        <v>04.10.2023</v>
      </c>
      <c r="AC278" s="58" t="str">
        <f>'Никель (LME)'!AD7</f>
        <v/>
      </c>
      <c r="AE278" s="52" t="str">
        <f>'Свинец (LME)'!AC7</f>
        <v>04.10.2023</v>
      </c>
      <c r="AF278" s="58" t="str">
        <f>'Свинец (LME)'!AD7</f>
        <v/>
      </c>
      <c r="AH278" s="52" t="str">
        <f>'Медь (LME)'!AC7</f>
        <v>04.10.2023</v>
      </c>
      <c r="AI278" s="58" t="str">
        <f>'Медь (LME)'!AD7</f>
        <v/>
      </c>
      <c r="AK278" s="52" t="str">
        <f>'Цинк (LME)'!AC7</f>
        <v>04.10.2023</v>
      </c>
      <c r="AL278" s="58" t="str">
        <f>'Цинк (LME)'!AD7</f>
        <v/>
      </c>
    </row>
    <row r="279" spans="1:38" ht="15" customHeight="1" x14ac:dyDescent="0.25">
      <c r="A279" s="52" t="str">
        <f>Доллар!AC8</f>
        <v>05.10.2023</v>
      </c>
      <c r="B279" s="58" t="str">
        <f>Доллар!AD8</f>
        <v>-</v>
      </c>
      <c r="D279" s="52" t="str">
        <f>Евро!AC8</f>
        <v>05.10.2023</v>
      </c>
      <c r="E279" s="58" t="str">
        <f>Евро!AD8</f>
        <v>-</v>
      </c>
      <c r="G279" s="52" t="str">
        <f>'Золото (ЦБ)'!AC8</f>
        <v>05.10.2023</v>
      </c>
      <c r="H279" s="58">
        <f>IF(OR('Золото (ЦБ)'!$AD8="-",'Золото (ЦБ)'!$AD8=""),H278,'Золото (ЦБ)'!$AD8)</f>
        <v>4173.2</v>
      </c>
      <c r="J279" s="52" t="str">
        <f>'Серебро (ЦБ)'!AC8</f>
        <v>05.10.2023</v>
      </c>
      <c r="K279" s="58">
        <f>IF(OR('Серебро (ЦБ)'!$AD8="-",'Серебро (ЦБ)'!$AD8=""),K278,'Серебро (ЦБ)'!$AD8)</f>
        <v>55.2</v>
      </c>
      <c r="M279" s="52" t="str">
        <f>'Платина (ЦБ)'!AC8</f>
        <v>05.10.2023</v>
      </c>
      <c r="N279" s="58">
        <f>IF(OR('Платина (ЦБ)'!$AD8="-",'Платина (ЦБ)'!$AD8=""),N278,'Платина (ЦБ)'!$AD8)</f>
        <v>2353.48</v>
      </c>
      <c r="P279" s="52" t="str">
        <f>'Палладий (ЦБ)'!AC8</f>
        <v>05.10.2023</v>
      </c>
      <c r="Q279" s="58">
        <f>IF(OR('Палладий (ЦБ)'!$AD8="-",'Палладий (ЦБ)'!$AD8=""),Q278,'Палладий (ЦБ)'!$AD8)</f>
        <v>4153.88</v>
      </c>
      <c r="S279" s="52" t="str">
        <f>'Золото (KITCO-LME)'!AC8</f>
        <v>05.10.2023</v>
      </c>
      <c r="T279" s="58" t="str">
        <f>'Золото (KITCO-LME)'!AD8</f>
        <v/>
      </c>
      <c r="V279" s="52" t="str">
        <f>'Серебро (KITCO-LME)'!AC8</f>
        <v>05.10.2023</v>
      </c>
      <c r="W279" s="58" t="str">
        <f>'Серебро (KITCO-LME)'!AD8</f>
        <v/>
      </c>
      <c r="Y279" s="52" t="str">
        <f>'Алюминий (LME)'!AC8</f>
        <v>05.10.2023</v>
      </c>
      <c r="Z279" s="58" t="str">
        <f>'Алюминий (LME)'!AD8</f>
        <v/>
      </c>
      <c r="AB279" s="52" t="str">
        <f>'Никель (LME)'!AC8</f>
        <v>05.10.2023</v>
      </c>
      <c r="AC279" s="58" t="str">
        <f>'Никель (LME)'!AD8</f>
        <v/>
      </c>
      <c r="AE279" s="52" t="str">
        <f>'Свинец (LME)'!AC8</f>
        <v>05.10.2023</v>
      </c>
      <c r="AF279" s="58" t="str">
        <f>'Свинец (LME)'!AD8</f>
        <v/>
      </c>
      <c r="AH279" s="52" t="str">
        <f>'Медь (LME)'!AC8</f>
        <v>05.10.2023</v>
      </c>
      <c r="AI279" s="58" t="str">
        <f>'Медь (LME)'!AD8</f>
        <v/>
      </c>
      <c r="AK279" s="52" t="str">
        <f>'Цинк (LME)'!AC8</f>
        <v>05.10.2023</v>
      </c>
      <c r="AL279" s="58" t="str">
        <f>'Цинк (LME)'!AD8</f>
        <v/>
      </c>
    </row>
    <row r="280" spans="1:38" ht="15" customHeight="1" x14ac:dyDescent="0.25">
      <c r="A280" s="52" t="str">
        <f>Доллар!AC9</f>
        <v>06.10.2023</v>
      </c>
      <c r="B280" s="58" t="str">
        <f>Доллар!AD9</f>
        <v>-</v>
      </c>
      <c r="D280" s="52" t="str">
        <f>Евро!AC9</f>
        <v>06.10.2023</v>
      </c>
      <c r="E280" s="58" t="str">
        <f>Евро!AD9</f>
        <v>-</v>
      </c>
      <c r="G280" s="52" t="str">
        <f>'Золото (ЦБ)'!AC9</f>
        <v>06.10.2023</v>
      </c>
      <c r="H280" s="58">
        <f>IF(OR('Золото (ЦБ)'!$AD9="-",'Золото (ЦБ)'!$AD9=""),H279,'Золото (ЦБ)'!$AD9)</f>
        <v>4173.2</v>
      </c>
      <c r="J280" s="52" t="str">
        <f>'Серебро (ЦБ)'!AC9</f>
        <v>06.10.2023</v>
      </c>
      <c r="K280" s="58">
        <f>IF(OR('Серебро (ЦБ)'!$AD9="-",'Серебро (ЦБ)'!$AD9=""),K279,'Серебро (ЦБ)'!$AD9)</f>
        <v>55.2</v>
      </c>
      <c r="M280" s="52" t="str">
        <f>'Платина (ЦБ)'!AC9</f>
        <v>06.10.2023</v>
      </c>
      <c r="N280" s="58">
        <f>IF(OR('Платина (ЦБ)'!$AD9="-",'Платина (ЦБ)'!$AD9=""),N279,'Платина (ЦБ)'!$AD9)</f>
        <v>2353.48</v>
      </c>
      <c r="P280" s="52" t="str">
        <f>'Палладий (ЦБ)'!AC9</f>
        <v>06.10.2023</v>
      </c>
      <c r="Q280" s="58">
        <f>IF(OR('Палладий (ЦБ)'!$AD9="-",'Палладий (ЦБ)'!$AD9=""),Q279,'Палладий (ЦБ)'!$AD9)</f>
        <v>4153.88</v>
      </c>
      <c r="S280" s="52" t="str">
        <f>'Золото (KITCO-LME)'!AC9</f>
        <v>06.10.2023</v>
      </c>
      <c r="T280" s="58" t="str">
        <f>'Золото (KITCO-LME)'!AD9</f>
        <v/>
      </c>
      <c r="V280" s="52" t="str">
        <f>'Серебро (KITCO-LME)'!AC9</f>
        <v>06.10.2023</v>
      </c>
      <c r="W280" s="58" t="str">
        <f>'Серебро (KITCO-LME)'!AD9</f>
        <v/>
      </c>
      <c r="Y280" s="52" t="str">
        <f>'Алюминий (LME)'!AC9</f>
        <v>06.10.2023</v>
      </c>
      <c r="Z280" s="58" t="str">
        <f>'Алюминий (LME)'!AD9</f>
        <v/>
      </c>
      <c r="AB280" s="52" t="str">
        <f>'Никель (LME)'!AC9</f>
        <v>06.10.2023</v>
      </c>
      <c r="AC280" s="58" t="str">
        <f>'Никель (LME)'!AD9</f>
        <v/>
      </c>
      <c r="AE280" s="52" t="str">
        <f>'Свинец (LME)'!AC9</f>
        <v>06.10.2023</v>
      </c>
      <c r="AF280" s="58" t="str">
        <f>'Свинец (LME)'!AD9</f>
        <v/>
      </c>
      <c r="AH280" s="52" t="str">
        <f>'Медь (LME)'!AC9</f>
        <v>06.10.2023</v>
      </c>
      <c r="AI280" s="58" t="str">
        <f>'Медь (LME)'!AD9</f>
        <v/>
      </c>
      <c r="AK280" s="52" t="str">
        <f>'Цинк (LME)'!AC9</f>
        <v>06.10.2023</v>
      </c>
      <c r="AL280" s="58" t="str">
        <f>'Цинк (LME)'!AD9</f>
        <v/>
      </c>
    </row>
    <row r="281" spans="1:38" ht="15" customHeight="1" x14ac:dyDescent="0.25">
      <c r="A281" s="52" t="str">
        <f>Доллар!AC10</f>
        <v>07.10.2023</v>
      </c>
      <c r="B281" s="58" t="str">
        <f>Доллар!AD10</f>
        <v>-</v>
      </c>
      <c r="D281" s="52" t="str">
        <f>Евро!AC10</f>
        <v>07.10.2023</v>
      </c>
      <c r="E281" s="58" t="str">
        <f>Евро!AD10</f>
        <v>-</v>
      </c>
      <c r="G281" s="52" t="str">
        <f>'Золото (ЦБ)'!AC10</f>
        <v>07.10.2023</v>
      </c>
      <c r="H281" s="58">
        <f>IF(OR('Золото (ЦБ)'!$AD10="-",'Золото (ЦБ)'!$AD10=""),H280,'Золото (ЦБ)'!$AD10)</f>
        <v>4173.2</v>
      </c>
      <c r="J281" s="52" t="str">
        <f>'Серебро (ЦБ)'!AC10</f>
        <v>07.10.2023</v>
      </c>
      <c r="K281" s="58">
        <f>IF(OR('Серебро (ЦБ)'!$AD10="-",'Серебро (ЦБ)'!$AD10=""),K280,'Серебро (ЦБ)'!$AD10)</f>
        <v>55.2</v>
      </c>
      <c r="M281" s="52" t="str">
        <f>'Платина (ЦБ)'!AC10</f>
        <v>07.10.2023</v>
      </c>
      <c r="N281" s="58">
        <f>IF(OR('Платина (ЦБ)'!$AD10="-",'Платина (ЦБ)'!$AD10=""),N280,'Платина (ЦБ)'!$AD10)</f>
        <v>2353.48</v>
      </c>
      <c r="P281" s="52" t="str">
        <f>'Палладий (ЦБ)'!AC10</f>
        <v>07.10.2023</v>
      </c>
      <c r="Q281" s="58">
        <f>IF(OR('Палладий (ЦБ)'!$AD10="-",'Палладий (ЦБ)'!$AD10=""),Q280,'Палладий (ЦБ)'!$AD10)</f>
        <v>4153.88</v>
      </c>
      <c r="S281" s="52" t="str">
        <f>'Золото (KITCO-LME)'!AC10</f>
        <v>07.10.2023</v>
      </c>
      <c r="T281" s="58" t="str">
        <f>'Золото (KITCO-LME)'!AD10</f>
        <v/>
      </c>
      <c r="V281" s="52" t="str">
        <f>'Серебро (KITCO-LME)'!AC10</f>
        <v>07.10.2023</v>
      </c>
      <c r="W281" s="58" t="str">
        <f>'Серебро (KITCO-LME)'!AD10</f>
        <v/>
      </c>
      <c r="Y281" s="52" t="str">
        <f>'Алюминий (LME)'!AC10</f>
        <v>07.10.2023</v>
      </c>
      <c r="Z281" s="58" t="str">
        <f>'Алюминий (LME)'!AD10</f>
        <v/>
      </c>
      <c r="AB281" s="52" t="str">
        <f>'Никель (LME)'!AC10</f>
        <v>07.10.2023</v>
      </c>
      <c r="AC281" s="58" t="str">
        <f>'Никель (LME)'!AD10</f>
        <v/>
      </c>
      <c r="AE281" s="52" t="str">
        <f>'Свинец (LME)'!AC10</f>
        <v>07.10.2023</v>
      </c>
      <c r="AF281" s="58" t="str">
        <f>'Свинец (LME)'!AD10</f>
        <v/>
      </c>
      <c r="AH281" s="52" t="str">
        <f>'Медь (LME)'!AC10</f>
        <v>07.10.2023</v>
      </c>
      <c r="AI281" s="58" t="str">
        <f>'Медь (LME)'!AD10</f>
        <v/>
      </c>
      <c r="AK281" s="52" t="str">
        <f>'Цинк (LME)'!AC10</f>
        <v>07.10.2023</v>
      </c>
      <c r="AL281" s="58" t="str">
        <f>'Цинк (LME)'!AD10</f>
        <v/>
      </c>
    </row>
    <row r="282" spans="1:38" ht="15" customHeight="1" x14ac:dyDescent="0.25">
      <c r="A282" s="52" t="str">
        <f>Доллар!AC11</f>
        <v>08.10.2023</v>
      </c>
      <c r="B282" s="58" t="str">
        <f>Доллар!AD11</f>
        <v>-</v>
      </c>
      <c r="D282" s="52" t="str">
        <f>Евро!AC11</f>
        <v>08.10.2023</v>
      </c>
      <c r="E282" s="58" t="str">
        <f>Евро!AD11</f>
        <v>-</v>
      </c>
      <c r="G282" s="52" t="str">
        <f>'Золото (ЦБ)'!AC11</f>
        <v>08.10.2023</v>
      </c>
      <c r="H282" s="58">
        <f>IF(OR('Золото (ЦБ)'!$AD11="-",'Золото (ЦБ)'!$AD11=""),H281,'Золото (ЦБ)'!$AD11)</f>
        <v>4173.2</v>
      </c>
      <c r="J282" s="52" t="str">
        <f>'Серебро (ЦБ)'!AC11</f>
        <v>08.10.2023</v>
      </c>
      <c r="K282" s="58">
        <f>IF(OR('Серебро (ЦБ)'!$AD11="-",'Серебро (ЦБ)'!$AD11=""),K281,'Серебро (ЦБ)'!$AD11)</f>
        <v>55.2</v>
      </c>
      <c r="M282" s="52" t="str">
        <f>'Платина (ЦБ)'!AC11</f>
        <v>08.10.2023</v>
      </c>
      <c r="N282" s="58">
        <f>IF(OR('Платина (ЦБ)'!$AD11="-",'Платина (ЦБ)'!$AD11=""),N281,'Платина (ЦБ)'!$AD11)</f>
        <v>2353.48</v>
      </c>
      <c r="P282" s="52" t="str">
        <f>'Палладий (ЦБ)'!AC11</f>
        <v>08.10.2023</v>
      </c>
      <c r="Q282" s="58">
        <f>IF(OR('Палладий (ЦБ)'!$AD11="-",'Палладий (ЦБ)'!$AD11=""),Q281,'Палладий (ЦБ)'!$AD11)</f>
        <v>4153.88</v>
      </c>
      <c r="S282" s="52" t="str">
        <f>'Золото (KITCO-LME)'!AC11</f>
        <v>08.10.2023</v>
      </c>
      <c r="T282" s="58" t="str">
        <f>'Золото (KITCO-LME)'!AD11</f>
        <v/>
      </c>
      <c r="V282" s="52" t="str">
        <f>'Серебро (KITCO-LME)'!AC11</f>
        <v>08.10.2023</v>
      </c>
      <c r="W282" s="58" t="str">
        <f>'Серебро (KITCO-LME)'!AD11</f>
        <v/>
      </c>
      <c r="Y282" s="52" t="str">
        <f>'Алюминий (LME)'!AC11</f>
        <v>08.10.2023</v>
      </c>
      <c r="Z282" s="58" t="str">
        <f>'Алюминий (LME)'!AD11</f>
        <v/>
      </c>
      <c r="AB282" s="52" t="str">
        <f>'Никель (LME)'!AC11</f>
        <v>08.10.2023</v>
      </c>
      <c r="AC282" s="58" t="str">
        <f>'Никель (LME)'!AD11</f>
        <v/>
      </c>
      <c r="AE282" s="52" t="str">
        <f>'Свинец (LME)'!AC11</f>
        <v>08.10.2023</v>
      </c>
      <c r="AF282" s="58" t="str">
        <f>'Свинец (LME)'!AD11</f>
        <v/>
      </c>
      <c r="AH282" s="52" t="str">
        <f>'Медь (LME)'!AC11</f>
        <v>08.10.2023</v>
      </c>
      <c r="AI282" s="58" t="str">
        <f>'Медь (LME)'!AD11</f>
        <v/>
      </c>
      <c r="AK282" s="52" t="str">
        <f>'Цинк (LME)'!AC11</f>
        <v>08.10.2023</v>
      </c>
      <c r="AL282" s="58" t="str">
        <f>'Цинк (LME)'!AD11</f>
        <v/>
      </c>
    </row>
    <row r="283" spans="1:38" ht="15" customHeight="1" x14ac:dyDescent="0.25">
      <c r="A283" s="52" t="str">
        <f>Доллар!AC12</f>
        <v>09.10.2023</v>
      </c>
      <c r="B283" s="58" t="str">
        <f>Доллар!AD12</f>
        <v>-</v>
      </c>
      <c r="D283" s="52" t="str">
        <f>Евро!AC12</f>
        <v>09.10.2023</v>
      </c>
      <c r="E283" s="58" t="str">
        <f>Евро!AD12</f>
        <v>-</v>
      </c>
      <c r="G283" s="52" t="str">
        <f>'Золото (ЦБ)'!AC12</f>
        <v>09.10.2023</v>
      </c>
      <c r="H283" s="58">
        <f>IF(OR('Золото (ЦБ)'!$AD12="-",'Золото (ЦБ)'!$AD12=""),H282,'Золото (ЦБ)'!$AD12)</f>
        <v>4173.2</v>
      </c>
      <c r="J283" s="52" t="str">
        <f>'Серебро (ЦБ)'!AC12</f>
        <v>09.10.2023</v>
      </c>
      <c r="K283" s="58">
        <f>IF(OR('Серебро (ЦБ)'!$AD12="-",'Серебро (ЦБ)'!$AD12=""),K282,'Серебро (ЦБ)'!$AD12)</f>
        <v>55.2</v>
      </c>
      <c r="M283" s="52" t="str">
        <f>'Платина (ЦБ)'!AC12</f>
        <v>09.10.2023</v>
      </c>
      <c r="N283" s="58">
        <f>IF(OR('Платина (ЦБ)'!$AD12="-",'Платина (ЦБ)'!$AD12=""),N282,'Платина (ЦБ)'!$AD12)</f>
        <v>2353.48</v>
      </c>
      <c r="P283" s="52" t="str">
        <f>'Палладий (ЦБ)'!AC12</f>
        <v>09.10.2023</v>
      </c>
      <c r="Q283" s="58">
        <f>IF(OR('Палладий (ЦБ)'!$AD12="-",'Палладий (ЦБ)'!$AD12=""),Q282,'Палладий (ЦБ)'!$AD12)</f>
        <v>4153.88</v>
      </c>
      <c r="S283" s="52" t="str">
        <f>'Золото (KITCO-LME)'!AC12</f>
        <v>09.10.2023</v>
      </c>
      <c r="T283" s="58" t="str">
        <f>'Золото (KITCO-LME)'!AD12</f>
        <v/>
      </c>
      <c r="V283" s="52" t="str">
        <f>'Серебро (KITCO-LME)'!AC12</f>
        <v>09.10.2023</v>
      </c>
      <c r="W283" s="58" t="str">
        <f>'Серебро (KITCO-LME)'!AD12</f>
        <v/>
      </c>
      <c r="Y283" s="52" t="str">
        <f>'Алюминий (LME)'!AC12</f>
        <v>09.10.2023</v>
      </c>
      <c r="Z283" s="58" t="str">
        <f>'Алюминий (LME)'!AD12</f>
        <v/>
      </c>
      <c r="AB283" s="52" t="str">
        <f>'Никель (LME)'!AC12</f>
        <v>09.10.2023</v>
      </c>
      <c r="AC283" s="58" t="str">
        <f>'Никель (LME)'!AD12</f>
        <v/>
      </c>
      <c r="AE283" s="52" t="str">
        <f>'Свинец (LME)'!AC12</f>
        <v>09.10.2023</v>
      </c>
      <c r="AF283" s="58" t="str">
        <f>'Свинец (LME)'!AD12</f>
        <v/>
      </c>
      <c r="AH283" s="52" t="str">
        <f>'Медь (LME)'!AC12</f>
        <v>09.10.2023</v>
      </c>
      <c r="AI283" s="58" t="str">
        <f>'Медь (LME)'!AD12</f>
        <v/>
      </c>
      <c r="AK283" s="52" t="str">
        <f>'Цинк (LME)'!AC12</f>
        <v>09.10.2023</v>
      </c>
      <c r="AL283" s="58" t="str">
        <f>'Цинк (LME)'!AD12</f>
        <v/>
      </c>
    </row>
    <row r="284" spans="1:38" ht="15" customHeight="1" x14ac:dyDescent="0.25">
      <c r="A284" s="52" t="str">
        <f>Доллар!AC13</f>
        <v>10.10.2023</v>
      </c>
      <c r="B284" s="58" t="str">
        <f>Доллар!AD13</f>
        <v>-</v>
      </c>
      <c r="D284" s="52" t="str">
        <f>Евро!AC13</f>
        <v>10.10.2023</v>
      </c>
      <c r="E284" s="58" t="str">
        <f>Евро!AD13</f>
        <v>-</v>
      </c>
      <c r="G284" s="52" t="str">
        <f>'Золото (ЦБ)'!AC13</f>
        <v>10.10.2023</v>
      </c>
      <c r="H284" s="58">
        <f>IF(OR('Золото (ЦБ)'!$AD13="-",'Золото (ЦБ)'!$AD13=""),H283,'Золото (ЦБ)'!$AD13)</f>
        <v>4173.2</v>
      </c>
      <c r="J284" s="52" t="str">
        <f>'Серебро (ЦБ)'!AC13</f>
        <v>10.10.2023</v>
      </c>
      <c r="K284" s="58">
        <f>IF(OR('Серебро (ЦБ)'!$AD13="-",'Серебро (ЦБ)'!$AD13=""),K283,'Серебро (ЦБ)'!$AD13)</f>
        <v>55.2</v>
      </c>
      <c r="M284" s="52" t="str">
        <f>'Платина (ЦБ)'!AC13</f>
        <v>10.10.2023</v>
      </c>
      <c r="N284" s="58">
        <f>IF(OR('Платина (ЦБ)'!$AD13="-",'Платина (ЦБ)'!$AD13=""),N283,'Платина (ЦБ)'!$AD13)</f>
        <v>2353.48</v>
      </c>
      <c r="P284" s="52" t="str">
        <f>'Палладий (ЦБ)'!AC13</f>
        <v>10.10.2023</v>
      </c>
      <c r="Q284" s="58">
        <f>IF(OR('Палладий (ЦБ)'!$AD13="-",'Палладий (ЦБ)'!$AD13=""),Q283,'Палладий (ЦБ)'!$AD13)</f>
        <v>4153.88</v>
      </c>
      <c r="S284" s="52" t="str">
        <f>'Золото (KITCO-LME)'!AC13</f>
        <v>10.10.2023</v>
      </c>
      <c r="T284" s="58" t="str">
        <f>'Золото (KITCO-LME)'!AD13</f>
        <v/>
      </c>
      <c r="V284" s="52" t="str">
        <f>'Серебро (KITCO-LME)'!AC13</f>
        <v>10.10.2023</v>
      </c>
      <c r="W284" s="58" t="str">
        <f>'Серебро (KITCO-LME)'!AD13</f>
        <v/>
      </c>
      <c r="Y284" s="52" t="str">
        <f>'Алюминий (LME)'!AC13</f>
        <v>10.10.2023</v>
      </c>
      <c r="Z284" s="58" t="str">
        <f>'Алюминий (LME)'!AD13</f>
        <v/>
      </c>
      <c r="AB284" s="52" t="str">
        <f>'Никель (LME)'!AC13</f>
        <v>10.10.2023</v>
      </c>
      <c r="AC284" s="58" t="str">
        <f>'Никель (LME)'!AD13</f>
        <v/>
      </c>
      <c r="AE284" s="52" t="str">
        <f>'Свинец (LME)'!AC13</f>
        <v>10.10.2023</v>
      </c>
      <c r="AF284" s="58" t="str">
        <f>'Свинец (LME)'!AD13</f>
        <v/>
      </c>
      <c r="AH284" s="52" t="str">
        <f>'Медь (LME)'!AC13</f>
        <v>10.10.2023</v>
      </c>
      <c r="AI284" s="58" t="str">
        <f>'Медь (LME)'!AD13</f>
        <v/>
      </c>
      <c r="AK284" s="52" t="str">
        <f>'Цинк (LME)'!AC13</f>
        <v>10.10.2023</v>
      </c>
      <c r="AL284" s="58" t="str">
        <f>'Цинк (LME)'!AD13</f>
        <v/>
      </c>
    </row>
    <row r="285" spans="1:38" ht="15" customHeight="1" x14ac:dyDescent="0.25">
      <c r="A285" s="52" t="str">
        <f>Доллар!AC14</f>
        <v>11.10.2023</v>
      </c>
      <c r="B285" s="58" t="str">
        <f>Доллар!AD14</f>
        <v>-</v>
      </c>
      <c r="D285" s="52" t="str">
        <f>Евро!AC14</f>
        <v>11.10.2023</v>
      </c>
      <c r="E285" s="58" t="str">
        <f>Евро!AD14</f>
        <v>-</v>
      </c>
      <c r="G285" s="52" t="str">
        <f>'Золото (ЦБ)'!AC14</f>
        <v>11.10.2023</v>
      </c>
      <c r="H285" s="58">
        <f>IF(OR('Золото (ЦБ)'!$AD14="-",'Золото (ЦБ)'!$AD14=""),H284,'Золото (ЦБ)'!$AD14)</f>
        <v>4173.2</v>
      </c>
      <c r="J285" s="52" t="str">
        <f>'Серебро (ЦБ)'!AC14</f>
        <v>11.10.2023</v>
      </c>
      <c r="K285" s="58">
        <f>IF(OR('Серебро (ЦБ)'!$AD14="-",'Серебро (ЦБ)'!$AD14=""),K284,'Серебро (ЦБ)'!$AD14)</f>
        <v>55.2</v>
      </c>
      <c r="M285" s="52" t="str">
        <f>'Платина (ЦБ)'!AC14</f>
        <v>11.10.2023</v>
      </c>
      <c r="N285" s="58">
        <f>IF(OR('Платина (ЦБ)'!$AD14="-",'Платина (ЦБ)'!$AD14=""),N284,'Платина (ЦБ)'!$AD14)</f>
        <v>2353.48</v>
      </c>
      <c r="P285" s="52" t="str">
        <f>'Палладий (ЦБ)'!AC14</f>
        <v>11.10.2023</v>
      </c>
      <c r="Q285" s="58">
        <f>IF(OR('Палладий (ЦБ)'!$AD14="-",'Палладий (ЦБ)'!$AD14=""),Q284,'Палладий (ЦБ)'!$AD14)</f>
        <v>4153.88</v>
      </c>
      <c r="S285" s="52" t="str">
        <f>'Золото (KITCO-LME)'!AC14</f>
        <v>11.10.2023</v>
      </c>
      <c r="T285" s="58" t="str">
        <f>'Золото (KITCO-LME)'!AD14</f>
        <v/>
      </c>
      <c r="V285" s="52" t="str">
        <f>'Серебро (KITCO-LME)'!AC14</f>
        <v>11.10.2023</v>
      </c>
      <c r="W285" s="58" t="str">
        <f>'Серебро (KITCO-LME)'!AD14</f>
        <v/>
      </c>
      <c r="Y285" s="52" t="str">
        <f>'Алюминий (LME)'!AC14</f>
        <v>11.10.2023</v>
      </c>
      <c r="Z285" s="58" t="str">
        <f>'Алюминий (LME)'!AD14</f>
        <v/>
      </c>
      <c r="AB285" s="52" t="str">
        <f>'Никель (LME)'!AC14</f>
        <v>11.10.2023</v>
      </c>
      <c r="AC285" s="58" t="str">
        <f>'Никель (LME)'!AD14</f>
        <v/>
      </c>
      <c r="AE285" s="52" t="str">
        <f>'Свинец (LME)'!AC14</f>
        <v>11.10.2023</v>
      </c>
      <c r="AF285" s="58" t="str">
        <f>'Свинец (LME)'!AD14</f>
        <v/>
      </c>
      <c r="AH285" s="52" t="str">
        <f>'Медь (LME)'!AC14</f>
        <v>11.10.2023</v>
      </c>
      <c r="AI285" s="58" t="str">
        <f>'Медь (LME)'!AD14</f>
        <v/>
      </c>
      <c r="AK285" s="52" t="str">
        <f>'Цинк (LME)'!AC14</f>
        <v>11.10.2023</v>
      </c>
      <c r="AL285" s="58" t="str">
        <f>'Цинк (LME)'!AD14</f>
        <v/>
      </c>
    </row>
    <row r="286" spans="1:38" ht="15" customHeight="1" x14ac:dyDescent="0.25">
      <c r="A286" s="52" t="str">
        <f>Доллар!AC15</f>
        <v>12.10.2023</v>
      </c>
      <c r="B286" s="58" t="str">
        <f>Доллар!AD15</f>
        <v>-</v>
      </c>
      <c r="D286" s="52" t="str">
        <f>Евро!AC15</f>
        <v>12.10.2023</v>
      </c>
      <c r="E286" s="58" t="str">
        <f>Евро!AD15</f>
        <v>-</v>
      </c>
      <c r="G286" s="52" t="str">
        <f>'Золото (ЦБ)'!AC15</f>
        <v>12.10.2023</v>
      </c>
      <c r="H286" s="58">
        <f>IF(OR('Золото (ЦБ)'!$AD15="-",'Золото (ЦБ)'!$AD15=""),H285,'Золото (ЦБ)'!$AD15)</f>
        <v>4173.2</v>
      </c>
      <c r="J286" s="52" t="str">
        <f>'Серебро (ЦБ)'!AC15</f>
        <v>12.10.2023</v>
      </c>
      <c r="K286" s="58">
        <f>IF(OR('Серебро (ЦБ)'!$AD15="-",'Серебро (ЦБ)'!$AD15=""),K285,'Серебро (ЦБ)'!$AD15)</f>
        <v>55.2</v>
      </c>
      <c r="M286" s="52" t="str">
        <f>'Платина (ЦБ)'!AC15</f>
        <v>12.10.2023</v>
      </c>
      <c r="N286" s="58">
        <f>IF(OR('Платина (ЦБ)'!$AD15="-",'Платина (ЦБ)'!$AD15=""),N285,'Платина (ЦБ)'!$AD15)</f>
        <v>2353.48</v>
      </c>
      <c r="P286" s="52" t="str">
        <f>'Палладий (ЦБ)'!AC15</f>
        <v>12.10.2023</v>
      </c>
      <c r="Q286" s="58">
        <f>IF(OR('Палладий (ЦБ)'!$AD15="-",'Палладий (ЦБ)'!$AD15=""),Q285,'Палладий (ЦБ)'!$AD15)</f>
        <v>4153.88</v>
      </c>
      <c r="S286" s="52" t="str">
        <f>'Золото (KITCO-LME)'!AC15</f>
        <v>12.10.2023</v>
      </c>
      <c r="T286" s="58" t="str">
        <f>'Золото (KITCO-LME)'!AD15</f>
        <v/>
      </c>
      <c r="V286" s="52" t="str">
        <f>'Серебро (KITCO-LME)'!AC15</f>
        <v>12.10.2023</v>
      </c>
      <c r="W286" s="58" t="str">
        <f>'Серебро (KITCO-LME)'!AD15</f>
        <v/>
      </c>
      <c r="Y286" s="52" t="str">
        <f>'Алюминий (LME)'!AC15</f>
        <v>12.10.2023</v>
      </c>
      <c r="Z286" s="58" t="str">
        <f>'Алюминий (LME)'!AD15</f>
        <v/>
      </c>
      <c r="AB286" s="52" t="str">
        <f>'Никель (LME)'!AC15</f>
        <v>12.10.2023</v>
      </c>
      <c r="AC286" s="58" t="str">
        <f>'Никель (LME)'!AD15</f>
        <v/>
      </c>
      <c r="AE286" s="52" t="str">
        <f>'Свинец (LME)'!AC15</f>
        <v>12.10.2023</v>
      </c>
      <c r="AF286" s="58" t="str">
        <f>'Свинец (LME)'!AD15</f>
        <v/>
      </c>
      <c r="AH286" s="52" t="str">
        <f>'Медь (LME)'!AC15</f>
        <v>12.10.2023</v>
      </c>
      <c r="AI286" s="58" t="str">
        <f>'Медь (LME)'!AD15</f>
        <v/>
      </c>
      <c r="AK286" s="52" t="str">
        <f>'Цинк (LME)'!AC15</f>
        <v>12.10.2023</v>
      </c>
      <c r="AL286" s="58" t="str">
        <f>'Цинк (LME)'!AD15</f>
        <v/>
      </c>
    </row>
    <row r="287" spans="1:38" ht="15" customHeight="1" x14ac:dyDescent="0.25">
      <c r="A287" s="52" t="str">
        <f>Доллар!AC16</f>
        <v>13.10.2023</v>
      </c>
      <c r="B287" s="58" t="str">
        <f>Доллар!AD16</f>
        <v>-</v>
      </c>
      <c r="D287" s="52" t="str">
        <f>Евро!AC16</f>
        <v>13.10.2023</v>
      </c>
      <c r="E287" s="58" t="str">
        <f>Евро!AD16</f>
        <v>-</v>
      </c>
      <c r="G287" s="52" t="str">
        <f>'Золото (ЦБ)'!AC16</f>
        <v>13.10.2023</v>
      </c>
      <c r="H287" s="58">
        <f>IF(OR('Золото (ЦБ)'!$AD16="-",'Золото (ЦБ)'!$AD16=""),H286,'Золото (ЦБ)'!$AD16)</f>
        <v>4173.2</v>
      </c>
      <c r="J287" s="52" t="str">
        <f>'Серебро (ЦБ)'!AC16</f>
        <v>13.10.2023</v>
      </c>
      <c r="K287" s="58">
        <f>IF(OR('Серебро (ЦБ)'!$AD16="-",'Серебро (ЦБ)'!$AD16=""),K286,'Серебро (ЦБ)'!$AD16)</f>
        <v>55.2</v>
      </c>
      <c r="M287" s="52" t="str">
        <f>'Платина (ЦБ)'!AC16</f>
        <v>13.10.2023</v>
      </c>
      <c r="N287" s="58">
        <f>IF(OR('Платина (ЦБ)'!$AD16="-",'Платина (ЦБ)'!$AD16=""),N286,'Платина (ЦБ)'!$AD16)</f>
        <v>2353.48</v>
      </c>
      <c r="P287" s="52" t="str">
        <f>'Палладий (ЦБ)'!AC16</f>
        <v>13.10.2023</v>
      </c>
      <c r="Q287" s="58">
        <f>IF(OR('Палладий (ЦБ)'!$AD16="-",'Палладий (ЦБ)'!$AD16=""),Q286,'Палладий (ЦБ)'!$AD16)</f>
        <v>4153.88</v>
      </c>
      <c r="S287" s="52" t="str">
        <f>'Золото (KITCO-LME)'!AC16</f>
        <v>13.10.2023</v>
      </c>
      <c r="T287" s="58" t="str">
        <f>'Золото (KITCO-LME)'!AD16</f>
        <v/>
      </c>
      <c r="V287" s="52" t="str">
        <f>'Серебро (KITCO-LME)'!AC16</f>
        <v>13.10.2023</v>
      </c>
      <c r="W287" s="58" t="str">
        <f>'Серебро (KITCO-LME)'!AD16</f>
        <v/>
      </c>
      <c r="Y287" s="52" t="str">
        <f>'Алюминий (LME)'!AC16</f>
        <v>13.10.2023</v>
      </c>
      <c r="Z287" s="58" t="str">
        <f>'Алюминий (LME)'!AD16</f>
        <v/>
      </c>
      <c r="AB287" s="52" t="str">
        <f>'Никель (LME)'!AC16</f>
        <v>13.10.2023</v>
      </c>
      <c r="AC287" s="58" t="str">
        <f>'Никель (LME)'!AD16</f>
        <v/>
      </c>
      <c r="AE287" s="52" t="str">
        <f>'Свинец (LME)'!AC16</f>
        <v>13.10.2023</v>
      </c>
      <c r="AF287" s="58" t="str">
        <f>'Свинец (LME)'!AD16</f>
        <v/>
      </c>
      <c r="AH287" s="52" t="str">
        <f>'Медь (LME)'!AC16</f>
        <v>13.10.2023</v>
      </c>
      <c r="AI287" s="58" t="str">
        <f>'Медь (LME)'!AD16</f>
        <v/>
      </c>
      <c r="AK287" s="52" t="str">
        <f>'Цинк (LME)'!AC16</f>
        <v>13.10.2023</v>
      </c>
      <c r="AL287" s="58" t="str">
        <f>'Цинк (LME)'!AD16</f>
        <v/>
      </c>
    </row>
    <row r="288" spans="1:38" ht="15" customHeight="1" x14ac:dyDescent="0.25">
      <c r="A288" s="52" t="str">
        <f>Доллар!AC17</f>
        <v>14.10.2023</v>
      </c>
      <c r="B288" s="58" t="str">
        <f>Доллар!AD17</f>
        <v>-</v>
      </c>
      <c r="D288" s="52" t="str">
        <f>Евро!AC17</f>
        <v>14.10.2023</v>
      </c>
      <c r="E288" s="58" t="str">
        <f>Евро!AD17</f>
        <v>-</v>
      </c>
      <c r="G288" s="52" t="str">
        <f>'Золото (ЦБ)'!AC17</f>
        <v>14.10.2023</v>
      </c>
      <c r="H288" s="58">
        <f>IF(OR('Золото (ЦБ)'!$AD17="-",'Золото (ЦБ)'!$AD17=""),H287,'Золото (ЦБ)'!$AD17)</f>
        <v>4173.2</v>
      </c>
      <c r="J288" s="52" t="str">
        <f>'Серебро (ЦБ)'!AC17</f>
        <v>14.10.2023</v>
      </c>
      <c r="K288" s="58">
        <f>IF(OR('Серебро (ЦБ)'!$AD17="-",'Серебро (ЦБ)'!$AD17=""),K287,'Серебро (ЦБ)'!$AD17)</f>
        <v>55.2</v>
      </c>
      <c r="M288" s="52" t="str">
        <f>'Платина (ЦБ)'!AC17</f>
        <v>14.10.2023</v>
      </c>
      <c r="N288" s="58">
        <f>IF(OR('Платина (ЦБ)'!$AD17="-",'Платина (ЦБ)'!$AD17=""),N287,'Платина (ЦБ)'!$AD17)</f>
        <v>2353.48</v>
      </c>
      <c r="P288" s="52" t="str">
        <f>'Палладий (ЦБ)'!AC17</f>
        <v>14.10.2023</v>
      </c>
      <c r="Q288" s="58">
        <f>IF(OR('Палладий (ЦБ)'!$AD17="-",'Палладий (ЦБ)'!$AD17=""),Q287,'Палладий (ЦБ)'!$AD17)</f>
        <v>4153.88</v>
      </c>
      <c r="S288" s="52" t="str">
        <f>'Золото (KITCO-LME)'!AC17</f>
        <v>14.10.2023</v>
      </c>
      <c r="T288" s="58" t="str">
        <f>'Золото (KITCO-LME)'!AD17</f>
        <v/>
      </c>
      <c r="V288" s="52" t="str">
        <f>'Серебро (KITCO-LME)'!AC17</f>
        <v>14.10.2023</v>
      </c>
      <c r="W288" s="58" t="str">
        <f>'Серебро (KITCO-LME)'!AD17</f>
        <v/>
      </c>
      <c r="Y288" s="52" t="str">
        <f>'Алюминий (LME)'!AC17</f>
        <v>14.10.2023</v>
      </c>
      <c r="Z288" s="58" t="str">
        <f>'Алюминий (LME)'!AD17</f>
        <v/>
      </c>
      <c r="AB288" s="52" t="str">
        <f>'Никель (LME)'!AC17</f>
        <v>14.10.2023</v>
      </c>
      <c r="AC288" s="58" t="str">
        <f>'Никель (LME)'!AD17</f>
        <v/>
      </c>
      <c r="AE288" s="52" t="str">
        <f>'Свинец (LME)'!AC17</f>
        <v>14.10.2023</v>
      </c>
      <c r="AF288" s="58" t="str">
        <f>'Свинец (LME)'!AD17</f>
        <v/>
      </c>
      <c r="AH288" s="52" t="str">
        <f>'Медь (LME)'!AC17</f>
        <v>14.10.2023</v>
      </c>
      <c r="AI288" s="58" t="str">
        <f>'Медь (LME)'!AD17</f>
        <v/>
      </c>
      <c r="AK288" s="52" t="str">
        <f>'Цинк (LME)'!AC17</f>
        <v>14.10.2023</v>
      </c>
      <c r="AL288" s="58" t="str">
        <f>'Цинк (LME)'!AD17</f>
        <v/>
      </c>
    </row>
    <row r="289" spans="1:38" ht="15" customHeight="1" x14ac:dyDescent="0.25">
      <c r="A289" s="52" t="str">
        <f>Доллар!AC18</f>
        <v>15.10.2023</v>
      </c>
      <c r="B289" s="58" t="str">
        <f>Доллар!AD18</f>
        <v>-</v>
      </c>
      <c r="D289" s="52" t="str">
        <f>Евро!AC18</f>
        <v>15.10.2023</v>
      </c>
      <c r="E289" s="58" t="str">
        <f>Евро!AD18</f>
        <v>-</v>
      </c>
      <c r="G289" s="52" t="str">
        <f>'Золото (ЦБ)'!AC18</f>
        <v>15.10.2023</v>
      </c>
      <c r="H289" s="58">
        <f>IF(OR('Золото (ЦБ)'!$AD18="-",'Золото (ЦБ)'!$AD18=""),H288,'Золото (ЦБ)'!$AD18)</f>
        <v>4173.2</v>
      </c>
      <c r="J289" s="52" t="str">
        <f>'Серебро (ЦБ)'!AC18</f>
        <v>15.10.2023</v>
      </c>
      <c r="K289" s="58">
        <f>IF(OR('Серебро (ЦБ)'!$AD18="-",'Серебро (ЦБ)'!$AD18=""),K288,'Серебро (ЦБ)'!$AD18)</f>
        <v>55.2</v>
      </c>
      <c r="M289" s="52" t="str">
        <f>'Платина (ЦБ)'!AC18</f>
        <v>15.10.2023</v>
      </c>
      <c r="N289" s="58">
        <f>IF(OR('Платина (ЦБ)'!$AD18="-",'Платина (ЦБ)'!$AD18=""),N288,'Платина (ЦБ)'!$AD18)</f>
        <v>2353.48</v>
      </c>
      <c r="P289" s="52" t="str">
        <f>'Палладий (ЦБ)'!AC18</f>
        <v>15.10.2023</v>
      </c>
      <c r="Q289" s="58">
        <f>IF(OR('Палладий (ЦБ)'!$AD18="-",'Палладий (ЦБ)'!$AD18=""),Q288,'Палладий (ЦБ)'!$AD18)</f>
        <v>4153.88</v>
      </c>
      <c r="S289" s="52" t="str">
        <f>'Золото (KITCO-LME)'!AC18</f>
        <v>15.10.2023</v>
      </c>
      <c r="T289" s="58" t="str">
        <f>'Золото (KITCO-LME)'!AD18</f>
        <v/>
      </c>
      <c r="V289" s="52" t="str">
        <f>'Серебро (KITCO-LME)'!AC18</f>
        <v>15.10.2023</v>
      </c>
      <c r="W289" s="58" t="str">
        <f>'Серебро (KITCO-LME)'!AD18</f>
        <v/>
      </c>
      <c r="Y289" s="52" t="str">
        <f>'Алюминий (LME)'!AC18</f>
        <v>15.10.2023</v>
      </c>
      <c r="Z289" s="58" t="str">
        <f>'Алюминий (LME)'!AD18</f>
        <v/>
      </c>
      <c r="AB289" s="52" t="str">
        <f>'Никель (LME)'!AC18</f>
        <v>15.10.2023</v>
      </c>
      <c r="AC289" s="58" t="str">
        <f>'Никель (LME)'!AD18</f>
        <v/>
      </c>
      <c r="AE289" s="52" t="str">
        <f>'Свинец (LME)'!AC18</f>
        <v>15.10.2023</v>
      </c>
      <c r="AF289" s="58" t="str">
        <f>'Свинец (LME)'!AD18</f>
        <v/>
      </c>
      <c r="AH289" s="52" t="str">
        <f>'Медь (LME)'!AC18</f>
        <v>15.10.2023</v>
      </c>
      <c r="AI289" s="58" t="str">
        <f>'Медь (LME)'!AD18</f>
        <v/>
      </c>
      <c r="AK289" s="52" t="str">
        <f>'Цинк (LME)'!AC18</f>
        <v>15.10.2023</v>
      </c>
      <c r="AL289" s="58" t="str">
        <f>'Цинк (LME)'!AD18</f>
        <v/>
      </c>
    </row>
    <row r="290" spans="1:38" ht="15" customHeight="1" x14ac:dyDescent="0.25">
      <c r="A290" s="52" t="str">
        <f>Доллар!AC19</f>
        <v>16.10.2023</v>
      </c>
      <c r="B290" s="58" t="str">
        <f>Доллар!AD19</f>
        <v>-</v>
      </c>
      <c r="D290" s="52" t="str">
        <f>Евро!AC19</f>
        <v>16.10.2023</v>
      </c>
      <c r="E290" s="58" t="str">
        <f>Евро!AD19</f>
        <v>-</v>
      </c>
      <c r="G290" s="52" t="str">
        <f>'Золото (ЦБ)'!AC19</f>
        <v>16.10.2023</v>
      </c>
      <c r="H290" s="58">
        <f>IF(OR('Золото (ЦБ)'!$AD19="-",'Золото (ЦБ)'!$AD19=""),H289,'Золото (ЦБ)'!$AD19)</f>
        <v>4173.2</v>
      </c>
      <c r="J290" s="52" t="str">
        <f>'Серебро (ЦБ)'!AC19</f>
        <v>16.10.2023</v>
      </c>
      <c r="K290" s="58">
        <f>IF(OR('Серебро (ЦБ)'!$AD19="-",'Серебро (ЦБ)'!$AD19=""),K289,'Серебро (ЦБ)'!$AD19)</f>
        <v>55.2</v>
      </c>
      <c r="M290" s="52" t="str">
        <f>'Платина (ЦБ)'!AC19</f>
        <v>16.10.2023</v>
      </c>
      <c r="N290" s="58">
        <f>IF(OR('Платина (ЦБ)'!$AD19="-",'Платина (ЦБ)'!$AD19=""),N289,'Платина (ЦБ)'!$AD19)</f>
        <v>2353.48</v>
      </c>
      <c r="P290" s="52" t="str">
        <f>'Палладий (ЦБ)'!AC19</f>
        <v>16.10.2023</v>
      </c>
      <c r="Q290" s="58">
        <f>IF(OR('Палладий (ЦБ)'!$AD19="-",'Палладий (ЦБ)'!$AD19=""),Q289,'Палладий (ЦБ)'!$AD19)</f>
        <v>4153.88</v>
      </c>
      <c r="S290" s="52" t="str">
        <f>'Золото (KITCO-LME)'!AC19</f>
        <v>16.10.2023</v>
      </c>
      <c r="T290" s="58" t="str">
        <f>'Золото (KITCO-LME)'!AD19</f>
        <v/>
      </c>
      <c r="V290" s="52" t="str">
        <f>'Серебро (KITCO-LME)'!AC19</f>
        <v>16.10.2023</v>
      </c>
      <c r="W290" s="58" t="str">
        <f>'Серебро (KITCO-LME)'!AD19</f>
        <v/>
      </c>
      <c r="Y290" s="52" t="str">
        <f>'Алюминий (LME)'!AC19</f>
        <v>16.10.2023</v>
      </c>
      <c r="Z290" s="58" t="str">
        <f>'Алюминий (LME)'!AD19</f>
        <v/>
      </c>
      <c r="AB290" s="52" t="str">
        <f>'Никель (LME)'!AC19</f>
        <v>16.10.2023</v>
      </c>
      <c r="AC290" s="58" t="str">
        <f>'Никель (LME)'!AD19</f>
        <v/>
      </c>
      <c r="AE290" s="52" t="str">
        <f>'Свинец (LME)'!AC19</f>
        <v>16.10.2023</v>
      </c>
      <c r="AF290" s="58" t="str">
        <f>'Свинец (LME)'!AD19</f>
        <v/>
      </c>
      <c r="AH290" s="52" t="str">
        <f>'Медь (LME)'!AC19</f>
        <v>16.10.2023</v>
      </c>
      <c r="AI290" s="58" t="str">
        <f>'Медь (LME)'!AD19</f>
        <v/>
      </c>
      <c r="AK290" s="52" t="str">
        <f>'Цинк (LME)'!AC19</f>
        <v>16.10.2023</v>
      </c>
      <c r="AL290" s="58" t="str">
        <f>'Цинк (LME)'!AD19</f>
        <v/>
      </c>
    </row>
    <row r="291" spans="1:38" ht="15" customHeight="1" x14ac:dyDescent="0.25">
      <c r="A291" s="52" t="str">
        <f>Доллар!AC20</f>
        <v>17.10.2023</v>
      </c>
      <c r="B291" s="58" t="str">
        <f>Доллар!AD20</f>
        <v>-</v>
      </c>
      <c r="D291" s="52" t="str">
        <f>Евро!AC20</f>
        <v>17.10.2023</v>
      </c>
      <c r="E291" s="58" t="str">
        <f>Евро!AD20</f>
        <v>-</v>
      </c>
      <c r="G291" s="52" t="str">
        <f>'Золото (ЦБ)'!AC20</f>
        <v>17.10.2023</v>
      </c>
      <c r="H291" s="58">
        <f>IF(OR('Золото (ЦБ)'!$AD20="-",'Золото (ЦБ)'!$AD20=""),H290,'Золото (ЦБ)'!$AD20)</f>
        <v>4173.2</v>
      </c>
      <c r="J291" s="52" t="str">
        <f>'Серебро (ЦБ)'!AC20</f>
        <v>17.10.2023</v>
      </c>
      <c r="K291" s="58">
        <f>IF(OR('Серебро (ЦБ)'!$AD20="-",'Серебро (ЦБ)'!$AD20=""),K290,'Серебро (ЦБ)'!$AD20)</f>
        <v>55.2</v>
      </c>
      <c r="M291" s="52" t="str">
        <f>'Платина (ЦБ)'!AC20</f>
        <v>17.10.2023</v>
      </c>
      <c r="N291" s="58">
        <f>IF(OR('Платина (ЦБ)'!$AD20="-",'Платина (ЦБ)'!$AD20=""),N290,'Платина (ЦБ)'!$AD20)</f>
        <v>2353.48</v>
      </c>
      <c r="P291" s="52" t="str">
        <f>'Палладий (ЦБ)'!AC20</f>
        <v>17.10.2023</v>
      </c>
      <c r="Q291" s="58">
        <f>IF(OR('Палладий (ЦБ)'!$AD20="-",'Палладий (ЦБ)'!$AD20=""),Q290,'Палладий (ЦБ)'!$AD20)</f>
        <v>4153.88</v>
      </c>
      <c r="S291" s="52" t="str">
        <f>'Золото (KITCO-LME)'!AC20</f>
        <v>17.10.2023</v>
      </c>
      <c r="T291" s="58" t="str">
        <f>'Золото (KITCO-LME)'!AD20</f>
        <v/>
      </c>
      <c r="V291" s="52" t="str">
        <f>'Серебро (KITCO-LME)'!AC20</f>
        <v>17.10.2023</v>
      </c>
      <c r="W291" s="58" t="str">
        <f>'Серебро (KITCO-LME)'!AD20</f>
        <v/>
      </c>
      <c r="Y291" s="52" t="str">
        <f>'Алюминий (LME)'!AC20</f>
        <v>17.10.2023</v>
      </c>
      <c r="Z291" s="58" t="str">
        <f>'Алюминий (LME)'!AD20</f>
        <v/>
      </c>
      <c r="AB291" s="52" t="str">
        <f>'Никель (LME)'!AC20</f>
        <v>17.10.2023</v>
      </c>
      <c r="AC291" s="58" t="str">
        <f>'Никель (LME)'!AD20</f>
        <v/>
      </c>
      <c r="AE291" s="52" t="str">
        <f>'Свинец (LME)'!AC20</f>
        <v>17.10.2023</v>
      </c>
      <c r="AF291" s="58" t="str">
        <f>'Свинец (LME)'!AD20</f>
        <v/>
      </c>
      <c r="AH291" s="52" t="str">
        <f>'Медь (LME)'!AC20</f>
        <v>17.10.2023</v>
      </c>
      <c r="AI291" s="58" t="str">
        <f>'Медь (LME)'!AD20</f>
        <v/>
      </c>
      <c r="AK291" s="52" t="str">
        <f>'Цинк (LME)'!AC20</f>
        <v>17.10.2023</v>
      </c>
      <c r="AL291" s="58" t="str">
        <f>'Цинк (LME)'!AD20</f>
        <v/>
      </c>
    </row>
    <row r="292" spans="1:38" ht="15" customHeight="1" x14ac:dyDescent="0.25">
      <c r="A292" s="52" t="str">
        <f>Доллар!AC21</f>
        <v>18.10.2023</v>
      </c>
      <c r="B292" s="58" t="str">
        <f>Доллар!AD21</f>
        <v>-</v>
      </c>
      <c r="D292" s="52" t="str">
        <f>Евро!AC21</f>
        <v>18.10.2023</v>
      </c>
      <c r="E292" s="58" t="str">
        <f>Евро!AD21</f>
        <v>-</v>
      </c>
      <c r="G292" s="52" t="str">
        <f>'Золото (ЦБ)'!AC21</f>
        <v>18.10.2023</v>
      </c>
      <c r="H292" s="58">
        <f>IF(OR('Золото (ЦБ)'!$AD21="-",'Золото (ЦБ)'!$AD21=""),H291,'Золото (ЦБ)'!$AD21)</f>
        <v>4173.2</v>
      </c>
      <c r="J292" s="52" t="str">
        <f>'Серебро (ЦБ)'!AC21</f>
        <v>18.10.2023</v>
      </c>
      <c r="K292" s="58">
        <f>IF(OR('Серебро (ЦБ)'!$AD21="-",'Серебро (ЦБ)'!$AD21=""),K291,'Серебро (ЦБ)'!$AD21)</f>
        <v>55.2</v>
      </c>
      <c r="M292" s="52" t="str">
        <f>'Платина (ЦБ)'!AC21</f>
        <v>18.10.2023</v>
      </c>
      <c r="N292" s="58">
        <f>IF(OR('Платина (ЦБ)'!$AD21="-",'Платина (ЦБ)'!$AD21=""),N291,'Платина (ЦБ)'!$AD21)</f>
        <v>2353.48</v>
      </c>
      <c r="P292" s="52" t="str">
        <f>'Палладий (ЦБ)'!AC21</f>
        <v>18.10.2023</v>
      </c>
      <c r="Q292" s="58">
        <f>IF(OR('Палладий (ЦБ)'!$AD21="-",'Палладий (ЦБ)'!$AD21=""),Q291,'Палладий (ЦБ)'!$AD21)</f>
        <v>4153.88</v>
      </c>
      <c r="S292" s="52" t="str">
        <f>'Золото (KITCO-LME)'!AC21</f>
        <v>18.10.2023</v>
      </c>
      <c r="T292" s="58" t="str">
        <f>'Золото (KITCO-LME)'!AD21</f>
        <v/>
      </c>
      <c r="V292" s="52" t="str">
        <f>'Серебро (KITCO-LME)'!AC21</f>
        <v>18.10.2023</v>
      </c>
      <c r="W292" s="58" t="str">
        <f>'Серебро (KITCO-LME)'!AD21</f>
        <v/>
      </c>
      <c r="Y292" s="52" t="str">
        <f>'Алюминий (LME)'!AC21</f>
        <v>18.10.2023</v>
      </c>
      <c r="Z292" s="58" t="str">
        <f>'Алюминий (LME)'!AD21</f>
        <v/>
      </c>
      <c r="AB292" s="52" t="str">
        <f>'Никель (LME)'!AC21</f>
        <v>18.10.2023</v>
      </c>
      <c r="AC292" s="58" t="str">
        <f>'Никель (LME)'!AD21</f>
        <v/>
      </c>
      <c r="AE292" s="52" t="str">
        <f>'Свинец (LME)'!AC21</f>
        <v>18.10.2023</v>
      </c>
      <c r="AF292" s="58" t="str">
        <f>'Свинец (LME)'!AD21</f>
        <v/>
      </c>
      <c r="AH292" s="52" t="str">
        <f>'Медь (LME)'!AC21</f>
        <v>18.10.2023</v>
      </c>
      <c r="AI292" s="58" t="str">
        <f>'Медь (LME)'!AD21</f>
        <v/>
      </c>
      <c r="AK292" s="52" t="str">
        <f>'Цинк (LME)'!AC21</f>
        <v>18.10.2023</v>
      </c>
      <c r="AL292" s="58" t="str">
        <f>'Цинк (LME)'!AD21</f>
        <v/>
      </c>
    </row>
    <row r="293" spans="1:38" ht="15" customHeight="1" x14ac:dyDescent="0.25">
      <c r="A293" s="52" t="str">
        <f>Доллар!AC22</f>
        <v>19.10.2023</v>
      </c>
      <c r="B293" s="58" t="str">
        <f>Доллар!AD22</f>
        <v>-</v>
      </c>
      <c r="D293" s="52" t="str">
        <f>Евро!AC22</f>
        <v>19.10.2023</v>
      </c>
      <c r="E293" s="58" t="str">
        <f>Евро!AD22</f>
        <v>-</v>
      </c>
      <c r="G293" s="52" t="str">
        <f>'Золото (ЦБ)'!AC22</f>
        <v>19.10.2023</v>
      </c>
      <c r="H293" s="58">
        <f>IF(OR('Золото (ЦБ)'!$AD22="-",'Золото (ЦБ)'!$AD22=""),H292,'Золото (ЦБ)'!$AD22)</f>
        <v>4173.2</v>
      </c>
      <c r="J293" s="52" t="str">
        <f>'Серебро (ЦБ)'!AC22</f>
        <v>19.10.2023</v>
      </c>
      <c r="K293" s="58">
        <f>IF(OR('Серебро (ЦБ)'!$AD22="-",'Серебро (ЦБ)'!$AD22=""),K292,'Серебро (ЦБ)'!$AD22)</f>
        <v>55.2</v>
      </c>
      <c r="M293" s="52" t="str">
        <f>'Платина (ЦБ)'!AC22</f>
        <v>19.10.2023</v>
      </c>
      <c r="N293" s="58">
        <f>IF(OR('Платина (ЦБ)'!$AD22="-",'Платина (ЦБ)'!$AD22=""),N292,'Платина (ЦБ)'!$AD22)</f>
        <v>2353.48</v>
      </c>
      <c r="P293" s="52" t="str">
        <f>'Палладий (ЦБ)'!AC22</f>
        <v>19.10.2023</v>
      </c>
      <c r="Q293" s="58">
        <f>IF(OR('Палладий (ЦБ)'!$AD22="-",'Палладий (ЦБ)'!$AD22=""),Q292,'Палладий (ЦБ)'!$AD22)</f>
        <v>4153.88</v>
      </c>
      <c r="S293" s="52" t="str">
        <f>'Золото (KITCO-LME)'!AC22</f>
        <v>19.10.2023</v>
      </c>
      <c r="T293" s="58" t="str">
        <f>'Золото (KITCO-LME)'!AD22</f>
        <v/>
      </c>
      <c r="V293" s="52" t="str">
        <f>'Серебро (KITCO-LME)'!AC22</f>
        <v>19.10.2023</v>
      </c>
      <c r="W293" s="58" t="str">
        <f>'Серебро (KITCO-LME)'!AD22</f>
        <v/>
      </c>
      <c r="Y293" s="52" t="str">
        <f>'Алюминий (LME)'!AC22</f>
        <v>19.10.2023</v>
      </c>
      <c r="Z293" s="58" t="str">
        <f>'Алюминий (LME)'!AD22</f>
        <v/>
      </c>
      <c r="AB293" s="52" t="str">
        <f>'Никель (LME)'!AC22</f>
        <v>19.10.2023</v>
      </c>
      <c r="AC293" s="58" t="str">
        <f>'Никель (LME)'!AD22</f>
        <v/>
      </c>
      <c r="AE293" s="52" t="str">
        <f>'Свинец (LME)'!AC22</f>
        <v>19.10.2023</v>
      </c>
      <c r="AF293" s="58" t="str">
        <f>'Свинец (LME)'!AD22</f>
        <v/>
      </c>
      <c r="AH293" s="52" t="str">
        <f>'Медь (LME)'!AC22</f>
        <v>19.10.2023</v>
      </c>
      <c r="AI293" s="58" t="str">
        <f>'Медь (LME)'!AD22</f>
        <v/>
      </c>
      <c r="AK293" s="52" t="str">
        <f>'Цинк (LME)'!AC22</f>
        <v>19.10.2023</v>
      </c>
      <c r="AL293" s="58" t="str">
        <f>'Цинк (LME)'!AD22</f>
        <v/>
      </c>
    </row>
    <row r="294" spans="1:38" ht="15" customHeight="1" x14ac:dyDescent="0.25">
      <c r="A294" s="52" t="str">
        <f>Доллар!AC23</f>
        <v>20.10.2023</v>
      </c>
      <c r="B294" s="58" t="str">
        <f>Доллар!AD23</f>
        <v>-</v>
      </c>
      <c r="D294" s="52" t="str">
        <f>Евро!AC23</f>
        <v>20.10.2023</v>
      </c>
      <c r="E294" s="58" t="str">
        <f>Евро!AD23</f>
        <v>-</v>
      </c>
      <c r="G294" s="52" t="str">
        <f>'Золото (ЦБ)'!AC23</f>
        <v>20.10.2023</v>
      </c>
      <c r="H294" s="58">
        <f>IF(OR('Золото (ЦБ)'!$AD23="-",'Золото (ЦБ)'!$AD23=""),H293,'Золото (ЦБ)'!$AD23)</f>
        <v>4173.2</v>
      </c>
      <c r="J294" s="52" t="str">
        <f>'Серебро (ЦБ)'!AC23</f>
        <v>20.10.2023</v>
      </c>
      <c r="K294" s="58">
        <f>IF(OR('Серебро (ЦБ)'!$AD23="-",'Серебро (ЦБ)'!$AD23=""),K293,'Серебро (ЦБ)'!$AD23)</f>
        <v>55.2</v>
      </c>
      <c r="M294" s="52" t="str">
        <f>'Платина (ЦБ)'!AC23</f>
        <v>20.10.2023</v>
      </c>
      <c r="N294" s="58">
        <f>IF(OR('Платина (ЦБ)'!$AD23="-",'Платина (ЦБ)'!$AD23=""),N293,'Платина (ЦБ)'!$AD23)</f>
        <v>2353.48</v>
      </c>
      <c r="P294" s="52" t="str">
        <f>'Палладий (ЦБ)'!AC23</f>
        <v>20.10.2023</v>
      </c>
      <c r="Q294" s="58">
        <f>IF(OR('Палладий (ЦБ)'!$AD23="-",'Палладий (ЦБ)'!$AD23=""),Q293,'Палладий (ЦБ)'!$AD23)</f>
        <v>4153.88</v>
      </c>
      <c r="S294" s="52" t="str">
        <f>'Золото (KITCO-LME)'!AC23</f>
        <v>20.10.2023</v>
      </c>
      <c r="T294" s="58" t="str">
        <f>'Золото (KITCO-LME)'!AD23</f>
        <v/>
      </c>
      <c r="V294" s="52" t="str">
        <f>'Серебро (KITCO-LME)'!AC23</f>
        <v>20.10.2023</v>
      </c>
      <c r="W294" s="58" t="str">
        <f>'Серебро (KITCO-LME)'!AD23</f>
        <v/>
      </c>
      <c r="Y294" s="52" t="str">
        <f>'Алюминий (LME)'!AC23</f>
        <v>20.10.2023</v>
      </c>
      <c r="Z294" s="58" t="str">
        <f>'Алюминий (LME)'!AD23</f>
        <v/>
      </c>
      <c r="AB294" s="52" t="str">
        <f>'Никель (LME)'!AC23</f>
        <v>20.10.2023</v>
      </c>
      <c r="AC294" s="58" t="str">
        <f>'Никель (LME)'!AD23</f>
        <v/>
      </c>
      <c r="AE294" s="52" t="str">
        <f>'Свинец (LME)'!AC23</f>
        <v>20.10.2023</v>
      </c>
      <c r="AF294" s="58" t="str">
        <f>'Свинец (LME)'!AD23</f>
        <v/>
      </c>
      <c r="AH294" s="52" t="str">
        <f>'Медь (LME)'!AC23</f>
        <v>20.10.2023</v>
      </c>
      <c r="AI294" s="58" t="str">
        <f>'Медь (LME)'!AD23</f>
        <v/>
      </c>
      <c r="AK294" s="52" t="str">
        <f>'Цинк (LME)'!AC23</f>
        <v>20.10.2023</v>
      </c>
      <c r="AL294" s="58" t="str">
        <f>'Цинк (LME)'!AD23</f>
        <v/>
      </c>
    </row>
    <row r="295" spans="1:38" ht="15" customHeight="1" x14ac:dyDescent="0.25">
      <c r="A295" s="52" t="str">
        <f>Доллар!AC24</f>
        <v>21.10.2023</v>
      </c>
      <c r="B295" s="58" t="str">
        <f>Доллар!AD24</f>
        <v>-</v>
      </c>
      <c r="D295" s="52" t="str">
        <f>Евро!AC24</f>
        <v>21.10.2023</v>
      </c>
      <c r="E295" s="58" t="str">
        <f>Евро!AD24</f>
        <v>-</v>
      </c>
      <c r="G295" s="52" t="str">
        <f>'Золото (ЦБ)'!AC24</f>
        <v>21.10.2023</v>
      </c>
      <c r="H295" s="58">
        <f>IF(OR('Золото (ЦБ)'!$AD24="-",'Золото (ЦБ)'!$AD24=""),H294,'Золото (ЦБ)'!$AD24)</f>
        <v>4173.2</v>
      </c>
      <c r="J295" s="52" t="str">
        <f>'Серебро (ЦБ)'!AC24</f>
        <v>21.10.2023</v>
      </c>
      <c r="K295" s="58">
        <f>IF(OR('Серебро (ЦБ)'!$AD24="-",'Серебро (ЦБ)'!$AD24=""),K294,'Серебро (ЦБ)'!$AD24)</f>
        <v>55.2</v>
      </c>
      <c r="M295" s="52" t="str">
        <f>'Платина (ЦБ)'!AC24</f>
        <v>21.10.2023</v>
      </c>
      <c r="N295" s="58">
        <f>IF(OR('Платина (ЦБ)'!$AD24="-",'Платина (ЦБ)'!$AD24=""),N294,'Платина (ЦБ)'!$AD24)</f>
        <v>2353.48</v>
      </c>
      <c r="P295" s="52" t="str">
        <f>'Палладий (ЦБ)'!AC24</f>
        <v>21.10.2023</v>
      </c>
      <c r="Q295" s="58">
        <f>IF(OR('Палладий (ЦБ)'!$AD24="-",'Палладий (ЦБ)'!$AD24=""),Q294,'Палладий (ЦБ)'!$AD24)</f>
        <v>4153.88</v>
      </c>
      <c r="S295" s="52" t="str">
        <f>'Золото (KITCO-LME)'!AC24</f>
        <v>21.10.2023</v>
      </c>
      <c r="T295" s="58" t="str">
        <f>'Золото (KITCO-LME)'!AD24</f>
        <v/>
      </c>
      <c r="V295" s="52" t="str">
        <f>'Серебро (KITCO-LME)'!AC24</f>
        <v>21.10.2023</v>
      </c>
      <c r="W295" s="58" t="str">
        <f>'Серебро (KITCO-LME)'!AD24</f>
        <v/>
      </c>
      <c r="Y295" s="52" t="str">
        <f>'Алюминий (LME)'!AC24</f>
        <v>21.10.2023</v>
      </c>
      <c r="Z295" s="58" t="str">
        <f>'Алюминий (LME)'!AD24</f>
        <v/>
      </c>
      <c r="AB295" s="52" t="str">
        <f>'Никель (LME)'!AC24</f>
        <v>21.10.2023</v>
      </c>
      <c r="AC295" s="58" t="str">
        <f>'Никель (LME)'!AD24</f>
        <v/>
      </c>
      <c r="AE295" s="52" t="str">
        <f>'Свинец (LME)'!AC24</f>
        <v>21.10.2023</v>
      </c>
      <c r="AF295" s="58" t="str">
        <f>'Свинец (LME)'!AD24</f>
        <v/>
      </c>
      <c r="AH295" s="52" t="str">
        <f>'Медь (LME)'!AC24</f>
        <v>21.10.2023</v>
      </c>
      <c r="AI295" s="58" t="str">
        <f>'Медь (LME)'!AD24</f>
        <v/>
      </c>
      <c r="AK295" s="52" t="str">
        <f>'Цинк (LME)'!AC24</f>
        <v>21.10.2023</v>
      </c>
      <c r="AL295" s="58" t="str">
        <f>'Цинк (LME)'!AD24</f>
        <v/>
      </c>
    </row>
    <row r="296" spans="1:38" ht="15" customHeight="1" x14ac:dyDescent="0.25">
      <c r="A296" s="52" t="str">
        <f>Доллар!AC25</f>
        <v>22.10.2023</v>
      </c>
      <c r="B296" s="58" t="str">
        <f>Доллар!AD25</f>
        <v>-</v>
      </c>
      <c r="D296" s="52" t="str">
        <f>Евро!AC25</f>
        <v>22.10.2023</v>
      </c>
      <c r="E296" s="58" t="str">
        <f>Евро!AD25</f>
        <v>-</v>
      </c>
      <c r="G296" s="52" t="str">
        <f>'Золото (ЦБ)'!AC25</f>
        <v>22.10.2023</v>
      </c>
      <c r="H296" s="58">
        <f>IF(OR('Золото (ЦБ)'!$AD25="-",'Золото (ЦБ)'!$AD25=""),H295,'Золото (ЦБ)'!$AD25)</f>
        <v>4173.2</v>
      </c>
      <c r="J296" s="52" t="str">
        <f>'Серебро (ЦБ)'!AC25</f>
        <v>22.10.2023</v>
      </c>
      <c r="K296" s="58">
        <f>IF(OR('Серебро (ЦБ)'!$AD25="-",'Серебро (ЦБ)'!$AD25=""),K295,'Серебро (ЦБ)'!$AD25)</f>
        <v>55.2</v>
      </c>
      <c r="M296" s="52" t="str">
        <f>'Платина (ЦБ)'!AC25</f>
        <v>22.10.2023</v>
      </c>
      <c r="N296" s="58">
        <f>IF(OR('Платина (ЦБ)'!$AD25="-",'Платина (ЦБ)'!$AD25=""),N295,'Платина (ЦБ)'!$AD25)</f>
        <v>2353.48</v>
      </c>
      <c r="P296" s="52" t="str">
        <f>'Палладий (ЦБ)'!AC25</f>
        <v>22.10.2023</v>
      </c>
      <c r="Q296" s="58">
        <f>IF(OR('Палладий (ЦБ)'!$AD25="-",'Палладий (ЦБ)'!$AD25=""),Q295,'Палладий (ЦБ)'!$AD25)</f>
        <v>4153.88</v>
      </c>
      <c r="S296" s="52" t="str">
        <f>'Золото (KITCO-LME)'!AC25</f>
        <v>22.10.2023</v>
      </c>
      <c r="T296" s="58" t="str">
        <f>'Золото (KITCO-LME)'!AD25</f>
        <v/>
      </c>
      <c r="V296" s="52" t="str">
        <f>'Серебро (KITCO-LME)'!AC25</f>
        <v>22.10.2023</v>
      </c>
      <c r="W296" s="58" t="str">
        <f>'Серебро (KITCO-LME)'!AD25</f>
        <v/>
      </c>
      <c r="Y296" s="52" t="str">
        <f>'Алюминий (LME)'!AC25</f>
        <v>22.10.2023</v>
      </c>
      <c r="Z296" s="58" t="str">
        <f>'Алюминий (LME)'!AD25</f>
        <v/>
      </c>
      <c r="AB296" s="52" t="str">
        <f>'Никель (LME)'!AC25</f>
        <v>22.10.2023</v>
      </c>
      <c r="AC296" s="58" t="str">
        <f>'Никель (LME)'!AD25</f>
        <v/>
      </c>
      <c r="AE296" s="52" t="str">
        <f>'Свинец (LME)'!AC25</f>
        <v>22.10.2023</v>
      </c>
      <c r="AF296" s="58" t="str">
        <f>'Свинец (LME)'!AD25</f>
        <v/>
      </c>
      <c r="AH296" s="52" t="str">
        <f>'Медь (LME)'!AC25</f>
        <v>22.10.2023</v>
      </c>
      <c r="AI296" s="58" t="str">
        <f>'Медь (LME)'!AD25</f>
        <v/>
      </c>
      <c r="AK296" s="52" t="str">
        <f>'Цинк (LME)'!AC25</f>
        <v>22.10.2023</v>
      </c>
      <c r="AL296" s="58" t="str">
        <f>'Цинк (LME)'!AD25</f>
        <v/>
      </c>
    </row>
    <row r="297" spans="1:38" ht="15" customHeight="1" x14ac:dyDescent="0.25">
      <c r="A297" s="52" t="str">
        <f>Доллар!AC26</f>
        <v>23.10.2023</v>
      </c>
      <c r="B297" s="58" t="str">
        <f>Доллар!AD26</f>
        <v>-</v>
      </c>
      <c r="D297" s="52" t="str">
        <f>Евро!AC26</f>
        <v>23.10.2023</v>
      </c>
      <c r="E297" s="58" t="str">
        <f>Евро!AD26</f>
        <v>-</v>
      </c>
      <c r="G297" s="52" t="str">
        <f>'Золото (ЦБ)'!AC26</f>
        <v>23.10.2023</v>
      </c>
      <c r="H297" s="58">
        <f>IF(OR('Золото (ЦБ)'!$AD26="-",'Золото (ЦБ)'!$AD26=""),H296,'Золото (ЦБ)'!$AD26)</f>
        <v>4173.2</v>
      </c>
      <c r="J297" s="52" t="str">
        <f>'Серебро (ЦБ)'!AC26</f>
        <v>23.10.2023</v>
      </c>
      <c r="K297" s="58">
        <f>IF(OR('Серебро (ЦБ)'!$AD26="-",'Серебро (ЦБ)'!$AD26=""),K296,'Серебро (ЦБ)'!$AD26)</f>
        <v>55.2</v>
      </c>
      <c r="M297" s="52" t="str">
        <f>'Платина (ЦБ)'!AC26</f>
        <v>23.10.2023</v>
      </c>
      <c r="N297" s="58">
        <f>IF(OR('Платина (ЦБ)'!$AD26="-",'Платина (ЦБ)'!$AD26=""),N296,'Платина (ЦБ)'!$AD26)</f>
        <v>2353.48</v>
      </c>
      <c r="P297" s="52" t="str">
        <f>'Палладий (ЦБ)'!AC26</f>
        <v>23.10.2023</v>
      </c>
      <c r="Q297" s="58">
        <f>IF(OR('Палладий (ЦБ)'!$AD26="-",'Палладий (ЦБ)'!$AD26=""),Q296,'Палладий (ЦБ)'!$AD26)</f>
        <v>4153.88</v>
      </c>
      <c r="S297" s="52" t="str">
        <f>'Золото (KITCO-LME)'!AC26</f>
        <v>23.10.2023</v>
      </c>
      <c r="T297" s="58" t="str">
        <f>'Золото (KITCO-LME)'!AD26</f>
        <v/>
      </c>
      <c r="V297" s="52" t="str">
        <f>'Серебро (KITCO-LME)'!AC26</f>
        <v>23.10.2023</v>
      </c>
      <c r="W297" s="58" t="str">
        <f>'Серебро (KITCO-LME)'!AD26</f>
        <v/>
      </c>
      <c r="Y297" s="52" t="str">
        <f>'Алюминий (LME)'!AC26</f>
        <v>23.10.2023</v>
      </c>
      <c r="Z297" s="58" t="str">
        <f>'Алюминий (LME)'!AD26</f>
        <v/>
      </c>
      <c r="AB297" s="52" t="str">
        <f>'Никель (LME)'!AC26</f>
        <v>23.10.2023</v>
      </c>
      <c r="AC297" s="58" t="str">
        <f>'Никель (LME)'!AD26</f>
        <v/>
      </c>
      <c r="AE297" s="52" t="str">
        <f>'Свинец (LME)'!AC26</f>
        <v>23.10.2023</v>
      </c>
      <c r="AF297" s="58" t="str">
        <f>'Свинец (LME)'!AD26</f>
        <v/>
      </c>
      <c r="AH297" s="52" t="str">
        <f>'Медь (LME)'!AC26</f>
        <v>23.10.2023</v>
      </c>
      <c r="AI297" s="58" t="str">
        <f>'Медь (LME)'!AD26</f>
        <v/>
      </c>
      <c r="AK297" s="52" t="str">
        <f>'Цинк (LME)'!AC26</f>
        <v>23.10.2023</v>
      </c>
      <c r="AL297" s="58" t="str">
        <f>'Цинк (LME)'!AD26</f>
        <v/>
      </c>
    </row>
    <row r="298" spans="1:38" ht="15" customHeight="1" x14ac:dyDescent="0.25">
      <c r="A298" s="52" t="str">
        <f>Доллар!AC27</f>
        <v>24.10.2023</v>
      </c>
      <c r="B298" s="58" t="str">
        <f>Доллар!AD27</f>
        <v>-</v>
      </c>
      <c r="D298" s="52" t="str">
        <f>Евро!AC27</f>
        <v>24.10.2023</v>
      </c>
      <c r="E298" s="58" t="str">
        <f>Евро!AD27</f>
        <v>-</v>
      </c>
      <c r="G298" s="52" t="str">
        <f>'Золото (ЦБ)'!AC27</f>
        <v>24.10.2023</v>
      </c>
      <c r="H298" s="58">
        <f>IF(OR('Золото (ЦБ)'!$AD27="-",'Золото (ЦБ)'!$AD27=""),H297,'Золото (ЦБ)'!$AD27)</f>
        <v>4173.2</v>
      </c>
      <c r="J298" s="52" t="str">
        <f>'Серебро (ЦБ)'!AC27</f>
        <v>24.10.2023</v>
      </c>
      <c r="K298" s="58">
        <f>IF(OR('Серебро (ЦБ)'!$AD27="-",'Серебро (ЦБ)'!$AD27=""),K297,'Серебро (ЦБ)'!$AD27)</f>
        <v>55.2</v>
      </c>
      <c r="M298" s="52" t="str">
        <f>'Платина (ЦБ)'!AC27</f>
        <v>24.10.2023</v>
      </c>
      <c r="N298" s="58">
        <f>IF(OR('Платина (ЦБ)'!$AD27="-",'Платина (ЦБ)'!$AD27=""),N297,'Платина (ЦБ)'!$AD27)</f>
        <v>2353.48</v>
      </c>
      <c r="P298" s="52" t="str">
        <f>'Палладий (ЦБ)'!AC27</f>
        <v>24.10.2023</v>
      </c>
      <c r="Q298" s="58">
        <f>IF(OR('Палладий (ЦБ)'!$AD27="-",'Палладий (ЦБ)'!$AD27=""),Q297,'Палладий (ЦБ)'!$AD27)</f>
        <v>4153.88</v>
      </c>
      <c r="S298" s="52" t="str">
        <f>'Золото (KITCO-LME)'!AC27</f>
        <v>24.10.2023</v>
      </c>
      <c r="T298" s="58" t="str">
        <f>'Золото (KITCO-LME)'!AD27</f>
        <v/>
      </c>
      <c r="V298" s="52" t="str">
        <f>'Серебро (KITCO-LME)'!AC27</f>
        <v>24.10.2023</v>
      </c>
      <c r="W298" s="58" t="str">
        <f>'Серебро (KITCO-LME)'!AD27</f>
        <v/>
      </c>
      <c r="Y298" s="52" t="str">
        <f>'Алюминий (LME)'!AC27</f>
        <v>24.10.2023</v>
      </c>
      <c r="Z298" s="58" t="str">
        <f>'Алюминий (LME)'!AD27</f>
        <v/>
      </c>
      <c r="AB298" s="52" t="str">
        <f>'Никель (LME)'!AC27</f>
        <v>24.10.2023</v>
      </c>
      <c r="AC298" s="58" t="str">
        <f>'Никель (LME)'!AD27</f>
        <v/>
      </c>
      <c r="AE298" s="52" t="str">
        <f>'Свинец (LME)'!AC27</f>
        <v>24.10.2023</v>
      </c>
      <c r="AF298" s="58" t="str">
        <f>'Свинец (LME)'!AD27</f>
        <v/>
      </c>
      <c r="AH298" s="52" t="str">
        <f>'Медь (LME)'!AC27</f>
        <v>24.10.2023</v>
      </c>
      <c r="AI298" s="58" t="str">
        <f>'Медь (LME)'!AD27</f>
        <v/>
      </c>
      <c r="AK298" s="52" t="str">
        <f>'Цинк (LME)'!AC27</f>
        <v>24.10.2023</v>
      </c>
      <c r="AL298" s="58" t="str">
        <f>'Цинк (LME)'!AD27</f>
        <v/>
      </c>
    </row>
    <row r="299" spans="1:38" ht="15" customHeight="1" x14ac:dyDescent="0.25">
      <c r="A299" s="52" t="str">
        <f>Доллар!AC28</f>
        <v>25.10.2023</v>
      </c>
      <c r="B299" s="58" t="str">
        <f>Доллар!AD28</f>
        <v>-</v>
      </c>
      <c r="D299" s="52" t="str">
        <f>Евро!AC28</f>
        <v>25.10.2023</v>
      </c>
      <c r="E299" s="58" t="str">
        <f>Евро!AD28</f>
        <v>-</v>
      </c>
      <c r="G299" s="52" t="str">
        <f>'Золото (ЦБ)'!AC28</f>
        <v>25.10.2023</v>
      </c>
      <c r="H299" s="58">
        <f>IF(OR('Золото (ЦБ)'!$AD28="-",'Золото (ЦБ)'!$AD28=""),H298,'Золото (ЦБ)'!$AD28)</f>
        <v>4173.2</v>
      </c>
      <c r="J299" s="52" t="str">
        <f>'Серебро (ЦБ)'!AC28</f>
        <v>25.10.2023</v>
      </c>
      <c r="K299" s="58">
        <f>IF(OR('Серебро (ЦБ)'!$AD28="-",'Серебро (ЦБ)'!$AD28=""),K298,'Серебро (ЦБ)'!$AD28)</f>
        <v>55.2</v>
      </c>
      <c r="M299" s="52" t="str">
        <f>'Платина (ЦБ)'!AC28</f>
        <v>25.10.2023</v>
      </c>
      <c r="N299" s="58">
        <f>IF(OR('Платина (ЦБ)'!$AD28="-",'Платина (ЦБ)'!$AD28=""),N298,'Платина (ЦБ)'!$AD28)</f>
        <v>2353.48</v>
      </c>
      <c r="P299" s="52" t="str">
        <f>'Палладий (ЦБ)'!AC28</f>
        <v>25.10.2023</v>
      </c>
      <c r="Q299" s="58">
        <f>IF(OR('Палладий (ЦБ)'!$AD28="-",'Палладий (ЦБ)'!$AD28=""),Q298,'Палладий (ЦБ)'!$AD28)</f>
        <v>4153.88</v>
      </c>
      <c r="S299" s="52" t="str">
        <f>'Золото (KITCO-LME)'!AC28</f>
        <v>25.10.2023</v>
      </c>
      <c r="T299" s="58" t="str">
        <f>'Золото (KITCO-LME)'!AD28</f>
        <v/>
      </c>
      <c r="V299" s="52" t="str">
        <f>'Серебро (KITCO-LME)'!AC28</f>
        <v>25.10.2023</v>
      </c>
      <c r="W299" s="58" t="str">
        <f>'Серебро (KITCO-LME)'!AD28</f>
        <v/>
      </c>
      <c r="Y299" s="52" t="str">
        <f>'Алюминий (LME)'!AC28</f>
        <v>25.10.2023</v>
      </c>
      <c r="Z299" s="58" t="str">
        <f>'Алюминий (LME)'!AD28</f>
        <v/>
      </c>
      <c r="AB299" s="52" t="str">
        <f>'Никель (LME)'!AC28</f>
        <v>25.10.2023</v>
      </c>
      <c r="AC299" s="58" t="str">
        <f>'Никель (LME)'!AD28</f>
        <v/>
      </c>
      <c r="AE299" s="52" t="str">
        <f>'Свинец (LME)'!AC28</f>
        <v>25.10.2023</v>
      </c>
      <c r="AF299" s="58" t="str">
        <f>'Свинец (LME)'!AD28</f>
        <v/>
      </c>
      <c r="AH299" s="52" t="str">
        <f>'Медь (LME)'!AC28</f>
        <v>25.10.2023</v>
      </c>
      <c r="AI299" s="58" t="str">
        <f>'Медь (LME)'!AD28</f>
        <v/>
      </c>
      <c r="AK299" s="52" t="str">
        <f>'Цинк (LME)'!AC28</f>
        <v>25.10.2023</v>
      </c>
      <c r="AL299" s="58" t="str">
        <f>'Цинк (LME)'!AD28</f>
        <v/>
      </c>
    </row>
    <row r="300" spans="1:38" ht="15" customHeight="1" x14ac:dyDescent="0.25">
      <c r="A300" s="52" t="str">
        <f>Доллар!AC29</f>
        <v>26.10.2023</v>
      </c>
      <c r="B300" s="58" t="str">
        <f>Доллар!AD29</f>
        <v>-</v>
      </c>
      <c r="D300" s="52" t="str">
        <f>Евро!AC29</f>
        <v>26.10.2023</v>
      </c>
      <c r="E300" s="58" t="str">
        <f>Евро!AD29</f>
        <v>-</v>
      </c>
      <c r="G300" s="52" t="str">
        <f>'Золото (ЦБ)'!AC29</f>
        <v>26.10.2023</v>
      </c>
      <c r="H300" s="58">
        <f>IF(OR('Золото (ЦБ)'!$AD29="-",'Золото (ЦБ)'!$AD29=""),H299,'Золото (ЦБ)'!$AD29)</f>
        <v>4173.2</v>
      </c>
      <c r="J300" s="52" t="str">
        <f>'Серебро (ЦБ)'!AC29</f>
        <v>26.10.2023</v>
      </c>
      <c r="K300" s="58">
        <f>IF(OR('Серебро (ЦБ)'!$AD29="-",'Серебро (ЦБ)'!$AD29=""),K299,'Серебро (ЦБ)'!$AD29)</f>
        <v>55.2</v>
      </c>
      <c r="M300" s="52" t="str">
        <f>'Платина (ЦБ)'!AC29</f>
        <v>26.10.2023</v>
      </c>
      <c r="N300" s="58">
        <f>IF(OR('Платина (ЦБ)'!$AD29="-",'Платина (ЦБ)'!$AD29=""),N299,'Платина (ЦБ)'!$AD29)</f>
        <v>2353.48</v>
      </c>
      <c r="P300" s="52" t="str">
        <f>'Палладий (ЦБ)'!AC29</f>
        <v>26.10.2023</v>
      </c>
      <c r="Q300" s="58">
        <f>IF(OR('Палладий (ЦБ)'!$AD29="-",'Палладий (ЦБ)'!$AD29=""),Q299,'Палладий (ЦБ)'!$AD29)</f>
        <v>4153.88</v>
      </c>
      <c r="S300" s="52" t="str">
        <f>'Золото (KITCO-LME)'!AC29</f>
        <v>26.10.2023</v>
      </c>
      <c r="T300" s="58" t="str">
        <f>'Золото (KITCO-LME)'!AD29</f>
        <v/>
      </c>
      <c r="V300" s="52" t="str">
        <f>'Серебро (KITCO-LME)'!AC29</f>
        <v>26.10.2023</v>
      </c>
      <c r="W300" s="58" t="str">
        <f>'Серебро (KITCO-LME)'!AD29</f>
        <v/>
      </c>
      <c r="Y300" s="52" t="str">
        <f>'Алюминий (LME)'!AC29</f>
        <v>26.10.2023</v>
      </c>
      <c r="Z300" s="58" t="str">
        <f>'Алюминий (LME)'!AD29</f>
        <v/>
      </c>
      <c r="AB300" s="52" t="str">
        <f>'Никель (LME)'!AC29</f>
        <v>26.10.2023</v>
      </c>
      <c r="AC300" s="58" t="str">
        <f>'Никель (LME)'!AD29</f>
        <v/>
      </c>
      <c r="AE300" s="52" t="str">
        <f>'Свинец (LME)'!AC29</f>
        <v>26.10.2023</v>
      </c>
      <c r="AF300" s="58" t="str">
        <f>'Свинец (LME)'!AD29</f>
        <v/>
      </c>
      <c r="AH300" s="52" t="str">
        <f>'Медь (LME)'!AC29</f>
        <v>26.10.2023</v>
      </c>
      <c r="AI300" s="58" t="str">
        <f>'Медь (LME)'!AD29</f>
        <v/>
      </c>
      <c r="AK300" s="52" t="str">
        <f>'Цинк (LME)'!AC29</f>
        <v>26.10.2023</v>
      </c>
      <c r="AL300" s="58" t="str">
        <f>'Цинк (LME)'!AD29</f>
        <v/>
      </c>
    </row>
    <row r="301" spans="1:38" ht="15" customHeight="1" x14ac:dyDescent="0.25">
      <c r="A301" s="52" t="str">
        <f>Доллар!AC30</f>
        <v>27.10.2023</v>
      </c>
      <c r="B301" s="58" t="str">
        <f>Доллар!AD30</f>
        <v>-</v>
      </c>
      <c r="D301" s="52" t="str">
        <f>Евро!AC30</f>
        <v>27.10.2023</v>
      </c>
      <c r="E301" s="58" t="str">
        <f>Евро!AD30</f>
        <v>-</v>
      </c>
      <c r="G301" s="52" t="str">
        <f>'Золото (ЦБ)'!AC30</f>
        <v>27.10.2023</v>
      </c>
      <c r="H301" s="58">
        <f>IF(OR('Золото (ЦБ)'!$AD30="-",'Золото (ЦБ)'!$AD30=""),H300,'Золото (ЦБ)'!$AD30)</f>
        <v>4173.2</v>
      </c>
      <c r="J301" s="52" t="str">
        <f>'Серебро (ЦБ)'!AC30</f>
        <v>27.10.2023</v>
      </c>
      <c r="K301" s="58">
        <f>IF(OR('Серебро (ЦБ)'!$AD30="-",'Серебро (ЦБ)'!$AD30=""),K300,'Серебро (ЦБ)'!$AD30)</f>
        <v>55.2</v>
      </c>
      <c r="M301" s="52" t="str">
        <f>'Платина (ЦБ)'!AC30</f>
        <v>27.10.2023</v>
      </c>
      <c r="N301" s="58">
        <f>IF(OR('Платина (ЦБ)'!$AD30="-",'Платина (ЦБ)'!$AD30=""),N300,'Платина (ЦБ)'!$AD30)</f>
        <v>2353.48</v>
      </c>
      <c r="P301" s="52" t="str">
        <f>'Палладий (ЦБ)'!AC30</f>
        <v>27.10.2023</v>
      </c>
      <c r="Q301" s="58">
        <f>IF(OR('Палладий (ЦБ)'!$AD30="-",'Палладий (ЦБ)'!$AD30=""),Q300,'Палладий (ЦБ)'!$AD30)</f>
        <v>4153.88</v>
      </c>
      <c r="S301" s="52" t="str">
        <f>'Золото (KITCO-LME)'!AC30</f>
        <v>27.10.2023</v>
      </c>
      <c r="T301" s="58" t="str">
        <f>'Золото (KITCO-LME)'!AD30</f>
        <v/>
      </c>
      <c r="V301" s="52" t="str">
        <f>'Серебро (KITCO-LME)'!AC30</f>
        <v>27.10.2023</v>
      </c>
      <c r="W301" s="58" t="str">
        <f>'Серебро (KITCO-LME)'!AD30</f>
        <v/>
      </c>
      <c r="Y301" s="52" t="str">
        <f>'Алюминий (LME)'!AC30</f>
        <v>27.10.2023</v>
      </c>
      <c r="Z301" s="58" t="str">
        <f>'Алюминий (LME)'!AD30</f>
        <v/>
      </c>
      <c r="AB301" s="52" t="str">
        <f>'Никель (LME)'!AC30</f>
        <v>27.10.2023</v>
      </c>
      <c r="AC301" s="58" t="str">
        <f>'Никель (LME)'!AD30</f>
        <v/>
      </c>
      <c r="AE301" s="52" t="str">
        <f>'Свинец (LME)'!AC30</f>
        <v>27.10.2023</v>
      </c>
      <c r="AF301" s="58" t="str">
        <f>'Свинец (LME)'!AD30</f>
        <v/>
      </c>
      <c r="AH301" s="52" t="str">
        <f>'Медь (LME)'!AC30</f>
        <v>27.10.2023</v>
      </c>
      <c r="AI301" s="58" t="str">
        <f>'Медь (LME)'!AD30</f>
        <v/>
      </c>
      <c r="AK301" s="52" t="str">
        <f>'Цинк (LME)'!AC30</f>
        <v>27.10.2023</v>
      </c>
      <c r="AL301" s="58" t="str">
        <f>'Цинк (LME)'!AD30</f>
        <v/>
      </c>
    </row>
    <row r="302" spans="1:38" ht="15" customHeight="1" x14ac:dyDescent="0.25">
      <c r="A302" s="52" t="str">
        <f>Доллар!AC31</f>
        <v>28.10.2023</v>
      </c>
      <c r="B302" s="58" t="str">
        <f>Доллар!AD31</f>
        <v>-</v>
      </c>
      <c r="D302" s="52" t="str">
        <f>Евро!AC31</f>
        <v>28.10.2023</v>
      </c>
      <c r="E302" s="58" t="str">
        <f>Евро!AD31</f>
        <v>-</v>
      </c>
      <c r="G302" s="52" t="str">
        <f>'Золото (ЦБ)'!AC31</f>
        <v>28.10.2023</v>
      </c>
      <c r="H302" s="58">
        <f>IF(OR('Золото (ЦБ)'!$AD31="-",'Золото (ЦБ)'!$AD31=""),H301,'Золото (ЦБ)'!$AD31)</f>
        <v>4173.2</v>
      </c>
      <c r="J302" s="52" t="str">
        <f>'Серебро (ЦБ)'!AC31</f>
        <v>28.10.2023</v>
      </c>
      <c r="K302" s="58">
        <f>IF(OR('Серебро (ЦБ)'!$AD31="-",'Серебро (ЦБ)'!$AD31=""),K301,'Серебро (ЦБ)'!$AD31)</f>
        <v>55.2</v>
      </c>
      <c r="M302" s="52" t="str">
        <f>'Платина (ЦБ)'!AC31</f>
        <v>28.10.2023</v>
      </c>
      <c r="N302" s="58">
        <f>IF(OR('Платина (ЦБ)'!$AD31="-",'Платина (ЦБ)'!$AD31=""),N301,'Платина (ЦБ)'!$AD31)</f>
        <v>2353.48</v>
      </c>
      <c r="P302" s="52" t="str">
        <f>'Палладий (ЦБ)'!AC31</f>
        <v>28.10.2023</v>
      </c>
      <c r="Q302" s="58">
        <f>IF(OR('Палладий (ЦБ)'!$AD31="-",'Палладий (ЦБ)'!$AD31=""),Q301,'Палладий (ЦБ)'!$AD31)</f>
        <v>4153.88</v>
      </c>
      <c r="S302" s="52" t="str">
        <f>'Золото (KITCO-LME)'!AC31</f>
        <v>28.10.2023</v>
      </c>
      <c r="T302" s="58" t="str">
        <f>'Золото (KITCO-LME)'!AD31</f>
        <v/>
      </c>
      <c r="V302" s="52" t="str">
        <f>'Серебро (KITCO-LME)'!AC31</f>
        <v>28.10.2023</v>
      </c>
      <c r="W302" s="58" t="str">
        <f>'Серебро (KITCO-LME)'!AD31</f>
        <v/>
      </c>
      <c r="Y302" s="52" t="str">
        <f>'Алюминий (LME)'!AC31</f>
        <v>28.10.2023</v>
      </c>
      <c r="Z302" s="58" t="str">
        <f>'Алюминий (LME)'!AD31</f>
        <v/>
      </c>
      <c r="AB302" s="52" t="str">
        <f>'Никель (LME)'!AC31</f>
        <v>28.10.2023</v>
      </c>
      <c r="AC302" s="58" t="str">
        <f>'Никель (LME)'!AD31</f>
        <v/>
      </c>
      <c r="AE302" s="52" t="str">
        <f>'Свинец (LME)'!AC31</f>
        <v>28.10.2023</v>
      </c>
      <c r="AF302" s="58" t="str">
        <f>'Свинец (LME)'!AD31</f>
        <v/>
      </c>
      <c r="AH302" s="52" t="str">
        <f>'Медь (LME)'!AC31</f>
        <v>28.10.2023</v>
      </c>
      <c r="AI302" s="58" t="str">
        <f>'Медь (LME)'!AD31</f>
        <v/>
      </c>
      <c r="AK302" s="52" t="str">
        <f>'Цинк (LME)'!AC31</f>
        <v>28.10.2023</v>
      </c>
      <c r="AL302" s="58" t="str">
        <f>'Цинк (LME)'!AD31</f>
        <v/>
      </c>
    </row>
    <row r="303" spans="1:38" ht="15" customHeight="1" x14ac:dyDescent="0.25">
      <c r="A303" s="52" t="str">
        <f>Доллар!AC32</f>
        <v>29.10.2023</v>
      </c>
      <c r="B303" s="58" t="str">
        <f>Доллар!AD32</f>
        <v>-</v>
      </c>
      <c r="D303" s="52" t="str">
        <f>Евро!AC32</f>
        <v>29.10.2023</v>
      </c>
      <c r="E303" s="58" t="str">
        <f>Евро!AD32</f>
        <v>-</v>
      </c>
      <c r="G303" s="52" t="str">
        <f>'Золото (ЦБ)'!AC32</f>
        <v>29.10.2023</v>
      </c>
      <c r="H303" s="58">
        <f>IF(OR('Золото (ЦБ)'!$AD32="-",'Золото (ЦБ)'!$AD32=""),H302,'Золото (ЦБ)'!$AD32)</f>
        <v>4173.2</v>
      </c>
      <c r="J303" s="52" t="str">
        <f>'Серебро (ЦБ)'!AC32</f>
        <v>29.10.2023</v>
      </c>
      <c r="K303" s="58">
        <f>IF(OR('Серебро (ЦБ)'!$AD32="-",'Серебро (ЦБ)'!$AD32=""),K302,'Серебро (ЦБ)'!$AD32)</f>
        <v>55.2</v>
      </c>
      <c r="M303" s="52" t="str">
        <f>'Платина (ЦБ)'!AC32</f>
        <v>29.10.2023</v>
      </c>
      <c r="N303" s="58">
        <f>IF(OR('Платина (ЦБ)'!$AD32="-",'Платина (ЦБ)'!$AD32=""),N302,'Платина (ЦБ)'!$AD32)</f>
        <v>2353.48</v>
      </c>
      <c r="P303" s="52" t="str">
        <f>'Палладий (ЦБ)'!AC32</f>
        <v>29.10.2023</v>
      </c>
      <c r="Q303" s="58">
        <f>IF(OR('Палладий (ЦБ)'!$AD32="-",'Палладий (ЦБ)'!$AD32=""),Q302,'Палладий (ЦБ)'!$AD32)</f>
        <v>4153.88</v>
      </c>
      <c r="S303" s="52" t="str">
        <f>'Золото (KITCO-LME)'!AC32</f>
        <v>29.10.2023</v>
      </c>
      <c r="T303" s="58" t="str">
        <f>'Золото (KITCO-LME)'!AD32</f>
        <v/>
      </c>
      <c r="V303" s="52" t="str">
        <f>'Серебро (KITCO-LME)'!AC32</f>
        <v>29.10.2023</v>
      </c>
      <c r="W303" s="58" t="str">
        <f>'Серебро (KITCO-LME)'!AD32</f>
        <v/>
      </c>
      <c r="Y303" s="52" t="str">
        <f>'Алюминий (LME)'!AC32</f>
        <v>29.10.2023</v>
      </c>
      <c r="Z303" s="58" t="str">
        <f>'Алюминий (LME)'!AD32</f>
        <v/>
      </c>
      <c r="AB303" s="52" t="str">
        <f>'Никель (LME)'!AC32</f>
        <v>29.10.2023</v>
      </c>
      <c r="AC303" s="58" t="str">
        <f>'Никель (LME)'!AD32</f>
        <v/>
      </c>
      <c r="AE303" s="52" t="str">
        <f>'Свинец (LME)'!AC32</f>
        <v>29.10.2023</v>
      </c>
      <c r="AF303" s="58" t="str">
        <f>'Свинец (LME)'!AD32</f>
        <v/>
      </c>
      <c r="AH303" s="52" t="str">
        <f>'Медь (LME)'!AC32</f>
        <v>29.10.2023</v>
      </c>
      <c r="AI303" s="58" t="str">
        <f>'Медь (LME)'!AD32</f>
        <v/>
      </c>
      <c r="AK303" s="52" t="str">
        <f>'Цинк (LME)'!AC32</f>
        <v>29.10.2023</v>
      </c>
      <c r="AL303" s="58" t="str">
        <f>'Цинк (LME)'!AD32</f>
        <v/>
      </c>
    </row>
    <row r="304" spans="1:38" ht="15" customHeight="1" x14ac:dyDescent="0.25">
      <c r="A304" s="52" t="str">
        <f>Доллар!AC33</f>
        <v>30.10.2023</v>
      </c>
      <c r="B304" s="58" t="str">
        <f>Доллар!AD33</f>
        <v>-</v>
      </c>
      <c r="D304" s="52" t="str">
        <f>Евро!AC33</f>
        <v>30.10.2023</v>
      </c>
      <c r="E304" s="58" t="str">
        <f>Евро!AD33</f>
        <v>-</v>
      </c>
      <c r="G304" s="52" t="str">
        <f>'Золото (ЦБ)'!AC33</f>
        <v>30.10.2023</v>
      </c>
      <c r="H304" s="58">
        <f>IF(OR('Золото (ЦБ)'!$AD33="-",'Золото (ЦБ)'!$AD33=""),H303,'Золото (ЦБ)'!$AD33)</f>
        <v>4173.2</v>
      </c>
      <c r="J304" s="52" t="str">
        <f>'Серебро (ЦБ)'!AC33</f>
        <v>30.10.2023</v>
      </c>
      <c r="K304" s="58">
        <f>IF(OR('Серебро (ЦБ)'!$AD33="-",'Серебро (ЦБ)'!$AD33=""),K303,'Серебро (ЦБ)'!$AD33)</f>
        <v>55.2</v>
      </c>
      <c r="M304" s="52" t="str">
        <f>'Платина (ЦБ)'!AC33</f>
        <v>30.10.2023</v>
      </c>
      <c r="N304" s="58">
        <f>IF(OR('Платина (ЦБ)'!$AD33="-",'Платина (ЦБ)'!$AD33=""),N303,'Платина (ЦБ)'!$AD33)</f>
        <v>2353.48</v>
      </c>
      <c r="P304" s="52" t="str">
        <f>'Палладий (ЦБ)'!AC33</f>
        <v>30.10.2023</v>
      </c>
      <c r="Q304" s="58">
        <f>IF(OR('Палладий (ЦБ)'!$AD33="-",'Палладий (ЦБ)'!$AD33=""),Q303,'Палладий (ЦБ)'!$AD33)</f>
        <v>4153.88</v>
      </c>
      <c r="S304" s="52" t="str">
        <f>'Золото (KITCO-LME)'!AC33</f>
        <v>30.10.2023</v>
      </c>
      <c r="T304" s="58" t="str">
        <f>'Золото (KITCO-LME)'!AD33</f>
        <v/>
      </c>
      <c r="V304" s="52" t="str">
        <f>'Серебро (KITCO-LME)'!AC33</f>
        <v>30.10.2023</v>
      </c>
      <c r="W304" s="58" t="str">
        <f>'Серебро (KITCO-LME)'!AD33</f>
        <v/>
      </c>
      <c r="Y304" s="52" t="str">
        <f>'Алюминий (LME)'!AC33</f>
        <v>30.10.2023</v>
      </c>
      <c r="Z304" s="58" t="str">
        <f>'Алюминий (LME)'!AD33</f>
        <v/>
      </c>
      <c r="AB304" s="52" t="str">
        <f>'Никель (LME)'!AC33</f>
        <v>30.10.2023</v>
      </c>
      <c r="AC304" s="58" t="str">
        <f>'Никель (LME)'!AD33</f>
        <v/>
      </c>
      <c r="AE304" s="52" t="str">
        <f>'Свинец (LME)'!AC33</f>
        <v>30.10.2023</v>
      </c>
      <c r="AF304" s="58" t="str">
        <f>'Свинец (LME)'!AD33</f>
        <v/>
      </c>
      <c r="AH304" s="52" t="str">
        <f>'Медь (LME)'!AC33</f>
        <v>30.10.2023</v>
      </c>
      <c r="AI304" s="58" t="str">
        <f>'Медь (LME)'!AD33</f>
        <v/>
      </c>
      <c r="AK304" s="52" t="str">
        <f>'Цинк (LME)'!AC33</f>
        <v>30.10.2023</v>
      </c>
      <c r="AL304" s="58" t="str">
        <f>'Цинк (LME)'!AD33</f>
        <v/>
      </c>
    </row>
    <row r="305" spans="1:38" ht="15" customHeight="1" x14ac:dyDescent="0.25">
      <c r="A305" s="59" t="str">
        <f>Доллар!AC34</f>
        <v>31.10.2023</v>
      </c>
      <c r="B305" s="58" t="str">
        <f>Доллар!AD34</f>
        <v>-</v>
      </c>
      <c r="D305" s="59" t="str">
        <f>Евро!AC34</f>
        <v>31.10.2023</v>
      </c>
      <c r="E305" s="58" t="str">
        <f>Евро!AD34</f>
        <v>-</v>
      </c>
      <c r="G305" s="59" t="str">
        <f>'Золото (ЦБ)'!AC34</f>
        <v>31.10.2023</v>
      </c>
      <c r="H305" s="58">
        <f>IF(OR('Золото (ЦБ)'!$AD34="-",'Золото (ЦБ)'!$AD34=""),H304,'Золото (ЦБ)'!$AD34)</f>
        <v>4173.2</v>
      </c>
      <c r="J305" s="59" t="str">
        <f>'Серебро (ЦБ)'!AC34</f>
        <v>31.10.2023</v>
      </c>
      <c r="K305" s="58">
        <f>IF(OR('Серебро (ЦБ)'!$AD34="-",'Серебро (ЦБ)'!$AD34=""),K304,'Серебро (ЦБ)'!$AD34)</f>
        <v>55.2</v>
      </c>
      <c r="M305" s="59" t="str">
        <f>'Платина (ЦБ)'!AC34</f>
        <v>31.10.2023</v>
      </c>
      <c r="N305" s="58">
        <f>IF(OR('Платина (ЦБ)'!$AD34="-",'Платина (ЦБ)'!$AD34=""),N304,'Платина (ЦБ)'!$AD34)</f>
        <v>2353.48</v>
      </c>
      <c r="P305" s="59" t="str">
        <f>'Палладий (ЦБ)'!AC34</f>
        <v>31.10.2023</v>
      </c>
      <c r="Q305" s="58">
        <f>IF(OR('Палладий (ЦБ)'!$AD34="-",'Палладий (ЦБ)'!$AD34=""),Q304,'Палладий (ЦБ)'!$AD34)</f>
        <v>4153.88</v>
      </c>
      <c r="S305" s="59" t="str">
        <f>'Золото (KITCO-LME)'!AC34</f>
        <v>31.10.2023</v>
      </c>
      <c r="T305" s="58" t="str">
        <f>'Золото (KITCO-LME)'!AD34</f>
        <v/>
      </c>
      <c r="V305" s="59" t="str">
        <f>'Серебро (KITCO-LME)'!AC34</f>
        <v>31.10.2023</v>
      </c>
      <c r="W305" s="58" t="str">
        <f>'Серебро (KITCO-LME)'!AD34</f>
        <v/>
      </c>
      <c r="Y305" s="59" t="str">
        <f>'Алюминий (LME)'!AC34</f>
        <v>31.10.2023</v>
      </c>
      <c r="Z305" s="58" t="str">
        <f>'Алюминий (LME)'!AD34</f>
        <v/>
      </c>
      <c r="AB305" s="59" t="str">
        <f>'Никель (LME)'!AC34</f>
        <v>31.10.2023</v>
      </c>
      <c r="AC305" s="58" t="str">
        <f>'Никель (LME)'!AD34</f>
        <v/>
      </c>
      <c r="AE305" s="59" t="str">
        <f>'Свинец (LME)'!AC34</f>
        <v>31.10.2023</v>
      </c>
      <c r="AF305" s="58" t="str">
        <f>'Свинец (LME)'!AD34</f>
        <v/>
      </c>
      <c r="AH305" s="59" t="str">
        <f>'Медь (LME)'!AC34</f>
        <v>31.10.2023</v>
      </c>
      <c r="AI305" s="58" t="str">
        <f>'Медь (LME)'!AD34</f>
        <v/>
      </c>
      <c r="AK305" s="59" t="str">
        <f>'Цинк (LME)'!AC34</f>
        <v>31.10.2023</v>
      </c>
      <c r="AL305" s="58" t="str">
        <f>'Цинк (LME)'!AD34</f>
        <v/>
      </c>
    </row>
    <row r="306" spans="1:38" ht="15" customHeight="1" x14ac:dyDescent="0.25">
      <c r="A306" s="60" t="str">
        <f>Доллар!AF4</f>
        <v>01.11.2023</v>
      </c>
      <c r="B306" s="58" t="str">
        <f>Доллар!AG4</f>
        <v>-</v>
      </c>
      <c r="D306" s="60" t="str">
        <f>Евро!AF4</f>
        <v>01.11.2023</v>
      </c>
      <c r="E306" s="58" t="str">
        <f>Евро!AG4</f>
        <v>-</v>
      </c>
      <c r="G306" s="60" t="str">
        <f>'Золото (ЦБ)'!AF4</f>
        <v>01.11.2023</v>
      </c>
      <c r="H306" s="58">
        <f>IF(OR('Золото (ЦБ)'!$AG4="-",'Золото (ЦБ)'!$AG4=""),H305,'Золото (ЦБ)'!$AG4)</f>
        <v>4173.2</v>
      </c>
      <c r="I306" t="s">
        <v>166</v>
      </c>
      <c r="J306" s="60" t="str">
        <f>'Серебро (ЦБ)'!AF4</f>
        <v>01.11.2023</v>
      </c>
      <c r="K306" s="58">
        <f>IF(OR('Серебро (ЦБ)'!$AG4="-",'Серебро (ЦБ)'!$AG4=""),K305,'Серебро (ЦБ)'!$AG4)</f>
        <v>55.2</v>
      </c>
      <c r="M306" s="60" t="str">
        <f>'Платина (ЦБ)'!AF4</f>
        <v>01.11.2023</v>
      </c>
      <c r="N306" s="58">
        <f>IF(OR('Платина (ЦБ)'!$AG4="-",'Платина (ЦБ)'!$AG4=""),N305,'Платина (ЦБ)'!$AG4)</f>
        <v>2353.48</v>
      </c>
      <c r="P306" s="60" t="str">
        <f>'Палладий (ЦБ)'!AF4</f>
        <v>01.11.2023</v>
      </c>
      <c r="Q306" s="58">
        <f>IF(OR('Палладий (ЦБ)'!$AG4="-",'Палладий (ЦБ)'!$AG4=""),Q305,'Палладий (ЦБ)'!$AG4)</f>
        <v>4153.88</v>
      </c>
      <c r="S306" s="60" t="str">
        <f>'Золото (KITCO-LME)'!AF4</f>
        <v>01.11.2023</v>
      </c>
      <c r="T306" s="58" t="str">
        <f>'Золото (KITCO-LME)'!AG4</f>
        <v/>
      </c>
      <c r="V306" s="60" t="str">
        <f>'Серебро (KITCO-LME)'!AF4</f>
        <v>01.11.2023</v>
      </c>
      <c r="W306" s="58" t="str">
        <f>'Серебро (KITCO-LME)'!AG4</f>
        <v/>
      </c>
      <c r="Y306" s="60" t="str">
        <f>'Алюминий (LME)'!AF4</f>
        <v>01.11.2023</v>
      </c>
      <c r="Z306" s="58" t="str">
        <f>'Алюминий (LME)'!AG4</f>
        <v/>
      </c>
      <c r="AB306" s="60" t="str">
        <f>'Никель (LME)'!AF4</f>
        <v>01.11.2023</v>
      </c>
      <c r="AC306" s="58" t="str">
        <f>'Никель (LME)'!AG4</f>
        <v/>
      </c>
      <c r="AE306" s="60" t="str">
        <f>'Свинец (LME)'!AF4</f>
        <v>01.11.2023</v>
      </c>
      <c r="AF306" s="58" t="str">
        <f>'Свинец (LME)'!AG4</f>
        <v/>
      </c>
      <c r="AH306" s="60" t="str">
        <f>'Медь (LME)'!AF4</f>
        <v>01.11.2023</v>
      </c>
      <c r="AI306" s="58" t="str">
        <f>'Медь (LME)'!AG4</f>
        <v/>
      </c>
      <c r="AK306" s="60" t="str">
        <f>'Цинк (LME)'!AF4</f>
        <v>01.11.2023</v>
      </c>
      <c r="AL306" s="58" t="str">
        <f>'Цинк (LME)'!AG4</f>
        <v/>
      </c>
    </row>
    <row r="307" spans="1:38" ht="15" customHeight="1" x14ac:dyDescent="0.25">
      <c r="A307" s="61" t="str">
        <f>Доллар!AF5</f>
        <v>02.11.2023</v>
      </c>
      <c r="B307" s="58" t="str">
        <f>Доллар!AG5</f>
        <v>-</v>
      </c>
      <c r="D307" s="61" t="str">
        <f>Евро!AF5</f>
        <v>02.11.2023</v>
      </c>
      <c r="E307" s="58" t="str">
        <f>Евро!AG5</f>
        <v>-</v>
      </c>
      <c r="G307" s="61" t="str">
        <f>'Золото (ЦБ)'!AF5</f>
        <v>02.11.2023</v>
      </c>
      <c r="H307" s="58">
        <f>IF(OR('Золото (ЦБ)'!$AG5="-",'Золото (ЦБ)'!$AG5=""),H306,'Золото (ЦБ)'!$AG5)</f>
        <v>4173.2</v>
      </c>
      <c r="J307" s="61" t="str">
        <f>'Серебро (ЦБ)'!AF5</f>
        <v>02.11.2023</v>
      </c>
      <c r="K307" s="58">
        <f>IF(OR('Серебро (ЦБ)'!$AG5="-",'Серебро (ЦБ)'!$AG5=""),K306,'Серебро (ЦБ)'!$AG5)</f>
        <v>55.2</v>
      </c>
      <c r="M307" s="61" t="str">
        <f>'Платина (ЦБ)'!AF5</f>
        <v>02.11.2023</v>
      </c>
      <c r="N307" s="58">
        <f>IF(OR('Платина (ЦБ)'!$AG5="-",'Платина (ЦБ)'!$AG5=""),N306,'Платина (ЦБ)'!$AG5)</f>
        <v>2353.48</v>
      </c>
      <c r="P307" s="61" t="str">
        <f>'Палладий (ЦБ)'!AF5</f>
        <v>02.11.2023</v>
      </c>
      <c r="Q307" s="58">
        <f>IF(OR('Палладий (ЦБ)'!$AG5="-",'Палладий (ЦБ)'!$AG5=""),Q306,'Палладий (ЦБ)'!$AG5)</f>
        <v>4153.88</v>
      </c>
      <c r="S307" s="61" t="str">
        <f>'Золото (KITCO-LME)'!AF5</f>
        <v>02.11.2023</v>
      </c>
      <c r="T307" s="58" t="str">
        <f>'Золото (KITCO-LME)'!AG5</f>
        <v/>
      </c>
      <c r="V307" s="61" t="str">
        <f>'Серебро (KITCO-LME)'!AF5</f>
        <v>02.11.2023</v>
      </c>
      <c r="W307" s="58" t="str">
        <f>'Серебро (KITCO-LME)'!AG5</f>
        <v/>
      </c>
      <c r="Y307" s="61" t="str">
        <f>'Алюминий (LME)'!AF5</f>
        <v>02.11.2023</v>
      </c>
      <c r="Z307" s="58" t="str">
        <f>'Алюминий (LME)'!AG5</f>
        <v/>
      </c>
      <c r="AB307" s="61" t="str">
        <f>'Никель (LME)'!AF5</f>
        <v>02.11.2023</v>
      </c>
      <c r="AC307" s="58" t="str">
        <f>'Никель (LME)'!AG5</f>
        <v/>
      </c>
      <c r="AE307" s="61" t="str">
        <f>'Свинец (LME)'!AF5</f>
        <v>02.11.2023</v>
      </c>
      <c r="AF307" s="58" t="str">
        <f>'Свинец (LME)'!AG5</f>
        <v/>
      </c>
      <c r="AH307" s="61" t="str">
        <f>'Медь (LME)'!AF5</f>
        <v>02.11.2023</v>
      </c>
      <c r="AI307" s="58" t="str">
        <f>'Медь (LME)'!AG5</f>
        <v/>
      </c>
      <c r="AK307" s="61" t="str">
        <f>'Цинк (LME)'!AF5</f>
        <v>02.11.2023</v>
      </c>
      <c r="AL307" s="58" t="str">
        <f>'Цинк (LME)'!AG5</f>
        <v/>
      </c>
    </row>
    <row r="308" spans="1:38" ht="15" customHeight="1" x14ac:dyDescent="0.25">
      <c r="A308" s="61" t="str">
        <f>Доллар!AF6</f>
        <v>03.11.2023</v>
      </c>
      <c r="B308" s="58" t="str">
        <f>Доллар!AG6</f>
        <v>-</v>
      </c>
      <c r="D308" s="61" t="str">
        <f>Евро!AF6</f>
        <v>03.11.2023</v>
      </c>
      <c r="E308" s="58" t="str">
        <f>Евро!AG6</f>
        <v>-</v>
      </c>
      <c r="G308" s="61" t="str">
        <f>'Золото (ЦБ)'!AF6</f>
        <v>03.11.2023</v>
      </c>
      <c r="H308" s="58">
        <f>IF(OR('Золото (ЦБ)'!$AG6="-",'Золото (ЦБ)'!$AG6=""),H307,'Золото (ЦБ)'!$AG6)</f>
        <v>4173.2</v>
      </c>
      <c r="J308" s="61" t="str">
        <f>'Серебро (ЦБ)'!AF6</f>
        <v>03.11.2023</v>
      </c>
      <c r="K308" s="58">
        <f>IF(OR('Серебро (ЦБ)'!$AG6="-",'Серебро (ЦБ)'!$AG6=""),K307,'Серебро (ЦБ)'!$AG6)</f>
        <v>55.2</v>
      </c>
      <c r="M308" s="61" t="str">
        <f>'Платина (ЦБ)'!AF6</f>
        <v>03.11.2023</v>
      </c>
      <c r="N308" s="58">
        <f>IF(OR('Платина (ЦБ)'!$AG6="-",'Платина (ЦБ)'!$AG6=""),N307,'Платина (ЦБ)'!$AG6)</f>
        <v>2353.48</v>
      </c>
      <c r="P308" s="61" t="str">
        <f>'Палладий (ЦБ)'!AF6</f>
        <v>03.11.2023</v>
      </c>
      <c r="Q308" s="58">
        <f>IF(OR('Палладий (ЦБ)'!$AG6="-",'Палладий (ЦБ)'!$AG6=""),Q307,'Палладий (ЦБ)'!$AG6)</f>
        <v>4153.88</v>
      </c>
      <c r="S308" s="61" t="str">
        <f>'Золото (KITCO-LME)'!AF6</f>
        <v>03.11.2023</v>
      </c>
      <c r="T308" s="58" t="str">
        <f>'Золото (KITCO-LME)'!AG6</f>
        <v/>
      </c>
      <c r="V308" s="61" t="str">
        <f>'Серебро (KITCO-LME)'!AF6</f>
        <v>03.11.2023</v>
      </c>
      <c r="W308" s="58" t="str">
        <f>'Серебро (KITCO-LME)'!AG6</f>
        <v/>
      </c>
      <c r="Y308" s="61" t="str">
        <f>'Алюминий (LME)'!AF6</f>
        <v>03.11.2023</v>
      </c>
      <c r="Z308" s="58" t="str">
        <f>'Алюминий (LME)'!AG6</f>
        <v/>
      </c>
      <c r="AB308" s="61" t="str">
        <f>'Никель (LME)'!AF6</f>
        <v>03.11.2023</v>
      </c>
      <c r="AC308" s="58" t="str">
        <f>'Никель (LME)'!AG6</f>
        <v/>
      </c>
      <c r="AE308" s="61" t="str">
        <f>'Свинец (LME)'!AF6</f>
        <v>03.11.2023</v>
      </c>
      <c r="AF308" s="58" t="str">
        <f>'Свинец (LME)'!AG6</f>
        <v/>
      </c>
      <c r="AH308" s="61" t="str">
        <f>'Медь (LME)'!AF6</f>
        <v>03.11.2023</v>
      </c>
      <c r="AI308" s="58" t="str">
        <f>'Медь (LME)'!AG6</f>
        <v/>
      </c>
      <c r="AK308" s="61" t="str">
        <f>'Цинк (LME)'!AF6</f>
        <v>03.11.2023</v>
      </c>
      <c r="AL308" s="58" t="str">
        <f>'Цинк (LME)'!AG6</f>
        <v/>
      </c>
    </row>
    <row r="309" spans="1:38" ht="15" customHeight="1" x14ac:dyDescent="0.25">
      <c r="A309" s="61" t="str">
        <f>Доллар!AF7</f>
        <v>04.11.2023</v>
      </c>
      <c r="B309" s="58" t="str">
        <f>Доллар!AG7</f>
        <v>-</v>
      </c>
      <c r="D309" s="61" t="str">
        <f>Евро!AF7</f>
        <v>04.11.2023</v>
      </c>
      <c r="E309" s="58" t="str">
        <f>Евро!AG7</f>
        <v>-</v>
      </c>
      <c r="G309" s="61" t="str">
        <f>'Золото (ЦБ)'!AF7</f>
        <v>04.11.2023</v>
      </c>
      <c r="H309" s="58">
        <f>IF(OR('Золото (ЦБ)'!$AG7="-",'Золото (ЦБ)'!$AG7=""),H308,'Золото (ЦБ)'!$AG7)</f>
        <v>4173.2</v>
      </c>
      <c r="J309" s="61" t="str">
        <f>'Серебро (ЦБ)'!AF7</f>
        <v>04.11.2023</v>
      </c>
      <c r="K309" s="58">
        <f>IF(OR('Серебро (ЦБ)'!$AG7="-",'Серебро (ЦБ)'!$AG7=""),K308,'Серебро (ЦБ)'!$AG7)</f>
        <v>55.2</v>
      </c>
      <c r="M309" s="61" t="str">
        <f>'Платина (ЦБ)'!AF7</f>
        <v>04.11.2023</v>
      </c>
      <c r="N309" s="58">
        <f>IF(OR('Платина (ЦБ)'!$AG7="-",'Платина (ЦБ)'!$AG7=""),N308,'Платина (ЦБ)'!$AG7)</f>
        <v>2353.48</v>
      </c>
      <c r="P309" s="61" t="str">
        <f>'Палладий (ЦБ)'!AF7</f>
        <v>04.11.2023</v>
      </c>
      <c r="Q309" s="58">
        <f>IF(OR('Палладий (ЦБ)'!$AG7="-",'Палладий (ЦБ)'!$AG7=""),Q308,'Палладий (ЦБ)'!$AG7)</f>
        <v>4153.88</v>
      </c>
      <c r="S309" s="61" t="str">
        <f>'Золото (KITCO-LME)'!AF7</f>
        <v>04.11.2023</v>
      </c>
      <c r="T309" s="58" t="str">
        <f>'Золото (KITCO-LME)'!AG7</f>
        <v/>
      </c>
      <c r="V309" s="61" t="str">
        <f>'Серебро (KITCO-LME)'!AF7</f>
        <v>04.11.2023</v>
      </c>
      <c r="W309" s="58" t="str">
        <f>'Серебро (KITCO-LME)'!AG7</f>
        <v/>
      </c>
      <c r="Y309" s="61" t="str">
        <f>'Алюминий (LME)'!AF7</f>
        <v>04.11.2023</v>
      </c>
      <c r="Z309" s="58" t="str">
        <f>'Алюминий (LME)'!AG7</f>
        <v/>
      </c>
      <c r="AB309" s="61" t="str">
        <f>'Никель (LME)'!AF7</f>
        <v>04.11.2023</v>
      </c>
      <c r="AC309" s="58" t="str">
        <f>'Никель (LME)'!AG7</f>
        <v/>
      </c>
      <c r="AE309" s="61" t="str">
        <f>'Свинец (LME)'!AF7</f>
        <v>04.11.2023</v>
      </c>
      <c r="AF309" s="58" t="str">
        <f>'Свинец (LME)'!AG7</f>
        <v/>
      </c>
      <c r="AH309" s="61" t="str">
        <f>'Медь (LME)'!AF7</f>
        <v>04.11.2023</v>
      </c>
      <c r="AI309" s="58" t="str">
        <f>'Медь (LME)'!AG7</f>
        <v/>
      </c>
      <c r="AK309" s="61" t="str">
        <f>'Цинк (LME)'!AF7</f>
        <v>04.11.2023</v>
      </c>
      <c r="AL309" s="58" t="str">
        <f>'Цинк (LME)'!AG7</f>
        <v/>
      </c>
    </row>
    <row r="310" spans="1:38" ht="15" customHeight="1" x14ac:dyDescent="0.25">
      <c r="A310" s="61" t="str">
        <f>Доллар!AF8</f>
        <v>05.11.2023</v>
      </c>
      <c r="B310" s="58" t="str">
        <f>Доллар!AG8</f>
        <v>-</v>
      </c>
      <c r="D310" s="61" t="str">
        <f>Евро!AF8</f>
        <v>05.11.2023</v>
      </c>
      <c r="E310" s="58" t="str">
        <f>Евро!AG8</f>
        <v>-</v>
      </c>
      <c r="G310" s="61" t="str">
        <f>'Золото (ЦБ)'!AF8</f>
        <v>05.11.2023</v>
      </c>
      <c r="H310" s="58">
        <f>IF(OR('Золото (ЦБ)'!$AG8="-",'Золото (ЦБ)'!$AG8=""),H309,'Золото (ЦБ)'!$AG8)</f>
        <v>4173.2</v>
      </c>
      <c r="J310" s="61" t="str">
        <f>'Серебро (ЦБ)'!AF8</f>
        <v>05.11.2023</v>
      </c>
      <c r="K310" s="58">
        <f>IF(OR('Серебро (ЦБ)'!$AG8="-",'Серебро (ЦБ)'!$AG8=""),K309,'Серебро (ЦБ)'!$AG8)</f>
        <v>55.2</v>
      </c>
      <c r="M310" s="61" t="str">
        <f>'Платина (ЦБ)'!AF8</f>
        <v>05.11.2023</v>
      </c>
      <c r="N310" s="58">
        <f>IF(OR('Платина (ЦБ)'!$AG8="-",'Платина (ЦБ)'!$AG8=""),N309,'Платина (ЦБ)'!$AG8)</f>
        <v>2353.48</v>
      </c>
      <c r="P310" s="61" t="str">
        <f>'Палладий (ЦБ)'!AF8</f>
        <v>05.11.2023</v>
      </c>
      <c r="Q310" s="58">
        <f>IF(OR('Палладий (ЦБ)'!$AG8="-",'Палладий (ЦБ)'!$AG8=""),Q309,'Палладий (ЦБ)'!$AG8)</f>
        <v>4153.88</v>
      </c>
      <c r="S310" s="61" t="str">
        <f>'Золото (KITCO-LME)'!AF8</f>
        <v>05.11.2023</v>
      </c>
      <c r="T310" s="58" t="str">
        <f>'Золото (KITCO-LME)'!AG8</f>
        <v/>
      </c>
      <c r="V310" s="61" t="str">
        <f>'Серебро (KITCO-LME)'!AF8</f>
        <v>05.11.2023</v>
      </c>
      <c r="W310" s="58" t="str">
        <f>'Серебро (KITCO-LME)'!AG8</f>
        <v/>
      </c>
      <c r="Y310" s="61" t="str">
        <f>'Алюминий (LME)'!AF8</f>
        <v>05.11.2023</v>
      </c>
      <c r="Z310" s="58" t="str">
        <f>'Алюминий (LME)'!AG8</f>
        <v/>
      </c>
      <c r="AB310" s="61" t="str">
        <f>'Никель (LME)'!AF8</f>
        <v>05.11.2023</v>
      </c>
      <c r="AC310" s="58" t="str">
        <f>'Никель (LME)'!AG8</f>
        <v/>
      </c>
      <c r="AE310" s="61" t="str">
        <f>'Свинец (LME)'!AF8</f>
        <v>05.11.2023</v>
      </c>
      <c r="AF310" s="58" t="str">
        <f>'Свинец (LME)'!AG8</f>
        <v/>
      </c>
      <c r="AH310" s="61" t="str">
        <f>'Медь (LME)'!AF8</f>
        <v>05.11.2023</v>
      </c>
      <c r="AI310" s="58" t="str">
        <f>'Медь (LME)'!AG8</f>
        <v/>
      </c>
      <c r="AK310" s="61" t="str">
        <f>'Цинк (LME)'!AF8</f>
        <v>05.11.2023</v>
      </c>
      <c r="AL310" s="58" t="str">
        <f>'Цинк (LME)'!AG8</f>
        <v/>
      </c>
    </row>
    <row r="311" spans="1:38" ht="15" customHeight="1" x14ac:dyDescent="0.25">
      <c r="A311" s="61" t="str">
        <f>Доллар!AF9</f>
        <v>06.11.2023</v>
      </c>
      <c r="B311" s="58" t="str">
        <f>Доллар!AG9</f>
        <v>-</v>
      </c>
      <c r="D311" s="61" t="str">
        <f>Евро!AF9</f>
        <v>06.11.2023</v>
      </c>
      <c r="E311" s="58" t="str">
        <f>Евро!AG9</f>
        <v>-</v>
      </c>
      <c r="G311" s="61" t="str">
        <f>'Золото (ЦБ)'!AF9</f>
        <v>06.11.2023</v>
      </c>
      <c r="H311" s="58">
        <f>IF(OR('Золото (ЦБ)'!$AG9="-",'Золото (ЦБ)'!$AG9=""),H310,'Золото (ЦБ)'!$AG9)</f>
        <v>4173.2</v>
      </c>
      <c r="J311" s="61" t="str">
        <f>'Серебро (ЦБ)'!AF9</f>
        <v>06.11.2023</v>
      </c>
      <c r="K311" s="58">
        <f>IF(OR('Серебро (ЦБ)'!$AG9="-",'Серебро (ЦБ)'!$AG9=""),K310,'Серебро (ЦБ)'!$AG9)</f>
        <v>55.2</v>
      </c>
      <c r="M311" s="61" t="str">
        <f>'Платина (ЦБ)'!AF9</f>
        <v>06.11.2023</v>
      </c>
      <c r="N311" s="58">
        <f>IF(OR('Платина (ЦБ)'!$AG9="-",'Платина (ЦБ)'!$AG9=""),N310,'Платина (ЦБ)'!$AG9)</f>
        <v>2353.48</v>
      </c>
      <c r="P311" s="61" t="str">
        <f>'Палладий (ЦБ)'!AF9</f>
        <v>06.11.2023</v>
      </c>
      <c r="Q311" s="58">
        <f>IF(OR('Палладий (ЦБ)'!$AG9="-",'Палладий (ЦБ)'!$AG9=""),Q310,'Палладий (ЦБ)'!$AG9)</f>
        <v>4153.88</v>
      </c>
      <c r="S311" s="61" t="str">
        <f>'Золото (KITCO-LME)'!AF9</f>
        <v>06.11.2023</v>
      </c>
      <c r="T311" s="58" t="str">
        <f>'Золото (KITCO-LME)'!AG9</f>
        <v/>
      </c>
      <c r="V311" s="61" t="str">
        <f>'Серебро (KITCO-LME)'!AF9</f>
        <v>06.11.2023</v>
      </c>
      <c r="W311" s="58" t="str">
        <f>'Серебро (KITCO-LME)'!AG9</f>
        <v/>
      </c>
      <c r="Y311" s="61" t="str">
        <f>'Алюминий (LME)'!AF9</f>
        <v>06.11.2023</v>
      </c>
      <c r="Z311" s="58" t="str">
        <f>'Алюминий (LME)'!AG9</f>
        <v/>
      </c>
      <c r="AB311" s="61" t="str">
        <f>'Никель (LME)'!AF9</f>
        <v>06.11.2023</v>
      </c>
      <c r="AC311" s="58" t="str">
        <f>'Никель (LME)'!AG9</f>
        <v/>
      </c>
      <c r="AE311" s="61" t="str">
        <f>'Свинец (LME)'!AF9</f>
        <v>06.11.2023</v>
      </c>
      <c r="AF311" s="58" t="str">
        <f>'Свинец (LME)'!AG9</f>
        <v/>
      </c>
      <c r="AH311" s="61" t="str">
        <f>'Медь (LME)'!AF9</f>
        <v>06.11.2023</v>
      </c>
      <c r="AI311" s="58" t="str">
        <f>'Медь (LME)'!AG9</f>
        <v/>
      </c>
      <c r="AK311" s="61" t="str">
        <f>'Цинк (LME)'!AF9</f>
        <v>06.11.2023</v>
      </c>
      <c r="AL311" s="58" t="str">
        <f>'Цинк (LME)'!AG9</f>
        <v/>
      </c>
    </row>
    <row r="312" spans="1:38" ht="15" customHeight="1" x14ac:dyDescent="0.25">
      <c r="A312" s="61" t="str">
        <f>Доллар!AF10</f>
        <v>07.11.2023</v>
      </c>
      <c r="B312" s="58" t="str">
        <f>Доллар!AG10</f>
        <v>-</v>
      </c>
      <c r="D312" s="61" t="str">
        <f>Евро!AF10</f>
        <v>07.11.2023</v>
      </c>
      <c r="E312" s="58" t="str">
        <f>Евро!AG10</f>
        <v>-</v>
      </c>
      <c r="G312" s="61" t="str">
        <f>'Золото (ЦБ)'!AF10</f>
        <v>07.11.2023</v>
      </c>
      <c r="H312" s="58">
        <f>IF(OR('Золото (ЦБ)'!$AG10="-",'Золото (ЦБ)'!$AG10=""),H311,'Золото (ЦБ)'!$AG10)</f>
        <v>4173.2</v>
      </c>
      <c r="J312" s="61" t="str">
        <f>'Серебро (ЦБ)'!AF10</f>
        <v>07.11.2023</v>
      </c>
      <c r="K312" s="58">
        <f>IF(OR('Серебро (ЦБ)'!$AG10="-",'Серебро (ЦБ)'!$AG10=""),K311,'Серебро (ЦБ)'!$AG10)</f>
        <v>55.2</v>
      </c>
      <c r="M312" s="61" t="str">
        <f>'Платина (ЦБ)'!AF10</f>
        <v>07.11.2023</v>
      </c>
      <c r="N312" s="58">
        <f>IF(OR('Платина (ЦБ)'!$AG10="-",'Платина (ЦБ)'!$AG10=""),N311,'Платина (ЦБ)'!$AG10)</f>
        <v>2353.48</v>
      </c>
      <c r="P312" s="61" t="str">
        <f>'Палладий (ЦБ)'!AF10</f>
        <v>07.11.2023</v>
      </c>
      <c r="Q312" s="58">
        <f>IF(OR('Палладий (ЦБ)'!$AG10="-",'Палладий (ЦБ)'!$AG10=""),Q311,'Палладий (ЦБ)'!$AG10)</f>
        <v>4153.88</v>
      </c>
      <c r="S312" s="61" t="str">
        <f>'Золото (KITCO-LME)'!AF10</f>
        <v>07.11.2023</v>
      </c>
      <c r="T312" s="58" t="str">
        <f>'Золото (KITCO-LME)'!AG10</f>
        <v/>
      </c>
      <c r="V312" s="61" t="str">
        <f>'Серебро (KITCO-LME)'!AF10</f>
        <v>07.11.2023</v>
      </c>
      <c r="W312" s="58" t="str">
        <f>'Серебро (KITCO-LME)'!AG10</f>
        <v/>
      </c>
      <c r="Y312" s="61" t="str">
        <f>'Алюминий (LME)'!AF10</f>
        <v>07.11.2023</v>
      </c>
      <c r="Z312" s="58" t="str">
        <f>'Алюминий (LME)'!AG10</f>
        <v/>
      </c>
      <c r="AB312" s="61" t="str">
        <f>'Никель (LME)'!AF10</f>
        <v>07.11.2023</v>
      </c>
      <c r="AC312" s="58" t="str">
        <f>'Никель (LME)'!AG10</f>
        <v/>
      </c>
      <c r="AE312" s="61" t="str">
        <f>'Свинец (LME)'!AF10</f>
        <v>07.11.2023</v>
      </c>
      <c r="AF312" s="58" t="str">
        <f>'Свинец (LME)'!AG10</f>
        <v/>
      </c>
      <c r="AH312" s="61" t="str">
        <f>'Медь (LME)'!AF10</f>
        <v>07.11.2023</v>
      </c>
      <c r="AI312" s="58" t="str">
        <f>'Медь (LME)'!AG10</f>
        <v/>
      </c>
      <c r="AK312" s="61" t="str">
        <f>'Цинк (LME)'!AF10</f>
        <v>07.11.2023</v>
      </c>
      <c r="AL312" s="58" t="str">
        <f>'Цинк (LME)'!AG10</f>
        <v/>
      </c>
    </row>
    <row r="313" spans="1:38" ht="15" customHeight="1" x14ac:dyDescent="0.25">
      <c r="A313" s="61" t="str">
        <f>Доллар!AF11</f>
        <v>08.11.2023</v>
      </c>
      <c r="B313" s="58" t="str">
        <f>Доллар!AG11</f>
        <v>-</v>
      </c>
      <c r="D313" s="61" t="str">
        <f>Евро!AF11</f>
        <v>08.11.2023</v>
      </c>
      <c r="E313" s="58" t="str">
        <f>Евро!AG11</f>
        <v>-</v>
      </c>
      <c r="G313" s="61" t="str">
        <f>'Золото (ЦБ)'!AF11</f>
        <v>08.11.2023</v>
      </c>
      <c r="H313" s="58">
        <f>IF(OR('Золото (ЦБ)'!$AG11="-",'Золото (ЦБ)'!$AG11=""),H312,'Золото (ЦБ)'!$AG11)</f>
        <v>4173.2</v>
      </c>
      <c r="J313" s="61" t="str">
        <f>'Серебро (ЦБ)'!AF11</f>
        <v>08.11.2023</v>
      </c>
      <c r="K313" s="58">
        <f>IF(OR('Серебро (ЦБ)'!$AG11="-",'Серебро (ЦБ)'!$AG11=""),K312,'Серебро (ЦБ)'!$AG11)</f>
        <v>55.2</v>
      </c>
      <c r="M313" s="61" t="str">
        <f>'Платина (ЦБ)'!AF11</f>
        <v>08.11.2023</v>
      </c>
      <c r="N313" s="58">
        <f>IF(OR('Платина (ЦБ)'!$AG11="-",'Платина (ЦБ)'!$AG11=""),N312,'Платина (ЦБ)'!$AG11)</f>
        <v>2353.48</v>
      </c>
      <c r="P313" s="61" t="str">
        <f>'Палладий (ЦБ)'!AF11</f>
        <v>08.11.2023</v>
      </c>
      <c r="Q313" s="58">
        <f>IF(OR('Палладий (ЦБ)'!$AG11="-",'Палладий (ЦБ)'!$AG11=""),Q312,'Палладий (ЦБ)'!$AG11)</f>
        <v>4153.88</v>
      </c>
      <c r="S313" s="61" t="str">
        <f>'Золото (KITCO-LME)'!AF11</f>
        <v>08.11.2023</v>
      </c>
      <c r="T313" s="58" t="str">
        <f>'Золото (KITCO-LME)'!AG11</f>
        <v/>
      </c>
      <c r="V313" s="61" t="str">
        <f>'Серебро (KITCO-LME)'!AF11</f>
        <v>08.11.2023</v>
      </c>
      <c r="W313" s="58" t="str">
        <f>'Серебро (KITCO-LME)'!AG11</f>
        <v/>
      </c>
      <c r="Y313" s="61" t="str">
        <f>'Алюминий (LME)'!AF11</f>
        <v>08.11.2023</v>
      </c>
      <c r="Z313" s="58" t="str">
        <f>'Алюминий (LME)'!AG11</f>
        <v/>
      </c>
      <c r="AB313" s="61" t="str">
        <f>'Никель (LME)'!AF11</f>
        <v>08.11.2023</v>
      </c>
      <c r="AC313" s="58" t="str">
        <f>'Никель (LME)'!AG11</f>
        <v/>
      </c>
      <c r="AE313" s="61" t="str">
        <f>'Свинец (LME)'!AF11</f>
        <v>08.11.2023</v>
      </c>
      <c r="AF313" s="58" t="str">
        <f>'Свинец (LME)'!AG11</f>
        <v/>
      </c>
      <c r="AH313" s="61" t="str">
        <f>'Медь (LME)'!AF11</f>
        <v>08.11.2023</v>
      </c>
      <c r="AI313" s="58" t="str">
        <f>'Медь (LME)'!AG11</f>
        <v/>
      </c>
      <c r="AK313" s="61" t="str">
        <f>'Цинк (LME)'!AF11</f>
        <v>08.11.2023</v>
      </c>
      <c r="AL313" s="58" t="str">
        <f>'Цинк (LME)'!AG11</f>
        <v/>
      </c>
    </row>
    <row r="314" spans="1:38" ht="15" customHeight="1" x14ac:dyDescent="0.25">
      <c r="A314" s="61" t="str">
        <f>Доллар!AF12</f>
        <v>09.11.2023</v>
      </c>
      <c r="B314" s="58" t="str">
        <f>Доллар!AG12</f>
        <v>-</v>
      </c>
      <c r="D314" s="61" t="str">
        <f>Евро!AF12</f>
        <v>09.11.2023</v>
      </c>
      <c r="E314" s="58" t="str">
        <f>Евро!AG12</f>
        <v>-</v>
      </c>
      <c r="G314" s="61" t="str">
        <f>'Золото (ЦБ)'!AF12</f>
        <v>09.11.2023</v>
      </c>
      <c r="H314" s="58">
        <f>IF(OR('Золото (ЦБ)'!$AG12="-",'Золото (ЦБ)'!$AG12=""),H313,'Золото (ЦБ)'!$AG12)</f>
        <v>4173.2</v>
      </c>
      <c r="J314" s="61" t="str">
        <f>'Серебро (ЦБ)'!AF12</f>
        <v>09.11.2023</v>
      </c>
      <c r="K314" s="58">
        <f>IF(OR('Серебро (ЦБ)'!$AG12="-",'Серебро (ЦБ)'!$AG12=""),K313,'Серебро (ЦБ)'!$AG12)</f>
        <v>55.2</v>
      </c>
      <c r="M314" s="61" t="str">
        <f>'Платина (ЦБ)'!AF12</f>
        <v>09.11.2023</v>
      </c>
      <c r="N314" s="58">
        <f>IF(OR('Платина (ЦБ)'!$AG12="-",'Платина (ЦБ)'!$AG12=""),N313,'Платина (ЦБ)'!$AG12)</f>
        <v>2353.48</v>
      </c>
      <c r="P314" s="61" t="str">
        <f>'Палладий (ЦБ)'!AF12</f>
        <v>09.11.2023</v>
      </c>
      <c r="Q314" s="58">
        <f>IF(OR('Палладий (ЦБ)'!$AG12="-",'Палладий (ЦБ)'!$AG12=""),Q313,'Палладий (ЦБ)'!$AG12)</f>
        <v>4153.88</v>
      </c>
      <c r="S314" s="61" t="str">
        <f>'Золото (KITCO-LME)'!AF12</f>
        <v>09.11.2023</v>
      </c>
      <c r="T314" s="58" t="str">
        <f>'Золото (KITCO-LME)'!AG12</f>
        <v/>
      </c>
      <c r="V314" s="61" t="str">
        <f>'Серебро (KITCO-LME)'!AF12</f>
        <v>09.11.2023</v>
      </c>
      <c r="W314" s="58" t="str">
        <f>'Серебро (KITCO-LME)'!AG12</f>
        <v/>
      </c>
      <c r="Y314" s="61" t="str">
        <f>'Алюминий (LME)'!AF12</f>
        <v>09.11.2023</v>
      </c>
      <c r="Z314" s="58" t="str">
        <f>'Алюминий (LME)'!AG12</f>
        <v/>
      </c>
      <c r="AB314" s="61" t="str">
        <f>'Никель (LME)'!AF12</f>
        <v>09.11.2023</v>
      </c>
      <c r="AC314" s="58" t="str">
        <f>'Никель (LME)'!AG12</f>
        <v/>
      </c>
      <c r="AE314" s="61" t="str">
        <f>'Свинец (LME)'!AF12</f>
        <v>09.11.2023</v>
      </c>
      <c r="AF314" s="58" t="str">
        <f>'Свинец (LME)'!AG12</f>
        <v/>
      </c>
      <c r="AH314" s="61" t="str">
        <f>'Медь (LME)'!AF12</f>
        <v>09.11.2023</v>
      </c>
      <c r="AI314" s="58" t="str">
        <f>'Медь (LME)'!AG12</f>
        <v/>
      </c>
      <c r="AK314" s="61" t="str">
        <f>'Цинк (LME)'!AF12</f>
        <v>09.11.2023</v>
      </c>
      <c r="AL314" s="58" t="str">
        <f>'Цинк (LME)'!AG12</f>
        <v/>
      </c>
    </row>
    <row r="315" spans="1:38" ht="15" customHeight="1" x14ac:dyDescent="0.25">
      <c r="A315" s="61" t="str">
        <f>Доллар!AF13</f>
        <v>10.11.2023</v>
      </c>
      <c r="B315" s="58" t="str">
        <f>Доллар!AG13</f>
        <v>-</v>
      </c>
      <c r="D315" s="61" t="str">
        <f>Евро!AF13</f>
        <v>10.11.2023</v>
      </c>
      <c r="E315" s="58" t="str">
        <f>Евро!AG13</f>
        <v>-</v>
      </c>
      <c r="G315" s="61" t="str">
        <f>'Золото (ЦБ)'!AF13</f>
        <v>10.11.2023</v>
      </c>
      <c r="H315" s="58">
        <f>IF(OR('Золото (ЦБ)'!$AG13="-",'Золото (ЦБ)'!$AG13=""),H314,'Золото (ЦБ)'!$AG13)</f>
        <v>4173.2</v>
      </c>
      <c r="J315" s="61" t="str">
        <f>'Серебро (ЦБ)'!AF13</f>
        <v>10.11.2023</v>
      </c>
      <c r="K315" s="58">
        <f>IF(OR('Серебро (ЦБ)'!$AG13="-",'Серебро (ЦБ)'!$AG13=""),K314,'Серебро (ЦБ)'!$AG13)</f>
        <v>55.2</v>
      </c>
      <c r="M315" s="61" t="str">
        <f>'Платина (ЦБ)'!AF13</f>
        <v>10.11.2023</v>
      </c>
      <c r="N315" s="58">
        <f>IF(OR('Платина (ЦБ)'!$AG13="-",'Платина (ЦБ)'!$AG13=""),N314,'Платина (ЦБ)'!$AG13)</f>
        <v>2353.48</v>
      </c>
      <c r="P315" s="61" t="str">
        <f>'Палладий (ЦБ)'!AF13</f>
        <v>10.11.2023</v>
      </c>
      <c r="Q315" s="58">
        <f>IF(OR('Палладий (ЦБ)'!$AG13="-",'Палладий (ЦБ)'!$AG13=""),Q314,'Палладий (ЦБ)'!$AG13)</f>
        <v>4153.88</v>
      </c>
      <c r="S315" s="61" t="str">
        <f>'Золото (KITCO-LME)'!AF13</f>
        <v>10.11.2023</v>
      </c>
      <c r="T315" s="58" t="str">
        <f>'Золото (KITCO-LME)'!AG13</f>
        <v/>
      </c>
      <c r="V315" s="61" t="str">
        <f>'Серебро (KITCO-LME)'!AF13</f>
        <v>10.11.2023</v>
      </c>
      <c r="W315" s="58" t="str">
        <f>'Серебро (KITCO-LME)'!AG13</f>
        <v/>
      </c>
      <c r="Y315" s="61" t="str">
        <f>'Алюминий (LME)'!AF13</f>
        <v>10.11.2023</v>
      </c>
      <c r="Z315" s="58" t="str">
        <f>'Алюминий (LME)'!AG13</f>
        <v/>
      </c>
      <c r="AB315" s="61" t="str">
        <f>'Никель (LME)'!AF13</f>
        <v>10.11.2023</v>
      </c>
      <c r="AC315" s="58" t="str">
        <f>'Никель (LME)'!AG13</f>
        <v/>
      </c>
      <c r="AE315" s="61" t="str">
        <f>'Свинец (LME)'!AF13</f>
        <v>10.11.2023</v>
      </c>
      <c r="AF315" s="58" t="str">
        <f>'Свинец (LME)'!AG13</f>
        <v/>
      </c>
      <c r="AH315" s="61" t="str">
        <f>'Медь (LME)'!AF13</f>
        <v>10.11.2023</v>
      </c>
      <c r="AI315" s="58" t="str">
        <f>'Медь (LME)'!AG13</f>
        <v/>
      </c>
      <c r="AK315" s="61" t="str">
        <f>'Цинк (LME)'!AF13</f>
        <v>10.11.2023</v>
      </c>
      <c r="AL315" s="58" t="str">
        <f>'Цинк (LME)'!AG13</f>
        <v/>
      </c>
    </row>
    <row r="316" spans="1:38" ht="15" customHeight="1" x14ac:dyDescent="0.25">
      <c r="A316" s="61" t="str">
        <f>Доллар!AF14</f>
        <v>11.11.2023</v>
      </c>
      <c r="B316" s="58" t="str">
        <f>Доллар!AG14</f>
        <v>-</v>
      </c>
      <c r="D316" s="61" t="str">
        <f>Евро!AF14</f>
        <v>11.11.2023</v>
      </c>
      <c r="E316" s="58" t="str">
        <f>Евро!AG14</f>
        <v>-</v>
      </c>
      <c r="G316" s="61" t="str">
        <f>'Золото (ЦБ)'!AF14</f>
        <v>11.11.2023</v>
      </c>
      <c r="H316" s="58">
        <f>IF(OR('Золото (ЦБ)'!$AG14="-",'Золото (ЦБ)'!$AG14=""),H315,'Золото (ЦБ)'!$AG14)</f>
        <v>4173.2</v>
      </c>
      <c r="J316" s="61" t="str">
        <f>'Серебро (ЦБ)'!AF14</f>
        <v>11.11.2023</v>
      </c>
      <c r="K316" s="58">
        <f>IF(OR('Серебро (ЦБ)'!$AG14="-",'Серебро (ЦБ)'!$AG14=""),K315,'Серебро (ЦБ)'!$AG14)</f>
        <v>55.2</v>
      </c>
      <c r="M316" s="61" t="str">
        <f>'Платина (ЦБ)'!AF14</f>
        <v>11.11.2023</v>
      </c>
      <c r="N316" s="58">
        <f>IF(OR('Платина (ЦБ)'!$AG14="-",'Платина (ЦБ)'!$AG14=""),N315,'Платина (ЦБ)'!$AG14)</f>
        <v>2353.48</v>
      </c>
      <c r="P316" s="61" t="str">
        <f>'Палладий (ЦБ)'!AF14</f>
        <v>11.11.2023</v>
      </c>
      <c r="Q316" s="58">
        <f>IF(OR('Палладий (ЦБ)'!$AG14="-",'Палладий (ЦБ)'!$AG14=""),Q315,'Палладий (ЦБ)'!$AG14)</f>
        <v>4153.88</v>
      </c>
      <c r="S316" s="61" t="str">
        <f>'Золото (KITCO-LME)'!AF14</f>
        <v>11.11.2023</v>
      </c>
      <c r="T316" s="58" t="str">
        <f>'Золото (KITCO-LME)'!AG14</f>
        <v/>
      </c>
      <c r="V316" s="61" t="str">
        <f>'Серебро (KITCO-LME)'!AF14</f>
        <v>11.11.2023</v>
      </c>
      <c r="W316" s="58" t="str">
        <f>'Серебро (KITCO-LME)'!AG14</f>
        <v/>
      </c>
      <c r="Y316" s="61" t="str">
        <f>'Алюминий (LME)'!AF14</f>
        <v>11.11.2023</v>
      </c>
      <c r="Z316" s="58" t="str">
        <f>'Алюминий (LME)'!AG14</f>
        <v/>
      </c>
      <c r="AB316" s="61" t="str">
        <f>'Никель (LME)'!AF14</f>
        <v>11.11.2023</v>
      </c>
      <c r="AC316" s="58" t="str">
        <f>'Никель (LME)'!AG14</f>
        <v/>
      </c>
      <c r="AE316" s="61" t="str">
        <f>'Свинец (LME)'!AF14</f>
        <v>11.11.2023</v>
      </c>
      <c r="AF316" s="58" t="str">
        <f>'Свинец (LME)'!AG14</f>
        <v/>
      </c>
      <c r="AH316" s="61" t="str">
        <f>'Медь (LME)'!AF14</f>
        <v>11.11.2023</v>
      </c>
      <c r="AI316" s="58" t="str">
        <f>'Медь (LME)'!AG14</f>
        <v/>
      </c>
      <c r="AK316" s="61" t="str">
        <f>'Цинк (LME)'!AF14</f>
        <v>11.11.2023</v>
      </c>
      <c r="AL316" s="58" t="str">
        <f>'Цинк (LME)'!AG14</f>
        <v/>
      </c>
    </row>
    <row r="317" spans="1:38" ht="15" customHeight="1" x14ac:dyDescent="0.25">
      <c r="A317" s="61" t="str">
        <f>Доллар!AF15</f>
        <v>12.11.2023</v>
      </c>
      <c r="B317" s="58" t="str">
        <f>Доллар!AG15</f>
        <v>-</v>
      </c>
      <c r="D317" s="61" t="str">
        <f>Евро!AF15</f>
        <v>12.11.2023</v>
      </c>
      <c r="E317" s="58" t="str">
        <f>Евро!AG15</f>
        <v>-</v>
      </c>
      <c r="G317" s="61" t="str">
        <f>'Золото (ЦБ)'!AF15</f>
        <v>12.11.2023</v>
      </c>
      <c r="H317" s="58">
        <f>IF(OR('Золото (ЦБ)'!$AG15="-",'Золото (ЦБ)'!$AG15=""),H316,'Золото (ЦБ)'!$AG15)</f>
        <v>4173.2</v>
      </c>
      <c r="J317" s="61" t="str">
        <f>'Серебро (ЦБ)'!AF15</f>
        <v>12.11.2023</v>
      </c>
      <c r="K317" s="58">
        <f>IF(OR('Серебро (ЦБ)'!$AG15="-",'Серебро (ЦБ)'!$AG15=""),K316,'Серебро (ЦБ)'!$AG15)</f>
        <v>55.2</v>
      </c>
      <c r="M317" s="61" t="str">
        <f>'Платина (ЦБ)'!AF15</f>
        <v>12.11.2023</v>
      </c>
      <c r="N317" s="58">
        <f>IF(OR('Платина (ЦБ)'!$AG15="-",'Платина (ЦБ)'!$AG15=""),N316,'Платина (ЦБ)'!$AG15)</f>
        <v>2353.48</v>
      </c>
      <c r="P317" s="61" t="str">
        <f>'Палладий (ЦБ)'!AF15</f>
        <v>12.11.2023</v>
      </c>
      <c r="Q317" s="58">
        <f>IF(OR('Палладий (ЦБ)'!$AG15="-",'Палладий (ЦБ)'!$AG15=""),Q316,'Палладий (ЦБ)'!$AG15)</f>
        <v>4153.88</v>
      </c>
      <c r="S317" s="61" t="str">
        <f>'Золото (KITCO-LME)'!AF15</f>
        <v>12.11.2023</v>
      </c>
      <c r="T317" s="58" t="str">
        <f>'Золото (KITCO-LME)'!AG15</f>
        <v/>
      </c>
      <c r="V317" s="61" t="str">
        <f>'Серебро (KITCO-LME)'!AF15</f>
        <v>12.11.2023</v>
      </c>
      <c r="W317" s="58" t="str">
        <f>'Серебро (KITCO-LME)'!AG15</f>
        <v/>
      </c>
      <c r="Y317" s="61" t="str">
        <f>'Алюминий (LME)'!AF15</f>
        <v>12.11.2023</v>
      </c>
      <c r="Z317" s="58" t="str">
        <f>'Алюминий (LME)'!AG15</f>
        <v/>
      </c>
      <c r="AB317" s="61" t="str">
        <f>'Никель (LME)'!AF15</f>
        <v>12.11.2023</v>
      </c>
      <c r="AC317" s="58" t="str">
        <f>'Никель (LME)'!AG15</f>
        <v/>
      </c>
      <c r="AE317" s="61" t="str">
        <f>'Свинец (LME)'!AF15</f>
        <v>12.11.2023</v>
      </c>
      <c r="AF317" s="58" t="str">
        <f>'Свинец (LME)'!AG15</f>
        <v/>
      </c>
      <c r="AH317" s="61" t="str">
        <f>'Медь (LME)'!AF15</f>
        <v>12.11.2023</v>
      </c>
      <c r="AI317" s="58" t="str">
        <f>'Медь (LME)'!AG15</f>
        <v/>
      </c>
      <c r="AK317" s="61" t="str">
        <f>'Цинк (LME)'!AF15</f>
        <v>12.11.2023</v>
      </c>
      <c r="AL317" s="58" t="str">
        <f>'Цинк (LME)'!AG15</f>
        <v/>
      </c>
    </row>
    <row r="318" spans="1:38" ht="15" customHeight="1" x14ac:dyDescent="0.25">
      <c r="A318" s="61" t="str">
        <f>Доллар!AF16</f>
        <v>13.11.2023</v>
      </c>
      <c r="B318" s="58" t="str">
        <f>Доллар!AG16</f>
        <v>-</v>
      </c>
      <c r="D318" s="61" t="str">
        <f>Евро!AF16</f>
        <v>13.11.2023</v>
      </c>
      <c r="E318" s="58" t="str">
        <f>Евро!AG16</f>
        <v>-</v>
      </c>
      <c r="G318" s="61" t="str">
        <f>'Золото (ЦБ)'!AF16</f>
        <v>13.11.2023</v>
      </c>
      <c r="H318" s="58">
        <f>IF(OR('Золото (ЦБ)'!$AG16="-",'Золото (ЦБ)'!$AG16=""),H317,'Золото (ЦБ)'!$AG16)</f>
        <v>4173.2</v>
      </c>
      <c r="J318" s="61" t="str">
        <f>'Серебро (ЦБ)'!AF16</f>
        <v>13.11.2023</v>
      </c>
      <c r="K318" s="58">
        <f>IF(OR('Серебро (ЦБ)'!$AG16="-",'Серебро (ЦБ)'!$AG16=""),K317,'Серебро (ЦБ)'!$AG16)</f>
        <v>55.2</v>
      </c>
      <c r="M318" s="61" t="str">
        <f>'Платина (ЦБ)'!AF16</f>
        <v>13.11.2023</v>
      </c>
      <c r="N318" s="58">
        <f>IF(OR('Платина (ЦБ)'!$AG16="-",'Платина (ЦБ)'!$AG16=""),N317,'Платина (ЦБ)'!$AG16)</f>
        <v>2353.48</v>
      </c>
      <c r="P318" s="61" t="str">
        <f>'Палладий (ЦБ)'!AF16</f>
        <v>13.11.2023</v>
      </c>
      <c r="Q318" s="58">
        <f>IF(OR('Палладий (ЦБ)'!$AG16="-",'Палладий (ЦБ)'!$AG16=""),Q317,'Палладий (ЦБ)'!$AG16)</f>
        <v>4153.88</v>
      </c>
      <c r="S318" s="61" t="str">
        <f>'Золото (KITCO-LME)'!AF16</f>
        <v>13.11.2023</v>
      </c>
      <c r="T318" s="58" t="str">
        <f>'Золото (KITCO-LME)'!AG16</f>
        <v/>
      </c>
      <c r="V318" s="61" t="str">
        <f>'Серебро (KITCO-LME)'!AF16</f>
        <v>13.11.2023</v>
      </c>
      <c r="W318" s="58" t="str">
        <f>'Серебро (KITCO-LME)'!AG16</f>
        <v/>
      </c>
      <c r="Y318" s="61" t="str">
        <f>'Алюминий (LME)'!AF16</f>
        <v>13.11.2023</v>
      </c>
      <c r="Z318" s="58" t="str">
        <f>'Алюминий (LME)'!AG16</f>
        <v/>
      </c>
      <c r="AB318" s="61" t="str">
        <f>'Никель (LME)'!AF16</f>
        <v>13.11.2023</v>
      </c>
      <c r="AC318" s="58" t="str">
        <f>'Никель (LME)'!AG16</f>
        <v/>
      </c>
      <c r="AE318" s="61" t="str">
        <f>'Свинец (LME)'!AF16</f>
        <v>13.11.2023</v>
      </c>
      <c r="AF318" s="58" t="str">
        <f>'Свинец (LME)'!AG16</f>
        <v/>
      </c>
      <c r="AH318" s="61" t="str">
        <f>'Медь (LME)'!AF16</f>
        <v>13.11.2023</v>
      </c>
      <c r="AI318" s="58" t="str">
        <f>'Медь (LME)'!AG16</f>
        <v/>
      </c>
      <c r="AK318" s="61" t="str">
        <f>'Цинк (LME)'!AF16</f>
        <v>13.11.2023</v>
      </c>
      <c r="AL318" s="58" t="str">
        <f>'Цинк (LME)'!AG16</f>
        <v/>
      </c>
    </row>
    <row r="319" spans="1:38" ht="15" customHeight="1" x14ac:dyDescent="0.25">
      <c r="A319" s="61" t="str">
        <f>Доллар!AF17</f>
        <v>14.11.2023</v>
      </c>
      <c r="B319" s="58" t="str">
        <f>Доллар!AG17</f>
        <v>-</v>
      </c>
      <c r="D319" s="61" t="str">
        <f>Евро!AF17</f>
        <v>14.11.2023</v>
      </c>
      <c r="E319" s="58" t="str">
        <f>Евро!AG17</f>
        <v>-</v>
      </c>
      <c r="G319" s="61" t="str">
        <f>'Золото (ЦБ)'!AF17</f>
        <v>14.11.2023</v>
      </c>
      <c r="H319" s="58">
        <f>IF(OR('Золото (ЦБ)'!$AG17="-",'Золото (ЦБ)'!$AG17=""),H318,'Золото (ЦБ)'!$AG17)</f>
        <v>4173.2</v>
      </c>
      <c r="J319" s="61" t="str">
        <f>'Серебро (ЦБ)'!AF17</f>
        <v>14.11.2023</v>
      </c>
      <c r="K319" s="58">
        <f>IF(OR('Серебро (ЦБ)'!$AG17="-",'Серебро (ЦБ)'!$AG17=""),K318,'Серебро (ЦБ)'!$AG17)</f>
        <v>55.2</v>
      </c>
      <c r="M319" s="61" t="str">
        <f>'Платина (ЦБ)'!AF17</f>
        <v>14.11.2023</v>
      </c>
      <c r="N319" s="58">
        <f>IF(OR('Платина (ЦБ)'!$AG17="-",'Платина (ЦБ)'!$AG17=""),N318,'Платина (ЦБ)'!$AG17)</f>
        <v>2353.48</v>
      </c>
      <c r="P319" s="61" t="str">
        <f>'Палладий (ЦБ)'!AF17</f>
        <v>14.11.2023</v>
      </c>
      <c r="Q319" s="58">
        <f>IF(OR('Палладий (ЦБ)'!$AG17="-",'Палладий (ЦБ)'!$AG17=""),Q318,'Палладий (ЦБ)'!$AG17)</f>
        <v>4153.88</v>
      </c>
      <c r="S319" s="61" t="str">
        <f>'Золото (KITCO-LME)'!AF17</f>
        <v>14.11.2023</v>
      </c>
      <c r="T319" s="58" t="str">
        <f>'Золото (KITCO-LME)'!AG17</f>
        <v/>
      </c>
      <c r="V319" s="61" t="str">
        <f>'Серебро (KITCO-LME)'!AF17</f>
        <v>14.11.2023</v>
      </c>
      <c r="W319" s="58" t="str">
        <f>'Серебро (KITCO-LME)'!AG17</f>
        <v/>
      </c>
      <c r="Y319" s="61" t="str">
        <f>'Алюминий (LME)'!AF17</f>
        <v>14.11.2023</v>
      </c>
      <c r="Z319" s="58" t="str">
        <f>'Алюминий (LME)'!AG17</f>
        <v/>
      </c>
      <c r="AB319" s="61" t="str">
        <f>'Никель (LME)'!AF17</f>
        <v>14.11.2023</v>
      </c>
      <c r="AC319" s="58" t="str">
        <f>'Никель (LME)'!AG17</f>
        <v/>
      </c>
      <c r="AE319" s="61" t="str">
        <f>'Свинец (LME)'!AF17</f>
        <v>14.11.2023</v>
      </c>
      <c r="AF319" s="58" t="str">
        <f>'Свинец (LME)'!AG17</f>
        <v/>
      </c>
      <c r="AH319" s="61" t="str">
        <f>'Медь (LME)'!AF17</f>
        <v>14.11.2023</v>
      </c>
      <c r="AI319" s="58" t="str">
        <f>'Медь (LME)'!AG17</f>
        <v/>
      </c>
      <c r="AK319" s="61" t="str">
        <f>'Цинк (LME)'!AF17</f>
        <v>14.11.2023</v>
      </c>
      <c r="AL319" s="58" t="str">
        <f>'Цинк (LME)'!AG17</f>
        <v/>
      </c>
    </row>
    <row r="320" spans="1:38" ht="15" customHeight="1" x14ac:dyDescent="0.25">
      <c r="A320" s="61" t="str">
        <f>Доллар!AF18</f>
        <v>15.11.2023</v>
      </c>
      <c r="B320" s="58" t="str">
        <f>Доллар!AG18</f>
        <v>-</v>
      </c>
      <c r="D320" s="61" t="str">
        <f>Евро!AF18</f>
        <v>15.11.2023</v>
      </c>
      <c r="E320" s="58" t="str">
        <f>Евро!AG18</f>
        <v>-</v>
      </c>
      <c r="G320" s="61" t="str">
        <f>'Золото (ЦБ)'!AF18</f>
        <v>15.11.2023</v>
      </c>
      <c r="H320" s="58">
        <f>IF(OR('Золото (ЦБ)'!$AG18="-",'Золото (ЦБ)'!$AG18=""),H319,'Золото (ЦБ)'!$AG18)</f>
        <v>4173.2</v>
      </c>
      <c r="J320" s="61" t="str">
        <f>'Серебро (ЦБ)'!AF18</f>
        <v>15.11.2023</v>
      </c>
      <c r="K320" s="58">
        <f>IF(OR('Серебро (ЦБ)'!$AG18="-",'Серебро (ЦБ)'!$AG18=""),K319,'Серебро (ЦБ)'!$AG18)</f>
        <v>55.2</v>
      </c>
      <c r="M320" s="61" t="str">
        <f>'Платина (ЦБ)'!AF18</f>
        <v>15.11.2023</v>
      </c>
      <c r="N320" s="58">
        <f>IF(OR('Платина (ЦБ)'!$AG18="-",'Платина (ЦБ)'!$AG18=""),N319,'Платина (ЦБ)'!$AG18)</f>
        <v>2353.48</v>
      </c>
      <c r="P320" s="61" t="str">
        <f>'Палладий (ЦБ)'!AF18</f>
        <v>15.11.2023</v>
      </c>
      <c r="Q320" s="58">
        <f>IF(OR('Палладий (ЦБ)'!$AG18="-",'Палладий (ЦБ)'!$AG18=""),Q319,'Палладий (ЦБ)'!$AG18)</f>
        <v>4153.88</v>
      </c>
      <c r="S320" s="61" t="str">
        <f>'Золото (KITCO-LME)'!AF18</f>
        <v>15.11.2023</v>
      </c>
      <c r="T320" s="58" t="str">
        <f>'Золото (KITCO-LME)'!AG18</f>
        <v/>
      </c>
      <c r="V320" s="61" t="str">
        <f>'Серебро (KITCO-LME)'!AF18</f>
        <v>15.11.2023</v>
      </c>
      <c r="W320" s="58" t="str">
        <f>'Серебро (KITCO-LME)'!AG18</f>
        <v/>
      </c>
      <c r="Y320" s="61" t="str">
        <f>'Алюминий (LME)'!AF18</f>
        <v>15.11.2023</v>
      </c>
      <c r="Z320" s="58" t="str">
        <f>'Алюминий (LME)'!AG18</f>
        <v/>
      </c>
      <c r="AB320" s="61" t="str">
        <f>'Никель (LME)'!AF18</f>
        <v>15.11.2023</v>
      </c>
      <c r="AC320" s="58" t="str">
        <f>'Никель (LME)'!AG18</f>
        <v/>
      </c>
      <c r="AE320" s="61" t="str">
        <f>'Свинец (LME)'!AF18</f>
        <v>15.11.2023</v>
      </c>
      <c r="AF320" s="58" t="str">
        <f>'Свинец (LME)'!AG18</f>
        <v/>
      </c>
      <c r="AH320" s="61" t="str">
        <f>'Медь (LME)'!AF18</f>
        <v>15.11.2023</v>
      </c>
      <c r="AI320" s="58" t="str">
        <f>'Медь (LME)'!AG18</f>
        <v/>
      </c>
      <c r="AK320" s="61" t="str">
        <f>'Цинк (LME)'!AF18</f>
        <v>15.11.2023</v>
      </c>
      <c r="AL320" s="58" t="str">
        <f>'Цинк (LME)'!AG18</f>
        <v/>
      </c>
    </row>
    <row r="321" spans="1:38" ht="15" customHeight="1" x14ac:dyDescent="0.25">
      <c r="A321" s="61" t="str">
        <f>Доллар!AF19</f>
        <v>16.11.2023</v>
      </c>
      <c r="B321" s="58" t="str">
        <f>Доллар!AG19</f>
        <v>-</v>
      </c>
      <c r="D321" s="61" t="str">
        <f>Евро!AF19</f>
        <v>16.11.2023</v>
      </c>
      <c r="E321" s="58" t="str">
        <f>Евро!AG19</f>
        <v>-</v>
      </c>
      <c r="G321" s="61" t="str">
        <f>'Золото (ЦБ)'!AF19</f>
        <v>16.11.2023</v>
      </c>
      <c r="H321" s="58">
        <f>IF(OR('Золото (ЦБ)'!$AG19="-",'Золото (ЦБ)'!$AG19=""),H320,'Золото (ЦБ)'!$AG19)</f>
        <v>4173.2</v>
      </c>
      <c r="J321" s="61" t="str">
        <f>'Серебро (ЦБ)'!AF19</f>
        <v>16.11.2023</v>
      </c>
      <c r="K321" s="58">
        <f>IF(OR('Серебро (ЦБ)'!$AG19="-",'Серебро (ЦБ)'!$AG19=""),K320,'Серебро (ЦБ)'!$AG19)</f>
        <v>55.2</v>
      </c>
      <c r="M321" s="61" t="str">
        <f>'Платина (ЦБ)'!AF19</f>
        <v>16.11.2023</v>
      </c>
      <c r="N321" s="58">
        <f>IF(OR('Платина (ЦБ)'!$AG19="-",'Платина (ЦБ)'!$AG19=""),N320,'Платина (ЦБ)'!$AG19)</f>
        <v>2353.48</v>
      </c>
      <c r="P321" s="61" t="str">
        <f>'Палладий (ЦБ)'!AF19</f>
        <v>16.11.2023</v>
      </c>
      <c r="Q321" s="58">
        <f>IF(OR('Палладий (ЦБ)'!$AG19="-",'Палладий (ЦБ)'!$AG19=""),Q320,'Палладий (ЦБ)'!$AG19)</f>
        <v>4153.88</v>
      </c>
      <c r="S321" s="61" t="str">
        <f>'Золото (KITCO-LME)'!AF19</f>
        <v>16.11.2023</v>
      </c>
      <c r="T321" s="58" t="str">
        <f>'Золото (KITCO-LME)'!AG19</f>
        <v/>
      </c>
      <c r="V321" s="61" t="str">
        <f>'Серебро (KITCO-LME)'!AF19</f>
        <v>16.11.2023</v>
      </c>
      <c r="W321" s="58" t="str">
        <f>'Серебро (KITCO-LME)'!AG19</f>
        <v/>
      </c>
      <c r="Y321" s="61" t="str">
        <f>'Алюминий (LME)'!AF19</f>
        <v>16.11.2023</v>
      </c>
      <c r="Z321" s="58" t="str">
        <f>'Алюминий (LME)'!AG19</f>
        <v/>
      </c>
      <c r="AB321" s="61" t="str">
        <f>'Никель (LME)'!AF19</f>
        <v>16.11.2023</v>
      </c>
      <c r="AC321" s="58" t="str">
        <f>'Никель (LME)'!AG19</f>
        <v/>
      </c>
      <c r="AE321" s="61" t="str">
        <f>'Свинец (LME)'!AF19</f>
        <v>16.11.2023</v>
      </c>
      <c r="AF321" s="58" t="str">
        <f>'Свинец (LME)'!AG19</f>
        <v/>
      </c>
      <c r="AH321" s="61" t="str">
        <f>'Медь (LME)'!AF19</f>
        <v>16.11.2023</v>
      </c>
      <c r="AI321" s="58" t="str">
        <f>'Медь (LME)'!AG19</f>
        <v/>
      </c>
      <c r="AK321" s="61" t="str">
        <f>'Цинк (LME)'!AF19</f>
        <v>16.11.2023</v>
      </c>
      <c r="AL321" s="58" t="str">
        <f>'Цинк (LME)'!AG19</f>
        <v/>
      </c>
    </row>
    <row r="322" spans="1:38" ht="15" customHeight="1" x14ac:dyDescent="0.25">
      <c r="A322" s="61" t="str">
        <f>Доллар!AF20</f>
        <v>17.11.2023</v>
      </c>
      <c r="B322" s="58" t="str">
        <f>Доллар!AG20</f>
        <v>-</v>
      </c>
      <c r="D322" s="61" t="str">
        <f>Евро!AF20</f>
        <v>17.11.2023</v>
      </c>
      <c r="E322" s="58" t="str">
        <f>Евро!AG20</f>
        <v>-</v>
      </c>
      <c r="G322" s="61" t="str">
        <f>'Золото (ЦБ)'!AF20</f>
        <v>17.11.2023</v>
      </c>
      <c r="H322" s="58">
        <f>IF(OR('Золото (ЦБ)'!$AG20="-",'Золото (ЦБ)'!$AG20=""),H321,'Золото (ЦБ)'!$AG20)</f>
        <v>4173.2</v>
      </c>
      <c r="J322" s="61" t="str">
        <f>'Серебро (ЦБ)'!AF20</f>
        <v>17.11.2023</v>
      </c>
      <c r="K322" s="58">
        <f>IF(OR('Серебро (ЦБ)'!$AG20="-",'Серебро (ЦБ)'!$AG20=""),K321,'Серебро (ЦБ)'!$AG20)</f>
        <v>55.2</v>
      </c>
      <c r="M322" s="61" t="str">
        <f>'Платина (ЦБ)'!AF20</f>
        <v>17.11.2023</v>
      </c>
      <c r="N322" s="58">
        <f>IF(OR('Платина (ЦБ)'!$AG20="-",'Платина (ЦБ)'!$AG20=""),N321,'Платина (ЦБ)'!$AG20)</f>
        <v>2353.48</v>
      </c>
      <c r="P322" s="61" t="str">
        <f>'Палладий (ЦБ)'!AF20</f>
        <v>17.11.2023</v>
      </c>
      <c r="Q322" s="58">
        <f>IF(OR('Палладий (ЦБ)'!$AG20="-",'Палладий (ЦБ)'!$AG20=""),Q321,'Палладий (ЦБ)'!$AG20)</f>
        <v>4153.88</v>
      </c>
      <c r="S322" s="61" t="str">
        <f>'Золото (KITCO-LME)'!AF20</f>
        <v>17.11.2023</v>
      </c>
      <c r="T322" s="58" t="str">
        <f>'Золото (KITCO-LME)'!AG20</f>
        <v/>
      </c>
      <c r="V322" s="61" t="str">
        <f>'Серебро (KITCO-LME)'!AF20</f>
        <v>17.11.2023</v>
      </c>
      <c r="W322" s="58" t="str">
        <f>'Серебро (KITCO-LME)'!AG20</f>
        <v/>
      </c>
      <c r="Y322" s="61" t="str">
        <f>'Алюминий (LME)'!AF20</f>
        <v>17.11.2023</v>
      </c>
      <c r="Z322" s="58" t="str">
        <f>'Алюминий (LME)'!AG20</f>
        <v/>
      </c>
      <c r="AB322" s="61" t="str">
        <f>'Никель (LME)'!AF20</f>
        <v>17.11.2023</v>
      </c>
      <c r="AC322" s="58" t="str">
        <f>'Никель (LME)'!AG20</f>
        <v/>
      </c>
      <c r="AE322" s="61" t="str">
        <f>'Свинец (LME)'!AF20</f>
        <v>17.11.2023</v>
      </c>
      <c r="AF322" s="58" t="str">
        <f>'Свинец (LME)'!AG20</f>
        <v/>
      </c>
      <c r="AH322" s="61" t="str">
        <f>'Медь (LME)'!AF20</f>
        <v>17.11.2023</v>
      </c>
      <c r="AI322" s="58" t="str">
        <f>'Медь (LME)'!AG20</f>
        <v/>
      </c>
      <c r="AK322" s="61" t="str">
        <f>'Цинк (LME)'!AF20</f>
        <v>17.11.2023</v>
      </c>
      <c r="AL322" s="58" t="str">
        <f>'Цинк (LME)'!AG20</f>
        <v/>
      </c>
    </row>
    <row r="323" spans="1:38" ht="15" customHeight="1" x14ac:dyDescent="0.25">
      <c r="A323" s="61" t="str">
        <f>Доллар!AF21</f>
        <v>18.11.2023</v>
      </c>
      <c r="B323" s="58" t="str">
        <f>Доллар!AG21</f>
        <v>-</v>
      </c>
      <c r="D323" s="61" t="str">
        <f>Евро!AF21</f>
        <v>18.11.2023</v>
      </c>
      <c r="E323" s="58" t="str">
        <f>Евро!AG21</f>
        <v>-</v>
      </c>
      <c r="G323" s="61" t="str">
        <f>'Золото (ЦБ)'!AF21</f>
        <v>18.11.2023</v>
      </c>
      <c r="H323" s="58">
        <f>IF(OR('Золото (ЦБ)'!$AG21="-",'Золото (ЦБ)'!$AG21=""),H322,'Золото (ЦБ)'!$AG21)</f>
        <v>4173.2</v>
      </c>
      <c r="J323" s="61" t="str">
        <f>'Серебро (ЦБ)'!AF21</f>
        <v>18.11.2023</v>
      </c>
      <c r="K323" s="58">
        <f>IF(OR('Серебро (ЦБ)'!$AG21="-",'Серебро (ЦБ)'!$AG21=""),K322,'Серебро (ЦБ)'!$AG21)</f>
        <v>55.2</v>
      </c>
      <c r="M323" s="61" t="str">
        <f>'Платина (ЦБ)'!AF21</f>
        <v>18.11.2023</v>
      </c>
      <c r="N323" s="58">
        <f>IF(OR('Платина (ЦБ)'!$AG21="-",'Платина (ЦБ)'!$AG21=""),N322,'Платина (ЦБ)'!$AG21)</f>
        <v>2353.48</v>
      </c>
      <c r="P323" s="61" t="str">
        <f>'Палладий (ЦБ)'!AF21</f>
        <v>18.11.2023</v>
      </c>
      <c r="Q323" s="58">
        <f>IF(OR('Палладий (ЦБ)'!$AG21="-",'Палладий (ЦБ)'!$AG21=""),Q322,'Палладий (ЦБ)'!$AG21)</f>
        <v>4153.88</v>
      </c>
      <c r="S323" s="61" t="str">
        <f>'Золото (KITCO-LME)'!AF21</f>
        <v>18.11.2023</v>
      </c>
      <c r="T323" s="58" t="str">
        <f>'Золото (KITCO-LME)'!AG21</f>
        <v/>
      </c>
      <c r="V323" s="61" t="str">
        <f>'Серебро (KITCO-LME)'!AF21</f>
        <v>18.11.2023</v>
      </c>
      <c r="W323" s="58" t="str">
        <f>'Серебро (KITCO-LME)'!AG21</f>
        <v/>
      </c>
      <c r="Y323" s="61" t="str">
        <f>'Алюминий (LME)'!AF21</f>
        <v>18.11.2023</v>
      </c>
      <c r="Z323" s="58" t="str">
        <f>'Алюминий (LME)'!AG21</f>
        <v/>
      </c>
      <c r="AB323" s="61" t="str">
        <f>'Никель (LME)'!AF21</f>
        <v>18.11.2023</v>
      </c>
      <c r="AC323" s="58" t="str">
        <f>'Никель (LME)'!AG21</f>
        <v/>
      </c>
      <c r="AE323" s="61" t="str">
        <f>'Свинец (LME)'!AF21</f>
        <v>18.11.2023</v>
      </c>
      <c r="AF323" s="58" t="str">
        <f>'Свинец (LME)'!AG21</f>
        <v/>
      </c>
      <c r="AH323" s="61" t="str">
        <f>'Медь (LME)'!AF21</f>
        <v>18.11.2023</v>
      </c>
      <c r="AI323" s="58" t="str">
        <f>'Медь (LME)'!AG21</f>
        <v/>
      </c>
      <c r="AK323" s="61" t="str">
        <f>'Цинк (LME)'!AF21</f>
        <v>18.11.2023</v>
      </c>
      <c r="AL323" s="58" t="str">
        <f>'Цинк (LME)'!AG21</f>
        <v/>
      </c>
    </row>
    <row r="324" spans="1:38" ht="15" customHeight="1" x14ac:dyDescent="0.25">
      <c r="A324" s="61" t="str">
        <f>Доллар!AF22</f>
        <v>19.11.2023</v>
      </c>
      <c r="B324" s="58" t="str">
        <f>Доллар!AG22</f>
        <v>-</v>
      </c>
      <c r="D324" s="61" t="str">
        <f>Евро!AF22</f>
        <v>19.11.2023</v>
      </c>
      <c r="E324" s="58" t="str">
        <f>Евро!AG22</f>
        <v>-</v>
      </c>
      <c r="G324" s="61" t="str">
        <f>'Золото (ЦБ)'!AF22</f>
        <v>19.11.2023</v>
      </c>
      <c r="H324" s="58">
        <f>IF(OR('Золото (ЦБ)'!$AG22="-",'Золото (ЦБ)'!$AG22=""),H323,'Золото (ЦБ)'!$AG22)</f>
        <v>4173.2</v>
      </c>
      <c r="J324" s="61" t="str">
        <f>'Серебро (ЦБ)'!AF22</f>
        <v>19.11.2023</v>
      </c>
      <c r="K324" s="58">
        <f>IF(OR('Серебро (ЦБ)'!$AG22="-",'Серебро (ЦБ)'!$AG22=""),K323,'Серебро (ЦБ)'!$AG22)</f>
        <v>55.2</v>
      </c>
      <c r="M324" s="61" t="str">
        <f>'Платина (ЦБ)'!AF22</f>
        <v>19.11.2023</v>
      </c>
      <c r="N324" s="58">
        <f>IF(OR('Платина (ЦБ)'!$AG22="-",'Платина (ЦБ)'!$AG22=""),N323,'Платина (ЦБ)'!$AG22)</f>
        <v>2353.48</v>
      </c>
      <c r="P324" s="61" t="str">
        <f>'Палладий (ЦБ)'!AF22</f>
        <v>19.11.2023</v>
      </c>
      <c r="Q324" s="58">
        <f>IF(OR('Палладий (ЦБ)'!$AG22="-",'Палладий (ЦБ)'!$AG22=""),Q323,'Палладий (ЦБ)'!$AG22)</f>
        <v>4153.88</v>
      </c>
      <c r="S324" s="61" t="str">
        <f>'Золото (KITCO-LME)'!AF22</f>
        <v>19.11.2023</v>
      </c>
      <c r="T324" s="58" t="str">
        <f>'Золото (KITCO-LME)'!AG22</f>
        <v/>
      </c>
      <c r="V324" s="61" t="str">
        <f>'Серебро (KITCO-LME)'!AF22</f>
        <v>19.11.2023</v>
      </c>
      <c r="W324" s="58" t="str">
        <f>'Серебро (KITCO-LME)'!AG22</f>
        <v/>
      </c>
      <c r="Y324" s="61" t="str">
        <f>'Алюминий (LME)'!AF22</f>
        <v>19.11.2023</v>
      </c>
      <c r="Z324" s="58" t="str">
        <f>'Алюминий (LME)'!AG22</f>
        <v/>
      </c>
      <c r="AB324" s="61" t="str">
        <f>'Никель (LME)'!AF22</f>
        <v>19.11.2023</v>
      </c>
      <c r="AC324" s="58" t="str">
        <f>'Никель (LME)'!AG22</f>
        <v/>
      </c>
      <c r="AE324" s="61" t="str">
        <f>'Свинец (LME)'!AF22</f>
        <v>19.11.2023</v>
      </c>
      <c r="AF324" s="58" t="str">
        <f>'Свинец (LME)'!AG22</f>
        <v/>
      </c>
      <c r="AH324" s="61" t="str">
        <f>'Медь (LME)'!AF22</f>
        <v>19.11.2023</v>
      </c>
      <c r="AI324" s="58" t="str">
        <f>'Медь (LME)'!AG22</f>
        <v/>
      </c>
      <c r="AK324" s="61" t="str">
        <f>'Цинк (LME)'!AF22</f>
        <v>19.11.2023</v>
      </c>
      <c r="AL324" s="58" t="str">
        <f>'Цинк (LME)'!AG22</f>
        <v/>
      </c>
    </row>
    <row r="325" spans="1:38" ht="15" customHeight="1" x14ac:dyDescent="0.25">
      <c r="A325" s="61" t="str">
        <f>Доллар!AF23</f>
        <v>20.11.2023</v>
      </c>
      <c r="B325" s="58" t="str">
        <f>Доллар!AG23</f>
        <v>-</v>
      </c>
      <c r="D325" s="61" t="str">
        <f>Евро!AF23</f>
        <v>20.11.2023</v>
      </c>
      <c r="E325" s="58" t="str">
        <f>Евро!AG23</f>
        <v>-</v>
      </c>
      <c r="G325" s="61" t="str">
        <f>'Золото (ЦБ)'!AF23</f>
        <v>20.11.2023</v>
      </c>
      <c r="H325" s="58">
        <f>IF(OR('Золото (ЦБ)'!$AG23="-",'Золото (ЦБ)'!$AG23=""),H324,'Золото (ЦБ)'!$AG23)</f>
        <v>4173.2</v>
      </c>
      <c r="J325" s="61" t="str">
        <f>'Серебро (ЦБ)'!AF23</f>
        <v>20.11.2023</v>
      </c>
      <c r="K325" s="58">
        <f>IF(OR('Серебро (ЦБ)'!$AG23="-",'Серебро (ЦБ)'!$AG23=""),K324,'Серебро (ЦБ)'!$AG23)</f>
        <v>55.2</v>
      </c>
      <c r="M325" s="61" t="str">
        <f>'Платина (ЦБ)'!AF23</f>
        <v>20.11.2023</v>
      </c>
      <c r="N325" s="58">
        <f>IF(OR('Платина (ЦБ)'!$AG23="-",'Платина (ЦБ)'!$AG23=""),N324,'Платина (ЦБ)'!$AG23)</f>
        <v>2353.48</v>
      </c>
      <c r="P325" s="61" t="str">
        <f>'Палладий (ЦБ)'!AF23</f>
        <v>20.11.2023</v>
      </c>
      <c r="Q325" s="58">
        <f>IF(OR('Палладий (ЦБ)'!$AG23="-",'Палладий (ЦБ)'!$AG23=""),Q324,'Палладий (ЦБ)'!$AG23)</f>
        <v>4153.88</v>
      </c>
      <c r="S325" s="61" t="str">
        <f>'Золото (KITCO-LME)'!AF23</f>
        <v>20.11.2023</v>
      </c>
      <c r="T325" s="58" t="str">
        <f>'Золото (KITCO-LME)'!AG23</f>
        <v/>
      </c>
      <c r="V325" s="61" t="str">
        <f>'Серебро (KITCO-LME)'!AF23</f>
        <v>20.11.2023</v>
      </c>
      <c r="W325" s="58" t="str">
        <f>'Серебро (KITCO-LME)'!AG23</f>
        <v/>
      </c>
      <c r="Y325" s="61" t="str">
        <f>'Алюминий (LME)'!AF23</f>
        <v>20.11.2023</v>
      </c>
      <c r="Z325" s="58" t="str">
        <f>'Алюминий (LME)'!AG23</f>
        <v/>
      </c>
      <c r="AB325" s="61" t="str">
        <f>'Никель (LME)'!AF23</f>
        <v>20.11.2023</v>
      </c>
      <c r="AC325" s="58" t="str">
        <f>'Никель (LME)'!AG23</f>
        <v/>
      </c>
      <c r="AE325" s="61" t="str">
        <f>'Свинец (LME)'!AF23</f>
        <v>20.11.2023</v>
      </c>
      <c r="AF325" s="58" t="str">
        <f>'Свинец (LME)'!AG23</f>
        <v/>
      </c>
      <c r="AH325" s="61" t="str">
        <f>'Медь (LME)'!AF23</f>
        <v>20.11.2023</v>
      </c>
      <c r="AI325" s="58" t="str">
        <f>'Медь (LME)'!AG23</f>
        <v/>
      </c>
      <c r="AK325" s="61" t="str">
        <f>'Цинк (LME)'!AF23</f>
        <v>20.11.2023</v>
      </c>
      <c r="AL325" s="58" t="str">
        <f>'Цинк (LME)'!AG23</f>
        <v/>
      </c>
    </row>
    <row r="326" spans="1:38" ht="15" customHeight="1" x14ac:dyDescent="0.25">
      <c r="A326" s="61" t="str">
        <f>Доллар!AF24</f>
        <v>21.11.2023</v>
      </c>
      <c r="B326" s="58" t="str">
        <f>Доллар!AG24</f>
        <v>-</v>
      </c>
      <c r="D326" s="61" t="str">
        <f>Евро!AF24</f>
        <v>21.11.2023</v>
      </c>
      <c r="E326" s="58" t="str">
        <f>Евро!AG24</f>
        <v>-</v>
      </c>
      <c r="G326" s="61" t="str">
        <f>'Золото (ЦБ)'!AF24</f>
        <v>21.11.2023</v>
      </c>
      <c r="H326" s="58">
        <f>IF(OR('Золото (ЦБ)'!$AG24="-",'Золото (ЦБ)'!$AG24=""),H325,'Золото (ЦБ)'!$AG24)</f>
        <v>4173.2</v>
      </c>
      <c r="J326" s="61" t="str">
        <f>'Серебро (ЦБ)'!AF24</f>
        <v>21.11.2023</v>
      </c>
      <c r="K326" s="58">
        <f>IF(OR('Серебро (ЦБ)'!$AG24="-",'Серебро (ЦБ)'!$AG24=""),K325,'Серебро (ЦБ)'!$AG24)</f>
        <v>55.2</v>
      </c>
      <c r="M326" s="61" t="str">
        <f>'Платина (ЦБ)'!AF24</f>
        <v>21.11.2023</v>
      </c>
      <c r="N326" s="58">
        <f>IF(OR('Платина (ЦБ)'!$AG24="-",'Платина (ЦБ)'!$AG24=""),N325,'Платина (ЦБ)'!$AG24)</f>
        <v>2353.48</v>
      </c>
      <c r="P326" s="61" t="str">
        <f>'Палладий (ЦБ)'!AF24</f>
        <v>21.11.2023</v>
      </c>
      <c r="Q326" s="58">
        <f>IF(OR('Палладий (ЦБ)'!$AG24="-",'Палладий (ЦБ)'!$AG24=""),Q325,'Палладий (ЦБ)'!$AG24)</f>
        <v>4153.88</v>
      </c>
      <c r="S326" s="61" t="str">
        <f>'Золото (KITCO-LME)'!AF24</f>
        <v>21.11.2023</v>
      </c>
      <c r="T326" s="58" t="str">
        <f>'Золото (KITCO-LME)'!AG24</f>
        <v/>
      </c>
      <c r="V326" s="61" t="str">
        <f>'Серебро (KITCO-LME)'!AF24</f>
        <v>21.11.2023</v>
      </c>
      <c r="W326" s="58" t="str">
        <f>'Серебро (KITCO-LME)'!AG24</f>
        <v/>
      </c>
      <c r="Y326" s="61" t="str">
        <f>'Алюминий (LME)'!AF24</f>
        <v>21.11.2023</v>
      </c>
      <c r="Z326" s="58" t="str">
        <f>'Алюминий (LME)'!AG24</f>
        <v/>
      </c>
      <c r="AB326" s="61" t="str">
        <f>'Никель (LME)'!AF24</f>
        <v>21.11.2023</v>
      </c>
      <c r="AC326" s="58" t="str">
        <f>'Никель (LME)'!AG24</f>
        <v/>
      </c>
      <c r="AE326" s="61" t="str">
        <f>'Свинец (LME)'!AF24</f>
        <v>21.11.2023</v>
      </c>
      <c r="AF326" s="58" t="str">
        <f>'Свинец (LME)'!AG24</f>
        <v/>
      </c>
      <c r="AH326" s="61" t="str">
        <f>'Медь (LME)'!AF24</f>
        <v>21.11.2023</v>
      </c>
      <c r="AI326" s="58" t="str">
        <f>'Медь (LME)'!AG24</f>
        <v/>
      </c>
      <c r="AK326" s="61" t="str">
        <f>'Цинк (LME)'!AF24</f>
        <v>21.11.2023</v>
      </c>
      <c r="AL326" s="58" t="str">
        <f>'Цинк (LME)'!AG24</f>
        <v/>
      </c>
    </row>
    <row r="327" spans="1:38" ht="15" customHeight="1" x14ac:dyDescent="0.25">
      <c r="A327" s="61" t="str">
        <f>Доллар!AF25</f>
        <v>22.11.2023</v>
      </c>
      <c r="B327" s="58" t="str">
        <f>Доллар!AG25</f>
        <v>-</v>
      </c>
      <c r="D327" s="61" t="str">
        <f>Евро!AF25</f>
        <v>22.11.2023</v>
      </c>
      <c r="E327" s="58" t="str">
        <f>Евро!AG25</f>
        <v>-</v>
      </c>
      <c r="G327" s="61" t="str">
        <f>'Золото (ЦБ)'!AF25</f>
        <v>22.11.2023</v>
      </c>
      <c r="H327" s="58">
        <f>IF(OR('Золото (ЦБ)'!$AG25="-",'Золото (ЦБ)'!$AG25=""),H326,'Золото (ЦБ)'!$AG25)</f>
        <v>4173.2</v>
      </c>
      <c r="J327" s="61" t="str">
        <f>'Серебро (ЦБ)'!AF25</f>
        <v>22.11.2023</v>
      </c>
      <c r="K327" s="58">
        <f>IF(OR('Серебро (ЦБ)'!$AG25="-",'Серебро (ЦБ)'!$AG25=""),K326,'Серебро (ЦБ)'!$AG25)</f>
        <v>55.2</v>
      </c>
      <c r="M327" s="61" t="str">
        <f>'Платина (ЦБ)'!AF25</f>
        <v>22.11.2023</v>
      </c>
      <c r="N327" s="58">
        <f>IF(OR('Платина (ЦБ)'!$AG25="-",'Платина (ЦБ)'!$AG25=""),N326,'Платина (ЦБ)'!$AG25)</f>
        <v>2353.48</v>
      </c>
      <c r="P327" s="61" t="str">
        <f>'Палладий (ЦБ)'!AF25</f>
        <v>22.11.2023</v>
      </c>
      <c r="Q327" s="58">
        <f>IF(OR('Палладий (ЦБ)'!$AG25="-",'Палладий (ЦБ)'!$AG25=""),Q326,'Палладий (ЦБ)'!$AG25)</f>
        <v>4153.88</v>
      </c>
      <c r="S327" s="61" t="str">
        <f>'Золото (KITCO-LME)'!AF25</f>
        <v>22.11.2023</v>
      </c>
      <c r="T327" s="58" t="str">
        <f>'Золото (KITCO-LME)'!AG25</f>
        <v/>
      </c>
      <c r="V327" s="61" t="str">
        <f>'Серебро (KITCO-LME)'!AF25</f>
        <v>22.11.2023</v>
      </c>
      <c r="W327" s="58" t="str">
        <f>'Серебро (KITCO-LME)'!AG25</f>
        <v/>
      </c>
      <c r="Y327" s="61" t="str">
        <f>'Алюминий (LME)'!AF25</f>
        <v>22.11.2023</v>
      </c>
      <c r="Z327" s="58" t="str">
        <f>'Алюминий (LME)'!AG25</f>
        <v/>
      </c>
      <c r="AB327" s="61" t="str">
        <f>'Никель (LME)'!AF25</f>
        <v>22.11.2023</v>
      </c>
      <c r="AC327" s="58" t="str">
        <f>'Никель (LME)'!AG25</f>
        <v/>
      </c>
      <c r="AE327" s="61" t="str">
        <f>'Свинец (LME)'!AF25</f>
        <v>22.11.2023</v>
      </c>
      <c r="AF327" s="58" t="str">
        <f>'Свинец (LME)'!AG25</f>
        <v/>
      </c>
      <c r="AH327" s="61" t="str">
        <f>'Медь (LME)'!AF25</f>
        <v>22.11.2023</v>
      </c>
      <c r="AI327" s="58" t="str">
        <f>'Медь (LME)'!AG25</f>
        <v/>
      </c>
      <c r="AK327" s="61" t="str">
        <f>'Цинк (LME)'!AF25</f>
        <v>22.11.2023</v>
      </c>
      <c r="AL327" s="58" t="str">
        <f>'Цинк (LME)'!AG25</f>
        <v/>
      </c>
    </row>
    <row r="328" spans="1:38" ht="15" customHeight="1" x14ac:dyDescent="0.25">
      <c r="A328" s="61" t="str">
        <f>Доллар!AF26</f>
        <v>23.11.2023</v>
      </c>
      <c r="B328" s="58" t="str">
        <f>Доллар!AG26</f>
        <v>-</v>
      </c>
      <c r="D328" s="61" t="str">
        <f>Евро!AF26</f>
        <v>23.11.2023</v>
      </c>
      <c r="E328" s="58" t="str">
        <f>Евро!AG26</f>
        <v>-</v>
      </c>
      <c r="G328" s="61" t="str">
        <f>'Золото (ЦБ)'!AF26</f>
        <v>23.11.2023</v>
      </c>
      <c r="H328" s="58">
        <f>IF(OR('Золото (ЦБ)'!$AG26="-",'Золото (ЦБ)'!$AG26=""),H327,'Золото (ЦБ)'!$AG26)</f>
        <v>4173.2</v>
      </c>
      <c r="J328" s="61" t="str">
        <f>'Серебро (ЦБ)'!AF26</f>
        <v>23.11.2023</v>
      </c>
      <c r="K328" s="58">
        <f>IF(OR('Серебро (ЦБ)'!$AG26="-",'Серебро (ЦБ)'!$AG26=""),K327,'Серебро (ЦБ)'!$AG26)</f>
        <v>55.2</v>
      </c>
      <c r="M328" s="61" t="str">
        <f>'Платина (ЦБ)'!AF26</f>
        <v>23.11.2023</v>
      </c>
      <c r="N328" s="58">
        <f>IF(OR('Платина (ЦБ)'!$AG26="-",'Платина (ЦБ)'!$AG26=""),N327,'Платина (ЦБ)'!$AG26)</f>
        <v>2353.48</v>
      </c>
      <c r="P328" s="61" t="str">
        <f>'Палладий (ЦБ)'!AF26</f>
        <v>23.11.2023</v>
      </c>
      <c r="Q328" s="58">
        <f>IF(OR('Палладий (ЦБ)'!$AG26="-",'Палладий (ЦБ)'!$AG26=""),Q327,'Палладий (ЦБ)'!$AG26)</f>
        <v>4153.88</v>
      </c>
      <c r="S328" s="61" t="str">
        <f>'Золото (KITCO-LME)'!AF26</f>
        <v>23.11.2023</v>
      </c>
      <c r="T328" s="58" t="str">
        <f>'Золото (KITCO-LME)'!AG26</f>
        <v/>
      </c>
      <c r="V328" s="61" t="str">
        <f>'Серебро (KITCO-LME)'!AF26</f>
        <v>23.11.2023</v>
      </c>
      <c r="W328" s="58" t="str">
        <f>'Серебро (KITCO-LME)'!AG26</f>
        <v/>
      </c>
      <c r="Y328" s="61" t="str">
        <f>'Алюминий (LME)'!AF26</f>
        <v>23.11.2023</v>
      </c>
      <c r="Z328" s="58" t="str">
        <f>'Алюминий (LME)'!AG26</f>
        <v/>
      </c>
      <c r="AB328" s="61" t="str">
        <f>'Никель (LME)'!AF26</f>
        <v>23.11.2023</v>
      </c>
      <c r="AC328" s="58" t="str">
        <f>'Никель (LME)'!AG26</f>
        <v/>
      </c>
      <c r="AE328" s="61" t="str">
        <f>'Свинец (LME)'!AF26</f>
        <v>23.11.2023</v>
      </c>
      <c r="AF328" s="58" t="str">
        <f>'Свинец (LME)'!AG26</f>
        <v/>
      </c>
      <c r="AH328" s="61" t="str">
        <f>'Медь (LME)'!AF26</f>
        <v>23.11.2023</v>
      </c>
      <c r="AI328" s="58" t="str">
        <f>'Медь (LME)'!AG26</f>
        <v/>
      </c>
      <c r="AK328" s="61" t="str">
        <f>'Цинк (LME)'!AF26</f>
        <v>23.11.2023</v>
      </c>
      <c r="AL328" s="58" t="str">
        <f>'Цинк (LME)'!AG26</f>
        <v/>
      </c>
    </row>
    <row r="329" spans="1:38" ht="15" customHeight="1" x14ac:dyDescent="0.25">
      <c r="A329" s="61" t="str">
        <f>Доллар!AF27</f>
        <v>24.11.2023</v>
      </c>
      <c r="B329" s="58" t="str">
        <f>Доллар!AG27</f>
        <v>-</v>
      </c>
      <c r="D329" s="61" t="str">
        <f>Евро!AF27</f>
        <v>24.11.2023</v>
      </c>
      <c r="E329" s="58" t="str">
        <f>Евро!AG27</f>
        <v>-</v>
      </c>
      <c r="G329" s="61" t="str">
        <f>'Золото (ЦБ)'!AF27</f>
        <v>24.11.2023</v>
      </c>
      <c r="H329" s="58">
        <f>IF(OR('Золото (ЦБ)'!$AG27="-",'Золото (ЦБ)'!$AG27=""),H328,'Золото (ЦБ)'!$AG27)</f>
        <v>4173.2</v>
      </c>
      <c r="J329" s="61" t="str">
        <f>'Серебро (ЦБ)'!AF27</f>
        <v>24.11.2023</v>
      </c>
      <c r="K329" s="58">
        <f>IF(OR('Серебро (ЦБ)'!$AG27="-",'Серебро (ЦБ)'!$AG27=""),K328,'Серебро (ЦБ)'!$AG27)</f>
        <v>55.2</v>
      </c>
      <c r="M329" s="61" t="str">
        <f>'Платина (ЦБ)'!AF27</f>
        <v>24.11.2023</v>
      </c>
      <c r="N329" s="58">
        <f>IF(OR('Платина (ЦБ)'!$AG27="-",'Платина (ЦБ)'!$AG27=""),N328,'Платина (ЦБ)'!$AG27)</f>
        <v>2353.48</v>
      </c>
      <c r="P329" s="61" t="str">
        <f>'Палладий (ЦБ)'!AF27</f>
        <v>24.11.2023</v>
      </c>
      <c r="Q329" s="58">
        <f>IF(OR('Палладий (ЦБ)'!$AG27="-",'Палладий (ЦБ)'!$AG27=""),Q328,'Палладий (ЦБ)'!$AG27)</f>
        <v>4153.88</v>
      </c>
      <c r="S329" s="61" t="str">
        <f>'Золото (KITCO-LME)'!AF27</f>
        <v>24.11.2023</v>
      </c>
      <c r="T329" s="58" t="str">
        <f>'Золото (KITCO-LME)'!AG27</f>
        <v/>
      </c>
      <c r="V329" s="61" t="str">
        <f>'Серебро (KITCO-LME)'!AF27</f>
        <v>24.11.2023</v>
      </c>
      <c r="W329" s="58" t="str">
        <f>'Серебро (KITCO-LME)'!AG27</f>
        <v/>
      </c>
      <c r="Y329" s="61" t="str">
        <f>'Алюминий (LME)'!AF27</f>
        <v>24.11.2023</v>
      </c>
      <c r="Z329" s="58" t="str">
        <f>'Алюминий (LME)'!AG27</f>
        <v/>
      </c>
      <c r="AB329" s="61" t="str">
        <f>'Никель (LME)'!AF27</f>
        <v>24.11.2023</v>
      </c>
      <c r="AC329" s="58" t="str">
        <f>'Никель (LME)'!AG27</f>
        <v/>
      </c>
      <c r="AE329" s="61" t="str">
        <f>'Свинец (LME)'!AF27</f>
        <v>24.11.2023</v>
      </c>
      <c r="AF329" s="58" t="str">
        <f>'Свинец (LME)'!AG27</f>
        <v/>
      </c>
      <c r="AH329" s="61" t="str">
        <f>'Медь (LME)'!AF27</f>
        <v>24.11.2023</v>
      </c>
      <c r="AI329" s="58" t="str">
        <f>'Медь (LME)'!AG27</f>
        <v/>
      </c>
      <c r="AK329" s="61" t="str">
        <f>'Цинк (LME)'!AF27</f>
        <v>24.11.2023</v>
      </c>
      <c r="AL329" s="58" t="str">
        <f>'Цинк (LME)'!AG27</f>
        <v/>
      </c>
    </row>
    <row r="330" spans="1:38" ht="15" customHeight="1" x14ac:dyDescent="0.25">
      <c r="A330" s="61" t="str">
        <f>Доллар!AF28</f>
        <v>25.11.2023</v>
      </c>
      <c r="B330" s="58" t="str">
        <f>Доллар!AG28</f>
        <v>-</v>
      </c>
      <c r="D330" s="61" t="str">
        <f>Евро!AF28</f>
        <v>25.11.2023</v>
      </c>
      <c r="E330" s="58" t="str">
        <f>Евро!AG28</f>
        <v>-</v>
      </c>
      <c r="G330" s="61" t="str">
        <f>'Золото (ЦБ)'!AF28</f>
        <v>25.11.2023</v>
      </c>
      <c r="H330" s="58">
        <f>IF(OR('Золото (ЦБ)'!$AG28="-",'Золото (ЦБ)'!$AG28=""),H329,'Золото (ЦБ)'!$AG28)</f>
        <v>4173.2</v>
      </c>
      <c r="J330" s="61" t="str">
        <f>'Серебро (ЦБ)'!AF28</f>
        <v>25.11.2023</v>
      </c>
      <c r="K330" s="58">
        <f>IF(OR('Серебро (ЦБ)'!$AG28="-",'Серебро (ЦБ)'!$AG28=""),K329,'Серебро (ЦБ)'!$AG28)</f>
        <v>55.2</v>
      </c>
      <c r="M330" s="61" t="str">
        <f>'Платина (ЦБ)'!AF28</f>
        <v>25.11.2023</v>
      </c>
      <c r="N330" s="58">
        <f>IF(OR('Платина (ЦБ)'!$AG28="-",'Платина (ЦБ)'!$AG28=""),N329,'Платина (ЦБ)'!$AG28)</f>
        <v>2353.48</v>
      </c>
      <c r="P330" s="61" t="str">
        <f>'Палладий (ЦБ)'!AF28</f>
        <v>25.11.2023</v>
      </c>
      <c r="Q330" s="58">
        <f>IF(OR('Палладий (ЦБ)'!$AG28="-",'Палладий (ЦБ)'!$AG28=""),Q329,'Палладий (ЦБ)'!$AG28)</f>
        <v>4153.88</v>
      </c>
      <c r="S330" s="61" t="str">
        <f>'Золото (KITCO-LME)'!AF28</f>
        <v>25.11.2023</v>
      </c>
      <c r="T330" s="58" t="str">
        <f>'Золото (KITCO-LME)'!AG28</f>
        <v/>
      </c>
      <c r="V330" s="61" t="str">
        <f>'Серебро (KITCO-LME)'!AF28</f>
        <v>25.11.2023</v>
      </c>
      <c r="W330" s="58" t="str">
        <f>'Серебро (KITCO-LME)'!AG28</f>
        <v/>
      </c>
      <c r="Y330" s="61" t="str">
        <f>'Алюминий (LME)'!AF28</f>
        <v>25.11.2023</v>
      </c>
      <c r="Z330" s="58" t="str">
        <f>'Алюминий (LME)'!AG28</f>
        <v/>
      </c>
      <c r="AB330" s="61" t="str">
        <f>'Никель (LME)'!AF28</f>
        <v>25.11.2023</v>
      </c>
      <c r="AC330" s="58" t="str">
        <f>'Никель (LME)'!AG28</f>
        <v/>
      </c>
      <c r="AE330" s="61" t="str">
        <f>'Свинец (LME)'!AF28</f>
        <v>25.11.2023</v>
      </c>
      <c r="AF330" s="58" t="str">
        <f>'Свинец (LME)'!AG28</f>
        <v/>
      </c>
      <c r="AH330" s="61" t="str">
        <f>'Медь (LME)'!AF28</f>
        <v>25.11.2023</v>
      </c>
      <c r="AI330" s="58" t="str">
        <f>'Медь (LME)'!AG28</f>
        <v/>
      </c>
      <c r="AK330" s="61" t="str">
        <f>'Цинк (LME)'!AF28</f>
        <v>25.11.2023</v>
      </c>
      <c r="AL330" s="58" t="str">
        <f>'Цинк (LME)'!AG28</f>
        <v/>
      </c>
    </row>
    <row r="331" spans="1:38" ht="15" customHeight="1" x14ac:dyDescent="0.25">
      <c r="A331" s="61" t="str">
        <f>Доллар!AF29</f>
        <v>26.11.2023</v>
      </c>
      <c r="B331" s="58" t="str">
        <f>Доллар!AG29</f>
        <v>-</v>
      </c>
      <c r="D331" s="61" t="str">
        <f>Евро!AF29</f>
        <v>26.11.2023</v>
      </c>
      <c r="E331" s="58" t="str">
        <f>Евро!AG29</f>
        <v>-</v>
      </c>
      <c r="G331" s="61" t="str">
        <f>'Золото (ЦБ)'!AF29</f>
        <v>26.11.2023</v>
      </c>
      <c r="H331" s="58">
        <f>IF(OR('Золото (ЦБ)'!$AG29="-",'Золото (ЦБ)'!$AG29=""),H330,'Золото (ЦБ)'!$AG29)</f>
        <v>4173.2</v>
      </c>
      <c r="J331" s="61" t="str">
        <f>'Серебро (ЦБ)'!AF29</f>
        <v>26.11.2023</v>
      </c>
      <c r="K331" s="58">
        <f>IF(OR('Серебро (ЦБ)'!$AG29="-",'Серебро (ЦБ)'!$AG29=""),K330,'Серебро (ЦБ)'!$AG29)</f>
        <v>55.2</v>
      </c>
      <c r="M331" s="61" t="str">
        <f>'Платина (ЦБ)'!AF29</f>
        <v>26.11.2023</v>
      </c>
      <c r="N331" s="58">
        <f>IF(OR('Платина (ЦБ)'!$AG29="-",'Платина (ЦБ)'!$AG29=""),N330,'Платина (ЦБ)'!$AG29)</f>
        <v>2353.48</v>
      </c>
      <c r="P331" s="61" t="str">
        <f>'Палладий (ЦБ)'!AF29</f>
        <v>26.11.2023</v>
      </c>
      <c r="Q331" s="58">
        <f>IF(OR('Палладий (ЦБ)'!$AG29="-",'Палладий (ЦБ)'!$AG29=""),Q330,'Палладий (ЦБ)'!$AG29)</f>
        <v>4153.88</v>
      </c>
      <c r="S331" s="61" t="str">
        <f>'Золото (KITCO-LME)'!AF29</f>
        <v>26.11.2023</v>
      </c>
      <c r="T331" s="58" t="str">
        <f>'Золото (KITCO-LME)'!AG29</f>
        <v/>
      </c>
      <c r="V331" s="61" t="str">
        <f>'Серебро (KITCO-LME)'!AF29</f>
        <v>26.11.2023</v>
      </c>
      <c r="W331" s="58" t="str">
        <f>'Серебро (KITCO-LME)'!AG29</f>
        <v/>
      </c>
      <c r="Y331" s="61" t="str">
        <f>'Алюминий (LME)'!AF29</f>
        <v>26.11.2023</v>
      </c>
      <c r="Z331" s="58" t="str">
        <f>'Алюминий (LME)'!AG29</f>
        <v/>
      </c>
      <c r="AB331" s="61" t="str">
        <f>'Никель (LME)'!AF29</f>
        <v>26.11.2023</v>
      </c>
      <c r="AC331" s="58" t="str">
        <f>'Никель (LME)'!AG29</f>
        <v/>
      </c>
      <c r="AE331" s="61" t="str">
        <f>'Свинец (LME)'!AF29</f>
        <v>26.11.2023</v>
      </c>
      <c r="AF331" s="58" t="str">
        <f>'Свинец (LME)'!AG29</f>
        <v/>
      </c>
      <c r="AH331" s="61" t="str">
        <f>'Медь (LME)'!AF29</f>
        <v>26.11.2023</v>
      </c>
      <c r="AI331" s="58" t="str">
        <f>'Медь (LME)'!AG29</f>
        <v/>
      </c>
      <c r="AK331" s="61" t="str">
        <f>'Цинк (LME)'!AF29</f>
        <v>26.11.2023</v>
      </c>
      <c r="AL331" s="58" t="str">
        <f>'Цинк (LME)'!AG29</f>
        <v/>
      </c>
    </row>
    <row r="332" spans="1:38" ht="15" customHeight="1" x14ac:dyDescent="0.25">
      <c r="A332" s="61" t="str">
        <f>Доллар!AF30</f>
        <v>27.11.2023</v>
      </c>
      <c r="B332" s="58" t="str">
        <f>Доллар!AG30</f>
        <v>-</v>
      </c>
      <c r="D332" s="61" t="str">
        <f>Евро!AF30</f>
        <v>27.11.2023</v>
      </c>
      <c r="E332" s="58" t="str">
        <f>Евро!AG30</f>
        <v>-</v>
      </c>
      <c r="G332" s="61" t="str">
        <f>'Золото (ЦБ)'!AF30</f>
        <v>27.11.2023</v>
      </c>
      <c r="H332" s="58">
        <f>IF(OR('Золото (ЦБ)'!$AG30="-",'Золото (ЦБ)'!$AG30=""),H331,'Золото (ЦБ)'!$AG30)</f>
        <v>4173.2</v>
      </c>
      <c r="J332" s="61" t="str">
        <f>'Серебро (ЦБ)'!AF30</f>
        <v>27.11.2023</v>
      </c>
      <c r="K332" s="58">
        <f>IF(OR('Серебро (ЦБ)'!$AG30="-",'Серебро (ЦБ)'!$AG30=""),K331,'Серебро (ЦБ)'!$AG30)</f>
        <v>55.2</v>
      </c>
      <c r="M332" s="61" t="str">
        <f>'Платина (ЦБ)'!AF30</f>
        <v>27.11.2023</v>
      </c>
      <c r="N332" s="58">
        <f>IF(OR('Платина (ЦБ)'!$AG30="-",'Платина (ЦБ)'!$AG30=""),N331,'Платина (ЦБ)'!$AG30)</f>
        <v>2353.48</v>
      </c>
      <c r="P332" s="61" t="str">
        <f>'Палладий (ЦБ)'!AF30</f>
        <v>27.11.2023</v>
      </c>
      <c r="Q332" s="58">
        <f>IF(OR('Палладий (ЦБ)'!$AG30="-",'Палладий (ЦБ)'!$AG30=""),Q331,'Палладий (ЦБ)'!$AG30)</f>
        <v>4153.88</v>
      </c>
      <c r="S332" s="61" t="str">
        <f>'Золото (KITCO-LME)'!AF30</f>
        <v>27.11.2023</v>
      </c>
      <c r="T332" s="58" t="str">
        <f>'Золото (KITCO-LME)'!AG30</f>
        <v/>
      </c>
      <c r="V332" s="61" t="str">
        <f>'Серебро (KITCO-LME)'!AF30</f>
        <v>27.11.2023</v>
      </c>
      <c r="W332" s="58" t="str">
        <f>'Серебро (KITCO-LME)'!AG30</f>
        <v/>
      </c>
      <c r="Y332" s="61" t="str">
        <f>'Алюминий (LME)'!AF30</f>
        <v>27.11.2023</v>
      </c>
      <c r="Z332" s="58" t="str">
        <f>'Алюминий (LME)'!AG30</f>
        <v/>
      </c>
      <c r="AB332" s="61" t="str">
        <f>'Никель (LME)'!AF30</f>
        <v>27.11.2023</v>
      </c>
      <c r="AC332" s="58" t="str">
        <f>'Никель (LME)'!AG30</f>
        <v/>
      </c>
      <c r="AE332" s="61" t="str">
        <f>'Свинец (LME)'!AF30</f>
        <v>27.11.2023</v>
      </c>
      <c r="AF332" s="58" t="str">
        <f>'Свинец (LME)'!AG30</f>
        <v/>
      </c>
      <c r="AH332" s="61" t="str">
        <f>'Медь (LME)'!AF30</f>
        <v>27.11.2023</v>
      </c>
      <c r="AI332" s="58" t="str">
        <f>'Медь (LME)'!AG30</f>
        <v/>
      </c>
      <c r="AK332" s="61" t="str">
        <f>'Цинк (LME)'!AF30</f>
        <v>27.11.2023</v>
      </c>
      <c r="AL332" s="58" t="str">
        <f>'Цинк (LME)'!AG30</f>
        <v/>
      </c>
    </row>
    <row r="333" spans="1:38" ht="15" customHeight="1" x14ac:dyDescent="0.25">
      <c r="A333" s="61" t="str">
        <f>Доллар!AF31</f>
        <v>28.11.2023</v>
      </c>
      <c r="B333" s="58" t="str">
        <f>Доллар!AG31</f>
        <v>-</v>
      </c>
      <c r="D333" s="61" t="str">
        <f>Евро!AF31</f>
        <v>28.11.2023</v>
      </c>
      <c r="E333" s="58" t="str">
        <f>Евро!AG31</f>
        <v>-</v>
      </c>
      <c r="G333" s="61" t="str">
        <f>'Золото (ЦБ)'!AF31</f>
        <v>28.11.2023</v>
      </c>
      <c r="H333" s="58">
        <f>IF(OR('Золото (ЦБ)'!$AG31="-",'Золото (ЦБ)'!$AG31=""),H332,'Золото (ЦБ)'!$AG31)</f>
        <v>4173.2</v>
      </c>
      <c r="J333" s="61" t="str">
        <f>'Серебро (ЦБ)'!AF31</f>
        <v>28.11.2023</v>
      </c>
      <c r="K333" s="58">
        <f>IF(OR('Серебро (ЦБ)'!$AG31="-",'Серебро (ЦБ)'!$AG31=""),K332,'Серебро (ЦБ)'!$AG31)</f>
        <v>55.2</v>
      </c>
      <c r="M333" s="61" t="str">
        <f>'Платина (ЦБ)'!AF31</f>
        <v>28.11.2023</v>
      </c>
      <c r="N333" s="58">
        <f>IF(OR('Платина (ЦБ)'!$AG31="-",'Платина (ЦБ)'!$AG31=""),N332,'Платина (ЦБ)'!$AG31)</f>
        <v>2353.48</v>
      </c>
      <c r="P333" s="61" t="str">
        <f>'Палладий (ЦБ)'!AF31</f>
        <v>28.11.2023</v>
      </c>
      <c r="Q333" s="58">
        <f>IF(OR('Палладий (ЦБ)'!$AG31="-",'Палладий (ЦБ)'!$AG31=""),Q332,'Палладий (ЦБ)'!$AG31)</f>
        <v>4153.88</v>
      </c>
      <c r="S333" s="61" t="str">
        <f>'Золото (KITCO-LME)'!AF31</f>
        <v>28.11.2023</v>
      </c>
      <c r="T333" s="58" t="str">
        <f>'Золото (KITCO-LME)'!AG31</f>
        <v/>
      </c>
      <c r="V333" s="61" t="str">
        <f>'Серебро (KITCO-LME)'!AF31</f>
        <v>28.11.2023</v>
      </c>
      <c r="W333" s="58" t="str">
        <f>'Серебро (KITCO-LME)'!AG31</f>
        <v/>
      </c>
      <c r="Y333" s="61" t="str">
        <f>'Алюминий (LME)'!AF31</f>
        <v>28.11.2023</v>
      </c>
      <c r="Z333" s="58" t="str">
        <f>'Алюминий (LME)'!AG31</f>
        <v/>
      </c>
      <c r="AB333" s="61" t="str">
        <f>'Никель (LME)'!AF31</f>
        <v>28.11.2023</v>
      </c>
      <c r="AC333" s="58" t="str">
        <f>'Никель (LME)'!AG31</f>
        <v/>
      </c>
      <c r="AE333" s="61" t="str">
        <f>'Свинец (LME)'!AF31</f>
        <v>28.11.2023</v>
      </c>
      <c r="AF333" s="58" t="str">
        <f>'Свинец (LME)'!AG31</f>
        <v/>
      </c>
      <c r="AH333" s="61" t="str">
        <f>'Медь (LME)'!AF31</f>
        <v>28.11.2023</v>
      </c>
      <c r="AI333" s="58" t="str">
        <f>'Медь (LME)'!AG31</f>
        <v/>
      </c>
      <c r="AK333" s="61" t="str">
        <f>'Цинк (LME)'!AF31</f>
        <v>28.11.2023</v>
      </c>
      <c r="AL333" s="58" t="str">
        <f>'Цинк (LME)'!AG31</f>
        <v/>
      </c>
    </row>
    <row r="334" spans="1:38" ht="15" customHeight="1" x14ac:dyDescent="0.25">
      <c r="A334" s="61" t="str">
        <f>Доллар!AF32</f>
        <v>29.11.2023</v>
      </c>
      <c r="B334" s="58" t="str">
        <f>Доллар!AG32</f>
        <v>-</v>
      </c>
      <c r="D334" s="61" t="str">
        <f>Евро!AF32</f>
        <v>29.11.2023</v>
      </c>
      <c r="E334" s="58" t="str">
        <f>Евро!AG32</f>
        <v>-</v>
      </c>
      <c r="G334" s="61" t="str">
        <f>'Золото (ЦБ)'!AF32</f>
        <v>29.11.2023</v>
      </c>
      <c r="H334" s="58">
        <f>IF(OR('Золото (ЦБ)'!$AG32="-",'Золото (ЦБ)'!$AG32=""),H333,'Золото (ЦБ)'!$AG32)</f>
        <v>4173.2</v>
      </c>
      <c r="J334" s="61" t="str">
        <f>'Серебро (ЦБ)'!AF32</f>
        <v>29.11.2023</v>
      </c>
      <c r="K334" s="58">
        <f>IF(OR('Серебро (ЦБ)'!$AG32="-",'Серебро (ЦБ)'!$AG32=""),K333,'Серебро (ЦБ)'!$AG32)</f>
        <v>55.2</v>
      </c>
      <c r="M334" s="61" t="str">
        <f>'Платина (ЦБ)'!AF32</f>
        <v>29.11.2023</v>
      </c>
      <c r="N334" s="58">
        <f>IF(OR('Платина (ЦБ)'!$AG32="-",'Платина (ЦБ)'!$AG32=""),N333,'Платина (ЦБ)'!$AG32)</f>
        <v>2353.48</v>
      </c>
      <c r="P334" s="61" t="str">
        <f>'Палладий (ЦБ)'!AF32</f>
        <v>29.11.2023</v>
      </c>
      <c r="Q334" s="58">
        <f>IF(OR('Палладий (ЦБ)'!$AG32="-",'Палладий (ЦБ)'!$AG32=""),Q333,'Палладий (ЦБ)'!$AG32)</f>
        <v>4153.88</v>
      </c>
      <c r="S334" s="61" t="str">
        <f>'Золото (KITCO-LME)'!AF32</f>
        <v>29.11.2023</v>
      </c>
      <c r="T334" s="58" t="str">
        <f>'Золото (KITCO-LME)'!AG32</f>
        <v/>
      </c>
      <c r="V334" s="61" t="str">
        <f>'Серебро (KITCO-LME)'!AF32</f>
        <v>29.11.2023</v>
      </c>
      <c r="W334" s="58" t="str">
        <f>'Серебро (KITCO-LME)'!AG32</f>
        <v/>
      </c>
      <c r="Y334" s="61" t="str">
        <f>'Алюминий (LME)'!AF32</f>
        <v>29.11.2023</v>
      </c>
      <c r="Z334" s="58" t="str">
        <f>'Алюминий (LME)'!AG32</f>
        <v/>
      </c>
      <c r="AB334" s="61" t="str">
        <f>'Никель (LME)'!AF32</f>
        <v>29.11.2023</v>
      </c>
      <c r="AC334" s="58" t="str">
        <f>'Никель (LME)'!AG32</f>
        <v/>
      </c>
      <c r="AE334" s="61" t="str">
        <f>'Свинец (LME)'!AF32</f>
        <v>29.11.2023</v>
      </c>
      <c r="AF334" s="58" t="str">
        <f>'Свинец (LME)'!AG32</f>
        <v/>
      </c>
      <c r="AH334" s="61" t="str">
        <f>'Медь (LME)'!AF32</f>
        <v>29.11.2023</v>
      </c>
      <c r="AI334" s="58" t="str">
        <f>'Медь (LME)'!AG32</f>
        <v/>
      </c>
      <c r="AK334" s="61" t="str">
        <f>'Цинк (LME)'!AF32</f>
        <v>29.11.2023</v>
      </c>
      <c r="AL334" s="58" t="str">
        <f>'Цинк (LME)'!AG32</f>
        <v/>
      </c>
    </row>
    <row r="335" spans="1:38" ht="15" customHeight="1" x14ac:dyDescent="0.25">
      <c r="A335" s="59" t="str">
        <f>Доллар!AF33</f>
        <v>30.11.2023</v>
      </c>
      <c r="B335" s="58" t="str">
        <f>Доллар!AG33</f>
        <v>-</v>
      </c>
      <c r="D335" s="59" t="str">
        <f>Евро!AF33</f>
        <v>30.11.2023</v>
      </c>
      <c r="E335" s="58" t="str">
        <f>Евро!AG33</f>
        <v>-</v>
      </c>
      <c r="G335" s="59" t="str">
        <f>'Золото (ЦБ)'!AF33</f>
        <v>30.11.2023</v>
      </c>
      <c r="H335" s="58">
        <f>IF(OR('Золото (ЦБ)'!$AG33="-",'Золото (ЦБ)'!$AG33=""),H334,'Золото (ЦБ)'!$AG33)</f>
        <v>4173.2</v>
      </c>
      <c r="J335" s="59" t="str">
        <f>'Серебро (ЦБ)'!AF33</f>
        <v>30.11.2023</v>
      </c>
      <c r="K335" s="58">
        <f>IF(OR('Серебро (ЦБ)'!$AG33="-",'Серебро (ЦБ)'!$AG33=""),K334,'Серебро (ЦБ)'!$AG33)</f>
        <v>55.2</v>
      </c>
      <c r="M335" s="59" t="str">
        <f>'Платина (ЦБ)'!AF33</f>
        <v>30.11.2023</v>
      </c>
      <c r="N335" s="58">
        <f>IF(OR('Платина (ЦБ)'!$AG33="-",'Платина (ЦБ)'!$AG33=""),N334,'Платина (ЦБ)'!$AG33)</f>
        <v>2353.48</v>
      </c>
      <c r="P335" s="59" t="str">
        <f>'Палладий (ЦБ)'!AF33</f>
        <v>30.11.2023</v>
      </c>
      <c r="Q335" s="58">
        <f>IF(OR('Палладий (ЦБ)'!$AG33="-",'Палладий (ЦБ)'!$AG33=""),Q334,'Палладий (ЦБ)'!$AG33)</f>
        <v>4153.88</v>
      </c>
      <c r="S335" s="59" t="str">
        <f>'Золото (KITCO-LME)'!AF33</f>
        <v>30.11.2023</v>
      </c>
      <c r="T335" s="58" t="str">
        <f>'Золото (KITCO-LME)'!AG33</f>
        <v/>
      </c>
      <c r="V335" s="59" t="str">
        <f>'Серебро (KITCO-LME)'!AF33</f>
        <v>30.11.2023</v>
      </c>
      <c r="W335" s="58" t="str">
        <f>'Серебро (KITCO-LME)'!AG33</f>
        <v/>
      </c>
      <c r="Y335" s="59" t="str">
        <f>'Алюминий (LME)'!AF33</f>
        <v>30.11.2023</v>
      </c>
      <c r="Z335" s="58" t="str">
        <f>'Алюминий (LME)'!AG33</f>
        <v/>
      </c>
      <c r="AB335" s="59" t="str">
        <f>'Никель (LME)'!AF33</f>
        <v>30.11.2023</v>
      </c>
      <c r="AC335" s="58" t="str">
        <f>'Никель (LME)'!AG33</f>
        <v/>
      </c>
      <c r="AE335" s="59" t="str">
        <f>'Свинец (LME)'!AF33</f>
        <v>30.11.2023</v>
      </c>
      <c r="AF335" s="58" t="str">
        <f>'Свинец (LME)'!AG33</f>
        <v/>
      </c>
      <c r="AH335" s="59" t="str">
        <f>'Медь (LME)'!AF33</f>
        <v>30.11.2023</v>
      </c>
      <c r="AI335" s="58" t="str">
        <f>'Медь (LME)'!AG33</f>
        <v/>
      </c>
      <c r="AK335" s="59" t="str">
        <f>'Цинк (LME)'!AF33</f>
        <v>30.11.2023</v>
      </c>
      <c r="AL335" s="58" t="str">
        <f>'Цинк (LME)'!AG33</f>
        <v/>
      </c>
    </row>
    <row r="336" spans="1:38" ht="15" customHeight="1" x14ac:dyDescent="0.25">
      <c r="A336" s="52" t="str">
        <f>Доллар!AI4</f>
        <v>01.12.2023</v>
      </c>
      <c r="B336" s="58" t="str">
        <f>Доллар!AJ4</f>
        <v>-</v>
      </c>
      <c r="D336" s="52" t="str">
        <f>Евро!AI4</f>
        <v>01.12.2023</v>
      </c>
      <c r="E336" s="58" t="str">
        <f>Евро!AJ4</f>
        <v>-</v>
      </c>
      <c r="G336" s="52" t="str">
        <f>'Золото (ЦБ)'!AI4</f>
        <v>01.12.2023</v>
      </c>
      <c r="H336" s="58">
        <f>IF(OR('Золото (ЦБ)'!$AJ4="-",'Золото (ЦБ)'!$AJ4=""),H335,'Золото (ЦБ)'!$AJ4)</f>
        <v>4173.2</v>
      </c>
      <c r="I336" t="s">
        <v>167</v>
      </c>
      <c r="J336" s="52" t="str">
        <f>'Серебро (ЦБ)'!AI4</f>
        <v>01.12.2023</v>
      </c>
      <c r="K336" s="58">
        <f>IF(OR('Серебро (ЦБ)'!$AJ4="-",'Серебро (ЦБ)'!$AJ4=""),K335,'Серебро (ЦБ)'!$AJ4)</f>
        <v>55.2</v>
      </c>
      <c r="M336" s="52" t="str">
        <f>'Платина (ЦБ)'!AI4</f>
        <v>01.12.2023</v>
      </c>
      <c r="N336" s="58">
        <f>IF(OR('Платина (ЦБ)'!$AJ4="-",'Платина (ЦБ)'!$AJ4=""),N335,'Платина (ЦБ)'!$AJ4)</f>
        <v>2353.48</v>
      </c>
      <c r="P336" s="52" t="str">
        <f>'Палладий (ЦБ)'!AI4</f>
        <v>01.12.2023</v>
      </c>
      <c r="Q336" s="58">
        <f>IF(OR('Палладий (ЦБ)'!$AJ4="-",'Палладий (ЦБ)'!$AJ4=""),Q335,'Палладий (ЦБ)'!$AJ4)</f>
        <v>4153.88</v>
      </c>
      <c r="S336" s="52" t="str">
        <f>'Золото (KITCO-LME)'!AI4</f>
        <v>01.12.2023</v>
      </c>
      <c r="T336" s="58" t="str">
        <f>'Золото (KITCO-LME)'!AJ4</f>
        <v/>
      </c>
      <c r="V336" s="52" t="str">
        <f>'Серебро (KITCO-LME)'!AI4</f>
        <v>01.12.2023</v>
      </c>
      <c r="W336" s="58" t="str">
        <f>'Серебро (KITCO-LME)'!AJ4</f>
        <v/>
      </c>
      <c r="Y336" s="52" t="str">
        <f>'Алюминий (LME)'!AI4</f>
        <v>01.12.2023</v>
      </c>
      <c r="Z336" s="58" t="str">
        <f>'Алюминий (LME)'!AJ4</f>
        <v/>
      </c>
      <c r="AB336" s="52" t="str">
        <f>'Никель (LME)'!AI4</f>
        <v>01.12.2023</v>
      </c>
      <c r="AC336" s="58" t="str">
        <f>'Никель (LME)'!AJ4</f>
        <v/>
      </c>
      <c r="AE336" s="52" t="str">
        <f>'Свинец (LME)'!AI4</f>
        <v>01.12.2023</v>
      </c>
      <c r="AF336" s="58" t="str">
        <f>'Свинец (LME)'!AJ4</f>
        <v/>
      </c>
      <c r="AH336" s="52" t="str">
        <f>'Медь (LME)'!AI4</f>
        <v>01.12.2023</v>
      </c>
      <c r="AI336" s="58" t="str">
        <f>'Медь (LME)'!AJ4</f>
        <v/>
      </c>
      <c r="AK336" s="52" t="str">
        <f>'Цинк (LME)'!AI4</f>
        <v>01.12.2023</v>
      </c>
      <c r="AL336" s="58" t="str">
        <f>'Цинк (LME)'!AJ4</f>
        <v/>
      </c>
    </row>
    <row r="337" spans="1:38" ht="15" customHeight="1" x14ac:dyDescent="0.25">
      <c r="A337" s="52" t="str">
        <f>Доллар!AI5</f>
        <v>02.12.2023</v>
      </c>
      <c r="B337" s="58" t="str">
        <f>Доллар!AJ5</f>
        <v>-</v>
      </c>
      <c r="D337" s="52" t="str">
        <f>Евро!AI5</f>
        <v>02.12.2023</v>
      </c>
      <c r="E337" s="58" t="str">
        <f>Евро!AJ5</f>
        <v>-</v>
      </c>
      <c r="G337" s="52" t="str">
        <f>'Золото (ЦБ)'!AI5</f>
        <v>02.12.2023</v>
      </c>
      <c r="H337" s="58">
        <f>IF(OR('Золото (ЦБ)'!$AJ5="-",'Золото (ЦБ)'!$AJ5=""),H336,'Золото (ЦБ)'!$AJ5)</f>
        <v>4173.2</v>
      </c>
      <c r="J337" s="52" t="str">
        <f>'Серебро (ЦБ)'!AI5</f>
        <v>02.12.2023</v>
      </c>
      <c r="K337" s="58">
        <f>IF(OR('Серебро (ЦБ)'!$AJ5="-",'Серебро (ЦБ)'!$AJ5=""),K336,'Серебро (ЦБ)'!$AJ5)</f>
        <v>55.2</v>
      </c>
      <c r="M337" s="52" t="str">
        <f>'Платина (ЦБ)'!AI5</f>
        <v>02.12.2023</v>
      </c>
      <c r="N337" s="58">
        <f>IF(OR('Платина (ЦБ)'!$AJ5="-",'Платина (ЦБ)'!$AJ5=""),N336,'Платина (ЦБ)'!$AJ5)</f>
        <v>2353.48</v>
      </c>
      <c r="P337" s="52" t="str">
        <f>'Палладий (ЦБ)'!AI5</f>
        <v>02.12.2023</v>
      </c>
      <c r="Q337" s="58">
        <f>IF(OR('Палладий (ЦБ)'!$AJ5="-",'Палладий (ЦБ)'!$AJ5=""),Q336,'Палладий (ЦБ)'!$AJ5)</f>
        <v>4153.88</v>
      </c>
      <c r="S337" s="52" t="str">
        <f>'Золото (KITCO-LME)'!AI5</f>
        <v>02.12.2023</v>
      </c>
      <c r="T337" s="58" t="str">
        <f>'Золото (KITCO-LME)'!AJ5</f>
        <v/>
      </c>
      <c r="V337" s="52" t="str">
        <f>'Серебро (KITCO-LME)'!AI5</f>
        <v>02.12.2023</v>
      </c>
      <c r="W337" s="58" t="str">
        <f>'Серебро (KITCO-LME)'!AJ5</f>
        <v/>
      </c>
      <c r="Y337" s="52" t="str">
        <f>'Алюминий (LME)'!AI5</f>
        <v>02.12.2023</v>
      </c>
      <c r="Z337" s="58" t="str">
        <f>'Алюминий (LME)'!AJ5</f>
        <v/>
      </c>
      <c r="AB337" s="52" t="str">
        <f>'Никель (LME)'!AI5</f>
        <v>02.12.2023</v>
      </c>
      <c r="AC337" s="58" t="str">
        <f>'Никель (LME)'!AJ5</f>
        <v/>
      </c>
      <c r="AE337" s="52" t="str">
        <f>'Свинец (LME)'!AI5</f>
        <v>02.12.2023</v>
      </c>
      <c r="AF337" s="58" t="str">
        <f>'Свинец (LME)'!AJ5</f>
        <v/>
      </c>
      <c r="AH337" s="52" t="str">
        <f>'Медь (LME)'!AI5</f>
        <v>02.12.2023</v>
      </c>
      <c r="AI337" s="58" t="str">
        <f>'Медь (LME)'!AJ5</f>
        <v/>
      </c>
      <c r="AK337" s="52" t="str">
        <f>'Цинк (LME)'!AI5</f>
        <v>02.12.2023</v>
      </c>
      <c r="AL337" s="58" t="str">
        <f>'Цинк (LME)'!AJ5</f>
        <v/>
      </c>
    </row>
    <row r="338" spans="1:38" ht="15" customHeight="1" x14ac:dyDescent="0.25">
      <c r="A338" s="52" t="str">
        <f>Доллар!AI6</f>
        <v>03.12.2023</v>
      </c>
      <c r="B338" s="58" t="str">
        <f>Доллар!AJ6</f>
        <v>-</v>
      </c>
      <c r="D338" s="52" t="str">
        <f>Евро!AI6</f>
        <v>03.12.2023</v>
      </c>
      <c r="E338" s="58" t="str">
        <f>Евро!AJ6</f>
        <v>-</v>
      </c>
      <c r="G338" s="52" t="str">
        <f>'Золото (ЦБ)'!AI6</f>
        <v>03.12.2023</v>
      </c>
      <c r="H338" s="58">
        <f>IF(OR('Золото (ЦБ)'!$AJ6="-",'Золото (ЦБ)'!$AJ6=""),H337,'Золото (ЦБ)'!$AJ6)</f>
        <v>4173.2</v>
      </c>
      <c r="J338" s="52" t="str">
        <f>'Серебро (ЦБ)'!AI6</f>
        <v>03.12.2023</v>
      </c>
      <c r="K338" s="58">
        <f>IF(OR('Серебро (ЦБ)'!$AJ6="-",'Серебро (ЦБ)'!$AJ6=""),K337,'Серебро (ЦБ)'!$AJ6)</f>
        <v>55.2</v>
      </c>
      <c r="M338" s="52" t="str">
        <f>'Платина (ЦБ)'!AI6</f>
        <v>03.12.2023</v>
      </c>
      <c r="N338" s="58">
        <f>IF(OR('Платина (ЦБ)'!$AJ6="-",'Платина (ЦБ)'!$AJ6=""),N337,'Платина (ЦБ)'!$AJ6)</f>
        <v>2353.48</v>
      </c>
      <c r="P338" s="52" t="str">
        <f>'Палладий (ЦБ)'!AI6</f>
        <v>03.12.2023</v>
      </c>
      <c r="Q338" s="58">
        <f>IF(OR('Палладий (ЦБ)'!$AJ6="-",'Палладий (ЦБ)'!$AJ6=""),Q337,'Палладий (ЦБ)'!$AJ6)</f>
        <v>4153.88</v>
      </c>
      <c r="S338" s="52" t="str">
        <f>'Золото (KITCO-LME)'!AI6</f>
        <v>03.12.2023</v>
      </c>
      <c r="T338" s="58" t="str">
        <f>'Золото (KITCO-LME)'!AJ6</f>
        <v/>
      </c>
      <c r="V338" s="52" t="str">
        <f>'Серебро (KITCO-LME)'!AI6</f>
        <v>03.12.2023</v>
      </c>
      <c r="W338" s="58" t="str">
        <f>'Серебро (KITCO-LME)'!AJ6</f>
        <v/>
      </c>
      <c r="Y338" s="52" t="str">
        <f>'Алюминий (LME)'!AI6</f>
        <v>03.12.2023</v>
      </c>
      <c r="Z338" s="58" t="str">
        <f>'Алюминий (LME)'!AJ6</f>
        <v/>
      </c>
      <c r="AB338" s="52" t="str">
        <f>'Никель (LME)'!AI6</f>
        <v>03.12.2023</v>
      </c>
      <c r="AC338" s="58" t="str">
        <f>'Никель (LME)'!AJ6</f>
        <v/>
      </c>
      <c r="AE338" s="52" t="str">
        <f>'Свинец (LME)'!AI6</f>
        <v>03.12.2023</v>
      </c>
      <c r="AF338" s="58" t="str">
        <f>'Свинец (LME)'!AJ6</f>
        <v/>
      </c>
      <c r="AH338" s="52" t="str">
        <f>'Медь (LME)'!AI6</f>
        <v>03.12.2023</v>
      </c>
      <c r="AI338" s="58" t="str">
        <f>'Медь (LME)'!AJ6</f>
        <v/>
      </c>
      <c r="AK338" s="52" t="str">
        <f>'Цинк (LME)'!AI6</f>
        <v>03.12.2023</v>
      </c>
      <c r="AL338" s="58" t="str">
        <f>'Цинк (LME)'!AJ6</f>
        <v/>
      </c>
    </row>
    <row r="339" spans="1:38" ht="15" customHeight="1" x14ac:dyDescent="0.25">
      <c r="A339" s="52" t="str">
        <f>Доллар!AI7</f>
        <v>04.12.2023</v>
      </c>
      <c r="B339" s="58" t="str">
        <f>Доллар!AJ7</f>
        <v>-</v>
      </c>
      <c r="D339" s="52" t="str">
        <f>Евро!AI7</f>
        <v>04.12.2023</v>
      </c>
      <c r="E339" s="58" t="str">
        <f>Евро!AJ7</f>
        <v>-</v>
      </c>
      <c r="G339" s="52" t="str">
        <f>'Золото (ЦБ)'!AI7</f>
        <v>04.12.2023</v>
      </c>
      <c r="H339" s="58">
        <f>IF(OR('Золото (ЦБ)'!$AJ7="-",'Золото (ЦБ)'!$AJ7=""),H338,'Золото (ЦБ)'!$AJ7)</f>
        <v>4173.2</v>
      </c>
      <c r="J339" s="52" t="str">
        <f>'Серебро (ЦБ)'!AI7</f>
        <v>04.12.2023</v>
      </c>
      <c r="K339" s="58">
        <f>IF(OR('Серебро (ЦБ)'!$AJ7="-",'Серебро (ЦБ)'!$AJ7=""),K338,'Серебро (ЦБ)'!$AJ7)</f>
        <v>55.2</v>
      </c>
      <c r="M339" s="52" t="str">
        <f>'Платина (ЦБ)'!AI7</f>
        <v>04.12.2023</v>
      </c>
      <c r="N339" s="58">
        <f>IF(OR('Платина (ЦБ)'!$AJ7="-",'Платина (ЦБ)'!$AJ7=""),N338,'Платина (ЦБ)'!$AJ7)</f>
        <v>2353.48</v>
      </c>
      <c r="P339" s="52" t="str">
        <f>'Палладий (ЦБ)'!AI7</f>
        <v>04.12.2023</v>
      </c>
      <c r="Q339" s="58">
        <f>IF(OR('Палладий (ЦБ)'!$AJ7="-",'Палладий (ЦБ)'!$AJ7=""),Q338,'Палладий (ЦБ)'!$AJ7)</f>
        <v>4153.88</v>
      </c>
      <c r="S339" s="52" t="str">
        <f>'Золото (KITCO-LME)'!AI7</f>
        <v>04.12.2023</v>
      </c>
      <c r="T339" s="58" t="str">
        <f>'Золото (KITCO-LME)'!AJ7</f>
        <v/>
      </c>
      <c r="V339" s="52" t="str">
        <f>'Серебро (KITCO-LME)'!AI7</f>
        <v>04.12.2023</v>
      </c>
      <c r="W339" s="58" t="str">
        <f>'Серебро (KITCO-LME)'!AJ7</f>
        <v/>
      </c>
      <c r="Y339" s="52" t="str">
        <f>'Алюминий (LME)'!AI7</f>
        <v>04.12.2023</v>
      </c>
      <c r="Z339" s="58" t="str">
        <f>'Алюминий (LME)'!AJ7</f>
        <v/>
      </c>
      <c r="AB339" s="52" t="str">
        <f>'Никель (LME)'!AI7</f>
        <v>04.12.2023</v>
      </c>
      <c r="AC339" s="58" t="str">
        <f>'Никель (LME)'!AJ7</f>
        <v/>
      </c>
      <c r="AE339" s="52" t="str">
        <f>'Свинец (LME)'!AI7</f>
        <v>04.12.2023</v>
      </c>
      <c r="AF339" s="58" t="str">
        <f>'Свинец (LME)'!AJ7</f>
        <v/>
      </c>
      <c r="AH339" s="52" t="str">
        <f>'Медь (LME)'!AI7</f>
        <v>04.12.2023</v>
      </c>
      <c r="AI339" s="58" t="str">
        <f>'Медь (LME)'!AJ7</f>
        <v/>
      </c>
      <c r="AK339" s="52" t="str">
        <f>'Цинк (LME)'!AI7</f>
        <v>04.12.2023</v>
      </c>
      <c r="AL339" s="58" t="str">
        <f>'Цинк (LME)'!AJ7</f>
        <v/>
      </c>
    </row>
    <row r="340" spans="1:38" ht="15" customHeight="1" x14ac:dyDescent="0.25">
      <c r="A340" s="52" t="str">
        <f>Доллар!AI8</f>
        <v>05.12.2023</v>
      </c>
      <c r="B340" s="58" t="str">
        <f>Доллар!AJ8</f>
        <v>-</v>
      </c>
      <c r="D340" s="52" t="str">
        <f>Евро!AI8</f>
        <v>05.12.2023</v>
      </c>
      <c r="E340" s="58" t="str">
        <f>Евро!AJ8</f>
        <v>-</v>
      </c>
      <c r="G340" s="52" t="str">
        <f>'Золото (ЦБ)'!AI8</f>
        <v>05.12.2023</v>
      </c>
      <c r="H340" s="58">
        <f>IF(OR('Золото (ЦБ)'!$AJ8="-",'Золото (ЦБ)'!$AJ8=""),H339,'Золото (ЦБ)'!$AJ8)</f>
        <v>4173.2</v>
      </c>
      <c r="J340" s="52" t="str">
        <f>'Серебро (ЦБ)'!AI8</f>
        <v>05.12.2023</v>
      </c>
      <c r="K340" s="58">
        <f>IF(OR('Серебро (ЦБ)'!$AJ8="-",'Серебро (ЦБ)'!$AJ8=""),K339,'Серебро (ЦБ)'!$AJ8)</f>
        <v>55.2</v>
      </c>
      <c r="M340" s="52" t="str">
        <f>'Платина (ЦБ)'!AI8</f>
        <v>05.12.2023</v>
      </c>
      <c r="N340" s="58">
        <f>IF(OR('Платина (ЦБ)'!$AJ8="-",'Платина (ЦБ)'!$AJ8=""),N339,'Платина (ЦБ)'!$AJ8)</f>
        <v>2353.48</v>
      </c>
      <c r="P340" s="52" t="str">
        <f>'Палладий (ЦБ)'!AI8</f>
        <v>05.12.2023</v>
      </c>
      <c r="Q340" s="58">
        <f>IF(OR('Палладий (ЦБ)'!$AJ8="-",'Палладий (ЦБ)'!$AJ8=""),Q339,'Палладий (ЦБ)'!$AJ8)</f>
        <v>4153.88</v>
      </c>
      <c r="S340" s="52" t="str">
        <f>'Золото (KITCO-LME)'!AI8</f>
        <v>05.12.2023</v>
      </c>
      <c r="T340" s="58" t="str">
        <f>'Золото (KITCO-LME)'!AJ8</f>
        <v/>
      </c>
      <c r="V340" s="52" t="str">
        <f>'Серебро (KITCO-LME)'!AI8</f>
        <v>05.12.2023</v>
      </c>
      <c r="W340" s="58" t="str">
        <f>'Серебро (KITCO-LME)'!AJ8</f>
        <v/>
      </c>
      <c r="Y340" s="52" t="str">
        <f>'Алюминий (LME)'!AI8</f>
        <v>05.12.2023</v>
      </c>
      <c r="Z340" s="58" t="str">
        <f>'Алюминий (LME)'!AJ8</f>
        <v/>
      </c>
      <c r="AB340" s="52" t="str">
        <f>'Никель (LME)'!AI8</f>
        <v>05.12.2023</v>
      </c>
      <c r="AC340" s="58" t="str">
        <f>'Никель (LME)'!AJ8</f>
        <v/>
      </c>
      <c r="AE340" s="52" t="str">
        <f>'Свинец (LME)'!AI8</f>
        <v>05.12.2023</v>
      </c>
      <c r="AF340" s="58" t="str">
        <f>'Свинец (LME)'!AJ8</f>
        <v/>
      </c>
      <c r="AH340" s="52" t="str">
        <f>'Медь (LME)'!AI8</f>
        <v>05.12.2023</v>
      </c>
      <c r="AI340" s="58" t="str">
        <f>'Медь (LME)'!AJ8</f>
        <v/>
      </c>
      <c r="AK340" s="52" t="str">
        <f>'Цинк (LME)'!AI8</f>
        <v>05.12.2023</v>
      </c>
      <c r="AL340" s="58" t="str">
        <f>'Цинк (LME)'!AJ8</f>
        <v/>
      </c>
    </row>
    <row r="341" spans="1:38" ht="15" customHeight="1" x14ac:dyDescent="0.25">
      <c r="A341" s="52" t="str">
        <f>Доллар!AI9</f>
        <v>06.12.2023</v>
      </c>
      <c r="B341" s="58" t="str">
        <f>Доллар!AJ9</f>
        <v>-</v>
      </c>
      <c r="D341" s="52" t="str">
        <f>Евро!AI9</f>
        <v>06.12.2023</v>
      </c>
      <c r="E341" s="58" t="str">
        <f>Евро!AJ9</f>
        <v>-</v>
      </c>
      <c r="G341" s="52" t="str">
        <f>'Золото (ЦБ)'!AI9</f>
        <v>06.12.2023</v>
      </c>
      <c r="H341" s="58">
        <f>IF(OR('Золото (ЦБ)'!$AJ9="-",'Золото (ЦБ)'!$AJ9=""),H340,'Золото (ЦБ)'!$AJ9)</f>
        <v>4173.2</v>
      </c>
      <c r="J341" s="52" t="str">
        <f>'Серебро (ЦБ)'!AI9</f>
        <v>06.12.2023</v>
      </c>
      <c r="K341" s="58">
        <f>IF(OR('Серебро (ЦБ)'!$AJ9="-",'Серебро (ЦБ)'!$AJ9=""),K340,'Серебро (ЦБ)'!$AJ9)</f>
        <v>55.2</v>
      </c>
      <c r="M341" s="52" t="str">
        <f>'Платина (ЦБ)'!AI9</f>
        <v>06.12.2023</v>
      </c>
      <c r="N341" s="58">
        <f>IF(OR('Платина (ЦБ)'!$AJ9="-",'Платина (ЦБ)'!$AJ9=""),N340,'Платина (ЦБ)'!$AJ9)</f>
        <v>2353.48</v>
      </c>
      <c r="P341" s="52" t="str">
        <f>'Палладий (ЦБ)'!AI9</f>
        <v>06.12.2023</v>
      </c>
      <c r="Q341" s="58">
        <f>IF(OR('Палладий (ЦБ)'!$AJ9="-",'Палладий (ЦБ)'!$AJ9=""),Q340,'Палладий (ЦБ)'!$AJ9)</f>
        <v>4153.88</v>
      </c>
      <c r="S341" s="52" t="str">
        <f>'Золото (KITCO-LME)'!AI9</f>
        <v>06.12.2023</v>
      </c>
      <c r="T341" s="58" t="str">
        <f>'Золото (KITCO-LME)'!AJ9</f>
        <v/>
      </c>
      <c r="V341" s="52" t="str">
        <f>'Серебро (KITCO-LME)'!AI9</f>
        <v>06.12.2023</v>
      </c>
      <c r="W341" s="58" t="str">
        <f>'Серебро (KITCO-LME)'!AJ9</f>
        <v/>
      </c>
      <c r="Y341" s="52" t="str">
        <f>'Алюминий (LME)'!AI9</f>
        <v>06.12.2023</v>
      </c>
      <c r="Z341" s="58" t="str">
        <f>'Алюминий (LME)'!AJ9</f>
        <v/>
      </c>
      <c r="AB341" s="52" t="str">
        <f>'Никель (LME)'!AI9</f>
        <v>06.12.2023</v>
      </c>
      <c r="AC341" s="58" t="str">
        <f>'Никель (LME)'!AJ9</f>
        <v/>
      </c>
      <c r="AE341" s="52" t="str">
        <f>'Свинец (LME)'!AI9</f>
        <v>06.12.2023</v>
      </c>
      <c r="AF341" s="58" t="str">
        <f>'Свинец (LME)'!AJ9</f>
        <v/>
      </c>
      <c r="AH341" s="52" t="str">
        <f>'Медь (LME)'!AI9</f>
        <v>06.12.2023</v>
      </c>
      <c r="AI341" s="58" t="str">
        <f>'Медь (LME)'!AJ9</f>
        <v/>
      </c>
      <c r="AK341" s="52" t="str">
        <f>'Цинк (LME)'!AI9</f>
        <v>06.12.2023</v>
      </c>
      <c r="AL341" s="58" t="str">
        <f>'Цинк (LME)'!AJ9</f>
        <v/>
      </c>
    </row>
    <row r="342" spans="1:38" ht="15" customHeight="1" x14ac:dyDescent="0.25">
      <c r="A342" s="52" t="str">
        <f>Доллар!AI10</f>
        <v>07.12.2023</v>
      </c>
      <c r="B342" s="58" t="str">
        <f>Доллар!AJ10</f>
        <v>-</v>
      </c>
      <c r="D342" s="52" t="str">
        <f>Евро!AI10</f>
        <v>07.12.2023</v>
      </c>
      <c r="E342" s="58" t="str">
        <f>Евро!AJ10</f>
        <v>-</v>
      </c>
      <c r="G342" s="52" t="str">
        <f>'Золото (ЦБ)'!AI10</f>
        <v>07.12.2023</v>
      </c>
      <c r="H342" s="58">
        <f>IF(OR('Золото (ЦБ)'!$AJ10="-",'Золото (ЦБ)'!$AJ10=""),H341,'Золото (ЦБ)'!$AJ10)</f>
        <v>4173.2</v>
      </c>
      <c r="J342" s="52" t="str">
        <f>'Серебро (ЦБ)'!AI10</f>
        <v>07.12.2023</v>
      </c>
      <c r="K342" s="58">
        <f>IF(OR('Серебро (ЦБ)'!$AJ10="-",'Серебро (ЦБ)'!$AJ10=""),K341,'Серебро (ЦБ)'!$AJ10)</f>
        <v>55.2</v>
      </c>
      <c r="M342" s="52" t="str">
        <f>'Платина (ЦБ)'!AI10</f>
        <v>07.12.2023</v>
      </c>
      <c r="N342" s="58">
        <f>IF(OR('Платина (ЦБ)'!$AJ10="-",'Платина (ЦБ)'!$AJ10=""),N341,'Платина (ЦБ)'!$AJ10)</f>
        <v>2353.48</v>
      </c>
      <c r="P342" s="52" t="str">
        <f>'Палладий (ЦБ)'!AI10</f>
        <v>07.12.2023</v>
      </c>
      <c r="Q342" s="58">
        <f>IF(OR('Палладий (ЦБ)'!$AJ10="-",'Палладий (ЦБ)'!$AJ10=""),Q341,'Палладий (ЦБ)'!$AJ10)</f>
        <v>4153.88</v>
      </c>
      <c r="S342" s="52" t="str">
        <f>'Золото (KITCO-LME)'!AI10</f>
        <v>07.12.2023</v>
      </c>
      <c r="T342" s="58" t="str">
        <f>'Золото (KITCO-LME)'!AJ10</f>
        <v/>
      </c>
      <c r="V342" s="52" t="str">
        <f>'Серебро (KITCO-LME)'!AI10</f>
        <v>07.12.2023</v>
      </c>
      <c r="W342" s="58" t="str">
        <f>'Серебро (KITCO-LME)'!AJ10</f>
        <v/>
      </c>
      <c r="Y342" s="52" t="str">
        <f>'Алюминий (LME)'!AI10</f>
        <v>07.12.2023</v>
      </c>
      <c r="Z342" s="58" t="str">
        <f>'Алюминий (LME)'!AJ10</f>
        <v/>
      </c>
      <c r="AB342" s="52" t="str">
        <f>'Никель (LME)'!AI10</f>
        <v>07.12.2023</v>
      </c>
      <c r="AC342" s="58" t="str">
        <f>'Никель (LME)'!AJ10</f>
        <v/>
      </c>
      <c r="AE342" s="52" t="str">
        <f>'Свинец (LME)'!AI10</f>
        <v>07.12.2023</v>
      </c>
      <c r="AF342" s="58" t="str">
        <f>'Свинец (LME)'!AJ10</f>
        <v/>
      </c>
      <c r="AH342" s="52" t="str">
        <f>'Медь (LME)'!AI10</f>
        <v>07.12.2023</v>
      </c>
      <c r="AI342" s="58" t="str">
        <f>'Медь (LME)'!AJ10</f>
        <v/>
      </c>
      <c r="AK342" s="52" t="str">
        <f>'Цинк (LME)'!AI10</f>
        <v>07.12.2023</v>
      </c>
      <c r="AL342" s="58" t="str">
        <f>'Цинк (LME)'!AJ10</f>
        <v/>
      </c>
    </row>
    <row r="343" spans="1:38" ht="15" customHeight="1" x14ac:dyDescent="0.25">
      <c r="A343" s="52" t="str">
        <f>Доллар!AI11</f>
        <v>08.12.2023</v>
      </c>
      <c r="B343" s="58" t="str">
        <f>Доллар!AJ11</f>
        <v>-</v>
      </c>
      <c r="D343" s="52" t="str">
        <f>Евро!AI11</f>
        <v>08.12.2023</v>
      </c>
      <c r="E343" s="58" t="str">
        <f>Евро!AJ11</f>
        <v>-</v>
      </c>
      <c r="G343" s="52" t="str">
        <f>'Золото (ЦБ)'!AI11</f>
        <v>08.12.2023</v>
      </c>
      <c r="H343" s="58">
        <f>IF(OR('Золото (ЦБ)'!$AJ11="-",'Золото (ЦБ)'!$AJ11=""),H342,'Золото (ЦБ)'!$AJ11)</f>
        <v>4173.2</v>
      </c>
      <c r="J343" s="52" t="str">
        <f>'Серебро (ЦБ)'!AI11</f>
        <v>08.12.2023</v>
      </c>
      <c r="K343" s="58">
        <f>IF(OR('Серебро (ЦБ)'!$AJ11="-",'Серебро (ЦБ)'!$AJ11=""),K342,'Серебро (ЦБ)'!$AJ11)</f>
        <v>55.2</v>
      </c>
      <c r="M343" s="52" t="str">
        <f>'Платина (ЦБ)'!AI11</f>
        <v>08.12.2023</v>
      </c>
      <c r="N343" s="58">
        <f>IF(OR('Платина (ЦБ)'!$AJ11="-",'Платина (ЦБ)'!$AJ11=""),N342,'Платина (ЦБ)'!$AJ11)</f>
        <v>2353.48</v>
      </c>
      <c r="P343" s="52" t="str">
        <f>'Палладий (ЦБ)'!AI11</f>
        <v>08.12.2023</v>
      </c>
      <c r="Q343" s="58">
        <f>IF(OR('Палладий (ЦБ)'!$AJ11="-",'Палладий (ЦБ)'!$AJ11=""),Q342,'Палладий (ЦБ)'!$AJ11)</f>
        <v>4153.88</v>
      </c>
      <c r="S343" s="52" t="str">
        <f>'Золото (KITCO-LME)'!AI11</f>
        <v>08.12.2023</v>
      </c>
      <c r="T343" s="58" t="str">
        <f>'Золото (KITCO-LME)'!AJ11</f>
        <v/>
      </c>
      <c r="V343" s="52" t="str">
        <f>'Серебро (KITCO-LME)'!AI11</f>
        <v>08.12.2023</v>
      </c>
      <c r="W343" s="58" t="str">
        <f>'Серебро (KITCO-LME)'!AJ11</f>
        <v/>
      </c>
      <c r="Y343" s="52" t="str">
        <f>'Алюминий (LME)'!AI11</f>
        <v>08.12.2023</v>
      </c>
      <c r="Z343" s="58" t="str">
        <f>'Алюминий (LME)'!AJ11</f>
        <v/>
      </c>
      <c r="AB343" s="52" t="str">
        <f>'Никель (LME)'!AI11</f>
        <v>08.12.2023</v>
      </c>
      <c r="AC343" s="58" t="str">
        <f>'Никель (LME)'!AJ11</f>
        <v/>
      </c>
      <c r="AE343" s="52" t="str">
        <f>'Свинец (LME)'!AI11</f>
        <v>08.12.2023</v>
      </c>
      <c r="AF343" s="58" t="str">
        <f>'Свинец (LME)'!AJ11</f>
        <v/>
      </c>
      <c r="AH343" s="52" t="str">
        <f>'Медь (LME)'!AI11</f>
        <v>08.12.2023</v>
      </c>
      <c r="AI343" s="58" t="str">
        <f>'Медь (LME)'!AJ11</f>
        <v/>
      </c>
      <c r="AK343" s="52" t="str">
        <f>'Цинк (LME)'!AI11</f>
        <v>08.12.2023</v>
      </c>
      <c r="AL343" s="58" t="str">
        <f>'Цинк (LME)'!AJ11</f>
        <v/>
      </c>
    </row>
    <row r="344" spans="1:38" ht="15" customHeight="1" x14ac:dyDescent="0.25">
      <c r="A344" s="52" t="str">
        <f>Доллар!AI12</f>
        <v>09.12.2023</v>
      </c>
      <c r="B344" s="58" t="str">
        <f>Доллар!AJ12</f>
        <v>-</v>
      </c>
      <c r="D344" s="52" t="str">
        <f>Евро!AI12</f>
        <v>09.12.2023</v>
      </c>
      <c r="E344" s="58" t="str">
        <f>Евро!AJ12</f>
        <v>-</v>
      </c>
      <c r="G344" s="52" t="str">
        <f>'Золото (ЦБ)'!AI12</f>
        <v>09.12.2023</v>
      </c>
      <c r="H344" s="58">
        <f>IF(OR('Золото (ЦБ)'!$AJ12="-",'Золото (ЦБ)'!$AJ12=""),H343,'Золото (ЦБ)'!$AJ12)</f>
        <v>4173.2</v>
      </c>
      <c r="J344" s="52" t="str">
        <f>'Серебро (ЦБ)'!AI12</f>
        <v>09.12.2023</v>
      </c>
      <c r="K344" s="58">
        <f>IF(OR('Серебро (ЦБ)'!$AJ12="-",'Серебро (ЦБ)'!$AJ12=""),K343,'Серебро (ЦБ)'!$AJ12)</f>
        <v>55.2</v>
      </c>
      <c r="M344" s="52" t="str">
        <f>'Платина (ЦБ)'!AI12</f>
        <v>09.12.2023</v>
      </c>
      <c r="N344" s="58">
        <f>IF(OR('Платина (ЦБ)'!$AJ12="-",'Платина (ЦБ)'!$AJ12=""),N343,'Платина (ЦБ)'!$AJ12)</f>
        <v>2353.48</v>
      </c>
      <c r="P344" s="52" t="str">
        <f>'Палладий (ЦБ)'!AI12</f>
        <v>09.12.2023</v>
      </c>
      <c r="Q344" s="58">
        <f>IF(OR('Палладий (ЦБ)'!$AJ12="-",'Палладий (ЦБ)'!$AJ12=""),Q343,'Палладий (ЦБ)'!$AJ12)</f>
        <v>4153.88</v>
      </c>
      <c r="S344" s="52" t="str">
        <f>'Золото (KITCO-LME)'!AI12</f>
        <v>09.12.2023</v>
      </c>
      <c r="T344" s="58" t="str">
        <f>'Золото (KITCO-LME)'!AJ12</f>
        <v/>
      </c>
      <c r="V344" s="52" t="str">
        <f>'Серебро (KITCO-LME)'!AI12</f>
        <v>09.12.2023</v>
      </c>
      <c r="W344" s="58" t="str">
        <f>'Серебро (KITCO-LME)'!AJ12</f>
        <v/>
      </c>
      <c r="Y344" s="52" t="str">
        <f>'Алюминий (LME)'!AI12</f>
        <v>09.12.2023</v>
      </c>
      <c r="Z344" s="58" t="str">
        <f>'Алюминий (LME)'!AJ12</f>
        <v/>
      </c>
      <c r="AB344" s="52" t="str">
        <f>'Никель (LME)'!AI12</f>
        <v>09.12.2023</v>
      </c>
      <c r="AC344" s="58" t="str">
        <f>'Никель (LME)'!AJ12</f>
        <v/>
      </c>
      <c r="AE344" s="52" t="str">
        <f>'Свинец (LME)'!AI12</f>
        <v>09.12.2023</v>
      </c>
      <c r="AF344" s="58" t="str">
        <f>'Свинец (LME)'!AJ12</f>
        <v/>
      </c>
      <c r="AH344" s="52" t="str">
        <f>'Медь (LME)'!AI12</f>
        <v>09.12.2023</v>
      </c>
      <c r="AI344" s="58" t="str">
        <f>'Медь (LME)'!AJ12</f>
        <v/>
      </c>
      <c r="AK344" s="52" t="str">
        <f>'Цинк (LME)'!AI12</f>
        <v>09.12.2023</v>
      </c>
      <c r="AL344" s="58" t="str">
        <f>'Цинк (LME)'!AJ12</f>
        <v/>
      </c>
    </row>
    <row r="345" spans="1:38" ht="15" customHeight="1" x14ac:dyDescent="0.25">
      <c r="A345" s="52" t="str">
        <f>Доллар!AI13</f>
        <v>10.12.2023</v>
      </c>
      <c r="B345" s="58" t="str">
        <f>Доллар!AJ13</f>
        <v>-</v>
      </c>
      <c r="D345" s="52" t="str">
        <f>Евро!AI13</f>
        <v>10.12.2023</v>
      </c>
      <c r="E345" s="58" t="str">
        <f>Евро!AJ13</f>
        <v>-</v>
      </c>
      <c r="G345" s="52" t="str">
        <f>'Золото (ЦБ)'!AI13</f>
        <v>10.12.2023</v>
      </c>
      <c r="H345" s="58">
        <f>IF(OR('Золото (ЦБ)'!$AJ13="-",'Золото (ЦБ)'!$AJ13=""),H344,'Золото (ЦБ)'!$AJ13)</f>
        <v>4173.2</v>
      </c>
      <c r="J345" s="52" t="str">
        <f>'Серебро (ЦБ)'!AI13</f>
        <v>10.12.2023</v>
      </c>
      <c r="K345" s="58">
        <f>IF(OR('Серебро (ЦБ)'!$AJ13="-",'Серебро (ЦБ)'!$AJ13=""),K344,'Серебро (ЦБ)'!$AJ13)</f>
        <v>55.2</v>
      </c>
      <c r="M345" s="52" t="str">
        <f>'Платина (ЦБ)'!AI13</f>
        <v>10.12.2023</v>
      </c>
      <c r="N345" s="58">
        <f>IF(OR('Платина (ЦБ)'!$AJ13="-",'Платина (ЦБ)'!$AJ13=""),N344,'Платина (ЦБ)'!$AJ13)</f>
        <v>2353.48</v>
      </c>
      <c r="P345" s="52" t="str">
        <f>'Палладий (ЦБ)'!AI13</f>
        <v>10.12.2023</v>
      </c>
      <c r="Q345" s="58">
        <f>IF(OR('Палладий (ЦБ)'!$AJ13="-",'Палладий (ЦБ)'!$AJ13=""),Q344,'Палладий (ЦБ)'!$AJ13)</f>
        <v>4153.88</v>
      </c>
      <c r="S345" s="52" t="str">
        <f>'Золото (KITCO-LME)'!AI13</f>
        <v>10.12.2023</v>
      </c>
      <c r="T345" s="58" t="str">
        <f>'Золото (KITCO-LME)'!AJ13</f>
        <v/>
      </c>
      <c r="V345" s="52" t="str">
        <f>'Серебро (KITCO-LME)'!AI13</f>
        <v>10.12.2023</v>
      </c>
      <c r="W345" s="58" t="str">
        <f>'Серебро (KITCO-LME)'!AJ13</f>
        <v/>
      </c>
      <c r="Y345" s="52" t="str">
        <f>'Алюминий (LME)'!AI13</f>
        <v>10.12.2023</v>
      </c>
      <c r="Z345" s="58" t="str">
        <f>'Алюминий (LME)'!AJ13</f>
        <v/>
      </c>
      <c r="AB345" s="52" t="str">
        <f>'Никель (LME)'!AI13</f>
        <v>10.12.2023</v>
      </c>
      <c r="AC345" s="58" t="str">
        <f>'Никель (LME)'!AJ13</f>
        <v/>
      </c>
      <c r="AE345" s="52" t="str">
        <f>'Свинец (LME)'!AI13</f>
        <v>10.12.2023</v>
      </c>
      <c r="AF345" s="58" t="str">
        <f>'Свинец (LME)'!AJ13</f>
        <v/>
      </c>
      <c r="AH345" s="52" t="str">
        <f>'Медь (LME)'!AI13</f>
        <v>10.12.2023</v>
      </c>
      <c r="AI345" s="58" t="str">
        <f>'Медь (LME)'!AJ13</f>
        <v/>
      </c>
      <c r="AK345" s="52" t="str">
        <f>'Цинк (LME)'!AI13</f>
        <v>10.12.2023</v>
      </c>
      <c r="AL345" s="58" t="str">
        <f>'Цинк (LME)'!AJ13</f>
        <v/>
      </c>
    </row>
    <row r="346" spans="1:38" ht="15" customHeight="1" x14ac:dyDescent="0.25">
      <c r="A346" s="52" t="str">
        <f>Доллар!AI14</f>
        <v>11.12.2023</v>
      </c>
      <c r="B346" s="58" t="str">
        <f>Доллар!AJ14</f>
        <v>-</v>
      </c>
      <c r="D346" s="52" t="str">
        <f>Евро!AI14</f>
        <v>11.12.2023</v>
      </c>
      <c r="E346" s="58" t="str">
        <f>Евро!AJ14</f>
        <v>-</v>
      </c>
      <c r="G346" s="52" t="str">
        <f>'Золото (ЦБ)'!AI14</f>
        <v>11.12.2023</v>
      </c>
      <c r="H346" s="58">
        <f>IF(OR('Золото (ЦБ)'!$AJ14="-",'Золото (ЦБ)'!$AJ14=""),H345,'Золото (ЦБ)'!$AJ14)</f>
        <v>4173.2</v>
      </c>
      <c r="J346" s="52" t="str">
        <f>'Серебро (ЦБ)'!AI14</f>
        <v>11.12.2023</v>
      </c>
      <c r="K346" s="58">
        <f>IF(OR('Серебро (ЦБ)'!$AJ14="-",'Серебро (ЦБ)'!$AJ14=""),K345,'Серебро (ЦБ)'!$AJ14)</f>
        <v>55.2</v>
      </c>
      <c r="M346" s="52" t="str">
        <f>'Платина (ЦБ)'!AI14</f>
        <v>11.12.2023</v>
      </c>
      <c r="N346" s="58">
        <f>IF(OR('Платина (ЦБ)'!$AJ14="-",'Платина (ЦБ)'!$AJ14=""),N345,'Платина (ЦБ)'!$AJ14)</f>
        <v>2353.48</v>
      </c>
      <c r="P346" s="52" t="str">
        <f>'Палладий (ЦБ)'!AI14</f>
        <v>11.12.2023</v>
      </c>
      <c r="Q346" s="58">
        <f>IF(OR('Палладий (ЦБ)'!$AJ14="-",'Палладий (ЦБ)'!$AJ14=""),Q345,'Палладий (ЦБ)'!$AJ14)</f>
        <v>4153.88</v>
      </c>
      <c r="S346" s="52" t="str">
        <f>'Золото (KITCO-LME)'!AI14</f>
        <v>11.12.2023</v>
      </c>
      <c r="T346" s="58" t="str">
        <f>'Золото (KITCO-LME)'!AJ14</f>
        <v/>
      </c>
      <c r="V346" s="52" t="str">
        <f>'Серебро (KITCO-LME)'!AI14</f>
        <v>11.12.2023</v>
      </c>
      <c r="W346" s="58" t="str">
        <f>'Серебро (KITCO-LME)'!AJ14</f>
        <v/>
      </c>
      <c r="Y346" s="52" t="str">
        <f>'Алюминий (LME)'!AI14</f>
        <v>11.12.2023</v>
      </c>
      <c r="Z346" s="58" t="str">
        <f>'Алюминий (LME)'!AJ14</f>
        <v/>
      </c>
      <c r="AB346" s="52" t="str">
        <f>'Никель (LME)'!AI14</f>
        <v>11.12.2023</v>
      </c>
      <c r="AC346" s="58" t="str">
        <f>'Никель (LME)'!AJ14</f>
        <v/>
      </c>
      <c r="AE346" s="52" t="str">
        <f>'Свинец (LME)'!AI14</f>
        <v>11.12.2023</v>
      </c>
      <c r="AF346" s="58" t="str">
        <f>'Свинец (LME)'!AJ14</f>
        <v/>
      </c>
      <c r="AH346" s="52" t="str">
        <f>'Медь (LME)'!AI14</f>
        <v>11.12.2023</v>
      </c>
      <c r="AI346" s="58" t="str">
        <f>'Медь (LME)'!AJ14</f>
        <v/>
      </c>
      <c r="AK346" s="52" t="str">
        <f>'Цинк (LME)'!AI14</f>
        <v>11.12.2023</v>
      </c>
      <c r="AL346" s="58" t="str">
        <f>'Цинк (LME)'!AJ14</f>
        <v/>
      </c>
    </row>
    <row r="347" spans="1:38" ht="15" customHeight="1" x14ac:dyDescent="0.25">
      <c r="A347" s="52" t="str">
        <f>Доллар!AI15</f>
        <v>12.12.2023</v>
      </c>
      <c r="B347" s="58" t="str">
        <f>Доллар!AJ15</f>
        <v>-</v>
      </c>
      <c r="D347" s="52" t="str">
        <f>Евро!AI15</f>
        <v>12.12.2023</v>
      </c>
      <c r="E347" s="58" t="str">
        <f>Евро!AJ15</f>
        <v>-</v>
      </c>
      <c r="G347" s="52" t="str">
        <f>'Золото (ЦБ)'!AI15</f>
        <v>12.12.2023</v>
      </c>
      <c r="H347" s="58">
        <f>IF(OR('Золото (ЦБ)'!$AJ15="-",'Золото (ЦБ)'!$AJ15=""),H346,'Золото (ЦБ)'!$AJ15)</f>
        <v>4173.2</v>
      </c>
      <c r="J347" s="52" t="str">
        <f>'Серебро (ЦБ)'!AI15</f>
        <v>12.12.2023</v>
      </c>
      <c r="K347" s="58">
        <f>IF(OR('Серебро (ЦБ)'!$AJ15="-",'Серебро (ЦБ)'!$AJ15=""),K346,'Серебро (ЦБ)'!$AJ15)</f>
        <v>55.2</v>
      </c>
      <c r="M347" s="52" t="str">
        <f>'Платина (ЦБ)'!AI15</f>
        <v>12.12.2023</v>
      </c>
      <c r="N347" s="58">
        <f>IF(OR('Платина (ЦБ)'!$AJ15="-",'Платина (ЦБ)'!$AJ15=""),N346,'Платина (ЦБ)'!$AJ15)</f>
        <v>2353.48</v>
      </c>
      <c r="P347" s="52" t="str">
        <f>'Палладий (ЦБ)'!AI15</f>
        <v>12.12.2023</v>
      </c>
      <c r="Q347" s="58">
        <f>IF(OR('Палладий (ЦБ)'!$AJ15="-",'Палладий (ЦБ)'!$AJ15=""),Q346,'Палладий (ЦБ)'!$AJ15)</f>
        <v>4153.88</v>
      </c>
      <c r="S347" s="52" t="str">
        <f>'Золото (KITCO-LME)'!AI15</f>
        <v>12.12.2023</v>
      </c>
      <c r="T347" s="58" t="str">
        <f>'Золото (KITCO-LME)'!AJ15</f>
        <v/>
      </c>
      <c r="V347" s="52" t="str">
        <f>'Серебро (KITCO-LME)'!AI15</f>
        <v>12.12.2023</v>
      </c>
      <c r="W347" s="58" t="str">
        <f>'Серебро (KITCO-LME)'!AJ15</f>
        <v/>
      </c>
      <c r="Y347" s="52" t="str">
        <f>'Алюминий (LME)'!AI15</f>
        <v>12.12.2023</v>
      </c>
      <c r="Z347" s="58" t="str">
        <f>'Алюминий (LME)'!AJ15</f>
        <v/>
      </c>
      <c r="AB347" s="52" t="str">
        <f>'Никель (LME)'!AI15</f>
        <v>12.12.2023</v>
      </c>
      <c r="AC347" s="58" t="str">
        <f>'Никель (LME)'!AJ15</f>
        <v/>
      </c>
      <c r="AE347" s="52" t="str">
        <f>'Свинец (LME)'!AI15</f>
        <v>12.12.2023</v>
      </c>
      <c r="AF347" s="58" t="str">
        <f>'Свинец (LME)'!AJ15</f>
        <v/>
      </c>
      <c r="AH347" s="52" t="str">
        <f>'Медь (LME)'!AI15</f>
        <v>12.12.2023</v>
      </c>
      <c r="AI347" s="58" t="str">
        <f>'Медь (LME)'!AJ15</f>
        <v/>
      </c>
      <c r="AK347" s="52" t="str">
        <f>'Цинк (LME)'!AI15</f>
        <v>12.12.2023</v>
      </c>
      <c r="AL347" s="58" t="str">
        <f>'Цинк (LME)'!AJ15</f>
        <v/>
      </c>
    </row>
    <row r="348" spans="1:38" ht="15" customHeight="1" x14ac:dyDescent="0.25">
      <c r="A348" s="52" t="str">
        <f>Доллар!AI16</f>
        <v>13.12.2023</v>
      </c>
      <c r="B348" s="58" t="str">
        <f>Доллар!AJ16</f>
        <v>-</v>
      </c>
      <c r="D348" s="52" t="str">
        <f>Евро!AI16</f>
        <v>13.12.2023</v>
      </c>
      <c r="E348" s="58" t="str">
        <f>Евро!AJ16</f>
        <v>-</v>
      </c>
      <c r="G348" s="52" t="str">
        <f>'Золото (ЦБ)'!AI16</f>
        <v>13.12.2023</v>
      </c>
      <c r="H348" s="58">
        <f>IF(OR('Золото (ЦБ)'!$AJ16="-",'Золото (ЦБ)'!$AJ16=""),H347,'Золото (ЦБ)'!$AJ16)</f>
        <v>4173.2</v>
      </c>
      <c r="J348" s="52" t="str">
        <f>'Серебро (ЦБ)'!AI16</f>
        <v>13.12.2023</v>
      </c>
      <c r="K348" s="58">
        <f>IF(OR('Серебро (ЦБ)'!$AJ16="-",'Серебро (ЦБ)'!$AJ16=""),K347,'Серебро (ЦБ)'!$AJ16)</f>
        <v>55.2</v>
      </c>
      <c r="M348" s="52" t="str">
        <f>'Платина (ЦБ)'!AI16</f>
        <v>13.12.2023</v>
      </c>
      <c r="N348" s="58">
        <f>IF(OR('Платина (ЦБ)'!$AJ16="-",'Платина (ЦБ)'!$AJ16=""),N347,'Платина (ЦБ)'!$AJ16)</f>
        <v>2353.48</v>
      </c>
      <c r="P348" s="52" t="str">
        <f>'Палладий (ЦБ)'!AI16</f>
        <v>13.12.2023</v>
      </c>
      <c r="Q348" s="58">
        <f>IF(OR('Палладий (ЦБ)'!$AJ16="-",'Палладий (ЦБ)'!$AJ16=""),Q347,'Палладий (ЦБ)'!$AJ16)</f>
        <v>4153.88</v>
      </c>
      <c r="S348" s="52" t="str">
        <f>'Золото (KITCO-LME)'!AI16</f>
        <v>13.12.2023</v>
      </c>
      <c r="T348" s="58" t="str">
        <f>'Золото (KITCO-LME)'!AJ16</f>
        <v/>
      </c>
      <c r="V348" s="52" t="str">
        <f>'Серебро (KITCO-LME)'!AI16</f>
        <v>13.12.2023</v>
      </c>
      <c r="W348" s="58" t="str">
        <f>'Серебро (KITCO-LME)'!AJ16</f>
        <v/>
      </c>
      <c r="Y348" s="52" t="str">
        <f>'Алюминий (LME)'!AI16</f>
        <v>13.12.2023</v>
      </c>
      <c r="Z348" s="58" t="str">
        <f>'Алюминий (LME)'!AJ16</f>
        <v/>
      </c>
      <c r="AB348" s="52" t="str">
        <f>'Никель (LME)'!AI16</f>
        <v>13.12.2023</v>
      </c>
      <c r="AC348" s="58" t="str">
        <f>'Никель (LME)'!AJ16</f>
        <v/>
      </c>
      <c r="AE348" s="52" t="str">
        <f>'Свинец (LME)'!AI16</f>
        <v>13.12.2023</v>
      </c>
      <c r="AF348" s="58" t="str">
        <f>'Свинец (LME)'!AJ16</f>
        <v/>
      </c>
      <c r="AH348" s="52" t="str">
        <f>'Медь (LME)'!AI16</f>
        <v>13.12.2023</v>
      </c>
      <c r="AI348" s="58" t="str">
        <f>'Медь (LME)'!AJ16</f>
        <v/>
      </c>
      <c r="AK348" s="52" t="str">
        <f>'Цинк (LME)'!AI16</f>
        <v>13.12.2023</v>
      </c>
      <c r="AL348" s="58" t="str">
        <f>'Цинк (LME)'!AJ16</f>
        <v/>
      </c>
    </row>
    <row r="349" spans="1:38" ht="15" customHeight="1" x14ac:dyDescent="0.25">
      <c r="A349" s="52" t="str">
        <f>Доллар!AI17</f>
        <v>14.12.2023</v>
      </c>
      <c r="B349" s="58" t="str">
        <f>Доллар!AJ17</f>
        <v>-</v>
      </c>
      <c r="D349" s="52" t="str">
        <f>Евро!AI17</f>
        <v>14.12.2023</v>
      </c>
      <c r="E349" s="58" t="str">
        <f>Евро!AJ17</f>
        <v>-</v>
      </c>
      <c r="G349" s="52" t="str">
        <f>'Золото (ЦБ)'!AI17</f>
        <v>14.12.2023</v>
      </c>
      <c r="H349" s="58">
        <f>IF(OR('Золото (ЦБ)'!$AJ17="-",'Золото (ЦБ)'!$AJ17=""),H348,'Золото (ЦБ)'!$AJ17)</f>
        <v>4173.2</v>
      </c>
      <c r="J349" s="52" t="str">
        <f>'Серебро (ЦБ)'!AI17</f>
        <v>14.12.2023</v>
      </c>
      <c r="K349" s="58">
        <f>IF(OR('Серебро (ЦБ)'!$AJ17="-",'Серебро (ЦБ)'!$AJ17=""),K348,'Серебро (ЦБ)'!$AJ17)</f>
        <v>55.2</v>
      </c>
      <c r="M349" s="52" t="str">
        <f>'Платина (ЦБ)'!AI17</f>
        <v>14.12.2023</v>
      </c>
      <c r="N349" s="58">
        <f>IF(OR('Платина (ЦБ)'!$AJ17="-",'Платина (ЦБ)'!$AJ17=""),N348,'Платина (ЦБ)'!$AJ17)</f>
        <v>2353.48</v>
      </c>
      <c r="P349" s="52" t="str">
        <f>'Палладий (ЦБ)'!AI17</f>
        <v>14.12.2023</v>
      </c>
      <c r="Q349" s="58">
        <f>IF(OR('Палладий (ЦБ)'!$AJ17="-",'Палладий (ЦБ)'!$AJ17=""),Q348,'Палладий (ЦБ)'!$AJ17)</f>
        <v>4153.88</v>
      </c>
      <c r="S349" s="52" t="str">
        <f>'Золото (KITCO-LME)'!AI17</f>
        <v>14.12.2023</v>
      </c>
      <c r="T349" s="58" t="str">
        <f>'Золото (KITCO-LME)'!AJ17</f>
        <v/>
      </c>
      <c r="V349" s="52" t="str">
        <f>'Серебро (KITCO-LME)'!AI17</f>
        <v>14.12.2023</v>
      </c>
      <c r="W349" s="58" t="str">
        <f>'Серебро (KITCO-LME)'!AJ17</f>
        <v/>
      </c>
      <c r="Y349" s="52" t="str">
        <f>'Алюминий (LME)'!AI17</f>
        <v>14.12.2023</v>
      </c>
      <c r="Z349" s="58" t="str">
        <f>'Алюминий (LME)'!AJ17</f>
        <v/>
      </c>
      <c r="AB349" s="52" t="str">
        <f>'Никель (LME)'!AI17</f>
        <v>14.12.2023</v>
      </c>
      <c r="AC349" s="58" t="str">
        <f>'Никель (LME)'!AJ17</f>
        <v/>
      </c>
      <c r="AE349" s="52" t="str">
        <f>'Свинец (LME)'!AI17</f>
        <v>14.12.2023</v>
      </c>
      <c r="AF349" s="58" t="str">
        <f>'Свинец (LME)'!AJ17</f>
        <v/>
      </c>
      <c r="AH349" s="52" t="str">
        <f>'Медь (LME)'!AI17</f>
        <v>14.12.2023</v>
      </c>
      <c r="AI349" s="58" t="str">
        <f>'Медь (LME)'!AJ17</f>
        <v/>
      </c>
      <c r="AK349" s="52" t="str">
        <f>'Цинк (LME)'!AI17</f>
        <v>14.12.2023</v>
      </c>
      <c r="AL349" s="58" t="str">
        <f>'Цинк (LME)'!AJ17</f>
        <v/>
      </c>
    </row>
    <row r="350" spans="1:38" ht="15" customHeight="1" x14ac:dyDescent="0.25">
      <c r="A350" s="52" t="str">
        <f>Доллар!AI18</f>
        <v>15.12.2023</v>
      </c>
      <c r="B350" s="58" t="str">
        <f>Доллар!AJ18</f>
        <v>-</v>
      </c>
      <c r="D350" s="52" t="str">
        <f>Евро!AI18</f>
        <v>15.12.2023</v>
      </c>
      <c r="E350" s="58" t="str">
        <f>Евро!AJ18</f>
        <v>-</v>
      </c>
      <c r="G350" s="52" t="str">
        <f>'Золото (ЦБ)'!AI18</f>
        <v>15.12.2023</v>
      </c>
      <c r="H350" s="58">
        <f>IF(OR('Золото (ЦБ)'!$AJ18="-",'Золото (ЦБ)'!$AJ18=""),H349,'Золото (ЦБ)'!$AJ18)</f>
        <v>4173.2</v>
      </c>
      <c r="J350" s="52" t="str">
        <f>'Серебро (ЦБ)'!AI18</f>
        <v>15.12.2023</v>
      </c>
      <c r="K350" s="58">
        <f>IF(OR('Серебро (ЦБ)'!$AJ18="-",'Серебро (ЦБ)'!$AJ18=""),K349,'Серебро (ЦБ)'!$AJ18)</f>
        <v>55.2</v>
      </c>
      <c r="M350" s="52" t="str">
        <f>'Платина (ЦБ)'!AI18</f>
        <v>15.12.2023</v>
      </c>
      <c r="N350" s="58">
        <f>IF(OR('Платина (ЦБ)'!$AJ18="-",'Платина (ЦБ)'!$AJ18=""),N349,'Платина (ЦБ)'!$AJ18)</f>
        <v>2353.48</v>
      </c>
      <c r="P350" s="52" t="str">
        <f>'Палладий (ЦБ)'!AI18</f>
        <v>15.12.2023</v>
      </c>
      <c r="Q350" s="58">
        <f>IF(OR('Палладий (ЦБ)'!$AJ18="-",'Палладий (ЦБ)'!$AJ18=""),Q349,'Палладий (ЦБ)'!$AJ18)</f>
        <v>4153.88</v>
      </c>
      <c r="S350" s="52" t="str">
        <f>'Золото (KITCO-LME)'!AI18</f>
        <v>15.12.2023</v>
      </c>
      <c r="T350" s="58" t="str">
        <f>'Золото (KITCO-LME)'!AJ18</f>
        <v/>
      </c>
      <c r="V350" s="52" t="str">
        <f>'Серебро (KITCO-LME)'!AI18</f>
        <v>15.12.2023</v>
      </c>
      <c r="W350" s="58" t="str">
        <f>'Серебро (KITCO-LME)'!AJ18</f>
        <v/>
      </c>
      <c r="Y350" s="52" t="str">
        <f>'Алюминий (LME)'!AI18</f>
        <v>15.12.2023</v>
      </c>
      <c r="Z350" s="58" t="str">
        <f>'Алюминий (LME)'!AJ18</f>
        <v/>
      </c>
      <c r="AB350" s="52" t="str">
        <f>'Никель (LME)'!AI18</f>
        <v>15.12.2023</v>
      </c>
      <c r="AC350" s="58" t="str">
        <f>'Никель (LME)'!AJ18</f>
        <v/>
      </c>
      <c r="AE350" s="52" t="str">
        <f>'Свинец (LME)'!AI18</f>
        <v>15.12.2023</v>
      </c>
      <c r="AF350" s="58" t="str">
        <f>'Свинец (LME)'!AJ18</f>
        <v/>
      </c>
      <c r="AH350" s="52" t="str">
        <f>'Медь (LME)'!AI18</f>
        <v>15.12.2023</v>
      </c>
      <c r="AI350" s="58" t="str">
        <f>'Медь (LME)'!AJ18</f>
        <v/>
      </c>
      <c r="AK350" s="52" t="str">
        <f>'Цинк (LME)'!AI18</f>
        <v>15.12.2023</v>
      </c>
      <c r="AL350" s="58" t="str">
        <f>'Цинк (LME)'!AJ18</f>
        <v/>
      </c>
    </row>
    <row r="351" spans="1:38" ht="15" customHeight="1" x14ac:dyDescent="0.25">
      <c r="A351" s="52" t="str">
        <f>Доллар!AI19</f>
        <v>16.12.2023</v>
      </c>
      <c r="B351" s="58" t="str">
        <f>Доллар!AJ19</f>
        <v>-</v>
      </c>
      <c r="D351" s="52" t="str">
        <f>Евро!AI19</f>
        <v>16.12.2023</v>
      </c>
      <c r="E351" s="58" t="str">
        <f>Евро!AJ19</f>
        <v>-</v>
      </c>
      <c r="G351" s="52" t="str">
        <f>'Золото (ЦБ)'!AI19</f>
        <v>16.12.2023</v>
      </c>
      <c r="H351" s="58">
        <f>IF(OR('Золото (ЦБ)'!$AJ19="-",'Золото (ЦБ)'!$AJ19=""),H350,'Золото (ЦБ)'!$AJ19)</f>
        <v>4173.2</v>
      </c>
      <c r="J351" s="52" t="str">
        <f>'Серебро (ЦБ)'!AI19</f>
        <v>16.12.2023</v>
      </c>
      <c r="K351" s="58">
        <f>IF(OR('Серебро (ЦБ)'!$AJ19="-",'Серебро (ЦБ)'!$AJ19=""),K350,'Серебро (ЦБ)'!$AJ19)</f>
        <v>55.2</v>
      </c>
      <c r="M351" s="52" t="str">
        <f>'Платина (ЦБ)'!AI19</f>
        <v>16.12.2023</v>
      </c>
      <c r="N351" s="58">
        <f>IF(OR('Платина (ЦБ)'!$AJ19="-",'Платина (ЦБ)'!$AJ19=""),N350,'Платина (ЦБ)'!$AJ19)</f>
        <v>2353.48</v>
      </c>
      <c r="P351" s="52" t="str">
        <f>'Палладий (ЦБ)'!AI19</f>
        <v>16.12.2023</v>
      </c>
      <c r="Q351" s="58">
        <f>IF(OR('Палладий (ЦБ)'!$AJ19="-",'Палладий (ЦБ)'!$AJ19=""),Q350,'Палладий (ЦБ)'!$AJ19)</f>
        <v>4153.88</v>
      </c>
      <c r="S351" s="52" t="str">
        <f>'Золото (KITCO-LME)'!AI19</f>
        <v>16.12.2023</v>
      </c>
      <c r="T351" s="58" t="str">
        <f>'Золото (KITCO-LME)'!AJ19</f>
        <v/>
      </c>
      <c r="V351" s="52" t="str">
        <f>'Серебро (KITCO-LME)'!AI19</f>
        <v>16.12.2023</v>
      </c>
      <c r="W351" s="58" t="str">
        <f>'Серебро (KITCO-LME)'!AJ19</f>
        <v/>
      </c>
      <c r="Y351" s="52" t="str">
        <f>'Алюминий (LME)'!AI19</f>
        <v>16.12.2023</v>
      </c>
      <c r="Z351" s="58" t="str">
        <f>'Алюминий (LME)'!AJ19</f>
        <v/>
      </c>
      <c r="AB351" s="52" t="str">
        <f>'Никель (LME)'!AI19</f>
        <v>16.12.2023</v>
      </c>
      <c r="AC351" s="58" t="str">
        <f>'Никель (LME)'!AJ19</f>
        <v/>
      </c>
      <c r="AE351" s="52" t="str">
        <f>'Свинец (LME)'!AI19</f>
        <v>16.12.2023</v>
      </c>
      <c r="AF351" s="58" t="str">
        <f>'Свинец (LME)'!AJ19</f>
        <v/>
      </c>
      <c r="AH351" s="52" t="str">
        <f>'Медь (LME)'!AI19</f>
        <v>16.12.2023</v>
      </c>
      <c r="AI351" s="58" t="str">
        <f>'Медь (LME)'!AJ19</f>
        <v/>
      </c>
      <c r="AK351" s="52" t="str">
        <f>'Цинк (LME)'!AI19</f>
        <v>16.12.2023</v>
      </c>
      <c r="AL351" s="58" t="str">
        <f>'Цинк (LME)'!AJ19</f>
        <v/>
      </c>
    </row>
    <row r="352" spans="1:38" ht="15" customHeight="1" x14ac:dyDescent="0.25">
      <c r="A352" s="52" t="str">
        <f>Доллар!AI20</f>
        <v>17.12.2023</v>
      </c>
      <c r="B352" s="58" t="str">
        <f>Доллар!AJ20</f>
        <v>-</v>
      </c>
      <c r="D352" s="52" t="str">
        <f>Евро!AI20</f>
        <v>17.12.2023</v>
      </c>
      <c r="E352" s="58" t="str">
        <f>Евро!AJ20</f>
        <v>-</v>
      </c>
      <c r="G352" s="52" t="str">
        <f>'Золото (ЦБ)'!AI20</f>
        <v>17.12.2023</v>
      </c>
      <c r="H352" s="58">
        <f>IF(OR('Золото (ЦБ)'!$AJ20="-",'Золото (ЦБ)'!$AJ20=""),H351,'Золото (ЦБ)'!$AJ20)</f>
        <v>4173.2</v>
      </c>
      <c r="J352" s="52" t="str">
        <f>'Серебро (ЦБ)'!AI20</f>
        <v>17.12.2023</v>
      </c>
      <c r="K352" s="58">
        <f>IF(OR('Серебро (ЦБ)'!$AJ20="-",'Серебро (ЦБ)'!$AJ20=""),K351,'Серебро (ЦБ)'!$AJ20)</f>
        <v>55.2</v>
      </c>
      <c r="M352" s="52" t="str">
        <f>'Платина (ЦБ)'!AI20</f>
        <v>17.12.2023</v>
      </c>
      <c r="N352" s="58">
        <f>IF(OR('Платина (ЦБ)'!$AJ20="-",'Платина (ЦБ)'!$AJ20=""),N351,'Платина (ЦБ)'!$AJ20)</f>
        <v>2353.48</v>
      </c>
      <c r="P352" s="52" t="str">
        <f>'Палладий (ЦБ)'!AI20</f>
        <v>17.12.2023</v>
      </c>
      <c r="Q352" s="58">
        <f>IF(OR('Палладий (ЦБ)'!$AJ20="-",'Палладий (ЦБ)'!$AJ20=""),Q351,'Палладий (ЦБ)'!$AJ20)</f>
        <v>4153.88</v>
      </c>
      <c r="S352" s="52" t="str">
        <f>'Золото (KITCO-LME)'!AI20</f>
        <v>17.12.2023</v>
      </c>
      <c r="T352" s="58" t="str">
        <f>'Золото (KITCO-LME)'!AJ20</f>
        <v/>
      </c>
      <c r="V352" s="52" t="str">
        <f>'Серебро (KITCO-LME)'!AI20</f>
        <v>17.12.2023</v>
      </c>
      <c r="W352" s="58" t="str">
        <f>'Серебро (KITCO-LME)'!AJ20</f>
        <v/>
      </c>
      <c r="Y352" s="52" t="str">
        <f>'Алюминий (LME)'!AI20</f>
        <v>17.12.2023</v>
      </c>
      <c r="Z352" s="58" t="str">
        <f>'Алюминий (LME)'!AJ20</f>
        <v/>
      </c>
      <c r="AB352" s="52" t="str">
        <f>'Никель (LME)'!AI20</f>
        <v>17.12.2023</v>
      </c>
      <c r="AC352" s="58" t="str">
        <f>'Никель (LME)'!AJ20</f>
        <v/>
      </c>
      <c r="AE352" s="52" t="str">
        <f>'Свинец (LME)'!AI20</f>
        <v>17.12.2023</v>
      </c>
      <c r="AF352" s="58" t="str">
        <f>'Свинец (LME)'!AJ20</f>
        <v/>
      </c>
      <c r="AH352" s="52" t="str">
        <f>'Медь (LME)'!AI20</f>
        <v>17.12.2023</v>
      </c>
      <c r="AI352" s="58" t="str">
        <f>'Медь (LME)'!AJ20</f>
        <v/>
      </c>
      <c r="AK352" s="52" t="str">
        <f>'Цинк (LME)'!AI20</f>
        <v>17.12.2023</v>
      </c>
      <c r="AL352" s="58" t="str">
        <f>'Цинк (LME)'!AJ20</f>
        <v/>
      </c>
    </row>
    <row r="353" spans="1:38" ht="15" customHeight="1" x14ac:dyDescent="0.25">
      <c r="A353" s="52" t="str">
        <f>Доллар!AI21</f>
        <v>18.12.2023</v>
      </c>
      <c r="B353" s="58" t="str">
        <f>Доллар!AJ21</f>
        <v>-</v>
      </c>
      <c r="D353" s="52" t="str">
        <f>Евро!AI21</f>
        <v>18.12.2023</v>
      </c>
      <c r="E353" s="58" t="str">
        <f>Евро!AJ21</f>
        <v>-</v>
      </c>
      <c r="G353" s="52" t="str">
        <f>'Золото (ЦБ)'!AI21</f>
        <v>18.12.2023</v>
      </c>
      <c r="H353" s="58">
        <f>IF(OR('Золото (ЦБ)'!$AJ21="-",'Золото (ЦБ)'!$AJ21=""),H352,'Золото (ЦБ)'!$AJ21)</f>
        <v>4173.2</v>
      </c>
      <c r="J353" s="52" t="str">
        <f>'Серебро (ЦБ)'!AI21</f>
        <v>18.12.2023</v>
      </c>
      <c r="K353" s="58">
        <f>IF(OR('Серебро (ЦБ)'!$AJ21="-",'Серебро (ЦБ)'!$AJ21=""),K352,'Серебро (ЦБ)'!$AJ21)</f>
        <v>55.2</v>
      </c>
      <c r="M353" s="52" t="str">
        <f>'Платина (ЦБ)'!AI21</f>
        <v>18.12.2023</v>
      </c>
      <c r="N353" s="58">
        <f>IF(OR('Платина (ЦБ)'!$AJ21="-",'Платина (ЦБ)'!$AJ21=""),N352,'Платина (ЦБ)'!$AJ21)</f>
        <v>2353.48</v>
      </c>
      <c r="P353" s="52" t="str">
        <f>'Палладий (ЦБ)'!AI21</f>
        <v>18.12.2023</v>
      </c>
      <c r="Q353" s="58">
        <f>IF(OR('Палладий (ЦБ)'!$AJ21="-",'Палладий (ЦБ)'!$AJ21=""),Q352,'Палладий (ЦБ)'!$AJ21)</f>
        <v>4153.88</v>
      </c>
      <c r="S353" s="52" t="str">
        <f>'Золото (KITCO-LME)'!AI21</f>
        <v>18.12.2023</v>
      </c>
      <c r="T353" s="58" t="str">
        <f>'Золото (KITCO-LME)'!AJ21</f>
        <v/>
      </c>
      <c r="V353" s="52" t="str">
        <f>'Серебро (KITCO-LME)'!AI21</f>
        <v>18.12.2023</v>
      </c>
      <c r="W353" s="58" t="str">
        <f>'Серебро (KITCO-LME)'!AJ21</f>
        <v/>
      </c>
      <c r="Y353" s="52" t="str">
        <f>'Алюминий (LME)'!AI21</f>
        <v>18.12.2023</v>
      </c>
      <c r="Z353" s="58" t="str">
        <f>'Алюминий (LME)'!AJ21</f>
        <v/>
      </c>
      <c r="AB353" s="52" t="str">
        <f>'Никель (LME)'!AI21</f>
        <v>18.12.2023</v>
      </c>
      <c r="AC353" s="58" t="str">
        <f>'Никель (LME)'!AJ21</f>
        <v/>
      </c>
      <c r="AE353" s="52" t="str">
        <f>'Свинец (LME)'!AI21</f>
        <v>18.12.2023</v>
      </c>
      <c r="AF353" s="58" t="str">
        <f>'Свинец (LME)'!AJ21</f>
        <v/>
      </c>
      <c r="AH353" s="52" t="str">
        <f>'Медь (LME)'!AI21</f>
        <v>18.12.2023</v>
      </c>
      <c r="AI353" s="58" t="str">
        <f>'Медь (LME)'!AJ21</f>
        <v/>
      </c>
      <c r="AK353" s="52" t="str">
        <f>'Цинк (LME)'!AI21</f>
        <v>18.12.2023</v>
      </c>
      <c r="AL353" s="58" t="str">
        <f>'Цинк (LME)'!AJ21</f>
        <v/>
      </c>
    </row>
    <row r="354" spans="1:38" ht="15" customHeight="1" x14ac:dyDescent="0.25">
      <c r="A354" s="52" t="str">
        <f>Доллар!AI22</f>
        <v>19.12.2023</v>
      </c>
      <c r="B354" s="58" t="str">
        <f>Доллар!AJ22</f>
        <v>-</v>
      </c>
      <c r="D354" s="52" t="str">
        <f>Евро!AI22</f>
        <v>19.12.2023</v>
      </c>
      <c r="E354" s="58" t="str">
        <f>Евро!AJ22</f>
        <v>-</v>
      </c>
      <c r="G354" s="52" t="str">
        <f>'Золото (ЦБ)'!AI22</f>
        <v>19.12.2023</v>
      </c>
      <c r="H354" s="58">
        <f>IF(OR('Золото (ЦБ)'!$AJ22="-",'Золото (ЦБ)'!$AJ22=""),H353,'Золото (ЦБ)'!$AJ22)</f>
        <v>4173.2</v>
      </c>
      <c r="J354" s="52" t="str">
        <f>'Серебро (ЦБ)'!AI22</f>
        <v>19.12.2023</v>
      </c>
      <c r="K354" s="58">
        <f>IF(OR('Серебро (ЦБ)'!$AJ22="-",'Серебро (ЦБ)'!$AJ22=""),K353,'Серебро (ЦБ)'!$AJ22)</f>
        <v>55.2</v>
      </c>
      <c r="M354" s="52" t="str">
        <f>'Платина (ЦБ)'!AI22</f>
        <v>19.12.2023</v>
      </c>
      <c r="N354" s="58">
        <f>IF(OR('Платина (ЦБ)'!$AJ22="-",'Платина (ЦБ)'!$AJ22=""),N353,'Платина (ЦБ)'!$AJ22)</f>
        <v>2353.48</v>
      </c>
      <c r="P354" s="52" t="str">
        <f>'Палладий (ЦБ)'!AI22</f>
        <v>19.12.2023</v>
      </c>
      <c r="Q354" s="58">
        <f>IF(OR('Палладий (ЦБ)'!$AJ22="-",'Палладий (ЦБ)'!$AJ22=""),Q353,'Палладий (ЦБ)'!$AJ22)</f>
        <v>4153.88</v>
      </c>
      <c r="S354" s="52" t="str">
        <f>'Золото (KITCO-LME)'!AI22</f>
        <v>19.12.2023</v>
      </c>
      <c r="T354" s="58" t="str">
        <f>'Золото (KITCO-LME)'!AJ22</f>
        <v/>
      </c>
      <c r="V354" s="52" t="str">
        <f>'Серебро (KITCO-LME)'!AI22</f>
        <v>19.12.2023</v>
      </c>
      <c r="W354" s="58" t="str">
        <f>'Серебро (KITCO-LME)'!AJ22</f>
        <v/>
      </c>
      <c r="Y354" s="52" t="str">
        <f>'Алюминий (LME)'!AI22</f>
        <v>19.12.2023</v>
      </c>
      <c r="Z354" s="58" t="str">
        <f>'Алюминий (LME)'!AJ22</f>
        <v/>
      </c>
      <c r="AB354" s="52" t="str">
        <f>'Никель (LME)'!AI22</f>
        <v>19.12.2023</v>
      </c>
      <c r="AC354" s="58" t="str">
        <f>'Никель (LME)'!AJ22</f>
        <v/>
      </c>
      <c r="AE354" s="52" t="str">
        <f>'Свинец (LME)'!AI22</f>
        <v>19.12.2023</v>
      </c>
      <c r="AF354" s="58" t="str">
        <f>'Свинец (LME)'!AJ22</f>
        <v/>
      </c>
      <c r="AH354" s="52" t="str">
        <f>'Медь (LME)'!AI22</f>
        <v>19.12.2023</v>
      </c>
      <c r="AI354" s="58" t="str">
        <f>'Медь (LME)'!AJ22</f>
        <v/>
      </c>
      <c r="AK354" s="52" t="str">
        <f>'Цинк (LME)'!AI22</f>
        <v>19.12.2023</v>
      </c>
      <c r="AL354" s="58" t="str">
        <f>'Цинк (LME)'!AJ22</f>
        <v/>
      </c>
    </row>
    <row r="355" spans="1:38" ht="15" customHeight="1" x14ac:dyDescent="0.25">
      <c r="A355" s="52" t="str">
        <f>Доллар!AI23</f>
        <v>20.12.2023</v>
      </c>
      <c r="B355" s="58" t="str">
        <f>Доллар!AJ23</f>
        <v>-</v>
      </c>
      <c r="D355" s="52" t="str">
        <f>Евро!AI23</f>
        <v>20.12.2023</v>
      </c>
      <c r="E355" s="58" t="str">
        <f>Евро!AJ23</f>
        <v>-</v>
      </c>
      <c r="G355" s="52" t="str">
        <f>'Золото (ЦБ)'!AI23</f>
        <v>20.12.2023</v>
      </c>
      <c r="H355" s="58">
        <f>IF(OR('Золото (ЦБ)'!$AJ23="-",'Золото (ЦБ)'!$AJ23=""),H354,'Золото (ЦБ)'!$AJ23)</f>
        <v>4173.2</v>
      </c>
      <c r="J355" s="52" t="str">
        <f>'Серебро (ЦБ)'!AI23</f>
        <v>20.12.2023</v>
      </c>
      <c r="K355" s="58">
        <f>IF(OR('Серебро (ЦБ)'!$AJ23="-",'Серебро (ЦБ)'!$AJ23=""),K354,'Серебро (ЦБ)'!$AJ23)</f>
        <v>55.2</v>
      </c>
      <c r="M355" s="52" t="str">
        <f>'Платина (ЦБ)'!AI23</f>
        <v>20.12.2023</v>
      </c>
      <c r="N355" s="58">
        <f>IF(OR('Платина (ЦБ)'!$AJ23="-",'Платина (ЦБ)'!$AJ23=""),N354,'Платина (ЦБ)'!$AJ23)</f>
        <v>2353.48</v>
      </c>
      <c r="P355" s="52" t="str">
        <f>'Палладий (ЦБ)'!AI23</f>
        <v>20.12.2023</v>
      </c>
      <c r="Q355" s="58">
        <f>IF(OR('Палладий (ЦБ)'!$AJ23="-",'Палладий (ЦБ)'!$AJ23=""),Q354,'Палладий (ЦБ)'!$AJ23)</f>
        <v>4153.88</v>
      </c>
      <c r="S355" s="52" t="str">
        <f>'Золото (KITCO-LME)'!AI23</f>
        <v>20.12.2023</v>
      </c>
      <c r="T355" s="58" t="str">
        <f>'Золото (KITCO-LME)'!AJ23</f>
        <v/>
      </c>
      <c r="V355" s="52" t="str">
        <f>'Серебро (KITCO-LME)'!AI23</f>
        <v>20.12.2023</v>
      </c>
      <c r="W355" s="58" t="str">
        <f>'Серебро (KITCO-LME)'!AJ23</f>
        <v/>
      </c>
      <c r="Y355" s="52" t="str">
        <f>'Алюминий (LME)'!AI23</f>
        <v>20.12.2023</v>
      </c>
      <c r="Z355" s="58" t="str">
        <f>'Алюминий (LME)'!AJ23</f>
        <v/>
      </c>
      <c r="AB355" s="52" t="str">
        <f>'Никель (LME)'!AI23</f>
        <v>20.12.2023</v>
      </c>
      <c r="AC355" s="58" t="str">
        <f>'Никель (LME)'!AJ23</f>
        <v/>
      </c>
      <c r="AE355" s="52" t="str">
        <f>'Свинец (LME)'!AI23</f>
        <v>20.12.2023</v>
      </c>
      <c r="AF355" s="58" t="str">
        <f>'Свинец (LME)'!AJ23</f>
        <v/>
      </c>
      <c r="AH355" s="52" t="str">
        <f>'Медь (LME)'!AI23</f>
        <v>20.12.2023</v>
      </c>
      <c r="AI355" s="58" t="str">
        <f>'Медь (LME)'!AJ23</f>
        <v/>
      </c>
      <c r="AK355" s="52" t="str">
        <f>'Цинк (LME)'!AI23</f>
        <v>20.12.2023</v>
      </c>
      <c r="AL355" s="58" t="str">
        <f>'Цинк (LME)'!AJ23</f>
        <v/>
      </c>
    </row>
    <row r="356" spans="1:38" ht="15" customHeight="1" x14ac:dyDescent="0.25">
      <c r="A356" s="52" t="str">
        <f>Доллар!AI24</f>
        <v>21.12.2023</v>
      </c>
      <c r="B356" s="58" t="str">
        <f>Доллар!AJ24</f>
        <v>-</v>
      </c>
      <c r="D356" s="52" t="str">
        <f>Евро!AI24</f>
        <v>21.12.2023</v>
      </c>
      <c r="E356" s="58" t="str">
        <f>Евро!AJ24</f>
        <v>-</v>
      </c>
      <c r="G356" s="52" t="str">
        <f>'Золото (ЦБ)'!AI24</f>
        <v>21.12.2023</v>
      </c>
      <c r="H356" s="58">
        <f>IF(OR('Золото (ЦБ)'!$AJ24="-",'Золото (ЦБ)'!$AJ24=""),H355,'Золото (ЦБ)'!$AJ24)</f>
        <v>4173.2</v>
      </c>
      <c r="J356" s="52" t="str">
        <f>'Серебро (ЦБ)'!AI24</f>
        <v>21.12.2023</v>
      </c>
      <c r="K356" s="58">
        <f>IF(OR('Серебро (ЦБ)'!$AJ24="-",'Серебро (ЦБ)'!$AJ24=""),K355,'Серебро (ЦБ)'!$AJ24)</f>
        <v>55.2</v>
      </c>
      <c r="M356" s="52" t="str">
        <f>'Платина (ЦБ)'!AI24</f>
        <v>21.12.2023</v>
      </c>
      <c r="N356" s="58">
        <f>IF(OR('Платина (ЦБ)'!$AJ24="-",'Платина (ЦБ)'!$AJ24=""),N355,'Платина (ЦБ)'!$AJ24)</f>
        <v>2353.48</v>
      </c>
      <c r="P356" s="52" t="str">
        <f>'Палладий (ЦБ)'!AI24</f>
        <v>21.12.2023</v>
      </c>
      <c r="Q356" s="58">
        <f>IF(OR('Палладий (ЦБ)'!$AJ24="-",'Палладий (ЦБ)'!$AJ24=""),Q355,'Палладий (ЦБ)'!$AJ24)</f>
        <v>4153.88</v>
      </c>
      <c r="S356" s="52" t="str">
        <f>'Золото (KITCO-LME)'!AI24</f>
        <v>21.12.2023</v>
      </c>
      <c r="T356" s="58" t="str">
        <f>'Золото (KITCO-LME)'!AJ24</f>
        <v/>
      </c>
      <c r="V356" s="52" t="str">
        <f>'Серебро (KITCO-LME)'!AI24</f>
        <v>21.12.2023</v>
      </c>
      <c r="W356" s="58" t="str">
        <f>'Серебро (KITCO-LME)'!AJ24</f>
        <v/>
      </c>
      <c r="Y356" s="52" t="str">
        <f>'Алюминий (LME)'!AI24</f>
        <v>21.12.2023</v>
      </c>
      <c r="Z356" s="58" t="str">
        <f>'Алюминий (LME)'!AJ24</f>
        <v/>
      </c>
      <c r="AB356" s="52" t="str">
        <f>'Никель (LME)'!AI24</f>
        <v>21.12.2023</v>
      </c>
      <c r="AC356" s="58" t="str">
        <f>'Никель (LME)'!AJ24</f>
        <v/>
      </c>
      <c r="AE356" s="52" t="str">
        <f>'Свинец (LME)'!AI24</f>
        <v>21.12.2023</v>
      </c>
      <c r="AF356" s="58" t="str">
        <f>'Свинец (LME)'!AJ24</f>
        <v/>
      </c>
      <c r="AH356" s="52" t="str">
        <f>'Медь (LME)'!AI24</f>
        <v>21.12.2023</v>
      </c>
      <c r="AI356" s="58" t="str">
        <f>'Медь (LME)'!AJ24</f>
        <v/>
      </c>
      <c r="AK356" s="52" t="str">
        <f>'Цинк (LME)'!AI24</f>
        <v>21.12.2023</v>
      </c>
      <c r="AL356" s="58" t="str">
        <f>'Цинк (LME)'!AJ24</f>
        <v/>
      </c>
    </row>
    <row r="357" spans="1:38" ht="15" customHeight="1" x14ac:dyDescent="0.25">
      <c r="A357" s="52" t="str">
        <f>Доллар!AI25</f>
        <v>22.12.2023</v>
      </c>
      <c r="B357" s="58" t="str">
        <f>Доллар!AJ25</f>
        <v>-</v>
      </c>
      <c r="D357" s="52" t="str">
        <f>Евро!AI25</f>
        <v>22.12.2023</v>
      </c>
      <c r="E357" s="58" t="str">
        <f>Евро!AJ25</f>
        <v>-</v>
      </c>
      <c r="G357" s="52" t="str">
        <f>'Золото (ЦБ)'!AI25</f>
        <v>22.12.2023</v>
      </c>
      <c r="H357" s="58">
        <f>IF(OR('Золото (ЦБ)'!$AJ25="-",'Золото (ЦБ)'!$AJ25=""),H356,'Золото (ЦБ)'!$AJ25)</f>
        <v>4173.2</v>
      </c>
      <c r="J357" s="52" t="str">
        <f>'Серебро (ЦБ)'!AI25</f>
        <v>22.12.2023</v>
      </c>
      <c r="K357" s="58">
        <f>IF(OR('Серебро (ЦБ)'!$AJ25="-",'Серебро (ЦБ)'!$AJ25=""),K356,'Серебро (ЦБ)'!$AJ25)</f>
        <v>55.2</v>
      </c>
      <c r="M357" s="52" t="str">
        <f>'Платина (ЦБ)'!AI25</f>
        <v>22.12.2023</v>
      </c>
      <c r="N357" s="58">
        <f>IF(OR('Платина (ЦБ)'!$AJ25="-",'Платина (ЦБ)'!$AJ25=""),N356,'Платина (ЦБ)'!$AJ25)</f>
        <v>2353.48</v>
      </c>
      <c r="P357" s="52" t="str">
        <f>'Палладий (ЦБ)'!AI25</f>
        <v>22.12.2023</v>
      </c>
      <c r="Q357" s="58">
        <f>IF(OR('Палладий (ЦБ)'!$AJ25="-",'Палладий (ЦБ)'!$AJ25=""),Q356,'Палладий (ЦБ)'!$AJ25)</f>
        <v>4153.88</v>
      </c>
      <c r="S357" s="52" t="str">
        <f>'Золото (KITCO-LME)'!AI25</f>
        <v>22.12.2023</v>
      </c>
      <c r="T357" s="58" t="str">
        <f>'Золото (KITCO-LME)'!AJ25</f>
        <v/>
      </c>
      <c r="V357" s="52" t="str">
        <f>'Серебро (KITCO-LME)'!AI25</f>
        <v>22.12.2023</v>
      </c>
      <c r="W357" s="58" t="str">
        <f>'Серебро (KITCO-LME)'!AJ25</f>
        <v/>
      </c>
      <c r="Y357" s="52" t="str">
        <f>'Алюминий (LME)'!AI25</f>
        <v>22.12.2023</v>
      </c>
      <c r="Z357" s="58" t="str">
        <f>'Алюминий (LME)'!AJ25</f>
        <v/>
      </c>
      <c r="AB357" s="52" t="str">
        <f>'Никель (LME)'!AI25</f>
        <v>22.12.2023</v>
      </c>
      <c r="AC357" s="58" t="str">
        <f>'Никель (LME)'!AJ25</f>
        <v/>
      </c>
      <c r="AE357" s="52" t="str">
        <f>'Свинец (LME)'!AI25</f>
        <v>22.12.2023</v>
      </c>
      <c r="AF357" s="58" t="str">
        <f>'Свинец (LME)'!AJ25</f>
        <v/>
      </c>
      <c r="AH357" s="52" t="str">
        <f>'Медь (LME)'!AI25</f>
        <v>22.12.2023</v>
      </c>
      <c r="AI357" s="58" t="str">
        <f>'Медь (LME)'!AJ25</f>
        <v/>
      </c>
      <c r="AK357" s="52" t="str">
        <f>'Цинк (LME)'!AI25</f>
        <v>22.12.2023</v>
      </c>
      <c r="AL357" s="58" t="str">
        <f>'Цинк (LME)'!AJ25</f>
        <v/>
      </c>
    </row>
    <row r="358" spans="1:38" ht="15" customHeight="1" x14ac:dyDescent="0.25">
      <c r="A358" s="52" t="str">
        <f>Доллар!AI26</f>
        <v>23.12.2023</v>
      </c>
      <c r="B358" s="58" t="str">
        <f>Доллар!AJ26</f>
        <v>-</v>
      </c>
      <c r="D358" s="52" t="str">
        <f>Евро!AI26</f>
        <v>23.12.2023</v>
      </c>
      <c r="E358" s="58" t="str">
        <f>Евро!AJ26</f>
        <v>-</v>
      </c>
      <c r="G358" s="52" t="str">
        <f>'Золото (ЦБ)'!AI26</f>
        <v>23.12.2023</v>
      </c>
      <c r="H358" s="58">
        <f>IF(OR('Золото (ЦБ)'!$AJ26="-",'Золото (ЦБ)'!$AJ26=""),H357,'Золото (ЦБ)'!$AJ26)</f>
        <v>4173.2</v>
      </c>
      <c r="J358" s="52" t="str">
        <f>'Серебро (ЦБ)'!AI26</f>
        <v>23.12.2023</v>
      </c>
      <c r="K358" s="58">
        <f>IF(OR('Серебро (ЦБ)'!$AJ26="-",'Серебро (ЦБ)'!$AJ26=""),K357,'Серебро (ЦБ)'!$AJ26)</f>
        <v>55.2</v>
      </c>
      <c r="M358" s="52" t="str">
        <f>'Платина (ЦБ)'!AI26</f>
        <v>23.12.2023</v>
      </c>
      <c r="N358" s="58">
        <f>IF(OR('Платина (ЦБ)'!$AJ26="-",'Платина (ЦБ)'!$AJ26=""),N357,'Платина (ЦБ)'!$AJ26)</f>
        <v>2353.48</v>
      </c>
      <c r="P358" s="52" t="str">
        <f>'Палладий (ЦБ)'!AI26</f>
        <v>23.12.2023</v>
      </c>
      <c r="Q358" s="58">
        <f>IF(OR('Палладий (ЦБ)'!$AJ26="-",'Палладий (ЦБ)'!$AJ26=""),Q357,'Палладий (ЦБ)'!$AJ26)</f>
        <v>4153.88</v>
      </c>
      <c r="S358" s="52" t="str">
        <f>'Золото (KITCO-LME)'!AI26</f>
        <v>23.12.2023</v>
      </c>
      <c r="T358" s="58" t="str">
        <f>'Золото (KITCO-LME)'!AJ26</f>
        <v/>
      </c>
      <c r="V358" s="52" t="str">
        <f>'Серебро (KITCO-LME)'!AI26</f>
        <v>23.12.2023</v>
      </c>
      <c r="W358" s="58" t="str">
        <f>'Серебро (KITCO-LME)'!AJ26</f>
        <v/>
      </c>
      <c r="Y358" s="52" t="str">
        <f>'Алюминий (LME)'!AI26</f>
        <v>23.12.2023</v>
      </c>
      <c r="Z358" s="58" t="str">
        <f>'Алюминий (LME)'!AJ26</f>
        <v/>
      </c>
      <c r="AB358" s="52" t="str">
        <f>'Никель (LME)'!AI26</f>
        <v>23.12.2023</v>
      </c>
      <c r="AC358" s="58" t="str">
        <f>'Никель (LME)'!AJ26</f>
        <v/>
      </c>
      <c r="AE358" s="52" t="str">
        <f>'Свинец (LME)'!AI26</f>
        <v>23.12.2023</v>
      </c>
      <c r="AF358" s="58" t="str">
        <f>'Свинец (LME)'!AJ26</f>
        <v/>
      </c>
      <c r="AH358" s="52" t="str">
        <f>'Медь (LME)'!AI26</f>
        <v>23.12.2023</v>
      </c>
      <c r="AI358" s="58" t="str">
        <f>'Медь (LME)'!AJ26</f>
        <v/>
      </c>
      <c r="AK358" s="52" t="str">
        <f>'Цинк (LME)'!AI26</f>
        <v>23.12.2023</v>
      </c>
      <c r="AL358" s="58" t="str">
        <f>'Цинк (LME)'!AJ26</f>
        <v/>
      </c>
    </row>
    <row r="359" spans="1:38" ht="15" customHeight="1" x14ac:dyDescent="0.25">
      <c r="A359" s="52" t="str">
        <f>Доллар!AI27</f>
        <v>24.12.2023</v>
      </c>
      <c r="B359" s="58" t="str">
        <f>Доллар!AJ27</f>
        <v>-</v>
      </c>
      <c r="D359" s="52" t="str">
        <f>Евро!AI27</f>
        <v>24.12.2023</v>
      </c>
      <c r="E359" s="58" t="str">
        <f>Евро!AJ27</f>
        <v>-</v>
      </c>
      <c r="G359" s="52" t="str">
        <f>'Золото (ЦБ)'!AI27</f>
        <v>24.12.2023</v>
      </c>
      <c r="H359" s="58">
        <f>IF(OR('Золото (ЦБ)'!$AJ27="-",'Золото (ЦБ)'!$AJ27=""),H358,'Золото (ЦБ)'!$AJ27)</f>
        <v>4173.2</v>
      </c>
      <c r="J359" s="52" t="str">
        <f>'Серебро (ЦБ)'!AI27</f>
        <v>24.12.2023</v>
      </c>
      <c r="K359" s="58">
        <f>IF(OR('Серебро (ЦБ)'!$AJ27="-",'Серебро (ЦБ)'!$AJ27=""),K358,'Серебро (ЦБ)'!$AJ27)</f>
        <v>55.2</v>
      </c>
      <c r="M359" s="52" t="str">
        <f>'Платина (ЦБ)'!AI27</f>
        <v>24.12.2023</v>
      </c>
      <c r="N359" s="58">
        <f>IF(OR('Платина (ЦБ)'!$AJ27="-",'Платина (ЦБ)'!$AJ27=""),N358,'Платина (ЦБ)'!$AJ27)</f>
        <v>2353.48</v>
      </c>
      <c r="P359" s="52" t="str">
        <f>'Палладий (ЦБ)'!AI27</f>
        <v>24.12.2023</v>
      </c>
      <c r="Q359" s="58">
        <f>IF(OR('Палладий (ЦБ)'!$AJ27="-",'Палладий (ЦБ)'!$AJ27=""),Q358,'Палладий (ЦБ)'!$AJ27)</f>
        <v>4153.88</v>
      </c>
      <c r="S359" s="52" t="str">
        <f>'Золото (KITCO-LME)'!AI27</f>
        <v>24.12.2023</v>
      </c>
      <c r="T359" s="58" t="str">
        <f>'Золото (KITCO-LME)'!AJ27</f>
        <v/>
      </c>
      <c r="V359" s="52" t="str">
        <f>'Серебро (KITCO-LME)'!AI27</f>
        <v>24.12.2023</v>
      </c>
      <c r="W359" s="58" t="str">
        <f>'Серебро (KITCO-LME)'!AJ27</f>
        <v/>
      </c>
      <c r="Y359" s="52" t="str">
        <f>'Алюминий (LME)'!AI27</f>
        <v>24.12.2023</v>
      </c>
      <c r="Z359" s="58" t="str">
        <f>'Алюминий (LME)'!AJ27</f>
        <v/>
      </c>
      <c r="AB359" s="52" t="str">
        <f>'Никель (LME)'!AI27</f>
        <v>24.12.2023</v>
      </c>
      <c r="AC359" s="58" t="str">
        <f>'Никель (LME)'!AJ27</f>
        <v/>
      </c>
      <c r="AE359" s="52" t="str">
        <f>'Свинец (LME)'!AI27</f>
        <v>24.12.2023</v>
      </c>
      <c r="AF359" s="58" t="str">
        <f>'Свинец (LME)'!AJ27</f>
        <v/>
      </c>
      <c r="AH359" s="52" t="str">
        <f>'Медь (LME)'!AI27</f>
        <v>24.12.2023</v>
      </c>
      <c r="AI359" s="58" t="str">
        <f>'Медь (LME)'!AJ27</f>
        <v/>
      </c>
      <c r="AK359" s="52" t="str">
        <f>'Цинк (LME)'!AI27</f>
        <v>24.12.2023</v>
      </c>
      <c r="AL359" s="58" t="str">
        <f>'Цинк (LME)'!AJ27</f>
        <v/>
      </c>
    </row>
    <row r="360" spans="1:38" ht="15" customHeight="1" x14ac:dyDescent="0.25">
      <c r="A360" s="52" t="str">
        <f>Доллар!AI28</f>
        <v>25.12.2023</v>
      </c>
      <c r="B360" s="58" t="str">
        <f>Доллар!AJ28</f>
        <v>-</v>
      </c>
      <c r="D360" s="52" t="str">
        <f>Евро!AI28</f>
        <v>25.12.2023</v>
      </c>
      <c r="E360" s="58" t="str">
        <f>Евро!AJ28</f>
        <v>-</v>
      </c>
      <c r="G360" s="52" t="str">
        <f>'Золото (ЦБ)'!AI28</f>
        <v>25.12.2023</v>
      </c>
      <c r="H360" s="58">
        <f>IF(OR('Золото (ЦБ)'!$AJ28="-",'Золото (ЦБ)'!$AJ28=""),H359,'Золото (ЦБ)'!$AJ28)</f>
        <v>4173.2</v>
      </c>
      <c r="J360" s="52" t="str">
        <f>'Серебро (ЦБ)'!AI28</f>
        <v>25.12.2023</v>
      </c>
      <c r="K360" s="58">
        <f>IF(OR('Серебро (ЦБ)'!$AJ28="-",'Серебро (ЦБ)'!$AJ28=""),K359,'Серебро (ЦБ)'!$AJ28)</f>
        <v>55.2</v>
      </c>
      <c r="M360" s="52" t="str">
        <f>'Платина (ЦБ)'!AI28</f>
        <v>25.12.2023</v>
      </c>
      <c r="N360" s="58">
        <f>IF(OR('Платина (ЦБ)'!$AJ28="-",'Платина (ЦБ)'!$AJ28=""),N359,'Платина (ЦБ)'!$AJ28)</f>
        <v>2353.48</v>
      </c>
      <c r="P360" s="52" t="str">
        <f>'Палладий (ЦБ)'!AI28</f>
        <v>25.12.2023</v>
      </c>
      <c r="Q360" s="58">
        <f>IF(OR('Палладий (ЦБ)'!$AJ28="-",'Палладий (ЦБ)'!$AJ28=""),Q359,'Палладий (ЦБ)'!$AJ28)</f>
        <v>4153.88</v>
      </c>
      <c r="S360" s="52" t="str">
        <f>'Золото (KITCO-LME)'!AI28</f>
        <v>25.12.2023</v>
      </c>
      <c r="T360" s="58" t="str">
        <f>'Золото (KITCO-LME)'!AJ28</f>
        <v/>
      </c>
      <c r="V360" s="52" t="str">
        <f>'Серебро (KITCO-LME)'!AI28</f>
        <v>25.12.2023</v>
      </c>
      <c r="W360" s="58" t="str">
        <f>'Серебро (KITCO-LME)'!AJ28</f>
        <v/>
      </c>
      <c r="Y360" s="52" t="str">
        <f>'Алюминий (LME)'!AI28</f>
        <v>25.12.2023</v>
      </c>
      <c r="Z360" s="58" t="str">
        <f>'Алюминий (LME)'!AJ28</f>
        <v/>
      </c>
      <c r="AB360" s="52" t="str">
        <f>'Никель (LME)'!AI28</f>
        <v>25.12.2023</v>
      </c>
      <c r="AC360" s="58" t="str">
        <f>'Никель (LME)'!AJ28</f>
        <v/>
      </c>
      <c r="AE360" s="52" t="str">
        <f>'Свинец (LME)'!AI28</f>
        <v>25.12.2023</v>
      </c>
      <c r="AF360" s="58" t="str">
        <f>'Свинец (LME)'!AJ28</f>
        <v/>
      </c>
      <c r="AH360" s="52" t="str">
        <f>'Медь (LME)'!AI28</f>
        <v>25.12.2023</v>
      </c>
      <c r="AI360" s="58" t="str">
        <f>'Медь (LME)'!AJ28</f>
        <v/>
      </c>
      <c r="AK360" s="52" t="str">
        <f>'Цинк (LME)'!AI28</f>
        <v>25.12.2023</v>
      </c>
      <c r="AL360" s="58" t="str">
        <f>'Цинк (LME)'!AJ28</f>
        <v/>
      </c>
    </row>
    <row r="361" spans="1:38" ht="15" customHeight="1" x14ac:dyDescent="0.25">
      <c r="A361" s="52" t="str">
        <f>Доллар!AI29</f>
        <v>26.12.2023</v>
      </c>
      <c r="B361" s="58" t="str">
        <f>Доллар!AJ29</f>
        <v>-</v>
      </c>
      <c r="D361" s="52" t="str">
        <f>Евро!AI29</f>
        <v>26.12.2023</v>
      </c>
      <c r="E361" s="58" t="str">
        <f>Евро!AJ29</f>
        <v>-</v>
      </c>
      <c r="G361" s="52" t="str">
        <f>'Золото (ЦБ)'!AI29</f>
        <v>26.12.2023</v>
      </c>
      <c r="H361" s="58">
        <f>IF(OR('Золото (ЦБ)'!$AJ29="-",'Золото (ЦБ)'!$AJ29=""),H360,'Золото (ЦБ)'!$AJ29)</f>
        <v>4173.2</v>
      </c>
      <c r="J361" s="52" t="str">
        <f>'Серебро (ЦБ)'!AI29</f>
        <v>26.12.2023</v>
      </c>
      <c r="K361" s="58">
        <f>IF(OR('Серебро (ЦБ)'!$AJ29="-",'Серебро (ЦБ)'!$AJ29=""),K360,'Серебро (ЦБ)'!$AJ29)</f>
        <v>55.2</v>
      </c>
      <c r="M361" s="52" t="str">
        <f>'Платина (ЦБ)'!AI29</f>
        <v>26.12.2023</v>
      </c>
      <c r="N361" s="58">
        <f>IF(OR('Платина (ЦБ)'!$AJ29="-",'Платина (ЦБ)'!$AJ29=""),N360,'Платина (ЦБ)'!$AJ29)</f>
        <v>2353.48</v>
      </c>
      <c r="P361" s="52" t="str">
        <f>'Палладий (ЦБ)'!AI29</f>
        <v>26.12.2023</v>
      </c>
      <c r="Q361" s="58">
        <f>IF(OR('Палладий (ЦБ)'!$AJ29="-",'Палладий (ЦБ)'!$AJ29=""),Q360,'Палладий (ЦБ)'!$AJ29)</f>
        <v>4153.88</v>
      </c>
      <c r="S361" s="52" t="str">
        <f>'Золото (KITCO-LME)'!AI29</f>
        <v>26.12.2023</v>
      </c>
      <c r="T361" s="58" t="str">
        <f>'Золото (KITCO-LME)'!AJ29</f>
        <v/>
      </c>
      <c r="V361" s="52" t="str">
        <f>'Серебро (KITCO-LME)'!AI29</f>
        <v>26.12.2023</v>
      </c>
      <c r="W361" s="58" t="str">
        <f>'Серебро (KITCO-LME)'!AJ29</f>
        <v/>
      </c>
      <c r="Y361" s="52" t="str">
        <f>'Алюминий (LME)'!AI29</f>
        <v>26.12.2023</v>
      </c>
      <c r="Z361" s="58" t="str">
        <f>'Алюминий (LME)'!AJ29</f>
        <v/>
      </c>
      <c r="AB361" s="52" t="str">
        <f>'Никель (LME)'!AI29</f>
        <v>26.12.2023</v>
      </c>
      <c r="AC361" s="58" t="str">
        <f>'Никель (LME)'!AJ29</f>
        <v/>
      </c>
      <c r="AE361" s="52" t="str">
        <f>'Свинец (LME)'!AI29</f>
        <v>26.12.2023</v>
      </c>
      <c r="AF361" s="58" t="str">
        <f>'Свинец (LME)'!AJ29</f>
        <v/>
      </c>
      <c r="AH361" s="52" t="str">
        <f>'Медь (LME)'!AI29</f>
        <v>26.12.2023</v>
      </c>
      <c r="AI361" s="58" t="str">
        <f>'Медь (LME)'!AJ29</f>
        <v/>
      </c>
      <c r="AK361" s="52" t="str">
        <f>'Цинк (LME)'!AI29</f>
        <v>26.12.2023</v>
      </c>
      <c r="AL361" s="58" t="str">
        <f>'Цинк (LME)'!AJ29</f>
        <v/>
      </c>
    </row>
    <row r="362" spans="1:38" ht="15" customHeight="1" x14ac:dyDescent="0.25">
      <c r="A362" s="52" t="str">
        <f>Доллар!AI30</f>
        <v>27.12.2023</v>
      </c>
      <c r="B362" s="58" t="str">
        <f>Доллар!AJ30</f>
        <v>-</v>
      </c>
      <c r="D362" s="52" t="str">
        <f>Евро!AI30</f>
        <v>27.12.2023</v>
      </c>
      <c r="E362" s="58" t="str">
        <f>Евро!AJ30</f>
        <v>-</v>
      </c>
      <c r="G362" s="52" t="str">
        <f>'Золото (ЦБ)'!AI30</f>
        <v>27.12.2023</v>
      </c>
      <c r="H362" s="58">
        <f>IF(OR('Золото (ЦБ)'!$AJ30="-",'Золото (ЦБ)'!$AJ30=""),H361,'Золото (ЦБ)'!$AJ30)</f>
        <v>4173.2</v>
      </c>
      <c r="J362" s="52" t="str">
        <f>'Серебро (ЦБ)'!AI30</f>
        <v>27.12.2023</v>
      </c>
      <c r="K362" s="58">
        <f>IF(OR('Серебро (ЦБ)'!$AJ30="-",'Серебро (ЦБ)'!$AJ30=""),K361,'Серебро (ЦБ)'!$AJ30)</f>
        <v>55.2</v>
      </c>
      <c r="M362" s="52" t="str">
        <f>'Платина (ЦБ)'!AI30</f>
        <v>27.12.2023</v>
      </c>
      <c r="N362" s="58">
        <f>IF(OR('Платина (ЦБ)'!$AJ30="-",'Платина (ЦБ)'!$AJ30=""),N361,'Платина (ЦБ)'!$AJ30)</f>
        <v>2353.48</v>
      </c>
      <c r="P362" s="52" t="str">
        <f>'Палладий (ЦБ)'!AI30</f>
        <v>27.12.2023</v>
      </c>
      <c r="Q362" s="58">
        <f>IF(OR('Палладий (ЦБ)'!$AJ30="-",'Палладий (ЦБ)'!$AJ30=""),Q361,'Палладий (ЦБ)'!$AJ30)</f>
        <v>4153.88</v>
      </c>
      <c r="S362" s="52" t="str">
        <f>'Золото (KITCO-LME)'!AI30</f>
        <v>27.12.2023</v>
      </c>
      <c r="T362" s="58" t="str">
        <f>'Золото (KITCO-LME)'!AJ30</f>
        <v/>
      </c>
      <c r="V362" s="52" t="str">
        <f>'Серебро (KITCO-LME)'!AI30</f>
        <v>27.12.2023</v>
      </c>
      <c r="W362" s="58" t="str">
        <f>'Серебро (KITCO-LME)'!AJ30</f>
        <v/>
      </c>
      <c r="Y362" s="52" t="str">
        <f>'Алюминий (LME)'!AI30</f>
        <v>27.12.2023</v>
      </c>
      <c r="Z362" s="58" t="str">
        <f>'Алюминий (LME)'!AJ30</f>
        <v/>
      </c>
      <c r="AB362" s="52" t="str">
        <f>'Никель (LME)'!AI30</f>
        <v>27.12.2023</v>
      </c>
      <c r="AC362" s="58" t="str">
        <f>'Никель (LME)'!AJ30</f>
        <v/>
      </c>
      <c r="AE362" s="52" t="str">
        <f>'Свинец (LME)'!AI30</f>
        <v>27.12.2023</v>
      </c>
      <c r="AF362" s="58" t="str">
        <f>'Свинец (LME)'!AJ30</f>
        <v/>
      </c>
      <c r="AH362" s="52" t="str">
        <f>'Медь (LME)'!AI30</f>
        <v>27.12.2023</v>
      </c>
      <c r="AI362" s="58" t="str">
        <f>'Медь (LME)'!AJ30</f>
        <v/>
      </c>
      <c r="AK362" s="52" t="str">
        <f>'Цинк (LME)'!AI30</f>
        <v>27.12.2023</v>
      </c>
      <c r="AL362" s="58" t="str">
        <f>'Цинк (LME)'!AJ30</f>
        <v/>
      </c>
    </row>
    <row r="363" spans="1:38" ht="15" customHeight="1" x14ac:dyDescent="0.25">
      <c r="A363" s="52" t="str">
        <f>Доллар!AI31</f>
        <v>28.12.2023</v>
      </c>
      <c r="B363" s="58" t="str">
        <f>Доллар!AJ31</f>
        <v>-</v>
      </c>
      <c r="D363" s="52" t="str">
        <f>Евро!AI31</f>
        <v>28.12.2023</v>
      </c>
      <c r="E363" s="58" t="str">
        <f>Евро!AJ31</f>
        <v>-</v>
      </c>
      <c r="G363" s="52" t="str">
        <f>'Золото (ЦБ)'!AI31</f>
        <v>28.12.2023</v>
      </c>
      <c r="H363" s="58">
        <f>IF(OR('Золото (ЦБ)'!$AJ31="-",'Золото (ЦБ)'!$AJ31=""),H362,'Золото (ЦБ)'!$AJ31)</f>
        <v>4173.2</v>
      </c>
      <c r="J363" s="52" t="str">
        <f>'Серебро (ЦБ)'!AI31</f>
        <v>28.12.2023</v>
      </c>
      <c r="K363" s="58">
        <f>IF(OR('Серебро (ЦБ)'!$AJ31="-",'Серебро (ЦБ)'!$AJ31=""),K362,'Серебро (ЦБ)'!$AJ31)</f>
        <v>55.2</v>
      </c>
      <c r="M363" s="52" t="str">
        <f>'Платина (ЦБ)'!AI31</f>
        <v>28.12.2023</v>
      </c>
      <c r="N363" s="58">
        <f>IF(OR('Платина (ЦБ)'!$AJ31="-",'Платина (ЦБ)'!$AJ31=""),N362,'Платина (ЦБ)'!$AJ31)</f>
        <v>2353.48</v>
      </c>
      <c r="P363" s="52" t="str">
        <f>'Палладий (ЦБ)'!AI31</f>
        <v>28.12.2023</v>
      </c>
      <c r="Q363" s="58">
        <f>IF(OR('Палладий (ЦБ)'!$AJ31="-",'Палладий (ЦБ)'!$AJ31=""),Q362,'Палладий (ЦБ)'!$AJ31)</f>
        <v>4153.88</v>
      </c>
      <c r="S363" s="52" t="str">
        <f>'Золото (KITCO-LME)'!AI31</f>
        <v>28.12.2023</v>
      </c>
      <c r="T363" s="58" t="str">
        <f>'Золото (KITCO-LME)'!AJ31</f>
        <v/>
      </c>
      <c r="V363" s="52" t="str">
        <f>'Серебро (KITCO-LME)'!AI31</f>
        <v>28.12.2023</v>
      </c>
      <c r="W363" s="58" t="str">
        <f>'Серебро (KITCO-LME)'!AJ31</f>
        <v/>
      </c>
      <c r="Y363" s="52" t="str">
        <f>'Алюминий (LME)'!AI31</f>
        <v>28.12.2023</v>
      </c>
      <c r="Z363" s="58" t="str">
        <f>'Алюминий (LME)'!AJ31</f>
        <v/>
      </c>
      <c r="AB363" s="52" t="str">
        <f>'Никель (LME)'!AI31</f>
        <v>28.12.2023</v>
      </c>
      <c r="AC363" s="58" t="str">
        <f>'Никель (LME)'!AJ31</f>
        <v/>
      </c>
      <c r="AE363" s="52" t="str">
        <f>'Свинец (LME)'!AI31</f>
        <v>28.12.2023</v>
      </c>
      <c r="AF363" s="58" t="str">
        <f>'Свинец (LME)'!AJ31</f>
        <v/>
      </c>
      <c r="AH363" s="52" t="str">
        <f>'Медь (LME)'!AI31</f>
        <v>28.12.2023</v>
      </c>
      <c r="AI363" s="58" t="str">
        <f>'Медь (LME)'!AJ31</f>
        <v/>
      </c>
      <c r="AK363" s="52" t="str">
        <f>'Цинк (LME)'!AI31</f>
        <v>28.12.2023</v>
      </c>
      <c r="AL363" s="58" t="str">
        <f>'Цинк (LME)'!AJ31</f>
        <v/>
      </c>
    </row>
    <row r="364" spans="1:38" ht="15" customHeight="1" x14ac:dyDescent="0.25">
      <c r="A364" s="52" t="str">
        <f>Доллар!AI32</f>
        <v>29.12.2023</v>
      </c>
      <c r="B364" s="58" t="str">
        <f>Доллар!AJ32</f>
        <v>-</v>
      </c>
      <c r="D364" s="52" t="str">
        <f>Евро!AI32</f>
        <v>29.12.2023</v>
      </c>
      <c r="E364" s="58" t="str">
        <f>Евро!AJ32</f>
        <v>-</v>
      </c>
      <c r="G364" s="52" t="str">
        <f>'Золото (ЦБ)'!AI32</f>
        <v>29.12.2023</v>
      </c>
      <c r="H364" s="58">
        <f>IF(OR('Золото (ЦБ)'!$AJ32="-",'Золото (ЦБ)'!$AJ32=""),H363,'Золото (ЦБ)'!$AJ32)</f>
        <v>4173.2</v>
      </c>
      <c r="J364" s="52" t="str">
        <f>'Серебро (ЦБ)'!AI32</f>
        <v>29.12.2023</v>
      </c>
      <c r="K364" s="58">
        <f>IF(OR('Серебро (ЦБ)'!$AJ32="-",'Серебро (ЦБ)'!$AJ32=""),K363,'Серебро (ЦБ)'!$AJ32)</f>
        <v>55.2</v>
      </c>
      <c r="M364" s="52" t="str">
        <f>'Платина (ЦБ)'!AI32</f>
        <v>29.12.2023</v>
      </c>
      <c r="N364" s="58">
        <f>IF(OR('Платина (ЦБ)'!$AJ32="-",'Платина (ЦБ)'!$AJ32=""),N363,'Платина (ЦБ)'!$AJ32)</f>
        <v>2353.48</v>
      </c>
      <c r="P364" s="52" t="str">
        <f>'Палладий (ЦБ)'!AI32</f>
        <v>29.12.2023</v>
      </c>
      <c r="Q364" s="58">
        <f>IF(OR('Палладий (ЦБ)'!$AJ32="-",'Палладий (ЦБ)'!$AJ32=""),Q363,'Палладий (ЦБ)'!$AJ32)</f>
        <v>4153.88</v>
      </c>
      <c r="S364" s="52" t="str">
        <f>'Золото (KITCO-LME)'!AI32</f>
        <v>29.12.2023</v>
      </c>
      <c r="T364" s="58" t="str">
        <f>'Золото (KITCO-LME)'!AJ32</f>
        <v/>
      </c>
      <c r="V364" s="52" t="str">
        <f>'Серебро (KITCO-LME)'!AI32</f>
        <v>29.12.2023</v>
      </c>
      <c r="W364" s="58" t="str">
        <f>'Серебро (KITCO-LME)'!AJ32</f>
        <v/>
      </c>
      <c r="Y364" s="52" t="str">
        <f>'Алюминий (LME)'!AI32</f>
        <v>29.12.2023</v>
      </c>
      <c r="Z364" s="58" t="str">
        <f>'Алюминий (LME)'!AJ32</f>
        <v/>
      </c>
      <c r="AB364" s="52" t="str">
        <f>'Никель (LME)'!AI32</f>
        <v>29.12.2023</v>
      </c>
      <c r="AC364" s="58" t="str">
        <f>'Никель (LME)'!AJ32</f>
        <v/>
      </c>
      <c r="AE364" s="52" t="str">
        <f>'Свинец (LME)'!AI32</f>
        <v>29.12.2023</v>
      </c>
      <c r="AF364" s="58" t="str">
        <f>'Свинец (LME)'!AJ32</f>
        <v/>
      </c>
      <c r="AH364" s="52" t="str">
        <f>'Медь (LME)'!AI32</f>
        <v>29.12.2023</v>
      </c>
      <c r="AI364" s="58" t="str">
        <f>'Медь (LME)'!AJ32</f>
        <v/>
      </c>
      <c r="AK364" s="52" t="str">
        <f>'Цинк (LME)'!AI32</f>
        <v>29.12.2023</v>
      </c>
      <c r="AL364" s="58" t="str">
        <f>'Цинк (LME)'!AJ32</f>
        <v/>
      </c>
    </row>
    <row r="365" spans="1:38" ht="15" customHeight="1" x14ac:dyDescent="0.25">
      <c r="A365" s="52" t="str">
        <f>Доллар!AI33</f>
        <v>30.12.2023</v>
      </c>
      <c r="B365" s="58" t="str">
        <f>Доллар!AJ33</f>
        <v>-</v>
      </c>
      <c r="D365" s="52" t="str">
        <f>Евро!AI33</f>
        <v>30.12.2023</v>
      </c>
      <c r="E365" s="58" t="str">
        <f>Евро!AJ33</f>
        <v>-</v>
      </c>
      <c r="G365" s="52" t="str">
        <f>'Золото (ЦБ)'!AI33</f>
        <v>30.12.2023</v>
      </c>
      <c r="H365" s="58">
        <f>IF(OR('Золото (ЦБ)'!$AJ33="-",'Золото (ЦБ)'!$AJ33=""),H364,'Золото (ЦБ)'!$AJ33)</f>
        <v>4173.2</v>
      </c>
      <c r="J365" s="52" t="str">
        <f>'Серебро (ЦБ)'!AI33</f>
        <v>30.12.2023</v>
      </c>
      <c r="K365" s="58">
        <f>IF(OR('Серебро (ЦБ)'!$AJ33="-",'Серебро (ЦБ)'!$AJ33=""),K364,'Серебро (ЦБ)'!$AJ33)</f>
        <v>55.2</v>
      </c>
      <c r="M365" s="52" t="str">
        <f>'Платина (ЦБ)'!AI33</f>
        <v>30.12.2023</v>
      </c>
      <c r="N365" s="58">
        <f>IF(OR('Платина (ЦБ)'!$AJ33="-",'Платина (ЦБ)'!$AJ33=""),N364,'Платина (ЦБ)'!$AJ33)</f>
        <v>2353.48</v>
      </c>
      <c r="P365" s="52" t="str">
        <f>'Палладий (ЦБ)'!AI33</f>
        <v>30.12.2023</v>
      </c>
      <c r="Q365" s="58">
        <f>IF(OR('Палладий (ЦБ)'!$AJ33="-",'Палладий (ЦБ)'!$AJ33=""),Q364,'Палладий (ЦБ)'!$AJ33)</f>
        <v>4153.88</v>
      </c>
      <c r="S365" s="52" t="str">
        <f>'Золото (KITCO-LME)'!AI33</f>
        <v>30.12.2023</v>
      </c>
      <c r="T365" s="58" t="str">
        <f>'Золото (KITCO-LME)'!AJ33</f>
        <v/>
      </c>
      <c r="V365" s="52" t="str">
        <f>'Серебро (KITCO-LME)'!AI33</f>
        <v>30.12.2023</v>
      </c>
      <c r="W365" s="58" t="str">
        <f>'Серебро (KITCO-LME)'!AJ33</f>
        <v/>
      </c>
      <c r="Y365" s="52" t="str">
        <f>'Алюминий (LME)'!AI33</f>
        <v>30.12.2023</v>
      </c>
      <c r="Z365" s="58" t="str">
        <f>'Алюминий (LME)'!AJ33</f>
        <v/>
      </c>
      <c r="AB365" s="52" t="str">
        <f>'Никель (LME)'!AI33</f>
        <v>30.12.2023</v>
      </c>
      <c r="AC365" s="58" t="str">
        <f>'Никель (LME)'!AJ33</f>
        <v/>
      </c>
      <c r="AE365" s="52" t="str">
        <f>'Свинец (LME)'!AI33</f>
        <v>30.12.2023</v>
      </c>
      <c r="AF365" s="58" t="str">
        <f>'Свинец (LME)'!AJ33</f>
        <v/>
      </c>
      <c r="AH365" s="52" t="str">
        <f>'Медь (LME)'!AI33</f>
        <v>30.12.2023</v>
      </c>
      <c r="AI365" s="58" t="str">
        <f>'Медь (LME)'!AJ33</f>
        <v/>
      </c>
      <c r="AK365" s="52" t="str">
        <f>'Цинк (LME)'!AI33</f>
        <v>30.12.2023</v>
      </c>
      <c r="AL365" s="58" t="str">
        <f>'Цинк (LME)'!AJ33</f>
        <v/>
      </c>
    </row>
    <row r="366" spans="1:38" ht="15" customHeight="1" x14ac:dyDescent="0.25">
      <c r="A366" s="59" t="str">
        <f>Доллар!AI34</f>
        <v>31.12.2023</v>
      </c>
      <c r="B366" s="58" t="str">
        <f>Доллар!AJ34</f>
        <v>-</v>
      </c>
      <c r="D366" s="59" t="str">
        <f>Евро!AI34</f>
        <v>31.12.2023</v>
      </c>
      <c r="E366" s="58" t="str">
        <f>Евро!AJ34</f>
        <v>-</v>
      </c>
      <c r="G366" s="59" t="str">
        <f>'Золото (ЦБ)'!AI34</f>
        <v>31.12.2023</v>
      </c>
      <c r="H366" s="58">
        <f>IF(OR('Золото (ЦБ)'!$AJ34="-",'Золото (ЦБ)'!$AJ34=""),H365,'Золото (ЦБ)'!$AJ34)</f>
        <v>4173.2</v>
      </c>
      <c r="J366" s="59" t="str">
        <f>'Серебро (ЦБ)'!AI34</f>
        <v>31.12.2023</v>
      </c>
      <c r="K366" s="58">
        <f>IF(OR('Серебро (ЦБ)'!$AJ34="-",'Серебро (ЦБ)'!$AJ34=""),K365,'Серебро (ЦБ)'!$AJ34)</f>
        <v>55.2</v>
      </c>
      <c r="M366" s="59" t="str">
        <f>'Платина (ЦБ)'!AI34</f>
        <v>31.12.2023</v>
      </c>
      <c r="N366" s="58">
        <f>IF(OR('Платина (ЦБ)'!$AJ34="-",'Платина (ЦБ)'!$AJ34=""),N365,'Платина (ЦБ)'!$AJ34)</f>
        <v>2353.48</v>
      </c>
      <c r="P366" s="59" t="str">
        <f>'Палладий (ЦБ)'!AI34</f>
        <v>31.12.2023</v>
      </c>
      <c r="Q366" s="58">
        <f>IF(OR('Палладий (ЦБ)'!$AJ34="-",'Палладий (ЦБ)'!$AJ34=""),Q365,'Палладий (ЦБ)'!$AJ34)</f>
        <v>4153.88</v>
      </c>
      <c r="S366" s="59" t="str">
        <f>'Золото (KITCO-LME)'!AI34</f>
        <v>31.12.2023</v>
      </c>
      <c r="T366" s="58" t="str">
        <f>'Золото (KITCO-LME)'!AJ34</f>
        <v/>
      </c>
      <c r="V366" s="59" t="str">
        <f>'Серебро (KITCO-LME)'!AI34</f>
        <v>31.12.2023</v>
      </c>
      <c r="W366" s="58" t="str">
        <f>'Серебро (KITCO-LME)'!AJ34</f>
        <v/>
      </c>
      <c r="Y366" s="59" t="str">
        <f>'Алюминий (LME)'!AI34</f>
        <v>31.12.2023</v>
      </c>
      <c r="Z366" s="58" t="str">
        <f>'Алюминий (LME)'!AJ34</f>
        <v/>
      </c>
      <c r="AB366" s="59" t="str">
        <f>'Никель (LME)'!AI34</f>
        <v>31.12.2023</v>
      </c>
      <c r="AC366" s="58" t="str">
        <f>'Никель (LME)'!AJ34</f>
        <v/>
      </c>
      <c r="AE366" s="59" t="str">
        <f>'Свинец (LME)'!AI34</f>
        <v>31.12.2023</v>
      </c>
      <c r="AF366" s="58" t="str">
        <f>'Свинец (LME)'!AJ34</f>
        <v/>
      </c>
      <c r="AH366" s="59" t="str">
        <f>'Медь (LME)'!AI34</f>
        <v>31.12.2023</v>
      </c>
      <c r="AI366" s="58" t="str">
        <f>'Медь (LME)'!AJ34</f>
        <v/>
      </c>
      <c r="AK366" s="59" t="str">
        <f>'Цинк (LME)'!AI34</f>
        <v>31.12.2023</v>
      </c>
      <c r="AL366" s="58" t="str">
        <f>'Цинк (LME)'!AJ34</f>
        <v/>
      </c>
    </row>
    <row r="368" spans="1:38" ht="15" hidden="1" customHeight="1" outlineLevel="1" x14ac:dyDescent="0.25">
      <c r="G368" t="s">
        <v>177</v>
      </c>
      <c r="J368" t="s">
        <v>177</v>
      </c>
      <c r="M368" t="s">
        <v>177</v>
      </c>
      <c r="P368" t="s">
        <v>177</v>
      </c>
    </row>
    <row r="369" spans="7:17" ht="15" hidden="1" customHeight="1" outlineLevel="1" x14ac:dyDescent="0.25">
      <c r="G369" t="s">
        <v>16</v>
      </c>
      <c r="H369">
        <f>LINEST(H2:H91)</f>
        <v>0</v>
      </c>
      <c r="J369" t="s">
        <v>16</v>
      </c>
      <c r="K369">
        <f>LINEST(K2:K91)</f>
        <v>0</v>
      </c>
      <c r="M369" t="s">
        <v>16</v>
      </c>
      <c r="N369">
        <f>LINEST(N2:N91)</f>
        <v>0</v>
      </c>
      <c r="P369" t="s">
        <v>16</v>
      </c>
      <c r="Q369">
        <f>LINEST(Q2:Q91)</f>
        <v>0</v>
      </c>
    </row>
    <row r="370" spans="7:17" ht="15" hidden="1" customHeight="1" outlineLevel="1" x14ac:dyDescent="0.25">
      <c r="G370" t="s">
        <v>17</v>
      </c>
      <c r="H370">
        <f>LINEST(H92:H182)</f>
        <v>5.5225940049869614E-30</v>
      </c>
      <c r="J370" t="s">
        <v>17</v>
      </c>
      <c r="K370">
        <f>LINEST(K92:K182)</f>
        <v>-8.6290531327921272E-32</v>
      </c>
      <c r="M370" t="s">
        <v>17</v>
      </c>
      <c r="N370">
        <f>LINEST(N92:N182)</f>
        <v>5.5225940049869614E-30</v>
      </c>
      <c r="P370" t="s">
        <v>17</v>
      </c>
      <c r="Q370">
        <f>LINEST(Q92:Q182)</f>
        <v>5.5225940049869614E-30</v>
      </c>
    </row>
    <row r="371" spans="7:17" ht="15" hidden="1" customHeight="1" outlineLevel="1" x14ac:dyDescent="0.25">
      <c r="G371" t="s">
        <v>172</v>
      </c>
      <c r="H371">
        <f>LINEST(H2:H182)</f>
        <v>0</v>
      </c>
      <c r="J371" t="s">
        <v>172</v>
      </c>
      <c r="K371">
        <f>LINEST(K2:K182)</f>
        <v>0</v>
      </c>
      <c r="M371" t="s">
        <v>172</v>
      </c>
      <c r="N371">
        <f>LINEST(N2:N182)</f>
        <v>0</v>
      </c>
      <c r="P371" t="s">
        <v>172</v>
      </c>
      <c r="Q371">
        <f>LINEST(Q2:Q182)</f>
        <v>0</v>
      </c>
    </row>
    <row r="372" spans="7:17" ht="15" hidden="1" customHeight="1" outlineLevel="1" x14ac:dyDescent="0.25">
      <c r="G372" t="s">
        <v>18</v>
      </c>
      <c r="H372">
        <f>LINEST(H183:H274)</f>
        <v>0</v>
      </c>
      <c r="J372" t="s">
        <v>18</v>
      </c>
      <c r="K372">
        <f>LINEST(K183:K274)</f>
        <v>0</v>
      </c>
      <c r="M372" t="s">
        <v>18</v>
      </c>
      <c r="N372">
        <f>LINEST(N183:N274)</f>
        <v>5.4334387835769352E-30</v>
      </c>
      <c r="P372" t="s">
        <v>18</v>
      </c>
      <c r="Q372">
        <f>LINEST(Q183:Q274)</f>
        <v>5.4334387835769352E-30</v>
      </c>
    </row>
    <row r="373" spans="7:17" ht="15" hidden="1" customHeight="1" outlineLevel="1" x14ac:dyDescent="0.25">
      <c r="G373" t="s">
        <v>21</v>
      </c>
      <c r="H373">
        <f>LINEST(H2:H274)</f>
        <v>0</v>
      </c>
      <c r="J373" t="s">
        <v>21</v>
      </c>
      <c r="K373">
        <f>LINEST(K2:K274)</f>
        <v>6.6911346819614216E-32</v>
      </c>
      <c r="M373" t="s">
        <v>21</v>
      </c>
      <c r="N373">
        <f>LINEST(N2:N274)</f>
        <v>-2.1411630982276549E-30</v>
      </c>
      <c r="P373" t="s">
        <v>21</v>
      </c>
      <c r="Q373">
        <f>LINEST(Q2:Q274)</f>
        <v>-1.0705815491138275E-30</v>
      </c>
    </row>
    <row r="374" spans="7:17" ht="15" hidden="1" customHeight="1" outlineLevel="1" x14ac:dyDescent="0.25">
      <c r="G374" t="s">
        <v>19</v>
      </c>
      <c r="H374">
        <f>LINEST(H275:H366)</f>
        <v>0</v>
      </c>
      <c r="J374" t="s">
        <v>19</v>
      </c>
      <c r="K374">
        <f>LINEST(K275:K366)</f>
        <v>0</v>
      </c>
      <c r="M374" t="s">
        <v>19</v>
      </c>
      <c r="N374">
        <f>LINEST(N275:N366)</f>
        <v>5.4334387835769352E-30</v>
      </c>
      <c r="P374" t="s">
        <v>19</v>
      </c>
      <c r="Q374">
        <f>LINEST(Q275:Q366)</f>
        <v>5.4334387835769352E-30</v>
      </c>
    </row>
    <row r="375" spans="7:17" ht="15" hidden="1" customHeight="1" outlineLevel="1" x14ac:dyDescent="0.25">
      <c r="G375" t="s">
        <v>173</v>
      </c>
      <c r="H375">
        <f>LINEST(H2:H366)</f>
        <v>0</v>
      </c>
      <c r="J375" t="s">
        <v>173</v>
      </c>
      <c r="K375">
        <f>LINEST(K2:K366)</f>
        <v>-4.3321565312930681E-32</v>
      </c>
      <c r="M375" t="s">
        <v>173</v>
      </c>
      <c r="N375">
        <f>LINEST(N2:N366)</f>
        <v>0</v>
      </c>
      <c r="P375" t="s">
        <v>173</v>
      </c>
      <c r="Q375">
        <f>LINEST(Q2:Q366)</f>
        <v>0</v>
      </c>
    </row>
    <row r="376" spans="7:17" ht="15" hidden="1" customHeight="1" outlineLevel="1" x14ac:dyDescent="0.25"/>
    <row r="377" spans="7:17" ht="15" hidden="1" customHeight="1" outlineLevel="1" x14ac:dyDescent="0.25">
      <c r="G377" t="s">
        <v>39</v>
      </c>
      <c r="H377">
        <f>LINEST(H2:H32)</f>
        <v>0</v>
      </c>
      <c r="J377" t="s">
        <v>39</v>
      </c>
      <c r="K377">
        <f>LINEST(K2:K32)</f>
        <v>0</v>
      </c>
      <c r="M377" t="s">
        <v>39</v>
      </c>
      <c r="N377">
        <f>LINEST(N2:N32)</f>
        <v>0</v>
      </c>
      <c r="P377" t="s">
        <v>39</v>
      </c>
      <c r="Q377">
        <f>LINEST(Q2:Q32)</f>
        <v>0</v>
      </c>
    </row>
    <row r="378" spans="7:17" ht="15" hidden="1" customHeight="1" outlineLevel="1" x14ac:dyDescent="0.25">
      <c r="G378" t="s">
        <v>40</v>
      </c>
      <c r="H378">
        <f>LINEST(H33:H60)</f>
        <v>1.5792272577471099E-29</v>
      </c>
      <c r="J378" t="s">
        <v>40</v>
      </c>
      <c r="K378">
        <f>LINEST(K33:K60)</f>
        <v>-2.4675425902298592E-31</v>
      </c>
      <c r="M378" t="s">
        <v>40</v>
      </c>
      <c r="N378">
        <f>LINEST(N33:N60)</f>
        <v>-1.5792272577471099E-29</v>
      </c>
      <c r="P378" t="s">
        <v>40</v>
      </c>
      <c r="Q378">
        <f>LINEST(Q33:Q60)</f>
        <v>-1.5792272577471099E-29</v>
      </c>
    </row>
    <row r="379" spans="7:17" ht="15" hidden="1" customHeight="1" outlineLevel="1" x14ac:dyDescent="0.25">
      <c r="G379" t="s">
        <v>41</v>
      </c>
      <c r="H379">
        <f>LINEST(H61:H91)</f>
        <v>0</v>
      </c>
      <c r="J379" t="s">
        <v>41</v>
      </c>
      <c r="K379">
        <f>LINEST(K61:K91)</f>
        <v>0</v>
      </c>
      <c r="M379" t="s">
        <v>41</v>
      </c>
      <c r="N379">
        <f>LINEST(N61:N91)</f>
        <v>0</v>
      </c>
      <c r="P379" t="s">
        <v>41</v>
      </c>
      <c r="Q379">
        <f>LINEST(Q61:Q91)</f>
        <v>0</v>
      </c>
    </row>
    <row r="380" spans="7:17" ht="15" hidden="1" customHeight="1" outlineLevel="1" x14ac:dyDescent="0.25">
      <c r="G380" t="s">
        <v>42</v>
      </c>
      <c r="H380">
        <f>LINEST(H92:H121)</f>
        <v>0</v>
      </c>
      <c r="J380" t="s">
        <v>42</v>
      </c>
      <c r="K380">
        <f>LINEST(K92:K121)</f>
        <v>0</v>
      </c>
      <c r="M380" t="s">
        <v>42</v>
      </c>
      <c r="N380">
        <f>LINEST(N92:N121)</f>
        <v>0</v>
      </c>
      <c r="P380" t="s">
        <v>42</v>
      </c>
      <c r="Q380">
        <f>LINEST(Q92:Q121)</f>
        <v>0</v>
      </c>
    </row>
    <row r="381" spans="7:17" ht="15" hidden="1" customHeight="1" outlineLevel="1" x14ac:dyDescent="0.25">
      <c r="G381" t="s">
        <v>43</v>
      </c>
      <c r="H381">
        <f>LINEST(H122:H152)</f>
        <v>0</v>
      </c>
      <c r="J381" t="s">
        <v>43</v>
      </c>
      <c r="K381">
        <f>LINEST(K122:K152)</f>
        <v>0</v>
      </c>
      <c r="M381" t="s">
        <v>43</v>
      </c>
      <c r="N381">
        <f>LINEST(N122:N152)</f>
        <v>0</v>
      </c>
      <c r="P381" t="s">
        <v>43</v>
      </c>
      <c r="Q381">
        <f>LINEST(Q122:Q152)</f>
        <v>0</v>
      </c>
    </row>
    <row r="382" spans="7:17" ht="15" hidden="1" customHeight="1" outlineLevel="1" x14ac:dyDescent="0.25">
      <c r="G382" t="s">
        <v>44</v>
      </c>
      <c r="H382">
        <f>LINEST(H153:H182)</f>
        <v>0</v>
      </c>
      <c r="J382" t="s">
        <v>44</v>
      </c>
      <c r="K382">
        <f>LINEST(K153:K182)</f>
        <v>0</v>
      </c>
      <c r="M382" t="s">
        <v>44</v>
      </c>
      <c r="N382">
        <f>LINEST(N153:N182)</f>
        <v>0</v>
      </c>
      <c r="P382" t="s">
        <v>44</v>
      </c>
      <c r="Q382">
        <f>LINEST(Q153:Q182)</f>
        <v>0</v>
      </c>
    </row>
    <row r="383" spans="7:17" ht="15" hidden="1" customHeight="1" outlineLevel="1" x14ac:dyDescent="0.25">
      <c r="G383" t="s">
        <v>45</v>
      </c>
      <c r="H383">
        <f>LINEST(H183:H213)</f>
        <v>0</v>
      </c>
      <c r="J383" t="s">
        <v>45</v>
      </c>
      <c r="K383">
        <f>LINEST(K183:K213)</f>
        <v>0</v>
      </c>
      <c r="M383" t="s">
        <v>45</v>
      </c>
      <c r="N383">
        <f>LINEST(N183:N213)</f>
        <v>0</v>
      </c>
      <c r="P383" t="s">
        <v>45</v>
      </c>
      <c r="Q383">
        <f>LINEST(Q183:Q213)</f>
        <v>0</v>
      </c>
    </row>
    <row r="384" spans="7:17" ht="15" hidden="1" customHeight="1" outlineLevel="1" x14ac:dyDescent="0.25">
      <c r="G384" t="s">
        <v>46</v>
      </c>
      <c r="H384">
        <f>LINEST(H214:H244)</f>
        <v>0</v>
      </c>
      <c r="J384" t="s">
        <v>46</v>
      </c>
      <c r="K384">
        <f>LINEST(K214:K244)</f>
        <v>0</v>
      </c>
      <c r="M384" t="s">
        <v>46</v>
      </c>
      <c r="N384">
        <f>LINEST(N214:N244)</f>
        <v>0</v>
      </c>
      <c r="P384" t="s">
        <v>46</v>
      </c>
      <c r="Q384">
        <f>LINEST(Q214:Q244)</f>
        <v>0</v>
      </c>
    </row>
    <row r="385" spans="1:17" ht="15" hidden="1" customHeight="1" outlineLevel="1" x14ac:dyDescent="0.25">
      <c r="G385" t="s">
        <v>47</v>
      </c>
      <c r="H385">
        <f>LINEST(H245:H274)</f>
        <v>0</v>
      </c>
      <c r="J385" t="s">
        <v>47</v>
      </c>
      <c r="K385">
        <f>LINEST(K245:K274)</f>
        <v>0</v>
      </c>
      <c r="M385" t="s">
        <v>47</v>
      </c>
      <c r="N385">
        <f>LINEST(N245:N274)</f>
        <v>0</v>
      </c>
      <c r="P385" t="s">
        <v>47</v>
      </c>
      <c r="Q385">
        <f>LINEST(Q245:Q274)</f>
        <v>0</v>
      </c>
    </row>
    <row r="386" spans="1:17" ht="15" hidden="1" customHeight="1" outlineLevel="1" x14ac:dyDescent="0.25">
      <c r="G386" t="s">
        <v>176</v>
      </c>
      <c r="H386">
        <f>LINEST(H275:H305)</f>
        <v>0</v>
      </c>
      <c r="J386" t="s">
        <v>176</v>
      </c>
      <c r="K386">
        <f>LINEST(K275:K305)</f>
        <v>0</v>
      </c>
      <c r="M386" t="s">
        <v>176</v>
      </c>
      <c r="N386">
        <f>LINEST(N275:N305)</f>
        <v>0</v>
      </c>
      <c r="P386" t="s">
        <v>176</v>
      </c>
      <c r="Q386">
        <f>LINEST(Q275:Q305)</f>
        <v>0</v>
      </c>
    </row>
    <row r="387" spans="1:17" ht="15" hidden="1" customHeight="1" outlineLevel="1" x14ac:dyDescent="0.25">
      <c r="G387" t="s">
        <v>49</v>
      </c>
      <c r="H387">
        <f>LINEST(H306:H335)</f>
        <v>0</v>
      </c>
      <c r="J387" t="s">
        <v>49</v>
      </c>
      <c r="K387">
        <f>LINEST(K306:K335)</f>
        <v>0</v>
      </c>
      <c r="M387" t="s">
        <v>49</v>
      </c>
      <c r="N387">
        <f>LINEST(N306:N335)</f>
        <v>0</v>
      </c>
      <c r="P387" t="s">
        <v>49</v>
      </c>
      <c r="Q387">
        <f>LINEST(Q306:Q335)</f>
        <v>0</v>
      </c>
    </row>
    <row r="388" spans="1:17" ht="15" hidden="1" customHeight="1" outlineLevel="1" x14ac:dyDescent="0.25">
      <c r="G388" t="s">
        <v>50</v>
      </c>
      <c r="H388">
        <f>LINEST(H336:H366)</f>
        <v>0</v>
      </c>
      <c r="J388" t="s">
        <v>50</v>
      </c>
      <c r="K388">
        <f>LINEST(K336:K366)</f>
        <v>0</v>
      </c>
      <c r="M388" t="s">
        <v>50</v>
      </c>
      <c r="N388">
        <f>LINEST(N336:N366)</f>
        <v>0</v>
      </c>
      <c r="P388" t="s">
        <v>50</v>
      </c>
      <c r="Q388">
        <f>LINEST(Q336:Q366)</f>
        <v>0</v>
      </c>
    </row>
    <row r="389" spans="1:17" ht="15" hidden="1" customHeight="1" outlineLevel="1" x14ac:dyDescent="0.25"/>
    <row r="390" spans="1:17" ht="15" hidden="1" customHeight="1" outlineLevel="1" x14ac:dyDescent="0.25">
      <c r="G390" t="s">
        <v>178</v>
      </c>
      <c r="J390" t="s">
        <v>178</v>
      </c>
      <c r="M390" t="s">
        <v>178</v>
      </c>
      <c r="P390" t="s">
        <v>178</v>
      </c>
    </row>
    <row r="391" spans="1:17" ht="15" hidden="1" customHeight="1" outlineLevel="1" x14ac:dyDescent="0.25">
      <c r="A391" t="s">
        <v>55</v>
      </c>
      <c r="B391">
        <f>ROUND(IFERROR((B60-B2)/B2*100,0),2)</f>
        <v>0</v>
      </c>
      <c r="D391" t="s">
        <v>55</v>
      </c>
      <c r="E391">
        <f>ROUND(IFERROR((E60-E2)/E2*100,0),2)</f>
        <v>0</v>
      </c>
      <c r="G391" t="s">
        <v>55</v>
      </c>
      <c r="H391">
        <f>ROUND(IFERROR((H60-H2)/H2*100,0),2)</f>
        <v>0</v>
      </c>
      <c r="J391" t="s">
        <v>55</v>
      </c>
      <c r="K391">
        <f>ROUND(IFERROR((K60-K2)/K2*100,0),2)</f>
        <v>0</v>
      </c>
      <c r="M391" t="s">
        <v>55</v>
      </c>
      <c r="N391">
        <f>ROUND(IFERROR((N60-N2)/N2*100,0),2)</f>
        <v>0</v>
      </c>
      <c r="P391" t="s">
        <v>55</v>
      </c>
      <c r="Q391">
        <f>ROUND(IFERROR((Q60-Q2)/Q2*100,0),2)</f>
        <v>0</v>
      </c>
    </row>
    <row r="392" spans="1:17" ht="15" hidden="1" customHeight="1" outlineLevel="1" x14ac:dyDescent="0.25">
      <c r="B392">
        <f>ROUND(IFERROR((B91-B2)/B2*100,0),2)</f>
        <v>0</v>
      </c>
      <c r="G392" t="s">
        <v>175</v>
      </c>
      <c r="H392">
        <f>ROUND(IFERROR((H91-H2)/H2*100,0),2)</f>
        <v>0</v>
      </c>
      <c r="J392" t="s">
        <v>175</v>
      </c>
      <c r="K392">
        <f>ROUND(IFERROR((K91-K2)/K2*100,0),2)</f>
        <v>0</v>
      </c>
      <c r="M392" t="s">
        <v>175</v>
      </c>
      <c r="N392">
        <f>ROUND(IFERROR((N91-N2)/N2*100,0),2)</f>
        <v>0</v>
      </c>
      <c r="P392" t="s">
        <v>175</v>
      </c>
      <c r="Q392">
        <f>ROUND(IFERROR((Q91-Q2)/Q2*100,0),2)</f>
        <v>0</v>
      </c>
    </row>
    <row r="393" spans="1:17" ht="15" hidden="1" customHeight="1" outlineLevel="1" x14ac:dyDescent="0.25">
      <c r="A393" t="s">
        <v>56</v>
      </c>
      <c r="B393">
        <f>ROUND(IFERROR((B121-B2)/B2*100,0),2)</f>
        <v>0</v>
      </c>
      <c r="D393" t="s">
        <v>56</v>
      </c>
      <c r="E393">
        <f>ROUND(IFERROR((E121-E2)/E2*100,0),2)</f>
        <v>0</v>
      </c>
      <c r="G393" t="s">
        <v>56</v>
      </c>
      <c r="H393">
        <f>ROUND(IFERROR((H121-H2)/H2*100,0),2)</f>
        <v>0</v>
      </c>
      <c r="J393" t="s">
        <v>56</v>
      </c>
      <c r="K393">
        <f>ROUND(IFERROR((K121-K2)/K2*100,0),2)</f>
        <v>0</v>
      </c>
      <c r="M393" t="s">
        <v>56</v>
      </c>
      <c r="N393">
        <f>ROUND(IFERROR((N121-N2)/N2*100,0),2)</f>
        <v>0</v>
      </c>
      <c r="P393" t="s">
        <v>56</v>
      </c>
      <c r="Q393">
        <f>ROUND(IFERROR((Q121-Q2)/Q2*100,0),2)</f>
        <v>0</v>
      </c>
    </row>
    <row r="394" spans="1:17" ht="15" hidden="1" customHeight="1" outlineLevel="1" x14ac:dyDescent="0.25">
      <c r="A394" t="s">
        <v>57</v>
      </c>
      <c r="B394">
        <f>ROUND(IFERROR((B152-B2)/B2*100,0),2)</f>
        <v>0</v>
      </c>
      <c r="D394" t="s">
        <v>57</v>
      </c>
      <c r="E394">
        <f>ROUND(IFERROR((E152-E2)/E2*100,0),2)</f>
        <v>0</v>
      </c>
      <c r="G394" t="s">
        <v>57</v>
      </c>
      <c r="H394">
        <f>ROUND(IFERROR((H152-H2)/H2*100,0),2)</f>
        <v>0</v>
      </c>
      <c r="J394" t="s">
        <v>57</v>
      </c>
      <c r="K394">
        <f>ROUND(IFERROR((K152-K2)/K2*100,0),2)</f>
        <v>0</v>
      </c>
      <c r="M394" t="s">
        <v>57</v>
      </c>
      <c r="N394">
        <f>ROUND(IFERROR((N152-N2)/N2*100,0),2)</f>
        <v>0</v>
      </c>
      <c r="P394" t="s">
        <v>57</v>
      </c>
      <c r="Q394">
        <f>ROUND(IFERROR((Q152-Q2)/Q2*100,0),2)</f>
        <v>0</v>
      </c>
    </row>
    <row r="395" spans="1:17" ht="15" hidden="1" customHeight="1" outlineLevel="1" x14ac:dyDescent="0.25">
      <c r="G395" t="s">
        <v>17</v>
      </c>
      <c r="H395" s="74">
        <f>ROUND(IFERROR((H182-H92)/H92*100,0),2)</f>
        <v>0</v>
      </c>
      <c r="J395" t="s">
        <v>17</v>
      </c>
      <c r="K395" s="74">
        <f>ROUND(IFERROR((K182-K92)/K92*100,0),2)</f>
        <v>0</v>
      </c>
      <c r="M395" t="s">
        <v>17</v>
      </c>
      <c r="N395" s="74">
        <f>ROUND(IFERROR((N182-N92)/N92*100,0),2)</f>
        <v>0</v>
      </c>
      <c r="P395" t="s">
        <v>17</v>
      </c>
      <c r="Q395" s="74">
        <f>ROUND(IFERROR((Q182-Q92)/Q92*100,0),2)</f>
        <v>0</v>
      </c>
    </row>
    <row r="396" spans="1:17" ht="15" hidden="1" customHeight="1" outlineLevel="1" x14ac:dyDescent="0.25">
      <c r="G396" t="s">
        <v>172</v>
      </c>
      <c r="H396">
        <f>ROUND(IFERROR((H182-H2)/H2*100,0),2)</f>
        <v>0</v>
      </c>
      <c r="J396" t="s">
        <v>172</v>
      </c>
      <c r="K396">
        <f>ROUND(IFERROR((K182-K2)/K2*100,0),2)</f>
        <v>0</v>
      </c>
      <c r="M396" t="s">
        <v>172</v>
      </c>
      <c r="N396">
        <f>ROUND(IFERROR((N182-N2)/N2*100,0),2)</f>
        <v>0</v>
      </c>
      <c r="P396" t="s">
        <v>172</v>
      </c>
      <c r="Q396">
        <f>ROUND(IFERROR((Q182-Q2)/Q2*100,0),2)</f>
        <v>0</v>
      </c>
    </row>
    <row r="397" spans="1:17" ht="15" hidden="1" customHeight="1" outlineLevel="1" x14ac:dyDescent="0.25">
      <c r="A397" t="s">
        <v>58</v>
      </c>
      <c r="B397">
        <f>ROUND(IFERROR((B213-B2)/B2*100,0),2)</f>
        <v>0</v>
      </c>
      <c r="D397" t="s">
        <v>58</v>
      </c>
      <c r="E397">
        <f>ROUND(IFERROR((E213-E2)/E2*100,0),2)</f>
        <v>0</v>
      </c>
      <c r="G397" t="s">
        <v>58</v>
      </c>
      <c r="H397">
        <f>ROUND(IFERROR((H213-H2)/H2*100,0),2)</f>
        <v>0</v>
      </c>
      <c r="J397" t="s">
        <v>58</v>
      </c>
      <c r="K397">
        <f>ROUND(IFERROR((K213-K2)/K2*100,0),2)</f>
        <v>0</v>
      </c>
      <c r="M397" t="s">
        <v>58</v>
      </c>
      <c r="N397">
        <f>ROUND(IFERROR((N213-N2)/N2*100,0),2)</f>
        <v>0</v>
      </c>
      <c r="P397" t="s">
        <v>58</v>
      </c>
      <c r="Q397">
        <f>ROUND(IFERROR((Q213-Q2)/Q2*100,0),2)</f>
        <v>0</v>
      </c>
    </row>
    <row r="398" spans="1:17" ht="15" hidden="1" customHeight="1" outlineLevel="1" x14ac:dyDescent="0.25">
      <c r="A398" t="s">
        <v>59</v>
      </c>
      <c r="B398">
        <f>ROUND(IFERROR((B244-B2)/B2*100,0),2)</f>
        <v>0</v>
      </c>
      <c r="D398" t="s">
        <v>59</v>
      </c>
      <c r="E398">
        <f>ROUND(IFERROR((E244-E2)/E2*100,0),2)</f>
        <v>0</v>
      </c>
      <c r="G398" t="s">
        <v>59</v>
      </c>
      <c r="H398">
        <f>ROUND(IFERROR((H244-H2)/H2*100,0),2)</f>
        <v>0</v>
      </c>
      <c r="J398" t="s">
        <v>59</v>
      </c>
      <c r="K398">
        <f>ROUND(IFERROR((K244-K2)/K2*100,0),2)</f>
        <v>0</v>
      </c>
      <c r="M398" t="s">
        <v>59</v>
      </c>
      <c r="N398">
        <f>ROUND(IFERROR((N244-N2)/N2*100,0),2)</f>
        <v>0</v>
      </c>
      <c r="P398" t="s">
        <v>59</v>
      </c>
      <c r="Q398">
        <f>ROUND(IFERROR((Q244-Q2)/Q2*100,0),2)</f>
        <v>0</v>
      </c>
    </row>
    <row r="399" spans="1:17" ht="15" hidden="1" customHeight="1" outlineLevel="1" x14ac:dyDescent="0.25">
      <c r="G399" t="s">
        <v>18</v>
      </c>
      <c r="H399">
        <f>ROUND(IFERROR((H274-H183)/H183*100,0),2)</f>
        <v>0</v>
      </c>
      <c r="J399" t="s">
        <v>18</v>
      </c>
      <c r="K399">
        <f>ROUND(IFERROR((K274-K183)/K183*100,0),2)</f>
        <v>0</v>
      </c>
      <c r="M399" t="s">
        <v>18</v>
      </c>
      <c r="N399">
        <f>ROUND(IFERROR((N274-N183)/N183*100,0),2)</f>
        <v>0</v>
      </c>
      <c r="P399" t="s">
        <v>18</v>
      </c>
      <c r="Q399">
        <f>ROUND(IFERROR((Q274-Q183)/Q183*100,0),2)</f>
        <v>0</v>
      </c>
    </row>
    <row r="400" spans="1:17" ht="15" hidden="1" customHeight="1" outlineLevel="1" x14ac:dyDescent="0.25">
      <c r="G400" t="s">
        <v>21</v>
      </c>
      <c r="H400">
        <f>ROUND(IFERROR((H274-H2)/H2*100,0),2)</f>
        <v>0</v>
      </c>
      <c r="J400" t="s">
        <v>21</v>
      </c>
      <c r="K400">
        <f>ROUND(IFERROR((K274-K2)/K2*100,0),2)</f>
        <v>0</v>
      </c>
      <c r="M400" t="s">
        <v>21</v>
      </c>
      <c r="N400">
        <f>ROUND(IFERROR((N274-N2)/N2*100,0),2)</f>
        <v>0</v>
      </c>
      <c r="P400" t="s">
        <v>21</v>
      </c>
      <c r="Q400">
        <f>ROUND(IFERROR((Q274-Q2)/Q2*100,0),2)</f>
        <v>0</v>
      </c>
    </row>
    <row r="401" spans="1:17" ht="15" hidden="1" customHeight="1" outlineLevel="1" x14ac:dyDescent="0.25">
      <c r="A401" t="s">
        <v>60</v>
      </c>
      <c r="B401">
        <f>ROUND(IFERROR((B305-B2)/B2*100,0),2)</f>
        <v>0</v>
      </c>
      <c r="D401" t="s">
        <v>60</v>
      </c>
      <c r="E401">
        <f>ROUND(IFERROR((E305-E2)/E2*100,0),2)</f>
        <v>0</v>
      </c>
      <c r="G401" t="s">
        <v>60</v>
      </c>
      <c r="H401">
        <f>ROUND(IFERROR((H305-H2)/H2*100,0),2)</f>
        <v>0</v>
      </c>
      <c r="J401" t="s">
        <v>60</v>
      </c>
      <c r="K401">
        <f>ROUND(IFERROR((K305-K2)/K2*100,0),2)</f>
        <v>0</v>
      </c>
      <c r="M401" t="s">
        <v>60</v>
      </c>
      <c r="N401">
        <f>ROUND(IFERROR((N305-N2)/N2*100,0),2)</f>
        <v>0</v>
      </c>
      <c r="P401" t="s">
        <v>60</v>
      </c>
      <c r="Q401">
        <f>ROUND(IFERROR((Q305-Q2)/Q2*100,0),2)</f>
        <v>0</v>
      </c>
    </row>
    <row r="402" spans="1:17" ht="15" hidden="1" customHeight="1" outlineLevel="1" x14ac:dyDescent="0.25">
      <c r="A402" t="s">
        <v>61</v>
      </c>
      <c r="B402">
        <f>ROUND(IFERROR((B335-B2)/B2*100,0),2)</f>
        <v>0</v>
      </c>
      <c r="D402" t="s">
        <v>61</v>
      </c>
      <c r="E402">
        <f>ROUND(IFERROR((E335-E2)/E2*100,0),2)</f>
        <v>0</v>
      </c>
      <c r="G402" t="s">
        <v>61</v>
      </c>
      <c r="H402">
        <f>ROUND(IFERROR((H335-H2)/H2*100,0),2)</f>
        <v>0</v>
      </c>
      <c r="J402" t="s">
        <v>61</v>
      </c>
      <c r="K402">
        <f>ROUND(IFERROR((K335-K2)/K2*100,0),2)</f>
        <v>0</v>
      </c>
      <c r="M402" t="s">
        <v>61</v>
      </c>
      <c r="N402">
        <f>ROUND(IFERROR((N335-N2)/N2*100,0),2)</f>
        <v>0</v>
      </c>
      <c r="P402" t="s">
        <v>61</v>
      </c>
      <c r="Q402">
        <f>ROUND(IFERROR((Q335-Q2)/Q2*100,0),2)</f>
        <v>0</v>
      </c>
    </row>
    <row r="403" spans="1:17" ht="15" hidden="1" customHeight="1" outlineLevel="1" x14ac:dyDescent="0.25">
      <c r="G403" t="s">
        <v>19</v>
      </c>
      <c r="H403">
        <f>ROUND(IFERROR((H366-H245)/H366*100,0),2)</f>
        <v>0</v>
      </c>
      <c r="J403" t="s">
        <v>19</v>
      </c>
      <c r="K403">
        <f>ROUND(IFERROR((K366-K245)/K366*100,0),2)</f>
        <v>0</v>
      </c>
      <c r="M403" t="s">
        <v>19</v>
      </c>
      <c r="N403">
        <f>ROUND(IFERROR((N366-N245)/N366*100,0),2)</f>
        <v>0</v>
      </c>
      <c r="P403" t="s">
        <v>19</v>
      </c>
      <c r="Q403">
        <f>ROUND(IFERROR((Q366-Q245)/Q366*100,0),2)</f>
        <v>0</v>
      </c>
    </row>
    <row r="404" spans="1:17" ht="15" hidden="1" customHeight="1" outlineLevel="1" x14ac:dyDescent="0.25">
      <c r="G404" t="s">
        <v>53</v>
      </c>
      <c r="H404">
        <f>ROUND(IFERROR((H366-H183)/H366*100,0),2)</f>
        <v>0</v>
      </c>
      <c r="J404" t="s">
        <v>53</v>
      </c>
      <c r="K404">
        <f>ROUND(IFERROR((K366-K183)/K366*100,0),2)</f>
        <v>0</v>
      </c>
      <c r="M404" t="s">
        <v>53</v>
      </c>
      <c r="N404">
        <f>ROUND(IFERROR((N366-N183)/N366*100,0),2)</f>
        <v>0</v>
      </c>
      <c r="P404" t="s">
        <v>53</v>
      </c>
      <c r="Q404">
        <f>ROUND(IFERROR((Q366-Q183)/Q366*100,0),2)</f>
        <v>0</v>
      </c>
    </row>
    <row r="405" spans="1:17" ht="15" hidden="1" customHeight="1" outlineLevel="1" x14ac:dyDescent="0.25">
      <c r="G405" t="s">
        <v>173</v>
      </c>
      <c r="H405">
        <f>ROUND(IFERROR((H245-H2)/H2*100,0),2)</f>
        <v>0</v>
      </c>
      <c r="J405" t="s">
        <v>173</v>
      </c>
      <c r="K405">
        <f>ROUND(IFERROR((K245-K2)/K2*100,0),2)</f>
        <v>0</v>
      </c>
      <c r="M405" t="s">
        <v>173</v>
      </c>
      <c r="N405">
        <f>ROUND(IFERROR((N245-N2)/N2*100,0),2)</f>
        <v>0</v>
      </c>
      <c r="P405" t="s">
        <v>173</v>
      </c>
      <c r="Q405">
        <f>ROUND(IFERROR((Q245-Q2)/Q2*100,0),2)</f>
        <v>0</v>
      </c>
    </row>
    <row r="406" spans="1:17" ht="15" hidden="1" customHeight="1" outlineLevel="1" x14ac:dyDescent="0.25"/>
    <row r="407" spans="1:17" ht="15" hidden="1" customHeight="1" outlineLevel="1" x14ac:dyDescent="0.25">
      <c r="G407" t="s">
        <v>39</v>
      </c>
      <c r="H407">
        <f>ROUND(IFERROR((H32-H2)/H2*100,0),2)</f>
        <v>0</v>
      </c>
      <c r="J407" t="s">
        <v>39</v>
      </c>
      <c r="K407">
        <f>ROUND(IFERROR((K32-K2)/K2*100,0),2)</f>
        <v>0</v>
      </c>
      <c r="M407" t="s">
        <v>39</v>
      </c>
      <c r="N407">
        <f>ROUND(IFERROR((N32-N2)/N2*100,0),2)</f>
        <v>0</v>
      </c>
      <c r="P407" t="s">
        <v>39</v>
      </c>
      <c r="Q407">
        <f>ROUND(IFERROR((Q32-Q2)/Q2*100,0),2)</f>
        <v>0</v>
      </c>
    </row>
    <row r="408" spans="1:17" ht="15" hidden="1" customHeight="1" outlineLevel="1" x14ac:dyDescent="0.25">
      <c r="G408" t="s">
        <v>40</v>
      </c>
      <c r="H408">
        <f>ROUND(IFERROR((H60-H33)/H33*100,0),2)</f>
        <v>0</v>
      </c>
      <c r="J408" t="s">
        <v>40</v>
      </c>
      <c r="K408">
        <f>ROUND(IFERROR((K60-K33)/K33*100,0),2)</f>
        <v>0</v>
      </c>
      <c r="M408" t="s">
        <v>40</v>
      </c>
      <c r="N408">
        <f>ROUND(IFERROR((N60-N33)/N33*100,0),2)</f>
        <v>0</v>
      </c>
      <c r="P408" t="s">
        <v>40</v>
      </c>
      <c r="Q408">
        <f>ROUND(IFERROR((Q60-Q33)/Q33*100,0),2)</f>
        <v>0</v>
      </c>
    </row>
    <row r="409" spans="1:17" ht="15" hidden="1" customHeight="1" outlineLevel="1" x14ac:dyDescent="0.25">
      <c r="G409" t="s">
        <v>41</v>
      </c>
      <c r="H409">
        <f>ROUND(IFERROR((H91-H61)/H61*100,0),2)</f>
        <v>0</v>
      </c>
      <c r="J409" t="s">
        <v>41</v>
      </c>
      <c r="K409">
        <f>ROUND(IFERROR((K91-K61)/K61*100,0),2)</f>
        <v>0</v>
      </c>
      <c r="M409" t="s">
        <v>41</v>
      </c>
      <c r="N409">
        <f>ROUND(IFERROR((N91-N61)/N61*100,0),2)</f>
        <v>0</v>
      </c>
      <c r="P409" t="s">
        <v>41</v>
      </c>
      <c r="Q409">
        <f>ROUND(IFERROR((Q91-Q61)/Q61*100,0),2)</f>
        <v>0</v>
      </c>
    </row>
    <row r="410" spans="1:17" ht="15" hidden="1" customHeight="1" outlineLevel="1" x14ac:dyDescent="0.25">
      <c r="G410" t="s">
        <v>42</v>
      </c>
      <c r="H410">
        <f>ROUND(IFERROR((H121-H92)/H92*100,0),2)</f>
        <v>0</v>
      </c>
      <c r="J410" t="s">
        <v>42</v>
      </c>
      <c r="K410">
        <f>ROUND(IFERROR((K121-K92)/K92*100,0),2)</f>
        <v>0</v>
      </c>
      <c r="M410" t="s">
        <v>42</v>
      </c>
      <c r="N410">
        <f>ROUND(IFERROR((N121-N92)/N92*100,0),2)</f>
        <v>0</v>
      </c>
      <c r="P410" t="s">
        <v>42</v>
      </c>
      <c r="Q410">
        <f>ROUND(IFERROR((Q121-Q92)/Q92*100,0),2)</f>
        <v>0</v>
      </c>
    </row>
    <row r="411" spans="1:17" ht="15" hidden="1" customHeight="1" outlineLevel="1" x14ac:dyDescent="0.25">
      <c r="G411" t="s">
        <v>43</v>
      </c>
      <c r="H411">
        <f>ROUND(IFERROR((H152-H122)/H122*100,0),2)</f>
        <v>0</v>
      </c>
      <c r="J411" t="s">
        <v>43</v>
      </c>
      <c r="K411">
        <f>ROUND(IFERROR((K152-K122)/K122*100,0),2)</f>
        <v>0</v>
      </c>
      <c r="M411" t="s">
        <v>43</v>
      </c>
      <c r="N411">
        <f>ROUND(IFERROR((N152-N122)/N122*100,0),2)</f>
        <v>0</v>
      </c>
      <c r="P411" t="s">
        <v>43</v>
      </c>
      <c r="Q411">
        <f>ROUND(IFERROR((Q152-Q122)/Q122*100,0),2)</f>
        <v>0</v>
      </c>
    </row>
    <row r="412" spans="1:17" ht="15" hidden="1" customHeight="1" outlineLevel="1" x14ac:dyDescent="0.25">
      <c r="G412" t="s">
        <v>44</v>
      </c>
      <c r="H412">
        <f>ROUND(IFERROR((H182-H153)/H153*100,0),2)</f>
        <v>0</v>
      </c>
      <c r="J412" t="s">
        <v>44</v>
      </c>
      <c r="K412">
        <f>ROUND(IFERROR((K182-K153)/K153*100,0),2)</f>
        <v>0</v>
      </c>
      <c r="M412" t="s">
        <v>44</v>
      </c>
      <c r="N412">
        <f>ROUND(IFERROR((N182-N153)/N153*100,0),2)</f>
        <v>0</v>
      </c>
      <c r="P412" t="s">
        <v>44</v>
      </c>
      <c r="Q412">
        <f>ROUND(IFERROR((Q182-Q153)/Q153*100,0),2)</f>
        <v>0</v>
      </c>
    </row>
    <row r="413" spans="1:17" ht="15" hidden="1" customHeight="1" outlineLevel="1" x14ac:dyDescent="0.25">
      <c r="G413" t="s">
        <v>45</v>
      </c>
      <c r="H413">
        <f>ROUND(IFERROR((H213-H183)/H183*100,0),2)</f>
        <v>0</v>
      </c>
      <c r="J413" t="s">
        <v>45</v>
      </c>
      <c r="K413">
        <f>ROUND(IFERROR((K213-K183)/K183*100,0),2)</f>
        <v>0</v>
      </c>
      <c r="M413" t="s">
        <v>45</v>
      </c>
      <c r="N413">
        <f>ROUND(IFERROR((N213-N183)/N183*100,0),2)</f>
        <v>0</v>
      </c>
      <c r="P413" t="s">
        <v>45</v>
      </c>
      <c r="Q413">
        <f>ROUND(IFERROR((Q213-Q183)/Q183*100,0),2)</f>
        <v>0</v>
      </c>
    </row>
    <row r="414" spans="1:17" ht="15" hidden="1" customHeight="1" outlineLevel="1" x14ac:dyDescent="0.25">
      <c r="G414" t="s">
        <v>46</v>
      </c>
      <c r="H414">
        <f>ROUND(IFERROR((H244-H214)/H214*100,0),2)</f>
        <v>0</v>
      </c>
      <c r="J414" t="s">
        <v>46</v>
      </c>
      <c r="K414">
        <f>ROUND(IFERROR((K244-K214)/K214*100,0),2)</f>
        <v>0</v>
      </c>
      <c r="M414" t="s">
        <v>46</v>
      </c>
      <c r="N414">
        <f>ROUND(IFERROR((N244-N214)/N214*100,0),2)</f>
        <v>0</v>
      </c>
      <c r="P414" t="s">
        <v>46</v>
      </c>
      <c r="Q414">
        <f>ROUND(IFERROR((Q244-Q214)/Q214*100,0),2)</f>
        <v>0</v>
      </c>
    </row>
    <row r="415" spans="1:17" ht="15" hidden="1" customHeight="1" outlineLevel="1" x14ac:dyDescent="0.25">
      <c r="G415" t="s">
        <v>47</v>
      </c>
      <c r="H415">
        <f>ROUND(IFERROR((H274-H245)/H245*100,0),2)</f>
        <v>0</v>
      </c>
      <c r="J415" t="s">
        <v>47</v>
      </c>
      <c r="K415">
        <f>ROUND(IFERROR((K274-K245)/K245*100,0),2)</f>
        <v>0</v>
      </c>
      <c r="M415" t="s">
        <v>47</v>
      </c>
      <c r="N415">
        <f>ROUND(IFERROR((N274-N245)/N245*100,0),2)</f>
        <v>0</v>
      </c>
      <c r="P415" t="s">
        <v>47</v>
      </c>
      <c r="Q415">
        <f>ROUND(IFERROR((Q274-Q245)/Q245*100,0),2)</f>
        <v>0</v>
      </c>
    </row>
    <row r="416" spans="1:17" ht="15" hidden="1" customHeight="1" outlineLevel="1" x14ac:dyDescent="0.25">
      <c r="G416" t="s">
        <v>176</v>
      </c>
      <c r="H416">
        <f>ROUND(IFERROR((H305-H275)/H275*100,0),2)</f>
        <v>0</v>
      </c>
      <c r="J416" t="s">
        <v>176</v>
      </c>
      <c r="K416">
        <f>ROUND(IFERROR((K305-K275)/K275*100,0),2)</f>
        <v>0</v>
      </c>
      <c r="M416" t="s">
        <v>176</v>
      </c>
      <c r="N416">
        <f>ROUND(IFERROR((N305-N275)/N275*100,0),2)</f>
        <v>0</v>
      </c>
      <c r="P416" t="s">
        <v>176</v>
      </c>
      <c r="Q416">
        <f>ROUND(IFERROR((Q305-Q275)/Q275*100,0),2)</f>
        <v>0</v>
      </c>
    </row>
    <row r="417" spans="1:17" ht="15" hidden="1" customHeight="1" outlineLevel="1" x14ac:dyDescent="0.25">
      <c r="G417" t="s">
        <v>49</v>
      </c>
      <c r="H417">
        <f>ROUND(IFERROR((H335-H306)/H306*100,0),2)</f>
        <v>0</v>
      </c>
      <c r="J417" t="s">
        <v>49</v>
      </c>
      <c r="K417">
        <f>ROUND(IFERROR((K335-K306)/K306*100,0),2)</f>
        <v>0</v>
      </c>
      <c r="M417" t="s">
        <v>49</v>
      </c>
      <c r="N417">
        <f>ROUND(IFERROR((N335-N306)/N306*100,0),2)</f>
        <v>0</v>
      </c>
      <c r="P417" t="s">
        <v>49</v>
      </c>
      <c r="Q417">
        <f>ROUND(IFERROR((Q335-Q306)/Q306*100,0),2)</f>
        <v>0</v>
      </c>
    </row>
    <row r="418" spans="1:17" ht="15" hidden="1" customHeight="1" outlineLevel="1" x14ac:dyDescent="0.25">
      <c r="G418" t="s">
        <v>50</v>
      </c>
      <c r="H418">
        <f>ROUND(IFERROR((H366-H336)/H336*100,0),2)</f>
        <v>0</v>
      </c>
      <c r="J418" t="s">
        <v>50</v>
      </c>
      <c r="K418">
        <f>ROUND(IFERROR((K366-K336)/K336*100,0),2)</f>
        <v>0</v>
      </c>
      <c r="M418" t="s">
        <v>50</v>
      </c>
      <c r="N418">
        <f>ROUND(IFERROR((N366-N336)/N336*100,0),2)</f>
        <v>0</v>
      </c>
      <c r="P418" t="s">
        <v>50</v>
      </c>
      <c r="Q418">
        <f>ROUND(IFERROR((Q366-Q336)/Q336*100,0),2)</f>
        <v>0</v>
      </c>
    </row>
    <row r="419" spans="1:17" ht="15" hidden="1" customHeight="1" outlineLevel="1" x14ac:dyDescent="0.25"/>
    <row r="420" spans="1:17" collapsed="1" x14ac:dyDescent="0.25">
      <c r="G420" t="s">
        <v>178</v>
      </c>
      <c r="I420" t="s">
        <v>179</v>
      </c>
      <c r="J420" t="s">
        <v>178</v>
      </c>
      <c r="M420" t="s">
        <v>178</v>
      </c>
      <c r="P420" t="s">
        <v>178</v>
      </c>
    </row>
    <row r="421" spans="1:17" x14ac:dyDescent="0.25">
      <c r="G421" t="s">
        <v>39</v>
      </c>
      <c r="H421" t="str">
        <f>CONCATENATE((IF(H407&gt;0,CONCATENATE($I$420,H407),H407)),$I$421)</f>
        <v>0%</v>
      </c>
      <c r="I421" t="s">
        <v>174</v>
      </c>
      <c r="J421" t="s">
        <v>39</v>
      </c>
      <c r="K421" t="str">
        <f>CONCATENATE((IF(K407&gt;0,CONCATENATE($I$420,K407),K407)),$I$421)</f>
        <v>0%</v>
      </c>
      <c r="M421" t="s">
        <v>39</v>
      </c>
      <c r="N421" t="str">
        <f>CONCATENATE((IF(N407&gt;0,CONCATENATE($I$420,N407),N407)),$I$421)</f>
        <v>0%</v>
      </c>
      <c r="P421" t="s">
        <v>39</v>
      </c>
      <c r="Q421" t="str">
        <f>CONCATENATE((IF(Q407&gt;0,CONCATENATE($I$420,Q407),Q407)),$I$421)</f>
        <v>0%</v>
      </c>
    </row>
    <row r="422" spans="1:17" x14ac:dyDescent="0.25">
      <c r="G422" t="s">
        <v>40</v>
      </c>
      <c r="H422" t="str">
        <f>CONCATENATE((IF(H408&gt;0,CONCATENATE($I$420,H408),H408)),$I$421)</f>
        <v>0%</v>
      </c>
      <c r="J422" t="s">
        <v>40</v>
      </c>
      <c r="K422" t="str">
        <f>CONCATENATE((IF(K408&gt;0,CONCATENATE($I$420,K408),K408)),$I$421)</f>
        <v>0%</v>
      </c>
      <c r="M422" t="s">
        <v>40</v>
      </c>
      <c r="N422" t="str">
        <f>CONCATENATE((IF(N408&gt;0,CONCATENATE($I$420,N408),N408)),$I$421)</f>
        <v>0%</v>
      </c>
      <c r="P422" t="s">
        <v>40</v>
      </c>
      <c r="Q422" t="str">
        <f>CONCATENATE((IF(Q408&gt;0,CONCATENATE($I$420,Q408),Q408)),$I$421)</f>
        <v>0%</v>
      </c>
    </row>
    <row r="423" spans="1:17" x14ac:dyDescent="0.25">
      <c r="A423" t="s">
        <v>55</v>
      </c>
      <c r="D423" t="s">
        <v>55</v>
      </c>
      <c r="G423" t="s">
        <v>55</v>
      </c>
      <c r="H423" t="str">
        <f>CONCATENATE((IF(H391&gt;0,CONCATENATE($I$420,H391),H391)),$I$421)</f>
        <v>0%</v>
      </c>
      <c r="J423" t="s">
        <v>55</v>
      </c>
      <c r="K423" t="str">
        <f>CONCATENATE((IF(K391&gt;0,CONCATENATE($I$420,K391),K391)),$I$421)</f>
        <v>0%</v>
      </c>
      <c r="M423" t="s">
        <v>55</v>
      </c>
      <c r="N423" t="str">
        <f>CONCATENATE((IF(N391&gt;0,CONCATENATE($I$420,N391),N391)),$I$421)</f>
        <v>0%</v>
      </c>
      <c r="P423" t="s">
        <v>55</v>
      </c>
      <c r="Q423" t="str">
        <f>CONCATENATE((IF(Q391&gt;0,CONCATENATE($I$420,Q391),Q391)),$I$421)</f>
        <v>0%</v>
      </c>
    </row>
    <row r="424" spans="1:17" x14ac:dyDescent="0.25">
      <c r="G424" t="s">
        <v>41</v>
      </c>
      <c r="H424" t="str">
        <f>CONCATENATE((IF(H409&gt;0,CONCATENATE($I$420,H409),H409)),$I$421)</f>
        <v>0%</v>
      </c>
      <c r="J424" t="s">
        <v>41</v>
      </c>
      <c r="K424" t="str">
        <f>CONCATENATE((IF(K409&gt;0,CONCATENATE($I$420,K409),K409)),$I$421)</f>
        <v>0%</v>
      </c>
      <c r="M424" t="s">
        <v>41</v>
      </c>
      <c r="N424" t="str">
        <f>CONCATENATE((IF(N409&gt;0,CONCATENATE($I$420,N409),N409)),$I$421)</f>
        <v>0%</v>
      </c>
      <c r="P424" t="s">
        <v>41</v>
      </c>
      <c r="Q424" t="str">
        <f>CONCATENATE((IF(Q409&gt;0,CONCATENATE($I$420,Q409),Q409)),$I$421)</f>
        <v>0%</v>
      </c>
    </row>
    <row r="425" spans="1:17" x14ac:dyDescent="0.25">
      <c r="G425" t="s">
        <v>175</v>
      </c>
      <c r="H425" t="str">
        <f>CONCATENATE((IF(H392&gt;0,CONCATENATE($I$420,H392),H392)),$I$421)</f>
        <v>0%</v>
      </c>
      <c r="J425" t="s">
        <v>175</v>
      </c>
      <c r="K425" t="str">
        <f>CONCATENATE((IF(K392&gt;0,CONCATENATE($I$420,K392),K392)),$I$421)</f>
        <v>0%</v>
      </c>
      <c r="M425" t="s">
        <v>175</v>
      </c>
      <c r="N425" t="str">
        <f>CONCATENATE((IF(N392&gt;0,CONCATENATE($I$420,N392),N392)),$I$421)</f>
        <v>0%</v>
      </c>
      <c r="P425" t="s">
        <v>175</v>
      </c>
      <c r="Q425" t="str">
        <f>CONCATENATE((IF(Q392&gt;0,CONCATENATE($I$420,Q392),Q392)),$I$421)</f>
        <v>0%</v>
      </c>
    </row>
    <row r="426" spans="1:17" x14ac:dyDescent="0.25">
      <c r="G426" t="s">
        <v>42</v>
      </c>
      <c r="H426" t="str">
        <f>CONCATENATE((IF(H410&gt;0,CONCATENATE($I$420,H410),H410)),$I$421)</f>
        <v>0%</v>
      </c>
      <c r="J426" t="s">
        <v>42</v>
      </c>
      <c r="K426" t="str">
        <f>CONCATENATE((IF(K410&gt;0,CONCATENATE($I$420,K410),K410)),$I$421)</f>
        <v>0%</v>
      </c>
      <c r="M426" t="s">
        <v>42</v>
      </c>
      <c r="N426" t="str">
        <f>CONCATENATE((IF(N410&gt;0,CONCATENATE($I$420,N410),N410)),$I$421)</f>
        <v>0%</v>
      </c>
      <c r="P426" t="s">
        <v>42</v>
      </c>
      <c r="Q426" t="str">
        <f>CONCATENATE((IF(Q410&gt;0,CONCATENATE($I$420,Q410),Q410)),$I$421)</f>
        <v>0%</v>
      </c>
    </row>
    <row r="427" spans="1:17" x14ac:dyDescent="0.25">
      <c r="A427" t="s">
        <v>56</v>
      </c>
      <c r="D427" t="s">
        <v>56</v>
      </c>
      <c r="G427" t="s">
        <v>56</v>
      </c>
      <c r="H427" t="str">
        <f>CONCATENATE((IF(H393&gt;0,CONCATENATE($I$420,H393),H393)),$I$421)</f>
        <v>0%</v>
      </c>
      <c r="J427" t="s">
        <v>56</v>
      </c>
      <c r="K427" t="str">
        <f>CONCATENATE((IF(K393&gt;0,CONCATENATE($I$420,K393),K393)),$I$421)</f>
        <v>0%</v>
      </c>
      <c r="M427" t="s">
        <v>56</v>
      </c>
      <c r="N427" t="str">
        <f>CONCATENATE((IF(N393&gt;0,CONCATENATE($I$420,N393),N393)),$I$421)</f>
        <v>0%</v>
      </c>
      <c r="P427" t="s">
        <v>56</v>
      </c>
      <c r="Q427" t="str">
        <f>CONCATENATE((IF(Q393&gt;0,CONCATENATE($I$420,Q393),Q393)),$I$421)</f>
        <v>0%</v>
      </c>
    </row>
    <row r="428" spans="1:17" x14ac:dyDescent="0.25">
      <c r="G428" t="s">
        <v>43</v>
      </c>
      <c r="H428" t="str">
        <f>CONCATENATE((IF(H411&gt;0,CONCATENATE($I$420,H411),H411)),$I$421)</f>
        <v>0%</v>
      </c>
      <c r="J428" t="s">
        <v>43</v>
      </c>
      <c r="K428" t="str">
        <f>CONCATENATE((IF(K411&gt;0,CONCATENATE($I$420,K411),K411)),$I$421)</f>
        <v>0%</v>
      </c>
      <c r="M428" t="s">
        <v>43</v>
      </c>
      <c r="N428" t="str">
        <f>CONCATENATE((IF(N411&gt;0,CONCATENATE($I$420,N411),N411)),$I$421)</f>
        <v>0%</v>
      </c>
      <c r="P428" t="s">
        <v>43</v>
      </c>
      <c r="Q428" t="str">
        <f>CONCATENATE((IF(Q411&gt;0,CONCATENATE($I$420,Q411),Q411)),$I$421)</f>
        <v>0%</v>
      </c>
    </row>
    <row r="429" spans="1:17" x14ac:dyDescent="0.25">
      <c r="A429" t="s">
        <v>57</v>
      </c>
      <c r="D429" t="s">
        <v>57</v>
      </c>
      <c r="G429" t="s">
        <v>57</v>
      </c>
      <c r="H429" t="str">
        <f>CONCATENATE((IF(H394&gt;0,CONCATENATE($I$420,H394),H394)),$I$421)</f>
        <v>0%</v>
      </c>
      <c r="J429" t="s">
        <v>57</v>
      </c>
      <c r="K429" t="str">
        <f>CONCATENATE((IF(K394&gt;0,CONCATENATE($I$420,K394),K394)),$I$421)</f>
        <v>0%</v>
      </c>
      <c r="M429" t="s">
        <v>57</v>
      </c>
      <c r="N429" t="str">
        <f>CONCATENATE((IF(N394&gt;0,CONCATENATE($I$420,N394),N394)),$I$421)</f>
        <v>0%</v>
      </c>
      <c r="P429" t="s">
        <v>57</v>
      </c>
      <c r="Q429" t="str">
        <f>CONCATENATE((IF(Q394&gt;0,CONCATENATE($I$420,Q394),Q394)),$I$421)</f>
        <v>0%</v>
      </c>
    </row>
    <row r="430" spans="1:17" x14ac:dyDescent="0.25">
      <c r="G430" t="s">
        <v>44</v>
      </c>
      <c r="H430" t="str">
        <f>CONCATENATE((IF(H412&gt;0,CONCATENATE($I$420,H412),H412)),$I$421)</f>
        <v>0%</v>
      </c>
      <c r="J430" t="s">
        <v>44</v>
      </c>
      <c r="K430" t="str">
        <f>CONCATENATE((IF(K412&gt;0,CONCATENATE($I$420,K412),K412)),$I$421)</f>
        <v>0%</v>
      </c>
      <c r="M430" t="s">
        <v>44</v>
      </c>
      <c r="N430" t="str">
        <f>CONCATENATE((IF(N412&gt;0,CONCATENATE($I$420,N412),N412)),$I$421)</f>
        <v>0%</v>
      </c>
      <c r="P430" t="s">
        <v>44</v>
      </c>
      <c r="Q430" t="str">
        <f>CONCATENATE((IF(Q412&gt;0,CONCATENATE($I$420,Q412),Q412)),$I$421)</f>
        <v>0%</v>
      </c>
    </row>
    <row r="431" spans="1:17" x14ac:dyDescent="0.25">
      <c r="G431" t="s">
        <v>17</v>
      </c>
      <c r="H431" t="str">
        <f>CONCATENATE((IF(H395&gt;0,CONCATENATE($I$420,H395),H395)),$I$421)</f>
        <v>0%</v>
      </c>
      <c r="J431" t="s">
        <v>17</v>
      </c>
      <c r="K431" t="str">
        <f>CONCATENATE((IF(K395&gt;0,CONCATENATE($I$420,K395),K395)),$I$421)</f>
        <v>0%</v>
      </c>
      <c r="M431" t="s">
        <v>17</v>
      </c>
      <c r="N431" t="str">
        <f>CONCATENATE((IF(N395&gt;0,CONCATENATE($I$420,N395),N395)),$I$421)</f>
        <v>0%</v>
      </c>
      <c r="P431" t="s">
        <v>17</v>
      </c>
      <c r="Q431" t="str">
        <f>CONCATENATE((IF(Q395&gt;0,CONCATENATE($I$420,Q395),Q395)),$I$421)</f>
        <v>0%</v>
      </c>
    </row>
    <row r="432" spans="1:17" x14ac:dyDescent="0.25">
      <c r="G432" t="s">
        <v>172</v>
      </c>
      <c r="H432" t="str">
        <f>CONCATENATE((IF(H396&gt;0,CONCATENATE($I$420,H396),H396)),$I$421)</f>
        <v>0%</v>
      </c>
      <c r="J432" t="s">
        <v>172</v>
      </c>
      <c r="K432" t="str">
        <f>CONCATENATE((IF(K396&gt;0,CONCATENATE($I$420,K396),K396)),$I$421)</f>
        <v>0%</v>
      </c>
      <c r="M432" t="s">
        <v>172</v>
      </c>
      <c r="N432" t="str">
        <f>CONCATENATE((IF(N396&gt;0,CONCATENATE($I$420,N396),N396)),$I$421)</f>
        <v>0%</v>
      </c>
      <c r="P432" t="s">
        <v>172</v>
      </c>
      <c r="Q432" t="str">
        <f>CONCATENATE((IF(Q396&gt;0,CONCATENATE($I$420,Q396),Q396)),$I$421)</f>
        <v>0%</v>
      </c>
    </row>
    <row r="433" spans="1:17" x14ac:dyDescent="0.25">
      <c r="G433" t="s">
        <v>45</v>
      </c>
      <c r="H433" t="str">
        <f>CONCATENATE((IF(H413&gt;0,CONCATENATE($I$420,H413),H413)),$I$421)</f>
        <v>0%</v>
      </c>
      <c r="J433" t="s">
        <v>45</v>
      </c>
      <c r="K433" t="str">
        <f>CONCATENATE((IF(K413&gt;0,CONCATENATE($I$420,K413),K413)),$I$421)</f>
        <v>0%</v>
      </c>
      <c r="M433" t="s">
        <v>45</v>
      </c>
      <c r="N433" t="str">
        <f>CONCATENATE((IF(N413&gt;0,CONCATENATE($I$420,N413),N413)),$I$421)</f>
        <v>0%</v>
      </c>
      <c r="P433" t="s">
        <v>45</v>
      </c>
      <c r="Q433" t="str">
        <f>CONCATENATE((IF(Q413&gt;0,CONCATENATE($I$420,Q413),Q413)),$I$421)</f>
        <v>0%</v>
      </c>
    </row>
    <row r="434" spans="1:17" x14ac:dyDescent="0.25">
      <c r="A434" t="s">
        <v>58</v>
      </c>
      <c r="D434" t="s">
        <v>58</v>
      </c>
      <c r="G434" t="s">
        <v>58</v>
      </c>
      <c r="H434" t="str">
        <f>CONCATENATE((IF(H397&gt;0,CONCATENATE($I$420,H397),H397)),$I$421)</f>
        <v>0%</v>
      </c>
      <c r="J434" t="s">
        <v>58</v>
      </c>
      <c r="K434" t="str">
        <f>CONCATENATE((IF(K397&gt;0,CONCATENATE($I$420,K397),K397)),$I$421)</f>
        <v>0%</v>
      </c>
      <c r="M434" t="s">
        <v>58</v>
      </c>
      <c r="N434" t="str">
        <f>CONCATENATE((IF(N397&gt;0,CONCATENATE($I$420,N397),N397)),$I$421)</f>
        <v>0%</v>
      </c>
      <c r="P434" t="s">
        <v>58</v>
      </c>
      <c r="Q434" t="str">
        <f>CONCATENATE((IF(Q397&gt;0,CONCATENATE($I$420,Q397),Q397)),$I$421)</f>
        <v>0%</v>
      </c>
    </row>
    <row r="435" spans="1:17" x14ac:dyDescent="0.25">
      <c r="G435" t="s">
        <v>46</v>
      </c>
      <c r="H435" t="str">
        <f>CONCATENATE((IF(H414&gt;0,CONCATENATE($I$420,H414),H414)),$I$421)</f>
        <v>0%</v>
      </c>
      <c r="J435" t="s">
        <v>46</v>
      </c>
      <c r="K435" t="str">
        <f>CONCATENATE((IF(K414&gt;0,CONCATENATE($I$420,K414),K414)),$I$421)</f>
        <v>0%</v>
      </c>
      <c r="M435" t="s">
        <v>46</v>
      </c>
      <c r="N435" t="str">
        <f>CONCATENATE((IF(N414&gt;0,CONCATENATE($I$420,N414),N414)),$I$421)</f>
        <v>0%</v>
      </c>
      <c r="P435" t="s">
        <v>46</v>
      </c>
      <c r="Q435" t="str">
        <f>CONCATENATE((IF(Q414&gt;0,CONCATENATE($I$420,Q414),Q414)),$I$421)</f>
        <v>0%</v>
      </c>
    </row>
    <row r="436" spans="1:17" x14ac:dyDescent="0.25">
      <c r="A436" t="s">
        <v>59</v>
      </c>
      <c r="D436" t="s">
        <v>59</v>
      </c>
      <c r="G436" t="s">
        <v>59</v>
      </c>
      <c r="H436" t="str">
        <f>CONCATENATE((IF(H398&gt;0,CONCATENATE($I$420,H398),H398)),$I$421)</f>
        <v>0%</v>
      </c>
      <c r="J436" t="s">
        <v>59</v>
      </c>
      <c r="K436" t="str">
        <f>CONCATENATE((IF(K398&gt;0,CONCATENATE($I$420,K398),K398)),$I$421)</f>
        <v>0%</v>
      </c>
      <c r="M436" t="s">
        <v>59</v>
      </c>
      <c r="N436" t="str">
        <f>CONCATENATE((IF(N398&gt;0,CONCATENATE($I$420,N398),N398)),$I$421)</f>
        <v>0%</v>
      </c>
      <c r="P436" t="s">
        <v>59</v>
      </c>
      <c r="Q436" t="str">
        <f>CONCATENATE((IF(Q398&gt;0,CONCATENATE($I$420,Q398),Q398)),$I$421)</f>
        <v>0%</v>
      </c>
    </row>
    <row r="437" spans="1:17" x14ac:dyDescent="0.25">
      <c r="G437" t="s">
        <v>47</v>
      </c>
      <c r="H437" t="str">
        <f>CONCATENATE((IF(H415&gt;0,CONCATENATE($I$420,H415),H415)),$I$421)</f>
        <v>0%</v>
      </c>
      <c r="J437" t="s">
        <v>47</v>
      </c>
      <c r="K437" t="str">
        <f>CONCATENATE((IF(K415&gt;0,CONCATENATE($I$420,K415),K415)),$I$421)</f>
        <v>0%</v>
      </c>
      <c r="M437" t="s">
        <v>47</v>
      </c>
      <c r="N437" t="str">
        <f>CONCATENATE((IF(N415&gt;0,CONCATENATE($I$420,N415),N415)),$I$421)</f>
        <v>0%</v>
      </c>
      <c r="P437" t="s">
        <v>47</v>
      </c>
      <c r="Q437" t="str">
        <f>CONCATENATE((IF(Q415&gt;0,CONCATENATE($I$420,Q415),Q415)),$I$421)</f>
        <v>0%</v>
      </c>
    </row>
    <row r="438" spans="1:17" x14ac:dyDescent="0.25">
      <c r="G438" t="s">
        <v>18</v>
      </c>
      <c r="H438" t="str">
        <f>CONCATENATE((IF(H399&gt;0,CONCATENATE($I$420,H399),H399)),$I$421)</f>
        <v>0%</v>
      </c>
      <c r="J438" t="s">
        <v>18</v>
      </c>
      <c r="K438" t="str">
        <f>CONCATENATE((IF(K399&gt;0,CONCATENATE($I$420,K399),K399)),$I$421)</f>
        <v>0%</v>
      </c>
      <c r="M438" t="s">
        <v>18</v>
      </c>
      <c r="N438" t="str">
        <f>CONCATENATE((IF(N399&gt;0,CONCATENATE($I$420,N399),N399)),$I$421)</f>
        <v>0%</v>
      </c>
      <c r="P438" t="s">
        <v>18</v>
      </c>
      <c r="Q438" t="str">
        <f>CONCATENATE((IF(Q399&gt;0,CONCATENATE($I$420,Q399),Q399)),$I$421)</f>
        <v>0%</v>
      </c>
    </row>
    <row r="439" spans="1:17" x14ac:dyDescent="0.25">
      <c r="G439" t="s">
        <v>21</v>
      </c>
      <c r="H439" t="str">
        <f>CONCATENATE((IF(H400&gt;0,CONCATENATE($I$420,H400),H400)),$I$421)</f>
        <v>0%</v>
      </c>
      <c r="J439" t="s">
        <v>21</v>
      </c>
      <c r="K439" t="str">
        <f>CONCATENATE((IF(K400&gt;0,CONCATENATE($I$420,K400),K400)),$I$421)</f>
        <v>0%</v>
      </c>
      <c r="M439" t="s">
        <v>21</v>
      </c>
      <c r="N439" t="str">
        <f>CONCATENATE((IF(N400&gt;0,CONCATENATE($I$420,N400),N400)),$I$421)</f>
        <v>0%</v>
      </c>
      <c r="P439" t="s">
        <v>21</v>
      </c>
      <c r="Q439" t="str">
        <f>CONCATENATE((IF(Q400&gt;0,CONCATENATE($I$420,Q400),Q400)),$I$421)</f>
        <v>0%</v>
      </c>
    </row>
    <row r="440" spans="1:17" x14ac:dyDescent="0.25">
      <c r="G440" t="s">
        <v>176</v>
      </c>
      <c r="H440" t="str">
        <f>CONCATENATE((IF(H416&gt;0,CONCATENATE($I$420,H416),H416)),$I$421)</f>
        <v>0%</v>
      </c>
      <c r="J440" t="s">
        <v>176</v>
      </c>
      <c r="K440" t="str">
        <f>CONCATENATE((IF(K416&gt;0,CONCATENATE($I$420,K416),K416)),$I$421)</f>
        <v>0%</v>
      </c>
      <c r="M440" t="s">
        <v>176</v>
      </c>
      <c r="N440" t="str">
        <f>CONCATENATE((IF(N416&gt;0,CONCATENATE($I$420,N416),N416)),$I$421)</f>
        <v>0%</v>
      </c>
      <c r="P440" t="s">
        <v>176</v>
      </c>
      <c r="Q440" t="str">
        <f>CONCATENATE((IF(Q416&gt;0,CONCATENATE($I$420,Q416),Q416)),$I$421)</f>
        <v>0%</v>
      </c>
    </row>
    <row r="441" spans="1:17" x14ac:dyDescent="0.25">
      <c r="A441" t="s">
        <v>60</v>
      </c>
      <c r="D441" t="s">
        <v>60</v>
      </c>
      <c r="G441" t="s">
        <v>60</v>
      </c>
      <c r="H441" t="str">
        <f>CONCATENATE((IF(H401&gt;0,CONCATENATE($I$420,H401),H401)),$I$421)</f>
        <v>0%</v>
      </c>
      <c r="J441" t="s">
        <v>60</v>
      </c>
      <c r="K441" t="str">
        <f>CONCATENATE((IF(K401&gt;0,CONCATENATE($I$420,K401),K401)),$I$421)</f>
        <v>0%</v>
      </c>
      <c r="M441" t="s">
        <v>60</v>
      </c>
      <c r="N441" t="str">
        <f>CONCATENATE((IF(N401&gt;0,CONCATENATE($I$420,N401),N401)),$I$421)</f>
        <v>0%</v>
      </c>
      <c r="P441" t="s">
        <v>60</v>
      </c>
      <c r="Q441" t="str">
        <f>CONCATENATE((IF(Q401&gt;0,CONCATENATE($I$420,Q401),Q401)),$I$421)</f>
        <v>0%</v>
      </c>
    </row>
    <row r="442" spans="1:17" x14ac:dyDescent="0.25">
      <c r="G442" t="s">
        <v>49</v>
      </c>
      <c r="H442" t="str">
        <f>CONCATENATE((IF(H417&gt;0,CONCATENATE($I$420,H417),H417)),$I$421)</f>
        <v>0%</v>
      </c>
      <c r="J442" t="s">
        <v>49</v>
      </c>
      <c r="K442" t="str">
        <f>CONCATENATE((IF(K417&gt;0,CONCATENATE($I$420,K417),K417)),$I$421)</f>
        <v>0%</v>
      </c>
      <c r="M442" t="s">
        <v>49</v>
      </c>
      <c r="N442" t="str">
        <f>CONCATENATE((IF(N417&gt;0,CONCATENATE($I$420,N417),N417)),$I$421)</f>
        <v>0%</v>
      </c>
      <c r="P442" t="s">
        <v>49</v>
      </c>
      <c r="Q442" t="str">
        <f>CONCATENATE((IF(Q417&gt;0,CONCATENATE($I$420,Q417),Q417)),$I$421)</f>
        <v>0%</v>
      </c>
    </row>
    <row r="443" spans="1:17" x14ac:dyDescent="0.25">
      <c r="A443" t="s">
        <v>61</v>
      </c>
      <c r="D443" t="s">
        <v>61</v>
      </c>
      <c r="G443" t="s">
        <v>61</v>
      </c>
      <c r="H443" t="str">
        <f>CONCATENATE((IF(H402&gt;0,CONCATENATE($I$420,H402),H402)),$I$421)</f>
        <v>0%</v>
      </c>
      <c r="J443" t="s">
        <v>61</v>
      </c>
      <c r="K443" t="str">
        <f>CONCATENATE((IF(K402&gt;0,CONCATENATE($I$420,K402),K402)),$I$421)</f>
        <v>0%</v>
      </c>
      <c r="M443" t="s">
        <v>61</v>
      </c>
      <c r="N443" t="str">
        <f>CONCATENATE((IF(N402&gt;0,CONCATENATE($I$420,N402),N402)),$I$421)</f>
        <v>0%</v>
      </c>
      <c r="P443" t="s">
        <v>61</v>
      </c>
      <c r="Q443" t="str">
        <f>CONCATENATE((IF(Q402&gt;0,CONCATENATE($I$420,Q402),Q402)),$I$421)</f>
        <v>0%</v>
      </c>
    </row>
    <row r="444" spans="1:17" x14ac:dyDescent="0.25">
      <c r="G444" t="s">
        <v>50</v>
      </c>
      <c r="H444" t="str">
        <f>CONCATENATE((IF(H418&gt;0,CONCATENATE($I$420,H418),H418)),$I$421)</f>
        <v>0%</v>
      </c>
      <c r="J444" t="s">
        <v>50</v>
      </c>
      <c r="K444" t="str">
        <f>CONCATENATE((IF(K418&gt;0,CONCATENATE($I$420,K418),K418)),$I$421)</f>
        <v>0%</v>
      </c>
      <c r="M444" t="s">
        <v>50</v>
      </c>
      <c r="N444" t="str">
        <f>CONCATENATE((IF(N418&gt;0,CONCATENATE($I$420,N418),N418)),$I$421)</f>
        <v>0%</v>
      </c>
      <c r="P444" t="s">
        <v>50</v>
      </c>
      <c r="Q444" t="str">
        <f>CONCATENATE((IF(Q418&gt;0,CONCATENATE($I$420,Q418),Q418)),$I$421)</f>
        <v>0%</v>
      </c>
    </row>
    <row r="445" spans="1:17" x14ac:dyDescent="0.25">
      <c r="G445" t="s">
        <v>19</v>
      </c>
      <c r="H445" t="str">
        <f>CONCATENATE((IF(H403&gt;0,CONCATENATE($I$420,H403),H403)),$I$421)</f>
        <v>0%</v>
      </c>
      <c r="J445" t="s">
        <v>19</v>
      </c>
      <c r="K445" t="str">
        <f>CONCATENATE((IF(K403&gt;0,CONCATENATE($I$420,K403),K403)),$I$421)</f>
        <v>0%</v>
      </c>
      <c r="M445" t="s">
        <v>19</v>
      </c>
      <c r="N445" t="str">
        <f>CONCATENATE((IF(N403&gt;0,CONCATENATE($I$420,N403),N403)),$I$421)</f>
        <v>0%</v>
      </c>
      <c r="P445" t="s">
        <v>19</v>
      </c>
      <c r="Q445" t="str">
        <f>CONCATENATE((IF(Q403&gt;0,CONCATENATE($I$420,Q403),Q403)),$I$421)</f>
        <v>0%</v>
      </c>
    </row>
    <row r="446" spans="1:17" x14ac:dyDescent="0.25">
      <c r="G446" t="s">
        <v>53</v>
      </c>
      <c r="H446" t="str">
        <f>CONCATENATE((IF(H404&gt;0,CONCATENATE($I$420,H404),H404)),$I$421)</f>
        <v>0%</v>
      </c>
      <c r="J446" t="s">
        <v>53</v>
      </c>
      <c r="K446" t="str">
        <f>CONCATENATE((IF(K404&gt;0,CONCATENATE($I$420,K404),K404)),$I$421)</f>
        <v>0%</v>
      </c>
      <c r="M446" t="s">
        <v>53</v>
      </c>
      <c r="N446" t="str">
        <f>CONCATENATE((IF(N404&gt;0,CONCATENATE($I$420,N404),N404)),$I$421)</f>
        <v>0%</v>
      </c>
      <c r="P446" t="s">
        <v>53</v>
      </c>
      <c r="Q446" t="str">
        <f>CONCATENATE((IF(Q404&gt;0,CONCATENATE($I$420,Q404),Q404)),$I$421)</f>
        <v>0%</v>
      </c>
    </row>
    <row r="447" spans="1:17" x14ac:dyDescent="0.25">
      <c r="G447" t="s">
        <v>173</v>
      </c>
      <c r="H447" t="str">
        <f>CONCATENATE((IF(H405&gt;0,CONCATENATE($I$420,H405),H405)),$I$421)</f>
        <v>0%</v>
      </c>
      <c r="J447" t="s">
        <v>173</v>
      </c>
      <c r="K447" t="str">
        <f>CONCATENATE((IF(K405&gt;0,CONCATENATE($I$420,K405),K405)),$I$421)</f>
        <v>0%</v>
      </c>
      <c r="M447" t="s">
        <v>173</v>
      </c>
      <c r="N447" t="str">
        <f>CONCATENATE((IF(N405&gt;0,CONCATENATE($I$420,N405),N405)),$I$421)</f>
        <v>0%</v>
      </c>
      <c r="P447" t="s">
        <v>173</v>
      </c>
      <c r="Q447" t="str">
        <f>CONCATENATE((IF(Q405&gt;0,CONCATENATE($I$420,Q405),Q405)),$I$421)</f>
        <v>0%</v>
      </c>
    </row>
  </sheetData>
  <autoFilter ref="H1:H366"/>
  <mergeCells count="13">
    <mergeCell ref="AK1:AL1"/>
    <mergeCell ref="S1:T1"/>
    <mergeCell ref="V1:W1"/>
    <mergeCell ref="Y1:Z1"/>
    <mergeCell ref="AB1:AC1"/>
    <mergeCell ref="AE1:AF1"/>
    <mergeCell ref="AH1:AI1"/>
    <mergeCell ref="P1:Q1"/>
    <mergeCell ref="A1:B1"/>
    <mergeCell ref="D1:E1"/>
    <mergeCell ref="G1:H1"/>
    <mergeCell ref="J1:K1"/>
    <mergeCell ref="M1:N1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1">
    <tabColor rgb="FF92D050"/>
  </sheetPr>
  <dimension ref="A1:AN447"/>
  <sheetViews>
    <sheetView topLeftCell="S1" workbookViewId="0">
      <selection sqref="A1:B1"/>
    </sheetView>
  </sheetViews>
  <sheetFormatPr defaultRowHeight="15" outlineLevelCol="1" x14ac:dyDescent="0.25"/>
  <cols>
    <col min="1" max="1" width="10.140625" hidden="1" customWidth="1" outlineLevel="1"/>
    <col min="2" max="3" width="9.140625" hidden="1" customWidth="1" outlineLevel="1"/>
    <col min="4" max="4" width="10.140625" hidden="1" customWidth="1" outlineLevel="1"/>
    <col min="5" max="6" width="9.140625" hidden="1" customWidth="1" outlineLevel="1"/>
    <col min="7" max="7" width="10.140625" hidden="1" customWidth="1" outlineLevel="1"/>
    <col min="8" max="8" width="9.5703125" hidden="1" customWidth="1" outlineLevel="1"/>
    <col min="9" max="9" width="9.140625" hidden="1" customWidth="1" outlineLevel="1"/>
    <col min="10" max="10" width="10.140625" hidden="1" customWidth="1" outlineLevel="1"/>
    <col min="11" max="12" width="9.140625" hidden="1" customWidth="1" outlineLevel="1"/>
    <col min="13" max="13" width="10.140625" hidden="1" customWidth="1" outlineLevel="1"/>
    <col min="14" max="14" width="9.5703125" hidden="1" customWidth="1" outlineLevel="1"/>
    <col min="15" max="15" width="9.140625" hidden="1" customWidth="1" outlineLevel="1"/>
    <col min="16" max="16" width="10.140625" hidden="1" customWidth="1" outlineLevel="1"/>
    <col min="17" max="17" width="9.5703125" hidden="1" customWidth="1" outlineLevel="1"/>
    <col min="18" max="18" width="9.140625" hidden="1" customWidth="1" outlineLevel="1"/>
    <col min="19" max="19" width="10.140625" bestFit="1" customWidth="1" collapsed="1"/>
    <col min="20" max="20" width="12.7109375" bestFit="1" customWidth="1"/>
    <col min="22" max="22" width="10.140625" bestFit="1" customWidth="1"/>
    <col min="25" max="25" width="10.140625" bestFit="1" customWidth="1"/>
    <col min="26" max="26" width="9.5703125" bestFit="1" customWidth="1"/>
    <col min="28" max="28" width="10.140625" bestFit="1" customWidth="1"/>
    <col min="29" max="29" width="10.5703125" bestFit="1" customWidth="1"/>
    <col min="31" max="31" width="10.140625" hidden="1" customWidth="1" outlineLevel="1"/>
    <col min="32" max="32" width="9.5703125" hidden="1" customWidth="1" outlineLevel="1"/>
    <col min="33" max="33" width="0" hidden="1" customWidth="1" outlineLevel="1"/>
    <col min="34" max="34" width="10.140625" hidden="1" customWidth="1" outlineLevel="1"/>
    <col min="35" max="35" width="9.5703125" hidden="1" customWidth="1" outlineLevel="1"/>
    <col min="36" max="36" width="0" hidden="1" customWidth="1" outlineLevel="1"/>
    <col min="37" max="37" width="10.140625" hidden="1" customWidth="1" outlineLevel="1"/>
    <col min="38" max="38" width="9.5703125" hidden="1" customWidth="1" outlineLevel="1"/>
    <col min="39" max="39" width="0" hidden="1" customWidth="1" outlineLevel="1"/>
    <col min="40" max="40" width="9.140625" collapsed="1"/>
  </cols>
  <sheetData>
    <row r="1" spans="1:39" ht="15.75" thickBot="1" x14ac:dyDescent="0.3">
      <c r="A1" s="492" t="s">
        <v>144</v>
      </c>
      <c r="B1" s="492"/>
      <c r="D1" s="496" t="s">
        <v>145</v>
      </c>
      <c r="E1" s="492"/>
      <c r="G1" s="492" t="s">
        <v>146</v>
      </c>
      <c r="H1" s="492"/>
      <c r="J1" s="492" t="s">
        <v>147</v>
      </c>
      <c r="K1" s="492"/>
      <c r="M1" s="492" t="s">
        <v>148</v>
      </c>
      <c r="N1" s="492"/>
      <c r="P1" s="492" t="s">
        <v>149</v>
      </c>
      <c r="Q1" s="492"/>
      <c r="S1" s="490" t="s">
        <v>197</v>
      </c>
      <c r="T1" s="490"/>
      <c r="V1" s="490" t="s">
        <v>198</v>
      </c>
      <c r="W1" s="490"/>
      <c r="Y1" s="490" t="s">
        <v>199</v>
      </c>
      <c r="Z1" s="490"/>
      <c r="AB1" s="490" t="s">
        <v>200</v>
      </c>
      <c r="AC1" s="490"/>
      <c r="AE1" s="490" t="s">
        <v>201</v>
      </c>
      <c r="AF1" s="490"/>
      <c r="AH1" s="490" t="s">
        <v>201</v>
      </c>
      <c r="AI1" s="490"/>
      <c r="AK1" s="490" t="s">
        <v>201</v>
      </c>
      <c r="AL1" s="490"/>
    </row>
    <row r="2" spans="1:39" ht="15.75" thickBot="1" x14ac:dyDescent="0.3">
      <c r="A2" s="52" t="str">
        <f>Доллар!$B$4</f>
        <v>01.01.2023</v>
      </c>
      <c r="B2" s="58">
        <f>Доллар!$C$4</f>
        <v>70.337500000000006</v>
      </c>
      <c r="D2" s="52" t="str">
        <f>Евро!$B$4</f>
        <v>01.01.2023</v>
      </c>
      <c r="E2" s="58">
        <f>Евро!$C$4</f>
        <v>75.655299999999997</v>
      </c>
      <c r="G2" s="52" t="str">
        <f>'Золото (ЦБ)'!$B$4</f>
        <v>01.01.2023</v>
      </c>
      <c r="H2" s="58" t="str">
        <f>'Золото (ЦБ)'!$C$4</f>
        <v>-</v>
      </c>
      <c r="J2" s="52" t="str">
        <f>'Серебро (ЦБ)'!$B$4</f>
        <v>01.01.2023</v>
      </c>
      <c r="K2" s="58" t="str">
        <f>'Серебро (ЦБ)'!$C$4</f>
        <v>-</v>
      </c>
      <c r="M2" s="52" t="str">
        <f>'Платина (ЦБ)'!$B$4</f>
        <v>01.01.2023</v>
      </c>
      <c r="N2" s="58" t="str">
        <f>'Платина (ЦБ)'!$C$4</f>
        <v>-</v>
      </c>
      <c r="P2" s="52" t="str">
        <f>'Палладий (ЦБ)'!$B$4</f>
        <v>01.01.2023</v>
      </c>
      <c r="Q2" s="58" t="str">
        <f>'Палладий (ЦБ)'!$C$4</f>
        <v>-</v>
      </c>
      <c r="S2" s="52" t="str">
        <f>'Золото (KITCO-LME)'!B4</f>
        <v>01.01.2023</v>
      </c>
      <c r="T2" s="58">
        <f>IF(н.WTI!$C4="-",U2,н.WTI!$C4)</f>
        <v>0</v>
      </c>
      <c r="U2" s="65">
        <f>Техничка!C51</f>
        <v>1031</v>
      </c>
      <c r="V2" s="52" t="str">
        <f>'Серебро (KITCO-LME)'!B4</f>
        <v>01.01.2023</v>
      </c>
      <c r="W2" s="58">
        <f>IF(н.Brent!C4="-",X2,н.Brent!C4)</f>
        <v>1775</v>
      </c>
      <c r="X2" s="65">
        <f>Техничка!C52</f>
        <v>1775</v>
      </c>
      <c r="Y2" s="52" t="str">
        <f>'Алюминий (LME)'!B4</f>
        <v>01.01.2023</v>
      </c>
      <c r="Z2" s="58">
        <f>IF(уголь!C4="-",AA2,уголь!C4)</f>
        <v>0</v>
      </c>
      <c r="AA2" s="67">
        <f>Техничка!C53</f>
        <v>0</v>
      </c>
      <c r="AB2" s="52" t="str">
        <f>'Никель (LME)'!B4</f>
        <v>01.01.2023</v>
      </c>
      <c r="AC2" s="58">
        <f>IF(газ!C4="-",AD2,газ!C4)</f>
        <v>0</v>
      </c>
      <c r="AD2" s="67">
        <f>Техничка!C54</f>
        <v>0</v>
      </c>
      <c r="AE2" s="52" t="str">
        <f>'Свинец (LME)'!B4</f>
        <v>01.01.2023</v>
      </c>
      <c r="AF2" s="58"/>
      <c r="AG2" s="67"/>
      <c r="AH2" s="52" t="str">
        <f>'Медь (LME)'!B4</f>
        <v>01.01.2023</v>
      </c>
      <c r="AI2" s="58"/>
      <c r="AJ2" s="67"/>
      <c r="AK2" s="52" t="str">
        <f>'Цинк (LME)'!B4</f>
        <v>01.01.2023</v>
      </c>
      <c r="AL2" s="58"/>
      <c r="AM2" s="67"/>
    </row>
    <row r="3" spans="1:39" x14ac:dyDescent="0.25">
      <c r="A3" s="52" t="str">
        <f>Доллар!$B$5</f>
        <v>02.01.2023</v>
      </c>
      <c r="B3" s="58">
        <f>Доллар!$C$5</f>
        <v>70.337500000000006</v>
      </c>
      <c r="D3" s="52" t="str">
        <f>Евро!$B$5</f>
        <v>02.01.2023</v>
      </c>
      <c r="E3" s="58">
        <f>Евро!$C$5</f>
        <v>75.655299999999997</v>
      </c>
      <c r="G3" s="52" t="str">
        <f>'Золото (ЦБ)'!$B$5</f>
        <v>02.01.2023</v>
      </c>
      <c r="H3" s="58" t="str">
        <f>'Золото (ЦБ)'!$C$5</f>
        <v>-</v>
      </c>
      <c r="J3" s="52" t="str">
        <f>'Серебро (ЦБ)'!$B$5</f>
        <v>02.01.2023</v>
      </c>
      <c r="K3" s="58" t="str">
        <f>'Серебро (ЦБ)'!$C$5</f>
        <v>-</v>
      </c>
      <c r="M3" s="52" t="str">
        <f>'Платина (ЦБ)'!$B$5</f>
        <v>02.01.2023</v>
      </c>
      <c r="N3" s="58" t="str">
        <f>'Платина (ЦБ)'!$C$5</f>
        <v>-</v>
      </c>
      <c r="P3" s="52" t="str">
        <f>'Палладий (ЦБ)'!$B$5</f>
        <v>02.01.2023</v>
      </c>
      <c r="Q3" s="58" t="str">
        <f>'Палладий (ЦБ)'!$C$5</f>
        <v>-</v>
      </c>
      <c r="S3" s="52" t="str">
        <f>'Золото (KITCO-LME)'!B5</f>
        <v>02.01.2023</v>
      </c>
      <c r="T3" s="58">
        <f>IF(OR(н.WTI!$C5="-",н.WTI!$C5=""),T2,н.WTI!$C5)</f>
        <v>0</v>
      </c>
      <c r="V3" s="52" t="str">
        <f>'Серебро (KITCO-LME)'!B5</f>
        <v>02.01.2023</v>
      </c>
      <c r="W3" s="58">
        <f>IF(OR(н.Brent!$C5="-",н.Brent!$C5=""),W2,н.Brent!$C5)</f>
        <v>1775</v>
      </c>
      <c r="Y3" s="52" t="str">
        <f>'Алюминий (LME)'!B5</f>
        <v>02.01.2023</v>
      </c>
      <c r="Z3" s="58">
        <f>IF(OR(уголь!$C5="-",уголь!$C5=""),Z2,уголь!$C5)</f>
        <v>0</v>
      </c>
      <c r="AB3" s="52" t="str">
        <f>'Никель (LME)'!B5</f>
        <v>02.01.2023</v>
      </c>
      <c r="AC3" s="58">
        <f>IF(OR(газ!$C5="-",газ!$C5=""),AC2,газ!$C5)</f>
        <v>0</v>
      </c>
      <c r="AE3" s="52" t="str">
        <f>'Свинец (LME)'!B5</f>
        <v>02.01.2023</v>
      </c>
      <c r="AF3" s="58"/>
      <c r="AH3" s="52" t="str">
        <f>'Медь (LME)'!B5</f>
        <v>02.01.2023</v>
      </c>
      <c r="AI3" s="58"/>
      <c r="AK3" s="52" t="str">
        <f>'Цинк (LME)'!B5</f>
        <v>02.01.2023</v>
      </c>
      <c r="AL3" s="58"/>
    </row>
    <row r="4" spans="1:39" x14ac:dyDescent="0.25">
      <c r="A4" s="52" t="str">
        <f>Доллар!$B$6</f>
        <v>03.01.2023</v>
      </c>
      <c r="B4" s="58" t="str">
        <f>Доллар!$C$6</f>
        <v>-</v>
      </c>
      <c r="D4" s="52" t="str">
        <f>Евро!$B$6</f>
        <v>03.01.2023</v>
      </c>
      <c r="E4" s="58" t="str">
        <f>Евро!$C$6</f>
        <v>-</v>
      </c>
      <c r="G4" s="52" t="str">
        <f>'Золото (ЦБ)'!$B$6</f>
        <v>03.01.2023</v>
      </c>
      <c r="H4" s="58" t="str">
        <f>'Золото (ЦБ)'!$C$6</f>
        <v>-</v>
      </c>
      <c r="J4" s="52" t="str">
        <f>'Серебро (ЦБ)'!$B$6</f>
        <v>03.01.2023</v>
      </c>
      <c r="K4" s="58" t="str">
        <f>'Серебро (ЦБ)'!$C$6</f>
        <v>-</v>
      </c>
      <c r="M4" s="52" t="str">
        <f>'Платина (ЦБ)'!$B$6</f>
        <v>03.01.2023</v>
      </c>
      <c r="N4" s="58" t="str">
        <f>'Платина (ЦБ)'!$C$6</f>
        <v>-</v>
      </c>
      <c r="P4" s="52" t="str">
        <f>'Палладий (ЦБ)'!$B$6</f>
        <v>03.01.2023</v>
      </c>
      <c r="Q4" s="58" t="str">
        <f>'Палладий (ЦБ)'!$C$6</f>
        <v>-</v>
      </c>
      <c r="S4" s="52" t="str">
        <f>'Золото (KITCO-LME)'!B6</f>
        <v>03.01.2023</v>
      </c>
      <c r="T4" s="58">
        <f>IF(OR(н.WTI!$C6="-",н.WTI!$C6=""),T3,н.WTI!$C6)</f>
        <v>0</v>
      </c>
      <c r="U4" s="66"/>
      <c r="V4" s="52" t="str">
        <f>'Серебро (KITCO-LME)'!B6</f>
        <v>03.01.2023</v>
      </c>
      <c r="W4" s="58">
        <f>IF(OR(н.Brent!$C6="-",н.Brent!$C6=""),W3,н.Brent!$C6)</f>
        <v>1775</v>
      </c>
      <c r="X4" s="66"/>
      <c r="Y4" s="52" t="str">
        <f>'Алюминий (LME)'!B6</f>
        <v>03.01.2023</v>
      </c>
      <c r="Z4" s="58">
        <f>IF(OR(уголь!$C6="-",уголь!$C6=""),Z3,уголь!$C6)</f>
        <v>0</v>
      </c>
      <c r="AB4" s="52" t="str">
        <f>'Никель (LME)'!B6</f>
        <v>03.01.2023</v>
      </c>
      <c r="AC4" s="58">
        <f>IF(OR(газ!$C6="-",газ!$C6=""),AC3,газ!$C6)</f>
        <v>0</v>
      </c>
      <c r="AE4" s="52" t="str">
        <f>'Свинец (LME)'!B6</f>
        <v>03.01.2023</v>
      </c>
      <c r="AF4" s="58"/>
      <c r="AH4" s="52" t="str">
        <f>'Медь (LME)'!B6</f>
        <v>03.01.2023</v>
      </c>
      <c r="AI4" s="58"/>
      <c r="AK4" s="52" t="str">
        <f>'Цинк (LME)'!B6</f>
        <v>03.01.2023</v>
      </c>
      <c r="AL4" s="58"/>
    </row>
    <row r="5" spans="1:39" x14ac:dyDescent="0.25">
      <c r="A5" s="52" t="str">
        <f>Доллар!$B$7</f>
        <v>04.01.2023</v>
      </c>
      <c r="B5" s="58" t="str">
        <f>Доллар!$C$7</f>
        <v>-</v>
      </c>
      <c r="D5" s="52" t="str">
        <f>Евро!$B$7</f>
        <v>04.01.2023</v>
      </c>
      <c r="E5" s="58" t="str">
        <f>Евро!$C$7</f>
        <v>-</v>
      </c>
      <c r="G5" s="52" t="str">
        <f>'Золото (ЦБ)'!$B$7</f>
        <v>04.01.2023</v>
      </c>
      <c r="H5" s="58" t="str">
        <f>'Золото (ЦБ)'!$C$7</f>
        <v>-</v>
      </c>
      <c r="J5" s="52" t="str">
        <f>'Серебро (ЦБ)'!$B$7</f>
        <v>04.01.2023</v>
      </c>
      <c r="K5" s="58" t="str">
        <f>'Серебро (ЦБ)'!$C$7</f>
        <v>-</v>
      </c>
      <c r="M5" s="52" t="str">
        <f>'Платина (ЦБ)'!$B$7</f>
        <v>04.01.2023</v>
      </c>
      <c r="N5" s="58" t="str">
        <f>'Платина (ЦБ)'!$C$7</f>
        <v>-</v>
      </c>
      <c r="P5" s="52" t="str">
        <f>'Палладий (ЦБ)'!$B$7</f>
        <v>04.01.2023</v>
      </c>
      <c r="Q5" s="58" t="str">
        <f>'Палладий (ЦБ)'!$C$7</f>
        <v>-</v>
      </c>
      <c r="S5" s="52" t="str">
        <f>'Золото (KITCO-LME)'!B7</f>
        <v>04.01.2023</v>
      </c>
      <c r="T5" s="58">
        <f>IF(OR(н.WTI!$C7="-",н.WTI!$C7=""),T4,н.WTI!$C7)</f>
        <v>0</v>
      </c>
      <c r="V5" s="52" t="str">
        <f>'Серебро (KITCO-LME)'!B7</f>
        <v>04.01.2023</v>
      </c>
      <c r="W5" s="58">
        <f>IF(OR(н.Brent!$C7="-",н.Brent!$C7=""),W4,н.Brent!$C7)</f>
        <v>1775</v>
      </c>
      <c r="Y5" s="52" t="str">
        <f>'Алюминий (LME)'!B7</f>
        <v>04.01.2023</v>
      </c>
      <c r="Z5" s="58">
        <f>IF(OR(уголь!$C7="-",уголь!$C7=""),Z4,уголь!$C7)</f>
        <v>0</v>
      </c>
      <c r="AB5" s="52" t="str">
        <f>'Никель (LME)'!B7</f>
        <v>04.01.2023</v>
      </c>
      <c r="AC5" s="58">
        <f>IF(OR(газ!$C7="-",газ!$C7=""),AC4,газ!$C7)</f>
        <v>0</v>
      </c>
      <c r="AE5" s="52" t="str">
        <f>'Свинец (LME)'!B7</f>
        <v>04.01.2023</v>
      </c>
      <c r="AF5" s="58"/>
      <c r="AH5" s="52" t="str">
        <f>'Медь (LME)'!B7</f>
        <v>04.01.2023</v>
      </c>
      <c r="AI5" s="58"/>
      <c r="AK5" s="52" t="str">
        <f>'Цинк (LME)'!B7</f>
        <v>04.01.2023</v>
      </c>
      <c r="AL5" s="58"/>
    </row>
    <row r="6" spans="1:39" x14ac:dyDescent="0.25">
      <c r="A6" s="52" t="str">
        <f>Доллар!$B$8</f>
        <v>05.01.2023</v>
      </c>
      <c r="B6" s="58" t="str">
        <f>Доллар!$C$8</f>
        <v>-</v>
      </c>
      <c r="D6" s="52" t="str">
        <f>Евро!$B$8</f>
        <v>05.01.2023</v>
      </c>
      <c r="E6" s="58" t="str">
        <f>Евро!$C$8</f>
        <v>-</v>
      </c>
      <c r="G6" s="52" t="str">
        <f>'Золото (ЦБ)'!$B$8</f>
        <v>05.01.2023</v>
      </c>
      <c r="H6" s="58" t="str">
        <f>'Золото (ЦБ)'!$C$8</f>
        <v>-</v>
      </c>
      <c r="J6" s="52" t="str">
        <f>'Серебро (ЦБ)'!$B$8</f>
        <v>05.01.2023</v>
      </c>
      <c r="K6" s="58" t="str">
        <f>'Серебро (ЦБ)'!$C$8</f>
        <v>-</v>
      </c>
      <c r="M6" s="52" t="str">
        <f>'Платина (ЦБ)'!$B$8</f>
        <v>05.01.2023</v>
      </c>
      <c r="N6" s="58" t="str">
        <f>'Платина (ЦБ)'!$C$8</f>
        <v>-</v>
      </c>
      <c r="P6" s="52" t="str">
        <f>'Палладий (ЦБ)'!$B$8</f>
        <v>05.01.2023</v>
      </c>
      <c r="Q6" s="58" t="str">
        <f>'Палладий (ЦБ)'!$C$8</f>
        <v>-</v>
      </c>
      <c r="S6" s="52" t="str">
        <f>'Золото (KITCO-LME)'!B8</f>
        <v>05.01.2023</v>
      </c>
      <c r="T6" s="58">
        <f>IF(OR(н.WTI!$C8="-",н.WTI!$C8=""),T5,н.WTI!$C8)</f>
        <v>0</v>
      </c>
      <c r="V6" s="52" t="str">
        <f>'Серебро (KITCO-LME)'!B8</f>
        <v>05.01.2023</v>
      </c>
      <c r="W6" s="58">
        <f>IF(OR(н.Brent!$C8="-",н.Brent!$C8=""),W5,н.Brent!$C8)</f>
        <v>1775</v>
      </c>
      <c r="Y6" s="52" t="str">
        <f>'Алюминий (LME)'!B8</f>
        <v>05.01.2023</v>
      </c>
      <c r="Z6" s="58">
        <f>IF(OR(уголь!$C8="-",уголь!$C8=""),Z5,уголь!$C8)</f>
        <v>0</v>
      </c>
      <c r="AB6" s="52" t="str">
        <f>'Никель (LME)'!B8</f>
        <v>05.01.2023</v>
      </c>
      <c r="AC6" s="58">
        <f>IF(OR(газ!$C8="-",газ!$C8=""),AC5,газ!$C8)</f>
        <v>0</v>
      </c>
      <c r="AE6" s="52" t="str">
        <f>'Свинец (LME)'!B8</f>
        <v>05.01.2023</v>
      </c>
      <c r="AF6" s="58"/>
      <c r="AH6" s="52" t="str">
        <f>'Медь (LME)'!B8</f>
        <v>05.01.2023</v>
      </c>
      <c r="AI6" s="58"/>
      <c r="AK6" s="52" t="str">
        <f>'Цинк (LME)'!B8</f>
        <v>05.01.2023</v>
      </c>
      <c r="AL6" s="58"/>
    </row>
    <row r="7" spans="1:39" x14ac:dyDescent="0.25">
      <c r="A7" s="52" t="str">
        <f>Доллар!$B$9</f>
        <v>06.01.2023</v>
      </c>
      <c r="B7" s="58" t="str">
        <f>Доллар!$C$9</f>
        <v>-</v>
      </c>
      <c r="D7" s="52" t="str">
        <f>Евро!$B$9</f>
        <v>06.01.2023</v>
      </c>
      <c r="E7" s="58" t="str">
        <f>Евро!$C$9</f>
        <v>-</v>
      </c>
      <c r="G7" s="52" t="str">
        <f>'Золото (ЦБ)'!$B$9</f>
        <v>06.01.2023</v>
      </c>
      <c r="H7" s="58" t="str">
        <f>'Золото (ЦБ)'!$C$9</f>
        <v>-</v>
      </c>
      <c r="J7" s="52" t="str">
        <f>'Серебро (ЦБ)'!$B$9</f>
        <v>06.01.2023</v>
      </c>
      <c r="K7" s="58" t="str">
        <f>'Серебро (ЦБ)'!$C$9</f>
        <v>-</v>
      </c>
      <c r="M7" s="52" t="str">
        <f>'Платина (ЦБ)'!$B$9</f>
        <v>06.01.2023</v>
      </c>
      <c r="N7" s="58" t="str">
        <f>'Платина (ЦБ)'!$C$9</f>
        <v>-</v>
      </c>
      <c r="P7" s="52" t="str">
        <f>'Палладий (ЦБ)'!$B$9</f>
        <v>06.01.2023</v>
      </c>
      <c r="Q7" s="58" t="str">
        <f>'Палладий (ЦБ)'!$C$9</f>
        <v>-</v>
      </c>
      <c r="S7" s="52" t="str">
        <f>'Золото (KITCO-LME)'!B9</f>
        <v>06.01.2023</v>
      </c>
      <c r="T7" s="58">
        <f>IF(OR(н.WTI!$C9="-",н.WTI!$C9=""),T6,н.WTI!$C9)</f>
        <v>0</v>
      </c>
      <c r="V7" s="52" t="str">
        <f>'Серебро (KITCO-LME)'!B9</f>
        <v>06.01.2023</v>
      </c>
      <c r="W7" s="58">
        <f>IF(OR(н.Brent!$C9="-",н.Brent!$C9=""),W6,н.Brent!$C9)</f>
        <v>1775</v>
      </c>
      <c r="Y7" s="52" t="str">
        <f>'Алюминий (LME)'!B9</f>
        <v>06.01.2023</v>
      </c>
      <c r="Z7" s="58">
        <f>IF(OR(уголь!$C9="-",уголь!$C9=""),Z6,уголь!$C9)</f>
        <v>0</v>
      </c>
      <c r="AB7" s="52" t="str">
        <f>'Никель (LME)'!B9</f>
        <v>06.01.2023</v>
      </c>
      <c r="AC7" s="58">
        <f>IF(OR(газ!$C9="-",газ!$C9=""),AC6,газ!$C9)</f>
        <v>0</v>
      </c>
      <c r="AE7" s="52" t="str">
        <f>'Свинец (LME)'!B9</f>
        <v>06.01.2023</v>
      </c>
      <c r="AF7" s="58"/>
      <c r="AH7" s="52" t="str">
        <f>'Медь (LME)'!B9</f>
        <v>06.01.2023</v>
      </c>
      <c r="AI7" s="58"/>
      <c r="AK7" s="52" t="str">
        <f>'Цинк (LME)'!B9</f>
        <v>06.01.2023</v>
      </c>
      <c r="AL7" s="58"/>
    </row>
    <row r="8" spans="1:39" x14ac:dyDescent="0.25">
      <c r="A8" s="52" t="str">
        <f>Доллар!$B$10</f>
        <v>07.01.2023</v>
      </c>
      <c r="B8" s="58" t="str">
        <f>Доллар!$C$10</f>
        <v>-</v>
      </c>
      <c r="D8" s="52" t="str">
        <f>Евро!$B$10</f>
        <v>07.01.2023</v>
      </c>
      <c r="E8" s="58" t="str">
        <f>Евро!$C$10</f>
        <v>-</v>
      </c>
      <c r="G8" s="52" t="str">
        <f>'Золото (ЦБ)'!$B$10</f>
        <v>07.01.2023</v>
      </c>
      <c r="H8" s="58" t="str">
        <f>'Золото (ЦБ)'!$C$10</f>
        <v/>
      </c>
      <c r="J8" s="52" t="str">
        <f>'Серебро (ЦБ)'!$B$10</f>
        <v>07.01.2023</v>
      </c>
      <c r="K8" s="58" t="str">
        <f>'Серебро (ЦБ)'!$C$10</f>
        <v/>
      </c>
      <c r="M8" s="52" t="str">
        <f>'Платина (ЦБ)'!$B$10</f>
        <v>07.01.2023</v>
      </c>
      <c r="N8" s="58" t="str">
        <f>'Платина (ЦБ)'!$C$10</f>
        <v/>
      </c>
      <c r="P8" s="52" t="str">
        <f>'Палладий (ЦБ)'!$B$10</f>
        <v>07.01.2023</v>
      </c>
      <c r="Q8" s="58" t="str">
        <f>'Палладий (ЦБ)'!$C$10</f>
        <v/>
      </c>
      <c r="S8" s="52" t="str">
        <f>'Золото (KITCO-LME)'!B10</f>
        <v>07.01.2023</v>
      </c>
      <c r="T8" s="58">
        <f>IF(OR(н.WTI!$C10="-",н.WTI!$C10=""),T7,н.WTI!$C10)</f>
        <v>0</v>
      </c>
      <c r="V8" s="52" t="str">
        <f>'Серебро (KITCO-LME)'!B10</f>
        <v>07.01.2023</v>
      </c>
      <c r="W8" s="58">
        <f>IF(OR(н.Brent!$C10="-",н.Brent!$C10=""),W7,н.Brent!$C10)</f>
        <v>1775</v>
      </c>
      <c r="Y8" s="52" t="str">
        <f>'Алюминий (LME)'!B10</f>
        <v>07.01.2023</v>
      </c>
      <c r="Z8" s="58">
        <f>IF(OR(уголь!$C10="-",уголь!$C10=""),Z7,уголь!$C10)</f>
        <v>0</v>
      </c>
      <c r="AB8" s="52" t="str">
        <f>'Никель (LME)'!B10</f>
        <v>07.01.2023</v>
      </c>
      <c r="AC8" s="58">
        <f>IF(OR(газ!$C10="-",газ!$C10=""),AC7,газ!$C10)</f>
        <v>0</v>
      </c>
      <c r="AE8" s="52" t="str">
        <f>'Свинец (LME)'!B10</f>
        <v>07.01.2023</v>
      </c>
      <c r="AF8" s="58"/>
      <c r="AH8" s="52" t="str">
        <f>'Медь (LME)'!B10</f>
        <v>07.01.2023</v>
      </c>
      <c r="AI8" s="58"/>
      <c r="AK8" s="52" t="str">
        <f>'Цинк (LME)'!B10</f>
        <v>07.01.2023</v>
      </c>
      <c r="AL8" s="58"/>
    </row>
    <row r="9" spans="1:39" x14ac:dyDescent="0.25">
      <c r="A9" s="52" t="str">
        <f>Доллар!$B$11</f>
        <v>08.01.2023</v>
      </c>
      <c r="B9" s="58" t="str">
        <f>Доллар!$C$11</f>
        <v>-</v>
      </c>
      <c r="D9" s="52" t="str">
        <f>Евро!$B$11</f>
        <v>08.01.2023</v>
      </c>
      <c r="E9" s="58" t="str">
        <f>Евро!$C$11</f>
        <v>-</v>
      </c>
      <c r="G9" s="52" t="str">
        <f>'Золото (ЦБ)'!$B$11</f>
        <v>08.01.2023</v>
      </c>
      <c r="H9" s="58" t="str">
        <f>'Золото (ЦБ)'!$C$11</f>
        <v/>
      </c>
      <c r="J9" s="52" t="str">
        <f>'Серебро (ЦБ)'!$B$11</f>
        <v>08.01.2023</v>
      </c>
      <c r="K9" s="58" t="str">
        <f>'Серебро (ЦБ)'!$C$11</f>
        <v/>
      </c>
      <c r="M9" s="52" t="str">
        <f>'Платина (ЦБ)'!$B$11</f>
        <v>08.01.2023</v>
      </c>
      <c r="N9" s="58" t="str">
        <f>'Платина (ЦБ)'!$C$11</f>
        <v/>
      </c>
      <c r="P9" s="52" t="str">
        <f>'Палладий (ЦБ)'!$B$11</f>
        <v>08.01.2023</v>
      </c>
      <c r="Q9" s="58" t="str">
        <f>'Палладий (ЦБ)'!$C$11</f>
        <v/>
      </c>
      <c r="S9" s="52" t="str">
        <f>'Золото (KITCO-LME)'!B11</f>
        <v>08.01.2023</v>
      </c>
      <c r="T9" s="58">
        <f>IF(OR(н.WTI!$C11="-",н.WTI!$C11=""),T8,н.WTI!$C11)</f>
        <v>0</v>
      </c>
      <c r="V9" s="52" t="str">
        <f>'Серебро (KITCO-LME)'!B11</f>
        <v>08.01.2023</v>
      </c>
      <c r="W9" s="58">
        <f>IF(OR(н.Brent!$C11="-",н.Brent!$C11=""),W8,н.Brent!$C11)</f>
        <v>1775</v>
      </c>
      <c r="Y9" s="52" t="str">
        <f>'Алюминий (LME)'!B11</f>
        <v>08.01.2023</v>
      </c>
      <c r="Z9" s="58">
        <f>IF(OR(уголь!$C11="-",уголь!$C11=""),Z8,уголь!$C11)</f>
        <v>0</v>
      </c>
      <c r="AB9" s="52" t="str">
        <f>'Никель (LME)'!B11</f>
        <v>08.01.2023</v>
      </c>
      <c r="AC9" s="58">
        <f>IF(OR(газ!$C11="-",газ!$C11=""),AC8,газ!$C11)</f>
        <v>0</v>
      </c>
      <c r="AE9" s="52" t="str">
        <f>'Свинец (LME)'!B11</f>
        <v>08.01.2023</v>
      </c>
      <c r="AF9" s="58"/>
      <c r="AH9" s="52" t="str">
        <f>'Медь (LME)'!B11</f>
        <v>08.01.2023</v>
      </c>
      <c r="AI9" s="58"/>
      <c r="AK9" s="52" t="str">
        <f>'Цинк (LME)'!B11</f>
        <v>08.01.2023</v>
      </c>
      <c r="AL9" s="58"/>
    </row>
    <row r="10" spans="1:39" x14ac:dyDescent="0.25">
      <c r="A10" s="52" t="str">
        <f>Доллар!$B$12</f>
        <v>09.01.2023</v>
      </c>
      <c r="B10" s="58" t="str">
        <f>Доллар!$C$12</f>
        <v>-</v>
      </c>
      <c r="D10" s="52" t="str">
        <f>Евро!$B$12</f>
        <v>09.01.2023</v>
      </c>
      <c r="E10" s="58" t="str">
        <f>Евро!$C$12</f>
        <v>-</v>
      </c>
      <c r="G10" s="52" t="str">
        <f>'Золото (ЦБ)'!$B$12</f>
        <v>09.01.2023</v>
      </c>
      <c r="H10" s="58" t="str">
        <f>'Золото (ЦБ)'!$C$12</f>
        <v/>
      </c>
      <c r="J10" s="52" t="str">
        <f>'Серебро (ЦБ)'!$B$12</f>
        <v>09.01.2023</v>
      </c>
      <c r="K10" s="58" t="str">
        <f>'Серебро (ЦБ)'!$C$12</f>
        <v/>
      </c>
      <c r="M10" s="52" t="str">
        <f>'Платина (ЦБ)'!$B$12</f>
        <v>09.01.2023</v>
      </c>
      <c r="N10" s="58" t="str">
        <f>'Платина (ЦБ)'!$C$12</f>
        <v/>
      </c>
      <c r="P10" s="52" t="str">
        <f>'Палладий (ЦБ)'!$B$12</f>
        <v>09.01.2023</v>
      </c>
      <c r="Q10" s="58" t="str">
        <f>'Палладий (ЦБ)'!$C$12</f>
        <v/>
      </c>
      <c r="S10" s="52" t="str">
        <f>'Золото (KITCO-LME)'!B12</f>
        <v>09.01.2023</v>
      </c>
      <c r="T10" s="58">
        <f>IF(OR(н.WTI!$C12="-",н.WTI!$C12=""),T9,н.WTI!$C12)</f>
        <v>0</v>
      </c>
      <c r="V10" s="52" t="str">
        <f>'Серебро (KITCO-LME)'!B12</f>
        <v>09.01.2023</v>
      </c>
      <c r="W10" s="58">
        <f>IF(OR(н.Brent!$C12="-",н.Brent!$C12=""),W9,н.Brent!$C12)</f>
        <v>1775</v>
      </c>
      <c r="Y10" s="52" t="str">
        <f>'Алюминий (LME)'!B12</f>
        <v>09.01.2023</v>
      </c>
      <c r="Z10" s="58">
        <f>IF(OR(уголь!$C12="-",уголь!$C12=""),Z9,уголь!$C12)</f>
        <v>0</v>
      </c>
      <c r="AB10" s="52" t="str">
        <f>'Никель (LME)'!B12</f>
        <v>09.01.2023</v>
      </c>
      <c r="AC10" s="58">
        <f>IF(OR(газ!$C12="-",газ!$C12=""),AC9,газ!$C12)</f>
        <v>0</v>
      </c>
      <c r="AE10" s="52" t="str">
        <f>'Свинец (LME)'!B12</f>
        <v>09.01.2023</v>
      </c>
      <c r="AF10" s="58"/>
      <c r="AH10" s="52" t="str">
        <f>'Медь (LME)'!B12</f>
        <v>09.01.2023</v>
      </c>
      <c r="AI10" s="58"/>
      <c r="AK10" s="52" t="str">
        <f>'Цинк (LME)'!B12</f>
        <v>09.01.2023</v>
      </c>
      <c r="AL10" s="58"/>
    </row>
    <row r="11" spans="1:39" x14ac:dyDescent="0.25">
      <c r="A11" s="52" t="str">
        <f>Доллар!$B$13</f>
        <v>10.01.2023</v>
      </c>
      <c r="B11" s="58" t="str">
        <f>Доллар!$C$13</f>
        <v>-</v>
      </c>
      <c r="D11" s="52" t="str">
        <f>Евро!$B$13</f>
        <v>10.01.2023</v>
      </c>
      <c r="E11" s="58" t="str">
        <f>Евро!$C$13</f>
        <v>-</v>
      </c>
      <c r="G11" s="52" t="str">
        <f>'Золото (ЦБ)'!$B$13</f>
        <v>10.01.2023</v>
      </c>
      <c r="H11" s="58" t="str">
        <f>'Золото (ЦБ)'!$C$13</f>
        <v/>
      </c>
      <c r="J11" s="52" t="str">
        <f>'Серебро (ЦБ)'!$B$13</f>
        <v>10.01.2023</v>
      </c>
      <c r="K11" s="58" t="str">
        <f>'Серебро (ЦБ)'!$C$13</f>
        <v/>
      </c>
      <c r="M11" s="52" t="str">
        <f>'Платина (ЦБ)'!$B$13</f>
        <v>10.01.2023</v>
      </c>
      <c r="N11" s="58" t="str">
        <f>'Платина (ЦБ)'!$C$13</f>
        <v/>
      </c>
      <c r="P11" s="52" t="str">
        <f>'Палладий (ЦБ)'!$B$13</f>
        <v>10.01.2023</v>
      </c>
      <c r="Q11" s="58" t="str">
        <f>'Палладий (ЦБ)'!$C$13</f>
        <v/>
      </c>
      <c r="S11" s="52" t="str">
        <f>'Золото (KITCO-LME)'!B13</f>
        <v>10.01.2023</v>
      </c>
      <c r="T11" s="58">
        <f>IF(OR(н.WTI!$C13="-",н.WTI!$C13=""),T10,н.WTI!$C13)</f>
        <v>0</v>
      </c>
      <c r="V11" s="52" t="str">
        <f>'Серебро (KITCO-LME)'!B13</f>
        <v>10.01.2023</v>
      </c>
      <c r="W11" s="58">
        <f>IF(OR(н.Brent!$C13="-",н.Brent!$C13=""),W10,н.Brent!$C13)</f>
        <v>1775</v>
      </c>
      <c r="Y11" s="52" t="str">
        <f>'Алюминий (LME)'!B13</f>
        <v>10.01.2023</v>
      </c>
      <c r="Z11" s="58">
        <f>IF(OR(уголь!$C13="-",уголь!$C13=""),Z10,уголь!$C13)</f>
        <v>0</v>
      </c>
      <c r="AB11" s="52" t="str">
        <f>'Никель (LME)'!B13</f>
        <v>10.01.2023</v>
      </c>
      <c r="AC11" s="58">
        <f>IF(OR(газ!$C13="-",газ!$C13=""),AC10,газ!$C13)</f>
        <v>0</v>
      </c>
      <c r="AE11" s="52" t="str">
        <f>'Свинец (LME)'!B13</f>
        <v>10.01.2023</v>
      </c>
      <c r="AF11" s="58"/>
      <c r="AH11" s="52" t="str">
        <f>'Медь (LME)'!B13</f>
        <v>10.01.2023</v>
      </c>
      <c r="AI11" s="58"/>
      <c r="AK11" s="52" t="str">
        <f>'Цинк (LME)'!B13</f>
        <v>10.01.2023</v>
      </c>
      <c r="AL11" s="58"/>
    </row>
    <row r="12" spans="1:39" x14ac:dyDescent="0.25">
      <c r="A12" s="52" t="str">
        <f>Доллар!$B$14</f>
        <v>11.01.2023</v>
      </c>
      <c r="B12" s="58" t="str">
        <f>Доллар!$C$14</f>
        <v>-</v>
      </c>
      <c r="D12" s="52" t="str">
        <f>Евро!$B$14</f>
        <v>11.01.2023</v>
      </c>
      <c r="E12" s="58" t="str">
        <f>Евро!$C$14</f>
        <v>-</v>
      </c>
      <c r="G12" s="52" t="str">
        <f>'Золото (ЦБ)'!$B$14</f>
        <v>11.01.2023</v>
      </c>
      <c r="H12" s="58" t="str">
        <f>'Золото (ЦБ)'!$C$14</f>
        <v/>
      </c>
      <c r="J12" s="52" t="str">
        <f>'Серебро (ЦБ)'!$B$14</f>
        <v>11.01.2023</v>
      </c>
      <c r="K12" s="58" t="str">
        <f>'Серебро (ЦБ)'!$C$14</f>
        <v/>
      </c>
      <c r="M12" s="52" t="str">
        <f>'Платина (ЦБ)'!$B$14</f>
        <v>11.01.2023</v>
      </c>
      <c r="N12" s="58" t="str">
        <f>'Платина (ЦБ)'!$C$14</f>
        <v/>
      </c>
      <c r="P12" s="52" t="str">
        <f>'Палладий (ЦБ)'!$B$14</f>
        <v>11.01.2023</v>
      </c>
      <c r="Q12" s="58" t="str">
        <f>'Палладий (ЦБ)'!$C$14</f>
        <v/>
      </c>
      <c r="S12" s="52" t="str">
        <f>'Золото (KITCO-LME)'!B14</f>
        <v>11.01.2023</v>
      </c>
      <c r="T12" s="58">
        <f>IF(OR(н.WTI!$C14="-",н.WTI!$C14=""),T11,н.WTI!$C14)</f>
        <v>0</v>
      </c>
      <c r="V12" s="52" t="str">
        <f>'Серебро (KITCO-LME)'!B14</f>
        <v>11.01.2023</v>
      </c>
      <c r="W12" s="58">
        <f>IF(OR(н.Brent!$C14="-",н.Brent!$C14=""),W11,н.Brent!$C14)</f>
        <v>1775</v>
      </c>
      <c r="Y12" s="52" t="str">
        <f>'Алюминий (LME)'!B14</f>
        <v>11.01.2023</v>
      </c>
      <c r="Z12" s="58">
        <f>IF(OR(уголь!$C14="-",уголь!$C14=""),Z11,уголь!$C14)</f>
        <v>0</v>
      </c>
      <c r="AB12" s="52" t="str">
        <f>'Никель (LME)'!B14</f>
        <v>11.01.2023</v>
      </c>
      <c r="AC12" s="58">
        <f>IF(OR(газ!$C14="-",газ!$C14=""),AC11,газ!$C14)</f>
        <v>0</v>
      </c>
      <c r="AE12" s="52" t="str">
        <f>'Свинец (LME)'!B14</f>
        <v>11.01.2023</v>
      </c>
      <c r="AF12" s="58"/>
      <c r="AH12" s="52" t="str">
        <f>'Медь (LME)'!B14</f>
        <v>11.01.2023</v>
      </c>
      <c r="AI12" s="58"/>
      <c r="AK12" s="52" t="str">
        <f>'Цинк (LME)'!B14</f>
        <v>11.01.2023</v>
      </c>
      <c r="AL12" s="58"/>
    </row>
    <row r="13" spans="1:39" x14ac:dyDescent="0.25">
      <c r="A13" s="52" t="str">
        <f>Доллар!$B$15</f>
        <v>12.01.2023</v>
      </c>
      <c r="B13" s="58" t="str">
        <f>Доллар!$C$15</f>
        <v>-</v>
      </c>
      <c r="D13" s="52" t="str">
        <f>Евро!$B$15</f>
        <v>12.01.2023</v>
      </c>
      <c r="E13" s="58" t="str">
        <f>Евро!$C$15</f>
        <v>-</v>
      </c>
      <c r="G13" s="52" t="str">
        <f>'Золото (ЦБ)'!$B$15</f>
        <v>12.01.2023</v>
      </c>
      <c r="H13" s="58" t="str">
        <f>'Золото (ЦБ)'!$C$15</f>
        <v/>
      </c>
      <c r="J13" s="52" t="str">
        <f>'Серебро (ЦБ)'!$B$15</f>
        <v>12.01.2023</v>
      </c>
      <c r="K13" s="58" t="str">
        <f>'Серебро (ЦБ)'!$C$15</f>
        <v/>
      </c>
      <c r="M13" s="52" t="str">
        <f>'Платина (ЦБ)'!$B$15</f>
        <v>12.01.2023</v>
      </c>
      <c r="N13" s="58" t="str">
        <f>'Платина (ЦБ)'!$C$15</f>
        <v/>
      </c>
      <c r="P13" s="52" t="str">
        <f>'Палладий (ЦБ)'!$B$15</f>
        <v>12.01.2023</v>
      </c>
      <c r="Q13" s="58" t="str">
        <f>'Палладий (ЦБ)'!$C$15</f>
        <v/>
      </c>
      <c r="S13" s="52" t="str">
        <f>'Золото (KITCO-LME)'!B15</f>
        <v>12.01.2023</v>
      </c>
      <c r="T13" s="58">
        <f>IF(OR(н.WTI!$C15="-",н.WTI!$C15=""),T12,н.WTI!$C15)</f>
        <v>0</v>
      </c>
      <c r="V13" s="52" t="str">
        <f>'Серебро (KITCO-LME)'!B15</f>
        <v>12.01.2023</v>
      </c>
      <c r="W13" s="58">
        <f>IF(OR(н.Brent!$C15="-",н.Brent!$C15=""),W12,н.Brent!$C15)</f>
        <v>1775</v>
      </c>
      <c r="Y13" s="52" t="str">
        <f>'Алюминий (LME)'!B15</f>
        <v>12.01.2023</v>
      </c>
      <c r="Z13" s="58">
        <f>IF(OR(уголь!$C15="-",уголь!$C15=""),Z12,уголь!$C15)</f>
        <v>0</v>
      </c>
      <c r="AB13" s="52" t="str">
        <f>'Никель (LME)'!B15</f>
        <v>12.01.2023</v>
      </c>
      <c r="AC13" s="58">
        <f>IF(OR(газ!$C15="-",газ!$C15=""),AC12,газ!$C15)</f>
        <v>0</v>
      </c>
      <c r="AE13" s="52" t="str">
        <f>'Свинец (LME)'!B15</f>
        <v>12.01.2023</v>
      </c>
      <c r="AF13" s="58"/>
      <c r="AH13" s="52" t="str">
        <f>'Медь (LME)'!B15</f>
        <v>12.01.2023</v>
      </c>
      <c r="AI13" s="58"/>
      <c r="AK13" s="52" t="str">
        <f>'Цинк (LME)'!B15</f>
        <v>12.01.2023</v>
      </c>
      <c r="AL13" s="58"/>
    </row>
    <row r="14" spans="1:39" x14ac:dyDescent="0.25">
      <c r="A14" s="52" t="str">
        <f>Доллар!$B$16</f>
        <v>13.01.2023</v>
      </c>
      <c r="B14" s="58" t="str">
        <f>Доллар!$C$16</f>
        <v>-</v>
      </c>
      <c r="D14" s="52" t="str">
        <f>Евро!$B$16</f>
        <v>13.01.2023</v>
      </c>
      <c r="E14" s="58" t="str">
        <f>Евро!$C$16</f>
        <v>-</v>
      </c>
      <c r="G14" s="52" t="str">
        <f>'Золото (ЦБ)'!$B$16</f>
        <v>13.01.2023</v>
      </c>
      <c r="H14" s="58" t="str">
        <f>'Золото (ЦБ)'!$C$16</f>
        <v/>
      </c>
      <c r="J14" s="52" t="str">
        <f>'Серебро (ЦБ)'!$B$16</f>
        <v>13.01.2023</v>
      </c>
      <c r="K14" s="58" t="str">
        <f>'Серебро (ЦБ)'!$C$16</f>
        <v/>
      </c>
      <c r="M14" s="52" t="str">
        <f>'Платина (ЦБ)'!$B$16</f>
        <v>13.01.2023</v>
      </c>
      <c r="N14" s="58" t="str">
        <f>'Платина (ЦБ)'!$C$16</f>
        <v/>
      </c>
      <c r="P14" s="52" t="str">
        <f>'Палладий (ЦБ)'!$B$16</f>
        <v>13.01.2023</v>
      </c>
      <c r="Q14" s="58" t="str">
        <f>'Палладий (ЦБ)'!$C$16</f>
        <v/>
      </c>
      <c r="S14" s="52" t="str">
        <f>'Золото (KITCO-LME)'!B16</f>
        <v>13.01.2023</v>
      </c>
      <c r="T14" s="58">
        <f>IF(OR(н.WTI!$C16="-",н.WTI!$C16=""),T13,н.WTI!$C16)</f>
        <v>0</v>
      </c>
      <c r="V14" s="52" t="str">
        <f>'Серебро (KITCO-LME)'!B16</f>
        <v>13.01.2023</v>
      </c>
      <c r="W14" s="58">
        <f>IF(OR(н.Brent!$C16="-",н.Brent!$C16=""),W13,н.Brent!$C16)</f>
        <v>1775</v>
      </c>
      <c r="Y14" s="52" t="str">
        <f>'Алюминий (LME)'!B16</f>
        <v>13.01.2023</v>
      </c>
      <c r="Z14" s="58">
        <f>IF(OR(уголь!$C16="-",уголь!$C16=""),Z13,уголь!$C16)</f>
        <v>0</v>
      </c>
      <c r="AB14" s="52" t="str">
        <f>'Никель (LME)'!B16</f>
        <v>13.01.2023</v>
      </c>
      <c r="AC14" s="58">
        <f>IF(OR(газ!$C16="-",газ!$C16=""),AC13,газ!$C16)</f>
        <v>0</v>
      </c>
      <c r="AE14" s="52" t="str">
        <f>'Свинец (LME)'!B16</f>
        <v>13.01.2023</v>
      </c>
      <c r="AF14" s="58"/>
      <c r="AH14" s="52" t="str">
        <f>'Медь (LME)'!B16</f>
        <v>13.01.2023</v>
      </c>
      <c r="AI14" s="58"/>
      <c r="AK14" s="52" t="str">
        <f>'Цинк (LME)'!B16</f>
        <v>13.01.2023</v>
      </c>
      <c r="AL14" s="58"/>
    </row>
    <row r="15" spans="1:39" x14ac:dyDescent="0.25">
      <c r="A15" s="52" t="str">
        <f>Доллар!$B$17</f>
        <v>14.01.2023</v>
      </c>
      <c r="B15" s="58" t="str">
        <f>Доллар!$C$17</f>
        <v>-</v>
      </c>
      <c r="D15" s="52" t="str">
        <f>Евро!$B$17</f>
        <v>14.01.2023</v>
      </c>
      <c r="E15" s="58" t="str">
        <f>Евро!$C$17</f>
        <v>-</v>
      </c>
      <c r="G15" s="52" t="str">
        <f>'Золото (ЦБ)'!$B$17</f>
        <v>14.01.2023</v>
      </c>
      <c r="H15" s="58" t="str">
        <f>'Золото (ЦБ)'!$C$17</f>
        <v/>
      </c>
      <c r="J15" s="52" t="str">
        <f>'Серебро (ЦБ)'!$B$17</f>
        <v>14.01.2023</v>
      </c>
      <c r="K15" s="58" t="str">
        <f>'Серебро (ЦБ)'!$C$17</f>
        <v/>
      </c>
      <c r="M15" s="52" t="str">
        <f>'Платина (ЦБ)'!$B$17</f>
        <v>14.01.2023</v>
      </c>
      <c r="N15" s="58" t="str">
        <f>'Платина (ЦБ)'!$C$17</f>
        <v/>
      </c>
      <c r="P15" s="52" t="str">
        <f>'Палладий (ЦБ)'!$B$17</f>
        <v>14.01.2023</v>
      </c>
      <c r="Q15" s="58" t="str">
        <f>'Палладий (ЦБ)'!$C$17</f>
        <v/>
      </c>
      <c r="S15" s="52" t="str">
        <f>'Золото (KITCO-LME)'!B17</f>
        <v>14.01.2023</v>
      </c>
      <c r="T15" s="58">
        <f>IF(OR(н.WTI!$C17="-",н.WTI!$C17=""),T14,н.WTI!$C17)</f>
        <v>0</v>
      </c>
      <c r="V15" s="52" t="str">
        <f>'Серебро (KITCO-LME)'!B17</f>
        <v>14.01.2023</v>
      </c>
      <c r="W15" s="58">
        <f>IF(OR(н.Brent!$C17="-",н.Brent!$C17=""),W14,н.Brent!$C17)</f>
        <v>1775</v>
      </c>
      <c r="Y15" s="52" t="str">
        <f>'Алюминий (LME)'!B17</f>
        <v>14.01.2023</v>
      </c>
      <c r="Z15" s="58">
        <f>IF(OR(уголь!$C17="-",уголь!$C17=""),Z14,уголь!$C17)</f>
        <v>0</v>
      </c>
      <c r="AB15" s="52" t="str">
        <f>'Никель (LME)'!B17</f>
        <v>14.01.2023</v>
      </c>
      <c r="AC15" s="58">
        <f>IF(OR(газ!$C17="-",газ!$C17=""),AC14,газ!$C17)</f>
        <v>0</v>
      </c>
      <c r="AE15" s="52" t="str">
        <f>'Свинец (LME)'!B17</f>
        <v>14.01.2023</v>
      </c>
      <c r="AF15" s="58"/>
      <c r="AH15" s="52" t="str">
        <f>'Медь (LME)'!B17</f>
        <v>14.01.2023</v>
      </c>
      <c r="AI15" s="58"/>
      <c r="AK15" s="52" t="str">
        <f>'Цинк (LME)'!B17</f>
        <v>14.01.2023</v>
      </c>
      <c r="AL15" s="58"/>
    </row>
    <row r="16" spans="1:39" x14ac:dyDescent="0.25">
      <c r="A16" s="52" t="str">
        <f>Доллар!$B$18</f>
        <v>15.01.2023</v>
      </c>
      <c r="B16" s="58" t="str">
        <f>Доллар!$C$18</f>
        <v>-</v>
      </c>
      <c r="D16" s="52" t="str">
        <f>Евро!$B$18</f>
        <v>15.01.2023</v>
      </c>
      <c r="E16" s="58" t="str">
        <f>Евро!$C$18</f>
        <v>-</v>
      </c>
      <c r="G16" s="52" t="str">
        <f>'Золото (ЦБ)'!$B$18</f>
        <v>15.01.2023</v>
      </c>
      <c r="H16" s="58" t="str">
        <f>'Золото (ЦБ)'!$C$18</f>
        <v/>
      </c>
      <c r="J16" s="52" t="str">
        <f>'Серебро (ЦБ)'!$B$18</f>
        <v>15.01.2023</v>
      </c>
      <c r="K16" s="58" t="str">
        <f>'Серебро (ЦБ)'!$C$18</f>
        <v/>
      </c>
      <c r="M16" s="52" t="str">
        <f>'Платина (ЦБ)'!$B$18</f>
        <v>15.01.2023</v>
      </c>
      <c r="N16" s="58" t="str">
        <f>'Платина (ЦБ)'!$C$18</f>
        <v/>
      </c>
      <c r="P16" s="52" t="str">
        <f>'Палладий (ЦБ)'!$B$18</f>
        <v>15.01.2023</v>
      </c>
      <c r="Q16" s="58" t="str">
        <f>'Палладий (ЦБ)'!$C$18</f>
        <v/>
      </c>
      <c r="S16" s="52" t="str">
        <f>'Золото (KITCO-LME)'!B18</f>
        <v>15.01.2023</v>
      </c>
      <c r="T16" s="58">
        <f>IF(OR(н.WTI!$C18="-",н.WTI!$C18=""),T15,н.WTI!$C18)</f>
        <v>0</v>
      </c>
      <c r="V16" s="52" t="str">
        <f>'Серебро (KITCO-LME)'!B18</f>
        <v>15.01.2023</v>
      </c>
      <c r="W16" s="58">
        <f>IF(OR(н.Brent!$C18="-",н.Brent!$C18=""),W15,н.Brent!$C18)</f>
        <v>1775</v>
      </c>
      <c r="Y16" s="52" t="str">
        <f>'Алюминий (LME)'!B18</f>
        <v>15.01.2023</v>
      </c>
      <c r="Z16" s="58">
        <f>IF(OR(уголь!$C18="-",уголь!$C18=""),Z15,уголь!$C18)</f>
        <v>0</v>
      </c>
      <c r="AB16" s="52" t="str">
        <f>'Никель (LME)'!B18</f>
        <v>15.01.2023</v>
      </c>
      <c r="AC16" s="58">
        <f>IF(OR(газ!$C18="-",газ!$C18=""),AC15,газ!$C18)</f>
        <v>0</v>
      </c>
      <c r="AE16" s="52" t="str">
        <f>'Свинец (LME)'!B18</f>
        <v>15.01.2023</v>
      </c>
      <c r="AF16" s="58"/>
      <c r="AH16" s="52" t="str">
        <f>'Медь (LME)'!B18</f>
        <v>15.01.2023</v>
      </c>
      <c r="AI16" s="58"/>
      <c r="AK16" s="52" t="str">
        <f>'Цинк (LME)'!B18</f>
        <v>15.01.2023</v>
      </c>
      <c r="AL16" s="58"/>
    </row>
    <row r="17" spans="1:38" x14ac:dyDescent="0.25">
      <c r="A17" s="52" t="str">
        <f>Доллар!$B$19</f>
        <v>16.01.2023</v>
      </c>
      <c r="B17" s="58" t="str">
        <f>Доллар!$C$19</f>
        <v>-</v>
      </c>
      <c r="D17" s="52" t="str">
        <f>Евро!$B$19</f>
        <v>16.01.2023</v>
      </c>
      <c r="E17" s="58" t="str">
        <f>Евро!$C$19</f>
        <v>-</v>
      </c>
      <c r="G17" s="52" t="str">
        <f>'Золото (ЦБ)'!$B$19</f>
        <v>16.01.2023</v>
      </c>
      <c r="H17" s="58" t="str">
        <f>'Золото (ЦБ)'!$C$19</f>
        <v/>
      </c>
      <c r="J17" s="52" t="str">
        <f>'Серебро (ЦБ)'!$B$19</f>
        <v>16.01.2023</v>
      </c>
      <c r="K17" s="58" t="str">
        <f>'Серебро (ЦБ)'!$C$19</f>
        <v/>
      </c>
      <c r="M17" s="52" t="str">
        <f>'Платина (ЦБ)'!$B$19</f>
        <v>16.01.2023</v>
      </c>
      <c r="N17" s="58" t="str">
        <f>'Платина (ЦБ)'!$C$19</f>
        <v/>
      </c>
      <c r="P17" s="52" t="str">
        <f>'Палладий (ЦБ)'!$B$19</f>
        <v>16.01.2023</v>
      </c>
      <c r="Q17" s="58" t="str">
        <f>'Палладий (ЦБ)'!$C$19</f>
        <v/>
      </c>
      <c r="S17" s="52" t="str">
        <f>'Золото (KITCO-LME)'!B19</f>
        <v>16.01.2023</v>
      </c>
      <c r="T17" s="58">
        <f>IF(OR(н.WTI!$C19="-",н.WTI!$C19=""),T16,н.WTI!$C19)</f>
        <v>0</v>
      </c>
      <c r="V17" s="52" t="str">
        <f>'Серебро (KITCO-LME)'!B19</f>
        <v>16.01.2023</v>
      </c>
      <c r="W17" s="58">
        <f>IF(OR(н.Brent!$C19="-",н.Brent!$C19=""),W16,н.Brent!$C19)</f>
        <v>1775</v>
      </c>
      <c r="Y17" s="52" t="str">
        <f>'Алюминий (LME)'!B19</f>
        <v>16.01.2023</v>
      </c>
      <c r="Z17" s="58">
        <f>IF(OR(уголь!$C19="-",уголь!$C19=""),Z16,уголь!$C19)</f>
        <v>0</v>
      </c>
      <c r="AB17" s="52" t="str">
        <f>'Никель (LME)'!B19</f>
        <v>16.01.2023</v>
      </c>
      <c r="AC17" s="58">
        <f>IF(OR(газ!$C19="-",газ!$C19=""),AC16,газ!$C19)</f>
        <v>0</v>
      </c>
      <c r="AE17" s="52" t="str">
        <f>'Свинец (LME)'!B19</f>
        <v>16.01.2023</v>
      </c>
      <c r="AF17" s="58"/>
      <c r="AH17" s="52" t="str">
        <f>'Медь (LME)'!B19</f>
        <v>16.01.2023</v>
      </c>
      <c r="AI17" s="58"/>
      <c r="AK17" s="52" t="str">
        <f>'Цинк (LME)'!B19</f>
        <v>16.01.2023</v>
      </c>
      <c r="AL17" s="58"/>
    </row>
    <row r="18" spans="1:38" x14ac:dyDescent="0.25">
      <c r="A18" s="52" t="str">
        <f>Доллар!$B$20</f>
        <v>17.01.2023</v>
      </c>
      <c r="B18" s="58" t="str">
        <f>Доллар!$C$20</f>
        <v>-</v>
      </c>
      <c r="D18" s="52" t="str">
        <f>Евро!$B$20</f>
        <v>17.01.2023</v>
      </c>
      <c r="E18" s="58" t="str">
        <f>Евро!$C$20</f>
        <v>-</v>
      </c>
      <c r="G18" s="52" t="str">
        <f>'Золото (ЦБ)'!$B$20</f>
        <v>17.01.2023</v>
      </c>
      <c r="H18" s="58" t="str">
        <f>'Золото (ЦБ)'!$C$20</f>
        <v/>
      </c>
      <c r="J18" s="52" t="str">
        <f>'Серебро (ЦБ)'!$B$20</f>
        <v>17.01.2023</v>
      </c>
      <c r="K18" s="58" t="str">
        <f>'Серебро (ЦБ)'!$C$20</f>
        <v/>
      </c>
      <c r="M18" s="52" t="str">
        <f>'Платина (ЦБ)'!$B$20</f>
        <v>17.01.2023</v>
      </c>
      <c r="N18" s="58" t="str">
        <f>'Платина (ЦБ)'!$C$20</f>
        <v/>
      </c>
      <c r="P18" s="52" t="str">
        <f>'Палладий (ЦБ)'!$B$20</f>
        <v>17.01.2023</v>
      </c>
      <c r="Q18" s="58" t="str">
        <f>'Палладий (ЦБ)'!$C$20</f>
        <v/>
      </c>
      <c r="S18" s="52" t="str">
        <f>'Золото (KITCO-LME)'!B20</f>
        <v>17.01.2023</v>
      </c>
      <c r="T18" s="58">
        <f>IF(OR(н.WTI!$C20="-",н.WTI!$C20=""),T17,н.WTI!$C20)</f>
        <v>0</v>
      </c>
      <c r="V18" s="52" t="str">
        <f>'Серебро (KITCO-LME)'!B20</f>
        <v>17.01.2023</v>
      </c>
      <c r="W18" s="58">
        <f>IF(OR(н.Brent!$C20="-",н.Brent!$C20=""),W17,н.Brent!$C20)</f>
        <v>1775</v>
      </c>
      <c r="Y18" s="52" t="str">
        <f>'Алюминий (LME)'!B20</f>
        <v>17.01.2023</v>
      </c>
      <c r="Z18" s="58">
        <f>IF(OR(уголь!$C20="-",уголь!$C20=""),Z17,уголь!$C20)</f>
        <v>0</v>
      </c>
      <c r="AB18" s="52" t="str">
        <f>'Никель (LME)'!B20</f>
        <v>17.01.2023</v>
      </c>
      <c r="AC18" s="58">
        <f>IF(OR(газ!$C20="-",газ!$C20=""),AC17,газ!$C20)</f>
        <v>0</v>
      </c>
      <c r="AE18" s="52" t="str">
        <f>'Свинец (LME)'!B20</f>
        <v>17.01.2023</v>
      </c>
      <c r="AF18" s="58"/>
      <c r="AH18" s="52" t="str">
        <f>'Медь (LME)'!B20</f>
        <v>17.01.2023</v>
      </c>
      <c r="AI18" s="58"/>
      <c r="AK18" s="52" t="str">
        <f>'Цинк (LME)'!B20</f>
        <v>17.01.2023</v>
      </c>
      <c r="AL18" s="58"/>
    </row>
    <row r="19" spans="1:38" x14ac:dyDescent="0.25">
      <c r="A19" s="52" t="str">
        <f>Доллар!$B$21</f>
        <v>18.01.2023</v>
      </c>
      <c r="B19" s="58" t="str">
        <f>Доллар!$C$21</f>
        <v>-</v>
      </c>
      <c r="D19" s="52" t="str">
        <f>Евро!$B$21</f>
        <v>18.01.2023</v>
      </c>
      <c r="E19" s="58" t="str">
        <f>Евро!$C$21</f>
        <v>-</v>
      </c>
      <c r="G19" s="52" t="str">
        <f>'Золото (ЦБ)'!$B$21</f>
        <v>18.01.2023</v>
      </c>
      <c r="H19" s="58" t="str">
        <f>'Золото (ЦБ)'!$C$21</f>
        <v/>
      </c>
      <c r="J19" s="52" t="str">
        <f>'Серебро (ЦБ)'!$B$21</f>
        <v>18.01.2023</v>
      </c>
      <c r="K19" s="58" t="str">
        <f>'Серебро (ЦБ)'!$C$21</f>
        <v/>
      </c>
      <c r="M19" s="52" t="str">
        <f>'Платина (ЦБ)'!$B$21</f>
        <v>18.01.2023</v>
      </c>
      <c r="N19" s="58" t="str">
        <f>'Платина (ЦБ)'!$C$21</f>
        <v/>
      </c>
      <c r="P19" s="52" t="str">
        <f>'Палладий (ЦБ)'!$B$21</f>
        <v>18.01.2023</v>
      </c>
      <c r="Q19" s="58" t="str">
        <f>'Палладий (ЦБ)'!$C$21</f>
        <v/>
      </c>
      <c r="S19" s="52" t="str">
        <f>'Золото (KITCO-LME)'!B21</f>
        <v>18.01.2023</v>
      </c>
      <c r="T19" s="58">
        <f>IF(OR(н.WTI!$C21="-",н.WTI!$C21=""),T18,н.WTI!$C21)</f>
        <v>0</v>
      </c>
      <c r="V19" s="52" t="str">
        <f>'Серебро (KITCO-LME)'!B21</f>
        <v>18.01.2023</v>
      </c>
      <c r="W19" s="58">
        <f>IF(OR(н.Brent!$C21="-",н.Brent!$C21=""),W18,н.Brent!$C21)</f>
        <v>1775</v>
      </c>
      <c r="Y19" s="52" t="str">
        <f>'Алюминий (LME)'!B21</f>
        <v>18.01.2023</v>
      </c>
      <c r="Z19" s="58">
        <f>IF(OR(уголь!$C21="-",уголь!$C21=""),Z18,уголь!$C21)</f>
        <v>0</v>
      </c>
      <c r="AB19" s="52" t="str">
        <f>'Никель (LME)'!B21</f>
        <v>18.01.2023</v>
      </c>
      <c r="AC19" s="58">
        <f>IF(OR(газ!$C21="-",газ!$C21=""),AC18,газ!$C21)</f>
        <v>0</v>
      </c>
      <c r="AE19" s="52" t="str">
        <f>'Свинец (LME)'!B21</f>
        <v>18.01.2023</v>
      </c>
      <c r="AF19" s="58"/>
      <c r="AH19" s="52" t="str">
        <f>'Медь (LME)'!B21</f>
        <v>18.01.2023</v>
      </c>
      <c r="AI19" s="58"/>
      <c r="AK19" s="52" t="str">
        <f>'Цинк (LME)'!B21</f>
        <v>18.01.2023</v>
      </c>
      <c r="AL19" s="58"/>
    </row>
    <row r="20" spans="1:38" x14ac:dyDescent="0.25">
      <c r="A20" s="52" t="str">
        <f>Доллар!$B$22</f>
        <v>19.01.2023</v>
      </c>
      <c r="B20" s="58" t="str">
        <f>Доллар!$C$22</f>
        <v>-</v>
      </c>
      <c r="D20" s="52" t="str">
        <f>Евро!$B$22</f>
        <v>19.01.2023</v>
      </c>
      <c r="E20" s="58" t="str">
        <f>Евро!$C$22</f>
        <v>-</v>
      </c>
      <c r="G20" s="52" t="str">
        <f>'Золото (ЦБ)'!$B$22</f>
        <v>19.01.2023</v>
      </c>
      <c r="H20" s="58" t="str">
        <f>'Золото (ЦБ)'!$C$22</f>
        <v/>
      </c>
      <c r="J20" s="52" t="str">
        <f>'Серебро (ЦБ)'!$B$22</f>
        <v>19.01.2023</v>
      </c>
      <c r="K20" s="58" t="str">
        <f>'Серебро (ЦБ)'!$C$22</f>
        <v/>
      </c>
      <c r="M20" s="52" t="str">
        <f>'Платина (ЦБ)'!$B$22</f>
        <v>19.01.2023</v>
      </c>
      <c r="N20" s="58" t="str">
        <f>'Платина (ЦБ)'!$C$22</f>
        <v/>
      </c>
      <c r="P20" s="52" t="str">
        <f>'Палладий (ЦБ)'!$B$22</f>
        <v>19.01.2023</v>
      </c>
      <c r="Q20" s="58" t="str">
        <f>'Палладий (ЦБ)'!$C$22</f>
        <v/>
      </c>
      <c r="S20" s="52" t="str">
        <f>'Золото (KITCO-LME)'!B22</f>
        <v>19.01.2023</v>
      </c>
      <c r="T20" s="58">
        <f>IF(OR(н.WTI!$C22="-",н.WTI!$C22=""),T19,н.WTI!$C22)</f>
        <v>0</v>
      </c>
      <c r="V20" s="52" t="str">
        <f>'Серебро (KITCO-LME)'!B22</f>
        <v>19.01.2023</v>
      </c>
      <c r="W20" s="58">
        <f>IF(OR(н.Brent!$C22="-",н.Brent!$C22=""),W19,н.Brent!$C22)</f>
        <v>1775</v>
      </c>
      <c r="Y20" s="52" t="str">
        <f>'Алюминий (LME)'!B22</f>
        <v>19.01.2023</v>
      </c>
      <c r="Z20" s="58">
        <f>IF(OR(уголь!$C22="-",уголь!$C22=""),Z19,уголь!$C22)</f>
        <v>0</v>
      </c>
      <c r="AB20" s="52" t="str">
        <f>'Никель (LME)'!B22</f>
        <v>19.01.2023</v>
      </c>
      <c r="AC20" s="58">
        <f>IF(OR(газ!$C22="-",газ!$C22=""),AC19,газ!$C22)</f>
        <v>0</v>
      </c>
      <c r="AE20" s="52" t="str">
        <f>'Свинец (LME)'!B22</f>
        <v>19.01.2023</v>
      </c>
      <c r="AF20" s="58"/>
      <c r="AH20" s="52" t="str">
        <f>'Медь (LME)'!B22</f>
        <v>19.01.2023</v>
      </c>
      <c r="AI20" s="58"/>
      <c r="AK20" s="52" t="str">
        <f>'Цинк (LME)'!B22</f>
        <v>19.01.2023</v>
      </c>
      <c r="AL20" s="58"/>
    </row>
    <row r="21" spans="1:38" x14ac:dyDescent="0.25">
      <c r="A21" s="52" t="str">
        <f>Доллар!$B$23</f>
        <v>20.01.2023</v>
      </c>
      <c r="B21" s="58" t="str">
        <f>Доллар!$C$23</f>
        <v>-</v>
      </c>
      <c r="D21" s="52" t="str">
        <f>Евро!$B$23</f>
        <v>20.01.2023</v>
      </c>
      <c r="E21" s="58" t="str">
        <f>Евро!$C$23</f>
        <v>-</v>
      </c>
      <c r="G21" s="52" t="str">
        <f>'Золото (ЦБ)'!$B$23</f>
        <v>20.01.2023</v>
      </c>
      <c r="H21" s="58" t="str">
        <f>'Золото (ЦБ)'!$C$23</f>
        <v/>
      </c>
      <c r="J21" s="52" t="str">
        <f>'Серебро (ЦБ)'!$B$23</f>
        <v>20.01.2023</v>
      </c>
      <c r="K21" s="58" t="str">
        <f>'Серебро (ЦБ)'!$C$23</f>
        <v/>
      </c>
      <c r="M21" s="52" t="str">
        <f>'Платина (ЦБ)'!$B$23</f>
        <v>20.01.2023</v>
      </c>
      <c r="N21" s="58" t="str">
        <f>'Платина (ЦБ)'!$C$23</f>
        <v/>
      </c>
      <c r="P21" s="52" t="str">
        <f>'Палладий (ЦБ)'!$B$23</f>
        <v>20.01.2023</v>
      </c>
      <c r="Q21" s="58" t="str">
        <f>'Палладий (ЦБ)'!$C$23</f>
        <v/>
      </c>
      <c r="S21" s="52" t="str">
        <f>'Золото (KITCO-LME)'!B23</f>
        <v>20.01.2023</v>
      </c>
      <c r="T21" s="58">
        <f>IF(OR(н.WTI!$C23="-",н.WTI!$C23=""),T20,н.WTI!$C23)</f>
        <v>0</v>
      </c>
      <c r="V21" s="52" t="str">
        <f>'Серебро (KITCO-LME)'!B23</f>
        <v>20.01.2023</v>
      </c>
      <c r="W21" s="58">
        <f>IF(OR(н.Brent!$C23="-",н.Brent!$C23=""),W20,н.Brent!$C23)</f>
        <v>1775</v>
      </c>
      <c r="Y21" s="52" t="str">
        <f>'Алюминий (LME)'!B23</f>
        <v>20.01.2023</v>
      </c>
      <c r="Z21" s="58">
        <f>IF(OR(уголь!$C23="-",уголь!$C23=""),Z20,уголь!$C23)</f>
        <v>0</v>
      </c>
      <c r="AB21" s="52" t="str">
        <f>'Никель (LME)'!B23</f>
        <v>20.01.2023</v>
      </c>
      <c r="AC21" s="58">
        <f>IF(OR(газ!$C23="-",газ!$C23=""),AC20,газ!$C23)</f>
        <v>0</v>
      </c>
      <c r="AE21" s="52" t="str">
        <f>'Свинец (LME)'!B23</f>
        <v>20.01.2023</v>
      </c>
      <c r="AF21" s="58"/>
      <c r="AH21" s="52" t="str">
        <f>'Медь (LME)'!B23</f>
        <v>20.01.2023</v>
      </c>
      <c r="AI21" s="58"/>
      <c r="AK21" s="52" t="str">
        <f>'Цинк (LME)'!B23</f>
        <v>20.01.2023</v>
      </c>
      <c r="AL21" s="58"/>
    </row>
    <row r="22" spans="1:38" x14ac:dyDescent="0.25">
      <c r="A22" s="52" t="str">
        <f>Доллар!$B$24</f>
        <v>21.01.2023</v>
      </c>
      <c r="B22" s="58" t="str">
        <f>Доллар!$C$24</f>
        <v>-</v>
      </c>
      <c r="D22" s="52" t="str">
        <f>Евро!$B$24</f>
        <v>21.01.2023</v>
      </c>
      <c r="E22" s="58" t="str">
        <f>Евро!$C$24</f>
        <v>-</v>
      </c>
      <c r="G22" s="52" t="str">
        <f>'Золото (ЦБ)'!$B$24</f>
        <v>21.01.2023</v>
      </c>
      <c r="H22" s="58" t="str">
        <f>'Золото (ЦБ)'!$C$24</f>
        <v/>
      </c>
      <c r="J22" s="52" t="str">
        <f>'Серебро (ЦБ)'!$B$24</f>
        <v>21.01.2023</v>
      </c>
      <c r="K22" s="58" t="str">
        <f>'Серебро (ЦБ)'!$C$24</f>
        <v/>
      </c>
      <c r="M22" s="52" t="str">
        <f>'Платина (ЦБ)'!$B$24</f>
        <v>21.01.2023</v>
      </c>
      <c r="N22" s="58" t="str">
        <f>'Платина (ЦБ)'!$C$24</f>
        <v/>
      </c>
      <c r="P22" s="52" t="str">
        <f>'Палладий (ЦБ)'!$B$24</f>
        <v>21.01.2023</v>
      </c>
      <c r="Q22" s="58" t="str">
        <f>'Палладий (ЦБ)'!$C$24</f>
        <v/>
      </c>
      <c r="S22" s="52" t="str">
        <f>'Золото (KITCO-LME)'!B24</f>
        <v>21.01.2023</v>
      </c>
      <c r="T22" s="58">
        <f>IF(OR(н.WTI!$C24="-",н.WTI!$C24=""),T21,н.WTI!$C24)</f>
        <v>0</v>
      </c>
      <c r="V22" s="52" t="str">
        <f>'Серебро (KITCO-LME)'!B24</f>
        <v>21.01.2023</v>
      </c>
      <c r="W22" s="58">
        <f>IF(OR(н.Brent!$C24="-",н.Brent!$C24=""),W21,н.Brent!$C24)</f>
        <v>1775</v>
      </c>
      <c r="Y22" s="52" t="str">
        <f>'Алюминий (LME)'!B24</f>
        <v>21.01.2023</v>
      </c>
      <c r="Z22" s="58">
        <f>IF(OR(уголь!$C24="-",уголь!$C24=""),Z21,уголь!$C24)</f>
        <v>0</v>
      </c>
      <c r="AB22" s="52" t="str">
        <f>'Никель (LME)'!B24</f>
        <v>21.01.2023</v>
      </c>
      <c r="AC22" s="58">
        <f>IF(OR(газ!$C24="-",газ!$C24=""),AC21,газ!$C24)</f>
        <v>0</v>
      </c>
      <c r="AE22" s="52" t="str">
        <f>'Свинец (LME)'!B24</f>
        <v>21.01.2023</v>
      </c>
      <c r="AF22" s="58"/>
      <c r="AH22" s="52" t="str">
        <f>'Медь (LME)'!B24</f>
        <v>21.01.2023</v>
      </c>
      <c r="AI22" s="58"/>
      <c r="AK22" s="52" t="str">
        <f>'Цинк (LME)'!B24</f>
        <v>21.01.2023</v>
      </c>
      <c r="AL22" s="58"/>
    </row>
    <row r="23" spans="1:38" x14ac:dyDescent="0.25">
      <c r="A23" s="52" t="str">
        <f>Доллар!$B$25</f>
        <v>22.01.2023</v>
      </c>
      <c r="B23" s="58" t="str">
        <f>Доллар!$C$25</f>
        <v>-</v>
      </c>
      <c r="D23" s="52" t="str">
        <f>Евро!$B$25</f>
        <v>22.01.2023</v>
      </c>
      <c r="E23" s="58" t="str">
        <f>Евро!$C$25</f>
        <v>-</v>
      </c>
      <c r="G23" s="52" t="str">
        <f>'Золото (ЦБ)'!$B$25</f>
        <v>22.01.2023</v>
      </c>
      <c r="H23" s="58" t="str">
        <f>'Золото (ЦБ)'!$C$25</f>
        <v/>
      </c>
      <c r="J23" s="52" t="str">
        <f>'Серебро (ЦБ)'!$B$25</f>
        <v>22.01.2023</v>
      </c>
      <c r="K23" s="58" t="str">
        <f>'Серебро (ЦБ)'!$C$25</f>
        <v/>
      </c>
      <c r="M23" s="52" t="str">
        <f>'Платина (ЦБ)'!$B$25</f>
        <v>22.01.2023</v>
      </c>
      <c r="N23" s="58" t="str">
        <f>'Платина (ЦБ)'!$C$25</f>
        <v/>
      </c>
      <c r="P23" s="52" t="str">
        <f>'Палладий (ЦБ)'!$B$25</f>
        <v>22.01.2023</v>
      </c>
      <c r="Q23" s="58" t="str">
        <f>'Палладий (ЦБ)'!$C$25</f>
        <v/>
      </c>
      <c r="S23" s="52" t="str">
        <f>'Золото (KITCO-LME)'!B25</f>
        <v>22.01.2023</v>
      </c>
      <c r="T23" s="58">
        <f>IF(OR(н.WTI!$C25="-",н.WTI!$C25=""),T22,н.WTI!$C25)</f>
        <v>0</v>
      </c>
      <c r="V23" s="52" t="str">
        <f>'Серебро (KITCO-LME)'!B25</f>
        <v>22.01.2023</v>
      </c>
      <c r="W23" s="58">
        <f>IF(OR(н.Brent!$C25="-",н.Brent!$C25=""),W22,н.Brent!$C25)</f>
        <v>1775</v>
      </c>
      <c r="Y23" s="52" t="str">
        <f>'Алюминий (LME)'!B25</f>
        <v>22.01.2023</v>
      </c>
      <c r="Z23" s="58">
        <f>IF(OR(уголь!$C25="-",уголь!$C25=""),Z22,уголь!$C25)</f>
        <v>0</v>
      </c>
      <c r="AB23" s="52" t="str">
        <f>'Никель (LME)'!B25</f>
        <v>22.01.2023</v>
      </c>
      <c r="AC23" s="58">
        <f>IF(OR(газ!$C25="-",газ!$C25=""),AC22,газ!$C25)</f>
        <v>0</v>
      </c>
      <c r="AE23" s="52" t="str">
        <f>'Свинец (LME)'!B25</f>
        <v>22.01.2023</v>
      </c>
      <c r="AF23" s="58"/>
      <c r="AH23" s="52" t="str">
        <f>'Медь (LME)'!B25</f>
        <v>22.01.2023</v>
      </c>
      <c r="AI23" s="58"/>
      <c r="AK23" s="52" t="str">
        <f>'Цинк (LME)'!B25</f>
        <v>22.01.2023</v>
      </c>
      <c r="AL23" s="58"/>
    </row>
    <row r="24" spans="1:38" x14ac:dyDescent="0.25">
      <c r="A24" s="52" t="str">
        <f>Доллар!$B$26</f>
        <v>23.01.2023</v>
      </c>
      <c r="B24" s="58" t="str">
        <f>Доллар!$C$26</f>
        <v>-</v>
      </c>
      <c r="D24" s="52" t="str">
        <f>Евро!$B$26</f>
        <v>23.01.2023</v>
      </c>
      <c r="E24" s="58" t="str">
        <f>Евро!$C$26</f>
        <v>-</v>
      </c>
      <c r="G24" s="52" t="str">
        <f>'Золото (ЦБ)'!$B$26</f>
        <v>23.01.2023</v>
      </c>
      <c r="H24" s="58" t="str">
        <f>'Золото (ЦБ)'!$C$26</f>
        <v/>
      </c>
      <c r="J24" s="52" t="str">
        <f>'Серебро (ЦБ)'!$B$26</f>
        <v>23.01.2023</v>
      </c>
      <c r="K24" s="58" t="str">
        <f>'Серебро (ЦБ)'!$C$26</f>
        <v/>
      </c>
      <c r="M24" s="52" t="str">
        <f>'Платина (ЦБ)'!$B$26</f>
        <v>23.01.2023</v>
      </c>
      <c r="N24" s="58" t="str">
        <f>'Платина (ЦБ)'!$C$26</f>
        <v/>
      </c>
      <c r="P24" s="52" t="str">
        <f>'Палладий (ЦБ)'!$B$26</f>
        <v>23.01.2023</v>
      </c>
      <c r="Q24" s="58" t="str">
        <f>'Палладий (ЦБ)'!$C$26</f>
        <v/>
      </c>
      <c r="S24" s="52" t="str">
        <f>'Золото (KITCO-LME)'!B26</f>
        <v>23.01.2023</v>
      </c>
      <c r="T24" s="58">
        <f>IF(OR(н.WTI!$C26="-",н.WTI!$C26=""),T23,н.WTI!$C26)</f>
        <v>0</v>
      </c>
      <c r="V24" s="52" t="str">
        <f>'Серебро (KITCO-LME)'!B26</f>
        <v>23.01.2023</v>
      </c>
      <c r="W24" s="58">
        <f>IF(OR(н.Brent!$C26="-",н.Brent!$C26=""),W23,н.Brent!$C26)</f>
        <v>1775</v>
      </c>
      <c r="Y24" s="52" t="str">
        <f>'Алюминий (LME)'!B26</f>
        <v>23.01.2023</v>
      </c>
      <c r="Z24" s="58">
        <f>IF(OR(уголь!$C26="-",уголь!$C26=""),Z23,уголь!$C26)</f>
        <v>0</v>
      </c>
      <c r="AB24" s="52" t="str">
        <f>'Никель (LME)'!B26</f>
        <v>23.01.2023</v>
      </c>
      <c r="AC24" s="58">
        <f>IF(OR(газ!$C26="-",газ!$C26=""),AC23,газ!$C26)</f>
        <v>0</v>
      </c>
      <c r="AE24" s="52" t="str">
        <f>'Свинец (LME)'!B26</f>
        <v>23.01.2023</v>
      </c>
      <c r="AF24" s="58"/>
      <c r="AH24" s="52" t="str">
        <f>'Медь (LME)'!B26</f>
        <v>23.01.2023</v>
      </c>
      <c r="AI24" s="58"/>
      <c r="AK24" s="52" t="str">
        <f>'Цинк (LME)'!B26</f>
        <v>23.01.2023</v>
      </c>
      <c r="AL24" s="58"/>
    </row>
    <row r="25" spans="1:38" x14ac:dyDescent="0.25">
      <c r="A25" s="52" t="str">
        <f>Доллар!$B$27</f>
        <v>24.01.2023</v>
      </c>
      <c r="B25" s="58" t="str">
        <f>Доллар!$C$27</f>
        <v>-</v>
      </c>
      <c r="D25" s="52" t="str">
        <f>Евро!$B$27</f>
        <v>24.01.2023</v>
      </c>
      <c r="E25" s="58" t="str">
        <f>Евро!$C$27</f>
        <v>-</v>
      </c>
      <c r="G25" s="52" t="str">
        <f>'Золото (ЦБ)'!$B$27</f>
        <v>24.01.2023</v>
      </c>
      <c r="H25" s="58" t="str">
        <f>'Золото (ЦБ)'!$C$27</f>
        <v/>
      </c>
      <c r="J25" s="52" t="str">
        <f>'Серебро (ЦБ)'!$B$27</f>
        <v>24.01.2023</v>
      </c>
      <c r="K25" s="58" t="str">
        <f>'Серебро (ЦБ)'!$C$27</f>
        <v/>
      </c>
      <c r="M25" s="52" t="str">
        <f>'Платина (ЦБ)'!$B$27</f>
        <v>24.01.2023</v>
      </c>
      <c r="N25" s="58" t="str">
        <f>'Платина (ЦБ)'!$C$27</f>
        <v/>
      </c>
      <c r="P25" s="52" t="str">
        <f>'Палладий (ЦБ)'!$B$27</f>
        <v>24.01.2023</v>
      </c>
      <c r="Q25" s="58" t="str">
        <f>'Палладий (ЦБ)'!$C$27</f>
        <v/>
      </c>
      <c r="S25" s="52" t="str">
        <f>'Золото (KITCO-LME)'!B27</f>
        <v>24.01.2023</v>
      </c>
      <c r="T25" s="58">
        <f>IF(OR(н.WTI!$C27="-",н.WTI!$C27=""),T24,н.WTI!$C27)</f>
        <v>0</v>
      </c>
      <c r="V25" s="52" t="str">
        <f>'Серебро (KITCO-LME)'!B27</f>
        <v>24.01.2023</v>
      </c>
      <c r="W25" s="58">
        <f>IF(OR(н.Brent!$C27="-",н.Brent!$C27=""),W24,н.Brent!$C27)</f>
        <v>1775</v>
      </c>
      <c r="Y25" s="52" t="str">
        <f>'Алюминий (LME)'!B27</f>
        <v>24.01.2023</v>
      </c>
      <c r="Z25" s="58">
        <f>IF(OR(уголь!$C27="-",уголь!$C27=""),Z24,уголь!$C27)</f>
        <v>0</v>
      </c>
      <c r="AB25" s="52" t="str">
        <f>'Никель (LME)'!B27</f>
        <v>24.01.2023</v>
      </c>
      <c r="AC25" s="58">
        <f>IF(OR(газ!$C27="-",газ!$C27=""),AC24,газ!$C27)</f>
        <v>0</v>
      </c>
      <c r="AE25" s="52" t="str">
        <f>'Свинец (LME)'!B27</f>
        <v>24.01.2023</v>
      </c>
      <c r="AF25" s="58"/>
      <c r="AH25" s="52" t="str">
        <f>'Медь (LME)'!B27</f>
        <v>24.01.2023</v>
      </c>
      <c r="AI25" s="58"/>
      <c r="AK25" s="52" t="str">
        <f>'Цинк (LME)'!B27</f>
        <v>24.01.2023</v>
      </c>
      <c r="AL25" s="58"/>
    </row>
    <row r="26" spans="1:38" x14ac:dyDescent="0.25">
      <c r="A26" s="52" t="str">
        <f>Доллар!$B$28</f>
        <v>25.01.2023</v>
      </c>
      <c r="B26" s="58" t="str">
        <f>Доллар!$C$28</f>
        <v>-</v>
      </c>
      <c r="D26" s="52" t="str">
        <f>Евро!$B$28</f>
        <v>25.01.2023</v>
      </c>
      <c r="E26" s="58" t="str">
        <f>Евро!$C$28</f>
        <v>-</v>
      </c>
      <c r="G26" s="52" t="str">
        <f>'Золото (ЦБ)'!$B$28</f>
        <v>25.01.2023</v>
      </c>
      <c r="H26" s="58" t="str">
        <f>'Золото (ЦБ)'!$C$28</f>
        <v/>
      </c>
      <c r="J26" s="52" t="str">
        <f>'Серебро (ЦБ)'!$B$28</f>
        <v>25.01.2023</v>
      </c>
      <c r="K26" s="58" t="str">
        <f>'Серебро (ЦБ)'!$C$28</f>
        <v/>
      </c>
      <c r="M26" s="52" t="str">
        <f>'Платина (ЦБ)'!$B$28</f>
        <v>25.01.2023</v>
      </c>
      <c r="N26" s="58" t="str">
        <f>'Платина (ЦБ)'!$C$28</f>
        <v/>
      </c>
      <c r="P26" s="52" t="str">
        <f>'Палладий (ЦБ)'!$B$28</f>
        <v>25.01.2023</v>
      </c>
      <c r="Q26" s="58" t="str">
        <f>'Палладий (ЦБ)'!$C$28</f>
        <v/>
      </c>
      <c r="S26" s="52" t="str">
        <f>'Золото (KITCO-LME)'!B28</f>
        <v>25.01.2023</v>
      </c>
      <c r="T26" s="58">
        <f>IF(OR(н.WTI!$C28="-",н.WTI!$C28=""),T25,н.WTI!$C28)</f>
        <v>0</v>
      </c>
      <c r="V26" s="52" t="str">
        <f>'Серебро (KITCO-LME)'!B28</f>
        <v>25.01.2023</v>
      </c>
      <c r="W26" s="58">
        <f>IF(OR(н.Brent!$C28="-",н.Brent!$C28=""),W25,н.Brent!$C28)</f>
        <v>1775</v>
      </c>
      <c r="Y26" s="52" t="str">
        <f>'Алюминий (LME)'!B28</f>
        <v>25.01.2023</v>
      </c>
      <c r="Z26" s="58">
        <f>IF(OR(уголь!$C28="-",уголь!$C28=""),Z25,уголь!$C28)</f>
        <v>0</v>
      </c>
      <c r="AB26" s="52" t="str">
        <f>'Никель (LME)'!B28</f>
        <v>25.01.2023</v>
      </c>
      <c r="AC26" s="58">
        <f>IF(OR(газ!$C28="-",газ!$C28=""),AC25,газ!$C28)</f>
        <v>0</v>
      </c>
      <c r="AE26" s="52" t="str">
        <f>'Свинец (LME)'!B28</f>
        <v>25.01.2023</v>
      </c>
      <c r="AF26" s="58"/>
      <c r="AH26" s="52" t="str">
        <f>'Медь (LME)'!B28</f>
        <v>25.01.2023</v>
      </c>
      <c r="AI26" s="58"/>
      <c r="AK26" s="52" t="str">
        <f>'Цинк (LME)'!B28</f>
        <v>25.01.2023</v>
      </c>
      <c r="AL26" s="58"/>
    </row>
    <row r="27" spans="1:38" x14ac:dyDescent="0.25">
      <c r="A27" s="52" t="str">
        <f>Доллар!$B$29</f>
        <v>26.01.2023</v>
      </c>
      <c r="B27" s="58" t="str">
        <f>Доллар!$C$29</f>
        <v>-</v>
      </c>
      <c r="D27" s="52" t="str">
        <f>Евро!$B$29</f>
        <v>26.01.2023</v>
      </c>
      <c r="E27" s="58" t="str">
        <f>Евро!$C$29</f>
        <v>-</v>
      </c>
      <c r="G27" s="52" t="str">
        <f>'Золото (ЦБ)'!$B$29</f>
        <v>26.01.2023</v>
      </c>
      <c r="H27" s="58" t="str">
        <f>'Золото (ЦБ)'!$C$29</f>
        <v/>
      </c>
      <c r="J27" s="52" t="str">
        <f>'Серебро (ЦБ)'!$B$29</f>
        <v>26.01.2023</v>
      </c>
      <c r="K27" s="58" t="str">
        <f>'Серебро (ЦБ)'!$C$29</f>
        <v/>
      </c>
      <c r="M27" s="52" t="str">
        <f>'Платина (ЦБ)'!$B$29</f>
        <v>26.01.2023</v>
      </c>
      <c r="N27" s="58" t="str">
        <f>'Платина (ЦБ)'!$C$29</f>
        <v/>
      </c>
      <c r="P27" s="52" t="str">
        <f>'Палладий (ЦБ)'!$B$29</f>
        <v>26.01.2023</v>
      </c>
      <c r="Q27" s="58" t="str">
        <f>'Палладий (ЦБ)'!$C$29</f>
        <v/>
      </c>
      <c r="S27" s="52" t="str">
        <f>'Золото (KITCO-LME)'!B29</f>
        <v>26.01.2023</v>
      </c>
      <c r="T27" s="58">
        <f>IF(OR(н.WTI!$C29="-",н.WTI!$C29=""),T26,н.WTI!$C29)</f>
        <v>0</v>
      </c>
      <c r="V27" s="52" t="str">
        <f>'Серебро (KITCO-LME)'!B29</f>
        <v>26.01.2023</v>
      </c>
      <c r="W27" s="58">
        <f>IF(OR(н.Brent!$C29="-",н.Brent!$C29=""),W26,н.Brent!$C29)</f>
        <v>1775</v>
      </c>
      <c r="Y27" s="52" t="str">
        <f>'Алюминий (LME)'!B29</f>
        <v>26.01.2023</v>
      </c>
      <c r="Z27" s="58">
        <f>IF(OR(уголь!$C29="-",уголь!$C29=""),Z26,уголь!$C29)</f>
        <v>0</v>
      </c>
      <c r="AB27" s="52" t="str">
        <f>'Никель (LME)'!B29</f>
        <v>26.01.2023</v>
      </c>
      <c r="AC27" s="58">
        <f>IF(OR(газ!$C29="-",газ!$C29=""),AC26,газ!$C29)</f>
        <v>0</v>
      </c>
      <c r="AE27" s="52" t="str">
        <f>'Свинец (LME)'!B29</f>
        <v>26.01.2023</v>
      </c>
      <c r="AF27" s="58"/>
      <c r="AH27" s="52" t="str">
        <f>'Медь (LME)'!B29</f>
        <v>26.01.2023</v>
      </c>
      <c r="AI27" s="58"/>
      <c r="AK27" s="52" t="str">
        <f>'Цинк (LME)'!B29</f>
        <v>26.01.2023</v>
      </c>
      <c r="AL27" s="58"/>
    </row>
    <row r="28" spans="1:38" x14ac:dyDescent="0.25">
      <c r="A28" s="52" t="str">
        <f>Доллар!$B$30</f>
        <v>27.01.2023</v>
      </c>
      <c r="B28" s="58" t="str">
        <f>Доллар!$C$30</f>
        <v>-</v>
      </c>
      <c r="D28" s="52" t="str">
        <f>Евро!$B$30</f>
        <v>27.01.2023</v>
      </c>
      <c r="E28" s="58" t="str">
        <f>Евро!$C$30</f>
        <v>-</v>
      </c>
      <c r="G28" s="52" t="str">
        <f>'Золото (ЦБ)'!$B$30</f>
        <v>27.01.2023</v>
      </c>
      <c r="H28" s="58" t="str">
        <f>'Золото (ЦБ)'!$C$30</f>
        <v/>
      </c>
      <c r="J28" s="52" t="str">
        <f>'Серебро (ЦБ)'!$B$30</f>
        <v>27.01.2023</v>
      </c>
      <c r="K28" s="58" t="str">
        <f>'Серебро (ЦБ)'!$C$30</f>
        <v/>
      </c>
      <c r="M28" s="52" t="str">
        <f>'Платина (ЦБ)'!$B$30</f>
        <v>27.01.2023</v>
      </c>
      <c r="N28" s="58" t="str">
        <f>'Платина (ЦБ)'!$C$30</f>
        <v/>
      </c>
      <c r="P28" s="52" t="str">
        <f>'Палладий (ЦБ)'!$B$30</f>
        <v>27.01.2023</v>
      </c>
      <c r="Q28" s="58" t="str">
        <f>'Палладий (ЦБ)'!$C$30</f>
        <v/>
      </c>
      <c r="S28" s="52" t="str">
        <f>'Золото (KITCO-LME)'!B30</f>
        <v>27.01.2023</v>
      </c>
      <c r="T28" s="58">
        <f>IF(OR(н.WTI!$C30="-",н.WTI!$C30=""),T27,н.WTI!$C30)</f>
        <v>0</v>
      </c>
      <c r="V28" s="52" t="str">
        <f>'Серебро (KITCO-LME)'!B30</f>
        <v>27.01.2023</v>
      </c>
      <c r="W28" s="58">
        <f>IF(OR(н.Brent!$C30="-",н.Brent!$C30=""),W27,н.Brent!$C30)</f>
        <v>1775</v>
      </c>
      <c r="Y28" s="52" t="str">
        <f>'Алюминий (LME)'!B30</f>
        <v>27.01.2023</v>
      </c>
      <c r="Z28" s="58">
        <f>IF(OR(уголь!$C30="-",уголь!$C30=""),Z27,уголь!$C30)</f>
        <v>0</v>
      </c>
      <c r="AB28" s="52" t="str">
        <f>'Никель (LME)'!B30</f>
        <v>27.01.2023</v>
      </c>
      <c r="AC28" s="58">
        <f>IF(OR(газ!$C30="-",газ!$C30=""),AC27,газ!$C30)</f>
        <v>0</v>
      </c>
      <c r="AE28" s="52" t="str">
        <f>'Свинец (LME)'!B30</f>
        <v>27.01.2023</v>
      </c>
      <c r="AF28" s="58"/>
      <c r="AH28" s="52" t="str">
        <f>'Медь (LME)'!B30</f>
        <v>27.01.2023</v>
      </c>
      <c r="AI28" s="58"/>
      <c r="AK28" s="52" t="str">
        <f>'Цинк (LME)'!B30</f>
        <v>27.01.2023</v>
      </c>
      <c r="AL28" s="58"/>
    </row>
    <row r="29" spans="1:38" x14ac:dyDescent="0.25">
      <c r="A29" s="52" t="str">
        <f>Доллар!$B$31</f>
        <v>28.01.2023</v>
      </c>
      <c r="B29" s="58" t="str">
        <f>Доллар!$C$31</f>
        <v>-</v>
      </c>
      <c r="D29" s="52" t="str">
        <f>Евро!$B$31</f>
        <v>28.01.2023</v>
      </c>
      <c r="E29" s="58" t="str">
        <f>Евро!$C$31</f>
        <v>-</v>
      </c>
      <c r="G29" s="52" t="str">
        <f>'Золото (ЦБ)'!$B$31</f>
        <v>28.01.2023</v>
      </c>
      <c r="H29" s="58" t="str">
        <f>'Золото (ЦБ)'!$C$31</f>
        <v/>
      </c>
      <c r="J29" s="52" t="str">
        <f>'Серебро (ЦБ)'!$B$31</f>
        <v>28.01.2023</v>
      </c>
      <c r="K29" s="58" t="str">
        <f>'Серебро (ЦБ)'!$C$31</f>
        <v/>
      </c>
      <c r="M29" s="52" t="str">
        <f>'Платина (ЦБ)'!$B$31</f>
        <v>28.01.2023</v>
      </c>
      <c r="N29" s="58" t="str">
        <f>'Платина (ЦБ)'!$C$31</f>
        <v/>
      </c>
      <c r="P29" s="52" t="str">
        <f>'Палладий (ЦБ)'!$B$31</f>
        <v>28.01.2023</v>
      </c>
      <c r="Q29" s="58" t="str">
        <f>'Палладий (ЦБ)'!$C$31</f>
        <v/>
      </c>
      <c r="S29" s="52" t="str">
        <f>'Золото (KITCO-LME)'!B31</f>
        <v>28.01.2023</v>
      </c>
      <c r="T29" s="58">
        <f>IF(OR(н.WTI!$C31="-",н.WTI!$C31=""),T28,н.WTI!$C31)</f>
        <v>0</v>
      </c>
      <c r="V29" s="52" t="str">
        <f>'Серебро (KITCO-LME)'!B31</f>
        <v>28.01.2023</v>
      </c>
      <c r="W29" s="58">
        <f>IF(OR(н.Brent!$C31="-",н.Brent!$C31=""),W28,н.Brent!$C31)</f>
        <v>1775</v>
      </c>
      <c r="Y29" s="52" t="str">
        <f>'Алюминий (LME)'!B31</f>
        <v>28.01.2023</v>
      </c>
      <c r="Z29" s="58">
        <f>IF(OR(уголь!$C31="-",уголь!$C31=""),Z28,уголь!$C31)</f>
        <v>0</v>
      </c>
      <c r="AB29" s="52" t="str">
        <f>'Никель (LME)'!B31</f>
        <v>28.01.2023</v>
      </c>
      <c r="AC29" s="58">
        <f>IF(OR(газ!$C31="-",газ!$C31=""),AC28,газ!$C31)</f>
        <v>0</v>
      </c>
      <c r="AE29" s="52" t="str">
        <f>'Свинец (LME)'!B31</f>
        <v>28.01.2023</v>
      </c>
      <c r="AF29" s="58"/>
      <c r="AH29" s="52" t="str">
        <f>'Медь (LME)'!B31</f>
        <v>28.01.2023</v>
      </c>
      <c r="AI29" s="58"/>
      <c r="AK29" s="52" t="str">
        <f>'Цинк (LME)'!B31</f>
        <v>28.01.2023</v>
      </c>
      <c r="AL29" s="58"/>
    </row>
    <row r="30" spans="1:38" x14ac:dyDescent="0.25">
      <c r="A30" s="52" t="str">
        <f>Доллар!$B$32</f>
        <v>29.01.2023</v>
      </c>
      <c r="B30" s="58" t="str">
        <f>Доллар!$C$32</f>
        <v>-</v>
      </c>
      <c r="D30" s="52" t="str">
        <f>Евро!$B$32</f>
        <v>29.01.2023</v>
      </c>
      <c r="E30" s="58" t="str">
        <f>Евро!$C$32</f>
        <v>-</v>
      </c>
      <c r="G30" s="52" t="str">
        <f>'Золото (ЦБ)'!$B$32</f>
        <v>29.01.2023</v>
      </c>
      <c r="H30" s="58" t="str">
        <f>'Золото (ЦБ)'!$C$32</f>
        <v/>
      </c>
      <c r="J30" s="52" t="str">
        <f>'Серебро (ЦБ)'!$B$32</f>
        <v>29.01.2023</v>
      </c>
      <c r="K30" s="58" t="str">
        <f>'Серебро (ЦБ)'!$C$32</f>
        <v/>
      </c>
      <c r="M30" s="52" t="str">
        <f>'Платина (ЦБ)'!$B$32</f>
        <v>29.01.2023</v>
      </c>
      <c r="N30" s="58" t="str">
        <f>'Платина (ЦБ)'!$C$32</f>
        <v/>
      </c>
      <c r="P30" s="52" t="str">
        <f>'Палладий (ЦБ)'!$B$32</f>
        <v>29.01.2023</v>
      </c>
      <c r="Q30" s="58" t="str">
        <f>'Палладий (ЦБ)'!$C$32</f>
        <v/>
      </c>
      <c r="S30" s="52" t="str">
        <f>'Золото (KITCO-LME)'!B32</f>
        <v>29.01.2023</v>
      </c>
      <c r="T30" s="58">
        <f>IF(OR(н.WTI!$C32="-",н.WTI!$C32=""),T29,н.WTI!$C32)</f>
        <v>0</v>
      </c>
      <c r="V30" s="52" t="str">
        <f>'Серебро (KITCO-LME)'!B32</f>
        <v>29.01.2023</v>
      </c>
      <c r="W30" s="58">
        <f>IF(OR(н.Brent!$C32="-",н.Brent!$C32=""),W29,н.Brent!$C32)</f>
        <v>1775</v>
      </c>
      <c r="Y30" s="52" t="str">
        <f>'Алюминий (LME)'!B32</f>
        <v>29.01.2023</v>
      </c>
      <c r="Z30" s="58">
        <f>IF(OR(уголь!$C32="-",уголь!$C32=""),Z29,уголь!$C32)</f>
        <v>0</v>
      </c>
      <c r="AB30" s="52" t="str">
        <f>'Никель (LME)'!B32</f>
        <v>29.01.2023</v>
      </c>
      <c r="AC30" s="58">
        <f>IF(OR(газ!$C32="-",газ!$C32=""),AC29,газ!$C32)</f>
        <v>0</v>
      </c>
      <c r="AE30" s="52" t="str">
        <f>'Свинец (LME)'!B32</f>
        <v>29.01.2023</v>
      </c>
      <c r="AF30" s="58"/>
      <c r="AH30" s="52" t="str">
        <f>'Медь (LME)'!B32</f>
        <v>29.01.2023</v>
      </c>
      <c r="AI30" s="58"/>
      <c r="AK30" s="52" t="str">
        <f>'Цинк (LME)'!B32</f>
        <v>29.01.2023</v>
      </c>
      <c r="AL30" s="58"/>
    </row>
    <row r="31" spans="1:38" x14ac:dyDescent="0.25">
      <c r="A31" s="52" t="str">
        <f>Доллар!$B$33</f>
        <v>30.01.2023</v>
      </c>
      <c r="B31" s="58" t="str">
        <f>Доллар!$C$33</f>
        <v>-</v>
      </c>
      <c r="D31" s="52" t="str">
        <f>Евро!$B$33</f>
        <v>30.01.2023</v>
      </c>
      <c r="E31" s="58" t="str">
        <f>Евро!$C$33</f>
        <v>-</v>
      </c>
      <c r="G31" s="52" t="str">
        <f>'Золото (ЦБ)'!$B$33</f>
        <v>30.01.2023</v>
      </c>
      <c r="H31" s="58" t="str">
        <f>'Золото (ЦБ)'!$C$33</f>
        <v/>
      </c>
      <c r="J31" s="52" t="str">
        <f>'Серебро (ЦБ)'!$B$33</f>
        <v>30.01.2023</v>
      </c>
      <c r="K31" s="58" t="str">
        <f>'Серебро (ЦБ)'!$C$33</f>
        <v/>
      </c>
      <c r="M31" s="52" t="str">
        <f>'Платина (ЦБ)'!$B$33</f>
        <v>30.01.2023</v>
      </c>
      <c r="N31" s="58" t="str">
        <f>'Платина (ЦБ)'!$C$33</f>
        <v/>
      </c>
      <c r="P31" s="52" t="str">
        <f>'Палладий (ЦБ)'!$B$33</f>
        <v>30.01.2023</v>
      </c>
      <c r="Q31" s="58" t="str">
        <f>'Палладий (ЦБ)'!$C$33</f>
        <v/>
      </c>
      <c r="S31" s="52" t="str">
        <f>'Золото (KITCO-LME)'!B33</f>
        <v>30.01.2023</v>
      </c>
      <c r="T31" s="58">
        <f>IF(OR(н.WTI!$C33="-",н.WTI!$C33=""),T30,н.WTI!$C33)</f>
        <v>0</v>
      </c>
      <c r="V31" s="52" t="str">
        <f>'Серебро (KITCO-LME)'!B33</f>
        <v>30.01.2023</v>
      </c>
      <c r="W31" s="58">
        <f>IF(OR(н.Brent!$C33="-",н.Brent!$C33=""),W30,н.Brent!$C33)</f>
        <v>1775</v>
      </c>
      <c r="Y31" s="52" t="str">
        <f>'Алюминий (LME)'!B33</f>
        <v>30.01.2023</v>
      </c>
      <c r="Z31" s="58">
        <f>IF(OR(уголь!$C33="-",уголь!$C33=""),Z30,уголь!$C33)</f>
        <v>0</v>
      </c>
      <c r="AB31" s="52" t="str">
        <f>'Никель (LME)'!B33</f>
        <v>30.01.2023</v>
      </c>
      <c r="AC31" s="58">
        <f>IF(OR(газ!$C33="-",газ!$C33=""),AC30,газ!$C33)</f>
        <v>0</v>
      </c>
      <c r="AE31" s="52" t="str">
        <f>'Свинец (LME)'!B33</f>
        <v>30.01.2023</v>
      </c>
      <c r="AF31" s="58"/>
      <c r="AH31" s="52" t="str">
        <f>'Медь (LME)'!B33</f>
        <v>30.01.2023</v>
      </c>
      <c r="AI31" s="58"/>
      <c r="AK31" s="52" t="str">
        <f>'Цинк (LME)'!B33</f>
        <v>30.01.2023</v>
      </c>
      <c r="AL31" s="58"/>
    </row>
    <row r="32" spans="1:38" x14ac:dyDescent="0.25">
      <c r="A32" s="59" t="str">
        <f>Доллар!$B$34</f>
        <v>31.01.2023</v>
      </c>
      <c r="B32" s="58" t="str">
        <f>Доллар!$C$34</f>
        <v>-</v>
      </c>
      <c r="D32" s="59" t="str">
        <f>Евро!$B$34</f>
        <v>31.01.2023</v>
      </c>
      <c r="E32" s="58" t="str">
        <f>Евро!$C$34</f>
        <v>-</v>
      </c>
      <c r="G32" s="59" t="str">
        <f>'Золото (ЦБ)'!$B$34</f>
        <v>31.01.2023</v>
      </c>
      <c r="H32" s="58" t="str">
        <f>'Золото (ЦБ)'!$C$34</f>
        <v/>
      </c>
      <c r="J32" s="59" t="str">
        <f>'Серебро (ЦБ)'!$B$34</f>
        <v>31.01.2023</v>
      </c>
      <c r="K32" s="58" t="str">
        <f>'Серебро (ЦБ)'!$C$34</f>
        <v/>
      </c>
      <c r="M32" s="59" t="str">
        <f>'Платина (ЦБ)'!$B$34</f>
        <v>31.01.2023</v>
      </c>
      <c r="N32" s="58" t="str">
        <f>'Платина (ЦБ)'!$C$34</f>
        <v/>
      </c>
      <c r="P32" s="59" t="str">
        <f>'Палладий (ЦБ)'!$B$34</f>
        <v>31.01.2023</v>
      </c>
      <c r="Q32" s="58" t="str">
        <f>'Палладий (ЦБ)'!$C$34</f>
        <v/>
      </c>
      <c r="S32" s="59" t="str">
        <f>'Золото (KITCO-LME)'!B34</f>
        <v>31.01.2023</v>
      </c>
      <c r="T32" s="58">
        <f>IF(OR(н.WTI!$C34="-",н.WTI!$C34=""),T31,н.WTI!$C34)</f>
        <v>0</v>
      </c>
      <c r="V32" s="59" t="str">
        <f>'Серебро (KITCO-LME)'!B34</f>
        <v>31.01.2023</v>
      </c>
      <c r="W32" s="58">
        <f>IF(OR(н.Brent!$C34="-",н.Brent!$C34=""),W31,н.Brent!$C34)</f>
        <v>1775</v>
      </c>
      <c r="Y32" s="59" t="str">
        <f>'Алюминий (LME)'!B34</f>
        <v>31.01.2023</v>
      </c>
      <c r="Z32" s="58">
        <f>IF(OR(уголь!$C34="-",уголь!$C34=""),Z31,уголь!$C34)</f>
        <v>0</v>
      </c>
      <c r="AB32" s="59" t="str">
        <f>'Никель (LME)'!B34</f>
        <v>31.01.2023</v>
      </c>
      <c r="AC32" s="58">
        <f>IF(OR(газ!$C34="-",газ!$C34=""),AC31,газ!$C34)</f>
        <v>0</v>
      </c>
      <c r="AE32" s="59" t="str">
        <f>'Свинец (LME)'!B34</f>
        <v>31.01.2023</v>
      </c>
      <c r="AF32" s="58"/>
      <c r="AH32" s="59" t="str">
        <f>'Медь (LME)'!B34</f>
        <v>31.01.2023</v>
      </c>
      <c r="AI32" s="58"/>
      <c r="AK32" s="59" t="str">
        <f>'Цинк (LME)'!B34</f>
        <v>31.01.2023</v>
      </c>
      <c r="AL32" s="58"/>
    </row>
    <row r="33" spans="1:38" x14ac:dyDescent="0.25">
      <c r="A33" s="52" t="str">
        <f>Доллар!$E$4</f>
        <v>01.02.2023</v>
      </c>
      <c r="B33" s="58" t="str">
        <f>Доллар!$F$4</f>
        <v>-</v>
      </c>
      <c r="D33" s="52" t="str">
        <f>Евро!$E$4</f>
        <v>01.02.2023</v>
      </c>
      <c r="E33" s="58" t="str">
        <f>Евро!$F$4</f>
        <v>-</v>
      </c>
      <c r="G33" s="52" t="str">
        <f>'Золото (ЦБ)'!$E$4</f>
        <v>01.02.2023</v>
      </c>
      <c r="H33" s="58" t="str">
        <f>'Золото (ЦБ)'!$F$4</f>
        <v/>
      </c>
      <c r="J33" s="52" t="str">
        <f>'Серебро (ЦБ)'!$E$4</f>
        <v>01.02.2023</v>
      </c>
      <c r="K33" s="58" t="str">
        <f>'Серебро (ЦБ)'!$F$4</f>
        <v/>
      </c>
      <c r="M33" s="52" t="str">
        <f>'Платина (ЦБ)'!$E$4</f>
        <v>01.02.2023</v>
      </c>
      <c r="N33" s="58" t="str">
        <f>'Платина (ЦБ)'!$F$4</f>
        <v/>
      </c>
      <c r="P33" s="52" t="str">
        <f>'Палладий (ЦБ)'!$E$4</f>
        <v>01.02.2023</v>
      </c>
      <c r="Q33" s="58" t="str">
        <f>'Палладий (ЦБ)'!$F$4</f>
        <v/>
      </c>
      <c r="S33" s="52" t="str">
        <f>'Золото (KITCO-LME)'!E4</f>
        <v>01.02.2023</v>
      </c>
      <c r="T33" s="58">
        <f>IF(OR(н.WTI!$F4="-",н.WTI!$F4=""),T32,н.WTI!$F4)</f>
        <v>0</v>
      </c>
      <c r="V33" s="52" t="str">
        <f>'Серебро (KITCO-LME)'!E4</f>
        <v>01.02.2023</v>
      </c>
      <c r="W33" s="58">
        <f>IF(OR(н.Brent!$F4="-",н.Brent!$F4=""),W32,н.Brent!$F4)</f>
        <v>1775</v>
      </c>
      <c r="Y33" s="52" t="str">
        <f>'Алюминий (LME)'!E4</f>
        <v>01.02.2023</v>
      </c>
      <c r="Z33" s="58">
        <f>IF(OR(уголь!$F4="-",уголь!$F4=""),Z32,уголь!$F4)</f>
        <v>0</v>
      </c>
      <c r="AB33" s="52" t="str">
        <f>'Никель (LME)'!E4</f>
        <v>01.02.2023</v>
      </c>
      <c r="AC33" s="58">
        <f>IF(OR(газ!$F4="-",газ!$F4=""),AC32,газ!$F4)</f>
        <v>0</v>
      </c>
      <c r="AE33" s="52" t="str">
        <f>'Свинец (LME)'!E4</f>
        <v>01.02.2023</v>
      </c>
      <c r="AF33" s="58"/>
      <c r="AH33" s="52" t="str">
        <f>'Медь (LME)'!E4</f>
        <v>01.02.2023</v>
      </c>
      <c r="AI33" s="58"/>
      <c r="AK33" s="52" t="str">
        <f>'Цинк (LME)'!E4</f>
        <v>01.02.2023</v>
      </c>
      <c r="AL33" s="58"/>
    </row>
    <row r="34" spans="1:38" x14ac:dyDescent="0.25">
      <c r="A34" s="52" t="str">
        <f>Доллар!$E$5</f>
        <v>02.02.2023</v>
      </c>
      <c r="B34" s="58" t="str">
        <f>Доллар!$F$5</f>
        <v>-</v>
      </c>
      <c r="D34" s="52" t="str">
        <f>Евро!$E$5</f>
        <v>02.02.2023</v>
      </c>
      <c r="E34" s="58" t="str">
        <f>Евро!$F$5</f>
        <v>-</v>
      </c>
      <c r="G34" s="52" t="str">
        <f>'Золото (ЦБ)'!$E$5</f>
        <v>02.02.2023</v>
      </c>
      <c r="H34" s="58" t="str">
        <f>'Золото (ЦБ)'!$F$5</f>
        <v/>
      </c>
      <c r="J34" s="52" t="str">
        <f>'Серебро (ЦБ)'!$E$5</f>
        <v>02.02.2023</v>
      </c>
      <c r="K34" s="58" t="str">
        <f>'Серебро (ЦБ)'!$F$5</f>
        <v/>
      </c>
      <c r="M34" s="52" t="str">
        <f>'Платина (ЦБ)'!$E$5</f>
        <v>02.02.2023</v>
      </c>
      <c r="N34" s="58" t="str">
        <f>'Платина (ЦБ)'!$F$5</f>
        <v/>
      </c>
      <c r="P34" s="52" t="str">
        <f>'Палладий (ЦБ)'!$E$5</f>
        <v>02.02.2023</v>
      </c>
      <c r="Q34" s="58" t="str">
        <f>'Палладий (ЦБ)'!$F$5</f>
        <v/>
      </c>
      <c r="S34" s="52" t="str">
        <f>'Золото (KITCO-LME)'!E5</f>
        <v>02.02.2023</v>
      </c>
      <c r="T34" s="58">
        <f>IF(OR(н.WTI!$F5="-",н.WTI!$F5=""),T33,н.WTI!$F5)</f>
        <v>0</v>
      </c>
      <c r="V34" s="52" t="str">
        <f>'Серебро (KITCO-LME)'!E5</f>
        <v>02.02.2023</v>
      </c>
      <c r="W34" s="58">
        <f>IF(OR(н.Brent!$F5="-",н.Brent!$F5=""),W33,н.Brent!$F5)</f>
        <v>1775</v>
      </c>
      <c r="Y34" s="52" t="str">
        <f>'Алюминий (LME)'!E5</f>
        <v>02.02.2023</v>
      </c>
      <c r="Z34" s="58">
        <f>IF(OR(уголь!$F5="-",уголь!$F5=""),Z33,уголь!$F5)</f>
        <v>0</v>
      </c>
      <c r="AB34" s="52" t="str">
        <f>'Никель (LME)'!E5</f>
        <v>02.02.2023</v>
      </c>
      <c r="AC34" s="58">
        <f>IF(OR(газ!$F5="-",газ!$F5=""),AC33,газ!$F5)</f>
        <v>0</v>
      </c>
      <c r="AE34" s="52" t="str">
        <f>'Свинец (LME)'!E5</f>
        <v>02.02.2023</v>
      </c>
      <c r="AF34" s="58"/>
      <c r="AH34" s="52" t="str">
        <f>'Медь (LME)'!E5</f>
        <v>02.02.2023</v>
      </c>
      <c r="AI34" s="58"/>
      <c r="AK34" s="52" t="str">
        <f>'Цинк (LME)'!E5</f>
        <v>02.02.2023</v>
      </c>
      <c r="AL34" s="58"/>
    </row>
    <row r="35" spans="1:38" x14ac:dyDescent="0.25">
      <c r="A35" s="52" t="str">
        <f>Доллар!$E$6</f>
        <v>03.02.2023</v>
      </c>
      <c r="B35" s="58" t="str">
        <f>Доллар!$F$6</f>
        <v>-</v>
      </c>
      <c r="D35" s="52" t="str">
        <f>Евро!$E$6</f>
        <v>03.02.2023</v>
      </c>
      <c r="E35" s="58" t="str">
        <f>Евро!$F$6</f>
        <v>-</v>
      </c>
      <c r="G35" s="52" t="str">
        <f>'Золото (ЦБ)'!$E$6</f>
        <v>03.02.2023</v>
      </c>
      <c r="H35" s="58" t="str">
        <f>'Золото (ЦБ)'!$F$6</f>
        <v/>
      </c>
      <c r="J35" s="52" t="str">
        <f>'Серебро (ЦБ)'!$E$6</f>
        <v>03.02.2023</v>
      </c>
      <c r="K35" s="58" t="str">
        <f>'Серебро (ЦБ)'!$F$6</f>
        <v/>
      </c>
      <c r="M35" s="52" t="str">
        <f>'Платина (ЦБ)'!$E$6</f>
        <v>03.02.2023</v>
      </c>
      <c r="N35" s="58" t="str">
        <f>'Платина (ЦБ)'!$F$6</f>
        <v/>
      </c>
      <c r="P35" s="52" t="str">
        <f>'Палладий (ЦБ)'!$E$6</f>
        <v>03.02.2023</v>
      </c>
      <c r="Q35" s="58" t="str">
        <f>'Палладий (ЦБ)'!$F$6</f>
        <v/>
      </c>
      <c r="S35" s="52" t="str">
        <f>'Золото (KITCO-LME)'!E6</f>
        <v>03.02.2023</v>
      </c>
      <c r="T35" s="58">
        <f>IF(OR(н.WTI!$F6="-",н.WTI!$F6=""),T34,н.WTI!$F6)</f>
        <v>0</v>
      </c>
      <c r="V35" s="52" t="str">
        <f>'Серебро (KITCO-LME)'!E6</f>
        <v>03.02.2023</v>
      </c>
      <c r="W35" s="58">
        <f>IF(OR(н.Brent!$F6="-",н.Brent!$F6=""),W34,н.Brent!$F6)</f>
        <v>1775</v>
      </c>
      <c r="Y35" s="52" t="str">
        <f>'Алюминий (LME)'!E6</f>
        <v>03.02.2023</v>
      </c>
      <c r="Z35" s="58">
        <f>IF(OR(уголь!$F6="-",уголь!$F6=""),Z34,уголь!$F6)</f>
        <v>0</v>
      </c>
      <c r="AB35" s="52" t="str">
        <f>'Никель (LME)'!E6</f>
        <v>03.02.2023</v>
      </c>
      <c r="AC35" s="58">
        <f>IF(OR(газ!$F6="-",газ!$F6=""),AC34,газ!$F6)</f>
        <v>0</v>
      </c>
      <c r="AE35" s="52" t="str">
        <f>'Свинец (LME)'!E6</f>
        <v>03.02.2023</v>
      </c>
      <c r="AF35" s="58"/>
      <c r="AH35" s="52" t="str">
        <f>'Медь (LME)'!E6</f>
        <v>03.02.2023</v>
      </c>
      <c r="AI35" s="58"/>
      <c r="AK35" s="52" t="str">
        <f>'Цинк (LME)'!E6</f>
        <v>03.02.2023</v>
      </c>
      <c r="AL35" s="58"/>
    </row>
    <row r="36" spans="1:38" x14ac:dyDescent="0.25">
      <c r="A36" s="52" t="str">
        <f>Доллар!$E$7</f>
        <v>04.02.2023</v>
      </c>
      <c r="B36" s="58" t="str">
        <f>Доллар!$F$7</f>
        <v>-</v>
      </c>
      <c r="D36" s="52" t="str">
        <f>Евро!$E$7</f>
        <v>04.02.2023</v>
      </c>
      <c r="E36" s="58" t="str">
        <f>Евро!$F$7</f>
        <v>-</v>
      </c>
      <c r="G36" s="52" t="str">
        <f>'Золото (ЦБ)'!$E$7</f>
        <v>04.02.2023</v>
      </c>
      <c r="H36" s="58" t="str">
        <f>'Золото (ЦБ)'!$F$7</f>
        <v/>
      </c>
      <c r="J36" s="52" t="str">
        <f>'Серебро (ЦБ)'!$E$7</f>
        <v>04.02.2023</v>
      </c>
      <c r="K36" s="58" t="str">
        <f>'Серебро (ЦБ)'!$F$7</f>
        <v/>
      </c>
      <c r="M36" s="52" t="str">
        <f>'Платина (ЦБ)'!$E$7</f>
        <v>04.02.2023</v>
      </c>
      <c r="N36" s="58" t="str">
        <f>'Платина (ЦБ)'!$F$7</f>
        <v/>
      </c>
      <c r="P36" s="52" t="str">
        <f>'Палладий (ЦБ)'!$E$7</f>
        <v>04.02.2023</v>
      </c>
      <c r="Q36" s="58" t="str">
        <f>'Палладий (ЦБ)'!$F$7</f>
        <v/>
      </c>
      <c r="S36" s="52" t="str">
        <f>'Золото (KITCO-LME)'!E7</f>
        <v>04.02.2023</v>
      </c>
      <c r="T36" s="58">
        <f>IF(OR(н.WTI!$F7="-",н.WTI!$F7=""),T35,н.WTI!$F7)</f>
        <v>0</v>
      </c>
      <c r="V36" s="52" t="str">
        <f>'Серебро (KITCO-LME)'!E7</f>
        <v>04.02.2023</v>
      </c>
      <c r="W36" s="58">
        <f>IF(OR(н.Brent!$F7="-",н.Brent!$F7=""),W35,н.Brent!$F7)</f>
        <v>1775</v>
      </c>
      <c r="Y36" s="52" t="str">
        <f>'Алюминий (LME)'!E7</f>
        <v>04.02.2023</v>
      </c>
      <c r="Z36" s="58">
        <f>IF(OR(уголь!$F7="-",уголь!$F7=""),Z35,уголь!$F7)</f>
        <v>0</v>
      </c>
      <c r="AB36" s="52" t="str">
        <f>'Никель (LME)'!E7</f>
        <v>04.02.2023</v>
      </c>
      <c r="AC36" s="58">
        <f>IF(OR(газ!$F7="-",газ!$F7=""),AC35,газ!$F7)</f>
        <v>0</v>
      </c>
      <c r="AE36" s="52" t="str">
        <f>'Свинец (LME)'!E7</f>
        <v>04.02.2023</v>
      </c>
      <c r="AF36" s="58"/>
      <c r="AH36" s="52" t="str">
        <f>'Медь (LME)'!E7</f>
        <v>04.02.2023</v>
      </c>
      <c r="AI36" s="58"/>
      <c r="AK36" s="52" t="str">
        <f>'Цинк (LME)'!E7</f>
        <v>04.02.2023</v>
      </c>
      <c r="AL36" s="58"/>
    </row>
    <row r="37" spans="1:38" x14ac:dyDescent="0.25">
      <c r="A37" s="52" t="str">
        <f>Доллар!$E$8</f>
        <v>05.02.2023</v>
      </c>
      <c r="B37" s="58" t="str">
        <f>Доллар!$F$8</f>
        <v>-</v>
      </c>
      <c r="D37" s="52" t="str">
        <f>Евро!$E$8</f>
        <v>05.02.2023</v>
      </c>
      <c r="E37" s="58" t="str">
        <f>Евро!$F$8</f>
        <v>-</v>
      </c>
      <c r="G37" s="52" t="str">
        <f>'Золото (ЦБ)'!$E$8</f>
        <v>05.02.2023</v>
      </c>
      <c r="H37" s="58" t="str">
        <f>'Золото (ЦБ)'!$F$8</f>
        <v/>
      </c>
      <c r="J37" s="52" t="str">
        <f>'Серебро (ЦБ)'!$E$8</f>
        <v>05.02.2023</v>
      </c>
      <c r="K37" s="58" t="str">
        <f>'Серебро (ЦБ)'!$F$8</f>
        <v/>
      </c>
      <c r="M37" s="52" t="str">
        <f>'Платина (ЦБ)'!$E$8</f>
        <v>05.02.2023</v>
      </c>
      <c r="N37" s="58" t="str">
        <f>'Платина (ЦБ)'!$F$8</f>
        <v/>
      </c>
      <c r="P37" s="52" t="str">
        <f>'Палладий (ЦБ)'!$E$8</f>
        <v>05.02.2023</v>
      </c>
      <c r="Q37" s="58" t="str">
        <f>'Палладий (ЦБ)'!$F$8</f>
        <v/>
      </c>
      <c r="S37" s="52" t="str">
        <f>'Золото (KITCO-LME)'!E8</f>
        <v>05.02.2023</v>
      </c>
      <c r="T37" s="58">
        <f>IF(OR(н.WTI!$F8="-",н.WTI!$F8=""),T36,н.WTI!$F8)</f>
        <v>0</v>
      </c>
      <c r="V37" s="52" t="str">
        <f>'Серебро (KITCO-LME)'!E8</f>
        <v>05.02.2023</v>
      </c>
      <c r="W37" s="58">
        <f>IF(OR(н.Brent!$F8="-",н.Brent!$F8=""),W36,н.Brent!$F8)</f>
        <v>1775</v>
      </c>
      <c r="Y37" s="52" t="str">
        <f>'Алюминий (LME)'!E8</f>
        <v>05.02.2023</v>
      </c>
      <c r="Z37" s="58">
        <f>IF(OR(уголь!$F8="-",уголь!$F8=""),Z36,уголь!$F8)</f>
        <v>0</v>
      </c>
      <c r="AB37" s="52" t="str">
        <f>'Никель (LME)'!E8</f>
        <v>05.02.2023</v>
      </c>
      <c r="AC37" s="58">
        <f>IF(OR(газ!$F8="-",газ!$F8=""),AC36,газ!$F8)</f>
        <v>0</v>
      </c>
      <c r="AE37" s="52" t="str">
        <f>'Свинец (LME)'!E8</f>
        <v>05.02.2023</v>
      </c>
      <c r="AF37" s="58"/>
      <c r="AH37" s="52" t="str">
        <f>'Медь (LME)'!E8</f>
        <v>05.02.2023</v>
      </c>
      <c r="AI37" s="58"/>
      <c r="AK37" s="52" t="str">
        <f>'Цинк (LME)'!E8</f>
        <v>05.02.2023</v>
      </c>
      <c r="AL37" s="58"/>
    </row>
    <row r="38" spans="1:38" x14ac:dyDescent="0.25">
      <c r="A38" s="52" t="str">
        <f>Доллар!$E$9</f>
        <v>06.02.2023</v>
      </c>
      <c r="B38" s="58" t="str">
        <f>Доллар!$F$9</f>
        <v>-</v>
      </c>
      <c r="D38" s="52" t="str">
        <f>Евро!$E$9</f>
        <v>06.02.2023</v>
      </c>
      <c r="E38" s="58" t="str">
        <f>Евро!$F$9</f>
        <v>-</v>
      </c>
      <c r="G38" s="52" t="str">
        <f>'Золото (ЦБ)'!$E$9</f>
        <v>06.02.2023</v>
      </c>
      <c r="H38" s="58" t="str">
        <f>'Золото (ЦБ)'!$F$9</f>
        <v/>
      </c>
      <c r="J38" s="52" t="str">
        <f>'Серебро (ЦБ)'!$E$9</f>
        <v>06.02.2023</v>
      </c>
      <c r="K38" s="58" t="str">
        <f>'Серебро (ЦБ)'!$F$9</f>
        <v/>
      </c>
      <c r="M38" s="52" t="str">
        <f>'Платина (ЦБ)'!$E$9</f>
        <v>06.02.2023</v>
      </c>
      <c r="N38" s="58" t="str">
        <f>'Платина (ЦБ)'!$F$9</f>
        <v/>
      </c>
      <c r="P38" s="52" t="str">
        <f>'Палладий (ЦБ)'!$E$9</f>
        <v>06.02.2023</v>
      </c>
      <c r="Q38" s="58" t="str">
        <f>'Палладий (ЦБ)'!$F$9</f>
        <v/>
      </c>
      <c r="S38" s="52" t="str">
        <f>'Золото (KITCO-LME)'!E9</f>
        <v>06.02.2023</v>
      </c>
      <c r="T38" s="58">
        <f>IF(OR(н.WTI!$F9="-",н.WTI!$F9=""),T37,н.WTI!$F9)</f>
        <v>0</v>
      </c>
      <c r="V38" s="52" t="str">
        <f>'Серебро (KITCO-LME)'!E9</f>
        <v>06.02.2023</v>
      </c>
      <c r="W38" s="58">
        <f>IF(OR(н.Brent!$F9="-",н.Brent!$F9=""),W37,н.Brent!$F9)</f>
        <v>1775</v>
      </c>
      <c r="Y38" s="52" t="str">
        <f>'Алюминий (LME)'!E9</f>
        <v>06.02.2023</v>
      </c>
      <c r="Z38" s="58">
        <f>IF(OR(уголь!$F9="-",уголь!$F9=""),Z37,уголь!$F9)</f>
        <v>0</v>
      </c>
      <c r="AB38" s="52" t="str">
        <f>'Никель (LME)'!E9</f>
        <v>06.02.2023</v>
      </c>
      <c r="AC38" s="58">
        <f>IF(OR(газ!$F9="-",газ!$F9=""),AC37,газ!$F9)</f>
        <v>0</v>
      </c>
      <c r="AE38" s="52" t="str">
        <f>'Свинец (LME)'!E9</f>
        <v>06.02.2023</v>
      </c>
      <c r="AF38" s="58"/>
      <c r="AH38" s="52" t="str">
        <f>'Медь (LME)'!E9</f>
        <v>06.02.2023</v>
      </c>
      <c r="AI38" s="58"/>
      <c r="AK38" s="52" t="str">
        <f>'Цинк (LME)'!E9</f>
        <v>06.02.2023</v>
      </c>
      <c r="AL38" s="58"/>
    </row>
    <row r="39" spans="1:38" x14ac:dyDescent="0.25">
      <c r="A39" s="52" t="str">
        <f>Доллар!$E$10</f>
        <v>07.02.2023</v>
      </c>
      <c r="B39" s="58" t="str">
        <f>Доллар!$F$10</f>
        <v>-</v>
      </c>
      <c r="D39" s="52" t="str">
        <f>Евро!$E$10</f>
        <v>07.02.2023</v>
      </c>
      <c r="E39" s="58" t="str">
        <f>Евро!$F$10</f>
        <v>-</v>
      </c>
      <c r="G39" s="52" t="str">
        <f>'Золото (ЦБ)'!$E$10</f>
        <v>07.02.2023</v>
      </c>
      <c r="H39" s="58" t="str">
        <f>'Золото (ЦБ)'!$F$10</f>
        <v/>
      </c>
      <c r="J39" s="52" t="str">
        <f>'Серебро (ЦБ)'!$E$10</f>
        <v>07.02.2023</v>
      </c>
      <c r="K39" s="58" t="str">
        <f>'Серебро (ЦБ)'!$F$10</f>
        <v/>
      </c>
      <c r="M39" s="52" t="str">
        <f>'Платина (ЦБ)'!$E$10</f>
        <v>07.02.2023</v>
      </c>
      <c r="N39" s="58" t="str">
        <f>'Платина (ЦБ)'!$F$10</f>
        <v/>
      </c>
      <c r="P39" s="52" t="str">
        <f>'Палладий (ЦБ)'!$E$10</f>
        <v>07.02.2023</v>
      </c>
      <c r="Q39" s="58" t="str">
        <f>'Палладий (ЦБ)'!$F$10</f>
        <v/>
      </c>
      <c r="S39" s="52" t="str">
        <f>'Золото (KITCO-LME)'!E10</f>
        <v>07.02.2023</v>
      </c>
      <c r="T39" s="58">
        <f>IF(OR(н.WTI!$F10="-",н.WTI!$F10=""),T38,н.WTI!$F10)</f>
        <v>0</v>
      </c>
      <c r="V39" s="52" t="str">
        <f>'Серебро (KITCO-LME)'!E10</f>
        <v>07.02.2023</v>
      </c>
      <c r="W39" s="58">
        <f>IF(OR(н.Brent!$F10="-",н.Brent!$F10=""),W38,н.Brent!$F10)</f>
        <v>1775</v>
      </c>
      <c r="Y39" s="52" t="str">
        <f>'Алюминий (LME)'!E10</f>
        <v>07.02.2023</v>
      </c>
      <c r="Z39" s="58">
        <f>IF(OR(уголь!$F10="-",уголь!$F10=""),Z38,уголь!$F10)</f>
        <v>0</v>
      </c>
      <c r="AB39" s="52" t="str">
        <f>'Никель (LME)'!E10</f>
        <v>07.02.2023</v>
      </c>
      <c r="AC39" s="58">
        <f>IF(OR(газ!$F10="-",газ!$F10=""),AC38,газ!$F10)</f>
        <v>0</v>
      </c>
      <c r="AE39" s="52" t="str">
        <f>'Свинец (LME)'!E10</f>
        <v>07.02.2023</v>
      </c>
      <c r="AF39" s="58"/>
      <c r="AH39" s="52" t="str">
        <f>'Медь (LME)'!E10</f>
        <v>07.02.2023</v>
      </c>
      <c r="AI39" s="58"/>
      <c r="AK39" s="52" t="str">
        <f>'Цинк (LME)'!E10</f>
        <v>07.02.2023</v>
      </c>
      <c r="AL39" s="58"/>
    </row>
    <row r="40" spans="1:38" x14ac:dyDescent="0.25">
      <c r="A40" s="52" t="str">
        <f>Доллар!$E$11</f>
        <v>08.02.2023</v>
      </c>
      <c r="B40" s="58" t="str">
        <f>Доллар!$F$11</f>
        <v>-</v>
      </c>
      <c r="D40" s="52" t="str">
        <f>Евро!$E$11</f>
        <v>08.02.2023</v>
      </c>
      <c r="E40" s="58" t="str">
        <f>Евро!$F$11</f>
        <v>-</v>
      </c>
      <c r="G40" s="52" t="str">
        <f>'Золото (ЦБ)'!$E$11</f>
        <v>08.02.2023</v>
      </c>
      <c r="H40" s="58" t="str">
        <f>'Золото (ЦБ)'!$F$11</f>
        <v/>
      </c>
      <c r="J40" s="52" t="str">
        <f>'Серебро (ЦБ)'!$E$11</f>
        <v>08.02.2023</v>
      </c>
      <c r="K40" s="58" t="str">
        <f>'Серебро (ЦБ)'!$F$11</f>
        <v/>
      </c>
      <c r="M40" s="52" t="str">
        <f>'Платина (ЦБ)'!$E$11</f>
        <v>08.02.2023</v>
      </c>
      <c r="N40" s="58" t="str">
        <f>'Платина (ЦБ)'!$F$11</f>
        <v/>
      </c>
      <c r="P40" s="52" t="str">
        <f>'Палладий (ЦБ)'!$E$11</f>
        <v>08.02.2023</v>
      </c>
      <c r="Q40" s="58" t="str">
        <f>'Палладий (ЦБ)'!$F$11</f>
        <v/>
      </c>
      <c r="S40" s="52" t="str">
        <f>'Золото (KITCO-LME)'!E11</f>
        <v>08.02.2023</v>
      </c>
      <c r="T40" s="58">
        <f>IF(OR(н.WTI!$F11="-",н.WTI!$F11=""),T39,н.WTI!$F11)</f>
        <v>0</v>
      </c>
      <c r="V40" s="52" t="str">
        <f>'Серебро (KITCO-LME)'!E11</f>
        <v>08.02.2023</v>
      </c>
      <c r="W40" s="58">
        <f>IF(OR(н.Brent!$F11="-",н.Brent!$F11=""),W39,н.Brent!$F11)</f>
        <v>1775</v>
      </c>
      <c r="Y40" s="52" t="str">
        <f>'Алюминий (LME)'!E11</f>
        <v>08.02.2023</v>
      </c>
      <c r="Z40" s="58">
        <f>IF(OR(уголь!$F11="-",уголь!$F11=""),Z39,уголь!$F11)</f>
        <v>0</v>
      </c>
      <c r="AB40" s="52" t="str">
        <f>'Никель (LME)'!E11</f>
        <v>08.02.2023</v>
      </c>
      <c r="AC40" s="58">
        <f>IF(OR(газ!$F11="-",газ!$F11=""),AC39,газ!$F11)</f>
        <v>0</v>
      </c>
      <c r="AE40" s="52" t="str">
        <f>'Свинец (LME)'!E11</f>
        <v>08.02.2023</v>
      </c>
      <c r="AF40" s="58"/>
      <c r="AH40" s="52" t="str">
        <f>'Медь (LME)'!E11</f>
        <v>08.02.2023</v>
      </c>
      <c r="AI40" s="58"/>
      <c r="AK40" s="52" t="str">
        <f>'Цинк (LME)'!E11</f>
        <v>08.02.2023</v>
      </c>
      <c r="AL40" s="58"/>
    </row>
    <row r="41" spans="1:38" x14ac:dyDescent="0.25">
      <c r="A41" s="52" t="str">
        <f>Доллар!$E$12</f>
        <v>09.02.2023</v>
      </c>
      <c r="B41" s="58" t="str">
        <f>Доллар!$F$12</f>
        <v>-</v>
      </c>
      <c r="D41" s="52" t="str">
        <f>Евро!$E$12</f>
        <v>09.02.2023</v>
      </c>
      <c r="E41" s="58" t="str">
        <f>Евро!$F$12</f>
        <v>-</v>
      </c>
      <c r="G41" s="52" t="str">
        <f>'Золото (ЦБ)'!$E$12</f>
        <v>09.02.2023</v>
      </c>
      <c r="H41" s="58" t="str">
        <f>'Золото (ЦБ)'!$F$12</f>
        <v/>
      </c>
      <c r="J41" s="52" t="str">
        <f>'Серебро (ЦБ)'!$E$12</f>
        <v>09.02.2023</v>
      </c>
      <c r="K41" s="58" t="str">
        <f>'Серебро (ЦБ)'!$F$12</f>
        <v/>
      </c>
      <c r="M41" s="52" t="str">
        <f>'Платина (ЦБ)'!$E$12</f>
        <v>09.02.2023</v>
      </c>
      <c r="N41" s="58" t="str">
        <f>'Платина (ЦБ)'!$F$12</f>
        <v/>
      </c>
      <c r="P41" s="52" t="str">
        <f>'Палладий (ЦБ)'!$E$12</f>
        <v>09.02.2023</v>
      </c>
      <c r="Q41" s="58" t="str">
        <f>'Палладий (ЦБ)'!$F$12</f>
        <v/>
      </c>
      <c r="S41" s="52" t="str">
        <f>'Золото (KITCO-LME)'!E12</f>
        <v>09.02.2023</v>
      </c>
      <c r="T41" s="58">
        <f>IF(OR(н.WTI!$F12="-",н.WTI!$F12=""),T40,н.WTI!$F12)</f>
        <v>0</v>
      </c>
      <c r="V41" s="52" t="str">
        <f>'Серебро (KITCO-LME)'!E12</f>
        <v>09.02.2023</v>
      </c>
      <c r="W41" s="58">
        <f>IF(OR(н.Brent!$F12="-",н.Brent!$F12=""),W40,н.Brent!$F12)</f>
        <v>1775</v>
      </c>
      <c r="Y41" s="52" t="str">
        <f>'Алюминий (LME)'!E12</f>
        <v>09.02.2023</v>
      </c>
      <c r="Z41" s="58">
        <f>IF(OR(уголь!$F12="-",уголь!$F12=""),Z40,уголь!$F12)</f>
        <v>0</v>
      </c>
      <c r="AB41" s="52" t="str">
        <f>'Никель (LME)'!E12</f>
        <v>09.02.2023</v>
      </c>
      <c r="AC41" s="58">
        <f>IF(OR(газ!$F12="-",газ!$F12=""),AC40,газ!$F12)</f>
        <v>0</v>
      </c>
      <c r="AE41" s="52" t="str">
        <f>'Свинец (LME)'!E12</f>
        <v>09.02.2023</v>
      </c>
      <c r="AF41" s="58"/>
      <c r="AH41" s="52" t="str">
        <f>'Медь (LME)'!E12</f>
        <v>09.02.2023</v>
      </c>
      <c r="AI41" s="58"/>
      <c r="AK41" s="52" t="str">
        <f>'Цинк (LME)'!E12</f>
        <v>09.02.2023</v>
      </c>
      <c r="AL41" s="58"/>
    </row>
    <row r="42" spans="1:38" x14ac:dyDescent="0.25">
      <c r="A42" s="52" t="str">
        <f>Доллар!$E$13</f>
        <v>10.02.2023</v>
      </c>
      <c r="B42" s="58" t="str">
        <f>Доллар!$F$13</f>
        <v>-</v>
      </c>
      <c r="D42" s="52" t="str">
        <f>Евро!$E$13</f>
        <v>10.02.2023</v>
      </c>
      <c r="E42" s="58" t="str">
        <f>Евро!$F$13</f>
        <v>-</v>
      </c>
      <c r="G42" s="52" t="str">
        <f>'Золото (ЦБ)'!$E$13</f>
        <v>10.02.2023</v>
      </c>
      <c r="H42" s="58" t="str">
        <f>'Золото (ЦБ)'!$F$13</f>
        <v/>
      </c>
      <c r="J42" s="52" t="str">
        <f>'Серебро (ЦБ)'!$E$13</f>
        <v>10.02.2023</v>
      </c>
      <c r="K42" s="58" t="str">
        <f>'Серебро (ЦБ)'!$F$13</f>
        <v/>
      </c>
      <c r="M42" s="52" t="str">
        <f>'Платина (ЦБ)'!$E$13</f>
        <v>10.02.2023</v>
      </c>
      <c r="N42" s="58" t="str">
        <f>'Платина (ЦБ)'!$F$13</f>
        <v/>
      </c>
      <c r="P42" s="52" t="str">
        <f>'Палладий (ЦБ)'!$E$13</f>
        <v>10.02.2023</v>
      </c>
      <c r="Q42" s="58" t="str">
        <f>'Палладий (ЦБ)'!$F$13</f>
        <v/>
      </c>
      <c r="S42" s="52" t="str">
        <f>'Золото (KITCO-LME)'!E13</f>
        <v>10.02.2023</v>
      </c>
      <c r="T42" s="58">
        <f>IF(OR(н.WTI!$F13="-",н.WTI!$F13=""),T41,н.WTI!$F13)</f>
        <v>0</v>
      </c>
      <c r="V42" s="52" t="str">
        <f>'Серебро (KITCO-LME)'!E13</f>
        <v>10.02.2023</v>
      </c>
      <c r="W42" s="58">
        <f>IF(OR(н.Brent!$F13="-",н.Brent!$F13=""),W41,н.Brent!$F13)</f>
        <v>1775</v>
      </c>
      <c r="Y42" s="52" t="str">
        <f>'Алюминий (LME)'!E13</f>
        <v>10.02.2023</v>
      </c>
      <c r="Z42" s="58">
        <f>IF(OR(уголь!$F13="-",уголь!$F13=""),Z41,уголь!$F13)</f>
        <v>0</v>
      </c>
      <c r="AB42" s="52" t="str">
        <f>'Никель (LME)'!E13</f>
        <v>10.02.2023</v>
      </c>
      <c r="AC42" s="58">
        <f>IF(OR(газ!$F13="-",газ!$F13=""),AC41,газ!$F13)</f>
        <v>0</v>
      </c>
      <c r="AE42" s="52" t="str">
        <f>'Свинец (LME)'!E13</f>
        <v>10.02.2023</v>
      </c>
      <c r="AF42" s="58"/>
      <c r="AH42" s="52" t="str">
        <f>'Медь (LME)'!E13</f>
        <v>10.02.2023</v>
      </c>
      <c r="AI42" s="58"/>
      <c r="AK42" s="52" t="str">
        <f>'Цинк (LME)'!E13</f>
        <v>10.02.2023</v>
      </c>
      <c r="AL42" s="58"/>
    </row>
    <row r="43" spans="1:38" x14ac:dyDescent="0.25">
      <c r="A43" s="52" t="str">
        <f>Доллар!$E$14</f>
        <v>11.02.2023</v>
      </c>
      <c r="B43" s="58" t="str">
        <f>Доллар!$F$14</f>
        <v>-</v>
      </c>
      <c r="D43" s="52" t="str">
        <f>Евро!$E$14</f>
        <v>11.02.2023</v>
      </c>
      <c r="E43" s="58" t="str">
        <f>Евро!$F$14</f>
        <v>-</v>
      </c>
      <c r="G43" s="52" t="str">
        <f>'Золото (ЦБ)'!$E$14</f>
        <v>11.02.2023</v>
      </c>
      <c r="H43" s="58" t="str">
        <f>'Золото (ЦБ)'!$F$14</f>
        <v/>
      </c>
      <c r="J43" s="52" t="str">
        <f>'Серебро (ЦБ)'!$E$14</f>
        <v>11.02.2023</v>
      </c>
      <c r="K43" s="58" t="str">
        <f>'Серебро (ЦБ)'!$F$14</f>
        <v/>
      </c>
      <c r="M43" s="52" t="str">
        <f>'Платина (ЦБ)'!$E$14</f>
        <v>11.02.2023</v>
      </c>
      <c r="N43" s="58" t="str">
        <f>'Платина (ЦБ)'!$F$14</f>
        <v/>
      </c>
      <c r="P43" s="52" t="str">
        <f>'Палладий (ЦБ)'!$E$14</f>
        <v>11.02.2023</v>
      </c>
      <c r="Q43" s="58" t="str">
        <f>'Палладий (ЦБ)'!$F$14</f>
        <v/>
      </c>
      <c r="S43" s="52" t="str">
        <f>'Золото (KITCO-LME)'!E14</f>
        <v>11.02.2023</v>
      </c>
      <c r="T43" s="58">
        <f>IF(OR(н.WTI!$F14="-",н.WTI!$F14=""),T42,н.WTI!$F14)</f>
        <v>0</v>
      </c>
      <c r="V43" s="52" t="str">
        <f>'Серебро (KITCO-LME)'!E14</f>
        <v>11.02.2023</v>
      </c>
      <c r="W43" s="58">
        <f>IF(OR(н.Brent!$F14="-",н.Brent!$F14=""),W42,н.Brent!$F14)</f>
        <v>1775</v>
      </c>
      <c r="Y43" s="52" t="str">
        <f>'Алюминий (LME)'!E14</f>
        <v>11.02.2023</v>
      </c>
      <c r="Z43" s="58">
        <f>IF(OR(уголь!$F14="-",уголь!$F14=""),Z42,уголь!$F14)</f>
        <v>0</v>
      </c>
      <c r="AB43" s="52" t="str">
        <f>'Никель (LME)'!E14</f>
        <v>11.02.2023</v>
      </c>
      <c r="AC43" s="58">
        <f>IF(OR(газ!$F14="-",газ!$F14=""),AC42,газ!$F14)</f>
        <v>0</v>
      </c>
      <c r="AE43" s="52" t="str">
        <f>'Свинец (LME)'!E14</f>
        <v>11.02.2023</v>
      </c>
      <c r="AF43" s="58"/>
      <c r="AH43" s="52" t="str">
        <f>'Медь (LME)'!E14</f>
        <v>11.02.2023</v>
      </c>
      <c r="AI43" s="58"/>
      <c r="AK43" s="52" t="str">
        <f>'Цинк (LME)'!E14</f>
        <v>11.02.2023</v>
      </c>
      <c r="AL43" s="58"/>
    </row>
    <row r="44" spans="1:38" x14ac:dyDescent="0.25">
      <c r="A44" s="52" t="str">
        <f>Доллар!$E$15</f>
        <v>12.02.2023</v>
      </c>
      <c r="B44" s="58" t="str">
        <f>Доллар!$F$15</f>
        <v>-</v>
      </c>
      <c r="D44" s="52" t="str">
        <f>Евро!$E$15</f>
        <v>12.02.2023</v>
      </c>
      <c r="E44" s="58" t="str">
        <f>Евро!$F$15</f>
        <v>-</v>
      </c>
      <c r="G44" s="52" t="str">
        <f>'Золото (ЦБ)'!$E$15</f>
        <v>12.02.2023</v>
      </c>
      <c r="H44" s="58" t="str">
        <f>'Золото (ЦБ)'!$F$15</f>
        <v/>
      </c>
      <c r="J44" s="52" t="str">
        <f>'Серебро (ЦБ)'!$E$15</f>
        <v>12.02.2023</v>
      </c>
      <c r="K44" s="58" t="str">
        <f>'Серебро (ЦБ)'!$F$15</f>
        <v/>
      </c>
      <c r="M44" s="52" t="str">
        <f>'Платина (ЦБ)'!$E$15</f>
        <v>12.02.2023</v>
      </c>
      <c r="N44" s="58" t="str">
        <f>'Платина (ЦБ)'!$F$15</f>
        <v/>
      </c>
      <c r="P44" s="52" t="str">
        <f>'Палладий (ЦБ)'!$E$15</f>
        <v>12.02.2023</v>
      </c>
      <c r="Q44" s="58" t="str">
        <f>'Палладий (ЦБ)'!$F$15</f>
        <v/>
      </c>
      <c r="S44" s="52" t="str">
        <f>'Золото (KITCO-LME)'!E15</f>
        <v>12.02.2023</v>
      </c>
      <c r="T44" s="58">
        <f>IF(OR(н.WTI!$F15="-",н.WTI!$F15=""),T43,н.WTI!$F15)</f>
        <v>0</v>
      </c>
      <c r="V44" s="52" t="str">
        <f>'Серебро (KITCO-LME)'!E15</f>
        <v>12.02.2023</v>
      </c>
      <c r="W44" s="58">
        <f>IF(OR(н.Brent!$F15="-",н.Brent!$F15=""),W43,н.Brent!$F15)</f>
        <v>1775</v>
      </c>
      <c r="Y44" s="52" t="str">
        <f>'Алюминий (LME)'!E15</f>
        <v>12.02.2023</v>
      </c>
      <c r="Z44" s="58">
        <f>IF(OR(уголь!$F15="-",уголь!$F15=""),Z43,уголь!$F15)</f>
        <v>0</v>
      </c>
      <c r="AB44" s="52" t="str">
        <f>'Никель (LME)'!E15</f>
        <v>12.02.2023</v>
      </c>
      <c r="AC44" s="58">
        <f>IF(OR(газ!$F15="-",газ!$F15=""),AC43,газ!$F15)</f>
        <v>0</v>
      </c>
      <c r="AE44" s="52" t="str">
        <f>'Свинец (LME)'!E15</f>
        <v>12.02.2023</v>
      </c>
      <c r="AF44" s="58"/>
      <c r="AH44" s="52" t="str">
        <f>'Медь (LME)'!E15</f>
        <v>12.02.2023</v>
      </c>
      <c r="AI44" s="58"/>
      <c r="AK44" s="52" t="str">
        <f>'Цинк (LME)'!E15</f>
        <v>12.02.2023</v>
      </c>
      <c r="AL44" s="58"/>
    </row>
    <row r="45" spans="1:38" x14ac:dyDescent="0.25">
      <c r="A45" s="52" t="str">
        <f>Доллар!$E$16</f>
        <v>13.02.2023</v>
      </c>
      <c r="B45" s="58" t="str">
        <f>Доллар!$F$16</f>
        <v>-</v>
      </c>
      <c r="D45" s="52" t="str">
        <f>Евро!$E$16</f>
        <v>13.02.2023</v>
      </c>
      <c r="E45" s="58" t="str">
        <f>Евро!$F$16</f>
        <v>-</v>
      </c>
      <c r="G45" s="52" t="str">
        <f>'Золото (ЦБ)'!$E$16</f>
        <v>13.02.2023</v>
      </c>
      <c r="H45" s="58" t="str">
        <f>'Золото (ЦБ)'!$F$16</f>
        <v/>
      </c>
      <c r="J45" s="52" t="str">
        <f>'Серебро (ЦБ)'!$E$16</f>
        <v>13.02.2023</v>
      </c>
      <c r="K45" s="58" t="str">
        <f>'Серебро (ЦБ)'!$F$16</f>
        <v/>
      </c>
      <c r="M45" s="52" t="str">
        <f>'Платина (ЦБ)'!$E$16</f>
        <v>13.02.2023</v>
      </c>
      <c r="N45" s="58" t="str">
        <f>'Платина (ЦБ)'!$F$16</f>
        <v/>
      </c>
      <c r="P45" s="52" t="str">
        <f>'Палладий (ЦБ)'!$E$16</f>
        <v>13.02.2023</v>
      </c>
      <c r="Q45" s="58" t="str">
        <f>'Палладий (ЦБ)'!$F$16</f>
        <v/>
      </c>
      <c r="S45" s="52" t="str">
        <f>'Золото (KITCO-LME)'!E16</f>
        <v>13.02.2023</v>
      </c>
      <c r="T45" s="58">
        <f>IF(OR(н.WTI!$F16="-",н.WTI!$F16=""),T44,н.WTI!$F16)</f>
        <v>0</v>
      </c>
      <c r="V45" s="52" t="str">
        <f>'Серебро (KITCO-LME)'!E16</f>
        <v>13.02.2023</v>
      </c>
      <c r="W45" s="58">
        <f>IF(OR(н.Brent!$F16="-",н.Brent!$F16=""),W44,н.Brent!$F16)</f>
        <v>1775</v>
      </c>
      <c r="Y45" s="52" t="str">
        <f>'Алюминий (LME)'!E16</f>
        <v>13.02.2023</v>
      </c>
      <c r="Z45" s="58">
        <f>IF(OR(уголь!$F16="-",уголь!$F16=""),Z44,уголь!$F16)</f>
        <v>0</v>
      </c>
      <c r="AB45" s="52" t="str">
        <f>'Никель (LME)'!E16</f>
        <v>13.02.2023</v>
      </c>
      <c r="AC45" s="58">
        <f>IF(OR(газ!$F16="-",газ!$F16=""),AC44,газ!$F16)</f>
        <v>0</v>
      </c>
      <c r="AE45" s="52" t="str">
        <f>'Свинец (LME)'!E16</f>
        <v>13.02.2023</v>
      </c>
      <c r="AF45" s="58"/>
      <c r="AH45" s="52" t="str">
        <f>'Медь (LME)'!E16</f>
        <v>13.02.2023</v>
      </c>
      <c r="AI45" s="58"/>
      <c r="AK45" s="52" t="str">
        <f>'Цинк (LME)'!E16</f>
        <v>13.02.2023</v>
      </c>
      <c r="AL45" s="58"/>
    </row>
    <row r="46" spans="1:38" x14ac:dyDescent="0.25">
      <c r="A46" s="52" t="str">
        <f>Доллар!$E$17</f>
        <v>14.02.2023</v>
      </c>
      <c r="B46" s="58" t="str">
        <f>Доллар!$F$17</f>
        <v>-</v>
      </c>
      <c r="D46" s="52" t="str">
        <f>Евро!$E$17</f>
        <v>14.02.2023</v>
      </c>
      <c r="E46" s="58" t="str">
        <f>Евро!$F$17</f>
        <v>-</v>
      </c>
      <c r="G46" s="52" t="str">
        <f>'Золото (ЦБ)'!$E$17</f>
        <v>14.02.2023</v>
      </c>
      <c r="H46" s="58" t="str">
        <f>'Золото (ЦБ)'!$F$17</f>
        <v/>
      </c>
      <c r="J46" s="52" t="str">
        <f>'Серебро (ЦБ)'!$E$17</f>
        <v>14.02.2023</v>
      </c>
      <c r="K46" s="58" t="str">
        <f>'Серебро (ЦБ)'!$F$17</f>
        <v/>
      </c>
      <c r="M46" s="52" t="str">
        <f>'Платина (ЦБ)'!$E$17</f>
        <v>14.02.2023</v>
      </c>
      <c r="N46" s="58" t="str">
        <f>'Платина (ЦБ)'!$F$17</f>
        <v/>
      </c>
      <c r="P46" s="52" t="str">
        <f>'Палладий (ЦБ)'!$E$17</f>
        <v>14.02.2023</v>
      </c>
      <c r="Q46" s="58" t="str">
        <f>'Палладий (ЦБ)'!$F$17</f>
        <v/>
      </c>
      <c r="S46" s="52" t="str">
        <f>'Золото (KITCO-LME)'!E17</f>
        <v>14.02.2023</v>
      </c>
      <c r="T46" s="58">
        <f>IF(OR(н.WTI!$F17="-",н.WTI!$F17=""),T45,н.WTI!$F17)</f>
        <v>0</v>
      </c>
      <c r="V46" s="52" t="str">
        <f>'Серебро (KITCO-LME)'!E17</f>
        <v>14.02.2023</v>
      </c>
      <c r="W46" s="58">
        <f>IF(OR(н.Brent!$F17="-",н.Brent!$F17=""),W45,н.Brent!$F17)</f>
        <v>1775</v>
      </c>
      <c r="Y46" s="52" t="str">
        <f>'Алюминий (LME)'!E17</f>
        <v>14.02.2023</v>
      </c>
      <c r="Z46" s="58">
        <f>IF(OR(уголь!$F17="-",уголь!$F17=""),Z45,уголь!$F17)</f>
        <v>0</v>
      </c>
      <c r="AB46" s="52" t="str">
        <f>'Никель (LME)'!E17</f>
        <v>14.02.2023</v>
      </c>
      <c r="AC46" s="58">
        <f>IF(OR(газ!$F17="-",газ!$F17=""),AC45,газ!$F17)</f>
        <v>0</v>
      </c>
      <c r="AE46" s="52" t="str">
        <f>'Свинец (LME)'!E17</f>
        <v>14.02.2023</v>
      </c>
      <c r="AF46" s="58"/>
      <c r="AH46" s="52" t="str">
        <f>'Медь (LME)'!E17</f>
        <v>14.02.2023</v>
      </c>
      <c r="AI46" s="58"/>
      <c r="AK46" s="52" t="str">
        <f>'Цинк (LME)'!E17</f>
        <v>14.02.2023</v>
      </c>
      <c r="AL46" s="58"/>
    </row>
    <row r="47" spans="1:38" x14ac:dyDescent="0.25">
      <c r="A47" s="52" t="str">
        <f>Доллар!$E$18</f>
        <v>15.02.2023</v>
      </c>
      <c r="B47" s="58" t="str">
        <f>Доллар!$F$18</f>
        <v>-</v>
      </c>
      <c r="D47" s="52" t="str">
        <f>Евро!$E$18</f>
        <v>15.02.2023</v>
      </c>
      <c r="E47" s="58" t="str">
        <f>Евро!$F$18</f>
        <v>-</v>
      </c>
      <c r="G47" s="52" t="str">
        <f>'Золото (ЦБ)'!$E$18</f>
        <v>15.02.2023</v>
      </c>
      <c r="H47" s="58" t="str">
        <f>'Золото (ЦБ)'!$F$18</f>
        <v/>
      </c>
      <c r="J47" s="52" t="str">
        <f>'Серебро (ЦБ)'!$E$18</f>
        <v>15.02.2023</v>
      </c>
      <c r="K47" s="58" t="str">
        <f>'Серебро (ЦБ)'!$F$18</f>
        <v/>
      </c>
      <c r="M47" s="52" t="str">
        <f>'Платина (ЦБ)'!$E$18</f>
        <v>15.02.2023</v>
      </c>
      <c r="N47" s="58" t="str">
        <f>'Платина (ЦБ)'!$F$18</f>
        <v/>
      </c>
      <c r="P47" s="52" t="str">
        <f>'Палладий (ЦБ)'!$E$18</f>
        <v>15.02.2023</v>
      </c>
      <c r="Q47" s="58" t="str">
        <f>'Палладий (ЦБ)'!$F$18</f>
        <v/>
      </c>
      <c r="S47" s="52" t="str">
        <f>'Золото (KITCO-LME)'!E18</f>
        <v>15.02.2023</v>
      </c>
      <c r="T47" s="58">
        <f>IF(OR(н.WTI!$F18="-",н.WTI!$F18=""),T46,н.WTI!$F18)</f>
        <v>0</v>
      </c>
      <c r="V47" s="52" t="str">
        <f>'Серебро (KITCO-LME)'!E18</f>
        <v>15.02.2023</v>
      </c>
      <c r="W47" s="58">
        <f>IF(OR(н.Brent!$F18="-",н.Brent!$F18=""),W46,н.Brent!$F18)</f>
        <v>1775</v>
      </c>
      <c r="Y47" s="52" t="str">
        <f>'Алюминий (LME)'!E18</f>
        <v>15.02.2023</v>
      </c>
      <c r="Z47" s="58">
        <f>IF(OR(уголь!$F18="-",уголь!$F18=""),Z46,уголь!$F18)</f>
        <v>0</v>
      </c>
      <c r="AB47" s="52" t="str">
        <f>'Никель (LME)'!E18</f>
        <v>15.02.2023</v>
      </c>
      <c r="AC47" s="58">
        <f>IF(OR(газ!$F18="-",газ!$F18=""),AC46,газ!$F18)</f>
        <v>0</v>
      </c>
      <c r="AE47" s="52" t="str">
        <f>'Свинец (LME)'!E18</f>
        <v>15.02.2023</v>
      </c>
      <c r="AF47" s="58"/>
      <c r="AH47" s="52" t="str">
        <f>'Медь (LME)'!E18</f>
        <v>15.02.2023</v>
      </c>
      <c r="AI47" s="58"/>
      <c r="AK47" s="52" t="str">
        <f>'Цинк (LME)'!E18</f>
        <v>15.02.2023</v>
      </c>
      <c r="AL47" s="58"/>
    </row>
    <row r="48" spans="1:38" x14ac:dyDescent="0.25">
      <c r="A48" s="52" t="str">
        <f>Доллар!$E$19</f>
        <v>16.02.2023</v>
      </c>
      <c r="B48" s="58" t="str">
        <f>Доллар!$F$19</f>
        <v>-</v>
      </c>
      <c r="D48" s="52" t="str">
        <f>Евро!$E$19</f>
        <v>16.02.2023</v>
      </c>
      <c r="E48" s="58" t="str">
        <f>Евро!$F$19</f>
        <v>-</v>
      </c>
      <c r="G48" s="52" t="str">
        <f>'Золото (ЦБ)'!$E$19</f>
        <v>16.02.2023</v>
      </c>
      <c r="H48" s="58" t="str">
        <f>'Золото (ЦБ)'!$F$19</f>
        <v/>
      </c>
      <c r="J48" s="52" t="str">
        <f>'Серебро (ЦБ)'!$E$19</f>
        <v>16.02.2023</v>
      </c>
      <c r="K48" s="58" t="str">
        <f>'Серебро (ЦБ)'!$F$19</f>
        <v/>
      </c>
      <c r="M48" s="52" t="str">
        <f>'Платина (ЦБ)'!$E$19</f>
        <v>16.02.2023</v>
      </c>
      <c r="N48" s="58" t="str">
        <f>'Платина (ЦБ)'!$F$19</f>
        <v/>
      </c>
      <c r="P48" s="52" t="str">
        <f>'Палладий (ЦБ)'!$E$19</f>
        <v>16.02.2023</v>
      </c>
      <c r="Q48" s="58" t="str">
        <f>'Палладий (ЦБ)'!$F$19</f>
        <v/>
      </c>
      <c r="S48" s="52" t="str">
        <f>'Золото (KITCO-LME)'!E19</f>
        <v>16.02.2023</v>
      </c>
      <c r="T48" s="58">
        <f>IF(OR(н.WTI!$F19="-",н.WTI!$F19=""),T47,н.WTI!$F19)</f>
        <v>0</v>
      </c>
      <c r="V48" s="52" t="str">
        <f>'Серебро (KITCO-LME)'!E19</f>
        <v>16.02.2023</v>
      </c>
      <c r="W48" s="58">
        <f>IF(OR(н.Brent!$F19="-",н.Brent!$F19=""),W47,н.Brent!$F19)</f>
        <v>1775</v>
      </c>
      <c r="Y48" s="52" t="str">
        <f>'Алюминий (LME)'!E19</f>
        <v>16.02.2023</v>
      </c>
      <c r="Z48" s="58">
        <f>IF(OR(уголь!$F19="-",уголь!$F19=""),Z47,уголь!$F19)</f>
        <v>0</v>
      </c>
      <c r="AB48" s="52" t="str">
        <f>'Никель (LME)'!E19</f>
        <v>16.02.2023</v>
      </c>
      <c r="AC48" s="58">
        <f>IF(OR(газ!$F19="-",газ!$F19=""),AC47,газ!$F19)</f>
        <v>0</v>
      </c>
      <c r="AE48" s="52" t="str">
        <f>'Свинец (LME)'!E19</f>
        <v>16.02.2023</v>
      </c>
      <c r="AF48" s="58"/>
      <c r="AH48" s="52" t="str">
        <f>'Медь (LME)'!E19</f>
        <v>16.02.2023</v>
      </c>
      <c r="AI48" s="58"/>
      <c r="AK48" s="52" t="str">
        <f>'Цинк (LME)'!E19</f>
        <v>16.02.2023</v>
      </c>
      <c r="AL48" s="58"/>
    </row>
    <row r="49" spans="1:38" x14ac:dyDescent="0.25">
      <c r="A49" s="52" t="str">
        <f>Доллар!$E$20</f>
        <v>17.02.2023</v>
      </c>
      <c r="B49" s="58" t="str">
        <f>Доллар!$F$20</f>
        <v>-</v>
      </c>
      <c r="D49" s="52" t="str">
        <f>Евро!$E$20</f>
        <v>17.02.2023</v>
      </c>
      <c r="E49" s="58" t="str">
        <f>Евро!$F$20</f>
        <v>-</v>
      </c>
      <c r="G49" s="52" t="str">
        <f>'Золото (ЦБ)'!$E$20</f>
        <v>17.02.2023</v>
      </c>
      <c r="H49" s="58" t="str">
        <f>'Золото (ЦБ)'!$F$20</f>
        <v/>
      </c>
      <c r="J49" s="52" t="str">
        <f>'Серебро (ЦБ)'!$E$20</f>
        <v>17.02.2023</v>
      </c>
      <c r="K49" s="58" t="str">
        <f>'Серебро (ЦБ)'!$F$20</f>
        <v/>
      </c>
      <c r="M49" s="52" t="str">
        <f>'Платина (ЦБ)'!$E$20</f>
        <v>17.02.2023</v>
      </c>
      <c r="N49" s="58" t="str">
        <f>'Платина (ЦБ)'!$F$20</f>
        <v/>
      </c>
      <c r="P49" s="52" t="str">
        <f>'Палладий (ЦБ)'!$E$20</f>
        <v>17.02.2023</v>
      </c>
      <c r="Q49" s="58" t="str">
        <f>'Палладий (ЦБ)'!$F$20</f>
        <v/>
      </c>
      <c r="S49" s="52" t="str">
        <f>'Золото (KITCO-LME)'!E20</f>
        <v>17.02.2023</v>
      </c>
      <c r="T49" s="58">
        <f>IF(OR(н.WTI!$F20="-",н.WTI!$F20=""),T48,н.WTI!$F20)</f>
        <v>0</v>
      </c>
      <c r="V49" s="52" t="str">
        <f>'Серебро (KITCO-LME)'!E20</f>
        <v>17.02.2023</v>
      </c>
      <c r="W49" s="58">
        <f>IF(OR(н.Brent!$F20="-",н.Brent!$F20=""),W48,н.Brent!$F20)</f>
        <v>1775</v>
      </c>
      <c r="Y49" s="52" t="str">
        <f>'Алюминий (LME)'!E20</f>
        <v>17.02.2023</v>
      </c>
      <c r="Z49" s="58">
        <f>IF(OR(уголь!$F20="-",уголь!$F20=""),Z48,уголь!$F20)</f>
        <v>0</v>
      </c>
      <c r="AB49" s="52" t="str">
        <f>'Никель (LME)'!E20</f>
        <v>17.02.2023</v>
      </c>
      <c r="AC49" s="58">
        <f>IF(OR(газ!$F20="-",газ!$F20=""),AC48,газ!$F20)</f>
        <v>0</v>
      </c>
      <c r="AE49" s="52" t="str">
        <f>'Свинец (LME)'!E20</f>
        <v>17.02.2023</v>
      </c>
      <c r="AF49" s="58"/>
      <c r="AH49" s="52" t="str">
        <f>'Медь (LME)'!E20</f>
        <v>17.02.2023</v>
      </c>
      <c r="AI49" s="58"/>
      <c r="AK49" s="52" t="str">
        <f>'Цинк (LME)'!E20</f>
        <v>17.02.2023</v>
      </c>
      <c r="AL49" s="58"/>
    </row>
    <row r="50" spans="1:38" x14ac:dyDescent="0.25">
      <c r="A50" s="52" t="str">
        <f>Доллар!$E$21</f>
        <v>18.02.2023</v>
      </c>
      <c r="B50" s="58" t="str">
        <f>Доллар!$F$21</f>
        <v>-</v>
      </c>
      <c r="D50" s="52" t="str">
        <f>Евро!$E$21</f>
        <v>18.02.2023</v>
      </c>
      <c r="E50" s="58" t="str">
        <f>Евро!$F$21</f>
        <v>-</v>
      </c>
      <c r="G50" s="52" t="str">
        <f>'Золото (ЦБ)'!$E$21</f>
        <v>18.02.2023</v>
      </c>
      <c r="H50" s="58" t="str">
        <f>'Золото (ЦБ)'!$F$21</f>
        <v/>
      </c>
      <c r="J50" s="52" t="str">
        <f>'Серебро (ЦБ)'!$E$21</f>
        <v>18.02.2023</v>
      </c>
      <c r="K50" s="58" t="str">
        <f>'Серебро (ЦБ)'!$F$21</f>
        <v/>
      </c>
      <c r="M50" s="52" t="str">
        <f>'Платина (ЦБ)'!$E$21</f>
        <v>18.02.2023</v>
      </c>
      <c r="N50" s="58" t="str">
        <f>'Платина (ЦБ)'!$F$21</f>
        <v/>
      </c>
      <c r="P50" s="52" t="str">
        <f>'Палладий (ЦБ)'!$E$21</f>
        <v>18.02.2023</v>
      </c>
      <c r="Q50" s="58" t="str">
        <f>'Палладий (ЦБ)'!$F$21</f>
        <v/>
      </c>
      <c r="S50" s="52" t="str">
        <f>'Золото (KITCO-LME)'!E21</f>
        <v>18.02.2023</v>
      </c>
      <c r="T50" s="58">
        <f>IF(OR(н.WTI!$F21="-",н.WTI!$F21=""),T49,н.WTI!$F21)</f>
        <v>0</v>
      </c>
      <c r="V50" s="52" t="str">
        <f>'Серебро (KITCO-LME)'!E21</f>
        <v>18.02.2023</v>
      </c>
      <c r="W50" s="58">
        <f>IF(OR(н.Brent!$F21="-",н.Brent!$F21=""),W49,н.Brent!$F21)</f>
        <v>1775</v>
      </c>
      <c r="Y50" s="52" t="str">
        <f>'Алюминий (LME)'!E21</f>
        <v>18.02.2023</v>
      </c>
      <c r="Z50" s="58">
        <f>IF(OR(уголь!$F21="-",уголь!$F21=""),Z49,уголь!$F21)</f>
        <v>0</v>
      </c>
      <c r="AB50" s="52" t="str">
        <f>'Никель (LME)'!E21</f>
        <v>18.02.2023</v>
      </c>
      <c r="AC50" s="58">
        <f>IF(OR(газ!$F21="-",газ!$F21=""),AC49,газ!$F21)</f>
        <v>0</v>
      </c>
      <c r="AE50" s="52" t="str">
        <f>'Свинец (LME)'!E21</f>
        <v>18.02.2023</v>
      </c>
      <c r="AF50" s="58"/>
      <c r="AH50" s="52" t="str">
        <f>'Медь (LME)'!E21</f>
        <v>18.02.2023</v>
      </c>
      <c r="AI50" s="58"/>
      <c r="AK50" s="52" t="str">
        <f>'Цинк (LME)'!E21</f>
        <v>18.02.2023</v>
      </c>
      <c r="AL50" s="58"/>
    </row>
    <row r="51" spans="1:38" x14ac:dyDescent="0.25">
      <c r="A51" s="52" t="str">
        <f>Доллар!$E$22</f>
        <v>19.02.2023</v>
      </c>
      <c r="B51" s="58" t="str">
        <f>Доллар!$F$22</f>
        <v>-</v>
      </c>
      <c r="D51" s="52" t="str">
        <f>Евро!$E$22</f>
        <v>19.02.2023</v>
      </c>
      <c r="E51" s="58" t="str">
        <f>Евро!$F$22</f>
        <v>-</v>
      </c>
      <c r="G51" s="52" t="str">
        <f>'Золото (ЦБ)'!$E$22</f>
        <v>19.02.2023</v>
      </c>
      <c r="H51" s="58" t="str">
        <f>'Золото (ЦБ)'!$F$22</f>
        <v/>
      </c>
      <c r="J51" s="52" t="str">
        <f>'Серебро (ЦБ)'!$E$22</f>
        <v>19.02.2023</v>
      </c>
      <c r="K51" s="58" t="str">
        <f>'Серебро (ЦБ)'!$F$22</f>
        <v/>
      </c>
      <c r="M51" s="52" t="str">
        <f>'Платина (ЦБ)'!$E$22</f>
        <v>19.02.2023</v>
      </c>
      <c r="N51" s="58" t="str">
        <f>'Платина (ЦБ)'!$F$22</f>
        <v/>
      </c>
      <c r="P51" s="52" t="str">
        <f>'Палладий (ЦБ)'!$E$22</f>
        <v>19.02.2023</v>
      </c>
      <c r="Q51" s="58" t="str">
        <f>'Палладий (ЦБ)'!$F$22</f>
        <v/>
      </c>
      <c r="S51" s="52" t="str">
        <f>'Золото (KITCO-LME)'!E22</f>
        <v>19.02.2023</v>
      </c>
      <c r="T51" s="58">
        <f>IF(OR(н.WTI!$F22="-",н.WTI!$F22=""),T50,н.WTI!$F22)</f>
        <v>0</v>
      </c>
      <c r="V51" s="52" t="str">
        <f>'Серебро (KITCO-LME)'!E22</f>
        <v>19.02.2023</v>
      </c>
      <c r="W51" s="58">
        <f>IF(OR(н.Brent!$F22="-",н.Brent!$F22=""),W50,н.Brent!$F22)</f>
        <v>1775</v>
      </c>
      <c r="Y51" s="52" t="str">
        <f>'Алюминий (LME)'!E22</f>
        <v>19.02.2023</v>
      </c>
      <c r="Z51" s="58">
        <f>IF(OR(уголь!$F22="-",уголь!$F22=""),Z50,уголь!$F22)</f>
        <v>0</v>
      </c>
      <c r="AB51" s="52" t="str">
        <f>'Никель (LME)'!E22</f>
        <v>19.02.2023</v>
      </c>
      <c r="AC51" s="58">
        <f>IF(OR(газ!$F22="-",газ!$F22=""),AC50,газ!$F22)</f>
        <v>0</v>
      </c>
      <c r="AE51" s="52" t="str">
        <f>'Свинец (LME)'!E22</f>
        <v>19.02.2023</v>
      </c>
      <c r="AF51" s="58"/>
      <c r="AH51" s="52" t="str">
        <f>'Медь (LME)'!E22</f>
        <v>19.02.2023</v>
      </c>
      <c r="AI51" s="58"/>
      <c r="AK51" s="52" t="str">
        <f>'Цинк (LME)'!E22</f>
        <v>19.02.2023</v>
      </c>
      <c r="AL51" s="58"/>
    </row>
    <row r="52" spans="1:38" x14ac:dyDescent="0.25">
      <c r="A52" s="52" t="str">
        <f>Доллар!$E$23</f>
        <v>20.02.2023</v>
      </c>
      <c r="B52" s="58" t="str">
        <f>Доллар!$F$23</f>
        <v>-</v>
      </c>
      <c r="D52" s="52" t="str">
        <f>Евро!$E$23</f>
        <v>20.02.2023</v>
      </c>
      <c r="E52" s="58" t="str">
        <f>Евро!$F$23</f>
        <v>-</v>
      </c>
      <c r="G52" s="52" t="str">
        <f>'Золото (ЦБ)'!$E$23</f>
        <v>20.02.2023</v>
      </c>
      <c r="H52" s="58" t="str">
        <f>'Золото (ЦБ)'!$F$23</f>
        <v/>
      </c>
      <c r="J52" s="52" t="str">
        <f>'Серебро (ЦБ)'!$E$23</f>
        <v>20.02.2023</v>
      </c>
      <c r="K52" s="58" t="str">
        <f>'Серебро (ЦБ)'!$F$23</f>
        <v/>
      </c>
      <c r="M52" s="52" t="str">
        <f>'Платина (ЦБ)'!$E$23</f>
        <v>20.02.2023</v>
      </c>
      <c r="N52" s="58" t="str">
        <f>'Платина (ЦБ)'!$F$23</f>
        <v/>
      </c>
      <c r="P52" s="52" t="str">
        <f>'Палладий (ЦБ)'!$E$23</f>
        <v>20.02.2023</v>
      </c>
      <c r="Q52" s="58" t="str">
        <f>'Палладий (ЦБ)'!$F$23</f>
        <v/>
      </c>
      <c r="S52" s="52" t="str">
        <f>'Золото (KITCO-LME)'!E23</f>
        <v>20.02.2023</v>
      </c>
      <c r="T52" s="58">
        <f>IF(OR(н.WTI!$F23="-",н.WTI!$F23=""),T51,н.WTI!$F23)</f>
        <v>0</v>
      </c>
      <c r="V52" s="52" t="str">
        <f>'Серебро (KITCO-LME)'!E23</f>
        <v>20.02.2023</v>
      </c>
      <c r="W52" s="58">
        <f>IF(OR(н.Brent!$F23="-",н.Brent!$F23=""),W51,н.Brent!$F23)</f>
        <v>1775</v>
      </c>
      <c r="Y52" s="52" t="str">
        <f>'Алюминий (LME)'!E23</f>
        <v>20.02.2023</v>
      </c>
      <c r="Z52" s="58">
        <f>IF(OR(уголь!$F23="-",уголь!$F23=""),Z51,уголь!$F23)</f>
        <v>0</v>
      </c>
      <c r="AB52" s="52" t="str">
        <f>'Никель (LME)'!E23</f>
        <v>20.02.2023</v>
      </c>
      <c r="AC52" s="58">
        <f>IF(OR(газ!$F23="-",газ!$F23=""),AC51,газ!$F23)</f>
        <v>0</v>
      </c>
      <c r="AE52" s="52" t="str">
        <f>'Свинец (LME)'!E23</f>
        <v>20.02.2023</v>
      </c>
      <c r="AF52" s="58"/>
      <c r="AH52" s="52" t="str">
        <f>'Медь (LME)'!E23</f>
        <v>20.02.2023</v>
      </c>
      <c r="AI52" s="58"/>
      <c r="AK52" s="52" t="str">
        <f>'Цинк (LME)'!E23</f>
        <v>20.02.2023</v>
      </c>
      <c r="AL52" s="58"/>
    </row>
    <row r="53" spans="1:38" x14ac:dyDescent="0.25">
      <c r="A53" s="52" t="str">
        <f>Доллар!$E$24</f>
        <v>21.02.2023</v>
      </c>
      <c r="B53" s="58" t="str">
        <f>Доллар!$F$24</f>
        <v>-</v>
      </c>
      <c r="D53" s="52" t="str">
        <f>Евро!$E$24</f>
        <v>21.02.2023</v>
      </c>
      <c r="E53" s="58" t="str">
        <f>Евро!$F$24</f>
        <v>-</v>
      </c>
      <c r="G53" s="52" t="str">
        <f>'Золото (ЦБ)'!$E$24</f>
        <v>21.02.2023</v>
      </c>
      <c r="H53" s="58" t="str">
        <f>'Золото (ЦБ)'!$F$24</f>
        <v/>
      </c>
      <c r="J53" s="52" t="str">
        <f>'Серебро (ЦБ)'!$E$24</f>
        <v>21.02.2023</v>
      </c>
      <c r="K53" s="58" t="str">
        <f>'Серебро (ЦБ)'!$F$24</f>
        <v/>
      </c>
      <c r="M53" s="52" t="str">
        <f>'Платина (ЦБ)'!$E$24</f>
        <v>21.02.2023</v>
      </c>
      <c r="N53" s="58" t="str">
        <f>'Платина (ЦБ)'!$F$24</f>
        <v/>
      </c>
      <c r="P53" s="52" t="str">
        <f>'Палладий (ЦБ)'!$E$24</f>
        <v>21.02.2023</v>
      </c>
      <c r="Q53" s="58" t="str">
        <f>'Палладий (ЦБ)'!$F$24</f>
        <v/>
      </c>
      <c r="S53" s="52" t="str">
        <f>'Золото (KITCO-LME)'!E24</f>
        <v>21.02.2023</v>
      </c>
      <c r="T53" s="58">
        <f>IF(OR(н.WTI!$F24="-",н.WTI!$F24=""),T52,н.WTI!$F24)</f>
        <v>0</v>
      </c>
      <c r="V53" s="52" t="str">
        <f>'Серебро (KITCO-LME)'!E24</f>
        <v>21.02.2023</v>
      </c>
      <c r="W53" s="58">
        <f>IF(OR(н.Brent!$F24="-",н.Brent!$F24=""),W52,н.Brent!$F24)</f>
        <v>1775</v>
      </c>
      <c r="Y53" s="52" t="str">
        <f>'Алюминий (LME)'!E24</f>
        <v>21.02.2023</v>
      </c>
      <c r="Z53" s="58">
        <f>IF(OR(уголь!$F24="-",уголь!$F24=""),Z52,уголь!$F24)</f>
        <v>0</v>
      </c>
      <c r="AB53" s="52" t="str">
        <f>'Никель (LME)'!E24</f>
        <v>21.02.2023</v>
      </c>
      <c r="AC53" s="58">
        <f>IF(OR(газ!$F24="-",газ!$F24=""),AC52,газ!$F24)</f>
        <v>0</v>
      </c>
      <c r="AE53" s="52" t="str">
        <f>'Свинец (LME)'!E24</f>
        <v>21.02.2023</v>
      </c>
      <c r="AF53" s="58"/>
      <c r="AH53" s="52" t="str">
        <f>'Медь (LME)'!E24</f>
        <v>21.02.2023</v>
      </c>
      <c r="AI53" s="58"/>
      <c r="AK53" s="52" t="str">
        <f>'Цинк (LME)'!E24</f>
        <v>21.02.2023</v>
      </c>
      <c r="AL53" s="58"/>
    </row>
    <row r="54" spans="1:38" x14ac:dyDescent="0.25">
      <c r="A54" s="52" t="str">
        <f>Доллар!$E$25</f>
        <v>22.02.2023</v>
      </c>
      <c r="B54" s="58" t="str">
        <f>Доллар!$F$25</f>
        <v>-</v>
      </c>
      <c r="D54" s="52" t="str">
        <f>Евро!$E$25</f>
        <v>22.02.2023</v>
      </c>
      <c r="E54" s="58" t="str">
        <f>Евро!$F$25</f>
        <v>-</v>
      </c>
      <c r="G54" s="52" t="str">
        <f>'Золото (ЦБ)'!$E$25</f>
        <v>22.02.2023</v>
      </c>
      <c r="H54" s="58" t="str">
        <f>'Золото (ЦБ)'!$F$25</f>
        <v/>
      </c>
      <c r="J54" s="52" t="str">
        <f>'Серебро (ЦБ)'!$E$25</f>
        <v>22.02.2023</v>
      </c>
      <c r="K54" s="58" t="str">
        <f>'Серебро (ЦБ)'!$F$25</f>
        <v/>
      </c>
      <c r="M54" s="52" t="str">
        <f>'Платина (ЦБ)'!$E$25</f>
        <v>22.02.2023</v>
      </c>
      <c r="N54" s="58" t="str">
        <f>'Платина (ЦБ)'!$F$25</f>
        <v/>
      </c>
      <c r="P54" s="52" t="str">
        <f>'Палладий (ЦБ)'!$E$25</f>
        <v>22.02.2023</v>
      </c>
      <c r="Q54" s="58" t="str">
        <f>'Палладий (ЦБ)'!$F$25</f>
        <v/>
      </c>
      <c r="S54" s="52" t="str">
        <f>'Золото (KITCO-LME)'!E25</f>
        <v>22.02.2023</v>
      </c>
      <c r="T54" s="58">
        <f>IF(OR(н.WTI!$F25="-",н.WTI!$F25=""),T53,н.WTI!$F25)</f>
        <v>0</v>
      </c>
      <c r="V54" s="52" t="str">
        <f>'Серебро (KITCO-LME)'!E25</f>
        <v>22.02.2023</v>
      </c>
      <c r="W54" s="58">
        <f>IF(OR(н.Brent!$F25="-",н.Brent!$F25=""),W53,н.Brent!$F25)</f>
        <v>1775</v>
      </c>
      <c r="Y54" s="52" t="str">
        <f>'Алюминий (LME)'!E25</f>
        <v>22.02.2023</v>
      </c>
      <c r="Z54" s="58">
        <f>IF(OR(уголь!$F25="-",уголь!$F25=""),Z53,уголь!$F25)</f>
        <v>0</v>
      </c>
      <c r="AB54" s="52" t="str">
        <f>'Никель (LME)'!E25</f>
        <v>22.02.2023</v>
      </c>
      <c r="AC54" s="58">
        <f>IF(OR(газ!$F25="-",газ!$F25=""),AC53,газ!$F25)</f>
        <v>0</v>
      </c>
      <c r="AE54" s="52" t="str">
        <f>'Свинец (LME)'!E25</f>
        <v>22.02.2023</v>
      </c>
      <c r="AF54" s="58"/>
      <c r="AH54" s="52" t="str">
        <f>'Медь (LME)'!E25</f>
        <v>22.02.2023</v>
      </c>
      <c r="AI54" s="58"/>
      <c r="AK54" s="52" t="str">
        <f>'Цинк (LME)'!E25</f>
        <v>22.02.2023</v>
      </c>
      <c r="AL54" s="58"/>
    </row>
    <row r="55" spans="1:38" x14ac:dyDescent="0.25">
      <c r="A55" s="52" t="str">
        <f>Доллар!$E$26</f>
        <v>23.02.2023</v>
      </c>
      <c r="B55" s="58" t="str">
        <f>Доллар!$F$26</f>
        <v>-</v>
      </c>
      <c r="D55" s="52" t="str">
        <f>Евро!$E$26</f>
        <v>23.02.2023</v>
      </c>
      <c r="E55" s="58" t="str">
        <f>Евро!$F$26</f>
        <v>-</v>
      </c>
      <c r="G55" s="52" t="str">
        <f>'Золото (ЦБ)'!$E$26</f>
        <v>23.02.2023</v>
      </c>
      <c r="H55" s="58" t="str">
        <f>'Золото (ЦБ)'!$F$26</f>
        <v/>
      </c>
      <c r="J55" s="52" t="str">
        <f>'Серебро (ЦБ)'!$E$26</f>
        <v>23.02.2023</v>
      </c>
      <c r="K55" s="58" t="str">
        <f>'Серебро (ЦБ)'!$F$26</f>
        <v/>
      </c>
      <c r="M55" s="52" t="str">
        <f>'Платина (ЦБ)'!$E$26</f>
        <v>23.02.2023</v>
      </c>
      <c r="N55" s="58" t="str">
        <f>'Платина (ЦБ)'!$F$26</f>
        <v/>
      </c>
      <c r="P55" s="52" t="str">
        <f>'Палладий (ЦБ)'!$E$26</f>
        <v>23.02.2023</v>
      </c>
      <c r="Q55" s="58" t="str">
        <f>'Палладий (ЦБ)'!$F$26</f>
        <v/>
      </c>
      <c r="S55" s="52" t="str">
        <f>'Золото (KITCO-LME)'!E26</f>
        <v>23.02.2023</v>
      </c>
      <c r="T55" s="58">
        <f>IF(OR(н.WTI!$F26="-",н.WTI!$F26=""),T54,н.WTI!$F26)</f>
        <v>0</v>
      </c>
      <c r="V55" s="52" t="str">
        <f>'Серебро (KITCO-LME)'!E26</f>
        <v>23.02.2023</v>
      </c>
      <c r="W55" s="58">
        <f>IF(OR(н.Brent!$F26="-",н.Brent!$F26=""),W54,н.Brent!$F26)</f>
        <v>1775</v>
      </c>
      <c r="Y55" s="52" t="str">
        <f>'Алюминий (LME)'!E26</f>
        <v>23.02.2023</v>
      </c>
      <c r="Z55" s="58">
        <f>IF(OR(уголь!$F26="-",уголь!$F26=""),Z54,уголь!$F26)</f>
        <v>0</v>
      </c>
      <c r="AB55" s="52" t="str">
        <f>'Никель (LME)'!E26</f>
        <v>23.02.2023</v>
      </c>
      <c r="AC55" s="58">
        <f>IF(OR(газ!$F26="-",газ!$F26=""),AC54,газ!$F26)</f>
        <v>0</v>
      </c>
      <c r="AE55" s="52" t="str">
        <f>'Свинец (LME)'!E26</f>
        <v>23.02.2023</v>
      </c>
      <c r="AF55" s="58"/>
      <c r="AH55" s="52" t="str">
        <f>'Медь (LME)'!E26</f>
        <v>23.02.2023</v>
      </c>
      <c r="AI55" s="58"/>
      <c r="AK55" s="52" t="str">
        <f>'Цинк (LME)'!E26</f>
        <v>23.02.2023</v>
      </c>
      <c r="AL55" s="58"/>
    </row>
    <row r="56" spans="1:38" x14ac:dyDescent="0.25">
      <c r="A56" s="52" t="str">
        <f>Доллар!$E$27</f>
        <v>24.02.2023</v>
      </c>
      <c r="B56" s="58" t="str">
        <f>Доллар!$F$27</f>
        <v>-</v>
      </c>
      <c r="D56" s="52" t="str">
        <f>Евро!$E$27</f>
        <v>24.02.2023</v>
      </c>
      <c r="E56" s="58" t="str">
        <f>Евро!$F$27</f>
        <v>-</v>
      </c>
      <c r="G56" s="52" t="str">
        <f>'Золото (ЦБ)'!$E$27</f>
        <v>24.02.2023</v>
      </c>
      <c r="H56" s="58" t="str">
        <f>'Золото (ЦБ)'!$F$27</f>
        <v/>
      </c>
      <c r="J56" s="52" t="str">
        <f>'Серебро (ЦБ)'!$E$27</f>
        <v>24.02.2023</v>
      </c>
      <c r="K56" s="58" t="str">
        <f>'Серебро (ЦБ)'!$F$27</f>
        <v/>
      </c>
      <c r="M56" s="52" t="str">
        <f>'Платина (ЦБ)'!$E$27</f>
        <v>24.02.2023</v>
      </c>
      <c r="N56" s="58" t="str">
        <f>'Платина (ЦБ)'!$F$27</f>
        <v/>
      </c>
      <c r="P56" s="52" t="str">
        <f>'Палладий (ЦБ)'!$E$27</f>
        <v>24.02.2023</v>
      </c>
      <c r="Q56" s="58" t="str">
        <f>'Палладий (ЦБ)'!$F$27</f>
        <v/>
      </c>
      <c r="S56" s="52" t="str">
        <f>'Золото (KITCO-LME)'!E27</f>
        <v>24.02.2023</v>
      </c>
      <c r="T56" s="58">
        <f>IF(OR(н.WTI!$F27="-",н.WTI!$F27=""),T55,н.WTI!$F27)</f>
        <v>0</v>
      </c>
      <c r="V56" s="52" t="str">
        <f>'Серебро (KITCO-LME)'!E27</f>
        <v>24.02.2023</v>
      </c>
      <c r="W56" s="58">
        <f>IF(OR(н.Brent!$F27="-",н.Brent!$F27=""),W55,н.Brent!$F27)</f>
        <v>1775</v>
      </c>
      <c r="Y56" s="52" t="str">
        <f>'Алюминий (LME)'!E27</f>
        <v>24.02.2023</v>
      </c>
      <c r="Z56" s="58">
        <f>IF(OR(уголь!$F27="-",уголь!$F27=""),Z55,уголь!$F27)</f>
        <v>0</v>
      </c>
      <c r="AB56" s="52" t="str">
        <f>'Никель (LME)'!E27</f>
        <v>24.02.2023</v>
      </c>
      <c r="AC56" s="58">
        <f>IF(OR(газ!$F27="-",газ!$F27=""),AC55,газ!$F27)</f>
        <v>0</v>
      </c>
      <c r="AE56" s="52" t="str">
        <f>'Свинец (LME)'!E27</f>
        <v>24.02.2023</v>
      </c>
      <c r="AF56" s="58"/>
      <c r="AH56" s="52" t="str">
        <f>'Медь (LME)'!E27</f>
        <v>24.02.2023</v>
      </c>
      <c r="AI56" s="58"/>
      <c r="AK56" s="52" t="str">
        <f>'Цинк (LME)'!E27</f>
        <v>24.02.2023</v>
      </c>
      <c r="AL56" s="58"/>
    </row>
    <row r="57" spans="1:38" x14ac:dyDescent="0.25">
      <c r="A57" s="52" t="str">
        <f>Доллар!$E$28</f>
        <v>25.02.2023</v>
      </c>
      <c r="B57" s="58" t="str">
        <f>Доллар!$F$28</f>
        <v>-</v>
      </c>
      <c r="D57" s="52" t="str">
        <f>Евро!$E$28</f>
        <v>25.02.2023</v>
      </c>
      <c r="E57" s="58" t="str">
        <f>Евро!$F$28</f>
        <v>-</v>
      </c>
      <c r="G57" s="52" t="str">
        <f>'Золото (ЦБ)'!$E$28</f>
        <v>25.02.2023</v>
      </c>
      <c r="H57" s="58" t="str">
        <f>'Золото (ЦБ)'!$F$28</f>
        <v/>
      </c>
      <c r="J57" s="52" t="str">
        <f>'Серебро (ЦБ)'!$E$28</f>
        <v>25.02.2023</v>
      </c>
      <c r="K57" s="58" t="str">
        <f>'Серебро (ЦБ)'!$F$28</f>
        <v/>
      </c>
      <c r="M57" s="52" t="str">
        <f>'Платина (ЦБ)'!$E$28</f>
        <v>25.02.2023</v>
      </c>
      <c r="N57" s="58" t="str">
        <f>'Платина (ЦБ)'!$F$28</f>
        <v/>
      </c>
      <c r="P57" s="52" t="str">
        <f>'Палладий (ЦБ)'!$E$28</f>
        <v>25.02.2023</v>
      </c>
      <c r="Q57" s="58" t="str">
        <f>'Палладий (ЦБ)'!$F$28</f>
        <v/>
      </c>
      <c r="S57" s="52" t="str">
        <f>'Золото (KITCO-LME)'!E28</f>
        <v>25.02.2023</v>
      </c>
      <c r="T57" s="58">
        <f>IF(OR(н.WTI!$F28="-",н.WTI!$F28=""),T56,н.WTI!$F28)</f>
        <v>0</v>
      </c>
      <c r="V57" s="52" t="str">
        <f>'Серебро (KITCO-LME)'!E28</f>
        <v>25.02.2023</v>
      </c>
      <c r="W57" s="58">
        <f>IF(OR(н.Brent!$F28="-",н.Brent!$F28=""),W56,н.Brent!$F28)</f>
        <v>1775</v>
      </c>
      <c r="Y57" s="52" t="str">
        <f>'Алюминий (LME)'!E28</f>
        <v>25.02.2023</v>
      </c>
      <c r="Z57" s="58">
        <f>IF(OR(уголь!$F28="-",уголь!$F28=""),Z56,уголь!$F28)</f>
        <v>0</v>
      </c>
      <c r="AB57" s="52" t="str">
        <f>'Никель (LME)'!E28</f>
        <v>25.02.2023</v>
      </c>
      <c r="AC57" s="58">
        <f>IF(OR(газ!$F28="-",газ!$F28=""),AC56,газ!$F28)</f>
        <v>0</v>
      </c>
      <c r="AE57" s="52" t="str">
        <f>'Свинец (LME)'!E28</f>
        <v>25.02.2023</v>
      </c>
      <c r="AF57" s="58"/>
      <c r="AH57" s="52" t="str">
        <f>'Медь (LME)'!E28</f>
        <v>25.02.2023</v>
      </c>
      <c r="AI57" s="58"/>
      <c r="AK57" s="52" t="str">
        <f>'Цинк (LME)'!E28</f>
        <v>25.02.2023</v>
      </c>
      <c r="AL57" s="58"/>
    </row>
    <row r="58" spans="1:38" x14ac:dyDescent="0.25">
      <c r="A58" s="52" t="str">
        <f>Доллар!$E$29</f>
        <v>26.02.2023</v>
      </c>
      <c r="B58" s="58" t="str">
        <f>Доллар!$F$29</f>
        <v>-</v>
      </c>
      <c r="D58" s="52" t="str">
        <f>Евро!$E$29</f>
        <v>26.02.2023</v>
      </c>
      <c r="E58" s="58" t="str">
        <f>Евро!$F$29</f>
        <v>-</v>
      </c>
      <c r="G58" s="52" t="str">
        <f>'Золото (ЦБ)'!$E$29</f>
        <v>26.02.2023</v>
      </c>
      <c r="H58" s="58" t="str">
        <f>'Золото (ЦБ)'!$F$29</f>
        <v/>
      </c>
      <c r="J58" s="52" t="str">
        <f>'Серебро (ЦБ)'!$E$29</f>
        <v>26.02.2023</v>
      </c>
      <c r="K58" s="58" t="str">
        <f>'Серебро (ЦБ)'!$F$29</f>
        <v/>
      </c>
      <c r="M58" s="52" t="str">
        <f>'Платина (ЦБ)'!$E$29</f>
        <v>26.02.2023</v>
      </c>
      <c r="N58" s="58" t="str">
        <f>'Платина (ЦБ)'!$F$29</f>
        <v/>
      </c>
      <c r="P58" s="52" t="str">
        <f>'Палладий (ЦБ)'!$E$29</f>
        <v>26.02.2023</v>
      </c>
      <c r="Q58" s="58" t="str">
        <f>'Палладий (ЦБ)'!$F$29</f>
        <v/>
      </c>
      <c r="S58" s="52" t="str">
        <f>'Золото (KITCO-LME)'!E29</f>
        <v>26.02.2023</v>
      </c>
      <c r="T58" s="58">
        <f>IF(OR(н.WTI!$F29="-",н.WTI!$F29=""),T57,н.WTI!$F29)</f>
        <v>0</v>
      </c>
      <c r="V58" s="52" t="str">
        <f>'Серебро (KITCO-LME)'!E29</f>
        <v>26.02.2023</v>
      </c>
      <c r="W58" s="58">
        <f>IF(OR(н.Brent!$F29="-",н.Brent!$F29=""),W57,н.Brent!$F29)</f>
        <v>1775</v>
      </c>
      <c r="Y58" s="52" t="str">
        <f>'Алюминий (LME)'!E29</f>
        <v>26.02.2023</v>
      </c>
      <c r="Z58" s="58">
        <f>IF(OR(уголь!$F29="-",уголь!$F29=""),Z57,уголь!$F29)</f>
        <v>0</v>
      </c>
      <c r="AB58" s="52" t="str">
        <f>'Никель (LME)'!E29</f>
        <v>26.02.2023</v>
      </c>
      <c r="AC58" s="58">
        <f>IF(OR(газ!$F29="-",газ!$F29=""),AC57,газ!$F29)</f>
        <v>0</v>
      </c>
      <c r="AE58" s="52" t="str">
        <f>'Свинец (LME)'!E29</f>
        <v>26.02.2023</v>
      </c>
      <c r="AF58" s="58"/>
      <c r="AH58" s="52" t="str">
        <f>'Медь (LME)'!E29</f>
        <v>26.02.2023</v>
      </c>
      <c r="AI58" s="58"/>
      <c r="AK58" s="52" t="str">
        <f>'Цинк (LME)'!E29</f>
        <v>26.02.2023</v>
      </c>
      <c r="AL58" s="58"/>
    </row>
    <row r="59" spans="1:38" x14ac:dyDescent="0.25">
      <c r="A59" s="52" t="str">
        <f>Доллар!$E$30</f>
        <v>27.02.2023</v>
      </c>
      <c r="B59" s="58" t="str">
        <f>Доллар!$F$30</f>
        <v>-</v>
      </c>
      <c r="D59" s="52" t="str">
        <f>Евро!$E$30</f>
        <v>27.02.2023</v>
      </c>
      <c r="E59" s="58" t="str">
        <f>Евро!$F$30</f>
        <v>-</v>
      </c>
      <c r="G59" s="52" t="str">
        <f>'Золото (ЦБ)'!$E$30</f>
        <v>27.02.2023</v>
      </c>
      <c r="H59" s="58" t="str">
        <f>'Золото (ЦБ)'!$F$30</f>
        <v/>
      </c>
      <c r="J59" s="52" t="str">
        <f>'Серебро (ЦБ)'!$E$30</f>
        <v>27.02.2023</v>
      </c>
      <c r="K59" s="58" t="str">
        <f>'Серебро (ЦБ)'!$F$30</f>
        <v/>
      </c>
      <c r="M59" s="52" t="str">
        <f>'Платина (ЦБ)'!$E$30</f>
        <v>27.02.2023</v>
      </c>
      <c r="N59" s="58" t="str">
        <f>'Платина (ЦБ)'!$F$30</f>
        <v/>
      </c>
      <c r="P59" s="52" t="str">
        <f>'Палладий (ЦБ)'!$E$30</f>
        <v>27.02.2023</v>
      </c>
      <c r="Q59" s="58" t="str">
        <f>'Палладий (ЦБ)'!$F$30</f>
        <v/>
      </c>
      <c r="S59" s="52" t="str">
        <f>'Золото (KITCO-LME)'!E30</f>
        <v>27.02.2023</v>
      </c>
      <c r="T59" s="58">
        <f>IF(OR(н.WTI!$F30="-",н.WTI!$F30=""),T58,н.WTI!$F30)</f>
        <v>0</v>
      </c>
      <c r="V59" s="52" t="str">
        <f>'Серебро (KITCO-LME)'!E30</f>
        <v>27.02.2023</v>
      </c>
      <c r="W59" s="58">
        <f>IF(OR(н.Brent!$F30="-",н.Brent!$F30=""),W58,н.Brent!$F30)</f>
        <v>1775</v>
      </c>
      <c r="Y59" s="52" t="str">
        <f>'Алюминий (LME)'!E30</f>
        <v>27.02.2023</v>
      </c>
      <c r="Z59" s="58">
        <f>IF(OR(уголь!$F30="-",уголь!$F30=""),Z58,уголь!$F30)</f>
        <v>0</v>
      </c>
      <c r="AB59" s="52" t="str">
        <f>'Никель (LME)'!E30</f>
        <v>27.02.2023</v>
      </c>
      <c r="AC59" s="58">
        <f>IF(OR(газ!$F30="-",газ!$F30=""),AC58,газ!$F30)</f>
        <v>0</v>
      </c>
      <c r="AE59" s="52" t="str">
        <f>'Свинец (LME)'!E30</f>
        <v>27.02.2023</v>
      </c>
      <c r="AF59" s="58"/>
      <c r="AH59" s="52" t="str">
        <f>'Медь (LME)'!E30</f>
        <v>27.02.2023</v>
      </c>
      <c r="AI59" s="58"/>
      <c r="AK59" s="52" t="str">
        <f>'Цинк (LME)'!E30</f>
        <v>27.02.2023</v>
      </c>
      <c r="AL59" s="58"/>
    </row>
    <row r="60" spans="1:38" x14ac:dyDescent="0.25">
      <c r="A60" s="59" t="str">
        <f>Доллар!$E$31</f>
        <v>28.02.2023</v>
      </c>
      <c r="B60" s="58" t="str">
        <f>Доллар!$F$31</f>
        <v>-</v>
      </c>
      <c r="D60" s="59" t="str">
        <f>Евро!$E$31</f>
        <v>28.02.2023</v>
      </c>
      <c r="E60" s="58" t="str">
        <f>Евро!$F$31</f>
        <v>-</v>
      </c>
      <c r="G60" s="59" t="str">
        <f>'Золото (ЦБ)'!$E$31</f>
        <v>28.02.2023</v>
      </c>
      <c r="H60" s="58" t="str">
        <f>'Золото (ЦБ)'!$F$31</f>
        <v/>
      </c>
      <c r="J60" s="59" t="str">
        <f>'Серебро (ЦБ)'!$E$31</f>
        <v>28.02.2023</v>
      </c>
      <c r="K60" s="58" t="str">
        <f>'Серебро (ЦБ)'!$F$31</f>
        <v/>
      </c>
      <c r="M60" s="59" t="str">
        <f>'Платина (ЦБ)'!$E$31</f>
        <v>28.02.2023</v>
      </c>
      <c r="N60" s="58" t="str">
        <f>'Платина (ЦБ)'!$F$31</f>
        <v/>
      </c>
      <c r="P60" s="59" t="str">
        <f>'Палладий (ЦБ)'!$E$31</f>
        <v>28.02.2023</v>
      </c>
      <c r="Q60" s="58" t="str">
        <f>'Палладий (ЦБ)'!$F$31</f>
        <v/>
      </c>
      <c r="S60" s="59" t="str">
        <f>'Золото (KITCO-LME)'!E31</f>
        <v>28.02.2023</v>
      </c>
      <c r="T60" s="58">
        <f>IF(OR(н.WTI!$F31="-",н.WTI!$F31=""),T59,н.WTI!$F31)</f>
        <v>0</v>
      </c>
      <c r="U60" s="68"/>
      <c r="V60" s="59" t="str">
        <f>'Серебро (KITCO-LME)'!E31</f>
        <v>28.02.2023</v>
      </c>
      <c r="W60" s="58">
        <f>IF(OR(н.Brent!$F31="-",н.Brent!$F31=""),W59,н.Brent!$F31)</f>
        <v>1775</v>
      </c>
      <c r="Y60" s="59" t="str">
        <f>'Алюминий (LME)'!E31</f>
        <v>28.02.2023</v>
      </c>
      <c r="Z60" s="58">
        <f>IF(OR(уголь!$F31="-",уголь!$F31=""),Z59,уголь!$F31)</f>
        <v>0</v>
      </c>
      <c r="AB60" s="59" t="str">
        <f>'Никель (LME)'!E31</f>
        <v>28.02.2023</v>
      </c>
      <c r="AC60" s="58">
        <f>IF(OR(газ!$F31="-",газ!$F31=""),AC59,газ!$F31)</f>
        <v>0</v>
      </c>
      <c r="AE60" s="59" t="str">
        <f>'Свинец (LME)'!E31</f>
        <v>28.02.2023</v>
      </c>
      <c r="AF60" s="58"/>
      <c r="AH60" s="59" t="str">
        <f>'Медь (LME)'!E31</f>
        <v>28.02.2023</v>
      </c>
      <c r="AI60" s="58"/>
      <c r="AK60" s="59" t="str">
        <f>'Цинк (LME)'!E31</f>
        <v>28.02.2023</v>
      </c>
      <c r="AL60" s="58"/>
    </row>
    <row r="61" spans="1:38" x14ac:dyDescent="0.25">
      <c r="A61" s="52" t="str">
        <f>Доллар!$H$4</f>
        <v>01.03.2023</v>
      </c>
      <c r="B61" s="58" t="str">
        <f>Доллар!$I$4</f>
        <v>-</v>
      </c>
      <c r="D61" s="52" t="str">
        <f>Евро!$H$4</f>
        <v>01.03.2023</v>
      </c>
      <c r="E61" s="58" t="str">
        <f>Евро!$I$4</f>
        <v>-</v>
      </c>
      <c r="G61" s="52" t="str">
        <f>'Золото (ЦБ)'!$H$4</f>
        <v>01.03.2023</v>
      </c>
      <c r="H61" s="58" t="str">
        <f>'Золото (ЦБ)'!$I$4</f>
        <v/>
      </c>
      <c r="J61" s="52" t="str">
        <f>'Серебро (ЦБ)'!$H$4</f>
        <v>01.03.2023</v>
      </c>
      <c r="K61" s="58" t="str">
        <f>'Серебро (ЦБ)'!$I$4</f>
        <v/>
      </c>
      <c r="M61" s="52" t="str">
        <f>'Платина (ЦБ)'!$H$4</f>
        <v>01.03.2023</v>
      </c>
      <c r="N61" s="58" t="str">
        <f>'Платина (ЦБ)'!$I$4</f>
        <v/>
      </c>
      <c r="P61" s="52" t="str">
        <f>'Палладий (ЦБ)'!$H$4</f>
        <v>01.03.2023</v>
      </c>
      <c r="Q61" s="58" t="str">
        <f>'Палладий (ЦБ)'!$I$4</f>
        <v/>
      </c>
      <c r="S61" s="52" t="str">
        <f>'Золото (KITCO-LME)'!H4</f>
        <v>01.03.2023</v>
      </c>
      <c r="T61" s="58">
        <f>IF(OR(н.WTI!$I4="-",н.WTI!$I4=""),T60,н.WTI!$I4)</f>
        <v>0</v>
      </c>
      <c r="V61" s="52" t="str">
        <f>'Серебро (KITCO-LME)'!H4</f>
        <v>01.03.2023</v>
      </c>
      <c r="W61" s="58">
        <f>IF(OR(н.Brent!$I4="-",н.Brent!$I4=""),W60,н.Brent!$I4)</f>
        <v>1775</v>
      </c>
      <c r="Y61" s="52" t="str">
        <f>'Алюминий (LME)'!H4</f>
        <v>01.03.2023</v>
      </c>
      <c r="Z61" s="58">
        <f>IF(OR(уголь!$I4="-",уголь!$I4=""),Z60,уголь!$I4)</f>
        <v>0</v>
      </c>
      <c r="AB61" s="52" t="str">
        <f>'Никель (LME)'!H4</f>
        <v>01.03.2023</v>
      </c>
      <c r="AC61" s="58">
        <f>IF(OR(газ!$I4="-",газ!$I4=""),AC60,газ!$I4)</f>
        <v>0</v>
      </c>
      <c r="AE61" s="52" t="str">
        <f>'Свинец (LME)'!H4</f>
        <v>01.03.2023</v>
      </c>
      <c r="AF61" s="58"/>
      <c r="AH61" s="52" t="str">
        <f>'Медь (LME)'!H4</f>
        <v>01.03.2023</v>
      </c>
      <c r="AI61" s="58"/>
      <c r="AK61" s="52" t="str">
        <f>'Цинк (LME)'!H4</f>
        <v>01.03.2023</v>
      </c>
      <c r="AL61" s="58"/>
    </row>
    <row r="62" spans="1:38" x14ac:dyDescent="0.25">
      <c r="A62" s="52" t="str">
        <f>Доллар!$H$5</f>
        <v>02.03.2023</v>
      </c>
      <c r="B62" s="58" t="str">
        <f>Доллар!$I$5</f>
        <v>-</v>
      </c>
      <c r="D62" s="52" t="str">
        <f>Евро!$H$5</f>
        <v>02.03.2023</v>
      </c>
      <c r="E62" s="58" t="str">
        <f>Евро!$I$5</f>
        <v>-</v>
      </c>
      <c r="G62" s="52" t="str">
        <f>'Золото (ЦБ)'!$H$5</f>
        <v>02.03.2023</v>
      </c>
      <c r="H62" s="58" t="str">
        <f>'Золото (ЦБ)'!$I$5</f>
        <v/>
      </c>
      <c r="J62" s="52" t="str">
        <f>'Серебро (ЦБ)'!$H$5</f>
        <v>02.03.2023</v>
      </c>
      <c r="K62" s="58" t="str">
        <f>'Серебро (ЦБ)'!$I$5</f>
        <v/>
      </c>
      <c r="M62" s="52" t="str">
        <f>'Платина (ЦБ)'!$H$5</f>
        <v>02.03.2023</v>
      </c>
      <c r="N62" s="58" t="str">
        <f>'Платина (ЦБ)'!$I$5</f>
        <v/>
      </c>
      <c r="P62" s="52" t="str">
        <f>'Палладий (ЦБ)'!$H$5</f>
        <v>02.03.2023</v>
      </c>
      <c r="Q62" s="58" t="str">
        <f>'Палладий (ЦБ)'!$I$5</f>
        <v/>
      </c>
      <c r="S62" s="52" t="str">
        <f>'Золото (KITCO-LME)'!H5</f>
        <v>02.03.2023</v>
      </c>
      <c r="T62" s="58">
        <f>IF(OR(н.WTI!$I5="-",н.WTI!$I5=""),T61,н.WTI!$I5)</f>
        <v>0</v>
      </c>
      <c r="V62" s="52" t="str">
        <f>'Серебро (KITCO-LME)'!H5</f>
        <v>02.03.2023</v>
      </c>
      <c r="W62" s="58">
        <f>IF(OR(н.Brent!$I5="-",н.Brent!$I5=""),W61,н.Brent!$I5)</f>
        <v>1775</v>
      </c>
      <c r="Y62" s="52" t="str">
        <f>'Алюминий (LME)'!H5</f>
        <v>02.03.2023</v>
      </c>
      <c r="Z62" s="58">
        <f>IF(OR(уголь!$I5="-",уголь!$I5=""),Z61,уголь!$I5)</f>
        <v>0</v>
      </c>
      <c r="AB62" s="52" t="str">
        <f>'Никель (LME)'!H5</f>
        <v>02.03.2023</v>
      </c>
      <c r="AC62" s="58">
        <f>IF(OR(газ!$I5="-",газ!$I5=""),AC61,газ!$I5)</f>
        <v>0</v>
      </c>
      <c r="AE62" s="52" t="str">
        <f>'Свинец (LME)'!H5</f>
        <v>02.03.2023</v>
      </c>
      <c r="AF62" s="58"/>
      <c r="AH62" s="52" t="str">
        <f>'Медь (LME)'!H5</f>
        <v>02.03.2023</v>
      </c>
      <c r="AI62" s="58"/>
      <c r="AK62" s="52" t="str">
        <f>'Цинк (LME)'!H5</f>
        <v>02.03.2023</v>
      </c>
      <c r="AL62" s="58"/>
    </row>
    <row r="63" spans="1:38" x14ac:dyDescent="0.25">
      <c r="A63" s="52" t="str">
        <f>Доллар!$H$6</f>
        <v>03.03.2023</v>
      </c>
      <c r="B63" s="58" t="str">
        <f>Доллар!$I$6</f>
        <v>-</v>
      </c>
      <c r="D63" s="52" t="str">
        <f>Евро!$H$6</f>
        <v>03.03.2023</v>
      </c>
      <c r="E63" s="58" t="str">
        <f>Евро!$I$6</f>
        <v>-</v>
      </c>
      <c r="G63" s="52" t="str">
        <f>'Золото (ЦБ)'!$H$6</f>
        <v>03.03.2023</v>
      </c>
      <c r="H63" s="58" t="str">
        <f>'Золото (ЦБ)'!$I$6</f>
        <v/>
      </c>
      <c r="J63" s="52" t="str">
        <f>'Серебро (ЦБ)'!$H$6</f>
        <v>03.03.2023</v>
      </c>
      <c r="K63" s="58" t="str">
        <f>'Серебро (ЦБ)'!$I$6</f>
        <v/>
      </c>
      <c r="M63" s="52" t="str">
        <f>'Платина (ЦБ)'!$H$6</f>
        <v>03.03.2023</v>
      </c>
      <c r="N63" s="58" t="str">
        <f>'Платина (ЦБ)'!$I$6</f>
        <v/>
      </c>
      <c r="P63" s="52" t="str">
        <f>'Палладий (ЦБ)'!$H$6</f>
        <v>03.03.2023</v>
      </c>
      <c r="Q63" s="58" t="str">
        <f>'Палладий (ЦБ)'!$I$6</f>
        <v/>
      </c>
      <c r="S63" s="52" t="str">
        <f>'Золото (KITCO-LME)'!H6</f>
        <v>03.03.2023</v>
      </c>
      <c r="T63" s="58">
        <f>IF(OR(н.WTI!$I6="-",н.WTI!$I6=""),T62,н.WTI!$I6)</f>
        <v>0</v>
      </c>
      <c r="V63" s="52" t="str">
        <f>'Серебро (KITCO-LME)'!H6</f>
        <v>03.03.2023</v>
      </c>
      <c r="W63" s="58">
        <f>IF(OR(н.Brent!$I6="-",н.Brent!$I6=""),W62,н.Brent!$I6)</f>
        <v>1775</v>
      </c>
      <c r="Y63" s="52" t="str">
        <f>'Алюминий (LME)'!H6</f>
        <v>03.03.2023</v>
      </c>
      <c r="Z63" s="58">
        <f>IF(OR(уголь!$I6="-",уголь!$I6=""),Z62,уголь!$I6)</f>
        <v>0</v>
      </c>
      <c r="AB63" s="52" t="str">
        <f>'Никель (LME)'!H6</f>
        <v>03.03.2023</v>
      </c>
      <c r="AC63" s="58">
        <f>IF(OR(газ!$I6="-",газ!$I6=""),AC62,газ!$I6)</f>
        <v>0</v>
      </c>
      <c r="AE63" s="52" t="str">
        <f>'Свинец (LME)'!H6</f>
        <v>03.03.2023</v>
      </c>
      <c r="AF63" s="58"/>
      <c r="AH63" s="52" t="str">
        <f>'Медь (LME)'!H6</f>
        <v>03.03.2023</v>
      </c>
      <c r="AI63" s="58"/>
      <c r="AK63" s="52" t="str">
        <f>'Цинк (LME)'!H6</f>
        <v>03.03.2023</v>
      </c>
      <c r="AL63" s="58"/>
    </row>
    <row r="64" spans="1:38" x14ac:dyDescent="0.25">
      <c r="A64" s="52" t="str">
        <f>Доллар!$H$7</f>
        <v>04.03.2023</v>
      </c>
      <c r="B64" s="58" t="str">
        <f>Доллар!$I$7</f>
        <v>-</v>
      </c>
      <c r="D64" s="52" t="str">
        <f>Евро!$H$7</f>
        <v>04.03.2023</v>
      </c>
      <c r="E64" s="58" t="str">
        <f>Евро!$I$7</f>
        <v>-</v>
      </c>
      <c r="G64" s="52" t="str">
        <f>'Золото (ЦБ)'!$H$7</f>
        <v>04.03.2023</v>
      </c>
      <c r="H64" s="58" t="str">
        <f>'Золото (ЦБ)'!$I$7</f>
        <v/>
      </c>
      <c r="J64" s="52" t="str">
        <f>'Серебро (ЦБ)'!$H$7</f>
        <v>04.03.2023</v>
      </c>
      <c r="K64" s="58" t="str">
        <f>'Серебро (ЦБ)'!$I$7</f>
        <v/>
      </c>
      <c r="M64" s="52" t="str">
        <f>'Платина (ЦБ)'!$H$7</f>
        <v>04.03.2023</v>
      </c>
      <c r="N64" s="58" t="str">
        <f>'Платина (ЦБ)'!$I$7</f>
        <v/>
      </c>
      <c r="P64" s="52" t="str">
        <f>'Палладий (ЦБ)'!$H$7</f>
        <v>04.03.2023</v>
      </c>
      <c r="Q64" s="58" t="str">
        <f>'Палладий (ЦБ)'!$I$7</f>
        <v/>
      </c>
      <c r="S64" s="52" t="str">
        <f>'Золото (KITCO-LME)'!H7</f>
        <v>04.03.2023</v>
      </c>
      <c r="T64" s="58">
        <f>IF(OR(н.WTI!$I7="-",н.WTI!$I7=""),T63,н.WTI!$I7)</f>
        <v>0</v>
      </c>
      <c r="V64" s="52" t="str">
        <f>'Серебро (KITCO-LME)'!H7</f>
        <v>04.03.2023</v>
      </c>
      <c r="W64" s="58">
        <f>IF(OR(н.Brent!$I7="-",н.Brent!$I7=""),W63,н.Brent!$I7)</f>
        <v>1775</v>
      </c>
      <c r="Y64" s="52" t="str">
        <f>'Алюминий (LME)'!H7</f>
        <v>04.03.2023</v>
      </c>
      <c r="Z64" s="58">
        <f>IF(OR(уголь!$I7="-",уголь!$I7=""),Z63,уголь!$I7)</f>
        <v>0</v>
      </c>
      <c r="AB64" s="52" t="str">
        <f>'Никель (LME)'!H7</f>
        <v>04.03.2023</v>
      </c>
      <c r="AC64" s="58">
        <f>IF(OR(газ!$I7="-",газ!$I7=""),AC63,газ!$I7)</f>
        <v>0</v>
      </c>
      <c r="AE64" s="52" t="str">
        <f>'Свинец (LME)'!H7</f>
        <v>04.03.2023</v>
      </c>
      <c r="AF64" s="58"/>
      <c r="AH64" s="52" t="str">
        <f>'Медь (LME)'!H7</f>
        <v>04.03.2023</v>
      </c>
      <c r="AI64" s="58"/>
      <c r="AK64" s="52" t="str">
        <f>'Цинк (LME)'!H7</f>
        <v>04.03.2023</v>
      </c>
      <c r="AL64" s="58"/>
    </row>
    <row r="65" spans="1:38" x14ac:dyDescent="0.25">
      <c r="A65" s="52" t="str">
        <f>Доллар!$H$8</f>
        <v>05.03.2023</v>
      </c>
      <c r="B65" s="58" t="str">
        <f>Доллар!$I$8</f>
        <v>-</v>
      </c>
      <c r="D65" s="52" t="str">
        <f>Евро!$H$8</f>
        <v>05.03.2023</v>
      </c>
      <c r="E65" s="58" t="str">
        <f>Евро!$I$8</f>
        <v>-</v>
      </c>
      <c r="G65" s="52" t="str">
        <f>'Золото (ЦБ)'!$H$8</f>
        <v>05.03.2023</v>
      </c>
      <c r="H65" s="58" t="str">
        <f>'Золото (ЦБ)'!$I$8</f>
        <v/>
      </c>
      <c r="J65" s="52" t="str">
        <f>'Серебро (ЦБ)'!$H$8</f>
        <v>05.03.2023</v>
      </c>
      <c r="K65" s="58" t="str">
        <f>'Серебро (ЦБ)'!$I$8</f>
        <v/>
      </c>
      <c r="M65" s="52" t="str">
        <f>'Платина (ЦБ)'!$H$8</f>
        <v>05.03.2023</v>
      </c>
      <c r="N65" s="58" t="str">
        <f>'Платина (ЦБ)'!$I$8</f>
        <v/>
      </c>
      <c r="P65" s="52" t="str">
        <f>'Палладий (ЦБ)'!$H$8</f>
        <v>05.03.2023</v>
      </c>
      <c r="Q65" s="58" t="str">
        <f>'Палладий (ЦБ)'!$I$8</f>
        <v/>
      </c>
      <c r="S65" s="52" t="str">
        <f>'Золото (KITCO-LME)'!H8</f>
        <v>05.03.2023</v>
      </c>
      <c r="T65" s="58">
        <f>IF(OR(н.WTI!$I8="-",н.WTI!$I8=""),T64,н.WTI!$I8)</f>
        <v>0</v>
      </c>
      <c r="V65" s="52" t="str">
        <f>'Серебро (KITCO-LME)'!H8</f>
        <v>05.03.2023</v>
      </c>
      <c r="W65" s="58">
        <f>IF(OR(н.Brent!$I8="-",н.Brent!$I8=""),W64,н.Brent!$I8)</f>
        <v>1775</v>
      </c>
      <c r="Y65" s="52" t="str">
        <f>'Алюминий (LME)'!H8</f>
        <v>05.03.2023</v>
      </c>
      <c r="Z65" s="58">
        <f>IF(OR(уголь!$I8="-",уголь!$I8=""),Z64,уголь!$I8)</f>
        <v>0</v>
      </c>
      <c r="AB65" s="52" t="str">
        <f>'Никель (LME)'!H8</f>
        <v>05.03.2023</v>
      </c>
      <c r="AC65" s="58">
        <f>IF(OR(газ!$I8="-",газ!$I8=""),AC64,газ!$I8)</f>
        <v>0</v>
      </c>
      <c r="AE65" s="52" t="str">
        <f>'Свинец (LME)'!H8</f>
        <v>05.03.2023</v>
      </c>
      <c r="AF65" s="58"/>
      <c r="AH65" s="52" t="str">
        <f>'Медь (LME)'!H8</f>
        <v>05.03.2023</v>
      </c>
      <c r="AI65" s="58"/>
      <c r="AK65" s="52" t="str">
        <f>'Цинк (LME)'!H8</f>
        <v>05.03.2023</v>
      </c>
      <c r="AL65" s="58"/>
    </row>
    <row r="66" spans="1:38" x14ac:dyDescent="0.25">
      <c r="A66" s="52" t="str">
        <f>Доллар!$H$9</f>
        <v>06.03.2023</v>
      </c>
      <c r="B66" s="58" t="str">
        <f>Доллар!$I$9</f>
        <v>-</v>
      </c>
      <c r="D66" s="52" t="str">
        <f>Евро!$H$9</f>
        <v>06.03.2023</v>
      </c>
      <c r="E66" s="58" t="str">
        <f>Евро!$I$9</f>
        <v>-</v>
      </c>
      <c r="G66" s="52" t="str">
        <f>'Золото (ЦБ)'!$H$9</f>
        <v>06.03.2023</v>
      </c>
      <c r="H66" s="58" t="str">
        <f>'Золото (ЦБ)'!$I$9</f>
        <v/>
      </c>
      <c r="J66" s="52" t="str">
        <f>'Серебро (ЦБ)'!$H$9</f>
        <v>06.03.2023</v>
      </c>
      <c r="K66" s="58" t="str">
        <f>'Серебро (ЦБ)'!$I$9</f>
        <v/>
      </c>
      <c r="M66" s="52" t="str">
        <f>'Платина (ЦБ)'!$H$9</f>
        <v>06.03.2023</v>
      </c>
      <c r="N66" s="58" t="str">
        <f>'Платина (ЦБ)'!$I$9</f>
        <v/>
      </c>
      <c r="P66" s="52" t="str">
        <f>'Палладий (ЦБ)'!$H$9</f>
        <v>06.03.2023</v>
      </c>
      <c r="Q66" s="58" t="str">
        <f>'Палладий (ЦБ)'!$I$9</f>
        <v/>
      </c>
      <c r="S66" s="52" t="str">
        <f>'Золото (KITCO-LME)'!H9</f>
        <v>06.03.2023</v>
      </c>
      <c r="T66" s="58">
        <f>IF(OR(н.WTI!$I9="-",н.WTI!$I9=""),T65,н.WTI!$I9)</f>
        <v>0</v>
      </c>
      <c r="V66" s="52" t="str">
        <f>'Серебро (KITCO-LME)'!H9</f>
        <v>06.03.2023</v>
      </c>
      <c r="W66" s="58">
        <f>IF(OR(н.Brent!$I9="-",н.Brent!$I9=""),W65,н.Brent!$I9)</f>
        <v>1775</v>
      </c>
      <c r="Y66" s="52" t="str">
        <f>'Алюминий (LME)'!H9</f>
        <v>06.03.2023</v>
      </c>
      <c r="Z66" s="58">
        <f>IF(OR(уголь!$I9="-",уголь!$I9=""),Z65,уголь!$I9)</f>
        <v>0</v>
      </c>
      <c r="AB66" s="52" t="str">
        <f>'Никель (LME)'!H9</f>
        <v>06.03.2023</v>
      </c>
      <c r="AC66" s="58">
        <f>IF(OR(газ!$I9="-",газ!$I9=""),AC65,газ!$I9)</f>
        <v>0</v>
      </c>
      <c r="AE66" s="52" t="str">
        <f>'Свинец (LME)'!H9</f>
        <v>06.03.2023</v>
      </c>
      <c r="AF66" s="58"/>
      <c r="AH66" s="52" t="str">
        <f>'Медь (LME)'!H9</f>
        <v>06.03.2023</v>
      </c>
      <c r="AI66" s="58"/>
      <c r="AK66" s="52" t="str">
        <f>'Цинк (LME)'!H9</f>
        <v>06.03.2023</v>
      </c>
      <c r="AL66" s="58"/>
    </row>
    <row r="67" spans="1:38" x14ac:dyDescent="0.25">
      <c r="A67" s="52" t="str">
        <f>Доллар!$H$10</f>
        <v>07.03.2023</v>
      </c>
      <c r="B67" s="58" t="str">
        <f>Доллар!$I$10</f>
        <v>-</v>
      </c>
      <c r="D67" s="52" t="str">
        <f>Евро!$H$10</f>
        <v>07.03.2023</v>
      </c>
      <c r="E67" s="58" t="str">
        <f>Евро!$I$10</f>
        <v>-</v>
      </c>
      <c r="G67" s="52" t="str">
        <f>'Золото (ЦБ)'!$H$10</f>
        <v>07.03.2023</v>
      </c>
      <c r="H67" s="58" t="str">
        <f>'Золото (ЦБ)'!$I$10</f>
        <v/>
      </c>
      <c r="J67" s="52" t="str">
        <f>'Серебро (ЦБ)'!$H$10</f>
        <v>07.03.2023</v>
      </c>
      <c r="K67" s="58" t="str">
        <f>'Серебро (ЦБ)'!$I$10</f>
        <v/>
      </c>
      <c r="M67" s="52" t="str">
        <f>'Платина (ЦБ)'!$H$10</f>
        <v>07.03.2023</v>
      </c>
      <c r="N67" s="58" t="str">
        <f>'Платина (ЦБ)'!$I$10</f>
        <v/>
      </c>
      <c r="P67" s="52" t="str">
        <f>'Палладий (ЦБ)'!$H$10</f>
        <v>07.03.2023</v>
      </c>
      <c r="Q67" s="58" t="str">
        <f>'Палладий (ЦБ)'!$I$10</f>
        <v/>
      </c>
      <c r="S67" s="52" t="str">
        <f>'Золото (KITCO-LME)'!H10</f>
        <v>07.03.2023</v>
      </c>
      <c r="T67" s="58">
        <f>IF(OR(н.WTI!$I10="-",н.WTI!$I10=""),T66,н.WTI!$I10)</f>
        <v>0</v>
      </c>
      <c r="V67" s="52" t="str">
        <f>'Серебро (KITCO-LME)'!H10</f>
        <v>07.03.2023</v>
      </c>
      <c r="W67" s="58">
        <f>IF(OR(н.Brent!$I10="-",н.Brent!$I10=""),W66,н.Brent!$I10)</f>
        <v>1775</v>
      </c>
      <c r="Y67" s="52" t="str">
        <f>'Алюминий (LME)'!H10</f>
        <v>07.03.2023</v>
      </c>
      <c r="Z67" s="58">
        <f>IF(OR(уголь!$I10="-",уголь!$I10=""),Z66,уголь!$I10)</f>
        <v>0</v>
      </c>
      <c r="AB67" s="52" t="str">
        <f>'Никель (LME)'!H10</f>
        <v>07.03.2023</v>
      </c>
      <c r="AC67" s="58">
        <f>IF(OR(газ!$I10="-",газ!$I10=""),AC66,газ!$I10)</f>
        <v>0</v>
      </c>
      <c r="AE67" s="52" t="str">
        <f>'Свинец (LME)'!H10</f>
        <v>07.03.2023</v>
      </c>
      <c r="AF67" s="58"/>
      <c r="AH67" s="52" t="str">
        <f>'Медь (LME)'!H10</f>
        <v>07.03.2023</v>
      </c>
      <c r="AI67" s="58"/>
      <c r="AK67" s="52" t="str">
        <f>'Цинк (LME)'!H10</f>
        <v>07.03.2023</v>
      </c>
      <c r="AL67" s="58"/>
    </row>
    <row r="68" spans="1:38" x14ac:dyDescent="0.25">
      <c r="A68" s="52" t="str">
        <f>Доллар!$H$11</f>
        <v>08.03.2023</v>
      </c>
      <c r="B68" s="58" t="str">
        <f>Доллар!$I$11</f>
        <v>-</v>
      </c>
      <c r="D68" s="52" t="str">
        <f>Евро!$H$11</f>
        <v>08.03.2023</v>
      </c>
      <c r="E68" s="58" t="str">
        <f>Евро!$I$11</f>
        <v>-</v>
      </c>
      <c r="G68" s="52" t="str">
        <f>'Золото (ЦБ)'!$H$11</f>
        <v>08.03.2023</v>
      </c>
      <c r="H68" s="58" t="str">
        <f>'Золото (ЦБ)'!$I$11</f>
        <v/>
      </c>
      <c r="J68" s="52" t="str">
        <f>'Серебро (ЦБ)'!$H$11</f>
        <v>08.03.2023</v>
      </c>
      <c r="K68" s="58" t="str">
        <f>'Серебро (ЦБ)'!$I$11</f>
        <v/>
      </c>
      <c r="M68" s="52" t="str">
        <f>'Платина (ЦБ)'!$H$11</f>
        <v>08.03.2023</v>
      </c>
      <c r="N68" s="58" t="str">
        <f>'Платина (ЦБ)'!$I$11</f>
        <v/>
      </c>
      <c r="P68" s="52" t="str">
        <f>'Палладий (ЦБ)'!$H$11</f>
        <v>08.03.2023</v>
      </c>
      <c r="Q68" s="58" t="str">
        <f>'Палладий (ЦБ)'!$I$11</f>
        <v/>
      </c>
      <c r="S68" s="52" t="str">
        <f>'Золото (KITCO-LME)'!H11</f>
        <v>08.03.2023</v>
      </c>
      <c r="T68" s="58">
        <f>IF(OR(н.WTI!$I11="-",н.WTI!$I11=""),T67,н.WTI!$I11)</f>
        <v>0</v>
      </c>
      <c r="V68" s="52" t="str">
        <f>'Серебро (KITCO-LME)'!H11</f>
        <v>08.03.2023</v>
      </c>
      <c r="W68" s="58">
        <f>IF(OR(н.Brent!$I11="-",н.Brent!$I11=""),W67,н.Brent!$I11)</f>
        <v>1775</v>
      </c>
      <c r="Y68" s="52" t="str">
        <f>'Алюминий (LME)'!H11</f>
        <v>08.03.2023</v>
      </c>
      <c r="Z68" s="58">
        <f>IF(OR(уголь!$I11="-",уголь!$I11=""),Z67,уголь!$I11)</f>
        <v>0</v>
      </c>
      <c r="AB68" s="52" t="str">
        <f>'Никель (LME)'!H11</f>
        <v>08.03.2023</v>
      </c>
      <c r="AC68" s="58">
        <f>IF(OR(газ!$I11="-",газ!$I11=""),AC67,газ!$I11)</f>
        <v>0</v>
      </c>
      <c r="AE68" s="52" t="str">
        <f>'Свинец (LME)'!H11</f>
        <v>08.03.2023</v>
      </c>
      <c r="AF68" s="58"/>
      <c r="AH68" s="52" t="str">
        <f>'Медь (LME)'!H11</f>
        <v>08.03.2023</v>
      </c>
      <c r="AI68" s="58"/>
      <c r="AK68" s="52" t="str">
        <f>'Цинк (LME)'!H11</f>
        <v>08.03.2023</v>
      </c>
      <c r="AL68" s="58"/>
    </row>
    <row r="69" spans="1:38" x14ac:dyDescent="0.25">
      <c r="A69" s="52" t="str">
        <f>Доллар!$H$12</f>
        <v>09.03.2023</v>
      </c>
      <c r="B69" s="58" t="str">
        <f>Доллар!$I$12</f>
        <v>-</v>
      </c>
      <c r="D69" s="52" t="str">
        <f>Евро!$H$12</f>
        <v>09.03.2023</v>
      </c>
      <c r="E69" s="58" t="str">
        <f>Евро!$I$12</f>
        <v>-</v>
      </c>
      <c r="G69" s="52" t="str">
        <f>'Золото (ЦБ)'!$H$12</f>
        <v>09.03.2023</v>
      </c>
      <c r="H69" s="58" t="str">
        <f>'Золото (ЦБ)'!$I$12</f>
        <v/>
      </c>
      <c r="J69" s="52" t="str">
        <f>'Серебро (ЦБ)'!$H$12</f>
        <v>09.03.2023</v>
      </c>
      <c r="K69" s="58" t="str">
        <f>'Серебро (ЦБ)'!$I$12</f>
        <v/>
      </c>
      <c r="M69" s="52" t="str">
        <f>'Платина (ЦБ)'!$H$12</f>
        <v>09.03.2023</v>
      </c>
      <c r="N69" s="58" t="str">
        <f>'Платина (ЦБ)'!$I$12</f>
        <v/>
      </c>
      <c r="P69" s="52" t="str">
        <f>'Палладий (ЦБ)'!$H$12</f>
        <v>09.03.2023</v>
      </c>
      <c r="Q69" s="58" t="str">
        <f>'Палладий (ЦБ)'!$I$12</f>
        <v/>
      </c>
      <c r="S69" s="52" t="str">
        <f>'Золото (KITCO-LME)'!H12</f>
        <v>09.03.2023</v>
      </c>
      <c r="T69" s="58">
        <f>IF(OR(н.WTI!$I12="-",н.WTI!$I12=""),T68,н.WTI!$I12)</f>
        <v>0</v>
      </c>
      <c r="V69" s="52" t="str">
        <f>'Серебро (KITCO-LME)'!H12</f>
        <v>09.03.2023</v>
      </c>
      <c r="W69" s="58">
        <f>IF(OR(н.Brent!$I12="-",н.Brent!$I12=""),W68,н.Brent!$I12)</f>
        <v>1775</v>
      </c>
      <c r="Y69" s="52" t="str">
        <f>'Алюминий (LME)'!H12</f>
        <v>09.03.2023</v>
      </c>
      <c r="Z69" s="58">
        <f>IF(OR(уголь!$I12="-",уголь!$I12=""),Z68,уголь!$I12)</f>
        <v>0</v>
      </c>
      <c r="AB69" s="52" t="str">
        <f>'Никель (LME)'!H12</f>
        <v>09.03.2023</v>
      </c>
      <c r="AC69" s="58">
        <f>IF(OR(газ!$I12="-",газ!$I12=""),AC68,газ!$I12)</f>
        <v>0</v>
      </c>
      <c r="AE69" s="52" t="str">
        <f>'Свинец (LME)'!H12</f>
        <v>09.03.2023</v>
      </c>
      <c r="AF69" s="58"/>
      <c r="AH69" s="52" t="str">
        <f>'Медь (LME)'!H12</f>
        <v>09.03.2023</v>
      </c>
      <c r="AI69" s="58"/>
      <c r="AK69" s="52" t="str">
        <f>'Цинк (LME)'!H12</f>
        <v>09.03.2023</v>
      </c>
      <c r="AL69" s="58"/>
    </row>
    <row r="70" spans="1:38" x14ac:dyDescent="0.25">
      <c r="A70" s="52" t="str">
        <f>Доллар!$H$13</f>
        <v>10.03.2023</v>
      </c>
      <c r="B70" s="58" t="str">
        <f>Доллар!$I$13</f>
        <v>-</v>
      </c>
      <c r="D70" s="52" t="str">
        <f>Евро!$H$13</f>
        <v>10.03.2023</v>
      </c>
      <c r="E70" s="58" t="str">
        <f>Евро!$I$13</f>
        <v>-</v>
      </c>
      <c r="G70" s="52" t="str">
        <f>'Золото (ЦБ)'!$H$13</f>
        <v>10.03.2023</v>
      </c>
      <c r="H70" s="58" t="str">
        <f>'Золото (ЦБ)'!$I$13</f>
        <v/>
      </c>
      <c r="J70" s="52" t="str">
        <f>'Серебро (ЦБ)'!$H$13</f>
        <v>10.03.2023</v>
      </c>
      <c r="K70" s="58" t="str">
        <f>'Серебро (ЦБ)'!$I$13</f>
        <v/>
      </c>
      <c r="M70" s="52" t="str">
        <f>'Платина (ЦБ)'!$H$13</f>
        <v>10.03.2023</v>
      </c>
      <c r="N70" s="58" t="str">
        <f>'Платина (ЦБ)'!$I$13</f>
        <v/>
      </c>
      <c r="P70" s="52" t="str">
        <f>'Палладий (ЦБ)'!$H$13</f>
        <v>10.03.2023</v>
      </c>
      <c r="Q70" s="58" t="str">
        <f>'Палладий (ЦБ)'!$I$13</f>
        <v/>
      </c>
      <c r="S70" s="52" t="str">
        <f>'Золото (KITCO-LME)'!H13</f>
        <v>10.03.2023</v>
      </c>
      <c r="T70" s="58">
        <f>IF(OR(н.WTI!$I13="-",н.WTI!$I13=""),T69,н.WTI!$I13)</f>
        <v>0</v>
      </c>
      <c r="V70" s="52" t="str">
        <f>'Серебро (KITCO-LME)'!H13</f>
        <v>10.03.2023</v>
      </c>
      <c r="W70" s="58">
        <f>IF(OR(н.Brent!$I13="-",н.Brent!$I13=""),W69,н.Brent!$I13)</f>
        <v>1775</v>
      </c>
      <c r="Y70" s="52" t="str">
        <f>'Алюминий (LME)'!H13</f>
        <v>10.03.2023</v>
      </c>
      <c r="Z70" s="58">
        <f>IF(OR(уголь!$I13="-",уголь!$I13=""),Z69,уголь!$I13)</f>
        <v>0</v>
      </c>
      <c r="AB70" s="52" t="str">
        <f>'Никель (LME)'!H13</f>
        <v>10.03.2023</v>
      </c>
      <c r="AC70" s="58">
        <f>IF(OR(газ!$I13="-",газ!$I13=""),AC69,газ!$I13)</f>
        <v>0</v>
      </c>
      <c r="AE70" s="52" t="str">
        <f>'Свинец (LME)'!H13</f>
        <v>10.03.2023</v>
      </c>
      <c r="AF70" s="58"/>
      <c r="AH70" s="52" t="str">
        <f>'Медь (LME)'!H13</f>
        <v>10.03.2023</v>
      </c>
      <c r="AI70" s="58"/>
      <c r="AK70" s="52" t="str">
        <f>'Цинк (LME)'!H13</f>
        <v>10.03.2023</v>
      </c>
      <c r="AL70" s="58"/>
    </row>
    <row r="71" spans="1:38" x14ac:dyDescent="0.25">
      <c r="A71" s="52" t="str">
        <f>Доллар!$H$14</f>
        <v>11.03.2023</v>
      </c>
      <c r="B71" s="58" t="str">
        <f>Доллар!$I$14</f>
        <v>-</v>
      </c>
      <c r="D71" s="52" t="str">
        <f>Евро!$H$14</f>
        <v>11.03.2023</v>
      </c>
      <c r="E71" s="58" t="str">
        <f>Евро!$I$14</f>
        <v>-</v>
      </c>
      <c r="G71" s="52" t="str">
        <f>'Золото (ЦБ)'!$H$14</f>
        <v>11.03.2023</v>
      </c>
      <c r="H71" s="58" t="str">
        <f>'Золото (ЦБ)'!$I$14</f>
        <v/>
      </c>
      <c r="J71" s="52" t="str">
        <f>'Серебро (ЦБ)'!$H$14</f>
        <v>11.03.2023</v>
      </c>
      <c r="K71" s="58" t="str">
        <f>'Серебро (ЦБ)'!$I$14</f>
        <v/>
      </c>
      <c r="M71" s="52" t="str">
        <f>'Платина (ЦБ)'!$H$14</f>
        <v>11.03.2023</v>
      </c>
      <c r="N71" s="58" t="str">
        <f>'Платина (ЦБ)'!$I$14</f>
        <v/>
      </c>
      <c r="P71" s="52" t="str">
        <f>'Палладий (ЦБ)'!$H$14</f>
        <v>11.03.2023</v>
      </c>
      <c r="Q71" s="58" t="str">
        <f>'Палладий (ЦБ)'!$I$14</f>
        <v/>
      </c>
      <c r="S71" s="52" t="str">
        <f>'Золото (KITCO-LME)'!H14</f>
        <v>11.03.2023</v>
      </c>
      <c r="T71" s="58">
        <f>IF(OR(н.WTI!$I14="-",н.WTI!$I14=""),T70,н.WTI!$I14)</f>
        <v>0</v>
      </c>
      <c r="V71" s="52" t="str">
        <f>'Серебро (KITCO-LME)'!H14</f>
        <v>11.03.2023</v>
      </c>
      <c r="W71" s="58">
        <f>IF(OR(н.Brent!$I14="-",н.Brent!$I14=""),W70,н.Brent!$I14)</f>
        <v>1775</v>
      </c>
      <c r="Y71" s="52" t="str">
        <f>'Алюминий (LME)'!H14</f>
        <v>11.03.2023</v>
      </c>
      <c r="Z71" s="58">
        <f>IF(OR(уголь!$I14="-",уголь!$I14=""),Z70,уголь!$I14)</f>
        <v>0</v>
      </c>
      <c r="AB71" s="52" t="str">
        <f>'Никель (LME)'!H14</f>
        <v>11.03.2023</v>
      </c>
      <c r="AC71" s="58">
        <f>IF(OR(газ!$I14="-",газ!$I14=""),AC70,газ!$I14)</f>
        <v>0</v>
      </c>
      <c r="AE71" s="52" t="str">
        <f>'Свинец (LME)'!H14</f>
        <v>11.03.2023</v>
      </c>
      <c r="AF71" s="58"/>
      <c r="AH71" s="52" t="str">
        <f>'Медь (LME)'!H14</f>
        <v>11.03.2023</v>
      </c>
      <c r="AI71" s="58"/>
      <c r="AK71" s="52" t="str">
        <f>'Цинк (LME)'!H14</f>
        <v>11.03.2023</v>
      </c>
      <c r="AL71" s="58"/>
    </row>
    <row r="72" spans="1:38" x14ac:dyDescent="0.25">
      <c r="A72" s="52" t="str">
        <f>Доллар!$H$15</f>
        <v>12.03.2023</v>
      </c>
      <c r="B72" s="58" t="str">
        <f>Доллар!$I$15</f>
        <v>-</v>
      </c>
      <c r="D72" s="52" t="str">
        <f>Евро!$H$15</f>
        <v>12.03.2023</v>
      </c>
      <c r="E72" s="58" t="str">
        <f>Евро!$I$15</f>
        <v>-</v>
      </c>
      <c r="G72" s="52" t="str">
        <f>'Золото (ЦБ)'!$H$15</f>
        <v>12.03.2023</v>
      </c>
      <c r="H72" s="58" t="str">
        <f>'Золото (ЦБ)'!$I$15</f>
        <v/>
      </c>
      <c r="J72" s="52" t="str">
        <f>'Серебро (ЦБ)'!$H$15</f>
        <v>12.03.2023</v>
      </c>
      <c r="K72" s="58" t="str">
        <f>'Серебро (ЦБ)'!$I$15</f>
        <v/>
      </c>
      <c r="M72" s="52" t="str">
        <f>'Платина (ЦБ)'!$H$15</f>
        <v>12.03.2023</v>
      </c>
      <c r="N72" s="58" t="str">
        <f>'Платина (ЦБ)'!$I$15</f>
        <v/>
      </c>
      <c r="P72" s="52" t="str">
        <f>'Палладий (ЦБ)'!$H$15</f>
        <v>12.03.2023</v>
      </c>
      <c r="Q72" s="58" t="str">
        <f>'Палладий (ЦБ)'!$I$15</f>
        <v/>
      </c>
      <c r="S72" s="52" t="str">
        <f>'Золото (KITCO-LME)'!H15</f>
        <v>12.03.2023</v>
      </c>
      <c r="T72" s="58">
        <f>IF(OR(н.WTI!$I15="-",н.WTI!$I15=""),T71,н.WTI!$I15)</f>
        <v>0</v>
      </c>
      <c r="V72" s="52" t="str">
        <f>'Серебро (KITCO-LME)'!H15</f>
        <v>12.03.2023</v>
      </c>
      <c r="W72" s="58">
        <f>IF(OR(н.Brent!$I15="-",н.Brent!$I15=""),W71,н.Brent!$I15)</f>
        <v>1775</v>
      </c>
      <c r="Y72" s="52" t="str">
        <f>'Алюминий (LME)'!H15</f>
        <v>12.03.2023</v>
      </c>
      <c r="Z72" s="58">
        <f>IF(OR(уголь!$I15="-",уголь!$I15=""),Z71,уголь!$I15)</f>
        <v>0</v>
      </c>
      <c r="AB72" s="52" t="str">
        <f>'Никель (LME)'!H15</f>
        <v>12.03.2023</v>
      </c>
      <c r="AC72" s="58">
        <f>IF(OR(газ!$I15="-",газ!$I15=""),AC71,газ!$I15)</f>
        <v>0</v>
      </c>
      <c r="AE72" s="52" t="str">
        <f>'Свинец (LME)'!H15</f>
        <v>12.03.2023</v>
      </c>
      <c r="AF72" s="58"/>
      <c r="AH72" s="52" t="str">
        <f>'Медь (LME)'!H15</f>
        <v>12.03.2023</v>
      </c>
      <c r="AI72" s="58"/>
      <c r="AK72" s="52" t="str">
        <f>'Цинк (LME)'!H15</f>
        <v>12.03.2023</v>
      </c>
      <c r="AL72" s="58"/>
    </row>
    <row r="73" spans="1:38" x14ac:dyDescent="0.25">
      <c r="A73" s="52" t="str">
        <f>Доллар!$H$16</f>
        <v>13.03.2023</v>
      </c>
      <c r="B73" s="58" t="str">
        <f>Доллар!$I$16</f>
        <v>-</v>
      </c>
      <c r="D73" s="52" t="str">
        <f>Евро!$H$16</f>
        <v>13.03.2023</v>
      </c>
      <c r="E73" s="58" t="str">
        <f>Евро!$I$16</f>
        <v>-</v>
      </c>
      <c r="G73" s="52" t="str">
        <f>'Золото (ЦБ)'!$H$16</f>
        <v>13.03.2023</v>
      </c>
      <c r="H73" s="58" t="str">
        <f>'Золото (ЦБ)'!$I$16</f>
        <v/>
      </c>
      <c r="J73" s="52" t="str">
        <f>'Серебро (ЦБ)'!$H$16</f>
        <v>13.03.2023</v>
      </c>
      <c r="K73" s="58" t="str">
        <f>'Серебро (ЦБ)'!$I$16</f>
        <v/>
      </c>
      <c r="M73" s="52" t="str">
        <f>'Платина (ЦБ)'!$H$16</f>
        <v>13.03.2023</v>
      </c>
      <c r="N73" s="58" t="str">
        <f>'Платина (ЦБ)'!$I$16</f>
        <v/>
      </c>
      <c r="P73" s="52" t="str">
        <f>'Палладий (ЦБ)'!$H$16</f>
        <v>13.03.2023</v>
      </c>
      <c r="Q73" s="58" t="str">
        <f>'Палладий (ЦБ)'!$I$16</f>
        <v/>
      </c>
      <c r="S73" s="52" t="str">
        <f>'Золото (KITCO-LME)'!H16</f>
        <v>13.03.2023</v>
      </c>
      <c r="T73" s="58">
        <f>IF(OR(н.WTI!$I16="-",н.WTI!$I16=""),T72,н.WTI!$I16)</f>
        <v>0</v>
      </c>
      <c r="V73" s="52" t="str">
        <f>'Серебро (KITCO-LME)'!H16</f>
        <v>13.03.2023</v>
      </c>
      <c r="W73" s="58">
        <f>IF(OR(н.Brent!$I16="-",н.Brent!$I16=""),W72,н.Brent!$I16)</f>
        <v>1775</v>
      </c>
      <c r="Y73" s="52" t="str">
        <f>'Алюминий (LME)'!H16</f>
        <v>13.03.2023</v>
      </c>
      <c r="Z73" s="58">
        <f>IF(OR(уголь!$I16="-",уголь!$I16=""),Z72,уголь!$I16)</f>
        <v>0</v>
      </c>
      <c r="AB73" s="52" t="str">
        <f>'Никель (LME)'!H16</f>
        <v>13.03.2023</v>
      </c>
      <c r="AC73" s="58">
        <f>IF(OR(газ!$I16="-",газ!$I16=""),AC72,газ!$I16)</f>
        <v>0</v>
      </c>
      <c r="AE73" s="52" t="str">
        <f>'Свинец (LME)'!H16</f>
        <v>13.03.2023</v>
      </c>
      <c r="AF73" s="58"/>
      <c r="AH73" s="52" t="str">
        <f>'Медь (LME)'!H16</f>
        <v>13.03.2023</v>
      </c>
      <c r="AI73" s="58"/>
      <c r="AK73" s="52" t="str">
        <f>'Цинк (LME)'!H16</f>
        <v>13.03.2023</v>
      </c>
      <c r="AL73" s="58"/>
    </row>
    <row r="74" spans="1:38" x14ac:dyDescent="0.25">
      <c r="A74" s="52" t="str">
        <f>Доллар!$H$17</f>
        <v>14.03.2023</v>
      </c>
      <c r="B74" s="58" t="str">
        <f>Доллар!$I$17</f>
        <v>-</v>
      </c>
      <c r="D74" s="52" t="str">
        <f>Евро!$H$17</f>
        <v>14.03.2023</v>
      </c>
      <c r="E74" s="58" t="str">
        <f>Евро!$I$17</f>
        <v>-</v>
      </c>
      <c r="G74" s="52" t="str">
        <f>'Золото (ЦБ)'!$H$17</f>
        <v>14.03.2023</v>
      </c>
      <c r="H74" s="58" t="str">
        <f>'Золото (ЦБ)'!$I$17</f>
        <v/>
      </c>
      <c r="J74" s="52" t="str">
        <f>'Серебро (ЦБ)'!$H$17</f>
        <v>14.03.2023</v>
      </c>
      <c r="K74" s="58" t="str">
        <f>'Серебро (ЦБ)'!$I$17</f>
        <v/>
      </c>
      <c r="M74" s="52" t="str">
        <f>'Платина (ЦБ)'!$H$17</f>
        <v>14.03.2023</v>
      </c>
      <c r="N74" s="58" t="str">
        <f>'Платина (ЦБ)'!$I$17</f>
        <v/>
      </c>
      <c r="P74" s="52" t="str">
        <f>'Палладий (ЦБ)'!$H$17</f>
        <v>14.03.2023</v>
      </c>
      <c r="Q74" s="58" t="str">
        <f>'Палладий (ЦБ)'!$I$17</f>
        <v/>
      </c>
      <c r="S74" s="52" t="str">
        <f>'Золото (KITCO-LME)'!H17</f>
        <v>14.03.2023</v>
      </c>
      <c r="T74" s="58">
        <f>IF(OR(н.WTI!$I17="-",н.WTI!$I17=""),T73,н.WTI!$I17)</f>
        <v>0</v>
      </c>
      <c r="V74" s="52" t="str">
        <f>'Серебро (KITCO-LME)'!H17</f>
        <v>14.03.2023</v>
      </c>
      <c r="W74" s="58">
        <f>IF(OR(н.Brent!$I17="-",н.Brent!$I17=""),W73,н.Brent!$I17)</f>
        <v>1775</v>
      </c>
      <c r="Y74" s="52" t="str">
        <f>'Алюминий (LME)'!H17</f>
        <v>14.03.2023</v>
      </c>
      <c r="Z74" s="58">
        <f>IF(OR(уголь!$I17="-",уголь!$I17=""),Z73,уголь!$I17)</f>
        <v>0</v>
      </c>
      <c r="AB74" s="52" t="str">
        <f>'Никель (LME)'!H17</f>
        <v>14.03.2023</v>
      </c>
      <c r="AC74" s="58">
        <f>IF(OR(газ!$I17="-",газ!$I17=""),AC73,газ!$I17)</f>
        <v>0</v>
      </c>
      <c r="AE74" s="52" t="str">
        <f>'Свинец (LME)'!H17</f>
        <v>14.03.2023</v>
      </c>
      <c r="AF74" s="58"/>
      <c r="AH74" s="52" t="str">
        <f>'Медь (LME)'!H17</f>
        <v>14.03.2023</v>
      </c>
      <c r="AI74" s="58"/>
      <c r="AK74" s="52" t="str">
        <f>'Цинк (LME)'!H17</f>
        <v>14.03.2023</v>
      </c>
      <c r="AL74" s="58"/>
    </row>
    <row r="75" spans="1:38" x14ac:dyDescent="0.25">
      <c r="A75" s="52" t="str">
        <f>Доллар!$H$18</f>
        <v>15.03.2023</v>
      </c>
      <c r="B75" s="58" t="str">
        <f>Доллар!$I$18</f>
        <v>-</v>
      </c>
      <c r="D75" s="52" t="str">
        <f>Евро!$H$18</f>
        <v>15.03.2023</v>
      </c>
      <c r="E75" s="58" t="str">
        <f>Евро!$I$18</f>
        <v>-</v>
      </c>
      <c r="G75" s="52" t="str">
        <f>'Золото (ЦБ)'!$H$18</f>
        <v>15.03.2023</v>
      </c>
      <c r="H75" s="58" t="str">
        <f>'Золото (ЦБ)'!$I$18</f>
        <v/>
      </c>
      <c r="J75" s="52" t="str">
        <f>'Серебро (ЦБ)'!$H$18</f>
        <v>15.03.2023</v>
      </c>
      <c r="K75" s="58" t="str">
        <f>'Серебро (ЦБ)'!$I$18</f>
        <v/>
      </c>
      <c r="M75" s="52" t="str">
        <f>'Платина (ЦБ)'!$H$18</f>
        <v>15.03.2023</v>
      </c>
      <c r="N75" s="58" t="str">
        <f>'Платина (ЦБ)'!$I$18</f>
        <v/>
      </c>
      <c r="P75" s="52" t="str">
        <f>'Палладий (ЦБ)'!$H$18</f>
        <v>15.03.2023</v>
      </c>
      <c r="Q75" s="58" t="str">
        <f>'Палладий (ЦБ)'!$I$18</f>
        <v/>
      </c>
      <c r="S75" s="52" t="str">
        <f>'Золото (KITCO-LME)'!H18</f>
        <v>15.03.2023</v>
      </c>
      <c r="T75" s="58">
        <f>IF(OR(н.WTI!$I18="-",н.WTI!$I18=""),T74,н.WTI!$I18)</f>
        <v>0</v>
      </c>
      <c r="V75" s="52" t="str">
        <f>'Серебро (KITCO-LME)'!H18</f>
        <v>15.03.2023</v>
      </c>
      <c r="W75" s="58">
        <f>IF(OR(н.Brent!$I18="-",н.Brent!$I18=""),W74,н.Brent!$I18)</f>
        <v>1775</v>
      </c>
      <c r="Y75" s="52" t="str">
        <f>'Алюминий (LME)'!H18</f>
        <v>15.03.2023</v>
      </c>
      <c r="Z75" s="58">
        <f>IF(OR(уголь!$I18="-",уголь!$I18=""),Z74,уголь!$I18)</f>
        <v>0</v>
      </c>
      <c r="AB75" s="52" t="str">
        <f>'Никель (LME)'!H18</f>
        <v>15.03.2023</v>
      </c>
      <c r="AC75" s="58">
        <f>IF(OR(газ!$I18="-",газ!$I18=""),AC74,газ!$I18)</f>
        <v>0</v>
      </c>
      <c r="AE75" s="52" t="str">
        <f>'Свинец (LME)'!H18</f>
        <v>15.03.2023</v>
      </c>
      <c r="AF75" s="58"/>
      <c r="AH75" s="52" t="str">
        <f>'Медь (LME)'!H18</f>
        <v>15.03.2023</v>
      </c>
      <c r="AI75" s="58"/>
      <c r="AK75" s="52" t="str">
        <f>'Цинк (LME)'!H18</f>
        <v>15.03.2023</v>
      </c>
      <c r="AL75" s="58"/>
    </row>
    <row r="76" spans="1:38" x14ac:dyDescent="0.25">
      <c r="A76" s="52" t="str">
        <f>Доллар!$H$19</f>
        <v>16.03.2023</v>
      </c>
      <c r="B76" s="58" t="str">
        <f>Доллар!$I$19</f>
        <v>-</v>
      </c>
      <c r="D76" s="52" t="str">
        <f>Евро!$H$19</f>
        <v>16.03.2023</v>
      </c>
      <c r="E76" s="58" t="str">
        <f>Евро!$I$19</f>
        <v>-</v>
      </c>
      <c r="G76" s="52" t="str">
        <f>'Золото (ЦБ)'!$H$19</f>
        <v>16.03.2023</v>
      </c>
      <c r="H76" s="58" t="str">
        <f>'Золото (ЦБ)'!$I$19</f>
        <v/>
      </c>
      <c r="J76" s="52" t="str">
        <f>'Серебро (ЦБ)'!$H$19</f>
        <v>16.03.2023</v>
      </c>
      <c r="K76" s="58" t="str">
        <f>'Серебро (ЦБ)'!$I$19</f>
        <v/>
      </c>
      <c r="M76" s="52" t="str">
        <f>'Платина (ЦБ)'!$H$19</f>
        <v>16.03.2023</v>
      </c>
      <c r="N76" s="58" t="str">
        <f>'Платина (ЦБ)'!$I$19</f>
        <v/>
      </c>
      <c r="P76" s="52" t="str">
        <f>'Палладий (ЦБ)'!$H$19</f>
        <v>16.03.2023</v>
      </c>
      <c r="Q76" s="58" t="str">
        <f>'Палладий (ЦБ)'!$I$19</f>
        <v/>
      </c>
      <c r="S76" s="52" t="str">
        <f>'Золото (KITCO-LME)'!H19</f>
        <v>16.03.2023</v>
      </c>
      <c r="T76" s="58">
        <f>IF(OR(н.WTI!$I19="-",н.WTI!$I19=""),T75,н.WTI!$I19)</f>
        <v>0</v>
      </c>
      <c r="V76" s="52" t="str">
        <f>'Серебро (KITCO-LME)'!H19</f>
        <v>16.03.2023</v>
      </c>
      <c r="W76" s="58">
        <f>IF(OR(н.Brent!$I19="-",н.Brent!$I19=""),W75,н.Brent!$I19)</f>
        <v>1775</v>
      </c>
      <c r="Y76" s="52" t="str">
        <f>'Алюминий (LME)'!H19</f>
        <v>16.03.2023</v>
      </c>
      <c r="Z76" s="58">
        <f>IF(OR(уголь!$I19="-",уголь!$I19=""),Z75,уголь!$I19)</f>
        <v>0</v>
      </c>
      <c r="AB76" s="52" t="str">
        <f>'Никель (LME)'!H19</f>
        <v>16.03.2023</v>
      </c>
      <c r="AC76" s="58">
        <f>IF(OR(газ!$I19="-",газ!$I19=""),AC75,газ!$I19)</f>
        <v>0</v>
      </c>
      <c r="AE76" s="52" t="str">
        <f>'Свинец (LME)'!H19</f>
        <v>16.03.2023</v>
      </c>
      <c r="AF76" s="58"/>
      <c r="AH76" s="52" t="str">
        <f>'Медь (LME)'!H19</f>
        <v>16.03.2023</v>
      </c>
      <c r="AI76" s="58"/>
      <c r="AK76" s="52" t="str">
        <f>'Цинк (LME)'!H19</f>
        <v>16.03.2023</v>
      </c>
      <c r="AL76" s="58"/>
    </row>
    <row r="77" spans="1:38" x14ac:dyDescent="0.25">
      <c r="A77" s="52" t="str">
        <f>Доллар!$H$20</f>
        <v>17.03.2023</v>
      </c>
      <c r="B77" s="58" t="str">
        <f>Доллар!$I$20</f>
        <v>-</v>
      </c>
      <c r="D77" s="52" t="str">
        <f>Евро!$H$20</f>
        <v>17.03.2023</v>
      </c>
      <c r="E77" s="58" t="str">
        <f>Евро!$I$20</f>
        <v>-</v>
      </c>
      <c r="G77" s="52" t="str">
        <f>'Золото (ЦБ)'!$H$20</f>
        <v>17.03.2023</v>
      </c>
      <c r="H77" s="58" t="str">
        <f>'Золото (ЦБ)'!$I$20</f>
        <v/>
      </c>
      <c r="J77" s="52" t="str">
        <f>'Серебро (ЦБ)'!$H$20</f>
        <v>17.03.2023</v>
      </c>
      <c r="K77" s="58" t="str">
        <f>'Серебро (ЦБ)'!$I$20</f>
        <v/>
      </c>
      <c r="M77" s="52" t="str">
        <f>'Платина (ЦБ)'!$H$20</f>
        <v>17.03.2023</v>
      </c>
      <c r="N77" s="58" t="str">
        <f>'Платина (ЦБ)'!$I$20</f>
        <v/>
      </c>
      <c r="P77" s="52" t="str">
        <f>'Палладий (ЦБ)'!$H$20</f>
        <v>17.03.2023</v>
      </c>
      <c r="Q77" s="58" t="str">
        <f>'Палладий (ЦБ)'!$I$20</f>
        <v/>
      </c>
      <c r="S77" s="52" t="str">
        <f>'Золото (KITCO-LME)'!H20</f>
        <v>17.03.2023</v>
      </c>
      <c r="T77" s="58">
        <f>IF(OR(н.WTI!$I20="-",н.WTI!$I20=""),T76,н.WTI!$I20)</f>
        <v>0</v>
      </c>
      <c r="V77" s="52" t="str">
        <f>'Серебро (KITCO-LME)'!H20</f>
        <v>17.03.2023</v>
      </c>
      <c r="W77" s="58">
        <f>IF(OR(н.Brent!$I20="-",н.Brent!$I20=""),W76,н.Brent!$I20)</f>
        <v>1775</v>
      </c>
      <c r="Y77" s="52" t="str">
        <f>'Алюминий (LME)'!H20</f>
        <v>17.03.2023</v>
      </c>
      <c r="Z77" s="58">
        <f>IF(OR(уголь!$I20="-",уголь!$I20=""),Z76,уголь!$I20)</f>
        <v>0</v>
      </c>
      <c r="AB77" s="52" t="str">
        <f>'Никель (LME)'!H20</f>
        <v>17.03.2023</v>
      </c>
      <c r="AC77" s="58">
        <f>IF(OR(газ!$I20="-",газ!$I20=""),AC76,газ!$I20)</f>
        <v>0</v>
      </c>
      <c r="AE77" s="52" t="str">
        <f>'Свинец (LME)'!H20</f>
        <v>17.03.2023</v>
      </c>
      <c r="AF77" s="58"/>
      <c r="AH77" s="52" t="str">
        <f>'Медь (LME)'!H20</f>
        <v>17.03.2023</v>
      </c>
      <c r="AI77" s="58"/>
      <c r="AK77" s="52" t="str">
        <f>'Цинк (LME)'!H20</f>
        <v>17.03.2023</v>
      </c>
      <c r="AL77" s="58"/>
    </row>
    <row r="78" spans="1:38" x14ac:dyDescent="0.25">
      <c r="A78" s="52" t="str">
        <f>Доллар!$H$21</f>
        <v>18.03.2023</v>
      </c>
      <c r="B78" s="58" t="str">
        <f>Доллар!$I$21</f>
        <v>-</v>
      </c>
      <c r="D78" s="52" t="str">
        <f>Евро!$H$21</f>
        <v>18.03.2023</v>
      </c>
      <c r="E78" s="58" t="str">
        <f>Евро!$I$21</f>
        <v>-</v>
      </c>
      <c r="G78" s="52" t="str">
        <f>'Золото (ЦБ)'!$H$21</f>
        <v>18.03.2023</v>
      </c>
      <c r="H78" s="58" t="str">
        <f>'Золото (ЦБ)'!$I$21</f>
        <v/>
      </c>
      <c r="J78" s="52" t="str">
        <f>'Серебро (ЦБ)'!$H$21</f>
        <v>18.03.2023</v>
      </c>
      <c r="K78" s="58" t="str">
        <f>'Серебро (ЦБ)'!$I$21</f>
        <v/>
      </c>
      <c r="M78" s="52" t="str">
        <f>'Платина (ЦБ)'!$H$21</f>
        <v>18.03.2023</v>
      </c>
      <c r="N78" s="58" t="str">
        <f>'Платина (ЦБ)'!$I$21</f>
        <v/>
      </c>
      <c r="P78" s="52" t="str">
        <f>'Палладий (ЦБ)'!$H$21</f>
        <v>18.03.2023</v>
      </c>
      <c r="Q78" s="58" t="str">
        <f>'Палладий (ЦБ)'!$I$21</f>
        <v/>
      </c>
      <c r="S78" s="52" t="str">
        <f>'Золото (KITCO-LME)'!H21</f>
        <v>18.03.2023</v>
      </c>
      <c r="T78" s="58">
        <f>IF(OR(н.WTI!$I21="-",н.WTI!$I21=""),T77,н.WTI!$I21)</f>
        <v>0</v>
      </c>
      <c r="V78" s="52" t="str">
        <f>'Серебро (KITCO-LME)'!H21</f>
        <v>18.03.2023</v>
      </c>
      <c r="W78" s="58">
        <f>IF(OR(н.Brent!$I21="-",н.Brent!$I21=""),W77,н.Brent!$I21)</f>
        <v>1775</v>
      </c>
      <c r="Y78" s="52" t="str">
        <f>'Алюминий (LME)'!H21</f>
        <v>18.03.2023</v>
      </c>
      <c r="Z78" s="58">
        <f>IF(OR(уголь!$I21="-",уголь!$I21=""),Z77,уголь!$I21)</f>
        <v>0</v>
      </c>
      <c r="AB78" s="52" t="str">
        <f>'Никель (LME)'!H21</f>
        <v>18.03.2023</v>
      </c>
      <c r="AC78" s="58">
        <f>IF(OR(газ!$I21="-",газ!$I21=""),AC77,газ!$I21)</f>
        <v>0</v>
      </c>
      <c r="AE78" s="52" t="str">
        <f>'Свинец (LME)'!H21</f>
        <v>18.03.2023</v>
      </c>
      <c r="AF78" s="58"/>
      <c r="AH78" s="52" t="str">
        <f>'Медь (LME)'!H21</f>
        <v>18.03.2023</v>
      </c>
      <c r="AI78" s="58"/>
      <c r="AK78" s="52" t="str">
        <f>'Цинк (LME)'!H21</f>
        <v>18.03.2023</v>
      </c>
      <c r="AL78" s="58"/>
    </row>
    <row r="79" spans="1:38" x14ac:dyDescent="0.25">
      <c r="A79" s="52" t="str">
        <f>Доллар!$H$22</f>
        <v>19.03.2023</v>
      </c>
      <c r="B79" s="58" t="str">
        <f>Доллар!$I$22</f>
        <v>-</v>
      </c>
      <c r="D79" s="52" t="str">
        <f>Евро!$H$22</f>
        <v>19.03.2023</v>
      </c>
      <c r="E79" s="58" t="str">
        <f>Евро!$I$22</f>
        <v>-</v>
      </c>
      <c r="G79" s="52" t="str">
        <f>'Золото (ЦБ)'!$H$22</f>
        <v>19.03.2023</v>
      </c>
      <c r="H79" s="58" t="str">
        <f>'Золото (ЦБ)'!$I$22</f>
        <v/>
      </c>
      <c r="J79" s="52" t="str">
        <f>'Серебро (ЦБ)'!$H$22</f>
        <v>19.03.2023</v>
      </c>
      <c r="K79" s="58" t="str">
        <f>'Серебро (ЦБ)'!$I$22</f>
        <v/>
      </c>
      <c r="M79" s="52" t="str">
        <f>'Платина (ЦБ)'!$H$22</f>
        <v>19.03.2023</v>
      </c>
      <c r="N79" s="58" t="str">
        <f>'Платина (ЦБ)'!$I$22</f>
        <v/>
      </c>
      <c r="P79" s="52" t="str">
        <f>'Палладий (ЦБ)'!$H$22</f>
        <v>19.03.2023</v>
      </c>
      <c r="Q79" s="58" t="str">
        <f>'Палладий (ЦБ)'!$I$22</f>
        <v/>
      </c>
      <c r="S79" s="52" t="str">
        <f>'Золото (KITCO-LME)'!H22</f>
        <v>19.03.2023</v>
      </c>
      <c r="T79" s="58">
        <f>IF(OR(н.WTI!$I22="-",н.WTI!$I22=""),T78,н.WTI!$I22)</f>
        <v>0</v>
      </c>
      <c r="V79" s="52" t="str">
        <f>'Серебро (KITCO-LME)'!H22</f>
        <v>19.03.2023</v>
      </c>
      <c r="W79" s="58">
        <f>IF(OR(н.Brent!$I22="-",н.Brent!$I22=""),W78,н.Brent!$I22)</f>
        <v>1775</v>
      </c>
      <c r="Y79" s="52" t="str">
        <f>'Алюминий (LME)'!H22</f>
        <v>19.03.2023</v>
      </c>
      <c r="Z79" s="58">
        <f>IF(OR(уголь!$I22="-",уголь!$I22=""),Z78,уголь!$I22)</f>
        <v>0</v>
      </c>
      <c r="AB79" s="52" t="str">
        <f>'Никель (LME)'!H22</f>
        <v>19.03.2023</v>
      </c>
      <c r="AC79" s="58">
        <f>IF(OR(газ!$I22="-",газ!$I22=""),AC78,газ!$I22)</f>
        <v>0</v>
      </c>
      <c r="AE79" s="52" t="str">
        <f>'Свинец (LME)'!H22</f>
        <v>19.03.2023</v>
      </c>
      <c r="AF79" s="58"/>
      <c r="AH79" s="52" t="str">
        <f>'Медь (LME)'!H22</f>
        <v>19.03.2023</v>
      </c>
      <c r="AI79" s="58"/>
      <c r="AK79" s="52" t="str">
        <f>'Цинк (LME)'!H22</f>
        <v>19.03.2023</v>
      </c>
      <c r="AL79" s="58"/>
    </row>
    <row r="80" spans="1:38" x14ac:dyDescent="0.25">
      <c r="A80" s="52" t="str">
        <f>Доллар!$H$23</f>
        <v>20.03.2023</v>
      </c>
      <c r="B80" s="58" t="str">
        <f>Доллар!$I$23</f>
        <v>-</v>
      </c>
      <c r="D80" s="52" t="str">
        <f>Евро!$H$23</f>
        <v>20.03.2023</v>
      </c>
      <c r="E80" s="58" t="str">
        <f>Евро!$I$23</f>
        <v>-</v>
      </c>
      <c r="G80" s="52" t="str">
        <f>'Золото (ЦБ)'!$H$23</f>
        <v>20.03.2023</v>
      </c>
      <c r="H80" s="58" t="str">
        <f>'Золото (ЦБ)'!$I$23</f>
        <v/>
      </c>
      <c r="J80" s="52" t="str">
        <f>'Серебро (ЦБ)'!$H$23</f>
        <v>20.03.2023</v>
      </c>
      <c r="K80" s="58" t="str">
        <f>'Серебро (ЦБ)'!$I$23</f>
        <v/>
      </c>
      <c r="M80" s="52" t="str">
        <f>'Платина (ЦБ)'!$H$23</f>
        <v>20.03.2023</v>
      </c>
      <c r="N80" s="58" t="str">
        <f>'Платина (ЦБ)'!$I$23</f>
        <v/>
      </c>
      <c r="P80" s="52" t="str">
        <f>'Палладий (ЦБ)'!$H$23</f>
        <v>20.03.2023</v>
      </c>
      <c r="Q80" s="58" t="str">
        <f>'Палладий (ЦБ)'!$I$23</f>
        <v/>
      </c>
      <c r="S80" s="52" t="str">
        <f>'Золото (KITCO-LME)'!H23</f>
        <v>20.03.2023</v>
      </c>
      <c r="T80" s="58">
        <f>IF(OR(н.WTI!$I23="-",н.WTI!$I23=""),T79,н.WTI!$I23)</f>
        <v>0</v>
      </c>
      <c r="V80" s="52" t="str">
        <f>'Серебро (KITCO-LME)'!H23</f>
        <v>20.03.2023</v>
      </c>
      <c r="W80" s="58">
        <f>IF(OR(н.Brent!$I23="-",н.Brent!$I23=""),W79,н.Brent!$I23)</f>
        <v>1775</v>
      </c>
      <c r="Y80" s="52" t="str">
        <f>'Алюминий (LME)'!H23</f>
        <v>20.03.2023</v>
      </c>
      <c r="Z80" s="58">
        <f>IF(OR(уголь!$I23="-",уголь!$I23=""),Z79,уголь!$I23)</f>
        <v>0</v>
      </c>
      <c r="AB80" s="52" t="str">
        <f>'Никель (LME)'!H23</f>
        <v>20.03.2023</v>
      </c>
      <c r="AC80" s="58">
        <f>IF(OR(газ!$I23="-",газ!$I23=""),AC79,газ!$I23)</f>
        <v>0</v>
      </c>
      <c r="AE80" s="52" t="str">
        <f>'Свинец (LME)'!H23</f>
        <v>20.03.2023</v>
      </c>
      <c r="AF80" s="58"/>
      <c r="AH80" s="52" t="str">
        <f>'Медь (LME)'!H23</f>
        <v>20.03.2023</v>
      </c>
      <c r="AI80" s="58"/>
      <c r="AK80" s="52" t="str">
        <f>'Цинк (LME)'!H23</f>
        <v>20.03.2023</v>
      </c>
      <c r="AL80" s="58"/>
    </row>
    <row r="81" spans="1:38" x14ac:dyDescent="0.25">
      <c r="A81" s="52" t="str">
        <f>Доллар!$H$24</f>
        <v>21.03.2023</v>
      </c>
      <c r="B81" s="58" t="str">
        <f>Доллар!$I$24</f>
        <v>-</v>
      </c>
      <c r="D81" s="52" t="str">
        <f>Евро!$H$24</f>
        <v>21.03.2023</v>
      </c>
      <c r="E81" s="58" t="str">
        <f>Евро!$I$24</f>
        <v>-</v>
      </c>
      <c r="G81" s="52" t="str">
        <f>'Золото (ЦБ)'!$H$24</f>
        <v>21.03.2023</v>
      </c>
      <c r="H81" s="58" t="str">
        <f>'Золото (ЦБ)'!$I$24</f>
        <v/>
      </c>
      <c r="J81" s="52" t="str">
        <f>'Серебро (ЦБ)'!$H$24</f>
        <v>21.03.2023</v>
      </c>
      <c r="K81" s="58" t="str">
        <f>'Серебро (ЦБ)'!$I$24</f>
        <v/>
      </c>
      <c r="M81" s="52" t="str">
        <f>'Платина (ЦБ)'!$H$24</f>
        <v>21.03.2023</v>
      </c>
      <c r="N81" s="58" t="str">
        <f>'Платина (ЦБ)'!$I$24</f>
        <v/>
      </c>
      <c r="P81" s="52" t="str">
        <f>'Палладий (ЦБ)'!$H$24</f>
        <v>21.03.2023</v>
      </c>
      <c r="Q81" s="58" t="str">
        <f>'Палладий (ЦБ)'!$I$24</f>
        <v/>
      </c>
      <c r="S81" s="52" t="str">
        <f>'Золото (KITCO-LME)'!H24</f>
        <v>21.03.2023</v>
      </c>
      <c r="T81" s="58">
        <f>IF(OR(н.WTI!$I24="-",н.WTI!$I24=""),T80,н.WTI!$I24)</f>
        <v>0</v>
      </c>
      <c r="V81" s="52" t="str">
        <f>'Серебро (KITCO-LME)'!H24</f>
        <v>21.03.2023</v>
      </c>
      <c r="W81" s="58">
        <f>IF(OR(н.Brent!$I24="-",н.Brent!$I24=""),W80,н.Brent!$I24)</f>
        <v>1775</v>
      </c>
      <c r="Y81" s="52" t="str">
        <f>'Алюминий (LME)'!H24</f>
        <v>21.03.2023</v>
      </c>
      <c r="Z81" s="58">
        <f>IF(OR(уголь!$I24="-",уголь!$I24=""),Z80,уголь!$I24)</f>
        <v>0</v>
      </c>
      <c r="AB81" s="52" t="str">
        <f>'Никель (LME)'!H24</f>
        <v>21.03.2023</v>
      </c>
      <c r="AC81" s="58">
        <f>IF(OR(газ!$I24="-",газ!$I24=""),AC80,газ!$I24)</f>
        <v>0</v>
      </c>
      <c r="AE81" s="52" t="str">
        <f>'Свинец (LME)'!H24</f>
        <v>21.03.2023</v>
      </c>
      <c r="AF81" s="58"/>
      <c r="AH81" s="52" t="str">
        <f>'Медь (LME)'!H24</f>
        <v>21.03.2023</v>
      </c>
      <c r="AI81" s="58"/>
      <c r="AK81" s="52" t="str">
        <f>'Цинк (LME)'!H24</f>
        <v>21.03.2023</v>
      </c>
      <c r="AL81" s="58"/>
    </row>
    <row r="82" spans="1:38" x14ac:dyDescent="0.25">
      <c r="A82" s="52" t="str">
        <f>Доллар!$H$25</f>
        <v>22.03.2023</v>
      </c>
      <c r="B82" s="58" t="str">
        <f>Доллар!$I$25</f>
        <v>-</v>
      </c>
      <c r="D82" s="52" t="str">
        <f>Евро!$H$25</f>
        <v>22.03.2023</v>
      </c>
      <c r="E82" s="58" t="str">
        <f>Евро!$I$25</f>
        <v>-</v>
      </c>
      <c r="G82" s="52" t="str">
        <f>'Золото (ЦБ)'!$H$25</f>
        <v>22.03.2023</v>
      </c>
      <c r="H82" s="58" t="str">
        <f>'Золото (ЦБ)'!$I$25</f>
        <v/>
      </c>
      <c r="J82" s="52" t="str">
        <f>'Серебро (ЦБ)'!$H$25</f>
        <v>22.03.2023</v>
      </c>
      <c r="K82" s="58" t="str">
        <f>'Серебро (ЦБ)'!$I$25</f>
        <v/>
      </c>
      <c r="M82" s="52" t="str">
        <f>'Платина (ЦБ)'!$H$25</f>
        <v>22.03.2023</v>
      </c>
      <c r="N82" s="58" t="str">
        <f>'Платина (ЦБ)'!$I$25</f>
        <v/>
      </c>
      <c r="P82" s="52" t="str">
        <f>'Палладий (ЦБ)'!$H$25</f>
        <v>22.03.2023</v>
      </c>
      <c r="Q82" s="58" t="str">
        <f>'Палладий (ЦБ)'!$I$25</f>
        <v/>
      </c>
      <c r="S82" s="52" t="str">
        <f>'Золото (KITCO-LME)'!H25</f>
        <v>22.03.2023</v>
      </c>
      <c r="T82" s="58">
        <f>IF(OR(н.WTI!$I25="-",н.WTI!$I25=""),T81,н.WTI!$I25)</f>
        <v>0</v>
      </c>
      <c r="V82" s="52" t="str">
        <f>'Серебро (KITCO-LME)'!H25</f>
        <v>22.03.2023</v>
      </c>
      <c r="W82" s="58">
        <f>IF(OR(н.Brent!$I25="-",н.Brent!$I25=""),W81,н.Brent!$I25)</f>
        <v>1775</v>
      </c>
      <c r="Y82" s="52" t="str">
        <f>'Алюминий (LME)'!H25</f>
        <v>22.03.2023</v>
      </c>
      <c r="Z82" s="58">
        <f>IF(OR(уголь!$I25="-",уголь!$I25=""),Z81,уголь!$I25)</f>
        <v>0</v>
      </c>
      <c r="AB82" s="52" t="str">
        <f>'Никель (LME)'!H25</f>
        <v>22.03.2023</v>
      </c>
      <c r="AC82" s="58">
        <f>IF(OR(газ!$I25="-",газ!$I25=""),AC81,газ!$I25)</f>
        <v>0</v>
      </c>
      <c r="AE82" s="52" t="str">
        <f>'Свинец (LME)'!H25</f>
        <v>22.03.2023</v>
      </c>
      <c r="AF82" s="58"/>
      <c r="AH82" s="52" t="str">
        <f>'Медь (LME)'!H25</f>
        <v>22.03.2023</v>
      </c>
      <c r="AI82" s="58"/>
      <c r="AK82" s="52" t="str">
        <f>'Цинк (LME)'!H25</f>
        <v>22.03.2023</v>
      </c>
      <c r="AL82" s="58"/>
    </row>
    <row r="83" spans="1:38" x14ac:dyDescent="0.25">
      <c r="A83" s="52" t="str">
        <f>Доллар!$H$26</f>
        <v>23.03.2023</v>
      </c>
      <c r="B83" s="58" t="str">
        <f>Доллар!$I$26</f>
        <v>-</v>
      </c>
      <c r="D83" s="52" t="str">
        <f>Евро!$H$26</f>
        <v>23.03.2023</v>
      </c>
      <c r="E83" s="58" t="str">
        <f>Евро!$I$26</f>
        <v>-</v>
      </c>
      <c r="G83" s="52" t="str">
        <f>'Золото (ЦБ)'!$H$26</f>
        <v>23.03.2023</v>
      </c>
      <c r="H83" s="58" t="str">
        <f>'Золото (ЦБ)'!$I$26</f>
        <v/>
      </c>
      <c r="J83" s="52" t="str">
        <f>'Серебро (ЦБ)'!$H$26</f>
        <v>23.03.2023</v>
      </c>
      <c r="K83" s="58" t="str">
        <f>'Серебро (ЦБ)'!$I$26</f>
        <v/>
      </c>
      <c r="M83" s="52" t="str">
        <f>'Платина (ЦБ)'!$H$26</f>
        <v>23.03.2023</v>
      </c>
      <c r="N83" s="58" t="str">
        <f>'Платина (ЦБ)'!$I$26</f>
        <v/>
      </c>
      <c r="P83" s="52" t="str">
        <f>'Палладий (ЦБ)'!$H$26</f>
        <v>23.03.2023</v>
      </c>
      <c r="Q83" s="58" t="str">
        <f>'Палладий (ЦБ)'!$I$26</f>
        <v/>
      </c>
      <c r="S83" s="52" t="str">
        <f>'Золото (KITCO-LME)'!H26</f>
        <v>23.03.2023</v>
      </c>
      <c r="T83" s="58">
        <f>IF(OR(н.WTI!$I26="-",н.WTI!$I26=""),T82,н.WTI!$I26)</f>
        <v>0</v>
      </c>
      <c r="V83" s="52" t="str">
        <f>'Серебро (KITCO-LME)'!H26</f>
        <v>23.03.2023</v>
      </c>
      <c r="W83" s="58">
        <f>IF(OR(н.Brent!$I26="-",н.Brent!$I26=""),W82,н.Brent!$I26)</f>
        <v>1775</v>
      </c>
      <c r="Y83" s="52" t="str">
        <f>'Алюминий (LME)'!H26</f>
        <v>23.03.2023</v>
      </c>
      <c r="Z83" s="58">
        <f>IF(OR(уголь!$I26="-",уголь!$I26=""),Z82,уголь!$I26)</f>
        <v>0</v>
      </c>
      <c r="AB83" s="52" t="str">
        <f>'Никель (LME)'!H26</f>
        <v>23.03.2023</v>
      </c>
      <c r="AC83" s="58">
        <f>IF(OR(газ!$I26="-",газ!$I26=""),AC82,газ!$I26)</f>
        <v>0</v>
      </c>
      <c r="AE83" s="52" t="str">
        <f>'Свинец (LME)'!H26</f>
        <v>23.03.2023</v>
      </c>
      <c r="AF83" s="58"/>
      <c r="AH83" s="52" t="str">
        <f>'Медь (LME)'!H26</f>
        <v>23.03.2023</v>
      </c>
      <c r="AI83" s="58"/>
      <c r="AK83" s="52" t="str">
        <f>'Цинк (LME)'!H26</f>
        <v>23.03.2023</v>
      </c>
      <c r="AL83" s="58"/>
    </row>
    <row r="84" spans="1:38" x14ac:dyDescent="0.25">
      <c r="A84" s="52" t="str">
        <f>Доллар!$H$27</f>
        <v>24.03.2023</v>
      </c>
      <c r="B84" s="58" t="str">
        <f>Доллар!$I$27</f>
        <v>-</v>
      </c>
      <c r="D84" s="52" t="str">
        <f>Евро!$H$27</f>
        <v>24.03.2023</v>
      </c>
      <c r="E84" s="58" t="str">
        <f>Евро!$I$27</f>
        <v>-</v>
      </c>
      <c r="G84" s="52" t="str">
        <f>'Золото (ЦБ)'!$H$27</f>
        <v>24.03.2023</v>
      </c>
      <c r="H84" s="58" t="str">
        <f>'Золото (ЦБ)'!$I$27</f>
        <v/>
      </c>
      <c r="J84" s="52" t="str">
        <f>'Серебро (ЦБ)'!$H$27</f>
        <v>24.03.2023</v>
      </c>
      <c r="K84" s="58" t="str">
        <f>'Серебро (ЦБ)'!$I$27</f>
        <v/>
      </c>
      <c r="M84" s="52" t="str">
        <f>'Платина (ЦБ)'!$H$27</f>
        <v>24.03.2023</v>
      </c>
      <c r="N84" s="58" t="str">
        <f>'Платина (ЦБ)'!$I$27</f>
        <v/>
      </c>
      <c r="P84" s="52" t="str">
        <f>'Палладий (ЦБ)'!$H$27</f>
        <v>24.03.2023</v>
      </c>
      <c r="Q84" s="58" t="str">
        <f>'Палладий (ЦБ)'!$I$27</f>
        <v/>
      </c>
      <c r="S84" s="52" t="str">
        <f>'Золото (KITCO-LME)'!H27</f>
        <v>24.03.2023</v>
      </c>
      <c r="T84" s="58">
        <f>IF(OR(н.WTI!$I27="-",н.WTI!$I27=""),T83,н.WTI!$I27)</f>
        <v>0</v>
      </c>
      <c r="V84" s="52" t="str">
        <f>'Серебро (KITCO-LME)'!H27</f>
        <v>24.03.2023</v>
      </c>
      <c r="W84" s="58">
        <f>IF(OR(н.Brent!$I27="-",н.Brent!$I27=""),W83,н.Brent!$I27)</f>
        <v>1775</v>
      </c>
      <c r="Y84" s="52" t="str">
        <f>'Алюминий (LME)'!H27</f>
        <v>24.03.2023</v>
      </c>
      <c r="Z84" s="58">
        <f>IF(OR(уголь!$I27="-",уголь!$I27=""),Z83,уголь!$I27)</f>
        <v>0</v>
      </c>
      <c r="AB84" s="52" t="str">
        <f>'Никель (LME)'!H27</f>
        <v>24.03.2023</v>
      </c>
      <c r="AC84" s="58">
        <f>IF(OR(газ!$I27="-",газ!$I27=""),AC83,газ!$I27)</f>
        <v>0</v>
      </c>
      <c r="AE84" s="52" t="str">
        <f>'Свинец (LME)'!H27</f>
        <v>24.03.2023</v>
      </c>
      <c r="AF84" s="58"/>
      <c r="AH84" s="52" t="str">
        <f>'Медь (LME)'!H27</f>
        <v>24.03.2023</v>
      </c>
      <c r="AI84" s="58"/>
      <c r="AK84" s="52" t="str">
        <f>'Цинк (LME)'!H27</f>
        <v>24.03.2023</v>
      </c>
      <c r="AL84" s="58"/>
    </row>
    <row r="85" spans="1:38" x14ac:dyDescent="0.25">
      <c r="A85" s="52" t="str">
        <f>Доллар!$H$28</f>
        <v>25.03.2023</v>
      </c>
      <c r="B85" s="58" t="str">
        <f>Доллар!$I$28</f>
        <v>-</v>
      </c>
      <c r="D85" s="52" t="str">
        <f>Евро!$H$28</f>
        <v>25.03.2023</v>
      </c>
      <c r="E85" s="58" t="str">
        <f>Евро!$I$28</f>
        <v>-</v>
      </c>
      <c r="G85" s="52" t="str">
        <f>'Золото (ЦБ)'!$H$28</f>
        <v>25.03.2023</v>
      </c>
      <c r="H85" s="58" t="str">
        <f>'Золото (ЦБ)'!$I$28</f>
        <v/>
      </c>
      <c r="J85" s="52" t="str">
        <f>'Серебро (ЦБ)'!$H$28</f>
        <v>25.03.2023</v>
      </c>
      <c r="K85" s="58" t="str">
        <f>'Серебро (ЦБ)'!$I$28</f>
        <v/>
      </c>
      <c r="M85" s="52" t="str">
        <f>'Платина (ЦБ)'!$H$28</f>
        <v>25.03.2023</v>
      </c>
      <c r="N85" s="58" t="str">
        <f>'Платина (ЦБ)'!$I$28</f>
        <v/>
      </c>
      <c r="P85" s="52" t="str">
        <f>'Палладий (ЦБ)'!$H$28</f>
        <v>25.03.2023</v>
      </c>
      <c r="Q85" s="58" t="str">
        <f>'Палладий (ЦБ)'!$I$28</f>
        <v/>
      </c>
      <c r="S85" s="52" t="str">
        <f>'Золото (KITCO-LME)'!H28</f>
        <v>25.03.2023</v>
      </c>
      <c r="T85" s="58">
        <f>IF(OR(н.WTI!$I28="-",н.WTI!$I28=""),T84,н.WTI!$I28)</f>
        <v>0</v>
      </c>
      <c r="V85" s="52" t="str">
        <f>'Серебро (KITCO-LME)'!H28</f>
        <v>25.03.2023</v>
      </c>
      <c r="W85" s="58">
        <f>IF(OR(н.Brent!$I28="-",н.Brent!$I28=""),W84,н.Brent!$I28)</f>
        <v>1775</v>
      </c>
      <c r="Y85" s="52" t="str">
        <f>'Алюминий (LME)'!H28</f>
        <v>25.03.2023</v>
      </c>
      <c r="Z85" s="58">
        <f>IF(OR(уголь!$I28="-",уголь!$I28=""),Z84,уголь!$I28)</f>
        <v>0</v>
      </c>
      <c r="AB85" s="52" t="str">
        <f>'Никель (LME)'!H28</f>
        <v>25.03.2023</v>
      </c>
      <c r="AC85" s="58">
        <f>IF(OR(газ!$I28="-",газ!$I28=""),AC84,газ!$I28)</f>
        <v>0</v>
      </c>
      <c r="AE85" s="52" t="str">
        <f>'Свинец (LME)'!H28</f>
        <v>25.03.2023</v>
      </c>
      <c r="AF85" s="58"/>
      <c r="AH85" s="52" t="str">
        <f>'Медь (LME)'!H28</f>
        <v>25.03.2023</v>
      </c>
      <c r="AI85" s="58"/>
      <c r="AK85" s="52" t="str">
        <f>'Цинк (LME)'!H28</f>
        <v>25.03.2023</v>
      </c>
      <c r="AL85" s="58"/>
    </row>
    <row r="86" spans="1:38" x14ac:dyDescent="0.25">
      <c r="A86" s="52" t="str">
        <f>Доллар!$H$29</f>
        <v>26.03.2023</v>
      </c>
      <c r="B86" s="58" t="str">
        <f>Доллар!$I$29</f>
        <v>-</v>
      </c>
      <c r="D86" s="52" t="str">
        <f>Евро!$H$29</f>
        <v>26.03.2023</v>
      </c>
      <c r="E86" s="58" t="str">
        <f>Евро!$I$29</f>
        <v>-</v>
      </c>
      <c r="G86" s="52" t="str">
        <f>'Золото (ЦБ)'!$H$29</f>
        <v>26.03.2023</v>
      </c>
      <c r="H86" s="58" t="str">
        <f>'Золото (ЦБ)'!$I$29</f>
        <v/>
      </c>
      <c r="J86" s="52" t="str">
        <f>'Серебро (ЦБ)'!$H$29</f>
        <v>26.03.2023</v>
      </c>
      <c r="K86" s="58" t="str">
        <f>'Серебро (ЦБ)'!$I$29</f>
        <v/>
      </c>
      <c r="M86" s="52" t="str">
        <f>'Платина (ЦБ)'!$H$29</f>
        <v>26.03.2023</v>
      </c>
      <c r="N86" s="58" t="str">
        <f>'Платина (ЦБ)'!$I$29</f>
        <v/>
      </c>
      <c r="P86" s="52" t="str">
        <f>'Палладий (ЦБ)'!$H$29</f>
        <v>26.03.2023</v>
      </c>
      <c r="Q86" s="58" t="str">
        <f>'Палладий (ЦБ)'!$I$29</f>
        <v/>
      </c>
      <c r="S86" s="52" t="str">
        <f>'Золото (KITCO-LME)'!H29</f>
        <v>26.03.2023</v>
      </c>
      <c r="T86" s="58">
        <f>IF(OR(н.WTI!$I29="-",н.WTI!$I29=""),T85,н.WTI!$I29)</f>
        <v>0</v>
      </c>
      <c r="V86" s="52" t="str">
        <f>'Серебро (KITCO-LME)'!H29</f>
        <v>26.03.2023</v>
      </c>
      <c r="W86" s="58">
        <f>IF(OR(н.Brent!$I29="-",н.Brent!$I29=""),W85,н.Brent!$I29)</f>
        <v>1775</v>
      </c>
      <c r="Y86" s="52" t="str">
        <f>'Алюминий (LME)'!H29</f>
        <v>26.03.2023</v>
      </c>
      <c r="Z86" s="58">
        <f>IF(OR(уголь!$I29="-",уголь!$I29=""),Z85,уголь!$I29)</f>
        <v>0</v>
      </c>
      <c r="AB86" s="52" t="str">
        <f>'Никель (LME)'!H29</f>
        <v>26.03.2023</v>
      </c>
      <c r="AC86" s="58">
        <f>IF(OR(газ!$I29="-",газ!$I29=""),AC85,газ!$I29)</f>
        <v>0</v>
      </c>
      <c r="AE86" s="52" t="str">
        <f>'Свинец (LME)'!H29</f>
        <v>26.03.2023</v>
      </c>
      <c r="AF86" s="58"/>
      <c r="AH86" s="52" t="str">
        <f>'Медь (LME)'!H29</f>
        <v>26.03.2023</v>
      </c>
      <c r="AI86" s="58"/>
      <c r="AK86" s="52" t="str">
        <f>'Цинк (LME)'!H29</f>
        <v>26.03.2023</v>
      </c>
      <c r="AL86" s="58"/>
    </row>
    <row r="87" spans="1:38" x14ac:dyDescent="0.25">
      <c r="A87" s="52" t="str">
        <f>Доллар!$H$30</f>
        <v>27.03.2023</v>
      </c>
      <c r="B87" s="58" t="str">
        <f>Доллар!$I$30</f>
        <v>-</v>
      </c>
      <c r="D87" s="52" t="str">
        <f>Евро!$H$30</f>
        <v>27.03.2023</v>
      </c>
      <c r="E87" s="58" t="str">
        <f>Евро!$I$30</f>
        <v>-</v>
      </c>
      <c r="G87" s="52" t="str">
        <f>'Золото (ЦБ)'!$H$30</f>
        <v>27.03.2023</v>
      </c>
      <c r="H87" s="58" t="str">
        <f>'Золото (ЦБ)'!$I$30</f>
        <v/>
      </c>
      <c r="J87" s="52" t="str">
        <f>'Серебро (ЦБ)'!$H$30</f>
        <v>27.03.2023</v>
      </c>
      <c r="K87" s="58" t="str">
        <f>'Серебро (ЦБ)'!$I$30</f>
        <v/>
      </c>
      <c r="M87" s="52" t="str">
        <f>'Платина (ЦБ)'!$H$30</f>
        <v>27.03.2023</v>
      </c>
      <c r="N87" s="58" t="str">
        <f>'Платина (ЦБ)'!$I$30</f>
        <v/>
      </c>
      <c r="P87" s="52" t="str">
        <f>'Палладий (ЦБ)'!$H$30</f>
        <v>27.03.2023</v>
      </c>
      <c r="Q87" s="58" t="str">
        <f>'Палладий (ЦБ)'!$I$30</f>
        <v/>
      </c>
      <c r="S87" s="52" t="str">
        <f>'Золото (KITCO-LME)'!H30</f>
        <v>27.03.2023</v>
      </c>
      <c r="T87" s="58">
        <f>IF(OR(н.WTI!$I30="-",н.WTI!$I30=""),T86,н.WTI!$I30)</f>
        <v>0</v>
      </c>
      <c r="V87" s="52" t="str">
        <f>'Серебро (KITCO-LME)'!H30</f>
        <v>27.03.2023</v>
      </c>
      <c r="W87" s="58">
        <f>IF(OR(н.Brent!$I30="-",н.Brent!$I30=""),W86,н.Brent!$I30)</f>
        <v>1775</v>
      </c>
      <c r="Y87" s="52" t="str">
        <f>'Алюминий (LME)'!H30</f>
        <v>27.03.2023</v>
      </c>
      <c r="Z87" s="58">
        <f>IF(OR(уголь!$I30="-",уголь!$I30=""),Z86,уголь!$I30)</f>
        <v>0</v>
      </c>
      <c r="AB87" s="52" t="str">
        <f>'Никель (LME)'!H30</f>
        <v>27.03.2023</v>
      </c>
      <c r="AC87" s="58">
        <f>IF(OR(газ!$I30="-",газ!$I30=""),AC86,газ!$I30)</f>
        <v>0</v>
      </c>
      <c r="AE87" s="52" t="str">
        <f>'Свинец (LME)'!H30</f>
        <v>27.03.2023</v>
      </c>
      <c r="AF87" s="58"/>
      <c r="AH87" s="52" t="str">
        <f>'Медь (LME)'!H30</f>
        <v>27.03.2023</v>
      </c>
      <c r="AI87" s="58"/>
      <c r="AK87" s="52" t="str">
        <f>'Цинк (LME)'!H30</f>
        <v>27.03.2023</v>
      </c>
      <c r="AL87" s="58"/>
    </row>
    <row r="88" spans="1:38" x14ac:dyDescent="0.25">
      <c r="A88" s="52" t="str">
        <f>Доллар!$H$31</f>
        <v>28.03.2023</v>
      </c>
      <c r="B88" s="58" t="str">
        <f>Доллар!$I$31</f>
        <v>-</v>
      </c>
      <c r="D88" s="52" t="str">
        <f>Евро!$H$31</f>
        <v>28.03.2023</v>
      </c>
      <c r="E88" s="58" t="str">
        <f>Евро!$I$31</f>
        <v>-</v>
      </c>
      <c r="G88" s="52" t="str">
        <f>'Золото (ЦБ)'!$H$31</f>
        <v>28.03.2023</v>
      </c>
      <c r="H88" s="58" t="str">
        <f>'Золото (ЦБ)'!$I$31</f>
        <v/>
      </c>
      <c r="J88" s="52" t="str">
        <f>'Серебро (ЦБ)'!$H$31</f>
        <v>28.03.2023</v>
      </c>
      <c r="K88" s="58" t="str">
        <f>'Серебро (ЦБ)'!$I$31</f>
        <v/>
      </c>
      <c r="M88" s="52" t="str">
        <f>'Платина (ЦБ)'!$H$31</f>
        <v>28.03.2023</v>
      </c>
      <c r="N88" s="58" t="str">
        <f>'Платина (ЦБ)'!$I$31</f>
        <v/>
      </c>
      <c r="P88" s="52" t="str">
        <f>'Палладий (ЦБ)'!$H$31</f>
        <v>28.03.2023</v>
      </c>
      <c r="Q88" s="58" t="str">
        <f>'Палладий (ЦБ)'!$I$31</f>
        <v/>
      </c>
      <c r="S88" s="52" t="str">
        <f>'Золото (KITCO-LME)'!H31</f>
        <v>28.03.2023</v>
      </c>
      <c r="T88" s="58">
        <f>IF(OR(н.WTI!$I31="-",н.WTI!$I31=""),T87,н.WTI!$I31)</f>
        <v>0</v>
      </c>
      <c r="V88" s="52" t="str">
        <f>'Серебро (KITCO-LME)'!H31</f>
        <v>28.03.2023</v>
      </c>
      <c r="W88" s="58">
        <f>IF(OR(н.Brent!$I31="-",н.Brent!$I31=""),W87,н.Brent!$I31)</f>
        <v>1775</v>
      </c>
      <c r="Y88" s="52" t="str">
        <f>'Алюминий (LME)'!H31</f>
        <v>28.03.2023</v>
      </c>
      <c r="Z88" s="58">
        <f>IF(OR(уголь!$I31="-",уголь!$I31=""),Z87,уголь!$I31)</f>
        <v>0</v>
      </c>
      <c r="AB88" s="52" t="str">
        <f>'Никель (LME)'!H31</f>
        <v>28.03.2023</v>
      </c>
      <c r="AC88" s="58">
        <f>IF(OR(газ!$I31="-",газ!$I31=""),AC87,газ!$I31)</f>
        <v>0</v>
      </c>
      <c r="AE88" s="52" t="str">
        <f>'Свинец (LME)'!H31</f>
        <v>28.03.2023</v>
      </c>
      <c r="AF88" s="58"/>
      <c r="AH88" s="52" t="str">
        <f>'Медь (LME)'!H31</f>
        <v>28.03.2023</v>
      </c>
      <c r="AI88" s="58"/>
      <c r="AK88" s="52" t="str">
        <f>'Цинк (LME)'!H31</f>
        <v>28.03.2023</v>
      </c>
      <c r="AL88" s="58"/>
    </row>
    <row r="89" spans="1:38" x14ac:dyDescent="0.25">
      <c r="A89" s="52" t="str">
        <f>Доллар!$H$32</f>
        <v>29.03.2023</v>
      </c>
      <c r="B89" s="58" t="str">
        <f>Доллар!$I$32</f>
        <v>-</v>
      </c>
      <c r="D89" s="52" t="str">
        <f>Евро!$H$32</f>
        <v>29.03.2023</v>
      </c>
      <c r="E89" s="58" t="str">
        <f>Евро!$I$32</f>
        <v>-</v>
      </c>
      <c r="G89" s="52" t="str">
        <f>'Золото (ЦБ)'!$H$32</f>
        <v>29.03.2023</v>
      </c>
      <c r="H89" s="58" t="str">
        <f>'Золото (ЦБ)'!$I$32</f>
        <v/>
      </c>
      <c r="J89" s="52" t="str">
        <f>'Серебро (ЦБ)'!$H$32</f>
        <v>29.03.2023</v>
      </c>
      <c r="K89" s="58" t="str">
        <f>'Серебро (ЦБ)'!$I$32</f>
        <v/>
      </c>
      <c r="M89" s="52" t="str">
        <f>'Платина (ЦБ)'!$H$32</f>
        <v>29.03.2023</v>
      </c>
      <c r="N89" s="58" t="str">
        <f>'Платина (ЦБ)'!$I$32</f>
        <v/>
      </c>
      <c r="P89" s="52" t="str">
        <f>'Палладий (ЦБ)'!$H$32</f>
        <v>29.03.2023</v>
      </c>
      <c r="Q89" s="58" t="str">
        <f>'Палладий (ЦБ)'!$I$32</f>
        <v/>
      </c>
      <c r="S89" s="52" t="str">
        <f>'Золото (KITCO-LME)'!H32</f>
        <v>29.03.2023</v>
      </c>
      <c r="T89" s="58">
        <f>IF(OR(н.WTI!$I32="-",н.WTI!$I32=""),T88,н.WTI!$I32)</f>
        <v>0</v>
      </c>
      <c r="V89" s="52" t="str">
        <f>'Серебро (KITCO-LME)'!H32</f>
        <v>29.03.2023</v>
      </c>
      <c r="W89" s="58">
        <f>IF(OR(н.Brent!$I32="-",н.Brent!$I32=""),W88,н.Brent!$I32)</f>
        <v>1775</v>
      </c>
      <c r="Y89" s="52" t="str">
        <f>'Алюминий (LME)'!H32</f>
        <v>29.03.2023</v>
      </c>
      <c r="Z89" s="58">
        <f>IF(OR(уголь!$I32="-",уголь!$I32=""),Z88,уголь!$I32)</f>
        <v>0</v>
      </c>
      <c r="AB89" s="52" t="str">
        <f>'Никель (LME)'!H32</f>
        <v>29.03.2023</v>
      </c>
      <c r="AC89" s="58">
        <f>IF(OR(газ!$I32="-",газ!$I32=""),AC88,газ!$I32)</f>
        <v>0</v>
      </c>
      <c r="AE89" s="52" t="str">
        <f>'Свинец (LME)'!H32</f>
        <v>29.03.2023</v>
      </c>
      <c r="AF89" s="58"/>
      <c r="AH89" s="52" t="str">
        <f>'Медь (LME)'!H32</f>
        <v>29.03.2023</v>
      </c>
      <c r="AI89" s="58"/>
      <c r="AK89" s="52" t="str">
        <f>'Цинк (LME)'!H32</f>
        <v>29.03.2023</v>
      </c>
      <c r="AL89" s="58"/>
    </row>
    <row r="90" spans="1:38" x14ac:dyDescent="0.25">
      <c r="A90" s="52" t="str">
        <f>Доллар!$H$33</f>
        <v>30.03.2023</v>
      </c>
      <c r="B90" s="58" t="str">
        <f>Доллар!$I$33</f>
        <v>-</v>
      </c>
      <c r="D90" s="52" t="str">
        <f>Евро!$H$33</f>
        <v>30.03.2023</v>
      </c>
      <c r="E90" s="58" t="str">
        <f>Евро!$I$33</f>
        <v>-</v>
      </c>
      <c r="G90" s="52" t="str">
        <f>'Золото (ЦБ)'!$H$33</f>
        <v>30.03.2023</v>
      </c>
      <c r="H90" s="58" t="str">
        <f>'Золото (ЦБ)'!$I$33</f>
        <v/>
      </c>
      <c r="J90" s="52" t="str">
        <f>'Серебро (ЦБ)'!$H$33</f>
        <v>30.03.2023</v>
      </c>
      <c r="K90" s="58" t="str">
        <f>'Серебро (ЦБ)'!$I$33</f>
        <v/>
      </c>
      <c r="M90" s="52" t="str">
        <f>'Платина (ЦБ)'!$H$33</f>
        <v>30.03.2023</v>
      </c>
      <c r="N90" s="58" t="str">
        <f>'Платина (ЦБ)'!$I$33</f>
        <v/>
      </c>
      <c r="P90" s="52" t="str">
        <f>'Палладий (ЦБ)'!$H$33</f>
        <v>30.03.2023</v>
      </c>
      <c r="Q90" s="58" t="str">
        <f>'Палладий (ЦБ)'!$I$33</f>
        <v/>
      </c>
      <c r="S90" s="52" t="str">
        <f>'Золото (KITCO-LME)'!H33</f>
        <v>30.03.2023</v>
      </c>
      <c r="T90" s="58">
        <f>IF(OR(н.WTI!$I33="-",н.WTI!$I33=""),T89,н.WTI!$I33)</f>
        <v>0</v>
      </c>
      <c r="V90" s="52" t="str">
        <f>'Серебро (KITCO-LME)'!H33</f>
        <v>30.03.2023</v>
      </c>
      <c r="W90" s="58">
        <f>IF(OR(н.Brent!$I33="-",н.Brent!$I33=""),W89,н.Brent!$I33)</f>
        <v>1775</v>
      </c>
      <c r="Y90" s="52" t="str">
        <f>'Алюминий (LME)'!H33</f>
        <v>30.03.2023</v>
      </c>
      <c r="Z90" s="58">
        <f>IF(OR(уголь!$I33="-",уголь!$I33=""),Z89,уголь!$I33)</f>
        <v>0</v>
      </c>
      <c r="AB90" s="52" t="str">
        <f>'Никель (LME)'!H33</f>
        <v>30.03.2023</v>
      </c>
      <c r="AC90" s="58">
        <f>IF(OR(газ!$I33="-",газ!$I33=""),AC89,газ!$I33)</f>
        <v>0</v>
      </c>
      <c r="AE90" s="52" t="str">
        <f>'Свинец (LME)'!H33</f>
        <v>30.03.2023</v>
      </c>
      <c r="AF90" s="58"/>
      <c r="AH90" s="52" t="str">
        <f>'Медь (LME)'!H33</f>
        <v>30.03.2023</v>
      </c>
      <c r="AI90" s="58"/>
      <c r="AK90" s="52" t="str">
        <f>'Цинк (LME)'!H33</f>
        <v>30.03.2023</v>
      </c>
      <c r="AL90" s="58"/>
    </row>
    <row r="91" spans="1:38" x14ac:dyDescent="0.25">
      <c r="A91" s="59" t="str">
        <f>Доллар!$H$34</f>
        <v>31.03.2023</v>
      </c>
      <c r="B91" s="58" t="str">
        <f>Доллар!$I$34</f>
        <v>-</v>
      </c>
      <c r="D91" s="59" t="str">
        <f>Евро!$H$34</f>
        <v>31.03.2023</v>
      </c>
      <c r="E91" s="58" t="str">
        <f>Евро!$I$34</f>
        <v>-</v>
      </c>
      <c r="G91" s="59" t="str">
        <f>'Золото (ЦБ)'!$H$34</f>
        <v>31.03.2023</v>
      </c>
      <c r="H91" s="58" t="str">
        <f>'Золото (ЦБ)'!$I$34</f>
        <v/>
      </c>
      <c r="J91" s="59" t="str">
        <f>'Серебро (ЦБ)'!$H$34</f>
        <v>31.03.2023</v>
      </c>
      <c r="K91" s="58" t="str">
        <f>'Серебро (ЦБ)'!$I$34</f>
        <v/>
      </c>
      <c r="M91" s="59" t="str">
        <f>'Платина (ЦБ)'!$H$34</f>
        <v>31.03.2023</v>
      </c>
      <c r="N91" s="58" t="str">
        <f>'Платина (ЦБ)'!$I$34</f>
        <v/>
      </c>
      <c r="P91" s="59" t="str">
        <f>'Палладий (ЦБ)'!$H$34</f>
        <v>31.03.2023</v>
      </c>
      <c r="Q91" s="58" t="str">
        <f>'Палладий (ЦБ)'!$I$34</f>
        <v/>
      </c>
      <c r="S91" s="59" t="str">
        <f>'Золото (KITCO-LME)'!H34</f>
        <v>31.03.2023</v>
      </c>
      <c r="T91" s="58">
        <f>IF(OR(н.WTI!$I34="-",н.WTI!$I34=""),T90,н.WTI!$I34)</f>
        <v>0</v>
      </c>
      <c r="V91" s="59" t="str">
        <f>'Серебро (KITCO-LME)'!H34</f>
        <v>31.03.2023</v>
      </c>
      <c r="W91" s="58">
        <f>IF(OR(н.Brent!$I34="-",н.Brent!$I34=""),W90,н.Brent!$I34)</f>
        <v>1775</v>
      </c>
      <c r="Y91" s="59" t="str">
        <f>'Алюминий (LME)'!H34</f>
        <v>31.03.2023</v>
      </c>
      <c r="Z91" s="58">
        <f>IF(OR(уголь!$I34="-",уголь!$I34=""),Z90,уголь!$I34)</f>
        <v>0</v>
      </c>
      <c r="AB91" s="59" t="str">
        <f>'Никель (LME)'!H34</f>
        <v>31.03.2023</v>
      </c>
      <c r="AC91" s="58">
        <f>IF(OR(газ!$I34="-",газ!$I34=""),AC90,газ!$I34)</f>
        <v>0</v>
      </c>
      <c r="AE91" s="59" t="str">
        <f>'Свинец (LME)'!H34</f>
        <v>31.03.2023</v>
      </c>
      <c r="AF91" s="58"/>
      <c r="AH91" s="59" t="str">
        <f>'Медь (LME)'!H34</f>
        <v>31.03.2023</v>
      </c>
      <c r="AI91" s="58"/>
      <c r="AK91" s="59" t="str">
        <f>'Цинк (LME)'!H34</f>
        <v>31.03.2023</v>
      </c>
      <c r="AL91" s="58"/>
    </row>
    <row r="92" spans="1:38" x14ac:dyDescent="0.25">
      <c r="A92" s="60" t="str">
        <f>Доллар!$K$4</f>
        <v>01.04.2023</v>
      </c>
      <c r="B92" s="58" t="str">
        <f>Доллар!$L$4</f>
        <v>-</v>
      </c>
      <c r="D92" s="60" t="str">
        <f>Евро!$K$4</f>
        <v>01.04.2023</v>
      </c>
      <c r="E92" s="58" t="str">
        <f>Евро!$L$4</f>
        <v>-</v>
      </c>
      <c r="G92" s="60" t="str">
        <f>'Золото (ЦБ)'!$K$4</f>
        <v>01.04.2023</v>
      </c>
      <c r="H92" s="58" t="str">
        <f>'Золото (ЦБ)'!$L$4</f>
        <v/>
      </c>
      <c r="J92" s="60" t="str">
        <f>'Серебро (ЦБ)'!$K$4</f>
        <v>01.04.2023</v>
      </c>
      <c r="K92" s="58" t="str">
        <f>'Серебро (ЦБ)'!$L$4</f>
        <v/>
      </c>
      <c r="M92" s="60" t="str">
        <f>'Платина (ЦБ)'!$K$4</f>
        <v>01.04.2023</v>
      </c>
      <c r="N92" s="58" t="str">
        <f>'Платина (ЦБ)'!$L$4</f>
        <v/>
      </c>
      <c r="P92" s="60" t="str">
        <f>'Палладий (ЦБ)'!$K$4</f>
        <v>01.04.2023</v>
      </c>
      <c r="Q92" s="58" t="str">
        <f>'Палладий (ЦБ)'!$L$4</f>
        <v/>
      </c>
      <c r="S92" s="60" t="str">
        <f>'Золото (KITCO-LME)'!K4</f>
        <v>01.04.2023</v>
      </c>
      <c r="T92" s="58">
        <f>IF(OR(н.WTI!$L4="-",н.WTI!$L4=""),T91,н.WTI!$L4)</f>
        <v>0</v>
      </c>
      <c r="V92" s="60" t="str">
        <f>'Серебро (KITCO-LME)'!K4</f>
        <v>01.04.2023</v>
      </c>
      <c r="W92" s="58">
        <f>IF(OR(н.Brent!$L4="-",н.Brent!$L4=""),W91,н.Brent!$L4)</f>
        <v>1775</v>
      </c>
      <c r="Y92" s="60" t="str">
        <f>'Алюминий (LME)'!K4</f>
        <v>01.04.2023</v>
      </c>
      <c r="Z92" s="58">
        <f>IF(OR(уголь!$L4="-",уголь!$L4=""),Z91,уголь!$L4)</f>
        <v>0</v>
      </c>
      <c r="AB92" s="60" t="str">
        <f>'Никель (LME)'!K4</f>
        <v>01.04.2023</v>
      </c>
      <c r="AC92" s="58">
        <f>IF(OR(газ!$L4="-",газ!$L4=""),AC91,газ!$L4)</f>
        <v>0</v>
      </c>
      <c r="AE92" s="60" t="str">
        <f>'Свинец (LME)'!K4</f>
        <v>01.04.2023</v>
      </c>
      <c r="AF92" s="58"/>
      <c r="AH92" s="60" t="str">
        <f>'Медь (LME)'!K4</f>
        <v>01.04.2023</v>
      </c>
      <c r="AI92" s="58"/>
      <c r="AK92" s="60" t="str">
        <f>'Цинк (LME)'!K4</f>
        <v>01.04.2023</v>
      </c>
      <c r="AL92" s="58"/>
    </row>
    <row r="93" spans="1:38" x14ac:dyDescent="0.25">
      <c r="A93" s="61" t="str">
        <f>Доллар!$K$5</f>
        <v>02.04.2023</v>
      </c>
      <c r="B93" s="58" t="str">
        <f>Доллар!$L$5</f>
        <v>-</v>
      </c>
      <c r="D93" s="61" t="str">
        <f>Евро!$K$5</f>
        <v>02.04.2023</v>
      </c>
      <c r="E93" s="58" t="str">
        <f>Евро!$L$5</f>
        <v>-</v>
      </c>
      <c r="G93" s="61" t="str">
        <f>'Золото (ЦБ)'!$K$5</f>
        <v>02.04.2023</v>
      </c>
      <c r="H93" s="58" t="str">
        <f>'Золото (ЦБ)'!$L$5</f>
        <v/>
      </c>
      <c r="J93" s="61" t="str">
        <f>'Серебро (ЦБ)'!$K$5</f>
        <v>02.04.2023</v>
      </c>
      <c r="K93" s="58" t="str">
        <f>'Серебро (ЦБ)'!$L$5</f>
        <v/>
      </c>
      <c r="M93" s="61" t="str">
        <f>'Платина (ЦБ)'!$K$5</f>
        <v>02.04.2023</v>
      </c>
      <c r="N93" s="58" t="str">
        <f>'Платина (ЦБ)'!$L$5</f>
        <v/>
      </c>
      <c r="P93" s="61" t="str">
        <f>'Палладий (ЦБ)'!$K$5</f>
        <v>02.04.2023</v>
      </c>
      <c r="Q93" s="58" t="str">
        <f>'Палладий (ЦБ)'!$L$5</f>
        <v/>
      </c>
      <c r="S93" s="61" t="str">
        <f>'Золото (KITCO-LME)'!K5</f>
        <v>02.04.2023</v>
      </c>
      <c r="T93" s="58">
        <f>IF(OR(н.WTI!$L5="-",н.WTI!$L5=""),T92,н.WTI!$L5)</f>
        <v>0</v>
      </c>
      <c r="V93" s="61" t="str">
        <f>'Серебро (KITCO-LME)'!K5</f>
        <v>02.04.2023</v>
      </c>
      <c r="W93" s="58">
        <f>IF(OR(н.Brent!$L5="-",н.Brent!$L5=""),W92,н.Brent!$L5)</f>
        <v>1775</v>
      </c>
      <c r="Y93" s="61" t="str">
        <f>'Алюминий (LME)'!K5</f>
        <v>02.04.2023</v>
      </c>
      <c r="Z93" s="58">
        <f>IF(OR(уголь!$L5="-",уголь!$L5=""),Z92,уголь!$L5)</f>
        <v>0</v>
      </c>
      <c r="AB93" s="61" t="str">
        <f>'Никель (LME)'!K5</f>
        <v>02.04.2023</v>
      </c>
      <c r="AC93" s="58">
        <f>IF(OR(газ!$L5="-",газ!$L5=""),AC92,газ!$L5)</f>
        <v>0</v>
      </c>
      <c r="AE93" s="61" t="str">
        <f>'Свинец (LME)'!K5</f>
        <v>02.04.2023</v>
      </c>
      <c r="AF93" s="58"/>
      <c r="AH93" s="61" t="str">
        <f>'Медь (LME)'!K5</f>
        <v>02.04.2023</v>
      </c>
      <c r="AI93" s="58"/>
      <c r="AK93" s="61" t="str">
        <f>'Цинк (LME)'!K5</f>
        <v>02.04.2023</v>
      </c>
      <c r="AL93" s="58"/>
    </row>
    <row r="94" spans="1:38" x14ac:dyDescent="0.25">
      <c r="A94" s="61" t="str">
        <f>Доллар!$K$6</f>
        <v>03.04.2023</v>
      </c>
      <c r="B94" s="58" t="str">
        <f>Доллар!$L$6</f>
        <v>-</v>
      </c>
      <c r="D94" s="61" t="str">
        <f>Евро!$K$6</f>
        <v>03.04.2023</v>
      </c>
      <c r="E94" s="58" t="str">
        <f>Евро!$L$6</f>
        <v>-</v>
      </c>
      <c r="G94" s="61" t="str">
        <f>'Золото (ЦБ)'!$K$6</f>
        <v>03.04.2023</v>
      </c>
      <c r="H94" s="58" t="str">
        <f>'Золото (ЦБ)'!$L$6</f>
        <v/>
      </c>
      <c r="J94" s="61" t="str">
        <f>'Серебро (ЦБ)'!$K$6</f>
        <v>03.04.2023</v>
      </c>
      <c r="K94" s="58" t="str">
        <f>'Серебро (ЦБ)'!$L$6</f>
        <v/>
      </c>
      <c r="M94" s="61" t="str">
        <f>'Платина (ЦБ)'!$K$6</f>
        <v>03.04.2023</v>
      </c>
      <c r="N94" s="58" t="str">
        <f>'Платина (ЦБ)'!$L$6</f>
        <v/>
      </c>
      <c r="P94" s="61" t="str">
        <f>'Палладий (ЦБ)'!$K$6</f>
        <v>03.04.2023</v>
      </c>
      <c r="Q94" s="58" t="str">
        <f>'Палладий (ЦБ)'!$L$6</f>
        <v/>
      </c>
      <c r="S94" s="61" t="str">
        <f>'Золото (KITCO-LME)'!K6</f>
        <v>03.04.2023</v>
      </c>
      <c r="T94" s="58">
        <f>IF(OR(н.WTI!$L6="-",н.WTI!$L6=""),T93,н.WTI!$L6)</f>
        <v>0</v>
      </c>
      <c r="V94" s="61" t="str">
        <f>'Серебро (KITCO-LME)'!K6</f>
        <v>03.04.2023</v>
      </c>
      <c r="W94" s="58">
        <f>IF(OR(н.Brent!$L6="-",н.Brent!$L6=""),W93,н.Brent!$L6)</f>
        <v>1775</v>
      </c>
      <c r="Y94" s="61" t="str">
        <f>'Алюминий (LME)'!K6</f>
        <v>03.04.2023</v>
      </c>
      <c r="Z94" s="58">
        <f>IF(OR(уголь!$L6="-",уголь!$L6=""),Z93,уголь!$L6)</f>
        <v>0</v>
      </c>
      <c r="AB94" s="61" t="str">
        <f>'Никель (LME)'!K6</f>
        <v>03.04.2023</v>
      </c>
      <c r="AC94" s="58">
        <f>IF(OR(газ!$L6="-",газ!$L6=""),AC93,газ!$L6)</f>
        <v>0</v>
      </c>
      <c r="AE94" s="61" t="str">
        <f>'Свинец (LME)'!K6</f>
        <v>03.04.2023</v>
      </c>
      <c r="AF94" s="58"/>
      <c r="AH94" s="61" t="str">
        <f>'Медь (LME)'!K6</f>
        <v>03.04.2023</v>
      </c>
      <c r="AI94" s="58"/>
      <c r="AK94" s="61" t="str">
        <f>'Цинк (LME)'!K6</f>
        <v>03.04.2023</v>
      </c>
      <c r="AL94" s="58"/>
    </row>
    <row r="95" spans="1:38" x14ac:dyDescent="0.25">
      <c r="A95" s="61" t="str">
        <f>Доллар!$K$7</f>
        <v>04.04.2023</v>
      </c>
      <c r="B95" s="58" t="str">
        <f>Доллар!$L$7</f>
        <v>-</v>
      </c>
      <c r="D95" s="61" t="str">
        <f>Евро!$K$7</f>
        <v>04.04.2023</v>
      </c>
      <c r="E95" s="58" t="str">
        <f>Евро!$L$7</f>
        <v>-</v>
      </c>
      <c r="G95" s="61" t="str">
        <f>'Золото (ЦБ)'!$K$7</f>
        <v>04.04.2023</v>
      </c>
      <c r="H95" s="58" t="str">
        <f>'Золото (ЦБ)'!$L$7</f>
        <v/>
      </c>
      <c r="J95" s="61" t="str">
        <f>'Серебро (ЦБ)'!$K$7</f>
        <v>04.04.2023</v>
      </c>
      <c r="K95" s="58" t="str">
        <f>'Серебро (ЦБ)'!$L$7</f>
        <v/>
      </c>
      <c r="M95" s="61" t="str">
        <f>'Платина (ЦБ)'!$K$7</f>
        <v>04.04.2023</v>
      </c>
      <c r="N95" s="58" t="str">
        <f>'Платина (ЦБ)'!$L$7</f>
        <v/>
      </c>
      <c r="P95" s="61" t="str">
        <f>'Палладий (ЦБ)'!$K$7</f>
        <v>04.04.2023</v>
      </c>
      <c r="Q95" s="58" t="str">
        <f>'Палладий (ЦБ)'!$L$7</f>
        <v/>
      </c>
      <c r="S95" s="61" t="str">
        <f>'Золото (KITCO-LME)'!K7</f>
        <v>04.04.2023</v>
      </c>
      <c r="T95" s="58">
        <f>IF(OR(н.WTI!$L7="-",н.WTI!$L7=""),T94,н.WTI!$L7)</f>
        <v>0</v>
      </c>
      <c r="V95" s="61" t="str">
        <f>'Серебро (KITCO-LME)'!K7</f>
        <v>04.04.2023</v>
      </c>
      <c r="W95" s="58">
        <f>IF(OR(н.Brent!$L7="-",н.Brent!$L7=""),W94,н.Brent!$L7)</f>
        <v>1775</v>
      </c>
      <c r="Y95" s="61" t="str">
        <f>'Алюминий (LME)'!K7</f>
        <v>04.04.2023</v>
      </c>
      <c r="Z95" s="58">
        <f>IF(OR(уголь!$L7="-",уголь!$L7=""),Z94,уголь!$L7)</f>
        <v>0</v>
      </c>
      <c r="AB95" s="61" t="str">
        <f>'Никель (LME)'!K7</f>
        <v>04.04.2023</v>
      </c>
      <c r="AC95" s="58">
        <f>IF(OR(газ!$L7="-",газ!$L7=""),AC94,газ!$L7)</f>
        <v>0</v>
      </c>
      <c r="AE95" s="61" t="str">
        <f>'Свинец (LME)'!K7</f>
        <v>04.04.2023</v>
      </c>
      <c r="AF95" s="58"/>
      <c r="AH95" s="61" t="str">
        <f>'Медь (LME)'!K7</f>
        <v>04.04.2023</v>
      </c>
      <c r="AI95" s="58"/>
      <c r="AK95" s="61" t="str">
        <f>'Цинк (LME)'!K7</f>
        <v>04.04.2023</v>
      </c>
      <c r="AL95" s="58"/>
    </row>
    <row r="96" spans="1:38" x14ac:dyDescent="0.25">
      <c r="A96" s="61" t="str">
        <f>Доллар!$K$8</f>
        <v>05.04.2023</v>
      </c>
      <c r="B96" s="58" t="str">
        <f>Доллар!$L$8</f>
        <v>-</v>
      </c>
      <c r="D96" s="61" t="str">
        <f>Евро!$K$8</f>
        <v>05.04.2023</v>
      </c>
      <c r="E96" s="58" t="str">
        <f>Евро!$L$8</f>
        <v>-</v>
      </c>
      <c r="G96" s="61" t="str">
        <f>'Золото (ЦБ)'!$K$8</f>
        <v>05.04.2023</v>
      </c>
      <c r="H96" s="58" t="str">
        <f>'Золото (ЦБ)'!$L$8</f>
        <v/>
      </c>
      <c r="J96" s="61" t="str">
        <f>'Серебро (ЦБ)'!$K$8</f>
        <v>05.04.2023</v>
      </c>
      <c r="K96" s="58" t="str">
        <f>'Серебро (ЦБ)'!$L$8</f>
        <v/>
      </c>
      <c r="M96" s="61" t="str">
        <f>'Платина (ЦБ)'!$K$8</f>
        <v>05.04.2023</v>
      </c>
      <c r="N96" s="58" t="str">
        <f>'Платина (ЦБ)'!$L$8</f>
        <v/>
      </c>
      <c r="P96" s="61" t="str">
        <f>'Палладий (ЦБ)'!$K$8</f>
        <v>05.04.2023</v>
      </c>
      <c r="Q96" s="58" t="str">
        <f>'Палладий (ЦБ)'!$L$8</f>
        <v/>
      </c>
      <c r="S96" s="61" t="str">
        <f>'Золото (KITCO-LME)'!K8</f>
        <v>05.04.2023</v>
      </c>
      <c r="T96" s="58">
        <f>IF(OR(н.WTI!$L8="-",н.WTI!$L8=""),T95,н.WTI!$L8)</f>
        <v>0</v>
      </c>
      <c r="V96" s="61" t="str">
        <f>'Серебро (KITCO-LME)'!K8</f>
        <v>05.04.2023</v>
      </c>
      <c r="W96" s="58">
        <f>IF(OR(н.Brent!$L8="-",н.Brent!$L8=""),W95,н.Brent!$L8)</f>
        <v>1775</v>
      </c>
      <c r="Y96" s="61" t="str">
        <f>'Алюминий (LME)'!K8</f>
        <v>05.04.2023</v>
      </c>
      <c r="Z96" s="58">
        <f>IF(OR(уголь!$L8="-",уголь!$L8=""),Z95,уголь!$L8)</f>
        <v>0</v>
      </c>
      <c r="AB96" s="61" t="str">
        <f>'Никель (LME)'!K8</f>
        <v>05.04.2023</v>
      </c>
      <c r="AC96" s="58">
        <f>IF(OR(газ!$L8="-",газ!$L8=""),AC95,газ!$L8)</f>
        <v>0</v>
      </c>
      <c r="AE96" s="61" t="str">
        <f>'Свинец (LME)'!K8</f>
        <v>05.04.2023</v>
      </c>
      <c r="AF96" s="58"/>
      <c r="AH96" s="61" t="str">
        <f>'Медь (LME)'!K8</f>
        <v>05.04.2023</v>
      </c>
      <c r="AI96" s="58"/>
      <c r="AK96" s="61" t="str">
        <f>'Цинк (LME)'!K8</f>
        <v>05.04.2023</v>
      </c>
      <c r="AL96" s="58"/>
    </row>
    <row r="97" spans="1:38" x14ac:dyDescent="0.25">
      <c r="A97" s="61" t="str">
        <f>Доллар!$K$9</f>
        <v>06.04.2023</v>
      </c>
      <c r="B97" s="58" t="str">
        <f>Доллар!$L$9</f>
        <v>-</v>
      </c>
      <c r="D97" s="61" t="str">
        <f>Евро!$K$9</f>
        <v>06.04.2023</v>
      </c>
      <c r="E97" s="58" t="str">
        <f>Евро!$L$9</f>
        <v>-</v>
      </c>
      <c r="G97" s="61" t="str">
        <f>'Золото (ЦБ)'!$K$9</f>
        <v>06.04.2023</v>
      </c>
      <c r="H97" s="58" t="str">
        <f>'Золото (ЦБ)'!$L$9</f>
        <v/>
      </c>
      <c r="J97" s="61" t="str">
        <f>'Серебро (ЦБ)'!$K$9</f>
        <v>06.04.2023</v>
      </c>
      <c r="K97" s="58" t="str">
        <f>'Серебро (ЦБ)'!$L$9</f>
        <v/>
      </c>
      <c r="M97" s="61" t="str">
        <f>'Платина (ЦБ)'!$K$9</f>
        <v>06.04.2023</v>
      </c>
      <c r="N97" s="58" t="str">
        <f>'Платина (ЦБ)'!$L$9</f>
        <v/>
      </c>
      <c r="P97" s="61" t="str">
        <f>'Палладий (ЦБ)'!$K$9</f>
        <v>06.04.2023</v>
      </c>
      <c r="Q97" s="58" t="str">
        <f>'Палладий (ЦБ)'!$L$9</f>
        <v/>
      </c>
      <c r="S97" s="61" t="str">
        <f>'Золото (KITCO-LME)'!K9</f>
        <v>06.04.2023</v>
      </c>
      <c r="T97" s="58">
        <f>IF(OR(н.WTI!$L9="-",н.WTI!$L9=""),T96,н.WTI!$L9)</f>
        <v>0</v>
      </c>
      <c r="V97" s="61" t="str">
        <f>'Серебро (KITCO-LME)'!K9</f>
        <v>06.04.2023</v>
      </c>
      <c r="W97" s="58">
        <f>IF(OR(н.Brent!$L9="-",н.Brent!$L9=""),W96,н.Brent!$L9)</f>
        <v>1775</v>
      </c>
      <c r="Y97" s="61" t="str">
        <f>'Алюминий (LME)'!K9</f>
        <v>06.04.2023</v>
      </c>
      <c r="Z97" s="58">
        <f>IF(OR(уголь!$L9="-",уголь!$L9=""),Z96,уголь!$L9)</f>
        <v>0</v>
      </c>
      <c r="AB97" s="61" t="str">
        <f>'Никель (LME)'!K9</f>
        <v>06.04.2023</v>
      </c>
      <c r="AC97" s="58">
        <f>IF(OR(газ!$L9="-",газ!$L9=""),AC96,газ!$L9)</f>
        <v>0</v>
      </c>
      <c r="AE97" s="61" t="str">
        <f>'Свинец (LME)'!K9</f>
        <v>06.04.2023</v>
      </c>
      <c r="AF97" s="58"/>
      <c r="AH97" s="61" t="str">
        <f>'Медь (LME)'!K9</f>
        <v>06.04.2023</v>
      </c>
      <c r="AI97" s="58"/>
      <c r="AK97" s="61" t="str">
        <f>'Цинк (LME)'!K9</f>
        <v>06.04.2023</v>
      </c>
      <c r="AL97" s="58"/>
    </row>
    <row r="98" spans="1:38" x14ac:dyDescent="0.25">
      <c r="A98" s="61" t="str">
        <f>Доллар!$K$10</f>
        <v>07.04.2023</v>
      </c>
      <c r="B98" s="58" t="str">
        <f>Доллар!$L$10</f>
        <v>-</v>
      </c>
      <c r="D98" s="61" t="str">
        <f>Евро!$K$10</f>
        <v>07.04.2023</v>
      </c>
      <c r="E98" s="58" t="str">
        <f>Евро!$L$10</f>
        <v>-</v>
      </c>
      <c r="G98" s="61" t="str">
        <f>'Золото (ЦБ)'!$K$10</f>
        <v>07.04.2023</v>
      </c>
      <c r="H98" s="58" t="str">
        <f>'Золото (ЦБ)'!$L$10</f>
        <v/>
      </c>
      <c r="J98" s="61" t="str">
        <f>'Серебро (ЦБ)'!$K$10</f>
        <v>07.04.2023</v>
      </c>
      <c r="K98" s="58" t="str">
        <f>'Серебро (ЦБ)'!$L$10</f>
        <v/>
      </c>
      <c r="M98" s="61" t="str">
        <f>'Платина (ЦБ)'!$K$10</f>
        <v>07.04.2023</v>
      </c>
      <c r="N98" s="58" t="str">
        <f>'Платина (ЦБ)'!$L$10</f>
        <v/>
      </c>
      <c r="P98" s="61" t="str">
        <f>'Палладий (ЦБ)'!$K$10</f>
        <v>07.04.2023</v>
      </c>
      <c r="Q98" s="58" t="str">
        <f>'Палладий (ЦБ)'!$L$10</f>
        <v/>
      </c>
      <c r="S98" s="61" t="str">
        <f>'Золото (KITCO-LME)'!K10</f>
        <v>07.04.2023</v>
      </c>
      <c r="T98" s="58">
        <f>IF(OR(н.WTI!$L10="-",н.WTI!$L10=""),T97,н.WTI!$L10)</f>
        <v>0</v>
      </c>
      <c r="V98" s="61" t="str">
        <f>'Серебро (KITCO-LME)'!K10</f>
        <v>07.04.2023</v>
      </c>
      <c r="W98" s="58">
        <f>IF(OR(н.Brent!$L10="-",н.Brent!$L10=""),W97,н.Brent!$L10)</f>
        <v>1775</v>
      </c>
      <c r="Y98" s="61" t="str">
        <f>'Алюминий (LME)'!K10</f>
        <v>07.04.2023</v>
      </c>
      <c r="Z98" s="58">
        <f>IF(OR(уголь!$L10="-",уголь!$L10=""),Z97,уголь!$L10)</f>
        <v>0</v>
      </c>
      <c r="AB98" s="61" t="str">
        <f>'Никель (LME)'!K10</f>
        <v>07.04.2023</v>
      </c>
      <c r="AC98" s="58">
        <f>IF(OR(газ!$L10="-",газ!$L10=""),AC97,газ!$L10)</f>
        <v>0</v>
      </c>
      <c r="AE98" s="61" t="str">
        <f>'Свинец (LME)'!K10</f>
        <v>07.04.2023</v>
      </c>
      <c r="AF98" s="58"/>
      <c r="AH98" s="61" t="str">
        <f>'Медь (LME)'!K10</f>
        <v>07.04.2023</v>
      </c>
      <c r="AI98" s="58"/>
      <c r="AK98" s="61" t="str">
        <f>'Цинк (LME)'!K10</f>
        <v>07.04.2023</v>
      </c>
      <c r="AL98" s="58"/>
    </row>
    <row r="99" spans="1:38" x14ac:dyDescent="0.25">
      <c r="A99" s="61" t="str">
        <f>Доллар!$K$11</f>
        <v>08.04.2023</v>
      </c>
      <c r="B99" s="58" t="str">
        <f>Доллар!$L$11</f>
        <v>-</v>
      </c>
      <c r="D99" s="61" t="str">
        <f>Евро!$K$11</f>
        <v>08.04.2023</v>
      </c>
      <c r="E99" s="58" t="str">
        <f>Евро!$L$11</f>
        <v>-</v>
      </c>
      <c r="G99" s="61" t="str">
        <f>'Золото (ЦБ)'!$K$11</f>
        <v>08.04.2023</v>
      </c>
      <c r="H99" s="58" t="str">
        <f>'Золото (ЦБ)'!$L$11</f>
        <v/>
      </c>
      <c r="J99" s="61" t="str">
        <f>'Серебро (ЦБ)'!$K$11</f>
        <v>08.04.2023</v>
      </c>
      <c r="K99" s="58" t="str">
        <f>'Серебро (ЦБ)'!$L$11</f>
        <v/>
      </c>
      <c r="M99" s="61" t="str">
        <f>'Платина (ЦБ)'!$K$11</f>
        <v>08.04.2023</v>
      </c>
      <c r="N99" s="58" t="str">
        <f>'Платина (ЦБ)'!$L$11</f>
        <v/>
      </c>
      <c r="P99" s="61" t="str">
        <f>'Палладий (ЦБ)'!$K$11</f>
        <v>08.04.2023</v>
      </c>
      <c r="Q99" s="58" t="str">
        <f>'Палладий (ЦБ)'!$L$11</f>
        <v/>
      </c>
      <c r="S99" s="61" t="str">
        <f>'Золото (KITCO-LME)'!K11</f>
        <v>08.04.2023</v>
      </c>
      <c r="T99" s="58">
        <f>IF(OR(н.WTI!$L11="-",н.WTI!$L11=""),T98,н.WTI!$L11)</f>
        <v>0</v>
      </c>
      <c r="V99" s="61" t="str">
        <f>'Серебро (KITCO-LME)'!K11</f>
        <v>08.04.2023</v>
      </c>
      <c r="W99" s="58">
        <f>IF(OR(н.Brent!$L11="-",н.Brent!$L11=""),W98,н.Brent!$L11)</f>
        <v>1775</v>
      </c>
      <c r="Y99" s="61" t="str">
        <f>'Алюминий (LME)'!K11</f>
        <v>08.04.2023</v>
      </c>
      <c r="Z99" s="58">
        <f>IF(OR(уголь!$L11="-",уголь!$L11=""),Z98,уголь!$L11)</f>
        <v>0</v>
      </c>
      <c r="AB99" s="61" t="str">
        <f>'Никель (LME)'!K11</f>
        <v>08.04.2023</v>
      </c>
      <c r="AC99" s="58">
        <f>IF(OR(газ!$L11="-",газ!$L11=""),AC98,газ!$L11)</f>
        <v>0</v>
      </c>
      <c r="AE99" s="61" t="str">
        <f>'Свинец (LME)'!K11</f>
        <v>08.04.2023</v>
      </c>
      <c r="AF99" s="58"/>
      <c r="AH99" s="61" t="str">
        <f>'Медь (LME)'!K11</f>
        <v>08.04.2023</v>
      </c>
      <c r="AI99" s="58"/>
      <c r="AK99" s="61" t="str">
        <f>'Цинк (LME)'!K11</f>
        <v>08.04.2023</v>
      </c>
      <c r="AL99" s="58"/>
    </row>
    <row r="100" spans="1:38" x14ac:dyDescent="0.25">
      <c r="A100" s="61" t="str">
        <f>Доллар!$K$12</f>
        <v>09.04.2023</v>
      </c>
      <c r="B100" s="58" t="str">
        <f>Доллар!$L$12</f>
        <v>-</v>
      </c>
      <c r="D100" s="61" t="str">
        <f>Евро!$K$12</f>
        <v>09.04.2023</v>
      </c>
      <c r="E100" s="58" t="str">
        <f>Евро!$L$12</f>
        <v>-</v>
      </c>
      <c r="G100" s="61" t="str">
        <f>'Золото (ЦБ)'!$K$12</f>
        <v>09.04.2023</v>
      </c>
      <c r="H100" s="58" t="str">
        <f>'Золото (ЦБ)'!$L$12</f>
        <v/>
      </c>
      <c r="J100" s="61" t="str">
        <f>'Серебро (ЦБ)'!$K$12</f>
        <v>09.04.2023</v>
      </c>
      <c r="K100" s="58" t="str">
        <f>'Серебро (ЦБ)'!$L$12</f>
        <v/>
      </c>
      <c r="M100" s="61" t="str">
        <f>'Платина (ЦБ)'!$K$12</f>
        <v>09.04.2023</v>
      </c>
      <c r="N100" s="58" t="str">
        <f>'Платина (ЦБ)'!$L$12</f>
        <v/>
      </c>
      <c r="P100" s="61" t="str">
        <f>'Палладий (ЦБ)'!$K$12</f>
        <v>09.04.2023</v>
      </c>
      <c r="Q100" s="58" t="str">
        <f>'Палладий (ЦБ)'!$L$12</f>
        <v/>
      </c>
      <c r="S100" s="61" t="str">
        <f>'Золото (KITCO-LME)'!K12</f>
        <v>09.04.2023</v>
      </c>
      <c r="T100" s="58">
        <f>IF(OR(н.WTI!$L12="-",н.WTI!$L12=""),T99,н.WTI!$L12)</f>
        <v>0</v>
      </c>
      <c r="V100" s="61" t="str">
        <f>'Серебро (KITCO-LME)'!K12</f>
        <v>09.04.2023</v>
      </c>
      <c r="W100" s="58">
        <f>IF(OR(н.Brent!$L12="-",н.Brent!$L12=""),W99,н.Brent!$L12)</f>
        <v>1775</v>
      </c>
      <c r="Y100" s="61" t="str">
        <f>'Алюминий (LME)'!K12</f>
        <v>09.04.2023</v>
      </c>
      <c r="Z100" s="58">
        <f>IF(OR(уголь!$L12="-",уголь!$L12=""),Z99,уголь!$L12)</f>
        <v>0</v>
      </c>
      <c r="AB100" s="61" t="str">
        <f>'Никель (LME)'!K12</f>
        <v>09.04.2023</v>
      </c>
      <c r="AC100" s="58">
        <f>IF(OR(газ!$L12="-",газ!$L12=""),AC99,газ!$L12)</f>
        <v>0</v>
      </c>
      <c r="AE100" s="61" t="str">
        <f>'Свинец (LME)'!K12</f>
        <v>09.04.2023</v>
      </c>
      <c r="AF100" s="58"/>
      <c r="AH100" s="61" t="str">
        <f>'Медь (LME)'!K12</f>
        <v>09.04.2023</v>
      </c>
      <c r="AI100" s="58"/>
      <c r="AK100" s="61" t="str">
        <f>'Цинк (LME)'!K12</f>
        <v>09.04.2023</v>
      </c>
      <c r="AL100" s="58"/>
    </row>
    <row r="101" spans="1:38" x14ac:dyDescent="0.25">
      <c r="A101" s="61" t="str">
        <f>Доллар!$K$13</f>
        <v>10.04.2023</v>
      </c>
      <c r="B101" s="58" t="str">
        <f>Доллар!$L$13</f>
        <v>-</v>
      </c>
      <c r="D101" s="61" t="str">
        <f>Евро!$K$13</f>
        <v>10.04.2023</v>
      </c>
      <c r="E101" s="58" t="str">
        <f>Евро!$L$13</f>
        <v>-</v>
      </c>
      <c r="G101" s="61" t="str">
        <f>'Золото (ЦБ)'!$K$13</f>
        <v>10.04.2023</v>
      </c>
      <c r="H101" s="58" t="str">
        <f>'Золото (ЦБ)'!$L$13</f>
        <v/>
      </c>
      <c r="J101" s="61" t="str">
        <f>'Серебро (ЦБ)'!$K$13</f>
        <v>10.04.2023</v>
      </c>
      <c r="K101" s="58" t="str">
        <f>'Серебро (ЦБ)'!$L$13</f>
        <v/>
      </c>
      <c r="M101" s="61" t="str">
        <f>'Платина (ЦБ)'!$K$13</f>
        <v>10.04.2023</v>
      </c>
      <c r="N101" s="58" t="str">
        <f>'Платина (ЦБ)'!$L$13</f>
        <v/>
      </c>
      <c r="P101" s="61" t="str">
        <f>'Палладий (ЦБ)'!$K$13</f>
        <v>10.04.2023</v>
      </c>
      <c r="Q101" s="58" t="str">
        <f>'Палладий (ЦБ)'!$L$13</f>
        <v/>
      </c>
      <c r="S101" s="61" t="str">
        <f>'Золото (KITCO-LME)'!K13</f>
        <v>10.04.2023</v>
      </c>
      <c r="T101" s="58">
        <f>IF(OR(н.WTI!$L13="-",н.WTI!$L13=""),T100,н.WTI!$L13)</f>
        <v>0</v>
      </c>
      <c r="V101" s="61" t="str">
        <f>'Серебро (KITCO-LME)'!K13</f>
        <v>10.04.2023</v>
      </c>
      <c r="W101" s="58">
        <f>IF(OR(н.Brent!$L13="-",н.Brent!$L13=""),W100,н.Brent!$L13)</f>
        <v>1775</v>
      </c>
      <c r="Y101" s="61" t="str">
        <f>'Алюминий (LME)'!K13</f>
        <v>10.04.2023</v>
      </c>
      <c r="Z101" s="58">
        <f>IF(OR(уголь!$L13="-",уголь!$L13=""),Z100,уголь!$L13)</f>
        <v>0</v>
      </c>
      <c r="AB101" s="61" t="str">
        <f>'Никель (LME)'!K13</f>
        <v>10.04.2023</v>
      </c>
      <c r="AC101" s="58">
        <f>IF(OR(газ!$L13="-",газ!$L13=""),AC100,газ!$L13)</f>
        <v>0</v>
      </c>
      <c r="AE101" s="61" t="str">
        <f>'Свинец (LME)'!K13</f>
        <v>10.04.2023</v>
      </c>
      <c r="AF101" s="58"/>
      <c r="AH101" s="61" t="str">
        <f>'Медь (LME)'!K13</f>
        <v>10.04.2023</v>
      </c>
      <c r="AI101" s="58"/>
      <c r="AK101" s="61" t="str">
        <f>'Цинк (LME)'!K13</f>
        <v>10.04.2023</v>
      </c>
      <c r="AL101" s="58"/>
    </row>
    <row r="102" spans="1:38" x14ac:dyDescent="0.25">
      <c r="A102" s="61" t="str">
        <f>Доллар!$K$14</f>
        <v>11.04.2023</v>
      </c>
      <c r="B102" s="58" t="str">
        <f>Доллар!$L$14</f>
        <v>-</v>
      </c>
      <c r="D102" s="61" t="str">
        <f>Евро!$K$14</f>
        <v>11.04.2023</v>
      </c>
      <c r="E102" s="58" t="str">
        <f>Евро!$L$14</f>
        <v>-</v>
      </c>
      <c r="G102" s="61" t="str">
        <f>'Золото (ЦБ)'!$K$14</f>
        <v>11.04.2023</v>
      </c>
      <c r="H102" s="58" t="str">
        <f>'Золото (ЦБ)'!$L$14</f>
        <v/>
      </c>
      <c r="J102" s="61" t="str">
        <f>'Серебро (ЦБ)'!$K$14</f>
        <v>11.04.2023</v>
      </c>
      <c r="K102" s="58" t="str">
        <f>'Серебро (ЦБ)'!$L$14</f>
        <v/>
      </c>
      <c r="M102" s="61" t="str">
        <f>'Платина (ЦБ)'!$K$14</f>
        <v>11.04.2023</v>
      </c>
      <c r="N102" s="58" t="str">
        <f>'Платина (ЦБ)'!$L$14</f>
        <v/>
      </c>
      <c r="P102" s="61" t="str">
        <f>'Палладий (ЦБ)'!$K$14</f>
        <v>11.04.2023</v>
      </c>
      <c r="Q102" s="58" t="str">
        <f>'Палладий (ЦБ)'!$L$14</f>
        <v/>
      </c>
      <c r="S102" s="61" t="str">
        <f>'Золото (KITCO-LME)'!K14</f>
        <v>11.04.2023</v>
      </c>
      <c r="T102" s="58">
        <f>IF(OR(н.WTI!$L14="-",н.WTI!$L14=""),T101,н.WTI!$L14)</f>
        <v>0</v>
      </c>
      <c r="V102" s="61" t="str">
        <f>'Серебро (KITCO-LME)'!K14</f>
        <v>11.04.2023</v>
      </c>
      <c r="W102" s="58">
        <f>IF(OR(н.Brent!$L14="-",н.Brent!$L14=""),W101,н.Brent!$L14)</f>
        <v>1775</v>
      </c>
      <c r="Y102" s="61" t="str">
        <f>'Алюминий (LME)'!K14</f>
        <v>11.04.2023</v>
      </c>
      <c r="Z102" s="58">
        <f>IF(OR(уголь!$L14="-",уголь!$L14=""),Z101,уголь!$L14)</f>
        <v>0</v>
      </c>
      <c r="AB102" s="61" t="str">
        <f>'Никель (LME)'!K14</f>
        <v>11.04.2023</v>
      </c>
      <c r="AC102" s="58">
        <f>IF(OR(газ!$L14="-",газ!$L14=""),AC101,газ!$L14)</f>
        <v>0</v>
      </c>
      <c r="AE102" s="61" t="str">
        <f>'Свинец (LME)'!K14</f>
        <v>11.04.2023</v>
      </c>
      <c r="AF102" s="58"/>
      <c r="AH102" s="61" t="str">
        <f>'Медь (LME)'!K14</f>
        <v>11.04.2023</v>
      </c>
      <c r="AI102" s="58"/>
      <c r="AK102" s="61" t="str">
        <f>'Цинк (LME)'!K14</f>
        <v>11.04.2023</v>
      </c>
      <c r="AL102" s="58"/>
    </row>
    <row r="103" spans="1:38" x14ac:dyDescent="0.25">
      <c r="A103" s="61" t="str">
        <f>Доллар!$K$15</f>
        <v>12.04.2023</v>
      </c>
      <c r="B103" s="58" t="str">
        <f>Доллар!$L$15</f>
        <v>-</v>
      </c>
      <c r="D103" s="61" t="str">
        <f>Евро!$K$15</f>
        <v>12.04.2023</v>
      </c>
      <c r="E103" s="58" t="str">
        <f>Евро!$L$15</f>
        <v>-</v>
      </c>
      <c r="G103" s="61" t="str">
        <f>'Золото (ЦБ)'!$K$15</f>
        <v>12.04.2023</v>
      </c>
      <c r="H103" s="58" t="str">
        <f>'Золото (ЦБ)'!$L$15</f>
        <v/>
      </c>
      <c r="J103" s="61" t="str">
        <f>'Серебро (ЦБ)'!$K$15</f>
        <v>12.04.2023</v>
      </c>
      <c r="K103" s="58" t="str">
        <f>'Серебро (ЦБ)'!$L$15</f>
        <v/>
      </c>
      <c r="M103" s="61" t="str">
        <f>'Платина (ЦБ)'!$K$15</f>
        <v>12.04.2023</v>
      </c>
      <c r="N103" s="58" t="str">
        <f>'Платина (ЦБ)'!$L$15</f>
        <v/>
      </c>
      <c r="P103" s="61" t="str">
        <f>'Палладий (ЦБ)'!$K$15</f>
        <v>12.04.2023</v>
      </c>
      <c r="Q103" s="58" t="str">
        <f>'Палладий (ЦБ)'!$L$15</f>
        <v/>
      </c>
      <c r="S103" s="61" t="str">
        <f>'Золото (KITCO-LME)'!K15</f>
        <v>12.04.2023</v>
      </c>
      <c r="T103" s="58">
        <f>IF(OR(н.WTI!$L15="-",н.WTI!$L15=""),T102,н.WTI!$L15)</f>
        <v>0</v>
      </c>
      <c r="V103" s="61" t="str">
        <f>'Серебро (KITCO-LME)'!K15</f>
        <v>12.04.2023</v>
      </c>
      <c r="W103" s="58">
        <f>IF(OR(н.Brent!$L15="-",н.Brent!$L15=""),W102,н.Brent!$L15)</f>
        <v>1775</v>
      </c>
      <c r="Y103" s="61" t="str">
        <f>'Алюминий (LME)'!K15</f>
        <v>12.04.2023</v>
      </c>
      <c r="Z103" s="58">
        <f>IF(OR(уголь!$L15="-",уголь!$L15=""),Z102,уголь!$L15)</f>
        <v>0</v>
      </c>
      <c r="AB103" s="61" t="str">
        <f>'Никель (LME)'!K15</f>
        <v>12.04.2023</v>
      </c>
      <c r="AC103" s="58">
        <f>IF(OR(газ!$L15="-",газ!$L15=""),AC102,газ!$L15)</f>
        <v>0</v>
      </c>
      <c r="AE103" s="61" t="str">
        <f>'Свинец (LME)'!K15</f>
        <v>12.04.2023</v>
      </c>
      <c r="AF103" s="58"/>
      <c r="AH103" s="61" t="str">
        <f>'Медь (LME)'!K15</f>
        <v>12.04.2023</v>
      </c>
      <c r="AI103" s="58"/>
      <c r="AK103" s="61" t="str">
        <f>'Цинк (LME)'!K15</f>
        <v>12.04.2023</v>
      </c>
      <c r="AL103" s="58"/>
    </row>
    <row r="104" spans="1:38" x14ac:dyDescent="0.25">
      <c r="A104" s="61" t="str">
        <f>Доллар!$K$16</f>
        <v>13.04.2023</v>
      </c>
      <c r="B104" s="58" t="str">
        <f>Доллар!$L$16</f>
        <v>-</v>
      </c>
      <c r="D104" s="61" t="str">
        <f>Евро!$K$16</f>
        <v>13.04.2023</v>
      </c>
      <c r="E104" s="58" t="str">
        <f>Евро!$L$16</f>
        <v>-</v>
      </c>
      <c r="G104" s="61" t="str">
        <f>'Золото (ЦБ)'!$K$16</f>
        <v>13.04.2023</v>
      </c>
      <c r="H104" s="58" t="str">
        <f>'Золото (ЦБ)'!$L$16</f>
        <v/>
      </c>
      <c r="J104" s="61" t="str">
        <f>'Серебро (ЦБ)'!$K$16</f>
        <v>13.04.2023</v>
      </c>
      <c r="K104" s="58" t="str">
        <f>'Серебро (ЦБ)'!$L$16</f>
        <v/>
      </c>
      <c r="M104" s="61" t="str">
        <f>'Платина (ЦБ)'!$K$16</f>
        <v>13.04.2023</v>
      </c>
      <c r="N104" s="58" t="str">
        <f>'Платина (ЦБ)'!$L$16</f>
        <v/>
      </c>
      <c r="P104" s="61" t="str">
        <f>'Палладий (ЦБ)'!$K$16</f>
        <v>13.04.2023</v>
      </c>
      <c r="Q104" s="58" t="str">
        <f>'Палладий (ЦБ)'!$L$16</f>
        <v/>
      </c>
      <c r="S104" s="61" t="str">
        <f>'Золото (KITCO-LME)'!K16</f>
        <v>13.04.2023</v>
      </c>
      <c r="T104" s="58">
        <f>IF(OR(н.WTI!$L16="-",н.WTI!$L16=""),T103,н.WTI!$L16)</f>
        <v>0</v>
      </c>
      <c r="V104" s="61" t="str">
        <f>'Серебро (KITCO-LME)'!K16</f>
        <v>13.04.2023</v>
      </c>
      <c r="W104" s="58">
        <f>IF(OR(н.Brent!$L16="-",н.Brent!$L16=""),W103,н.Brent!$L16)</f>
        <v>1775</v>
      </c>
      <c r="Y104" s="61" t="str">
        <f>'Алюминий (LME)'!K16</f>
        <v>13.04.2023</v>
      </c>
      <c r="Z104" s="58">
        <f>IF(OR(уголь!$L16="-",уголь!$L16=""),Z103,уголь!$L16)</f>
        <v>0</v>
      </c>
      <c r="AB104" s="61" t="str">
        <f>'Никель (LME)'!K16</f>
        <v>13.04.2023</v>
      </c>
      <c r="AC104" s="58">
        <f>IF(OR(газ!$L16="-",газ!$L16=""),AC103,газ!$L16)</f>
        <v>0</v>
      </c>
      <c r="AE104" s="61" t="str">
        <f>'Свинец (LME)'!K16</f>
        <v>13.04.2023</v>
      </c>
      <c r="AF104" s="58"/>
      <c r="AH104" s="61" t="str">
        <f>'Медь (LME)'!K16</f>
        <v>13.04.2023</v>
      </c>
      <c r="AI104" s="58"/>
      <c r="AK104" s="61" t="str">
        <f>'Цинк (LME)'!K16</f>
        <v>13.04.2023</v>
      </c>
      <c r="AL104" s="58"/>
    </row>
    <row r="105" spans="1:38" x14ac:dyDescent="0.25">
      <c r="A105" s="61" t="str">
        <f>Доллар!$K$17</f>
        <v>14.04.2023</v>
      </c>
      <c r="B105" s="58" t="str">
        <f>Доллар!$L$17</f>
        <v>-</v>
      </c>
      <c r="D105" s="61" t="str">
        <f>Евро!$K$17</f>
        <v>14.04.2023</v>
      </c>
      <c r="E105" s="58" t="str">
        <f>Евро!$L$17</f>
        <v>-</v>
      </c>
      <c r="G105" s="61" t="str">
        <f>'Золото (ЦБ)'!$K$17</f>
        <v>14.04.2023</v>
      </c>
      <c r="H105" s="58" t="str">
        <f>'Золото (ЦБ)'!$L$17</f>
        <v/>
      </c>
      <c r="J105" s="61" t="str">
        <f>'Серебро (ЦБ)'!$K$17</f>
        <v>14.04.2023</v>
      </c>
      <c r="K105" s="58" t="str">
        <f>'Серебро (ЦБ)'!$L$17</f>
        <v/>
      </c>
      <c r="M105" s="61" t="str">
        <f>'Платина (ЦБ)'!$K$17</f>
        <v>14.04.2023</v>
      </c>
      <c r="N105" s="58" t="str">
        <f>'Платина (ЦБ)'!$L$17</f>
        <v/>
      </c>
      <c r="P105" s="61" t="str">
        <f>'Палладий (ЦБ)'!$K$17</f>
        <v>14.04.2023</v>
      </c>
      <c r="Q105" s="58" t="str">
        <f>'Палладий (ЦБ)'!$L$17</f>
        <v/>
      </c>
      <c r="S105" s="61" t="str">
        <f>'Золото (KITCO-LME)'!K17</f>
        <v>14.04.2023</v>
      </c>
      <c r="T105" s="58">
        <f>IF(OR(н.WTI!$L17="-",н.WTI!$L17=""),T104,н.WTI!$L17)</f>
        <v>0</v>
      </c>
      <c r="V105" s="61" t="str">
        <f>'Серебро (KITCO-LME)'!K17</f>
        <v>14.04.2023</v>
      </c>
      <c r="W105" s="58">
        <f>IF(OR(н.Brent!$L17="-",н.Brent!$L17=""),W104,н.Brent!$L17)</f>
        <v>1775</v>
      </c>
      <c r="Y105" s="61" t="str">
        <f>'Алюминий (LME)'!K17</f>
        <v>14.04.2023</v>
      </c>
      <c r="Z105" s="58">
        <f>IF(OR(уголь!$L17="-",уголь!$L17=""),Z104,уголь!$L17)</f>
        <v>0</v>
      </c>
      <c r="AB105" s="61" t="str">
        <f>'Никель (LME)'!K17</f>
        <v>14.04.2023</v>
      </c>
      <c r="AC105" s="58">
        <f>IF(OR(газ!$L17="-",газ!$L17=""),AC104,газ!$L17)</f>
        <v>0</v>
      </c>
      <c r="AE105" s="61" t="str">
        <f>'Свинец (LME)'!K17</f>
        <v>14.04.2023</v>
      </c>
      <c r="AF105" s="58"/>
      <c r="AH105" s="61" t="str">
        <f>'Медь (LME)'!K17</f>
        <v>14.04.2023</v>
      </c>
      <c r="AI105" s="58"/>
      <c r="AK105" s="61" t="str">
        <f>'Цинк (LME)'!K17</f>
        <v>14.04.2023</v>
      </c>
      <c r="AL105" s="58"/>
    </row>
    <row r="106" spans="1:38" x14ac:dyDescent="0.25">
      <c r="A106" s="61" t="str">
        <f>Доллар!$K$18</f>
        <v>15.04.2023</v>
      </c>
      <c r="B106" s="58" t="str">
        <f>Доллар!$L$18</f>
        <v>-</v>
      </c>
      <c r="D106" s="61" t="str">
        <f>Евро!$K$18</f>
        <v>15.04.2023</v>
      </c>
      <c r="E106" s="58" t="str">
        <f>Евро!$L$18</f>
        <v>-</v>
      </c>
      <c r="G106" s="61" t="str">
        <f>'Золото (ЦБ)'!$K$18</f>
        <v>15.04.2023</v>
      </c>
      <c r="H106" s="58" t="str">
        <f>'Золото (ЦБ)'!$L$18</f>
        <v/>
      </c>
      <c r="J106" s="61" t="str">
        <f>'Серебро (ЦБ)'!$K$18</f>
        <v>15.04.2023</v>
      </c>
      <c r="K106" s="58" t="str">
        <f>'Серебро (ЦБ)'!$L$18</f>
        <v/>
      </c>
      <c r="M106" s="61" t="str">
        <f>'Платина (ЦБ)'!$K$18</f>
        <v>15.04.2023</v>
      </c>
      <c r="N106" s="58" t="str">
        <f>'Платина (ЦБ)'!$L$18</f>
        <v/>
      </c>
      <c r="P106" s="61" t="str">
        <f>'Палладий (ЦБ)'!$K$18</f>
        <v>15.04.2023</v>
      </c>
      <c r="Q106" s="58" t="str">
        <f>'Палладий (ЦБ)'!$L$18</f>
        <v/>
      </c>
      <c r="S106" s="61" t="str">
        <f>'Золото (KITCO-LME)'!K18</f>
        <v>15.04.2023</v>
      </c>
      <c r="T106" s="58">
        <f>IF(OR(н.WTI!$L18="-",н.WTI!$L18=""),T105,н.WTI!$L18)</f>
        <v>0</v>
      </c>
      <c r="V106" s="61" t="str">
        <f>'Серебро (KITCO-LME)'!K18</f>
        <v>15.04.2023</v>
      </c>
      <c r="W106" s="58">
        <f>IF(OR(н.Brent!$L18="-",н.Brent!$L18=""),W105,н.Brent!$L18)</f>
        <v>1775</v>
      </c>
      <c r="Y106" s="61" t="str">
        <f>'Алюминий (LME)'!K18</f>
        <v>15.04.2023</v>
      </c>
      <c r="Z106" s="58">
        <f>IF(OR(уголь!$L18="-",уголь!$L18=""),Z105,уголь!$L18)</f>
        <v>0</v>
      </c>
      <c r="AB106" s="61" t="str">
        <f>'Никель (LME)'!K18</f>
        <v>15.04.2023</v>
      </c>
      <c r="AC106" s="58">
        <f>IF(OR(газ!$L18="-",газ!$L18=""),AC105,газ!$L18)</f>
        <v>0</v>
      </c>
      <c r="AE106" s="61" t="str">
        <f>'Свинец (LME)'!K18</f>
        <v>15.04.2023</v>
      </c>
      <c r="AF106" s="58"/>
      <c r="AH106" s="61" t="str">
        <f>'Медь (LME)'!K18</f>
        <v>15.04.2023</v>
      </c>
      <c r="AI106" s="58"/>
      <c r="AK106" s="61" t="str">
        <f>'Цинк (LME)'!K18</f>
        <v>15.04.2023</v>
      </c>
      <c r="AL106" s="58"/>
    </row>
    <row r="107" spans="1:38" x14ac:dyDescent="0.25">
      <c r="A107" s="61" t="str">
        <f>Доллар!$K$19</f>
        <v>16.04.2023</v>
      </c>
      <c r="B107" s="58" t="str">
        <f>Доллар!$L$19</f>
        <v>-</v>
      </c>
      <c r="D107" s="61" t="str">
        <f>Евро!$K$19</f>
        <v>16.04.2023</v>
      </c>
      <c r="E107" s="58" t="str">
        <f>Евро!$L$19</f>
        <v>-</v>
      </c>
      <c r="G107" s="61" t="str">
        <f>'Золото (ЦБ)'!$K$19</f>
        <v>16.04.2023</v>
      </c>
      <c r="H107" s="58" t="str">
        <f>'Золото (ЦБ)'!$L$19</f>
        <v/>
      </c>
      <c r="J107" s="61" t="str">
        <f>'Серебро (ЦБ)'!$K$19</f>
        <v>16.04.2023</v>
      </c>
      <c r="K107" s="58" t="str">
        <f>'Серебро (ЦБ)'!$L$19</f>
        <v/>
      </c>
      <c r="M107" s="61" t="str">
        <f>'Платина (ЦБ)'!$K$19</f>
        <v>16.04.2023</v>
      </c>
      <c r="N107" s="58" t="str">
        <f>'Платина (ЦБ)'!$L$19</f>
        <v/>
      </c>
      <c r="P107" s="61" t="str">
        <f>'Палладий (ЦБ)'!$K$19</f>
        <v>16.04.2023</v>
      </c>
      <c r="Q107" s="58" t="str">
        <f>'Палладий (ЦБ)'!$L$19</f>
        <v/>
      </c>
      <c r="S107" s="61" t="str">
        <f>'Золото (KITCO-LME)'!K19</f>
        <v>16.04.2023</v>
      </c>
      <c r="T107" s="58">
        <f>IF(OR(н.WTI!$L19="-",н.WTI!$L19=""),T106,н.WTI!$L19)</f>
        <v>0</v>
      </c>
      <c r="V107" s="61" t="str">
        <f>'Серебро (KITCO-LME)'!K19</f>
        <v>16.04.2023</v>
      </c>
      <c r="W107" s="58">
        <f>IF(OR(н.Brent!$L19="-",н.Brent!$L19=""),W106,н.Brent!$L19)</f>
        <v>1775</v>
      </c>
      <c r="Y107" s="61" t="str">
        <f>'Алюминий (LME)'!K19</f>
        <v>16.04.2023</v>
      </c>
      <c r="Z107" s="58">
        <f>IF(OR(уголь!$L19="-",уголь!$L19=""),Z106,уголь!$L19)</f>
        <v>0</v>
      </c>
      <c r="AB107" s="61" t="str">
        <f>'Никель (LME)'!K19</f>
        <v>16.04.2023</v>
      </c>
      <c r="AC107" s="58">
        <f>IF(OR(газ!$L19="-",газ!$L19=""),AC106,газ!$L19)</f>
        <v>0</v>
      </c>
      <c r="AE107" s="61" t="str">
        <f>'Свинец (LME)'!K19</f>
        <v>16.04.2023</v>
      </c>
      <c r="AF107" s="58"/>
      <c r="AH107" s="61" t="str">
        <f>'Медь (LME)'!K19</f>
        <v>16.04.2023</v>
      </c>
      <c r="AI107" s="58"/>
      <c r="AK107" s="61" t="str">
        <f>'Цинк (LME)'!K19</f>
        <v>16.04.2023</v>
      </c>
      <c r="AL107" s="58"/>
    </row>
    <row r="108" spans="1:38" x14ac:dyDescent="0.25">
      <c r="A108" s="61" t="str">
        <f>Доллар!$K$20</f>
        <v>17.04.2023</v>
      </c>
      <c r="B108" s="58" t="str">
        <f>Доллар!$L$20</f>
        <v>-</v>
      </c>
      <c r="D108" s="61" t="str">
        <f>Евро!$K$20</f>
        <v>17.04.2023</v>
      </c>
      <c r="E108" s="58" t="str">
        <f>Евро!$L$20</f>
        <v>-</v>
      </c>
      <c r="G108" s="61" t="str">
        <f>'Золото (ЦБ)'!$K$20</f>
        <v>17.04.2023</v>
      </c>
      <c r="H108" s="58" t="str">
        <f>'Золото (ЦБ)'!$L$20</f>
        <v/>
      </c>
      <c r="J108" s="61" t="str">
        <f>'Серебро (ЦБ)'!$K$20</f>
        <v>17.04.2023</v>
      </c>
      <c r="K108" s="58" t="str">
        <f>'Серебро (ЦБ)'!$L$20</f>
        <v/>
      </c>
      <c r="M108" s="61" t="str">
        <f>'Платина (ЦБ)'!$K$20</f>
        <v>17.04.2023</v>
      </c>
      <c r="N108" s="58" t="str">
        <f>'Платина (ЦБ)'!$L$20</f>
        <v/>
      </c>
      <c r="P108" s="61" t="str">
        <f>'Палладий (ЦБ)'!$K$20</f>
        <v>17.04.2023</v>
      </c>
      <c r="Q108" s="58" t="str">
        <f>'Палладий (ЦБ)'!$L$20</f>
        <v/>
      </c>
      <c r="S108" s="61" t="str">
        <f>'Золото (KITCO-LME)'!K20</f>
        <v>17.04.2023</v>
      </c>
      <c r="T108" s="58">
        <f>IF(OR(н.WTI!$L20="-",н.WTI!$L20=""),T107,н.WTI!$L20)</f>
        <v>0</v>
      </c>
      <c r="V108" s="61" t="str">
        <f>'Серебро (KITCO-LME)'!K20</f>
        <v>17.04.2023</v>
      </c>
      <c r="W108" s="58">
        <f>IF(OR(н.Brent!$L20="-",н.Brent!$L20=""),W107,н.Brent!$L20)</f>
        <v>1775</v>
      </c>
      <c r="Y108" s="61" t="str">
        <f>'Алюминий (LME)'!K20</f>
        <v>17.04.2023</v>
      </c>
      <c r="Z108" s="58">
        <f>IF(OR(уголь!$L20="-",уголь!$L20=""),Z107,уголь!$L20)</f>
        <v>0</v>
      </c>
      <c r="AB108" s="61" t="str">
        <f>'Никель (LME)'!K20</f>
        <v>17.04.2023</v>
      </c>
      <c r="AC108" s="58">
        <f>IF(OR(газ!$L20="-",газ!$L20=""),AC107,газ!$L20)</f>
        <v>0</v>
      </c>
      <c r="AE108" s="61" t="str">
        <f>'Свинец (LME)'!K20</f>
        <v>17.04.2023</v>
      </c>
      <c r="AF108" s="58"/>
      <c r="AH108" s="61" t="str">
        <f>'Медь (LME)'!K20</f>
        <v>17.04.2023</v>
      </c>
      <c r="AI108" s="58"/>
      <c r="AK108" s="61" t="str">
        <f>'Цинк (LME)'!K20</f>
        <v>17.04.2023</v>
      </c>
      <c r="AL108" s="58"/>
    </row>
    <row r="109" spans="1:38" x14ac:dyDescent="0.25">
      <c r="A109" s="61" t="str">
        <f>Доллар!$K$21</f>
        <v>18.04.2023</v>
      </c>
      <c r="B109" s="58" t="str">
        <f>Доллар!$L$21</f>
        <v>-</v>
      </c>
      <c r="D109" s="61" t="str">
        <f>Евро!$K$21</f>
        <v>18.04.2023</v>
      </c>
      <c r="E109" s="58" t="str">
        <f>Евро!$L$21</f>
        <v>-</v>
      </c>
      <c r="G109" s="61" t="str">
        <f>'Золото (ЦБ)'!$K$21</f>
        <v>18.04.2023</v>
      </c>
      <c r="H109" s="58" t="str">
        <f>'Золото (ЦБ)'!$L$21</f>
        <v/>
      </c>
      <c r="J109" s="61" t="str">
        <f>'Серебро (ЦБ)'!$K$21</f>
        <v>18.04.2023</v>
      </c>
      <c r="K109" s="58" t="str">
        <f>'Серебро (ЦБ)'!$L$21</f>
        <v/>
      </c>
      <c r="M109" s="61" t="str">
        <f>'Платина (ЦБ)'!$K$21</f>
        <v>18.04.2023</v>
      </c>
      <c r="N109" s="58" t="str">
        <f>'Платина (ЦБ)'!$L$21</f>
        <v/>
      </c>
      <c r="P109" s="61" t="str">
        <f>'Палладий (ЦБ)'!$K$21</f>
        <v>18.04.2023</v>
      </c>
      <c r="Q109" s="58" t="str">
        <f>'Палладий (ЦБ)'!$L$21</f>
        <v/>
      </c>
      <c r="S109" s="61" t="str">
        <f>'Золото (KITCO-LME)'!K21</f>
        <v>18.04.2023</v>
      </c>
      <c r="T109" s="58">
        <f>IF(OR(н.WTI!$L21="-",н.WTI!$L21=""),T108,н.WTI!$L21)</f>
        <v>0</v>
      </c>
      <c r="V109" s="61" t="str">
        <f>'Серебро (KITCO-LME)'!K21</f>
        <v>18.04.2023</v>
      </c>
      <c r="W109" s="58">
        <f>IF(OR(н.Brent!$L21="-",н.Brent!$L21=""),W108,н.Brent!$L21)</f>
        <v>1775</v>
      </c>
      <c r="Y109" s="61" t="str">
        <f>'Алюминий (LME)'!K21</f>
        <v>18.04.2023</v>
      </c>
      <c r="Z109" s="58">
        <f>IF(OR(уголь!$L21="-",уголь!$L21=""),Z108,уголь!$L21)</f>
        <v>0</v>
      </c>
      <c r="AB109" s="61" t="str">
        <f>'Никель (LME)'!K21</f>
        <v>18.04.2023</v>
      </c>
      <c r="AC109" s="58">
        <f>IF(OR(газ!$L21="-",газ!$L21=""),AC108,газ!$L21)</f>
        <v>0</v>
      </c>
      <c r="AE109" s="61" t="str">
        <f>'Свинец (LME)'!K21</f>
        <v>18.04.2023</v>
      </c>
      <c r="AF109" s="58"/>
      <c r="AH109" s="61" t="str">
        <f>'Медь (LME)'!K21</f>
        <v>18.04.2023</v>
      </c>
      <c r="AI109" s="58"/>
      <c r="AK109" s="61" t="str">
        <f>'Цинк (LME)'!K21</f>
        <v>18.04.2023</v>
      </c>
      <c r="AL109" s="58"/>
    </row>
    <row r="110" spans="1:38" x14ac:dyDescent="0.25">
      <c r="A110" s="61" t="str">
        <f>Доллар!$K$22</f>
        <v>19.04.2023</v>
      </c>
      <c r="B110" s="58" t="str">
        <f>Доллар!$L$22</f>
        <v>-</v>
      </c>
      <c r="D110" s="61" t="str">
        <f>Евро!$K$22</f>
        <v>19.04.2023</v>
      </c>
      <c r="E110" s="58" t="str">
        <f>Евро!$L$22</f>
        <v>-</v>
      </c>
      <c r="G110" s="61" t="str">
        <f>'Золото (ЦБ)'!$K$22</f>
        <v>19.04.2023</v>
      </c>
      <c r="H110" s="58" t="str">
        <f>'Золото (ЦБ)'!$L$22</f>
        <v/>
      </c>
      <c r="J110" s="61" t="str">
        <f>'Серебро (ЦБ)'!$K$22</f>
        <v>19.04.2023</v>
      </c>
      <c r="K110" s="58" t="str">
        <f>'Серебро (ЦБ)'!$L$22</f>
        <v/>
      </c>
      <c r="M110" s="61" t="str">
        <f>'Платина (ЦБ)'!$K$22</f>
        <v>19.04.2023</v>
      </c>
      <c r="N110" s="58" t="str">
        <f>'Платина (ЦБ)'!$L$22</f>
        <v/>
      </c>
      <c r="P110" s="61" t="str">
        <f>'Палладий (ЦБ)'!$K$22</f>
        <v>19.04.2023</v>
      </c>
      <c r="Q110" s="58" t="str">
        <f>'Палладий (ЦБ)'!$L$22</f>
        <v/>
      </c>
      <c r="S110" s="61" t="str">
        <f>'Золото (KITCO-LME)'!K22</f>
        <v>19.04.2023</v>
      </c>
      <c r="T110" s="58">
        <f>IF(OR(н.WTI!$L22="-",н.WTI!$L22=""),T109,н.WTI!$L22)</f>
        <v>0</v>
      </c>
      <c r="V110" s="61" t="str">
        <f>'Серебро (KITCO-LME)'!K22</f>
        <v>19.04.2023</v>
      </c>
      <c r="W110" s="58">
        <f>IF(OR(н.Brent!$L22="-",н.Brent!$L22=""),W109,н.Brent!$L22)</f>
        <v>1775</v>
      </c>
      <c r="Y110" s="61" t="str">
        <f>'Алюминий (LME)'!K22</f>
        <v>19.04.2023</v>
      </c>
      <c r="Z110" s="58">
        <f>IF(OR(уголь!$L22="-",уголь!$L22=""),Z109,уголь!$L22)</f>
        <v>0</v>
      </c>
      <c r="AB110" s="61" t="str">
        <f>'Никель (LME)'!K22</f>
        <v>19.04.2023</v>
      </c>
      <c r="AC110" s="58">
        <f>IF(OR(газ!$L22="-",газ!$L22=""),AC109,газ!$L22)</f>
        <v>0</v>
      </c>
      <c r="AE110" s="61" t="str">
        <f>'Свинец (LME)'!K22</f>
        <v>19.04.2023</v>
      </c>
      <c r="AF110" s="58"/>
      <c r="AH110" s="61" t="str">
        <f>'Медь (LME)'!K22</f>
        <v>19.04.2023</v>
      </c>
      <c r="AI110" s="58"/>
      <c r="AK110" s="61" t="str">
        <f>'Цинк (LME)'!K22</f>
        <v>19.04.2023</v>
      </c>
      <c r="AL110" s="58"/>
    </row>
    <row r="111" spans="1:38" x14ac:dyDescent="0.25">
      <c r="A111" s="61" t="str">
        <f>Доллар!$K$23</f>
        <v>20.04.2023</v>
      </c>
      <c r="B111" s="58" t="str">
        <f>Доллар!$L$23</f>
        <v>-</v>
      </c>
      <c r="D111" s="61" t="str">
        <f>Евро!$K$23</f>
        <v>20.04.2023</v>
      </c>
      <c r="E111" s="58" t="str">
        <f>Евро!$L$23</f>
        <v>-</v>
      </c>
      <c r="G111" s="61" t="str">
        <f>'Золото (ЦБ)'!$K$23</f>
        <v>20.04.2023</v>
      </c>
      <c r="H111" s="58" t="str">
        <f>'Золото (ЦБ)'!$L$23</f>
        <v/>
      </c>
      <c r="J111" s="61" t="str">
        <f>'Серебро (ЦБ)'!$K$23</f>
        <v>20.04.2023</v>
      </c>
      <c r="K111" s="58" t="str">
        <f>'Серебро (ЦБ)'!$L$23</f>
        <v/>
      </c>
      <c r="M111" s="61" t="str">
        <f>'Платина (ЦБ)'!$K$23</f>
        <v>20.04.2023</v>
      </c>
      <c r="N111" s="58" t="str">
        <f>'Платина (ЦБ)'!$L$23</f>
        <v/>
      </c>
      <c r="P111" s="61" t="str">
        <f>'Палладий (ЦБ)'!$K$23</f>
        <v>20.04.2023</v>
      </c>
      <c r="Q111" s="58" t="str">
        <f>'Палладий (ЦБ)'!$L$23</f>
        <v/>
      </c>
      <c r="S111" s="61" t="str">
        <f>'Золото (KITCO-LME)'!K23</f>
        <v>20.04.2023</v>
      </c>
      <c r="T111" s="58">
        <f>IF(OR(н.WTI!$L23="-",н.WTI!$L23=""),T110,н.WTI!$L23)</f>
        <v>0</v>
      </c>
      <c r="V111" s="61" t="str">
        <f>'Серебро (KITCO-LME)'!K23</f>
        <v>20.04.2023</v>
      </c>
      <c r="W111" s="58">
        <f>IF(OR(н.Brent!$L23="-",н.Brent!$L23=""),W110,н.Brent!$L23)</f>
        <v>1775</v>
      </c>
      <c r="Y111" s="61" t="str">
        <f>'Алюминий (LME)'!K23</f>
        <v>20.04.2023</v>
      </c>
      <c r="Z111" s="58">
        <f>IF(OR(уголь!$L23="-",уголь!$L23=""),Z110,уголь!$L23)</f>
        <v>0</v>
      </c>
      <c r="AB111" s="61" t="str">
        <f>'Никель (LME)'!K23</f>
        <v>20.04.2023</v>
      </c>
      <c r="AC111" s="58">
        <f>IF(OR(газ!$L23="-",газ!$L23=""),AC110,газ!$L23)</f>
        <v>0</v>
      </c>
      <c r="AE111" s="61" t="str">
        <f>'Свинец (LME)'!K23</f>
        <v>20.04.2023</v>
      </c>
      <c r="AF111" s="58"/>
      <c r="AH111" s="61" t="str">
        <f>'Медь (LME)'!K23</f>
        <v>20.04.2023</v>
      </c>
      <c r="AI111" s="58"/>
      <c r="AK111" s="61" t="str">
        <f>'Цинк (LME)'!K23</f>
        <v>20.04.2023</v>
      </c>
      <c r="AL111" s="58"/>
    </row>
    <row r="112" spans="1:38" x14ac:dyDescent="0.25">
      <c r="A112" s="61" t="str">
        <f>Доллар!$K$24</f>
        <v>21.04.2023</v>
      </c>
      <c r="B112" s="58" t="str">
        <f>Доллар!$L$24</f>
        <v>-</v>
      </c>
      <c r="D112" s="61" t="str">
        <f>Евро!$K$24</f>
        <v>21.04.2023</v>
      </c>
      <c r="E112" s="58" t="str">
        <f>Евро!$L$24</f>
        <v>-</v>
      </c>
      <c r="G112" s="61" t="str">
        <f>'Золото (ЦБ)'!$K$24</f>
        <v>21.04.2023</v>
      </c>
      <c r="H112" s="58" t="str">
        <f>'Золото (ЦБ)'!$L$24</f>
        <v/>
      </c>
      <c r="J112" s="61" t="str">
        <f>'Серебро (ЦБ)'!$K$24</f>
        <v>21.04.2023</v>
      </c>
      <c r="K112" s="58" t="str">
        <f>'Серебро (ЦБ)'!$L$24</f>
        <v/>
      </c>
      <c r="M112" s="61" t="str">
        <f>'Платина (ЦБ)'!$K$24</f>
        <v>21.04.2023</v>
      </c>
      <c r="N112" s="58" t="str">
        <f>'Платина (ЦБ)'!$L$24</f>
        <v/>
      </c>
      <c r="P112" s="61" t="str">
        <f>'Палладий (ЦБ)'!$K$24</f>
        <v>21.04.2023</v>
      </c>
      <c r="Q112" s="58" t="str">
        <f>'Палладий (ЦБ)'!$L$24</f>
        <v/>
      </c>
      <c r="S112" s="61" t="str">
        <f>'Золото (KITCO-LME)'!K24</f>
        <v>21.04.2023</v>
      </c>
      <c r="T112" s="58">
        <f>IF(OR(н.WTI!$L24="-",н.WTI!$L24=""),T111,н.WTI!$L24)</f>
        <v>0</v>
      </c>
      <c r="V112" s="61" t="str">
        <f>'Серебро (KITCO-LME)'!K24</f>
        <v>21.04.2023</v>
      </c>
      <c r="W112" s="58">
        <f>IF(OR(н.Brent!$L24="-",н.Brent!$L24=""),W111,н.Brent!$L24)</f>
        <v>1775</v>
      </c>
      <c r="Y112" s="61" t="str">
        <f>'Алюминий (LME)'!K24</f>
        <v>21.04.2023</v>
      </c>
      <c r="Z112" s="58">
        <f>IF(OR(уголь!$L24="-",уголь!$L24=""),Z111,уголь!$L24)</f>
        <v>0</v>
      </c>
      <c r="AB112" s="61" t="str">
        <f>'Никель (LME)'!K24</f>
        <v>21.04.2023</v>
      </c>
      <c r="AC112" s="58">
        <f>IF(OR(газ!$L24="-",газ!$L24=""),AC111,газ!$L24)</f>
        <v>0</v>
      </c>
      <c r="AE112" s="61" t="str">
        <f>'Свинец (LME)'!K24</f>
        <v>21.04.2023</v>
      </c>
      <c r="AF112" s="58"/>
      <c r="AH112" s="61" t="str">
        <f>'Медь (LME)'!K24</f>
        <v>21.04.2023</v>
      </c>
      <c r="AI112" s="58"/>
      <c r="AK112" s="61" t="str">
        <f>'Цинк (LME)'!K24</f>
        <v>21.04.2023</v>
      </c>
      <c r="AL112" s="58"/>
    </row>
    <row r="113" spans="1:38" x14ac:dyDescent="0.25">
      <c r="A113" s="61" t="str">
        <f>Доллар!$K$25</f>
        <v>22.04.2023</v>
      </c>
      <c r="B113" s="58" t="str">
        <f>Доллар!$L$25</f>
        <v>-</v>
      </c>
      <c r="D113" s="61" t="str">
        <f>Евро!$K$25</f>
        <v>22.04.2023</v>
      </c>
      <c r="E113" s="58" t="str">
        <f>Евро!$L$25</f>
        <v>-</v>
      </c>
      <c r="G113" s="61" t="str">
        <f>'Золото (ЦБ)'!$K$25</f>
        <v>22.04.2023</v>
      </c>
      <c r="H113" s="58" t="str">
        <f>'Золото (ЦБ)'!$L$25</f>
        <v/>
      </c>
      <c r="J113" s="61" t="str">
        <f>'Серебро (ЦБ)'!$K$25</f>
        <v>22.04.2023</v>
      </c>
      <c r="K113" s="58" t="str">
        <f>'Серебро (ЦБ)'!$L$25</f>
        <v/>
      </c>
      <c r="M113" s="61" t="str">
        <f>'Платина (ЦБ)'!$K$25</f>
        <v>22.04.2023</v>
      </c>
      <c r="N113" s="58" t="str">
        <f>'Платина (ЦБ)'!$L$25</f>
        <v/>
      </c>
      <c r="P113" s="61" t="str">
        <f>'Палладий (ЦБ)'!$K$25</f>
        <v>22.04.2023</v>
      </c>
      <c r="Q113" s="58" t="str">
        <f>'Палладий (ЦБ)'!$L$25</f>
        <v/>
      </c>
      <c r="S113" s="61" t="str">
        <f>'Золото (KITCO-LME)'!K25</f>
        <v>22.04.2023</v>
      </c>
      <c r="T113" s="58">
        <f>IF(OR(н.WTI!$L25="-",н.WTI!$L25=""),T112,н.WTI!$L25)</f>
        <v>0</v>
      </c>
      <c r="V113" s="61" t="str">
        <f>'Серебро (KITCO-LME)'!K25</f>
        <v>22.04.2023</v>
      </c>
      <c r="W113" s="58">
        <f>IF(OR(н.Brent!$L25="-",н.Brent!$L25=""),W112,н.Brent!$L25)</f>
        <v>1775</v>
      </c>
      <c r="Y113" s="61" t="str">
        <f>'Алюминий (LME)'!K25</f>
        <v>22.04.2023</v>
      </c>
      <c r="Z113" s="58">
        <f>IF(OR(уголь!$L25="-",уголь!$L25=""),Z112,уголь!$L25)</f>
        <v>0</v>
      </c>
      <c r="AB113" s="61" t="str">
        <f>'Никель (LME)'!K25</f>
        <v>22.04.2023</v>
      </c>
      <c r="AC113" s="58">
        <f>IF(OR(газ!$L25="-",газ!$L25=""),AC112,газ!$L25)</f>
        <v>0</v>
      </c>
      <c r="AE113" s="61" t="str">
        <f>'Свинец (LME)'!K25</f>
        <v>22.04.2023</v>
      </c>
      <c r="AF113" s="58"/>
      <c r="AH113" s="61" t="str">
        <f>'Медь (LME)'!K25</f>
        <v>22.04.2023</v>
      </c>
      <c r="AI113" s="58"/>
      <c r="AK113" s="61" t="str">
        <f>'Цинк (LME)'!K25</f>
        <v>22.04.2023</v>
      </c>
      <c r="AL113" s="58"/>
    </row>
    <row r="114" spans="1:38" x14ac:dyDescent="0.25">
      <c r="A114" s="61" t="str">
        <f>Доллар!$K$26</f>
        <v>23.04.2023</v>
      </c>
      <c r="B114" s="58" t="str">
        <f>Доллар!$L$26</f>
        <v>-</v>
      </c>
      <c r="D114" s="61" t="str">
        <f>Евро!$K$26</f>
        <v>23.04.2023</v>
      </c>
      <c r="E114" s="58" t="str">
        <f>Евро!$L$26</f>
        <v>-</v>
      </c>
      <c r="G114" s="61" t="str">
        <f>'Золото (ЦБ)'!$K$26</f>
        <v>23.04.2023</v>
      </c>
      <c r="H114" s="58" t="str">
        <f>'Золото (ЦБ)'!$L$26</f>
        <v/>
      </c>
      <c r="J114" s="61" t="str">
        <f>'Серебро (ЦБ)'!$K$26</f>
        <v>23.04.2023</v>
      </c>
      <c r="K114" s="58" t="str">
        <f>'Серебро (ЦБ)'!$L$26</f>
        <v/>
      </c>
      <c r="M114" s="61" t="str">
        <f>'Платина (ЦБ)'!$K$26</f>
        <v>23.04.2023</v>
      </c>
      <c r="N114" s="58" t="str">
        <f>'Платина (ЦБ)'!$L$26</f>
        <v/>
      </c>
      <c r="P114" s="61" t="str">
        <f>'Палладий (ЦБ)'!$K$26</f>
        <v>23.04.2023</v>
      </c>
      <c r="Q114" s="58" t="str">
        <f>'Палладий (ЦБ)'!$L$26</f>
        <v/>
      </c>
      <c r="S114" s="61" t="str">
        <f>'Золото (KITCO-LME)'!K26</f>
        <v>23.04.2023</v>
      </c>
      <c r="T114" s="58">
        <f>IF(OR(н.WTI!$L26="-",н.WTI!$L26=""),T113,н.WTI!$L26)</f>
        <v>0</v>
      </c>
      <c r="V114" s="61" t="str">
        <f>'Серебро (KITCO-LME)'!K26</f>
        <v>23.04.2023</v>
      </c>
      <c r="W114" s="58">
        <f>IF(OR(н.Brent!$L26="-",н.Brent!$L26=""),W113,н.Brent!$L26)</f>
        <v>1775</v>
      </c>
      <c r="Y114" s="61" t="str">
        <f>'Алюминий (LME)'!K26</f>
        <v>23.04.2023</v>
      </c>
      <c r="Z114" s="58">
        <f>IF(OR(уголь!$L26="-",уголь!$L26=""),Z113,уголь!$L26)</f>
        <v>0</v>
      </c>
      <c r="AB114" s="61" t="str">
        <f>'Никель (LME)'!K26</f>
        <v>23.04.2023</v>
      </c>
      <c r="AC114" s="58">
        <f>IF(OR(газ!$L26="-",газ!$L26=""),AC113,газ!$L26)</f>
        <v>0</v>
      </c>
      <c r="AE114" s="61" t="str">
        <f>'Свинец (LME)'!K26</f>
        <v>23.04.2023</v>
      </c>
      <c r="AF114" s="58"/>
      <c r="AH114" s="61" t="str">
        <f>'Медь (LME)'!K26</f>
        <v>23.04.2023</v>
      </c>
      <c r="AI114" s="58"/>
      <c r="AK114" s="61" t="str">
        <f>'Цинк (LME)'!K26</f>
        <v>23.04.2023</v>
      </c>
      <c r="AL114" s="58"/>
    </row>
    <row r="115" spans="1:38" x14ac:dyDescent="0.25">
      <c r="A115" s="61" t="str">
        <f>Доллар!$K$27</f>
        <v>24.04.2023</v>
      </c>
      <c r="B115" s="58" t="str">
        <f>Доллар!$L$27</f>
        <v>-</v>
      </c>
      <c r="D115" s="61" t="str">
        <f>Евро!$K$27</f>
        <v>24.04.2023</v>
      </c>
      <c r="E115" s="58" t="str">
        <f>Евро!$L$27</f>
        <v>-</v>
      </c>
      <c r="G115" s="61" t="str">
        <f>'Золото (ЦБ)'!$K$27</f>
        <v>24.04.2023</v>
      </c>
      <c r="H115" s="58" t="str">
        <f>'Золото (ЦБ)'!$L$27</f>
        <v/>
      </c>
      <c r="J115" s="61" t="str">
        <f>'Серебро (ЦБ)'!$K$27</f>
        <v>24.04.2023</v>
      </c>
      <c r="K115" s="58" t="str">
        <f>'Серебро (ЦБ)'!$L$27</f>
        <v/>
      </c>
      <c r="M115" s="61" t="str">
        <f>'Платина (ЦБ)'!$K$27</f>
        <v>24.04.2023</v>
      </c>
      <c r="N115" s="58" t="str">
        <f>'Платина (ЦБ)'!$L$27</f>
        <v/>
      </c>
      <c r="P115" s="61" t="str">
        <f>'Палладий (ЦБ)'!$K$27</f>
        <v>24.04.2023</v>
      </c>
      <c r="Q115" s="58" t="str">
        <f>'Палладий (ЦБ)'!$L$27</f>
        <v/>
      </c>
      <c r="S115" s="61" t="str">
        <f>'Золото (KITCO-LME)'!K27</f>
        <v>24.04.2023</v>
      </c>
      <c r="T115" s="58">
        <f>IF(OR(н.WTI!$L27="-",н.WTI!$L27=""),T114,н.WTI!$L27)</f>
        <v>0</v>
      </c>
      <c r="V115" s="61" t="str">
        <f>'Серебро (KITCO-LME)'!K27</f>
        <v>24.04.2023</v>
      </c>
      <c r="W115" s="58">
        <f>IF(OR(н.Brent!$L27="-",н.Brent!$L27=""),W114,н.Brent!$L27)</f>
        <v>1775</v>
      </c>
      <c r="Y115" s="61" t="str">
        <f>'Алюминий (LME)'!K27</f>
        <v>24.04.2023</v>
      </c>
      <c r="Z115" s="58">
        <f>IF(OR(уголь!$L27="-",уголь!$L27=""),Z114,уголь!$L27)</f>
        <v>0</v>
      </c>
      <c r="AB115" s="61" t="str">
        <f>'Никель (LME)'!K27</f>
        <v>24.04.2023</v>
      </c>
      <c r="AC115" s="58">
        <f>IF(OR(газ!$L27="-",газ!$L27=""),AC114,газ!$L27)</f>
        <v>0</v>
      </c>
      <c r="AE115" s="61" t="str">
        <f>'Свинец (LME)'!K27</f>
        <v>24.04.2023</v>
      </c>
      <c r="AF115" s="58"/>
      <c r="AH115" s="61" t="str">
        <f>'Медь (LME)'!K27</f>
        <v>24.04.2023</v>
      </c>
      <c r="AI115" s="58"/>
      <c r="AK115" s="61" t="str">
        <f>'Цинк (LME)'!K27</f>
        <v>24.04.2023</v>
      </c>
      <c r="AL115" s="58"/>
    </row>
    <row r="116" spans="1:38" x14ac:dyDescent="0.25">
      <c r="A116" s="61" t="str">
        <f>Доллар!$K$28</f>
        <v>25.04.2023</v>
      </c>
      <c r="B116" s="58" t="str">
        <f>Доллар!$L$28</f>
        <v>-</v>
      </c>
      <c r="D116" s="61" t="str">
        <f>Евро!$K$28</f>
        <v>25.04.2023</v>
      </c>
      <c r="E116" s="58" t="str">
        <f>Евро!$L$28</f>
        <v>-</v>
      </c>
      <c r="G116" s="61" t="str">
        <f>'Золото (ЦБ)'!$K$28</f>
        <v>25.04.2023</v>
      </c>
      <c r="H116" s="58" t="str">
        <f>'Золото (ЦБ)'!$L$28</f>
        <v/>
      </c>
      <c r="J116" s="61" t="str">
        <f>'Серебро (ЦБ)'!$K$28</f>
        <v>25.04.2023</v>
      </c>
      <c r="K116" s="58" t="str">
        <f>'Серебро (ЦБ)'!$L$28</f>
        <v/>
      </c>
      <c r="M116" s="61" t="str">
        <f>'Платина (ЦБ)'!$K$28</f>
        <v>25.04.2023</v>
      </c>
      <c r="N116" s="58" t="str">
        <f>'Платина (ЦБ)'!$L$28</f>
        <v/>
      </c>
      <c r="P116" s="61" t="str">
        <f>'Палладий (ЦБ)'!$K$28</f>
        <v>25.04.2023</v>
      </c>
      <c r="Q116" s="58" t="str">
        <f>'Палладий (ЦБ)'!$L$28</f>
        <v/>
      </c>
      <c r="S116" s="61" t="str">
        <f>'Золото (KITCO-LME)'!K28</f>
        <v>25.04.2023</v>
      </c>
      <c r="T116" s="58">
        <f>IF(OR(н.WTI!$L28="-",н.WTI!$L28=""),T115,н.WTI!$L28)</f>
        <v>0</v>
      </c>
      <c r="V116" s="61" t="str">
        <f>'Серебро (KITCO-LME)'!K28</f>
        <v>25.04.2023</v>
      </c>
      <c r="W116" s="58">
        <f>IF(OR(н.Brent!$L28="-",н.Brent!$L28=""),W115,н.Brent!$L28)</f>
        <v>1775</v>
      </c>
      <c r="Y116" s="61" t="str">
        <f>'Алюминий (LME)'!K28</f>
        <v>25.04.2023</v>
      </c>
      <c r="Z116" s="58">
        <f>IF(OR(уголь!$L28="-",уголь!$L28=""),Z115,уголь!$L28)</f>
        <v>0</v>
      </c>
      <c r="AB116" s="61" t="str">
        <f>'Никель (LME)'!K28</f>
        <v>25.04.2023</v>
      </c>
      <c r="AC116" s="58">
        <f>IF(OR(газ!$L28="-",газ!$L28=""),AC115,газ!$L28)</f>
        <v>0</v>
      </c>
      <c r="AE116" s="61" t="str">
        <f>'Свинец (LME)'!K28</f>
        <v>25.04.2023</v>
      </c>
      <c r="AF116" s="58"/>
      <c r="AH116" s="61" t="str">
        <f>'Медь (LME)'!K28</f>
        <v>25.04.2023</v>
      </c>
      <c r="AI116" s="58"/>
      <c r="AK116" s="61" t="str">
        <f>'Цинк (LME)'!K28</f>
        <v>25.04.2023</v>
      </c>
      <c r="AL116" s="58"/>
    </row>
    <row r="117" spans="1:38" x14ac:dyDescent="0.25">
      <c r="A117" s="61" t="str">
        <f>Доллар!$K$29</f>
        <v>26.04.2023</v>
      </c>
      <c r="B117" s="58" t="str">
        <f>Доллар!$L$29</f>
        <v>-</v>
      </c>
      <c r="D117" s="61" t="str">
        <f>Евро!$K$29</f>
        <v>26.04.2023</v>
      </c>
      <c r="E117" s="58" t="str">
        <f>Евро!$L$29</f>
        <v>-</v>
      </c>
      <c r="G117" s="61" t="str">
        <f>'Золото (ЦБ)'!$K$29</f>
        <v>26.04.2023</v>
      </c>
      <c r="H117" s="58" t="str">
        <f>'Золото (ЦБ)'!$L$29</f>
        <v/>
      </c>
      <c r="J117" s="61" t="str">
        <f>'Серебро (ЦБ)'!$K$29</f>
        <v>26.04.2023</v>
      </c>
      <c r="K117" s="58" t="str">
        <f>'Серебро (ЦБ)'!$L$29</f>
        <v/>
      </c>
      <c r="M117" s="61" t="str">
        <f>'Платина (ЦБ)'!$K$29</f>
        <v>26.04.2023</v>
      </c>
      <c r="N117" s="58" t="str">
        <f>'Платина (ЦБ)'!$L$29</f>
        <v/>
      </c>
      <c r="P117" s="61" t="str">
        <f>'Палладий (ЦБ)'!$K$29</f>
        <v>26.04.2023</v>
      </c>
      <c r="Q117" s="58" t="str">
        <f>'Палладий (ЦБ)'!$L$29</f>
        <v/>
      </c>
      <c r="S117" s="61" t="str">
        <f>'Золото (KITCO-LME)'!K29</f>
        <v>26.04.2023</v>
      </c>
      <c r="T117" s="58">
        <f>IF(OR(н.WTI!$L29="-",н.WTI!$L29=""),T116,н.WTI!$L29)</f>
        <v>0</v>
      </c>
      <c r="V117" s="61" t="str">
        <f>'Серебро (KITCO-LME)'!K29</f>
        <v>26.04.2023</v>
      </c>
      <c r="W117" s="58">
        <f>IF(OR(н.Brent!$L29="-",н.Brent!$L29=""),W116,н.Brent!$L29)</f>
        <v>1775</v>
      </c>
      <c r="Y117" s="61" t="str">
        <f>'Алюминий (LME)'!K29</f>
        <v>26.04.2023</v>
      </c>
      <c r="Z117" s="58">
        <f>IF(OR(уголь!$L29="-",уголь!$L29=""),Z116,уголь!$L29)</f>
        <v>0</v>
      </c>
      <c r="AB117" s="61" t="str">
        <f>'Никель (LME)'!K29</f>
        <v>26.04.2023</v>
      </c>
      <c r="AC117" s="58">
        <f>IF(OR(газ!$L29="-",газ!$L29=""),AC116,газ!$L29)</f>
        <v>0</v>
      </c>
      <c r="AE117" s="61" t="str">
        <f>'Свинец (LME)'!K29</f>
        <v>26.04.2023</v>
      </c>
      <c r="AF117" s="58"/>
      <c r="AH117" s="61" t="str">
        <f>'Медь (LME)'!K29</f>
        <v>26.04.2023</v>
      </c>
      <c r="AI117" s="58"/>
      <c r="AK117" s="61" t="str">
        <f>'Цинк (LME)'!K29</f>
        <v>26.04.2023</v>
      </c>
      <c r="AL117" s="58"/>
    </row>
    <row r="118" spans="1:38" x14ac:dyDescent="0.25">
      <c r="A118" s="61" t="str">
        <f>Доллар!$K$30</f>
        <v>27.04.2023</v>
      </c>
      <c r="B118" s="58" t="str">
        <f>Доллар!$L$30</f>
        <v>-</v>
      </c>
      <c r="D118" s="61" t="str">
        <f>Евро!$K$30</f>
        <v>27.04.2023</v>
      </c>
      <c r="E118" s="58" t="str">
        <f>Евро!$L$30</f>
        <v>-</v>
      </c>
      <c r="G118" s="61" t="str">
        <f>'Золото (ЦБ)'!$K$30</f>
        <v>27.04.2023</v>
      </c>
      <c r="H118" s="58" t="str">
        <f>'Золото (ЦБ)'!$L$30</f>
        <v/>
      </c>
      <c r="J118" s="61" t="str">
        <f>'Серебро (ЦБ)'!$K$30</f>
        <v>27.04.2023</v>
      </c>
      <c r="K118" s="58" t="str">
        <f>'Серебро (ЦБ)'!$L$30</f>
        <v/>
      </c>
      <c r="M118" s="61" t="str">
        <f>'Платина (ЦБ)'!$K$30</f>
        <v>27.04.2023</v>
      </c>
      <c r="N118" s="58" t="str">
        <f>'Платина (ЦБ)'!$L$30</f>
        <v/>
      </c>
      <c r="P118" s="61" t="str">
        <f>'Палладий (ЦБ)'!$K$30</f>
        <v>27.04.2023</v>
      </c>
      <c r="Q118" s="58" t="str">
        <f>'Палладий (ЦБ)'!$L$30</f>
        <v/>
      </c>
      <c r="S118" s="61" t="str">
        <f>'Золото (KITCO-LME)'!K30</f>
        <v>27.04.2023</v>
      </c>
      <c r="T118" s="58">
        <f>IF(OR(н.WTI!$L30="-",н.WTI!$L30=""),T117,н.WTI!$L30)</f>
        <v>0</v>
      </c>
      <c r="V118" s="61" t="str">
        <f>'Серебро (KITCO-LME)'!K30</f>
        <v>27.04.2023</v>
      </c>
      <c r="W118" s="58">
        <f>IF(OR(н.Brent!$L30="-",н.Brent!$L30=""),W117,н.Brent!$L30)</f>
        <v>1775</v>
      </c>
      <c r="Y118" s="61" t="str">
        <f>'Алюминий (LME)'!K30</f>
        <v>27.04.2023</v>
      </c>
      <c r="Z118" s="58">
        <f>IF(OR(уголь!$L30="-",уголь!$L30=""),Z117,уголь!$L30)</f>
        <v>0</v>
      </c>
      <c r="AB118" s="61" t="str">
        <f>'Никель (LME)'!K30</f>
        <v>27.04.2023</v>
      </c>
      <c r="AC118" s="58">
        <f>IF(OR(газ!$L30="-",газ!$L30=""),AC117,газ!$L30)</f>
        <v>0</v>
      </c>
      <c r="AE118" s="61" t="str">
        <f>'Свинец (LME)'!K30</f>
        <v>27.04.2023</v>
      </c>
      <c r="AF118" s="58"/>
      <c r="AH118" s="61" t="str">
        <f>'Медь (LME)'!K30</f>
        <v>27.04.2023</v>
      </c>
      <c r="AI118" s="58"/>
      <c r="AK118" s="61" t="str">
        <f>'Цинк (LME)'!K30</f>
        <v>27.04.2023</v>
      </c>
      <c r="AL118" s="58"/>
    </row>
    <row r="119" spans="1:38" x14ac:dyDescent="0.25">
      <c r="A119" s="61" t="str">
        <f>Доллар!$K$31</f>
        <v>28.04.2023</v>
      </c>
      <c r="B119" s="58" t="str">
        <f>Доллар!$L$31</f>
        <v>-</v>
      </c>
      <c r="D119" s="61" t="str">
        <f>Евро!$K$31</f>
        <v>28.04.2023</v>
      </c>
      <c r="E119" s="58" t="str">
        <f>Евро!$L$31</f>
        <v>-</v>
      </c>
      <c r="G119" s="61" t="str">
        <f>'Золото (ЦБ)'!$K$31</f>
        <v>28.04.2023</v>
      </c>
      <c r="H119" s="58" t="str">
        <f>'Золото (ЦБ)'!$L$31</f>
        <v/>
      </c>
      <c r="J119" s="61" t="str">
        <f>'Серебро (ЦБ)'!$K$31</f>
        <v>28.04.2023</v>
      </c>
      <c r="K119" s="58" t="str">
        <f>'Серебро (ЦБ)'!$L$31</f>
        <v/>
      </c>
      <c r="M119" s="61" t="str">
        <f>'Платина (ЦБ)'!$K$31</f>
        <v>28.04.2023</v>
      </c>
      <c r="N119" s="58" t="str">
        <f>'Платина (ЦБ)'!$L$31</f>
        <v/>
      </c>
      <c r="P119" s="61" t="str">
        <f>'Палладий (ЦБ)'!$K$31</f>
        <v>28.04.2023</v>
      </c>
      <c r="Q119" s="58" t="str">
        <f>'Палладий (ЦБ)'!$L$31</f>
        <v/>
      </c>
      <c r="S119" s="61" t="str">
        <f>'Золото (KITCO-LME)'!K31</f>
        <v>28.04.2023</v>
      </c>
      <c r="T119" s="58">
        <f>IF(OR(н.WTI!$L31="-",н.WTI!$L31=""),T118,н.WTI!$L31)</f>
        <v>0</v>
      </c>
      <c r="V119" s="61" t="str">
        <f>'Серебро (KITCO-LME)'!K31</f>
        <v>28.04.2023</v>
      </c>
      <c r="W119" s="58">
        <f>IF(OR(н.Brent!$L31="-",н.Brent!$L31=""),W118,н.Brent!$L31)</f>
        <v>1775</v>
      </c>
      <c r="Y119" s="61" t="str">
        <f>'Алюминий (LME)'!K31</f>
        <v>28.04.2023</v>
      </c>
      <c r="Z119" s="58">
        <f>IF(OR(уголь!$L31="-",уголь!$L31=""),Z118,уголь!$L31)</f>
        <v>0</v>
      </c>
      <c r="AB119" s="61" t="str">
        <f>'Никель (LME)'!K31</f>
        <v>28.04.2023</v>
      </c>
      <c r="AC119" s="58">
        <f>IF(OR(газ!$L31="-",газ!$L31=""),AC118,газ!$L31)</f>
        <v>0</v>
      </c>
      <c r="AE119" s="61" t="str">
        <f>'Свинец (LME)'!K31</f>
        <v>28.04.2023</v>
      </c>
      <c r="AF119" s="58"/>
      <c r="AH119" s="61" t="str">
        <f>'Медь (LME)'!K31</f>
        <v>28.04.2023</v>
      </c>
      <c r="AI119" s="58"/>
      <c r="AK119" s="61" t="str">
        <f>'Цинк (LME)'!K31</f>
        <v>28.04.2023</v>
      </c>
      <c r="AL119" s="58"/>
    </row>
    <row r="120" spans="1:38" x14ac:dyDescent="0.25">
      <c r="A120" s="61" t="str">
        <f>Доллар!$K$32</f>
        <v>29.04.2023</v>
      </c>
      <c r="B120" s="58" t="str">
        <f>Доллар!$L$32</f>
        <v>-</v>
      </c>
      <c r="D120" s="61" t="str">
        <f>Евро!$K$32</f>
        <v>29.04.2023</v>
      </c>
      <c r="E120" s="58" t="str">
        <f>Евро!$L$32</f>
        <v>-</v>
      </c>
      <c r="G120" s="61" t="str">
        <f>'Золото (ЦБ)'!$K$32</f>
        <v>29.04.2023</v>
      </c>
      <c r="H120" s="58" t="str">
        <f>'Золото (ЦБ)'!$L$32</f>
        <v/>
      </c>
      <c r="J120" s="61" t="str">
        <f>'Серебро (ЦБ)'!$K$32</f>
        <v>29.04.2023</v>
      </c>
      <c r="K120" s="58" t="str">
        <f>'Серебро (ЦБ)'!$L$32</f>
        <v/>
      </c>
      <c r="M120" s="61" t="str">
        <f>'Платина (ЦБ)'!$K$32</f>
        <v>29.04.2023</v>
      </c>
      <c r="N120" s="58" t="str">
        <f>'Платина (ЦБ)'!$L$32</f>
        <v/>
      </c>
      <c r="P120" s="61" t="str">
        <f>'Палладий (ЦБ)'!$K$32</f>
        <v>29.04.2023</v>
      </c>
      <c r="Q120" s="58" t="str">
        <f>'Палладий (ЦБ)'!$L$32</f>
        <v/>
      </c>
      <c r="S120" s="61" t="str">
        <f>'Золото (KITCO-LME)'!K32</f>
        <v>29.04.2023</v>
      </c>
      <c r="T120" s="58">
        <f>IF(OR(н.WTI!$L32="-",н.WTI!$L32=""),T119,н.WTI!$L32)</f>
        <v>0</v>
      </c>
      <c r="V120" s="61" t="str">
        <f>'Серебро (KITCO-LME)'!K32</f>
        <v>29.04.2023</v>
      </c>
      <c r="W120" s="58">
        <f>IF(OR(н.Brent!$L32="-",н.Brent!$L32=""),W119,н.Brent!$L32)</f>
        <v>1775</v>
      </c>
      <c r="Y120" s="61" t="str">
        <f>'Алюминий (LME)'!K32</f>
        <v>29.04.2023</v>
      </c>
      <c r="Z120" s="58">
        <f>IF(OR(уголь!$L32="-",уголь!$L32=""),Z119,уголь!$L32)</f>
        <v>0</v>
      </c>
      <c r="AB120" s="61" t="str">
        <f>'Никель (LME)'!K32</f>
        <v>29.04.2023</v>
      </c>
      <c r="AC120" s="58">
        <f>IF(OR(газ!$L32="-",газ!$L32=""),AC119,газ!$L32)</f>
        <v>0</v>
      </c>
      <c r="AE120" s="61" t="str">
        <f>'Свинец (LME)'!K32</f>
        <v>29.04.2023</v>
      </c>
      <c r="AF120" s="58"/>
      <c r="AH120" s="61" t="str">
        <f>'Медь (LME)'!K32</f>
        <v>29.04.2023</v>
      </c>
      <c r="AI120" s="58"/>
      <c r="AK120" s="61" t="str">
        <f>'Цинк (LME)'!K32</f>
        <v>29.04.2023</v>
      </c>
      <c r="AL120" s="58"/>
    </row>
    <row r="121" spans="1:38" x14ac:dyDescent="0.25">
      <c r="A121" s="59" t="str">
        <f>Доллар!$K$33</f>
        <v>30.04.2023</v>
      </c>
      <c r="B121" s="58" t="str">
        <f>Доллар!$L$33</f>
        <v>-</v>
      </c>
      <c r="D121" s="59" t="str">
        <f>Евро!$K$33</f>
        <v>30.04.2023</v>
      </c>
      <c r="E121" s="58" t="str">
        <f>Евро!$L$33</f>
        <v>-</v>
      </c>
      <c r="G121" s="59" t="str">
        <f>'Золото (ЦБ)'!$K$33</f>
        <v>30.04.2023</v>
      </c>
      <c r="H121" s="58" t="str">
        <f>'Золото (ЦБ)'!$L$33</f>
        <v/>
      </c>
      <c r="J121" s="59" t="str">
        <f>'Серебро (ЦБ)'!$K$33</f>
        <v>30.04.2023</v>
      </c>
      <c r="K121" s="58" t="str">
        <f>'Серебро (ЦБ)'!$L$33</f>
        <v/>
      </c>
      <c r="M121" s="59" t="str">
        <f>'Платина (ЦБ)'!$K$33</f>
        <v>30.04.2023</v>
      </c>
      <c r="N121" s="58" t="str">
        <f>'Платина (ЦБ)'!$L$33</f>
        <v/>
      </c>
      <c r="P121" s="59" t="str">
        <f>'Палладий (ЦБ)'!$K$33</f>
        <v>30.04.2023</v>
      </c>
      <c r="Q121" s="58" t="str">
        <f>'Палладий (ЦБ)'!$L$33</f>
        <v/>
      </c>
      <c r="S121" s="59" t="str">
        <f>'Золото (KITCO-LME)'!K33</f>
        <v>30.04.2023</v>
      </c>
      <c r="T121" s="58">
        <f>IF(OR(н.WTI!$L33="-",н.WTI!$L33=""),T120,н.WTI!$L33)</f>
        <v>0</v>
      </c>
      <c r="V121" s="59" t="str">
        <f>'Серебро (KITCO-LME)'!K33</f>
        <v>30.04.2023</v>
      </c>
      <c r="W121" s="58">
        <f>IF(OR(н.Brent!$L33="-",н.Brent!$L33=""),W120,н.Brent!$L33)</f>
        <v>1775</v>
      </c>
      <c r="Y121" s="59" t="str">
        <f>'Алюминий (LME)'!K33</f>
        <v>30.04.2023</v>
      </c>
      <c r="Z121" s="58">
        <f>IF(OR(уголь!$L33="-",уголь!$L33=""),Z120,уголь!$L33)</f>
        <v>0</v>
      </c>
      <c r="AB121" s="59" t="str">
        <f>'Никель (LME)'!K33</f>
        <v>30.04.2023</v>
      </c>
      <c r="AC121" s="58">
        <f>IF(OR(газ!$L33="-",газ!$L33=""),AC120,газ!$L33)</f>
        <v>0</v>
      </c>
      <c r="AE121" s="59" t="str">
        <f>'Свинец (LME)'!K33</f>
        <v>30.04.2023</v>
      </c>
      <c r="AF121" s="58"/>
      <c r="AH121" s="59" t="str">
        <f>'Медь (LME)'!K33</f>
        <v>30.04.2023</v>
      </c>
      <c r="AI121" s="58"/>
      <c r="AK121" s="59" t="str">
        <f>'Цинк (LME)'!K33</f>
        <v>30.04.2023</v>
      </c>
      <c r="AL121" s="58"/>
    </row>
    <row r="122" spans="1:38" x14ac:dyDescent="0.25">
      <c r="A122" s="52" t="str">
        <f>Доллар!$N$4</f>
        <v>01.05.2023</v>
      </c>
      <c r="B122" s="58" t="str">
        <f>Доллар!$O$4</f>
        <v>-</v>
      </c>
      <c r="D122" s="52" t="str">
        <f>Евро!$N$4</f>
        <v>01.05.2023</v>
      </c>
      <c r="E122" s="58" t="str">
        <f>Евро!$O$4</f>
        <v>-</v>
      </c>
      <c r="G122" s="52" t="str">
        <f>'Золото (ЦБ)'!$N$4</f>
        <v>01.05.2023</v>
      </c>
      <c r="H122" s="58" t="str">
        <f>'Золото (ЦБ)'!$O$4</f>
        <v/>
      </c>
      <c r="J122" s="52" t="str">
        <f>'Серебро (ЦБ)'!$N$4</f>
        <v>01.05.2023</v>
      </c>
      <c r="K122" s="58" t="str">
        <f>'Серебро (ЦБ)'!$O$4</f>
        <v/>
      </c>
      <c r="M122" s="52" t="str">
        <f>'Платина (ЦБ)'!$N$4</f>
        <v>01.05.2023</v>
      </c>
      <c r="N122" s="58" t="str">
        <f>'Платина (ЦБ)'!$O$4</f>
        <v/>
      </c>
      <c r="P122" s="52" t="str">
        <f>'Палладий (ЦБ)'!$N$4</f>
        <v>01.05.2023</v>
      </c>
      <c r="Q122" s="58" t="str">
        <f>'Палладий (ЦБ)'!$O$4</f>
        <v/>
      </c>
      <c r="S122" s="52" t="str">
        <f>'Золото (KITCO-LME)'!N4</f>
        <v>01.05.2023</v>
      </c>
      <c r="T122" s="58">
        <f>IF(OR(н.WTI!$O4="-",н.WTI!$O4=""),T121,н.WTI!$O4)</f>
        <v>0</v>
      </c>
      <c r="V122" s="52" t="str">
        <f>'Серебро (KITCO-LME)'!N4</f>
        <v>01.05.2023</v>
      </c>
      <c r="W122" s="58">
        <f>IF(OR(н.Brent!$O4="-",н.Brent!$O4=""),W121,н.Brent!$O4)</f>
        <v>1775</v>
      </c>
      <c r="Y122" s="52" t="str">
        <f>'Алюминий (LME)'!N4</f>
        <v>01.05.2023</v>
      </c>
      <c r="Z122" s="58">
        <f>IF(OR(уголь!$O4="-",уголь!$O4=""),Z121,уголь!$O4)</f>
        <v>0</v>
      </c>
      <c r="AB122" s="52" t="str">
        <f>'Никель (LME)'!N4</f>
        <v>01.05.2023</v>
      </c>
      <c r="AC122" s="58">
        <f>IF(OR(газ!$O4="-",газ!$O4=""),AC121,газ!$O4)</f>
        <v>0</v>
      </c>
      <c r="AE122" s="52" t="str">
        <f>'Свинец (LME)'!N4</f>
        <v>01.05.2023</v>
      </c>
      <c r="AF122" s="58"/>
      <c r="AH122" s="52" t="str">
        <f>'Медь (LME)'!N4</f>
        <v>01.05.2023</v>
      </c>
      <c r="AI122" s="58"/>
      <c r="AK122" s="52" t="str">
        <f>'Цинк (LME)'!N4</f>
        <v>01.05.2023</v>
      </c>
      <c r="AL122" s="58"/>
    </row>
    <row r="123" spans="1:38" x14ac:dyDescent="0.25">
      <c r="A123" s="52" t="str">
        <f>Доллар!$N$5</f>
        <v>02.05.2023</v>
      </c>
      <c r="B123" s="58" t="str">
        <f>Доллар!$O$5</f>
        <v>-</v>
      </c>
      <c r="D123" s="52" t="str">
        <f>Евро!$N$5</f>
        <v>02.05.2023</v>
      </c>
      <c r="E123" s="58" t="str">
        <f>Евро!$O$5</f>
        <v>-</v>
      </c>
      <c r="G123" s="52" t="str">
        <f>'Золото (ЦБ)'!$N$5</f>
        <v>02.05.2023</v>
      </c>
      <c r="H123" s="58" t="str">
        <f>'Золото (ЦБ)'!$O$5</f>
        <v/>
      </c>
      <c r="J123" s="52" t="str">
        <f>'Серебро (ЦБ)'!$N$5</f>
        <v>02.05.2023</v>
      </c>
      <c r="K123" s="58" t="str">
        <f>'Серебро (ЦБ)'!$O$5</f>
        <v/>
      </c>
      <c r="M123" s="52" t="str">
        <f>'Платина (ЦБ)'!$N$5</f>
        <v>02.05.2023</v>
      </c>
      <c r="N123" s="58" t="str">
        <f>'Платина (ЦБ)'!$O$5</f>
        <v/>
      </c>
      <c r="P123" s="52" t="str">
        <f>'Палладий (ЦБ)'!$N$5</f>
        <v>02.05.2023</v>
      </c>
      <c r="Q123" s="58" t="str">
        <f>'Палладий (ЦБ)'!$O$5</f>
        <v/>
      </c>
      <c r="S123" s="52" t="str">
        <f>'Золото (KITCO-LME)'!N5</f>
        <v>02.05.2023</v>
      </c>
      <c r="T123" s="58">
        <f>IF(OR(н.WTI!$O5="-",н.WTI!$O5=""),T122,н.WTI!$O5)</f>
        <v>0</v>
      </c>
      <c r="V123" s="52" t="str">
        <f>'Серебро (KITCO-LME)'!N5</f>
        <v>02.05.2023</v>
      </c>
      <c r="W123" s="58">
        <f>IF(OR(н.Brent!$O5="-",н.Brent!$O5=""),W122,н.Brent!$O5)</f>
        <v>1775</v>
      </c>
      <c r="Y123" s="52" t="str">
        <f>'Алюминий (LME)'!N5</f>
        <v>02.05.2023</v>
      </c>
      <c r="Z123" s="58">
        <f>IF(OR(уголь!$O5="-",уголь!$O5=""),Z122,уголь!$O5)</f>
        <v>0</v>
      </c>
      <c r="AB123" s="52" t="str">
        <f>'Никель (LME)'!N5</f>
        <v>02.05.2023</v>
      </c>
      <c r="AC123" s="58">
        <f>IF(OR(газ!$O5="-",газ!$O5=""),AC122,газ!$O5)</f>
        <v>0</v>
      </c>
      <c r="AE123" s="52" t="str">
        <f>'Свинец (LME)'!N5</f>
        <v>02.05.2023</v>
      </c>
      <c r="AF123" s="58"/>
      <c r="AH123" s="52" t="str">
        <f>'Медь (LME)'!N5</f>
        <v>02.05.2023</v>
      </c>
      <c r="AI123" s="58"/>
      <c r="AK123" s="52" t="str">
        <f>'Цинк (LME)'!N5</f>
        <v>02.05.2023</v>
      </c>
      <c r="AL123" s="58"/>
    </row>
    <row r="124" spans="1:38" x14ac:dyDescent="0.25">
      <c r="A124" s="52" t="str">
        <f>Доллар!$N$6</f>
        <v>03.05.2023</v>
      </c>
      <c r="B124" s="58" t="str">
        <f>Доллар!$O$6</f>
        <v>-</v>
      </c>
      <c r="D124" s="52" t="str">
        <f>Евро!$N$6</f>
        <v>03.05.2023</v>
      </c>
      <c r="E124" s="58" t="str">
        <f>Евро!$O$6</f>
        <v>-</v>
      </c>
      <c r="G124" s="52" t="str">
        <f>'Золото (ЦБ)'!$N$6</f>
        <v>03.05.2023</v>
      </c>
      <c r="H124" s="58" t="str">
        <f>'Золото (ЦБ)'!$O$6</f>
        <v/>
      </c>
      <c r="J124" s="52" t="str">
        <f>'Серебро (ЦБ)'!$N$6</f>
        <v>03.05.2023</v>
      </c>
      <c r="K124" s="58" t="str">
        <f>'Серебро (ЦБ)'!$O$6</f>
        <v/>
      </c>
      <c r="M124" s="52" t="str">
        <f>'Платина (ЦБ)'!$N$6</f>
        <v>03.05.2023</v>
      </c>
      <c r="N124" s="58" t="str">
        <f>'Платина (ЦБ)'!$O$6</f>
        <v/>
      </c>
      <c r="P124" s="52" t="str">
        <f>'Палладий (ЦБ)'!$N$6</f>
        <v>03.05.2023</v>
      </c>
      <c r="Q124" s="58" t="str">
        <f>'Палладий (ЦБ)'!$O$6</f>
        <v/>
      </c>
      <c r="S124" s="52" t="str">
        <f>'Золото (KITCO-LME)'!N6</f>
        <v>03.05.2023</v>
      </c>
      <c r="T124" s="58">
        <f>IF(OR(н.WTI!$O6="-",н.WTI!$O6=""),T123,н.WTI!$O6)</f>
        <v>0</v>
      </c>
      <c r="V124" s="52" t="str">
        <f>'Серебро (KITCO-LME)'!N6</f>
        <v>03.05.2023</v>
      </c>
      <c r="W124" s="58">
        <f>IF(OR(н.Brent!$O6="-",н.Brent!$O6=""),W123,н.Brent!$O6)</f>
        <v>1775</v>
      </c>
      <c r="Y124" s="52" t="str">
        <f>'Алюминий (LME)'!N6</f>
        <v>03.05.2023</v>
      </c>
      <c r="Z124" s="58">
        <f>IF(OR(уголь!$O6="-",уголь!$O6=""),Z123,уголь!$O6)</f>
        <v>0</v>
      </c>
      <c r="AB124" s="52" t="str">
        <f>'Никель (LME)'!N6</f>
        <v>03.05.2023</v>
      </c>
      <c r="AC124" s="58">
        <f>IF(OR(газ!$O6="-",газ!$O6=""),AC123,газ!$O6)</f>
        <v>0</v>
      </c>
      <c r="AE124" s="52" t="str">
        <f>'Свинец (LME)'!N6</f>
        <v>03.05.2023</v>
      </c>
      <c r="AF124" s="58"/>
      <c r="AH124" s="52" t="str">
        <f>'Медь (LME)'!N6</f>
        <v>03.05.2023</v>
      </c>
      <c r="AI124" s="58"/>
      <c r="AK124" s="52" t="str">
        <f>'Цинк (LME)'!N6</f>
        <v>03.05.2023</v>
      </c>
      <c r="AL124" s="58"/>
    </row>
    <row r="125" spans="1:38" x14ac:dyDescent="0.25">
      <c r="A125" s="52" t="str">
        <f>Доллар!$N$7</f>
        <v>04.05.2023</v>
      </c>
      <c r="B125" s="58" t="str">
        <f>Доллар!$O$7</f>
        <v>-</v>
      </c>
      <c r="D125" s="52" t="str">
        <f>Евро!$N$7</f>
        <v>04.05.2023</v>
      </c>
      <c r="E125" s="58" t="str">
        <f>Евро!$O$7</f>
        <v>-</v>
      </c>
      <c r="G125" s="52" t="str">
        <f>'Золото (ЦБ)'!$N$7</f>
        <v>04.05.2023</v>
      </c>
      <c r="H125" s="58" t="str">
        <f>'Золото (ЦБ)'!$O$7</f>
        <v/>
      </c>
      <c r="J125" s="52" t="str">
        <f>'Серебро (ЦБ)'!$N$7</f>
        <v>04.05.2023</v>
      </c>
      <c r="K125" s="58" t="str">
        <f>'Серебро (ЦБ)'!$O$7</f>
        <v/>
      </c>
      <c r="M125" s="52" t="str">
        <f>'Платина (ЦБ)'!$N$7</f>
        <v>04.05.2023</v>
      </c>
      <c r="N125" s="58" t="str">
        <f>'Платина (ЦБ)'!$O$7</f>
        <v/>
      </c>
      <c r="P125" s="52" t="str">
        <f>'Палладий (ЦБ)'!$N$7</f>
        <v>04.05.2023</v>
      </c>
      <c r="Q125" s="58" t="str">
        <f>'Палладий (ЦБ)'!$O$7</f>
        <v/>
      </c>
      <c r="S125" s="52" t="str">
        <f>'Золото (KITCO-LME)'!N7</f>
        <v>04.05.2023</v>
      </c>
      <c r="T125" s="58">
        <f>IF(OR(н.WTI!$O7="-",н.WTI!$O7=""),T124,н.WTI!$O7)</f>
        <v>0</v>
      </c>
      <c r="V125" s="52" t="str">
        <f>'Серебро (KITCO-LME)'!N7</f>
        <v>04.05.2023</v>
      </c>
      <c r="W125" s="58">
        <f>IF(OR(н.Brent!$O7="-",н.Brent!$O7=""),W124,н.Brent!$O7)</f>
        <v>1775</v>
      </c>
      <c r="Y125" s="52" t="str">
        <f>'Алюминий (LME)'!N7</f>
        <v>04.05.2023</v>
      </c>
      <c r="Z125" s="58">
        <f>IF(OR(уголь!$O7="-",уголь!$O7=""),Z124,уголь!$O7)</f>
        <v>0</v>
      </c>
      <c r="AB125" s="52" t="str">
        <f>'Никель (LME)'!N7</f>
        <v>04.05.2023</v>
      </c>
      <c r="AC125" s="58">
        <f>IF(OR(газ!$O7="-",газ!$O7=""),AC124,газ!$O7)</f>
        <v>0</v>
      </c>
      <c r="AE125" s="52" t="str">
        <f>'Свинец (LME)'!N7</f>
        <v>04.05.2023</v>
      </c>
      <c r="AF125" s="58"/>
      <c r="AH125" s="52" t="str">
        <f>'Медь (LME)'!N7</f>
        <v>04.05.2023</v>
      </c>
      <c r="AI125" s="58"/>
      <c r="AK125" s="52" t="str">
        <f>'Цинк (LME)'!N7</f>
        <v>04.05.2023</v>
      </c>
      <c r="AL125" s="58"/>
    </row>
    <row r="126" spans="1:38" x14ac:dyDescent="0.25">
      <c r="A126" s="52" t="str">
        <f>Доллар!$N$8</f>
        <v>05.05.2023</v>
      </c>
      <c r="B126" s="58" t="str">
        <f>Доллар!$O$8</f>
        <v>-</v>
      </c>
      <c r="D126" s="52" t="str">
        <f>Евро!$N$8</f>
        <v>05.05.2023</v>
      </c>
      <c r="E126" s="58" t="str">
        <f>Евро!$O$8</f>
        <v>-</v>
      </c>
      <c r="G126" s="52" t="str">
        <f>'Золото (ЦБ)'!$N$8</f>
        <v>05.05.2023</v>
      </c>
      <c r="H126" s="58" t="str">
        <f>'Золото (ЦБ)'!$O$8</f>
        <v/>
      </c>
      <c r="J126" s="52" t="str">
        <f>'Серебро (ЦБ)'!$N$8</f>
        <v>05.05.2023</v>
      </c>
      <c r="K126" s="58" t="str">
        <f>'Серебро (ЦБ)'!$O$8</f>
        <v/>
      </c>
      <c r="M126" s="52" t="str">
        <f>'Платина (ЦБ)'!$N$8</f>
        <v>05.05.2023</v>
      </c>
      <c r="N126" s="58" t="str">
        <f>'Платина (ЦБ)'!$O$8</f>
        <v/>
      </c>
      <c r="P126" s="52" t="str">
        <f>'Палладий (ЦБ)'!$N$8</f>
        <v>05.05.2023</v>
      </c>
      <c r="Q126" s="58" t="str">
        <f>'Палладий (ЦБ)'!$O$8</f>
        <v/>
      </c>
      <c r="S126" s="52" t="str">
        <f>'Золото (KITCO-LME)'!N8</f>
        <v>05.05.2023</v>
      </c>
      <c r="T126" s="58">
        <f>IF(OR(н.WTI!$O8="-",н.WTI!$O8=""),T125,н.WTI!$O8)</f>
        <v>0</v>
      </c>
      <c r="V126" s="52" t="str">
        <f>'Серебро (KITCO-LME)'!N8</f>
        <v>05.05.2023</v>
      </c>
      <c r="W126" s="58">
        <f>IF(OR(н.Brent!$O8="-",н.Brent!$O8=""),W125,н.Brent!$O8)</f>
        <v>1775</v>
      </c>
      <c r="Y126" s="52" t="str">
        <f>'Алюминий (LME)'!N8</f>
        <v>05.05.2023</v>
      </c>
      <c r="Z126" s="58">
        <f>IF(OR(уголь!$O8="-",уголь!$O8=""),Z125,уголь!$O8)</f>
        <v>0</v>
      </c>
      <c r="AB126" s="52" t="str">
        <f>'Никель (LME)'!N8</f>
        <v>05.05.2023</v>
      </c>
      <c r="AC126" s="58">
        <f>IF(OR(газ!$O8="-",газ!$O8=""),AC125,газ!$O8)</f>
        <v>0</v>
      </c>
      <c r="AE126" s="52" t="str">
        <f>'Свинец (LME)'!N8</f>
        <v>05.05.2023</v>
      </c>
      <c r="AF126" s="58"/>
      <c r="AH126" s="52" t="str">
        <f>'Медь (LME)'!N8</f>
        <v>05.05.2023</v>
      </c>
      <c r="AI126" s="58"/>
      <c r="AK126" s="52" t="str">
        <f>'Цинк (LME)'!N8</f>
        <v>05.05.2023</v>
      </c>
      <c r="AL126" s="58"/>
    </row>
    <row r="127" spans="1:38" x14ac:dyDescent="0.25">
      <c r="A127" s="52" t="str">
        <f>Доллар!$N$9</f>
        <v>06.05.2023</v>
      </c>
      <c r="B127" s="58" t="str">
        <f>Доллар!$O$9</f>
        <v>-</v>
      </c>
      <c r="D127" s="52" t="str">
        <f>Евро!$N$9</f>
        <v>06.05.2023</v>
      </c>
      <c r="E127" s="58" t="str">
        <f>Евро!$O$9</f>
        <v>-</v>
      </c>
      <c r="G127" s="52" t="str">
        <f>'Золото (ЦБ)'!$N$9</f>
        <v>06.05.2023</v>
      </c>
      <c r="H127" s="58" t="str">
        <f>'Золото (ЦБ)'!$O$9</f>
        <v/>
      </c>
      <c r="J127" s="52" t="str">
        <f>'Серебро (ЦБ)'!$N$9</f>
        <v>06.05.2023</v>
      </c>
      <c r="K127" s="58" t="str">
        <f>'Серебро (ЦБ)'!$O$9</f>
        <v/>
      </c>
      <c r="M127" s="52" t="str">
        <f>'Платина (ЦБ)'!$N$9</f>
        <v>06.05.2023</v>
      </c>
      <c r="N127" s="58" t="str">
        <f>'Платина (ЦБ)'!$O$9</f>
        <v/>
      </c>
      <c r="P127" s="52" t="str">
        <f>'Палладий (ЦБ)'!$N$9</f>
        <v>06.05.2023</v>
      </c>
      <c r="Q127" s="58" t="str">
        <f>'Палладий (ЦБ)'!$O$9</f>
        <v/>
      </c>
      <c r="S127" s="52" t="str">
        <f>'Золото (KITCO-LME)'!N9</f>
        <v>06.05.2023</v>
      </c>
      <c r="T127" s="58">
        <f>IF(OR(н.WTI!$O9="-",н.WTI!$O9=""),T126,н.WTI!$O9)</f>
        <v>0</v>
      </c>
      <c r="V127" s="52" t="str">
        <f>'Серебро (KITCO-LME)'!N9</f>
        <v>06.05.2023</v>
      </c>
      <c r="W127" s="58">
        <f>IF(OR(н.Brent!$O9="-",н.Brent!$O9=""),W126,н.Brent!$O9)</f>
        <v>1775</v>
      </c>
      <c r="Y127" s="52" t="str">
        <f>'Алюминий (LME)'!N9</f>
        <v>06.05.2023</v>
      </c>
      <c r="Z127" s="58">
        <f>IF(OR(уголь!$O9="-",уголь!$O9=""),Z126,уголь!$O9)</f>
        <v>0</v>
      </c>
      <c r="AB127" s="52" t="str">
        <f>'Никель (LME)'!N9</f>
        <v>06.05.2023</v>
      </c>
      <c r="AC127" s="58">
        <f>IF(OR(газ!$O9="-",газ!$O9=""),AC126,газ!$O9)</f>
        <v>0</v>
      </c>
      <c r="AE127" s="52" t="str">
        <f>'Свинец (LME)'!N9</f>
        <v>06.05.2023</v>
      </c>
      <c r="AF127" s="58"/>
      <c r="AH127" s="52" t="str">
        <f>'Медь (LME)'!N9</f>
        <v>06.05.2023</v>
      </c>
      <c r="AI127" s="58"/>
      <c r="AK127" s="52" t="str">
        <f>'Цинк (LME)'!N9</f>
        <v>06.05.2023</v>
      </c>
      <c r="AL127" s="58"/>
    </row>
    <row r="128" spans="1:38" x14ac:dyDescent="0.25">
      <c r="A128" s="52" t="str">
        <f>Доллар!$N$10</f>
        <v>07.05.2023</v>
      </c>
      <c r="B128" s="58" t="str">
        <f>Доллар!$O$10</f>
        <v>-</v>
      </c>
      <c r="D128" s="52" t="str">
        <f>Евро!$N$10</f>
        <v>07.05.2023</v>
      </c>
      <c r="E128" s="58" t="str">
        <f>Евро!$O$10</f>
        <v>-</v>
      </c>
      <c r="G128" s="52" t="str">
        <f>'Золото (ЦБ)'!$N$10</f>
        <v>07.05.2023</v>
      </c>
      <c r="H128" s="58" t="str">
        <f>'Золото (ЦБ)'!$O$10</f>
        <v/>
      </c>
      <c r="J128" s="52" t="str">
        <f>'Серебро (ЦБ)'!$N$10</f>
        <v>07.05.2023</v>
      </c>
      <c r="K128" s="58" t="str">
        <f>'Серебро (ЦБ)'!$O$10</f>
        <v/>
      </c>
      <c r="M128" s="52" t="str">
        <f>'Платина (ЦБ)'!$N$10</f>
        <v>07.05.2023</v>
      </c>
      <c r="N128" s="58" t="str">
        <f>'Платина (ЦБ)'!$O$10</f>
        <v/>
      </c>
      <c r="P128" s="52" t="str">
        <f>'Палладий (ЦБ)'!$N$10</f>
        <v>07.05.2023</v>
      </c>
      <c r="Q128" s="58" t="str">
        <f>'Палладий (ЦБ)'!$O$10</f>
        <v/>
      </c>
      <c r="S128" s="52" t="str">
        <f>'Золото (KITCO-LME)'!N10</f>
        <v>07.05.2023</v>
      </c>
      <c r="T128" s="58">
        <f>IF(OR(н.WTI!$O10="-",н.WTI!$O10=""),T127,н.WTI!$O10)</f>
        <v>0</v>
      </c>
      <c r="V128" s="52" t="str">
        <f>'Серебро (KITCO-LME)'!N10</f>
        <v>07.05.2023</v>
      </c>
      <c r="W128" s="58">
        <f>IF(OR(н.Brent!$O10="-",н.Brent!$O10=""),W127,н.Brent!$O10)</f>
        <v>1775</v>
      </c>
      <c r="Y128" s="52" t="str">
        <f>'Алюминий (LME)'!N10</f>
        <v>07.05.2023</v>
      </c>
      <c r="Z128" s="58">
        <f>IF(OR(уголь!$O10="-",уголь!$O10=""),Z127,уголь!$O10)</f>
        <v>0</v>
      </c>
      <c r="AB128" s="52" t="str">
        <f>'Никель (LME)'!N10</f>
        <v>07.05.2023</v>
      </c>
      <c r="AC128" s="58">
        <f>IF(OR(газ!$O10="-",газ!$O10=""),AC127,газ!$O10)</f>
        <v>0</v>
      </c>
      <c r="AE128" s="52" t="str">
        <f>'Свинец (LME)'!N10</f>
        <v>07.05.2023</v>
      </c>
      <c r="AF128" s="58"/>
      <c r="AH128" s="52" t="str">
        <f>'Медь (LME)'!N10</f>
        <v>07.05.2023</v>
      </c>
      <c r="AI128" s="58"/>
      <c r="AK128" s="52" t="str">
        <f>'Цинк (LME)'!N10</f>
        <v>07.05.2023</v>
      </c>
      <c r="AL128" s="58"/>
    </row>
    <row r="129" spans="1:38" x14ac:dyDescent="0.25">
      <c r="A129" s="52" t="str">
        <f>Доллар!$N$11</f>
        <v>08.05.2023</v>
      </c>
      <c r="B129" s="58" t="str">
        <f>Доллар!$O$11</f>
        <v>-</v>
      </c>
      <c r="D129" s="52" t="str">
        <f>Евро!$N$11</f>
        <v>08.05.2023</v>
      </c>
      <c r="E129" s="58" t="str">
        <f>Евро!$O$11</f>
        <v>-</v>
      </c>
      <c r="G129" s="52" t="str">
        <f>'Золото (ЦБ)'!$N$11</f>
        <v>08.05.2023</v>
      </c>
      <c r="H129" s="58" t="str">
        <f>'Золото (ЦБ)'!$O$11</f>
        <v/>
      </c>
      <c r="J129" s="52" t="str">
        <f>'Серебро (ЦБ)'!$N$11</f>
        <v>08.05.2023</v>
      </c>
      <c r="K129" s="58" t="str">
        <f>'Серебро (ЦБ)'!$O$11</f>
        <v/>
      </c>
      <c r="M129" s="52" t="str">
        <f>'Платина (ЦБ)'!$N$11</f>
        <v>08.05.2023</v>
      </c>
      <c r="N129" s="58" t="str">
        <f>'Платина (ЦБ)'!$O$11</f>
        <v/>
      </c>
      <c r="P129" s="52" t="str">
        <f>'Палладий (ЦБ)'!$N$11</f>
        <v>08.05.2023</v>
      </c>
      <c r="Q129" s="58" t="str">
        <f>'Палладий (ЦБ)'!$O$11</f>
        <v/>
      </c>
      <c r="S129" s="52" t="str">
        <f>'Золото (KITCO-LME)'!N11</f>
        <v>08.05.2023</v>
      </c>
      <c r="T129" s="58">
        <f>IF(OR(н.WTI!$O11="-",н.WTI!$O11=""),T128,н.WTI!$O11)</f>
        <v>0</v>
      </c>
      <c r="V129" s="52" t="str">
        <f>'Серебро (KITCO-LME)'!N11</f>
        <v>08.05.2023</v>
      </c>
      <c r="W129" s="58">
        <f>IF(OR(н.Brent!$O11="-",н.Brent!$O11=""),W128,н.Brent!$O11)</f>
        <v>1775</v>
      </c>
      <c r="Y129" s="52" t="str">
        <f>'Алюминий (LME)'!N11</f>
        <v>08.05.2023</v>
      </c>
      <c r="Z129" s="58">
        <f>IF(OR(уголь!$O11="-",уголь!$O11=""),Z128,уголь!$O11)</f>
        <v>0</v>
      </c>
      <c r="AB129" s="52" t="str">
        <f>'Никель (LME)'!N11</f>
        <v>08.05.2023</v>
      </c>
      <c r="AC129" s="58">
        <f>IF(OR(газ!$O11="-",газ!$O11=""),AC128,газ!$O11)</f>
        <v>0</v>
      </c>
      <c r="AE129" s="52" t="str">
        <f>'Свинец (LME)'!N11</f>
        <v>08.05.2023</v>
      </c>
      <c r="AF129" s="58"/>
      <c r="AH129" s="52" t="str">
        <f>'Медь (LME)'!N11</f>
        <v>08.05.2023</v>
      </c>
      <c r="AI129" s="58"/>
      <c r="AK129" s="52" t="str">
        <f>'Цинк (LME)'!N11</f>
        <v>08.05.2023</v>
      </c>
      <c r="AL129" s="58"/>
    </row>
    <row r="130" spans="1:38" x14ac:dyDescent="0.25">
      <c r="A130" s="52" t="str">
        <f>Доллар!$N$12</f>
        <v>09.05.2023</v>
      </c>
      <c r="B130" s="58" t="str">
        <f>Доллар!$O$12</f>
        <v>-</v>
      </c>
      <c r="D130" s="52" t="str">
        <f>Евро!$N$12</f>
        <v>09.05.2023</v>
      </c>
      <c r="E130" s="58" t="str">
        <f>Евро!$O$12</f>
        <v>-</v>
      </c>
      <c r="G130" s="52" t="str">
        <f>'Золото (ЦБ)'!$N$12</f>
        <v>09.05.2023</v>
      </c>
      <c r="H130" s="58" t="str">
        <f>'Золото (ЦБ)'!$O$12</f>
        <v/>
      </c>
      <c r="J130" s="52" t="str">
        <f>'Серебро (ЦБ)'!$N$12</f>
        <v>09.05.2023</v>
      </c>
      <c r="K130" s="58" t="str">
        <f>'Серебро (ЦБ)'!$O$12</f>
        <v/>
      </c>
      <c r="M130" s="52" t="str">
        <f>'Платина (ЦБ)'!$N$12</f>
        <v>09.05.2023</v>
      </c>
      <c r="N130" s="58" t="str">
        <f>'Платина (ЦБ)'!$O$12</f>
        <v/>
      </c>
      <c r="P130" s="52" t="str">
        <f>'Палладий (ЦБ)'!$N$12</f>
        <v>09.05.2023</v>
      </c>
      <c r="Q130" s="58" t="str">
        <f>'Палладий (ЦБ)'!$O$12</f>
        <v/>
      </c>
      <c r="S130" s="52" t="str">
        <f>'Золото (KITCO-LME)'!N12</f>
        <v>09.05.2023</v>
      </c>
      <c r="T130" s="58">
        <f>IF(OR(н.WTI!$O12="-",н.WTI!$O12=""),T129,н.WTI!$O12)</f>
        <v>0</v>
      </c>
      <c r="V130" s="52" t="str">
        <f>'Серебро (KITCO-LME)'!N12</f>
        <v>09.05.2023</v>
      </c>
      <c r="W130" s="58">
        <f>IF(OR(н.Brent!$O12="-",н.Brent!$O12=""),W129,н.Brent!$O12)</f>
        <v>1775</v>
      </c>
      <c r="Y130" s="52" t="str">
        <f>'Алюминий (LME)'!N12</f>
        <v>09.05.2023</v>
      </c>
      <c r="Z130" s="58">
        <f>IF(OR(уголь!$O12="-",уголь!$O12=""),Z129,уголь!$O12)</f>
        <v>0</v>
      </c>
      <c r="AB130" s="52" t="str">
        <f>'Никель (LME)'!N12</f>
        <v>09.05.2023</v>
      </c>
      <c r="AC130" s="58">
        <f>IF(OR(газ!$O12="-",газ!$O12=""),AC129,газ!$O12)</f>
        <v>0</v>
      </c>
      <c r="AE130" s="52" t="str">
        <f>'Свинец (LME)'!N12</f>
        <v>09.05.2023</v>
      </c>
      <c r="AF130" s="58"/>
      <c r="AH130" s="52" t="str">
        <f>'Медь (LME)'!N12</f>
        <v>09.05.2023</v>
      </c>
      <c r="AI130" s="58"/>
      <c r="AK130" s="52" t="str">
        <f>'Цинк (LME)'!N12</f>
        <v>09.05.2023</v>
      </c>
      <c r="AL130" s="58"/>
    </row>
    <row r="131" spans="1:38" x14ac:dyDescent="0.25">
      <c r="A131" s="52" t="str">
        <f>Доллар!$N$13</f>
        <v>10.05.2023</v>
      </c>
      <c r="B131" s="58" t="str">
        <f>Доллар!$O$13</f>
        <v>-</v>
      </c>
      <c r="D131" s="52" t="str">
        <f>Евро!$N$13</f>
        <v>10.05.2023</v>
      </c>
      <c r="E131" s="58" t="str">
        <f>Евро!$O$13</f>
        <v>-</v>
      </c>
      <c r="G131" s="52" t="str">
        <f>'Золото (ЦБ)'!$N$13</f>
        <v>10.05.2023</v>
      </c>
      <c r="H131" s="58" t="str">
        <f>'Золото (ЦБ)'!$O$13</f>
        <v/>
      </c>
      <c r="J131" s="52" t="str">
        <f>'Серебро (ЦБ)'!$N$13</f>
        <v>10.05.2023</v>
      </c>
      <c r="K131" s="58" t="str">
        <f>'Серебро (ЦБ)'!$O$13</f>
        <v/>
      </c>
      <c r="M131" s="52" t="str">
        <f>'Платина (ЦБ)'!$N$13</f>
        <v>10.05.2023</v>
      </c>
      <c r="N131" s="58" t="str">
        <f>'Платина (ЦБ)'!$O$13</f>
        <v/>
      </c>
      <c r="P131" s="52" t="str">
        <f>'Палладий (ЦБ)'!$N$13</f>
        <v>10.05.2023</v>
      </c>
      <c r="Q131" s="58" t="str">
        <f>'Палладий (ЦБ)'!$O$13</f>
        <v/>
      </c>
      <c r="S131" s="52" t="str">
        <f>'Золото (KITCO-LME)'!N13</f>
        <v>10.05.2023</v>
      </c>
      <c r="T131" s="58">
        <f>IF(OR(н.WTI!$O13="-",н.WTI!$O13=""),T130,н.WTI!$O13)</f>
        <v>0</v>
      </c>
      <c r="V131" s="52" t="str">
        <f>'Серебро (KITCO-LME)'!N13</f>
        <v>10.05.2023</v>
      </c>
      <c r="W131" s="58">
        <f>IF(OR(н.Brent!$O13="-",н.Brent!$O13=""),W130,н.Brent!$O13)</f>
        <v>1775</v>
      </c>
      <c r="Y131" s="52" t="str">
        <f>'Алюминий (LME)'!N13</f>
        <v>10.05.2023</v>
      </c>
      <c r="Z131" s="58">
        <f>IF(OR(уголь!$O13="-",уголь!$O13=""),Z130,уголь!$O13)</f>
        <v>0</v>
      </c>
      <c r="AB131" s="52" t="str">
        <f>'Никель (LME)'!N13</f>
        <v>10.05.2023</v>
      </c>
      <c r="AC131" s="58">
        <f>IF(OR(газ!$O13="-",газ!$O13=""),AC130,газ!$O13)</f>
        <v>0</v>
      </c>
      <c r="AE131" s="52" t="str">
        <f>'Свинец (LME)'!N13</f>
        <v>10.05.2023</v>
      </c>
      <c r="AF131" s="58"/>
      <c r="AH131" s="52" t="str">
        <f>'Медь (LME)'!N13</f>
        <v>10.05.2023</v>
      </c>
      <c r="AI131" s="58"/>
      <c r="AK131" s="52" t="str">
        <f>'Цинк (LME)'!N13</f>
        <v>10.05.2023</v>
      </c>
      <c r="AL131" s="58"/>
    </row>
    <row r="132" spans="1:38" x14ac:dyDescent="0.25">
      <c r="A132" s="52" t="str">
        <f>Доллар!$N$14</f>
        <v>11.05.2023</v>
      </c>
      <c r="B132" s="58" t="str">
        <f>Доллар!$O$14</f>
        <v>-</v>
      </c>
      <c r="D132" s="52" t="str">
        <f>Евро!$N$14</f>
        <v>11.05.2023</v>
      </c>
      <c r="E132" s="58" t="str">
        <f>Евро!$O$14</f>
        <v>-</v>
      </c>
      <c r="G132" s="52" t="str">
        <f>'Золото (ЦБ)'!$N$14</f>
        <v>11.05.2023</v>
      </c>
      <c r="H132" s="58" t="str">
        <f>'Золото (ЦБ)'!$O$14</f>
        <v/>
      </c>
      <c r="J132" s="52" t="str">
        <f>'Серебро (ЦБ)'!$N$14</f>
        <v>11.05.2023</v>
      </c>
      <c r="K132" s="58" t="str">
        <f>'Серебро (ЦБ)'!$O$14</f>
        <v/>
      </c>
      <c r="M132" s="52" t="str">
        <f>'Платина (ЦБ)'!$N$14</f>
        <v>11.05.2023</v>
      </c>
      <c r="N132" s="58" t="str">
        <f>'Платина (ЦБ)'!$O$14</f>
        <v/>
      </c>
      <c r="P132" s="52" t="str">
        <f>'Палладий (ЦБ)'!$N$14</f>
        <v>11.05.2023</v>
      </c>
      <c r="Q132" s="58" t="str">
        <f>'Палладий (ЦБ)'!$O$14</f>
        <v/>
      </c>
      <c r="S132" s="52" t="str">
        <f>'Золото (KITCO-LME)'!N14</f>
        <v>11.05.2023</v>
      </c>
      <c r="T132" s="58">
        <f>IF(OR(н.WTI!$O14="-",н.WTI!$O14=""),T131,н.WTI!$O14)</f>
        <v>0</v>
      </c>
      <c r="V132" s="52" t="str">
        <f>'Серебро (KITCO-LME)'!N14</f>
        <v>11.05.2023</v>
      </c>
      <c r="W132" s="58">
        <f>IF(OR(н.Brent!$O14="-",н.Brent!$O14=""),W131,н.Brent!$O14)</f>
        <v>1775</v>
      </c>
      <c r="Y132" s="52" t="str">
        <f>'Алюминий (LME)'!N14</f>
        <v>11.05.2023</v>
      </c>
      <c r="Z132" s="58">
        <f>IF(OR(уголь!$O14="-",уголь!$O14=""),Z131,уголь!$O14)</f>
        <v>0</v>
      </c>
      <c r="AB132" s="52" t="str">
        <f>'Никель (LME)'!N14</f>
        <v>11.05.2023</v>
      </c>
      <c r="AC132" s="58">
        <f>IF(OR(газ!$O14="-",газ!$O14=""),AC131,газ!$O14)</f>
        <v>0</v>
      </c>
      <c r="AE132" s="52" t="str">
        <f>'Свинец (LME)'!N14</f>
        <v>11.05.2023</v>
      </c>
      <c r="AF132" s="58"/>
      <c r="AH132" s="52" t="str">
        <f>'Медь (LME)'!N14</f>
        <v>11.05.2023</v>
      </c>
      <c r="AI132" s="58"/>
      <c r="AK132" s="52" t="str">
        <f>'Цинк (LME)'!N14</f>
        <v>11.05.2023</v>
      </c>
      <c r="AL132" s="58"/>
    </row>
    <row r="133" spans="1:38" x14ac:dyDescent="0.25">
      <c r="A133" s="52" t="str">
        <f>Доллар!$N$15</f>
        <v>12.05.2023</v>
      </c>
      <c r="B133" s="58" t="str">
        <f>Доллар!$O$15</f>
        <v>-</v>
      </c>
      <c r="D133" s="52" t="str">
        <f>Евро!$N$15</f>
        <v>12.05.2023</v>
      </c>
      <c r="E133" s="58" t="str">
        <f>Евро!$O$15</f>
        <v>-</v>
      </c>
      <c r="G133" s="52" t="str">
        <f>'Золото (ЦБ)'!$N$15</f>
        <v>12.05.2023</v>
      </c>
      <c r="H133" s="58" t="str">
        <f>'Золото (ЦБ)'!$O$15</f>
        <v/>
      </c>
      <c r="J133" s="52" t="str">
        <f>'Серебро (ЦБ)'!$N$15</f>
        <v>12.05.2023</v>
      </c>
      <c r="K133" s="58" t="str">
        <f>'Серебро (ЦБ)'!$O$15</f>
        <v/>
      </c>
      <c r="M133" s="52" t="str">
        <f>'Платина (ЦБ)'!$N$15</f>
        <v>12.05.2023</v>
      </c>
      <c r="N133" s="58" t="str">
        <f>'Платина (ЦБ)'!$O$15</f>
        <v/>
      </c>
      <c r="P133" s="52" t="str">
        <f>'Палладий (ЦБ)'!$N$15</f>
        <v>12.05.2023</v>
      </c>
      <c r="Q133" s="58" t="str">
        <f>'Палладий (ЦБ)'!$O$15</f>
        <v/>
      </c>
      <c r="S133" s="52" t="str">
        <f>'Золото (KITCO-LME)'!N15</f>
        <v>12.05.2023</v>
      </c>
      <c r="T133" s="58">
        <f>IF(OR(н.WTI!$O15="-",н.WTI!$O15=""),T132,н.WTI!$O15)</f>
        <v>0</v>
      </c>
      <c r="V133" s="52" t="str">
        <f>'Серебро (KITCO-LME)'!N15</f>
        <v>12.05.2023</v>
      </c>
      <c r="W133" s="58">
        <f>IF(OR(н.Brent!$O15="-",н.Brent!$O15=""),W132,н.Brent!$O15)</f>
        <v>1775</v>
      </c>
      <c r="Y133" s="52" t="str">
        <f>'Алюминий (LME)'!N15</f>
        <v>12.05.2023</v>
      </c>
      <c r="Z133" s="58">
        <f>IF(OR(уголь!$O15="-",уголь!$O15=""),Z132,уголь!$O15)</f>
        <v>0</v>
      </c>
      <c r="AB133" s="52" t="str">
        <f>'Никель (LME)'!N15</f>
        <v>12.05.2023</v>
      </c>
      <c r="AC133" s="58">
        <f>IF(OR(газ!$O15="-",газ!$O15=""),AC132,газ!$O15)</f>
        <v>0</v>
      </c>
      <c r="AE133" s="52" t="str">
        <f>'Свинец (LME)'!N15</f>
        <v>12.05.2023</v>
      </c>
      <c r="AF133" s="58"/>
      <c r="AH133" s="52" t="str">
        <f>'Медь (LME)'!N15</f>
        <v>12.05.2023</v>
      </c>
      <c r="AI133" s="58"/>
      <c r="AK133" s="52" t="str">
        <f>'Цинк (LME)'!N15</f>
        <v>12.05.2023</v>
      </c>
      <c r="AL133" s="58"/>
    </row>
    <row r="134" spans="1:38" x14ac:dyDescent="0.25">
      <c r="A134" s="52" t="str">
        <f>Доллар!$N$16</f>
        <v>13.05.2023</v>
      </c>
      <c r="B134" s="58" t="str">
        <f>Доллар!$O$16</f>
        <v>-</v>
      </c>
      <c r="D134" s="52" t="str">
        <f>Евро!$N$16</f>
        <v>13.05.2023</v>
      </c>
      <c r="E134" s="58" t="str">
        <f>Евро!$O$16</f>
        <v>-</v>
      </c>
      <c r="G134" s="52" t="str">
        <f>'Золото (ЦБ)'!$N$16</f>
        <v>13.05.2023</v>
      </c>
      <c r="H134" s="58" t="str">
        <f>'Золото (ЦБ)'!$O$16</f>
        <v/>
      </c>
      <c r="J134" s="52" t="str">
        <f>'Серебро (ЦБ)'!$N$16</f>
        <v>13.05.2023</v>
      </c>
      <c r="K134" s="58" t="str">
        <f>'Серебро (ЦБ)'!$O$16</f>
        <v/>
      </c>
      <c r="M134" s="52" t="str">
        <f>'Платина (ЦБ)'!$N$16</f>
        <v>13.05.2023</v>
      </c>
      <c r="N134" s="58" t="str">
        <f>'Платина (ЦБ)'!$O$16</f>
        <v/>
      </c>
      <c r="P134" s="52" t="str">
        <f>'Палладий (ЦБ)'!$N$16</f>
        <v>13.05.2023</v>
      </c>
      <c r="Q134" s="58" t="str">
        <f>'Палладий (ЦБ)'!$O$16</f>
        <v/>
      </c>
      <c r="S134" s="52" t="str">
        <f>'Золото (KITCO-LME)'!N16</f>
        <v>13.05.2023</v>
      </c>
      <c r="T134" s="58">
        <f>IF(OR(н.WTI!$O16="-",н.WTI!$O16=""),T133,н.WTI!$O16)</f>
        <v>0</v>
      </c>
      <c r="V134" s="52" t="str">
        <f>'Серебро (KITCO-LME)'!N16</f>
        <v>13.05.2023</v>
      </c>
      <c r="W134" s="58">
        <f>IF(OR(н.Brent!$O16="-",н.Brent!$O16=""),W133,н.Brent!$O16)</f>
        <v>1775</v>
      </c>
      <c r="Y134" s="52" t="str">
        <f>'Алюминий (LME)'!N16</f>
        <v>13.05.2023</v>
      </c>
      <c r="Z134" s="58">
        <f>IF(OR(уголь!$O16="-",уголь!$O16=""),Z133,уголь!$O16)</f>
        <v>0</v>
      </c>
      <c r="AB134" s="52" t="str">
        <f>'Никель (LME)'!N16</f>
        <v>13.05.2023</v>
      </c>
      <c r="AC134" s="58">
        <f>IF(OR(газ!$O16="-",газ!$O16=""),AC133,газ!$O16)</f>
        <v>0</v>
      </c>
      <c r="AE134" s="52" t="str">
        <f>'Свинец (LME)'!N16</f>
        <v>13.05.2023</v>
      </c>
      <c r="AF134" s="58"/>
      <c r="AH134" s="52" t="str">
        <f>'Медь (LME)'!N16</f>
        <v>13.05.2023</v>
      </c>
      <c r="AI134" s="58"/>
      <c r="AK134" s="52" t="str">
        <f>'Цинк (LME)'!N16</f>
        <v>13.05.2023</v>
      </c>
      <c r="AL134" s="58"/>
    </row>
    <row r="135" spans="1:38" x14ac:dyDescent="0.25">
      <c r="A135" s="52" t="str">
        <f>Доллар!$N$17</f>
        <v>14.05.2023</v>
      </c>
      <c r="B135" s="58" t="str">
        <f>Доллар!$O$17</f>
        <v>-</v>
      </c>
      <c r="D135" s="52" t="str">
        <f>Евро!$N$17</f>
        <v>14.05.2023</v>
      </c>
      <c r="E135" s="58" t="str">
        <f>Евро!$O$17</f>
        <v>-</v>
      </c>
      <c r="G135" s="52" t="str">
        <f>'Золото (ЦБ)'!$N$17</f>
        <v>14.05.2023</v>
      </c>
      <c r="H135" s="58" t="str">
        <f>'Золото (ЦБ)'!$O$17</f>
        <v/>
      </c>
      <c r="J135" s="52" t="str">
        <f>'Серебро (ЦБ)'!$N$17</f>
        <v>14.05.2023</v>
      </c>
      <c r="K135" s="58" t="str">
        <f>'Серебро (ЦБ)'!$O$17</f>
        <v/>
      </c>
      <c r="M135" s="52" t="str">
        <f>'Платина (ЦБ)'!$N$17</f>
        <v>14.05.2023</v>
      </c>
      <c r="N135" s="58" t="str">
        <f>'Платина (ЦБ)'!$O$17</f>
        <v/>
      </c>
      <c r="P135" s="52" t="str">
        <f>'Палладий (ЦБ)'!$N$17</f>
        <v>14.05.2023</v>
      </c>
      <c r="Q135" s="58" t="str">
        <f>'Палладий (ЦБ)'!$O$17</f>
        <v/>
      </c>
      <c r="S135" s="52" t="str">
        <f>'Золото (KITCO-LME)'!N17</f>
        <v>14.05.2023</v>
      </c>
      <c r="T135" s="58">
        <f>IF(OR(н.WTI!$O17="-",н.WTI!$O17=""),T134,н.WTI!$O17)</f>
        <v>0</v>
      </c>
      <c r="V135" s="52" t="str">
        <f>'Серебро (KITCO-LME)'!N17</f>
        <v>14.05.2023</v>
      </c>
      <c r="W135" s="58">
        <f>IF(OR(н.Brent!$O17="-",н.Brent!$O17=""),W134,н.Brent!$O17)</f>
        <v>1775</v>
      </c>
      <c r="Y135" s="52" t="str">
        <f>'Алюминий (LME)'!N17</f>
        <v>14.05.2023</v>
      </c>
      <c r="Z135" s="58">
        <f>IF(OR(уголь!$O17="-",уголь!$O17=""),Z134,уголь!$O17)</f>
        <v>0</v>
      </c>
      <c r="AB135" s="52" t="str">
        <f>'Никель (LME)'!N17</f>
        <v>14.05.2023</v>
      </c>
      <c r="AC135" s="58">
        <f>IF(OR(газ!$O17="-",газ!$O17=""),AC134,газ!$O17)</f>
        <v>0</v>
      </c>
      <c r="AE135" s="52" t="str">
        <f>'Свинец (LME)'!N17</f>
        <v>14.05.2023</v>
      </c>
      <c r="AF135" s="58"/>
      <c r="AH135" s="52" t="str">
        <f>'Медь (LME)'!N17</f>
        <v>14.05.2023</v>
      </c>
      <c r="AI135" s="58"/>
      <c r="AK135" s="52" t="str">
        <f>'Цинк (LME)'!N17</f>
        <v>14.05.2023</v>
      </c>
      <c r="AL135" s="58"/>
    </row>
    <row r="136" spans="1:38" x14ac:dyDescent="0.25">
      <c r="A136" s="52" t="str">
        <f>Доллар!$N$18</f>
        <v>15.05.2023</v>
      </c>
      <c r="B136" s="58" t="str">
        <f>Доллар!$O$18</f>
        <v>-</v>
      </c>
      <c r="D136" s="52" t="str">
        <f>Евро!$N$18</f>
        <v>15.05.2023</v>
      </c>
      <c r="E136" s="58" t="str">
        <f>Евро!$O$18</f>
        <v>-</v>
      </c>
      <c r="G136" s="52" t="str">
        <f>'Золото (ЦБ)'!$N$18</f>
        <v>15.05.2023</v>
      </c>
      <c r="H136" s="58" t="str">
        <f>'Золото (ЦБ)'!$O$18</f>
        <v/>
      </c>
      <c r="J136" s="52" t="str">
        <f>'Серебро (ЦБ)'!$N$18</f>
        <v>15.05.2023</v>
      </c>
      <c r="K136" s="58" t="str">
        <f>'Серебро (ЦБ)'!$O$18</f>
        <v/>
      </c>
      <c r="M136" s="52" t="str">
        <f>'Платина (ЦБ)'!$N$18</f>
        <v>15.05.2023</v>
      </c>
      <c r="N136" s="58" t="str">
        <f>'Платина (ЦБ)'!$O$18</f>
        <v/>
      </c>
      <c r="P136" s="52" t="str">
        <f>'Палладий (ЦБ)'!$N$18</f>
        <v>15.05.2023</v>
      </c>
      <c r="Q136" s="58" t="str">
        <f>'Палладий (ЦБ)'!$O$18</f>
        <v/>
      </c>
      <c r="S136" s="52" t="str">
        <f>'Золото (KITCO-LME)'!N18</f>
        <v>15.05.2023</v>
      </c>
      <c r="T136" s="58">
        <f>IF(OR(н.WTI!$O18="-",н.WTI!$O18=""),T135,н.WTI!$O18)</f>
        <v>0</v>
      </c>
      <c r="V136" s="52" t="str">
        <f>'Серебро (KITCO-LME)'!N18</f>
        <v>15.05.2023</v>
      </c>
      <c r="W136" s="58">
        <f>IF(OR(н.Brent!$O18="-",н.Brent!$O18=""),W135,н.Brent!$O18)</f>
        <v>1775</v>
      </c>
      <c r="Y136" s="52" t="str">
        <f>'Алюминий (LME)'!N18</f>
        <v>15.05.2023</v>
      </c>
      <c r="Z136" s="58">
        <f>IF(OR(уголь!$O18="-",уголь!$O18=""),Z135,уголь!$O18)</f>
        <v>0</v>
      </c>
      <c r="AB136" s="52" t="str">
        <f>'Никель (LME)'!N18</f>
        <v>15.05.2023</v>
      </c>
      <c r="AC136" s="58">
        <f>IF(OR(газ!$O18="-",газ!$O18=""),AC135,газ!$O18)</f>
        <v>0</v>
      </c>
      <c r="AE136" s="52" t="str">
        <f>'Свинец (LME)'!N18</f>
        <v>15.05.2023</v>
      </c>
      <c r="AF136" s="58"/>
      <c r="AH136" s="52" t="str">
        <f>'Медь (LME)'!N18</f>
        <v>15.05.2023</v>
      </c>
      <c r="AI136" s="58"/>
      <c r="AK136" s="52" t="str">
        <f>'Цинк (LME)'!N18</f>
        <v>15.05.2023</v>
      </c>
      <c r="AL136" s="58"/>
    </row>
    <row r="137" spans="1:38" x14ac:dyDescent="0.25">
      <c r="A137" s="52" t="str">
        <f>Доллар!$N$19</f>
        <v>16.05.2023</v>
      </c>
      <c r="B137" s="58" t="str">
        <f>Доллар!$O$19</f>
        <v>-</v>
      </c>
      <c r="D137" s="52" t="str">
        <f>Евро!$N$19</f>
        <v>16.05.2023</v>
      </c>
      <c r="E137" s="58" t="str">
        <f>Евро!$O$19</f>
        <v>-</v>
      </c>
      <c r="G137" s="52" t="str">
        <f>'Золото (ЦБ)'!$N$19</f>
        <v>16.05.2023</v>
      </c>
      <c r="H137" s="58" t="str">
        <f>'Золото (ЦБ)'!$O$19</f>
        <v/>
      </c>
      <c r="J137" s="52" t="str">
        <f>'Серебро (ЦБ)'!$N$19</f>
        <v>16.05.2023</v>
      </c>
      <c r="K137" s="58" t="str">
        <f>'Серебро (ЦБ)'!$O$19</f>
        <v/>
      </c>
      <c r="M137" s="52" t="str">
        <f>'Платина (ЦБ)'!$N$19</f>
        <v>16.05.2023</v>
      </c>
      <c r="N137" s="58" t="str">
        <f>'Платина (ЦБ)'!$O$19</f>
        <v/>
      </c>
      <c r="P137" s="52" t="str">
        <f>'Палладий (ЦБ)'!$N$19</f>
        <v>16.05.2023</v>
      </c>
      <c r="Q137" s="58" t="str">
        <f>'Палладий (ЦБ)'!$O$19</f>
        <v/>
      </c>
      <c r="S137" s="52" t="str">
        <f>'Золото (KITCO-LME)'!N19</f>
        <v>16.05.2023</v>
      </c>
      <c r="T137" s="58">
        <f>IF(OR(н.WTI!$O19="-",н.WTI!$O19=""),T136,н.WTI!$O19)</f>
        <v>0</v>
      </c>
      <c r="V137" s="52" t="str">
        <f>'Серебро (KITCO-LME)'!N19</f>
        <v>16.05.2023</v>
      </c>
      <c r="W137" s="58">
        <f>IF(OR(н.Brent!$O19="-",н.Brent!$O19=""),W136,н.Brent!$O19)</f>
        <v>1775</v>
      </c>
      <c r="Y137" s="52" t="str">
        <f>'Алюминий (LME)'!N19</f>
        <v>16.05.2023</v>
      </c>
      <c r="Z137" s="58">
        <f>IF(OR(уголь!$O19="-",уголь!$O19=""),Z136,уголь!$O19)</f>
        <v>0</v>
      </c>
      <c r="AB137" s="52" t="str">
        <f>'Никель (LME)'!N19</f>
        <v>16.05.2023</v>
      </c>
      <c r="AC137" s="58">
        <f>IF(OR(газ!$O19="-",газ!$O19=""),AC136,газ!$O19)</f>
        <v>0</v>
      </c>
      <c r="AE137" s="52" t="str">
        <f>'Свинец (LME)'!N19</f>
        <v>16.05.2023</v>
      </c>
      <c r="AF137" s="58"/>
      <c r="AH137" s="52" t="str">
        <f>'Медь (LME)'!N19</f>
        <v>16.05.2023</v>
      </c>
      <c r="AI137" s="58"/>
      <c r="AK137" s="52" t="str">
        <f>'Цинк (LME)'!N19</f>
        <v>16.05.2023</v>
      </c>
      <c r="AL137" s="58"/>
    </row>
    <row r="138" spans="1:38" x14ac:dyDescent="0.25">
      <c r="A138" s="52" t="str">
        <f>Доллар!$N$20</f>
        <v>17.05.2023</v>
      </c>
      <c r="B138" s="58" t="str">
        <f>Доллар!$O$20</f>
        <v>-</v>
      </c>
      <c r="D138" s="52" t="str">
        <f>Евро!$N$20</f>
        <v>17.05.2023</v>
      </c>
      <c r="E138" s="58" t="str">
        <f>Евро!$O$20</f>
        <v>-</v>
      </c>
      <c r="G138" s="52" t="str">
        <f>'Золото (ЦБ)'!$N$20</f>
        <v>17.05.2023</v>
      </c>
      <c r="H138" s="58" t="str">
        <f>'Золото (ЦБ)'!$O$20</f>
        <v/>
      </c>
      <c r="J138" s="52" t="str">
        <f>'Серебро (ЦБ)'!$N$20</f>
        <v>17.05.2023</v>
      </c>
      <c r="K138" s="58" t="str">
        <f>'Серебро (ЦБ)'!$O$20</f>
        <v/>
      </c>
      <c r="M138" s="52" t="str">
        <f>'Платина (ЦБ)'!$N$20</f>
        <v>17.05.2023</v>
      </c>
      <c r="N138" s="58" t="str">
        <f>'Платина (ЦБ)'!$O$20</f>
        <v/>
      </c>
      <c r="P138" s="52" t="str">
        <f>'Палладий (ЦБ)'!$N$20</f>
        <v>17.05.2023</v>
      </c>
      <c r="Q138" s="58" t="str">
        <f>'Палладий (ЦБ)'!$O$20</f>
        <v/>
      </c>
      <c r="S138" s="52" t="str">
        <f>'Золото (KITCO-LME)'!N20</f>
        <v>17.05.2023</v>
      </c>
      <c r="T138" s="58">
        <f>IF(OR(н.WTI!$O20="-",н.WTI!$O20=""),T137,н.WTI!$O20)</f>
        <v>0</v>
      </c>
      <c r="V138" s="52" t="str">
        <f>'Серебро (KITCO-LME)'!N20</f>
        <v>17.05.2023</v>
      </c>
      <c r="W138" s="58">
        <f>IF(OR(н.Brent!$O20="-",н.Brent!$O20=""),W137,н.Brent!$O20)</f>
        <v>1775</v>
      </c>
      <c r="Y138" s="52" t="str">
        <f>'Алюминий (LME)'!N20</f>
        <v>17.05.2023</v>
      </c>
      <c r="Z138" s="58">
        <f>IF(OR(уголь!$O20="-",уголь!$O20=""),Z137,уголь!$O20)</f>
        <v>0</v>
      </c>
      <c r="AB138" s="52" t="str">
        <f>'Никель (LME)'!N20</f>
        <v>17.05.2023</v>
      </c>
      <c r="AC138" s="58">
        <f>IF(OR(газ!$O20="-",газ!$O20=""),AC137,газ!$O20)</f>
        <v>0</v>
      </c>
      <c r="AE138" s="52" t="str">
        <f>'Свинец (LME)'!N20</f>
        <v>17.05.2023</v>
      </c>
      <c r="AF138" s="58"/>
      <c r="AH138" s="52" t="str">
        <f>'Медь (LME)'!N20</f>
        <v>17.05.2023</v>
      </c>
      <c r="AI138" s="58"/>
      <c r="AK138" s="52" t="str">
        <f>'Цинк (LME)'!N20</f>
        <v>17.05.2023</v>
      </c>
      <c r="AL138" s="58"/>
    </row>
    <row r="139" spans="1:38" x14ac:dyDescent="0.25">
      <c r="A139" s="52" t="str">
        <f>Доллар!$N$21</f>
        <v>18.05.2023</v>
      </c>
      <c r="B139" s="58" t="str">
        <f>Доллар!$O$21</f>
        <v>-</v>
      </c>
      <c r="D139" s="52" t="str">
        <f>Евро!$N$21</f>
        <v>18.05.2023</v>
      </c>
      <c r="E139" s="58" t="str">
        <f>Евро!$O$21</f>
        <v>-</v>
      </c>
      <c r="G139" s="52" t="str">
        <f>'Золото (ЦБ)'!$N$21</f>
        <v>18.05.2023</v>
      </c>
      <c r="H139" s="58" t="str">
        <f>'Золото (ЦБ)'!$O$21</f>
        <v/>
      </c>
      <c r="J139" s="52" t="str">
        <f>'Серебро (ЦБ)'!$N$21</f>
        <v>18.05.2023</v>
      </c>
      <c r="K139" s="58" t="str">
        <f>'Серебро (ЦБ)'!$O$21</f>
        <v/>
      </c>
      <c r="M139" s="52" t="str">
        <f>'Платина (ЦБ)'!$N$21</f>
        <v>18.05.2023</v>
      </c>
      <c r="N139" s="58" t="str">
        <f>'Платина (ЦБ)'!$O$21</f>
        <v/>
      </c>
      <c r="P139" s="52" t="str">
        <f>'Палладий (ЦБ)'!$N$21</f>
        <v>18.05.2023</v>
      </c>
      <c r="Q139" s="58" t="str">
        <f>'Палладий (ЦБ)'!$O$21</f>
        <v/>
      </c>
      <c r="S139" s="52" t="str">
        <f>'Золото (KITCO-LME)'!N21</f>
        <v>18.05.2023</v>
      </c>
      <c r="T139" s="58">
        <f>IF(OR(н.WTI!$O21="-",н.WTI!$O21=""),T138,н.WTI!$O21)</f>
        <v>0</v>
      </c>
      <c r="V139" s="52" t="str">
        <f>'Серебро (KITCO-LME)'!N21</f>
        <v>18.05.2023</v>
      </c>
      <c r="W139" s="58">
        <f>IF(OR(н.Brent!$O21="-",н.Brent!$O21=""),W138,н.Brent!$O21)</f>
        <v>1775</v>
      </c>
      <c r="Y139" s="52" t="str">
        <f>'Алюминий (LME)'!N21</f>
        <v>18.05.2023</v>
      </c>
      <c r="Z139" s="58">
        <f>IF(OR(уголь!$O21="-",уголь!$O21=""),Z138,уголь!$O21)</f>
        <v>0</v>
      </c>
      <c r="AB139" s="52" t="str">
        <f>'Никель (LME)'!N21</f>
        <v>18.05.2023</v>
      </c>
      <c r="AC139" s="58">
        <f>IF(OR(газ!$O21="-",газ!$O21=""),AC138,газ!$O21)</f>
        <v>0</v>
      </c>
      <c r="AE139" s="52" t="str">
        <f>'Свинец (LME)'!N21</f>
        <v>18.05.2023</v>
      </c>
      <c r="AF139" s="58"/>
      <c r="AH139" s="52" t="str">
        <f>'Медь (LME)'!N21</f>
        <v>18.05.2023</v>
      </c>
      <c r="AI139" s="58"/>
      <c r="AK139" s="52" t="str">
        <f>'Цинк (LME)'!N21</f>
        <v>18.05.2023</v>
      </c>
      <c r="AL139" s="58"/>
    </row>
    <row r="140" spans="1:38" x14ac:dyDescent="0.25">
      <c r="A140" s="52" t="str">
        <f>Доллар!$N$22</f>
        <v>19.05.2023</v>
      </c>
      <c r="B140" s="58" t="str">
        <f>Доллар!$O$22</f>
        <v>-</v>
      </c>
      <c r="D140" s="52" t="str">
        <f>Евро!$N$22</f>
        <v>19.05.2023</v>
      </c>
      <c r="E140" s="58" t="str">
        <f>Евро!$O$22</f>
        <v>-</v>
      </c>
      <c r="G140" s="52" t="str">
        <f>'Золото (ЦБ)'!$N$22</f>
        <v>19.05.2023</v>
      </c>
      <c r="H140" s="58" t="str">
        <f>'Золото (ЦБ)'!$O$22</f>
        <v/>
      </c>
      <c r="J140" s="52" t="str">
        <f>'Серебро (ЦБ)'!$N$22</f>
        <v>19.05.2023</v>
      </c>
      <c r="K140" s="58" t="str">
        <f>'Серебро (ЦБ)'!$O$22</f>
        <v/>
      </c>
      <c r="M140" s="52" t="str">
        <f>'Платина (ЦБ)'!$N$22</f>
        <v>19.05.2023</v>
      </c>
      <c r="N140" s="58" t="str">
        <f>'Платина (ЦБ)'!$O$22</f>
        <v/>
      </c>
      <c r="P140" s="52" t="str">
        <f>'Палладий (ЦБ)'!$N$22</f>
        <v>19.05.2023</v>
      </c>
      <c r="Q140" s="58" t="str">
        <f>'Палладий (ЦБ)'!$O$22</f>
        <v/>
      </c>
      <c r="S140" s="52" t="str">
        <f>'Золото (KITCO-LME)'!N22</f>
        <v>19.05.2023</v>
      </c>
      <c r="T140" s="58">
        <f>IF(OR(н.WTI!$O22="-",н.WTI!$O22=""),T139,н.WTI!$O22)</f>
        <v>0</v>
      </c>
      <c r="V140" s="52" t="str">
        <f>'Серебро (KITCO-LME)'!N22</f>
        <v>19.05.2023</v>
      </c>
      <c r="W140" s="58">
        <f>IF(OR(н.Brent!$O22="-",н.Brent!$O22=""),W139,н.Brent!$O22)</f>
        <v>1775</v>
      </c>
      <c r="Y140" s="52" t="str">
        <f>'Алюминий (LME)'!N22</f>
        <v>19.05.2023</v>
      </c>
      <c r="Z140" s="58">
        <f>IF(OR(уголь!$O22="-",уголь!$O22=""),Z139,уголь!$O22)</f>
        <v>0</v>
      </c>
      <c r="AB140" s="52" t="str">
        <f>'Никель (LME)'!N22</f>
        <v>19.05.2023</v>
      </c>
      <c r="AC140" s="58">
        <f>IF(OR(газ!$O22="-",газ!$O22=""),AC139,газ!$O22)</f>
        <v>0</v>
      </c>
      <c r="AE140" s="52" t="str">
        <f>'Свинец (LME)'!N22</f>
        <v>19.05.2023</v>
      </c>
      <c r="AF140" s="58"/>
      <c r="AH140" s="52" t="str">
        <f>'Медь (LME)'!N22</f>
        <v>19.05.2023</v>
      </c>
      <c r="AI140" s="58"/>
      <c r="AK140" s="52" t="str">
        <f>'Цинк (LME)'!N22</f>
        <v>19.05.2023</v>
      </c>
      <c r="AL140" s="58"/>
    </row>
    <row r="141" spans="1:38" x14ac:dyDescent="0.25">
      <c r="A141" s="52" t="str">
        <f>Доллар!$N$23</f>
        <v>20.05.2023</v>
      </c>
      <c r="B141" s="58" t="str">
        <f>Доллар!$O$23</f>
        <v>-</v>
      </c>
      <c r="D141" s="52" t="str">
        <f>Евро!$N$23</f>
        <v>20.05.2023</v>
      </c>
      <c r="E141" s="58" t="str">
        <f>Евро!$O$23</f>
        <v>-</v>
      </c>
      <c r="G141" s="52" t="str">
        <f>'Золото (ЦБ)'!$N$23</f>
        <v>20.05.2023</v>
      </c>
      <c r="H141" s="58" t="str">
        <f>'Золото (ЦБ)'!$O$23</f>
        <v/>
      </c>
      <c r="J141" s="52" t="str">
        <f>'Серебро (ЦБ)'!$N$23</f>
        <v>20.05.2023</v>
      </c>
      <c r="K141" s="58" t="str">
        <f>'Серебро (ЦБ)'!$O$23</f>
        <v/>
      </c>
      <c r="M141" s="52" t="str">
        <f>'Платина (ЦБ)'!$N$23</f>
        <v>20.05.2023</v>
      </c>
      <c r="N141" s="58" t="str">
        <f>'Платина (ЦБ)'!$O$23</f>
        <v/>
      </c>
      <c r="P141" s="52" t="str">
        <f>'Палладий (ЦБ)'!$N$23</f>
        <v>20.05.2023</v>
      </c>
      <c r="Q141" s="58" t="str">
        <f>'Палладий (ЦБ)'!$O$23</f>
        <v/>
      </c>
      <c r="S141" s="52" t="str">
        <f>'Золото (KITCO-LME)'!N23</f>
        <v>20.05.2023</v>
      </c>
      <c r="T141" s="58">
        <f>IF(OR(н.WTI!$O23="-",н.WTI!$O23=""),T140,н.WTI!$O23)</f>
        <v>0</v>
      </c>
      <c r="V141" s="52" t="str">
        <f>'Серебро (KITCO-LME)'!N23</f>
        <v>20.05.2023</v>
      </c>
      <c r="W141" s="58">
        <f>IF(OR(н.Brent!$O23="-",н.Brent!$O23=""),W140,н.Brent!$O23)</f>
        <v>1775</v>
      </c>
      <c r="Y141" s="52" t="str">
        <f>'Алюминий (LME)'!N23</f>
        <v>20.05.2023</v>
      </c>
      <c r="Z141" s="58">
        <f>IF(OR(уголь!$O23="-",уголь!$O23=""),Z140,уголь!$O23)</f>
        <v>0</v>
      </c>
      <c r="AB141" s="52" t="str">
        <f>'Никель (LME)'!N23</f>
        <v>20.05.2023</v>
      </c>
      <c r="AC141" s="58">
        <f>IF(OR(газ!$O23="-",газ!$O23=""),AC140,газ!$O23)</f>
        <v>0</v>
      </c>
      <c r="AE141" s="52" t="str">
        <f>'Свинец (LME)'!N23</f>
        <v>20.05.2023</v>
      </c>
      <c r="AF141" s="58"/>
      <c r="AH141" s="52" t="str">
        <f>'Медь (LME)'!N23</f>
        <v>20.05.2023</v>
      </c>
      <c r="AI141" s="58"/>
      <c r="AK141" s="52" t="str">
        <f>'Цинк (LME)'!N23</f>
        <v>20.05.2023</v>
      </c>
      <c r="AL141" s="58"/>
    </row>
    <row r="142" spans="1:38" x14ac:dyDescent="0.25">
      <c r="A142" s="52" t="str">
        <f>Доллар!$N$24</f>
        <v>21.05.2023</v>
      </c>
      <c r="B142" s="58" t="str">
        <f>Доллар!$O$24</f>
        <v>-</v>
      </c>
      <c r="D142" s="52" t="str">
        <f>Евро!$N$24</f>
        <v>21.05.2023</v>
      </c>
      <c r="E142" s="58" t="str">
        <f>Евро!$O$24</f>
        <v>-</v>
      </c>
      <c r="G142" s="52" t="str">
        <f>'Золото (ЦБ)'!$N$24</f>
        <v>21.05.2023</v>
      </c>
      <c r="H142" s="58" t="str">
        <f>'Золото (ЦБ)'!$O$24</f>
        <v/>
      </c>
      <c r="J142" s="52" t="str">
        <f>'Серебро (ЦБ)'!$N$24</f>
        <v>21.05.2023</v>
      </c>
      <c r="K142" s="58" t="str">
        <f>'Серебро (ЦБ)'!$O$24</f>
        <v/>
      </c>
      <c r="M142" s="52" t="str">
        <f>'Платина (ЦБ)'!$N$24</f>
        <v>21.05.2023</v>
      </c>
      <c r="N142" s="58" t="str">
        <f>'Платина (ЦБ)'!$O$24</f>
        <v/>
      </c>
      <c r="P142" s="52" t="str">
        <f>'Палладий (ЦБ)'!$N$24</f>
        <v>21.05.2023</v>
      </c>
      <c r="Q142" s="58" t="str">
        <f>'Палладий (ЦБ)'!$O$24</f>
        <v/>
      </c>
      <c r="S142" s="52" t="str">
        <f>'Золото (KITCO-LME)'!N24</f>
        <v>21.05.2023</v>
      </c>
      <c r="T142" s="58">
        <f>IF(OR(н.WTI!$O24="-",н.WTI!$O24=""),T141,н.WTI!$O24)</f>
        <v>0</v>
      </c>
      <c r="V142" s="52" t="str">
        <f>'Серебро (KITCO-LME)'!N24</f>
        <v>21.05.2023</v>
      </c>
      <c r="W142" s="58">
        <f>IF(OR(н.Brent!$O24="-",н.Brent!$O24=""),W141,н.Brent!$O24)</f>
        <v>1775</v>
      </c>
      <c r="Y142" s="52" t="str">
        <f>'Алюминий (LME)'!N24</f>
        <v>21.05.2023</v>
      </c>
      <c r="Z142" s="58">
        <f>IF(OR(уголь!$O24="-",уголь!$O24=""),Z141,уголь!$O24)</f>
        <v>0</v>
      </c>
      <c r="AB142" s="52" t="str">
        <f>'Никель (LME)'!N24</f>
        <v>21.05.2023</v>
      </c>
      <c r="AC142" s="58">
        <f>IF(OR(газ!$O24="-",газ!$O24=""),AC141,газ!$O24)</f>
        <v>0</v>
      </c>
      <c r="AE142" s="52" t="str">
        <f>'Свинец (LME)'!N24</f>
        <v>21.05.2023</v>
      </c>
      <c r="AF142" s="58"/>
      <c r="AH142" s="52" t="str">
        <f>'Медь (LME)'!N24</f>
        <v>21.05.2023</v>
      </c>
      <c r="AI142" s="58"/>
      <c r="AK142" s="52" t="str">
        <f>'Цинк (LME)'!N24</f>
        <v>21.05.2023</v>
      </c>
      <c r="AL142" s="58"/>
    </row>
    <row r="143" spans="1:38" x14ac:dyDescent="0.25">
      <c r="A143" s="52" t="str">
        <f>Доллар!$N$25</f>
        <v>22.05.2023</v>
      </c>
      <c r="B143" s="58" t="str">
        <f>Доллар!$O$25</f>
        <v>-</v>
      </c>
      <c r="D143" s="52" t="str">
        <f>Евро!$N$25</f>
        <v>22.05.2023</v>
      </c>
      <c r="E143" s="58" t="str">
        <f>Евро!$O$25</f>
        <v>-</v>
      </c>
      <c r="G143" s="52" t="str">
        <f>'Золото (ЦБ)'!$N$25</f>
        <v>22.05.2023</v>
      </c>
      <c r="H143" s="58" t="str">
        <f>'Золото (ЦБ)'!$O$25</f>
        <v/>
      </c>
      <c r="J143" s="52" t="str">
        <f>'Серебро (ЦБ)'!$N$25</f>
        <v>22.05.2023</v>
      </c>
      <c r="K143" s="58" t="str">
        <f>'Серебро (ЦБ)'!$O$25</f>
        <v/>
      </c>
      <c r="M143" s="52" t="str">
        <f>'Платина (ЦБ)'!$N$25</f>
        <v>22.05.2023</v>
      </c>
      <c r="N143" s="58" t="str">
        <f>'Платина (ЦБ)'!$O$25</f>
        <v/>
      </c>
      <c r="P143" s="52" t="str">
        <f>'Палладий (ЦБ)'!$N$25</f>
        <v>22.05.2023</v>
      </c>
      <c r="Q143" s="58" t="str">
        <f>'Палладий (ЦБ)'!$O$25</f>
        <v/>
      </c>
      <c r="S143" s="52" t="str">
        <f>'Золото (KITCO-LME)'!N25</f>
        <v>22.05.2023</v>
      </c>
      <c r="T143" s="58">
        <f>IF(OR(н.WTI!$O25="-",н.WTI!$O25=""),T142,н.WTI!$O25)</f>
        <v>0</v>
      </c>
      <c r="V143" s="52" t="str">
        <f>'Серебро (KITCO-LME)'!N25</f>
        <v>22.05.2023</v>
      </c>
      <c r="W143" s="58">
        <f>IF(OR(н.Brent!$O25="-",н.Brent!$O25=""),W142,н.Brent!$O25)</f>
        <v>1775</v>
      </c>
      <c r="Y143" s="52" t="str">
        <f>'Алюминий (LME)'!N25</f>
        <v>22.05.2023</v>
      </c>
      <c r="Z143" s="58">
        <f>IF(OR(уголь!$O25="-",уголь!$O25=""),Z142,уголь!$O25)</f>
        <v>0</v>
      </c>
      <c r="AB143" s="52" t="str">
        <f>'Никель (LME)'!N25</f>
        <v>22.05.2023</v>
      </c>
      <c r="AC143" s="58">
        <f>IF(OR(газ!$O25="-",газ!$O25=""),AC142,газ!$O25)</f>
        <v>0</v>
      </c>
      <c r="AE143" s="52" t="str">
        <f>'Свинец (LME)'!N25</f>
        <v>22.05.2023</v>
      </c>
      <c r="AF143" s="58"/>
      <c r="AH143" s="52" t="str">
        <f>'Медь (LME)'!N25</f>
        <v>22.05.2023</v>
      </c>
      <c r="AI143" s="58"/>
      <c r="AK143" s="52" t="str">
        <f>'Цинк (LME)'!N25</f>
        <v>22.05.2023</v>
      </c>
      <c r="AL143" s="58"/>
    </row>
    <row r="144" spans="1:38" x14ac:dyDescent="0.25">
      <c r="A144" s="52" t="str">
        <f>Доллар!$N$26</f>
        <v>23.05.2023</v>
      </c>
      <c r="B144" s="58" t="str">
        <f>Доллар!$O$26</f>
        <v>-</v>
      </c>
      <c r="D144" s="52" t="str">
        <f>Евро!$N$26</f>
        <v>23.05.2023</v>
      </c>
      <c r="E144" s="58" t="str">
        <f>Евро!$O$26</f>
        <v>-</v>
      </c>
      <c r="G144" s="52" t="str">
        <f>'Золото (ЦБ)'!$N$26</f>
        <v>23.05.2023</v>
      </c>
      <c r="H144" s="58" t="str">
        <f>'Золото (ЦБ)'!$O$26</f>
        <v/>
      </c>
      <c r="J144" s="52" t="str">
        <f>'Серебро (ЦБ)'!$N$26</f>
        <v>23.05.2023</v>
      </c>
      <c r="K144" s="58" t="str">
        <f>'Серебро (ЦБ)'!$O$26</f>
        <v/>
      </c>
      <c r="M144" s="52" t="str">
        <f>'Платина (ЦБ)'!$N$26</f>
        <v>23.05.2023</v>
      </c>
      <c r="N144" s="58" t="str">
        <f>'Платина (ЦБ)'!$O$26</f>
        <v/>
      </c>
      <c r="P144" s="52" t="str">
        <f>'Палладий (ЦБ)'!$N$26</f>
        <v>23.05.2023</v>
      </c>
      <c r="Q144" s="58" t="str">
        <f>'Палладий (ЦБ)'!$O$26</f>
        <v/>
      </c>
      <c r="S144" s="52" t="str">
        <f>'Золото (KITCO-LME)'!N26</f>
        <v>23.05.2023</v>
      </c>
      <c r="T144" s="58">
        <f>IF(OR(н.WTI!$O26="-",н.WTI!$O26=""),T143,н.WTI!$O26)</f>
        <v>0</v>
      </c>
      <c r="V144" s="52" t="str">
        <f>'Серебро (KITCO-LME)'!N26</f>
        <v>23.05.2023</v>
      </c>
      <c r="W144" s="58">
        <f>IF(OR(н.Brent!$O26="-",н.Brent!$O26=""),W143,н.Brent!$O26)</f>
        <v>1775</v>
      </c>
      <c r="Y144" s="52" t="str">
        <f>'Алюминий (LME)'!N26</f>
        <v>23.05.2023</v>
      </c>
      <c r="Z144" s="58">
        <f>IF(OR(уголь!$O26="-",уголь!$O26=""),Z143,уголь!$O26)</f>
        <v>0</v>
      </c>
      <c r="AB144" s="52" t="str">
        <f>'Никель (LME)'!N26</f>
        <v>23.05.2023</v>
      </c>
      <c r="AC144" s="58">
        <f>IF(OR(газ!$O26="-",газ!$O26=""),AC143,газ!$O26)</f>
        <v>0</v>
      </c>
      <c r="AE144" s="52" t="str">
        <f>'Свинец (LME)'!N26</f>
        <v>23.05.2023</v>
      </c>
      <c r="AF144" s="58"/>
      <c r="AH144" s="52" t="str">
        <f>'Медь (LME)'!N26</f>
        <v>23.05.2023</v>
      </c>
      <c r="AI144" s="58"/>
      <c r="AK144" s="52" t="str">
        <f>'Цинк (LME)'!N26</f>
        <v>23.05.2023</v>
      </c>
      <c r="AL144" s="58"/>
    </row>
    <row r="145" spans="1:38" x14ac:dyDescent="0.25">
      <c r="A145" s="52" t="str">
        <f>Доллар!$N$27</f>
        <v>24.05.2023</v>
      </c>
      <c r="B145" s="58" t="str">
        <f>Доллар!$O$27</f>
        <v>-</v>
      </c>
      <c r="D145" s="52" t="str">
        <f>Евро!$N$27</f>
        <v>24.05.2023</v>
      </c>
      <c r="E145" s="58" t="str">
        <f>Евро!$O$27</f>
        <v>-</v>
      </c>
      <c r="G145" s="52" t="str">
        <f>'Золото (ЦБ)'!$N$27</f>
        <v>24.05.2023</v>
      </c>
      <c r="H145" s="58" t="str">
        <f>'Золото (ЦБ)'!$O$27</f>
        <v/>
      </c>
      <c r="J145" s="52" t="str">
        <f>'Серебро (ЦБ)'!$N$27</f>
        <v>24.05.2023</v>
      </c>
      <c r="K145" s="58" t="str">
        <f>'Серебро (ЦБ)'!$O$27</f>
        <v/>
      </c>
      <c r="M145" s="52" t="str">
        <f>'Платина (ЦБ)'!$N$27</f>
        <v>24.05.2023</v>
      </c>
      <c r="N145" s="58" t="str">
        <f>'Платина (ЦБ)'!$O$27</f>
        <v/>
      </c>
      <c r="P145" s="52" t="str">
        <f>'Палладий (ЦБ)'!$N$27</f>
        <v>24.05.2023</v>
      </c>
      <c r="Q145" s="58" t="str">
        <f>'Палладий (ЦБ)'!$O$27</f>
        <v/>
      </c>
      <c r="S145" s="52" t="str">
        <f>'Золото (KITCO-LME)'!N27</f>
        <v>24.05.2023</v>
      </c>
      <c r="T145" s="58">
        <f>IF(OR(н.WTI!$O27="-",н.WTI!$O27=""),T144,н.WTI!$O27)</f>
        <v>0</v>
      </c>
      <c r="V145" s="52" t="str">
        <f>'Серебро (KITCO-LME)'!N27</f>
        <v>24.05.2023</v>
      </c>
      <c r="W145" s="58">
        <f>IF(OR(н.Brent!$O27="-",н.Brent!$O27=""),W144,н.Brent!$O27)</f>
        <v>1775</v>
      </c>
      <c r="Y145" s="52" t="str">
        <f>'Алюминий (LME)'!N27</f>
        <v>24.05.2023</v>
      </c>
      <c r="Z145" s="58">
        <f>IF(OR(уголь!$O27="-",уголь!$O27=""),Z144,уголь!$O27)</f>
        <v>0</v>
      </c>
      <c r="AB145" s="52" t="str">
        <f>'Никель (LME)'!N27</f>
        <v>24.05.2023</v>
      </c>
      <c r="AC145" s="58">
        <f>IF(OR(газ!$O27="-",газ!$O27=""),AC144,газ!$O27)</f>
        <v>0</v>
      </c>
      <c r="AE145" s="52" t="str">
        <f>'Свинец (LME)'!N27</f>
        <v>24.05.2023</v>
      </c>
      <c r="AF145" s="58"/>
      <c r="AH145" s="52" t="str">
        <f>'Медь (LME)'!N27</f>
        <v>24.05.2023</v>
      </c>
      <c r="AI145" s="58"/>
      <c r="AK145" s="52" t="str">
        <f>'Цинк (LME)'!N27</f>
        <v>24.05.2023</v>
      </c>
      <c r="AL145" s="58"/>
    </row>
    <row r="146" spans="1:38" x14ac:dyDescent="0.25">
      <c r="A146" s="52" t="str">
        <f>Доллар!$N$28</f>
        <v>25.05.2023</v>
      </c>
      <c r="B146" s="58" t="str">
        <f>Доллар!$O$28</f>
        <v>-</v>
      </c>
      <c r="D146" s="52" t="str">
        <f>Евро!$N$28</f>
        <v>25.05.2023</v>
      </c>
      <c r="E146" s="58" t="str">
        <f>Евро!$O$28</f>
        <v>-</v>
      </c>
      <c r="G146" s="52" t="str">
        <f>'Золото (ЦБ)'!$N$28</f>
        <v>25.05.2023</v>
      </c>
      <c r="H146" s="58" t="str">
        <f>'Золото (ЦБ)'!$O$28</f>
        <v/>
      </c>
      <c r="J146" s="52" t="str">
        <f>'Серебро (ЦБ)'!$N$28</f>
        <v>25.05.2023</v>
      </c>
      <c r="K146" s="58" t="str">
        <f>'Серебро (ЦБ)'!$O$28</f>
        <v/>
      </c>
      <c r="M146" s="52" t="str">
        <f>'Платина (ЦБ)'!$N$28</f>
        <v>25.05.2023</v>
      </c>
      <c r="N146" s="58" t="str">
        <f>'Платина (ЦБ)'!$O$28</f>
        <v/>
      </c>
      <c r="P146" s="52" t="str">
        <f>'Палладий (ЦБ)'!$N$28</f>
        <v>25.05.2023</v>
      </c>
      <c r="Q146" s="58" t="str">
        <f>'Палладий (ЦБ)'!$O$28</f>
        <v/>
      </c>
      <c r="S146" s="52" t="str">
        <f>'Золото (KITCO-LME)'!N28</f>
        <v>25.05.2023</v>
      </c>
      <c r="T146" s="58">
        <f>IF(OR(н.WTI!$O28="-",н.WTI!$O28=""),T145,н.WTI!$O28)</f>
        <v>0</v>
      </c>
      <c r="V146" s="52" t="str">
        <f>'Серебро (KITCO-LME)'!N28</f>
        <v>25.05.2023</v>
      </c>
      <c r="W146" s="58">
        <f>IF(OR(н.Brent!$O28="-",н.Brent!$O28=""),W145,н.Brent!$O28)</f>
        <v>1775</v>
      </c>
      <c r="Y146" s="52" t="str">
        <f>'Алюминий (LME)'!N28</f>
        <v>25.05.2023</v>
      </c>
      <c r="Z146" s="58">
        <f>IF(OR(уголь!$O28="-",уголь!$O28=""),Z145,уголь!$O28)</f>
        <v>0</v>
      </c>
      <c r="AB146" s="52" t="str">
        <f>'Никель (LME)'!N28</f>
        <v>25.05.2023</v>
      </c>
      <c r="AC146" s="58">
        <f>IF(OR(газ!$O28="-",газ!$O28=""),AC145,газ!$O28)</f>
        <v>0</v>
      </c>
      <c r="AE146" s="52" t="str">
        <f>'Свинец (LME)'!N28</f>
        <v>25.05.2023</v>
      </c>
      <c r="AF146" s="58"/>
      <c r="AH146" s="52" t="str">
        <f>'Медь (LME)'!N28</f>
        <v>25.05.2023</v>
      </c>
      <c r="AI146" s="58"/>
      <c r="AK146" s="52" t="str">
        <f>'Цинк (LME)'!N28</f>
        <v>25.05.2023</v>
      </c>
      <c r="AL146" s="58"/>
    </row>
    <row r="147" spans="1:38" x14ac:dyDescent="0.25">
      <c r="A147" s="52" t="str">
        <f>Доллар!$N$29</f>
        <v>26.05.2023</v>
      </c>
      <c r="B147" s="58" t="str">
        <f>Доллар!$O$29</f>
        <v>-</v>
      </c>
      <c r="D147" s="52" t="str">
        <f>Евро!$N$29</f>
        <v>26.05.2023</v>
      </c>
      <c r="E147" s="58" t="str">
        <f>Евро!$O$29</f>
        <v>-</v>
      </c>
      <c r="G147" s="52" t="str">
        <f>'Золото (ЦБ)'!$N$29</f>
        <v>26.05.2023</v>
      </c>
      <c r="H147" s="58" t="str">
        <f>'Золото (ЦБ)'!$O$29</f>
        <v/>
      </c>
      <c r="J147" s="52" t="str">
        <f>'Серебро (ЦБ)'!$N$29</f>
        <v>26.05.2023</v>
      </c>
      <c r="K147" s="58" t="str">
        <f>'Серебро (ЦБ)'!$O$29</f>
        <v/>
      </c>
      <c r="M147" s="52" t="str">
        <f>'Платина (ЦБ)'!$N$29</f>
        <v>26.05.2023</v>
      </c>
      <c r="N147" s="58" t="str">
        <f>'Платина (ЦБ)'!$O$29</f>
        <v/>
      </c>
      <c r="P147" s="52" t="str">
        <f>'Палладий (ЦБ)'!$N$29</f>
        <v>26.05.2023</v>
      </c>
      <c r="Q147" s="58" t="str">
        <f>'Палладий (ЦБ)'!$O$29</f>
        <v/>
      </c>
      <c r="S147" s="52" t="str">
        <f>'Золото (KITCO-LME)'!N29</f>
        <v>26.05.2023</v>
      </c>
      <c r="T147" s="58">
        <f>IF(OR(н.WTI!$O29="-",н.WTI!$O29=""),T146,н.WTI!$O29)</f>
        <v>0</v>
      </c>
      <c r="V147" s="52" t="str">
        <f>'Серебро (KITCO-LME)'!N29</f>
        <v>26.05.2023</v>
      </c>
      <c r="W147" s="58">
        <f>IF(OR(н.Brent!$O29="-",н.Brent!$O29=""),W146,н.Brent!$O29)</f>
        <v>1775</v>
      </c>
      <c r="Y147" s="52" t="str">
        <f>'Алюминий (LME)'!N29</f>
        <v>26.05.2023</v>
      </c>
      <c r="Z147" s="58">
        <f>IF(OR(уголь!$O29="-",уголь!$O29=""),Z146,уголь!$O29)</f>
        <v>0</v>
      </c>
      <c r="AB147" s="52" t="str">
        <f>'Никель (LME)'!N29</f>
        <v>26.05.2023</v>
      </c>
      <c r="AC147" s="58">
        <f>IF(OR(газ!$O29="-",газ!$O29=""),AC146,газ!$O29)</f>
        <v>0</v>
      </c>
      <c r="AE147" s="52" t="str">
        <f>'Свинец (LME)'!N29</f>
        <v>26.05.2023</v>
      </c>
      <c r="AF147" s="58"/>
      <c r="AH147" s="52" t="str">
        <f>'Медь (LME)'!N29</f>
        <v>26.05.2023</v>
      </c>
      <c r="AI147" s="58"/>
      <c r="AK147" s="52" t="str">
        <f>'Цинк (LME)'!N29</f>
        <v>26.05.2023</v>
      </c>
      <c r="AL147" s="58"/>
    </row>
    <row r="148" spans="1:38" x14ac:dyDescent="0.25">
      <c r="A148" s="52" t="str">
        <f>Доллар!$N$30</f>
        <v>27.05.2023</v>
      </c>
      <c r="B148" s="58" t="str">
        <f>Доллар!$O$30</f>
        <v>-</v>
      </c>
      <c r="D148" s="52" t="str">
        <f>Евро!$N$30</f>
        <v>27.05.2023</v>
      </c>
      <c r="E148" s="58" t="str">
        <f>Евро!$O$30</f>
        <v>-</v>
      </c>
      <c r="G148" s="52" t="str">
        <f>'Золото (ЦБ)'!$N$30</f>
        <v>27.05.2023</v>
      </c>
      <c r="H148" s="58" t="str">
        <f>'Золото (ЦБ)'!$O$30</f>
        <v/>
      </c>
      <c r="J148" s="52" t="str">
        <f>'Серебро (ЦБ)'!$N$30</f>
        <v>27.05.2023</v>
      </c>
      <c r="K148" s="58" t="str">
        <f>'Серебро (ЦБ)'!$O$30</f>
        <v/>
      </c>
      <c r="M148" s="52" t="str">
        <f>'Платина (ЦБ)'!$N$30</f>
        <v>27.05.2023</v>
      </c>
      <c r="N148" s="58" t="str">
        <f>'Платина (ЦБ)'!$O$30</f>
        <v/>
      </c>
      <c r="P148" s="52" t="str">
        <f>'Палладий (ЦБ)'!$N$30</f>
        <v>27.05.2023</v>
      </c>
      <c r="Q148" s="58" t="str">
        <f>'Палладий (ЦБ)'!$O$30</f>
        <v/>
      </c>
      <c r="S148" s="52" t="str">
        <f>'Золото (KITCO-LME)'!N30</f>
        <v>27.05.2023</v>
      </c>
      <c r="T148" s="58">
        <f>IF(OR(н.WTI!$O30="-",н.WTI!$O30=""),T147,н.WTI!$O30)</f>
        <v>0</v>
      </c>
      <c r="V148" s="52" t="str">
        <f>'Серебро (KITCO-LME)'!N30</f>
        <v>27.05.2023</v>
      </c>
      <c r="W148" s="58">
        <f>IF(OR(н.Brent!$O30="-",н.Brent!$O30=""),W147,н.Brent!$O30)</f>
        <v>1775</v>
      </c>
      <c r="Y148" s="52" t="str">
        <f>'Алюминий (LME)'!N30</f>
        <v>27.05.2023</v>
      </c>
      <c r="Z148" s="58">
        <f>IF(OR(уголь!$O30="-",уголь!$O30=""),Z147,уголь!$O30)</f>
        <v>0</v>
      </c>
      <c r="AB148" s="52" t="str">
        <f>'Никель (LME)'!N30</f>
        <v>27.05.2023</v>
      </c>
      <c r="AC148" s="58">
        <f>IF(OR(газ!$O30="-",газ!$O30=""),AC147,газ!$O30)</f>
        <v>0</v>
      </c>
      <c r="AE148" s="52" t="str">
        <f>'Свинец (LME)'!N30</f>
        <v>27.05.2023</v>
      </c>
      <c r="AF148" s="58"/>
      <c r="AH148" s="52" t="str">
        <f>'Медь (LME)'!N30</f>
        <v>27.05.2023</v>
      </c>
      <c r="AI148" s="58"/>
      <c r="AK148" s="52" t="str">
        <f>'Цинк (LME)'!N30</f>
        <v>27.05.2023</v>
      </c>
      <c r="AL148" s="58"/>
    </row>
    <row r="149" spans="1:38" x14ac:dyDescent="0.25">
      <c r="A149" s="52" t="str">
        <f>Доллар!$N$31</f>
        <v>28.05.2023</v>
      </c>
      <c r="B149" s="58" t="str">
        <f>Доллар!$O$31</f>
        <v>-</v>
      </c>
      <c r="D149" s="52" t="str">
        <f>Евро!$N$31</f>
        <v>28.05.2023</v>
      </c>
      <c r="E149" s="58" t="str">
        <f>Евро!$O$31</f>
        <v>-</v>
      </c>
      <c r="G149" s="52" t="str">
        <f>'Золото (ЦБ)'!$N$31</f>
        <v>28.05.2023</v>
      </c>
      <c r="H149" s="58" t="str">
        <f>'Золото (ЦБ)'!$O$31</f>
        <v/>
      </c>
      <c r="J149" s="52" t="str">
        <f>'Серебро (ЦБ)'!$N$31</f>
        <v>28.05.2023</v>
      </c>
      <c r="K149" s="58" t="str">
        <f>'Серебро (ЦБ)'!$O$31</f>
        <v/>
      </c>
      <c r="M149" s="52" t="str">
        <f>'Платина (ЦБ)'!$N$31</f>
        <v>28.05.2023</v>
      </c>
      <c r="N149" s="58" t="str">
        <f>'Платина (ЦБ)'!$O$31</f>
        <v/>
      </c>
      <c r="P149" s="52" t="str">
        <f>'Палладий (ЦБ)'!$N$31</f>
        <v>28.05.2023</v>
      </c>
      <c r="Q149" s="58" t="str">
        <f>'Палладий (ЦБ)'!$O$31</f>
        <v/>
      </c>
      <c r="S149" s="52" t="str">
        <f>'Золото (KITCO-LME)'!N31</f>
        <v>28.05.2023</v>
      </c>
      <c r="T149" s="58">
        <f>IF(OR(н.WTI!$O31="-",н.WTI!$O31=""),T148,н.WTI!$O31)</f>
        <v>0</v>
      </c>
      <c r="V149" s="52" t="str">
        <f>'Серебро (KITCO-LME)'!N31</f>
        <v>28.05.2023</v>
      </c>
      <c r="W149" s="58">
        <f>IF(OR(н.Brent!$O31="-",н.Brent!$O31=""),W148,н.Brent!$O31)</f>
        <v>1775</v>
      </c>
      <c r="Y149" s="52" t="str">
        <f>'Алюминий (LME)'!N31</f>
        <v>28.05.2023</v>
      </c>
      <c r="Z149" s="58">
        <f>IF(OR(уголь!$O31="-",уголь!$O31=""),Z148,уголь!$O31)</f>
        <v>0</v>
      </c>
      <c r="AB149" s="52" t="str">
        <f>'Никель (LME)'!N31</f>
        <v>28.05.2023</v>
      </c>
      <c r="AC149" s="58">
        <f>IF(OR(газ!$O31="-",газ!$O31=""),AC148,газ!$O31)</f>
        <v>0</v>
      </c>
      <c r="AE149" s="52" t="str">
        <f>'Свинец (LME)'!N31</f>
        <v>28.05.2023</v>
      </c>
      <c r="AF149" s="58"/>
      <c r="AH149" s="52" t="str">
        <f>'Медь (LME)'!N31</f>
        <v>28.05.2023</v>
      </c>
      <c r="AI149" s="58"/>
      <c r="AK149" s="52" t="str">
        <f>'Цинк (LME)'!N31</f>
        <v>28.05.2023</v>
      </c>
      <c r="AL149" s="58"/>
    </row>
    <row r="150" spans="1:38" x14ac:dyDescent="0.25">
      <c r="A150" s="52" t="str">
        <f>Доллар!$N$32</f>
        <v>29.05.2023</v>
      </c>
      <c r="B150" s="58" t="str">
        <f>Доллар!$O$32</f>
        <v>-</v>
      </c>
      <c r="D150" s="52" t="str">
        <f>Евро!$N$32</f>
        <v>29.05.2023</v>
      </c>
      <c r="E150" s="58" t="str">
        <f>Евро!$O$32</f>
        <v>-</v>
      </c>
      <c r="G150" s="52" t="str">
        <f>'Золото (ЦБ)'!$N$32</f>
        <v>29.05.2023</v>
      </c>
      <c r="H150" s="58" t="str">
        <f>'Золото (ЦБ)'!$O$32</f>
        <v/>
      </c>
      <c r="J150" s="52" t="str">
        <f>'Серебро (ЦБ)'!$N$32</f>
        <v>29.05.2023</v>
      </c>
      <c r="K150" s="58" t="str">
        <f>'Серебро (ЦБ)'!$O$32</f>
        <v/>
      </c>
      <c r="M150" s="52" t="str">
        <f>'Платина (ЦБ)'!$N$32</f>
        <v>29.05.2023</v>
      </c>
      <c r="N150" s="58" t="str">
        <f>'Платина (ЦБ)'!$O$32</f>
        <v/>
      </c>
      <c r="P150" s="52" t="str">
        <f>'Палладий (ЦБ)'!$N$32</f>
        <v>29.05.2023</v>
      </c>
      <c r="Q150" s="58" t="str">
        <f>'Палладий (ЦБ)'!$O$32</f>
        <v/>
      </c>
      <c r="S150" s="52" t="str">
        <f>'Золото (KITCO-LME)'!N32</f>
        <v>29.05.2023</v>
      </c>
      <c r="T150" s="58">
        <f>IF(OR(н.WTI!$O32="-",н.WTI!$O32=""),T149,н.WTI!$O32)</f>
        <v>0</v>
      </c>
      <c r="V150" s="52" t="str">
        <f>'Серебро (KITCO-LME)'!N32</f>
        <v>29.05.2023</v>
      </c>
      <c r="W150" s="58">
        <f>IF(OR(н.Brent!$O32="-",н.Brent!$O32=""),W149,н.Brent!$O32)</f>
        <v>1775</v>
      </c>
      <c r="Y150" s="52" t="str">
        <f>'Алюминий (LME)'!N32</f>
        <v>29.05.2023</v>
      </c>
      <c r="Z150" s="58">
        <f>IF(OR(уголь!$O32="-",уголь!$O32=""),Z149,уголь!$O32)</f>
        <v>0</v>
      </c>
      <c r="AB150" s="52" t="str">
        <f>'Никель (LME)'!N32</f>
        <v>29.05.2023</v>
      </c>
      <c r="AC150" s="58">
        <f>IF(OR(газ!$O32="-",газ!$O32=""),AC149,газ!$O32)</f>
        <v>0</v>
      </c>
      <c r="AE150" s="52" t="str">
        <f>'Свинец (LME)'!N32</f>
        <v>29.05.2023</v>
      </c>
      <c r="AF150" s="58"/>
      <c r="AH150" s="52" t="str">
        <f>'Медь (LME)'!N32</f>
        <v>29.05.2023</v>
      </c>
      <c r="AI150" s="58"/>
      <c r="AK150" s="52" t="str">
        <f>'Цинк (LME)'!N32</f>
        <v>29.05.2023</v>
      </c>
      <c r="AL150" s="58"/>
    </row>
    <row r="151" spans="1:38" x14ac:dyDescent="0.25">
      <c r="A151" s="52" t="str">
        <f>Доллар!$N$33</f>
        <v>30.05.2023</v>
      </c>
      <c r="B151" s="58" t="str">
        <f>Доллар!$O$33</f>
        <v>-</v>
      </c>
      <c r="D151" s="52" t="str">
        <f>Евро!$N$33</f>
        <v>30.05.2023</v>
      </c>
      <c r="E151" s="58" t="str">
        <f>Евро!$O$33</f>
        <v>-</v>
      </c>
      <c r="G151" s="52" t="str">
        <f>'Золото (ЦБ)'!$N$33</f>
        <v>30.05.2023</v>
      </c>
      <c r="H151" s="58" t="str">
        <f>'Золото (ЦБ)'!$O$33</f>
        <v/>
      </c>
      <c r="J151" s="52" t="str">
        <f>'Серебро (ЦБ)'!$N$33</f>
        <v>30.05.2023</v>
      </c>
      <c r="K151" s="58" t="str">
        <f>'Серебро (ЦБ)'!$O$33</f>
        <v/>
      </c>
      <c r="M151" s="52" t="str">
        <f>'Платина (ЦБ)'!$N$33</f>
        <v>30.05.2023</v>
      </c>
      <c r="N151" s="58" t="str">
        <f>'Платина (ЦБ)'!$O$33</f>
        <v/>
      </c>
      <c r="P151" s="52" t="str">
        <f>'Палладий (ЦБ)'!$N$33</f>
        <v>30.05.2023</v>
      </c>
      <c r="Q151" s="58" t="str">
        <f>'Палладий (ЦБ)'!$O$33</f>
        <v/>
      </c>
      <c r="S151" s="52" t="str">
        <f>'Золото (KITCO-LME)'!N33</f>
        <v>30.05.2023</v>
      </c>
      <c r="T151" s="58">
        <f>IF(OR(н.WTI!$O33="-",н.WTI!$O33=""),T150,н.WTI!$O33)</f>
        <v>0</v>
      </c>
      <c r="V151" s="52" t="str">
        <f>'Серебро (KITCO-LME)'!N33</f>
        <v>30.05.2023</v>
      </c>
      <c r="W151" s="58">
        <f>IF(OR(н.Brent!$O33="-",н.Brent!$O33=""),W150,н.Brent!$O33)</f>
        <v>1775</v>
      </c>
      <c r="Y151" s="52" t="str">
        <f>'Алюминий (LME)'!N33</f>
        <v>30.05.2023</v>
      </c>
      <c r="Z151" s="58">
        <f>IF(OR(уголь!$O33="-",уголь!$O33=""),Z150,уголь!$O33)</f>
        <v>0</v>
      </c>
      <c r="AB151" s="52" t="str">
        <f>'Никель (LME)'!N33</f>
        <v>30.05.2023</v>
      </c>
      <c r="AC151" s="58">
        <f>IF(OR(газ!$O33="-",газ!$O33=""),AC150,газ!$O33)</f>
        <v>0</v>
      </c>
      <c r="AE151" s="52" t="str">
        <f>'Свинец (LME)'!N33</f>
        <v>30.05.2023</v>
      </c>
      <c r="AF151" s="58"/>
      <c r="AH151" s="52" t="str">
        <f>'Медь (LME)'!N33</f>
        <v>30.05.2023</v>
      </c>
      <c r="AI151" s="58"/>
      <c r="AK151" s="52" t="str">
        <f>'Цинк (LME)'!N33</f>
        <v>30.05.2023</v>
      </c>
      <c r="AL151" s="58"/>
    </row>
    <row r="152" spans="1:38" x14ac:dyDescent="0.25">
      <c r="A152" s="59" t="str">
        <f>Доллар!$N$34</f>
        <v>31.05.2023</v>
      </c>
      <c r="B152" s="58" t="str">
        <f>Доллар!$O$34</f>
        <v>-</v>
      </c>
      <c r="D152" s="59" t="str">
        <f>Евро!$N$34</f>
        <v>31.05.2023</v>
      </c>
      <c r="E152" s="58" t="str">
        <f>Евро!$O$34</f>
        <v>-</v>
      </c>
      <c r="G152" s="59" t="str">
        <f>'Золото (ЦБ)'!$N$34</f>
        <v>31.05.2023</v>
      </c>
      <c r="H152" s="58" t="str">
        <f>'Золото (ЦБ)'!$O$34</f>
        <v/>
      </c>
      <c r="J152" s="59" t="str">
        <f>'Серебро (ЦБ)'!$N$34</f>
        <v>31.05.2023</v>
      </c>
      <c r="K152" s="58" t="str">
        <f>'Серебро (ЦБ)'!$O$34</f>
        <v/>
      </c>
      <c r="M152" s="59" t="str">
        <f>'Платина (ЦБ)'!$N$34</f>
        <v>31.05.2023</v>
      </c>
      <c r="N152" s="58" t="str">
        <f>'Платина (ЦБ)'!$O$34</f>
        <v/>
      </c>
      <c r="P152" s="59" t="str">
        <f>'Палладий (ЦБ)'!$N$34</f>
        <v>31.05.2023</v>
      </c>
      <c r="Q152" s="58" t="str">
        <f>'Палладий (ЦБ)'!$O$34</f>
        <v/>
      </c>
      <c r="S152" s="59" t="str">
        <f>'Золото (KITCO-LME)'!N34</f>
        <v>31.05.2023</v>
      </c>
      <c r="T152" s="58">
        <f>IF(OR(н.WTI!$O34="-",н.WTI!$O34=""),T151,н.WTI!$O34)</f>
        <v>0</v>
      </c>
      <c r="V152" s="59" t="str">
        <f>'Серебро (KITCO-LME)'!N34</f>
        <v>31.05.2023</v>
      </c>
      <c r="W152" s="58">
        <f>IF(OR(н.Brent!$O34="-",н.Brent!$O34=""),W151,н.Brent!$O34)</f>
        <v>1775</v>
      </c>
      <c r="Y152" s="59" t="str">
        <f>'Алюминий (LME)'!N34</f>
        <v>31.05.2023</v>
      </c>
      <c r="Z152" s="58">
        <f>IF(OR(уголь!$O34="-",уголь!$O34=""),Z151,уголь!$O34)</f>
        <v>0</v>
      </c>
      <c r="AB152" s="59" t="str">
        <f>'Никель (LME)'!N34</f>
        <v>31.05.2023</v>
      </c>
      <c r="AC152" s="58">
        <f>IF(OR(газ!$O34="-",газ!$O34=""),AC151,газ!$O34)</f>
        <v>0</v>
      </c>
      <c r="AE152" s="59" t="str">
        <f>'Свинец (LME)'!N34</f>
        <v>31.05.2023</v>
      </c>
      <c r="AF152" s="58"/>
      <c r="AH152" s="59" t="str">
        <f>'Медь (LME)'!N34</f>
        <v>31.05.2023</v>
      </c>
      <c r="AI152" s="58"/>
      <c r="AK152" s="59" t="str">
        <f>'Цинк (LME)'!N34</f>
        <v>31.05.2023</v>
      </c>
      <c r="AL152" s="58"/>
    </row>
    <row r="153" spans="1:38" x14ac:dyDescent="0.25">
      <c r="A153" s="60" t="str">
        <f>Доллар!$Q$4</f>
        <v>01.06.2023</v>
      </c>
      <c r="B153" s="58" t="str">
        <f>Доллар!$R$4</f>
        <v>-</v>
      </c>
      <c r="D153" s="60" t="str">
        <f>Евро!$Q$4</f>
        <v>01.06.2023</v>
      </c>
      <c r="E153" s="58" t="str">
        <f>Евро!$R$4</f>
        <v>-</v>
      </c>
      <c r="G153" s="60" t="str">
        <f>'Золото (ЦБ)'!$Q$4</f>
        <v>01.06.2023</v>
      </c>
      <c r="H153" s="58" t="str">
        <f>'Золото (ЦБ)'!$R$4</f>
        <v/>
      </c>
      <c r="J153" s="60" t="str">
        <f>'Серебро (ЦБ)'!$Q$4</f>
        <v>01.06.2023</v>
      </c>
      <c r="K153" s="58" t="str">
        <f>'Серебро (ЦБ)'!$R$4</f>
        <v/>
      </c>
      <c r="M153" s="60" t="str">
        <f>'Платина (ЦБ)'!$Q$4</f>
        <v>01.06.2023</v>
      </c>
      <c r="N153" s="58" t="str">
        <f>'Платина (ЦБ)'!$R$4</f>
        <v/>
      </c>
      <c r="P153" s="60" t="str">
        <f>'Палладий (ЦБ)'!$Q$4</f>
        <v>01.06.2023</v>
      </c>
      <c r="Q153" s="58" t="str">
        <f>'Палладий (ЦБ)'!$R$4</f>
        <v/>
      </c>
      <c r="S153" s="60" t="str">
        <f>'Золото (KITCO-LME)'!Q4</f>
        <v>01.06.2023</v>
      </c>
      <c r="T153" s="58">
        <f>IF(OR(н.WTI!$R4="-",н.WTI!$R4=""),T152,н.WTI!$R4)</f>
        <v>0</v>
      </c>
      <c r="V153" s="60" t="str">
        <f>'Серебро (KITCO-LME)'!Q4</f>
        <v>01.06.2023</v>
      </c>
      <c r="W153" s="58">
        <f>IF(OR(н.Brent!$R4="-",н.Brent!$R4=""),W152,н.Brent!$R4)</f>
        <v>1775</v>
      </c>
      <c r="Y153" s="60" t="str">
        <f>'Алюминий (LME)'!Q4</f>
        <v>01.06.2023</v>
      </c>
      <c r="Z153" s="58">
        <f>IF(OR(уголь!$R4="-",уголь!$R4=""),Z152,уголь!$R4)</f>
        <v>0</v>
      </c>
      <c r="AB153" s="60" t="str">
        <f>'Никель (LME)'!Q4</f>
        <v>01.06.2023</v>
      </c>
      <c r="AC153" s="58">
        <f>IF(OR(газ!$R4="-",газ!$R4=""),AC152,газ!$R4)</f>
        <v>0</v>
      </c>
      <c r="AE153" s="60" t="str">
        <f>'Свинец (LME)'!Q4</f>
        <v>01.06.2023</v>
      </c>
      <c r="AF153" s="58"/>
      <c r="AH153" s="60" t="str">
        <f>'Медь (LME)'!Q4</f>
        <v>01.06.2023</v>
      </c>
      <c r="AI153" s="58"/>
      <c r="AK153" s="60" t="str">
        <f>'Цинк (LME)'!Q4</f>
        <v>01.06.2023</v>
      </c>
      <c r="AL153" s="58"/>
    </row>
    <row r="154" spans="1:38" x14ac:dyDescent="0.25">
      <c r="A154" s="61" t="str">
        <f>Доллар!$Q$5</f>
        <v>02.06.2023</v>
      </c>
      <c r="B154" s="58" t="str">
        <f>Доллар!$R$5</f>
        <v>-</v>
      </c>
      <c r="D154" s="61" t="str">
        <f>Евро!$Q$5</f>
        <v>02.06.2023</v>
      </c>
      <c r="E154" s="58" t="str">
        <f>Евро!$R$5</f>
        <v>-</v>
      </c>
      <c r="G154" s="61" t="str">
        <f>'Золото (ЦБ)'!$Q$5</f>
        <v>02.06.2023</v>
      </c>
      <c r="H154" s="58" t="str">
        <f>'Золото (ЦБ)'!$R$5</f>
        <v/>
      </c>
      <c r="J154" s="61" t="str">
        <f>'Серебро (ЦБ)'!$Q$5</f>
        <v>02.06.2023</v>
      </c>
      <c r="K154" s="58" t="str">
        <f>'Серебро (ЦБ)'!$R$5</f>
        <v/>
      </c>
      <c r="M154" s="61" t="str">
        <f>'Платина (ЦБ)'!$Q$5</f>
        <v>02.06.2023</v>
      </c>
      <c r="N154" s="58" t="str">
        <f>'Платина (ЦБ)'!$R$5</f>
        <v/>
      </c>
      <c r="P154" s="61" t="str">
        <f>'Палладий (ЦБ)'!$Q$5</f>
        <v>02.06.2023</v>
      </c>
      <c r="Q154" s="58" t="str">
        <f>'Палладий (ЦБ)'!$R$5</f>
        <v/>
      </c>
      <c r="S154" s="61" t="str">
        <f>'Золото (KITCO-LME)'!Q5</f>
        <v>02.06.2023</v>
      </c>
      <c r="T154" s="58">
        <f>IF(OR(н.WTI!$R5="-",н.WTI!$R5=""),T153,н.WTI!$R5)</f>
        <v>0</v>
      </c>
      <c r="V154" s="61" t="str">
        <f>'Серебро (KITCO-LME)'!Q5</f>
        <v>02.06.2023</v>
      </c>
      <c r="W154" s="58">
        <f>IF(OR(н.Brent!$R5="-",н.Brent!$R5=""),W153,н.Brent!$R5)</f>
        <v>1775</v>
      </c>
      <c r="Y154" s="61" t="str">
        <f>'Алюминий (LME)'!Q5</f>
        <v>02.06.2023</v>
      </c>
      <c r="Z154" s="58">
        <f>IF(OR(уголь!$R5="-",уголь!$R5=""),Z153,уголь!$R5)</f>
        <v>0</v>
      </c>
      <c r="AB154" s="61" t="str">
        <f>'Никель (LME)'!Q5</f>
        <v>02.06.2023</v>
      </c>
      <c r="AC154" s="58">
        <f>IF(OR(газ!$R5="-",газ!$R5=""),AC153,газ!$R5)</f>
        <v>0</v>
      </c>
      <c r="AE154" s="61" t="str">
        <f>'Свинец (LME)'!Q5</f>
        <v>02.06.2023</v>
      </c>
      <c r="AF154" s="58"/>
      <c r="AH154" s="61" t="str">
        <f>'Медь (LME)'!Q5</f>
        <v>02.06.2023</v>
      </c>
      <c r="AI154" s="58"/>
      <c r="AK154" s="61" t="str">
        <f>'Цинк (LME)'!Q5</f>
        <v>02.06.2023</v>
      </c>
      <c r="AL154" s="58"/>
    </row>
    <row r="155" spans="1:38" x14ac:dyDescent="0.25">
      <c r="A155" s="61" t="str">
        <f>Доллар!$Q$6</f>
        <v>03.06.2023</v>
      </c>
      <c r="B155" s="58" t="str">
        <f>Доллар!$R$6</f>
        <v>-</v>
      </c>
      <c r="D155" s="61" t="str">
        <f>Евро!$Q$6</f>
        <v>03.06.2023</v>
      </c>
      <c r="E155" s="58" t="str">
        <f>Евро!$R$6</f>
        <v>-</v>
      </c>
      <c r="G155" s="61" t="str">
        <f>'Золото (ЦБ)'!$Q$6</f>
        <v>03.06.2023</v>
      </c>
      <c r="H155" s="58" t="str">
        <f>'Золото (ЦБ)'!$R$6</f>
        <v/>
      </c>
      <c r="J155" s="61" t="str">
        <f>'Серебро (ЦБ)'!$Q$6</f>
        <v>03.06.2023</v>
      </c>
      <c r="K155" s="58" t="str">
        <f>'Серебро (ЦБ)'!$R$6</f>
        <v/>
      </c>
      <c r="M155" s="61" t="str">
        <f>'Платина (ЦБ)'!$Q$6</f>
        <v>03.06.2023</v>
      </c>
      <c r="N155" s="58" t="str">
        <f>'Платина (ЦБ)'!$R$6</f>
        <v/>
      </c>
      <c r="P155" s="61" t="str">
        <f>'Палладий (ЦБ)'!$Q$6</f>
        <v>03.06.2023</v>
      </c>
      <c r="Q155" s="58" t="str">
        <f>'Палладий (ЦБ)'!$R$6</f>
        <v/>
      </c>
      <c r="S155" s="61" t="str">
        <f>'Золото (KITCO-LME)'!Q6</f>
        <v>03.06.2023</v>
      </c>
      <c r="T155" s="58">
        <f>IF(OR(н.WTI!$R6="-",н.WTI!$R6=""),T154,н.WTI!$R6)</f>
        <v>0</v>
      </c>
      <c r="V155" s="61" t="str">
        <f>'Серебро (KITCO-LME)'!Q6</f>
        <v>03.06.2023</v>
      </c>
      <c r="W155" s="58">
        <f>IF(OR(н.Brent!$R6="-",н.Brent!$R6=""),W154,н.Brent!$R6)</f>
        <v>1775</v>
      </c>
      <c r="Y155" s="61" t="str">
        <f>'Алюминий (LME)'!Q6</f>
        <v>03.06.2023</v>
      </c>
      <c r="Z155" s="58">
        <f>IF(OR(уголь!$R6="-",уголь!$R6=""),Z154,уголь!$R6)</f>
        <v>0</v>
      </c>
      <c r="AB155" s="61" t="str">
        <f>'Никель (LME)'!Q6</f>
        <v>03.06.2023</v>
      </c>
      <c r="AC155" s="58">
        <f>IF(OR(газ!$R6="-",газ!$R6=""),AC154,газ!$R6)</f>
        <v>0</v>
      </c>
      <c r="AE155" s="61" t="str">
        <f>'Свинец (LME)'!Q6</f>
        <v>03.06.2023</v>
      </c>
      <c r="AF155" s="58"/>
      <c r="AH155" s="61" t="str">
        <f>'Медь (LME)'!Q6</f>
        <v>03.06.2023</v>
      </c>
      <c r="AI155" s="58"/>
      <c r="AK155" s="61" t="str">
        <f>'Цинк (LME)'!Q6</f>
        <v>03.06.2023</v>
      </c>
      <c r="AL155" s="58"/>
    </row>
    <row r="156" spans="1:38" x14ac:dyDescent="0.25">
      <c r="A156" s="61" t="str">
        <f>Доллар!$Q$7</f>
        <v>04.06.2023</v>
      </c>
      <c r="B156" s="58" t="str">
        <f>Доллар!$R$7</f>
        <v>-</v>
      </c>
      <c r="D156" s="61" t="str">
        <f>Евро!$Q$7</f>
        <v>04.06.2023</v>
      </c>
      <c r="E156" s="58" t="str">
        <f>Евро!$R$7</f>
        <v>-</v>
      </c>
      <c r="G156" s="61" t="str">
        <f>'Золото (ЦБ)'!$Q$7</f>
        <v>04.06.2023</v>
      </c>
      <c r="H156" s="58" t="str">
        <f>'Золото (ЦБ)'!$R$7</f>
        <v/>
      </c>
      <c r="J156" s="61" t="str">
        <f>'Серебро (ЦБ)'!$Q$7</f>
        <v>04.06.2023</v>
      </c>
      <c r="K156" s="58" t="str">
        <f>'Серебро (ЦБ)'!$R$7</f>
        <v/>
      </c>
      <c r="M156" s="61" t="str">
        <f>'Платина (ЦБ)'!$Q$7</f>
        <v>04.06.2023</v>
      </c>
      <c r="N156" s="58" t="str">
        <f>'Платина (ЦБ)'!$R$7</f>
        <v/>
      </c>
      <c r="P156" s="61" t="str">
        <f>'Палладий (ЦБ)'!$Q$7</f>
        <v>04.06.2023</v>
      </c>
      <c r="Q156" s="58" t="str">
        <f>'Палладий (ЦБ)'!$R$7</f>
        <v/>
      </c>
      <c r="S156" s="61" t="str">
        <f>'Золото (KITCO-LME)'!Q7</f>
        <v>04.06.2023</v>
      </c>
      <c r="T156" s="58">
        <f>IF(OR(н.WTI!$R7="-",н.WTI!$R7=""),T155,н.WTI!$R7)</f>
        <v>0</v>
      </c>
      <c r="V156" s="61" t="str">
        <f>'Серебро (KITCO-LME)'!Q7</f>
        <v>04.06.2023</v>
      </c>
      <c r="W156" s="58">
        <f>IF(OR(н.Brent!$R7="-",н.Brent!$R7=""),W155,н.Brent!$R7)</f>
        <v>1775</v>
      </c>
      <c r="Y156" s="61" t="str">
        <f>'Алюминий (LME)'!Q7</f>
        <v>04.06.2023</v>
      </c>
      <c r="Z156" s="58">
        <f>IF(OR(уголь!$R7="-",уголь!$R7=""),Z155,уголь!$R7)</f>
        <v>0</v>
      </c>
      <c r="AB156" s="61" t="str">
        <f>'Никель (LME)'!Q7</f>
        <v>04.06.2023</v>
      </c>
      <c r="AC156" s="58">
        <f>IF(OR(газ!$R7="-",газ!$R7=""),AC155,газ!$R7)</f>
        <v>0</v>
      </c>
      <c r="AE156" s="61" t="str">
        <f>'Свинец (LME)'!Q7</f>
        <v>04.06.2023</v>
      </c>
      <c r="AF156" s="58"/>
      <c r="AH156" s="61" t="str">
        <f>'Медь (LME)'!Q7</f>
        <v>04.06.2023</v>
      </c>
      <c r="AI156" s="58"/>
      <c r="AK156" s="61" t="str">
        <f>'Цинк (LME)'!Q7</f>
        <v>04.06.2023</v>
      </c>
      <c r="AL156" s="58"/>
    </row>
    <row r="157" spans="1:38" x14ac:dyDescent="0.25">
      <c r="A157" s="61" t="str">
        <f>Доллар!$Q$8</f>
        <v>05.06.2023</v>
      </c>
      <c r="B157" s="58" t="str">
        <f>Доллар!$R$8</f>
        <v>-</v>
      </c>
      <c r="D157" s="61" t="str">
        <f>Евро!$Q$8</f>
        <v>05.06.2023</v>
      </c>
      <c r="E157" s="58" t="str">
        <f>Евро!$R$8</f>
        <v>-</v>
      </c>
      <c r="G157" s="61" t="str">
        <f>'Золото (ЦБ)'!$Q$8</f>
        <v>05.06.2023</v>
      </c>
      <c r="H157" s="58" t="str">
        <f>'Золото (ЦБ)'!$R$8</f>
        <v/>
      </c>
      <c r="J157" s="61" t="str">
        <f>'Серебро (ЦБ)'!$Q$8</f>
        <v>05.06.2023</v>
      </c>
      <c r="K157" s="58" t="str">
        <f>'Серебро (ЦБ)'!$R$8</f>
        <v/>
      </c>
      <c r="M157" s="61" t="str">
        <f>'Платина (ЦБ)'!$Q$8</f>
        <v>05.06.2023</v>
      </c>
      <c r="N157" s="58" t="str">
        <f>'Платина (ЦБ)'!$R$8</f>
        <v/>
      </c>
      <c r="P157" s="61" t="str">
        <f>'Палладий (ЦБ)'!$Q$8</f>
        <v>05.06.2023</v>
      </c>
      <c r="Q157" s="58" t="str">
        <f>'Палладий (ЦБ)'!$R$8</f>
        <v/>
      </c>
      <c r="S157" s="61" t="str">
        <f>'Золото (KITCO-LME)'!Q8</f>
        <v>05.06.2023</v>
      </c>
      <c r="T157" s="58">
        <f>IF(OR(н.WTI!$R8="-",н.WTI!$R8=""),T156,н.WTI!$R8)</f>
        <v>0</v>
      </c>
      <c r="V157" s="61" t="str">
        <f>'Серебро (KITCO-LME)'!Q8</f>
        <v>05.06.2023</v>
      </c>
      <c r="W157" s="58">
        <f>IF(OR(н.Brent!$R8="-",н.Brent!$R8=""),W156,н.Brent!$R8)</f>
        <v>1775</v>
      </c>
      <c r="Y157" s="61" t="str">
        <f>'Алюминий (LME)'!Q8</f>
        <v>05.06.2023</v>
      </c>
      <c r="Z157" s="58">
        <f>IF(OR(уголь!$R8="-",уголь!$R8=""),Z156,уголь!$R8)</f>
        <v>0</v>
      </c>
      <c r="AB157" s="61" t="str">
        <f>'Никель (LME)'!Q8</f>
        <v>05.06.2023</v>
      </c>
      <c r="AC157" s="58">
        <f>IF(OR(газ!$R8="-",газ!$R8=""),AC156,газ!$R8)</f>
        <v>0</v>
      </c>
      <c r="AE157" s="61" t="str">
        <f>'Свинец (LME)'!Q8</f>
        <v>05.06.2023</v>
      </c>
      <c r="AF157" s="58"/>
      <c r="AH157" s="61" t="str">
        <f>'Медь (LME)'!Q8</f>
        <v>05.06.2023</v>
      </c>
      <c r="AI157" s="58"/>
      <c r="AK157" s="61" t="str">
        <f>'Цинк (LME)'!Q8</f>
        <v>05.06.2023</v>
      </c>
      <c r="AL157" s="58"/>
    </row>
    <row r="158" spans="1:38" x14ac:dyDescent="0.25">
      <c r="A158" s="61" t="str">
        <f>Доллар!$Q$9</f>
        <v>06.06.2023</v>
      </c>
      <c r="B158" s="58" t="str">
        <f>Доллар!$R$9</f>
        <v>-</v>
      </c>
      <c r="D158" s="61" t="str">
        <f>Евро!$Q$9</f>
        <v>06.06.2023</v>
      </c>
      <c r="E158" s="58" t="str">
        <f>Евро!$R$9</f>
        <v>-</v>
      </c>
      <c r="G158" s="61" t="str">
        <f>'Золото (ЦБ)'!$Q$9</f>
        <v>06.06.2023</v>
      </c>
      <c r="H158" s="58" t="str">
        <f>'Золото (ЦБ)'!$R$9</f>
        <v/>
      </c>
      <c r="J158" s="61" t="str">
        <f>'Серебро (ЦБ)'!$Q$9</f>
        <v>06.06.2023</v>
      </c>
      <c r="K158" s="58" t="str">
        <f>'Серебро (ЦБ)'!$R$9</f>
        <v/>
      </c>
      <c r="M158" s="61" t="str">
        <f>'Платина (ЦБ)'!$Q$9</f>
        <v>06.06.2023</v>
      </c>
      <c r="N158" s="58" t="str">
        <f>'Платина (ЦБ)'!$R$9</f>
        <v/>
      </c>
      <c r="P158" s="61" t="str">
        <f>'Палладий (ЦБ)'!$Q$9</f>
        <v>06.06.2023</v>
      </c>
      <c r="Q158" s="58" t="str">
        <f>'Палладий (ЦБ)'!$R$9</f>
        <v/>
      </c>
      <c r="S158" s="61" t="str">
        <f>'Золото (KITCO-LME)'!Q9</f>
        <v>06.06.2023</v>
      </c>
      <c r="T158" s="58">
        <f>IF(OR(н.WTI!$R9="-",н.WTI!$R9=""),T157,н.WTI!$R9)</f>
        <v>0</v>
      </c>
      <c r="V158" s="61" t="str">
        <f>'Серебро (KITCO-LME)'!Q9</f>
        <v>06.06.2023</v>
      </c>
      <c r="W158" s="58">
        <f>IF(OR(н.Brent!$R9="-",н.Brent!$R9=""),W157,н.Brent!$R9)</f>
        <v>1775</v>
      </c>
      <c r="Y158" s="61" t="str">
        <f>'Алюминий (LME)'!Q9</f>
        <v>06.06.2023</v>
      </c>
      <c r="Z158" s="58">
        <f>IF(OR(уголь!$R9="-",уголь!$R9=""),Z157,уголь!$R9)</f>
        <v>0</v>
      </c>
      <c r="AB158" s="61" t="str">
        <f>'Никель (LME)'!Q9</f>
        <v>06.06.2023</v>
      </c>
      <c r="AC158" s="58">
        <f>IF(OR(газ!$R9="-",газ!$R9=""),AC157,газ!$R9)</f>
        <v>0</v>
      </c>
      <c r="AE158" s="61" t="str">
        <f>'Свинец (LME)'!Q9</f>
        <v>06.06.2023</v>
      </c>
      <c r="AF158" s="58"/>
      <c r="AH158" s="61" t="str">
        <f>'Медь (LME)'!Q9</f>
        <v>06.06.2023</v>
      </c>
      <c r="AI158" s="58"/>
      <c r="AK158" s="61" t="str">
        <f>'Цинк (LME)'!Q9</f>
        <v>06.06.2023</v>
      </c>
      <c r="AL158" s="58"/>
    </row>
    <row r="159" spans="1:38" x14ac:dyDescent="0.25">
      <c r="A159" s="61" t="str">
        <f>Доллар!$Q$10</f>
        <v>07.06.2023</v>
      </c>
      <c r="B159" s="58" t="str">
        <f>Доллар!$R$10</f>
        <v>-</v>
      </c>
      <c r="D159" s="61" t="str">
        <f>Евро!$Q$10</f>
        <v>07.06.2023</v>
      </c>
      <c r="E159" s="58" t="str">
        <f>Евро!$R$10</f>
        <v>-</v>
      </c>
      <c r="G159" s="61" t="str">
        <f>'Золото (ЦБ)'!$Q$10</f>
        <v>07.06.2023</v>
      </c>
      <c r="H159" s="58" t="str">
        <f>'Золото (ЦБ)'!$R$10</f>
        <v/>
      </c>
      <c r="J159" s="61" t="str">
        <f>'Серебро (ЦБ)'!$Q$10</f>
        <v>07.06.2023</v>
      </c>
      <c r="K159" s="58" t="str">
        <f>'Серебро (ЦБ)'!$R$10</f>
        <v/>
      </c>
      <c r="M159" s="61" t="str">
        <f>'Платина (ЦБ)'!$Q$10</f>
        <v>07.06.2023</v>
      </c>
      <c r="N159" s="58" t="str">
        <f>'Платина (ЦБ)'!$R$10</f>
        <v/>
      </c>
      <c r="P159" s="61" t="str">
        <f>'Палладий (ЦБ)'!$Q$10</f>
        <v>07.06.2023</v>
      </c>
      <c r="Q159" s="58" t="str">
        <f>'Палладий (ЦБ)'!$R$10</f>
        <v/>
      </c>
      <c r="S159" s="61" t="str">
        <f>'Золото (KITCO-LME)'!Q10</f>
        <v>07.06.2023</v>
      </c>
      <c r="T159" s="58">
        <f>IF(OR(н.WTI!$R10="-",н.WTI!$R10=""),T158,н.WTI!$R10)</f>
        <v>0</v>
      </c>
      <c r="V159" s="61" t="str">
        <f>'Серебро (KITCO-LME)'!Q10</f>
        <v>07.06.2023</v>
      </c>
      <c r="W159" s="58">
        <f>IF(OR(н.Brent!$R10="-",н.Brent!$R10=""),W158,н.Brent!$R10)</f>
        <v>1775</v>
      </c>
      <c r="Y159" s="61" t="str">
        <f>'Алюминий (LME)'!Q10</f>
        <v>07.06.2023</v>
      </c>
      <c r="Z159" s="58">
        <f>IF(OR(уголь!$R10="-",уголь!$R10=""),Z158,уголь!$R10)</f>
        <v>0</v>
      </c>
      <c r="AB159" s="61" t="str">
        <f>'Никель (LME)'!Q10</f>
        <v>07.06.2023</v>
      </c>
      <c r="AC159" s="58">
        <f>IF(OR(газ!$R10="-",газ!$R10=""),AC158,газ!$R10)</f>
        <v>0</v>
      </c>
      <c r="AE159" s="61" t="str">
        <f>'Свинец (LME)'!Q10</f>
        <v>07.06.2023</v>
      </c>
      <c r="AF159" s="58"/>
      <c r="AH159" s="61" t="str">
        <f>'Медь (LME)'!Q10</f>
        <v>07.06.2023</v>
      </c>
      <c r="AI159" s="58"/>
      <c r="AK159" s="61" t="str">
        <f>'Цинк (LME)'!Q10</f>
        <v>07.06.2023</v>
      </c>
      <c r="AL159" s="58"/>
    </row>
    <row r="160" spans="1:38" x14ac:dyDescent="0.25">
      <c r="A160" s="61" t="str">
        <f>Доллар!$Q$11</f>
        <v>08.06.2023</v>
      </c>
      <c r="B160" s="58" t="str">
        <f>Доллар!$R$11</f>
        <v>-</v>
      </c>
      <c r="D160" s="61" t="str">
        <f>Евро!$Q$11</f>
        <v>08.06.2023</v>
      </c>
      <c r="E160" s="58" t="str">
        <f>Евро!$R$11</f>
        <v>-</v>
      </c>
      <c r="G160" s="61" t="str">
        <f>'Золото (ЦБ)'!$Q$11</f>
        <v>08.06.2023</v>
      </c>
      <c r="H160" s="58" t="str">
        <f>'Золото (ЦБ)'!$R$11</f>
        <v/>
      </c>
      <c r="J160" s="61" t="str">
        <f>'Серебро (ЦБ)'!$Q$11</f>
        <v>08.06.2023</v>
      </c>
      <c r="K160" s="58" t="str">
        <f>'Серебро (ЦБ)'!$R$11</f>
        <v/>
      </c>
      <c r="M160" s="61" t="str">
        <f>'Платина (ЦБ)'!$Q$11</f>
        <v>08.06.2023</v>
      </c>
      <c r="N160" s="58" t="str">
        <f>'Платина (ЦБ)'!$R$11</f>
        <v/>
      </c>
      <c r="P160" s="61" t="str">
        <f>'Палладий (ЦБ)'!$Q$11</f>
        <v>08.06.2023</v>
      </c>
      <c r="Q160" s="58" t="str">
        <f>'Палладий (ЦБ)'!$R$11</f>
        <v/>
      </c>
      <c r="S160" s="61" t="str">
        <f>'Золото (KITCO-LME)'!Q11</f>
        <v>08.06.2023</v>
      </c>
      <c r="T160" s="58">
        <f>IF(OR(н.WTI!$R11="-",н.WTI!$R11=""),T159,н.WTI!$R11)</f>
        <v>0</v>
      </c>
      <c r="V160" s="61" t="str">
        <f>'Серебро (KITCO-LME)'!Q11</f>
        <v>08.06.2023</v>
      </c>
      <c r="W160" s="58">
        <f>IF(OR(н.Brent!$R11="-",н.Brent!$R11=""),W159,н.Brent!$R11)</f>
        <v>1775</v>
      </c>
      <c r="Y160" s="61" t="str">
        <f>'Алюминий (LME)'!Q11</f>
        <v>08.06.2023</v>
      </c>
      <c r="Z160" s="58">
        <f>IF(OR(уголь!$R11="-",уголь!$R11=""),Z159,уголь!$R11)</f>
        <v>0</v>
      </c>
      <c r="AB160" s="61" t="str">
        <f>'Никель (LME)'!Q11</f>
        <v>08.06.2023</v>
      </c>
      <c r="AC160" s="58">
        <f>IF(OR(газ!$R11="-",газ!$R11=""),AC159,газ!$R11)</f>
        <v>0</v>
      </c>
      <c r="AE160" s="61" t="str">
        <f>'Свинец (LME)'!Q11</f>
        <v>08.06.2023</v>
      </c>
      <c r="AF160" s="58"/>
      <c r="AH160" s="61" t="str">
        <f>'Медь (LME)'!Q11</f>
        <v>08.06.2023</v>
      </c>
      <c r="AI160" s="58"/>
      <c r="AK160" s="61" t="str">
        <f>'Цинк (LME)'!Q11</f>
        <v>08.06.2023</v>
      </c>
      <c r="AL160" s="58"/>
    </row>
    <row r="161" spans="1:38" x14ac:dyDescent="0.25">
      <c r="A161" s="61" t="str">
        <f>Доллар!$Q$12</f>
        <v>09.06.2023</v>
      </c>
      <c r="B161" s="58" t="str">
        <f>Доллар!$R$12</f>
        <v>-</v>
      </c>
      <c r="D161" s="61" t="str">
        <f>Евро!$Q$12</f>
        <v>09.06.2023</v>
      </c>
      <c r="E161" s="58" t="str">
        <f>Евро!$R$12</f>
        <v>-</v>
      </c>
      <c r="G161" s="61" t="str">
        <f>'Золото (ЦБ)'!$Q$12</f>
        <v>09.06.2023</v>
      </c>
      <c r="H161" s="58" t="str">
        <f>'Золото (ЦБ)'!$R$12</f>
        <v/>
      </c>
      <c r="J161" s="61" t="str">
        <f>'Серебро (ЦБ)'!$Q$12</f>
        <v>09.06.2023</v>
      </c>
      <c r="K161" s="58" t="str">
        <f>'Серебро (ЦБ)'!$R$12</f>
        <v/>
      </c>
      <c r="M161" s="61" t="str">
        <f>'Платина (ЦБ)'!$Q$12</f>
        <v>09.06.2023</v>
      </c>
      <c r="N161" s="58" t="str">
        <f>'Платина (ЦБ)'!$R$12</f>
        <v/>
      </c>
      <c r="P161" s="61" t="str">
        <f>'Палладий (ЦБ)'!$Q$12</f>
        <v>09.06.2023</v>
      </c>
      <c r="Q161" s="58" t="str">
        <f>'Палладий (ЦБ)'!$R$12</f>
        <v/>
      </c>
      <c r="S161" s="61" t="str">
        <f>'Золото (KITCO-LME)'!Q12</f>
        <v>09.06.2023</v>
      </c>
      <c r="T161" s="58">
        <f>IF(OR(н.WTI!$R12="-",н.WTI!$R12=""),T160,н.WTI!$R12)</f>
        <v>0</v>
      </c>
      <c r="V161" s="61" t="str">
        <f>'Серебро (KITCO-LME)'!Q12</f>
        <v>09.06.2023</v>
      </c>
      <c r="W161" s="58">
        <f>IF(OR(н.Brent!$R12="-",н.Brent!$R12=""),W160,н.Brent!$R12)</f>
        <v>1775</v>
      </c>
      <c r="Y161" s="61" t="str">
        <f>'Алюминий (LME)'!Q12</f>
        <v>09.06.2023</v>
      </c>
      <c r="Z161" s="58">
        <f>IF(OR(уголь!$R12="-",уголь!$R12=""),Z160,уголь!$R12)</f>
        <v>0</v>
      </c>
      <c r="AB161" s="61" t="str">
        <f>'Никель (LME)'!Q12</f>
        <v>09.06.2023</v>
      </c>
      <c r="AC161" s="58">
        <f>IF(OR(газ!$R12="-",газ!$R12=""),AC160,газ!$R12)</f>
        <v>0</v>
      </c>
      <c r="AE161" s="61" t="str">
        <f>'Свинец (LME)'!Q12</f>
        <v>09.06.2023</v>
      </c>
      <c r="AF161" s="58"/>
      <c r="AH161" s="61" t="str">
        <f>'Медь (LME)'!Q12</f>
        <v>09.06.2023</v>
      </c>
      <c r="AI161" s="58"/>
      <c r="AK161" s="61" t="str">
        <f>'Цинк (LME)'!Q12</f>
        <v>09.06.2023</v>
      </c>
      <c r="AL161" s="58"/>
    </row>
    <row r="162" spans="1:38" x14ac:dyDescent="0.25">
      <c r="A162" s="61" t="str">
        <f>Доллар!$Q$13</f>
        <v>10.06.2023</v>
      </c>
      <c r="B162" s="58" t="str">
        <f>Доллар!$R$13</f>
        <v>-</v>
      </c>
      <c r="D162" s="61" t="str">
        <f>Евро!$Q$13</f>
        <v>10.06.2023</v>
      </c>
      <c r="E162" s="58" t="str">
        <f>Евро!$R$13</f>
        <v>-</v>
      </c>
      <c r="G162" s="61" t="str">
        <f>'Золото (ЦБ)'!$Q$13</f>
        <v>10.06.2023</v>
      </c>
      <c r="H162" s="58" t="str">
        <f>'Золото (ЦБ)'!$R$13</f>
        <v/>
      </c>
      <c r="J162" s="61" t="str">
        <f>'Серебро (ЦБ)'!$Q$13</f>
        <v>10.06.2023</v>
      </c>
      <c r="K162" s="58" t="str">
        <f>'Серебро (ЦБ)'!$R$13</f>
        <v/>
      </c>
      <c r="M162" s="61" t="str">
        <f>'Платина (ЦБ)'!$Q$13</f>
        <v>10.06.2023</v>
      </c>
      <c r="N162" s="58" t="str">
        <f>'Платина (ЦБ)'!$R$13</f>
        <v/>
      </c>
      <c r="P162" s="61" t="str">
        <f>'Палладий (ЦБ)'!$Q$13</f>
        <v>10.06.2023</v>
      </c>
      <c r="Q162" s="58" t="str">
        <f>'Палладий (ЦБ)'!$R$13</f>
        <v/>
      </c>
      <c r="S162" s="61" t="str">
        <f>'Золото (KITCO-LME)'!Q13</f>
        <v>10.06.2023</v>
      </c>
      <c r="T162" s="58">
        <f>IF(OR(н.WTI!$R13="-",н.WTI!$R13=""),T161,н.WTI!$R13)</f>
        <v>0</v>
      </c>
      <c r="V162" s="61" t="str">
        <f>'Серебро (KITCO-LME)'!Q13</f>
        <v>10.06.2023</v>
      </c>
      <c r="W162" s="58">
        <f>IF(OR(н.Brent!$R13="-",н.Brent!$R13=""),W161,н.Brent!$R13)</f>
        <v>1775</v>
      </c>
      <c r="Y162" s="61" t="str">
        <f>'Алюминий (LME)'!Q13</f>
        <v>10.06.2023</v>
      </c>
      <c r="Z162" s="58">
        <f>IF(OR(уголь!$R13="-",уголь!$R13=""),Z161,уголь!$R13)</f>
        <v>0</v>
      </c>
      <c r="AB162" s="61" t="str">
        <f>'Никель (LME)'!Q13</f>
        <v>10.06.2023</v>
      </c>
      <c r="AC162" s="58">
        <f>IF(OR(газ!$R13="-",газ!$R13=""),AC161,газ!$R13)</f>
        <v>0</v>
      </c>
      <c r="AE162" s="61" t="str">
        <f>'Свинец (LME)'!Q13</f>
        <v>10.06.2023</v>
      </c>
      <c r="AF162" s="58"/>
      <c r="AH162" s="61" t="str">
        <f>'Медь (LME)'!Q13</f>
        <v>10.06.2023</v>
      </c>
      <c r="AI162" s="58"/>
      <c r="AK162" s="61" t="str">
        <f>'Цинк (LME)'!Q13</f>
        <v>10.06.2023</v>
      </c>
      <c r="AL162" s="58"/>
    </row>
    <row r="163" spans="1:38" x14ac:dyDescent="0.25">
      <c r="A163" s="61" t="str">
        <f>Доллар!$Q$14</f>
        <v>11.06.2023</v>
      </c>
      <c r="B163" s="58" t="str">
        <f>Доллар!$R$14</f>
        <v>-</v>
      </c>
      <c r="D163" s="61" t="str">
        <f>Евро!$Q$14</f>
        <v>11.06.2023</v>
      </c>
      <c r="E163" s="58" t="str">
        <f>Евро!$R$14</f>
        <v>-</v>
      </c>
      <c r="G163" s="61" t="str">
        <f>'Золото (ЦБ)'!$Q$14</f>
        <v>11.06.2023</v>
      </c>
      <c r="H163" s="58" t="str">
        <f>'Золото (ЦБ)'!$R$14</f>
        <v/>
      </c>
      <c r="J163" s="61" t="str">
        <f>'Серебро (ЦБ)'!$Q$14</f>
        <v>11.06.2023</v>
      </c>
      <c r="K163" s="58" t="str">
        <f>'Серебро (ЦБ)'!$R$14</f>
        <v/>
      </c>
      <c r="M163" s="61" t="str">
        <f>'Платина (ЦБ)'!$Q$14</f>
        <v>11.06.2023</v>
      </c>
      <c r="N163" s="58" t="str">
        <f>'Платина (ЦБ)'!$R$14</f>
        <v/>
      </c>
      <c r="P163" s="61" t="str">
        <f>'Палладий (ЦБ)'!$Q$14</f>
        <v>11.06.2023</v>
      </c>
      <c r="Q163" s="58" t="str">
        <f>'Палладий (ЦБ)'!$R$14</f>
        <v/>
      </c>
      <c r="S163" s="61" t="str">
        <f>'Золото (KITCO-LME)'!Q14</f>
        <v>11.06.2023</v>
      </c>
      <c r="T163" s="58">
        <f>IF(OR(н.WTI!$R14="-",н.WTI!$R14=""),T162,н.WTI!$R14)</f>
        <v>0</v>
      </c>
      <c r="V163" s="61" t="str">
        <f>'Серебро (KITCO-LME)'!Q14</f>
        <v>11.06.2023</v>
      </c>
      <c r="W163" s="58">
        <f>IF(OR(н.Brent!$R14="-",н.Brent!$R14=""),W162,н.Brent!$R14)</f>
        <v>1775</v>
      </c>
      <c r="Y163" s="61" t="str">
        <f>'Алюминий (LME)'!Q14</f>
        <v>11.06.2023</v>
      </c>
      <c r="Z163" s="58">
        <f>IF(OR(уголь!$R14="-",уголь!$R14=""),Z162,уголь!$R14)</f>
        <v>0</v>
      </c>
      <c r="AB163" s="61" t="str">
        <f>'Никель (LME)'!Q14</f>
        <v>11.06.2023</v>
      </c>
      <c r="AC163" s="58">
        <f>IF(OR(газ!$R14="-",газ!$R14=""),AC162,газ!$R14)</f>
        <v>0</v>
      </c>
      <c r="AE163" s="61" t="str">
        <f>'Свинец (LME)'!Q14</f>
        <v>11.06.2023</v>
      </c>
      <c r="AF163" s="58"/>
      <c r="AH163" s="61" t="str">
        <f>'Медь (LME)'!Q14</f>
        <v>11.06.2023</v>
      </c>
      <c r="AI163" s="58"/>
      <c r="AK163" s="61" t="str">
        <f>'Цинк (LME)'!Q14</f>
        <v>11.06.2023</v>
      </c>
      <c r="AL163" s="58"/>
    </row>
    <row r="164" spans="1:38" x14ac:dyDescent="0.25">
      <c r="A164" s="61" t="str">
        <f>Доллар!$Q$15</f>
        <v>12.06.2023</v>
      </c>
      <c r="B164" s="58" t="str">
        <f>Доллар!$R$15</f>
        <v>-</v>
      </c>
      <c r="D164" s="61" t="str">
        <f>Евро!$Q$15</f>
        <v>12.06.2023</v>
      </c>
      <c r="E164" s="58" t="str">
        <f>Евро!$R$15</f>
        <v>-</v>
      </c>
      <c r="G164" s="61" t="str">
        <f>'Золото (ЦБ)'!$Q$15</f>
        <v>12.06.2023</v>
      </c>
      <c r="H164" s="58" t="str">
        <f>'Золото (ЦБ)'!$R$15</f>
        <v/>
      </c>
      <c r="J164" s="61" t="str">
        <f>'Серебро (ЦБ)'!$Q$15</f>
        <v>12.06.2023</v>
      </c>
      <c r="K164" s="58" t="str">
        <f>'Серебро (ЦБ)'!$R$15</f>
        <v/>
      </c>
      <c r="M164" s="61" t="str">
        <f>'Платина (ЦБ)'!$Q$15</f>
        <v>12.06.2023</v>
      </c>
      <c r="N164" s="58" t="str">
        <f>'Платина (ЦБ)'!$R$15</f>
        <v/>
      </c>
      <c r="P164" s="61" t="str">
        <f>'Палладий (ЦБ)'!$Q$15</f>
        <v>12.06.2023</v>
      </c>
      <c r="Q164" s="58" t="str">
        <f>'Палладий (ЦБ)'!$R$15</f>
        <v/>
      </c>
      <c r="S164" s="61" t="str">
        <f>'Золото (KITCO-LME)'!Q15</f>
        <v>12.06.2023</v>
      </c>
      <c r="T164" s="58">
        <f>IF(OR(н.WTI!$R15="-",н.WTI!$R15=""),T163,н.WTI!$R15)</f>
        <v>0</v>
      </c>
      <c r="V164" s="61" t="str">
        <f>'Серебро (KITCO-LME)'!Q15</f>
        <v>12.06.2023</v>
      </c>
      <c r="W164" s="58">
        <f>IF(OR(н.Brent!$R15="-",н.Brent!$R15=""),W163,н.Brent!$R15)</f>
        <v>1775</v>
      </c>
      <c r="Y164" s="61" t="str">
        <f>'Алюминий (LME)'!Q15</f>
        <v>12.06.2023</v>
      </c>
      <c r="Z164" s="58">
        <f>IF(OR(уголь!$R15="-",уголь!$R15=""),Z163,уголь!$R15)</f>
        <v>0</v>
      </c>
      <c r="AB164" s="61" t="str">
        <f>'Никель (LME)'!Q15</f>
        <v>12.06.2023</v>
      </c>
      <c r="AC164" s="58">
        <f>IF(OR(газ!$R15="-",газ!$R15=""),AC163,газ!$R15)</f>
        <v>0</v>
      </c>
      <c r="AE164" s="61" t="str">
        <f>'Свинец (LME)'!Q15</f>
        <v>12.06.2023</v>
      </c>
      <c r="AF164" s="58"/>
      <c r="AH164" s="61" t="str">
        <f>'Медь (LME)'!Q15</f>
        <v>12.06.2023</v>
      </c>
      <c r="AI164" s="58"/>
      <c r="AK164" s="61" t="str">
        <f>'Цинк (LME)'!Q15</f>
        <v>12.06.2023</v>
      </c>
      <c r="AL164" s="58"/>
    </row>
    <row r="165" spans="1:38" x14ac:dyDescent="0.25">
      <c r="A165" s="61" t="str">
        <f>Доллар!$Q$16</f>
        <v>13.06.2023</v>
      </c>
      <c r="B165" s="58" t="str">
        <f>Доллар!$R$16</f>
        <v>-</v>
      </c>
      <c r="D165" s="61" t="str">
        <f>Евро!$Q$16</f>
        <v>13.06.2023</v>
      </c>
      <c r="E165" s="58" t="str">
        <f>Евро!$R$16</f>
        <v>-</v>
      </c>
      <c r="G165" s="61" t="str">
        <f>'Золото (ЦБ)'!$Q$16</f>
        <v>13.06.2023</v>
      </c>
      <c r="H165" s="58" t="str">
        <f>'Золото (ЦБ)'!$R$16</f>
        <v/>
      </c>
      <c r="J165" s="61" t="str">
        <f>'Серебро (ЦБ)'!$Q$16</f>
        <v>13.06.2023</v>
      </c>
      <c r="K165" s="58" t="str">
        <f>'Серебро (ЦБ)'!$R$16</f>
        <v/>
      </c>
      <c r="M165" s="61" t="str">
        <f>'Платина (ЦБ)'!$Q$16</f>
        <v>13.06.2023</v>
      </c>
      <c r="N165" s="58" t="str">
        <f>'Платина (ЦБ)'!$R$16</f>
        <v/>
      </c>
      <c r="P165" s="61" t="str">
        <f>'Палладий (ЦБ)'!$Q$16</f>
        <v>13.06.2023</v>
      </c>
      <c r="Q165" s="58" t="str">
        <f>'Палладий (ЦБ)'!$R$16</f>
        <v/>
      </c>
      <c r="S165" s="61" t="str">
        <f>'Золото (KITCO-LME)'!Q16</f>
        <v>13.06.2023</v>
      </c>
      <c r="T165" s="58">
        <f>IF(OR(н.WTI!$R16="-",н.WTI!$R16=""),T164,н.WTI!$R16)</f>
        <v>0</v>
      </c>
      <c r="V165" s="61" t="str">
        <f>'Серебро (KITCO-LME)'!Q16</f>
        <v>13.06.2023</v>
      </c>
      <c r="W165" s="58">
        <f>IF(OR(н.Brent!$R16="-",н.Brent!$R16=""),W164,н.Brent!$R16)</f>
        <v>1775</v>
      </c>
      <c r="Y165" s="61" t="str">
        <f>'Алюминий (LME)'!Q16</f>
        <v>13.06.2023</v>
      </c>
      <c r="Z165" s="58">
        <f>IF(OR(уголь!$R16="-",уголь!$R16=""),Z164,уголь!$R16)</f>
        <v>0</v>
      </c>
      <c r="AB165" s="61" t="str">
        <f>'Никель (LME)'!Q16</f>
        <v>13.06.2023</v>
      </c>
      <c r="AC165" s="58">
        <f>IF(OR(газ!$R16="-",газ!$R16=""),AC164,газ!$R16)</f>
        <v>0</v>
      </c>
      <c r="AE165" s="61" t="str">
        <f>'Свинец (LME)'!Q16</f>
        <v>13.06.2023</v>
      </c>
      <c r="AF165" s="58"/>
      <c r="AH165" s="61" t="str">
        <f>'Медь (LME)'!Q16</f>
        <v>13.06.2023</v>
      </c>
      <c r="AI165" s="58"/>
      <c r="AK165" s="61" t="str">
        <f>'Цинк (LME)'!Q16</f>
        <v>13.06.2023</v>
      </c>
      <c r="AL165" s="58"/>
    </row>
    <row r="166" spans="1:38" x14ac:dyDescent="0.25">
      <c r="A166" s="61" t="str">
        <f>Доллар!$Q$17</f>
        <v>14.06.2023</v>
      </c>
      <c r="B166" s="58" t="str">
        <f>Доллар!$R$17</f>
        <v>-</v>
      </c>
      <c r="D166" s="61" t="str">
        <f>Евро!$Q$17</f>
        <v>14.06.2023</v>
      </c>
      <c r="E166" s="58" t="str">
        <f>Евро!$R$17</f>
        <v>-</v>
      </c>
      <c r="G166" s="61" t="str">
        <f>'Золото (ЦБ)'!$Q$17</f>
        <v>14.06.2023</v>
      </c>
      <c r="H166" s="58" t="str">
        <f>'Золото (ЦБ)'!$R$17</f>
        <v/>
      </c>
      <c r="J166" s="61" t="str">
        <f>'Серебро (ЦБ)'!$Q$17</f>
        <v>14.06.2023</v>
      </c>
      <c r="K166" s="58" t="str">
        <f>'Серебро (ЦБ)'!$R$17</f>
        <v/>
      </c>
      <c r="M166" s="61" t="str">
        <f>'Платина (ЦБ)'!$Q$17</f>
        <v>14.06.2023</v>
      </c>
      <c r="N166" s="58" t="str">
        <f>'Платина (ЦБ)'!$R$17</f>
        <v/>
      </c>
      <c r="P166" s="61" t="str">
        <f>'Палладий (ЦБ)'!$Q$17</f>
        <v>14.06.2023</v>
      </c>
      <c r="Q166" s="58" t="str">
        <f>'Палладий (ЦБ)'!$R$17</f>
        <v/>
      </c>
      <c r="S166" s="61" t="str">
        <f>'Золото (KITCO-LME)'!Q17</f>
        <v>14.06.2023</v>
      </c>
      <c r="T166" s="58">
        <f>IF(OR(н.WTI!$R17="-",н.WTI!$R17=""),T165,н.WTI!$R17)</f>
        <v>0</v>
      </c>
      <c r="V166" s="61" t="str">
        <f>'Серебро (KITCO-LME)'!Q17</f>
        <v>14.06.2023</v>
      </c>
      <c r="W166" s="58">
        <f>IF(OR(н.Brent!$R17="-",н.Brent!$R17=""),W165,н.Brent!$R17)</f>
        <v>1775</v>
      </c>
      <c r="Y166" s="61" t="str">
        <f>'Алюминий (LME)'!Q17</f>
        <v>14.06.2023</v>
      </c>
      <c r="Z166" s="58">
        <f>IF(OR(уголь!$R17="-",уголь!$R17=""),Z165,уголь!$R17)</f>
        <v>0</v>
      </c>
      <c r="AB166" s="61" t="str">
        <f>'Никель (LME)'!Q17</f>
        <v>14.06.2023</v>
      </c>
      <c r="AC166" s="58">
        <f>IF(OR(газ!$R17="-",газ!$R17=""),AC165,газ!$R17)</f>
        <v>0</v>
      </c>
      <c r="AE166" s="61" t="str">
        <f>'Свинец (LME)'!Q17</f>
        <v>14.06.2023</v>
      </c>
      <c r="AF166" s="58"/>
      <c r="AH166" s="61" t="str">
        <f>'Медь (LME)'!Q17</f>
        <v>14.06.2023</v>
      </c>
      <c r="AI166" s="58"/>
      <c r="AK166" s="61" t="str">
        <f>'Цинк (LME)'!Q17</f>
        <v>14.06.2023</v>
      </c>
      <c r="AL166" s="58"/>
    </row>
    <row r="167" spans="1:38" x14ac:dyDescent="0.25">
      <c r="A167" s="61" t="str">
        <f>Доллар!$Q$18</f>
        <v>15.06.2023</v>
      </c>
      <c r="B167" s="58" t="str">
        <f>Доллар!$R$18</f>
        <v>-</v>
      </c>
      <c r="D167" s="61" t="str">
        <f>Евро!$Q$18</f>
        <v>15.06.2023</v>
      </c>
      <c r="E167" s="58" t="str">
        <f>Евро!$R$18</f>
        <v>-</v>
      </c>
      <c r="G167" s="61" t="str">
        <f>'Золото (ЦБ)'!$Q$18</f>
        <v>15.06.2023</v>
      </c>
      <c r="H167" s="58" t="str">
        <f>'Золото (ЦБ)'!$R$18</f>
        <v/>
      </c>
      <c r="J167" s="61" t="str">
        <f>'Серебро (ЦБ)'!$Q$18</f>
        <v>15.06.2023</v>
      </c>
      <c r="K167" s="58" t="str">
        <f>'Серебро (ЦБ)'!$R$18</f>
        <v/>
      </c>
      <c r="M167" s="61" t="str">
        <f>'Платина (ЦБ)'!$Q$18</f>
        <v>15.06.2023</v>
      </c>
      <c r="N167" s="58" t="str">
        <f>'Платина (ЦБ)'!$R$18</f>
        <v/>
      </c>
      <c r="P167" s="61" t="str">
        <f>'Палладий (ЦБ)'!$Q$18</f>
        <v>15.06.2023</v>
      </c>
      <c r="Q167" s="58" t="str">
        <f>'Палладий (ЦБ)'!$R$18</f>
        <v/>
      </c>
      <c r="S167" s="61" t="str">
        <f>'Золото (KITCO-LME)'!Q18</f>
        <v>15.06.2023</v>
      </c>
      <c r="T167" s="58">
        <f>IF(OR(н.WTI!$R18="-",н.WTI!$R18=""),T166,н.WTI!$R18)</f>
        <v>0</v>
      </c>
      <c r="V167" s="61" t="str">
        <f>'Серебро (KITCO-LME)'!Q18</f>
        <v>15.06.2023</v>
      </c>
      <c r="W167" s="58">
        <f>IF(OR(н.Brent!$R18="-",н.Brent!$R18=""),W166,н.Brent!$R18)</f>
        <v>1775</v>
      </c>
      <c r="Y167" s="61" t="str">
        <f>'Алюминий (LME)'!Q18</f>
        <v>15.06.2023</v>
      </c>
      <c r="Z167" s="58">
        <f>IF(OR(уголь!$R18="-",уголь!$R18=""),Z166,уголь!$R18)</f>
        <v>0</v>
      </c>
      <c r="AB167" s="61" t="str">
        <f>'Никель (LME)'!Q18</f>
        <v>15.06.2023</v>
      </c>
      <c r="AC167" s="58">
        <f>IF(OR(газ!$R18="-",газ!$R18=""),AC166,газ!$R18)</f>
        <v>0</v>
      </c>
      <c r="AE167" s="61" t="str">
        <f>'Свинец (LME)'!Q18</f>
        <v>15.06.2023</v>
      </c>
      <c r="AF167" s="58"/>
      <c r="AH167" s="61" t="str">
        <f>'Медь (LME)'!Q18</f>
        <v>15.06.2023</v>
      </c>
      <c r="AI167" s="58"/>
      <c r="AK167" s="61" t="str">
        <f>'Цинк (LME)'!Q18</f>
        <v>15.06.2023</v>
      </c>
      <c r="AL167" s="58"/>
    </row>
    <row r="168" spans="1:38" x14ac:dyDescent="0.25">
      <c r="A168" s="61" t="str">
        <f>Доллар!$Q$19</f>
        <v>16.06.2023</v>
      </c>
      <c r="B168" s="58" t="str">
        <f>Доллар!$R$19</f>
        <v>-</v>
      </c>
      <c r="D168" s="61" t="str">
        <f>Евро!$Q$19</f>
        <v>16.06.2023</v>
      </c>
      <c r="E168" s="58" t="str">
        <f>Евро!$R$19</f>
        <v>-</v>
      </c>
      <c r="G168" s="61" t="str">
        <f>'Золото (ЦБ)'!$Q$19</f>
        <v>16.06.2023</v>
      </c>
      <c r="H168" s="58" t="str">
        <f>'Золото (ЦБ)'!$R$19</f>
        <v/>
      </c>
      <c r="J168" s="61" t="str">
        <f>'Серебро (ЦБ)'!$Q$19</f>
        <v>16.06.2023</v>
      </c>
      <c r="K168" s="58" t="str">
        <f>'Серебро (ЦБ)'!$R$19</f>
        <v/>
      </c>
      <c r="M168" s="61" t="str">
        <f>'Платина (ЦБ)'!$Q$19</f>
        <v>16.06.2023</v>
      </c>
      <c r="N168" s="58" t="str">
        <f>'Платина (ЦБ)'!$R$19</f>
        <v/>
      </c>
      <c r="P168" s="61" t="str">
        <f>'Палладий (ЦБ)'!$Q$19</f>
        <v>16.06.2023</v>
      </c>
      <c r="Q168" s="58" t="str">
        <f>'Палладий (ЦБ)'!$R$19</f>
        <v/>
      </c>
      <c r="S168" s="61" t="str">
        <f>'Золото (KITCO-LME)'!Q19</f>
        <v>16.06.2023</v>
      </c>
      <c r="T168" s="58">
        <f>IF(OR(н.WTI!$R19="-",н.WTI!$R19=""),T167,н.WTI!$R19)</f>
        <v>0</v>
      </c>
      <c r="V168" s="61" t="str">
        <f>'Серебро (KITCO-LME)'!Q19</f>
        <v>16.06.2023</v>
      </c>
      <c r="W168" s="58">
        <f>IF(OR(н.Brent!$R19="-",н.Brent!$R19=""),W167,н.Brent!$R19)</f>
        <v>1775</v>
      </c>
      <c r="Y168" s="61" t="str">
        <f>'Алюминий (LME)'!Q19</f>
        <v>16.06.2023</v>
      </c>
      <c r="Z168" s="58">
        <f>IF(OR(уголь!$R19="-",уголь!$R19=""),Z167,уголь!$R19)</f>
        <v>0</v>
      </c>
      <c r="AB168" s="61" t="str">
        <f>'Никель (LME)'!Q19</f>
        <v>16.06.2023</v>
      </c>
      <c r="AC168" s="58">
        <f>IF(OR(газ!$R19="-",газ!$R19=""),AC167,газ!$R19)</f>
        <v>0</v>
      </c>
      <c r="AE168" s="61" t="str">
        <f>'Свинец (LME)'!Q19</f>
        <v>16.06.2023</v>
      </c>
      <c r="AF168" s="58"/>
      <c r="AH168" s="61" t="str">
        <f>'Медь (LME)'!Q19</f>
        <v>16.06.2023</v>
      </c>
      <c r="AI168" s="58"/>
      <c r="AK168" s="61" t="str">
        <f>'Цинк (LME)'!Q19</f>
        <v>16.06.2023</v>
      </c>
      <c r="AL168" s="58"/>
    </row>
    <row r="169" spans="1:38" x14ac:dyDescent="0.25">
      <c r="A169" s="61" t="str">
        <f>Доллар!$Q$20</f>
        <v>17.06.2023</v>
      </c>
      <c r="B169" s="58" t="str">
        <f>Доллар!$R$20</f>
        <v>-</v>
      </c>
      <c r="D169" s="61" t="str">
        <f>Евро!$Q$20</f>
        <v>17.06.2023</v>
      </c>
      <c r="E169" s="58" t="str">
        <f>Евро!$R$20</f>
        <v>-</v>
      </c>
      <c r="G169" s="61" t="str">
        <f>'Золото (ЦБ)'!$Q$20</f>
        <v>17.06.2023</v>
      </c>
      <c r="H169" s="58" t="str">
        <f>'Золото (ЦБ)'!$R$20</f>
        <v/>
      </c>
      <c r="J169" s="61" t="str">
        <f>'Серебро (ЦБ)'!$Q$20</f>
        <v>17.06.2023</v>
      </c>
      <c r="K169" s="58" t="str">
        <f>'Серебро (ЦБ)'!$R$20</f>
        <v/>
      </c>
      <c r="M169" s="61" t="str">
        <f>'Платина (ЦБ)'!$Q$20</f>
        <v>17.06.2023</v>
      </c>
      <c r="N169" s="58" t="str">
        <f>'Платина (ЦБ)'!$R$20</f>
        <v/>
      </c>
      <c r="P169" s="61" t="str">
        <f>'Палладий (ЦБ)'!$Q$20</f>
        <v>17.06.2023</v>
      </c>
      <c r="Q169" s="58" t="str">
        <f>'Палладий (ЦБ)'!$R$20</f>
        <v/>
      </c>
      <c r="S169" s="61" t="str">
        <f>'Золото (KITCO-LME)'!Q20</f>
        <v>17.06.2023</v>
      </c>
      <c r="T169" s="58">
        <f>IF(OR(н.WTI!$R20="-",н.WTI!$R20=""),T168,н.WTI!$R20)</f>
        <v>0</v>
      </c>
      <c r="V169" s="61" t="str">
        <f>'Серебро (KITCO-LME)'!Q20</f>
        <v>17.06.2023</v>
      </c>
      <c r="W169" s="58">
        <f>IF(OR(н.Brent!$R20="-",н.Brent!$R20=""),W168,н.Brent!$R20)</f>
        <v>1775</v>
      </c>
      <c r="Y169" s="61" t="str">
        <f>'Алюминий (LME)'!Q20</f>
        <v>17.06.2023</v>
      </c>
      <c r="Z169" s="58">
        <f>IF(OR(уголь!$R20="-",уголь!$R20=""),Z168,уголь!$R20)</f>
        <v>0</v>
      </c>
      <c r="AB169" s="61" t="str">
        <f>'Никель (LME)'!Q20</f>
        <v>17.06.2023</v>
      </c>
      <c r="AC169" s="58">
        <f>IF(OR(газ!$R20="-",газ!$R20=""),AC168,газ!$R20)</f>
        <v>0</v>
      </c>
      <c r="AE169" s="61" t="str">
        <f>'Свинец (LME)'!Q20</f>
        <v>17.06.2023</v>
      </c>
      <c r="AF169" s="58"/>
      <c r="AH169" s="61" t="str">
        <f>'Медь (LME)'!Q20</f>
        <v>17.06.2023</v>
      </c>
      <c r="AI169" s="58"/>
      <c r="AK169" s="61" t="str">
        <f>'Цинк (LME)'!Q20</f>
        <v>17.06.2023</v>
      </c>
      <c r="AL169" s="58"/>
    </row>
    <row r="170" spans="1:38" x14ac:dyDescent="0.25">
      <c r="A170" s="61" t="str">
        <f>Доллар!$Q$21</f>
        <v>18.06.2023</v>
      </c>
      <c r="B170" s="58" t="str">
        <f>Доллар!$R$21</f>
        <v>-</v>
      </c>
      <c r="D170" s="61" t="str">
        <f>Евро!$Q$21</f>
        <v>18.06.2023</v>
      </c>
      <c r="E170" s="58" t="str">
        <f>Евро!$R$21</f>
        <v>-</v>
      </c>
      <c r="G170" s="61" t="str">
        <f>'Золото (ЦБ)'!$Q$21</f>
        <v>18.06.2023</v>
      </c>
      <c r="H170" s="58" t="str">
        <f>'Золото (ЦБ)'!$R$21</f>
        <v/>
      </c>
      <c r="J170" s="61" t="str">
        <f>'Серебро (ЦБ)'!$Q$21</f>
        <v>18.06.2023</v>
      </c>
      <c r="K170" s="58" t="str">
        <f>'Серебро (ЦБ)'!$R$21</f>
        <v/>
      </c>
      <c r="M170" s="61" t="str">
        <f>'Платина (ЦБ)'!$Q$21</f>
        <v>18.06.2023</v>
      </c>
      <c r="N170" s="58" t="str">
        <f>'Платина (ЦБ)'!$R$21</f>
        <v/>
      </c>
      <c r="P170" s="61" t="str">
        <f>'Палладий (ЦБ)'!$Q$21</f>
        <v>18.06.2023</v>
      </c>
      <c r="Q170" s="58" t="str">
        <f>'Палладий (ЦБ)'!$R$21</f>
        <v/>
      </c>
      <c r="S170" s="61" t="str">
        <f>'Золото (KITCO-LME)'!Q21</f>
        <v>18.06.2023</v>
      </c>
      <c r="T170" s="58">
        <f>IF(OR(н.WTI!$R21="-",н.WTI!$R21=""),T169,н.WTI!$R21)</f>
        <v>0</v>
      </c>
      <c r="V170" s="61" t="str">
        <f>'Серебро (KITCO-LME)'!Q21</f>
        <v>18.06.2023</v>
      </c>
      <c r="W170" s="58">
        <f>IF(OR(н.Brent!$R21="-",н.Brent!$R21=""),W169,н.Brent!$R21)</f>
        <v>1775</v>
      </c>
      <c r="Y170" s="61" t="str">
        <f>'Алюминий (LME)'!Q21</f>
        <v>18.06.2023</v>
      </c>
      <c r="Z170" s="58">
        <f>IF(OR(уголь!$R21="-",уголь!$R21=""),Z169,уголь!$R21)</f>
        <v>0</v>
      </c>
      <c r="AB170" s="61" t="str">
        <f>'Никель (LME)'!Q21</f>
        <v>18.06.2023</v>
      </c>
      <c r="AC170" s="58">
        <f>IF(OR(газ!$R21="-",газ!$R21=""),AC169,газ!$R21)</f>
        <v>0</v>
      </c>
      <c r="AE170" s="61" t="str">
        <f>'Свинец (LME)'!Q21</f>
        <v>18.06.2023</v>
      </c>
      <c r="AF170" s="58"/>
      <c r="AH170" s="61" t="str">
        <f>'Медь (LME)'!Q21</f>
        <v>18.06.2023</v>
      </c>
      <c r="AI170" s="58"/>
      <c r="AK170" s="61" t="str">
        <f>'Цинк (LME)'!Q21</f>
        <v>18.06.2023</v>
      </c>
      <c r="AL170" s="58"/>
    </row>
    <row r="171" spans="1:38" x14ac:dyDescent="0.25">
      <c r="A171" s="61" t="str">
        <f>Доллар!$Q$22</f>
        <v>19.06.2023</v>
      </c>
      <c r="B171" s="58" t="str">
        <f>Доллар!$R$22</f>
        <v>-</v>
      </c>
      <c r="D171" s="61" t="str">
        <f>Евро!$Q$22</f>
        <v>19.06.2023</v>
      </c>
      <c r="E171" s="58" t="str">
        <f>Евро!$R$22</f>
        <v>-</v>
      </c>
      <c r="G171" s="61" t="str">
        <f>'Золото (ЦБ)'!$Q$22</f>
        <v>19.06.2023</v>
      </c>
      <c r="H171" s="58" t="str">
        <f>'Золото (ЦБ)'!$R$22</f>
        <v/>
      </c>
      <c r="J171" s="61" t="str">
        <f>'Серебро (ЦБ)'!$Q$22</f>
        <v>19.06.2023</v>
      </c>
      <c r="K171" s="58" t="str">
        <f>'Серебро (ЦБ)'!$R$22</f>
        <v/>
      </c>
      <c r="M171" s="61" t="str">
        <f>'Платина (ЦБ)'!$Q$22</f>
        <v>19.06.2023</v>
      </c>
      <c r="N171" s="58" t="str">
        <f>'Платина (ЦБ)'!$R$22</f>
        <v/>
      </c>
      <c r="P171" s="61" t="str">
        <f>'Палладий (ЦБ)'!$Q$22</f>
        <v>19.06.2023</v>
      </c>
      <c r="Q171" s="58" t="str">
        <f>'Палладий (ЦБ)'!$R$22</f>
        <v/>
      </c>
      <c r="S171" s="61" t="str">
        <f>'Золото (KITCO-LME)'!Q22</f>
        <v>19.06.2023</v>
      </c>
      <c r="T171" s="58">
        <f>IF(OR(н.WTI!$R22="-",н.WTI!$R22=""),T170,н.WTI!$R22)</f>
        <v>0</v>
      </c>
      <c r="V171" s="61" t="str">
        <f>'Серебро (KITCO-LME)'!Q22</f>
        <v>19.06.2023</v>
      </c>
      <c r="W171" s="58">
        <f>IF(OR(н.Brent!$R22="-",н.Brent!$R22=""),W170,н.Brent!$R22)</f>
        <v>1775</v>
      </c>
      <c r="Y171" s="61" t="str">
        <f>'Алюминий (LME)'!Q22</f>
        <v>19.06.2023</v>
      </c>
      <c r="Z171" s="58">
        <f>IF(OR(уголь!$R22="-",уголь!$R22=""),Z170,уголь!$R22)</f>
        <v>0</v>
      </c>
      <c r="AB171" s="61" t="str">
        <f>'Никель (LME)'!Q22</f>
        <v>19.06.2023</v>
      </c>
      <c r="AC171" s="58">
        <f>IF(OR(газ!$R22="-",газ!$R22=""),AC170,газ!$R22)</f>
        <v>0</v>
      </c>
      <c r="AE171" s="61" t="str">
        <f>'Свинец (LME)'!Q22</f>
        <v>19.06.2023</v>
      </c>
      <c r="AF171" s="58"/>
      <c r="AH171" s="61" t="str">
        <f>'Медь (LME)'!Q22</f>
        <v>19.06.2023</v>
      </c>
      <c r="AI171" s="58"/>
      <c r="AK171" s="61" t="str">
        <f>'Цинк (LME)'!Q22</f>
        <v>19.06.2023</v>
      </c>
      <c r="AL171" s="58"/>
    </row>
    <row r="172" spans="1:38" x14ac:dyDescent="0.25">
      <c r="A172" s="61" t="str">
        <f>Доллар!$Q$23</f>
        <v>20.06.2023</v>
      </c>
      <c r="B172" s="58" t="str">
        <f>Доллар!$R$23</f>
        <v>-</v>
      </c>
      <c r="D172" s="61" t="str">
        <f>Евро!$Q$23</f>
        <v>20.06.2023</v>
      </c>
      <c r="E172" s="58" t="str">
        <f>Евро!$R$23</f>
        <v>-</v>
      </c>
      <c r="G172" s="61" t="str">
        <f>'Золото (ЦБ)'!$Q$23</f>
        <v>20.06.2023</v>
      </c>
      <c r="H172" s="58" t="str">
        <f>'Золото (ЦБ)'!$R$23</f>
        <v/>
      </c>
      <c r="J172" s="61" t="str">
        <f>'Серебро (ЦБ)'!$Q$23</f>
        <v>20.06.2023</v>
      </c>
      <c r="K172" s="58" t="str">
        <f>'Серебро (ЦБ)'!$R$23</f>
        <v/>
      </c>
      <c r="M172" s="61" t="str">
        <f>'Платина (ЦБ)'!$Q$23</f>
        <v>20.06.2023</v>
      </c>
      <c r="N172" s="58" t="str">
        <f>'Платина (ЦБ)'!$R$23</f>
        <v/>
      </c>
      <c r="P172" s="61" t="str">
        <f>'Палладий (ЦБ)'!$Q$23</f>
        <v>20.06.2023</v>
      </c>
      <c r="Q172" s="58" t="str">
        <f>'Палладий (ЦБ)'!$R$23</f>
        <v/>
      </c>
      <c r="S172" s="61" t="str">
        <f>'Золото (KITCO-LME)'!Q23</f>
        <v>20.06.2023</v>
      </c>
      <c r="T172" s="58">
        <f>IF(OR(н.WTI!$R23="-",н.WTI!$R23=""),T171,н.WTI!$R23)</f>
        <v>0</v>
      </c>
      <c r="V172" s="61" t="str">
        <f>'Серебро (KITCO-LME)'!Q23</f>
        <v>20.06.2023</v>
      </c>
      <c r="W172" s="58">
        <f>IF(OR(н.Brent!$R23="-",н.Brent!$R23=""),W171,н.Brent!$R23)</f>
        <v>1775</v>
      </c>
      <c r="Y172" s="61" t="str">
        <f>'Алюминий (LME)'!Q23</f>
        <v>20.06.2023</v>
      </c>
      <c r="Z172" s="58">
        <f>IF(OR(уголь!$R23="-",уголь!$R23=""),Z171,уголь!$R23)</f>
        <v>0</v>
      </c>
      <c r="AB172" s="61" t="str">
        <f>'Никель (LME)'!Q23</f>
        <v>20.06.2023</v>
      </c>
      <c r="AC172" s="58">
        <f>IF(OR(газ!$R23="-",газ!$R23=""),AC171,газ!$R23)</f>
        <v>0</v>
      </c>
      <c r="AE172" s="61" t="str">
        <f>'Свинец (LME)'!Q23</f>
        <v>20.06.2023</v>
      </c>
      <c r="AF172" s="58"/>
      <c r="AH172" s="61" t="str">
        <f>'Медь (LME)'!Q23</f>
        <v>20.06.2023</v>
      </c>
      <c r="AI172" s="58"/>
      <c r="AK172" s="61" t="str">
        <f>'Цинк (LME)'!Q23</f>
        <v>20.06.2023</v>
      </c>
      <c r="AL172" s="58"/>
    </row>
    <row r="173" spans="1:38" x14ac:dyDescent="0.25">
      <c r="A173" s="61" t="str">
        <f>Доллар!$Q$24</f>
        <v>21.06.2023</v>
      </c>
      <c r="B173" s="58" t="str">
        <f>Доллар!$R$24</f>
        <v>-</v>
      </c>
      <c r="D173" s="61" t="str">
        <f>Евро!$Q$24</f>
        <v>21.06.2023</v>
      </c>
      <c r="E173" s="58" t="str">
        <f>Евро!$R$24</f>
        <v>-</v>
      </c>
      <c r="G173" s="61" t="str">
        <f>'Золото (ЦБ)'!$Q$24</f>
        <v>21.06.2023</v>
      </c>
      <c r="H173" s="58" t="str">
        <f>'Золото (ЦБ)'!$R$24</f>
        <v/>
      </c>
      <c r="J173" s="61" t="str">
        <f>'Серебро (ЦБ)'!$Q$24</f>
        <v>21.06.2023</v>
      </c>
      <c r="K173" s="58" t="str">
        <f>'Серебро (ЦБ)'!$R$24</f>
        <v/>
      </c>
      <c r="M173" s="61" t="str">
        <f>'Платина (ЦБ)'!$Q$24</f>
        <v>21.06.2023</v>
      </c>
      <c r="N173" s="58" t="str">
        <f>'Платина (ЦБ)'!$R$24</f>
        <v/>
      </c>
      <c r="P173" s="61" t="str">
        <f>'Палладий (ЦБ)'!$Q$24</f>
        <v>21.06.2023</v>
      </c>
      <c r="Q173" s="58" t="str">
        <f>'Палладий (ЦБ)'!$R$24</f>
        <v/>
      </c>
      <c r="S173" s="61" t="str">
        <f>'Золото (KITCO-LME)'!Q24</f>
        <v>21.06.2023</v>
      </c>
      <c r="T173" s="58">
        <f>IF(OR(н.WTI!$R24="-",н.WTI!$R24=""),T172,н.WTI!$R24)</f>
        <v>0</v>
      </c>
      <c r="V173" s="61" t="str">
        <f>'Серебро (KITCO-LME)'!Q24</f>
        <v>21.06.2023</v>
      </c>
      <c r="W173" s="58">
        <f>IF(OR(н.Brent!$R24="-",н.Brent!$R24=""),W172,н.Brent!$R24)</f>
        <v>1775</v>
      </c>
      <c r="Y173" s="61" t="str">
        <f>'Алюминий (LME)'!Q24</f>
        <v>21.06.2023</v>
      </c>
      <c r="Z173" s="58">
        <f>IF(OR(уголь!$R24="-",уголь!$R24=""),Z172,уголь!$R24)</f>
        <v>0</v>
      </c>
      <c r="AB173" s="61" t="str">
        <f>'Никель (LME)'!Q24</f>
        <v>21.06.2023</v>
      </c>
      <c r="AC173" s="58">
        <f>IF(OR(газ!$R24="-",газ!$R24=""),AC172,газ!$R24)</f>
        <v>0</v>
      </c>
      <c r="AE173" s="61" t="str">
        <f>'Свинец (LME)'!Q24</f>
        <v>21.06.2023</v>
      </c>
      <c r="AF173" s="58"/>
      <c r="AH173" s="61" t="str">
        <f>'Медь (LME)'!Q24</f>
        <v>21.06.2023</v>
      </c>
      <c r="AI173" s="58"/>
      <c r="AK173" s="61" t="str">
        <f>'Цинк (LME)'!Q24</f>
        <v>21.06.2023</v>
      </c>
      <c r="AL173" s="58"/>
    </row>
    <row r="174" spans="1:38" x14ac:dyDescent="0.25">
      <c r="A174" s="61" t="str">
        <f>Доллар!$Q$25</f>
        <v>22.06.2023</v>
      </c>
      <c r="B174" s="58" t="str">
        <f>Доллар!$R$25</f>
        <v>-</v>
      </c>
      <c r="D174" s="61" t="str">
        <f>Евро!$Q$25</f>
        <v>22.06.2023</v>
      </c>
      <c r="E174" s="58" t="str">
        <f>Евро!$R$25</f>
        <v>-</v>
      </c>
      <c r="G174" s="61" t="str">
        <f>'Золото (ЦБ)'!$Q$25</f>
        <v>22.06.2023</v>
      </c>
      <c r="H174" s="58" t="str">
        <f>'Золото (ЦБ)'!$R$25</f>
        <v/>
      </c>
      <c r="J174" s="61" t="str">
        <f>'Серебро (ЦБ)'!$Q$25</f>
        <v>22.06.2023</v>
      </c>
      <c r="K174" s="58" t="str">
        <f>'Серебро (ЦБ)'!$R$25</f>
        <v/>
      </c>
      <c r="M174" s="61" t="str">
        <f>'Платина (ЦБ)'!$Q$25</f>
        <v>22.06.2023</v>
      </c>
      <c r="N174" s="58" t="str">
        <f>'Платина (ЦБ)'!$R$25</f>
        <v/>
      </c>
      <c r="P174" s="61" t="str">
        <f>'Палладий (ЦБ)'!$Q$25</f>
        <v>22.06.2023</v>
      </c>
      <c r="Q174" s="58" t="str">
        <f>'Палладий (ЦБ)'!$R$25</f>
        <v/>
      </c>
      <c r="S174" s="61" t="str">
        <f>'Золото (KITCO-LME)'!Q25</f>
        <v>22.06.2023</v>
      </c>
      <c r="T174" s="58">
        <f>IF(OR(н.WTI!$R25="-",н.WTI!$R25=""),T173,н.WTI!$R25)</f>
        <v>0</v>
      </c>
      <c r="V174" s="61" t="str">
        <f>'Серебро (KITCO-LME)'!Q25</f>
        <v>22.06.2023</v>
      </c>
      <c r="W174" s="58">
        <f>IF(OR(н.Brent!$R25="-",н.Brent!$R25=""),W173,н.Brent!$R25)</f>
        <v>1775</v>
      </c>
      <c r="Y174" s="61" t="str">
        <f>'Алюминий (LME)'!Q25</f>
        <v>22.06.2023</v>
      </c>
      <c r="Z174" s="58">
        <f>IF(OR(уголь!$R25="-",уголь!$R25=""),Z173,уголь!$R25)</f>
        <v>0</v>
      </c>
      <c r="AB174" s="61" t="str">
        <f>'Никель (LME)'!Q25</f>
        <v>22.06.2023</v>
      </c>
      <c r="AC174" s="58">
        <f>IF(OR(газ!$R25="-",газ!$R25=""),AC173,газ!$R25)</f>
        <v>0</v>
      </c>
      <c r="AE174" s="61" t="str">
        <f>'Свинец (LME)'!Q25</f>
        <v>22.06.2023</v>
      </c>
      <c r="AF174" s="58"/>
      <c r="AH174" s="61" t="str">
        <f>'Медь (LME)'!Q25</f>
        <v>22.06.2023</v>
      </c>
      <c r="AI174" s="58"/>
      <c r="AK174" s="61" t="str">
        <f>'Цинк (LME)'!Q25</f>
        <v>22.06.2023</v>
      </c>
      <c r="AL174" s="58"/>
    </row>
    <row r="175" spans="1:38" x14ac:dyDescent="0.25">
      <c r="A175" s="61" t="str">
        <f>Доллар!$Q$26</f>
        <v>23.06.2023</v>
      </c>
      <c r="B175" s="58" t="str">
        <f>Доллар!$R$26</f>
        <v>-</v>
      </c>
      <c r="D175" s="61" t="str">
        <f>Евро!$Q$26</f>
        <v>23.06.2023</v>
      </c>
      <c r="E175" s="58" t="str">
        <f>Евро!$R$26</f>
        <v>-</v>
      </c>
      <c r="G175" s="61" t="str">
        <f>'Золото (ЦБ)'!$Q$26</f>
        <v>23.06.2023</v>
      </c>
      <c r="H175" s="58" t="str">
        <f>'Золото (ЦБ)'!$R$26</f>
        <v/>
      </c>
      <c r="J175" s="61" t="str">
        <f>'Серебро (ЦБ)'!$Q$26</f>
        <v>23.06.2023</v>
      </c>
      <c r="K175" s="58" t="str">
        <f>'Серебро (ЦБ)'!$R$26</f>
        <v/>
      </c>
      <c r="M175" s="61" t="str">
        <f>'Платина (ЦБ)'!$Q$26</f>
        <v>23.06.2023</v>
      </c>
      <c r="N175" s="58" t="str">
        <f>'Платина (ЦБ)'!$R$26</f>
        <v/>
      </c>
      <c r="P175" s="61" t="str">
        <f>'Палладий (ЦБ)'!$Q$26</f>
        <v>23.06.2023</v>
      </c>
      <c r="Q175" s="58" t="str">
        <f>'Палладий (ЦБ)'!$R$26</f>
        <v/>
      </c>
      <c r="S175" s="61" t="str">
        <f>'Золото (KITCO-LME)'!Q26</f>
        <v>23.06.2023</v>
      </c>
      <c r="T175" s="58">
        <f>IF(OR(н.WTI!$R26="-",н.WTI!$R26=""),T174,н.WTI!$R26)</f>
        <v>0</v>
      </c>
      <c r="V175" s="61" t="str">
        <f>'Серебро (KITCO-LME)'!Q26</f>
        <v>23.06.2023</v>
      </c>
      <c r="W175" s="58">
        <f>IF(OR(н.Brent!$R26="-",н.Brent!$R26=""),W174,н.Brent!$R26)</f>
        <v>1775</v>
      </c>
      <c r="Y175" s="61" t="str">
        <f>'Алюминий (LME)'!Q26</f>
        <v>23.06.2023</v>
      </c>
      <c r="Z175" s="58">
        <f>IF(OR(уголь!$R26="-",уголь!$R26=""),Z174,уголь!$R26)</f>
        <v>0</v>
      </c>
      <c r="AB175" s="61" t="str">
        <f>'Никель (LME)'!Q26</f>
        <v>23.06.2023</v>
      </c>
      <c r="AC175" s="58">
        <f>IF(OR(газ!$R26="-",газ!$R26=""),AC174,газ!$R26)</f>
        <v>0</v>
      </c>
      <c r="AE175" s="61" t="str">
        <f>'Свинец (LME)'!Q26</f>
        <v>23.06.2023</v>
      </c>
      <c r="AF175" s="58"/>
      <c r="AH175" s="61" t="str">
        <f>'Медь (LME)'!Q26</f>
        <v>23.06.2023</v>
      </c>
      <c r="AI175" s="58"/>
      <c r="AK175" s="61" t="str">
        <f>'Цинк (LME)'!Q26</f>
        <v>23.06.2023</v>
      </c>
      <c r="AL175" s="58"/>
    </row>
    <row r="176" spans="1:38" x14ac:dyDescent="0.25">
      <c r="A176" s="61" t="str">
        <f>Доллар!$Q$27</f>
        <v>24.06.2023</v>
      </c>
      <c r="B176" s="58" t="str">
        <f>Доллар!$R$27</f>
        <v>-</v>
      </c>
      <c r="D176" s="61" t="str">
        <f>Евро!$Q$27</f>
        <v>24.06.2023</v>
      </c>
      <c r="E176" s="58" t="str">
        <f>Евро!$R$27</f>
        <v>-</v>
      </c>
      <c r="G176" s="61" t="str">
        <f>'Золото (ЦБ)'!$Q$27</f>
        <v>24.06.2023</v>
      </c>
      <c r="H176" s="58" t="str">
        <f>'Золото (ЦБ)'!$R$27</f>
        <v/>
      </c>
      <c r="J176" s="61" t="str">
        <f>'Серебро (ЦБ)'!$Q$27</f>
        <v>24.06.2023</v>
      </c>
      <c r="K176" s="58" t="str">
        <f>'Серебро (ЦБ)'!$R$27</f>
        <v/>
      </c>
      <c r="M176" s="61" t="str">
        <f>'Платина (ЦБ)'!$Q$27</f>
        <v>24.06.2023</v>
      </c>
      <c r="N176" s="58" t="str">
        <f>'Платина (ЦБ)'!$R$27</f>
        <v/>
      </c>
      <c r="P176" s="61" t="str">
        <f>'Палладий (ЦБ)'!$Q$27</f>
        <v>24.06.2023</v>
      </c>
      <c r="Q176" s="58" t="str">
        <f>'Палладий (ЦБ)'!$R$27</f>
        <v/>
      </c>
      <c r="S176" s="61" t="str">
        <f>'Золото (KITCO-LME)'!Q27</f>
        <v>24.06.2023</v>
      </c>
      <c r="T176" s="58">
        <f>IF(OR(н.WTI!$R27="-",н.WTI!$R27=""),T175,н.WTI!$R27)</f>
        <v>0</v>
      </c>
      <c r="V176" s="61" t="str">
        <f>'Серебро (KITCO-LME)'!Q27</f>
        <v>24.06.2023</v>
      </c>
      <c r="W176" s="58">
        <f>IF(OR(н.Brent!$R27="-",н.Brent!$R27=""),W175,н.Brent!$R27)</f>
        <v>1775</v>
      </c>
      <c r="Y176" s="61" t="str">
        <f>'Алюминий (LME)'!Q27</f>
        <v>24.06.2023</v>
      </c>
      <c r="Z176" s="58">
        <f>IF(OR(уголь!$R27="-",уголь!$R27=""),Z175,уголь!$R27)</f>
        <v>0</v>
      </c>
      <c r="AB176" s="61" t="str">
        <f>'Никель (LME)'!Q27</f>
        <v>24.06.2023</v>
      </c>
      <c r="AC176" s="58">
        <f>IF(OR(газ!$R27="-",газ!$R27=""),AC175,газ!$R27)</f>
        <v>0</v>
      </c>
      <c r="AE176" s="61" t="str">
        <f>'Свинец (LME)'!Q27</f>
        <v>24.06.2023</v>
      </c>
      <c r="AF176" s="58"/>
      <c r="AH176" s="61" t="str">
        <f>'Медь (LME)'!Q27</f>
        <v>24.06.2023</v>
      </c>
      <c r="AI176" s="58"/>
      <c r="AK176" s="61" t="str">
        <f>'Цинк (LME)'!Q27</f>
        <v>24.06.2023</v>
      </c>
      <c r="AL176" s="58"/>
    </row>
    <row r="177" spans="1:38" x14ac:dyDescent="0.25">
      <c r="A177" s="61" t="str">
        <f>Доллар!$Q$28</f>
        <v>25.06.2023</v>
      </c>
      <c r="B177" s="58" t="str">
        <f>Доллар!$R$28</f>
        <v>-</v>
      </c>
      <c r="D177" s="61" t="str">
        <f>Евро!$Q$28</f>
        <v>25.06.2023</v>
      </c>
      <c r="E177" s="58" t="str">
        <f>Евро!$R$28</f>
        <v>-</v>
      </c>
      <c r="G177" s="61" t="str">
        <f>'Золото (ЦБ)'!$Q$28</f>
        <v>25.06.2023</v>
      </c>
      <c r="H177" s="58" t="str">
        <f>'Золото (ЦБ)'!$R$28</f>
        <v/>
      </c>
      <c r="J177" s="61" t="str">
        <f>'Серебро (ЦБ)'!$Q$28</f>
        <v>25.06.2023</v>
      </c>
      <c r="K177" s="58" t="str">
        <f>'Серебро (ЦБ)'!$R$28</f>
        <v/>
      </c>
      <c r="M177" s="61" t="str">
        <f>'Платина (ЦБ)'!$Q$28</f>
        <v>25.06.2023</v>
      </c>
      <c r="N177" s="58" t="str">
        <f>'Платина (ЦБ)'!$R$28</f>
        <v/>
      </c>
      <c r="P177" s="61" t="str">
        <f>'Палладий (ЦБ)'!$Q$28</f>
        <v>25.06.2023</v>
      </c>
      <c r="Q177" s="58" t="str">
        <f>'Палладий (ЦБ)'!$R$28</f>
        <v/>
      </c>
      <c r="S177" s="61" t="str">
        <f>'Золото (KITCO-LME)'!Q28</f>
        <v>25.06.2023</v>
      </c>
      <c r="T177" s="58">
        <f>IF(OR(н.WTI!$R28="-",н.WTI!$R28=""),T176,н.WTI!$R28)</f>
        <v>0</v>
      </c>
      <c r="V177" s="61" t="str">
        <f>'Серебро (KITCO-LME)'!Q28</f>
        <v>25.06.2023</v>
      </c>
      <c r="W177" s="58">
        <f>IF(OR(н.Brent!$R28="-",н.Brent!$R28=""),W176,н.Brent!$R28)</f>
        <v>1775</v>
      </c>
      <c r="Y177" s="61" t="str">
        <f>'Алюминий (LME)'!Q28</f>
        <v>25.06.2023</v>
      </c>
      <c r="Z177" s="58">
        <f>IF(OR(уголь!$R28="-",уголь!$R28=""),Z176,уголь!$R28)</f>
        <v>0</v>
      </c>
      <c r="AB177" s="61" t="str">
        <f>'Никель (LME)'!Q28</f>
        <v>25.06.2023</v>
      </c>
      <c r="AC177" s="58">
        <f>IF(OR(газ!$R28="-",газ!$R28=""),AC176,газ!$R28)</f>
        <v>0</v>
      </c>
      <c r="AE177" s="61" t="str">
        <f>'Свинец (LME)'!Q28</f>
        <v>25.06.2023</v>
      </c>
      <c r="AF177" s="58"/>
      <c r="AH177" s="61" t="str">
        <f>'Медь (LME)'!Q28</f>
        <v>25.06.2023</v>
      </c>
      <c r="AI177" s="58"/>
      <c r="AK177" s="61" t="str">
        <f>'Цинк (LME)'!Q28</f>
        <v>25.06.2023</v>
      </c>
      <c r="AL177" s="58"/>
    </row>
    <row r="178" spans="1:38" x14ac:dyDescent="0.25">
      <c r="A178" s="61" t="str">
        <f>Доллар!$Q$29</f>
        <v>26.06.2023</v>
      </c>
      <c r="B178" s="58" t="str">
        <f>Доллар!$R$29</f>
        <v>-</v>
      </c>
      <c r="D178" s="61" t="str">
        <f>Евро!$Q$29</f>
        <v>26.06.2023</v>
      </c>
      <c r="E178" s="58" t="str">
        <f>Евро!$R$29</f>
        <v>-</v>
      </c>
      <c r="G178" s="61" t="str">
        <f>'Золото (ЦБ)'!$Q$29</f>
        <v>26.06.2023</v>
      </c>
      <c r="H178" s="58" t="str">
        <f>'Золото (ЦБ)'!$R$29</f>
        <v/>
      </c>
      <c r="J178" s="61" t="str">
        <f>'Серебро (ЦБ)'!$Q$29</f>
        <v>26.06.2023</v>
      </c>
      <c r="K178" s="58" t="str">
        <f>'Серебро (ЦБ)'!$R$29</f>
        <v/>
      </c>
      <c r="M178" s="61" t="str">
        <f>'Платина (ЦБ)'!$Q$29</f>
        <v>26.06.2023</v>
      </c>
      <c r="N178" s="58" t="str">
        <f>'Платина (ЦБ)'!$R$29</f>
        <v/>
      </c>
      <c r="P178" s="61" t="str">
        <f>'Палладий (ЦБ)'!$Q$29</f>
        <v>26.06.2023</v>
      </c>
      <c r="Q178" s="58" t="str">
        <f>'Палладий (ЦБ)'!$R$29</f>
        <v/>
      </c>
      <c r="S178" s="61" t="str">
        <f>'Золото (KITCO-LME)'!Q29</f>
        <v>26.06.2023</v>
      </c>
      <c r="T178" s="58">
        <f>IF(OR(н.WTI!$R29="-",н.WTI!$R29=""),T177,н.WTI!$R29)</f>
        <v>0</v>
      </c>
      <c r="V178" s="61" t="str">
        <f>'Серебро (KITCO-LME)'!Q29</f>
        <v>26.06.2023</v>
      </c>
      <c r="W178" s="58">
        <f>IF(OR(н.Brent!$R29="-",н.Brent!$R29=""),W177,н.Brent!$R29)</f>
        <v>1775</v>
      </c>
      <c r="Y178" s="61" t="str">
        <f>'Алюминий (LME)'!Q29</f>
        <v>26.06.2023</v>
      </c>
      <c r="Z178" s="58">
        <f>IF(OR(уголь!$R29="-",уголь!$R29=""),Z177,уголь!$R29)</f>
        <v>0</v>
      </c>
      <c r="AB178" s="61" t="str">
        <f>'Никель (LME)'!Q29</f>
        <v>26.06.2023</v>
      </c>
      <c r="AC178" s="58">
        <f>IF(OR(газ!$R29="-",газ!$R29=""),AC177,газ!$R29)</f>
        <v>0</v>
      </c>
      <c r="AE178" s="61" t="str">
        <f>'Свинец (LME)'!Q29</f>
        <v>26.06.2023</v>
      </c>
      <c r="AF178" s="58"/>
      <c r="AH178" s="61" t="str">
        <f>'Медь (LME)'!Q29</f>
        <v>26.06.2023</v>
      </c>
      <c r="AI178" s="58"/>
      <c r="AK178" s="61" t="str">
        <f>'Цинк (LME)'!Q29</f>
        <v>26.06.2023</v>
      </c>
      <c r="AL178" s="58"/>
    </row>
    <row r="179" spans="1:38" x14ac:dyDescent="0.25">
      <c r="A179" s="61" t="str">
        <f>Доллар!$Q$30</f>
        <v>27.06.2023</v>
      </c>
      <c r="B179" s="58" t="str">
        <f>Доллар!$R$30</f>
        <v>-</v>
      </c>
      <c r="D179" s="61" t="str">
        <f>Евро!$Q$30</f>
        <v>27.06.2023</v>
      </c>
      <c r="E179" s="58" t="str">
        <f>Евро!$R$30</f>
        <v>-</v>
      </c>
      <c r="G179" s="61" t="str">
        <f>'Золото (ЦБ)'!$Q$30</f>
        <v>27.06.2023</v>
      </c>
      <c r="H179" s="58" t="str">
        <f>'Золото (ЦБ)'!$R$30</f>
        <v/>
      </c>
      <c r="J179" s="61" t="str">
        <f>'Серебро (ЦБ)'!$Q$30</f>
        <v>27.06.2023</v>
      </c>
      <c r="K179" s="58" t="str">
        <f>'Серебро (ЦБ)'!$R$30</f>
        <v/>
      </c>
      <c r="M179" s="61" t="str">
        <f>'Платина (ЦБ)'!$Q$30</f>
        <v>27.06.2023</v>
      </c>
      <c r="N179" s="58" t="str">
        <f>'Платина (ЦБ)'!$R$30</f>
        <v/>
      </c>
      <c r="P179" s="61" t="str">
        <f>'Палладий (ЦБ)'!$Q$30</f>
        <v>27.06.2023</v>
      </c>
      <c r="Q179" s="58" t="str">
        <f>'Палладий (ЦБ)'!$R$30</f>
        <v/>
      </c>
      <c r="S179" s="61" t="str">
        <f>'Золото (KITCO-LME)'!Q30</f>
        <v>27.06.2023</v>
      </c>
      <c r="T179" s="58">
        <f>IF(OR(н.WTI!$R30="-",н.WTI!$R30=""),T178,н.WTI!$R30)</f>
        <v>0</v>
      </c>
      <c r="V179" s="61" t="str">
        <f>'Серебро (KITCO-LME)'!Q30</f>
        <v>27.06.2023</v>
      </c>
      <c r="W179" s="58">
        <f>IF(OR(н.Brent!$R30="-",н.Brent!$R30=""),W178,н.Brent!$R30)</f>
        <v>1775</v>
      </c>
      <c r="Y179" s="61" t="str">
        <f>'Алюминий (LME)'!Q30</f>
        <v>27.06.2023</v>
      </c>
      <c r="Z179" s="58">
        <f>IF(OR(уголь!$R30="-",уголь!$R30=""),Z178,уголь!$R30)</f>
        <v>0</v>
      </c>
      <c r="AB179" s="61" t="str">
        <f>'Никель (LME)'!Q30</f>
        <v>27.06.2023</v>
      </c>
      <c r="AC179" s="58">
        <f>IF(OR(газ!$R30="-",газ!$R30=""),AC178,газ!$R30)</f>
        <v>0</v>
      </c>
      <c r="AE179" s="61" t="str">
        <f>'Свинец (LME)'!Q30</f>
        <v>27.06.2023</v>
      </c>
      <c r="AF179" s="58"/>
      <c r="AH179" s="61" t="str">
        <f>'Медь (LME)'!Q30</f>
        <v>27.06.2023</v>
      </c>
      <c r="AI179" s="58"/>
      <c r="AK179" s="61" t="str">
        <f>'Цинк (LME)'!Q30</f>
        <v>27.06.2023</v>
      </c>
      <c r="AL179" s="58"/>
    </row>
    <row r="180" spans="1:38" x14ac:dyDescent="0.25">
      <c r="A180" s="61" t="str">
        <f>Доллар!$Q$31</f>
        <v>28.06.2023</v>
      </c>
      <c r="B180" s="58" t="str">
        <f>Доллар!$R$31</f>
        <v>-</v>
      </c>
      <c r="D180" s="61" t="str">
        <f>Евро!$Q$31</f>
        <v>28.06.2023</v>
      </c>
      <c r="E180" s="58" t="str">
        <f>Евро!$R$31</f>
        <v>-</v>
      </c>
      <c r="G180" s="61" t="str">
        <f>'Золото (ЦБ)'!$Q$31</f>
        <v>28.06.2023</v>
      </c>
      <c r="H180" s="58" t="str">
        <f>'Золото (ЦБ)'!$R$31</f>
        <v/>
      </c>
      <c r="J180" s="61" t="str">
        <f>'Серебро (ЦБ)'!$Q$31</f>
        <v>28.06.2023</v>
      </c>
      <c r="K180" s="58" t="str">
        <f>'Серебро (ЦБ)'!$R$31</f>
        <v/>
      </c>
      <c r="M180" s="61" t="str">
        <f>'Платина (ЦБ)'!$Q$31</f>
        <v>28.06.2023</v>
      </c>
      <c r="N180" s="58" t="str">
        <f>'Платина (ЦБ)'!$R$31</f>
        <v/>
      </c>
      <c r="P180" s="61" t="str">
        <f>'Палладий (ЦБ)'!$Q$31</f>
        <v>28.06.2023</v>
      </c>
      <c r="Q180" s="58" t="str">
        <f>'Палладий (ЦБ)'!$R$31</f>
        <v/>
      </c>
      <c r="S180" s="61" t="str">
        <f>'Золото (KITCO-LME)'!Q31</f>
        <v>28.06.2023</v>
      </c>
      <c r="T180" s="58">
        <f>IF(OR(н.WTI!$R31="-",н.WTI!$R31=""),T179,н.WTI!$R31)</f>
        <v>0</v>
      </c>
      <c r="V180" s="61" t="str">
        <f>'Серебро (KITCO-LME)'!Q31</f>
        <v>28.06.2023</v>
      </c>
      <c r="W180" s="58">
        <f>IF(OR(н.Brent!$R31="-",н.Brent!$R31=""),W179,н.Brent!$R31)</f>
        <v>1775</v>
      </c>
      <c r="Y180" s="61" t="str">
        <f>'Алюминий (LME)'!Q31</f>
        <v>28.06.2023</v>
      </c>
      <c r="Z180" s="58">
        <f>IF(OR(уголь!$R31="-",уголь!$R31=""),Z179,уголь!$R31)</f>
        <v>0</v>
      </c>
      <c r="AB180" s="61" t="str">
        <f>'Никель (LME)'!Q31</f>
        <v>28.06.2023</v>
      </c>
      <c r="AC180" s="58">
        <f>IF(OR(газ!$R31="-",газ!$R31=""),AC179,газ!$R31)</f>
        <v>0</v>
      </c>
      <c r="AE180" s="61" t="str">
        <f>'Свинец (LME)'!Q31</f>
        <v>28.06.2023</v>
      </c>
      <c r="AF180" s="58"/>
      <c r="AH180" s="61" t="str">
        <f>'Медь (LME)'!Q31</f>
        <v>28.06.2023</v>
      </c>
      <c r="AI180" s="58"/>
      <c r="AK180" s="61" t="str">
        <f>'Цинк (LME)'!Q31</f>
        <v>28.06.2023</v>
      </c>
      <c r="AL180" s="58"/>
    </row>
    <row r="181" spans="1:38" x14ac:dyDescent="0.25">
      <c r="A181" s="61" t="str">
        <f>Доллар!$Q$32</f>
        <v>29.06.2023</v>
      </c>
      <c r="B181" s="58" t="str">
        <f>Доллар!$R$32</f>
        <v>-</v>
      </c>
      <c r="D181" s="61" t="str">
        <f>Евро!$Q$32</f>
        <v>29.06.2023</v>
      </c>
      <c r="E181" s="58" t="str">
        <f>Евро!$R$32</f>
        <v>-</v>
      </c>
      <c r="G181" s="61" t="str">
        <f>'Золото (ЦБ)'!$Q$32</f>
        <v>29.06.2023</v>
      </c>
      <c r="H181" s="58" t="str">
        <f>'Золото (ЦБ)'!$R$32</f>
        <v/>
      </c>
      <c r="J181" s="61" t="str">
        <f>'Серебро (ЦБ)'!$Q$32</f>
        <v>29.06.2023</v>
      </c>
      <c r="K181" s="58" t="str">
        <f>'Серебро (ЦБ)'!$R$32</f>
        <v/>
      </c>
      <c r="M181" s="61" t="str">
        <f>'Платина (ЦБ)'!$Q$32</f>
        <v>29.06.2023</v>
      </c>
      <c r="N181" s="58" t="str">
        <f>'Платина (ЦБ)'!$R$32</f>
        <v/>
      </c>
      <c r="P181" s="61" t="str">
        <f>'Палладий (ЦБ)'!$Q$32</f>
        <v>29.06.2023</v>
      </c>
      <c r="Q181" s="58" t="str">
        <f>'Палладий (ЦБ)'!$R$32</f>
        <v/>
      </c>
      <c r="S181" s="61" t="str">
        <f>'Золото (KITCO-LME)'!Q32</f>
        <v>29.06.2023</v>
      </c>
      <c r="T181" s="58">
        <f>IF(OR(н.WTI!$R32="-",н.WTI!$R32=""),T180,н.WTI!$R32)</f>
        <v>0</v>
      </c>
      <c r="V181" s="61" t="str">
        <f>'Серебро (KITCO-LME)'!Q32</f>
        <v>29.06.2023</v>
      </c>
      <c r="W181" s="58">
        <f>IF(OR(н.Brent!$R32="-",н.Brent!$R32=""),W180,н.Brent!$R32)</f>
        <v>1775</v>
      </c>
      <c r="Y181" s="61" t="str">
        <f>'Алюминий (LME)'!Q32</f>
        <v>29.06.2023</v>
      </c>
      <c r="Z181" s="58">
        <f>IF(OR(уголь!$R32="-",уголь!$R32=""),Z180,уголь!$R32)</f>
        <v>0</v>
      </c>
      <c r="AB181" s="61" t="str">
        <f>'Никель (LME)'!Q32</f>
        <v>29.06.2023</v>
      </c>
      <c r="AC181" s="58">
        <f>IF(OR(газ!$R32="-",газ!$R32=""),AC180,газ!$R32)</f>
        <v>0</v>
      </c>
      <c r="AE181" s="61" t="str">
        <f>'Свинец (LME)'!Q32</f>
        <v>29.06.2023</v>
      </c>
      <c r="AF181" s="58"/>
      <c r="AH181" s="61" t="str">
        <f>'Медь (LME)'!Q32</f>
        <v>29.06.2023</v>
      </c>
      <c r="AI181" s="58"/>
      <c r="AK181" s="61" t="str">
        <f>'Цинк (LME)'!Q32</f>
        <v>29.06.2023</v>
      </c>
      <c r="AL181" s="58"/>
    </row>
    <row r="182" spans="1:38" x14ac:dyDescent="0.25">
      <c r="A182" s="59" t="str">
        <f>Доллар!$Q$33</f>
        <v>30.06.2023</v>
      </c>
      <c r="B182" s="58" t="str">
        <f>Доллар!$R$33</f>
        <v>-</v>
      </c>
      <c r="D182" s="59" t="str">
        <f>Евро!$Q$33</f>
        <v>30.06.2023</v>
      </c>
      <c r="E182" s="58" t="str">
        <f>Евро!$R$33</f>
        <v>-</v>
      </c>
      <c r="G182" s="59" t="str">
        <f>'Золото (ЦБ)'!$Q$33</f>
        <v>30.06.2023</v>
      </c>
      <c r="H182" s="58" t="str">
        <f>'Золото (ЦБ)'!$R$33</f>
        <v/>
      </c>
      <c r="J182" s="59" t="str">
        <f>'Серебро (ЦБ)'!$Q$33</f>
        <v>30.06.2023</v>
      </c>
      <c r="K182" s="58" t="str">
        <f>'Серебро (ЦБ)'!$R$33</f>
        <v/>
      </c>
      <c r="M182" s="59" t="str">
        <f>'Платина (ЦБ)'!$Q$33</f>
        <v>30.06.2023</v>
      </c>
      <c r="N182" s="58" t="str">
        <f>'Платина (ЦБ)'!$R$33</f>
        <v/>
      </c>
      <c r="P182" s="59" t="str">
        <f>'Палладий (ЦБ)'!$Q$33</f>
        <v>30.06.2023</v>
      </c>
      <c r="Q182" s="58" t="str">
        <f>'Палладий (ЦБ)'!$R$33</f>
        <v/>
      </c>
      <c r="S182" s="59" t="str">
        <f>'Золото (KITCO-LME)'!Q33</f>
        <v>30.06.2023</v>
      </c>
      <c r="T182" s="58">
        <f>IF(OR(н.WTI!$R33="-",н.WTI!$R33=""),T181,н.WTI!$R33)</f>
        <v>0</v>
      </c>
      <c r="V182" s="59" t="str">
        <f>'Серебро (KITCO-LME)'!Q33</f>
        <v>30.06.2023</v>
      </c>
      <c r="W182" s="58">
        <f>IF(OR(н.Brent!$R33="-",н.Brent!$R33=""),W181,н.Brent!$R33)</f>
        <v>1775</v>
      </c>
      <c r="Y182" s="59" t="str">
        <f>'Алюминий (LME)'!Q33</f>
        <v>30.06.2023</v>
      </c>
      <c r="Z182" s="58">
        <f>IF(OR(уголь!$R33="-",уголь!$R33=""),Z181,уголь!$R33)</f>
        <v>0</v>
      </c>
      <c r="AB182" s="59" t="str">
        <f>'Никель (LME)'!Q33</f>
        <v>30.06.2023</v>
      </c>
      <c r="AC182" s="58">
        <f>IF(OR(газ!$R33="-",газ!$R33=""),AC181,газ!$R33)</f>
        <v>0</v>
      </c>
      <c r="AE182" s="59" t="str">
        <f>'Свинец (LME)'!Q33</f>
        <v>30.06.2023</v>
      </c>
      <c r="AF182" s="58"/>
      <c r="AH182" s="59" t="str">
        <f>'Медь (LME)'!Q33</f>
        <v>30.06.2023</v>
      </c>
      <c r="AI182" s="58"/>
      <c r="AK182" s="59" t="str">
        <f>'Цинк (LME)'!Q33</f>
        <v>30.06.2023</v>
      </c>
      <c r="AL182" s="58"/>
    </row>
    <row r="183" spans="1:38" x14ac:dyDescent="0.25">
      <c r="A183" s="52" t="str">
        <f>Доллар!$T$4</f>
        <v>01.07.2023</v>
      </c>
      <c r="B183" s="58" t="str">
        <f>Доллар!$U$4</f>
        <v>-</v>
      </c>
      <c r="D183" s="52" t="str">
        <f>Евро!$T$4</f>
        <v>01.07.2023</v>
      </c>
      <c r="E183" s="58" t="str">
        <f>Евро!$U$4</f>
        <v>-</v>
      </c>
      <c r="G183" s="52" t="str">
        <f>'Золото (ЦБ)'!$T$4</f>
        <v>01.07.2023</v>
      </c>
      <c r="H183" s="58" t="str">
        <f>'Золото (ЦБ)'!$U$4</f>
        <v/>
      </c>
      <c r="J183" s="52" t="str">
        <f>'Серебро (ЦБ)'!$T$4</f>
        <v>01.07.2023</v>
      </c>
      <c r="K183" s="58" t="str">
        <f>'Серебро (ЦБ)'!$U$4</f>
        <v/>
      </c>
      <c r="M183" s="52" t="str">
        <f>'Платина (ЦБ)'!$T$4</f>
        <v>01.07.2023</v>
      </c>
      <c r="N183" s="58" t="str">
        <f>'Платина (ЦБ)'!$U$4</f>
        <v/>
      </c>
      <c r="P183" s="52" t="str">
        <f>'Палладий (ЦБ)'!$T$4</f>
        <v>01.07.2023</v>
      </c>
      <c r="Q183" s="58" t="str">
        <f>'Палладий (ЦБ)'!$U$4</f>
        <v/>
      </c>
      <c r="S183" s="52" t="str">
        <f>'Золото (KITCO-LME)'!T4</f>
        <v>01.07.2023</v>
      </c>
      <c r="T183" s="58">
        <f>IF(OR(н.WTI!$U4="-",н.WTI!$U4=""),T182,н.WTI!$U4)</f>
        <v>0</v>
      </c>
      <c r="V183" s="52" t="str">
        <f>'Серебро (KITCO-LME)'!T4</f>
        <v>01.07.2023</v>
      </c>
      <c r="W183" s="58">
        <f>IF(OR(н.Brent!$U4="-",н.Brent!$U4=""),W182,н.Brent!$U4)</f>
        <v>1775</v>
      </c>
      <c r="Y183" s="52" t="str">
        <f>'Алюминий (LME)'!T4</f>
        <v>01.07.2023</v>
      </c>
      <c r="Z183" s="58">
        <f>IF(OR(уголь!$U4="-",уголь!$U4=""),Z182,уголь!$U4)</f>
        <v>0</v>
      </c>
      <c r="AB183" s="52" t="str">
        <f>'Никель (LME)'!T4</f>
        <v>01.07.2023</v>
      </c>
      <c r="AC183" s="58">
        <f>IF(OR(газ!$U4="-",газ!$U4=""),AC182,газ!$U4)</f>
        <v>0</v>
      </c>
      <c r="AE183" s="52" t="str">
        <f>'Свинец (LME)'!T4</f>
        <v>01.07.2023</v>
      </c>
      <c r="AF183" s="58"/>
      <c r="AH183" s="52" t="str">
        <f>'Медь (LME)'!T4</f>
        <v>01.07.2023</v>
      </c>
      <c r="AI183" s="58"/>
      <c r="AK183" s="52" t="str">
        <f>'Цинк (LME)'!T4</f>
        <v>01.07.2023</v>
      </c>
      <c r="AL183" s="58"/>
    </row>
    <row r="184" spans="1:38" x14ac:dyDescent="0.25">
      <c r="A184" s="52" t="str">
        <f>Доллар!$T$5</f>
        <v>02.07.2023</v>
      </c>
      <c r="B184" s="58" t="str">
        <f>Доллар!$U$5</f>
        <v>-</v>
      </c>
      <c r="D184" s="52" t="str">
        <f>Евро!$T$5</f>
        <v>02.07.2023</v>
      </c>
      <c r="E184" s="58" t="str">
        <f>Евро!$U$5</f>
        <v>-</v>
      </c>
      <c r="G184" s="52" t="str">
        <f>'Золото (ЦБ)'!$T$5</f>
        <v>02.07.2023</v>
      </c>
      <c r="H184" s="58" t="str">
        <f>'Золото (ЦБ)'!$U$5</f>
        <v/>
      </c>
      <c r="J184" s="52" t="str">
        <f>'Серебро (ЦБ)'!$T$5</f>
        <v>02.07.2023</v>
      </c>
      <c r="K184" s="58" t="str">
        <f>'Серебро (ЦБ)'!$U$5</f>
        <v/>
      </c>
      <c r="M184" s="52" t="str">
        <f>'Платина (ЦБ)'!$T$5</f>
        <v>02.07.2023</v>
      </c>
      <c r="N184" s="58" t="str">
        <f>'Платина (ЦБ)'!$U$5</f>
        <v/>
      </c>
      <c r="P184" s="52" t="str">
        <f>'Палладий (ЦБ)'!$T$5</f>
        <v>02.07.2023</v>
      </c>
      <c r="Q184" s="58" t="str">
        <f>'Палладий (ЦБ)'!$U$5</f>
        <v/>
      </c>
      <c r="S184" s="52" t="str">
        <f>'Золото (KITCO-LME)'!T5</f>
        <v>02.07.2023</v>
      </c>
      <c r="T184" s="58">
        <f>IF(OR(н.WTI!$U5="-",н.WTI!$U5=""),T183,н.WTI!$U5)</f>
        <v>0</v>
      </c>
      <c r="V184" s="52" t="str">
        <f>'Серебро (KITCO-LME)'!T5</f>
        <v>02.07.2023</v>
      </c>
      <c r="W184" s="58">
        <f>IF(OR(н.Brent!$U5="-",н.Brent!$U5=""),W183,н.Brent!$U5)</f>
        <v>1775</v>
      </c>
      <c r="Y184" s="52" t="str">
        <f>'Алюминий (LME)'!T5</f>
        <v>02.07.2023</v>
      </c>
      <c r="Z184" s="58">
        <f>IF(OR(уголь!$U5="-",уголь!$U5=""),Z183,уголь!$U5)</f>
        <v>0</v>
      </c>
      <c r="AB184" s="52" t="str">
        <f>'Никель (LME)'!T5</f>
        <v>02.07.2023</v>
      </c>
      <c r="AC184" s="58">
        <f>IF(OR(газ!$U5="-",газ!$U5=""),AC183,газ!$U5)</f>
        <v>0</v>
      </c>
      <c r="AE184" s="52" t="str">
        <f>'Свинец (LME)'!T5</f>
        <v>02.07.2023</v>
      </c>
      <c r="AF184" s="58"/>
      <c r="AH184" s="52" t="str">
        <f>'Медь (LME)'!T5</f>
        <v>02.07.2023</v>
      </c>
      <c r="AI184" s="58"/>
      <c r="AK184" s="52" t="str">
        <f>'Цинк (LME)'!T5</f>
        <v>02.07.2023</v>
      </c>
      <c r="AL184" s="58"/>
    </row>
    <row r="185" spans="1:38" x14ac:dyDescent="0.25">
      <c r="A185" s="52" t="str">
        <f>Доллар!$T$6</f>
        <v>03.07.2023</v>
      </c>
      <c r="B185" s="58" t="str">
        <f>Доллар!$U$6</f>
        <v>-</v>
      </c>
      <c r="D185" s="52" t="str">
        <f>Евро!$T$6</f>
        <v>03.07.2023</v>
      </c>
      <c r="E185" s="58" t="str">
        <f>Евро!$U$6</f>
        <v>-</v>
      </c>
      <c r="G185" s="52" t="str">
        <f>'Золото (ЦБ)'!$T$6</f>
        <v>03.07.2023</v>
      </c>
      <c r="H185" s="58" t="str">
        <f>'Золото (ЦБ)'!$U$6</f>
        <v/>
      </c>
      <c r="J185" s="52" t="str">
        <f>'Серебро (ЦБ)'!$T$6</f>
        <v>03.07.2023</v>
      </c>
      <c r="K185" s="58" t="str">
        <f>'Серебро (ЦБ)'!$U$6</f>
        <v/>
      </c>
      <c r="M185" s="52" t="str">
        <f>'Платина (ЦБ)'!$T$6</f>
        <v>03.07.2023</v>
      </c>
      <c r="N185" s="58" t="str">
        <f>'Платина (ЦБ)'!$U$6</f>
        <v/>
      </c>
      <c r="P185" s="52" t="str">
        <f>'Палладий (ЦБ)'!$T$6</f>
        <v>03.07.2023</v>
      </c>
      <c r="Q185" s="58" t="str">
        <f>'Палладий (ЦБ)'!$U$6</f>
        <v/>
      </c>
      <c r="S185" s="52" t="str">
        <f>'Золото (KITCO-LME)'!T6</f>
        <v>03.07.2023</v>
      </c>
      <c r="T185" s="58">
        <f>IF(OR(н.WTI!$U6="-",н.WTI!$U6=""),T184,н.WTI!$U6)</f>
        <v>0</v>
      </c>
      <c r="V185" s="52" t="str">
        <f>'Серебро (KITCO-LME)'!T6</f>
        <v>03.07.2023</v>
      </c>
      <c r="W185" s="58">
        <f>IF(OR(н.Brent!$U6="-",н.Brent!$U6=""),W184,н.Brent!$U6)</f>
        <v>1775</v>
      </c>
      <c r="Y185" s="52" t="str">
        <f>'Алюминий (LME)'!T6</f>
        <v>03.07.2023</v>
      </c>
      <c r="Z185" s="58">
        <f>IF(OR(уголь!$U6="-",уголь!$U6=""),Z184,уголь!$U6)</f>
        <v>0</v>
      </c>
      <c r="AB185" s="52" t="str">
        <f>'Никель (LME)'!T6</f>
        <v>03.07.2023</v>
      </c>
      <c r="AC185" s="58">
        <f>IF(OR(газ!$U6="-",газ!$U6=""),AC184,газ!$U6)</f>
        <v>0</v>
      </c>
      <c r="AE185" s="52" t="str">
        <f>'Свинец (LME)'!T6</f>
        <v>03.07.2023</v>
      </c>
      <c r="AF185" s="58"/>
      <c r="AH185" s="52" t="str">
        <f>'Медь (LME)'!T6</f>
        <v>03.07.2023</v>
      </c>
      <c r="AI185" s="58"/>
      <c r="AK185" s="52" t="str">
        <f>'Цинк (LME)'!T6</f>
        <v>03.07.2023</v>
      </c>
      <c r="AL185" s="58"/>
    </row>
    <row r="186" spans="1:38" x14ac:dyDescent="0.25">
      <c r="A186" s="52" t="str">
        <f>Доллар!$T$7</f>
        <v>04.07.2023</v>
      </c>
      <c r="B186" s="58" t="str">
        <f>Доллар!$U$7</f>
        <v>-</v>
      </c>
      <c r="D186" s="52" t="str">
        <f>Евро!$T$7</f>
        <v>04.07.2023</v>
      </c>
      <c r="E186" s="58" t="str">
        <f>Евро!$U$7</f>
        <v>-</v>
      </c>
      <c r="G186" s="52" t="str">
        <f>'Золото (ЦБ)'!$T$7</f>
        <v>04.07.2023</v>
      </c>
      <c r="H186" s="58" t="str">
        <f>'Золото (ЦБ)'!$U$7</f>
        <v/>
      </c>
      <c r="J186" s="52" t="str">
        <f>'Серебро (ЦБ)'!$T$7</f>
        <v>04.07.2023</v>
      </c>
      <c r="K186" s="58" t="str">
        <f>'Серебро (ЦБ)'!$U$7</f>
        <v/>
      </c>
      <c r="M186" s="52" t="str">
        <f>'Платина (ЦБ)'!$T$7</f>
        <v>04.07.2023</v>
      </c>
      <c r="N186" s="58" t="str">
        <f>'Платина (ЦБ)'!$U$7</f>
        <v/>
      </c>
      <c r="P186" s="52" t="str">
        <f>'Палладий (ЦБ)'!$T$7</f>
        <v>04.07.2023</v>
      </c>
      <c r="Q186" s="58" t="str">
        <f>'Палладий (ЦБ)'!$U$7</f>
        <v/>
      </c>
      <c r="S186" s="52" t="str">
        <f>'Золото (KITCO-LME)'!T7</f>
        <v>04.07.2023</v>
      </c>
      <c r="T186" s="58">
        <f>IF(OR(н.WTI!$U7="-",н.WTI!$U7=""),T185,н.WTI!$U7)</f>
        <v>0</v>
      </c>
      <c r="V186" s="52" t="str">
        <f>'Серебро (KITCO-LME)'!T7</f>
        <v>04.07.2023</v>
      </c>
      <c r="W186" s="58">
        <f>IF(OR(н.Brent!$U7="-",н.Brent!$U7=""),W185,н.Brent!$U7)</f>
        <v>1775</v>
      </c>
      <c r="Y186" s="52" t="str">
        <f>'Алюминий (LME)'!T7</f>
        <v>04.07.2023</v>
      </c>
      <c r="Z186" s="58">
        <f>IF(OR(уголь!$U7="-",уголь!$U7=""),Z185,уголь!$U7)</f>
        <v>0</v>
      </c>
      <c r="AB186" s="52" t="str">
        <f>'Никель (LME)'!T7</f>
        <v>04.07.2023</v>
      </c>
      <c r="AC186" s="58">
        <f>IF(OR(газ!$U7="-",газ!$U7=""),AC185,газ!$U7)</f>
        <v>0</v>
      </c>
      <c r="AE186" s="52" t="str">
        <f>'Свинец (LME)'!T7</f>
        <v>04.07.2023</v>
      </c>
      <c r="AF186" s="58"/>
      <c r="AH186" s="52" t="str">
        <f>'Медь (LME)'!T7</f>
        <v>04.07.2023</v>
      </c>
      <c r="AI186" s="58"/>
      <c r="AK186" s="52" t="str">
        <f>'Цинк (LME)'!T7</f>
        <v>04.07.2023</v>
      </c>
      <c r="AL186" s="58"/>
    </row>
    <row r="187" spans="1:38" x14ac:dyDescent="0.25">
      <c r="A187" s="52" t="str">
        <f>Доллар!$T$8</f>
        <v>05.07.2023</v>
      </c>
      <c r="B187" s="58" t="str">
        <f>Доллар!$U$8</f>
        <v>-</v>
      </c>
      <c r="D187" s="52" t="str">
        <f>Евро!$T$8</f>
        <v>05.07.2023</v>
      </c>
      <c r="E187" s="58" t="str">
        <f>Евро!$U$8</f>
        <v>-</v>
      </c>
      <c r="G187" s="52" t="str">
        <f>'Золото (ЦБ)'!$T$8</f>
        <v>05.07.2023</v>
      </c>
      <c r="H187" s="58" t="str">
        <f>'Золото (ЦБ)'!$U$8</f>
        <v/>
      </c>
      <c r="J187" s="52" t="str">
        <f>'Серебро (ЦБ)'!$T$8</f>
        <v>05.07.2023</v>
      </c>
      <c r="K187" s="58" t="str">
        <f>'Серебро (ЦБ)'!$U$8</f>
        <v/>
      </c>
      <c r="M187" s="52" t="str">
        <f>'Платина (ЦБ)'!$T$8</f>
        <v>05.07.2023</v>
      </c>
      <c r="N187" s="58" t="str">
        <f>'Платина (ЦБ)'!$U$8</f>
        <v/>
      </c>
      <c r="P187" s="52" t="str">
        <f>'Палладий (ЦБ)'!$T$8</f>
        <v>05.07.2023</v>
      </c>
      <c r="Q187" s="58" t="str">
        <f>'Палладий (ЦБ)'!$U$8</f>
        <v/>
      </c>
      <c r="S187" s="52" t="str">
        <f>'Золото (KITCO-LME)'!T8</f>
        <v>05.07.2023</v>
      </c>
      <c r="T187" s="58">
        <f>IF(OR(н.WTI!$U8="-",н.WTI!$U8=""),T186,н.WTI!$U8)</f>
        <v>0</v>
      </c>
      <c r="V187" s="52" t="str">
        <f>'Серебро (KITCO-LME)'!T8</f>
        <v>05.07.2023</v>
      </c>
      <c r="W187" s="58">
        <f>IF(OR(н.Brent!$U8="-",н.Brent!$U8=""),W186,н.Brent!$U8)</f>
        <v>1775</v>
      </c>
      <c r="Y187" s="52" t="str">
        <f>'Алюминий (LME)'!T8</f>
        <v>05.07.2023</v>
      </c>
      <c r="Z187" s="58">
        <f>IF(OR(уголь!$U8="-",уголь!$U8=""),Z186,уголь!$U8)</f>
        <v>0</v>
      </c>
      <c r="AB187" s="52" t="str">
        <f>'Никель (LME)'!T8</f>
        <v>05.07.2023</v>
      </c>
      <c r="AC187" s="58">
        <f>IF(OR(газ!$U8="-",газ!$U8=""),AC186,газ!$U8)</f>
        <v>0</v>
      </c>
      <c r="AE187" s="52" t="str">
        <f>'Свинец (LME)'!T8</f>
        <v>05.07.2023</v>
      </c>
      <c r="AF187" s="58"/>
      <c r="AH187" s="52" t="str">
        <f>'Медь (LME)'!T8</f>
        <v>05.07.2023</v>
      </c>
      <c r="AI187" s="58"/>
      <c r="AK187" s="52" t="str">
        <f>'Цинк (LME)'!T8</f>
        <v>05.07.2023</v>
      </c>
      <c r="AL187" s="58"/>
    </row>
    <row r="188" spans="1:38" x14ac:dyDescent="0.25">
      <c r="A188" s="52" t="str">
        <f>Доллар!$T$9</f>
        <v>06.07.2023</v>
      </c>
      <c r="B188" s="58" t="str">
        <f>Доллар!$U$9</f>
        <v>-</v>
      </c>
      <c r="D188" s="52" t="str">
        <f>Евро!$T$9</f>
        <v>06.07.2023</v>
      </c>
      <c r="E188" s="58" t="str">
        <f>Евро!$U$9</f>
        <v>-</v>
      </c>
      <c r="G188" s="52" t="str">
        <f>'Золото (ЦБ)'!$T$9</f>
        <v>06.07.2023</v>
      </c>
      <c r="H188" s="58" t="str">
        <f>'Золото (ЦБ)'!$U$9</f>
        <v/>
      </c>
      <c r="J188" s="52" t="str">
        <f>'Серебро (ЦБ)'!$T$9</f>
        <v>06.07.2023</v>
      </c>
      <c r="K188" s="58" t="str">
        <f>'Серебро (ЦБ)'!$U$9</f>
        <v/>
      </c>
      <c r="M188" s="52" t="str">
        <f>'Платина (ЦБ)'!$T$9</f>
        <v>06.07.2023</v>
      </c>
      <c r="N188" s="58" t="str">
        <f>'Платина (ЦБ)'!$U$9</f>
        <v/>
      </c>
      <c r="P188" s="52" t="str">
        <f>'Палладий (ЦБ)'!$T$9</f>
        <v>06.07.2023</v>
      </c>
      <c r="Q188" s="58" t="str">
        <f>'Палладий (ЦБ)'!$U$9</f>
        <v/>
      </c>
      <c r="S188" s="52" t="str">
        <f>'Золото (KITCO-LME)'!T9</f>
        <v>06.07.2023</v>
      </c>
      <c r="T188" s="58">
        <f>IF(OR(н.WTI!$U9="-",н.WTI!$U9=""),T187,н.WTI!$U9)</f>
        <v>0</v>
      </c>
      <c r="V188" s="52" t="str">
        <f>'Серебро (KITCO-LME)'!T9</f>
        <v>06.07.2023</v>
      </c>
      <c r="W188" s="58">
        <f>IF(OR(н.Brent!$U9="-",н.Brent!$U9=""),W187,н.Brent!$U9)</f>
        <v>1775</v>
      </c>
      <c r="Y188" s="52" t="str">
        <f>'Алюминий (LME)'!T9</f>
        <v>06.07.2023</v>
      </c>
      <c r="Z188" s="58">
        <f>IF(OR(уголь!$U9="-",уголь!$U9=""),Z187,уголь!$U9)</f>
        <v>0</v>
      </c>
      <c r="AB188" s="52" t="str">
        <f>'Никель (LME)'!T9</f>
        <v>06.07.2023</v>
      </c>
      <c r="AC188" s="58">
        <f>IF(OR(газ!$U9="-",газ!$U9=""),AC187,газ!$U9)</f>
        <v>0</v>
      </c>
      <c r="AE188" s="52" t="str">
        <f>'Свинец (LME)'!T9</f>
        <v>06.07.2023</v>
      </c>
      <c r="AF188" s="58"/>
      <c r="AH188" s="52" t="str">
        <f>'Медь (LME)'!T9</f>
        <v>06.07.2023</v>
      </c>
      <c r="AI188" s="58"/>
      <c r="AK188" s="52" t="str">
        <f>'Цинк (LME)'!T9</f>
        <v>06.07.2023</v>
      </c>
      <c r="AL188" s="58"/>
    </row>
    <row r="189" spans="1:38" x14ac:dyDescent="0.25">
      <c r="A189" s="52" t="str">
        <f>Доллар!$T$10</f>
        <v>07.07.2023</v>
      </c>
      <c r="B189" s="58" t="str">
        <f>Доллар!$U$10</f>
        <v>-</v>
      </c>
      <c r="D189" s="52" t="str">
        <f>Евро!$T$10</f>
        <v>07.07.2023</v>
      </c>
      <c r="E189" s="58" t="str">
        <f>Евро!$U$10</f>
        <v>-</v>
      </c>
      <c r="G189" s="52" t="str">
        <f>'Золото (ЦБ)'!$T$10</f>
        <v>07.07.2023</v>
      </c>
      <c r="H189" s="58" t="str">
        <f>'Золото (ЦБ)'!$U$10</f>
        <v/>
      </c>
      <c r="J189" s="52" t="str">
        <f>'Серебро (ЦБ)'!$T$10</f>
        <v>07.07.2023</v>
      </c>
      <c r="K189" s="58" t="str">
        <f>'Серебро (ЦБ)'!$U$10</f>
        <v/>
      </c>
      <c r="M189" s="52" t="str">
        <f>'Платина (ЦБ)'!$T$10</f>
        <v>07.07.2023</v>
      </c>
      <c r="N189" s="58" t="str">
        <f>'Платина (ЦБ)'!$U$10</f>
        <v/>
      </c>
      <c r="P189" s="52" t="str">
        <f>'Палладий (ЦБ)'!$T$10</f>
        <v>07.07.2023</v>
      </c>
      <c r="Q189" s="58" t="str">
        <f>'Палладий (ЦБ)'!$U$10</f>
        <v/>
      </c>
      <c r="S189" s="52" t="str">
        <f>'Золото (KITCO-LME)'!T10</f>
        <v>07.07.2023</v>
      </c>
      <c r="T189" s="58">
        <f>IF(OR(н.WTI!$U10="-",н.WTI!$U10=""),T188,н.WTI!$U10)</f>
        <v>0</v>
      </c>
      <c r="V189" s="52" t="str">
        <f>'Серебро (KITCO-LME)'!T10</f>
        <v>07.07.2023</v>
      </c>
      <c r="W189" s="58">
        <f>IF(OR(н.Brent!$U10="-",н.Brent!$U10=""),W188,н.Brent!$U10)</f>
        <v>1775</v>
      </c>
      <c r="Y189" s="52" t="str">
        <f>'Алюминий (LME)'!T10</f>
        <v>07.07.2023</v>
      </c>
      <c r="Z189" s="58">
        <f>IF(OR(уголь!$U10="-",уголь!$U10=""),Z188,уголь!$U10)</f>
        <v>0</v>
      </c>
      <c r="AB189" s="52" t="str">
        <f>'Никель (LME)'!T10</f>
        <v>07.07.2023</v>
      </c>
      <c r="AC189" s="58">
        <f>IF(OR(газ!$U10="-",газ!$U10=""),AC188,газ!$U10)</f>
        <v>0</v>
      </c>
      <c r="AE189" s="52" t="str">
        <f>'Свинец (LME)'!T10</f>
        <v>07.07.2023</v>
      </c>
      <c r="AF189" s="58"/>
      <c r="AH189" s="52" t="str">
        <f>'Медь (LME)'!T10</f>
        <v>07.07.2023</v>
      </c>
      <c r="AI189" s="58"/>
      <c r="AK189" s="52" t="str">
        <f>'Цинк (LME)'!T10</f>
        <v>07.07.2023</v>
      </c>
      <c r="AL189" s="58"/>
    </row>
    <row r="190" spans="1:38" x14ac:dyDescent="0.25">
      <c r="A190" s="52" t="str">
        <f>Доллар!$T$11</f>
        <v>08.07.2023</v>
      </c>
      <c r="B190" s="58" t="str">
        <f>Доллар!$U$11</f>
        <v>-</v>
      </c>
      <c r="D190" s="52" t="str">
        <f>Евро!$T$11</f>
        <v>08.07.2023</v>
      </c>
      <c r="E190" s="58" t="str">
        <f>Евро!$U$11</f>
        <v>-</v>
      </c>
      <c r="G190" s="52" t="str">
        <f>'Золото (ЦБ)'!$T$11</f>
        <v>08.07.2023</v>
      </c>
      <c r="H190" s="58" t="str">
        <f>'Золото (ЦБ)'!$U$11</f>
        <v/>
      </c>
      <c r="J190" s="52" t="str">
        <f>'Серебро (ЦБ)'!$T$11</f>
        <v>08.07.2023</v>
      </c>
      <c r="K190" s="58" t="str">
        <f>'Серебро (ЦБ)'!$U$11</f>
        <v/>
      </c>
      <c r="M190" s="52" t="str">
        <f>'Платина (ЦБ)'!$T$11</f>
        <v>08.07.2023</v>
      </c>
      <c r="N190" s="58" t="str">
        <f>'Платина (ЦБ)'!$U$11</f>
        <v/>
      </c>
      <c r="P190" s="52" t="str">
        <f>'Палладий (ЦБ)'!$T$11</f>
        <v>08.07.2023</v>
      </c>
      <c r="Q190" s="58" t="str">
        <f>'Палладий (ЦБ)'!$U$11</f>
        <v/>
      </c>
      <c r="S190" s="52" t="str">
        <f>'Золото (KITCO-LME)'!T11</f>
        <v>08.07.2023</v>
      </c>
      <c r="T190" s="58">
        <f>IF(OR(н.WTI!$U11="-",н.WTI!$U11=""),T189,н.WTI!$U11)</f>
        <v>0</v>
      </c>
      <c r="V190" s="52" t="str">
        <f>'Серебро (KITCO-LME)'!T11</f>
        <v>08.07.2023</v>
      </c>
      <c r="W190" s="58">
        <f>IF(OR(н.Brent!$U11="-",н.Brent!$U11=""),W189,н.Brent!$U11)</f>
        <v>1775</v>
      </c>
      <c r="Y190" s="52" t="str">
        <f>'Алюминий (LME)'!T11</f>
        <v>08.07.2023</v>
      </c>
      <c r="Z190" s="58">
        <f>IF(OR(уголь!$U11="-",уголь!$U11=""),Z189,уголь!$U11)</f>
        <v>0</v>
      </c>
      <c r="AB190" s="52" t="str">
        <f>'Никель (LME)'!T11</f>
        <v>08.07.2023</v>
      </c>
      <c r="AC190" s="58">
        <f>IF(OR(газ!$U11="-",газ!$U11=""),AC189,газ!$U11)</f>
        <v>0</v>
      </c>
      <c r="AE190" s="52" t="str">
        <f>'Свинец (LME)'!T11</f>
        <v>08.07.2023</v>
      </c>
      <c r="AF190" s="58"/>
      <c r="AH190" s="52" t="str">
        <f>'Медь (LME)'!T11</f>
        <v>08.07.2023</v>
      </c>
      <c r="AI190" s="58"/>
      <c r="AK190" s="52" t="str">
        <f>'Цинк (LME)'!T11</f>
        <v>08.07.2023</v>
      </c>
      <c r="AL190" s="58"/>
    </row>
    <row r="191" spans="1:38" x14ac:dyDescent="0.25">
      <c r="A191" s="52" t="str">
        <f>Доллар!$T$12</f>
        <v>09.07.2023</v>
      </c>
      <c r="B191" s="58" t="str">
        <f>Доллар!$U$12</f>
        <v>-</v>
      </c>
      <c r="D191" s="52" t="str">
        <f>Евро!$T$12</f>
        <v>09.07.2023</v>
      </c>
      <c r="E191" s="58" t="str">
        <f>Евро!$U$12</f>
        <v>-</v>
      </c>
      <c r="G191" s="52" t="str">
        <f>'Золото (ЦБ)'!$T$12</f>
        <v>09.07.2023</v>
      </c>
      <c r="H191" s="58" t="str">
        <f>'Золото (ЦБ)'!$U$12</f>
        <v/>
      </c>
      <c r="J191" s="52" t="str">
        <f>'Серебро (ЦБ)'!$T$12</f>
        <v>09.07.2023</v>
      </c>
      <c r="K191" s="58" t="str">
        <f>'Серебро (ЦБ)'!$U$12</f>
        <v/>
      </c>
      <c r="M191" s="52" t="str">
        <f>'Платина (ЦБ)'!$T$12</f>
        <v>09.07.2023</v>
      </c>
      <c r="N191" s="58" t="str">
        <f>'Платина (ЦБ)'!$U$12</f>
        <v/>
      </c>
      <c r="P191" s="52" t="str">
        <f>'Палладий (ЦБ)'!$T$12</f>
        <v>09.07.2023</v>
      </c>
      <c r="Q191" s="58" t="str">
        <f>'Палладий (ЦБ)'!$U$12</f>
        <v/>
      </c>
      <c r="S191" s="52" t="str">
        <f>'Золото (KITCO-LME)'!T12</f>
        <v>09.07.2023</v>
      </c>
      <c r="T191" s="58">
        <f>IF(OR(н.WTI!$U12="-",н.WTI!$U12=""),T190,н.WTI!$U12)</f>
        <v>0</v>
      </c>
      <c r="V191" s="52" t="str">
        <f>'Серебро (KITCO-LME)'!T12</f>
        <v>09.07.2023</v>
      </c>
      <c r="W191" s="58">
        <f>IF(OR(н.Brent!$U12="-",н.Brent!$U12=""),W190,н.Brent!$U12)</f>
        <v>1775</v>
      </c>
      <c r="Y191" s="52" t="str">
        <f>'Алюминий (LME)'!T12</f>
        <v>09.07.2023</v>
      </c>
      <c r="Z191" s="58">
        <f>IF(OR(уголь!$U12="-",уголь!$U12=""),Z190,уголь!$U12)</f>
        <v>0</v>
      </c>
      <c r="AB191" s="52" t="str">
        <f>'Никель (LME)'!T12</f>
        <v>09.07.2023</v>
      </c>
      <c r="AC191" s="58">
        <f>IF(OR(газ!$U12="-",газ!$U12=""),AC190,газ!$U12)</f>
        <v>0</v>
      </c>
      <c r="AE191" s="52" t="str">
        <f>'Свинец (LME)'!T12</f>
        <v>09.07.2023</v>
      </c>
      <c r="AF191" s="58"/>
      <c r="AH191" s="52" t="str">
        <f>'Медь (LME)'!T12</f>
        <v>09.07.2023</v>
      </c>
      <c r="AI191" s="58"/>
      <c r="AK191" s="52" t="str">
        <f>'Цинк (LME)'!T12</f>
        <v>09.07.2023</v>
      </c>
      <c r="AL191" s="58"/>
    </row>
    <row r="192" spans="1:38" x14ac:dyDescent="0.25">
      <c r="A192" s="52" t="str">
        <f>Доллар!$T$13</f>
        <v>10.07.2023</v>
      </c>
      <c r="B192" s="58" t="str">
        <f>Доллар!$U$13</f>
        <v>-</v>
      </c>
      <c r="D192" s="52" t="str">
        <f>Евро!$T$13</f>
        <v>10.07.2023</v>
      </c>
      <c r="E192" s="58" t="str">
        <f>Евро!$U$13</f>
        <v>-</v>
      </c>
      <c r="G192" s="52" t="str">
        <f>'Золото (ЦБ)'!$T$13</f>
        <v>10.07.2023</v>
      </c>
      <c r="H192" s="58" t="str">
        <f>'Золото (ЦБ)'!$U$13</f>
        <v/>
      </c>
      <c r="J192" s="52" t="str">
        <f>'Серебро (ЦБ)'!$T$13</f>
        <v>10.07.2023</v>
      </c>
      <c r="K192" s="58" t="str">
        <f>'Серебро (ЦБ)'!$U$13</f>
        <v/>
      </c>
      <c r="M192" s="52" t="str">
        <f>'Платина (ЦБ)'!$T$13</f>
        <v>10.07.2023</v>
      </c>
      <c r="N192" s="58" t="str">
        <f>'Платина (ЦБ)'!$U$13</f>
        <v/>
      </c>
      <c r="P192" s="52" t="str">
        <f>'Палладий (ЦБ)'!$T$13</f>
        <v>10.07.2023</v>
      </c>
      <c r="Q192" s="58" t="str">
        <f>'Палладий (ЦБ)'!$U$13</f>
        <v/>
      </c>
      <c r="S192" s="52" t="str">
        <f>'Золото (KITCO-LME)'!T13</f>
        <v>10.07.2023</v>
      </c>
      <c r="T192" s="58">
        <f>IF(OR(н.WTI!$U13="-",н.WTI!$U13=""),T191,н.WTI!$U13)</f>
        <v>0</v>
      </c>
      <c r="V192" s="52" t="str">
        <f>'Серебро (KITCO-LME)'!T13</f>
        <v>10.07.2023</v>
      </c>
      <c r="W192" s="58">
        <f>IF(OR(н.Brent!$U13="-",н.Brent!$U13=""),W191,н.Brent!$U13)</f>
        <v>1775</v>
      </c>
      <c r="Y192" s="52" t="str">
        <f>'Алюминий (LME)'!T13</f>
        <v>10.07.2023</v>
      </c>
      <c r="Z192" s="58">
        <f>IF(OR(уголь!$U13="-",уголь!$U13=""),Z191,уголь!$U13)</f>
        <v>0</v>
      </c>
      <c r="AB192" s="52" t="str">
        <f>'Никель (LME)'!T13</f>
        <v>10.07.2023</v>
      </c>
      <c r="AC192" s="58">
        <f>IF(OR(газ!$U13="-",газ!$U13=""),AC191,газ!$U13)</f>
        <v>0</v>
      </c>
      <c r="AE192" s="52" t="str">
        <f>'Свинец (LME)'!T13</f>
        <v>10.07.2023</v>
      </c>
      <c r="AF192" s="58"/>
      <c r="AH192" s="52" t="str">
        <f>'Медь (LME)'!T13</f>
        <v>10.07.2023</v>
      </c>
      <c r="AI192" s="58"/>
      <c r="AK192" s="52" t="str">
        <f>'Цинк (LME)'!T13</f>
        <v>10.07.2023</v>
      </c>
      <c r="AL192" s="58"/>
    </row>
    <row r="193" spans="1:38" x14ac:dyDescent="0.25">
      <c r="A193" s="52" t="str">
        <f>Доллар!$T$14</f>
        <v>11.07.2023</v>
      </c>
      <c r="B193" s="58" t="str">
        <f>Доллар!$U$14</f>
        <v>-</v>
      </c>
      <c r="D193" s="52" t="str">
        <f>Евро!$T$14</f>
        <v>11.07.2023</v>
      </c>
      <c r="E193" s="58" t="str">
        <f>Евро!$U$14</f>
        <v>-</v>
      </c>
      <c r="G193" s="52" t="str">
        <f>'Золото (ЦБ)'!$T$14</f>
        <v>11.07.2023</v>
      </c>
      <c r="H193" s="58" t="str">
        <f>'Золото (ЦБ)'!$U$14</f>
        <v/>
      </c>
      <c r="J193" s="52" t="str">
        <f>'Серебро (ЦБ)'!$T$14</f>
        <v>11.07.2023</v>
      </c>
      <c r="K193" s="58" t="str">
        <f>'Серебро (ЦБ)'!$U$14</f>
        <v/>
      </c>
      <c r="M193" s="52" t="str">
        <f>'Платина (ЦБ)'!$T$14</f>
        <v>11.07.2023</v>
      </c>
      <c r="N193" s="58" t="str">
        <f>'Платина (ЦБ)'!$U$14</f>
        <v/>
      </c>
      <c r="P193" s="52" t="str">
        <f>'Палладий (ЦБ)'!$T$14</f>
        <v>11.07.2023</v>
      </c>
      <c r="Q193" s="58" t="str">
        <f>'Палладий (ЦБ)'!$U$14</f>
        <v/>
      </c>
      <c r="S193" s="52" t="str">
        <f>'Золото (KITCO-LME)'!T14</f>
        <v>11.07.2023</v>
      </c>
      <c r="T193" s="58">
        <f>IF(OR(н.WTI!$U14="-",н.WTI!$U14=""),T192,н.WTI!$U14)</f>
        <v>0</v>
      </c>
      <c r="V193" s="52" t="str">
        <f>'Серебро (KITCO-LME)'!T14</f>
        <v>11.07.2023</v>
      </c>
      <c r="W193" s="58">
        <f>IF(OR(н.Brent!$U14="-",н.Brent!$U14=""),W192,н.Brent!$U14)</f>
        <v>1775</v>
      </c>
      <c r="Y193" s="52" t="str">
        <f>'Алюминий (LME)'!T14</f>
        <v>11.07.2023</v>
      </c>
      <c r="Z193" s="58">
        <f>IF(OR(уголь!$U14="-",уголь!$U14=""),Z192,уголь!$U14)</f>
        <v>0</v>
      </c>
      <c r="AB193" s="52" t="str">
        <f>'Никель (LME)'!T14</f>
        <v>11.07.2023</v>
      </c>
      <c r="AC193" s="58">
        <f>IF(OR(газ!$U14="-",газ!$U14=""),AC192,газ!$U14)</f>
        <v>0</v>
      </c>
      <c r="AE193" s="52" t="str">
        <f>'Свинец (LME)'!T14</f>
        <v>11.07.2023</v>
      </c>
      <c r="AF193" s="58"/>
      <c r="AH193" s="52" t="str">
        <f>'Медь (LME)'!T14</f>
        <v>11.07.2023</v>
      </c>
      <c r="AI193" s="58"/>
      <c r="AK193" s="52" t="str">
        <f>'Цинк (LME)'!T14</f>
        <v>11.07.2023</v>
      </c>
      <c r="AL193" s="58"/>
    </row>
    <row r="194" spans="1:38" x14ac:dyDescent="0.25">
      <c r="A194" s="52" t="str">
        <f>Доллар!$T$15</f>
        <v>12.07.2023</v>
      </c>
      <c r="B194" s="58" t="str">
        <f>Доллар!$U$15</f>
        <v>-</v>
      </c>
      <c r="D194" s="52" t="str">
        <f>Евро!$T$15</f>
        <v>12.07.2023</v>
      </c>
      <c r="E194" s="58" t="str">
        <f>Евро!$U$15</f>
        <v>-</v>
      </c>
      <c r="G194" s="52" t="str">
        <f>'Золото (ЦБ)'!$T$15</f>
        <v>12.07.2023</v>
      </c>
      <c r="H194" s="58" t="str">
        <f>'Золото (ЦБ)'!$U$15</f>
        <v/>
      </c>
      <c r="J194" s="52" t="str">
        <f>'Серебро (ЦБ)'!$T$15</f>
        <v>12.07.2023</v>
      </c>
      <c r="K194" s="58" t="str">
        <f>'Серебро (ЦБ)'!$U$15</f>
        <v/>
      </c>
      <c r="M194" s="52" t="str">
        <f>'Платина (ЦБ)'!$T$15</f>
        <v>12.07.2023</v>
      </c>
      <c r="N194" s="58" t="str">
        <f>'Платина (ЦБ)'!$U$15</f>
        <v/>
      </c>
      <c r="P194" s="52" t="str">
        <f>'Палладий (ЦБ)'!$T$15</f>
        <v>12.07.2023</v>
      </c>
      <c r="Q194" s="58" t="str">
        <f>'Палладий (ЦБ)'!$U$15</f>
        <v/>
      </c>
      <c r="S194" s="52" t="str">
        <f>'Золото (KITCO-LME)'!T15</f>
        <v>12.07.2023</v>
      </c>
      <c r="T194" s="58">
        <f>IF(OR(н.WTI!$U15="-",н.WTI!$U15=""),T193,н.WTI!$U15)</f>
        <v>0</v>
      </c>
      <c r="V194" s="52" t="str">
        <f>'Серебро (KITCO-LME)'!T15</f>
        <v>12.07.2023</v>
      </c>
      <c r="W194" s="58">
        <f>IF(OR(н.Brent!$U15="-",н.Brent!$U15=""),W193,н.Brent!$U15)</f>
        <v>1775</v>
      </c>
      <c r="Y194" s="52" t="str">
        <f>'Алюминий (LME)'!T15</f>
        <v>12.07.2023</v>
      </c>
      <c r="Z194" s="58">
        <f>IF(OR(уголь!$U15="-",уголь!$U15=""),Z193,уголь!$U15)</f>
        <v>0</v>
      </c>
      <c r="AB194" s="52" t="str">
        <f>'Никель (LME)'!T15</f>
        <v>12.07.2023</v>
      </c>
      <c r="AC194" s="58">
        <f>IF(OR(газ!$U15="-",газ!$U15=""),AC193,газ!$U15)</f>
        <v>0</v>
      </c>
      <c r="AE194" s="52" t="str">
        <f>'Свинец (LME)'!T15</f>
        <v>12.07.2023</v>
      </c>
      <c r="AF194" s="58"/>
      <c r="AH194" s="52" t="str">
        <f>'Медь (LME)'!T15</f>
        <v>12.07.2023</v>
      </c>
      <c r="AI194" s="58"/>
      <c r="AK194" s="52" t="str">
        <f>'Цинк (LME)'!T15</f>
        <v>12.07.2023</v>
      </c>
      <c r="AL194" s="58"/>
    </row>
    <row r="195" spans="1:38" x14ac:dyDescent="0.25">
      <c r="A195" s="52" t="str">
        <f>Доллар!$T$16</f>
        <v>13.07.2023</v>
      </c>
      <c r="B195" s="58" t="str">
        <f>Доллар!$U$16</f>
        <v>-</v>
      </c>
      <c r="D195" s="52" t="str">
        <f>Евро!$T$16</f>
        <v>13.07.2023</v>
      </c>
      <c r="E195" s="58" t="str">
        <f>Евро!$U$16</f>
        <v>-</v>
      </c>
      <c r="G195" s="52" t="str">
        <f>'Золото (ЦБ)'!$T$16</f>
        <v>13.07.2023</v>
      </c>
      <c r="H195" s="58" t="str">
        <f>'Золото (ЦБ)'!$U$16</f>
        <v/>
      </c>
      <c r="J195" s="52" t="str">
        <f>'Серебро (ЦБ)'!$T$16</f>
        <v>13.07.2023</v>
      </c>
      <c r="K195" s="58" t="str">
        <f>'Серебро (ЦБ)'!$U$16</f>
        <v/>
      </c>
      <c r="M195" s="52" t="str">
        <f>'Платина (ЦБ)'!$T$16</f>
        <v>13.07.2023</v>
      </c>
      <c r="N195" s="58" t="str">
        <f>'Платина (ЦБ)'!$U$16</f>
        <v/>
      </c>
      <c r="P195" s="52" t="str">
        <f>'Палладий (ЦБ)'!$T$16</f>
        <v>13.07.2023</v>
      </c>
      <c r="Q195" s="58" t="str">
        <f>'Палладий (ЦБ)'!$U$16</f>
        <v/>
      </c>
      <c r="S195" s="52" t="str">
        <f>'Золото (KITCO-LME)'!T16</f>
        <v>13.07.2023</v>
      </c>
      <c r="T195" s="58">
        <f>IF(OR(н.WTI!$U16="-",н.WTI!$U16=""),T194,н.WTI!$U16)</f>
        <v>0</v>
      </c>
      <c r="V195" s="52" t="str">
        <f>'Серебро (KITCO-LME)'!T16</f>
        <v>13.07.2023</v>
      </c>
      <c r="W195" s="58">
        <f>IF(OR(н.Brent!$U16="-",н.Brent!$U16=""),W194,н.Brent!$U16)</f>
        <v>1775</v>
      </c>
      <c r="Y195" s="52" t="str">
        <f>'Алюминий (LME)'!T16</f>
        <v>13.07.2023</v>
      </c>
      <c r="Z195" s="58">
        <f>IF(OR(уголь!$U16="-",уголь!$U16=""),Z194,уголь!$U16)</f>
        <v>0</v>
      </c>
      <c r="AB195" s="52" t="str">
        <f>'Никель (LME)'!T16</f>
        <v>13.07.2023</v>
      </c>
      <c r="AC195" s="58">
        <f>IF(OR(газ!$U16="-",газ!$U16=""),AC194,газ!$U16)</f>
        <v>0</v>
      </c>
      <c r="AE195" s="52" t="str">
        <f>'Свинец (LME)'!T16</f>
        <v>13.07.2023</v>
      </c>
      <c r="AF195" s="58"/>
      <c r="AH195" s="52" t="str">
        <f>'Медь (LME)'!T16</f>
        <v>13.07.2023</v>
      </c>
      <c r="AI195" s="58"/>
      <c r="AK195" s="52" t="str">
        <f>'Цинк (LME)'!T16</f>
        <v>13.07.2023</v>
      </c>
      <c r="AL195" s="58"/>
    </row>
    <row r="196" spans="1:38" x14ac:dyDescent="0.25">
      <c r="A196" s="52" t="str">
        <f>Доллар!$T$17</f>
        <v>14.07.2023</v>
      </c>
      <c r="B196" s="58" t="str">
        <f>Доллар!$U$17</f>
        <v>-</v>
      </c>
      <c r="D196" s="52" t="str">
        <f>Евро!$T$17</f>
        <v>14.07.2023</v>
      </c>
      <c r="E196" s="58" t="str">
        <f>Евро!$U$17</f>
        <v>-</v>
      </c>
      <c r="G196" s="52" t="str">
        <f>'Золото (ЦБ)'!$T$17</f>
        <v>14.07.2023</v>
      </c>
      <c r="H196" s="58" t="str">
        <f>'Золото (ЦБ)'!$U$17</f>
        <v/>
      </c>
      <c r="J196" s="52" t="str">
        <f>'Серебро (ЦБ)'!$T$17</f>
        <v>14.07.2023</v>
      </c>
      <c r="K196" s="58" t="str">
        <f>'Серебро (ЦБ)'!$U$17</f>
        <v/>
      </c>
      <c r="M196" s="52" t="str">
        <f>'Платина (ЦБ)'!$T$17</f>
        <v>14.07.2023</v>
      </c>
      <c r="N196" s="58" t="str">
        <f>'Платина (ЦБ)'!$U$17</f>
        <v/>
      </c>
      <c r="P196" s="52" t="str">
        <f>'Палладий (ЦБ)'!$T$17</f>
        <v>14.07.2023</v>
      </c>
      <c r="Q196" s="58" t="str">
        <f>'Палладий (ЦБ)'!$U$17</f>
        <v/>
      </c>
      <c r="S196" s="52" t="str">
        <f>'Золото (KITCO-LME)'!T17</f>
        <v>14.07.2023</v>
      </c>
      <c r="T196" s="58">
        <f>IF(OR(н.WTI!$U17="-",н.WTI!$U17=""),T195,н.WTI!$U17)</f>
        <v>0</v>
      </c>
      <c r="V196" s="52" t="str">
        <f>'Серебро (KITCO-LME)'!T17</f>
        <v>14.07.2023</v>
      </c>
      <c r="W196" s="58">
        <f>IF(OR(н.Brent!$U17="-",н.Brent!$U17=""),W195,н.Brent!$U17)</f>
        <v>1775</v>
      </c>
      <c r="Y196" s="52" t="str">
        <f>'Алюминий (LME)'!T17</f>
        <v>14.07.2023</v>
      </c>
      <c r="Z196" s="58">
        <f>IF(OR(уголь!$U17="-",уголь!$U17=""),Z195,уголь!$U17)</f>
        <v>0</v>
      </c>
      <c r="AB196" s="52" t="str">
        <f>'Никель (LME)'!T17</f>
        <v>14.07.2023</v>
      </c>
      <c r="AC196" s="58">
        <f>IF(OR(газ!$U17="-",газ!$U17=""),AC195,газ!$U17)</f>
        <v>0</v>
      </c>
      <c r="AE196" s="52" t="str">
        <f>'Свинец (LME)'!T17</f>
        <v>14.07.2023</v>
      </c>
      <c r="AF196" s="58"/>
      <c r="AH196" s="52" t="str">
        <f>'Медь (LME)'!T17</f>
        <v>14.07.2023</v>
      </c>
      <c r="AI196" s="58"/>
      <c r="AK196" s="52" t="str">
        <f>'Цинк (LME)'!T17</f>
        <v>14.07.2023</v>
      </c>
      <c r="AL196" s="58"/>
    </row>
    <row r="197" spans="1:38" x14ac:dyDescent="0.25">
      <c r="A197" s="52" t="str">
        <f>Доллар!$T$18</f>
        <v>15.07.2023</v>
      </c>
      <c r="B197" s="58" t="str">
        <f>Доллар!$U$18</f>
        <v>-</v>
      </c>
      <c r="D197" s="52" t="str">
        <f>Евро!$T$18</f>
        <v>15.07.2023</v>
      </c>
      <c r="E197" s="58" t="str">
        <f>Евро!$U$18</f>
        <v>-</v>
      </c>
      <c r="G197" s="52" t="str">
        <f>'Золото (ЦБ)'!$T$18</f>
        <v>15.07.2023</v>
      </c>
      <c r="H197" s="58" t="str">
        <f>'Золото (ЦБ)'!$U$18</f>
        <v/>
      </c>
      <c r="J197" s="52" t="str">
        <f>'Серебро (ЦБ)'!$T$18</f>
        <v>15.07.2023</v>
      </c>
      <c r="K197" s="58" t="str">
        <f>'Серебро (ЦБ)'!$U$18</f>
        <v/>
      </c>
      <c r="M197" s="52" t="str">
        <f>'Платина (ЦБ)'!$T$18</f>
        <v>15.07.2023</v>
      </c>
      <c r="N197" s="58" t="str">
        <f>'Платина (ЦБ)'!$U$18</f>
        <v/>
      </c>
      <c r="P197" s="52" t="str">
        <f>'Палладий (ЦБ)'!$T$18</f>
        <v>15.07.2023</v>
      </c>
      <c r="Q197" s="58" t="str">
        <f>'Палладий (ЦБ)'!$U$18</f>
        <v/>
      </c>
      <c r="S197" s="52" t="str">
        <f>'Золото (KITCO-LME)'!T18</f>
        <v>15.07.2023</v>
      </c>
      <c r="T197" s="58">
        <f>IF(OR(н.WTI!$U18="-",н.WTI!$U18=""),T196,н.WTI!$U18)</f>
        <v>0</v>
      </c>
      <c r="V197" s="52" t="str">
        <f>'Серебро (KITCO-LME)'!T18</f>
        <v>15.07.2023</v>
      </c>
      <c r="W197" s="58">
        <f>IF(OR(н.Brent!$U18="-",н.Brent!$U18=""),W196,н.Brent!$U18)</f>
        <v>1775</v>
      </c>
      <c r="Y197" s="52" t="str">
        <f>'Алюминий (LME)'!T18</f>
        <v>15.07.2023</v>
      </c>
      <c r="Z197" s="58">
        <f>IF(OR(уголь!$U18="-",уголь!$U18=""),Z196,уголь!$U18)</f>
        <v>0</v>
      </c>
      <c r="AB197" s="52" t="str">
        <f>'Никель (LME)'!T18</f>
        <v>15.07.2023</v>
      </c>
      <c r="AC197" s="58">
        <f>IF(OR(газ!$U18="-",газ!$U18=""),AC196,газ!$U18)</f>
        <v>0</v>
      </c>
      <c r="AE197" s="52" t="str">
        <f>'Свинец (LME)'!T18</f>
        <v>15.07.2023</v>
      </c>
      <c r="AF197" s="58"/>
      <c r="AH197" s="52" t="str">
        <f>'Медь (LME)'!T18</f>
        <v>15.07.2023</v>
      </c>
      <c r="AI197" s="58"/>
      <c r="AK197" s="52" t="str">
        <f>'Цинк (LME)'!T18</f>
        <v>15.07.2023</v>
      </c>
      <c r="AL197" s="58"/>
    </row>
    <row r="198" spans="1:38" x14ac:dyDescent="0.25">
      <c r="A198" s="52" t="str">
        <f>Доллар!$T$19</f>
        <v>16.07.2023</v>
      </c>
      <c r="B198" s="58" t="str">
        <f>Доллар!$U$19</f>
        <v>-</v>
      </c>
      <c r="D198" s="52" t="str">
        <f>Евро!$T$19</f>
        <v>16.07.2023</v>
      </c>
      <c r="E198" s="58" t="str">
        <f>Евро!$U$19</f>
        <v>-</v>
      </c>
      <c r="G198" s="52" t="str">
        <f>'Золото (ЦБ)'!$T$19</f>
        <v>16.07.2023</v>
      </c>
      <c r="H198" s="58" t="str">
        <f>'Золото (ЦБ)'!$U$19</f>
        <v/>
      </c>
      <c r="J198" s="52" t="str">
        <f>'Серебро (ЦБ)'!$T$19</f>
        <v>16.07.2023</v>
      </c>
      <c r="K198" s="58" t="str">
        <f>'Серебро (ЦБ)'!$U$19</f>
        <v/>
      </c>
      <c r="M198" s="52" t="str">
        <f>'Платина (ЦБ)'!$T$19</f>
        <v>16.07.2023</v>
      </c>
      <c r="N198" s="58" t="str">
        <f>'Платина (ЦБ)'!$U$19</f>
        <v/>
      </c>
      <c r="P198" s="52" t="str">
        <f>'Палладий (ЦБ)'!$T$19</f>
        <v>16.07.2023</v>
      </c>
      <c r="Q198" s="58" t="str">
        <f>'Палладий (ЦБ)'!$U$19</f>
        <v/>
      </c>
      <c r="S198" s="52" t="str">
        <f>'Золото (KITCO-LME)'!T19</f>
        <v>16.07.2023</v>
      </c>
      <c r="T198" s="58">
        <f>IF(OR(н.WTI!$U19="-",н.WTI!$U19=""),T197,н.WTI!$U19)</f>
        <v>0</v>
      </c>
      <c r="V198" s="52" t="str">
        <f>'Серебро (KITCO-LME)'!T19</f>
        <v>16.07.2023</v>
      </c>
      <c r="W198" s="58">
        <f>IF(OR(н.Brent!$U19="-",н.Brent!$U19=""),W197,н.Brent!$U19)</f>
        <v>1775</v>
      </c>
      <c r="Y198" s="52" t="str">
        <f>'Алюминий (LME)'!T19</f>
        <v>16.07.2023</v>
      </c>
      <c r="Z198" s="58">
        <f>IF(OR(уголь!$U19="-",уголь!$U19=""),Z197,уголь!$U19)</f>
        <v>0</v>
      </c>
      <c r="AB198" s="52" t="str">
        <f>'Никель (LME)'!T19</f>
        <v>16.07.2023</v>
      </c>
      <c r="AC198" s="58">
        <f>IF(OR(газ!$U19="-",газ!$U19=""),AC197,газ!$U19)</f>
        <v>0</v>
      </c>
      <c r="AE198" s="52" t="str">
        <f>'Свинец (LME)'!T19</f>
        <v>16.07.2023</v>
      </c>
      <c r="AF198" s="58"/>
      <c r="AH198" s="52" t="str">
        <f>'Медь (LME)'!T19</f>
        <v>16.07.2023</v>
      </c>
      <c r="AI198" s="58"/>
      <c r="AK198" s="52" t="str">
        <f>'Цинк (LME)'!T19</f>
        <v>16.07.2023</v>
      </c>
      <c r="AL198" s="58"/>
    </row>
    <row r="199" spans="1:38" x14ac:dyDescent="0.25">
      <c r="A199" s="52" t="str">
        <f>Доллар!$T$20</f>
        <v>17.07.2023</v>
      </c>
      <c r="B199" s="58" t="str">
        <f>Доллар!$U$20</f>
        <v>-</v>
      </c>
      <c r="D199" s="52" t="str">
        <f>Евро!$T$20</f>
        <v>17.07.2023</v>
      </c>
      <c r="E199" s="58" t="str">
        <f>Евро!$U$20</f>
        <v>-</v>
      </c>
      <c r="G199" s="52" t="str">
        <f>'Золото (ЦБ)'!$T$20</f>
        <v>17.07.2023</v>
      </c>
      <c r="H199" s="58" t="str">
        <f>'Золото (ЦБ)'!$U$20</f>
        <v/>
      </c>
      <c r="J199" s="52" t="str">
        <f>'Серебро (ЦБ)'!$T$20</f>
        <v>17.07.2023</v>
      </c>
      <c r="K199" s="58" t="str">
        <f>'Серебро (ЦБ)'!$U$20</f>
        <v/>
      </c>
      <c r="M199" s="52" t="str">
        <f>'Платина (ЦБ)'!$T$20</f>
        <v>17.07.2023</v>
      </c>
      <c r="N199" s="58" t="str">
        <f>'Платина (ЦБ)'!$U$20</f>
        <v/>
      </c>
      <c r="P199" s="52" t="str">
        <f>'Палладий (ЦБ)'!$T$20</f>
        <v>17.07.2023</v>
      </c>
      <c r="Q199" s="58" t="str">
        <f>'Палладий (ЦБ)'!$U$20</f>
        <v/>
      </c>
      <c r="S199" s="52" t="str">
        <f>'Золото (KITCO-LME)'!T20</f>
        <v>17.07.2023</v>
      </c>
      <c r="T199" s="58">
        <f>IF(OR(н.WTI!$U20="-",н.WTI!$U20=""),T198,н.WTI!$U20)</f>
        <v>0</v>
      </c>
      <c r="V199" s="52" t="str">
        <f>'Серебро (KITCO-LME)'!T20</f>
        <v>17.07.2023</v>
      </c>
      <c r="W199" s="58">
        <f>IF(OR(н.Brent!$U20="-",н.Brent!$U20=""),W198,н.Brent!$U20)</f>
        <v>1775</v>
      </c>
      <c r="Y199" s="52" t="str">
        <f>'Алюминий (LME)'!T20</f>
        <v>17.07.2023</v>
      </c>
      <c r="Z199" s="58">
        <f>IF(OR(уголь!$U20="-",уголь!$U20=""),Z198,уголь!$U20)</f>
        <v>0</v>
      </c>
      <c r="AB199" s="52" t="str">
        <f>'Никель (LME)'!T20</f>
        <v>17.07.2023</v>
      </c>
      <c r="AC199" s="58">
        <f>IF(OR(газ!$U20="-",газ!$U20=""),AC198,газ!$U20)</f>
        <v>0</v>
      </c>
      <c r="AE199" s="52" t="str">
        <f>'Свинец (LME)'!T20</f>
        <v>17.07.2023</v>
      </c>
      <c r="AF199" s="58"/>
      <c r="AH199" s="52" t="str">
        <f>'Медь (LME)'!T20</f>
        <v>17.07.2023</v>
      </c>
      <c r="AI199" s="58"/>
      <c r="AK199" s="52" t="str">
        <f>'Цинк (LME)'!T20</f>
        <v>17.07.2023</v>
      </c>
      <c r="AL199" s="58"/>
    </row>
    <row r="200" spans="1:38" x14ac:dyDescent="0.25">
      <c r="A200" s="52" t="str">
        <f>Доллар!$T$21</f>
        <v>18.07.2023</v>
      </c>
      <c r="B200" s="58" t="str">
        <f>Доллар!$U$21</f>
        <v>-</v>
      </c>
      <c r="D200" s="52" t="str">
        <f>Евро!$T$21</f>
        <v>18.07.2023</v>
      </c>
      <c r="E200" s="58" t="str">
        <f>Евро!$U$21</f>
        <v>-</v>
      </c>
      <c r="G200" s="52" t="str">
        <f>'Золото (ЦБ)'!$T$21</f>
        <v>18.07.2023</v>
      </c>
      <c r="H200" s="58" t="str">
        <f>'Золото (ЦБ)'!$U$21</f>
        <v/>
      </c>
      <c r="J200" s="52" t="str">
        <f>'Серебро (ЦБ)'!$T$21</f>
        <v>18.07.2023</v>
      </c>
      <c r="K200" s="58" t="str">
        <f>'Серебро (ЦБ)'!$U$21</f>
        <v/>
      </c>
      <c r="M200" s="52" t="str">
        <f>'Платина (ЦБ)'!$T$21</f>
        <v>18.07.2023</v>
      </c>
      <c r="N200" s="58" t="str">
        <f>'Платина (ЦБ)'!$U$21</f>
        <v/>
      </c>
      <c r="P200" s="52" t="str">
        <f>'Палладий (ЦБ)'!$T$21</f>
        <v>18.07.2023</v>
      </c>
      <c r="Q200" s="58" t="str">
        <f>'Палладий (ЦБ)'!$U$21</f>
        <v/>
      </c>
      <c r="S200" s="52" t="str">
        <f>'Золото (KITCO-LME)'!T21</f>
        <v>18.07.2023</v>
      </c>
      <c r="T200" s="58">
        <f>IF(OR(н.WTI!$U21="-",н.WTI!$U21=""),T199,н.WTI!$U21)</f>
        <v>0</v>
      </c>
      <c r="V200" s="52" t="str">
        <f>'Серебро (KITCO-LME)'!T21</f>
        <v>18.07.2023</v>
      </c>
      <c r="W200" s="58">
        <f>IF(OR(н.Brent!$U21="-",н.Brent!$U21=""),W199,н.Brent!$U21)</f>
        <v>1775</v>
      </c>
      <c r="Y200" s="52" t="str">
        <f>'Алюминий (LME)'!T21</f>
        <v>18.07.2023</v>
      </c>
      <c r="Z200" s="58">
        <f>IF(OR(уголь!$U21="-",уголь!$U21=""),Z199,уголь!$U21)</f>
        <v>0</v>
      </c>
      <c r="AB200" s="52" t="str">
        <f>'Никель (LME)'!T21</f>
        <v>18.07.2023</v>
      </c>
      <c r="AC200" s="58">
        <f>IF(OR(газ!$U21="-",газ!$U21=""),AC199,газ!$U21)</f>
        <v>0</v>
      </c>
      <c r="AE200" s="52" t="str">
        <f>'Свинец (LME)'!T21</f>
        <v>18.07.2023</v>
      </c>
      <c r="AF200" s="58"/>
      <c r="AH200" s="52" t="str">
        <f>'Медь (LME)'!T21</f>
        <v>18.07.2023</v>
      </c>
      <c r="AI200" s="58"/>
      <c r="AK200" s="52" t="str">
        <f>'Цинк (LME)'!T21</f>
        <v>18.07.2023</v>
      </c>
      <c r="AL200" s="58"/>
    </row>
    <row r="201" spans="1:38" x14ac:dyDescent="0.25">
      <c r="A201" s="52" t="str">
        <f>Доллар!$T$22</f>
        <v>19.07.2023</v>
      </c>
      <c r="B201" s="58" t="str">
        <f>Доллар!$U$22</f>
        <v>-</v>
      </c>
      <c r="D201" s="52" t="str">
        <f>Евро!$T$22</f>
        <v>19.07.2023</v>
      </c>
      <c r="E201" s="58" t="str">
        <f>Евро!$U$22</f>
        <v>-</v>
      </c>
      <c r="G201" s="52" t="str">
        <f>'Золото (ЦБ)'!$T$22</f>
        <v>19.07.2023</v>
      </c>
      <c r="H201" s="58" t="str">
        <f>'Золото (ЦБ)'!$U$22</f>
        <v/>
      </c>
      <c r="J201" s="52" t="str">
        <f>'Серебро (ЦБ)'!$T$22</f>
        <v>19.07.2023</v>
      </c>
      <c r="K201" s="58" t="str">
        <f>'Серебро (ЦБ)'!$U$22</f>
        <v/>
      </c>
      <c r="M201" s="52" t="str">
        <f>'Платина (ЦБ)'!$T$22</f>
        <v>19.07.2023</v>
      </c>
      <c r="N201" s="58" t="str">
        <f>'Платина (ЦБ)'!$U$22</f>
        <v/>
      </c>
      <c r="P201" s="52" t="str">
        <f>'Палладий (ЦБ)'!$T$22</f>
        <v>19.07.2023</v>
      </c>
      <c r="Q201" s="58" t="str">
        <f>'Палладий (ЦБ)'!$U$22</f>
        <v/>
      </c>
      <c r="S201" s="52" t="str">
        <f>'Золото (KITCO-LME)'!T22</f>
        <v>19.07.2023</v>
      </c>
      <c r="T201" s="58">
        <f>IF(OR(н.WTI!$U22="-",н.WTI!$U22=""),T200,н.WTI!$U22)</f>
        <v>0</v>
      </c>
      <c r="V201" s="52" t="str">
        <f>'Серебро (KITCO-LME)'!T22</f>
        <v>19.07.2023</v>
      </c>
      <c r="W201" s="58">
        <f>IF(OR(н.Brent!$U22="-",н.Brent!$U22=""),W200,н.Brent!$U22)</f>
        <v>1775</v>
      </c>
      <c r="Y201" s="52" t="str">
        <f>'Алюминий (LME)'!T22</f>
        <v>19.07.2023</v>
      </c>
      <c r="Z201" s="58">
        <f>IF(OR(уголь!$U22="-",уголь!$U22=""),Z200,уголь!$U22)</f>
        <v>0</v>
      </c>
      <c r="AB201" s="52" t="str">
        <f>'Никель (LME)'!T22</f>
        <v>19.07.2023</v>
      </c>
      <c r="AC201" s="58">
        <f>IF(OR(газ!$U22="-",газ!$U22=""),AC200,газ!$U22)</f>
        <v>0</v>
      </c>
      <c r="AE201" s="52" t="str">
        <f>'Свинец (LME)'!T22</f>
        <v>19.07.2023</v>
      </c>
      <c r="AF201" s="58"/>
      <c r="AH201" s="52" t="str">
        <f>'Медь (LME)'!T22</f>
        <v>19.07.2023</v>
      </c>
      <c r="AI201" s="58"/>
      <c r="AK201" s="52" t="str">
        <f>'Цинк (LME)'!T22</f>
        <v>19.07.2023</v>
      </c>
      <c r="AL201" s="58"/>
    </row>
    <row r="202" spans="1:38" x14ac:dyDescent="0.25">
      <c r="A202" s="52" t="str">
        <f>Доллар!$T$23</f>
        <v>20.07.2023</v>
      </c>
      <c r="B202" s="58" t="str">
        <f>Доллар!$U$23</f>
        <v>-</v>
      </c>
      <c r="D202" s="52" t="str">
        <f>Евро!$T$23</f>
        <v>20.07.2023</v>
      </c>
      <c r="E202" s="58" t="str">
        <f>Евро!$U$23</f>
        <v>-</v>
      </c>
      <c r="G202" s="52" t="str">
        <f>'Золото (ЦБ)'!$T$23</f>
        <v>20.07.2023</v>
      </c>
      <c r="H202" s="58" t="str">
        <f>'Золото (ЦБ)'!$U$23</f>
        <v/>
      </c>
      <c r="J202" s="52" t="str">
        <f>'Серебро (ЦБ)'!$T$23</f>
        <v>20.07.2023</v>
      </c>
      <c r="K202" s="58" t="str">
        <f>'Серебро (ЦБ)'!$U$23</f>
        <v/>
      </c>
      <c r="M202" s="52" t="str">
        <f>'Платина (ЦБ)'!$T$23</f>
        <v>20.07.2023</v>
      </c>
      <c r="N202" s="58" t="str">
        <f>'Платина (ЦБ)'!$U$23</f>
        <v/>
      </c>
      <c r="P202" s="52" t="str">
        <f>'Палладий (ЦБ)'!$T$23</f>
        <v>20.07.2023</v>
      </c>
      <c r="Q202" s="58" t="str">
        <f>'Палладий (ЦБ)'!$U$23</f>
        <v/>
      </c>
      <c r="S202" s="52" t="str">
        <f>'Золото (KITCO-LME)'!T23</f>
        <v>20.07.2023</v>
      </c>
      <c r="T202" s="58">
        <f>IF(OR(н.WTI!$U23="-",н.WTI!$U23=""),T201,н.WTI!$U23)</f>
        <v>0</v>
      </c>
      <c r="V202" s="52" t="str">
        <f>'Серебро (KITCO-LME)'!T23</f>
        <v>20.07.2023</v>
      </c>
      <c r="W202" s="58">
        <f>IF(OR(н.Brent!$U23="-",н.Brent!$U23=""),W201,н.Brent!$U23)</f>
        <v>1775</v>
      </c>
      <c r="Y202" s="52" t="str">
        <f>'Алюминий (LME)'!T23</f>
        <v>20.07.2023</v>
      </c>
      <c r="Z202" s="58">
        <f>IF(OR(уголь!$U23="-",уголь!$U23=""),Z201,уголь!$U23)</f>
        <v>0</v>
      </c>
      <c r="AB202" s="52" t="str">
        <f>'Никель (LME)'!T23</f>
        <v>20.07.2023</v>
      </c>
      <c r="AC202" s="58">
        <f>IF(OR(газ!$U23="-",газ!$U23=""),AC201,газ!$U23)</f>
        <v>0</v>
      </c>
      <c r="AE202" s="52" t="str">
        <f>'Свинец (LME)'!T23</f>
        <v>20.07.2023</v>
      </c>
      <c r="AF202" s="58"/>
      <c r="AH202" s="52" t="str">
        <f>'Медь (LME)'!T23</f>
        <v>20.07.2023</v>
      </c>
      <c r="AI202" s="58"/>
      <c r="AK202" s="52" t="str">
        <f>'Цинк (LME)'!T23</f>
        <v>20.07.2023</v>
      </c>
      <c r="AL202" s="58"/>
    </row>
    <row r="203" spans="1:38" x14ac:dyDescent="0.25">
      <c r="A203" s="52" t="str">
        <f>Доллар!$T$24</f>
        <v>21.07.2023</v>
      </c>
      <c r="B203" s="58" t="str">
        <f>Доллар!$U$24</f>
        <v>-</v>
      </c>
      <c r="D203" s="52" t="str">
        <f>Евро!$T$24</f>
        <v>21.07.2023</v>
      </c>
      <c r="E203" s="58" t="str">
        <f>Евро!$U$24</f>
        <v>-</v>
      </c>
      <c r="G203" s="52" t="str">
        <f>'Золото (ЦБ)'!$T$24</f>
        <v>21.07.2023</v>
      </c>
      <c r="H203" s="58" t="str">
        <f>'Золото (ЦБ)'!$U$24</f>
        <v/>
      </c>
      <c r="J203" s="52" t="str">
        <f>'Серебро (ЦБ)'!$T$24</f>
        <v>21.07.2023</v>
      </c>
      <c r="K203" s="58" t="str">
        <f>'Серебро (ЦБ)'!$U$24</f>
        <v/>
      </c>
      <c r="M203" s="52" t="str">
        <f>'Платина (ЦБ)'!$T$24</f>
        <v>21.07.2023</v>
      </c>
      <c r="N203" s="58" t="str">
        <f>'Платина (ЦБ)'!$U$24</f>
        <v/>
      </c>
      <c r="P203" s="52" t="str">
        <f>'Палладий (ЦБ)'!$T$24</f>
        <v>21.07.2023</v>
      </c>
      <c r="Q203" s="58" t="str">
        <f>'Палладий (ЦБ)'!$U$24</f>
        <v/>
      </c>
      <c r="S203" s="52" t="str">
        <f>'Золото (KITCO-LME)'!T24</f>
        <v>21.07.2023</v>
      </c>
      <c r="T203" s="58">
        <f>IF(OR(н.WTI!$U24="-",н.WTI!$U24=""),T202,н.WTI!$U24)</f>
        <v>0</v>
      </c>
      <c r="V203" s="52" t="str">
        <f>'Серебро (KITCO-LME)'!T24</f>
        <v>21.07.2023</v>
      </c>
      <c r="W203" s="58">
        <f>IF(OR(н.Brent!$U24="-",н.Brent!$U24=""),W202,н.Brent!$U24)</f>
        <v>1775</v>
      </c>
      <c r="Y203" s="52" t="str">
        <f>'Алюминий (LME)'!T24</f>
        <v>21.07.2023</v>
      </c>
      <c r="Z203" s="58">
        <f>IF(OR(уголь!$U24="-",уголь!$U24=""),Z202,уголь!$U24)</f>
        <v>0</v>
      </c>
      <c r="AB203" s="52" t="str">
        <f>'Никель (LME)'!T24</f>
        <v>21.07.2023</v>
      </c>
      <c r="AC203" s="58">
        <f>IF(OR(газ!$U24="-",газ!$U24=""),AC202,газ!$U24)</f>
        <v>0</v>
      </c>
      <c r="AE203" s="52" t="str">
        <f>'Свинец (LME)'!T24</f>
        <v>21.07.2023</v>
      </c>
      <c r="AF203" s="58"/>
      <c r="AH203" s="52" t="str">
        <f>'Медь (LME)'!T24</f>
        <v>21.07.2023</v>
      </c>
      <c r="AI203" s="58"/>
      <c r="AK203" s="52" t="str">
        <f>'Цинк (LME)'!T24</f>
        <v>21.07.2023</v>
      </c>
      <c r="AL203" s="58"/>
    </row>
    <row r="204" spans="1:38" x14ac:dyDescent="0.25">
      <c r="A204" s="52" t="str">
        <f>Доллар!$T$25</f>
        <v>22.07.2023</v>
      </c>
      <c r="B204" s="58" t="str">
        <f>Доллар!$U$25</f>
        <v>-</v>
      </c>
      <c r="D204" s="52" t="str">
        <f>Евро!$T$25</f>
        <v>22.07.2023</v>
      </c>
      <c r="E204" s="58" t="str">
        <f>Евро!$U$25</f>
        <v>-</v>
      </c>
      <c r="G204" s="52" t="str">
        <f>'Золото (ЦБ)'!$T$25</f>
        <v>22.07.2023</v>
      </c>
      <c r="H204" s="58" t="str">
        <f>'Золото (ЦБ)'!$U$25</f>
        <v/>
      </c>
      <c r="J204" s="52" t="str">
        <f>'Серебро (ЦБ)'!$T$25</f>
        <v>22.07.2023</v>
      </c>
      <c r="K204" s="58" t="str">
        <f>'Серебро (ЦБ)'!$U$25</f>
        <v/>
      </c>
      <c r="M204" s="52" t="str">
        <f>'Платина (ЦБ)'!$T$25</f>
        <v>22.07.2023</v>
      </c>
      <c r="N204" s="58" t="str">
        <f>'Платина (ЦБ)'!$U$25</f>
        <v/>
      </c>
      <c r="P204" s="52" t="str">
        <f>'Палладий (ЦБ)'!$T$25</f>
        <v>22.07.2023</v>
      </c>
      <c r="Q204" s="58" t="str">
        <f>'Палладий (ЦБ)'!$U$25</f>
        <v/>
      </c>
      <c r="S204" s="52" t="str">
        <f>'Золото (KITCO-LME)'!T25</f>
        <v>22.07.2023</v>
      </c>
      <c r="T204" s="58">
        <f>IF(OR(н.WTI!$U25="-",н.WTI!$U25=""),T203,н.WTI!$U25)</f>
        <v>0</v>
      </c>
      <c r="V204" s="52" t="str">
        <f>'Серебро (KITCO-LME)'!T25</f>
        <v>22.07.2023</v>
      </c>
      <c r="W204" s="58">
        <f>IF(OR(н.Brent!$U25="-",н.Brent!$U25=""),W203,н.Brent!$U25)</f>
        <v>1775</v>
      </c>
      <c r="Y204" s="52" t="str">
        <f>'Алюминий (LME)'!T25</f>
        <v>22.07.2023</v>
      </c>
      <c r="Z204" s="58">
        <f>IF(OR(уголь!$U25="-",уголь!$U25=""),Z203,уголь!$U25)</f>
        <v>0</v>
      </c>
      <c r="AB204" s="52" t="str">
        <f>'Никель (LME)'!T25</f>
        <v>22.07.2023</v>
      </c>
      <c r="AC204" s="58">
        <f>IF(OR(газ!$U25="-",газ!$U25=""),AC203,газ!$U25)</f>
        <v>0</v>
      </c>
      <c r="AE204" s="52" t="str">
        <f>'Свинец (LME)'!T25</f>
        <v>22.07.2023</v>
      </c>
      <c r="AF204" s="58"/>
      <c r="AH204" s="52" t="str">
        <f>'Медь (LME)'!T25</f>
        <v>22.07.2023</v>
      </c>
      <c r="AI204" s="58"/>
      <c r="AK204" s="52" t="str">
        <f>'Цинк (LME)'!T25</f>
        <v>22.07.2023</v>
      </c>
      <c r="AL204" s="58"/>
    </row>
    <row r="205" spans="1:38" x14ac:dyDescent="0.25">
      <c r="A205" s="52" t="str">
        <f>Доллар!$T$26</f>
        <v>23.07.2023</v>
      </c>
      <c r="B205" s="58" t="str">
        <f>Доллар!$U$26</f>
        <v>-</v>
      </c>
      <c r="D205" s="52" t="str">
        <f>Евро!$T$26</f>
        <v>23.07.2023</v>
      </c>
      <c r="E205" s="58" t="str">
        <f>Евро!$U$26</f>
        <v>-</v>
      </c>
      <c r="G205" s="52" t="str">
        <f>'Золото (ЦБ)'!$T$26</f>
        <v>23.07.2023</v>
      </c>
      <c r="H205" s="58" t="str">
        <f>'Золото (ЦБ)'!$U$26</f>
        <v/>
      </c>
      <c r="J205" s="52" t="str">
        <f>'Серебро (ЦБ)'!$T$26</f>
        <v>23.07.2023</v>
      </c>
      <c r="K205" s="58" t="str">
        <f>'Серебро (ЦБ)'!$U$26</f>
        <v/>
      </c>
      <c r="M205" s="52" t="str">
        <f>'Платина (ЦБ)'!$T$26</f>
        <v>23.07.2023</v>
      </c>
      <c r="N205" s="58" t="str">
        <f>'Платина (ЦБ)'!$U$26</f>
        <v/>
      </c>
      <c r="P205" s="52" t="str">
        <f>'Палладий (ЦБ)'!$T$26</f>
        <v>23.07.2023</v>
      </c>
      <c r="Q205" s="58" t="str">
        <f>'Палладий (ЦБ)'!$U$26</f>
        <v/>
      </c>
      <c r="S205" s="52" t="str">
        <f>'Золото (KITCO-LME)'!T26</f>
        <v>23.07.2023</v>
      </c>
      <c r="T205" s="58">
        <f>IF(OR(н.WTI!$U26="-",н.WTI!$U26=""),T204,н.WTI!$U26)</f>
        <v>0</v>
      </c>
      <c r="V205" s="52" t="str">
        <f>'Серебро (KITCO-LME)'!T26</f>
        <v>23.07.2023</v>
      </c>
      <c r="W205" s="58">
        <f>IF(OR(н.Brent!$U26="-",н.Brent!$U26=""),W204,н.Brent!$U26)</f>
        <v>1775</v>
      </c>
      <c r="Y205" s="52" t="str">
        <f>'Алюминий (LME)'!T26</f>
        <v>23.07.2023</v>
      </c>
      <c r="Z205" s="58">
        <f>IF(OR(уголь!$U26="-",уголь!$U26=""),Z204,уголь!$U26)</f>
        <v>0</v>
      </c>
      <c r="AB205" s="52" t="str">
        <f>'Никель (LME)'!T26</f>
        <v>23.07.2023</v>
      </c>
      <c r="AC205" s="58">
        <f>IF(OR(газ!$U26="-",газ!$U26=""),AC204,газ!$U26)</f>
        <v>0</v>
      </c>
      <c r="AE205" s="52" t="str">
        <f>'Свинец (LME)'!T26</f>
        <v>23.07.2023</v>
      </c>
      <c r="AF205" s="58"/>
      <c r="AH205" s="52" t="str">
        <f>'Медь (LME)'!T26</f>
        <v>23.07.2023</v>
      </c>
      <c r="AI205" s="58"/>
      <c r="AK205" s="52" t="str">
        <f>'Цинк (LME)'!T26</f>
        <v>23.07.2023</v>
      </c>
      <c r="AL205" s="58"/>
    </row>
    <row r="206" spans="1:38" x14ac:dyDescent="0.25">
      <c r="A206" s="52" t="str">
        <f>Доллар!$T$27</f>
        <v>24.07.2023</v>
      </c>
      <c r="B206" s="58" t="str">
        <f>Доллар!$U$27</f>
        <v>-</v>
      </c>
      <c r="D206" s="52" t="str">
        <f>Евро!$T$27</f>
        <v>24.07.2023</v>
      </c>
      <c r="E206" s="58" t="str">
        <f>Евро!$U$27</f>
        <v>-</v>
      </c>
      <c r="G206" s="52" t="str">
        <f>'Золото (ЦБ)'!$T$27</f>
        <v>24.07.2023</v>
      </c>
      <c r="H206" s="58" t="str">
        <f>'Золото (ЦБ)'!$U$27</f>
        <v/>
      </c>
      <c r="J206" s="52" t="str">
        <f>'Серебро (ЦБ)'!$T$27</f>
        <v>24.07.2023</v>
      </c>
      <c r="K206" s="58" t="str">
        <f>'Серебро (ЦБ)'!$U$27</f>
        <v/>
      </c>
      <c r="M206" s="52" t="str">
        <f>'Платина (ЦБ)'!$T$27</f>
        <v>24.07.2023</v>
      </c>
      <c r="N206" s="58" t="str">
        <f>'Платина (ЦБ)'!$U$27</f>
        <v/>
      </c>
      <c r="P206" s="52" t="str">
        <f>'Палладий (ЦБ)'!$T$27</f>
        <v>24.07.2023</v>
      </c>
      <c r="Q206" s="58" t="str">
        <f>'Палладий (ЦБ)'!$U$27</f>
        <v/>
      </c>
      <c r="S206" s="52" t="str">
        <f>'Золото (KITCO-LME)'!T27</f>
        <v>24.07.2023</v>
      </c>
      <c r="T206" s="58">
        <f>IF(OR(н.WTI!$U27="-",н.WTI!$U27=""),T205,н.WTI!$U27)</f>
        <v>0</v>
      </c>
      <c r="V206" s="52" t="str">
        <f>'Серебро (KITCO-LME)'!T27</f>
        <v>24.07.2023</v>
      </c>
      <c r="W206" s="58">
        <f>IF(OR(н.Brent!$U27="-",н.Brent!$U27=""),W205,н.Brent!$U27)</f>
        <v>1775</v>
      </c>
      <c r="Y206" s="52" t="str">
        <f>'Алюминий (LME)'!T27</f>
        <v>24.07.2023</v>
      </c>
      <c r="Z206" s="58">
        <f>IF(OR(уголь!$U27="-",уголь!$U27=""),Z205,уголь!$U27)</f>
        <v>0</v>
      </c>
      <c r="AB206" s="52" t="str">
        <f>'Никель (LME)'!T27</f>
        <v>24.07.2023</v>
      </c>
      <c r="AC206" s="58">
        <f>IF(OR(газ!$U27="-",газ!$U27=""),AC205,газ!$U27)</f>
        <v>0</v>
      </c>
      <c r="AE206" s="52" t="str">
        <f>'Свинец (LME)'!T27</f>
        <v>24.07.2023</v>
      </c>
      <c r="AF206" s="58"/>
      <c r="AH206" s="52" t="str">
        <f>'Медь (LME)'!T27</f>
        <v>24.07.2023</v>
      </c>
      <c r="AI206" s="58"/>
      <c r="AK206" s="52" t="str">
        <f>'Цинк (LME)'!T27</f>
        <v>24.07.2023</v>
      </c>
      <c r="AL206" s="58"/>
    </row>
    <row r="207" spans="1:38" x14ac:dyDescent="0.25">
      <c r="A207" s="52" t="str">
        <f>Доллар!$T$28</f>
        <v>25.07.2023</v>
      </c>
      <c r="B207" s="58" t="str">
        <f>Доллар!$U$28</f>
        <v>-</v>
      </c>
      <c r="D207" s="52" t="str">
        <f>Евро!$T$28</f>
        <v>25.07.2023</v>
      </c>
      <c r="E207" s="58" t="str">
        <f>Евро!$U$28</f>
        <v>-</v>
      </c>
      <c r="G207" s="52" t="str">
        <f>'Золото (ЦБ)'!$T$28</f>
        <v>25.07.2023</v>
      </c>
      <c r="H207" s="58" t="str">
        <f>'Золото (ЦБ)'!$U$28</f>
        <v/>
      </c>
      <c r="J207" s="52" t="str">
        <f>'Серебро (ЦБ)'!$T$28</f>
        <v>25.07.2023</v>
      </c>
      <c r="K207" s="58" t="str">
        <f>'Серебро (ЦБ)'!$U$28</f>
        <v/>
      </c>
      <c r="M207" s="52" t="str">
        <f>'Платина (ЦБ)'!$T$28</f>
        <v>25.07.2023</v>
      </c>
      <c r="N207" s="58" t="str">
        <f>'Платина (ЦБ)'!$U$28</f>
        <v/>
      </c>
      <c r="P207" s="52" t="str">
        <f>'Палладий (ЦБ)'!$T$28</f>
        <v>25.07.2023</v>
      </c>
      <c r="Q207" s="58" t="str">
        <f>'Палладий (ЦБ)'!$U$28</f>
        <v/>
      </c>
      <c r="S207" s="52" t="str">
        <f>'Золото (KITCO-LME)'!T28</f>
        <v>25.07.2023</v>
      </c>
      <c r="T207" s="58">
        <f>IF(OR(н.WTI!$U28="-",н.WTI!$U28=""),T206,н.WTI!$U28)</f>
        <v>0</v>
      </c>
      <c r="V207" s="52" t="str">
        <f>'Серебро (KITCO-LME)'!T28</f>
        <v>25.07.2023</v>
      </c>
      <c r="W207" s="58">
        <f>IF(OR(н.Brent!$U28="-",н.Brent!$U28=""),W206,н.Brent!$U28)</f>
        <v>1775</v>
      </c>
      <c r="Y207" s="52" t="str">
        <f>'Алюминий (LME)'!T28</f>
        <v>25.07.2023</v>
      </c>
      <c r="Z207" s="58">
        <f>IF(OR(уголь!$U28="-",уголь!$U28=""),Z206,уголь!$U28)</f>
        <v>0</v>
      </c>
      <c r="AB207" s="52" t="str">
        <f>'Никель (LME)'!T28</f>
        <v>25.07.2023</v>
      </c>
      <c r="AC207" s="58">
        <f>IF(OR(газ!$U28="-",газ!$U28=""),AC206,газ!$U28)</f>
        <v>0</v>
      </c>
      <c r="AE207" s="52" t="str">
        <f>'Свинец (LME)'!T28</f>
        <v>25.07.2023</v>
      </c>
      <c r="AF207" s="58"/>
      <c r="AH207" s="52" t="str">
        <f>'Медь (LME)'!T28</f>
        <v>25.07.2023</v>
      </c>
      <c r="AI207" s="58"/>
      <c r="AK207" s="52" t="str">
        <f>'Цинк (LME)'!T28</f>
        <v>25.07.2023</v>
      </c>
      <c r="AL207" s="58"/>
    </row>
    <row r="208" spans="1:38" x14ac:dyDescent="0.25">
      <c r="A208" s="52" t="str">
        <f>Доллар!$T$29</f>
        <v>26.07.2023</v>
      </c>
      <c r="B208" s="58" t="str">
        <f>Доллар!$U$29</f>
        <v>-</v>
      </c>
      <c r="D208" s="52" t="str">
        <f>Евро!$T$29</f>
        <v>26.07.2023</v>
      </c>
      <c r="E208" s="58" t="str">
        <f>Евро!$U$29</f>
        <v>-</v>
      </c>
      <c r="G208" s="52" t="str">
        <f>'Золото (ЦБ)'!$T$29</f>
        <v>26.07.2023</v>
      </c>
      <c r="H208" s="58" t="str">
        <f>'Золото (ЦБ)'!$U$29</f>
        <v/>
      </c>
      <c r="J208" s="52" t="str">
        <f>'Серебро (ЦБ)'!$T$29</f>
        <v>26.07.2023</v>
      </c>
      <c r="K208" s="58" t="str">
        <f>'Серебро (ЦБ)'!$U$29</f>
        <v/>
      </c>
      <c r="M208" s="52" t="str">
        <f>'Платина (ЦБ)'!$T$29</f>
        <v>26.07.2023</v>
      </c>
      <c r="N208" s="58" t="str">
        <f>'Платина (ЦБ)'!$U$29</f>
        <v/>
      </c>
      <c r="P208" s="52" t="str">
        <f>'Палладий (ЦБ)'!$T$29</f>
        <v>26.07.2023</v>
      </c>
      <c r="Q208" s="58" t="str">
        <f>'Палладий (ЦБ)'!$U$29</f>
        <v/>
      </c>
      <c r="S208" s="52" t="str">
        <f>'Золото (KITCO-LME)'!T29</f>
        <v>26.07.2023</v>
      </c>
      <c r="T208" s="58">
        <f>IF(OR(н.WTI!$U29="-",н.WTI!$U29=""),T207,н.WTI!$U29)</f>
        <v>0</v>
      </c>
      <c r="V208" s="52" t="str">
        <f>'Серебро (KITCO-LME)'!T29</f>
        <v>26.07.2023</v>
      </c>
      <c r="W208" s="58">
        <f>IF(OR(н.Brent!$U29="-",н.Brent!$U29=""),W207,н.Brent!$U29)</f>
        <v>1775</v>
      </c>
      <c r="Y208" s="52" t="str">
        <f>'Алюминий (LME)'!T29</f>
        <v>26.07.2023</v>
      </c>
      <c r="Z208" s="58">
        <f>IF(OR(уголь!$U29="-",уголь!$U29=""),Z207,уголь!$U29)</f>
        <v>0</v>
      </c>
      <c r="AB208" s="52" t="str">
        <f>'Никель (LME)'!T29</f>
        <v>26.07.2023</v>
      </c>
      <c r="AC208" s="58">
        <f>IF(OR(газ!$U29="-",газ!$U29=""),AC207,газ!$U29)</f>
        <v>0</v>
      </c>
      <c r="AE208" s="52" t="str">
        <f>'Свинец (LME)'!T29</f>
        <v>26.07.2023</v>
      </c>
      <c r="AF208" s="58"/>
      <c r="AH208" s="52" t="str">
        <f>'Медь (LME)'!T29</f>
        <v>26.07.2023</v>
      </c>
      <c r="AI208" s="58"/>
      <c r="AK208" s="52" t="str">
        <f>'Цинк (LME)'!T29</f>
        <v>26.07.2023</v>
      </c>
      <c r="AL208" s="58"/>
    </row>
    <row r="209" spans="1:38" x14ac:dyDescent="0.25">
      <c r="A209" s="52" t="str">
        <f>Доллар!$T$30</f>
        <v>27.07.2023</v>
      </c>
      <c r="B209" s="58" t="str">
        <f>Доллар!$U$30</f>
        <v>-</v>
      </c>
      <c r="D209" s="52" t="str">
        <f>Евро!$T$30</f>
        <v>27.07.2023</v>
      </c>
      <c r="E209" s="58" t="str">
        <f>Евро!$U$30</f>
        <v>-</v>
      </c>
      <c r="G209" s="52" t="str">
        <f>'Золото (ЦБ)'!$T$30</f>
        <v>27.07.2023</v>
      </c>
      <c r="H209" s="58" t="str">
        <f>'Золото (ЦБ)'!$U$30</f>
        <v/>
      </c>
      <c r="J209" s="52" t="str">
        <f>'Серебро (ЦБ)'!$T$30</f>
        <v>27.07.2023</v>
      </c>
      <c r="K209" s="58" t="str">
        <f>'Серебро (ЦБ)'!$U$30</f>
        <v/>
      </c>
      <c r="M209" s="52" t="str">
        <f>'Платина (ЦБ)'!$T$30</f>
        <v>27.07.2023</v>
      </c>
      <c r="N209" s="58" t="str">
        <f>'Платина (ЦБ)'!$U$30</f>
        <v/>
      </c>
      <c r="P209" s="52" t="str">
        <f>'Палладий (ЦБ)'!$T$30</f>
        <v>27.07.2023</v>
      </c>
      <c r="Q209" s="58" t="str">
        <f>'Палладий (ЦБ)'!$U$30</f>
        <v/>
      </c>
      <c r="S209" s="52" t="str">
        <f>'Золото (KITCO-LME)'!T30</f>
        <v>27.07.2023</v>
      </c>
      <c r="T209" s="58">
        <f>IF(OR(н.WTI!$U30="-",н.WTI!$U30=""),T208,н.WTI!$U30)</f>
        <v>0</v>
      </c>
      <c r="V209" s="52" t="str">
        <f>'Серебро (KITCO-LME)'!T30</f>
        <v>27.07.2023</v>
      </c>
      <c r="W209" s="58">
        <f>IF(OR(н.Brent!$U30="-",н.Brent!$U30=""),W208,н.Brent!$U30)</f>
        <v>1775</v>
      </c>
      <c r="Y209" s="52" t="str">
        <f>'Алюминий (LME)'!T30</f>
        <v>27.07.2023</v>
      </c>
      <c r="Z209" s="58">
        <f>IF(OR(уголь!$U30="-",уголь!$U30=""),Z208,уголь!$U30)</f>
        <v>0</v>
      </c>
      <c r="AB209" s="52" t="str">
        <f>'Никель (LME)'!T30</f>
        <v>27.07.2023</v>
      </c>
      <c r="AC209" s="58">
        <f>IF(OR(газ!$U30="-",газ!$U30=""),AC208,газ!$U30)</f>
        <v>0</v>
      </c>
      <c r="AE209" s="52" t="str">
        <f>'Свинец (LME)'!T30</f>
        <v>27.07.2023</v>
      </c>
      <c r="AF209" s="58"/>
      <c r="AH209" s="52" t="str">
        <f>'Медь (LME)'!T30</f>
        <v>27.07.2023</v>
      </c>
      <c r="AI209" s="58"/>
      <c r="AK209" s="52" t="str">
        <f>'Цинк (LME)'!T30</f>
        <v>27.07.2023</v>
      </c>
      <c r="AL209" s="58"/>
    </row>
    <row r="210" spans="1:38" x14ac:dyDescent="0.25">
      <c r="A210" s="52" t="str">
        <f>Доллар!$T$31</f>
        <v>28.07.2023</v>
      </c>
      <c r="B210" s="58" t="str">
        <f>Доллар!$U$31</f>
        <v>-</v>
      </c>
      <c r="D210" s="52" t="str">
        <f>Евро!$T$31</f>
        <v>28.07.2023</v>
      </c>
      <c r="E210" s="58" t="str">
        <f>Евро!$U$31</f>
        <v>-</v>
      </c>
      <c r="G210" s="52" t="str">
        <f>'Золото (ЦБ)'!$T$31</f>
        <v>28.07.2023</v>
      </c>
      <c r="H210" s="58" t="str">
        <f>'Золото (ЦБ)'!$U$31</f>
        <v/>
      </c>
      <c r="J210" s="52" t="str">
        <f>'Серебро (ЦБ)'!$T$31</f>
        <v>28.07.2023</v>
      </c>
      <c r="K210" s="58" t="str">
        <f>'Серебро (ЦБ)'!$U$31</f>
        <v/>
      </c>
      <c r="M210" s="52" t="str">
        <f>'Платина (ЦБ)'!$T$31</f>
        <v>28.07.2023</v>
      </c>
      <c r="N210" s="58" t="str">
        <f>'Платина (ЦБ)'!$U$31</f>
        <v/>
      </c>
      <c r="P210" s="52" t="str">
        <f>'Палладий (ЦБ)'!$T$31</f>
        <v>28.07.2023</v>
      </c>
      <c r="Q210" s="58" t="str">
        <f>'Палладий (ЦБ)'!$U$31</f>
        <v/>
      </c>
      <c r="S210" s="52" t="str">
        <f>'Золото (KITCO-LME)'!T31</f>
        <v>28.07.2023</v>
      </c>
      <c r="T210" s="58">
        <f>IF(OR(н.WTI!$U31="-",н.WTI!$U31=""),T209,н.WTI!$U31)</f>
        <v>0</v>
      </c>
      <c r="V210" s="52" t="str">
        <f>'Серебро (KITCO-LME)'!T31</f>
        <v>28.07.2023</v>
      </c>
      <c r="W210" s="58">
        <f>IF(OR(н.Brent!$U31="-",н.Brent!$U31=""),W209,н.Brent!$U31)</f>
        <v>1775</v>
      </c>
      <c r="Y210" s="52" t="str">
        <f>'Алюминий (LME)'!T31</f>
        <v>28.07.2023</v>
      </c>
      <c r="Z210" s="58">
        <f>IF(OR(уголь!$U31="-",уголь!$U31=""),Z209,уголь!$U31)</f>
        <v>0</v>
      </c>
      <c r="AB210" s="52" t="str">
        <f>'Никель (LME)'!T31</f>
        <v>28.07.2023</v>
      </c>
      <c r="AC210" s="58">
        <f>IF(OR(газ!$U31="-",газ!$U31=""),AC209,газ!$U31)</f>
        <v>0</v>
      </c>
      <c r="AE210" s="52" t="str">
        <f>'Свинец (LME)'!T31</f>
        <v>28.07.2023</v>
      </c>
      <c r="AF210" s="58"/>
      <c r="AH210" s="52" t="str">
        <f>'Медь (LME)'!T31</f>
        <v>28.07.2023</v>
      </c>
      <c r="AI210" s="58"/>
      <c r="AK210" s="52" t="str">
        <f>'Цинк (LME)'!T31</f>
        <v>28.07.2023</v>
      </c>
      <c r="AL210" s="58"/>
    </row>
    <row r="211" spans="1:38" x14ac:dyDescent="0.25">
      <c r="A211" s="52" t="str">
        <f>Доллар!$T$32</f>
        <v>29.07.2023</v>
      </c>
      <c r="B211" s="58" t="str">
        <f>Доллар!$U$32</f>
        <v>-</v>
      </c>
      <c r="D211" s="52" t="str">
        <f>Евро!$T$32</f>
        <v>29.07.2023</v>
      </c>
      <c r="E211" s="58" t="str">
        <f>Евро!$U$32</f>
        <v>-</v>
      </c>
      <c r="G211" s="52" t="str">
        <f>'Золото (ЦБ)'!$T$32</f>
        <v>29.07.2023</v>
      </c>
      <c r="H211" s="58" t="str">
        <f>'Золото (ЦБ)'!$U$32</f>
        <v/>
      </c>
      <c r="J211" s="52" t="str">
        <f>'Серебро (ЦБ)'!$T$32</f>
        <v>29.07.2023</v>
      </c>
      <c r="K211" s="58" t="str">
        <f>'Серебро (ЦБ)'!$U$32</f>
        <v/>
      </c>
      <c r="M211" s="52" t="str">
        <f>'Платина (ЦБ)'!$T$32</f>
        <v>29.07.2023</v>
      </c>
      <c r="N211" s="58" t="str">
        <f>'Платина (ЦБ)'!$U$32</f>
        <v/>
      </c>
      <c r="P211" s="52" t="str">
        <f>'Палладий (ЦБ)'!$T$32</f>
        <v>29.07.2023</v>
      </c>
      <c r="Q211" s="58" t="str">
        <f>'Палладий (ЦБ)'!$U$32</f>
        <v/>
      </c>
      <c r="S211" s="52" t="str">
        <f>'Золото (KITCO-LME)'!T32</f>
        <v>29.07.2023</v>
      </c>
      <c r="T211" s="58">
        <f>IF(OR(н.WTI!$U32="-",н.WTI!$U32=""),T210,н.WTI!$U32)</f>
        <v>0</v>
      </c>
      <c r="V211" s="52" t="str">
        <f>'Серебро (KITCO-LME)'!T32</f>
        <v>29.07.2023</v>
      </c>
      <c r="W211" s="58">
        <f>IF(OR(н.Brent!$U32="-",н.Brent!$U32=""),W210,н.Brent!$U32)</f>
        <v>1775</v>
      </c>
      <c r="Y211" s="52" t="str">
        <f>'Алюминий (LME)'!T32</f>
        <v>29.07.2023</v>
      </c>
      <c r="Z211" s="58">
        <f>IF(OR(уголь!$U32="-",уголь!$U32=""),Z210,уголь!$U32)</f>
        <v>0</v>
      </c>
      <c r="AB211" s="52" t="str">
        <f>'Никель (LME)'!T32</f>
        <v>29.07.2023</v>
      </c>
      <c r="AC211" s="58">
        <f>IF(OR(газ!$U32="-",газ!$U32=""),AC210,газ!$U32)</f>
        <v>0</v>
      </c>
      <c r="AE211" s="52" t="str">
        <f>'Свинец (LME)'!T32</f>
        <v>29.07.2023</v>
      </c>
      <c r="AF211" s="58"/>
      <c r="AH211" s="52" t="str">
        <f>'Медь (LME)'!T32</f>
        <v>29.07.2023</v>
      </c>
      <c r="AI211" s="58"/>
      <c r="AK211" s="52" t="str">
        <f>'Цинк (LME)'!T32</f>
        <v>29.07.2023</v>
      </c>
      <c r="AL211" s="58"/>
    </row>
    <row r="212" spans="1:38" x14ac:dyDescent="0.25">
      <c r="A212" s="52" t="str">
        <f>Доллар!$T$33</f>
        <v>30.07.2023</v>
      </c>
      <c r="B212" s="58" t="str">
        <f>Доллар!$U$33</f>
        <v>-</v>
      </c>
      <c r="D212" s="52" t="str">
        <f>Евро!$T$33</f>
        <v>30.07.2023</v>
      </c>
      <c r="E212" s="58" t="str">
        <f>Евро!$U$33</f>
        <v>-</v>
      </c>
      <c r="G212" s="52" t="str">
        <f>'Золото (ЦБ)'!$T$33</f>
        <v>30.07.2023</v>
      </c>
      <c r="H212" s="58" t="str">
        <f>'Золото (ЦБ)'!$U$33</f>
        <v/>
      </c>
      <c r="J212" s="52" t="str">
        <f>'Серебро (ЦБ)'!$T$33</f>
        <v>30.07.2023</v>
      </c>
      <c r="K212" s="58" t="str">
        <f>'Серебро (ЦБ)'!$U$33</f>
        <v/>
      </c>
      <c r="M212" s="52" t="str">
        <f>'Платина (ЦБ)'!$T$33</f>
        <v>30.07.2023</v>
      </c>
      <c r="N212" s="58" t="str">
        <f>'Платина (ЦБ)'!$U$33</f>
        <v/>
      </c>
      <c r="P212" s="52" t="str">
        <f>'Палладий (ЦБ)'!$T$33</f>
        <v>30.07.2023</v>
      </c>
      <c r="Q212" s="58" t="str">
        <f>'Палладий (ЦБ)'!$U$33</f>
        <v/>
      </c>
      <c r="S212" s="52" t="str">
        <f>'Золото (KITCO-LME)'!T33</f>
        <v>30.07.2023</v>
      </c>
      <c r="T212" s="58">
        <f>IF(OR(н.WTI!$U33="-",н.WTI!$U33=""),T211,н.WTI!$U33)</f>
        <v>0</v>
      </c>
      <c r="V212" s="52" t="str">
        <f>'Серебро (KITCO-LME)'!T33</f>
        <v>30.07.2023</v>
      </c>
      <c r="W212" s="58">
        <f>IF(OR(н.Brent!$U33="-",н.Brent!$U33=""),W211,н.Brent!$U33)</f>
        <v>1775</v>
      </c>
      <c r="Y212" s="52" t="str">
        <f>'Алюминий (LME)'!T33</f>
        <v>30.07.2023</v>
      </c>
      <c r="Z212" s="58">
        <f>IF(OR(уголь!$U33="-",уголь!$U33=""),Z211,уголь!$U33)</f>
        <v>0</v>
      </c>
      <c r="AB212" s="52" t="str">
        <f>'Никель (LME)'!T33</f>
        <v>30.07.2023</v>
      </c>
      <c r="AC212" s="58">
        <f>IF(OR(газ!$U33="-",газ!$U33=""),AC211,газ!$U33)</f>
        <v>0</v>
      </c>
      <c r="AE212" s="52" t="str">
        <f>'Свинец (LME)'!T33</f>
        <v>30.07.2023</v>
      </c>
      <c r="AF212" s="58"/>
      <c r="AH212" s="52" t="str">
        <f>'Медь (LME)'!T33</f>
        <v>30.07.2023</v>
      </c>
      <c r="AI212" s="58"/>
      <c r="AK212" s="52" t="str">
        <f>'Цинк (LME)'!T33</f>
        <v>30.07.2023</v>
      </c>
      <c r="AL212" s="58"/>
    </row>
    <row r="213" spans="1:38" x14ac:dyDescent="0.25">
      <c r="A213" s="59" t="str">
        <f>Доллар!$T$34</f>
        <v>31.07.2023</v>
      </c>
      <c r="B213" s="58" t="str">
        <f>Доллар!$U$34</f>
        <v>-</v>
      </c>
      <c r="D213" s="59" t="str">
        <f>Евро!$T$34</f>
        <v>31.07.2023</v>
      </c>
      <c r="E213" s="58" t="str">
        <f>Евро!$U$34</f>
        <v>-</v>
      </c>
      <c r="G213" s="59" t="str">
        <f>'Золото (ЦБ)'!$T$34</f>
        <v>31.07.2023</v>
      </c>
      <c r="H213" s="58" t="str">
        <f>'Золото (ЦБ)'!$U$34</f>
        <v/>
      </c>
      <c r="J213" s="59" t="str">
        <f>'Серебро (ЦБ)'!$T$34</f>
        <v>31.07.2023</v>
      </c>
      <c r="K213" s="58" t="str">
        <f>'Серебро (ЦБ)'!$U$34</f>
        <v/>
      </c>
      <c r="M213" s="59" t="str">
        <f>'Платина (ЦБ)'!$T$34</f>
        <v>31.07.2023</v>
      </c>
      <c r="N213" s="58" t="str">
        <f>'Платина (ЦБ)'!$U$34</f>
        <v/>
      </c>
      <c r="P213" s="59" t="str">
        <f>'Палладий (ЦБ)'!$T$34</f>
        <v>31.07.2023</v>
      </c>
      <c r="Q213" s="58" t="str">
        <f>'Палладий (ЦБ)'!$U$34</f>
        <v/>
      </c>
      <c r="S213" s="59" t="str">
        <f>'Золото (KITCO-LME)'!T34</f>
        <v>31.07.2023</v>
      </c>
      <c r="T213" s="58">
        <f>IF(OR(н.WTI!$U34="-",н.WTI!$U34=""),T212,н.WTI!$U34)</f>
        <v>0</v>
      </c>
      <c r="V213" s="59" t="str">
        <f>'Серебро (KITCO-LME)'!T34</f>
        <v>31.07.2023</v>
      </c>
      <c r="W213" s="58">
        <f>IF(OR(н.Brent!$U34="-",н.Brent!$U34=""),W212,н.Brent!$U34)</f>
        <v>1775</v>
      </c>
      <c r="Y213" s="59" t="str">
        <f>'Алюминий (LME)'!T34</f>
        <v>31.07.2023</v>
      </c>
      <c r="Z213" s="58">
        <f>IF(OR(уголь!$U34="-",уголь!$U34=""),Z212,уголь!$U34)</f>
        <v>0</v>
      </c>
      <c r="AB213" s="59" t="str">
        <f>'Никель (LME)'!T34</f>
        <v>31.07.2023</v>
      </c>
      <c r="AC213" s="58">
        <f>IF(OR(газ!$U34="-",газ!$U34=""),AC212,газ!$U34)</f>
        <v>0</v>
      </c>
      <c r="AE213" s="59" t="str">
        <f>'Свинец (LME)'!T34</f>
        <v>31.07.2023</v>
      </c>
      <c r="AF213" s="58"/>
      <c r="AH213" s="59" t="str">
        <f>'Медь (LME)'!T34</f>
        <v>31.07.2023</v>
      </c>
      <c r="AI213" s="58"/>
      <c r="AK213" s="59" t="str">
        <f>'Цинк (LME)'!T34</f>
        <v>31.07.2023</v>
      </c>
      <c r="AL213" s="58"/>
    </row>
    <row r="214" spans="1:38" x14ac:dyDescent="0.25">
      <c r="A214" s="52" t="str">
        <f>Доллар!$W$4</f>
        <v>01.08.2023</v>
      </c>
      <c r="B214" s="58" t="str">
        <f>Доллар!$X$4</f>
        <v>-</v>
      </c>
      <c r="D214" s="52" t="str">
        <f>Евро!$W$4</f>
        <v>01.08.2023</v>
      </c>
      <c r="E214" s="58" t="str">
        <f>Евро!$X$4</f>
        <v>-</v>
      </c>
      <c r="G214" s="52" t="str">
        <f>'Золото (ЦБ)'!$W$4</f>
        <v>01.08.2023</v>
      </c>
      <c r="H214" s="58" t="str">
        <f>'Золото (ЦБ)'!$X$4</f>
        <v/>
      </c>
      <c r="J214" s="52" t="str">
        <f>'Серебро (ЦБ)'!$W$4</f>
        <v>01.08.2023</v>
      </c>
      <c r="K214" s="58" t="str">
        <f>'Серебро (ЦБ)'!$X$4</f>
        <v/>
      </c>
      <c r="M214" s="52" t="str">
        <f>'Платина (ЦБ)'!$W$4</f>
        <v>01.08.2023</v>
      </c>
      <c r="N214" s="58" t="str">
        <f>'Платина (ЦБ)'!$X$4</f>
        <v/>
      </c>
      <c r="P214" s="52" t="str">
        <f>'Палладий (ЦБ)'!$W$4</f>
        <v>01.08.2023</v>
      </c>
      <c r="Q214" s="58" t="str">
        <f>'Палладий (ЦБ)'!$X$4</f>
        <v/>
      </c>
      <c r="S214" s="52" t="str">
        <f>'Золото (KITCO-LME)'!W4</f>
        <v>01.08.2023</v>
      </c>
      <c r="T214" s="58">
        <f>IF(OR(н.WTI!$X4="-",н.WTI!$X4=""),T213,н.WTI!$X4)</f>
        <v>0</v>
      </c>
      <c r="V214" s="52" t="str">
        <f>'Серебро (KITCO-LME)'!W4</f>
        <v>01.08.2023</v>
      </c>
      <c r="W214" s="58">
        <f>IF(OR(н.Brent!$X4="-",н.Brent!$X4=""),W213,н.Brent!$X4)</f>
        <v>1775</v>
      </c>
      <c r="Y214" s="52" t="str">
        <f>'Алюминий (LME)'!W4</f>
        <v>01.08.2023</v>
      </c>
      <c r="Z214" s="58">
        <f>IF(OR(уголь!$X4="-",уголь!$X4=""),Z213,уголь!$X4)</f>
        <v>0</v>
      </c>
      <c r="AB214" s="52" t="str">
        <f>'Никель (LME)'!W4</f>
        <v>01.08.2023</v>
      </c>
      <c r="AC214" s="58">
        <f>IF(OR(газ!$X4="-",газ!$X4=""),AC213,газ!$X4)</f>
        <v>0</v>
      </c>
      <c r="AE214" s="52" t="str">
        <f>'Свинец (LME)'!W4</f>
        <v>01.08.2023</v>
      </c>
      <c r="AF214" s="58"/>
      <c r="AH214" s="52" t="str">
        <f>'Медь (LME)'!W4</f>
        <v>01.08.2023</v>
      </c>
      <c r="AI214" s="58"/>
      <c r="AK214" s="52" t="str">
        <f>'Цинк (LME)'!W4</f>
        <v>01.08.2023</v>
      </c>
      <c r="AL214" s="58"/>
    </row>
    <row r="215" spans="1:38" x14ac:dyDescent="0.25">
      <c r="A215" s="52" t="str">
        <f>Доллар!$W$5</f>
        <v>02.08.2023</v>
      </c>
      <c r="B215" s="58" t="str">
        <f>Доллар!$X$5</f>
        <v>-</v>
      </c>
      <c r="D215" s="52" t="str">
        <f>Евро!$W$5</f>
        <v>02.08.2023</v>
      </c>
      <c r="E215" s="58" t="str">
        <f>Евро!$X$5</f>
        <v>-</v>
      </c>
      <c r="G215" s="52" t="str">
        <f>'Золото (ЦБ)'!$W$5</f>
        <v>02.08.2023</v>
      </c>
      <c r="H215" s="58" t="str">
        <f>'Золото (ЦБ)'!$X$5</f>
        <v/>
      </c>
      <c r="J215" s="52" t="str">
        <f>'Серебро (ЦБ)'!$W$5</f>
        <v>02.08.2023</v>
      </c>
      <c r="K215" s="58" t="str">
        <f>'Серебро (ЦБ)'!$X$5</f>
        <v/>
      </c>
      <c r="M215" s="52" t="str">
        <f>'Платина (ЦБ)'!$W$5</f>
        <v>02.08.2023</v>
      </c>
      <c r="N215" s="58" t="str">
        <f>'Платина (ЦБ)'!$X$5</f>
        <v/>
      </c>
      <c r="P215" s="52" t="str">
        <f>'Палладий (ЦБ)'!$W$5</f>
        <v>02.08.2023</v>
      </c>
      <c r="Q215" s="58" t="str">
        <f>'Палладий (ЦБ)'!$X$5</f>
        <v/>
      </c>
      <c r="S215" s="52" t="str">
        <f>'Золото (KITCO-LME)'!W5</f>
        <v>02.08.2023</v>
      </c>
      <c r="T215" s="58">
        <f>IF(OR(н.WTI!$X5="-",н.WTI!$X5=""),T214,н.WTI!$X5)</f>
        <v>0</v>
      </c>
      <c r="V215" s="52" t="str">
        <f>'Серебро (KITCO-LME)'!W5</f>
        <v>02.08.2023</v>
      </c>
      <c r="W215" s="58">
        <f>IF(OR(н.Brent!$X5="-",н.Brent!$X5=""),W214,н.Brent!$X5)</f>
        <v>1775</v>
      </c>
      <c r="Y215" s="52" t="str">
        <f>'Алюминий (LME)'!W5</f>
        <v>02.08.2023</v>
      </c>
      <c r="Z215" s="58">
        <f>IF(OR(уголь!$X5="-",уголь!$X5=""),Z214,уголь!$X5)</f>
        <v>0</v>
      </c>
      <c r="AB215" s="52" t="str">
        <f>'Никель (LME)'!W5</f>
        <v>02.08.2023</v>
      </c>
      <c r="AC215" s="58">
        <f>IF(OR(газ!$X5="-",газ!$X5=""),AC214,газ!$X5)</f>
        <v>0</v>
      </c>
      <c r="AE215" s="52" t="str">
        <f>'Свинец (LME)'!W5</f>
        <v>02.08.2023</v>
      </c>
      <c r="AF215" s="58"/>
      <c r="AH215" s="52" t="str">
        <f>'Медь (LME)'!W5</f>
        <v>02.08.2023</v>
      </c>
      <c r="AI215" s="58"/>
      <c r="AK215" s="52" t="str">
        <f>'Цинк (LME)'!W5</f>
        <v>02.08.2023</v>
      </c>
      <c r="AL215" s="58"/>
    </row>
    <row r="216" spans="1:38" x14ac:dyDescent="0.25">
      <c r="A216" s="52" t="str">
        <f>Доллар!$W$6</f>
        <v>03.08.2023</v>
      </c>
      <c r="B216" s="58" t="str">
        <f>Доллар!$X$6</f>
        <v>-</v>
      </c>
      <c r="D216" s="52" t="str">
        <f>Евро!$W$6</f>
        <v>03.08.2023</v>
      </c>
      <c r="E216" s="58" t="str">
        <f>Евро!$X$6</f>
        <v>-</v>
      </c>
      <c r="G216" s="52" t="str">
        <f>'Золото (ЦБ)'!$W$6</f>
        <v>03.08.2023</v>
      </c>
      <c r="H216" s="58" t="str">
        <f>'Золото (ЦБ)'!$X$6</f>
        <v/>
      </c>
      <c r="J216" s="52" t="str">
        <f>'Серебро (ЦБ)'!$W$6</f>
        <v>03.08.2023</v>
      </c>
      <c r="K216" s="58" t="str">
        <f>'Серебро (ЦБ)'!$X$6</f>
        <v/>
      </c>
      <c r="M216" s="52" t="str">
        <f>'Платина (ЦБ)'!$W$6</f>
        <v>03.08.2023</v>
      </c>
      <c r="N216" s="58" t="str">
        <f>'Платина (ЦБ)'!$X$6</f>
        <v/>
      </c>
      <c r="P216" s="52" t="str">
        <f>'Палладий (ЦБ)'!$W$6</f>
        <v>03.08.2023</v>
      </c>
      <c r="Q216" s="58" t="str">
        <f>'Палладий (ЦБ)'!$X$6</f>
        <v/>
      </c>
      <c r="S216" s="52" t="str">
        <f>'Золото (KITCO-LME)'!W6</f>
        <v>03.08.2023</v>
      </c>
      <c r="T216" s="58">
        <f>IF(OR(н.WTI!$X6="-",н.WTI!$X6=""),T215,н.WTI!$X6)</f>
        <v>0</v>
      </c>
      <c r="V216" s="52" t="str">
        <f>'Серебро (KITCO-LME)'!W6</f>
        <v>03.08.2023</v>
      </c>
      <c r="W216" s="58">
        <f>IF(OR(н.Brent!$X6="-",н.Brent!$X6=""),W215,н.Brent!$X6)</f>
        <v>1775</v>
      </c>
      <c r="Y216" s="52" t="str">
        <f>'Алюминий (LME)'!W6</f>
        <v>03.08.2023</v>
      </c>
      <c r="Z216" s="58">
        <f>IF(OR(уголь!$X6="-",уголь!$X6=""),Z215,уголь!$X6)</f>
        <v>0</v>
      </c>
      <c r="AB216" s="52" t="str">
        <f>'Никель (LME)'!W6</f>
        <v>03.08.2023</v>
      </c>
      <c r="AC216" s="58">
        <f>IF(OR(газ!$X6="-",газ!$X6=""),AC215,газ!$X6)</f>
        <v>0</v>
      </c>
      <c r="AE216" s="52" t="str">
        <f>'Свинец (LME)'!W6</f>
        <v>03.08.2023</v>
      </c>
      <c r="AF216" s="58"/>
      <c r="AH216" s="52" t="str">
        <f>'Медь (LME)'!W6</f>
        <v>03.08.2023</v>
      </c>
      <c r="AI216" s="58"/>
      <c r="AK216" s="52" t="str">
        <f>'Цинк (LME)'!W6</f>
        <v>03.08.2023</v>
      </c>
      <c r="AL216" s="58"/>
    </row>
    <row r="217" spans="1:38" x14ac:dyDescent="0.25">
      <c r="A217" s="52" t="str">
        <f>Доллар!$W$7</f>
        <v>04.08.2023</v>
      </c>
      <c r="B217" s="58" t="str">
        <f>Доллар!$X$7</f>
        <v>-</v>
      </c>
      <c r="D217" s="52" t="str">
        <f>Евро!$W$7</f>
        <v>04.08.2023</v>
      </c>
      <c r="E217" s="58" t="str">
        <f>Евро!$X$7</f>
        <v>-</v>
      </c>
      <c r="G217" s="52" t="str">
        <f>'Золото (ЦБ)'!$W$7</f>
        <v>04.08.2023</v>
      </c>
      <c r="H217" s="58" t="str">
        <f>'Золото (ЦБ)'!$X$7</f>
        <v/>
      </c>
      <c r="J217" s="52" t="str">
        <f>'Серебро (ЦБ)'!$W$7</f>
        <v>04.08.2023</v>
      </c>
      <c r="K217" s="58" t="str">
        <f>'Серебро (ЦБ)'!$X$7</f>
        <v/>
      </c>
      <c r="M217" s="52" t="str">
        <f>'Платина (ЦБ)'!$W$7</f>
        <v>04.08.2023</v>
      </c>
      <c r="N217" s="58" t="str">
        <f>'Платина (ЦБ)'!$X$7</f>
        <v/>
      </c>
      <c r="P217" s="52" t="str">
        <f>'Палладий (ЦБ)'!$W$7</f>
        <v>04.08.2023</v>
      </c>
      <c r="Q217" s="58" t="str">
        <f>'Палладий (ЦБ)'!$X$7</f>
        <v/>
      </c>
      <c r="S217" s="52" t="str">
        <f>'Золото (KITCO-LME)'!W7</f>
        <v>04.08.2023</v>
      </c>
      <c r="T217" s="58">
        <f>IF(OR(н.WTI!$X7="-",н.WTI!$X7=""),T216,н.WTI!$X7)</f>
        <v>0</v>
      </c>
      <c r="V217" s="52" t="str">
        <f>'Серебро (KITCO-LME)'!W7</f>
        <v>04.08.2023</v>
      </c>
      <c r="W217" s="58">
        <f>IF(OR(н.Brent!$X7="-",н.Brent!$X7=""),W216,н.Brent!$X7)</f>
        <v>1775</v>
      </c>
      <c r="Y217" s="52" t="str">
        <f>'Алюминий (LME)'!W7</f>
        <v>04.08.2023</v>
      </c>
      <c r="Z217" s="58">
        <f>IF(OR(уголь!$X7="-",уголь!$X7=""),Z216,уголь!$X7)</f>
        <v>0</v>
      </c>
      <c r="AB217" s="52" t="str">
        <f>'Никель (LME)'!W7</f>
        <v>04.08.2023</v>
      </c>
      <c r="AC217" s="58">
        <f>IF(OR(газ!$X7="-",газ!$X7=""),AC216,газ!$X7)</f>
        <v>0</v>
      </c>
      <c r="AE217" s="52" t="str">
        <f>'Свинец (LME)'!W7</f>
        <v>04.08.2023</v>
      </c>
      <c r="AF217" s="58"/>
      <c r="AH217" s="52" t="str">
        <f>'Медь (LME)'!W7</f>
        <v>04.08.2023</v>
      </c>
      <c r="AI217" s="58"/>
      <c r="AK217" s="52" t="str">
        <f>'Цинк (LME)'!W7</f>
        <v>04.08.2023</v>
      </c>
      <c r="AL217" s="58"/>
    </row>
    <row r="218" spans="1:38" x14ac:dyDescent="0.25">
      <c r="A218" s="52" t="str">
        <f>Доллар!$W$8</f>
        <v>05.08.2023</v>
      </c>
      <c r="B218" s="58" t="str">
        <f>Доллар!$X$8</f>
        <v>-</v>
      </c>
      <c r="D218" s="52" t="str">
        <f>Евро!$W$8</f>
        <v>05.08.2023</v>
      </c>
      <c r="E218" s="58" t="str">
        <f>Евро!$X$8</f>
        <v>-</v>
      </c>
      <c r="G218" s="52" t="str">
        <f>'Золото (ЦБ)'!$W$8</f>
        <v>05.08.2023</v>
      </c>
      <c r="H218" s="58" t="str">
        <f>'Золото (ЦБ)'!$X$8</f>
        <v/>
      </c>
      <c r="J218" s="52" t="str">
        <f>'Серебро (ЦБ)'!$W$8</f>
        <v>05.08.2023</v>
      </c>
      <c r="K218" s="58" t="str">
        <f>'Серебро (ЦБ)'!$X$8</f>
        <v/>
      </c>
      <c r="M218" s="52" t="str">
        <f>'Платина (ЦБ)'!$W$8</f>
        <v>05.08.2023</v>
      </c>
      <c r="N218" s="58" t="str">
        <f>'Платина (ЦБ)'!$X$8</f>
        <v/>
      </c>
      <c r="P218" s="52" t="str">
        <f>'Палладий (ЦБ)'!$W$8</f>
        <v>05.08.2023</v>
      </c>
      <c r="Q218" s="58" t="str">
        <f>'Палладий (ЦБ)'!$X$8</f>
        <v/>
      </c>
      <c r="S218" s="52" t="str">
        <f>'Золото (KITCO-LME)'!W8</f>
        <v>05.08.2023</v>
      </c>
      <c r="T218" s="58">
        <f>IF(OR(н.WTI!$X8="-",н.WTI!$X8=""),T217,н.WTI!$X8)</f>
        <v>0</v>
      </c>
      <c r="V218" s="52" t="str">
        <f>'Серебро (KITCO-LME)'!W8</f>
        <v>05.08.2023</v>
      </c>
      <c r="W218" s="58">
        <f>IF(OR(н.Brent!$X8="-",н.Brent!$X8=""),W217,н.Brent!$X8)</f>
        <v>1775</v>
      </c>
      <c r="Y218" s="52" t="str">
        <f>'Алюминий (LME)'!W8</f>
        <v>05.08.2023</v>
      </c>
      <c r="Z218" s="58">
        <f>IF(OR(уголь!$X8="-",уголь!$X8=""),Z217,уголь!$X8)</f>
        <v>0</v>
      </c>
      <c r="AB218" s="52" t="str">
        <f>'Никель (LME)'!W8</f>
        <v>05.08.2023</v>
      </c>
      <c r="AC218" s="58">
        <f>IF(OR(газ!$X8="-",газ!$X8=""),AC217,газ!$X8)</f>
        <v>0</v>
      </c>
      <c r="AE218" s="52" t="str">
        <f>'Свинец (LME)'!W8</f>
        <v>05.08.2023</v>
      </c>
      <c r="AF218" s="58"/>
      <c r="AH218" s="52" t="str">
        <f>'Медь (LME)'!W8</f>
        <v>05.08.2023</v>
      </c>
      <c r="AI218" s="58"/>
      <c r="AK218" s="52" t="str">
        <f>'Цинк (LME)'!W8</f>
        <v>05.08.2023</v>
      </c>
      <c r="AL218" s="58"/>
    </row>
    <row r="219" spans="1:38" x14ac:dyDescent="0.25">
      <c r="A219" s="52" t="str">
        <f>Доллар!$W$9</f>
        <v>06.08.2023</v>
      </c>
      <c r="B219" s="58" t="str">
        <f>Доллар!$X$9</f>
        <v>-</v>
      </c>
      <c r="D219" s="52" t="str">
        <f>Евро!$W$9</f>
        <v>06.08.2023</v>
      </c>
      <c r="E219" s="58" t="str">
        <f>Евро!$X$9</f>
        <v>-</v>
      </c>
      <c r="G219" s="52" t="str">
        <f>'Золото (ЦБ)'!$W$9</f>
        <v>06.08.2023</v>
      </c>
      <c r="H219" s="58" t="str">
        <f>'Золото (ЦБ)'!$X$9</f>
        <v/>
      </c>
      <c r="J219" s="52" t="str">
        <f>'Серебро (ЦБ)'!$W$9</f>
        <v>06.08.2023</v>
      </c>
      <c r="K219" s="58" t="str">
        <f>'Серебро (ЦБ)'!$X$9</f>
        <v/>
      </c>
      <c r="M219" s="52" t="str">
        <f>'Платина (ЦБ)'!$W$9</f>
        <v>06.08.2023</v>
      </c>
      <c r="N219" s="58" t="str">
        <f>'Платина (ЦБ)'!$X$9</f>
        <v/>
      </c>
      <c r="P219" s="52" t="str">
        <f>'Палладий (ЦБ)'!$W$9</f>
        <v>06.08.2023</v>
      </c>
      <c r="Q219" s="58" t="str">
        <f>'Палладий (ЦБ)'!$X$9</f>
        <v/>
      </c>
      <c r="S219" s="52" t="str">
        <f>'Золото (KITCO-LME)'!W9</f>
        <v>06.08.2023</v>
      </c>
      <c r="T219" s="58">
        <f>IF(OR(н.WTI!$X9="-",н.WTI!$X9=""),T218,н.WTI!$X9)</f>
        <v>0</v>
      </c>
      <c r="V219" s="52" t="str">
        <f>'Серебро (KITCO-LME)'!W9</f>
        <v>06.08.2023</v>
      </c>
      <c r="W219" s="58">
        <f>IF(OR(н.Brent!$X9="-",н.Brent!$X9=""),W218,н.Brent!$X9)</f>
        <v>1775</v>
      </c>
      <c r="Y219" s="52" t="str">
        <f>'Алюминий (LME)'!W9</f>
        <v>06.08.2023</v>
      </c>
      <c r="Z219" s="58">
        <f>IF(OR(уголь!$X9="-",уголь!$X9=""),Z218,уголь!$X9)</f>
        <v>0</v>
      </c>
      <c r="AB219" s="52" t="str">
        <f>'Никель (LME)'!W9</f>
        <v>06.08.2023</v>
      </c>
      <c r="AC219" s="58">
        <f>IF(OR(газ!$X9="-",газ!$X9=""),AC218,газ!$X9)</f>
        <v>0</v>
      </c>
      <c r="AE219" s="52" t="str">
        <f>'Свинец (LME)'!W9</f>
        <v>06.08.2023</v>
      </c>
      <c r="AF219" s="58"/>
      <c r="AH219" s="52" t="str">
        <f>'Медь (LME)'!W9</f>
        <v>06.08.2023</v>
      </c>
      <c r="AI219" s="58"/>
      <c r="AK219" s="52" t="str">
        <f>'Цинк (LME)'!W9</f>
        <v>06.08.2023</v>
      </c>
      <c r="AL219" s="58"/>
    </row>
    <row r="220" spans="1:38" x14ac:dyDescent="0.25">
      <c r="A220" s="52" t="str">
        <f>Доллар!$W$10</f>
        <v>07.08.2023</v>
      </c>
      <c r="B220" s="58" t="str">
        <f>Доллар!$X$10</f>
        <v>-</v>
      </c>
      <c r="D220" s="52" t="str">
        <f>Евро!$W$10</f>
        <v>07.08.2023</v>
      </c>
      <c r="E220" s="58" t="str">
        <f>Евро!$X$10</f>
        <v>-</v>
      </c>
      <c r="G220" s="52" t="str">
        <f>'Золото (ЦБ)'!$W$10</f>
        <v>07.08.2023</v>
      </c>
      <c r="H220" s="58" t="str">
        <f>'Золото (ЦБ)'!$X$10</f>
        <v/>
      </c>
      <c r="J220" s="52" t="str">
        <f>'Серебро (ЦБ)'!$W$10</f>
        <v>07.08.2023</v>
      </c>
      <c r="K220" s="58" t="str">
        <f>'Серебро (ЦБ)'!$X$10</f>
        <v/>
      </c>
      <c r="M220" s="52" t="str">
        <f>'Платина (ЦБ)'!$W$10</f>
        <v>07.08.2023</v>
      </c>
      <c r="N220" s="58" t="str">
        <f>'Платина (ЦБ)'!$X$10</f>
        <v/>
      </c>
      <c r="P220" s="52" t="str">
        <f>'Палладий (ЦБ)'!$W$10</f>
        <v>07.08.2023</v>
      </c>
      <c r="Q220" s="58" t="str">
        <f>'Палладий (ЦБ)'!$X$10</f>
        <v/>
      </c>
      <c r="S220" s="52" t="str">
        <f>'Золото (KITCO-LME)'!W10</f>
        <v>07.08.2023</v>
      </c>
      <c r="T220" s="58">
        <f>IF(OR(н.WTI!$X10="-",н.WTI!$X10=""),T219,н.WTI!$X10)</f>
        <v>0</v>
      </c>
      <c r="V220" s="52" t="str">
        <f>'Серебро (KITCO-LME)'!W10</f>
        <v>07.08.2023</v>
      </c>
      <c r="W220" s="58">
        <f>IF(OR(н.Brent!$X10="-",н.Brent!$X10=""),W219,н.Brent!$X10)</f>
        <v>1775</v>
      </c>
      <c r="Y220" s="52" t="str">
        <f>'Алюминий (LME)'!W10</f>
        <v>07.08.2023</v>
      </c>
      <c r="Z220" s="58">
        <f>IF(OR(уголь!$X10="-",уголь!$X10=""),Z219,уголь!$X10)</f>
        <v>0</v>
      </c>
      <c r="AB220" s="52" t="str">
        <f>'Никель (LME)'!W10</f>
        <v>07.08.2023</v>
      </c>
      <c r="AC220" s="58">
        <f>IF(OR(газ!$X10="-",газ!$X10=""),AC219,газ!$X10)</f>
        <v>0</v>
      </c>
      <c r="AE220" s="52" t="str">
        <f>'Свинец (LME)'!W10</f>
        <v>07.08.2023</v>
      </c>
      <c r="AF220" s="58"/>
      <c r="AH220" s="52" t="str">
        <f>'Медь (LME)'!W10</f>
        <v>07.08.2023</v>
      </c>
      <c r="AI220" s="58"/>
      <c r="AK220" s="52" t="str">
        <f>'Цинк (LME)'!W10</f>
        <v>07.08.2023</v>
      </c>
      <c r="AL220" s="58"/>
    </row>
    <row r="221" spans="1:38" x14ac:dyDescent="0.25">
      <c r="A221" s="52" t="str">
        <f>Доллар!$W$11</f>
        <v>08.08.2023</v>
      </c>
      <c r="B221" s="58" t="str">
        <f>Доллар!$X$11</f>
        <v>-</v>
      </c>
      <c r="D221" s="52" t="str">
        <f>Евро!$W$11</f>
        <v>08.08.2023</v>
      </c>
      <c r="E221" s="58" t="str">
        <f>Евро!$X$11</f>
        <v>-</v>
      </c>
      <c r="G221" s="52" t="str">
        <f>'Золото (ЦБ)'!$W$11</f>
        <v>08.08.2023</v>
      </c>
      <c r="H221" s="58" t="str">
        <f>'Золото (ЦБ)'!$X$11</f>
        <v/>
      </c>
      <c r="J221" s="52" t="str">
        <f>'Серебро (ЦБ)'!$W$11</f>
        <v>08.08.2023</v>
      </c>
      <c r="K221" s="58" t="str">
        <f>'Серебро (ЦБ)'!$X$11</f>
        <v/>
      </c>
      <c r="M221" s="52" t="str">
        <f>'Платина (ЦБ)'!$W$11</f>
        <v>08.08.2023</v>
      </c>
      <c r="N221" s="58" t="str">
        <f>'Платина (ЦБ)'!$X$11</f>
        <v/>
      </c>
      <c r="P221" s="52" t="str">
        <f>'Палладий (ЦБ)'!$W$11</f>
        <v>08.08.2023</v>
      </c>
      <c r="Q221" s="58" t="str">
        <f>'Палладий (ЦБ)'!$X$11</f>
        <v/>
      </c>
      <c r="S221" s="52" t="str">
        <f>'Золото (KITCO-LME)'!W11</f>
        <v>08.08.2023</v>
      </c>
      <c r="T221" s="58">
        <f>IF(OR(н.WTI!$X11="-",н.WTI!$X11=""),T220,н.WTI!$X11)</f>
        <v>0</v>
      </c>
      <c r="V221" s="52" t="str">
        <f>'Серебро (KITCO-LME)'!W11</f>
        <v>08.08.2023</v>
      </c>
      <c r="W221" s="58">
        <f>IF(OR(н.Brent!$X11="-",н.Brent!$X11=""),W220,н.Brent!$X11)</f>
        <v>1775</v>
      </c>
      <c r="Y221" s="52" t="str">
        <f>'Алюминий (LME)'!W11</f>
        <v>08.08.2023</v>
      </c>
      <c r="Z221" s="58">
        <f>IF(OR(уголь!$X11="-",уголь!$X11=""),Z220,уголь!$X11)</f>
        <v>0</v>
      </c>
      <c r="AB221" s="52" t="str">
        <f>'Никель (LME)'!W11</f>
        <v>08.08.2023</v>
      </c>
      <c r="AC221" s="58">
        <f>IF(OR(газ!$X11="-",газ!$X11=""),AC220,газ!$X11)</f>
        <v>0</v>
      </c>
      <c r="AE221" s="52" t="str">
        <f>'Свинец (LME)'!W11</f>
        <v>08.08.2023</v>
      </c>
      <c r="AF221" s="58"/>
      <c r="AH221" s="52" t="str">
        <f>'Медь (LME)'!W11</f>
        <v>08.08.2023</v>
      </c>
      <c r="AI221" s="58"/>
      <c r="AK221" s="52" t="str">
        <f>'Цинк (LME)'!W11</f>
        <v>08.08.2023</v>
      </c>
      <c r="AL221" s="58"/>
    </row>
    <row r="222" spans="1:38" x14ac:dyDescent="0.25">
      <c r="A222" s="52" t="str">
        <f>Доллар!$W$12</f>
        <v>09.08.2023</v>
      </c>
      <c r="B222" s="58" t="str">
        <f>Доллар!$X$12</f>
        <v>-</v>
      </c>
      <c r="D222" s="52" t="str">
        <f>Евро!$W$12</f>
        <v>09.08.2023</v>
      </c>
      <c r="E222" s="58" t="str">
        <f>Евро!$X$12</f>
        <v>-</v>
      </c>
      <c r="G222" s="52" t="str">
        <f>'Золото (ЦБ)'!$W$12</f>
        <v>09.08.2023</v>
      </c>
      <c r="H222" s="58" t="str">
        <f>'Золото (ЦБ)'!$X$12</f>
        <v/>
      </c>
      <c r="J222" s="52" t="str">
        <f>'Серебро (ЦБ)'!$W$12</f>
        <v>09.08.2023</v>
      </c>
      <c r="K222" s="58" t="str">
        <f>'Серебро (ЦБ)'!$X$12</f>
        <v/>
      </c>
      <c r="M222" s="52" t="str">
        <f>'Платина (ЦБ)'!$W$12</f>
        <v>09.08.2023</v>
      </c>
      <c r="N222" s="58" t="str">
        <f>'Платина (ЦБ)'!$X$12</f>
        <v/>
      </c>
      <c r="P222" s="52" t="str">
        <f>'Палладий (ЦБ)'!$W$12</f>
        <v>09.08.2023</v>
      </c>
      <c r="Q222" s="58" t="str">
        <f>'Палладий (ЦБ)'!$X$12</f>
        <v/>
      </c>
      <c r="S222" s="52" t="str">
        <f>'Золото (KITCO-LME)'!W12</f>
        <v>09.08.2023</v>
      </c>
      <c r="T222" s="58">
        <f>IF(OR(н.WTI!$X12="-",н.WTI!$X12=""),T221,н.WTI!$X12)</f>
        <v>0</v>
      </c>
      <c r="V222" s="52" t="str">
        <f>'Серебро (KITCO-LME)'!W12</f>
        <v>09.08.2023</v>
      </c>
      <c r="W222" s="58">
        <f>IF(OR(н.Brent!$X12="-",н.Brent!$X12=""),W221,н.Brent!$X12)</f>
        <v>1775</v>
      </c>
      <c r="Y222" s="52" t="str">
        <f>'Алюминий (LME)'!W12</f>
        <v>09.08.2023</v>
      </c>
      <c r="Z222" s="58">
        <f>IF(OR(уголь!$X12="-",уголь!$X12=""),Z221,уголь!$X12)</f>
        <v>0</v>
      </c>
      <c r="AB222" s="52" t="str">
        <f>'Никель (LME)'!W12</f>
        <v>09.08.2023</v>
      </c>
      <c r="AC222" s="58">
        <f>IF(OR(газ!$X12="-",газ!$X12=""),AC221,газ!$X12)</f>
        <v>0</v>
      </c>
      <c r="AE222" s="52" t="str">
        <f>'Свинец (LME)'!W12</f>
        <v>09.08.2023</v>
      </c>
      <c r="AF222" s="58"/>
      <c r="AH222" s="52" t="str">
        <f>'Медь (LME)'!W12</f>
        <v>09.08.2023</v>
      </c>
      <c r="AI222" s="58"/>
      <c r="AK222" s="52" t="str">
        <f>'Цинк (LME)'!W12</f>
        <v>09.08.2023</v>
      </c>
      <c r="AL222" s="58"/>
    </row>
    <row r="223" spans="1:38" x14ac:dyDescent="0.25">
      <c r="A223" s="52" t="str">
        <f>Доллар!$W$13</f>
        <v>10.08.2023</v>
      </c>
      <c r="B223" s="58" t="str">
        <f>Доллар!$X$13</f>
        <v>-</v>
      </c>
      <c r="D223" s="52" t="str">
        <f>Евро!$W$13</f>
        <v>10.08.2023</v>
      </c>
      <c r="E223" s="58" t="str">
        <f>Евро!$X$13</f>
        <v>-</v>
      </c>
      <c r="G223" s="52" t="str">
        <f>'Золото (ЦБ)'!$W$13</f>
        <v>10.08.2023</v>
      </c>
      <c r="H223" s="58" t="str">
        <f>'Золото (ЦБ)'!$X$13</f>
        <v/>
      </c>
      <c r="J223" s="52" t="str">
        <f>'Серебро (ЦБ)'!$W$13</f>
        <v>10.08.2023</v>
      </c>
      <c r="K223" s="58" t="str">
        <f>'Серебро (ЦБ)'!$X$13</f>
        <v/>
      </c>
      <c r="M223" s="52" t="str">
        <f>'Платина (ЦБ)'!$W$13</f>
        <v>10.08.2023</v>
      </c>
      <c r="N223" s="58" t="str">
        <f>'Платина (ЦБ)'!$X$13</f>
        <v/>
      </c>
      <c r="P223" s="52" t="str">
        <f>'Палладий (ЦБ)'!$W$13</f>
        <v>10.08.2023</v>
      </c>
      <c r="Q223" s="58" t="str">
        <f>'Палладий (ЦБ)'!$X$13</f>
        <v/>
      </c>
      <c r="S223" s="52" t="str">
        <f>'Золото (KITCO-LME)'!W13</f>
        <v>10.08.2023</v>
      </c>
      <c r="T223" s="58">
        <f>IF(OR(н.WTI!$X13="-",н.WTI!$X13=""),T222,н.WTI!$X13)</f>
        <v>0</v>
      </c>
      <c r="V223" s="52" t="str">
        <f>'Серебро (KITCO-LME)'!W13</f>
        <v>10.08.2023</v>
      </c>
      <c r="W223" s="58">
        <f>IF(OR(н.Brent!$X13="-",н.Brent!$X13=""),W222,н.Brent!$X13)</f>
        <v>1775</v>
      </c>
      <c r="Y223" s="52" t="str">
        <f>'Алюминий (LME)'!W13</f>
        <v>10.08.2023</v>
      </c>
      <c r="Z223" s="58">
        <f>IF(OR(уголь!$X13="-",уголь!$X13=""),Z222,уголь!$X13)</f>
        <v>0</v>
      </c>
      <c r="AB223" s="52" t="str">
        <f>'Никель (LME)'!W13</f>
        <v>10.08.2023</v>
      </c>
      <c r="AC223" s="58">
        <f>IF(OR(газ!$X13="-",газ!$X13=""),AC222,газ!$X13)</f>
        <v>0</v>
      </c>
      <c r="AE223" s="52" t="str">
        <f>'Свинец (LME)'!W13</f>
        <v>10.08.2023</v>
      </c>
      <c r="AF223" s="58"/>
      <c r="AH223" s="52" t="str">
        <f>'Медь (LME)'!W13</f>
        <v>10.08.2023</v>
      </c>
      <c r="AI223" s="58"/>
      <c r="AK223" s="52" t="str">
        <f>'Цинк (LME)'!W13</f>
        <v>10.08.2023</v>
      </c>
      <c r="AL223" s="58"/>
    </row>
    <row r="224" spans="1:38" x14ac:dyDescent="0.25">
      <c r="A224" s="52" t="str">
        <f>Доллар!$W$14</f>
        <v>11.08.2023</v>
      </c>
      <c r="B224" s="58" t="str">
        <f>Доллар!$X$14</f>
        <v>-</v>
      </c>
      <c r="D224" s="52" t="str">
        <f>Евро!$W$14</f>
        <v>11.08.2023</v>
      </c>
      <c r="E224" s="58" t="str">
        <f>Евро!$X$14</f>
        <v>-</v>
      </c>
      <c r="G224" s="52" t="str">
        <f>'Золото (ЦБ)'!$W$14</f>
        <v>11.08.2023</v>
      </c>
      <c r="H224" s="58" t="str">
        <f>'Золото (ЦБ)'!$X$14</f>
        <v/>
      </c>
      <c r="J224" s="52" t="str">
        <f>'Серебро (ЦБ)'!$W$14</f>
        <v>11.08.2023</v>
      </c>
      <c r="K224" s="58" t="str">
        <f>'Серебро (ЦБ)'!$X$14</f>
        <v/>
      </c>
      <c r="M224" s="52" t="str">
        <f>'Платина (ЦБ)'!$W$14</f>
        <v>11.08.2023</v>
      </c>
      <c r="N224" s="58" t="str">
        <f>'Платина (ЦБ)'!$X$14</f>
        <v/>
      </c>
      <c r="P224" s="52" t="str">
        <f>'Палладий (ЦБ)'!$W$14</f>
        <v>11.08.2023</v>
      </c>
      <c r="Q224" s="58" t="str">
        <f>'Палладий (ЦБ)'!$X$14</f>
        <v/>
      </c>
      <c r="S224" s="52" t="str">
        <f>'Золото (KITCO-LME)'!W14</f>
        <v>11.08.2023</v>
      </c>
      <c r="T224" s="58">
        <f>IF(OR(н.WTI!$X14="-",н.WTI!$X14=""),T223,н.WTI!$X14)</f>
        <v>0</v>
      </c>
      <c r="V224" s="52" t="str">
        <f>'Серебро (KITCO-LME)'!W14</f>
        <v>11.08.2023</v>
      </c>
      <c r="W224" s="58">
        <f>IF(OR(н.Brent!$X14="-",н.Brent!$X14=""),W223,н.Brent!$X14)</f>
        <v>1775</v>
      </c>
      <c r="Y224" s="52" t="str">
        <f>'Алюминий (LME)'!W14</f>
        <v>11.08.2023</v>
      </c>
      <c r="Z224" s="58">
        <f>IF(OR(уголь!$X14="-",уголь!$X14=""),Z223,уголь!$X14)</f>
        <v>0</v>
      </c>
      <c r="AB224" s="52" t="str">
        <f>'Никель (LME)'!W14</f>
        <v>11.08.2023</v>
      </c>
      <c r="AC224" s="58">
        <f>IF(OR(газ!$X14="-",газ!$X14=""),AC223,газ!$X14)</f>
        <v>0</v>
      </c>
      <c r="AE224" s="52" t="str">
        <f>'Свинец (LME)'!W14</f>
        <v>11.08.2023</v>
      </c>
      <c r="AF224" s="58"/>
      <c r="AH224" s="52" t="str">
        <f>'Медь (LME)'!W14</f>
        <v>11.08.2023</v>
      </c>
      <c r="AI224" s="58"/>
      <c r="AK224" s="52" t="str">
        <f>'Цинк (LME)'!W14</f>
        <v>11.08.2023</v>
      </c>
      <c r="AL224" s="58"/>
    </row>
    <row r="225" spans="1:38" x14ac:dyDescent="0.25">
      <c r="A225" s="52" t="str">
        <f>Доллар!$W$15</f>
        <v>12.08.2023</v>
      </c>
      <c r="B225" s="58" t="str">
        <f>Доллар!$X$15</f>
        <v>-</v>
      </c>
      <c r="D225" s="52" t="str">
        <f>Евро!$W$15</f>
        <v>12.08.2023</v>
      </c>
      <c r="E225" s="58" t="str">
        <f>Евро!$X$15</f>
        <v>-</v>
      </c>
      <c r="G225" s="52" t="str">
        <f>'Золото (ЦБ)'!$W$15</f>
        <v>12.08.2023</v>
      </c>
      <c r="H225" s="58" t="str">
        <f>'Золото (ЦБ)'!$X$15</f>
        <v/>
      </c>
      <c r="J225" s="52" t="str">
        <f>'Серебро (ЦБ)'!$W$15</f>
        <v>12.08.2023</v>
      </c>
      <c r="K225" s="58" t="str">
        <f>'Серебро (ЦБ)'!$X$15</f>
        <v/>
      </c>
      <c r="M225" s="52" t="str">
        <f>'Платина (ЦБ)'!$W$15</f>
        <v>12.08.2023</v>
      </c>
      <c r="N225" s="58" t="str">
        <f>'Платина (ЦБ)'!$X$15</f>
        <v/>
      </c>
      <c r="P225" s="52" t="str">
        <f>'Палладий (ЦБ)'!$W$15</f>
        <v>12.08.2023</v>
      </c>
      <c r="Q225" s="58" t="str">
        <f>'Палладий (ЦБ)'!$X$15</f>
        <v/>
      </c>
      <c r="S225" s="52" t="str">
        <f>'Золото (KITCO-LME)'!W15</f>
        <v>12.08.2023</v>
      </c>
      <c r="T225" s="58">
        <f>IF(OR(н.WTI!$X15="-",н.WTI!$X15=""),T224,н.WTI!$X15)</f>
        <v>0</v>
      </c>
      <c r="V225" s="52" t="str">
        <f>'Серебро (KITCO-LME)'!W15</f>
        <v>12.08.2023</v>
      </c>
      <c r="W225" s="58">
        <f>IF(OR(н.Brent!$X15="-",н.Brent!$X15=""),W224,н.Brent!$X15)</f>
        <v>1775</v>
      </c>
      <c r="Y225" s="52" t="str">
        <f>'Алюминий (LME)'!W15</f>
        <v>12.08.2023</v>
      </c>
      <c r="Z225" s="58">
        <f>IF(OR(уголь!$X15="-",уголь!$X15=""),Z224,уголь!$X15)</f>
        <v>0</v>
      </c>
      <c r="AB225" s="52" t="str">
        <f>'Никель (LME)'!W15</f>
        <v>12.08.2023</v>
      </c>
      <c r="AC225" s="58">
        <f>IF(OR(газ!$X15="-",газ!$X15=""),AC224,газ!$X15)</f>
        <v>0</v>
      </c>
      <c r="AE225" s="52" t="str">
        <f>'Свинец (LME)'!W15</f>
        <v>12.08.2023</v>
      </c>
      <c r="AF225" s="58"/>
      <c r="AH225" s="52" t="str">
        <f>'Медь (LME)'!W15</f>
        <v>12.08.2023</v>
      </c>
      <c r="AI225" s="58"/>
      <c r="AK225" s="52" t="str">
        <f>'Цинк (LME)'!W15</f>
        <v>12.08.2023</v>
      </c>
      <c r="AL225" s="58"/>
    </row>
    <row r="226" spans="1:38" x14ac:dyDescent="0.25">
      <c r="A226" s="52" t="str">
        <f>Доллар!$W$16</f>
        <v>13.08.2023</v>
      </c>
      <c r="B226" s="58" t="str">
        <f>Доллар!$X$16</f>
        <v>-</v>
      </c>
      <c r="D226" s="52" t="str">
        <f>Евро!$W$16</f>
        <v>13.08.2023</v>
      </c>
      <c r="E226" s="58" t="str">
        <f>Евро!$X$16</f>
        <v>-</v>
      </c>
      <c r="G226" s="52" t="str">
        <f>'Золото (ЦБ)'!$W$16</f>
        <v>13.08.2023</v>
      </c>
      <c r="H226" s="58" t="str">
        <f>'Золото (ЦБ)'!$X$16</f>
        <v/>
      </c>
      <c r="J226" s="52" t="str">
        <f>'Серебро (ЦБ)'!$W$16</f>
        <v>13.08.2023</v>
      </c>
      <c r="K226" s="58" t="str">
        <f>'Серебро (ЦБ)'!$X$16</f>
        <v/>
      </c>
      <c r="M226" s="52" t="str">
        <f>'Платина (ЦБ)'!$W$16</f>
        <v>13.08.2023</v>
      </c>
      <c r="N226" s="58" t="str">
        <f>'Платина (ЦБ)'!$X$16</f>
        <v/>
      </c>
      <c r="P226" s="52" t="str">
        <f>'Палладий (ЦБ)'!$W$16</f>
        <v>13.08.2023</v>
      </c>
      <c r="Q226" s="58" t="str">
        <f>'Палладий (ЦБ)'!$X$16</f>
        <v/>
      </c>
      <c r="S226" s="52" t="str">
        <f>'Золото (KITCO-LME)'!W16</f>
        <v>13.08.2023</v>
      </c>
      <c r="T226" s="58">
        <f>IF(OR(н.WTI!$X16="-",н.WTI!$X16=""),T225,н.WTI!$X16)</f>
        <v>0</v>
      </c>
      <c r="V226" s="52" t="str">
        <f>'Серебро (KITCO-LME)'!W16</f>
        <v>13.08.2023</v>
      </c>
      <c r="W226" s="58">
        <f>IF(OR(н.Brent!$X16="-",н.Brent!$X16=""),W225,н.Brent!$X16)</f>
        <v>1775</v>
      </c>
      <c r="Y226" s="52" t="str">
        <f>'Алюминий (LME)'!W16</f>
        <v>13.08.2023</v>
      </c>
      <c r="Z226" s="58">
        <f>IF(OR(уголь!$X16="-",уголь!$X16=""),Z225,уголь!$X16)</f>
        <v>0</v>
      </c>
      <c r="AB226" s="52" t="str">
        <f>'Никель (LME)'!W16</f>
        <v>13.08.2023</v>
      </c>
      <c r="AC226" s="58">
        <f>IF(OR(газ!$X16="-",газ!$X16=""),AC225,газ!$X16)</f>
        <v>0</v>
      </c>
      <c r="AE226" s="52" t="str">
        <f>'Свинец (LME)'!W16</f>
        <v>13.08.2023</v>
      </c>
      <c r="AF226" s="58"/>
      <c r="AH226" s="52" t="str">
        <f>'Медь (LME)'!W16</f>
        <v>13.08.2023</v>
      </c>
      <c r="AI226" s="58"/>
      <c r="AK226" s="52" t="str">
        <f>'Цинк (LME)'!W16</f>
        <v>13.08.2023</v>
      </c>
      <c r="AL226" s="58"/>
    </row>
    <row r="227" spans="1:38" x14ac:dyDescent="0.25">
      <c r="A227" s="52" t="str">
        <f>Доллар!$W$17</f>
        <v>14.08.2023</v>
      </c>
      <c r="B227" s="58" t="str">
        <f>Доллар!$X$17</f>
        <v>-</v>
      </c>
      <c r="D227" s="52" t="str">
        <f>Евро!$W$17</f>
        <v>14.08.2023</v>
      </c>
      <c r="E227" s="58" t="str">
        <f>Евро!$X$17</f>
        <v>-</v>
      </c>
      <c r="G227" s="52" t="str">
        <f>'Золото (ЦБ)'!$W$17</f>
        <v>14.08.2023</v>
      </c>
      <c r="H227" s="58" t="str">
        <f>'Золото (ЦБ)'!$X$17</f>
        <v/>
      </c>
      <c r="J227" s="52" t="str">
        <f>'Серебро (ЦБ)'!$W$17</f>
        <v>14.08.2023</v>
      </c>
      <c r="K227" s="58" t="str">
        <f>'Серебро (ЦБ)'!$X$17</f>
        <v/>
      </c>
      <c r="M227" s="52" t="str">
        <f>'Платина (ЦБ)'!$W$17</f>
        <v>14.08.2023</v>
      </c>
      <c r="N227" s="58" t="str">
        <f>'Платина (ЦБ)'!$X$17</f>
        <v/>
      </c>
      <c r="P227" s="52" t="str">
        <f>'Палладий (ЦБ)'!$W$17</f>
        <v>14.08.2023</v>
      </c>
      <c r="Q227" s="58" t="str">
        <f>'Палладий (ЦБ)'!$X$17</f>
        <v/>
      </c>
      <c r="S227" s="52" t="str">
        <f>'Золото (KITCO-LME)'!W17</f>
        <v>14.08.2023</v>
      </c>
      <c r="T227" s="58">
        <f>IF(OR(н.WTI!$X17="-",н.WTI!$X17=""),T226,н.WTI!$X17)</f>
        <v>0</v>
      </c>
      <c r="V227" s="52" t="str">
        <f>'Серебро (KITCO-LME)'!W17</f>
        <v>14.08.2023</v>
      </c>
      <c r="W227" s="58">
        <f>IF(OR(н.Brent!$X17="-",н.Brent!$X17=""),W226,н.Brent!$X17)</f>
        <v>1775</v>
      </c>
      <c r="Y227" s="52" t="str">
        <f>'Алюминий (LME)'!W17</f>
        <v>14.08.2023</v>
      </c>
      <c r="Z227" s="58">
        <f>IF(OR(уголь!$X17="-",уголь!$X17=""),Z226,уголь!$X17)</f>
        <v>0</v>
      </c>
      <c r="AB227" s="52" t="str">
        <f>'Никель (LME)'!W17</f>
        <v>14.08.2023</v>
      </c>
      <c r="AC227" s="58">
        <f>IF(OR(газ!$X17="-",газ!$X17=""),AC226,газ!$X17)</f>
        <v>0</v>
      </c>
      <c r="AE227" s="52" t="str">
        <f>'Свинец (LME)'!W17</f>
        <v>14.08.2023</v>
      </c>
      <c r="AF227" s="58"/>
      <c r="AH227" s="52" t="str">
        <f>'Медь (LME)'!W17</f>
        <v>14.08.2023</v>
      </c>
      <c r="AI227" s="58"/>
      <c r="AK227" s="52" t="str">
        <f>'Цинк (LME)'!W17</f>
        <v>14.08.2023</v>
      </c>
      <c r="AL227" s="58"/>
    </row>
    <row r="228" spans="1:38" x14ac:dyDescent="0.25">
      <c r="A228" s="52" t="str">
        <f>Доллар!$W$18</f>
        <v>15.08.2023</v>
      </c>
      <c r="B228" s="58" t="str">
        <f>Доллар!$X$18</f>
        <v>-</v>
      </c>
      <c r="D228" s="52" t="str">
        <f>Евро!$W$18</f>
        <v>15.08.2023</v>
      </c>
      <c r="E228" s="58" t="str">
        <f>Евро!$X$18</f>
        <v>-</v>
      </c>
      <c r="G228" s="52" t="str">
        <f>'Золото (ЦБ)'!$W$18</f>
        <v>15.08.2023</v>
      </c>
      <c r="H228" s="58" t="str">
        <f>'Золото (ЦБ)'!$X$18</f>
        <v/>
      </c>
      <c r="J228" s="52" t="str">
        <f>'Серебро (ЦБ)'!$W$18</f>
        <v>15.08.2023</v>
      </c>
      <c r="K228" s="58" t="str">
        <f>'Серебро (ЦБ)'!$X$18</f>
        <v/>
      </c>
      <c r="M228" s="52" t="str">
        <f>'Платина (ЦБ)'!$W$18</f>
        <v>15.08.2023</v>
      </c>
      <c r="N228" s="58" t="str">
        <f>'Платина (ЦБ)'!$X$18</f>
        <v/>
      </c>
      <c r="P228" s="52" t="str">
        <f>'Палладий (ЦБ)'!$W$18</f>
        <v>15.08.2023</v>
      </c>
      <c r="Q228" s="58" t="str">
        <f>'Палладий (ЦБ)'!$X$18</f>
        <v/>
      </c>
      <c r="S228" s="52" t="str">
        <f>'Золото (KITCO-LME)'!W18</f>
        <v>15.08.2023</v>
      </c>
      <c r="T228" s="58">
        <f>IF(OR(н.WTI!$X18="-",н.WTI!$X18=""),T227,н.WTI!$X18)</f>
        <v>0</v>
      </c>
      <c r="V228" s="52" t="str">
        <f>'Серебро (KITCO-LME)'!W18</f>
        <v>15.08.2023</v>
      </c>
      <c r="W228" s="58">
        <f>IF(OR(н.Brent!$X18="-",н.Brent!$X18=""),W227,н.Brent!$X18)</f>
        <v>1775</v>
      </c>
      <c r="Y228" s="52" t="str">
        <f>'Алюминий (LME)'!W18</f>
        <v>15.08.2023</v>
      </c>
      <c r="Z228" s="58">
        <f>IF(OR(уголь!$X18="-",уголь!$X18=""),Z227,уголь!$X18)</f>
        <v>0</v>
      </c>
      <c r="AB228" s="52" t="str">
        <f>'Никель (LME)'!W18</f>
        <v>15.08.2023</v>
      </c>
      <c r="AC228" s="58">
        <f>IF(OR(газ!$X18="-",газ!$X18=""),AC227,газ!$X18)</f>
        <v>0</v>
      </c>
      <c r="AE228" s="52" t="str">
        <f>'Свинец (LME)'!W18</f>
        <v>15.08.2023</v>
      </c>
      <c r="AF228" s="58"/>
      <c r="AH228" s="52" t="str">
        <f>'Медь (LME)'!W18</f>
        <v>15.08.2023</v>
      </c>
      <c r="AI228" s="58"/>
      <c r="AK228" s="52" t="str">
        <f>'Цинк (LME)'!W18</f>
        <v>15.08.2023</v>
      </c>
      <c r="AL228" s="58"/>
    </row>
    <row r="229" spans="1:38" x14ac:dyDescent="0.25">
      <c r="A229" s="52" t="str">
        <f>Доллар!$W$19</f>
        <v>16.08.2023</v>
      </c>
      <c r="B229" s="58" t="str">
        <f>Доллар!$X$19</f>
        <v>-</v>
      </c>
      <c r="D229" s="52" t="str">
        <f>Евро!$W$19</f>
        <v>16.08.2023</v>
      </c>
      <c r="E229" s="58" t="str">
        <f>Евро!$X$19</f>
        <v>-</v>
      </c>
      <c r="G229" s="52" t="str">
        <f>'Золото (ЦБ)'!$W$19</f>
        <v>16.08.2023</v>
      </c>
      <c r="H229" s="58" t="str">
        <f>'Золото (ЦБ)'!$X$19</f>
        <v/>
      </c>
      <c r="J229" s="52" t="str">
        <f>'Серебро (ЦБ)'!$W$19</f>
        <v>16.08.2023</v>
      </c>
      <c r="K229" s="58" t="str">
        <f>'Серебро (ЦБ)'!$X$19</f>
        <v/>
      </c>
      <c r="M229" s="52" t="str">
        <f>'Платина (ЦБ)'!$W$19</f>
        <v>16.08.2023</v>
      </c>
      <c r="N229" s="58" t="str">
        <f>'Платина (ЦБ)'!$X$19</f>
        <v/>
      </c>
      <c r="P229" s="52" t="str">
        <f>'Палладий (ЦБ)'!$W$19</f>
        <v>16.08.2023</v>
      </c>
      <c r="Q229" s="58" t="str">
        <f>'Палладий (ЦБ)'!$X$19</f>
        <v/>
      </c>
      <c r="S229" s="52" t="str">
        <f>'Золото (KITCO-LME)'!W19</f>
        <v>16.08.2023</v>
      </c>
      <c r="T229" s="58">
        <f>IF(OR(н.WTI!$X19="-",н.WTI!$X19=""),T228,н.WTI!$X19)</f>
        <v>0</v>
      </c>
      <c r="V229" s="52" t="str">
        <f>'Серебро (KITCO-LME)'!W19</f>
        <v>16.08.2023</v>
      </c>
      <c r="W229" s="58">
        <f>IF(OR(н.Brent!$X19="-",н.Brent!$X19=""),W228,н.Brent!$X19)</f>
        <v>1775</v>
      </c>
      <c r="Y229" s="52" t="str">
        <f>'Алюминий (LME)'!W19</f>
        <v>16.08.2023</v>
      </c>
      <c r="Z229" s="58">
        <f>IF(OR(уголь!$X19="-",уголь!$X19=""),Z228,уголь!$X19)</f>
        <v>0</v>
      </c>
      <c r="AB229" s="52" t="str">
        <f>'Никель (LME)'!W19</f>
        <v>16.08.2023</v>
      </c>
      <c r="AC229" s="58">
        <f>IF(OR(газ!$X19="-",газ!$X19=""),AC228,газ!$X19)</f>
        <v>0</v>
      </c>
      <c r="AE229" s="52" t="str">
        <f>'Свинец (LME)'!W19</f>
        <v>16.08.2023</v>
      </c>
      <c r="AF229" s="58"/>
      <c r="AH229" s="52" t="str">
        <f>'Медь (LME)'!W19</f>
        <v>16.08.2023</v>
      </c>
      <c r="AI229" s="58"/>
      <c r="AK229" s="52" t="str">
        <f>'Цинк (LME)'!W19</f>
        <v>16.08.2023</v>
      </c>
      <c r="AL229" s="58"/>
    </row>
    <row r="230" spans="1:38" x14ac:dyDescent="0.25">
      <c r="A230" s="52" t="str">
        <f>Доллар!$W$20</f>
        <v>17.08.2023</v>
      </c>
      <c r="B230" s="58" t="str">
        <f>Доллар!$X$20</f>
        <v>-</v>
      </c>
      <c r="D230" s="52" t="str">
        <f>Евро!$W$20</f>
        <v>17.08.2023</v>
      </c>
      <c r="E230" s="58" t="str">
        <f>Евро!$X$20</f>
        <v>-</v>
      </c>
      <c r="G230" s="52" t="str">
        <f>'Золото (ЦБ)'!$W$20</f>
        <v>17.08.2023</v>
      </c>
      <c r="H230" s="58" t="str">
        <f>'Золото (ЦБ)'!$X$20</f>
        <v/>
      </c>
      <c r="J230" s="52" t="str">
        <f>'Серебро (ЦБ)'!$W$20</f>
        <v>17.08.2023</v>
      </c>
      <c r="K230" s="58" t="str">
        <f>'Серебро (ЦБ)'!$X$20</f>
        <v/>
      </c>
      <c r="M230" s="52" t="str">
        <f>'Платина (ЦБ)'!$W$20</f>
        <v>17.08.2023</v>
      </c>
      <c r="N230" s="58" t="str">
        <f>'Платина (ЦБ)'!$X$20</f>
        <v/>
      </c>
      <c r="P230" s="52" t="str">
        <f>'Палладий (ЦБ)'!$W$20</f>
        <v>17.08.2023</v>
      </c>
      <c r="Q230" s="58" t="str">
        <f>'Палладий (ЦБ)'!$X$20</f>
        <v/>
      </c>
      <c r="S230" s="52" t="str">
        <f>'Золото (KITCO-LME)'!W20</f>
        <v>17.08.2023</v>
      </c>
      <c r="T230" s="58">
        <f>IF(OR(н.WTI!$X20="-",н.WTI!$X20=""),T229,н.WTI!$X20)</f>
        <v>0</v>
      </c>
      <c r="V230" s="52" t="str">
        <f>'Серебро (KITCO-LME)'!W20</f>
        <v>17.08.2023</v>
      </c>
      <c r="W230" s="58">
        <f>IF(OR(н.Brent!$X20="-",н.Brent!$X20=""),W229,н.Brent!$X20)</f>
        <v>1775</v>
      </c>
      <c r="Y230" s="52" t="str">
        <f>'Алюминий (LME)'!W20</f>
        <v>17.08.2023</v>
      </c>
      <c r="Z230" s="58">
        <f>IF(OR(уголь!$X20="-",уголь!$X20=""),Z229,уголь!$X20)</f>
        <v>0</v>
      </c>
      <c r="AB230" s="52" t="str">
        <f>'Никель (LME)'!W20</f>
        <v>17.08.2023</v>
      </c>
      <c r="AC230" s="58">
        <f>IF(OR(газ!$X20="-",газ!$X20=""),AC229,газ!$X20)</f>
        <v>0</v>
      </c>
      <c r="AE230" s="52" t="str">
        <f>'Свинец (LME)'!W20</f>
        <v>17.08.2023</v>
      </c>
      <c r="AF230" s="58"/>
      <c r="AH230" s="52" t="str">
        <f>'Медь (LME)'!W20</f>
        <v>17.08.2023</v>
      </c>
      <c r="AI230" s="58"/>
      <c r="AK230" s="52" t="str">
        <f>'Цинк (LME)'!W20</f>
        <v>17.08.2023</v>
      </c>
      <c r="AL230" s="58"/>
    </row>
    <row r="231" spans="1:38" x14ac:dyDescent="0.25">
      <c r="A231" s="52" t="str">
        <f>Доллар!$W$21</f>
        <v>18.08.2023</v>
      </c>
      <c r="B231" s="58" t="str">
        <f>Доллар!$X$21</f>
        <v>-</v>
      </c>
      <c r="D231" s="52" t="str">
        <f>Евро!$W$21</f>
        <v>18.08.2023</v>
      </c>
      <c r="E231" s="58" t="str">
        <f>Евро!$X$21</f>
        <v>-</v>
      </c>
      <c r="G231" s="52" t="str">
        <f>'Золото (ЦБ)'!$W$21</f>
        <v>18.08.2023</v>
      </c>
      <c r="H231" s="58" t="str">
        <f>'Золото (ЦБ)'!$X$21</f>
        <v/>
      </c>
      <c r="J231" s="52" t="str">
        <f>'Серебро (ЦБ)'!$W$21</f>
        <v>18.08.2023</v>
      </c>
      <c r="K231" s="58" t="str">
        <f>'Серебро (ЦБ)'!$X$21</f>
        <v/>
      </c>
      <c r="M231" s="52" t="str">
        <f>'Платина (ЦБ)'!$W$21</f>
        <v>18.08.2023</v>
      </c>
      <c r="N231" s="58" t="str">
        <f>'Платина (ЦБ)'!$X$21</f>
        <v/>
      </c>
      <c r="P231" s="52" t="str">
        <f>'Палладий (ЦБ)'!$W$21</f>
        <v>18.08.2023</v>
      </c>
      <c r="Q231" s="58" t="str">
        <f>'Палладий (ЦБ)'!$X$21</f>
        <v/>
      </c>
      <c r="S231" s="52" t="str">
        <f>'Золото (KITCO-LME)'!W21</f>
        <v>18.08.2023</v>
      </c>
      <c r="T231" s="58">
        <f>IF(OR(н.WTI!$X21="-",н.WTI!$X21=""),T230,н.WTI!$X21)</f>
        <v>0</v>
      </c>
      <c r="V231" s="52" t="str">
        <f>'Серебро (KITCO-LME)'!W21</f>
        <v>18.08.2023</v>
      </c>
      <c r="W231" s="58">
        <f>IF(OR(н.Brent!$X21="-",н.Brent!$X21=""),W230,н.Brent!$X21)</f>
        <v>1775</v>
      </c>
      <c r="Y231" s="52" t="str">
        <f>'Алюминий (LME)'!W21</f>
        <v>18.08.2023</v>
      </c>
      <c r="Z231" s="58">
        <f>IF(OR(уголь!$X21="-",уголь!$X21=""),Z230,уголь!$X21)</f>
        <v>0</v>
      </c>
      <c r="AB231" s="52" t="str">
        <f>'Никель (LME)'!W21</f>
        <v>18.08.2023</v>
      </c>
      <c r="AC231" s="58">
        <f>IF(OR(газ!$X21="-",газ!$X21=""),AC230,газ!$X21)</f>
        <v>0</v>
      </c>
      <c r="AE231" s="52" t="str">
        <f>'Свинец (LME)'!W21</f>
        <v>18.08.2023</v>
      </c>
      <c r="AF231" s="58"/>
      <c r="AH231" s="52" t="str">
        <f>'Медь (LME)'!W21</f>
        <v>18.08.2023</v>
      </c>
      <c r="AI231" s="58"/>
      <c r="AK231" s="52" t="str">
        <f>'Цинк (LME)'!W21</f>
        <v>18.08.2023</v>
      </c>
      <c r="AL231" s="58"/>
    </row>
    <row r="232" spans="1:38" x14ac:dyDescent="0.25">
      <c r="A232" s="52" t="str">
        <f>Доллар!$W$22</f>
        <v>19.08.2023</v>
      </c>
      <c r="B232" s="58" t="str">
        <f>Доллар!$X$22</f>
        <v>-</v>
      </c>
      <c r="D232" s="52" t="str">
        <f>Евро!$W$22</f>
        <v>19.08.2023</v>
      </c>
      <c r="E232" s="58" t="str">
        <f>Евро!$X$22</f>
        <v>-</v>
      </c>
      <c r="G232" s="52" t="str">
        <f>'Золото (ЦБ)'!$W$22</f>
        <v>19.08.2023</v>
      </c>
      <c r="H232" s="58" t="str">
        <f>'Золото (ЦБ)'!$X$22</f>
        <v/>
      </c>
      <c r="J232" s="52" t="str">
        <f>'Серебро (ЦБ)'!$W$22</f>
        <v>19.08.2023</v>
      </c>
      <c r="K232" s="58" t="str">
        <f>'Серебро (ЦБ)'!$X$22</f>
        <v/>
      </c>
      <c r="M232" s="52" t="str">
        <f>'Платина (ЦБ)'!$W$22</f>
        <v>19.08.2023</v>
      </c>
      <c r="N232" s="58" t="str">
        <f>'Платина (ЦБ)'!$X$22</f>
        <v/>
      </c>
      <c r="P232" s="52" t="str">
        <f>'Палладий (ЦБ)'!$W$22</f>
        <v>19.08.2023</v>
      </c>
      <c r="Q232" s="58" t="str">
        <f>'Палладий (ЦБ)'!$X$22</f>
        <v/>
      </c>
      <c r="S232" s="52" t="str">
        <f>'Золото (KITCO-LME)'!W22</f>
        <v>19.08.2023</v>
      </c>
      <c r="T232" s="58">
        <f>IF(OR(н.WTI!$X22="-",н.WTI!$X22=""),T231,н.WTI!$X22)</f>
        <v>0</v>
      </c>
      <c r="V232" s="52" t="str">
        <f>'Серебро (KITCO-LME)'!W22</f>
        <v>19.08.2023</v>
      </c>
      <c r="W232" s="58">
        <f>IF(OR(н.Brent!$X22="-",н.Brent!$X22=""),W231,н.Brent!$X22)</f>
        <v>1775</v>
      </c>
      <c r="Y232" s="52" t="str">
        <f>'Алюминий (LME)'!W22</f>
        <v>19.08.2023</v>
      </c>
      <c r="Z232" s="58">
        <f>IF(OR(уголь!$X22="-",уголь!$X22=""),Z231,уголь!$X22)</f>
        <v>0</v>
      </c>
      <c r="AB232" s="52" t="str">
        <f>'Никель (LME)'!W22</f>
        <v>19.08.2023</v>
      </c>
      <c r="AC232" s="58">
        <f>IF(OR(газ!$X22="-",газ!$X22=""),AC231,газ!$X22)</f>
        <v>0</v>
      </c>
      <c r="AE232" s="52" t="str">
        <f>'Свинец (LME)'!W22</f>
        <v>19.08.2023</v>
      </c>
      <c r="AF232" s="58"/>
      <c r="AH232" s="52" t="str">
        <f>'Медь (LME)'!W22</f>
        <v>19.08.2023</v>
      </c>
      <c r="AI232" s="58"/>
      <c r="AK232" s="52" t="str">
        <f>'Цинк (LME)'!W22</f>
        <v>19.08.2023</v>
      </c>
      <c r="AL232" s="58"/>
    </row>
    <row r="233" spans="1:38" x14ac:dyDescent="0.25">
      <c r="A233" s="52" t="str">
        <f>Доллар!$W$23</f>
        <v>20.08.2023</v>
      </c>
      <c r="B233" s="58" t="str">
        <f>Доллар!$X$23</f>
        <v>-</v>
      </c>
      <c r="D233" s="52" t="str">
        <f>Евро!$W$23</f>
        <v>20.08.2023</v>
      </c>
      <c r="E233" s="58" t="str">
        <f>Евро!$X$23</f>
        <v>-</v>
      </c>
      <c r="G233" s="52" t="str">
        <f>'Золото (ЦБ)'!$W$23</f>
        <v>20.08.2023</v>
      </c>
      <c r="H233" s="58" t="str">
        <f>'Золото (ЦБ)'!$X$23</f>
        <v/>
      </c>
      <c r="J233" s="52" t="str">
        <f>'Серебро (ЦБ)'!$W$23</f>
        <v>20.08.2023</v>
      </c>
      <c r="K233" s="58" t="str">
        <f>'Серебро (ЦБ)'!$X$23</f>
        <v/>
      </c>
      <c r="M233" s="52" t="str">
        <f>'Платина (ЦБ)'!$W$23</f>
        <v>20.08.2023</v>
      </c>
      <c r="N233" s="58" t="str">
        <f>'Платина (ЦБ)'!$X$23</f>
        <v/>
      </c>
      <c r="P233" s="52" t="str">
        <f>'Палладий (ЦБ)'!$W$23</f>
        <v>20.08.2023</v>
      </c>
      <c r="Q233" s="58" t="str">
        <f>'Палладий (ЦБ)'!$X$23</f>
        <v/>
      </c>
      <c r="S233" s="52" t="str">
        <f>'Золото (KITCO-LME)'!W23</f>
        <v>20.08.2023</v>
      </c>
      <c r="T233" s="58">
        <f>IF(OR(н.WTI!$X23="-",н.WTI!$X23=""),T232,н.WTI!$X23)</f>
        <v>0</v>
      </c>
      <c r="V233" s="52" t="str">
        <f>'Серебро (KITCO-LME)'!W23</f>
        <v>20.08.2023</v>
      </c>
      <c r="W233" s="58">
        <f>IF(OR(н.Brent!$X23="-",н.Brent!$X23=""),W232,н.Brent!$X23)</f>
        <v>1775</v>
      </c>
      <c r="Y233" s="52" t="str">
        <f>'Алюминий (LME)'!W23</f>
        <v>20.08.2023</v>
      </c>
      <c r="Z233" s="58">
        <f>IF(OR(уголь!$X23="-",уголь!$X23=""),Z232,уголь!$X23)</f>
        <v>0</v>
      </c>
      <c r="AB233" s="52" t="str">
        <f>'Никель (LME)'!W23</f>
        <v>20.08.2023</v>
      </c>
      <c r="AC233" s="58">
        <f>IF(OR(газ!$X23="-",газ!$X23=""),AC232,газ!$X23)</f>
        <v>0</v>
      </c>
      <c r="AE233" s="52" t="str">
        <f>'Свинец (LME)'!W23</f>
        <v>20.08.2023</v>
      </c>
      <c r="AF233" s="58"/>
      <c r="AH233" s="52" t="str">
        <f>'Медь (LME)'!W23</f>
        <v>20.08.2023</v>
      </c>
      <c r="AI233" s="58"/>
      <c r="AK233" s="52" t="str">
        <f>'Цинк (LME)'!W23</f>
        <v>20.08.2023</v>
      </c>
      <c r="AL233" s="58"/>
    </row>
    <row r="234" spans="1:38" x14ac:dyDescent="0.25">
      <c r="A234" s="52" t="str">
        <f>Доллар!$W$24</f>
        <v>21.08.2023</v>
      </c>
      <c r="B234" s="58" t="str">
        <f>Доллар!$X$24</f>
        <v>-</v>
      </c>
      <c r="D234" s="52" t="str">
        <f>Евро!$W$24</f>
        <v>21.08.2023</v>
      </c>
      <c r="E234" s="58" t="str">
        <f>Евро!$X$24</f>
        <v>-</v>
      </c>
      <c r="G234" s="52" t="str">
        <f>'Золото (ЦБ)'!$W$24</f>
        <v>21.08.2023</v>
      </c>
      <c r="H234" s="58" t="str">
        <f>'Золото (ЦБ)'!$X$24</f>
        <v/>
      </c>
      <c r="J234" s="52" t="str">
        <f>'Серебро (ЦБ)'!$W$24</f>
        <v>21.08.2023</v>
      </c>
      <c r="K234" s="58" t="str">
        <f>'Серебро (ЦБ)'!$X$24</f>
        <v/>
      </c>
      <c r="M234" s="52" t="str">
        <f>'Платина (ЦБ)'!$W$24</f>
        <v>21.08.2023</v>
      </c>
      <c r="N234" s="58" t="str">
        <f>'Платина (ЦБ)'!$X$24</f>
        <v/>
      </c>
      <c r="P234" s="52" t="str">
        <f>'Палладий (ЦБ)'!$W$24</f>
        <v>21.08.2023</v>
      </c>
      <c r="Q234" s="58" t="str">
        <f>'Палладий (ЦБ)'!$X$24</f>
        <v/>
      </c>
      <c r="S234" s="52" t="str">
        <f>'Золото (KITCO-LME)'!W24</f>
        <v>21.08.2023</v>
      </c>
      <c r="T234" s="58">
        <f>IF(OR(н.WTI!$X24="-",н.WTI!$X24=""),T233,н.WTI!$X24)</f>
        <v>0</v>
      </c>
      <c r="V234" s="52" t="str">
        <f>'Серебро (KITCO-LME)'!W24</f>
        <v>21.08.2023</v>
      </c>
      <c r="W234" s="58">
        <f>IF(OR(н.Brent!$X24="-",н.Brent!$X24=""),W233,н.Brent!$X24)</f>
        <v>1775</v>
      </c>
      <c r="Y234" s="52" t="str">
        <f>'Алюминий (LME)'!W24</f>
        <v>21.08.2023</v>
      </c>
      <c r="Z234" s="58">
        <f>IF(OR(уголь!$X24="-",уголь!$X24=""),Z233,уголь!$X24)</f>
        <v>0</v>
      </c>
      <c r="AB234" s="52" t="str">
        <f>'Никель (LME)'!W24</f>
        <v>21.08.2023</v>
      </c>
      <c r="AC234" s="58">
        <f>IF(OR(газ!$X24="-",газ!$X24=""),AC233,газ!$X24)</f>
        <v>0</v>
      </c>
      <c r="AE234" s="52" t="str">
        <f>'Свинец (LME)'!W24</f>
        <v>21.08.2023</v>
      </c>
      <c r="AF234" s="58"/>
      <c r="AH234" s="52" t="str">
        <f>'Медь (LME)'!W24</f>
        <v>21.08.2023</v>
      </c>
      <c r="AI234" s="58"/>
      <c r="AK234" s="52" t="str">
        <f>'Цинк (LME)'!W24</f>
        <v>21.08.2023</v>
      </c>
      <c r="AL234" s="58"/>
    </row>
    <row r="235" spans="1:38" x14ac:dyDescent="0.25">
      <c r="A235" s="52" t="str">
        <f>Доллар!$W$25</f>
        <v>22.08.2023</v>
      </c>
      <c r="B235" s="58" t="str">
        <f>Доллар!$X$25</f>
        <v>-</v>
      </c>
      <c r="D235" s="52" t="str">
        <f>Евро!$W$25</f>
        <v>22.08.2023</v>
      </c>
      <c r="E235" s="58" t="str">
        <f>Евро!$X$25</f>
        <v>-</v>
      </c>
      <c r="G235" s="52" t="str">
        <f>'Золото (ЦБ)'!$W$25</f>
        <v>22.08.2023</v>
      </c>
      <c r="H235" s="58" t="str">
        <f>'Золото (ЦБ)'!$X$25</f>
        <v/>
      </c>
      <c r="J235" s="52" t="str">
        <f>'Серебро (ЦБ)'!$W$25</f>
        <v>22.08.2023</v>
      </c>
      <c r="K235" s="58" t="str">
        <f>'Серебро (ЦБ)'!$X$25</f>
        <v/>
      </c>
      <c r="M235" s="52" t="str">
        <f>'Платина (ЦБ)'!$W$25</f>
        <v>22.08.2023</v>
      </c>
      <c r="N235" s="58" t="str">
        <f>'Платина (ЦБ)'!$X$25</f>
        <v/>
      </c>
      <c r="P235" s="52" t="str">
        <f>'Палладий (ЦБ)'!$W$25</f>
        <v>22.08.2023</v>
      </c>
      <c r="Q235" s="58" t="str">
        <f>'Палладий (ЦБ)'!$X$25</f>
        <v/>
      </c>
      <c r="S235" s="52" t="str">
        <f>'Золото (KITCO-LME)'!W25</f>
        <v>22.08.2023</v>
      </c>
      <c r="T235" s="58">
        <f>IF(OR(н.WTI!$X25="-",н.WTI!$X25=""),T234,н.WTI!$X25)</f>
        <v>0</v>
      </c>
      <c r="V235" s="52" t="str">
        <f>'Серебро (KITCO-LME)'!W25</f>
        <v>22.08.2023</v>
      </c>
      <c r="W235" s="58">
        <f>IF(OR(н.Brent!$X25="-",н.Brent!$X25=""),W234,н.Brent!$X25)</f>
        <v>1775</v>
      </c>
      <c r="Y235" s="52" t="str">
        <f>'Алюминий (LME)'!W25</f>
        <v>22.08.2023</v>
      </c>
      <c r="Z235" s="58">
        <f>IF(OR(уголь!$X25="-",уголь!$X25=""),Z234,уголь!$X25)</f>
        <v>0</v>
      </c>
      <c r="AB235" s="52" t="str">
        <f>'Никель (LME)'!W25</f>
        <v>22.08.2023</v>
      </c>
      <c r="AC235" s="58">
        <f>IF(OR(газ!$X25="-",газ!$X25=""),AC234,газ!$X25)</f>
        <v>0</v>
      </c>
      <c r="AE235" s="52" t="str">
        <f>'Свинец (LME)'!W25</f>
        <v>22.08.2023</v>
      </c>
      <c r="AF235" s="58"/>
      <c r="AH235" s="52" t="str">
        <f>'Медь (LME)'!W25</f>
        <v>22.08.2023</v>
      </c>
      <c r="AI235" s="58"/>
      <c r="AK235" s="52" t="str">
        <f>'Цинк (LME)'!W25</f>
        <v>22.08.2023</v>
      </c>
      <c r="AL235" s="58"/>
    </row>
    <row r="236" spans="1:38" x14ac:dyDescent="0.25">
      <c r="A236" s="52" t="str">
        <f>Доллар!$W$26</f>
        <v>23.08.2023</v>
      </c>
      <c r="B236" s="58" t="str">
        <f>Доллар!$X$26</f>
        <v>-</v>
      </c>
      <c r="D236" s="52" t="str">
        <f>Евро!$W$26</f>
        <v>23.08.2023</v>
      </c>
      <c r="E236" s="58" t="str">
        <f>Евро!$X$26</f>
        <v>-</v>
      </c>
      <c r="G236" s="52" t="str">
        <f>'Золото (ЦБ)'!$W$26</f>
        <v>23.08.2023</v>
      </c>
      <c r="H236" s="58" t="str">
        <f>'Золото (ЦБ)'!$X$26</f>
        <v/>
      </c>
      <c r="J236" s="52" t="str">
        <f>'Серебро (ЦБ)'!$W$26</f>
        <v>23.08.2023</v>
      </c>
      <c r="K236" s="58" t="str">
        <f>'Серебро (ЦБ)'!$X$26</f>
        <v/>
      </c>
      <c r="M236" s="52" t="str">
        <f>'Платина (ЦБ)'!$W$26</f>
        <v>23.08.2023</v>
      </c>
      <c r="N236" s="58" t="str">
        <f>'Платина (ЦБ)'!$X$26</f>
        <v/>
      </c>
      <c r="P236" s="52" t="str">
        <f>'Палладий (ЦБ)'!$W$26</f>
        <v>23.08.2023</v>
      </c>
      <c r="Q236" s="58" t="str">
        <f>'Палладий (ЦБ)'!$X$26</f>
        <v/>
      </c>
      <c r="S236" s="52" t="str">
        <f>'Золото (KITCO-LME)'!W26</f>
        <v>23.08.2023</v>
      </c>
      <c r="T236" s="58">
        <f>IF(OR(н.WTI!$X26="-",н.WTI!$X26=""),T235,н.WTI!$X26)</f>
        <v>0</v>
      </c>
      <c r="V236" s="52" t="str">
        <f>'Серебро (KITCO-LME)'!W26</f>
        <v>23.08.2023</v>
      </c>
      <c r="W236" s="58">
        <f>IF(OR(н.Brent!$X26="-",н.Brent!$X26=""),W235,н.Brent!$X26)</f>
        <v>1775</v>
      </c>
      <c r="Y236" s="52" t="str">
        <f>'Алюминий (LME)'!W26</f>
        <v>23.08.2023</v>
      </c>
      <c r="Z236" s="58">
        <f>IF(OR(уголь!$X26="-",уголь!$X26=""),Z235,уголь!$X26)</f>
        <v>0</v>
      </c>
      <c r="AB236" s="52" t="str">
        <f>'Никель (LME)'!W26</f>
        <v>23.08.2023</v>
      </c>
      <c r="AC236" s="58">
        <f>IF(OR(газ!$X26="-",газ!$X26=""),AC235,газ!$X26)</f>
        <v>0</v>
      </c>
      <c r="AE236" s="52" t="str">
        <f>'Свинец (LME)'!W26</f>
        <v>23.08.2023</v>
      </c>
      <c r="AF236" s="58"/>
      <c r="AH236" s="52" t="str">
        <f>'Медь (LME)'!W26</f>
        <v>23.08.2023</v>
      </c>
      <c r="AI236" s="58"/>
      <c r="AK236" s="52" t="str">
        <f>'Цинк (LME)'!W26</f>
        <v>23.08.2023</v>
      </c>
      <c r="AL236" s="58"/>
    </row>
    <row r="237" spans="1:38" x14ac:dyDescent="0.25">
      <c r="A237" s="52" t="str">
        <f>Доллар!$W$27</f>
        <v>24.08.2023</v>
      </c>
      <c r="B237" s="58" t="str">
        <f>Доллар!$X$27</f>
        <v>-</v>
      </c>
      <c r="D237" s="52" t="str">
        <f>Евро!$W$27</f>
        <v>24.08.2023</v>
      </c>
      <c r="E237" s="58" t="str">
        <f>Евро!$X$27</f>
        <v>-</v>
      </c>
      <c r="G237" s="52" t="str">
        <f>'Золото (ЦБ)'!$W$27</f>
        <v>24.08.2023</v>
      </c>
      <c r="H237" s="58" t="str">
        <f>'Золото (ЦБ)'!$X$27</f>
        <v/>
      </c>
      <c r="J237" s="52" t="str">
        <f>'Серебро (ЦБ)'!$W$27</f>
        <v>24.08.2023</v>
      </c>
      <c r="K237" s="58" t="str">
        <f>'Серебро (ЦБ)'!$X$27</f>
        <v/>
      </c>
      <c r="M237" s="52" t="str">
        <f>'Платина (ЦБ)'!$W$27</f>
        <v>24.08.2023</v>
      </c>
      <c r="N237" s="58" t="str">
        <f>'Платина (ЦБ)'!$X$27</f>
        <v/>
      </c>
      <c r="P237" s="52" t="str">
        <f>'Палладий (ЦБ)'!$W$27</f>
        <v>24.08.2023</v>
      </c>
      <c r="Q237" s="58" t="str">
        <f>'Палладий (ЦБ)'!$X$27</f>
        <v/>
      </c>
      <c r="S237" s="52" t="str">
        <f>'Золото (KITCO-LME)'!W27</f>
        <v>24.08.2023</v>
      </c>
      <c r="T237" s="58">
        <f>IF(OR(н.WTI!$X27="-",н.WTI!$X27=""),T236,н.WTI!$X27)</f>
        <v>0</v>
      </c>
      <c r="V237" s="52" t="str">
        <f>'Серебро (KITCO-LME)'!W27</f>
        <v>24.08.2023</v>
      </c>
      <c r="W237" s="58">
        <f>IF(OR(н.Brent!$X27="-",н.Brent!$X27=""),W236,н.Brent!$X27)</f>
        <v>1775</v>
      </c>
      <c r="Y237" s="52" t="str">
        <f>'Алюминий (LME)'!W27</f>
        <v>24.08.2023</v>
      </c>
      <c r="Z237" s="58">
        <f>IF(OR(уголь!$X27="-",уголь!$X27=""),Z236,уголь!$X27)</f>
        <v>0</v>
      </c>
      <c r="AB237" s="52" t="str">
        <f>'Никель (LME)'!W27</f>
        <v>24.08.2023</v>
      </c>
      <c r="AC237" s="58">
        <f>IF(OR(газ!$X27="-",газ!$X27=""),AC236,газ!$X27)</f>
        <v>0</v>
      </c>
      <c r="AE237" s="52" t="str">
        <f>'Свинец (LME)'!W27</f>
        <v>24.08.2023</v>
      </c>
      <c r="AF237" s="58"/>
      <c r="AH237" s="52" t="str">
        <f>'Медь (LME)'!W27</f>
        <v>24.08.2023</v>
      </c>
      <c r="AI237" s="58"/>
      <c r="AK237" s="52" t="str">
        <f>'Цинк (LME)'!W27</f>
        <v>24.08.2023</v>
      </c>
      <c r="AL237" s="58"/>
    </row>
    <row r="238" spans="1:38" x14ac:dyDescent="0.25">
      <c r="A238" s="52" t="str">
        <f>Доллар!$W$28</f>
        <v>25.08.2023</v>
      </c>
      <c r="B238" s="58" t="str">
        <f>Доллар!$X$28</f>
        <v>-</v>
      </c>
      <c r="D238" s="52" t="str">
        <f>Евро!$W$28</f>
        <v>25.08.2023</v>
      </c>
      <c r="E238" s="58" t="str">
        <f>Евро!$X$28</f>
        <v>-</v>
      </c>
      <c r="G238" s="52" t="str">
        <f>'Золото (ЦБ)'!$W$28</f>
        <v>25.08.2023</v>
      </c>
      <c r="H238" s="58" t="str">
        <f>'Золото (ЦБ)'!$X$28</f>
        <v/>
      </c>
      <c r="J238" s="52" t="str">
        <f>'Серебро (ЦБ)'!$W$28</f>
        <v>25.08.2023</v>
      </c>
      <c r="K238" s="58" t="str">
        <f>'Серебро (ЦБ)'!$X$28</f>
        <v/>
      </c>
      <c r="M238" s="52" t="str">
        <f>'Платина (ЦБ)'!$W$28</f>
        <v>25.08.2023</v>
      </c>
      <c r="N238" s="58" t="str">
        <f>'Платина (ЦБ)'!$X$28</f>
        <v/>
      </c>
      <c r="P238" s="52" t="str">
        <f>'Палладий (ЦБ)'!$W$28</f>
        <v>25.08.2023</v>
      </c>
      <c r="Q238" s="58" t="str">
        <f>'Палладий (ЦБ)'!$X$28</f>
        <v/>
      </c>
      <c r="S238" s="52" t="str">
        <f>'Золото (KITCO-LME)'!W28</f>
        <v>25.08.2023</v>
      </c>
      <c r="T238" s="58">
        <f>IF(OR(н.WTI!$X28="-",н.WTI!$X28=""),T237,н.WTI!$X28)</f>
        <v>0</v>
      </c>
      <c r="V238" s="52" t="str">
        <f>'Серебро (KITCO-LME)'!W28</f>
        <v>25.08.2023</v>
      </c>
      <c r="W238" s="58">
        <f>IF(OR(н.Brent!$X28="-",н.Brent!$X28=""),W237,н.Brent!$X28)</f>
        <v>1775</v>
      </c>
      <c r="Y238" s="52" t="str">
        <f>'Алюминий (LME)'!W28</f>
        <v>25.08.2023</v>
      </c>
      <c r="Z238" s="58">
        <f>IF(OR(уголь!$X28="-",уголь!$X28=""),Z237,уголь!$X28)</f>
        <v>0</v>
      </c>
      <c r="AB238" s="52" t="str">
        <f>'Никель (LME)'!W28</f>
        <v>25.08.2023</v>
      </c>
      <c r="AC238" s="58">
        <f>IF(OR(газ!$X28="-",газ!$X28=""),AC237,газ!$X28)</f>
        <v>0</v>
      </c>
      <c r="AE238" s="52" t="str">
        <f>'Свинец (LME)'!W28</f>
        <v>25.08.2023</v>
      </c>
      <c r="AF238" s="58"/>
      <c r="AH238" s="52" t="str">
        <f>'Медь (LME)'!W28</f>
        <v>25.08.2023</v>
      </c>
      <c r="AI238" s="58"/>
      <c r="AK238" s="52" t="str">
        <f>'Цинк (LME)'!W28</f>
        <v>25.08.2023</v>
      </c>
      <c r="AL238" s="58"/>
    </row>
    <row r="239" spans="1:38" x14ac:dyDescent="0.25">
      <c r="A239" s="52" t="str">
        <f>Доллар!$W$29</f>
        <v>26.08.2023</v>
      </c>
      <c r="B239" s="58" t="str">
        <f>Доллар!$X$29</f>
        <v>-</v>
      </c>
      <c r="D239" s="52" t="str">
        <f>Евро!$W$29</f>
        <v>26.08.2023</v>
      </c>
      <c r="E239" s="58" t="str">
        <f>Евро!$X$29</f>
        <v>-</v>
      </c>
      <c r="G239" s="52" t="str">
        <f>'Золото (ЦБ)'!$W$29</f>
        <v>26.08.2023</v>
      </c>
      <c r="H239" s="58" t="str">
        <f>'Золото (ЦБ)'!$X$29</f>
        <v/>
      </c>
      <c r="J239" s="52" t="str">
        <f>'Серебро (ЦБ)'!$W$29</f>
        <v>26.08.2023</v>
      </c>
      <c r="K239" s="58" t="str">
        <f>'Серебро (ЦБ)'!$X$29</f>
        <v/>
      </c>
      <c r="M239" s="52" t="str">
        <f>'Платина (ЦБ)'!$W$29</f>
        <v>26.08.2023</v>
      </c>
      <c r="N239" s="58" t="str">
        <f>'Платина (ЦБ)'!$X$29</f>
        <v/>
      </c>
      <c r="P239" s="52" t="str">
        <f>'Палладий (ЦБ)'!$W$29</f>
        <v>26.08.2023</v>
      </c>
      <c r="Q239" s="58" t="str">
        <f>'Палладий (ЦБ)'!$X$29</f>
        <v/>
      </c>
      <c r="S239" s="52" t="str">
        <f>'Золото (KITCO-LME)'!W29</f>
        <v>26.08.2023</v>
      </c>
      <c r="T239" s="58">
        <f>IF(OR(н.WTI!$X29="-",н.WTI!$X29=""),T238,н.WTI!$X29)</f>
        <v>0</v>
      </c>
      <c r="V239" s="52" t="str">
        <f>'Серебро (KITCO-LME)'!W29</f>
        <v>26.08.2023</v>
      </c>
      <c r="W239" s="58">
        <f>IF(OR(н.Brent!$X29="-",н.Brent!$X29=""),W238,н.Brent!$X29)</f>
        <v>1775</v>
      </c>
      <c r="Y239" s="52" t="str">
        <f>'Алюминий (LME)'!W29</f>
        <v>26.08.2023</v>
      </c>
      <c r="Z239" s="58">
        <f>IF(OR(уголь!$X29="-",уголь!$X29=""),Z238,уголь!$X29)</f>
        <v>0</v>
      </c>
      <c r="AB239" s="52" t="str">
        <f>'Никель (LME)'!W29</f>
        <v>26.08.2023</v>
      </c>
      <c r="AC239" s="58">
        <f>IF(OR(газ!$X29="-",газ!$X29=""),AC238,газ!$X29)</f>
        <v>0</v>
      </c>
      <c r="AE239" s="52" t="str">
        <f>'Свинец (LME)'!W29</f>
        <v>26.08.2023</v>
      </c>
      <c r="AF239" s="58"/>
      <c r="AH239" s="52" t="str">
        <f>'Медь (LME)'!W29</f>
        <v>26.08.2023</v>
      </c>
      <c r="AI239" s="58"/>
      <c r="AK239" s="52" t="str">
        <f>'Цинк (LME)'!W29</f>
        <v>26.08.2023</v>
      </c>
      <c r="AL239" s="58"/>
    </row>
    <row r="240" spans="1:38" x14ac:dyDescent="0.25">
      <c r="A240" s="52" t="str">
        <f>Доллар!$W$30</f>
        <v>27.08.2023</v>
      </c>
      <c r="B240" s="58" t="str">
        <f>Доллар!$X$30</f>
        <v>-</v>
      </c>
      <c r="D240" s="52" t="str">
        <f>Евро!$W$30</f>
        <v>27.08.2023</v>
      </c>
      <c r="E240" s="58" t="str">
        <f>Евро!$X$30</f>
        <v>-</v>
      </c>
      <c r="G240" s="52" t="str">
        <f>'Золото (ЦБ)'!$W$30</f>
        <v>27.08.2023</v>
      </c>
      <c r="H240" s="58" t="str">
        <f>'Золото (ЦБ)'!$X$30</f>
        <v/>
      </c>
      <c r="J240" s="52" t="str">
        <f>'Серебро (ЦБ)'!$W$30</f>
        <v>27.08.2023</v>
      </c>
      <c r="K240" s="58" t="str">
        <f>'Серебро (ЦБ)'!$X$30</f>
        <v/>
      </c>
      <c r="M240" s="52" t="str">
        <f>'Платина (ЦБ)'!$W$30</f>
        <v>27.08.2023</v>
      </c>
      <c r="N240" s="58" t="str">
        <f>'Платина (ЦБ)'!$X$30</f>
        <v/>
      </c>
      <c r="P240" s="52" t="str">
        <f>'Палладий (ЦБ)'!$W$30</f>
        <v>27.08.2023</v>
      </c>
      <c r="Q240" s="58" t="str">
        <f>'Палладий (ЦБ)'!$X$30</f>
        <v/>
      </c>
      <c r="S240" s="52" t="str">
        <f>'Золото (KITCO-LME)'!W30</f>
        <v>27.08.2023</v>
      </c>
      <c r="T240" s="58">
        <f>IF(OR(н.WTI!$X30="-",н.WTI!$X30=""),T239,н.WTI!$X30)</f>
        <v>0</v>
      </c>
      <c r="V240" s="52" t="str">
        <f>'Серебро (KITCO-LME)'!W30</f>
        <v>27.08.2023</v>
      </c>
      <c r="W240" s="58">
        <f>IF(OR(н.Brent!$X30="-",н.Brent!$X30=""),W239,н.Brent!$X30)</f>
        <v>1775</v>
      </c>
      <c r="Y240" s="52" t="str">
        <f>'Алюминий (LME)'!W30</f>
        <v>27.08.2023</v>
      </c>
      <c r="Z240" s="58">
        <f>IF(OR(уголь!$X30="-",уголь!$X30=""),Z239,уголь!$X30)</f>
        <v>0</v>
      </c>
      <c r="AB240" s="52" t="str">
        <f>'Никель (LME)'!W30</f>
        <v>27.08.2023</v>
      </c>
      <c r="AC240" s="58">
        <f>IF(OR(газ!$X30="-",газ!$X30=""),AC239,газ!$X30)</f>
        <v>0</v>
      </c>
      <c r="AE240" s="52" t="str">
        <f>'Свинец (LME)'!W30</f>
        <v>27.08.2023</v>
      </c>
      <c r="AF240" s="58"/>
      <c r="AH240" s="52" t="str">
        <f>'Медь (LME)'!W30</f>
        <v>27.08.2023</v>
      </c>
      <c r="AI240" s="58"/>
      <c r="AK240" s="52" t="str">
        <f>'Цинк (LME)'!W30</f>
        <v>27.08.2023</v>
      </c>
      <c r="AL240" s="58"/>
    </row>
    <row r="241" spans="1:38" x14ac:dyDescent="0.25">
      <c r="A241" s="52" t="str">
        <f>Доллар!$W$31</f>
        <v>28.08.2023</v>
      </c>
      <c r="B241" s="58" t="str">
        <f>Доллар!$X$31</f>
        <v>-</v>
      </c>
      <c r="D241" s="52" t="str">
        <f>Евро!$W$31</f>
        <v>28.08.2023</v>
      </c>
      <c r="E241" s="58" t="str">
        <f>Евро!$X$31</f>
        <v>-</v>
      </c>
      <c r="G241" s="52" t="str">
        <f>'Золото (ЦБ)'!$W$31</f>
        <v>28.08.2023</v>
      </c>
      <c r="H241" s="58" t="str">
        <f>'Золото (ЦБ)'!$X$31</f>
        <v/>
      </c>
      <c r="J241" s="52" t="str">
        <f>'Серебро (ЦБ)'!$W$31</f>
        <v>28.08.2023</v>
      </c>
      <c r="K241" s="58" t="str">
        <f>'Серебро (ЦБ)'!$X$31</f>
        <v/>
      </c>
      <c r="M241" s="52" t="str">
        <f>'Платина (ЦБ)'!$W$31</f>
        <v>28.08.2023</v>
      </c>
      <c r="N241" s="58" t="str">
        <f>'Платина (ЦБ)'!$X$31</f>
        <v/>
      </c>
      <c r="P241" s="52" t="str">
        <f>'Палладий (ЦБ)'!$W$31</f>
        <v>28.08.2023</v>
      </c>
      <c r="Q241" s="58" t="str">
        <f>'Палладий (ЦБ)'!$X$31</f>
        <v/>
      </c>
      <c r="S241" s="52" t="str">
        <f>'Золото (KITCO-LME)'!W31</f>
        <v>28.08.2023</v>
      </c>
      <c r="T241" s="58">
        <f>IF(OR(н.WTI!$X31="-",н.WTI!$X31=""),T240,н.WTI!$X31)</f>
        <v>0</v>
      </c>
      <c r="V241" s="52" t="str">
        <f>'Серебро (KITCO-LME)'!W31</f>
        <v>28.08.2023</v>
      </c>
      <c r="W241" s="58">
        <f>IF(OR(н.Brent!$X31="-",н.Brent!$X31=""),W240,н.Brent!$X31)</f>
        <v>1775</v>
      </c>
      <c r="Y241" s="52" t="str">
        <f>'Алюминий (LME)'!W31</f>
        <v>28.08.2023</v>
      </c>
      <c r="Z241" s="58">
        <f>IF(OR(уголь!$X31="-",уголь!$X31=""),Z240,уголь!$X31)</f>
        <v>0</v>
      </c>
      <c r="AB241" s="52" t="str">
        <f>'Никель (LME)'!W31</f>
        <v>28.08.2023</v>
      </c>
      <c r="AC241" s="58">
        <f>IF(OR(газ!$X31="-",газ!$X31=""),AC240,газ!$X31)</f>
        <v>0</v>
      </c>
      <c r="AE241" s="52" t="str">
        <f>'Свинец (LME)'!W31</f>
        <v>28.08.2023</v>
      </c>
      <c r="AF241" s="58"/>
      <c r="AH241" s="52" t="str">
        <f>'Медь (LME)'!W31</f>
        <v>28.08.2023</v>
      </c>
      <c r="AI241" s="58"/>
      <c r="AK241" s="52" t="str">
        <f>'Цинк (LME)'!W31</f>
        <v>28.08.2023</v>
      </c>
      <c r="AL241" s="58"/>
    </row>
    <row r="242" spans="1:38" x14ac:dyDescent="0.25">
      <c r="A242" s="52" t="str">
        <f>Доллар!$W$32</f>
        <v>29.08.2023</v>
      </c>
      <c r="B242" s="58" t="str">
        <f>Доллар!$X$32</f>
        <v>-</v>
      </c>
      <c r="D242" s="52" t="str">
        <f>Евро!$W$32</f>
        <v>29.08.2023</v>
      </c>
      <c r="E242" s="58" t="str">
        <f>Евро!$X$32</f>
        <v>-</v>
      </c>
      <c r="G242" s="52" t="str">
        <f>'Золото (ЦБ)'!$W$32</f>
        <v>29.08.2023</v>
      </c>
      <c r="H242" s="58" t="str">
        <f>'Золото (ЦБ)'!$X$32</f>
        <v/>
      </c>
      <c r="J242" s="52" t="str">
        <f>'Серебро (ЦБ)'!$W$32</f>
        <v>29.08.2023</v>
      </c>
      <c r="K242" s="58" t="str">
        <f>'Серебро (ЦБ)'!$X$32</f>
        <v/>
      </c>
      <c r="M242" s="52" t="str">
        <f>'Платина (ЦБ)'!$W$32</f>
        <v>29.08.2023</v>
      </c>
      <c r="N242" s="58" t="str">
        <f>'Платина (ЦБ)'!$X$32</f>
        <v/>
      </c>
      <c r="P242" s="52" t="str">
        <f>'Палладий (ЦБ)'!$W$32</f>
        <v>29.08.2023</v>
      </c>
      <c r="Q242" s="58" t="str">
        <f>'Палладий (ЦБ)'!$X$32</f>
        <v/>
      </c>
      <c r="S242" s="52" t="str">
        <f>'Золото (KITCO-LME)'!W32</f>
        <v>29.08.2023</v>
      </c>
      <c r="T242" s="58">
        <f>IF(OR(н.WTI!$X32="-",н.WTI!$X32=""),T241,н.WTI!$X32)</f>
        <v>0</v>
      </c>
      <c r="V242" s="52" t="str">
        <f>'Серебро (KITCO-LME)'!W32</f>
        <v>29.08.2023</v>
      </c>
      <c r="W242" s="58">
        <f>IF(OR(н.Brent!$X32="-",н.Brent!$X32=""),W241,н.Brent!$X32)</f>
        <v>1775</v>
      </c>
      <c r="Y242" s="52" t="str">
        <f>'Алюминий (LME)'!W32</f>
        <v>29.08.2023</v>
      </c>
      <c r="Z242" s="58">
        <f>IF(OR(уголь!$X32="-",уголь!$X32=""),Z241,уголь!$X32)</f>
        <v>0</v>
      </c>
      <c r="AB242" s="52" t="str">
        <f>'Никель (LME)'!W32</f>
        <v>29.08.2023</v>
      </c>
      <c r="AC242" s="58">
        <f>IF(OR(газ!$X32="-",газ!$X32=""),AC241,газ!$X32)</f>
        <v>0</v>
      </c>
      <c r="AE242" s="52" t="str">
        <f>'Свинец (LME)'!W32</f>
        <v>29.08.2023</v>
      </c>
      <c r="AF242" s="58"/>
      <c r="AH242" s="52" t="str">
        <f>'Медь (LME)'!W32</f>
        <v>29.08.2023</v>
      </c>
      <c r="AI242" s="58"/>
      <c r="AK242" s="52" t="str">
        <f>'Цинк (LME)'!W32</f>
        <v>29.08.2023</v>
      </c>
      <c r="AL242" s="58"/>
    </row>
    <row r="243" spans="1:38" x14ac:dyDescent="0.25">
      <c r="A243" s="52" t="str">
        <f>Доллар!$W$33</f>
        <v>30.08.2023</v>
      </c>
      <c r="B243" s="58" t="str">
        <f>Доллар!$X$33</f>
        <v>-</v>
      </c>
      <c r="D243" s="52" t="str">
        <f>Евро!$W$33</f>
        <v>30.08.2023</v>
      </c>
      <c r="E243" s="58" t="str">
        <f>Евро!$X$33</f>
        <v>-</v>
      </c>
      <c r="G243" s="52" t="str">
        <f>'Золото (ЦБ)'!$W$33</f>
        <v>30.08.2023</v>
      </c>
      <c r="H243" s="58" t="str">
        <f>'Золото (ЦБ)'!$X$33</f>
        <v/>
      </c>
      <c r="J243" s="52" t="str">
        <f>'Серебро (ЦБ)'!$W$33</f>
        <v>30.08.2023</v>
      </c>
      <c r="K243" s="58" t="str">
        <f>'Серебро (ЦБ)'!$X$33</f>
        <v/>
      </c>
      <c r="M243" s="52" t="str">
        <f>'Платина (ЦБ)'!$W$33</f>
        <v>30.08.2023</v>
      </c>
      <c r="N243" s="58" t="str">
        <f>'Платина (ЦБ)'!$X$33</f>
        <v/>
      </c>
      <c r="P243" s="52" t="str">
        <f>'Палладий (ЦБ)'!$W$33</f>
        <v>30.08.2023</v>
      </c>
      <c r="Q243" s="58" t="str">
        <f>'Палладий (ЦБ)'!$X$33</f>
        <v/>
      </c>
      <c r="S243" s="52" t="str">
        <f>'Золото (KITCO-LME)'!W33</f>
        <v>30.08.2023</v>
      </c>
      <c r="T243" s="58">
        <f>IF(OR(н.WTI!$X33="-",н.WTI!$X33=""),T242,н.WTI!$X33)</f>
        <v>0</v>
      </c>
      <c r="V243" s="52" t="str">
        <f>'Серебро (KITCO-LME)'!W33</f>
        <v>30.08.2023</v>
      </c>
      <c r="W243" s="58">
        <f>IF(OR(н.Brent!$X33="-",н.Brent!$X33=""),W242,н.Brent!$X33)</f>
        <v>1775</v>
      </c>
      <c r="Y243" s="52" t="str">
        <f>'Алюминий (LME)'!W33</f>
        <v>30.08.2023</v>
      </c>
      <c r="Z243" s="58">
        <f>IF(OR(уголь!$X33="-",уголь!$X33=""),Z242,уголь!$X33)</f>
        <v>0</v>
      </c>
      <c r="AB243" s="52" t="str">
        <f>'Никель (LME)'!W33</f>
        <v>30.08.2023</v>
      </c>
      <c r="AC243" s="58">
        <f>IF(OR(газ!$X33="-",газ!$X33=""),AC242,газ!$X33)</f>
        <v>0</v>
      </c>
      <c r="AE243" s="52" t="str">
        <f>'Свинец (LME)'!W33</f>
        <v>30.08.2023</v>
      </c>
      <c r="AF243" s="58"/>
      <c r="AH243" s="52" t="str">
        <f>'Медь (LME)'!W33</f>
        <v>30.08.2023</v>
      </c>
      <c r="AI243" s="58"/>
      <c r="AK243" s="52" t="str">
        <f>'Цинк (LME)'!W33</f>
        <v>30.08.2023</v>
      </c>
      <c r="AL243" s="58"/>
    </row>
    <row r="244" spans="1:38" x14ac:dyDescent="0.25">
      <c r="A244" s="59" t="str">
        <f>Доллар!$W$34</f>
        <v>31.08.2023</v>
      </c>
      <c r="B244" s="58" t="str">
        <f>Доллар!$X$34</f>
        <v>-</v>
      </c>
      <c r="D244" s="59" t="str">
        <f>Евро!$W$34</f>
        <v>31.08.2023</v>
      </c>
      <c r="E244" s="58" t="str">
        <f>Евро!$X$34</f>
        <v>-</v>
      </c>
      <c r="G244" s="59" t="str">
        <f>'Золото (ЦБ)'!$W$34</f>
        <v>31.08.2023</v>
      </c>
      <c r="H244" s="58" t="str">
        <f>'Золото (ЦБ)'!$X$34</f>
        <v/>
      </c>
      <c r="J244" s="59" t="str">
        <f>'Серебро (ЦБ)'!$W$34</f>
        <v>31.08.2023</v>
      </c>
      <c r="K244" s="58" t="str">
        <f>'Серебро (ЦБ)'!$X$34</f>
        <v/>
      </c>
      <c r="M244" s="59" t="str">
        <f>'Платина (ЦБ)'!$W$34</f>
        <v>31.08.2023</v>
      </c>
      <c r="N244" s="58" t="str">
        <f>'Платина (ЦБ)'!$X$34</f>
        <v/>
      </c>
      <c r="P244" s="59" t="str">
        <f>'Палладий (ЦБ)'!$W$34</f>
        <v>31.08.2023</v>
      </c>
      <c r="Q244" s="58" t="str">
        <f>'Палладий (ЦБ)'!$X$34</f>
        <v/>
      </c>
      <c r="S244" s="59" t="str">
        <f>'Золото (KITCO-LME)'!W34</f>
        <v>31.08.2023</v>
      </c>
      <c r="T244" s="58">
        <f>IF(OR(н.WTI!$X34="-",н.WTI!$X34=""),T243,н.WTI!$X34)</f>
        <v>0</v>
      </c>
      <c r="V244" s="59" t="str">
        <f>'Серебро (KITCO-LME)'!W34</f>
        <v>31.08.2023</v>
      </c>
      <c r="W244" s="58">
        <f>IF(OR(н.Brent!$X34="-",н.Brent!$X34=""),W243,н.Brent!$X34)</f>
        <v>1775</v>
      </c>
      <c r="Y244" s="59" t="str">
        <f>'Алюминий (LME)'!W34</f>
        <v>31.08.2023</v>
      </c>
      <c r="Z244" s="58">
        <f>IF(OR(уголь!$X34="-",уголь!$X34=""),Z243,уголь!$X34)</f>
        <v>0</v>
      </c>
      <c r="AB244" s="59" t="str">
        <f>'Никель (LME)'!W34</f>
        <v>31.08.2023</v>
      </c>
      <c r="AC244" s="58">
        <f>IF(OR(газ!$X34="-",газ!$X34=""),AC243,газ!$X34)</f>
        <v>0</v>
      </c>
      <c r="AE244" s="59" t="str">
        <f>'Свинец (LME)'!W34</f>
        <v>31.08.2023</v>
      </c>
      <c r="AF244" s="58"/>
      <c r="AH244" s="59" t="str">
        <f>'Медь (LME)'!W34</f>
        <v>31.08.2023</v>
      </c>
      <c r="AI244" s="58"/>
      <c r="AK244" s="59" t="str">
        <f>'Цинк (LME)'!W34</f>
        <v>31.08.2023</v>
      </c>
      <c r="AL244" s="58"/>
    </row>
    <row r="245" spans="1:38" x14ac:dyDescent="0.25">
      <c r="A245" s="60" t="str">
        <f>Доллар!$Z$4</f>
        <v>01.09.2023</v>
      </c>
      <c r="B245" s="58" t="str">
        <f>Доллар!$AA$4</f>
        <v>-</v>
      </c>
      <c r="D245" s="60" t="str">
        <f>Евро!$Z$4</f>
        <v>01.09.2023</v>
      </c>
      <c r="E245" s="58" t="str">
        <f>Евро!$AA$4</f>
        <v>-</v>
      </c>
      <c r="G245" s="60" t="str">
        <f>'Золото (ЦБ)'!$Z$4</f>
        <v>01.09.2023</v>
      </c>
      <c r="H245" s="58" t="str">
        <f>'Золото (ЦБ)'!$AA$4</f>
        <v/>
      </c>
      <c r="J245" s="60" t="str">
        <f>'Серебро (ЦБ)'!$Z$4</f>
        <v>01.09.2023</v>
      </c>
      <c r="K245" s="58" t="str">
        <f>'Серебро (ЦБ)'!$AA$4</f>
        <v/>
      </c>
      <c r="M245" s="60" t="str">
        <f>'Платина (ЦБ)'!$Z$4</f>
        <v>01.09.2023</v>
      </c>
      <c r="N245" s="58" t="str">
        <f>'Платина (ЦБ)'!$AA$4</f>
        <v/>
      </c>
      <c r="P245" s="60" t="str">
        <f>'Палладий (ЦБ)'!$Z$4</f>
        <v>01.09.2023</v>
      </c>
      <c r="Q245" s="58" t="str">
        <f>'Палладий (ЦБ)'!$AA$4</f>
        <v/>
      </c>
      <c r="S245" s="60" t="str">
        <f>'Золото (KITCO-LME)'!Z4</f>
        <v>01.09.2023</v>
      </c>
      <c r="T245" s="58">
        <f>IF(OR(н.WTI!$AA4="-",н.WTI!$AA4=""),T244,н.WTI!$AA4)</f>
        <v>0</v>
      </c>
      <c r="V245" s="60" t="str">
        <f>'Серебро (KITCO-LME)'!Z4</f>
        <v>01.09.2023</v>
      </c>
      <c r="W245" s="58">
        <f>IF(OR(н.Brent!$AA4="-",н.Brent!$AA4=""),W244,н.Brent!$AA4)</f>
        <v>1775</v>
      </c>
      <c r="Y245" s="60" t="str">
        <f>'Алюминий (LME)'!Z4</f>
        <v>01.09.2023</v>
      </c>
      <c r="Z245" s="58">
        <f>IF(OR(уголь!$AA4="-",уголь!$AA4=""),Z244,уголь!$AA4)</f>
        <v>0</v>
      </c>
      <c r="AB245" s="60" t="str">
        <f>'Никель (LME)'!Z4</f>
        <v>01.09.2023</v>
      </c>
      <c r="AC245" s="58">
        <f>IF(OR(газ!$AA4="-",газ!$AA4=""),AC244,газ!$AA4)</f>
        <v>0</v>
      </c>
      <c r="AE245" s="60" t="str">
        <f>'Свинец (LME)'!Z4</f>
        <v>01.09.2023</v>
      </c>
      <c r="AF245" s="58"/>
      <c r="AH245" s="60" t="str">
        <f>'Медь (LME)'!Z4</f>
        <v>01.09.2023</v>
      </c>
      <c r="AI245" s="58"/>
      <c r="AK245" s="60" t="str">
        <f>'Цинк (LME)'!Z4</f>
        <v>01.09.2023</v>
      </c>
      <c r="AL245" s="58"/>
    </row>
    <row r="246" spans="1:38" x14ac:dyDescent="0.25">
      <c r="A246" s="61" t="str">
        <f>Доллар!$Z$5</f>
        <v>02.09.2023</v>
      </c>
      <c r="B246" s="58" t="str">
        <f>Доллар!$AA$5</f>
        <v>-</v>
      </c>
      <c r="D246" s="61" t="str">
        <f>Евро!$Z$5</f>
        <v>02.09.2023</v>
      </c>
      <c r="E246" s="58" t="str">
        <f>Евро!$AA$5</f>
        <v>-</v>
      </c>
      <c r="G246" s="61" t="str">
        <f>'Золото (ЦБ)'!$Z$5</f>
        <v>02.09.2023</v>
      </c>
      <c r="H246" s="58" t="str">
        <f>'Золото (ЦБ)'!$AA$5</f>
        <v/>
      </c>
      <c r="J246" s="61" t="str">
        <f>'Серебро (ЦБ)'!$Z$5</f>
        <v>02.09.2023</v>
      </c>
      <c r="K246" s="58" t="str">
        <f>'Серебро (ЦБ)'!$AA$5</f>
        <v/>
      </c>
      <c r="M246" s="61" t="str">
        <f>'Платина (ЦБ)'!$Z$5</f>
        <v>02.09.2023</v>
      </c>
      <c r="N246" s="58" t="str">
        <f>'Платина (ЦБ)'!$AA$5</f>
        <v/>
      </c>
      <c r="P246" s="61" t="str">
        <f>'Палладий (ЦБ)'!$Z$5</f>
        <v>02.09.2023</v>
      </c>
      <c r="Q246" s="58" t="str">
        <f>'Палладий (ЦБ)'!$AA$5</f>
        <v/>
      </c>
      <c r="S246" s="61" t="str">
        <f>'Золото (KITCO-LME)'!Z5</f>
        <v>02.09.2023</v>
      </c>
      <c r="T246" s="58">
        <f>IF(OR(н.WTI!$AA5="-",н.WTI!$AA5=""),T245,н.WTI!$AA5)</f>
        <v>0</v>
      </c>
      <c r="V246" s="61" t="str">
        <f>'Серебро (KITCO-LME)'!Z5</f>
        <v>02.09.2023</v>
      </c>
      <c r="W246" s="58">
        <f>IF(OR(н.Brent!$AA5="-",н.Brent!$AA5=""),W245,н.Brent!$AA5)</f>
        <v>1775</v>
      </c>
      <c r="Y246" s="61" t="str">
        <f>'Алюминий (LME)'!Z5</f>
        <v>02.09.2023</v>
      </c>
      <c r="Z246" s="58">
        <f>IF(OR(уголь!$AA5="-",уголь!$AA5=""),Z245,уголь!$AA5)</f>
        <v>0</v>
      </c>
      <c r="AB246" s="61" t="str">
        <f>'Никель (LME)'!Z5</f>
        <v>02.09.2023</v>
      </c>
      <c r="AC246" s="58">
        <f>IF(OR(газ!$AA5="-",газ!$AA5=""),AC245,газ!$AA5)</f>
        <v>0</v>
      </c>
      <c r="AE246" s="61" t="str">
        <f>'Свинец (LME)'!Z5</f>
        <v>02.09.2023</v>
      </c>
      <c r="AF246" s="58"/>
      <c r="AH246" s="61" t="str">
        <f>'Медь (LME)'!Z5</f>
        <v>02.09.2023</v>
      </c>
      <c r="AI246" s="58"/>
      <c r="AK246" s="61" t="str">
        <f>'Цинк (LME)'!Z5</f>
        <v>02.09.2023</v>
      </c>
      <c r="AL246" s="58"/>
    </row>
    <row r="247" spans="1:38" x14ac:dyDescent="0.25">
      <c r="A247" s="61" t="str">
        <f>Доллар!$Z$6</f>
        <v>03.09.2023</v>
      </c>
      <c r="B247" s="58" t="str">
        <f>Доллар!$AA$6</f>
        <v>-</v>
      </c>
      <c r="D247" s="61" t="str">
        <f>Евро!$Z$6</f>
        <v>03.09.2023</v>
      </c>
      <c r="E247" s="58" t="str">
        <f>Евро!$AA$6</f>
        <v>-</v>
      </c>
      <c r="G247" s="61" t="str">
        <f>'Золото (ЦБ)'!$Z$6</f>
        <v>03.09.2023</v>
      </c>
      <c r="H247" s="58" t="str">
        <f>'Золото (ЦБ)'!$AA$6</f>
        <v/>
      </c>
      <c r="J247" s="61" t="str">
        <f>'Серебро (ЦБ)'!$Z$6</f>
        <v>03.09.2023</v>
      </c>
      <c r="K247" s="58" t="str">
        <f>'Серебро (ЦБ)'!$AA$6</f>
        <v/>
      </c>
      <c r="M247" s="61" t="str">
        <f>'Платина (ЦБ)'!$Z$6</f>
        <v>03.09.2023</v>
      </c>
      <c r="N247" s="58" t="str">
        <f>'Платина (ЦБ)'!$AA$6</f>
        <v/>
      </c>
      <c r="P247" s="61" t="str">
        <f>'Палладий (ЦБ)'!$Z$6</f>
        <v>03.09.2023</v>
      </c>
      <c r="Q247" s="58" t="str">
        <f>'Палладий (ЦБ)'!$AA$6</f>
        <v/>
      </c>
      <c r="S247" s="61" t="str">
        <f>'Золото (KITCO-LME)'!Z6</f>
        <v>03.09.2023</v>
      </c>
      <c r="T247" s="58">
        <f>IF(OR(н.WTI!$AA6="-",н.WTI!$AA6=""),T246,н.WTI!$AA6)</f>
        <v>0</v>
      </c>
      <c r="V247" s="61" t="str">
        <f>'Серебро (KITCO-LME)'!Z6</f>
        <v>03.09.2023</v>
      </c>
      <c r="W247" s="58">
        <f>IF(OR(н.Brent!$AA6="-",н.Brent!$AA6=""),W246,н.Brent!$AA6)</f>
        <v>1775</v>
      </c>
      <c r="Y247" s="61" t="str">
        <f>'Алюминий (LME)'!Z6</f>
        <v>03.09.2023</v>
      </c>
      <c r="Z247" s="58">
        <f>IF(OR(уголь!$AA6="-",уголь!$AA6=""),Z246,уголь!$AA6)</f>
        <v>0</v>
      </c>
      <c r="AB247" s="61" t="str">
        <f>'Никель (LME)'!Z6</f>
        <v>03.09.2023</v>
      </c>
      <c r="AC247" s="58">
        <f>IF(OR(газ!$AA6="-",газ!$AA6=""),AC246,газ!$AA6)</f>
        <v>0</v>
      </c>
      <c r="AE247" s="61" t="str">
        <f>'Свинец (LME)'!Z6</f>
        <v>03.09.2023</v>
      </c>
      <c r="AF247" s="58"/>
      <c r="AH247" s="61" t="str">
        <f>'Медь (LME)'!Z6</f>
        <v>03.09.2023</v>
      </c>
      <c r="AI247" s="58"/>
      <c r="AK247" s="61" t="str">
        <f>'Цинк (LME)'!Z6</f>
        <v>03.09.2023</v>
      </c>
      <c r="AL247" s="58"/>
    </row>
    <row r="248" spans="1:38" x14ac:dyDescent="0.25">
      <c r="A248" s="61" t="str">
        <f>Доллар!$Z$7</f>
        <v>04.09.2023</v>
      </c>
      <c r="B248" s="58" t="str">
        <f>Доллар!$AA$7</f>
        <v>-</v>
      </c>
      <c r="D248" s="61" t="str">
        <f>Евро!$Z$7</f>
        <v>04.09.2023</v>
      </c>
      <c r="E248" s="58" t="str">
        <f>Евро!$AA$7</f>
        <v>-</v>
      </c>
      <c r="G248" s="61" t="str">
        <f>'Золото (ЦБ)'!$Z$7</f>
        <v>04.09.2023</v>
      </c>
      <c r="H248" s="58" t="str">
        <f>'Золото (ЦБ)'!$AA$7</f>
        <v/>
      </c>
      <c r="J248" s="61" t="str">
        <f>'Серебро (ЦБ)'!$Z$7</f>
        <v>04.09.2023</v>
      </c>
      <c r="K248" s="58" t="str">
        <f>'Серебро (ЦБ)'!$AA$7</f>
        <v/>
      </c>
      <c r="M248" s="61" t="str">
        <f>'Платина (ЦБ)'!$Z$7</f>
        <v>04.09.2023</v>
      </c>
      <c r="N248" s="58" t="str">
        <f>'Платина (ЦБ)'!$AA$7</f>
        <v/>
      </c>
      <c r="P248" s="61" t="str">
        <f>'Палладий (ЦБ)'!$Z$7</f>
        <v>04.09.2023</v>
      </c>
      <c r="Q248" s="58" t="str">
        <f>'Палладий (ЦБ)'!$AA$7</f>
        <v/>
      </c>
      <c r="S248" s="61" t="str">
        <f>'Золото (KITCO-LME)'!Z7</f>
        <v>04.09.2023</v>
      </c>
      <c r="T248" s="58">
        <f>IF(OR(н.WTI!$AA7="-",н.WTI!$AA7=""),T247,н.WTI!$AA7)</f>
        <v>0</v>
      </c>
      <c r="V248" s="61" t="str">
        <f>'Серебро (KITCO-LME)'!Z7</f>
        <v>04.09.2023</v>
      </c>
      <c r="W248" s="58">
        <f>IF(OR(н.Brent!$AA7="-",н.Brent!$AA7=""),W247,н.Brent!$AA7)</f>
        <v>1775</v>
      </c>
      <c r="Y248" s="61" t="str">
        <f>'Алюминий (LME)'!Z7</f>
        <v>04.09.2023</v>
      </c>
      <c r="Z248" s="58">
        <f>IF(OR(уголь!$AA7="-",уголь!$AA7=""),Z247,уголь!$AA7)</f>
        <v>0</v>
      </c>
      <c r="AB248" s="61" t="str">
        <f>'Никель (LME)'!Z7</f>
        <v>04.09.2023</v>
      </c>
      <c r="AC248" s="58">
        <f>IF(OR(газ!$AA7="-",газ!$AA7=""),AC247,газ!$AA7)</f>
        <v>0</v>
      </c>
      <c r="AE248" s="61" t="str">
        <f>'Свинец (LME)'!Z7</f>
        <v>04.09.2023</v>
      </c>
      <c r="AF248" s="58"/>
      <c r="AH248" s="61" t="str">
        <f>'Медь (LME)'!Z7</f>
        <v>04.09.2023</v>
      </c>
      <c r="AI248" s="58"/>
      <c r="AK248" s="61" t="str">
        <f>'Цинк (LME)'!Z7</f>
        <v>04.09.2023</v>
      </c>
      <c r="AL248" s="58"/>
    </row>
    <row r="249" spans="1:38" x14ac:dyDescent="0.25">
      <c r="A249" s="61" t="str">
        <f>Доллар!$Z$8</f>
        <v>05.09.2023</v>
      </c>
      <c r="B249" s="58" t="str">
        <f>Доллар!$AA$8</f>
        <v>-</v>
      </c>
      <c r="D249" s="61" t="str">
        <f>Евро!$Z$8</f>
        <v>05.09.2023</v>
      </c>
      <c r="E249" s="58" t="str">
        <f>Евро!$AA$8</f>
        <v>-</v>
      </c>
      <c r="G249" s="61" t="str">
        <f>'Золото (ЦБ)'!$Z$8</f>
        <v>05.09.2023</v>
      </c>
      <c r="H249" s="58" t="str">
        <f>'Золото (ЦБ)'!$AA$8</f>
        <v/>
      </c>
      <c r="J249" s="61" t="str">
        <f>'Серебро (ЦБ)'!$Z$8</f>
        <v>05.09.2023</v>
      </c>
      <c r="K249" s="58" t="str">
        <f>'Серебро (ЦБ)'!$AA$8</f>
        <v/>
      </c>
      <c r="M249" s="61" t="str">
        <f>'Платина (ЦБ)'!$Z$8</f>
        <v>05.09.2023</v>
      </c>
      <c r="N249" s="58" t="str">
        <f>'Платина (ЦБ)'!$AA$8</f>
        <v/>
      </c>
      <c r="P249" s="61" t="str">
        <f>'Палладий (ЦБ)'!$Z$8</f>
        <v>05.09.2023</v>
      </c>
      <c r="Q249" s="58" t="str">
        <f>'Палладий (ЦБ)'!$AA$8</f>
        <v/>
      </c>
      <c r="S249" s="61" t="str">
        <f>'Золото (KITCO-LME)'!Z8</f>
        <v>05.09.2023</v>
      </c>
      <c r="T249" s="58">
        <f>IF(OR(н.WTI!$AA8="-",н.WTI!$AA8=""),T248,н.WTI!$AA8)</f>
        <v>0</v>
      </c>
      <c r="V249" s="61" t="str">
        <f>'Серебро (KITCO-LME)'!Z8</f>
        <v>05.09.2023</v>
      </c>
      <c r="W249" s="58">
        <f>IF(OR(н.Brent!$AA8="-",н.Brent!$AA8=""),W248,н.Brent!$AA8)</f>
        <v>1775</v>
      </c>
      <c r="Y249" s="61" t="str">
        <f>'Алюминий (LME)'!Z8</f>
        <v>05.09.2023</v>
      </c>
      <c r="Z249" s="58">
        <f>IF(OR(уголь!$AA8="-",уголь!$AA8=""),Z248,уголь!$AA8)</f>
        <v>0</v>
      </c>
      <c r="AB249" s="61" t="str">
        <f>'Никель (LME)'!Z8</f>
        <v>05.09.2023</v>
      </c>
      <c r="AC249" s="58">
        <f>IF(OR(газ!$AA8="-",газ!$AA8=""),AC248,газ!$AA8)</f>
        <v>0</v>
      </c>
      <c r="AE249" s="61" t="str">
        <f>'Свинец (LME)'!Z8</f>
        <v>05.09.2023</v>
      </c>
      <c r="AF249" s="58"/>
      <c r="AH249" s="61" t="str">
        <f>'Медь (LME)'!Z8</f>
        <v>05.09.2023</v>
      </c>
      <c r="AI249" s="58"/>
      <c r="AK249" s="61" t="str">
        <f>'Цинк (LME)'!Z8</f>
        <v>05.09.2023</v>
      </c>
      <c r="AL249" s="58"/>
    </row>
    <row r="250" spans="1:38" x14ac:dyDescent="0.25">
      <c r="A250" s="61" t="str">
        <f>Доллар!$Z$9</f>
        <v>06.09.2023</v>
      </c>
      <c r="B250" s="58" t="str">
        <f>Доллар!$AA$9</f>
        <v>-</v>
      </c>
      <c r="D250" s="61" t="str">
        <f>Евро!$Z$9</f>
        <v>06.09.2023</v>
      </c>
      <c r="E250" s="58" t="str">
        <f>Евро!$AA$9</f>
        <v>-</v>
      </c>
      <c r="G250" s="61" t="str">
        <f>'Золото (ЦБ)'!$Z$9</f>
        <v>06.09.2023</v>
      </c>
      <c r="H250" s="58" t="str">
        <f>'Золото (ЦБ)'!$AA$9</f>
        <v/>
      </c>
      <c r="J250" s="61" t="str">
        <f>'Серебро (ЦБ)'!$Z$9</f>
        <v>06.09.2023</v>
      </c>
      <c r="K250" s="58" t="str">
        <f>'Серебро (ЦБ)'!$AA$9</f>
        <v/>
      </c>
      <c r="M250" s="61" t="str">
        <f>'Платина (ЦБ)'!$Z$9</f>
        <v>06.09.2023</v>
      </c>
      <c r="N250" s="58" t="str">
        <f>'Платина (ЦБ)'!$AA$9</f>
        <v/>
      </c>
      <c r="P250" s="61" t="str">
        <f>'Палладий (ЦБ)'!$Z$9</f>
        <v>06.09.2023</v>
      </c>
      <c r="Q250" s="58" t="str">
        <f>'Палладий (ЦБ)'!$AA$9</f>
        <v/>
      </c>
      <c r="S250" s="61" t="str">
        <f>'Золото (KITCO-LME)'!Z9</f>
        <v>06.09.2023</v>
      </c>
      <c r="T250" s="58">
        <f>IF(OR(н.WTI!$AA9="-",н.WTI!$AA9=""),T249,н.WTI!$AA9)</f>
        <v>0</v>
      </c>
      <c r="V250" s="61" t="str">
        <f>'Серебро (KITCO-LME)'!Z9</f>
        <v>06.09.2023</v>
      </c>
      <c r="W250" s="58">
        <f>IF(OR(н.Brent!$AA9="-",н.Brent!$AA9=""),W249,н.Brent!$AA9)</f>
        <v>1775</v>
      </c>
      <c r="Y250" s="61" t="str">
        <f>'Алюминий (LME)'!Z9</f>
        <v>06.09.2023</v>
      </c>
      <c r="Z250" s="58">
        <f>IF(OR(уголь!$AA9="-",уголь!$AA9=""),Z249,уголь!$AA9)</f>
        <v>0</v>
      </c>
      <c r="AB250" s="61" t="str">
        <f>'Никель (LME)'!Z9</f>
        <v>06.09.2023</v>
      </c>
      <c r="AC250" s="58">
        <f>IF(OR(газ!$AA9="-",газ!$AA9=""),AC249,газ!$AA9)</f>
        <v>0</v>
      </c>
      <c r="AE250" s="61" t="str">
        <f>'Свинец (LME)'!Z9</f>
        <v>06.09.2023</v>
      </c>
      <c r="AF250" s="58"/>
      <c r="AH250" s="61" t="str">
        <f>'Медь (LME)'!Z9</f>
        <v>06.09.2023</v>
      </c>
      <c r="AI250" s="58"/>
      <c r="AK250" s="61" t="str">
        <f>'Цинк (LME)'!Z9</f>
        <v>06.09.2023</v>
      </c>
      <c r="AL250" s="58"/>
    </row>
    <row r="251" spans="1:38" x14ac:dyDescent="0.25">
      <c r="A251" s="61" t="str">
        <f>Доллар!$Z$10</f>
        <v>07.09.2023</v>
      </c>
      <c r="B251" s="58" t="str">
        <f>Доллар!$AA$10</f>
        <v>-</v>
      </c>
      <c r="D251" s="61" t="str">
        <f>Евро!$Z$10</f>
        <v>07.09.2023</v>
      </c>
      <c r="E251" s="58" t="str">
        <f>Евро!$AA$10</f>
        <v>-</v>
      </c>
      <c r="G251" s="61" t="str">
        <f>'Золото (ЦБ)'!$Z$10</f>
        <v>07.09.2023</v>
      </c>
      <c r="H251" s="58" t="str">
        <f>'Золото (ЦБ)'!$AA$10</f>
        <v/>
      </c>
      <c r="J251" s="61" t="str">
        <f>'Серебро (ЦБ)'!$Z$10</f>
        <v>07.09.2023</v>
      </c>
      <c r="K251" s="58" t="str">
        <f>'Серебро (ЦБ)'!$AA$10</f>
        <v/>
      </c>
      <c r="M251" s="61" t="str">
        <f>'Платина (ЦБ)'!$Z$10</f>
        <v>07.09.2023</v>
      </c>
      <c r="N251" s="58" t="str">
        <f>'Платина (ЦБ)'!$AA$10</f>
        <v/>
      </c>
      <c r="P251" s="61" t="str">
        <f>'Палладий (ЦБ)'!$Z$10</f>
        <v>07.09.2023</v>
      </c>
      <c r="Q251" s="58" t="str">
        <f>'Палладий (ЦБ)'!$AA$10</f>
        <v/>
      </c>
      <c r="S251" s="61" t="str">
        <f>'Золото (KITCO-LME)'!Z10</f>
        <v>07.09.2023</v>
      </c>
      <c r="T251" s="58">
        <f>IF(OR(н.WTI!$AA10="-",н.WTI!$AA10=""),T250,н.WTI!$AA10)</f>
        <v>0</v>
      </c>
      <c r="V251" s="61" t="str">
        <f>'Серебро (KITCO-LME)'!Z10</f>
        <v>07.09.2023</v>
      </c>
      <c r="W251" s="58">
        <f>IF(OR(н.Brent!$AA10="-",н.Brent!$AA10=""),W250,н.Brent!$AA10)</f>
        <v>1775</v>
      </c>
      <c r="Y251" s="61" t="str">
        <f>'Алюминий (LME)'!Z10</f>
        <v>07.09.2023</v>
      </c>
      <c r="Z251" s="58">
        <f>IF(OR(уголь!$AA10="-",уголь!$AA10=""),Z250,уголь!$AA10)</f>
        <v>0</v>
      </c>
      <c r="AB251" s="61" t="str">
        <f>'Никель (LME)'!Z10</f>
        <v>07.09.2023</v>
      </c>
      <c r="AC251" s="58">
        <f>IF(OR(газ!$AA10="-",газ!$AA10=""),AC250,газ!$AA10)</f>
        <v>0</v>
      </c>
      <c r="AE251" s="61" t="str">
        <f>'Свинец (LME)'!Z10</f>
        <v>07.09.2023</v>
      </c>
      <c r="AF251" s="58"/>
      <c r="AH251" s="61" t="str">
        <f>'Медь (LME)'!Z10</f>
        <v>07.09.2023</v>
      </c>
      <c r="AI251" s="58"/>
      <c r="AK251" s="61" t="str">
        <f>'Цинк (LME)'!Z10</f>
        <v>07.09.2023</v>
      </c>
      <c r="AL251" s="58"/>
    </row>
    <row r="252" spans="1:38" x14ac:dyDescent="0.25">
      <c r="A252" s="61" t="str">
        <f>Доллар!$Z$11</f>
        <v>08.09.2023</v>
      </c>
      <c r="B252" s="58" t="str">
        <f>Доллар!$AA$11</f>
        <v>-</v>
      </c>
      <c r="D252" s="61" t="str">
        <f>Евро!$Z$11</f>
        <v>08.09.2023</v>
      </c>
      <c r="E252" s="58" t="str">
        <f>Евро!$AA$11</f>
        <v>-</v>
      </c>
      <c r="G252" s="61" t="str">
        <f>'Золото (ЦБ)'!$Z$11</f>
        <v>08.09.2023</v>
      </c>
      <c r="H252" s="58" t="str">
        <f>'Золото (ЦБ)'!$AA$11</f>
        <v/>
      </c>
      <c r="J252" s="61" t="str">
        <f>'Серебро (ЦБ)'!$Z$11</f>
        <v>08.09.2023</v>
      </c>
      <c r="K252" s="58" t="str">
        <f>'Серебро (ЦБ)'!$AA$11</f>
        <v/>
      </c>
      <c r="M252" s="61" t="str">
        <f>'Платина (ЦБ)'!$Z$11</f>
        <v>08.09.2023</v>
      </c>
      <c r="N252" s="58" t="str">
        <f>'Платина (ЦБ)'!$AA$11</f>
        <v/>
      </c>
      <c r="P252" s="61" t="str">
        <f>'Палладий (ЦБ)'!$Z$11</f>
        <v>08.09.2023</v>
      </c>
      <c r="Q252" s="58" t="str">
        <f>'Палладий (ЦБ)'!$AA$11</f>
        <v/>
      </c>
      <c r="S252" s="61" t="str">
        <f>'Золото (KITCO-LME)'!Z11</f>
        <v>08.09.2023</v>
      </c>
      <c r="T252" s="58">
        <f>IF(OR(н.WTI!$AA11="-",н.WTI!$AA11=""),T251,н.WTI!$AA11)</f>
        <v>0</v>
      </c>
      <c r="V252" s="61" t="str">
        <f>'Серебро (KITCO-LME)'!Z11</f>
        <v>08.09.2023</v>
      </c>
      <c r="W252" s="58">
        <f>IF(OR(н.Brent!$AA11="-",н.Brent!$AA11=""),W251,н.Brent!$AA11)</f>
        <v>1775</v>
      </c>
      <c r="Y252" s="61" t="str">
        <f>'Алюминий (LME)'!Z11</f>
        <v>08.09.2023</v>
      </c>
      <c r="Z252" s="58">
        <f>IF(OR(уголь!$AA11="-",уголь!$AA11=""),Z251,уголь!$AA11)</f>
        <v>0</v>
      </c>
      <c r="AB252" s="61" t="str">
        <f>'Никель (LME)'!Z11</f>
        <v>08.09.2023</v>
      </c>
      <c r="AC252" s="58">
        <f>IF(OR(газ!$AA11="-",газ!$AA11=""),AC251,газ!$AA11)</f>
        <v>0</v>
      </c>
      <c r="AE252" s="61" t="str">
        <f>'Свинец (LME)'!Z11</f>
        <v>08.09.2023</v>
      </c>
      <c r="AF252" s="58"/>
      <c r="AH252" s="61" t="str">
        <f>'Медь (LME)'!Z11</f>
        <v>08.09.2023</v>
      </c>
      <c r="AI252" s="58"/>
      <c r="AK252" s="61" t="str">
        <f>'Цинк (LME)'!Z11</f>
        <v>08.09.2023</v>
      </c>
      <c r="AL252" s="58"/>
    </row>
    <row r="253" spans="1:38" x14ac:dyDescent="0.25">
      <c r="A253" s="61" t="str">
        <f>Доллар!$Z$12</f>
        <v>09.09.2023</v>
      </c>
      <c r="B253" s="58" t="str">
        <f>Доллар!$AA$12</f>
        <v>-</v>
      </c>
      <c r="D253" s="61" t="str">
        <f>Евро!$Z$12</f>
        <v>09.09.2023</v>
      </c>
      <c r="E253" s="58" t="str">
        <f>Евро!$AA$12</f>
        <v>-</v>
      </c>
      <c r="G253" s="61" t="str">
        <f>'Золото (ЦБ)'!$Z$12</f>
        <v>09.09.2023</v>
      </c>
      <c r="H253" s="58" t="str">
        <f>'Золото (ЦБ)'!$AA$12</f>
        <v/>
      </c>
      <c r="J253" s="61" t="str">
        <f>'Серебро (ЦБ)'!$Z$12</f>
        <v>09.09.2023</v>
      </c>
      <c r="K253" s="58" t="str">
        <f>'Серебро (ЦБ)'!$AA$12</f>
        <v/>
      </c>
      <c r="M253" s="61" t="str">
        <f>'Платина (ЦБ)'!$Z$12</f>
        <v>09.09.2023</v>
      </c>
      <c r="N253" s="58" t="str">
        <f>'Платина (ЦБ)'!$AA$12</f>
        <v/>
      </c>
      <c r="P253" s="61" t="str">
        <f>'Палладий (ЦБ)'!$Z$12</f>
        <v>09.09.2023</v>
      </c>
      <c r="Q253" s="58" t="str">
        <f>'Палладий (ЦБ)'!$AA$12</f>
        <v/>
      </c>
      <c r="S253" s="61" t="str">
        <f>'Золото (KITCO-LME)'!Z12</f>
        <v>09.09.2023</v>
      </c>
      <c r="T253" s="58">
        <f>IF(OR(н.WTI!$AA12="-",н.WTI!$AA12=""),T252,н.WTI!$AA12)</f>
        <v>0</v>
      </c>
      <c r="V253" s="61" t="str">
        <f>'Серебро (KITCO-LME)'!Z12</f>
        <v>09.09.2023</v>
      </c>
      <c r="W253" s="58">
        <f>IF(OR(н.Brent!$AA12="-",н.Brent!$AA12=""),W252,н.Brent!$AA12)</f>
        <v>1775</v>
      </c>
      <c r="Y253" s="61" t="str">
        <f>'Алюминий (LME)'!Z12</f>
        <v>09.09.2023</v>
      </c>
      <c r="Z253" s="58">
        <f>IF(OR(уголь!$AA12="-",уголь!$AA12=""),Z252,уголь!$AA12)</f>
        <v>0</v>
      </c>
      <c r="AB253" s="61" t="str">
        <f>'Никель (LME)'!Z12</f>
        <v>09.09.2023</v>
      </c>
      <c r="AC253" s="58">
        <f>IF(OR(газ!$AA12="-",газ!$AA12=""),AC252,газ!$AA12)</f>
        <v>0</v>
      </c>
      <c r="AE253" s="61" t="str">
        <f>'Свинец (LME)'!Z12</f>
        <v>09.09.2023</v>
      </c>
      <c r="AF253" s="58"/>
      <c r="AH253" s="61" t="str">
        <f>'Медь (LME)'!Z12</f>
        <v>09.09.2023</v>
      </c>
      <c r="AI253" s="58"/>
      <c r="AK253" s="61" t="str">
        <f>'Цинк (LME)'!Z12</f>
        <v>09.09.2023</v>
      </c>
      <c r="AL253" s="58"/>
    </row>
    <row r="254" spans="1:38" x14ac:dyDescent="0.25">
      <c r="A254" s="61" t="str">
        <f>Доллар!$Z$13</f>
        <v>10.09.2023</v>
      </c>
      <c r="B254" s="58" t="str">
        <f>Доллар!$AA$13</f>
        <v>-</v>
      </c>
      <c r="D254" s="61" t="str">
        <f>Евро!$Z$13</f>
        <v>10.09.2023</v>
      </c>
      <c r="E254" s="58" t="str">
        <f>Евро!$AA$13</f>
        <v>-</v>
      </c>
      <c r="G254" s="61" t="str">
        <f>'Золото (ЦБ)'!$Z$13</f>
        <v>10.09.2023</v>
      </c>
      <c r="H254" s="58" t="str">
        <f>'Золото (ЦБ)'!$AA$13</f>
        <v/>
      </c>
      <c r="J254" s="61" t="str">
        <f>'Серебро (ЦБ)'!$Z$13</f>
        <v>10.09.2023</v>
      </c>
      <c r="K254" s="58" t="str">
        <f>'Серебро (ЦБ)'!$AA$13</f>
        <v/>
      </c>
      <c r="M254" s="61" t="str">
        <f>'Платина (ЦБ)'!$Z$13</f>
        <v>10.09.2023</v>
      </c>
      <c r="N254" s="58" t="str">
        <f>'Платина (ЦБ)'!$AA$13</f>
        <v/>
      </c>
      <c r="P254" s="61" t="str">
        <f>'Палладий (ЦБ)'!$Z$13</f>
        <v>10.09.2023</v>
      </c>
      <c r="Q254" s="58" t="str">
        <f>'Палладий (ЦБ)'!$AA$13</f>
        <v/>
      </c>
      <c r="S254" s="61" t="str">
        <f>'Золото (KITCO-LME)'!Z13</f>
        <v>10.09.2023</v>
      </c>
      <c r="T254" s="58">
        <f>IF(OR(н.WTI!$AA13="-",н.WTI!$AA13=""),T253,н.WTI!$AA13)</f>
        <v>0</v>
      </c>
      <c r="V254" s="61" t="str">
        <f>'Серебро (KITCO-LME)'!Z13</f>
        <v>10.09.2023</v>
      </c>
      <c r="W254" s="58">
        <f>IF(OR(н.Brent!$AA13="-",н.Brent!$AA13=""),W253,н.Brent!$AA13)</f>
        <v>1775</v>
      </c>
      <c r="Y254" s="61" t="str">
        <f>'Алюминий (LME)'!Z13</f>
        <v>10.09.2023</v>
      </c>
      <c r="Z254" s="58">
        <f>IF(OR(уголь!$AA13="-",уголь!$AA13=""),Z253,уголь!$AA13)</f>
        <v>0</v>
      </c>
      <c r="AB254" s="61" t="str">
        <f>'Никель (LME)'!Z13</f>
        <v>10.09.2023</v>
      </c>
      <c r="AC254" s="58">
        <f>IF(OR(газ!$AA13="-",газ!$AA13=""),AC253,газ!$AA13)</f>
        <v>0</v>
      </c>
      <c r="AE254" s="61" t="str">
        <f>'Свинец (LME)'!Z13</f>
        <v>10.09.2023</v>
      </c>
      <c r="AF254" s="58"/>
      <c r="AH254" s="61" t="str">
        <f>'Медь (LME)'!Z13</f>
        <v>10.09.2023</v>
      </c>
      <c r="AI254" s="58"/>
      <c r="AK254" s="61" t="str">
        <f>'Цинк (LME)'!Z13</f>
        <v>10.09.2023</v>
      </c>
      <c r="AL254" s="58"/>
    </row>
    <row r="255" spans="1:38" x14ac:dyDescent="0.25">
      <c r="A255" s="61" t="str">
        <f>Доллар!$Z$14</f>
        <v>11.09.2023</v>
      </c>
      <c r="B255" s="58" t="str">
        <f>Доллар!$AA$14</f>
        <v>-</v>
      </c>
      <c r="D255" s="61" t="str">
        <f>Евро!$Z$14</f>
        <v>11.09.2023</v>
      </c>
      <c r="E255" s="58" t="str">
        <f>Евро!$AA$14</f>
        <v>-</v>
      </c>
      <c r="G255" s="61" t="str">
        <f>'Золото (ЦБ)'!$Z$14</f>
        <v>11.09.2023</v>
      </c>
      <c r="H255" s="58" t="str">
        <f>'Золото (ЦБ)'!$AA$14</f>
        <v/>
      </c>
      <c r="J255" s="61" t="str">
        <f>'Серебро (ЦБ)'!$Z$14</f>
        <v>11.09.2023</v>
      </c>
      <c r="K255" s="58" t="str">
        <f>'Серебро (ЦБ)'!$AA$14</f>
        <v/>
      </c>
      <c r="M255" s="61" t="str">
        <f>'Платина (ЦБ)'!$Z$14</f>
        <v>11.09.2023</v>
      </c>
      <c r="N255" s="58" t="str">
        <f>'Платина (ЦБ)'!$AA$14</f>
        <v/>
      </c>
      <c r="P255" s="61" t="str">
        <f>'Палладий (ЦБ)'!$Z$14</f>
        <v>11.09.2023</v>
      </c>
      <c r="Q255" s="58" t="str">
        <f>'Палладий (ЦБ)'!$AA$14</f>
        <v/>
      </c>
      <c r="S255" s="61" t="str">
        <f>'Золото (KITCO-LME)'!Z14</f>
        <v>11.09.2023</v>
      </c>
      <c r="T255" s="58">
        <f>IF(OR(н.WTI!$AA14="-",н.WTI!$AA14=""),T254,н.WTI!$AA14)</f>
        <v>0</v>
      </c>
      <c r="V255" s="61" t="str">
        <f>'Серебро (KITCO-LME)'!Z14</f>
        <v>11.09.2023</v>
      </c>
      <c r="W255" s="58">
        <f>IF(OR(н.Brent!$AA14="-",н.Brent!$AA14=""),W254,н.Brent!$AA14)</f>
        <v>1775</v>
      </c>
      <c r="Y255" s="61" t="str">
        <f>'Алюминий (LME)'!Z14</f>
        <v>11.09.2023</v>
      </c>
      <c r="Z255" s="58">
        <f>IF(OR(уголь!$AA14="-",уголь!$AA14=""),Z254,уголь!$AA14)</f>
        <v>0</v>
      </c>
      <c r="AB255" s="61" t="str">
        <f>'Никель (LME)'!Z14</f>
        <v>11.09.2023</v>
      </c>
      <c r="AC255" s="58">
        <f>IF(OR(газ!$AA14="-",газ!$AA14=""),AC254,газ!$AA14)</f>
        <v>0</v>
      </c>
      <c r="AE255" s="61" t="str">
        <f>'Свинец (LME)'!Z14</f>
        <v>11.09.2023</v>
      </c>
      <c r="AF255" s="58"/>
      <c r="AH255" s="61" t="str">
        <f>'Медь (LME)'!Z14</f>
        <v>11.09.2023</v>
      </c>
      <c r="AI255" s="58"/>
      <c r="AK255" s="61" t="str">
        <f>'Цинк (LME)'!Z14</f>
        <v>11.09.2023</v>
      </c>
      <c r="AL255" s="58"/>
    </row>
    <row r="256" spans="1:38" x14ac:dyDescent="0.25">
      <c r="A256" s="61" t="str">
        <f>Доллар!$Z$15</f>
        <v>12.09.2023</v>
      </c>
      <c r="B256" s="58" t="str">
        <f>Доллар!$AA$15</f>
        <v>-</v>
      </c>
      <c r="D256" s="61" t="str">
        <f>Евро!$Z$15</f>
        <v>12.09.2023</v>
      </c>
      <c r="E256" s="58" t="str">
        <f>Евро!$AA$15</f>
        <v>-</v>
      </c>
      <c r="G256" s="61" t="str">
        <f>'Золото (ЦБ)'!$Z$15</f>
        <v>12.09.2023</v>
      </c>
      <c r="H256" s="58" t="str">
        <f>'Золото (ЦБ)'!$AA$15</f>
        <v/>
      </c>
      <c r="J256" s="61" t="str">
        <f>'Серебро (ЦБ)'!$Z$15</f>
        <v>12.09.2023</v>
      </c>
      <c r="K256" s="58" t="str">
        <f>'Серебро (ЦБ)'!$AA$15</f>
        <v/>
      </c>
      <c r="M256" s="61" t="str">
        <f>'Платина (ЦБ)'!$Z$15</f>
        <v>12.09.2023</v>
      </c>
      <c r="N256" s="58" t="str">
        <f>'Платина (ЦБ)'!$AA$15</f>
        <v/>
      </c>
      <c r="P256" s="61" t="str">
        <f>'Палладий (ЦБ)'!$Z$15</f>
        <v>12.09.2023</v>
      </c>
      <c r="Q256" s="58" t="str">
        <f>'Палладий (ЦБ)'!$AA$15</f>
        <v/>
      </c>
      <c r="S256" s="61" t="str">
        <f>'Золото (KITCO-LME)'!Z15</f>
        <v>12.09.2023</v>
      </c>
      <c r="T256" s="58">
        <f>IF(OR(н.WTI!$AA15="-",н.WTI!$AA15=""),T255,н.WTI!$AA15)</f>
        <v>0</v>
      </c>
      <c r="V256" s="61" t="str">
        <f>'Серебро (KITCO-LME)'!Z15</f>
        <v>12.09.2023</v>
      </c>
      <c r="W256" s="58">
        <f>IF(OR(н.Brent!$AA15="-",н.Brent!$AA15=""),W255,н.Brent!$AA15)</f>
        <v>1775</v>
      </c>
      <c r="Y256" s="61" t="str">
        <f>'Алюминий (LME)'!Z15</f>
        <v>12.09.2023</v>
      </c>
      <c r="Z256" s="58">
        <f>IF(OR(уголь!$AA15="-",уголь!$AA15=""),Z255,уголь!$AA15)</f>
        <v>0</v>
      </c>
      <c r="AB256" s="61" t="str">
        <f>'Никель (LME)'!Z15</f>
        <v>12.09.2023</v>
      </c>
      <c r="AC256" s="58">
        <f>IF(OR(газ!$AA15="-",газ!$AA15=""),AC255,газ!$AA15)</f>
        <v>0</v>
      </c>
      <c r="AE256" s="61" t="str">
        <f>'Свинец (LME)'!Z15</f>
        <v>12.09.2023</v>
      </c>
      <c r="AF256" s="58"/>
      <c r="AH256" s="61" t="str">
        <f>'Медь (LME)'!Z15</f>
        <v>12.09.2023</v>
      </c>
      <c r="AI256" s="58"/>
      <c r="AK256" s="61" t="str">
        <f>'Цинк (LME)'!Z15</f>
        <v>12.09.2023</v>
      </c>
      <c r="AL256" s="58"/>
    </row>
    <row r="257" spans="1:38" x14ac:dyDescent="0.25">
      <c r="A257" s="61" t="str">
        <f>Доллар!$Z$16</f>
        <v>13.09.2023</v>
      </c>
      <c r="B257" s="58" t="str">
        <f>Доллар!$AA$16</f>
        <v>-</v>
      </c>
      <c r="D257" s="61" t="str">
        <f>Евро!$Z$16</f>
        <v>13.09.2023</v>
      </c>
      <c r="E257" s="58" t="str">
        <f>Евро!$AA$16</f>
        <v>-</v>
      </c>
      <c r="G257" s="61" t="str">
        <f>'Золото (ЦБ)'!$Z$16</f>
        <v>13.09.2023</v>
      </c>
      <c r="H257" s="58" t="str">
        <f>'Золото (ЦБ)'!$AA$16</f>
        <v/>
      </c>
      <c r="J257" s="61" t="str">
        <f>'Серебро (ЦБ)'!$Z$16</f>
        <v>13.09.2023</v>
      </c>
      <c r="K257" s="58" t="str">
        <f>'Серебро (ЦБ)'!$AA$16</f>
        <v/>
      </c>
      <c r="M257" s="61" t="str">
        <f>'Платина (ЦБ)'!$Z$16</f>
        <v>13.09.2023</v>
      </c>
      <c r="N257" s="58" t="str">
        <f>'Платина (ЦБ)'!$AA$16</f>
        <v/>
      </c>
      <c r="P257" s="61" t="str">
        <f>'Палладий (ЦБ)'!$Z$16</f>
        <v>13.09.2023</v>
      </c>
      <c r="Q257" s="58" t="str">
        <f>'Палладий (ЦБ)'!$AA$16</f>
        <v/>
      </c>
      <c r="S257" s="61" t="str">
        <f>'Золото (KITCO-LME)'!Z16</f>
        <v>13.09.2023</v>
      </c>
      <c r="T257" s="58">
        <f>IF(OR(н.WTI!$AA16="-",н.WTI!$AA16=""),T256,н.WTI!$AA16)</f>
        <v>0</v>
      </c>
      <c r="V257" s="61" t="str">
        <f>'Серебро (KITCO-LME)'!Z16</f>
        <v>13.09.2023</v>
      </c>
      <c r="W257" s="58">
        <f>IF(OR(н.Brent!$AA16="-",н.Brent!$AA16=""),W256,н.Brent!$AA16)</f>
        <v>1775</v>
      </c>
      <c r="Y257" s="61" t="str">
        <f>'Алюминий (LME)'!Z16</f>
        <v>13.09.2023</v>
      </c>
      <c r="Z257" s="58">
        <f>IF(OR(уголь!$AA16="-",уголь!$AA16=""),Z256,уголь!$AA16)</f>
        <v>0</v>
      </c>
      <c r="AB257" s="61" t="str">
        <f>'Никель (LME)'!Z16</f>
        <v>13.09.2023</v>
      </c>
      <c r="AC257" s="58">
        <f>IF(OR(газ!$AA16="-",газ!$AA16=""),AC256,газ!$AA16)</f>
        <v>0</v>
      </c>
      <c r="AE257" s="61" t="str">
        <f>'Свинец (LME)'!Z16</f>
        <v>13.09.2023</v>
      </c>
      <c r="AF257" s="58"/>
      <c r="AH257" s="61" t="str">
        <f>'Медь (LME)'!Z16</f>
        <v>13.09.2023</v>
      </c>
      <c r="AI257" s="58"/>
      <c r="AK257" s="61" t="str">
        <f>'Цинк (LME)'!Z16</f>
        <v>13.09.2023</v>
      </c>
      <c r="AL257" s="58"/>
    </row>
    <row r="258" spans="1:38" x14ac:dyDescent="0.25">
      <c r="A258" s="61" t="str">
        <f>Доллар!$Z$17</f>
        <v>14.09.2023</v>
      </c>
      <c r="B258" s="58" t="str">
        <f>Доллар!$AA$17</f>
        <v>-</v>
      </c>
      <c r="D258" s="61" t="str">
        <f>Евро!$Z$17</f>
        <v>14.09.2023</v>
      </c>
      <c r="E258" s="58" t="str">
        <f>Евро!$AA$17</f>
        <v>-</v>
      </c>
      <c r="G258" s="61" t="str">
        <f>'Золото (ЦБ)'!$Z$17</f>
        <v>14.09.2023</v>
      </c>
      <c r="H258" s="58" t="str">
        <f>'Золото (ЦБ)'!$AA$17</f>
        <v/>
      </c>
      <c r="J258" s="61" t="str">
        <f>'Серебро (ЦБ)'!$Z$17</f>
        <v>14.09.2023</v>
      </c>
      <c r="K258" s="58" t="str">
        <f>'Серебро (ЦБ)'!$AA$17</f>
        <v/>
      </c>
      <c r="M258" s="61" t="str">
        <f>'Платина (ЦБ)'!$Z$17</f>
        <v>14.09.2023</v>
      </c>
      <c r="N258" s="58" t="str">
        <f>'Платина (ЦБ)'!$AA$17</f>
        <v/>
      </c>
      <c r="P258" s="61" t="str">
        <f>'Палладий (ЦБ)'!$Z$17</f>
        <v>14.09.2023</v>
      </c>
      <c r="Q258" s="58" t="str">
        <f>'Палладий (ЦБ)'!$AA$17</f>
        <v/>
      </c>
      <c r="S258" s="61" t="str">
        <f>'Золото (KITCO-LME)'!Z17</f>
        <v>14.09.2023</v>
      </c>
      <c r="T258" s="58">
        <f>IF(OR(н.WTI!$AA17="-",н.WTI!$AA17=""),T257,н.WTI!$AA17)</f>
        <v>0</v>
      </c>
      <c r="V258" s="61" t="str">
        <f>'Серебро (KITCO-LME)'!Z17</f>
        <v>14.09.2023</v>
      </c>
      <c r="W258" s="58">
        <f>IF(OR(н.Brent!$AA17="-",н.Brent!$AA17=""),W257,н.Brent!$AA17)</f>
        <v>1775</v>
      </c>
      <c r="Y258" s="61" t="str">
        <f>'Алюминий (LME)'!Z17</f>
        <v>14.09.2023</v>
      </c>
      <c r="Z258" s="58">
        <f>IF(OR(уголь!$AA17="-",уголь!$AA17=""),Z257,уголь!$AA17)</f>
        <v>0</v>
      </c>
      <c r="AB258" s="61" t="str">
        <f>'Никель (LME)'!Z17</f>
        <v>14.09.2023</v>
      </c>
      <c r="AC258" s="58">
        <f>IF(OR(газ!$AA17="-",газ!$AA17=""),AC257,газ!$AA17)</f>
        <v>0</v>
      </c>
      <c r="AE258" s="61" t="str">
        <f>'Свинец (LME)'!Z17</f>
        <v>14.09.2023</v>
      </c>
      <c r="AF258" s="58"/>
      <c r="AH258" s="61" t="str">
        <f>'Медь (LME)'!Z17</f>
        <v>14.09.2023</v>
      </c>
      <c r="AI258" s="58"/>
      <c r="AK258" s="61" t="str">
        <f>'Цинк (LME)'!Z17</f>
        <v>14.09.2023</v>
      </c>
      <c r="AL258" s="58"/>
    </row>
    <row r="259" spans="1:38" x14ac:dyDescent="0.25">
      <c r="A259" s="61" t="str">
        <f>Доллар!$Z$18</f>
        <v>15.09.2023</v>
      </c>
      <c r="B259" s="58" t="str">
        <f>Доллар!$AA$18</f>
        <v>-</v>
      </c>
      <c r="D259" s="61" t="str">
        <f>Евро!$Z$18</f>
        <v>15.09.2023</v>
      </c>
      <c r="E259" s="58" t="str">
        <f>Евро!$AA$18</f>
        <v>-</v>
      </c>
      <c r="G259" s="61" t="str">
        <f>'Золото (ЦБ)'!$Z$18</f>
        <v>15.09.2023</v>
      </c>
      <c r="H259" s="58" t="str">
        <f>'Золото (ЦБ)'!$AA$18</f>
        <v/>
      </c>
      <c r="J259" s="61" t="str">
        <f>'Серебро (ЦБ)'!$Z$18</f>
        <v>15.09.2023</v>
      </c>
      <c r="K259" s="58" t="str">
        <f>'Серебро (ЦБ)'!$AA$18</f>
        <v/>
      </c>
      <c r="M259" s="61" t="str">
        <f>'Платина (ЦБ)'!$Z$18</f>
        <v>15.09.2023</v>
      </c>
      <c r="N259" s="58" t="str">
        <f>'Платина (ЦБ)'!$AA$18</f>
        <v/>
      </c>
      <c r="P259" s="61" t="str">
        <f>'Палладий (ЦБ)'!$Z$18</f>
        <v>15.09.2023</v>
      </c>
      <c r="Q259" s="58" t="str">
        <f>'Палладий (ЦБ)'!$AA$18</f>
        <v/>
      </c>
      <c r="S259" s="61" t="str">
        <f>'Золото (KITCO-LME)'!Z18</f>
        <v>15.09.2023</v>
      </c>
      <c r="T259" s="58">
        <f>IF(OR(н.WTI!$AA18="-",н.WTI!$AA18=""),T258,н.WTI!$AA18)</f>
        <v>0</v>
      </c>
      <c r="V259" s="61" t="str">
        <f>'Серебро (KITCO-LME)'!Z18</f>
        <v>15.09.2023</v>
      </c>
      <c r="W259" s="58">
        <f>IF(OR(н.Brent!$AA18="-",н.Brent!$AA18=""),W258,н.Brent!$AA18)</f>
        <v>1775</v>
      </c>
      <c r="Y259" s="61" t="str">
        <f>'Алюминий (LME)'!Z18</f>
        <v>15.09.2023</v>
      </c>
      <c r="Z259" s="58">
        <f>IF(OR(уголь!$AA18="-",уголь!$AA18=""),Z258,уголь!$AA18)</f>
        <v>0</v>
      </c>
      <c r="AB259" s="61" t="str">
        <f>'Никель (LME)'!Z18</f>
        <v>15.09.2023</v>
      </c>
      <c r="AC259" s="58">
        <f>IF(OR(газ!$AA18="-",газ!$AA18=""),AC258,газ!$AA18)</f>
        <v>0</v>
      </c>
      <c r="AE259" s="61" t="str">
        <f>'Свинец (LME)'!Z18</f>
        <v>15.09.2023</v>
      </c>
      <c r="AF259" s="58"/>
      <c r="AH259" s="61" t="str">
        <f>'Медь (LME)'!Z18</f>
        <v>15.09.2023</v>
      </c>
      <c r="AI259" s="58"/>
      <c r="AK259" s="61" t="str">
        <f>'Цинк (LME)'!Z18</f>
        <v>15.09.2023</v>
      </c>
      <c r="AL259" s="58"/>
    </row>
    <row r="260" spans="1:38" x14ac:dyDescent="0.25">
      <c r="A260" s="61" t="str">
        <f>Доллар!$Z$19</f>
        <v>16.09.2023</v>
      </c>
      <c r="B260" s="58" t="str">
        <f>Доллар!$AA$19</f>
        <v>-</v>
      </c>
      <c r="D260" s="61" t="str">
        <f>Евро!$Z$19</f>
        <v>16.09.2023</v>
      </c>
      <c r="E260" s="58" t="str">
        <f>Евро!$AA$19</f>
        <v>-</v>
      </c>
      <c r="G260" s="61" t="str">
        <f>'Золото (ЦБ)'!$Z$19</f>
        <v>16.09.2023</v>
      </c>
      <c r="H260" s="58" t="str">
        <f>'Золото (ЦБ)'!$AA$19</f>
        <v/>
      </c>
      <c r="J260" s="61" t="str">
        <f>'Серебро (ЦБ)'!$Z$19</f>
        <v>16.09.2023</v>
      </c>
      <c r="K260" s="58" t="str">
        <f>'Серебро (ЦБ)'!$AA$19</f>
        <v/>
      </c>
      <c r="M260" s="61" t="str">
        <f>'Платина (ЦБ)'!$Z$19</f>
        <v>16.09.2023</v>
      </c>
      <c r="N260" s="58" t="str">
        <f>'Платина (ЦБ)'!$AA$19</f>
        <v/>
      </c>
      <c r="P260" s="61" t="str">
        <f>'Палладий (ЦБ)'!$Z$19</f>
        <v>16.09.2023</v>
      </c>
      <c r="Q260" s="58" t="str">
        <f>'Палладий (ЦБ)'!$AA$19</f>
        <v/>
      </c>
      <c r="S260" s="61" t="str">
        <f>'Золото (KITCO-LME)'!Z19</f>
        <v>16.09.2023</v>
      </c>
      <c r="T260" s="58">
        <f>IF(OR(н.WTI!$AA19="-",н.WTI!$AA19=""),T259,н.WTI!$AA19)</f>
        <v>0</v>
      </c>
      <c r="V260" s="61" t="str">
        <f>'Серебро (KITCO-LME)'!Z19</f>
        <v>16.09.2023</v>
      </c>
      <c r="W260" s="58">
        <f>IF(OR(н.Brent!$AA19="-",н.Brent!$AA19=""),W259,н.Brent!$AA19)</f>
        <v>1775</v>
      </c>
      <c r="Y260" s="61" t="str">
        <f>'Алюминий (LME)'!Z19</f>
        <v>16.09.2023</v>
      </c>
      <c r="Z260" s="58">
        <f>IF(OR(уголь!$AA19="-",уголь!$AA19=""),Z259,уголь!$AA19)</f>
        <v>0</v>
      </c>
      <c r="AB260" s="61" t="str">
        <f>'Никель (LME)'!Z19</f>
        <v>16.09.2023</v>
      </c>
      <c r="AC260" s="58">
        <f>IF(OR(газ!$AA19="-",газ!$AA19=""),AC259,газ!$AA19)</f>
        <v>0</v>
      </c>
      <c r="AE260" s="61" t="str">
        <f>'Свинец (LME)'!Z19</f>
        <v>16.09.2023</v>
      </c>
      <c r="AF260" s="58"/>
      <c r="AH260" s="61" t="str">
        <f>'Медь (LME)'!Z19</f>
        <v>16.09.2023</v>
      </c>
      <c r="AI260" s="58"/>
      <c r="AK260" s="61" t="str">
        <f>'Цинк (LME)'!Z19</f>
        <v>16.09.2023</v>
      </c>
      <c r="AL260" s="58"/>
    </row>
    <row r="261" spans="1:38" x14ac:dyDescent="0.25">
      <c r="A261" s="61" t="str">
        <f>Доллар!$Z$20</f>
        <v>17.09.2023</v>
      </c>
      <c r="B261" s="58" t="str">
        <f>Доллар!$AA$20</f>
        <v>-</v>
      </c>
      <c r="D261" s="61" t="str">
        <f>Евро!$Z$20</f>
        <v>17.09.2023</v>
      </c>
      <c r="E261" s="58" t="str">
        <f>Евро!$AA$20</f>
        <v>-</v>
      </c>
      <c r="G261" s="61" t="str">
        <f>'Золото (ЦБ)'!$Z$20</f>
        <v>17.09.2023</v>
      </c>
      <c r="H261" s="58" t="str">
        <f>'Золото (ЦБ)'!$AA$20</f>
        <v/>
      </c>
      <c r="J261" s="61" t="str">
        <f>'Серебро (ЦБ)'!$Z$20</f>
        <v>17.09.2023</v>
      </c>
      <c r="K261" s="58" t="str">
        <f>'Серебро (ЦБ)'!$AA$20</f>
        <v/>
      </c>
      <c r="M261" s="61" t="str">
        <f>'Платина (ЦБ)'!$Z$20</f>
        <v>17.09.2023</v>
      </c>
      <c r="N261" s="58" t="str">
        <f>'Платина (ЦБ)'!$AA$20</f>
        <v/>
      </c>
      <c r="P261" s="61" t="str">
        <f>'Палладий (ЦБ)'!$Z$20</f>
        <v>17.09.2023</v>
      </c>
      <c r="Q261" s="58" t="str">
        <f>'Палладий (ЦБ)'!$AA$20</f>
        <v/>
      </c>
      <c r="S261" s="61" t="str">
        <f>'Золото (KITCO-LME)'!Z20</f>
        <v>17.09.2023</v>
      </c>
      <c r="T261" s="58">
        <f>IF(OR(н.WTI!$AA20="-",н.WTI!$AA20=""),T260,н.WTI!$AA20)</f>
        <v>0</v>
      </c>
      <c r="V261" s="61" t="str">
        <f>'Серебро (KITCO-LME)'!Z20</f>
        <v>17.09.2023</v>
      </c>
      <c r="W261" s="58">
        <f>IF(OR(н.Brent!$AA20="-",н.Brent!$AA20=""),W260,н.Brent!$AA20)</f>
        <v>1775</v>
      </c>
      <c r="Y261" s="61" t="str">
        <f>'Алюминий (LME)'!Z20</f>
        <v>17.09.2023</v>
      </c>
      <c r="Z261" s="58">
        <f>IF(OR(уголь!$AA20="-",уголь!$AA20=""),Z260,уголь!$AA20)</f>
        <v>0</v>
      </c>
      <c r="AB261" s="61" t="str">
        <f>'Никель (LME)'!Z20</f>
        <v>17.09.2023</v>
      </c>
      <c r="AC261" s="58">
        <f>IF(OR(газ!$AA20="-",газ!$AA20=""),AC260,газ!$AA20)</f>
        <v>0</v>
      </c>
      <c r="AE261" s="61" t="str">
        <f>'Свинец (LME)'!Z20</f>
        <v>17.09.2023</v>
      </c>
      <c r="AF261" s="58"/>
      <c r="AH261" s="61" t="str">
        <f>'Медь (LME)'!Z20</f>
        <v>17.09.2023</v>
      </c>
      <c r="AI261" s="58"/>
      <c r="AK261" s="61" t="str">
        <f>'Цинк (LME)'!Z20</f>
        <v>17.09.2023</v>
      </c>
      <c r="AL261" s="58"/>
    </row>
    <row r="262" spans="1:38" x14ac:dyDescent="0.25">
      <c r="A262" s="61" t="str">
        <f>Доллар!$Z$21</f>
        <v>18.09.2023</v>
      </c>
      <c r="B262" s="58" t="str">
        <f>Доллар!$AA$21</f>
        <v>-</v>
      </c>
      <c r="D262" s="61" t="str">
        <f>Евро!$Z$21</f>
        <v>18.09.2023</v>
      </c>
      <c r="E262" s="58" t="str">
        <f>Евро!$AA$21</f>
        <v>-</v>
      </c>
      <c r="G262" s="61" t="str">
        <f>'Золото (ЦБ)'!$Z$21</f>
        <v>18.09.2023</v>
      </c>
      <c r="H262" s="58" t="str">
        <f>'Золото (ЦБ)'!$AA$21</f>
        <v/>
      </c>
      <c r="J262" s="61" t="str">
        <f>'Серебро (ЦБ)'!$Z$21</f>
        <v>18.09.2023</v>
      </c>
      <c r="K262" s="58" t="str">
        <f>'Серебро (ЦБ)'!$AA$21</f>
        <v/>
      </c>
      <c r="M262" s="61" t="str">
        <f>'Платина (ЦБ)'!$Z$21</f>
        <v>18.09.2023</v>
      </c>
      <c r="N262" s="58" t="str">
        <f>'Платина (ЦБ)'!$AA$21</f>
        <v/>
      </c>
      <c r="P262" s="61" t="str">
        <f>'Палладий (ЦБ)'!$Z$21</f>
        <v>18.09.2023</v>
      </c>
      <c r="Q262" s="58" t="str">
        <f>'Палладий (ЦБ)'!$AA$21</f>
        <v/>
      </c>
      <c r="S262" s="61" t="str">
        <f>'Золото (KITCO-LME)'!Z21</f>
        <v>18.09.2023</v>
      </c>
      <c r="T262" s="58">
        <f>IF(OR(н.WTI!$AA21="-",н.WTI!$AA21=""),T261,н.WTI!$AA21)</f>
        <v>0</v>
      </c>
      <c r="V262" s="61" t="str">
        <f>'Серебро (KITCO-LME)'!Z21</f>
        <v>18.09.2023</v>
      </c>
      <c r="W262" s="58">
        <f>IF(OR(н.Brent!$AA21="-",н.Brent!$AA21=""),W261,н.Brent!$AA21)</f>
        <v>1775</v>
      </c>
      <c r="Y262" s="61" t="str">
        <f>'Алюминий (LME)'!Z21</f>
        <v>18.09.2023</v>
      </c>
      <c r="Z262" s="58">
        <f>IF(OR(уголь!$AA21="-",уголь!$AA21=""),Z261,уголь!$AA21)</f>
        <v>0</v>
      </c>
      <c r="AB262" s="61" t="str">
        <f>'Никель (LME)'!Z21</f>
        <v>18.09.2023</v>
      </c>
      <c r="AC262" s="58">
        <f>IF(OR(газ!$AA21="-",газ!$AA21=""),AC261,газ!$AA21)</f>
        <v>0</v>
      </c>
      <c r="AE262" s="61" t="str">
        <f>'Свинец (LME)'!Z21</f>
        <v>18.09.2023</v>
      </c>
      <c r="AF262" s="58"/>
      <c r="AH262" s="61" t="str">
        <f>'Медь (LME)'!Z21</f>
        <v>18.09.2023</v>
      </c>
      <c r="AI262" s="58"/>
      <c r="AK262" s="61" t="str">
        <f>'Цинк (LME)'!Z21</f>
        <v>18.09.2023</v>
      </c>
      <c r="AL262" s="58"/>
    </row>
    <row r="263" spans="1:38" x14ac:dyDescent="0.25">
      <c r="A263" s="61" t="str">
        <f>Доллар!$Z$22</f>
        <v>19.09.2023</v>
      </c>
      <c r="B263" s="58" t="str">
        <f>Доллар!$AA$22</f>
        <v>-</v>
      </c>
      <c r="D263" s="61" t="str">
        <f>Евро!$Z$22</f>
        <v>19.09.2023</v>
      </c>
      <c r="E263" s="58" t="str">
        <f>Евро!$AA$22</f>
        <v>-</v>
      </c>
      <c r="G263" s="61" t="str">
        <f>'Золото (ЦБ)'!$Z$22</f>
        <v>19.09.2023</v>
      </c>
      <c r="H263" s="58" t="str">
        <f>'Золото (ЦБ)'!$AA$22</f>
        <v/>
      </c>
      <c r="J263" s="61" t="str">
        <f>'Серебро (ЦБ)'!$Z$22</f>
        <v>19.09.2023</v>
      </c>
      <c r="K263" s="58" t="str">
        <f>'Серебро (ЦБ)'!$AA$22</f>
        <v/>
      </c>
      <c r="M263" s="61" t="str">
        <f>'Платина (ЦБ)'!$Z$22</f>
        <v>19.09.2023</v>
      </c>
      <c r="N263" s="58" t="str">
        <f>'Платина (ЦБ)'!$AA$22</f>
        <v/>
      </c>
      <c r="P263" s="61" t="str">
        <f>'Палладий (ЦБ)'!$Z$22</f>
        <v>19.09.2023</v>
      </c>
      <c r="Q263" s="58" t="str">
        <f>'Палладий (ЦБ)'!$AA$22</f>
        <v/>
      </c>
      <c r="S263" s="61" t="str">
        <f>'Золото (KITCO-LME)'!Z22</f>
        <v>19.09.2023</v>
      </c>
      <c r="T263" s="58">
        <f>IF(OR(н.WTI!$AA22="-",н.WTI!$AA22=""),T262,н.WTI!$AA22)</f>
        <v>0</v>
      </c>
      <c r="V263" s="61" t="str">
        <f>'Серебро (KITCO-LME)'!Z22</f>
        <v>19.09.2023</v>
      </c>
      <c r="W263" s="58">
        <f>IF(OR(н.Brent!$AA22="-",н.Brent!$AA22=""),W262,н.Brent!$AA22)</f>
        <v>1775</v>
      </c>
      <c r="Y263" s="61" t="str">
        <f>'Алюминий (LME)'!Z22</f>
        <v>19.09.2023</v>
      </c>
      <c r="Z263" s="58">
        <f>IF(OR(уголь!$AA22="-",уголь!$AA22=""),Z262,уголь!$AA22)</f>
        <v>0</v>
      </c>
      <c r="AB263" s="61" t="str">
        <f>'Никель (LME)'!Z22</f>
        <v>19.09.2023</v>
      </c>
      <c r="AC263" s="58">
        <f>IF(OR(газ!$AA22="-",газ!$AA22=""),AC262,газ!$AA22)</f>
        <v>0</v>
      </c>
      <c r="AE263" s="61" t="str">
        <f>'Свинец (LME)'!Z22</f>
        <v>19.09.2023</v>
      </c>
      <c r="AF263" s="58"/>
      <c r="AH263" s="61" t="str">
        <f>'Медь (LME)'!Z22</f>
        <v>19.09.2023</v>
      </c>
      <c r="AI263" s="58"/>
      <c r="AK263" s="61" t="str">
        <f>'Цинк (LME)'!Z22</f>
        <v>19.09.2023</v>
      </c>
      <c r="AL263" s="58"/>
    </row>
    <row r="264" spans="1:38" x14ac:dyDescent="0.25">
      <c r="A264" s="61" t="str">
        <f>Доллар!$Z$23</f>
        <v>20.09.2023</v>
      </c>
      <c r="B264" s="58" t="str">
        <f>Доллар!$AA$23</f>
        <v>-</v>
      </c>
      <c r="D264" s="61" t="str">
        <f>Евро!$Z$23</f>
        <v>20.09.2023</v>
      </c>
      <c r="E264" s="58" t="str">
        <f>Евро!$AA$23</f>
        <v>-</v>
      </c>
      <c r="G264" s="61" t="str">
        <f>'Золото (ЦБ)'!$Z$23</f>
        <v>20.09.2023</v>
      </c>
      <c r="H264" s="58" t="str">
        <f>'Золото (ЦБ)'!$AA$23</f>
        <v/>
      </c>
      <c r="J264" s="61" t="str">
        <f>'Серебро (ЦБ)'!$Z$23</f>
        <v>20.09.2023</v>
      </c>
      <c r="K264" s="58" t="str">
        <f>'Серебро (ЦБ)'!$AA$23</f>
        <v/>
      </c>
      <c r="M264" s="61" t="str">
        <f>'Платина (ЦБ)'!$Z$23</f>
        <v>20.09.2023</v>
      </c>
      <c r="N264" s="58" t="str">
        <f>'Платина (ЦБ)'!$AA$23</f>
        <v/>
      </c>
      <c r="P264" s="61" t="str">
        <f>'Палладий (ЦБ)'!$Z$23</f>
        <v>20.09.2023</v>
      </c>
      <c r="Q264" s="58" t="str">
        <f>'Палладий (ЦБ)'!$AA$23</f>
        <v/>
      </c>
      <c r="S264" s="61" t="str">
        <f>'Золото (KITCO-LME)'!Z23</f>
        <v>20.09.2023</v>
      </c>
      <c r="T264" s="58">
        <f>IF(OR(н.WTI!$AA23="-",н.WTI!$AA23=""),T263,н.WTI!$AA23)</f>
        <v>0</v>
      </c>
      <c r="V264" s="61" t="str">
        <f>'Серебро (KITCO-LME)'!Z23</f>
        <v>20.09.2023</v>
      </c>
      <c r="W264" s="58">
        <f>IF(OR(н.Brent!$AA23="-",н.Brent!$AA23=""),W263,н.Brent!$AA23)</f>
        <v>1775</v>
      </c>
      <c r="Y264" s="61" t="str">
        <f>'Алюминий (LME)'!Z23</f>
        <v>20.09.2023</v>
      </c>
      <c r="Z264" s="58">
        <f>IF(OR(уголь!$AA23="-",уголь!$AA23=""),Z263,уголь!$AA23)</f>
        <v>0</v>
      </c>
      <c r="AB264" s="61" t="str">
        <f>'Никель (LME)'!Z23</f>
        <v>20.09.2023</v>
      </c>
      <c r="AC264" s="58">
        <f>IF(OR(газ!$AA23="-",газ!$AA23=""),AC263,газ!$AA23)</f>
        <v>0</v>
      </c>
      <c r="AE264" s="61" t="str">
        <f>'Свинец (LME)'!Z23</f>
        <v>20.09.2023</v>
      </c>
      <c r="AF264" s="58"/>
      <c r="AH264" s="61" t="str">
        <f>'Медь (LME)'!Z23</f>
        <v>20.09.2023</v>
      </c>
      <c r="AI264" s="58"/>
      <c r="AK264" s="61" t="str">
        <f>'Цинк (LME)'!Z23</f>
        <v>20.09.2023</v>
      </c>
      <c r="AL264" s="58"/>
    </row>
    <row r="265" spans="1:38" x14ac:dyDescent="0.25">
      <c r="A265" s="61" t="str">
        <f>Доллар!$Z$24</f>
        <v>21.09.2023</v>
      </c>
      <c r="B265" s="58" t="str">
        <f>Доллар!$AA$24</f>
        <v>-</v>
      </c>
      <c r="D265" s="61" t="str">
        <f>Евро!$Z$24</f>
        <v>21.09.2023</v>
      </c>
      <c r="E265" s="58" t="str">
        <f>Евро!$AA$24</f>
        <v>-</v>
      </c>
      <c r="G265" s="61" t="str">
        <f>'Золото (ЦБ)'!$Z$24</f>
        <v>21.09.2023</v>
      </c>
      <c r="H265" s="58" t="str">
        <f>'Золото (ЦБ)'!$AA$24</f>
        <v/>
      </c>
      <c r="J265" s="61" t="str">
        <f>'Серебро (ЦБ)'!$Z$24</f>
        <v>21.09.2023</v>
      </c>
      <c r="K265" s="58" t="str">
        <f>'Серебро (ЦБ)'!$AA$24</f>
        <v/>
      </c>
      <c r="M265" s="61" t="str">
        <f>'Платина (ЦБ)'!$Z$24</f>
        <v>21.09.2023</v>
      </c>
      <c r="N265" s="58" t="str">
        <f>'Платина (ЦБ)'!$AA$24</f>
        <v/>
      </c>
      <c r="P265" s="61" t="str">
        <f>'Палладий (ЦБ)'!$Z$24</f>
        <v>21.09.2023</v>
      </c>
      <c r="Q265" s="58" t="str">
        <f>'Палладий (ЦБ)'!$AA$24</f>
        <v/>
      </c>
      <c r="S265" s="61" t="str">
        <f>'Золото (KITCO-LME)'!Z24</f>
        <v>21.09.2023</v>
      </c>
      <c r="T265" s="58">
        <f>IF(OR(н.WTI!$AA24="-",н.WTI!$AA24=""),T264,н.WTI!$AA24)</f>
        <v>0</v>
      </c>
      <c r="V265" s="61" t="str">
        <f>'Серебро (KITCO-LME)'!Z24</f>
        <v>21.09.2023</v>
      </c>
      <c r="W265" s="58">
        <f>IF(OR(н.Brent!$AA24="-",н.Brent!$AA24=""),W264,н.Brent!$AA24)</f>
        <v>1775</v>
      </c>
      <c r="Y265" s="61" t="str">
        <f>'Алюминий (LME)'!Z24</f>
        <v>21.09.2023</v>
      </c>
      <c r="Z265" s="58">
        <f>IF(OR(уголь!$AA24="-",уголь!$AA24=""),Z264,уголь!$AA24)</f>
        <v>0</v>
      </c>
      <c r="AB265" s="61" t="str">
        <f>'Никель (LME)'!Z24</f>
        <v>21.09.2023</v>
      </c>
      <c r="AC265" s="58">
        <f>IF(OR(газ!$AA24="-",газ!$AA24=""),AC264,газ!$AA24)</f>
        <v>0</v>
      </c>
      <c r="AE265" s="61" t="str">
        <f>'Свинец (LME)'!Z24</f>
        <v>21.09.2023</v>
      </c>
      <c r="AF265" s="58"/>
      <c r="AH265" s="61" t="str">
        <f>'Медь (LME)'!Z24</f>
        <v>21.09.2023</v>
      </c>
      <c r="AI265" s="58"/>
      <c r="AK265" s="61" t="str">
        <f>'Цинк (LME)'!Z24</f>
        <v>21.09.2023</v>
      </c>
      <c r="AL265" s="58"/>
    </row>
    <row r="266" spans="1:38" x14ac:dyDescent="0.25">
      <c r="A266" s="61" t="str">
        <f>Доллар!$Z$25</f>
        <v>22.09.2023</v>
      </c>
      <c r="B266" s="58" t="str">
        <f>Доллар!$AA$25</f>
        <v>-</v>
      </c>
      <c r="D266" s="61" t="str">
        <f>Евро!$Z$25</f>
        <v>22.09.2023</v>
      </c>
      <c r="E266" s="58" t="str">
        <f>Евро!$AA$25</f>
        <v>-</v>
      </c>
      <c r="G266" s="61" t="str">
        <f>'Золото (ЦБ)'!$Z$25</f>
        <v>22.09.2023</v>
      </c>
      <c r="H266" s="58" t="str">
        <f>'Золото (ЦБ)'!$AA$25</f>
        <v/>
      </c>
      <c r="J266" s="61" t="str">
        <f>'Серебро (ЦБ)'!$Z$25</f>
        <v>22.09.2023</v>
      </c>
      <c r="K266" s="58" t="str">
        <f>'Серебро (ЦБ)'!$AA$25</f>
        <v/>
      </c>
      <c r="M266" s="61" t="str">
        <f>'Платина (ЦБ)'!$Z$25</f>
        <v>22.09.2023</v>
      </c>
      <c r="N266" s="58" t="str">
        <f>'Платина (ЦБ)'!$AA$25</f>
        <v/>
      </c>
      <c r="P266" s="61" t="str">
        <f>'Палладий (ЦБ)'!$Z$25</f>
        <v>22.09.2023</v>
      </c>
      <c r="Q266" s="58" t="str">
        <f>'Палладий (ЦБ)'!$AA$25</f>
        <v/>
      </c>
      <c r="S266" s="61" t="str">
        <f>'Золото (KITCO-LME)'!Z25</f>
        <v>22.09.2023</v>
      </c>
      <c r="T266" s="58">
        <f>IF(OR(н.WTI!$AA25="-",н.WTI!$AA25=""),T265,н.WTI!$AA25)</f>
        <v>0</v>
      </c>
      <c r="V266" s="61" t="str">
        <f>'Серебро (KITCO-LME)'!Z25</f>
        <v>22.09.2023</v>
      </c>
      <c r="W266" s="58">
        <f>IF(OR(н.Brent!$AA25="-",н.Brent!$AA25=""),W265,н.Brent!$AA25)</f>
        <v>1775</v>
      </c>
      <c r="Y266" s="61" t="str">
        <f>'Алюминий (LME)'!Z25</f>
        <v>22.09.2023</v>
      </c>
      <c r="Z266" s="58">
        <f>IF(OR(уголь!$AA25="-",уголь!$AA25=""),Z265,уголь!$AA25)</f>
        <v>0</v>
      </c>
      <c r="AB266" s="61" t="str">
        <f>'Никель (LME)'!Z25</f>
        <v>22.09.2023</v>
      </c>
      <c r="AC266" s="58">
        <f>IF(OR(газ!$AA25="-",газ!$AA25=""),AC265,газ!$AA25)</f>
        <v>0</v>
      </c>
      <c r="AE266" s="61" t="str">
        <f>'Свинец (LME)'!Z25</f>
        <v>22.09.2023</v>
      </c>
      <c r="AF266" s="58"/>
      <c r="AH266" s="61" t="str">
        <f>'Медь (LME)'!Z25</f>
        <v>22.09.2023</v>
      </c>
      <c r="AI266" s="58"/>
      <c r="AK266" s="61" t="str">
        <f>'Цинк (LME)'!Z25</f>
        <v>22.09.2023</v>
      </c>
      <c r="AL266" s="58"/>
    </row>
    <row r="267" spans="1:38" x14ac:dyDescent="0.25">
      <c r="A267" s="61" t="str">
        <f>Доллар!$Z$26</f>
        <v>23.09.2023</v>
      </c>
      <c r="B267" s="58" t="str">
        <f>Доллар!$AA$26</f>
        <v>-</v>
      </c>
      <c r="D267" s="61" t="str">
        <f>Евро!$Z$26</f>
        <v>23.09.2023</v>
      </c>
      <c r="E267" s="58" t="str">
        <f>Евро!$AA$26</f>
        <v>-</v>
      </c>
      <c r="G267" s="61" t="str">
        <f>'Золото (ЦБ)'!$Z$26</f>
        <v>23.09.2023</v>
      </c>
      <c r="H267" s="58" t="str">
        <f>'Золото (ЦБ)'!$AA$26</f>
        <v/>
      </c>
      <c r="J267" s="61" t="str">
        <f>'Серебро (ЦБ)'!$Z$26</f>
        <v>23.09.2023</v>
      </c>
      <c r="K267" s="58" t="str">
        <f>'Серебро (ЦБ)'!$AA$26</f>
        <v/>
      </c>
      <c r="M267" s="61" t="str">
        <f>'Платина (ЦБ)'!$Z$26</f>
        <v>23.09.2023</v>
      </c>
      <c r="N267" s="58" t="str">
        <f>'Платина (ЦБ)'!$AA$26</f>
        <v/>
      </c>
      <c r="P267" s="61" t="str">
        <f>'Палладий (ЦБ)'!$Z$26</f>
        <v>23.09.2023</v>
      </c>
      <c r="Q267" s="58" t="str">
        <f>'Палладий (ЦБ)'!$AA$26</f>
        <v/>
      </c>
      <c r="S267" s="61" t="str">
        <f>'Золото (KITCO-LME)'!Z26</f>
        <v>23.09.2023</v>
      </c>
      <c r="T267" s="58">
        <f>IF(OR(н.WTI!$AA26="-",н.WTI!$AA26=""),T266,н.WTI!$AA26)</f>
        <v>0</v>
      </c>
      <c r="V267" s="61" t="str">
        <f>'Серебро (KITCO-LME)'!Z26</f>
        <v>23.09.2023</v>
      </c>
      <c r="W267" s="58">
        <f>IF(OR(н.Brent!$AA26="-",н.Brent!$AA26=""),W266,н.Brent!$AA26)</f>
        <v>1775</v>
      </c>
      <c r="Y267" s="61" t="str">
        <f>'Алюминий (LME)'!Z26</f>
        <v>23.09.2023</v>
      </c>
      <c r="Z267" s="58">
        <f>IF(OR(уголь!$AA26="-",уголь!$AA26=""),Z266,уголь!$AA26)</f>
        <v>0</v>
      </c>
      <c r="AB267" s="61" t="str">
        <f>'Никель (LME)'!Z26</f>
        <v>23.09.2023</v>
      </c>
      <c r="AC267" s="58">
        <f>IF(OR(газ!$AA26="-",газ!$AA26=""),AC266,газ!$AA26)</f>
        <v>0</v>
      </c>
      <c r="AE267" s="61" t="str">
        <f>'Свинец (LME)'!Z26</f>
        <v>23.09.2023</v>
      </c>
      <c r="AF267" s="58"/>
      <c r="AH267" s="61" t="str">
        <f>'Медь (LME)'!Z26</f>
        <v>23.09.2023</v>
      </c>
      <c r="AI267" s="58"/>
      <c r="AK267" s="61" t="str">
        <f>'Цинк (LME)'!Z26</f>
        <v>23.09.2023</v>
      </c>
      <c r="AL267" s="58"/>
    </row>
    <row r="268" spans="1:38" x14ac:dyDescent="0.25">
      <c r="A268" s="61" t="str">
        <f>Доллар!$Z$27</f>
        <v>24.09.2023</v>
      </c>
      <c r="B268" s="58" t="str">
        <f>Доллар!$AA$27</f>
        <v>-</v>
      </c>
      <c r="D268" s="61" t="str">
        <f>Евро!$Z$27</f>
        <v>24.09.2023</v>
      </c>
      <c r="E268" s="58" t="str">
        <f>Евро!$AA$27</f>
        <v>-</v>
      </c>
      <c r="G268" s="61" t="str">
        <f>'Золото (ЦБ)'!$Z$27</f>
        <v>24.09.2023</v>
      </c>
      <c r="H268" s="58" t="str">
        <f>'Золото (ЦБ)'!$AA$27</f>
        <v/>
      </c>
      <c r="J268" s="61" t="str">
        <f>'Серебро (ЦБ)'!$Z$27</f>
        <v>24.09.2023</v>
      </c>
      <c r="K268" s="58" t="str">
        <f>'Серебро (ЦБ)'!$AA$27</f>
        <v/>
      </c>
      <c r="M268" s="61" t="str">
        <f>'Платина (ЦБ)'!$Z$27</f>
        <v>24.09.2023</v>
      </c>
      <c r="N268" s="58" t="str">
        <f>'Платина (ЦБ)'!$AA$27</f>
        <v/>
      </c>
      <c r="P268" s="61" t="str">
        <f>'Палладий (ЦБ)'!$Z$27</f>
        <v>24.09.2023</v>
      </c>
      <c r="Q268" s="58" t="str">
        <f>'Палладий (ЦБ)'!$AA$27</f>
        <v/>
      </c>
      <c r="S268" s="61" t="str">
        <f>'Золото (KITCO-LME)'!Z27</f>
        <v>24.09.2023</v>
      </c>
      <c r="T268" s="58">
        <f>IF(OR(н.WTI!$AA27="-",н.WTI!$AA27=""),T267,н.WTI!$AA27)</f>
        <v>0</v>
      </c>
      <c r="V268" s="61" t="str">
        <f>'Серебро (KITCO-LME)'!Z27</f>
        <v>24.09.2023</v>
      </c>
      <c r="W268" s="58">
        <f>IF(OR(н.Brent!$AA27="-",н.Brent!$AA27=""),W267,н.Brent!$AA27)</f>
        <v>1775</v>
      </c>
      <c r="Y268" s="61" t="str">
        <f>'Алюминий (LME)'!Z27</f>
        <v>24.09.2023</v>
      </c>
      <c r="Z268" s="58">
        <f>IF(OR(уголь!$AA27="-",уголь!$AA27=""),Z267,уголь!$AA27)</f>
        <v>0</v>
      </c>
      <c r="AB268" s="61" t="str">
        <f>'Никель (LME)'!Z27</f>
        <v>24.09.2023</v>
      </c>
      <c r="AC268" s="58">
        <f>IF(OR(газ!$AA27="-",газ!$AA27=""),AC267,газ!$AA27)</f>
        <v>0</v>
      </c>
      <c r="AE268" s="61" t="str">
        <f>'Свинец (LME)'!Z27</f>
        <v>24.09.2023</v>
      </c>
      <c r="AF268" s="58"/>
      <c r="AH268" s="61" t="str">
        <f>'Медь (LME)'!Z27</f>
        <v>24.09.2023</v>
      </c>
      <c r="AI268" s="58"/>
      <c r="AK268" s="61" t="str">
        <f>'Цинк (LME)'!Z27</f>
        <v>24.09.2023</v>
      </c>
      <c r="AL268" s="58"/>
    </row>
    <row r="269" spans="1:38" x14ac:dyDescent="0.25">
      <c r="A269" s="61" t="str">
        <f>Доллар!$Z$28</f>
        <v>25.09.2023</v>
      </c>
      <c r="B269" s="58" t="str">
        <f>Доллар!$AA$28</f>
        <v>-</v>
      </c>
      <c r="D269" s="61" t="str">
        <f>Евро!$Z$28</f>
        <v>25.09.2023</v>
      </c>
      <c r="E269" s="58" t="str">
        <f>Евро!$AA$28</f>
        <v>-</v>
      </c>
      <c r="G269" s="61" t="str">
        <f>'Золото (ЦБ)'!$Z$28</f>
        <v>25.09.2023</v>
      </c>
      <c r="H269" s="58" t="str">
        <f>'Золото (ЦБ)'!$AA$28</f>
        <v/>
      </c>
      <c r="J269" s="61" t="str">
        <f>'Серебро (ЦБ)'!$Z$28</f>
        <v>25.09.2023</v>
      </c>
      <c r="K269" s="58" t="str">
        <f>'Серебро (ЦБ)'!$AA$28</f>
        <v/>
      </c>
      <c r="M269" s="61" t="str">
        <f>'Платина (ЦБ)'!$Z$28</f>
        <v>25.09.2023</v>
      </c>
      <c r="N269" s="58" t="str">
        <f>'Платина (ЦБ)'!$AA$28</f>
        <v/>
      </c>
      <c r="P269" s="61" t="str">
        <f>'Палладий (ЦБ)'!$Z$28</f>
        <v>25.09.2023</v>
      </c>
      <c r="Q269" s="58" t="str">
        <f>'Палладий (ЦБ)'!$AA$28</f>
        <v/>
      </c>
      <c r="S269" s="61" t="str">
        <f>'Золото (KITCO-LME)'!Z28</f>
        <v>25.09.2023</v>
      </c>
      <c r="T269" s="58">
        <f>IF(OR(н.WTI!$AA28="-",н.WTI!$AA28=""),T268,н.WTI!$AA28)</f>
        <v>0</v>
      </c>
      <c r="V269" s="61" t="str">
        <f>'Серебро (KITCO-LME)'!Z28</f>
        <v>25.09.2023</v>
      </c>
      <c r="W269" s="58">
        <f>IF(OR(н.Brent!$AA28="-",н.Brent!$AA28=""),W268,н.Brent!$AA28)</f>
        <v>1775</v>
      </c>
      <c r="Y269" s="61" t="str">
        <f>'Алюминий (LME)'!Z28</f>
        <v>25.09.2023</v>
      </c>
      <c r="Z269" s="58">
        <f>IF(OR(уголь!$AA28="-",уголь!$AA28=""),Z268,уголь!$AA28)</f>
        <v>0</v>
      </c>
      <c r="AB269" s="61" t="str">
        <f>'Никель (LME)'!Z28</f>
        <v>25.09.2023</v>
      </c>
      <c r="AC269" s="58">
        <f>IF(OR(газ!$AA28="-",газ!$AA28=""),AC268,газ!$AA28)</f>
        <v>0</v>
      </c>
      <c r="AE269" s="61" t="str">
        <f>'Свинец (LME)'!Z28</f>
        <v>25.09.2023</v>
      </c>
      <c r="AF269" s="58"/>
      <c r="AH269" s="61" t="str">
        <f>'Медь (LME)'!Z28</f>
        <v>25.09.2023</v>
      </c>
      <c r="AI269" s="58"/>
      <c r="AK269" s="61" t="str">
        <f>'Цинк (LME)'!Z28</f>
        <v>25.09.2023</v>
      </c>
      <c r="AL269" s="58"/>
    </row>
    <row r="270" spans="1:38" x14ac:dyDescent="0.25">
      <c r="A270" s="61" t="str">
        <f>Доллар!$Z$29</f>
        <v>26.09.2023</v>
      </c>
      <c r="B270" s="58" t="str">
        <f>Доллар!$AA$29</f>
        <v>-</v>
      </c>
      <c r="D270" s="61" t="str">
        <f>Евро!$Z$29</f>
        <v>26.09.2023</v>
      </c>
      <c r="E270" s="58" t="str">
        <f>Евро!$AA$29</f>
        <v>-</v>
      </c>
      <c r="G270" s="61" t="str">
        <f>'Золото (ЦБ)'!$Z$29</f>
        <v>26.09.2023</v>
      </c>
      <c r="H270" s="58" t="str">
        <f>'Золото (ЦБ)'!$AA$29</f>
        <v/>
      </c>
      <c r="J270" s="61" t="str">
        <f>'Серебро (ЦБ)'!$Z$29</f>
        <v>26.09.2023</v>
      </c>
      <c r="K270" s="58" t="str">
        <f>'Серебро (ЦБ)'!$AA$29</f>
        <v/>
      </c>
      <c r="M270" s="61" t="str">
        <f>'Платина (ЦБ)'!$Z$29</f>
        <v>26.09.2023</v>
      </c>
      <c r="N270" s="58" t="str">
        <f>'Платина (ЦБ)'!$AA$29</f>
        <v/>
      </c>
      <c r="P270" s="61" t="str">
        <f>'Палладий (ЦБ)'!$Z$29</f>
        <v>26.09.2023</v>
      </c>
      <c r="Q270" s="58" t="str">
        <f>'Палладий (ЦБ)'!$AA$29</f>
        <v/>
      </c>
      <c r="S270" s="61" t="str">
        <f>'Золото (KITCO-LME)'!Z29</f>
        <v>26.09.2023</v>
      </c>
      <c r="T270" s="58">
        <f>IF(OR(н.WTI!$AA29="-",н.WTI!$AA29=""),T269,н.WTI!$AA29)</f>
        <v>0</v>
      </c>
      <c r="V270" s="61" t="str">
        <f>'Серебро (KITCO-LME)'!Z29</f>
        <v>26.09.2023</v>
      </c>
      <c r="W270" s="58">
        <f>IF(OR(н.Brent!$AA29="-",н.Brent!$AA29=""),W269,н.Brent!$AA29)</f>
        <v>1775</v>
      </c>
      <c r="Y270" s="61" t="str">
        <f>'Алюминий (LME)'!Z29</f>
        <v>26.09.2023</v>
      </c>
      <c r="Z270" s="58">
        <f>IF(OR(уголь!$AA29="-",уголь!$AA29=""),Z269,уголь!$AA29)</f>
        <v>0</v>
      </c>
      <c r="AB270" s="61" t="str">
        <f>'Никель (LME)'!Z29</f>
        <v>26.09.2023</v>
      </c>
      <c r="AC270" s="58">
        <f>IF(OR(газ!$AA29="-",газ!$AA29=""),AC269,газ!$AA29)</f>
        <v>0</v>
      </c>
      <c r="AE270" s="61" t="str">
        <f>'Свинец (LME)'!Z29</f>
        <v>26.09.2023</v>
      </c>
      <c r="AF270" s="58"/>
      <c r="AH270" s="61" t="str">
        <f>'Медь (LME)'!Z29</f>
        <v>26.09.2023</v>
      </c>
      <c r="AI270" s="58"/>
      <c r="AK270" s="61" t="str">
        <f>'Цинк (LME)'!Z29</f>
        <v>26.09.2023</v>
      </c>
      <c r="AL270" s="58"/>
    </row>
    <row r="271" spans="1:38" x14ac:dyDescent="0.25">
      <c r="A271" s="61" t="str">
        <f>Доллар!$Z$30</f>
        <v>27.09.2023</v>
      </c>
      <c r="B271" s="58" t="str">
        <f>Доллар!$AA$30</f>
        <v>-</v>
      </c>
      <c r="D271" s="61" t="str">
        <f>Евро!$Z$30</f>
        <v>27.09.2023</v>
      </c>
      <c r="E271" s="58" t="str">
        <f>Евро!$AA$30</f>
        <v>-</v>
      </c>
      <c r="G271" s="61" t="str">
        <f>'Золото (ЦБ)'!$Z$30</f>
        <v>27.09.2023</v>
      </c>
      <c r="H271" s="58" t="str">
        <f>'Золото (ЦБ)'!$AA$30</f>
        <v/>
      </c>
      <c r="J271" s="61" t="str">
        <f>'Серебро (ЦБ)'!$Z$30</f>
        <v>27.09.2023</v>
      </c>
      <c r="K271" s="58" t="str">
        <f>'Серебро (ЦБ)'!$AA$30</f>
        <v/>
      </c>
      <c r="M271" s="61" t="str">
        <f>'Платина (ЦБ)'!$Z$30</f>
        <v>27.09.2023</v>
      </c>
      <c r="N271" s="58" t="str">
        <f>'Платина (ЦБ)'!$AA$30</f>
        <v/>
      </c>
      <c r="P271" s="61" t="str">
        <f>'Палладий (ЦБ)'!$Z$30</f>
        <v>27.09.2023</v>
      </c>
      <c r="Q271" s="58" t="str">
        <f>'Палладий (ЦБ)'!$AA$30</f>
        <v/>
      </c>
      <c r="S271" s="61" t="str">
        <f>'Золото (KITCO-LME)'!Z30</f>
        <v>27.09.2023</v>
      </c>
      <c r="T271" s="58">
        <f>IF(OR(н.WTI!$AA30="-",н.WTI!$AA30=""),T270,н.WTI!$AA30)</f>
        <v>0</v>
      </c>
      <c r="V271" s="61" t="str">
        <f>'Серебро (KITCO-LME)'!Z30</f>
        <v>27.09.2023</v>
      </c>
      <c r="W271" s="58">
        <f>IF(OR(н.Brent!$AA30="-",н.Brent!$AA30=""),W270,н.Brent!$AA30)</f>
        <v>1775</v>
      </c>
      <c r="Y271" s="61" t="str">
        <f>'Алюминий (LME)'!Z30</f>
        <v>27.09.2023</v>
      </c>
      <c r="Z271" s="58">
        <f>IF(OR(уголь!$AA30="-",уголь!$AA30=""),Z270,уголь!$AA30)</f>
        <v>0</v>
      </c>
      <c r="AB271" s="61" t="str">
        <f>'Никель (LME)'!Z30</f>
        <v>27.09.2023</v>
      </c>
      <c r="AC271" s="58">
        <f>IF(OR(газ!$AA30="-",газ!$AA30=""),AC270,газ!$AA30)</f>
        <v>0</v>
      </c>
      <c r="AE271" s="61" t="str">
        <f>'Свинец (LME)'!Z30</f>
        <v>27.09.2023</v>
      </c>
      <c r="AF271" s="58"/>
      <c r="AH271" s="61" t="str">
        <f>'Медь (LME)'!Z30</f>
        <v>27.09.2023</v>
      </c>
      <c r="AI271" s="58"/>
      <c r="AK271" s="61" t="str">
        <f>'Цинк (LME)'!Z30</f>
        <v>27.09.2023</v>
      </c>
      <c r="AL271" s="58"/>
    </row>
    <row r="272" spans="1:38" x14ac:dyDescent="0.25">
      <c r="A272" s="61" t="str">
        <f>Доллар!$Z$31</f>
        <v>28.09.2023</v>
      </c>
      <c r="B272" s="58" t="str">
        <f>Доллар!$AA$31</f>
        <v>-</v>
      </c>
      <c r="D272" s="61" t="str">
        <f>Евро!$Z$31</f>
        <v>28.09.2023</v>
      </c>
      <c r="E272" s="58" t="str">
        <f>Евро!$AA$31</f>
        <v>-</v>
      </c>
      <c r="G272" s="61" t="str">
        <f>'Золото (ЦБ)'!$Z$31</f>
        <v>28.09.2023</v>
      </c>
      <c r="H272" s="58" t="str">
        <f>'Золото (ЦБ)'!$AA$31</f>
        <v/>
      </c>
      <c r="J272" s="61" t="str">
        <f>'Серебро (ЦБ)'!$Z$31</f>
        <v>28.09.2023</v>
      </c>
      <c r="K272" s="58" t="str">
        <f>'Серебро (ЦБ)'!$AA$31</f>
        <v/>
      </c>
      <c r="M272" s="61" t="str">
        <f>'Платина (ЦБ)'!$Z$31</f>
        <v>28.09.2023</v>
      </c>
      <c r="N272" s="58" t="str">
        <f>'Платина (ЦБ)'!$AA$31</f>
        <v/>
      </c>
      <c r="P272" s="61" t="str">
        <f>'Палладий (ЦБ)'!$Z$31</f>
        <v>28.09.2023</v>
      </c>
      <c r="Q272" s="58" t="str">
        <f>'Палладий (ЦБ)'!$AA$31</f>
        <v/>
      </c>
      <c r="S272" s="61" t="str">
        <f>'Золото (KITCO-LME)'!Z31</f>
        <v>28.09.2023</v>
      </c>
      <c r="T272" s="58">
        <f>IF(OR(н.WTI!$AA31="-",н.WTI!$AA31=""),T271,н.WTI!$AA31)</f>
        <v>0</v>
      </c>
      <c r="V272" s="61" t="str">
        <f>'Серебро (KITCO-LME)'!Z31</f>
        <v>28.09.2023</v>
      </c>
      <c r="W272" s="58">
        <f>IF(OR(н.Brent!$AA31="-",н.Brent!$AA31=""),W271,н.Brent!$AA31)</f>
        <v>1775</v>
      </c>
      <c r="Y272" s="61" t="str">
        <f>'Алюминий (LME)'!Z31</f>
        <v>28.09.2023</v>
      </c>
      <c r="Z272" s="58">
        <f>IF(OR(уголь!$AA31="-",уголь!$AA31=""),Z271,уголь!$AA31)</f>
        <v>0</v>
      </c>
      <c r="AB272" s="61" t="str">
        <f>'Никель (LME)'!Z31</f>
        <v>28.09.2023</v>
      </c>
      <c r="AC272" s="58">
        <f>IF(OR(газ!$AA31="-",газ!$AA31=""),AC271,газ!$AA31)</f>
        <v>0</v>
      </c>
      <c r="AE272" s="61" t="str">
        <f>'Свинец (LME)'!Z31</f>
        <v>28.09.2023</v>
      </c>
      <c r="AF272" s="58"/>
      <c r="AH272" s="61" t="str">
        <f>'Медь (LME)'!Z31</f>
        <v>28.09.2023</v>
      </c>
      <c r="AI272" s="58"/>
      <c r="AK272" s="61" t="str">
        <f>'Цинк (LME)'!Z31</f>
        <v>28.09.2023</v>
      </c>
      <c r="AL272" s="58"/>
    </row>
    <row r="273" spans="1:38" x14ac:dyDescent="0.25">
      <c r="A273" s="59" t="str">
        <f>Доллар!$Z$32</f>
        <v>29.09.2023</v>
      </c>
      <c r="B273" s="58" t="str">
        <f>Доллар!$AA$32</f>
        <v>-</v>
      </c>
      <c r="D273" s="59" t="str">
        <f>Евро!$Z$32</f>
        <v>29.09.2023</v>
      </c>
      <c r="E273" s="58" t="str">
        <f>Евро!$AA$32</f>
        <v>-</v>
      </c>
      <c r="G273" s="59" t="str">
        <f>'Золото (ЦБ)'!$Z$32</f>
        <v>29.09.2023</v>
      </c>
      <c r="H273" s="58" t="str">
        <f>'Золото (ЦБ)'!$AA$32</f>
        <v/>
      </c>
      <c r="J273" s="59" t="str">
        <f>'Серебро (ЦБ)'!$Z$32</f>
        <v>29.09.2023</v>
      </c>
      <c r="K273" s="58" t="str">
        <f>'Серебро (ЦБ)'!$AA$32</f>
        <v/>
      </c>
      <c r="M273" s="59" t="str">
        <f>'Платина (ЦБ)'!$Z$32</f>
        <v>29.09.2023</v>
      </c>
      <c r="N273" s="58" t="str">
        <f>'Платина (ЦБ)'!$AA$32</f>
        <v/>
      </c>
      <c r="P273" s="59" t="str">
        <f>'Палладий (ЦБ)'!$Z$32</f>
        <v>29.09.2023</v>
      </c>
      <c r="Q273" s="58" t="str">
        <f>'Палладий (ЦБ)'!$AA$32</f>
        <v/>
      </c>
      <c r="S273" s="59" t="str">
        <f>'Золото (KITCO-LME)'!Z32</f>
        <v>29.09.2023</v>
      </c>
      <c r="T273" s="58">
        <f>IF(OR(н.WTI!$AA32="-",н.WTI!$AA32=""),T272,н.WTI!$AA32)</f>
        <v>0</v>
      </c>
      <c r="V273" s="59" t="str">
        <f>'Серебро (KITCO-LME)'!Z32</f>
        <v>29.09.2023</v>
      </c>
      <c r="W273" s="58">
        <f>IF(OR(н.Brent!$AA32="-",н.Brent!$AA32=""),W272,н.Brent!$AA32)</f>
        <v>1775</v>
      </c>
      <c r="Y273" s="59" t="str">
        <f>'Алюминий (LME)'!Z32</f>
        <v>29.09.2023</v>
      </c>
      <c r="Z273" s="58">
        <f>IF(OR(уголь!$AA32="-",уголь!$AA32=""),Z272,уголь!$AA32)</f>
        <v>0</v>
      </c>
      <c r="AB273" s="59" t="str">
        <f>'Никель (LME)'!Z32</f>
        <v>29.09.2023</v>
      </c>
      <c r="AC273" s="58">
        <f>IF(OR(газ!$AA32="-",газ!$AA32=""),AC272,газ!$AA32)</f>
        <v>0</v>
      </c>
      <c r="AE273" s="59" t="str">
        <f>'Свинец (LME)'!Z32</f>
        <v>29.09.2023</v>
      </c>
      <c r="AF273" s="58"/>
      <c r="AH273" s="59" t="str">
        <f>'Медь (LME)'!Z32</f>
        <v>29.09.2023</v>
      </c>
      <c r="AI273" s="58"/>
      <c r="AK273" s="59" t="str">
        <f>'Цинк (LME)'!Z32</f>
        <v>29.09.2023</v>
      </c>
      <c r="AL273" s="58"/>
    </row>
    <row r="274" spans="1:38" x14ac:dyDescent="0.25">
      <c r="A274" s="62" t="str">
        <f>Доллар!$Z$33</f>
        <v>30.09.2023</v>
      </c>
      <c r="B274" s="58" t="str">
        <f>Доллар!$AA$33</f>
        <v>-</v>
      </c>
      <c r="D274" s="62" t="str">
        <f>Евро!$Z$33</f>
        <v>30.09.2023</v>
      </c>
      <c r="E274" s="58" t="str">
        <f>Евро!$AA$33</f>
        <v>-</v>
      </c>
      <c r="G274" s="62" t="str">
        <f>'Золото (ЦБ)'!$Z$33</f>
        <v>30.09.2023</v>
      </c>
      <c r="H274" s="58" t="str">
        <f>'Золото (ЦБ)'!$AA$33</f>
        <v/>
      </c>
      <c r="J274" s="62" t="str">
        <f>'Серебро (ЦБ)'!$Z$33</f>
        <v>30.09.2023</v>
      </c>
      <c r="K274" s="58" t="str">
        <f>'Серебро (ЦБ)'!$AA$33</f>
        <v/>
      </c>
      <c r="M274" s="62" t="str">
        <f>'Платина (ЦБ)'!$Z$33</f>
        <v>30.09.2023</v>
      </c>
      <c r="N274" s="58" t="str">
        <f>'Платина (ЦБ)'!$AA$33</f>
        <v/>
      </c>
      <c r="P274" s="62" t="str">
        <f>'Палладий (ЦБ)'!$Z$33</f>
        <v>30.09.2023</v>
      </c>
      <c r="Q274" s="58" t="str">
        <f>'Палладий (ЦБ)'!$AA$33</f>
        <v/>
      </c>
      <c r="S274" s="62" t="str">
        <f>'Золото (KITCO-LME)'!Z33</f>
        <v>30.09.2023</v>
      </c>
      <c r="T274" s="58">
        <f>IF(OR(н.WTI!$AA33="-",н.WTI!$AA33=""),T273,н.WTI!$AA33)</f>
        <v>0</v>
      </c>
      <c r="V274" s="62" t="str">
        <f>'Серебро (KITCO-LME)'!Z33</f>
        <v>30.09.2023</v>
      </c>
      <c r="W274" s="58">
        <f>IF(OR(н.Brent!$AA33="-",н.Brent!$AA33=""),W273,н.Brent!$AA33)</f>
        <v>1775</v>
      </c>
      <c r="Y274" s="62" t="str">
        <f>'Алюминий (LME)'!Z33</f>
        <v>30.09.2023</v>
      </c>
      <c r="Z274" s="58">
        <f>IF(OR(уголь!$AA33="-",уголь!$AA33=""),Z273,уголь!$AA33)</f>
        <v>0</v>
      </c>
      <c r="AB274" s="62" t="str">
        <f>'Никель (LME)'!Z33</f>
        <v>30.09.2023</v>
      </c>
      <c r="AC274" s="58">
        <f>IF(OR(газ!$AA33="-",газ!$AA33=""),AC273,газ!$AA33)</f>
        <v>0</v>
      </c>
      <c r="AE274" s="62" t="str">
        <f>'Свинец (LME)'!Z33</f>
        <v>30.09.2023</v>
      </c>
      <c r="AF274" s="58"/>
      <c r="AH274" s="62" t="str">
        <f>'Медь (LME)'!Z33</f>
        <v>30.09.2023</v>
      </c>
      <c r="AI274" s="69"/>
      <c r="AK274" s="62" t="str">
        <f>'Цинк (LME)'!Z33</f>
        <v>30.09.2023</v>
      </c>
      <c r="AL274" s="58"/>
    </row>
    <row r="275" spans="1:38" x14ac:dyDescent="0.25">
      <c r="A275" s="52" t="str">
        <f>Доллар!$AC$4</f>
        <v>01.10.2023</v>
      </c>
      <c r="B275" s="58" t="str">
        <f>Доллар!$AD$4</f>
        <v>-</v>
      </c>
      <c r="D275" s="52" t="str">
        <f>Евро!$AC$4</f>
        <v>01.10.2023</v>
      </c>
      <c r="E275" s="58" t="str">
        <f>Евро!$AD$4</f>
        <v>-</v>
      </c>
      <c r="G275" s="52" t="str">
        <f>'Золото (ЦБ)'!$AC$4</f>
        <v>01.10.2023</v>
      </c>
      <c r="H275" s="58" t="str">
        <f>'Золото (ЦБ)'!$AD$4</f>
        <v/>
      </c>
      <c r="J275" s="52" t="str">
        <f>'Серебро (ЦБ)'!$AC$4</f>
        <v>01.10.2023</v>
      </c>
      <c r="K275" s="58" t="str">
        <f>'Серебро (ЦБ)'!$AD$4</f>
        <v/>
      </c>
      <c r="M275" s="52" t="str">
        <f>'Платина (ЦБ)'!$AC$4</f>
        <v>01.10.2023</v>
      </c>
      <c r="N275" s="58" t="str">
        <f>'Платина (ЦБ)'!$AD$4</f>
        <v/>
      </c>
      <c r="P275" s="52" t="str">
        <f>'Палладий (ЦБ)'!$AC$4</f>
        <v>01.10.2023</v>
      </c>
      <c r="Q275" s="58" t="str">
        <f>'Палладий (ЦБ)'!$AD$4</f>
        <v/>
      </c>
      <c r="S275" s="52" t="str">
        <f>'Золото (KITCO-LME)'!AC4</f>
        <v>01.10.2023</v>
      </c>
      <c r="T275" s="58">
        <f>IF(OR(н.WTI!$AD4="-",н.WTI!$AD4=""),T274,н.WTI!$AD4)</f>
        <v>0</v>
      </c>
      <c r="V275" s="52" t="str">
        <f>'Серебро (KITCO-LME)'!AC4</f>
        <v>01.10.2023</v>
      </c>
      <c r="W275" s="58">
        <f>IF(OR(н.Brent!$AD4="-",н.Brent!$AD4=""),W274,н.Brent!$AD4)</f>
        <v>1775</v>
      </c>
      <c r="Y275" s="52" t="str">
        <f>'Алюминий (LME)'!AC4</f>
        <v>01.10.2023</v>
      </c>
      <c r="Z275" s="58">
        <f>IF(OR(уголь!$AD4="-",уголь!$AD4=""),Z274,уголь!$AD4)</f>
        <v>0</v>
      </c>
      <c r="AB275" s="52" t="str">
        <f>'Никель (LME)'!AC4</f>
        <v>01.10.2023</v>
      </c>
      <c r="AC275" s="58">
        <f>IF(OR(газ!$AD4="-",газ!$AD4=""),AC274,газ!$AD4)</f>
        <v>0</v>
      </c>
      <c r="AE275" s="52" t="str">
        <f>'Свинец (LME)'!AC4</f>
        <v>01.10.2023</v>
      </c>
      <c r="AF275" s="58"/>
      <c r="AH275" s="52" t="str">
        <f>'Медь (LME)'!AC4</f>
        <v>01.10.2023</v>
      </c>
      <c r="AI275" s="58"/>
      <c r="AK275" s="52" t="str">
        <f>'Цинк (LME)'!AC4</f>
        <v>01.10.2023</v>
      </c>
      <c r="AL275" s="58"/>
    </row>
    <row r="276" spans="1:38" x14ac:dyDescent="0.25">
      <c r="A276" s="52" t="str">
        <f>Доллар!$AC$5</f>
        <v>02.10.2023</v>
      </c>
      <c r="B276" s="58" t="str">
        <f>Доллар!$AD$5</f>
        <v>-</v>
      </c>
      <c r="D276" s="52" t="str">
        <f>Евро!$AC$5</f>
        <v>02.10.2023</v>
      </c>
      <c r="E276" s="58" t="str">
        <f>Евро!$AD$5</f>
        <v>-</v>
      </c>
      <c r="G276" s="52" t="str">
        <f>'Золото (ЦБ)'!$AC$5</f>
        <v>02.10.2023</v>
      </c>
      <c r="H276" s="58" t="str">
        <f>'Золото (ЦБ)'!$AD$5</f>
        <v/>
      </c>
      <c r="J276" s="52" t="str">
        <f>'Серебро (ЦБ)'!$AC$5</f>
        <v>02.10.2023</v>
      </c>
      <c r="K276" s="58" t="str">
        <f>'Серебро (ЦБ)'!$AD$5</f>
        <v/>
      </c>
      <c r="M276" s="52" t="str">
        <f>'Платина (ЦБ)'!$AC$5</f>
        <v>02.10.2023</v>
      </c>
      <c r="N276" s="58" t="str">
        <f>'Платина (ЦБ)'!$AD$5</f>
        <v/>
      </c>
      <c r="P276" s="52" t="str">
        <f>'Палладий (ЦБ)'!$AC$5</f>
        <v>02.10.2023</v>
      </c>
      <c r="Q276" s="58" t="str">
        <f>'Палладий (ЦБ)'!$AD$5</f>
        <v/>
      </c>
      <c r="S276" s="52" t="str">
        <f>'Золото (KITCO-LME)'!AC5</f>
        <v>02.10.2023</v>
      </c>
      <c r="T276" s="58">
        <f>IF(OR(н.WTI!$AD5="-",н.WTI!$AD5=""),T275,н.WTI!$AD5)</f>
        <v>0</v>
      </c>
      <c r="V276" s="52" t="str">
        <f>'Серебро (KITCO-LME)'!AC5</f>
        <v>02.10.2023</v>
      </c>
      <c r="W276" s="58">
        <f>IF(OR(н.Brent!$AD5="-",н.Brent!$AD5=""),W275,н.Brent!$AD5)</f>
        <v>1775</v>
      </c>
      <c r="Y276" s="52" t="str">
        <f>'Алюминий (LME)'!AC5</f>
        <v>02.10.2023</v>
      </c>
      <c r="Z276" s="58">
        <f>IF(OR(уголь!$AD5="-",уголь!$AD5=""),Z275,уголь!$AD5)</f>
        <v>0</v>
      </c>
      <c r="AB276" s="52" t="str">
        <f>'Никель (LME)'!AC5</f>
        <v>02.10.2023</v>
      </c>
      <c r="AC276" s="58">
        <f>IF(OR(газ!$AD5="-",газ!$AD5=""),AC275,газ!$AD5)</f>
        <v>0</v>
      </c>
      <c r="AE276" s="52" t="str">
        <f>'Свинец (LME)'!AC5</f>
        <v>02.10.2023</v>
      </c>
      <c r="AF276" s="58"/>
      <c r="AH276" s="52" t="str">
        <f>'Медь (LME)'!AC5</f>
        <v>02.10.2023</v>
      </c>
      <c r="AI276" s="58"/>
      <c r="AK276" s="52" t="str">
        <f>'Цинк (LME)'!AC5</f>
        <v>02.10.2023</v>
      </c>
      <c r="AL276" s="58"/>
    </row>
    <row r="277" spans="1:38" x14ac:dyDescent="0.25">
      <c r="A277" s="52" t="str">
        <f>Доллар!$AC$6</f>
        <v>03.10.2023</v>
      </c>
      <c r="B277" s="58" t="str">
        <f>Доллар!$AD$6</f>
        <v>-</v>
      </c>
      <c r="D277" s="52" t="str">
        <f>Евро!$AC$6</f>
        <v>03.10.2023</v>
      </c>
      <c r="E277" s="58" t="str">
        <f>Евро!$AD$6</f>
        <v>-</v>
      </c>
      <c r="G277" s="52" t="str">
        <f>'Золото (ЦБ)'!$AC$6</f>
        <v>03.10.2023</v>
      </c>
      <c r="H277" s="58" t="str">
        <f>'Золото (ЦБ)'!$AD$6</f>
        <v/>
      </c>
      <c r="J277" s="52" t="str">
        <f>'Серебро (ЦБ)'!$AC$6</f>
        <v>03.10.2023</v>
      </c>
      <c r="K277" s="58" t="str">
        <f>'Серебро (ЦБ)'!$AD$6</f>
        <v/>
      </c>
      <c r="M277" s="52" t="str">
        <f>'Платина (ЦБ)'!$AC$6</f>
        <v>03.10.2023</v>
      </c>
      <c r="N277" s="58" t="str">
        <f>'Платина (ЦБ)'!$AD$6</f>
        <v/>
      </c>
      <c r="P277" s="52" t="str">
        <f>'Палладий (ЦБ)'!$AC$6</f>
        <v>03.10.2023</v>
      </c>
      <c r="Q277" s="58" t="str">
        <f>'Палладий (ЦБ)'!$AD$6</f>
        <v/>
      </c>
      <c r="S277" s="52" t="str">
        <f>'Золото (KITCO-LME)'!AC6</f>
        <v>03.10.2023</v>
      </c>
      <c r="T277" s="58">
        <f>IF(OR(н.WTI!$AD6="-",н.WTI!$AD6=""),T276,н.WTI!$AD6)</f>
        <v>0</v>
      </c>
      <c r="V277" s="52" t="str">
        <f>'Серебро (KITCO-LME)'!AC6</f>
        <v>03.10.2023</v>
      </c>
      <c r="W277" s="58">
        <f>IF(OR(н.Brent!$AD6="-",н.Brent!$AD6=""),W276,н.Brent!$AD6)</f>
        <v>1775</v>
      </c>
      <c r="Y277" s="52" t="str">
        <f>'Алюминий (LME)'!AC6</f>
        <v>03.10.2023</v>
      </c>
      <c r="Z277" s="58">
        <f>IF(OR(уголь!$AD6="-",уголь!$AD6=""),Z276,уголь!$AD6)</f>
        <v>0</v>
      </c>
      <c r="AB277" s="52" t="str">
        <f>'Никель (LME)'!AC6</f>
        <v>03.10.2023</v>
      </c>
      <c r="AC277" s="58">
        <f>IF(OR(газ!$AD6="-",газ!$AD6=""),AC276,газ!$AD6)</f>
        <v>0</v>
      </c>
      <c r="AE277" s="52" t="str">
        <f>'Свинец (LME)'!AC6</f>
        <v>03.10.2023</v>
      </c>
      <c r="AF277" s="58"/>
      <c r="AH277" s="52" t="str">
        <f>'Медь (LME)'!AC6</f>
        <v>03.10.2023</v>
      </c>
      <c r="AI277" s="58"/>
      <c r="AK277" s="52" t="str">
        <f>'Цинк (LME)'!AC6</f>
        <v>03.10.2023</v>
      </c>
      <c r="AL277" s="58"/>
    </row>
    <row r="278" spans="1:38" x14ac:dyDescent="0.25">
      <c r="A278" s="52" t="str">
        <f>Доллар!$AC$7</f>
        <v>04.10.2023</v>
      </c>
      <c r="B278" s="58" t="str">
        <f>Доллар!$AD$7</f>
        <v>-</v>
      </c>
      <c r="D278" s="52" t="str">
        <f>Евро!$AC$7</f>
        <v>04.10.2023</v>
      </c>
      <c r="E278" s="58" t="str">
        <f>Евро!$AD$7</f>
        <v>-</v>
      </c>
      <c r="G278" s="52" t="str">
        <f>'Золото (ЦБ)'!$AC$7</f>
        <v>04.10.2023</v>
      </c>
      <c r="H278" s="58" t="str">
        <f>'Золото (ЦБ)'!$AD$7</f>
        <v/>
      </c>
      <c r="J278" s="52" t="str">
        <f>'Серебро (ЦБ)'!$AC$7</f>
        <v>04.10.2023</v>
      </c>
      <c r="K278" s="58" t="str">
        <f>'Серебро (ЦБ)'!$AD$7</f>
        <v/>
      </c>
      <c r="M278" s="52" t="str">
        <f>'Платина (ЦБ)'!$AC$7</f>
        <v>04.10.2023</v>
      </c>
      <c r="N278" s="58" t="str">
        <f>'Платина (ЦБ)'!$AD$7</f>
        <v/>
      </c>
      <c r="P278" s="52" t="str">
        <f>'Палладий (ЦБ)'!$AC$7</f>
        <v>04.10.2023</v>
      </c>
      <c r="Q278" s="58" t="str">
        <f>'Палладий (ЦБ)'!$AD$7</f>
        <v/>
      </c>
      <c r="S278" s="52" t="str">
        <f>'Золото (KITCO-LME)'!AC7</f>
        <v>04.10.2023</v>
      </c>
      <c r="T278" s="58">
        <f>IF(OR(н.WTI!$AD7="-",н.WTI!$AD7=""),T277,н.WTI!$AD7)</f>
        <v>0</v>
      </c>
      <c r="V278" s="52" t="str">
        <f>'Серебро (KITCO-LME)'!AC7</f>
        <v>04.10.2023</v>
      </c>
      <c r="W278" s="58">
        <f>IF(OR(н.Brent!$AD7="-",н.Brent!$AD7=""),W277,н.Brent!$AD7)</f>
        <v>1775</v>
      </c>
      <c r="Y278" s="52" t="str">
        <f>'Алюминий (LME)'!AC7</f>
        <v>04.10.2023</v>
      </c>
      <c r="Z278" s="58">
        <f>IF(OR(уголь!$AD7="-",уголь!$AD7=""),Z277,уголь!$AD7)</f>
        <v>0</v>
      </c>
      <c r="AB278" s="52" t="str">
        <f>'Никель (LME)'!AC7</f>
        <v>04.10.2023</v>
      </c>
      <c r="AC278" s="58">
        <f>IF(OR(газ!$AD7="-",газ!$AD7=""),AC277,газ!$AD7)</f>
        <v>0</v>
      </c>
      <c r="AE278" s="52" t="str">
        <f>'Свинец (LME)'!AC7</f>
        <v>04.10.2023</v>
      </c>
      <c r="AF278" s="58"/>
      <c r="AH278" s="52" t="str">
        <f>'Медь (LME)'!AC7</f>
        <v>04.10.2023</v>
      </c>
      <c r="AI278" s="58"/>
      <c r="AK278" s="52" t="str">
        <f>'Цинк (LME)'!AC7</f>
        <v>04.10.2023</v>
      </c>
      <c r="AL278" s="58"/>
    </row>
    <row r="279" spans="1:38" x14ac:dyDescent="0.25">
      <c r="A279" s="52" t="str">
        <f>Доллар!$AC$8</f>
        <v>05.10.2023</v>
      </c>
      <c r="B279" s="58" t="str">
        <f>Доллар!$AD$8</f>
        <v>-</v>
      </c>
      <c r="D279" s="52" t="str">
        <f>Евро!$AC$8</f>
        <v>05.10.2023</v>
      </c>
      <c r="E279" s="58" t="str">
        <f>Евро!$AD$8</f>
        <v>-</v>
      </c>
      <c r="G279" s="52" t="str">
        <f>'Золото (ЦБ)'!$AC$8</f>
        <v>05.10.2023</v>
      </c>
      <c r="H279" s="58" t="str">
        <f>'Золото (ЦБ)'!$AD$8</f>
        <v/>
      </c>
      <c r="J279" s="52" t="str">
        <f>'Серебро (ЦБ)'!$AC$8</f>
        <v>05.10.2023</v>
      </c>
      <c r="K279" s="58" t="str">
        <f>'Серебро (ЦБ)'!$AD$8</f>
        <v/>
      </c>
      <c r="M279" s="52" t="str">
        <f>'Платина (ЦБ)'!$AC$8</f>
        <v>05.10.2023</v>
      </c>
      <c r="N279" s="58" t="str">
        <f>'Платина (ЦБ)'!$AD$8</f>
        <v/>
      </c>
      <c r="P279" s="52" t="str">
        <f>'Палладий (ЦБ)'!$AC$8</f>
        <v>05.10.2023</v>
      </c>
      <c r="Q279" s="58" t="str">
        <f>'Палладий (ЦБ)'!$AD$8</f>
        <v/>
      </c>
      <c r="S279" s="52" t="str">
        <f>'Золото (KITCO-LME)'!AC8</f>
        <v>05.10.2023</v>
      </c>
      <c r="T279" s="58">
        <f>IF(OR(н.WTI!$AD8="-",н.WTI!$AD8=""),T278,н.WTI!$AD8)</f>
        <v>0</v>
      </c>
      <c r="V279" s="52" t="str">
        <f>'Серебро (KITCO-LME)'!AC8</f>
        <v>05.10.2023</v>
      </c>
      <c r="W279" s="58">
        <f>IF(OR(н.Brent!$AD8="-",н.Brent!$AD8=""),W278,н.Brent!$AD8)</f>
        <v>1775</v>
      </c>
      <c r="Y279" s="52" t="str">
        <f>'Алюминий (LME)'!AC8</f>
        <v>05.10.2023</v>
      </c>
      <c r="Z279" s="58">
        <f>IF(OR(уголь!$AD8="-",уголь!$AD8=""),Z278,уголь!$AD8)</f>
        <v>0</v>
      </c>
      <c r="AB279" s="52" t="str">
        <f>'Никель (LME)'!AC8</f>
        <v>05.10.2023</v>
      </c>
      <c r="AC279" s="58">
        <f>IF(OR(газ!$AD8="-",газ!$AD8=""),AC278,газ!$AD8)</f>
        <v>0</v>
      </c>
      <c r="AE279" s="52" t="str">
        <f>'Свинец (LME)'!AC8</f>
        <v>05.10.2023</v>
      </c>
      <c r="AF279" s="58"/>
      <c r="AH279" s="52" t="str">
        <f>'Медь (LME)'!AC8</f>
        <v>05.10.2023</v>
      </c>
      <c r="AI279" s="58"/>
      <c r="AK279" s="52" t="str">
        <f>'Цинк (LME)'!AC8</f>
        <v>05.10.2023</v>
      </c>
      <c r="AL279" s="58"/>
    </row>
    <row r="280" spans="1:38" x14ac:dyDescent="0.25">
      <c r="A280" s="52" t="str">
        <f>Доллар!$AC$9</f>
        <v>06.10.2023</v>
      </c>
      <c r="B280" s="58" t="str">
        <f>Доллар!$AD$9</f>
        <v>-</v>
      </c>
      <c r="D280" s="52" t="str">
        <f>Евро!$AC$9</f>
        <v>06.10.2023</v>
      </c>
      <c r="E280" s="58" t="str">
        <f>Евро!$AD$9</f>
        <v>-</v>
      </c>
      <c r="G280" s="52" t="str">
        <f>'Золото (ЦБ)'!$AC$9</f>
        <v>06.10.2023</v>
      </c>
      <c r="H280" s="58" t="str">
        <f>'Золото (ЦБ)'!$AD$9</f>
        <v/>
      </c>
      <c r="J280" s="52" t="str">
        <f>'Серебро (ЦБ)'!$AC$9</f>
        <v>06.10.2023</v>
      </c>
      <c r="K280" s="58" t="str">
        <f>'Серебро (ЦБ)'!$AD$9</f>
        <v/>
      </c>
      <c r="M280" s="52" t="str">
        <f>'Платина (ЦБ)'!$AC$9</f>
        <v>06.10.2023</v>
      </c>
      <c r="N280" s="58" t="str">
        <f>'Платина (ЦБ)'!$AD$9</f>
        <v/>
      </c>
      <c r="P280" s="52" t="str">
        <f>'Палладий (ЦБ)'!$AC$9</f>
        <v>06.10.2023</v>
      </c>
      <c r="Q280" s="58" t="str">
        <f>'Палладий (ЦБ)'!$AD$9</f>
        <v/>
      </c>
      <c r="S280" s="52" t="str">
        <f>'Золото (KITCO-LME)'!AC9</f>
        <v>06.10.2023</v>
      </c>
      <c r="T280" s="58">
        <f>IF(OR(н.WTI!$AD9="-",н.WTI!$AD9=""),T279,н.WTI!$AD9)</f>
        <v>0</v>
      </c>
      <c r="V280" s="52" t="str">
        <f>'Серебро (KITCO-LME)'!AC9</f>
        <v>06.10.2023</v>
      </c>
      <c r="W280" s="58">
        <f>IF(OR(н.Brent!$AD9="-",н.Brent!$AD9=""),W279,н.Brent!$AD9)</f>
        <v>1775</v>
      </c>
      <c r="Y280" s="52" t="str">
        <f>'Алюминий (LME)'!AC9</f>
        <v>06.10.2023</v>
      </c>
      <c r="Z280" s="58">
        <f>IF(OR(уголь!$AD9="-",уголь!$AD9=""),Z279,уголь!$AD9)</f>
        <v>0</v>
      </c>
      <c r="AB280" s="52" t="str">
        <f>'Никель (LME)'!AC9</f>
        <v>06.10.2023</v>
      </c>
      <c r="AC280" s="58">
        <f>IF(OR(газ!$AD9="-",газ!$AD9=""),AC279,газ!$AD9)</f>
        <v>0</v>
      </c>
      <c r="AE280" s="52" t="str">
        <f>'Свинец (LME)'!AC9</f>
        <v>06.10.2023</v>
      </c>
      <c r="AF280" s="58"/>
      <c r="AH280" s="52" t="str">
        <f>'Медь (LME)'!AC9</f>
        <v>06.10.2023</v>
      </c>
      <c r="AI280" s="58"/>
      <c r="AK280" s="52" t="str">
        <f>'Цинк (LME)'!AC9</f>
        <v>06.10.2023</v>
      </c>
      <c r="AL280" s="58"/>
    </row>
    <row r="281" spans="1:38" x14ac:dyDescent="0.25">
      <c r="A281" s="52" t="str">
        <f>Доллар!$AC$10</f>
        <v>07.10.2023</v>
      </c>
      <c r="B281" s="58" t="str">
        <f>Доллар!$AD$10</f>
        <v>-</v>
      </c>
      <c r="D281" s="52" t="str">
        <f>Евро!$AC$10</f>
        <v>07.10.2023</v>
      </c>
      <c r="E281" s="58" t="str">
        <f>Евро!$AD$10</f>
        <v>-</v>
      </c>
      <c r="G281" s="52" t="str">
        <f>'Золото (ЦБ)'!$AC$10</f>
        <v>07.10.2023</v>
      </c>
      <c r="H281" s="58" t="str">
        <f>'Золото (ЦБ)'!$AD$10</f>
        <v/>
      </c>
      <c r="J281" s="52" t="str">
        <f>'Серебро (ЦБ)'!$AC$10</f>
        <v>07.10.2023</v>
      </c>
      <c r="K281" s="58" t="str">
        <f>'Серебро (ЦБ)'!$AD$10</f>
        <v/>
      </c>
      <c r="M281" s="52" t="str">
        <f>'Платина (ЦБ)'!$AC$10</f>
        <v>07.10.2023</v>
      </c>
      <c r="N281" s="58" t="str">
        <f>'Платина (ЦБ)'!$AD$10</f>
        <v/>
      </c>
      <c r="P281" s="52" t="str">
        <f>'Палладий (ЦБ)'!$AC$10</f>
        <v>07.10.2023</v>
      </c>
      <c r="Q281" s="58" t="str">
        <f>'Палладий (ЦБ)'!$AD$10</f>
        <v/>
      </c>
      <c r="S281" s="52" t="str">
        <f>'Золото (KITCO-LME)'!AC10</f>
        <v>07.10.2023</v>
      </c>
      <c r="T281" s="58">
        <f>IF(OR(н.WTI!$AD10="-",н.WTI!$AD10=""),T280,н.WTI!$AD10)</f>
        <v>0</v>
      </c>
      <c r="V281" s="52" t="str">
        <f>'Серебро (KITCO-LME)'!AC10</f>
        <v>07.10.2023</v>
      </c>
      <c r="W281" s="58">
        <f>IF(OR(н.Brent!$AD10="-",н.Brent!$AD10=""),W280,н.Brent!$AD10)</f>
        <v>1775</v>
      </c>
      <c r="Y281" s="52" t="str">
        <f>'Алюминий (LME)'!AC10</f>
        <v>07.10.2023</v>
      </c>
      <c r="Z281" s="58">
        <f>IF(OR(уголь!$AD10="-",уголь!$AD10=""),Z280,уголь!$AD10)</f>
        <v>0</v>
      </c>
      <c r="AB281" s="52" t="str">
        <f>'Никель (LME)'!AC10</f>
        <v>07.10.2023</v>
      </c>
      <c r="AC281" s="58">
        <f>IF(OR(газ!$AD10="-",газ!$AD10=""),AC280,газ!$AD10)</f>
        <v>0</v>
      </c>
      <c r="AE281" s="52" t="str">
        <f>'Свинец (LME)'!AC10</f>
        <v>07.10.2023</v>
      </c>
      <c r="AF281" s="58"/>
      <c r="AH281" s="52" t="str">
        <f>'Медь (LME)'!AC10</f>
        <v>07.10.2023</v>
      </c>
      <c r="AI281" s="58"/>
      <c r="AK281" s="52" t="str">
        <f>'Цинк (LME)'!AC10</f>
        <v>07.10.2023</v>
      </c>
      <c r="AL281" s="58"/>
    </row>
    <row r="282" spans="1:38" x14ac:dyDescent="0.25">
      <c r="A282" s="52" t="str">
        <f>Доллар!$AC$11</f>
        <v>08.10.2023</v>
      </c>
      <c r="B282" s="58" t="str">
        <f>Доллар!$AD$11</f>
        <v>-</v>
      </c>
      <c r="D282" s="52" t="str">
        <f>Евро!$AC$11</f>
        <v>08.10.2023</v>
      </c>
      <c r="E282" s="58" t="str">
        <f>Евро!$AD$11</f>
        <v>-</v>
      </c>
      <c r="G282" s="52" t="str">
        <f>'Золото (ЦБ)'!$AC$11</f>
        <v>08.10.2023</v>
      </c>
      <c r="H282" s="58" t="str">
        <f>'Золото (ЦБ)'!$AD$11</f>
        <v/>
      </c>
      <c r="J282" s="52" t="str">
        <f>'Серебро (ЦБ)'!$AC$11</f>
        <v>08.10.2023</v>
      </c>
      <c r="K282" s="58" t="str">
        <f>'Серебро (ЦБ)'!$AD$11</f>
        <v/>
      </c>
      <c r="M282" s="52" t="str">
        <f>'Платина (ЦБ)'!$AC$11</f>
        <v>08.10.2023</v>
      </c>
      <c r="N282" s="58" t="str">
        <f>'Платина (ЦБ)'!$AD$11</f>
        <v/>
      </c>
      <c r="P282" s="52" t="str">
        <f>'Палладий (ЦБ)'!$AC$11</f>
        <v>08.10.2023</v>
      </c>
      <c r="Q282" s="58" t="str">
        <f>'Палладий (ЦБ)'!$AD$11</f>
        <v/>
      </c>
      <c r="S282" s="52" t="str">
        <f>'Золото (KITCO-LME)'!AC11</f>
        <v>08.10.2023</v>
      </c>
      <c r="T282" s="58">
        <f>IF(OR(н.WTI!$AD11="-",н.WTI!$AD11=""),T281,н.WTI!$AD11)</f>
        <v>0</v>
      </c>
      <c r="V282" s="52" t="str">
        <f>'Серебро (KITCO-LME)'!AC11</f>
        <v>08.10.2023</v>
      </c>
      <c r="W282" s="58">
        <f>IF(OR(н.Brent!$AD11="-",н.Brent!$AD11=""),W281,н.Brent!$AD11)</f>
        <v>1775</v>
      </c>
      <c r="Y282" s="52" t="str">
        <f>'Алюминий (LME)'!AC11</f>
        <v>08.10.2023</v>
      </c>
      <c r="Z282" s="58">
        <f>IF(OR(уголь!$AD11="-",уголь!$AD11=""),Z281,уголь!$AD11)</f>
        <v>0</v>
      </c>
      <c r="AB282" s="52" t="str">
        <f>'Никель (LME)'!AC11</f>
        <v>08.10.2023</v>
      </c>
      <c r="AC282" s="58">
        <f>IF(OR(газ!$AD11="-",газ!$AD11=""),AC281,газ!$AD11)</f>
        <v>0</v>
      </c>
      <c r="AE282" s="52" t="str">
        <f>'Свинец (LME)'!AC11</f>
        <v>08.10.2023</v>
      </c>
      <c r="AF282" s="58"/>
      <c r="AH282" s="52" t="str">
        <f>'Медь (LME)'!AC11</f>
        <v>08.10.2023</v>
      </c>
      <c r="AI282" s="58"/>
      <c r="AK282" s="52" t="str">
        <f>'Цинк (LME)'!AC11</f>
        <v>08.10.2023</v>
      </c>
      <c r="AL282" s="58"/>
    </row>
    <row r="283" spans="1:38" x14ac:dyDescent="0.25">
      <c r="A283" s="52" t="str">
        <f>Доллар!$AC$12</f>
        <v>09.10.2023</v>
      </c>
      <c r="B283" s="58" t="str">
        <f>Доллар!$AD$12</f>
        <v>-</v>
      </c>
      <c r="D283" s="52" t="str">
        <f>Евро!$AC$12</f>
        <v>09.10.2023</v>
      </c>
      <c r="E283" s="58" t="str">
        <f>Евро!$AD$12</f>
        <v>-</v>
      </c>
      <c r="G283" s="52" t="str">
        <f>'Золото (ЦБ)'!$AC$12</f>
        <v>09.10.2023</v>
      </c>
      <c r="H283" s="58" t="str">
        <f>'Золото (ЦБ)'!$AD$12</f>
        <v/>
      </c>
      <c r="J283" s="52" t="str">
        <f>'Серебро (ЦБ)'!$AC$12</f>
        <v>09.10.2023</v>
      </c>
      <c r="K283" s="58" t="str">
        <f>'Серебро (ЦБ)'!$AD$12</f>
        <v/>
      </c>
      <c r="M283" s="52" t="str">
        <f>'Платина (ЦБ)'!$AC$12</f>
        <v>09.10.2023</v>
      </c>
      <c r="N283" s="58" t="str">
        <f>'Платина (ЦБ)'!$AD$12</f>
        <v/>
      </c>
      <c r="P283" s="52" t="str">
        <f>'Палладий (ЦБ)'!$AC$12</f>
        <v>09.10.2023</v>
      </c>
      <c r="Q283" s="58" t="str">
        <f>'Палладий (ЦБ)'!$AD$12</f>
        <v/>
      </c>
      <c r="S283" s="52" t="str">
        <f>'Золото (KITCO-LME)'!AC12</f>
        <v>09.10.2023</v>
      </c>
      <c r="T283" s="58">
        <f>IF(OR(н.WTI!$AD12="-",н.WTI!$AD12=""),T282,н.WTI!$AD12)</f>
        <v>0</v>
      </c>
      <c r="V283" s="52" t="str">
        <f>'Серебро (KITCO-LME)'!AC12</f>
        <v>09.10.2023</v>
      </c>
      <c r="W283" s="58">
        <f>IF(OR(н.Brent!$AD12="-",н.Brent!$AD12=""),W282,н.Brent!$AD12)</f>
        <v>1775</v>
      </c>
      <c r="Y283" s="52" t="str">
        <f>'Алюминий (LME)'!AC12</f>
        <v>09.10.2023</v>
      </c>
      <c r="Z283" s="58">
        <f>IF(OR(уголь!$AD12="-",уголь!$AD12=""),Z282,уголь!$AD12)</f>
        <v>0</v>
      </c>
      <c r="AB283" s="52" t="str">
        <f>'Никель (LME)'!AC12</f>
        <v>09.10.2023</v>
      </c>
      <c r="AC283" s="58">
        <f>IF(OR(газ!$AD12="-",газ!$AD12=""),AC282,газ!$AD12)</f>
        <v>0</v>
      </c>
      <c r="AE283" s="52" t="str">
        <f>'Свинец (LME)'!AC12</f>
        <v>09.10.2023</v>
      </c>
      <c r="AF283" s="58"/>
      <c r="AH283" s="52" t="str">
        <f>'Медь (LME)'!AC12</f>
        <v>09.10.2023</v>
      </c>
      <c r="AI283" s="58"/>
      <c r="AK283" s="52" t="str">
        <f>'Цинк (LME)'!AC12</f>
        <v>09.10.2023</v>
      </c>
      <c r="AL283" s="58"/>
    </row>
    <row r="284" spans="1:38" x14ac:dyDescent="0.25">
      <c r="A284" s="52" t="str">
        <f>Доллар!$AC$13</f>
        <v>10.10.2023</v>
      </c>
      <c r="B284" s="58" t="str">
        <f>Доллар!$AD$13</f>
        <v>-</v>
      </c>
      <c r="D284" s="52" t="str">
        <f>Евро!$AC$13</f>
        <v>10.10.2023</v>
      </c>
      <c r="E284" s="58" t="str">
        <f>Евро!$AD$13</f>
        <v>-</v>
      </c>
      <c r="G284" s="52" t="str">
        <f>'Золото (ЦБ)'!$AC$13</f>
        <v>10.10.2023</v>
      </c>
      <c r="H284" s="58" t="str">
        <f>'Золото (ЦБ)'!$AD$13</f>
        <v/>
      </c>
      <c r="J284" s="52" t="str">
        <f>'Серебро (ЦБ)'!$AC$13</f>
        <v>10.10.2023</v>
      </c>
      <c r="K284" s="58" t="str">
        <f>'Серебро (ЦБ)'!$AD$13</f>
        <v/>
      </c>
      <c r="M284" s="52" t="str">
        <f>'Платина (ЦБ)'!$AC$13</f>
        <v>10.10.2023</v>
      </c>
      <c r="N284" s="58" t="str">
        <f>'Платина (ЦБ)'!$AD$13</f>
        <v/>
      </c>
      <c r="P284" s="52" t="str">
        <f>'Палладий (ЦБ)'!$AC$13</f>
        <v>10.10.2023</v>
      </c>
      <c r="Q284" s="58" t="str">
        <f>'Палладий (ЦБ)'!$AD$13</f>
        <v/>
      </c>
      <c r="S284" s="52" t="str">
        <f>'Золото (KITCO-LME)'!AC13</f>
        <v>10.10.2023</v>
      </c>
      <c r="T284" s="58">
        <f>IF(OR(н.WTI!$AD13="-",н.WTI!$AD13=""),T283,н.WTI!$AD13)</f>
        <v>0</v>
      </c>
      <c r="V284" s="52" t="str">
        <f>'Серебро (KITCO-LME)'!AC13</f>
        <v>10.10.2023</v>
      </c>
      <c r="W284" s="58">
        <f>IF(OR(н.Brent!$AD13="-",н.Brent!$AD13=""),W283,н.Brent!$AD13)</f>
        <v>1775</v>
      </c>
      <c r="Y284" s="52" t="str">
        <f>'Алюминий (LME)'!AC13</f>
        <v>10.10.2023</v>
      </c>
      <c r="Z284" s="58">
        <f>IF(OR(уголь!$AD13="-",уголь!$AD13=""),Z283,уголь!$AD13)</f>
        <v>0</v>
      </c>
      <c r="AB284" s="52" t="str">
        <f>'Никель (LME)'!AC13</f>
        <v>10.10.2023</v>
      </c>
      <c r="AC284" s="58">
        <f>IF(OR(газ!$AD13="-",газ!$AD13=""),AC283,газ!$AD13)</f>
        <v>0</v>
      </c>
      <c r="AE284" s="52" t="str">
        <f>'Свинец (LME)'!AC13</f>
        <v>10.10.2023</v>
      </c>
      <c r="AF284" s="58"/>
      <c r="AH284" s="52" t="str">
        <f>'Медь (LME)'!AC13</f>
        <v>10.10.2023</v>
      </c>
      <c r="AI284" s="58"/>
      <c r="AK284" s="52" t="str">
        <f>'Цинк (LME)'!AC13</f>
        <v>10.10.2023</v>
      </c>
      <c r="AL284" s="58"/>
    </row>
    <row r="285" spans="1:38" x14ac:dyDescent="0.25">
      <c r="A285" s="52" t="str">
        <f>Доллар!$AC$14</f>
        <v>11.10.2023</v>
      </c>
      <c r="B285" s="58" t="str">
        <f>Доллар!$AD$14</f>
        <v>-</v>
      </c>
      <c r="D285" s="52" t="str">
        <f>Евро!$AC$14</f>
        <v>11.10.2023</v>
      </c>
      <c r="E285" s="58" t="str">
        <f>Евро!$AD$14</f>
        <v>-</v>
      </c>
      <c r="G285" s="52" t="str">
        <f>'Золото (ЦБ)'!$AC$14</f>
        <v>11.10.2023</v>
      </c>
      <c r="H285" s="58" t="str">
        <f>'Золото (ЦБ)'!$AD$14</f>
        <v/>
      </c>
      <c r="J285" s="52" t="str">
        <f>'Серебро (ЦБ)'!$AC$14</f>
        <v>11.10.2023</v>
      </c>
      <c r="K285" s="58" t="str">
        <f>'Серебро (ЦБ)'!$AD$14</f>
        <v/>
      </c>
      <c r="M285" s="52" t="str">
        <f>'Платина (ЦБ)'!$AC$14</f>
        <v>11.10.2023</v>
      </c>
      <c r="N285" s="58" t="str">
        <f>'Платина (ЦБ)'!$AD$14</f>
        <v/>
      </c>
      <c r="P285" s="52" t="str">
        <f>'Палладий (ЦБ)'!$AC$14</f>
        <v>11.10.2023</v>
      </c>
      <c r="Q285" s="58" t="str">
        <f>'Палладий (ЦБ)'!$AD$14</f>
        <v/>
      </c>
      <c r="S285" s="52" t="str">
        <f>'Золото (KITCO-LME)'!AC14</f>
        <v>11.10.2023</v>
      </c>
      <c r="T285" s="58">
        <f>IF(OR(н.WTI!$AD14="-",н.WTI!$AD14=""),T284,н.WTI!$AD14)</f>
        <v>0</v>
      </c>
      <c r="V285" s="52" t="str">
        <f>'Серебро (KITCO-LME)'!AC14</f>
        <v>11.10.2023</v>
      </c>
      <c r="W285" s="58">
        <f>IF(OR(н.Brent!$AD14="-",н.Brent!$AD14=""),W284,н.Brent!$AD14)</f>
        <v>1775</v>
      </c>
      <c r="Y285" s="52" t="str">
        <f>'Алюминий (LME)'!AC14</f>
        <v>11.10.2023</v>
      </c>
      <c r="Z285" s="58">
        <f>IF(OR(уголь!$AD14="-",уголь!$AD14=""),Z284,уголь!$AD14)</f>
        <v>0</v>
      </c>
      <c r="AB285" s="52" t="str">
        <f>'Никель (LME)'!AC14</f>
        <v>11.10.2023</v>
      </c>
      <c r="AC285" s="58">
        <f>IF(OR(газ!$AD14="-",газ!$AD14=""),AC284,газ!$AD14)</f>
        <v>0</v>
      </c>
      <c r="AE285" s="52" t="str">
        <f>'Свинец (LME)'!AC14</f>
        <v>11.10.2023</v>
      </c>
      <c r="AF285" s="58"/>
      <c r="AH285" s="52" t="str">
        <f>'Медь (LME)'!AC14</f>
        <v>11.10.2023</v>
      </c>
      <c r="AI285" s="58"/>
      <c r="AK285" s="52" t="str">
        <f>'Цинк (LME)'!AC14</f>
        <v>11.10.2023</v>
      </c>
      <c r="AL285" s="58"/>
    </row>
    <row r="286" spans="1:38" x14ac:dyDescent="0.25">
      <c r="A286" s="52" t="str">
        <f>Доллар!$AC$15</f>
        <v>12.10.2023</v>
      </c>
      <c r="B286" s="58" t="str">
        <f>Доллар!$AD$15</f>
        <v>-</v>
      </c>
      <c r="D286" s="52" t="str">
        <f>Евро!$AC$15</f>
        <v>12.10.2023</v>
      </c>
      <c r="E286" s="58" t="str">
        <f>Евро!$AD$15</f>
        <v>-</v>
      </c>
      <c r="G286" s="52" t="str">
        <f>'Золото (ЦБ)'!$AC$15</f>
        <v>12.10.2023</v>
      </c>
      <c r="H286" s="58" t="str">
        <f>'Золото (ЦБ)'!$AD$15</f>
        <v/>
      </c>
      <c r="J286" s="52" t="str">
        <f>'Серебро (ЦБ)'!$AC$15</f>
        <v>12.10.2023</v>
      </c>
      <c r="K286" s="58" t="str">
        <f>'Серебро (ЦБ)'!$AD$15</f>
        <v/>
      </c>
      <c r="M286" s="52" t="str">
        <f>'Платина (ЦБ)'!$AC$15</f>
        <v>12.10.2023</v>
      </c>
      <c r="N286" s="58" t="str">
        <f>'Платина (ЦБ)'!$AD$15</f>
        <v/>
      </c>
      <c r="P286" s="52" t="str">
        <f>'Палладий (ЦБ)'!$AC$15</f>
        <v>12.10.2023</v>
      </c>
      <c r="Q286" s="58" t="str">
        <f>'Палладий (ЦБ)'!$AD$15</f>
        <v/>
      </c>
      <c r="S286" s="52" t="str">
        <f>'Золото (KITCO-LME)'!AC15</f>
        <v>12.10.2023</v>
      </c>
      <c r="T286" s="58">
        <f>IF(OR(н.WTI!$AD15="-",н.WTI!$AD15=""),T285,н.WTI!$AD15)</f>
        <v>0</v>
      </c>
      <c r="V286" s="52" t="str">
        <f>'Серебро (KITCO-LME)'!AC15</f>
        <v>12.10.2023</v>
      </c>
      <c r="W286" s="58">
        <f>IF(OR(н.Brent!$AD15="-",н.Brent!$AD15=""),W285,н.Brent!$AD15)</f>
        <v>1775</v>
      </c>
      <c r="Y286" s="52" t="str">
        <f>'Алюминий (LME)'!AC15</f>
        <v>12.10.2023</v>
      </c>
      <c r="Z286" s="58">
        <f>IF(OR(уголь!$AD15="-",уголь!$AD15=""),Z285,уголь!$AD15)</f>
        <v>0</v>
      </c>
      <c r="AB286" s="52" t="str">
        <f>'Никель (LME)'!AC15</f>
        <v>12.10.2023</v>
      </c>
      <c r="AC286" s="58">
        <f>IF(OR(газ!$AD15="-",газ!$AD15=""),AC285,газ!$AD15)</f>
        <v>0</v>
      </c>
      <c r="AE286" s="52" t="str">
        <f>'Свинец (LME)'!AC15</f>
        <v>12.10.2023</v>
      </c>
      <c r="AF286" s="58"/>
      <c r="AH286" s="52" t="str">
        <f>'Медь (LME)'!AC15</f>
        <v>12.10.2023</v>
      </c>
      <c r="AI286" s="58"/>
      <c r="AK286" s="52" t="str">
        <f>'Цинк (LME)'!AC15</f>
        <v>12.10.2023</v>
      </c>
      <c r="AL286" s="58"/>
    </row>
    <row r="287" spans="1:38" x14ac:dyDescent="0.25">
      <c r="A287" s="52" t="str">
        <f>Доллар!$AC$16</f>
        <v>13.10.2023</v>
      </c>
      <c r="B287" s="58" t="str">
        <f>Доллар!$AD$16</f>
        <v>-</v>
      </c>
      <c r="D287" s="52" t="str">
        <f>Евро!$AC$16</f>
        <v>13.10.2023</v>
      </c>
      <c r="E287" s="58" t="str">
        <f>Евро!$AD$16</f>
        <v>-</v>
      </c>
      <c r="G287" s="52" t="str">
        <f>'Золото (ЦБ)'!$AC$16</f>
        <v>13.10.2023</v>
      </c>
      <c r="H287" s="58" t="str">
        <f>'Золото (ЦБ)'!$AD$16</f>
        <v/>
      </c>
      <c r="J287" s="52" t="str">
        <f>'Серебро (ЦБ)'!$AC$16</f>
        <v>13.10.2023</v>
      </c>
      <c r="K287" s="58" t="str">
        <f>'Серебро (ЦБ)'!$AD$16</f>
        <v/>
      </c>
      <c r="M287" s="52" t="str">
        <f>'Платина (ЦБ)'!$AC$16</f>
        <v>13.10.2023</v>
      </c>
      <c r="N287" s="58" t="str">
        <f>'Платина (ЦБ)'!$AD$16</f>
        <v/>
      </c>
      <c r="P287" s="52" t="str">
        <f>'Палладий (ЦБ)'!$AC$16</f>
        <v>13.10.2023</v>
      </c>
      <c r="Q287" s="58" t="str">
        <f>'Палладий (ЦБ)'!$AD$16</f>
        <v/>
      </c>
      <c r="S287" s="52" t="str">
        <f>'Золото (KITCO-LME)'!AC16</f>
        <v>13.10.2023</v>
      </c>
      <c r="T287" s="58">
        <f>IF(OR(н.WTI!$AD16="-",н.WTI!$AD16=""),T286,н.WTI!$AD16)</f>
        <v>0</v>
      </c>
      <c r="V287" s="52" t="str">
        <f>'Серебро (KITCO-LME)'!AC16</f>
        <v>13.10.2023</v>
      </c>
      <c r="W287" s="58">
        <f>IF(OR(н.Brent!$AD16="-",н.Brent!$AD16=""),W286,н.Brent!$AD16)</f>
        <v>1775</v>
      </c>
      <c r="Y287" s="52" t="str">
        <f>'Алюминий (LME)'!AC16</f>
        <v>13.10.2023</v>
      </c>
      <c r="Z287" s="58">
        <f>IF(OR(уголь!$AD16="-",уголь!$AD16=""),Z286,уголь!$AD16)</f>
        <v>0</v>
      </c>
      <c r="AB287" s="52" t="str">
        <f>'Никель (LME)'!AC16</f>
        <v>13.10.2023</v>
      </c>
      <c r="AC287" s="58">
        <f>IF(OR(газ!$AD16="-",газ!$AD16=""),AC286,газ!$AD16)</f>
        <v>0</v>
      </c>
      <c r="AE287" s="52" t="str">
        <f>'Свинец (LME)'!AC16</f>
        <v>13.10.2023</v>
      </c>
      <c r="AF287" s="58"/>
      <c r="AH287" s="52" t="str">
        <f>'Медь (LME)'!AC16</f>
        <v>13.10.2023</v>
      </c>
      <c r="AI287" s="58"/>
      <c r="AK287" s="52" t="str">
        <f>'Цинк (LME)'!AC16</f>
        <v>13.10.2023</v>
      </c>
      <c r="AL287" s="58"/>
    </row>
    <row r="288" spans="1:38" x14ac:dyDescent="0.25">
      <c r="A288" s="52" t="str">
        <f>Доллар!$AC$17</f>
        <v>14.10.2023</v>
      </c>
      <c r="B288" s="58" t="str">
        <f>Доллар!$AD$17</f>
        <v>-</v>
      </c>
      <c r="D288" s="52" t="str">
        <f>Евро!$AC$17</f>
        <v>14.10.2023</v>
      </c>
      <c r="E288" s="58" t="str">
        <f>Евро!$AD$17</f>
        <v>-</v>
      </c>
      <c r="G288" s="52" t="str">
        <f>'Золото (ЦБ)'!$AC$17</f>
        <v>14.10.2023</v>
      </c>
      <c r="H288" s="58" t="str">
        <f>'Золото (ЦБ)'!$AD$17</f>
        <v/>
      </c>
      <c r="J288" s="52" t="str">
        <f>'Серебро (ЦБ)'!$AC$17</f>
        <v>14.10.2023</v>
      </c>
      <c r="K288" s="58" t="str">
        <f>'Серебро (ЦБ)'!$AD$17</f>
        <v/>
      </c>
      <c r="M288" s="52" t="str">
        <f>'Платина (ЦБ)'!$AC$17</f>
        <v>14.10.2023</v>
      </c>
      <c r="N288" s="58" t="str">
        <f>'Платина (ЦБ)'!$AD$17</f>
        <v/>
      </c>
      <c r="P288" s="52" t="str">
        <f>'Палладий (ЦБ)'!$AC$17</f>
        <v>14.10.2023</v>
      </c>
      <c r="Q288" s="58" t="str">
        <f>'Палладий (ЦБ)'!$AD$17</f>
        <v/>
      </c>
      <c r="S288" s="52" t="str">
        <f>'Золото (KITCO-LME)'!AC17</f>
        <v>14.10.2023</v>
      </c>
      <c r="T288" s="58">
        <f>IF(OR(н.WTI!$AD17="-",н.WTI!$AD17=""),T287,н.WTI!$AD17)</f>
        <v>0</v>
      </c>
      <c r="V288" s="52" t="str">
        <f>'Серебро (KITCO-LME)'!AC17</f>
        <v>14.10.2023</v>
      </c>
      <c r="W288" s="58">
        <f>IF(OR(н.Brent!$AD17="-",н.Brent!$AD17=""),W287,н.Brent!$AD17)</f>
        <v>1775</v>
      </c>
      <c r="Y288" s="52" t="str">
        <f>'Алюминий (LME)'!AC17</f>
        <v>14.10.2023</v>
      </c>
      <c r="Z288" s="58">
        <f>IF(OR(уголь!$AD17="-",уголь!$AD17=""),Z287,уголь!$AD17)</f>
        <v>0</v>
      </c>
      <c r="AB288" s="52" t="str">
        <f>'Никель (LME)'!AC17</f>
        <v>14.10.2023</v>
      </c>
      <c r="AC288" s="58">
        <f>IF(OR(газ!$AD17="-",газ!$AD17=""),AC287,газ!$AD17)</f>
        <v>0</v>
      </c>
      <c r="AE288" s="52" t="str">
        <f>'Свинец (LME)'!AC17</f>
        <v>14.10.2023</v>
      </c>
      <c r="AF288" s="58"/>
      <c r="AH288" s="52" t="str">
        <f>'Медь (LME)'!AC17</f>
        <v>14.10.2023</v>
      </c>
      <c r="AI288" s="58"/>
      <c r="AK288" s="52" t="str">
        <f>'Цинк (LME)'!AC17</f>
        <v>14.10.2023</v>
      </c>
      <c r="AL288" s="58"/>
    </row>
    <row r="289" spans="1:38" x14ac:dyDescent="0.25">
      <c r="A289" s="52" t="str">
        <f>Доллар!$AC$18</f>
        <v>15.10.2023</v>
      </c>
      <c r="B289" s="58" t="str">
        <f>Доллар!$AD$18</f>
        <v>-</v>
      </c>
      <c r="D289" s="52" t="str">
        <f>Евро!$AC$18</f>
        <v>15.10.2023</v>
      </c>
      <c r="E289" s="58" t="str">
        <f>Евро!$AD$18</f>
        <v>-</v>
      </c>
      <c r="G289" s="52" t="str">
        <f>'Золото (ЦБ)'!$AC$18</f>
        <v>15.10.2023</v>
      </c>
      <c r="H289" s="58" t="str">
        <f>'Золото (ЦБ)'!$AD$18</f>
        <v/>
      </c>
      <c r="J289" s="52" t="str">
        <f>'Серебро (ЦБ)'!$AC$18</f>
        <v>15.10.2023</v>
      </c>
      <c r="K289" s="58" t="str">
        <f>'Серебро (ЦБ)'!$AD$18</f>
        <v/>
      </c>
      <c r="M289" s="52" t="str">
        <f>'Платина (ЦБ)'!$AC$18</f>
        <v>15.10.2023</v>
      </c>
      <c r="N289" s="58" t="str">
        <f>'Платина (ЦБ)'!$AD$18</f>
        <v/>
      </c>
      <c r="P289" s="52" t="str">
        <f>'Палладий (ЦБ)'!$AC$18</f>
        <v>15.10.2023</v>
      </c>
      <c r="Q289" s="58" t="str">
        <f>'Палладий (ЦБ)'!$AD$18</f>
        <v/>
      </c>
      <c r="S289" s="52" t="str">
        <f>'Золото (KITCO-LME)'!AC18</f>
        <v>15.10.2023</v>
      </c>
      <c r="T289" s="58">
        <f>IF(OR(н.WTI!$AD18="-",н.WTI!$AD18=""),T288,н.WTI!$AD18)</f>
        <v>0</v>
      </c>
      <c r="V289" s="52" t="str">
        <f>'Серебро (KITCO-LME)'!AC18</f>
        <v>15.10.2023</v>
      </c>
      <c r="W289" s="58">
        <f>IF(OR(н.Brent!$AD18="-",н.Brent!$AD18=""),W288,н.Brent!$AD18)</f>
        <v>1775</v>
      </c>
      <c r="Y289" s="52" t="str">
        <f>'Алюминий (LME)'!AC18</f>
        <v>15.10.2023</v>
      </c>
      <c r="Z289" s="58">
        <f>IF(OR(уголь!$AD18="-",уголь!$AD18=""),Z288,уголь!$AD18)</f>
        <v>0</v>
      </c>
      <c r="AB289" s="52" t="str">
        <f>'Никель (LME)'!AC18</f>
        <v>15.10.2023</v>
      </c>
      <c r="AC289" s="58">
        <f>IF(OR(газ!$AD18="-",газ!$AD18=""),AC288,газ!$AD18)</f>
        <v>0</v>
      </c>
      <c r="AE289" s="52" t="str">
        <f>'Свинец (LME)'!AC18</f>
        <v>15.10.2023</v>
      </c>
      <c r="AF289" s="58"/>
      <c r="AH289" s="52" t="str">
        <f>'Медь (LME)'!AC18</f>
        <v>15.10.2023</v>
      </c>
      <c r="AI289" s="58"/>
      <c r="AK289" s="52" t="str">
        <f>'Цинк (LME)'!AC18</f>
        <v>15.10.2023</v>
      </c>
      <c r="AL289" s="58"/>
    </row>
    <row r="290" spans="1:38" x14ac:dyDescent="0.25">
      <c r="A290" s="52" t="str">
        <f>Доллар!$AC$19</f>
        <v>16.10.2023</v>
      </c>
      <c r="B290" s="58" t="str">
        <f>Доллар!$AD$19</f>
        <v>-</v>
      </c>
      <c r="D290" s="52" t="str">
        <f>Евро!$AC$19</f>
        <v>16.10.2023</v>
      </c>
      <c r="E290" s="58" t="str">
        <f>Евро!$AD$19</f>
        <v>-</v>
      </c>
      <c r="G290" s="52" t="str">
        <f>'Золото (ЦБ)'!$AC$19</f>
        <v>16.10.2023</v>
      </c>
      <c r="H290" s="58" t="str">
        <f>'Золото (ЦБ)'!$AD$19</f>
        <v/>
      </c>
      <c r="J290" s="52" t="str">
        <f>'Серебро (ЦБ)'!$AC$19</f>
        <v>16.10.2023</v>
      </c>
      <c r="K290" s="58" t="str">
        <f>'Серебро (ЦБ)'!$AD$19</f>
        <v/>
      </c>
      <c r="M290" s="52" t="str">
        <f>'Платина (ЦБ)'!$AC$19</f>
        <v>16.10.2023</v>
      </c>
      <c r="N290" s="58" t="str">
        <f>'Платина (ЦБ)'!$AD$19</f>
        <v/>
      </c>
      <c r="P290" s="52" t="str">
        <f>'Палладий (ЦБ)'!$AC$19</f>
        <v>16.10.2023</v>
      </c>
      <c r="Q290" s="58" t="str">
        <f>'Палладий (ЦБ)'!$AD$19</f>
        <v/>
      </c>
      <c r="S290" s="52" t="str">
        <f>'Золото (KITCO-LME)'!AC19</f>
        <v>16.10.2023</v>
      </c>
      <c r="T290" s="58">
        <f>IF(OR(н.WTI!$AD19="-",н.WTI!$AD19=""),T289,н.WTI!$AD19)</f>
        <v>0</v>
      </c>
      <c r="V290" s="52" t="str">
        <f>'Серебро (KITCO-LME)'!AC19</f>
        <v>16.10.2023</v>
      </c>
      <c r="W290" s="58">
        <f>IF(OR(н.Brent!$AD19="-",н.Brent!$AD19=""),W289,н.Brent!$AD19)</f>
        <v>1775</v>
      </c>
      <c r="Y290" s="52" t="str">
        <f>'Алюминий (LME)'!AC19</f>
        <v>16.10.2023</v>
      </c>
      <c r="Z290" s="58">
        <f>IF(OR(уголь!$AD19="-",уголь!$AD19=""),Z289,уголь!$AD19)</f>
        <v>0</v>
      </c>
      <c r="AB290" s="52" t="str">
        <f>'Никель (LME)'!AC19</f>
        <v>16.10.2023</v>
      </c>
      <c r="AC290" s="58">
        <f>IF(OR(газ!$AD19="-",газ!$AD19=""),AC289,газ!$AD19)</f>
        <v>0</v>
      </c>
      <c r="AE290" s="52" t="str">
        <f>'Свинец (LME)'!AC19</f>
        <v>16.10.2023</v>
      </c>
      <c r="AF290" s="58"/>
      <c r="AH290" s="52" t="str">
        <f>'Медь (LME)'!AC19</f>
        <v>16.10.2023</v>
      </c>
      <c r="AI290" s="58"/>
      <c r="AK290" s="52" t="str">
        <f>'Цинк (LME)'!AC19</f>
        <v>16.10.2023</v>
      </c>
      <c r="AL290" s="58"/>
    </row>
    <row r="291" spans="1:38" x14ac:dyDescent="0.25">
      <c r="A291" s="52" t="str">
        <f>Доллар!$AC$20</f>
        <v>17.10.2023</v>
      </c>
      <c r="B291" s="58" t="str">
        <f>Доллар!$AD$20</f>
        <v>-</v>
      </c>
      <c r="D291" s="52" t="str">
        <f>Евро!$AC$20</f>
        <v>17.10.2023</v>
      </c>
      <c r="E291" s="58" t="str">
        <f>Евро!$AD$20</f>
        <v>-</v>
      </c>
      <c r="G291" s="52" t="str">
        <f>'Золото (ЦБ)'!$AC$20</f>
        <v>17.10.2023</v>
      </c>
      <c r="H291" s="58" t="str">
        <f>'Золото (ЦБ)'!$AD$20</f>
        <v/>
      </c>
      <c r="J291" s="52" t="str">
        <f>'Серебро (ЦБ)'!$AC$20</f>
        <v>17.10.2023</v>
      </c>
      <c r="K291" s="58" t="str">
        <f>'Серебро (ЦБ)'!$AD$20</f>
        <v/>
      </c>
      <c r="M291" s="52" t="str">
        <f>'Платина (ЦБ)'!$AC$20</f>
        <v>17.10.2023</v>
      </c>
      <c r="N291" s="58" t="str">
        <f>'Платина (ЦБ)'!$AD$20</f>
        <v/>
      </c>
      <c r="P291" s="52" t="str">
        <f>'Палладий (ЦБ)'!$AC$20</f>
        <v>17.10.2023</v>
      </c>
      <c r="Q291" s="58" t="str">
        <f>'Палладий (ЦБ)'!$AD$20</f>
        <v/>
      </c>
      <c r="S291" s="52" t="str">
        <f>'Золото (KITCO-LME)'!AC20</f>
        <v>17.10.2023</v>
      </c>
      <c r="T291" s="58">
        <f>IF(OR(н.WTI!$AD20="-",н.WTI!$AD20=""),T290,н.WTI!$AD20)</f>
        <v>0</v>
      </c>
      <c r="V291" s="52" t="str">
        <f>'Серебро (KITCO-LME)'!AC20</f>
        <v>17.10.2023</v>
      </c>
      <c r="W291" s="58">
        <f>IF(OR(н.Brent!$AD20="-",н.Brent!$AD20=""),W290,н.Brent!$AD20)</f>
        <v>1775</v>
      </c>
      <c r="Y291" s="52" t="str">
        <f>'Алюминий (LME)'!AC20</f>
        <v>17.10.2023</v>
      </c>
      <c r="Z291" s="58">
        <f>IF(OR(уголь!$AD20="-",уголь!$AD20=""),Z290,уголь!$AD20)</f>
        <v>0</v>
      </c>
      <c r="AB291" s="52" t="str">
        <f>'Никель (LME)'!AC20</f>
        <v>17.10.2023</v>
      </c>
      <c r="AC291" s="58">
        <f>IF(OR(газ!$AD20="-",газ!$AD20=""),AC290,газ!$AD20)</f>
        <v>0</v>
      </c>
      <c r="AE291" s="52" t="str">
        <f>'Свинец (LME)'!AC20</f>
        <v>17.10.2023</v>
      </c>
      <c r="AF291" s="58"/>
      <c r="AH291" s="52" t="str">
        <f>'Медь (LME)'!AC20</f>
        <v>17.10.2023</v>
      </c>
      <c r="AI291" s="58"/>
      <c r="AK291" s="52" t="str">
        <f>'Цинк (LME)'!AC20</f>
        <v>17.10.2023</v>
      </c>
      <c r="AL291" s="58"/>
    </row>
    <row r="292" spans="1:38" x14ac:dyDescent="0.25">
      <c r="A292" s="52" t="str">
        <f>Доллар!$AC$21</f>
        <v>18.10.2023</v>
      </c>
      <c r="B292" s="58" t="str">
        <f>Доллар!$AD$21</f>
        <v>-</v>
      </c>
      <c r="D292" s="52" t="str">
        <f>Евро!$AC$21</f>
        <v>18.10.2023</v>
      </c>
      <c r="E292" s="58" t="str">
        <f>Евро!$AD$21</f>
        <v>-</v>
      </c>
      <c r="G292" s="52" t="str">
        <f>'Золото (ЦБ)'!$AC$21</f>
        <v>18.10.2023</v>
      </c>
      <c r="H292" s="58" t="str">
        <f>'Золото (ЦБ)'!$AD$21</f>
        <v/>
      </c>
      <c r="J292" s="52" t="str">
        <f>'Серебро (ЦБ)'!$AC$21</f>
        <v>18.10.2023</v>
      </c>
      <c r="K292" s="58" t="str">
        <f>'Серебро (ЦБ)'!$AD$21</f>
        <v/>
      </c>
      <c r="M292" s="52" t="str">
        <f>'Платина (ЦБ)'!$AC$21</f>
        <v>18.10.2023</v>
      </c>
      <c r="N292" s="58" t="str">
        <f>'Платина (ЦБ)'!$AD$21</f>
        <v/>
      </c>
      <c r="P292" s="52" t="str">
        <f>'Палладий (ЦБ)'!$AC$21</f>
        <v>18.10.2023</v>
      </c>
      <c r="Q292" s="58" t="str">
        <f>'Палладий (ЦБ)'!$AD$21</f>
        <v/>
      </c>
      <c r="S292" s="52" t="str">
        <f>'Золото (KITCO-LME)'!AC21</f>
        <v>18.10.2023</v>
      </c>
      <c r="T292" s="58">
        <f>IF(OR(н.WTI!$AD21="-",н.WTI!$AD21=""),T291,н.WTI!$AD21)</f>
        <v>0</v>
      </c>
      <c r="V292" s="52" t="str">
        <f>'Серебро (KITCO-LME)'!AC21</f>
        <v>18.10.2023</v>
      </c>
      <c r="W292" s="58">
        <f>IF(OR(н.Brent!$AD21="-",н.Brent!$AD21=""),W291,н.Brent!$AD21)</f>
        <v>1775</v>
      </c>
      <c r="Y292" s="52" t="str">
        <f>'Алюминий (LME)'!AC21</f>
        <v>18.10.2023</v>
      </c>
      <c r="Z292" s="58">
        <f>IF(OR(уголь!$AD21="-",уголь!$AD21=""),Z291,уголь!$AD21)</f>
        <v>0</v>
      </c>
      <c r="AB292" s="52" t="str">
        <f>'Никель (LME)'!AC21</f>
        <v>18.10.2023</v>
      </c>
      <c r="AC292" s="58">
        <f>IF(OR(газ!$AD21="-",газ!$AD21=""),AC291,газ!$AD21)</f>
        <v>0</v>
      </c>
      <c r="AE292" s="52" t="str">
        <f>'Свинец (LME)'!AC21</f>
        <v>18.10.2023</v>
      </c>
      <c r="AF292" s="58"/>
      <c r="AH292" s="52" t="str">
        <f>'Медь (LME)'!AC21</f>
        <v>18.10.2023</v>
      </c>
      <c r="AI292" s="58"/>
      <c r="AK292" s="52" t="str">
        <f>'Цинк (LME)'!AC21</f>
        <v>18.10.2023</v>
      </c>
      <c r="AL292" s="58"/>
    </row>
    <row r="293" spans="1:38" x14ac:dyDescent="0.25">
      <c r="A293" s="52" t="str">
        <f>Доллар!$AC$22</f>
        <v>19.10.2023</v>
      </c>
      <c r="B293" s="58" t="str">
        <f>Доллар!$AD$22</f>
        <v>-</v>
      </c>
      <c r="D293" s="52" t="str">
        <f>Евро!$AC$22</f>
        <v>19.10.2023</v>
      </c>
      <c r="E293" s="58" t="str">
        <f>Евро!$AD$22</f>
        <v>-</v>
      </c>
      <c r="G293" s="52" t="str">
        <f>'Золото (ЦБ)'!$AC$22</f>
        <v>19.10.2023</v>
      </c>
      <c r="H293" s="58" t="str">
        <f>'Золото (ЦБ)'!$AD$22</f>
        <v/>
      </c>
      <c r="J293" s="52" t="str">
        <f>'Серебро (ЦБ)'!$AC$22</f>
        <v>19.10.2023</v>
      </c>
      <c r="K293" s="58" t="str">
        <f>'Серебро (ЦБ)'!$AD$22</f>
        <v/>
      </c>
      <c r="M293" s="52" t="str">
        <f>'Платина (ЦБ)'!$AC$22</f>
        <v>19.10.2023</v>
      </c>
      <c r="N293" s="58" t="str">
        <f>'Платина (ЦБ)'!$AD$22</f>
        <v/>
      </c>
      <c r="P293" s="52" t="str">
        <f>'Палладий (ЦБ)'!$AC$22</f>
        <v>19.10.2023</v>
      </c>
      <c r="Q293" s="58" t="str">
        <f>'Палладий (ЦБ)'!$AD$22</f>
        <v/>
      </c>
      <c r="S293" s="52" t="str">
        <f>'Золото (KITCO-LME)'!AC22</f>
        <v>19.10.2023</v>
      </c>
      <c r="T293" s="58">
        <f>IF(OR(н.WTI!$AD22="-",н.WTI!$AD22=""),T292,н.WTI!$AD22)</f>
        <v>0</v>
      </c>
      <c r="V293" s="52" t="str">
        <f>'Серебро (KITCO-LME)'!AC22</f>
        <v>19.10.2023</v>
      </c>
      <c r="W293" s="58">
        <f>IF(OR(н.Brent!$AD22="-",н.Brent!$AD22=""),W292,н.Brent!$AD22)</f>
        <v>1775</v>
      </c>
      <c r="Y293" s="52" t="str">
        <f>'Алюминий (LME)'!AC22</f>
        <v>19.10.2023</v>
      </c>
      <c r="Z293" s="58">
        <f>IF(OR(уголь!$AD22="-",уголь!$AD22=""),Z292,уголь!$AD22)</f>
        <v>0</v>
      </c>
      <c r="AB293" s="52" t="str">
        <f>'Никель (LME)'!AC22</f>
        <v>19.10.2023</v>
      </c>
      <c r="AC293" s="58">
        <f>IF(OR(газ!$AD22="-",газ!$AD22=""),AC292,газ!$AD22)</f>
        <v>0</v>
      </c>
      <c r="AE293" s="52" t="str">
        <f>'Свинец (LME)'!AC22</f>
        <v>19.10.2023</v>
      </c>
      <c r="AF293" s="58"/>
      <c r="AH293" s="52" t="str">
        <f>'Медь (LME)'!AC22</f>
        <v>19.10.2023</v>
      </c>
      <c r="AI293" s="58"/>
      <c r="AK293" s="52" t="str">
        <f>'Цинк (LME)'!AC22</f>
        <v>19.10.2023</v>
      </c>
      <c r="AL293" s="58"/>
    </row>
    <row r="294" spans="1:38" x14ac:dyDescent="0.25">
      <c r="A294" s="52" t="str">
        <f>Доллар!$AC$23</f>
        <v>20.10.2023</v>
      </c>
      <c r="B294" s="58" t="str">
        <f>Доллар!$AD$23</f>
        <v>-</v>
      </c>
      <c r="D294" s="52" t="str">
        <f>Евро!$AC$23</f>
        <v>20.10.2023</v>
      </c>
      <c r="E294" s="58" t="str">
        <f>Евро!$AD$23</f>
        <v>-</v>
      </c>
      <c r="G294" s="52" t="str">
        <f>'Золото (ЦБ)'!$AC$23</f>
        <v>20.10.2023</v>
      </c>
      <c r="H294" s="58" t="str">
        <f>'Золото (ЦБ)'!$AD$23</f>
        <v/>
      </c>
      <c r="J294" s="52" t="str">
        <f>'Серебро (ЦБ)'!$AC$23</f>
        <v>20.10.2023</v>
      </c>
      <c r="K294" s="58" t="str">
        <f>'Серебро (ЦБ)'!$AD$23</f>
        <v/>
      </c>
      <c r="M294" s="52" t="str">
        <f>'Платина (ЦБ)'!$AC$23</f>
        <v>20.10.2023</v>
      </c>
      <c r="N294" s="58" t="str">
        <f>'Платина (ЦБ)'!$AD$23</f>
        <v/>
      </c>
      <c r="P294" s="52" t="str">
        <f>'Палладий (ЦБ)'!$AC$23</f>
        <v>20.10.2023</v>
      </c>
      <c r="Q294" s="58" t="str">
        <f>'Палладий (ЦБ)'!$AD$23</f>
        <v/>
      </c>
      <c r="S294" s="52" t="str">
        <f>'Золото (KITCO-LME)'!AC23</f>
        <v>20.10.2023</v>
      </c>
      <c r="T294" s="58">
        <f>IF(OR(н.WTI!$AD23="-",н.WTI!$AD23=""),T293,н.WTI!$AD23)</f>
        <v>0</v>
      </c>
      <c r="V294" s="52" t="str">
        <f>'Серебро (KITCO-LME)'!AC23</f>
        <v>20.10.2023</v>
      </c>
      <c r="W294" s="58">
        <f>IF(OR(н.Brent!$AD23="-",н.Brent!$AD23=""),W293,н.Brent!$AD23)</f>
        <v>1775</v>
      </c>
      <c r="Y294" s="52" t="str">
        <f>'Алюминий (LME)'!AC23</f>
        <v>20.10.2023</v>
      </c>
      <c r="Z294" s="58">
        <f>IF(OR(уголь!$AD23="-",уголь!$AD23=""),Z293,уголь!$AD23)</f>
        <v>0</v>
      </c>
      <c r="AB294" s="52" t="str">
        <f>'Никель (LME)'!AC23</f>
        <v>20.10.2023</v>
      </c>
      <c r="AC294" s="58">
        <f>IF(OR(газ!$AD23="-",газ!$AD23=""),AC293,газ!$AD23)</f>
        <v>0</v>
      </c>
      <c r="AE294" s="52" t="str">
        <f>'Свинец (LME)'!AC23</f>
        <v>20.10.2023</v>
      </c>
      <c r="AF294" s="58"/>
      <c r="AH294" s="52" t="str">
        <f>'Медь (LME)'!AC23</f>
        <v>20.10.2023</v>
      </c>
      <c r="AI294" s="58"/>
      <c r="AK294" s="52" t="str">
        <f>'Цинк (LME)'!AC23</f>
        <v>20.10.2023</v>
      </c>
      <c r="AL294" s="58"/>
    </row>
    <row r="295" spans="1:38" x14ac:dyDescent="0.25">
      <c r="A295" s="52" t="str">
        <f>Доллар!$AC$24</f>
        <v>21.10.2023</v>
      </c>
      <c r="B295" s="58" t="str">
        <f>Доллар!$AD$24</f>
        <v>-</v>
      </c>
      <c r="D295" s="52" t="str">
        <f>Евро!$AC$24</f>
        <v>21.10.2023</v>
      </c>
      <c r="E295" s="58" t="str">
        <f>Евро!$AD$24</f>
        <v>-</v>
      </c>
      <c r="G295" s="52" t="str">
        <f>'Золото (ЦБ)'!$AC$24</f>
        <v>21.10.2023</v>
      </c>
      <c r="H295" s="58" t="str">
        <f>'Золото (ЦБ)'!$AD$24</f>
        <v/>
      </c>
      <c r="J295" s="52" t="str">
        <f>'Серебро (ЦБ)'!$AC$24</f>
        <v>21.10.2023</v>
      </c>
      <c r="K295" s="58" t="str">
        <f>'Серебро (ЦБ)'!$AD$24</f>
        <v/>
      </c>
      <c r="M295" s="52" t="str">
        <f>'Платина (ЦБ)'!$AC$24</f>
        <v>21.10.2023</v>
      </c>
      <c r="N295" s="58" t="str">
        <f>'Платина (ЦБ)'!$AD$24</f>
        <v/>
      </c>
      <c r="P295" s="52" t="str">
        <f>'Палладий (ЦБ)'!$AC$24</f>
        <v>21.10.2023</v>
      </c>
      <c r="Q295" s="58" t="str">
        <f>'Палладий (ЦБ)'!$AD$24</f>
        <v/>
      </c>
      <c r="S295" s="52" t="str">
        <f>'Золото (KITCO-LME)'!AC24</f>
        <v>21.10.2023</v>
      </c>
      <c r="T295" s="58">
        <f>IF(OR(н.WTI!$AD24="-",н.WTI!$AD24=""),T294,н.WTI!$AD24)</f>
        <v>0</v>
      </c>
      <c r="V295" s="52" t="str">
        <f>'Серебро (KITCO-LME)'!AC24</f>
        <v>21.10.2023</v>
      </c>
      <c r="W295" s="58">
        <f>IF(OR(н.Brent!$AD24="-",н.Brent!$AD24=""),W294,н.Brent!$AD24)</f>
        <v>1775</v>
      </c>
      <c r="Y295" s="52" t="str">
        <f>'Алюминий (LME)'!AC24</f>
        <v>21.10.2023</v>
      </c>
      <c r="Z295" s="58">
        <f>IF(OR(уголь!$AD24="-",уголь!$AD24=""),Z294,уголь!$AD24)</f>
        <v>0</v>
      </c>
      <c r="AB295" s="52" t="str">
        <f>'Никель (LME)'!AC24</f>
        <v>21.10.2023</v>
      </c>
      <c r="AC295" s="58">
        <f>IF(OR(газ!$AD24="-",газ!$AD24=""),AC294,газ!$AD24)</f>
        <v>0</v>
      </c>
      <c r="AE295" s="52" t="str">
        <f>'Свинец (LME)'!AC24</f>
        <v>21.10.2023</v>
      </c>
      <c r="AF295" s="58"/>
      <c r="AH295" s="52" t="str">
        <f>'Медь (LME)'!AC24</f>
        <v>21.10.2023</v>
      </c>
      <c r="AI295" s="58"/>
      <c r="AK295" s="52" t="str">
        <f>'Цинк (LME)'!AC24</f>
        <v>21.10.2023</v>
      </c>
      <c r="AL295" s="58"/>
    </row>
    <row r="296" spans="1:38" x14ac:dyDescent="0.25">
      <c r="A296" s="52" t="str">
        <f>Доллар!$AC$25</f>
        <v>22.10.2023</v>
      </c>
      <c r="B296" s="58" t="str">
        <f>Доллар!$AD$25</f>
        <v>-</v>
      </c>
      <c r="D296" s="52" t="str">
        <f>Евро!$AC$25</f>
        <v>22.10.2023</v>
      </c>
      <c r="E296" s="58" t="str">
        <f>Евро!$AD$25</f>
        <v>-</v>
      </c>
      <c r="G296" s="52" t="str">
        <f>'Золото (ЦБ)'!$AC$25</f>
        <v>22.10.2023</v>
      </c>
      <c r="H296" s="58" t="str">
        <f>'Золото (ЦБ)'!$AD$25</f>
        <v/>
      </c>
      <c r="J296" s="52" t="str">
        <f>'Серебро (ЦБ)'!$AC$25</f>
        <v>22.10.2023</v>
      </c>
      <c r="K296" s="58" t="str">
        <f>'Серебро (ЦБ)'!$AD$25</f>
        <v/>
      </c>
      <c r="M296" s="52" t="str">
        <f>'Платина (ЦБ)'!$AC$25</f>
        <v>22.10.2023</v>
      </c>
      <c r="N296" s="58" t="str">
        <f>'Платина (ЦБ)'!$AD$25</f>
        <v/>
      </c>
      <c r="P296" s="52" t="str">
        <f>'Палладий (ЦБ)'!$AC$25</f>
        <v>22.10.2023</v>
      </c>
      <c r="Q296" s="58" t="str">
        <f>'Палладий (ЦБ)'!$AD$25</f>
        <v/>
      </c>
      <c r="S296" s="52" t="str">
        <f>'Золото (KITCO-LME)'!AC25</f>
        <v>22.10.2023</v>
      </c>
      <c r="T296" s="58">
        <f>IF(OR(н.WTI!$AD25="-",н.WTI!$AD25=""),T295,н.WTI!$AD25)</f>
        <v>0</v>
      </c>
      <c r="V296" s="52" t="str">
        <f>'Серебро (KITCO-LME)'!AC25</f>
        <v>22.10.2023</v>
      </c>
      <c r="W296" s="58">
        <f>IF(OR(н.Brent!$AD25="-",н.Brent!$AD25=""),W295,н.Brent!$AD25)</f>
        <v>1775</v>
      </c>
      <c r="Y296" s="52" t="str">
        <f>'Алюминий (LME)'!AC25</f>
        <v>22.10.2023</v>
      </c>
      <c r="Z296" s="58">
        <f>IF(OR(уголь!$AD25="-",уголь!$AD25=""),Z295,уголь!$AD25)</f>
        <v>0</v>
      </c>
      <c r="AB296" s="52" t="str">
        <f>'Никель (LME)'!AC25</f>
        <v>22.10.2023</v>
      </c>
      <c r="AC296" s="58">
        <f>IF(OR(газ!$AD25="-",газ!$AD25=""),AC295,газ!$AD25)</f>
        <v>0</v>
      </c>
      <c r="AE296" s="52" t="str">
        <f>'Свинец (LME)'!AC25</f>
        <v>22.10.2023</v>
      </c>
      <c r="AF296" s="58"/>
      <c r="AH296" s="52" t="str">
        <f>'Медь (LME)'!AC25</f>
        <v>22.10.2023</v>
      </c>
      <c r="AI296" s="58"/>
      <c r="AK296" s="52" t="str">
        <f>'Цинк (LME)'!AC25</f>
        <v>22.10.2023</v>
      </c>
      <c r="AL296" s="58"/>
    </row>
    <row r="297" spans="1:38" x14ac:dyDescent="0.25">
      <c r="A297" s="52" t="str">
        <f>Доллар!$AC$26</f>
        <v>23.10.2023</v>
      </c>
      <c r="B297" s="58" t="str">
        <f>Доллар!$AD$26</f>
        <v>-</v>
      </c>
      <c r="D297" s="52" t="str">
        <f>Евро!$AC$26</f>
        <v>23.10.2023</v>
      </c>
      <c r="E297" s="58" t="str">
        <f>Евро!$AD$26</f>
        <v>-</v>
      </c>
      <c r="G297" s="52" t="str">
        <f>'Золото (ЦБ)'!$AC$26</f>
        <v>23.10.2023</v>
      </c>
      <c r="H297" s="58" t="str">
        <f>'Золото (ЦБ)'!$AD$26</f>
        <v/>
      </c>
      <c r="J297" s="52" t="str">
        <f>'Серебро (ЦБ)'!$AC$26</f>
        <v>23.10.2023</v>
      </c>
      <c r="K297" s="58" t="str">
        <f>'Серебро (ЦБ)'!$AD$26</f>
        <v/>
      </c>
      <c r="M297" s="52" t="str">
        <f>'Платина (ЦБ)'!$AC$26</f>
        <v>23.10.2023</v>
      </c>
      <c r="N297" s="58" t="str">
        <f>'Платина (ЦБ)'!$AD$26</f>
        <v/>
      </c>
      <c r="P297" s="52" t="str">
        <f>'Палладий (ЦБ)'!$AC$26</f>
        <v>23.10.2023</v>
      </c>
      <c r="Q297" s="58" t="str">
        <f>'Палладий (ЦБ)'!$AD$26</f>
        <v/>
      </c>
      <c r="S297" s="52" t="str">
        <f>'Золото (KITCO-LME)'!AC26</f>
        <v>23.10.2023</v>
      </c>
      <c r="T297" s="58">
        <f>IF(OR(н.WTI!$AD26="-",н.WTI!$AD26=""),T296,н.WTI!$AD26)</f>
        <v>0</v>
      </c>
      <c r="V297" s="52" t="str">
        <f>'Серебро (KITCO-LME)'!AC26</f>
        <v>23.10.2023</v>
      </c>
      <c r="W297" s="58">
        <f>IF(OR(н.Brent!$AD26="-",н.Brent!$AD26=""),W296,н.Brent!$AD26)</f>
        <v>1775</v>
      </c>
      <c r="Y297" s="52" t="str">
        <f>'Алюминий (LME)'!AC26</f>
        <v>23.10.2023</v>
      </c>
      <c r="Z297" s="58">
        <f>IF(OR(уголь!$AD26="-",уголь!$AD26=""),Z296,уголь!$AD26)</f>
        <v>0</v>
      </c>
      <c r="AB297" s="52" t="str">
        <f>'Никель (LME)'!AC26</f>
        <v>23.10.2023</v>
      </c>
      <c r="AC297" s="58">
        <f>IF(OR(газ!$AD26="-",газ!$AD26=""),AC296,газ!$AD26)</f>
        <v>0</v>
      </c>
      <c r="AE297" s="52" t="str">
        <f>'Свинец (LME)'!AC26</f>
        <v>23.10.2023</v>
      </c>
      <c r="AF297" s="58"/>
      <c r="AH297" s="52" t="str">
        <f>'Медь (LME)'!AC26</f>
        <v>23.10.2023</v>
      </c>
      <c r="AI297" s="58"/>
      <c r="AK297" s="52" t="str">
        <f>'Цинк (LME)'!AC26</f>
        <v>23.10.2023</v>
      </c>
      <c r="AL297" s="58"/>
    </row>
    <row r="298" spans="1:38" x14ac:dyDescent="0.25">
      <c r="A298" s="52" t="str">
        <f>Доллар!$AC$27</f>
        <v>24.10.2023</v>
      </c>
      <c r="B298" s="58" t="str">
        <f>Доллар!$AD$27</f>
        <v>-</v>
      </c>
      <c r="D298" s="52" t="str">
        <f>Евро!$AC$27</f>
        <v>24.10.2023</v>
      </c>
      <c r="E298" s="58" t="str">
        <f>Евро!$AD$27</f>
        <v>-</v>
      </c>
      <c r="G298" s="52" t="str">
        <f>'Золото (ЦБ)'!$AC$27</f>
        <v>24.10.2023</v>
      </c>
      <c r="H298" s="58" t="str">
        <f>'Золото (ЦБ)'!$AD$27</f>
        <v/>
      </c>
      <c r="J298" s="52" t="str">
        <f>'Серебро (ЦБ)'!$AC$27</f>
        <v>24.10.2023</v>
      </c>
      <c r="K298" s="58" t="str">
        <f>'Серебро (ЦБ)'!$AD$27</f>
        <v/>
      </c>
      <c r="M298" s="52" t="str">
        <f>'Платина (ЦБ)'!$AC$27</f>
        <v>24.10.2023</v>
      </c>
      <c r="N298" s="58" t="str">
        <f>'Платина (ЦБ)'!$AD$27</f>
        <v/>
      </c>
      <c r="P298" s="52" t="str">
        <f>'Палладий (ЦБ)'!$AC$27</f>
        <v>24.10.2023</v>
      </c>
      <c r="Q298" s="58" t="str">
        <f>'Палладий (ЦБ)'!$AD$27</f>
        <v/>
      </c>
      <c r="S298" s="52" t="str">
        <f>'Золото (KITCO-LME)'!AC27</f>
        <v>24.10.2023</v>
      </c>
      <c r="T298" s="58">
        <f>IF(OR(н.WTI!$AD27="-",н.WTI!$AD27=""),T297,н.WTI!$AD27)</f>
        <v>0</v>
      </c>
      <c r="V298" s="52" t="str">
        <f>'Серебро (KITCO-LME)'!AC27</f>
        <v>24.10.2023</v>
      </c>
      <c r="W298" s="58">
        <f>IF(OR(н.Brent!$AD27="-",н.Brent!$AD27=""),W297,н.Brent!$AD27)</f>
        <v>1775</v>
      </c>
      <c r="Y298" s="52" t="str">
        <f>'Алюминий (LME)'!AC27</f>
        <v>24.10.2023</v>
      </c>
      <c r="Z298" s="58">
        <f>IF(OR(уголь!$AD27="-",уголь!$AD27=""),Z297,уголь!$AD27)</f>
        <v>0</v>
      </c>
      <c r="AB298" s="52" t="str">
        <f>'Никель (LME)'!AC27</f>
        <v>24.10.2023</v>
      </c>
      <c r="AC298" s="58">
        <f>IF(OR(газ!$AD27="-",газ!$AD27=""),AC297,газ!$AD27)</f>
        <v>0</v>
      </c>
      <c r="AE298" s="52" t="str">
        <f>'Свинец (LME)'!AC27</f>
        <v>24.10.2023</v>
      </c>
      <c r="AF298" s="58"/>
      <c r="AH298" s="52" t="str">
        <f>'Медь (LME)'!AC27</f>
        <v>24.10.2023</v>
      </c>
      <c r="AI298" s="58"/>
      <c r="AK298" s="52" t="str">
        <f>'Цинк (LME)'!AC27</f>
        <v>24.10.2023</v>
      </c>
      <c r="AL298" s="58"/>
    </row>
    <row r="299" spans="1:38" x14ac:dyDescent="0.25">
      <c r="A299" s="52" t="str">
        <f>Доллар!$AC$28</f>
        <v>25.10.2023</v>
      </c>
      <c r="B299" s="58" t="str">
        <f>Доллар!$AD$28</f>
        <v>-</v>
      </c>
      <c r="D299" s="52" t="str">
        <f>Евро!$AC$28</f>
        <v>25.10.2023</v>
      </c>
      <c r="E299" s="58" t="str">
        <f>Евро!$AD$28</f>
        <v>-</v>
      </c>
      <c r="G299" s="52" t="str">
        <f>'Золото (ЦБ)'!$AC$28</f>
        <v>25.10.2023</v>
      </c>
      <c r="H299" s="58" t="str">
        <f>'Золото (ЦБ)'!$AD$28</f>
        <v/>
      </c>
      <c r="J299" s="52" t="str">
        <f>'Серебро (ЦБ)'!$AC$28</f>
        <v>25.10.2023</v>
      </c>
      <c r="K299" s="58" t="str">
        <f>'Серебро (ЦБ)'!$AD$28</f>
        <v/>
      </c>
      <c r="M299" s="52" t="str">
        <f>'Платина (ЦБ)'!$AC$28</f>
        <v>25.10.2023</v>
      </c>
      <c r="N299" s="58" t="str">
        <f>'Платина (ЦБ)'!$AD$28</f>
        <v/>
      </c>
      <c r="P299" s="52" t="str">
        <f>'Палладий (ЦБ)'!$AC$28</f>
        <v>25.10.2023</v>
      </c>
      <c r="Q299" s="58" t="str">
        <f>'Палладий (ЦБ)'!$AD$28</f>
        <v/>
      </c>
      <c r="S299" s="52" t="str">
        <f>'Золото (KITCO-LME)'!AC28</f>
        <v>25.10.2023</v>
      </c>
      <c r="T299" s="58">
        <f>IF(OR(н.WTI!$AD28="-",н.WTI!$AD28=""),T298,н.WTI!$AD28)</f>
        <v>0</v>
      </c>
      <c r="V299" s="52" t="str">
        <f>'Серебро (KITCO-LME)'!AC28</f>
        <v>25.10.2023</v>
      </c>
      <c r="W299" s="58">
        <f>IF(OR(н.Brent!$AD28="-",н.Brent!$AD28=""),W298,н.Brent!$AD28)</f>
        <v>1775</v>
      </c>
      <c r="Y299" s="52" t="str">
        <f>'Алюминий (LME)'!AC28</f>
        <v>25.10.2023</v>
      </c>
      <c r="Z299" s="58">
        <f>IF(OR(уголь!$AD28="-",уголь!$AD28=""),Z298,уголь!$AD28)</f>
        <v>0</v>
      </c>
      <c r="AB299" s="52" t="str">
        <f>'Никель (LME)'!AC28</f>
        <v>25.10.2023</v>
      </c>
      <c r="AC299" s="58">
        <f>IF(OR(газ!$AD28="-",газ!$AD28=""),AC298,газ!$AD28)</f>
        <v>0</v>
      </c>
      <c r="AE299" s="52" t="str">
        <f>'Свинец (LME)'!AC28</f>
        <v>25.10.2023</v>
      </c>
      <c r="AF299" s="58"/>
      <c r="AH299" s="52" t="str">
        <f>'Медь (LME)'!AC28</f>
        <v>25.10.2023</v>
      </c>
      <c r="AI299" s="58"/>
      <c r="AK299" s="52" t="str">
        <f>'Цинк (LME)'!AC28</f>
        <v>25.10.2023</v>
      </c>
      <c r="AL299" s="58"/>
    </row>
    <row r="300" spans="1:38" x14ac:dyDescent="0.25">
      <c r="A300" s="52" t="str">
        <f>Доллар!$AC$29</f>
        <v>26.10.2023</v>
      </c>
      <c r="B300" s="58" t="str">
        <f>Доллар!$AD$29</f>
        <v>-</v>
      </c>
      <c r="D300" s="52" t="str">
        <f>Евро!$AC$29</f>
        <v>26.10.2023</v>
      </c>
      <c r="E300" s="58" t="str">
        <f>Евро!$AD$29</f>
        <v>-</v>
      </c>
      <c r="G300" s="52" t="str">
        <f>'Золото (ЦБ)'!$AC$29</f>
        <v>26.10.2023</v>
      </c>
      <c r="H300" s="58" t="str">
        <f>'Золото (ЦБ)'!$AD$29</f>
        <v/>
      </c>
      <c r="J300" s="52" t="str">
        <f>'Серебро (ЦБ)'!$AC$29</f>
        <v>26.10.2023</v>
      </c>
      <c r="K300" s="58" t="str">
        <f>'Серебро (ЦБ)'!$AD$29</f>
        <v/>
      </c>
      <c r="M300" s="52" t="str">
        <f>'Платина (ЦБ)'!$AC$29</f>
        <v>26.10.2023</v>
      </c>
      <c r="N300" s="58" t="str">
        <f>'Платина (ЦБ)'!$AD$29</f>
        <v/>
      </c>
      <c r="P300" s="52" t="str">
        <f>'Палладий (ЦБ)'!$AC$29</f>
        <v>26.10.2023</v>
      </c>
      <c r="Q300" s="58" t="str">
        <f>'Палладий (ЦБ)'!$AD$29</f>
        <v/>
      </c>
      <c r="S300" s="52" t="str">
        <f>'Золото (KITCO-LME)'!AC29</f>
        <v>26.10.2023</v>
      </c>
      <c r="T300" s="58">
        <f>IF(OR(н.WTI!$AD29="-",н.WTI!$AD29=""),T299,н.WTI!$AD29)</f>
        <v>0</v>
      </c>
      <c r="V300" s="52" t="str">
        <f>'Серебро (KITCO-LME)'!AC29</f>
        <v>26.10.2023</v>
      </c>
      <c r="W300" s="58">
        <f>IF(OR(н.Brent!$AD29="-",н.Brent!$AD29=""),W299,н.Brent!$AD29)</f>
        <v>1775</v>
      </c>
      <c r="Y300" s="52" t="str">
        <f>'Алюминий (LME)'!AC29</f>
        <v>26.10.2023</v>
      </c>
      <c r="Z300" s="58">
        <f>IF(OR(уголь!$AD29="-",уголь!$AD29=""),Z299,уголь!$AD29)</f>
        <v>0</v>
      </c>
      <c r="AB300" s="52" t="str">
        <f>'Никель (LME)'!AC29</f>
        <v>26.10.2023</v>
      </c>
      <c r="AC300" s="58">
        <f>IF(OR(газ!$AD29="-",газ!$AD29=""),AC299,газ!$AD29)</f>
        <v>0</v>
      </c>
      <c r="AE300" s="52" t="str">
        <f>'Свинец (LME)'!AC29</f>
        <v>26.10.2023</v>
      </c>
      <c r="AF300" s="58"/>
      <c r="AH300" s="52" t="str">
        <f>'Медь (LME)'!AC29</f>
        <v>26.10.2023</v>
      </c>
      <c r="AI300" s="58"/>
      <c r="AK300" s="52" t="str">
        <f>'Цинк (LME)'!AC29</f>
        <v>26.10.2023</v>
      </c>
      <c r="AL300" s="58"/>
    </row>
    <row r="301" spans="1:38" x14ac:dyDescent="0.25">
      <c r="A301" s="52" t="str">
        <f>Доллар!$AC$30</f>
        <v>27.10.2023</v>
      </c>
      <c r="B301" s="58" t="str">
        <f>Доллар!$AD$30</f>
        <v>-</v>
      </c>
      <c r="D301" s="52" t="str">
        <f>Евро!$AC$30</f>
        <v>27.10.2023</v>
      </c>
      <c r="E301" s="58" t="str">
        <f>Евро!$AD$30</f>
        <v>-</v>
      </c>
      <c r="G301" s="52" t="str">
        <f>'Золото (ЦБ)'!$AC$30</f>
        <v>27.10.2023</v>
      </c>
      <c r="H301" s="58" t="str">
        <f>'Золото (ЦБ)'!$AD$30</f>
        <v/>
      </c>
      <c r="J301" s="52" t="str">
        <f>'Серебро (ЦБ)'!$AC$30</f>
        <v>27.10.2023</v>
      </c>
      <c r="K301" s="58" t="str">
        <f>'Серебро (ЦБ)'!$AD$30</f>
        <v/>
      </c>
      <c r="M301" s="52" t="str">
        <f>'Платина (ЦБ)'!$AC$30</f>
        <v>27.10.2023</v>
      </c>
      <c r="N301" s="58" t="str">
        <f>'Платина (ЦБ)'!$AD$30</f>
        <v/>
      </c>
      <c r="P301" s="52" t="str">
        <f>'Палладий (ЦБ)'!$AC$30</f>
        <v>27.10.2023</v>
      </c>
      <c r="Q301" s="58" t="str">
        <f>'Палладий (ЦБ)'!$AD$30</f>
        <v/>
      </c>
      <c r="S301" s="52" t="str">
        <f>'Золото (KITCO-LME)'!AC30</f>
        <v>27.10.2023</v>
      </c>
      <c r="T301" s="58">
        <f>IF(OR(н.WTI!$AD30="-",н.WTI!$AD30=""),T300,н.WTI!$AD30)</f>
        <v>0</v>
      </c>
      <c r="V301" s="52" t="str">
        <f>'Серебро (KITCO-LME)'!AC30</f>
        <v>27.10.2023</v>
      </c>
      <c r="W301" s="58">
        <f>IF(OR(н.Brent!$AD30="-",н.Brent!$AD30=""),W300,н.Brent!$AD30)</f>
        <v>1775</v>
      </c>
      <c r="Y301" s="52" t="str">
        <f>'Алюминий (LME)'!AC30</f>
        <v>27.10.2023</v>
      </c>
      <c r="Z301" s="58">
        <f>IF(OR(уголь!$AD30="-",уголь!$AD30=""),Z300,уголь!$AD30)</f>
        <v>0</v>
      </c>
      <c r="AB301" s="52" t="str">
        <f>'Никель (LME)'!AC30</f>
        <v>27.10.2023</v>
      </c>
      <c r="AC301" s="58">
        <f>IF(OR(газ!$AD30="-",газ!$AD30=""),AC300,газ!$AD30)</f>
        <v>0</v>
      </c>
      <c r="AE301" s="52" t="str">
        <f>'Свинец (LME)'!AC30</f>
        <v>27.10.2023</v>
      </c>
      <c r="AF301" s="58"/>
      <c r="AH301" s="52" t="str">
        <f>'Медь (LME)'!AC30</f>
        <v>27.10.2023</v>
      </c>
      <c r="AI301" s="58"/>
      <c r="AK301" s="52" t="str">
        <f>'Цинк (LME)'!AC30</f>
        <v>27.10.2023</v>
      </c>
      <c r="AL301" s="58"/>
    </row>
    <row r="302" spans="1:38" x14ac:dyDescent="0.25">
      <c r="A302" s="52" t="str">
        <f>Доллар!$AC$31</f>
        <v>28.10.2023</v>
      </c>
      <c r="B302" s="58" t="str">
        <f>Доллар!$AD$31</f>
        <v>-</v>
      </c>
      <c r="D302" s="52" t="str">
        <f>Евро!$AC$31</f>
        <v>28.10.2023</v>
      </c>
      <c r="E302" s="58" t="str">
        <f>Евро!$AD$31</f>
        <v>-</v>
      </c>
      <c r="G302" s="52" t="str">
        <f>'Золото (ЦБ)'!$AC$31</f>
        <v>28.10.2023</v>
      </c>
      <c r="H302" s="58" t="str">
        <f>'Золото (ЦБ)'!$AD$31</f>
        <v/>
      </c>
      <c r="J302" s="52" t="str">
        <f>'Серебро (ЦБ)'!$AC$31</f>
        <v>28.10.2023</v>
      </c>
      <c r="K302" s="58" t="str">
        <f>'Серебро (ЦБ)'!$AD$31</f>
        <v/>
      </c>
      <c r="M302" s="52" t="str">
        <f>'Платина (ЦБ)'!$AC$31</f>
        <v>28.10.2023</v>
      </c>
      <c r="N302" s="58" t="str">
        <f>'Платина (ЦБ)'!$AD$31</f>
        <v/>
      </c>
      <c r="P302" s="52" t="str">
        <f>'Палладий (ЦБ)'!$AC$31</f>
        <v>28.10.2023</v>
      </c>
      <c r="Q302" s="58" t="str">
        <f>'Палладий (ЦБ)'!$AD$31</f>
        <v/>
      </c>
      <c r="S302" s="52" t="str">
        <f>'Золото (KITCO-LME)'!AC31</f>
        <v>28.10.2023</v>
      </c>
      <c r="T302" s="58">
        <f>IF(OR(н.WTI!$AD31="-",н.WTI!$AD31=""),T301,н.WTI!$AD31)</f>
        <v>0</v>
      </c>
      <c r="V302" s="52" t="str">
        <f>'Серебро (KITCO-LME)'!AC31</f>
        <v>28.10.2023</v>
      </c>
      <c r="W302" s="58">
        <f>IF(OR(н.Brent!$AD31="-",н.Brent!$AD31=""),W301,н.Brent!$AD31)</f>
        <v>1775</v>
      </c>
      <c r="Y302" s="52" t="str">
        <f>'Алюминий (LME)'!AC31</f>
        <v>28.10.2023</v>
      </c>
      <c r="Z302" s="58">
        <f>IF(OR(уголь!$AD31="-",уголь!$AD31=""),Z301,уголь!$AD31)</f>
        <v>0</v>
      </c>
      <c r="AB302" s="52" t="str">
        <f>'Никель (LME)'!AC31</f>
        <v>28.10.2023</v>
      </c>
      <c r="AC302" s="58">
        <f>IF(OR(газ!$AD31="-",газ!$AD31=""),AC301,газ!$AD31)</f>
        <v>0</v>
      </c>
      <c r="AE302" s="52" t="str">
        <f>'Свинец (LME)'!AC31</f>
        <v>28.10.2023</v>
      </c>
      <c r="AF302" s="58"/>
      <c r="AH302" s="52" t="str">
        <f>'Медь (LME)'!AC31</f>
        <v>28.10.2023</v>
      </c>
      <c r="AI302" s="58"/>
      <c r="AK302" s="52" t="str">
        <f>'Цинк (LME)'!AC31</f>
        <v>28.10.2023</v>
      </c>
      <c r="AL302" s="58"/>
    </row>
    <row r="303" spans="1:38" x14ac:dyDescent="0.25">
      <c r="A303" s="52" t="str">
        <f>Доллар!$AC$32</f>
        <v>29.10.2023</v>
      </c>
      <c r="B303" s="58" t="str">
        <f>Доллар!$AD$32</f>
        <v>-</v>
      </c>
      <c r="D303" s="52" t="str">
        <f>Евро!$AC$32</f>
        <v>29.10.2023</v>
      </c>
      <c r="E303" s="58" t="str">
        <f>Евро!$AD$32</f>
        <v>-</v>
      </c>
      <c r="G303" s="52" t="str">
        <f>'Золото (ЦБ)'!$AC$32</f>
        <v>29.10.2023</v>
      </c>
      <c r="H303" s="58" t="str">
        <f>'Золото (ЦБ)'!$AD$32</f>
        <v/>
      </c>
      <c r="J303" s="52" t="str">
        <f>'Серебро (ЦБ)'!$AC$32</f>
        <v>29.10.2023</v>
      </c>
      <c r="K303" s="58" t="str">
        <f>'Серебро (ЦБ)'!$AD$32</f>
        <v/>
      </c>
      <c r="M303" s="52" t="str">
        <f>'Платина (ЦБ)'!$AC$32</f>
        <v>29.10.2023</v>
      </c>
      <c r="N303" s="58" t="str">
        <f>'Платина (ЦБ)'!$AD$32</f>
        <v/>
      </c>
      <c r="P303" s="52" t="str">
        <f>'Палладий (ЦБ)'!$AC$32</f>
        <v>29.10.2023</v>
      </c>
      <c r="Q303" s="58" t="str">
        <f>'Палладий (ЦБ)'!$AD$32</f>
        <v/>
      </c>
      <c r="S303" s="52" t="str">
        <f>'Золото (KITCO-LME)'!AC32</f>
        <v>29.10.2023</v>
      </c>
      <c r="T303" s="58">
        <f>IF(OR(н.WTI!$AD32="-",н.WTI!$AD32=""),T302,н.WTI!$AD32)</f>
        <v>0</v>
      </c>
      <c r="V303" s="52" t="str">
        <f>'Серебро (KITCO-LME)'!AC32</f>
        <v>29.10.2023</v>
      </c>
      <c r="W303" s="58">
        <f>IF(OR(н.Brent!$AD32="-",н.Brent!$AD32=""),W302,н.Brent!$AD32)</f>
        <v>1775</v>
      </c>
      <c r="Y303" s="52" t="str">
        <f>'Алюминий (LME)'!AC32</f>
        <v>29.10.2023</v>
      </c>
      <c r="Z303" s="58">
        <f>IF(OR(уголь!$AD32="-",уголь!$AD32=""),Z302,уголь!$AD32)</f>
        <v>0</v>
      </c>
      <c r="AB303" s="52" t="str">
        <f>'Никель (LME)'!AC32</f>
        <v>29.10.2023</v>
      </c>
      <c r="AC303" s="58">
        <f>IF(OR(газ!$AD32="-",газ!$AD32=""),AC302,газ!$AD32)</f>
        <v>0</v>
      </c>
      <c r="AE303" s="52" t="str">
        <f>'Свинец (LME)'!AC32</f>
        <v>29.10.2023</v>
      </c>
      <c r="AF303" s="58"/>
      <c r="AH303" s="52" t="str">
        <f>'Медь (LME)'!AC32</f>
        <v>29.10.2023</v>
      </c>
      <c r="AI303" s="58"/>
      <c r="AK303" s="52" t="str">
        <f>'Цинк (LME)'!AC32</f>
        <v>29.10.2023</v>
      </c>
      <c r="AL303" s="58"/>
    </row>
    <row r="304" spans="1:38" x14ac:dyDescent="0.25">
      <c r="A304" s="52" t="str">
        <f>Доллар!$AC$33</f>
        <v>30.10.2023</v>
      </c>
      <c r="B304" s="58" t="str">
        <f>Доллар!$AD$33</f>
        <v>-</v>
      </c>
      <c r="D304" s="52" t="str">
        <f>Евро!$AC$33</f>
        <v>30.10.2023</v>
      </c>
      <c r="E304" s="58" t="str">
        <f>Евро!$AD$33</f>
        <v>-</v>
      </c>
      <c r="G304" s="52" t="str">
        <f>'Золото (ЦБ)'!$AC$33</f>
        <v>30.10.2023</v>
      </c>
      <c r="H304" s="58" t="str">
        <f>'Золото (ЦБ)'!$AD$33</f>
        <v/>
      </c>
      <c r="J304" s="52" t="str">
        <f>'Серебро (ЦБ)'!$AC$33</f>
        <v>30.10.2023</v>
      </c>
      <c r="K304" s="58" t="str">
        <f>'Серебро (ЦБ)'!$AD$33</f>
        <v/>
      </c>
      <c r="M304" s="52" t="str">
        <f>'Платина (ЦБ)'!$AC$33</f>
        <v>30.10.2023</v>
      </c>
      <c r="N304" s="58" t="str">
        <f>'Платина (ЦБ)'!$AD$33</f>
        <v/>
      </c>
      <c r="P304" s="52" t="str">
        <f>'Палладий (ЦБ)'!$AC$33</f>
        <v>30.10.2023</v>
      </c>
      <c r="Q304" s="58" t="str">
        <f>'Палладий (ЦБ)'!$AD$33</f>
        <v/>
      </c>
      <c r="S304" s="52" t="str">
        <f>'Золото (KITCO-LME)'!AC33</f>
        <v>30.10.2023</v>
      </c>
      <c r="T304" s="58">
        <f>IF(OR(н.WTI!$AD33="-",н.WTI!$AD33=""),T303,н.WTI!$AD33)</f>
        <v>0</v>
      </c>
      <c r="V304" s="52" t="str">
        <f>'Серебро (KITCO-LME)'!AC33</f>
        <v>30.10.2023</v>
      </c>
      <c r="W304" s="58">
        <f>IF(OR(н.Brent!$AD33="-",н.Brent!$AD33=""),W303,н.Brent!$AD33)</f>
        <v>1775</v>
      </c>
      <c r="Y304" s="52" t="str">
        <f>'Алюминий (LME)'!AC33</f>
        <v>30.10.2023</v>
      </c>
      <c r="Z304" s="58">
        <f>IF(OR(уголь!$AD33="-",уголь!$AD33=""),Z303,уголь!$AD33)</f>
        <v>0</v>
      </c>
      <c r="AB304" s="52" t="str">
        <f>'Никель (LME)'!AC33</f>
        <v>30.10.2023</v>
      </c>
      <c r="AC304" s="58">
        <f>IF(OR(газ!$AD33="-",газ!$AD33=""),AC303,газ!$AD33)</f>
        <v>0</v>
      </c>
      <c r="AE304" s="52" t="str">
        <f>'Свинец (LME)'!AC33</f>
        <v>30.10.2023</v>
      </c>
      <c r="AF304" s="58"/>
      <c r="AH304" s="52" t="str">
        <f>'Медь (LME)'!AC33</f>
        <v>30.10.2023</v>
      </c>
      <c r="AI304" s="58"/>
      <c r="AK304" s="52" t="str">
        <f>'Цинк (LME)'!AC33</f>
        <v>30.10.2023</v>
      </c>
      <c r="AL304" s="58"/>
    </row>
    <row r="305" spans="1:38" x14ac:dyDescent="0.25">
      <c r="A305" s="59" t="str">
        <f>Доллар!$AC$34</f>
        <v>31.10.2023</v>
      </c>
      <c r="B305" s="58" t="str">
        <f>Доллар!$AD$34</f>
        <v>-</v>
      </c>
      <c r="D305" s="59" t="str">
        <f>Евро!$AC$34</f>
        <v>31.10.2023</v>
      </c>
      <c r="E305" s="58" t="str">
        <f>Евро!$AD$34</f>
        <v>-</v>
      </c>
      <c r="G305" s="59" t="str">
        <f>'Золото (ЦБ)'!$AC$34</f>
        <v>31.10.2023</v>
      </c>
      <c r="H305" s="58" t="str">
        <f>'Золото (ЦБ)'!$AD$34</f>
        <v/>
      </c>
      <c r="J305" s="59" t="str">
        <f>'Серебро (ЦБ)'!$AC$34</f>
        <v>31.10.2023</v>
      </c>
      <c r="K305" s="58" t="str">
        <f>'Серебро (ЦБ)'!$AD$34</f>
        <v/>
      </c>
      <c r="M305" s="59" t="str">
        <f>'Платина (ЦБ)'!$AC$34</f>
        <v>31.10.2023</v>
      </c>
      <c r="N305" s="58" t="str">
        <f>'Платина (ЦБ)'!$AD$34</f>
        <v/>
      </c>
      <c r="P305" s="59" t="str">
        <f>'Палладий (ЦБ)'!$AC$34</f>
        <v>31.10.2023</v>
      </c>
      <c r="Q305" s="58" t="str">
        <f>'Палладий (ЦБ)'!$AD$34</f>
        <v/>
      </c>
      <c r="S305" s="59" t="str">
        <f>'Золото (KITCO-LME)'!AC34</f>
        <v>31.10.2023</v>
      </c>
      <c r="T305" s="58">
        <f>IF(OR(н.WTI!$AD34="-",н.WTI!$AD34=""),T304,н.WTI!$AD34)</f>
        <v>0</v>
      </c>
      <c r="V305" s="59" t="str">
        <f>'Серебро (KITCO-LME)'!AC34</f>
        <v>31.10.2023</v>
      </c>
      <c r="W305" s="58">
        <f>IF(OR(н.Brent!$AD34="-",н.Brent!$AD34=""),W304,н.Brent!$AD34)</f>
        <v>1775</v>
      </c>
      <c r="Y305" s="59" t="str">
        <f>'Алюминий (LME)'!AC34</f>
        <v>31.10.2023</v>
      </c>
      <c r="Z305" s="58">
        <f>IF(OR(уголь!$AD34="-",уголь!$AD34=""),Z304,уголь!$AD34)</f>
        <v>0</v>
      </c>
      <c r="AB305" s="59" t="str">
        <f>'Никель (LME)'!AC34</f>
        <v>31.10.2023</v>
      </c>
      <c r="AC305" s="58">
        <f>IF(OR(газ!$AD34="-",газ!$AD34=""),AC304,газ!$AD34)</f>
        <v>0</v>
      </c>
      <c r="AE305" s="59" t="str">
        <f>'Свинец (LME)'!AC34</f>
        <v>31.10.2023</v>
      </c>
      <c r="AF305" s="58"/>
      <c r="AH305" s="59" t="str">
        <f>'Медь (LME)'!AC34</f>
        <v>31.10.2023</v>
      </c>
      <c r="AI305" s="58"/>
      <c r="AK305" s="59" t="str">
        <f>'Цинк (LME)'!AC34</f>
        <v>31.10.2023</v>
      </c>
      <c r="AL305" s="58"/>
    </row>
    <row r="306" spans="1:38" x14ac:dyDescent="0.25">
      <c r="A306" s="60" t="str">
        <f>Доллар!$AF$4</f>
        <v>01.11.2023</v>
      </c>
      <c r="B306" s="58" t="str">
        <f>Доллар!$AG$4</f>
        <v>-</v>
      </c>
      <c r="D306" s="60" t="str">
        <f>Евро!$AF$4</f>
        <v>01.11.2023</v>
      </c>
      <c r="E306" s="58" t="str">
        <f>Евро!$AG$4</f>
        <v>-</v>
      </c>
      <c r="G306" s="60" t="str">
        <f>'Золото (ЦБ)'!$AF$4</f>
        <v>01.11.2023</v>
      </c>
      <c r="H306" s="58" t="str">
        <f>'Золото (ЦБ)'!$AG$4</f>
        <v/>
      </c>
      <c r="J306" s="60" t="str">
        <f>'Серебро (ЦБ)'!$AF$4</f>
        <v>01.11.2023</v>
      </c>
      <c r="K306" s="58" t="str">
        <f>'Серебро (ЦБ)'!$AG$4</f>
        <v/>
      </c>
      <c r="M306" s="60" t="str">
        <f>'Платина (ЦБ)'!$AF$4</f>
        <v>01.11.2023</v>
      </c>
      <c r="N306" s="58" t="str">
        <f>'Платина (ЦБ)'!$AG$4</f>
        <v/>
      </c>
      <c r="P306" s="60" t="str">
        <f>'Палладий (ЦБ)'!$AF$4</f>
        <v>01.11.2023</v>
      </c>
      <c r="Q306" s="58" t="str">
        <f>'Палладий (ЦБ)'!$AG$4</f>
        <v/>
      </c>
      <c r="S306" s="60" t="str">
        <f>'Золото (KITCO-LME)'!AF4</f>
        <v>01.11.2023</v>
      </c>
      <c r="T306" s="58">
        <f>IF(OR(н.WTI!$AG4="-",н.WTI!$AG4=""),T305,н.WTI!$AG4)</f>
        <v>0</v>
      </c>
      <c r="V306" s="60" t="str">
        <f>'Серебро (KITCO-LME)'!AF4</f>
        <v>01.11.2023</v>
      </c>
      <c r="W306" s="58">
        <f>IF(OR(н.Brent!$AG4="-",н.Brent!$AG4=""),W305,н.Brent!$AG4)</f>
        <v>1775</v>
      </c>
      <c r="Y306" s="60" t="str">
        <f>'Алюминий (LME)'!AF4</f>
        <v>01.11.2023</v>
      </c>
      <c r="Z306" s="58">
        <f>IF(OR(уголь!$AG4="-",уголь!$AG4=""),Z305,уголь!$AG4)</f>
        <v>0</v>
      </c>
      <c r="AB306" s="60" t="str">
        <f>'Никель (LME)'!AF4</f>
        <v>01.11.2023</v>
      </c>
      <c r="AC306" s="58">
        <f>IF(OR(газ!$AG4="-",газ!$AG4=""),AC305,газ!$AG4)</f>
        <v>0</v>
      </c>
      <c r="AE306" s="60" t="str">
        <f>'Свинец (LME)'!AF4</f>
        <v>01.11.2023</v>
      </c>
      <c r="AF306" s="58"/>
      <c r="AH306" s="60" t="str">
        <f>'Медь (LME)'!AF4</f>
        <v>01.11.2023</v>
      </c>
      <c r="AI306" s="58"/>
      <c r="AK306" s="60" t="str">
        <f>'Цинк (LME)'!AF4</f>
        <v>01.11.2023</v>
      </c>
      <c r="AL306" s="58"/>
    </row>
    <row r="307" spans="1:38" x14ac:dyDescent="0.25">
      <c r="A307" s="61" t="str">
        <f>Доллар!$AF$5</f>
        <v>02.11.2023</v>
      </c>
      <c r="B307" s="58" t="str">
        <f>Доллар!$AG$5</f>
        <v>-</v>
      </c>
      <c r="D307" s="61" t="str">
        <f>Евро!$AF$5</f>
        <v>02.11.2023</v>
      </c>
      <c r="E307" s="58" t="str">
        <f>Евро!$AG$5</f>
        <v>-</v>
      </c>
      <c r="G307" s="61" t="str">
        <f>'Золото (ЦБ)'!$AF$5</f>
        <v>02.11.2023</v>
      </c>
      <c r="H307" s="58" t="str">
        <f>'Золото (ЦБ)'!$AG$5</f>
        <v/>
      </c>
      <c r="J307" s="61" t="str">
        <f>'Серебро (ЦБ)'!$AF$5</f>
        <v>02.11.2023</v>
      </c>
      <c r="K307" s="58" t="str">
        <f>'Серебро (ЦБ)'!$AG$5</f>
        <v/>
      </c>
      <c r="M307" s="61" t="str">
        <f>'Платина (ЦБ)'!$AF$5</f>
        <v>02.11.2023</v>
      </c>
      <c r="N307" s="58" t="str">
        <f>'Платина (ЦБ)'!$AG$5</f>
        <v/>
      </c>
      <c r="P307" s="61" t="str">
        <f>'Палладий (ЦБ)'!$AF$5</f>
        <v>02.11.2023</v>
      </c>
      <c r="Q307" s="58" t="str">
        <f>'Палладий (ЦБ)'!$AG$5</f>
        <v/>
      </c>
      <c r="S307" s="61" t="str">
        <f>'Золото (KITCO-LME)'!AF5</f>
        <v>02.11.2023</v>
      </c>
      <c r="T307" s="58">
        <f>IF(OR(н.WTI!$AG5="-",н.WTI!$AG5=""),T306,н.WTI!$AG5)</f>
        <v>0</v>
      </c>
      <c r="V307" s="61" t="str">
        <f>'Серебро (KITCO-LME)'!AF5</f>
        <v>02.11.2023</v>
      </c>
      <c r="W307" s="58">
        <f>IF(OR(н.Brent!$AG5="-",н.Brent!$AG5=""),W306,н.Brent!$AG5)</f>
        <v>1775</v>
      </c>
      <c r="Y307" s="61" t="str">
        <f>'Алюминий (LME)'!AF5</f>
        <v>02.11.2023</v>
      </c>
      <c r="Z307" s="58">
        <f>IF(OR(уголь!$AG5="-",уголь!$AG5=""),Z306,уголь!$AG5)</f>
        <v>0</v>
      </c>
      <c r="AB307" s="61" t="str">
        <f>'Никель (LME)'!AF5</f>
        <v>02.11.2023</v>
      </c>
      <c r="AC307" s="58">
        <f>IF(OR(газ!$AG5="-",газ!$AG5=""),AC306,газ!$AG5)</f>
        <v>0</v>
      </c>
      <c r="AE307" s="61" t="str">
        <f>'Свинец (LME)'!AF5</f>
        <v>02.11.2023</v>
      </c>
      <c r="AF307" s="58"/>
      <c r="AH307" s="61" t="str">
        <f>'Медь (LME)'!AF5</f>
        <v>02.11.2023</v>
      </c>
      <c r="AI307" s="58"/>
      <c r="AK307" s="61" t="str">
        <f>'Цинк (LME)'!AF5</f>
        <v>02.11.2023</v>
      </c>
      <c r="AL307" s="58"/>
    </row>
    <row r="308" spans="1:38" x14ac:dyDescent="0.25">
      <c r="A308" s="61" t="str">
        <f>Доллар!$AF$6</f>
        <v>03.11.2023</v>
      </c>
      <c r="B308" s="58" t="str">
        <f>Доллар!$AG$6</f>
        <v>-</v>
      </c>
      <c r="D308" s="61" t="str">
        <f>Евро!$AF$6</f>
        <v>03.11.2023</v>
      </c>
      <c r="E308" s="58" t="str">
        <f>Евро!$AG$6</f>
        <v>-</v>
      </c>
      <c r="G308" s="61" t="str">
        <f>'Золото (ЦБ)'!$AF$6</f>
        <v>03.11.2023</v>
      </c>
      <c r="H308" s="58" t="str">
        <f>'Золото (ЦБ)'!$AG$6</f>
        <v/>
      </c>
      <c r="J308" s="61" t="str">
        <f>'Серебро (ЦБ)'!$AF$6</f>
        <v>03.11.2023</v>
      </c>
      <c r="K308" s="58" t="str">
        <f>'Серебро (ЦБ)'!$AG$6</f>
        <v/>
      </c>
      <c r="M308" s="61" t="str">
        <f>'Платина (ЦБ)'!$AF$6</f>
        <v>03.11.2023</v>
      </c>
      <c r="N308" s="58" t="str">
        <f>'Платина (ЦБ)'!$AG$6</f>
        <v/>
      </c>
      <c r="P308" s="61" t="str">
        <f>'Палладий (ЦБ)'!$AF$6</f>
        <v>03.11.2023</v>
      </c>
      <c r="Q308" s="58" t="str">
        <f>'Палладий (ЦБ)'!$AG$6</f>
        <v/>
      </c>
      <c r="S308" s="61" t="str">
        <f>'Золото (KITCO-LME)'!AF6</f>
        <v>03.11.2023</v>
      </c>
      <c r="T308" s="58">
        <f>IF(OR(н.WTI!$AG6="-",н.WTI!$AG6=""),T307,н.WTI!$AG6)</f>
        <v>0</v>
      </c>
      <c r="V308" s="61" t="str">
        <f>'Серебро (KITCO-LME)'!AF6</f>
        <v>03.11.2023</v>
      </c>
      <c r="W308" s="58">
        <f>IF(OR(н.Brent!$AG6="-",н.Brent!$AG6=""),W307,н.Brent!$AG6)</f>
        <v>1775</v>
      </c>
      <c r="Y308" s="61" t="str">
        <f>'Алюминий (LME)'!AF6</f>
        <v>03.11.2023</v>
      </c>
      <c r="Z308" s="58">
        <f>IF(OR(уголь!$AG6="-",уголь!$AG6=""),Z307,уголь!$AG6)</f>
        <v>0</v>
      </c>
      <c r="AB308" s="61" t="str">
        <f>'Никель (LME)'!AF6</f>
        <v>03.11.2023</v>
      </c>
      <c r="AC308" s="58">
        <f>IF(OR(газ!$AG6="-",газ!$AG6=""),AC307,газ!$AG6)</f>
        <v>0</v>
      </c>
      <c r="AE308" s="61" t="str">
        <f>'Свинец (LME)'!AF6</f>
        <v>03.11.2023</v>
      </c>
      <c r="AF308" s="58"/>
      <c r="AH308" s="61" t="str">
        <f>'Медь (LME)'!AF6</f>
        <v>03.11.2023</v>
      </c>
      <c r="AI308" s="58"/>
      <c r="AK308" s="61" t="str">
        <f>'Цинк (LME)'!AF6</f>
        <v>03.11.2023</v>
      </c>
      <c r="AL308" s="58"/>
    </row>
    <row r="309" spans="1:38" x14ac:dyDescent="0.25">
      <c r="A309" s="61" t="str">
        <f>Доллар!$AF$7</f>
        <v>04.11.2023</v>
      </c>
      <c r="B309" s="58" t="str">
        <f>Доллар!$AG$7</f>
        <v>-</v>
      </c>
      <c r="D309" s="61" t="str">
        <f>Евро!$AF$7</f>
        <v>04.11.2023</v>
      </c>
      <c r="E309" s="58" t="str">
        <f>Евро!$AG$7</f>
        <v>-</v>
      </c>
      <c r="G309" s="61" t="str">
        <f>'Золото (ЦБ)'!$AF$7</f>
        <v>04.11.2023</v>
      </c>
      <c r="H309" s="58" t="str">
        <f>'Золото (ЦБ)'!$AG$7</f>
        <v/>
      </c>
      <c r="J309" s="61" t="str">
        <f>'Серебро (ЦБ)'!$AF$7</f>
        <v>04.11.2023</v>
      </c>
      <c r="K309" s="58" t="str">
        <f>'Серебро (ЦБ)'!$AG$7</f>
        <v/>
      </c>
      <c r="M309" s="61" t="str">
        <f>'Платина (ЦБ)'!$AF$7</f>
        <v>04.11.2023</v>
      </c>
      <c r="N309" s="58" t="str">
        <f>'Платина (ЦБ)'!$AG$7</f>
        <v/>
      </c>
      <c r="P309" s="61" t="str">
        <f>'Палладий (ЦБ)'!$AF$7</f>
        <v>04.11.2023</v>
      </c>
      <c r="Q309" s="58" t="str">
        <f>'Палладий (ЦБ)'!$AG$7</f>
        <v/>
      </c>
      <c r="S309" s="61" t="str">
        <f>'Золото (KITCO-LME)'!AF7</f>
        <v>04.11.2023</v>
      </c>
      <c r="T309" s="58">
        <f>IF(OR(н.WTI!$AG7="-",н.WTI!$AG7=""),T308,н.WTI!$AG7)</f>
        <v>0</v>
      </c>
      <c r="V309" s="61" t="str">
        <f>'Серебро (KITCO-LME)'!AF7</f>
        <v>04.11.2023</v>
      </c>
      <c r="W309" s="58">
        <f>IF(OR(н.Brent!$AG7="-",н.Brent!$AG7=""),W308,н.Brent!$AG7)</f>
        <v>1775</v>
      </c>
      <c r="Y309" s="61" t="str">
        <f>'Алюминий (LME)'!AF7</f>
        <v>04.11.2023</v>
      </c>
      <c r="Z309" s="58">
        <f>IF(OR(уголь!$AG7="-",уголь!$AG7=""),Z308,уголь!$AG7)</f>
        <v>0</v>
      </c>
      <c r="AB309" s="61" t="str">
        <f>'Никель (LME)'!AF7</f>
        <v>04.11.2023</v>
      </c>
      <c r="AC309" s="58">
        <f>IF(OR(газ!$AG7="-",газ!$AG7=""),AC308,газ!$AG7)</f>
        <v>0</v>
      </c>
      <c r="AE309" s="61" t="str">
        <f>'Свинец (LME)'!AF7</f>
        <v>04.11.2023</v>
      </c>
      <c r="AF309" s="58"/>
      <c r="AH309" s="61" t="str">
        <f>'Медь (LME)'!AF7</f>
        <v>04.11.2023</v>
      </c>
      <c r="AI309" s="58"/>
      <c r="AK309" s="61" t="str">
        <f>'Цинк (LME)'!AF7</f>
        <v>04.11.2023</v>
      </c>
      <c r="AL309" s="58"/>
    </row>
    <row r="310" spans="1:38" x14ac:dyDescent="0.25">
      <c r="A310" s="61" t="str">
        <f>Доллар!$AF$8</f>
        <v>05.11.2023</v>
      </c>
      <c r="B310" s="58" t="str">
        <f>Доллар!$AG$8</f>
        <v>-</v>
      </c>
      <c r="D310" s="61" t="str">
        <f>Евро!$AF$8</f>
        <v>05.11.2023</v>
      </c>
      <c r="E310" s="58" t="str">
        <f>Евро!$AG$8</f>
        <v>-</v>
      </c>
      <c r="G310" s="61" t="str">
        <f>'Золото (ЦБ)'!$AF$8</f>
        <v>05.11.2023</v>
      </c>
      <c r="H310" s="58" t="str">
        <f>'Золото (ЦБ)'!$AG$8</f>
        <v/>
      </c>
      <c r="J310" s="61" t="str">
        <f>'Серебро (ЦБ)'!$AF$8</f>
        <v>05.11.2023</v>
      </c>
      <c r="K310" s="58" t="str">
        <f>'Серебро (ЦБ)'!$AG$8</f>
        <v/>
      </c>
      <c r="M310" s="61" t="str">
        <f>'Платина (ЦБ)'!$AF$8</f>
        <v>05.11.2023</v>
      </c>
      <c r="N310" s="58" t="str">
        <f>'Платина (ЦБ)'!$AG$8</f>
        <v/>
      </c>
      <c r="P310" s="61" t="str">
        <f>'Палладий (ЦБ)'!$AF$8</f>
        <v>05.11.2023</v>
      </c>
      <c r="Q310" s="58" t="str">
        <f>'Палладий (ЦБ)'!$AG$8</f>
        <v/>
      </c>
      <c r="S310" s="61" t="str">
        <f>'Золото (KITCO-LME)'!AF8</f>
        <v>05.11.2023</v>
      </c>
      <c r="T310" s="58">
        <f>IF(OR(н.WTI!$AG8="-",н.WTI!$AG8=""),T309,н.WTI!$AG8)</f>
        <v>0</v>
      </c>
      <c r="V310" s="61" t="str">
        <f>'Серебро (KITCO-LME)'!AF8</f>
        <v>05.11.2023</v>
      </c>
      <c r="W310" s="58">
        <f>IF(OR(н.Brent!$AG8="-",н.Brent!$AG8=""),W309,н.Brent!$AG8)</f>
        <v>1775</v>
      </c>
      <c r="Y310" s="61" t="str">
        <f>'Алюминий (LME)'!AF8</f>
        <v>05.11.2023</v>
      </c>
      <c r="Z310" s="58">
        <f>IF(OR(уголь!$AG8="-",уголь!$AG8=""),Z309,уголь!$AG8)</f>
        <v>0</v>
      </c>
      <c r="AB310" s="61" t="str">
        <f>'Никель (LME)'!AF8</f>
        <v>05.11.2023</v>
      </c>
      <c r="AC310" s="58">
        <f>IF(OR(газ!$AG8="-",газ!$AG8=""),AC309,газ!$AG8)</f>
        <v>0</v>
      </c>
      <c r="AE310" s="61" t="str">
        <f>'Свинец (LME)'!AF8</f>
        <v>05.11.2023</v>
      </c>
      <c r="AF310" s="58"/>
      <c r="AH310" s="61" t="str">
        <f>'Медь (LME)'!AF8</f>
        <v>05.11.2023</v>
      </c>
      <c r="AI310" s="58"/>
      <c r="AK310" s="61" t="str">
        <f>'Цинк (LME)'!AF8</f>
        <v>05.11.2023</v>
      </c>
      <c r="AL310" s="58"/>
    </row>
    <row r="311" spans="1:38" x14ac:dyDescent="0.25">
      <c r="A311" s="61" t="str">
        <f>Доллар!$AF$9</f>
        <v>06.11.2023</v>
      </c>
      <c r="B311" s="58" t="str">
        <f>Доллар!$AG$9</f>
        <v>-</v>
      </c>
      <c r="D311" s="61" t="str">
        <f>Евро!$AF$9</f>
        <v>06.11.2023</v>
      </c>
      <c r="E311" s="58" t="str">
        <f>Евро!$AG$9</f>
        <v>-</v>
      </c>
      <c r="G311" s="61" t="str">
        <f>'Золото (ЦБ)'!$AF$9</f>
        <v>06.11.2023</v>
      </c>
      <c r="H311" s="58" t="str">
        <f>'Золото (ЦБ)'!$AG$9</f>
        <v/>
      </c>
      <c r="J311" s="61" t="str">
        <f>'Серебро (ЦБ)'!$AF$9</f>
        <v>06.11.2023</v>
      </c>
      <c r="K311" s="58" t="str">
        <f>'Серебро (ЦБ)'!$AG$9</f>
        <v/>
      </c>
      <c r="M311" s="61" t="str">
        <f>'Платина (ЦБ)'!$AF$9</f>
        <v>06.11.2023</v>
      </c>
      <c r="N311" s="58" t="str">
        <f>'Платина (ЦБ)'!$AG$9</f>
        <v/>
      </c>
      <c r="P311" s="61" t="str">
        <f>'Палладий (ЦБ)'!$AF$9</f>
        <v>06.11.2023</v>
      </c>
      <c r="Q311" s="58" t="str">
        <f>'Палладий (ЦБ)'!$AG$9</f>
        <v/>
      </c>
      <c r="S311" s="61" t="str">
        <f>'Золото (KITCO-LME)'!AF9</f>
        <v>06.11.2023</v>
      </c>
      <c r="T311" s="58">
        <f>IF(OR(н.WTI!$AG9="-",н.WTI!$AG9=""),T310,н.WTI!$AG9)</f>
        <v>0</v>
      </c>
      <c r="V311" s="61" t="str">
        <f>'Серебро (KITCO-LME)'!AF9</f>
        <v>06.11.2023</v>
      </c>
      <c r="W311" s="58">
        <f>IF(OR(н.Brent!$AG9="-",н.Brent!$AG9=""),W310,н.Brent!$AG9)</f>
        <v>1775</v>
      </c>
      <c r="Y311" s="61" t="str">
        <f>'Алюминий (LME)'!AF9</f>
        <v>06.11.2023</v>
      </c>
      <c r="Z311" s="58">
        <f>IF(OR(уголь!$AG9="-",уголь!$AG9=""),Z310,уголь!$AG9)</f>
        <v>0</v>
      </c>
      <c r="AB311" s="61" t="str">
        <f>'Никель (LME)'!AF9</f>
        <v>06.11.2023</v>
      </c>
      <c r="AC311" s="58">
        <f>IF(OR(газ!$AG9="-",газ!$AG9=""),AC310,газ!$AG9)</f>
        <v>0</v>
      </c>
      <c r="AE311" s="61" t="str">
        <f>'Свинец (LME)'!AF9</f>
        <v>06.11.2023</v>
      </c>
      <c r="AF311" s="58"/>
      <c r="AH311" s="61" t="str">
        <f>'Медь (LME)'!AF9</f>
        <v>06.11.2023</v>
      </c>
      <c r="AI311" s="58"/>
      <c r="AK311" s="61" t="str">
        <f>'Цинк (LME)'!AF9</f>
        <v>06.11.2023</v>
      </c>
      <c r="AL311" s="58"/>
    </row>
    <row r="312" spans="1:38" x14ac:dyDescent="0.25">
      <c r="A312" s="61" t="str">
        <f>Доллар!$AF$10</f>
        <v>07.11.2023</v>
      </c>
      <c r="B312" s="58" t="str">
        <f>Доллар!$AG$10</f>
        <v>-</v>
      </c>
      <c r="D312" s="61" t="str">
        <f>Евро!$AF$10</f>
        <v>07.11.2023</v>
      </c>
      <c r="E312" s="58" t="str">
        <f>Евро!$AG$10</f>
        <v>-</v>
      </c>
      <c r="G312" s="61" t="str">
        <f>'Золото (ЦБ)'!$AF$10</f>
        <v>07.11.2023</v>
      </c>
      <c r="H312" s="58" t="str">
        <f>'Золото (ЦБ)'!$AG$10</f>
        <v/>
      </c>
      <c r="J312" s="61" t="str">
        <f>'Серебро (ЦБ)'!$AF$10</f>
        <v>07.11.2023</v>
      </c>
      <c r="K312" s="58" t="str">
        <f>'Серебро (ЦБ)'!$AG$10</f>
        <v/>
      </c>
      <c r="M312" s="61" t="str">
        <f>'Платина (ЦБ)'!$AF$10</f>
        <v>07.11.2023</v>
      </c>
      <c r="N312" s="58" t="str">
        <f>'Платина (ЦБ)'!$AG$10</f>
        <v/>
      </c>
      <c r="P312" s="61" t="str">
        <f>'Палладий (ЦБ)'!$AF$10</f>
        <v>07.11.2023</v>
      </c>
      <c r="Q312" s="58" t="str">
        <f>'Палладий (ЦБ)'!$AG$10</f>
        <v/>
      </c>
      <c r="S312" s="61" t="str">
        <f>'Золото (KITCO-LME)'!AF10</f>
        <v>07.11.2023</v>
      </c>
      <c r="T312" s="58">
        <f>IF(OR(н.WTI!$AG10="-",н.WTI!$AG10=""),T311,н.WTI!$AG10)</f>
        <v>0</v>
      </c>
      <c r="V312" s="61" t="str">
        <f>'Серебро (KITCO-LME)'!AF10</f>
        <v>07.11.2023</v>
      </c>
      <c r="W312" s="58">
        <f>IF(OR(н.Brent!$AG10="-",н.Brent!$AG10=""),W311,н.Brent!$AG10)</f>
        <v>1775</v>
      </c>
      <c r="Y312" s="61" t="str">
        <f>'Алюминий (LME)'!AF10</f>
        <v>07.11.2023</v>
      </c>
      <c r="Z312" s="58">
        <f>IF(OR(уголь!$AG10="-",уголь!$AG10=""),Z311,уголь!$AG10)</f>
        <v>0</v>
      </c>
      <c r="AB312" s="61" t="str">
        <f>'Никель (LME)'!AF10</f>
        <v>07.11.2023</v>
      </c>
      <c r="AC312" s="58">
        <f>IF(OR(газ!$AG10="-",газ!$AG10=""),AC311,газ!$AG10)</f>
        <v>0</v>
      </c>
      <c r="AE312" s="61" t="str">
        <f>'Свинец (LME)'!AF10</f>
        <v>07.11.2023</v>
      </c>
      <c r="AF312" s="58"/>
      <c r="AH312" s="61" t="str">
        <f>'Медь (LME)'!AF10</f>
        <v>07.11.2023</v>
      </c>
      <c r="AI312" s="58"/>
      <c r="AK312" s="61" t="str">
        <f>'Цинк (LME)'!AF10</f>
        <v>07.11.2023</v>
      </c>
      <c r="AL312" s="58"/>
    </row>
    <row r="313" spans="1:38" x14ac:dyDescent="0.25">
      <c r="A313" s="61" t="str">
        <f>Доллар!$AF$11</f>
        <v>08.11.2023</v>
      </c>
      <c r="B313" s="58" t="str">
        <f>Доллар!$AG$11</f>
        <v>-</v>
      </c>
      <c r="D313" s="61" t="str">
        <f>Евро!$AF$11</f>
        <v>08.11.2023</v>
      </c>
      <c r="E313" s="58" t="str">
        <f>Евро!$AG$11</f>
        <v>-</v>
      </c>
      <c r="G313" s="61" t="str">
        <f>'Золото (ЦБ)'!$AF$11</f>
        <v>08.11.2023</v>
      </c>
      <c r="H313" s="58" t="str">
        <f>'Золото (ЦБ)'!$AG$11</f>
        <v/>
      </c>
      <c r="J313" s="61" t="str">
        <f>'Серебро (ЦБ)'!$AF$11</f>
        <v>08.11.2023</v>
      </c>
      <c r="K313" s="58" t="str">
        <f>'Серебро (ЦБ)'!$AG$11</f>
        <v/>
      </c>
      <c r="M313" s="61" t="str">
        <f>'Платина (ЦБ)'!$AF$11</f>
        <v>08.11.2023</v>
      </c>
      <c r="N313" s="58" t="str">
        <f>'Платина (ЦБ)'!$AG$11</f>
        <v/>
      </c>
      <c r="P313" s="61" t="str">
        <f>'Палладий (ЦБ)'!$AF$11</f>
        <v>08.11.2023</v>
      </c>
      <c r="Q313" s="58" t="str">
        <f>'Палладий (ЦБ)'!$AG$11</f>
        <v/>
      </c>
      <c r="S313" s="61" t="str">
        <f>'Золото (KITCO-LME)'!AF11</f>
        <v>08.11.2023</v>
      </c>
      <c r="T313" s="58">
        <f>IF(OR(н.WTI!$AG11="-",н.WTI!$AG11=""),T312,н.WTI!$AG11)</f>
        <v>0</v>
      </c>
      <c r="V313" s="61" t="str">
        <f>'Серебро (KITCO-LME)'!AF11</f>
        <v>08.11.2023</v>
      </c>
      <c r="W313" s="58">
        <f>IF(OR(н.Brent!$AG11="-",н.Brent!$AG11=""),W312,н.Brent!$AG11)</f>
        <v>1775</v>
      </c>
      <c r="Y313" s="61" t="str">
        <f>'Алюминий (LME)'!AF11</f>
        <v>08.11.2023</v>
      </c>
      <c r="Z313" s="58">
        <f>IF(OR(уголь!$AG11="-",уголь!$AG11=""),Z312,уголь!$AG11)</f>
        <v>0</v>
      </c>
      <c r="AB313" s="61" t="str">
        <f>'Никель (LME)'!AF11</f>
        <v>08.11.2023</v>
      </c>
      <c r="AC313" s="58">
        <f>IF(OR(газ!$AG11="-",газ!$AG11=""),AC312,газ!$AG11)</f>
        <v>0</v>
      </c>
      <c r="AE313" s="61" t="str">
        <f>'Свинец (LME)'!AF11</f>
        <v>08.11.2023</v>
      </c>
      <c r="AF313" s="58"/>
      <c r="AH313" s="61" t="str">
        <f>'Медь (LME)'!AF11</f>
        <v>08.11.2023</v>
      </c>
      <c r="AI313" s="58"/>
      <c r="AK313" s="61" t="str">
        <f>'Цинк (LME)'!AF11</f>
        <v>08.11.2023</v>
      </c>
      <c r="AL313" s="58"/>
    </row>
    <row r="314" spans="1:38" x14ac:dyDescent="0.25">
      <c r="A314" s="61" t="str">
        <f>Доллар!$AF$12</f>
        <v>09.11.2023</v>
      </c>
      <c r="B314" s="58" t="str">
        <f>Доллар!$AG$12</f>
        <v>-</v>
      </c>
      <c r="D314" s="61" t="str">
        <f>Евро!$AF$12</f>
        <v>09.11.2023</v>
      </c>
      <c r="E314" s="58" t="str">
        <f>Евро!$AG$12</f>
        <v>-</v>
      </c>
      <c r="G314" s="61" t="str">
        <f>'Золото (ЦБ)'!$AF$12</f>
        <v>09.11.2023</v>
      </c>
      <c r="H314" s="58" t="str">
        <f>'Золото (ЦБ)'!$AG$12</f>
        <v/>
      </c>
      <c r="J314" s="61" t="str">
        <f>'Серебро (ЦБ)'!$AF$12</f>
        <v>09.11.2023</v>
      </c>
      <c r="K314" s="58" t="str">
        <f>'Серебро (ЦБ)'!$AG$12</f>
        <v/>
      </c>
      <c r="M314" s="61" t="str">
        <f>'Платина (ЦБ)'!$AF$12</f>
        <v>09.11.2023</v>
      </c>
      <c r="N314" s="58" t="str">
        <f>'Платина (ЦБ)'!$AG$12</f>
        <v/>
      </c>
      <c r="P314" s="61" t="str">
        <f>'Палладий (ЦБ)'!$AF$12</f>
        <v>09.11.2023</v>
      </c>
      <c r="Q314" s="58" t="str">
        <f>'Палладий (ЦБ)'!$AG$12</f>
        <v/>
      </c>
      <c r="S314" s="61" t="str">
        <f>'Золото (KITCO-LME)'!AF12</f>
        <v>09.11.2023</v>
      </c>
      <c r="T314" s="58">
        <f>IF(OR(н.WTI!$AG12="-",н.WTI!$AG12=""),T313,н.WTI!$AG12)</f>
        <v>0</v>
      </c>
      <c r="V314" s="61" t="str">
        <f>'Серебро (KITCO-LME)'!AF12</f>
        <v>09.11.2023</v>
      </c>
      <c r="W314" s="58">
        <f>IF(OR(н.Brent!$AG12="-",н.Brent!$AG12=""),W313,н.Brent!$AG12)</f>
        <v>1775</v>
      </c>
      <c r="Y314" s="61" t="str">
        <f>'Алюминий (LME)'!AF12</f>
        <v>09.11.2023</v>
      </c>
      <c r="Z314" s="58">
        <f>IF(OR(уголь!$AG12="-",уголь!$AG12=""),Z313,уголь!$AG12)</f>
        <v>0</v>
      </c>
      <c r="AB314" s="61" t="str">
        <f>'Никель (LME)'!AF12</f>
        <v>09.11.2023</v>
      </c>
      <c r="AC314" s="58">
        <f>IF(OR(газ!$AG12="-",газ!$AG12=""),AC313,газ!$AG12)</f>
        <v>0</v>
      </c>
      <c r="AE314" s="61" t="str">
        <f>'Свинец (LME)'!AF12</f>
        <v>09.11.2023</v>
      </c>
      <c r="AF314" s="58"/>
      <c r="AH314" s="61" t="str">
        <f>'Медь (LME)'!AF12</f>
        <v>09.11.2023</v>
      </c>
      <c r="AI314" s="58"/>
      <c r="AK314" s="61" t="str">
        <f>'Цинк (LME)'!AF12</f>
        <v>09.11.2023</v>
      </c>
      <c r="AL314" s="58"/>
    </row>
    <row r="315" spans="1:38" x14ac:dyDescent="0.25">
      <c r="A315" s="61" t="str">
        <f>Доллар!$AF$13</f>
        <v>10.11.2023</v>
      </c>
      <c r="B315" s="58" t="str">
        <f>Доллар!$AG$13</f>
        <v>-</v>
      </c>
      <c r="D315" s="61" t="str">
        <f>Евро!$AF$13</f>
        <v>10.11.2023</v>
      </c>
      <c r="E315" s="58" t="str">
        <f>Евро!$AG$13</f>
        <v>-</v>
      </c>
      <c r="G315" s="61" t="str">
        <f>'Золото (ЦБ)'!$AF$13</f>
        <v>10.11.2023</v>
      </c>
      <c r="H315" s="58" t="str">
        <f>'Золото (ЦБ)'!$AG$13</f>
        <v/>
      </c>
      <c r="J315" s="61" t="str">
        <f>'Серебро (ЦБ)'!$AF$13</f>
        <v>10.11.2023</v>
      </c>
      <c r="K315" s="58" t="str">
        <f>'Серебро (ЦБ)'!$AG$13</f>
        <v/>
      </c>
      <c r="M315" s="61" t="str">
        <f>'Платина (ЦБ)'!$AF$13</f>
        <v>10.11.2023</v>
      </c>
      <c r="N315" s="58" t="str">
        <f>'Платина (ЦБ)'!$AG$13</f>
        <v/>
      </c>
      <c r="P315" s="61" t="str">
        <f>'Палладий (ЦБ)'!$AF$13</f>
        <v>10.11.2023</v>
      </c>
      <c r="Q315" s="58" t="str">
        <f>'Палладий (ЦБ)'!$AG$13</f>
        <v/>
      </c>
      <c r="S315" s="61" t="str">
        <f>'Золото (KITCO-LME)'!AF13</f>
        <v>10.11.2023</v>
      </c>
      <c r="T315" s="58">
        <f>IF(OR(н.WTI!$AG13="-",н.WTI!$AG13=""),T314,н.WTI!$AG13)</f>
        <v>0</v>
      </c>
      <c r="V315" s="61" t="str">
        <f>'Серебро (KITCO-LME)'!AF13</f>
        <v>10.11.2023</v>
      </c>
      <c r="W315" s="58">
        <f>IF(OR(н.Brent!$AG13="-",н.Brent!$AG13=""),W314,н.Brent!$AG13)</f>
        <v>1775</v>
      </c>
      <c r="Y315" s="61" t="str">
        <f>'Алюминий (LME)'!AF13</f>
        <v>10.11.2023</v>
      </c>
      <c r="Z315" s="58">
        <f>IF(OR(уголь!$AG13="-",уголь!$AG13=""),Z314,уголь!$AG13)</f>
        <v>0</v>
      </c>
      <c r="AB315" s="61" t="str">
        <f>'Никель (LME)'!AF13</f>
        <v>10.11.2023</v>
      </c>
      <c r="AC315" s="58">
        <f>IF(OR(газ!$AG13="-",газ!$AG13=""),AC314,газ!$AG13)</f>
        <v>0</v>
      </c>
      <c r="AE315" s="61" t="str">
        <f>'Свинец (LME)'!AF13</f>
        <v>10.11.2023</v>
      </c>
      <c r="AF315" s="58"/>
      <c r="AH315" s="61" t="str">
        <f>'Медь (LME)'!AF13</f>
        <v>10.11.2023</v>
      </c>
      <c r="AI315" s="58"/>
      <c r="AK315" s="61" t="str">
        <f>'Цинк (LME)'!AF13</f>
        <v>10.11.2023</v>
      </c>
      <c r="AL315" s="58"/>
    </row>
    <row r="316" spans="1:38" x14ac:dyDescent="0.25">
      <c r="A316" s="61" t="str">
        <f>Доллар!$AF$14</f>
        <v>11.11.2023</v>
      </c>
      <c r="B316" s="58" t="str">
        <f>Доллар!$AG$14</f>
        <v>-</v>
      </c>
      <c r="D316" s="61" t="str">
        <f>Евро!$AF$14</f>
        <v>11.11.2023</v>
      </c>
      <c r="E316" s="58" t="str">
        <f>Евро!$AG$14</f>
        <v>-</v>
      </c>
      <c r="G316" s="61" t="str">
        <f>'Золото (ЦБ)'!$AF$14</f>
        <v>11.11.2023</v>
      </c>
      <c r="H316" s="58" t="str">
        <f>'Золото (ЦБ)'!$AG$14</f>
        <v/>
      </c>
      <c r="J316" s="61" t="str">
        <f>'Серебро (ЦБ)'!$AF$14</f>
        <v>11.11.2023</v>
      </c>
      <c r="K316" s="58" t="str">
        <f>'Серебро (ЦБ)'!$AG$14</f>
        <v/>
      </c>
      <c r="M316" s="61" t="str">
        <f>'Платина (ЦБ)'!$AF$14</f>
        <v>11.11.2023</v>
      </c>
      <c r="N316" s="58" t="str">
        <f>'Платина (ЦБ)'!$AG$14</f>
        <v/>
      </c>
      <c r="P316" s="61" t="str">
        <f>'Палладий (ЦБ)'!$AF$14</f>
        <v>11.11.2023</v>
      </c>
      <c r="Q316" s="58" t="str">
        <f>'Палладий (ЦБ)'!$AG$14</f>
        <v/>
      </c>
      <c r="S316" s="61" t="str">
        <f>'Золото (KITCO-LME)'!AF14</f>
        <v>11.11.2023</v>
      </c>
      <c r="T316" s="58">
        <f>IF(OR(н.WTI!$AG14="-",н.WTI!$AG14=""),T315,н.WTI!$AG14)</f>
        <v>0</v>
      </c>
      <c r="V316" s="61" t="str">
        <f>'Серебро (KITCO-LME)'!AF14</f>
        <v>11.11.2023</v>
      </c>
      <c r="W316" s="58">
        <f>IF(OR(н.Brent!$AG14="-",н.Brent!$AG14=""),W315,н.Brent!$AG14)</f>
        <v>1775</v>
      </c>
      <c r="Y316" s="61" t="str">
        <f>'Алюминий (LME)'!AF14</f>
        <v>11.11.2023</v>
      </c>
      <c r="Z316" s="58">
        <f>IF(OR(уголь!$AG14="-",уголь!$AG14=""),Z315,уголь!$AG14)</f>
        <v>0</v>
      </c>
      <c r="AB316" s="61" t="str">
        <f>'Никель (LME)'!AF14</f>
        <v>11.11.2023</v>
      </c>
      <c r="AC316" s="58">
        <f>IF(OR(газ!$AG14="-",газ!$AG14=""),AC315,газ!$AG14)</f>
        <v>0</v>
      </c>
      <c r="AE316" s="61" t="str">
        <f>'Свинец (LME)'!AF14</f>
        <v>11.11.2023</v>
      </c>
      <c r="AF316" s="58"/>
      <c r="AH316" s="61" t="str">
        <f>'Медь (LME)'!AF14</f>
        <v>11.11.2023</v>
      </c>
      <c r="AI316" s="58"/>
      <c r="AK316" s="61" t="str">
        <f>'Цинк (LME)'!AF14</f>
        <v>11.11.2023</v>
      </c>
      <c r="AL316" s="58"/>
    </row>
    <row r="317" spans="1:38" x14ac:dyDescent="0.25">
      <c r="A317" s="61" t="str">
        <f>Доллар!$AF$15</f>
        <v>12.11.2023</v>
      </c>
      <c r="B317" s="58" t="str">
        <f>Доллар!$AG$15</f>
        <v>-</v>
      </c>
      <c r="D317" s="61" t="str">
        <f>Евро!$AF$15</f>
        <v>12.11.2023</v>
      </c>
      <c r="E317" s="58" t="str">
        <f>Евро!$AG$15</f>
        <v>-</v>
      </c>
      <c r="G317" s="61" t="str">
        <f>'Золото (ЦБ)'!$AF$15</f>
        <v>12.11.2023</v>
      </c>
      <c r="H317" s="58" t="str">
        <f>'Золото (ЦБ)'!$AG$15</f>
        <v/>
      </c>
      <c r="J317" s="61" t="str">
        <f>'Серебро (ЦБ)'!$AF$15</f>
        <v>12.11.2023</v>
      </c>
      <c r="K317" s="58" t="str">
        <f>'Серебро (ЦБ)'!$AG$15</f>
        <v/>
      </c>
      <c r="M317" s="61" t="str">
        <f>'Платина (ЦБ)'!$AF$15</f>
        <v>12.11.2023</v>
      </c>
      <c r="N317" s="58" t="str">
        <f>'Платина (ЦБ)'!$AG$15</f>
        <v/>
      </c>
      <c r="P317" s="61" t="str">
        <f>'Палладий (ЦБ)'!$AF$15</f>
        <v>12.11.2023</v>
      </c>
      <c r="Q317" s="58" t="str">
        <f>'Палладий (ЦБ)'!$AG$15</f>
        <v/>
      </c>
      <c r="S317" s="61" t="str">
        <f>'Золото (KITCO-LME)'!AF15</f>
        <v>12.11.2023</v>
      </c>
      <c r="T317" s="58">
        <f>IF(OR(н.WTI!$AG15="-",н.WTI!$AG15=""),T316,н.WTI!$AG15)</f>
        <v>0</v>
      </c>
      <c r="V317" s="61" t="str">
        <f>'Серебро (KITCO-LME)'!AF15</f>
        <v>12.11.2023</v>
      </c>
      <c r="W317" s="58">
        <f>IF(OR(н.Brent!$AG15="-",н.Brent!$AG15=""),W316,н.Brent!$AG15)</f>
        <v>1775</v>
      </c>
      <c r="Y317" s="61" t="str">
        <f>'Алюминий (LME)'!AF15</f>
        <v>12.11.2023</v>
      </c>
      <c r="Z317" s="58">
        <f>IF(OR(уголь!$AG15="-",уголь!$AG15=""),Z316,уголь!$AG15)</f>
        <v>0</v>
      </c>
      <c r="AB317" s="61" t="str">
        <f>'Никель (LME)'!AF15</f>
        <v>12.11.2023</v>
      </c>
      <c r="AC317" s="58">
        <f>IF(OR(газ!$AG15="-",газ!$AG15=""),AC316,газ!$AG15)</f>
        <v>0</v>
      </c>
      <c r="AE317" s="61" t="str">
        <f>'Свинец (LME)'!AF15</f>
        <v>12.11.2023</v>
      </c>
      <c r="AF317" s="58"/>
      <c r="AH317" s="61" t="str">
        <f>'Медь (LME)'!AF15</f>
        <v>12.11.2023</v>
      </c>
      <c r="AI317" s="58"/>
      <c r="AK317" s="61" t="str">
        <f>'Цинк (LME)'!AF15</f>
        <v>12.11.2023</v>
      </c>
      <c r="AL317" s="58"/>
    </row>
    <row r="318" spans="1:38" x14ac:dyDescent="0.25">
      <c r="A318" s="61" t="str">
        <f>Доллар!$AF$16</f>
        <v>13.11.2023</v>
      </c>
      <c r="B318" s="58" t="str">
        <f>Доллар!$AG$16</f>
        <v>-</v>
      </c>
      <c r="D318" s="61" t="str">
        <f>Евро!$AF$16</f>
        <v>13.11.2023</v>
      </c>
      <c r="E318" s="58" t="str">
        <f>Евро!$AG$16</f>
        <v>-</v>
      </c>
      <c r="G318" s="61" t="str">
        <f>'Золото (ЦБ)'!$AF$16</f>
        <v>13.11.2023</v>
      </c>
      <c r="H318" s="58" t="str">
        <f>'Золото (ЦБ)'!$AG$16</f>
        <v/>
      </c>
      <c r="J318" s="61" t="str">
        <f>'Серебро (ЦБ)'!$AF$16</f>
        <v>13.11.2023</v>
      </c>
      <c r="K318" s="58" t="str">
        <f>'Серебро (ЦБ)'!$AG$16</f>
        <v/>
      </c>
      <c r="M318" s="61" t="str">
        <f>'Платина (ЦБ)'!$AF$16</f>
        <v>13.11.2023</v>
      </c>
      <c r="N318" s="58" t="str">
        <f>'Платина (ЦБ)'!$AG$16</f>
        <v/>
      </c>
      <c r="P318" s="61" t="str">
        <f>'Палладий (ЦБ)'!$AF$16</f>
        <v>13.11.2023</v>
      </c>
      <c r="Q318" s="58" t="str">
        <f>'Палладий (ЦБ)'!$AG$16</f>
        <v/>
      </c>
      <c r="S318" s="61" t="str">
        <f>'Золото (KITCO-LME)'!AF16</f>
        <v>13.11.2023</v>
      </c>
      <c r="T318" s="58">
        <f>IF(OR(н.WTI!$AG16="-",н.WTI!$AG16=""),T317,н.WTI!$AG16)</f>
        <v>0</v>
      </c>
      <c r="V318" s="61" t="str">
        <f>'Серебро (KITCO-LME)'!AF16</f>
        <v>13.11.2023</v>
      </c>
      <c r="W318" s="58">
        <f>IF(OR(н.Brent!$AG16="-",н.Brent!$AG16=""),W317,н.Brent!$AG16)</f>
        <v>1775</v>
      </c>
      <c r="Y318" s="61" t="str">
        <f>'Алюминий (LME)'!AF16</f>
        <v>13.11.2023</v>
      </c>
      <c r="Z318" s="58">
        <f>IF(OR(уголь!$AG16="-",уголь!$AG16=""),Z317,уголь!$AG16)</f>
        <v>0</v>
      </c>
      <c r="AB318" s="61" t="str">
        <f>'Никель (LME)'!AF16</f>
        <v>13.11.2023</v>
      </c>
      <c r="AC318" s="58">
        <f>IF(OR(газ!$AG16="-",газ!$AG16=""),AC317,газ!$AG16)</f>
        <v>0</v>
      </c>
      <c r="AE318" s="61" t="str">
        <f>'Свинец (LME)'!AF16</f>
        <v>13.11.2023</v>
      </c>
      <c r="AF318" s="58"/>
      <c r="AH318" s="61" t="str">
        <f>'Медь (LME)'!AF16</f>
        <v>13.11.2023</v>
      </c>
      <c r="AI318" s="58"/>
      <c r="AK318" s="61" t="str">
        <f>'Цинк (LME)'!AF16</f>
        <v>13.11.2023</v>
      </c>
      <c r="AL318" s="58"/>
    </row>
    <row r="319" spans="1:38" x14ac:dyDescent="0.25">
      <c r="A319" s="61" t="str">
        <f>Доллар!$AF$17</f>
        <v>14.11.2023</v>
      </c>
      <c r="B319" s="58" t="str">
        <f>Доллар!$AG$17</f>
        <v>-</v>
      </c>
      <c r="D319" s="61" t="str">
        <f>Евро!$AF$17</f>
        <v>14.11.2023</v>
      </c>
      <c r="E319" s="58" t="str">
        <f>Евро!$AG$17</f>
        <v>-</v>
      </c>
      <c r="G319" s="61" t="str">
        <f>'Золото (ЦБ)'!$AF$17</f>
        <v>14.11.2023</v>
      </c>
      <c r="H319" s="58" t="str">
        <f>'Золото (ЦБ)'!$AG$17</f>
        <v/>
      </c>
      <c r="J319" s="61" t="str">
        <f>'Серебро (ЦБ)'!$AF$17</f>
        <v>14.11.2023</v>
      </c>
      <c r="K319" s="58" t="str">
        <f>'Серебро (ЦБ)'!$AG$17</f>
        <v/>
      </c>
      <c r="M319" s="61" t="str">
        <f>'Платина (ЦБ)'!$AF$17</f>
        <v>14.11.2023</v>
      </c>
      <c r="N319" s="58" t="str">
        <f>'Платина (ЦБ)'!$AG$17</f>
        <v/>
      </c>
      <c r="P319" s="61" t="str">
        <f>'Палладий (ЦБ)'!$AF$17</f>
        <v>14.11.2023</v>
      </c>
      <c r="Q319" s="58" t="str">
        <f>'Палладий (ЦБ)'!$AG$17</f>
        <v/>
      </c>
      <c r="S319" s="61" t="str">
        <f>'Золото (KITCO-LME)'!AF17</f>
        <v>14.11.2023</v>
      </c>
      <c r="T319" s="58">
        <f>IF(OR(н.WTI!$AG17="-",н.WTI!$AG17=""),T318,н.WTI!$AG17)</f>
        <v>0</v>
      </c>
      <c r="V319" s="61" t="str">
        <f>'Серебро (KITCO-LME)'!AF17</f>
        <v>14.11.2023</v>
      </c>
      <c r="W319" s="58">
        <f>IF(OR(н.Brent!$AG17="-",н.Brent!$AG17=""),W318,н.Brent!$AG17)</f>
        <v>1775</v>
      </c>
      <c r="Y319" s="61" t="str">
        <f>'Алюминий (LME)'!AF17</f>
        <v>14.11.2023</v>
      </c>
      <c r="Z319" s="58">
        <f>IF(OR(уголь!$AG17="-",уголь!$AG17=""),Z318,уголь!$AG17)</f>
        <v>0</v>
      </c>
      <c r="AB319" s="61" t="str">
        <f>'Никель (LME)'!AF17</f>
        <v>14.11.2023</v>
      </c>
      <c r="AC319" s="58">
        <f>IF(OR(газ!$AG17="-",газ!$AG17=""),AC318,газ!$AG17)</f>
        <v>0</v>
      </c>
      <c r="AE319" s="61" t="str">
        <f>'Свинец (LME)'!AF17</f>
        <v>14.11.2023</v>
      </c>
      <c r="AF319" s="58"/>
      <c r="AH319" s="61" t="str">
        <f>'Медь (LME)'!AF17</f>
        <v>14.11.2023</v>
      </c>
      <c r="AI319" s="58"/>
      <c r="AK319" s="61" t="str">
        <f>'Цинк (LME)'!AF17</f>
        <v>14.11.2023</v>
      </c>
      <c r="AL319" s="58"/>
    </row>
    <row r="320" spans="1:38" x14ac:dyDescent="0.25">
      <c r="A320" s="61" t="str">
        <f>Доллар!$AF$18</f>
        <v>15.11.2023</v>
      </c>
      <c r="B320" s="58" t="str">
        <f>Доллар!$AG$18</f>
        <v>-</v>
      </c>
      <c r="D320" s="61" t="str">
        <f>Евро!$AF$18</f>
        <v>15.11.2023</v>
      </c>
      <c r="E320" s="58" t="str">
        <f>Евро!$AG$18</f>
        <v>-</v>
      </c>
      <c r="G320" s="61" t="str">
        <f>'Золото (ЦБ)'!$AF$18</f>
        <v>15.11.2023</v>
      </c>
      <c r="H320" s="58" t="str">
        <f>'Золото (ЦБ)'!$AG$18</f>
        <v/>
      </c>
      <c r="J320" s="61" t="str">
        <f>'Серебро (ЦБ)'!$AF$18</f>
        <v>15.11.2023</v>
      </c>
      <c r="K320" s="58" t="str">
        <f>'Серебро (ЦБ)'!$AG$18</f>
        <v/>
      </c>
      <c r="M320" s="61" t="str">
        <f>'Платина (ЦБ)'!$AF$18</f>
        <v>15.11.2023</v>
      </c>
      <c r="N320" s="58" t="str">
        <f>'Платина (ЦБ)'!$AG$18</f>
        <v/>
      </c>
      <c r="P320" s="61" t="str">
        <f>'Палладий (ЦБ)'!$AF$18</f>
        <v>15.11.2023</v>
      </c>
      <c r="Q320" s="58" t="str">
        <f>'Палладий (ЦБ)'!$AG$18</f>
        <v/>
      </c>
      <c r="S320" s="61" t="str">
        <f>'Золото (KITCO-LME)'!AF18</f>
        <v>15.11.2023</v>
      </c>
      <c r="T320" s="58">
        <f>IF(OR(н.WTI!$AG18="-",н.WTI!$AG18=""),T319,н.WTI!$AG18)</f>
        <v>0</v>
      </c>
      <c r="V320" s="61" t="str">
        <f>'Серебро (KITCO-LME)'!AF18</f>
        <v>15.11.2023</v>
      </c>
      <c r="W320" s="58">
        <f>IF(OR(н.Brent!$AG18="-",н.Brent!$AG18=""),W319,н.Brent!$AG18)</f>
        <v>1775</v>
      </c>
      <c r="Y320" s="61" t="str">
        <f>'Алюминий (LME)'!AF18</f>
        <v>15.11.2023</v>
      </c>
      <c r="Z320" s="58">
        <f>IF(OR(уголь!$AG18="-",уголь!$AG18=""),Z319,уголь!$AG18)</f>
        <v>0</v>
      </c>
      <c r="AB320" s="61" t="str">
        <f>'Никель (LME)'!AF18</f>
        <v>15.11.2023</v>
      </c>
      <c r="AC320" s="58">
        <f>IF(OR(газ!$AG18="-",газ!$AG18=""),AC319,газ!$AG18)</f>
        <v>0</v>
      </c>
      <c r="AE320" s="61" t="str">
        <f>'Свинец (LME)'!AF18</f>
        <v>15.11.2023</v>
      </c>
      <c r="AF320" s="58"/>
      <c r="AH320" s="61" t="str">
        <f>'Медь (LME)'!AF18</f>
        <v>15.11.2023</v>
      </c>
      <c r="AI320" s="58"/>
      <c r="AK320" s="61" t="str">
        <f>'Цинк (LME)'!AF18</f>
        <v>15.11.2023</v>
      </c>
      <c r="AL320" s="58"/>
    </row>
    <row r="321" spans="1:38" x14ac:dyDescent="0.25">
      <c r="A321" s="61" t="str">
        <f>Доллар!$AF$19</f>
        <v>16.11.2023</v>
      </c>
      <c r="B321" s="58" t="str">
        <f>Доллар!$AG$19</f>
        <v>-</v>
      </c>
      <c r="D321" s="61" t="str">
        <f>Евро!$AF$19</f>
        <v>16.11.2023</v>
      </c>
      <c r="E321" s="58" t="str">
        <f>Евро!$AG$19</f>
        <v>-</v>
      </c>
      <c r="G321" s="61" t="str">
        <f>'Золото (ЦБ)'!$AF$19</f>
        <v>16.11.2023</v>
      </c>
      <c r="H321" s="58" t="str">
        <f>'Золото (ЦБ)'!$AG$19</f>
        <v/>
      </c>
      <c r="J321" s="61" t="str">
        <f>'Серебро (ЦБ)'!$AF$19</f>
        <v>16.11.2023</v>
      </c>
      <c r="K321" s="58" t="str">
        <f>'Серебро (ЦБ)'!$AG$19</f>
        <v/>
      </c>
      <c r="M321" s="61" t="str">
        <f>'Платина (ЦБ)'!$AF$19</f>
        <v>16.11.2023</v>
      </c>
      <c r="N321" s="58" t="str">
        <f>'Платина (ЦБ)'!$AG$19</f>
        <v/>
      </c>
      <c r="P321" s="61" t="str">
        <f>'Палладий (ЦБ)'!$AF$19</f>
        <v>16.11.2023</v>
      </c>
      <c r="Q321" s="58" t="str">
        <f>'Палладий (ЦБ)'!$AG$19</f>
        <v/>
      </c>
      <c r="S321" s="61" t="str">
        <f>'Золото (KITCO-LME)'!AF19</f>
        <v>16.11.2023</v>
      </c>
      <c r="T321" s="58">
        <f>IF(OR(н.WTI!$AG19="-",н.WTI!$AG19=""),T320,н.WTI!$AG19)</f>
        <v>0</v>
      </c>
      <c r="V321" s="61" t="str">
        <f>'Серебро (KITCO-LME)'!AF19</f>
        <v>16.11.2023</v>
      </c>
      <c r="W321" s="58">
        <f>IF(OR(н.Brent!$AG19="-",н.Brent!$AG19=""),W320,н.Brent!$AG19)</f>
        <v>1775</v>
      </c>
      <c r="Y321" s="61" t="str">
        <f>'Алюминий (LME)'!AF19</f>
        <v>16.11.2023</v>
      </c>
      <c r="Z321" s="58">
        <f>IF(OR(уголь!$AG19="-",уголь!$AG19=""),Z320,уголь!$AG19)</f>
        <v>0</v>
      </c>
      <c r="AB321" s="61" t="str">
        <f>'Никель (LME)'!AF19</f>
        <v>16.11.2023</v>
      </c>
      <c r="AC321" s="58">
        <f>IF(OR(газ!$AG19="-",газ!$AG19=""),AC320,газ!$AG19)</f>
        <v>0</v>
      </c>
      <c r="AE321" s="61" t="str">
        <f>'Свинец (LME)'!AF19</f>
        <v>16.11.2023</v>
      </c>
      <c r="AF321" s="58"/>
      <c r="AH321" s="61" t="str">
        <f>'Медь (LME)'!AF19</f>
        <v>16.11.2023</v>
      </c>
      <c r="AI321" s="58"/>
      <c r="AK321" s="61" t="str">
        <f>'Цинк (LME)'!AF19</f>
        <v>16.11.2023</v>
      </c>
      <c r="AL321" s="58"/>
    </row>
    <row r="322" spans="1:38" x14ac:dyDescent="0.25">
      <c r="A322" s="61" t="str">
        <f>Доллар!$AF$20</f>
        <v>17.11.2023</v>
      </c>
      <c r="B322" s="58" t="str">
        <f>Доллар!$AG$20</f>
        <v>-</v>
      </c>
      <c r="D322" s="61" t="str">
        <f>Евро!$AF$20</f>
        <v>17.11.2023</v>
      </c>
      <c r="E322" s="58" t="str">
        <f>Евро!$AG$20</f>
        <v>-</v>
      </c>
      <c r="G322" s="61" t="str">
        <f>'Золото (ЦБ)'!$AF$20</f>
        <v>17.11.2023</v>
      </c>
      <c r="H322" s="58" t="str">
        <f>'Золото (ЦБ)'!$AG$20</f>
        <v/>
      </c>
      <c r="J322" s="61" t="str">
        <f>'Серебро (ЦБ)'!$AF$20</f>
        <v>17.11.2023</v>
      </c>
      <c r="K322" s="58" t="str">
        <f>'Серебро (ЦБ)'!$AG$20</f>
        <v/>
      </c>
      <c r="M322" s="61" t="str">
        <f>'Платина (ЦБ)'!$AF$20</f>
        <v>17.11.2023</v>
      </c>
      <c r="N322" s="58" t="str">
        <f>'Платина (ЦБ)'!$AG$20</f>
        <v/>
      </c>
      <c r="P322" s="61" t="str">
        <f>'Палладий (ЦБ)'!$AF$20</f>
        <v>17.11.2023</v>
      </c>
      <c r="Q322" s="58" t="str">
        <f>'Палладий (ЦБ)'!$AG$20</f>
        <v/>
      </c>
      <c r="S322" s="61" t="str">
        <f>'Золото (KITCO-LME)'!AF20</f>
        <v>17.11.2023</v>
      </c>
      <c r="T322" s="58">
        <f>IF(OR(н.WTI!$AG20="-",н.WTI!$AG20=""),T321,н.WTI!$AG20)</f>
        <v>0</v>
      </c>
      <c r="V322" s="61" t="str">
        <f>'Серебро (KITCO-LME)'!AF20</f>
        <v>17.11.2023</v>
      </c>
      <c r="W322" s="58">
        <f>IF(OR(н.Brent!$AG20="-",н.Brent!$AG20=""),W321,н.Brent!$AG20)</f>
        <v>1775</v>
      </c>
      <c r="Y322" s="61" t="str">
        <f>'Алюминий (LME)'!AF20</f>
        <v>17.11.2023</v>
      </c>
      <c r="Z322" s="58">
        <f>IF(OR(уголь!$AG20="-",уголь!$AG20=""),Z321,уголь!$AG20)</f>
        <v>0</v>
      </c>
      <c r="AB322" s="61" t="str">
        <f>'Никель (LME)'!AF20</f>
        <v>17.11.2023</v>
      </c>
      <c r="AC322" s="58">
        <f>IF(OR(газ!$AG20="-",газ!$AG20=""),AC321,газ!$AG20)</f>
        <v>0</v>
      </c>
      <c r="AE322" s="61" t="str">
        <f>'Свинец (LME)'!AF20</f>
        <v>17.11.2023</v>
      </c>
      <c r="AF322" s="58"/>
      <c r="AH322" s="61" t="str">
        <f>'Медь (LME)'!AF20</f>
        <v>17.11.2023</v>
      </c>
      <c r="AI322" s="58"/>
      <c r="AK322" s="61" t="str">
        <f>'Цинк (LME)'!AF20</f>
        <v>17.11.2023</v>
      </c>
      <c r="AL322" s="58"/>
    </row>
    <row r="323" spans="1:38" x14ac:dyDescent="0.25">
      <c r="A323" s="61" t="str">
        <f>Доллар!$AF$21</f>
        <v>18.11.2023</v>
      </c>
      <c r="B323" s="58" t="str">
        <f>Доллар!$AG$21</f>
        <v>-</v>
      </c>
      <c r="D323" s="61" t="str">
        <f>Евро!$AF$21</f>
        <v>18.11.2023</v>
      </c>
      <c r="E323" s="58" t="str">
        <f>Евро!$AG$21</f>
        <v>-</v>
      </c>
      <c r="G323" s="61" t="str">
        <f>'Золото (ЦБ)'!$AF$21</f>
        <v>18.11.2023</v>
      </c>
      <c r="H323" s="58" t="str">
        <f>'Золото (ЦБ)'!$AG$21</f>
        <v/>
      </c>
      <c r="J323" s="61" t="str">
        <f>'Серебро (ЦБ)'!$AF$21</f>
        <v>18.11.2023</v>
      </c>
      <c r="K323" s="58" t="str">
        <f>'Серебро (ЦБ)'!$AG$21</f>
        <v/>
      </c>
      <c r="M323" s="61" t="str">
        <f>'Платина (ЦБ)'!$AF$21</f>
        <v>18.11.2023</v>
      </c>
      <c r="N323" s="58" t="str">
        <f>'Платина (ЦБ)'!$AG$21</f>
        <v/>
      </c>
      <c r="P323" s="61" t="str">
        <f>'Палладий (ЦБ)'!$AF$21</f>
        <v>18.11.2023</v>
      </c>
      <c r="Q323" s="58" t="str">
        <f>'Палладий (ЦБ)'!$AG$21</f>
        <v/>
      </c>
      <c r="S323" s="61" t="str">
        <f>'Золото (KITCO-LME)'!AF21</f>
        <v>18.11.2023</v>
      </c>
      <c r="T323" s="58">
        <f>IF(OR(н.WTI!$AG21="-",н.WTI!$AG21=""),T322,н.WTI!$AG21)</f>
        <v>0</v>
      </c>
      <c r="V323" s="61" t="str">
        <f>'Серебро (KITCO-LME)'!AF21</f>
        <v>18.11.2023</v>
      </c>
      <c r="W323" s="58">
        <f>IF(OR(н.Brent!$AG21="-",н.Brent!$AG21=""),W322,н.Brent!$AG21)</f>
        <v>1775</v>
      </c>
      <c r="Y323" s="61" t="str">
        <f>'Алюминий (LME)'!AF21</f>
        <v>18.11.2023</v>
      </c>
      <c r="Z323" s="58">
        <f>IF(OR(уголь!$AG21="-",уголь!$AG21=""),Z322,уголь!$AG21)</f>
        <v>0</v>
      </c>
      <c r="AB323" s="61" t="str">
        <f>'Никель (LME)'!AF21</f>
        <v>18.11.2023</v>
      </c>
      <c r="AC323" s="58">
        <f>IF(OR(газ!$AG21="-",газ!$AG21=""),AC322,газ!$AG21)</f>
        <v>0</v>
      </c>
      <c r="AE323" s="61" t="str">
        <f>'Свинец (LME)'!AF21</f>
        <v>18.11.2023</v>
      </c>
      <c r="AF323" s="58"/>
      <c r="AH323" s="61" t="str">
        <f>'Медь (LME)'!AF21</f>
        <v>18.11.2023</v>
      </c>
      <c r="AI323" s="58"/>
      <c r="AK323" s="61" t="str">
        <f>'Цинк (LME)'!AF21</f>
        <v>18.11.2023</v>
      </c>
      <c r="AL323" s="58"/>
    </row>
    <row r="324" spans="1:38" x14ac:dyDescent="0.25">
      <c r="A324" s="61" t="str">
        <f>Доллар!$AF$22</f>
        <v>19.11.2023</v>
      </c>
      <c r="B324" s="58" t="str">
        <f>Доллар!$AG$22</f>
        <v>-</v>
      </c>
      <c r="D324" s="61" t="str">
        <f>Евро!$AF$22</f>
        <v>19.11.2023</v>
      </c>
      <c r="E324" s="58" t="str">
        <f>Евро!$AG$22</f>
        <v>-</v>
      </c>
      <c r="G324" s="61" t="str">
        <f>'Золото (ЦБ)'!$AF$22</f>
        <v>19.11.2023</v>
      </c>
      <c r="H324" s="58" t="str">
        <f>'Золото (ЦБ)'!$AG$22</f>
        <v/>
      </c>
      <c r="J324" s="61" t="str">
        <f>'Серебро (ЦБ)'!$AF$22</f>
        <v>19.11.2023</v>
      </c>
      <c r="K324" s="58" t="str">
        <f>'Серебро (ЦБ)'!$AG$22</f>
        <v/>
      </c>
      <c r="M324" s="61" t="str">
        <f>'Платина (ЦБ)'!$AF$22</f>
        <v>19.11.2023</v>
      </c>
      <c r="N324" s="58" t="str">
        <f>'Платина (ЦБ)'!$AG$22</f>
        <v/>
      </c>
      <c r="P324" s="61" t="str">
        <f>'Палладий (ЦБ)'!$AF$22</f>
        <v>19.11.2023</v>
      </c>
      <c r="Q324" s="58" t="str">
        <f>'Палладий (ЦБ)'!$AG$22</f>
        <v/>
      </c>
      <c r="S324" s="61" t="str">
        <f>'Золото (KITCO-LME)'!AF22</f>
        <v>19.11.2023</v>
      </c>
      <c r="T324" s="58">
        <f>IF(OR(н.WTI!$AG22="-",н.WTI!$AG22=""),T323,н.WTI!$AG22)</f>
        <v>0</v>
      </c>
      <c r="V324" s="61" t="str">
        <f>'Серебро (KITCO-LME)'!AF22</f>
        <v>19.11.2023</v>
      </c>
      <c r="W324" s="58">
        <f>IF(OR(н.Brent!$AG22="-",н.Brent!$AG22=""),W323,н.Brent!$AG22)</f>
        <v>1775</v>
      </c>
      <c r="Y324" s="61" t="str">
        <f>'Алюминий (LME)'!AF22</f>
        <v>19.11.2023</v>
      </c>
      <c r="Z324" s="58">
        <f>IF(OR(уголь!$AG22="-",уголь!$AG22=""),Z323,уголь!$AG22)</f>
        <v>0</v>
      </c>
      <c r="AB324" s="61" t="str">
        <f>'Никель (LME)'!AF22</f>
        <v>19.11.2023</v>
      </c>
      <c r="AC324" s="58">
        <f>IF(OR(газ!$AG22="-",газ!$AG22=""),AC323,газ!$AG22)</f>
        <v>0</v>
      </c>
      <c r="AE324" s="61" t="str">
        <f>'Свинец (LME)'!AF22</f>
        <v>19.11.2023</v>
      </c>
      <c r="AF324" s="58"/>
      <c r="AH324" s="61" t="str">
        <f>'Медь (LME)'!AF22</f>
        <v>19.11.2023</v>
      </c>
      <c r="AI324" s="58"/>
      <c r="AK324" s="61" t="str">
        <f>'Цинк (LME)'!AF22</f>
        <v>19.11.2023</v>
      </c>
      <c r="AL324" s="58"/>
    </row>
    <row r="325" spans="1:38" x14ac:dyDescent="0.25">
      <c r="A325" s="61" t="str">
        <f>Доллар!$AF$23</f>
        <v>20.11.2023</v>
      </c>
      <c r="B325" s="58" t="str">
        <f>Доллар!$AG$23</f>
        <v>-</v>
      </c>
      <c r="D325" s="61" t="str">
        <f>Евро!$AF$23</f>
        <v>20.11.2023</v>
      </c>
      <c r="E325" s="58" t="str">
        <f>Евро!$AG$23</f>
        <v>-</v>
      </c>
      <c r="G325" s="61" t="str">
        <f>'Золото (ЦБ)'!$AF$23</f>
        <v>20.11.2023</v>
      </c>
      <c r="H325" s="58" t="str">
        <f>'Золото (ЦБ)'!$AG$23</f>
        <v/>
      </c>
      <c r="J325" s="61" t="str">
        <f>'Серебро (ЦБ)'!$AF$23</f>
        <v>20.11.2023</v>
      </c>
      <c r="K325" s="58" t="str">
        <f>'Серебро (ЦБ)'!$AG$23</f>
        <v/>
      </c>
      <c r="M325" s="61" t="str">
        <f>'Платина (ЦБ)'!$AF$23</f>
        <v>20.11.2023</v>
      </c>
      <c r="N325" s="58" t="str">
        <f>'Платина (ЦБ)'!$AG$23</f>
        <v/>
      </c>
      <c r="P325" s="61" t="str">
        <f>'Палладий (ЦБ)'!$AF$23</f>
        <v>20.11.2023</v>
      </c>
      <c r="Q325" s="58" t="str">
        <f>'Палладий (ЦБ)'!$AG$23</f>
        <v/>
      </c>
      <c r="S325" s="61" t="str">
        <f>'Золото (KITCO-LME)'!AF23</f>
        <v>20.11.2023</v>
      </c>
      <c r="T325" s="58">
        <f>IF(OR(н.WTI!$AG23="-",н.WTI!$AG23=""),T324,н.WTI!$AG23)</f>
        <v>0</v>
      </c>
      <c r="V325" s="61" t="str">
        <f>'Серебро (KITCO-LME)'!AF23</f>
        <v>20.11.2023</v>
      </c>
      <c r="W325" s="58">
        <f>IF(OR(н.Brent!$AG23="-",н.Brent!$AG23=""),W324,н.Brent!$AG23)</f>
        <v>1775</v>
      </c>
      <c r="Y325" s="61" t="str">
        <f>'Алюминий (LME)'!AF23</f>
        <v>20.11.2023</v>
      </c>
      <c r="Z325" s="58">
        <f>IF(OR(уголь!$AG23="-",уголь!$AG23=""),Z324,уголь!$AG23)</f>
        <v>0</v>
      </c>
      <c r="AB325" s="61" t="str">
        <f>'Никель (LME)'!AF23</f>
        <v>20.11.2023</v>
      </c>
      <c r="AC325" s="58">
        <f>IF(OR(газ!$AG23="-",газ!$AG23=""),AC324,газ!$AG23)</f>
        <v>0</v>
      </c>
      <c r="AE325" s="61" t="str">
        <f>'Свинец (LME)'!AF23</f>
        <v>20.11.2023</v>
      </c>
      <c r="AF325" s="58"/>
      <c r="AH325" s="61" t="str">
        <f>'Медь (LME)'!AF23</f>
        <v>20.11.2023</v>
      </c>
      <c r="AI325" s="58"/>
      <c r="AK325" s="61" t="str">
        <f>'Цинк (LME)'!AF23</f>
        <v>20.11.2023</v>
      </c>
      <c r="AL325" s="58"/>
    </row>
    <row r="326" spans="1:38" x14ac:dyDescent="0.25">
      <c r="A326" s="61" t="str">
        <f>Доллар!$AF$24</f>
        <v>21.11.2023</v>
      </c>
      <c r="B326" s="58" t="str">
        <f>Доллар!$AG$24</f>
        <v>-</v>
      </c>
      <c r="D326" s="61" t="str">
        <f>Евро!$AF$24</f>
        <v>21.11.2023</v>
      </c>
      <c r="E326" s="58" t="str">
        <f>Евро!$AG$24</f>
        <v>-</v>
      </c>
      <c r="G326" s="61" t="str">
        <f>'Золото (ЦБ)'!$AF$24</f>
        <v>21.11.2023</v>
      </c>
      <c r="H326" s="58" t="str">
        <f>'Золото (ЦБ)'!$AG$24</f>
        <v/>
      </c>
      <c r="J326" s="61" t="str">
        <f>'Серебро (ЦБ)'!$AF$24</f>
        <v>21.11.2023</v>
      </c>
      <c r="K326" s="58" t="str">
        <f>'Серебро (ЦБ)'!$AG$24</f>
        <v/>
      </c>
      <c r="M326" s="61" t="str">
        <f>'Платина (ЦБ)'!$AF$24</f>
        <v>21.11.2023</v>
      </c>
      <c r="N326" s="58" t="str">
        <f>'Платина (ЦБ)'!$AG$24</f>
        <v/>
      </c>
      <c r="P326" s="61" t="str">
        <f>'Палладий (ЦБ)'!$AF$24</f>
        <v>21.11.2023</v>
      </c>
      <c r="Q326" s="58" t="str">
        <f>'Палладий (ЦБ)'!$AG$24</f>
        <v/>
      </c>
      <c r="S326" s="61" t="str">
        <f>'Золото (KITCO-LME)'!AF24</f>
        <v>21.11.2023</v>
      </c>
      <c r="T326" s="58">
        <f>IF(OR(н.WTI!$AG24="-",н.WTI!$AG24=""),T325,н.WTI!$AG24)</f>
        <v>0</v>
      </c>
      <c r="V326" s="61" t="str">
        <f>'Серебро (KITCO-LME)'!AF24</f>
        <v>21.11.2023</v>
      </c>
      <c r="W326" s="58">
        <f>IF(OR(н.Brent!$AG24="-",н.Brent!$AG24=""),W325,н.Brent!$AG24)</f>
        <v>1775</v>
      </c>
      <c r="Y326" s="61" t="str">
        <f>'Алюминий (LME)'!AF24</f>
        <v>21.11.2023</v>
      </c>
      <c r="Z326" s="58">
        <f>IF(OR(уголь!$AG24="-",уголь!$AG24=""),Z325,уголь!$AG24)</f>
        <v>0</v>
      </c>
      <c r="AB326" s="61" t="str">
        <f>'Никель (LME)'!AF24</f>
        <v>21.11.2023</v>
      </c>
      <c r="AC326" s="58">
        <f>IF(OR(газ!$AG24="-",газ!$AG24=""),AC325,газ!$AG24)</f>
        <v>0</v>
      </c>
      <c r="AE326" s="61" t="str">
        <f>'Свинец (LME)'!AF24</f>
        <v>21.11.2023</v>
      </c>
      <c r="AF326" s="58"/>
      <c r="AH326" s="61" t="str">
        <f>'Медь (LME)'!AF24</f>
        <v>21.11.2023</v>
      </c>
      <c r="AI326" s="58"/>
      <c r="AK326" s="61" t="str">
        <f>'Цинк (LME)'!AF24</f>
        <v>21.11.2023</v>
      </c>
      <c r="AL326" s="58"/>
    </row>
    <row r="327" spans="1:38" x14ac:dyDescent="0.25">
      <c r="A327" s="61" t="str">
        <f>Доллар!$AF$25</f>
        <v>22.11.2023</v>
      </c>
      <c r="B327" s="58" t="str">
        <f>Доллар!$AG$25</f>
        <v>-</v>
      </c>
      <c r="D327" s="61" t="str">
        <f>Евро!$AF$25</f>
        <v>22.11.2023</v>
      </c>
      <c r="E327" s="58" t="str">
        <f>Евро!$AG$25</f>
        <v>-</v>
      </c>
      <c r="G327" s="61" t="str">
        <f>'Золото (ЦБ)'!$AF$25</f>
        <v>22.11.2023</v>
      </c>
      <c r="H327" s="58" t="str">
        <f>'Золото (ЦБ)'!$AG$25</f>
        <v/>
      </c>
      <c r="J327" s="61" t="str">
        <f>'Серебро (ЦБ)'!$AF$25</f>
        <v>22.11.2023</v>
      </c>
      <c r="K327" s="58" t="str">
        <f>'Серебро (ЦБ)'!$AG$25</f>
        <v/>
      </c>
      <c r="M327" s="61" t="str">
        <f>'Платина (ЦБ)'!$AF$25</f>
        <v>22.11.2023</v>
      </c>
      <c r="N327" s="58" t="str">
        <f>'Платина (ЦБ)'!$AG$25</f>
        <v/>
      </c>
      <c r="P327" s="61" t="str">
        <f>'Палладий (ЦБ)'!$AF$25</f>
        <v>22.11.2023</v>
      </c>
      <c r="Q327" s="58" t="str">
        <f>'Палладий (ЦБ)'!$AG$25</f>
        <v/>
      </c>
      <c r="S327" s="61" t="str">
        <f>'Золото (KITCO-LME)'!AF25</f>
        <v>22.11.2023</v>
      </c>
      <c r="T327" s="58">
        <f>IF(OR(н.WTI!$AG25="-",н.WTI!$AG25=""),T326,н.WTI!$AG25)</f>
        <v>0</v>
      </c>
      <c r="V327" s="61" t="str">
        <f>'Серебро (KITCO-LME)'!AF25</f>
        <v>22.11.2023</v>
      </c>
      <c r="W327" s="58">
        <f>IF(OR(н.Brent!$AG25="-",н.Brent!$AG25=""),W326,н.Brent!$AG25)</f>
        <v>1775</v>
      </c>
      <c r="Y327" s="61" t="str">
        <f>'Алюминий (LME)'!AF25</f>
        <v>22.11.2023</v>
      </c>
      <c r="Z327" s="58">
        <f>IF(OR(уголь!$AG25="-",уголь!$AG25=""),Z326,уголь!$AG25)</f>
        <v>0</v>
      </c>
      <c r="AB327" s="61" t="str">
        <f>'Никель (LME)'!AF25</f>
        <v>22.11.2023</v>
      </c>
      <c r="AC327" s="58">
        <f>IF(OR(газ!$AG25="-",газ!$AG25=""),AC326,газ!$AG25)</f>
        <v>0</v>
      </c>
      <c r="AE327" s="61" t="str">
        <f>'Свинец (LME)'!AF25</f>
        <v>22.11.2023</v>
      </c>
      <c r="AF327" s="58"/>
      <c r="AH327" s="61" t="str">
        <f>'Медь (LME)'!AF25</f>
        <v>22.11.2023</v>
      </c>
      <c r="AI327" s="58"/>
      <c r="AK327" s="61" t="str">
        <f>'Цинк (LME)'!AF25</f>
        <v>22.11.2023</v>
      </c>
      <c r="AL327" s="58"/>
    </row>
    <row r="328" spans="1:38" x14ac:dyDescent="0.25">
      <c r="A328" s="61" t="str">
        <f>Доллар!$AF$26</f>
        <v>23.11.2023</v>
      </c>
      <c r="B328" s="58" t="str">
        <f>Доллар!$AG$26</f>
        <v>-</v>
      </c>
      <c r="D328" s="61" t="str">
        <f>Евро!$AF$26</f>
        <v>23.11.2023</v>
      </c>
      <c r="E328" s="58" t="str">
        <f>Евро!$AG$26</f>
        <v>-</v>
      </c>
      <c r="G328" s="61" t="str">
        <f>'Золото (ЦБ)'!$AF$26</f>
        <v>23.11.2023</v>
      </c>
      <c r="H328" s="58" t="str">
        <f>'Золото (ЦБ)'!$AG$26</f>
        <v/>
      </c>
      <c r="J328" s="61" t="str">
        <f>'Серебро (ЦБ)'!$AF$26</f>
        <v>23.11.2023</v>
      </c>
      <c r="K328" s="58" t="str">
        <f>'Серебро (ЦБ)'!$AG$26</f>
        <v/>
      </c>
      <c r="M328" s="61" t="str">
        <f>'Платина (ЦБ)'!$AF$26</f>
        <v>23.11.2023</v>
      </c>
      <c r="N328" s="58" t="str">
        <f>'Платина (ЦБ)'!$AG$26</f>
        <v/>
      </c>
      <c r="P328" s="61" t="str">
        <f>'Палладий (ЦБ)'!$AF$26</f>
        <v>23.11.2023</v>
      </c>
      <c r="Q328" s="58" t="str">
        <f>'Палладий (ЦБ)'!$AG$26</f>
        <v/>
      </c>
      <c r="S328" s="61" t="str">
        <f>'Золото (KITCO-LME)'!AF26</f>
        <v>23.11.2023</v>
      </c>
      <c r="T328" s="58">
        <f>IF(OR(н.WTI!$AG26="-",н.WTI!$AG26=""),T327,н.WTI!$AG26)</f>
        <v>0</v>
      </c>
      <c r="V328" s="61" t="str">
        <f>'Серебро (KITCO-LME)'!AF26</f>
        <v>23.11.2023</v>
      </c>
      <c r="W328" s="58">
        <f>IF(OR(н.Brent!$AG26="-",н.Brent!$AG26=""),W327,н.Brent!$AG26)</f>
        <v>1775</v>
      </c>
      <c r="Y328" s="61" t="str">
        <f>'Алюминий (LME)'!AF26</f>
        <v>23.11.2023</v>
      </c>
      <c r="Z328" s="58">
        <f>IF(OR(уголь!$AG26="-",уголь!$AG26=""),Z327,уголь!$AG26)</f>
        <v>0</v>
      </c>
      <c r="AB328" s="61" t="str">
        <f>'Никель (LME)'!AF26</f>
        <v>23.11.2023</v>
      </c>
      <c r="AC328" s="58">
        <f>IF(OR(газ!$AG26="-",газ!$AG26=""),AC327,газ!$AG26)</f>
        <v>0</v>
      </c>
      <c r="AE328" s="61" t="str">
        <f>'Свинец (LME)'!AF26</f>
        <v>23.11.2023</v>
      </c>
      <c r="AF328" s="58"/>
      <c r="AH328" s="61" t="str">
        <f>'Медь (LME)'!AF26</f>
        <v>23.11.2023</v>
      </c>
      <c r="AI328" s="58"/>
      <c r="AK328" s="61" t="str">
        <f>'Цинк (LME)'!AF26</f>
        <v>23.11.2023</v>
      </c>
      <c r="AL328" s="58"/>
    </row>
    <row r="329" spans="1:38" x14ac:dyDescent="0.25">
      <c r="A329" s="61" t="str">
        <f>Доллар!$AF$27</f>
        <v>24.11.2023</v>
      </c>
      <c r="B329" s="58" t="str">
        <f>Доллар!$AG$27</f>
        <v>-</v>
      </c>
      <c r="D329" s="61" t="str">
        <f>Евро!$AF$27</f>
        <v>24.11.2023</v>
      </c>
      <c r="E329" s="58" t="str">
        <f>Евро!$AG$27</f>
        <v>-</v>
      </c>
      <c r="G329" s="61" t="str">
        <f>'Золото (ЦБ)'!$AF$27</f>
        <v>24.11.2023</v>
      </c>
      <c r="H329" s="58" t="str">
        <f>'Золото (ЦБ)'!$AG$27</f>
        <v/>
      </c>
      <c r="J329" s="61" t="str">
        <f>'Серебро (ЦБ)'!$AF$27</f>
        <v>24.11.2023</v>
      </c>
      <c r="K329" s="58" t="str">
        <f>'Серебро (ЦБ)'!$AG$27</f>
        <v/>
      </c>
      <c r="M329" s="61" t="str">
        <f>'Платина (ЦБ)'!$AF$27</f>
        <v>24.11.2023</v>
      </c>
      <c r="N329" s="58" t="str">
        <f>'Платина (ЦБ)'!$AG$27</f>
        <v/>
      </c>
      <c r="P329" s="61" t="str">
        <f>'Палладий (ЦБ)'!$AF$27</f>
        <v>24.11.2023</v>
      </c>
      <c r="Q329" s="58" t="str">
        <f>'Палладий (ЦБ)'!$AG$27</f>
        <v/>
      </c>
      <c r="S329" s="61" t="str">
        <f>'Золото (KITCO-LME)'!AF27</f>
        <v>24.11.2023</v>
      </c>
      <c r="T329" s="58">
        <f>IF(OR(н.WTI!$AG27="-",н.WTI!$AG27=""),T328,н.WTI!$AG27)</f>
        <v>0</v>
      </c>
      <c r="V329" s="61" t="str">
        <f>'Серебро (KITCO-LME)'!AF27</f>
        <v>24.11.2023</v>
      </c>
      <c r="W329" s="58">
        <f>IF(OR(н.Brent!$AG27="-",н.Brent!$AG27=""),W328,н.Brent!$AG27)</f>
        <v>1775</v>
      </c>
      <c r="Y329" s="61" t="str">
        <f>'Алюминий (LME)'!AF27</f>
        <v>24.11.2023</v>
      </c>
      <c r="Z329" s="58">
        <f>IF(OR(уголь!$AG27="-",уголь!$AG27=""),Z328,уголь!$AG27)</f>
        <v>0</v>
      </c>
      <c r="AB329" s="61" t="str">
        <f>'Никель (LME)'!AF27</f>
        <v>24.11.2023</v>
      </c>
      <c r="AC329" s="58">
        <f>IF(OR(газ!$AG27="-",газ!$AG27=""),AC328,газ!$AG27)</f>
        <v>0</v>
      </c>
      <c r="AE329" s="61" t="str">
        <f>'Свинец (LME)'!AF27</f>
        <v>24.11.2023</v>
      </c>
      <c r="AF329" s="58"/>
      <c r="AH329" s="61" t="str">
        <f>'Медь (LME)'!AF27</f>
        <v>24.11.2023</v>
      </c>
      <c r="AI329" s="58"/>
      <c r="AK329" s="61" t="str">
        <f>'Цинк (LME)'!AF27</f>
        <v>24.11.2023</v>
      </c>
      <c r="AL329" s="58"/>
    </row>
    <row r="330" spans="1:38" x14ac:dyDescent="0.25">
      <c r="A330" s="61" t="str">
        <f>Доллар!$AF$28</f>
        <v>25.11.2023</v>
      </c>
      <c r="B330" s="58" t="str">
        <f>Доллар!$AG$28</f>
        <v>-</v>
      </c>
      <c r="D330" s="61" t="str">
        <f>Евро!$AF$28</f>
        <v>25.11.2023</v>
      </c>
      <c r="E330" s="58" t="str">
        <f>Евро!$AG$28</f>
        <v>-</v>
      </c>
      <c r="G330" s="61" t="str">
        <f>'Золото (ЦБ)'!$AF$28</f>
        <v>25.11.2023</v>
      </c>
      <c r="H330" s="58" t="str">
        <f>'Золото (ЦБ)'!$AG$28</f>
        <v/>
      </c>
      <c r="J330" s="61" t="str">
        <f>'Серебро (ЦБ)'!$AF$28</f>
        <v>25.11.2023</v>
      </c>
      <c r="K330" s="58" t="str">
        <f>'Серебро (ЦБ)'!$AG$28</f>
        <v/>
      </c>
      <c r="M330" s="61" t="str">
        <f>'Платина (ЦБ)'!$AF$28</f>
        <v>25.11.2023</v>
      </c>
      <c r="N330" s="58" t="str">
        <f>'Платина (ЦБ)'!$AG$28</f>
        <v/>
      </c>
      <c r="P330" s="61" t="str">
        <f>'Палладий (ЦБ)'!$AF$28</f>
        <v>25.11.2023</v>
      </c>
      <c r="Q330" s="58" t="str">
        <f>'Палладий (ЦБ)'!$AG$28</f>
        <v/>
      </c>
      <c r="S330" s="61" t="str">
        <f>'Золото (KITCO-LME)'!AF28</f>
        <v>25.11.2023</v>
      </c>
      <c r="T330" s="58">
        <f>IF(OR(н.WTI!$AG28="-",н.WTI!$AG28=""),T329,н.WTI!$AG28)</f>
        <v>0</v>
      </c>
      <c r="V330" s="61" t="str">
        <f>'Серебро (KITCO-LME)'!AF28</f>
        <v>25.11.2023</v>
      </c>
      <c r="W330" s="58">
        <f>IF(OR(н.Brent!$AG28="-",н.Brent!$AG28=""),W329,н.Brent!$AG28)</f>
        <v>1775</v>
      </c>
      <c r="Y330" s="61" t="str">
        <f>'Алюминий (LME)'!AF28</f>
        <v>25.11.2023</v>
      </c>
      <c r="Z330" s="58">
        <f>IF(OR(уголь!$AG28="-",уголь!$AG28=""),Z329,уголь!$AG28)</f>
        <v>0</v>
      </c>
      <c r="AB330" s="61" t="str">
        <f>'Никель (LME)'!AF28</f>
        <v>25.11.2023</v>
      </c>
      <c r="AC330" s="58">
        <f>IF(OR(газ!$AG28="-",газ!$AG28=""),AC329,газ!$AG28)</f>
        <v>0</v>
      </c>
      <c r="AE330" s="61" t="str">
        <f>'Свинец (LME)'!AF28</f>
        <v>25.11.2023</v>
      </c>
      <c r="AF330" s="58"/>
      <c r="AH330" s="61" t="str">
        <f>'Медь (LME)'!AF28</f>
        <v>25.11.2023</v>
      </c>
      <c r="AI330" s="58"/>
      <c r="AK330" s="61" t="str">
        <f>'Цинк (LME)'!AF28</f>
        <v>25.11.2023</v>
      </c>
      <c r="AL330" s="58"/>
    </row>
    <row r="331" spans="1:38" x14ac:dyDescent="0.25">
      <c r="A331" s="61" t="str">
        <f>Доллар!$AF$29</f>
        <v>26.11.2023</v>
      </c>
      <c r="B331" s="58" t="str">
        <f>Доллар!$AG$29</f>
        <v>-</v>
      </c>
      <c r="D331" s="61" t="str">
        <f>Евро!$AF$29</f>
        <v>26.11.2023</v>
      </c>
      <c r="E331" s="58" t="str">
        <f>Евро!$AG$29</f>
        <v>-</v>
      </c>
      <c r="G331" s="61" t="str">
        <f>'Золото (ЦБ)'!$AF$29</f>
        <v>26.11.2023</v>
      </c>
      <c r="H331" s="58" t="str">
        <f>'Золото (ЦБ)'!$AG$29</f>
        <v/>
      </c>
      <c r="J331" s="61" t="str">
        <f>'Серебро (ЦБ)'!$AF$29</f>
        <v>26.11.2023</v>
      </c>
      <c r="K331" s="58" t="str">
        <f>'Серебро (ЦБ)'!$AG$29</f>
        <v/>
      </c>
      <c r="M331" s="61" t="str">
        <f>'Платина (ЦБ)'!$AF$29</f>
        <v>26.11.2023</v>
      </c>
      <c r="N331" s="58" t="str">
        <f>'Платина (ЦБ)'!$AG$29</f>
        <v/>
      </c>
      <c r="P331" s="61" t="str">
        <f>'Палладий (ЦБ)'!$AF$29</f>
        <v>26.11.2023</v>
      </c>
      <c r="Q331" s="58" t="str">
        <f>'Палладий (ЦБ)'!$AG$29</f>
        <v/>
      </c>
      <c r="S331" s="61" t="str">
        <f>'Золото (KITCO-LME)'!AF29</f>
        <v>26.11.2023</v>
      </c>
      <c r="T331" s="58">
        <f>IF(OR(н.WTI!$AG29="-",н.WTI!$AG29=""),T330,н.WTI!$AG29)</f>
        <v>0</v>
      </c>
      <c r="V331" s="61" t="str">
        <f>'Серебро (KITCO-LME)'!AF29</f>
        <v>26.11.2023</v>
      </c>
      <c r="W331" s="58">
        <f>IF(OR(н.Brent!$AG29="-",н.Brent!$AG29=""),W330,н.Brent!$AG29)</f>
        <v>1775</v>
      </c>
      <c r="Y331" s="61" t="str">
        <f>'Алюминий (LME)'!AF29</f>
        <v>26.11.2023</v>
      </c>
      <c r="Z331" s="58">
        <f>IF(OR(уголь!$AG29="-",уголь!$AG29=""),Z330,уголь!$AG29)</f>
        <v>0</v>
      </c>
      <c r="AB331" s="61" t="str">
        <f>'Никель (LME)'!AF29</f>
        <v>26.11.2023</v>
      </c>
      <c r="AC331" s="58">
        <f>IF(OR(газ!$AG29="-",газ!$AG29=""),AC330,газ!$AG29)</f>
        <v>0</v>
      </c>
      <c r="AE331" s="61" t="str">
        <f>'Свинец (LME)'!AF29</f>
        <v>26.11.2023</v>
      </c>
      <c r="AF331" s="58"/>
      <c r="AH331" s="61" t="str">
        <f>'Медь (LME)'!AF29</f>
        <v>26.11.2023</v>
      </c>
      <c r="AI331" s="58"/>
      <c r="AK331" s="61" t="str">
        <f>'Цинк (LME)'!AF29</f>
        <v>26.11.2023</v>
      </c>
      <c r="AL331" s="58"/>
    </row>
    <row r="332" spans="1:38" x14ac:dyDescent="0.25">
      <c r="A332" s="61" t="str">
        <f>Доллар!$AF$30</f>
        <v>27.11.2023</v>
      </c>
      <c r="B332" s="58" t="str">
        <f>Доллар!$AG$30</f>
        <v>-</v>
      </c>
      <c r="D332" s="61" t="str">
        <f>Евро!$AF$30</f>
        <v>27.11.2023</v>
      </c>
      <c r="E332" s="58" t="str">
        <f>Евро!$AG$30</f>
        <v>-</v>
      </c>
      <c r="G332" s="61" t="str">
        <f>'Золото (ЦБ)'!$AF$30</f>
        <v>27.11.2023</v>
      </c>
      <c r="H332" s="58" t="str">
        <f>'Золото (ЦБ)'!$AG$30</f>
        <v/>
      </c>
      <c r="J332" s="61" t="str">
        <f>'Серебро (ЦБ)'!$AF$30</f>
        <v>27.11.2023</v>
      </c>
      <c r="K332" s="58" t="str">
        <f>'Серебро (ЦБ)'!$AG$30</f>
        <v/>
      </c>
      <c r="M332" s="61" t="str">
        <f>'Платина (ЦБ)'!$AF$30</f>
        <v>27.11.2023</v>
      </c>
      <c r="N332" s="58" t="str">
        <f>'Платина (ЦБ)'!$AG$30</f>
        <v/>
      </c>
      <c r="P332" s="61" t="str">
        <f>'Палладий (ЦБ)'!$AF$30</f>
        <v>27.11.2023</v>
      </c>
      <c r="Q332" s="58" t="str">
        <f>'Палладий (ЦБ)'!$AG$30</f>
        <v/>
      </c>
      <c r="S332" s="61" t="str">
        <f>'Золото (KITCO-LME)'!AF30</f>
        <v>27.11.2023</v>
      </c>
      <c r="T332" s="58">
        <f>IF(OR(н.WTI!$AG30="-",н.WTI!$AG30=""),T331,н.WTI!$AG30)</f>
        <v>0</v>
      </c>
      <c r="V332" s="61" t="str">
        <f>'Серебро (KITCO-LME)'!AF30</f>
        <v>27.11.2023</v>
      </c>
      <c r="W332" s="58">
        <f>IF(OR(н.Brent!$AG30="-",н.Brent!$AG30=""),W331,н.Brent!$AG30)</f>
        <v>1775</v>
      </c>
      <c r="Y332" s="61" t="str">
        <f>'Алюминий (LME)'!AF30</f>
        <v>27.11.2023</v>
      </c>
      <c r="Z332" s="58">
        <f>IF(OR(уголь!$AG30="-",уголь!$AG30=""),Z331,уголь!$AG30)</f>
        <v>0</v>
      </c>
      <c r="AB332" s="61" t="str">
        <f>'Никель (LME)'!AF30</f>
        <v>27.11.2023</v>
      </c>
      <c r="AC332" s="58">
        <f>IF(OR(газ!$AG30="-",газ!$AG30=""),AC331,газ!$AG30)</f>
        <v>0</v>
      </c>
      <c r="AE332" s="61" t="str">
        <f>'Свинец (LME)'!AF30</f>
        <v>27.11.2023</v>
      </c>
      <c r="AF332" s="58"/>
      <c r="AH332" s="61" t="str">
        <f>'Медь (LME)'!AF30</f>
        <v>27.11.2023</v>
      </c>
      <c r="AI332" s="58"/>
      <c r="AK332" s="61" t="str">
        <f>'Цинк (LME)'!AF30</f>
        <v>27.11.2023</v>
      </c>
      <c r="AL332" s="58"/>
    </row>
    <row r="333" spans="1:38" x14ac:dyDescent="0.25">
      <c r="A333" s="61" t="str">
        <f>Доллар!$AF$31</f>
        <v>28.11.2023</v>
      </c>
      <c r="B333" s="58" t="str">
        <f>Доллар!$AG$31</f>
        <v>-</v>
      </c>
      <c r="D333" s="61" t="str">
        <f>Евро!$AF$31</f>
        <v>28.11.2023</v>
      </c>
      <c r="E333" s="58" t="str">
        <f>Евро!$AG$31</f>
        <v>-</v>
      </c>
      <c r="G333" s="61" t="str">
        <f>'Золото (ЦБ)'!$AF$31</f>
        <v>28.11.2023</v>
      </c>
      <c r="H333" s="58" t="str">
        <f>'Золото (ЦБ)'!$AG$31</f>
        <v/>
      </c>
      <c r="J333" s="61" t="str">
        <f>'Серебро (ЦБ)'!$AF$31</f>
        <v>28.11.2023</v>
      </c>
      <c r="K333" s="58" t="str">
        <f>'Серебро (ЦБ)'!$AG$31</f>
        <v/>
      </c>
      <c r="M333" s="61" t="str">
        <f>'Платина (ЦБ)'!$AF$31</f>
        <v>28.11.2023</v>
      </c>
      <c r="N333" s="58" t="str">
        <f>'Платина (ЦБ)'!$AG$31</f>
        <v/>
      </c>
      <c r="P333" s="61" t="str">
        <f>'Палладий (ЦБ)'!$AF$31</f>
        <v>28.11.2023</v>
      </c>
      <c r="Q333" s="58" t="str">
        <f>'Палладий (ЦБ)'!$AG$31</f>
        <v/>
      </c>
      <c r="S333" s="61" t="str">
        <f>'Золото (KITCO-LME)'!AF31</f>
        <v>28.11.2023</v>
      </c>
      <c r="T333" s="58">
        <f>IF(OR(н.WTI!$AG31="-",н.WTI!$AG31=""),T332,н.WTI!$AG31)</f>
        <v>0</v>
      </c>
      <c r="V333" s="61" t="str">
        <f>'Серебро (KITCO-LME)'!AF31</f>
        <v>28.11.2023</v>
      </c>
      <c r="W333" s="58">
        <f>IF(OR(н.Brent!$AG31="-",н.Brent!$AG31=""),W332,н.Brent!$AG31)</f>
        <v>1775</v>
      </c>
      <c r="Y333" s="61" t="str">
        <f>'Алюминий (LME)'!AF31</f>
        <v>28.11.2023</v>
      </c>
      <c r="Z333" s="58">
        <f>IF(OR(уголь!$AG31="-",уголь!$AG31=""),Z332,уголь!$AG31)</f>
        <v>0</v>
      </c>
      <c r="AB333" s="61" t="str">
        <f>'Никель (LME)'!AF31</f>
        <v>28.11.2023</v>
      </c>
      <c r="AC333" s="58">
        <f>IF(OR(газ!$AG31="-",газ!$AG31=""),AC332,газ!$AG31)</f>
        <v>0</v>
      </c>
      <c r="AE333" s="61" t="str">
        <f>'Свинец (LME)'!AF31</f>
        <v>28.11.2023</v>
      </c>
      <c r="AF333" s="58"/>
      <c r="AH333" s="61" t="str">
        <f>'Медь (LME)'!AF31</f>
        <v>28.11.2023</v>
      </c>
      <c r="AI333" s="58"/>
      <c r="AK333" s="61" t="str">
        <f>'Цинк (LME)'!AF31</f>
        <v>28.11.2023</v>
      </c>
      <c r="AL333" s="58"/>
    </row>
    <row r="334" spans="1:38" x14ac:dyDescent="0.25">
      <c r="A334" s="61" t="str">
        <f>Доллар!$AF$32</f>
        <v>29.11.2023</v>
      </c>
      <c r="B334" s="58" t="str">
        <f>Доллар!$AG$32</f>
        <v>-</v>
      </c>
      <c r="D334" s="61" t="str">
        <f>Евро!$AF$32</f>
        <v>29.11.2023</v>
      </c>
      <c r="E334" s="58" t="str">
        <f>Евро!$AG$32</f>
        <v>-</v>
      </c>
      <c r="G334" s="61" t="str">
        <f>'Золото (ЦБ)'!$AF$32</f>
        <v>29.11.2023</v>
      </c>
      <c r="H334" s="58" t="str">
        <f>'Золото (ЦБ)'!$AG$32</f>
        <v/>
      </c>
      <c r="J334" s="61" t="str">
        <f>'Серебро (ЦБ)'!$AF$32</f>
        <v>29.11.2023</v>
      </c>
      <c r="K334" s="58" t="str">
        <f>'Серебро (ЦБ)'!$AG$32</f>
        <v/>
      </c>
      <c r="M334" s="61" t="str">
        <f>'Платина (ЦБ)'!$AF$32</f>
        <v>29.11.2023</v>
      </c>
      <c r="N334" s="58" t="str">
        <f>'Платина (ЦБ)'!$AG$32</f>
        <v/>
      </c>
      <c r="P334" s="61" t="str">
        <f>'Палладий (ЦБ)'!$AF$32</f>
        <v>29.11.2023</v>
      </c>
      <c r="Q334" s="58" t="str">
        <f>'Палладий (ЦБ)'!$AG$32</f>
        <v/>
      </c>
      <c r="S334" s="61" t="str">
        <f>'Золото (KITCO-LME)'!AF32</f>
        <v>29.11.2023</v>
      </c>
      <c r="T334" s="58">
        <f>IF(OR(н.WTI!$AG32="-",н.WTI!$AG32=""),T333,н.WTI!$AG32)</f>
        <v>0</v>
      </c>
      <c r="V334" s="61" t="str">
        <f>'Серебро (KITCO-LME)'!AF32</f>
        <v>29.11.2023</v>
      </c>
      <c r="W334" s="58">
        <f>IF(OR(н.Brent!$AG32="-",н.Brent!$AG32=""),W333,н.Brent!$AG32)</f>
        <v>1775</v>
      </c>
      <c r="Y334" s="61" t="str">
        <f>'Алюминий (LME)'!AF32</f>
        <v>29.11.2023</v>
      </c>
      <c r="Z334" s="58">
        <f>IF(OR(уголь!$AG32="-",уголь!$AG32=""),Z333,уголь!$AG32)</f>
        <v>0</v>
      </c>
      <c r="AB334" s="61" t="str">
        <f>'Никель (LME)'!AF32</f>
        <v>29.11.2023</v>
      </c>
      <c r="AC334" s="58">
        <f>IF(OR(газ!$AG32="-",газ!$AG32=""),AC333,газ!$AG32)</f>
        <v>0</v>
      </c>
      <c r="AE334" s="61" t="str">
        <f>'Свинец (LME)'!AF32</f>
        <v>29.11.2023</v>
      </c>
      <c r="AF334" s="58"/>
      <c r="AH334" s="61" t="str">
        <f>'Медь (LME)'!AF32</f>
        <v>29.11.2023</v>
      </c>
      <c r="AI334" s="58"/>
      <c r="AK334" s="61" t="str">
        <f>'Цинк (LME)'!AF32</f>
        <v>29.11.2023</v>
      </c>
      <c r="AL334" s="58"/>
    </row>
    <row r="335" spans="1:38" x14ac:dyDescent="0.25">
      <c r="A335" s="59" t="str">
        <f>Доллар!$AF$33</f>
        <v>30.11.2023</v>
      </c>
      <c r="B335" s="58" t="str">
        <f>Доллар!$AG$33</f>
        <v>-</v>
      </c>
      <c r="D335" s="59" t="str">
        <f>Евро!$AF$33</f>
        <v>30.11.2023</v>
      </c>
      <c r="E335" s="58" t="str">
        <f>Евро!$AG$33</f>
        <v>-</v>
      </c>
      <c r="G335" s="59" t="str">
        <f>'Золото (ЦБ)'!$AF$33</f>
        <v>30.11.2023</v>
      </c>
      <c r="H335" s="58" t="str">
        <f>'Золото (ЦБ)'!$AG$33</f>
        <v/>
      </c>
      <c r="J335" s="59" t="str">
        <f>'Серебро (ЦБ)'!$AF$33</f>
        <v>30.11.2023</v>
      </c>
      <c r="K335" s="58" t="str">
        <f>'Серебро (ЦБ)'!$AG$33</f>
        <v/>
      </c>
      <c r="M335" s="59" t="str">
        <f>'Платина (ЦБ)'!$AF$33</f>
        <v>30.11.2023</v>
      </c>
      <c r="N335" s="58" t="str">
        <f>'Платина (ЦБ)'!$AG$33</f>
        <v/>
      </c>
      <c r="P335" s="59" t="str">
        <f>'Палладий (ЦБ)'!$AF$33</f>
        <v>30.11.2023</v>
      </c>
      <c r="Q335" s="58" t="str">
        <f>'Палладий (ЦБ)'!$AG$33</f>
        <v/>
      </c>
      <c r="S335" s="59" t="str">
        <f>'Золото (KITCO-LME)'!AF33</f>
        <v>30.11.2023</v>
      </c>
      <c r="T335" s="58">
        <f>IF(OR(н.WTI!$AG33="-",н.WTI!$AG33=""),T334,н.WTI!$AG33)</f>
        <v>0</v>
      </c>
      <c r="V335" s="59" t="str">
        <f>'Серебро (KITCO-LME)'!AF33</f>
        <v>30.11.2023</v>
      </c>
      <c r="W335" s="58">
        <f>IF(OR(н.Brent!$AG33="-",н.Brent!$AG33=""),W334,н.Brent!$AG33)</f>
        <v>1775</v>
      </c>
      <c r="Y335" s="59" t="str">
        <f>'Алюминий (LME)'!AF33</f>
        <v>30.11.2023</v>
      </c>
      <c r="Z335" s="58">
        <f>IF(OR(уголь!$AG33="-",уголь!$AG33=""),Z334,уголь!$AG33)</f>
        <v>0</v>
      </c>
      <c r="AB335" s="59" t="str">
        <f>'Никель (LME)'!AF33</f>
        <v>30.11.2023</v>
      </c>
      <c r="AC335" s="58">
        <f>IF(OR(газ!$AG33="-",газ!$AG33=""),AC334,газ!$AG33)</f>
        <v>0</v>
      </c>
      <c r="AE335" s="59" t="str">
        <f>'Свинец (LME)'!AF33</f>
        <v>30.11.2023</v>
      </c>
      <c r="AF335" s="58"/>
      <c r="AH335" s="59" t="str">
        <f>'Медь (LME)'!AF33</f>
        <v>30.11.2023</v>
      </c>
      <c r="AI335" s="58"/>
      <c r="AK335" s="59" t="str">
        <f>'Цинк (LME)'!AF33</f>
        <v>30.11.2023</v>
      </c>
      <c r="AL335" s="58"/>
    </row>
    <row r="336" spans="1:38" x14ac:dyDescent="0.25">
      <c r="A336" s="52" t="str">
        <f>Доллар!$AI$4</f>
        <v>01.12.2023</v>
      </c>
      <c r="B336" s="58" t="str">
        <f>Доллар!$AJ$4</f>
        <v>-</v>
      </c>
      <c r="D336" s="52" t="str">
        <f>Евро!$AI$4</f>
        <v>01.12.2023</v>
      </c>
      <c r="E336" s="58" t="str">
        <f>Евро!$AJ$4</f>
        <v>-</v>
      </c>
      <c r="G336" s="52" t="str">
        <f>'Золото (ЦБ)'!$AI$4</f>
        <v>01.12.2023</v>
      </c>
      <c r="H336" s="58" t="str">
        <f>'Золото (ЦБ)'!$AJ$4</f>
        <v/>
      </c>
      <c r="J336" s="52" t="str">
        <f>'Серебро (ЦБ)'!$AI$4</f>
        <v>01.12.2023</v>
      </c>
      <c r="K336" s="58" t="str">
        <f>'Серебро (ЦБ)'!$AJ$4</f>
        <v/>
      </c>
      <c r="M336" s="52" t="str">
        <f>'Платина (ЦБ)'!$AI$4</f>
        <v>01.12.2023</v>
      </c>
      <c r="N336" s="58" t="str">
        <f>'Платина (ЦБ)'!$AJ$4</f>
        <v/>
      </c>
      <c r="P336" s="52" t="str">
        <f>'Палладий (ЦБ)'!$AI$4</f>
        <v>01.12.2023</v>
      </c>
      <c r="Q336" s="58" t="str">
        <f>'Палладий (ЦБ)'!$AJ$4</f>
        <v/>
      </c>
      <c r="S336" s="52" t="str">
        <f>'Золото (KITCO-LME)'!AI4</f>
        <v>01.12.2023</v>
      </c>
      <c r="T336" s="58">
        <f>IF(OR(н.WTI!$AJ4="-",н.WTI!$AJ4=""),T335,н.WTI!$AJ4)</f>
        <v>0</v>
      </c>
      <c r="V336" s="52" t="str">
        <f>'Серебро (KITCO-LME)'!AI4</f>
        <v>01.12.2023</v>
      </c>
      <c r="W336" s="58">
        <f>IF(OR(н.Brent!$AJ4="-",н.Brent!$AJ4=""),W335,н.Brent!$AJ4)</f>
        <v>1775</v>
      </c>
      <c r="Y336" s="52" t="str">
        <f>'Алюминий (LME)'!AI4</f>
        <v>01.12.2023</v>
      </c>
      <c r="Z336" s="58">
        <f>IF(OR(уголь!$AJ4="-",уголь!$AJ4=""),Z335,уголь!$AJ4)</f>
        <v>0</v>
      </c>
      <c r="AB336" s="52" t="str">
        <f>'Никель (LME)'!AI4</f>
        <v>01.12.2023</v>
      </c>
      <c r="AC336" s="58">
        <f>IF(OR(газ!$AJ4="-",газ!$AJ4=""),AC335,газ!$AJ4)</f>
        <v>0</v>
      </c>
      <c r="AE336" s="52" t="str">
        <f>'Свинец (LME)'!AI4</f>
        <v>01.12.2023</v>
      </c>
      <c r="AF336" s="58"/>
      <c r="AH336" s="52" t="str">
        <f>'Медь (LME)'!AI4</f>
        <v>01.12.2023</v>
      </c>
      <c r="AI336" s="58"/>
      <c r="AK336" s="52" t="str">
        <f>'Цинк (LME)'!AI4</f>
        <v>01.12.2023</v>
      </c>
      <c r="AL336" s="58"/>
    </row>
    <row r="337" spans="1:38" x14ac:dyDescent="0.25">
      <c r="A337" s="52" t="str">
        <f>Доллар!$AI$5</f>
        <v>02.12.2023</v>
      </c>
      <c r="B337" s="58" t="str">
        <f>Доллар!$AJ$5</f>
        <v>-</v>
      </c>
      <c r="D337" s="52" t="str">
        <f>Евро!$AI$5</f>
        <v>02.12.2023</v>
      </c>
      <c r="E337" s="58" t="str">
        <f>Евро!$AJ$5</f>
        <v>-</v>
      </c>
      <c r="G337" s="52" t="str">
        <f>'Золото (ЦБ)'!$AI$5</f>
        <v>02.12.2023</v>
      </c>
      <c r="H337" s="58" t="str">
        <f>'Золото (ЦБ)'!$AJ$5</f>
        <v/>
      </c>
      <c r="J337" s="52" t="str">
        <f>'Серебро (ЦБ)'!$AI$5</f>
        <v>02.12.2023</v>
      </c>
      <c r="K337" s="58" t="str">
        <f>'Серебро (ЦБ)'!$AJ$5</f>
        <v/>
      </c>
      <c r="M337" s="52" t="str">
        <f>'Платина (ЦБ)'!$AI$5</f>
        <v>02.12.2023</v>
      </c>
      <c r="N337" s="58" t="str">
        <f>'Платина (ЦБ)'!$AJ$5</f>
        <v/>
      </c>
      <c r="P337" s="52" t="str">
        <f>'Палладий (ЦБ)'!$AI$5</f>
        <v>02.12.2023</v>
      </c>
      <c r="Q337" s="58" t="str">
        <f>'Палладий (ЦБ)'!$AJ$5</f>
        <v/>
      </c>
      <c r="S337" s="52" t="str">
        <f>'Золото (KITCO-LME)'!AI5</f>
        <v>02.12.2023</v>
      </c>
      <c r="T337" s="58">
        <f>IF(OR(н.WTI!$AJ5="-",н.WTI!$AJ5=""),T336,н.WTI!$AJ5)</f>
        <v>0</v>
      </c>
      <c r="V337" s="52" t="str">
        <f>'Серебро (KITCO-LME)'!AI5</f>
        <v>02.12.2023</v>
      </c>
      <c r="W337" s="58">
        <f>IF(OR(н.Brent!$AJ5="-",н.Brent!$AJ5=""),W336,н.Brent!$AJ5)</f>
        <v>1775</v>
      </c>
      <c r="Y337" s="52" t="str">
        <f>'Алюминий (LME)'!AI5</f>
        <v>02.12.2023</v>
      </c>
      <c r="Z337" s="58">
        <f>IF(OR(уголь!$AJ5="-",уголь!$AJ5=""),Z336,уголь!$AJ5)</f>
        <v>0</v>
      </c>
      <c r="AB337" s="52" t="str">
        <f>'Никель (LME)'!AI5</f>
        <v>02.12.2023</v>
      </c>
      <c r="AC337" s="58">
        <f>IF(OR(газ!$AJ5="-",газ!$AJ5=""),AC336,газ!$AJ5)</f>
        <v>0</v>
      </c>
      <c r="AE337" s="52" t="str">
        <f>'Свинец (LME)'!AI5</f>
        <v>02.12.2023</v>
      </c>
      <c r="AF337" s="58"/>
      <c r="AH337" s="52" t="str">
        <f>'Медь (LME)'!AI5</f>
        <v>02.12.2023</v>
      </c>
      <c r="AI337" s="58"/>
      <c r="AK337" s="52" t="str">
        <f>'Цинк (LME)'!AI5</f>
        <v>02.12.2023</v>
      </c>
      <c r="AL337" s="58"/>
    </row>
    <row r="338" spans="1:38" x14ac:dyDescent="0.25">
      <c r="A338" s="52" t="str">
        <f>Доллар!$AI$6</f>
        <v>03.12.2023</v>
      </c>
      <c r="B338" s="58" t="str">
        <f>Доллар!$AJ$6</f>
        <v>-</v>
      </c>
      <c r="D338" s="52" t="str">
        <f>Евро!$AI$6</f>
        <v>03.12.2023</v>
      </c>
      <c r="E338" s="58" t="str">
        <f>Евро!$AJ$6</f>
        <v>-</v>
      </c>
      <c r="G338" s="52" t="str">
        <f>'Золото (ЦБ)'!$AI$6</f>
        <v>03.12.2023</v>
      </c>
      <c r="H338" s="58" t="str">
        <f>'Золото (ЦБ)'!$AJ$6</f>
        <v/>
      </c>
      <c r="J338" s="52" t="str">
        <f>'Серебро (ЦБ)'!$AI$6</f>
        <v>03.12.2023</v>
      </c>
      <c r="K338" s="58" t="str">
        <f>'Серебро (ЦБ)'!$AJ$6</f>
        <v/>
      </c>
      <c r="M338" s="52" t="str">
        <f>'Платина (ЦБ)'!$AI$6</f>
        <v>03.12.2023</v>
      </c>
      <c r="N338" s="58" t="str">
        <f>'Платина (ЦБ)'!$AJ$6</f>
        <v/>
      </c>
      <c r="P338" s="52" t="str">
        <f>'Палладий (ЦБ)'!$AI$6</f>
        <v>03.12.2023</v>
      </c>
      <c r="Q338" s="58" t="str">
        <f>'Палладий (ЦБ)'!$AJ$6</f>
        <v/>
      </c>
      <c r="S338" s="52" t="str">
        <f>'Золото (KITCO-LME)'!AI6</f>
        <v>03.12.2023</v>
      </c>
      <c r="T338" s="58">
        <f>IF(OR(н.WTI!$AJ6="-",н.WTI!$AJ6=""),T337,н.WTI!$AJ6)</f>
        <v>0</v>
      </c>
      <c r="V338" s="52" t="str">
        <f>'Серебро (KITCO-LME)'!AI6</f>
        <v>03.12.2023</v>
      </c>
      <c r="W338" s="58">
        <f>IF(OR(н.Brent!$AJ6="-",н.Brent!$AJ6=""),W337,н.Brent!$AJ6)</f>
        <v>1775</v>
      </c>
      <c r="Y338" s="52" t="str">
        <f>'Алюминий (LME)'!AI6</f>
        <v>03.12.2023</v>
      </c>
      <c r="Z338" s="58">
        <f>IF(OR(уголь!$AJ6="-",уголь!$AJ6=""),Z337,уголь!$AJ6)</f>
        <v>0</v>
      </c>
      <c r="AB338" s="52" t="str">
        <f>'Никель (LME)'!AI6</f>
        <v>03.12.2023</v>
      </c>
      <c r="AC338" s="58">
        <f>IF(OR(газ!$AJ6="-",газ!$AJ6=""),AC337,газ!$AJ6)</f>
        <v>0</v>
      </c>
      <c r="AE338" s="52" t="str">
        <f>'Свинец (LME)'!AI6</f>
        <v>03.12.2023</v>
      </c>
      <c r="AF338" s="58"/>
      <c r="AH338" s="52" t="str">
        <f>'Медь (LME)'!AI6</f>
        <v>03.12.2023</v>
      </c>
      <c r="AI338" s="58"/>
      <c r="AK338" s="52" t="str">
        <f>'Цинк (LME)'!AI6</f>
        <v>03.12.2023</v>
      </c>
      <c r="AL338" s="58"/>
    </row>
    <row r="339" spans="1:38" x14ac:dyDescent="0.25">
      <c r="A339" s="52" t="str">
        <f>Доллар!$AI$7</f>
        <v>04.12.2023</v>
      </c>
      <c r="B339" s="58" t="str">
        <f>Доллар!$AJ$7</f>
        <v>-</v>
      </c>
      <c r="D339" s="52" t="str">
        <f>Евро!$AI$7</f>
        <v>04.12.2023</v>
      </c>
      <c r="E339" s="58" t="str">
        <f>Евро!$AJ$7</f>
        <v>-</v>
      </c>
      <c r="G339" s="52" t="str">
        <f>'Золото (ЦБ)'!$AI$7</f>
        <v>04.12.2023</v>
      </c>
      <c r="H339" s="58" t="str">
        <f>'Золото (ЦБ)'!$AJ$7</f>
        <v/>
      </c>
      <c r="J339" s="52" t="str">
        <f>'Серебро (ЦБ)'!$AI$7</f>
        <v>04.12.2023</v>
      </c>
      <c r="K339" s="58" t="str">
        <f>'Серебро (ЦБ)'!$AJ$7</f>
        <v/>
      </c>
      <c r="M339" s="52" t="str">
        <f>'Платина (ЦБ)'!$AI$7</f>
        <v>04.12.2023</v>
      </c>
      <c r="N339" s="58" t="str">
        <f>'Платина (ЦБ)'!$AJ$7</f>
        <v/>
      </c>
      <c r="P339" s="52" t="str">
        <f>'Палладий (ЦБ)'!$AI$7</f>
        <v>04.12.2023</v>
      </c>
      <c r="Q339" s="58" t="str">
        <f>'Палладий (ЦБ)'!$AJ$7</f>
        <v/>
      </c>
      <c r="S339" s="52" t="str">
        <f>'Золото (KITCO-LME)'!AI7</f>
        <v>04.12.2023</v>
      </c>
      <c r="T339" s="58">
        <f>IF(OR(н.WTI!$AJ7="-",н.WTI!$AJ7=""),T338,н.WTI!$AJ7)</f>
        <v>0</v>
      </c>
      <c r="V339" s="52" t="str">
        <f>'Серебро (KITCO-LME)'!AI7</f>
        <v>04.12.2023</v>
      </c>
      <c r="W339" s="58">
        <f>IF(OR(н.Brent!$AJ7="-",н.Brent!$AJ7=""),W338,н.Brent!$AJ7)</f>
        <v>1775</v>
      </c>
      <c r="Y339" s="52" t="str">
        <f>'Алюминий (LME)'!AI7</f>
        <v>04.12.2023</v>
      </c>
      <c r="Z339" s="58">
        <f>IF(OR(уголь!$AJ7="-",уголь!$AJ7=""),Z338,уголь!$AJ7)</f>
        <v>0</v>
      </c>
      <c r="AB339" s="52" t="str">
        <f>'Никель (LME)'!AI7</f>
        <v>04.12.2023</v>
      </c>
      <c r="AC339" s="58">
        <f>IF(OR(газ!$AJ7="-",газ!$AJ7=""),AC338,газ!$AJ7)</f>
        <v>0</v>
      </c>
      <c r="AE339" s="52" t="str">
        <f>'Свинец (LME)'!AI7</f>
        <v>04.12.2023</v>
      </c>
      <c r="AF339" s="58"/>
      <c r="AH339" s="52" t="str">
        <f>'Медь (LME)'!AI7</f>
        <v>04.12.2023</v>
      </c>
      <c r="AI339" s="58"/>
      <c r="AK339" s="52" t="str">
        <f>'Цинк (LME)'!AI7</f>
        <v>04.12.2023</v>
      </c>
      <c r="AL339" s="58"/>
    </row>
    <row r="340" spans="1:38" x14ac:dyDescent="0.25">
      <c r="A340" s="52" t="str">
        <f>Доллар!$AI$8</f>
        <v>05.12.2023</v>
      </c>
      <c r="B340" s="58" t="str">
        <f>Доллар!$AJ$8</f>
        <v>-</v>
      </c>
      <c r="D340" s="52" t="str">
        <f>Евро!$AI$8</f>
        <v>05.12.2023</v>
      </c>
      <c r="E340" s="58" t="str">
        <f>Евро!$AJ$8</f>
        <v>-</v>
      </c>
      <c r="G340" s="52" t="str">
        <f>'Золото (ЦБ)'!$AI$8</f>
        <v>05.12.2023</v>
      </c>
      <c r="H340" s="58" t="str">
        <f>'Золото (ЦБ)'!$AJ$8</f>
        <v/>
      </c>
      <c r="J340" s="52" t="str">
        <f>'Серебро (ЦБ)'!$AI$8</f>
        <v>05.12.2023</v>
      </c>
      <c r="K340" s="58" t="str">
        <f>'Серебро (ЦБ)'!$AJ$8</f>
        <v/>
      </c>
      <c r="M340" s="52" t="str">
        <f>'Платина (ЦБ)'!$AI$8</f>
        <v>05.12.2023</v>
      </c>
      <c r="N340" s="58" t="str">
        <f>'Платина (ЦБ)'!$AJ$8</f>
        <v/>
      </c>
      <c r="P340" s="52" t="str">
        <f>'Палладий (ЦБ)'!$AI$8</f>
        <v>05.12.2023</v>
      </c>
      <c r="Q340" s="58" t="str">
        <f>'Палладий (ЦБ)'!$AJ$8</f>
        <v/>
      </c>
      <c r="S340" s="52" t="str">
        <f>'Золото (KITCO-LME)'!AI8</f>
        <v>05.12.2023</v>
      </c>
      <c r="T340" s="58">
        <f>IF(OR(н.WTI!$AJ8="-",н.WTI!$AJ8=""),T339,н.WTI!$AJ8)</f>
        <v>0</v>
      </c>
      <c r="V340" s="52" t="str">
        <f>'Серебро (KITCO-LME)'!AI8</f>
        <v>05.12.2023</v>
      </c>
      <c r="W340" s="58">
        <f>IF(OR(н.Brent!$AJ8="-",н.Brent!$AJ8=""),W339,н.Brent!$AJ8)</f>
        <v>1775</v>
      </c>
      <c r="Y340" s="52" t="str">
        <f>'Алюминий (LME)'!AI8</f>
        <v>05.12.2023</v>
      </c>
      <c r="Z340" s="58">
        <f>IF(OR(уголь!$AJ8="-",уголь!$AJ8=""),Z339,уголь!$AJ8)</f>
        <v>0</v>
      </c>
      <c r="AB340" s="52" t="str">
        <f>'Никель (LME)'!AI8</f>
        <v>05.12.2023</v>
      </c>
      <c r="AC340" s="58">
        <f>IF(OR(газ!$AJ8="-",газ!$AJ8=""),AC339,газ!$AJ8)</f>
        <v>0</v>
      </c>
      <c r="AE340" s="52" t="str">
        <f>'Свинец (LME)'!AI8</f>
        <v>05.12.2023</v>
      </c>
      <c r="AF340" s="58"/>
      <c r="AH340" s="52" t="str">
        <f>'Медь (LME)'!AI8</f>
        <v>05.12.2023</v>
      </c>
      <c r="AI340" s="58"/>
      <c r="AK340" s="52" t="str">
        <f>'Цинк (LME)'!AI8</f>
        <v>05.12.2023</v>
      </c>
      <c r="AL340" s="58"/>
    </row>
    <row r="341" spans="1:38" x14ac:dyDescent="0.25">
      <c r="A341" s="52" t="str">
        <f>Доллар!$AI$9</f>
        <v>06.12.2023</v>
      </c>
      <c r="B341" s="58" t="str">
        <f>Доллар!$AJ$9</f>
        <v>-</v>
      </c>
      <c r="D341" s="52" t="str">
        <f>Евро!$AI$9</f>
        <v>06.12.2023</v>
      </c>
      <c r="E341" s="58" t="str">
        <f>Евро!$AJ$9</f>
        <v>-</v>
      </c>
      <c r="G341" s="52" t="str">
        <f>'Золото (ЦБ)'!$AI$9</f>
        <v>06.12.2023</v>
      </c>
      <c r="H341" s="58" t="str">
        <f>'Золото (ЦБ)'!$AJ$9</f>
        <v/>
      </c>
      <c r="J341" s="52" t="str">
        <f>'Серебро (ЦБ)'!$AI$9</f>
        <v>06.12.2023</v>
      </c>
      <c r="K341" s="58" t="str">
        <f>'Серебро (ЦБ)'!$AJ$9</f>
        <v/>
      </c>
      <c r="M341" s="52" t="str">
        <f>'Платина (ЦБ)'!$AI$9</f>
        <v>06.12.2023</v>
      </c>
      <c r="N341" s="58" t="str">
        <f>'Платина (ЦБ)'!$AJ$9</f>
        <v/>
      </c>
      <c r="P341" s="52" t="str">
        <f>'Палладий (ЦБ)'!$AI$9</f>
        <v>06.12.2023</v>
      </c>
      <c r="Q341" s="58" t="str">
        <f>'Палладий (ЦБ)'!$AJ$9</f>
        <v/>
      </c>
      <c r="S341" s="52" t="str">
        <f>'Золото (KITCO-LME)'!AI9</f>
        <v>06.12.2023</v>
      </c>
      <c r="T341" s="58">
        <f>IF(OR(н.WTI!$AJ9="-",н.WTI!$AJ9=""),T340,н.WTI!$AJ9)</f>
        <v>0</v>
      </c>
      <c r="V341" s="52" t="str">
        <f>'Серебро (KITCO-LME)'!AI9</f>
        <v>06.12.2023</v>
      </c>
      <c r="W341" s="58">
        <f>IF(OR(н.Brent!$AJ9="-",н.Brent!$AJ9=""),W340,н.Brent!$AJ9)</f>
        <v>1775</v>
      </c>
      <c r="Y341" s="52" t="str">
        <f>'Алюминий (LME)'!AI9</f>
        <v>06.12.2023</v>
      </c>
      <c r="Z341" s="58">
        <f>IF(OR(уголь!$AJ9="-",уголь!$AJ9=""),Z340,уголь!$AJ9)</f>
        <v>0</v>
      </c>
      <c r="AB341" s="52" t="str">
        <f>'Никель (LME)'!AI9</f>
        <v>06.12.2023</v>
      </c>
      <c r="AC341" s="58">
        <f>IF(OR(газ!$AJ9="-",газ!$AJ9=""),AC340,газ!$AJ9)</f>
        <v>0</v>
      </c>
      <c r="AE341" s="52" t="str">
        <f>'Свинец (LME)'!AI9</f>
        <v>06.12.2023</v>
      </c>
      <c r="AF341" s="58"/>
      <c r="AH341" s="52" t="str">
        <f>'Медь (LME)'!AI9</f>
        <v>06.12.2023</v>
      </c>
      <c r="AI341" s="58"/>
      <c r="AK341" s="52" t="str">
        <f>'Цинк (LME)'!AI9</f>
        <v>06.12.2023</v>
      </c>
      <c r="AL341" s="58"/>
    </row>
    <row r="342" spans="1:38" x14ac:dyDescent="0.25">
      <c r="A342" s="52" t="str">
        <f>Доллар!$AI$10</f>
        <v>07.12.2023</v>
      </c>
      <c r="B342" s="58" t="str">
        <f>Доллар!$AJ$10</f>
        <v>-</v>
      </c>
      <c r="D342" s="52" t="str">
        <f>Евро!$AI$10</f>
        <v>07.12.2023</v>
      </c>
      <c r="E342" s="58" t="str">
        <f>Евро!$AJ$10</f>
        <v>-</v>
      </c>
      <c r="G342" s="52" t="str">
        <f>'Золото (ЦБ)'!$AI$10</f>
        <v>07.12.2023</v>
      </c>
      <c r="H342" s="58" t="str">
        <f>'Золото (ЦБ)'!$AJ$10</f>
        <v/>
      </c>
      <c r="J342" s="52" t="str">
        <f>'Серебро (ЦБ)'!$AI$10</f>
        <v>07.12.2023</v>
      </c>
      <c r="K342" s="58" t="str">
        <f>'Серебро (ЦБ)'!$AJ$10</f>
        <v/>
      </c>
      <c r="M342" s="52" t="str">
        <f>'Платина (ЦБ)'!$AI$10</f>
        <v>07.12.2023</v>
      </c>
      <c r="N342" s="58" t="str">
        <f>'Платина (ЦБ)'!$AJ$10</f>
        <v/>
      </c>
      <c r="P342" s="52" t="str">
        <f>'Палладий (ЦБ)'!$AI$10</f>
        <v>07.12.2023</v>
      </c>
      <c r="Q342" s="58" t="str">
        <f>'Палладий (ЦБ)'!$AJ$10</f>
        <v/>
      </c>
      <c r="S342" s="52" t="str">
        <f>'Золото (KITCO-LME)'!AI10</f>
        <v>07.12.2023</v>
      </c>
      <c r="T342" s="58">
        <f>IF(OR(н.WTI!$AJ10="-",н.WTI!$AJ10=""),T341,н.WTI!$AJ10)</f>
        <v>0</v>
      </c>
      <c r="V342" s="52" t="str">
        <f>'Серебро (KITCO-LME)'!AI10</f>
        <v>07.12.2023</v>
      </c>
      <c r="W342" s="58">
        <f>IF(OR(н.Brent!$AJ10="-",н.Brent!$AJ10=""),W341,н.Brent!$AJ10)</f>
        <v>1775</v>
      </c>
      <c r="Y342" s="52" t="str">
        <f>'Алюминий (LME)'!AI10</f>
        <v>07.12.2023</v>
      </c>
      <c r="Z342" s="58">
        <f>IF(OR(уголь!$AJ10="-",уголь!$AJ10=""),Z341,уголь!$AJ10)</f>
        <v>0</v>
      </c>
      <c r="AB342" s="52" t="str">
        <f>'Никель (LME)'!AI10</f>
        <v>07.12.2023</v>
      </c>
      <c r="AC342" s="58">
        <f>IF(OR(газ!$AJ10="-",газ!$AJ10=""),AC341,газ!$AJ10)</f>
        <v>0</v>
      </c>
      <c r="AE342" s="52" t="str">
        <f>'Свинец (LME)'!AI10</f>
        <v>07.12.2023</v>
      </c>
      <c r="AF342" s="58"/>
      <c r="AH342" s="52" t="str">
        <f>'Медь (LME)'!AI10</f>
        <v>07.12.2023</v>
      </c>
      <c r="AI342" s="58"/>
      <c r="AK342" s="52" t="str">
        <f>'Цинк (LME)'!AI10</f>
        <v>07.12.2023</v>
      </c>
      <c r="AL342" s="58"/>
    </row>
    <row r="343" spans="1:38" x14ac:dyDescent="0.25">
      <c r="A343" s="52" t="str">
        <f>Доллар!$AI$11</f>
        <v>08.12.2023</v>
      </c>
      <c r="B343" s="58" t="str">
        <f>Доллар!$AJ$11</f>
        <v>-</v>
      </c>
      <c r="D343" s="52" t="str">
        <f>Евро!$AI$11</f>
        <v>08.12.2023</v>
      </c>
      <c r="E343" s="58" t="str">
        <f>Евро!$AJ$11</f>
        <v>-</v>
      </c>
      <c r="G343" s="52" t="str">
        <f>'Золото (ЦБ)'!$AI$11</f>
        <v>08.12.2023</v>
      </c>
      <c r="H343" s="58" t="str">
        <f>'Золото (ЦБ)'!$AJ$11</f>
        <v/>
      </c>
      <c r="J343" s="52" t="str">
        <f>'Серебро (ЦБ)'!$AI$11</f>
        <v>08.12.2023</v>
      </c>
      <c r="K343" s="58" t="str">
        <f>'Серебро (ЦБ)'!$AJ$11</f>
        <v/>
      </c>
      <c r="M343" s="52" t="str">
        <f>'Платина (ЦБ)'!$AI$11</f>
        <v>08.12.2023</v>
      </c>
      <c r="N343" s="58" t="str">
        <f>'Платина (ЦБ)'!$AJ$11</f>
        <v/>
      </c>
      <c r="P343" s="52" t="str">
        <f>'Палладий (ЦБ)'!$AI$11</f>
        <v>08.12.2023</v>
      </c>
      <c r="Q343" s="58" t="str">
        <f>'Палладий (ЦБ)'!$AJ$11</f>
        <v/>
      </c>
      <c r="S343" s="52" t="str">
        <f>'Золото (KITCO-LME)'!AI11</f>
        <v>08.12.2023</v>
      </c>
      <c r="T343" s="58">
        <f>IF(OR(н.WTI!$AJ11="-",н.WTI!$AJ11=""),T342,н.WTI!$AJ11)</f>
        <v>0</v>
      </c>
      <c r="V343" s="52" t="str">
        <f>'Серебро (KITCO-LME)'!AI11</f>
        <v>08.12.2023</v>
      </c>
      <c r="W343" s="58">
        <f>IF(OR(н.Brent!$AJ11="-",н.Brent!$AJ11=""),W342,н.Brent!$AJ11)</f>
        <v>1775</v>
      </c>
      <c r="Y343" s="52" t="str">
        <f>'Алюминий (LME)'!AI11</f>
        <v>08.12.2023</v>
      </c>
      <c r="Z343" s="58">
        <f>IF(OR(уголь!$AJ11="-",уголь!$AJ11=""),Z342,уголь!$AJ11)</f>
        <v>0</v>
      </c>
      <c r="AB343" s="52" t="str">
        <f>'Никель (LME)'!AI11</f>
        <v>08.12.2023</v>
      </c>
      <c r="AC343" s="58">
        <f>IF(OR(газ!$AJ11="-",газ!$AJ11=""),AC342,газ!$AJ11)</f>
        <v>0</v>
      </c>
      <c r="AE343" s="52" t="str">
        <f>'Свинец (LME)'!AI11</f>
        <v>08.12.2023</v>
      </c>
      <c r="AF343" s="58"/>
      <c r="AH343" s="52" t="str">
        <f>'Медь (LME)'!AI11</f>
        <v>08.12.2023</v>
      </c>
      <c r="AI343" s="58"/>
      <c r="AK343" s="52" t="str">
        <f>'Цинк (LME)'!AI11</f>
        <v>08.12.2023</v>
      </c>
      <c r="AL343" s="58"/>
    </row>
    <row r="344" spans="1:38" x14ac:dyDescent="0.25">
      <c r="A344" s="52" t="str">
        <f>Доллар!$AI$12</f>
        <v>09.12.2023</v>
      </c>
      <c r="B344" s="58" t="str">
        <f>Доллар!$AJ$12</f>
        <v>-</v>
      </c>
      <c r="D344" s="52" t="str">
        <f>Евро!$AI$12</f>
        <v>09.12.2023</v>
      </c>
      <c r="E344" s="58" t="str">
        <f>Евро!$AJ$12</f>
        <v>-</v>
      </c>
      <c r="G344" s="52" t="str">
        <f>'Золото (ЦБ)'!$AI$12</f>
        <v>09.12.2023</v>
      </c>
      <c r="H344" s="58" t="str">
        <f>'Золото (ЦБ)'!$AJ$12</f>
        <v/>
      </c>
      <c r="J344" s="52" t="str">
        <f>'Серебро (ЦБ)'!$AI$12</f>
        <v>09.12.2023</v>
      </c>
      <c r="K344" s="58" t="str">
        <f>'Серебро (ЦБ)'!$AJ$12</f>
        <v/>
      </c>
      <c r="M344" s="52" t="str">
        <f>'Платина (ЦБ)'!$AI$12</f>
        <v>09.12.2023</v>
      </c>
      <c r="N344" s="58" t="str">
        <f>'Платина (ЦБ)'!$AJ$12</f>
        <v/>
      </c>
      <c r="P344" s="52" t="str">
        <f>'Палладий (ЦБ)'!$AI$12</f>
        <v>09.12.2023</v>
      </c>
      <c r="Q344" s="58" t="str">
        <f>'Палладий (ЦБ)'!$AJ$12</f>
        <v/>
      </c>
      <c r="S344" s="52" t="str">
        <f>'Золото (KITCO-LME)'!AI12</f>
        <v>09.12.2023</v>
      </c>
      <c r="T344" s="58">
        <f>IF(OR(н.WTI!$AJ12="-",н.WTI!$AJ12=""),T343,н.WTI!$AJ12)</f>
        <v>0</v>
      </c>
      <c r="V344" s="52" t="str">
        <f>'Серебро (KITCO-LME)'!AI12</f>
        <v>09.12.2023</v>
      </c>
      <c r="W344" s="58">
        <f>IF(OR(н.Brent!$AJ12="-",н.Brent!$AJ12=""),W343,н.Brent!$AJ12)</f>
        <v>1775</v>
      </c>
      <c r="Y344" s="52" t="str">
        <f>'Алюминий (LME)'!AI12</f>
        <v>09.12.2023</v>
      </c>
      <c r="Z344" s="58">
        <f>IF(OR(уголь!$AJ12="-",уголь!$AJ12=""),Z343,уголь!$AJ12)</f>
        <v>0</v>
      </c>
      <c r="AB344" s="52" t="str">
        <f>'Никель (LME)'!AI12</f>
        <v>09.12.2023</v>
      </c>
      <c r="AC344" s="58">
        <f>IF(OR(газ!$AJ12="-",газ!$AJ12=""),AC343,газ!$AJ12)</f>
        <v>0</v>
      </c>
      <c r="AE344" s="52" t="str">
        <f>'Свинец (LME)'!AI12</f>
        <v>09.12.2023</v>
      </c>
      <c r="AF344" s="58"/>
      <c r="AH344" s="52" t="str">
        <f>'Медь (LME)'!AI12</f>
        <v>09.12.2023</v>
      </c>
      <c r="AI344" s="58"/>
      <c r="AK344" s="52" t="str">
        <f>'Цинк (LME)'!AI12</f>
        <v>09.12.2023</v>
      </c>
      <c r="AL344" s="58"/>
    </row>
    <row r="345" spans="1:38" x14ac:dyDescent="0.25">
      <c r="A345" s="52" t="str">
        <f>Доллар!$AI$13</f>
        <v>10.12.2023</v>
      </c>
      <c r="B345" s="58" t="str">
        <f>Доллар!$AJ$13</f>
        <v>-</v>
      </c>
      <c r="D345" s="52" t="str">
        <f>Евро!$AI$13</f>
        <v>10.12.2023</v>
      </c>
      <c r="E345" s="58" t="str">
        <f>Евро!$AJ$13</f>
        <v>-</v>
      </c>
      <c r="G345" s="52" t="str">
        <f>'Золото (ЦБ)'!$AI$13</f>
        <v>10.12.2023</v>
      </c>
      <c r="H345" s="58" t="str">
        <f>'Золото (ЦБ)'!$AJ$13</f>
        <v/>
      </c>
      <c r="J345" s="52" t="str">
        <f>'Серебро (ЦБ)'!$AI$13</f>
        <v>10.12.2023</v>
      </c>
      <c r="K345" s="58" t="str">
        <f>'Серебро (ЦБ)'!$AJ$13</f>
        <v/>
      </c>
      <c r="M345" s="52" t="str">
        <f>'Платина (ЦБ)'!$AI$13</f>
        <v>10.12.2023</v>
      </c>
      <c r="N345" s="58" t="str">
        <f>'Платина (ЦБ)'!$AJ$13</f>
        <v/>
      </c>
      <c r="P345" s="52" t="str">
        <f>'Палладий (ЦБ)'!$AI$13</f>
        <v>10.12.2023</v>
      </c>
      <c r="Q345" s="58" t="str">
        <f>'Палладий (ЦБ)'!$AJ$13</f>
        <v/>
      </c>
      <c r="S345" s="52" t="str">
        <f>'Золото (KITCO-LME)'!AI13</f>
        <v>10.12.2023</v>
      </c>
      <c r="T345" s="58">
        <f>IF(OR(н.WTI!$AJ13="-",н.WTI!$AJ13=""),T344,н.WTI!$AJ13)</f>
        <v>0</v>
      </c>
      <c r="V345" s="52" t="str">
        <f>'Серебро (KITCO-LME)'!AI13</f>
        <v>10.12.2023</v>
      </c>
      <c r="W345" s="58">
        <f>IF(OR(н.Brent!$AJ13="-",н.Brent!$AJ13=""),W344,н.Brent!$AJ13)</f>
        <v>1775</v>
      </c>
      <c r="Y345" s="52" t="str">
        <f>'Алюминий (LME)'!AI13</f>
        <v>10.12.2023</v>
      </c>
      <c r="Z345" s="58">
        <f>IF(OR(уголь!$AJ13="-",уголь!$AJ13=""),Z344,уголь!$AJ13)</f>
        <v>0</v>
      </c>
      <c r="AB345" s="52" t="str">
        <f>'Никель (LME)'!AI13</f>
        <v>10.12.2023</v>
      </c>
      <c r="AC345" s="58">
        <f>IF(OR(газ!$AJ13="-",газ!$AJ13=""),AC344,газ!$AJ13)</f>
        <v>0</v>
      </c>
      <c r="AE345" s="52" t="str">
        <f>'Свинец (LME)'!AI13</f>
        <v>10.12.2023</v>
      </c>
      <c r="AF345" s="58"/>
      <c r="AH345" s="52" t="str">
        <f>'Медь (LME)'!AI13</f>
        <v>10.12.2023</v>
      </c>
      <c r="AI345" s="58"/>
      <c r="AK345" s="52" t="str">
        <f>'Цинк (LME)'!AI13</f>
        <v>10.12.2023</v>
      </c>
      <c r="AL345" s="58"/>
    </row>
    <row r="346" spans="1:38" x14ac:dyDescent="0.25">
      <c r="A346" s="52" t="str">
        <f>Доллар!$AI$14</f>
        <v>11.12.2023</v>
      </c>
      <c r="B346" s="58" t="str">
        <f>Доллар!$AJ$14</f>
        <v>-</v>
      </c>
      <c r="D346" s="52" t="str">
        <f>Евро!$AI$14</f>
        <v>11.12.2023</v>
      </c>
      <c r="E346" s="58" t="str">
        <f>Евро!$AJ$14</f>
        <v>-</v>
      </c>
      <c r="G346" s="52" t="str">
        <f>'Золото (ЦБ)'!$AI$14</f>
        <v>11.12.2023</v>
      </c>
      <c r="H346" s="58" t="str">
        <f>'Золото (ЦБ)'!$AJ$14</f>
        <v/>
      </c>
      <c r="J346" s="52" t="str">
        <f>'Серебро (ЦБ)'!$AI$14</f>
        <v>11.12.2023</v>
      </c>
      <c r="K346" s="58" t="str">
        <f>'Серебро (ЦБ)'!$AJ$14</f>
        <v/>
      </c>
      <c r="M346" s="52" t="str">
        <f>'Платина (ЦБ)'!$AI$14</f>
        <v>11.12.2023</v>
      </c>
      <c r="N346" s="58" t="str">
        <f>'Платина (ЦБ)'!$AJ$14</f>
        <v/>
      </c>
      <c r="P346" s="52" t="str">
        <f>'Палладий (ЦБ)'!$AI$14</f>
        <v>11.12.2023</v>
      </c>
      <c r="Q346" s="58" t="str">
        <f>'Палладий (ЦБ)'!$AJ$14</f>
        <v/>
      </c>
      <c r="S346" s="52" t="str">
        <f>'Золото (KITCO-LME)'!AI14</f>
        <v>11.12.2023</v>
      </c>
      <c r="T346" s="58">
        <f>IF(OR(н.WTI!$AJ14="-",н.WTI!$AJ14=""),T345,н.WTI!$AJ14)</f>
        <v>0</v>
      </c>
      <c r="V346" s="52" t="str">
        <f>'Серебро (KITCO-LME)'!AI14</f>
        <v>11.12.2023</v>
      </c>
      <c r="W346" s="58">
        <f>IF(OR(н.Brent!$AJ14="-",н.Brent!$AJ14=""),W345,н.Brent!$AJ14)</f>
        <v>1775</v>
      </c>
      <c r="Y346" s="52" t="str">
        <f>'Алюминий (LME)'!AI14</f>
        <v>11.12.2023</v>
      </c>
      <c r="Z346" s="58">
        <f>IF(OR(уголь!$AJ14="-",уголь!$AJ14=""),Z345,уголь!$AJ14)</f>
        <v>0</v>
      </c>
      <c r="AB346" s="52" t="str">
        <f>'Никель (LME)'!AI14</f>
        <v>11.12.2023</v>
      </c>
      <c r="AC346" s="58">
        <f>IF(OR(газ!$AJ14="-",газ!$AJ14=""),AC345,газ!$AJ14)</f>
        <v>0</v>
      </c>
      <c r="AE346" s="52" t="str">
        <f>'Свинец (LME)'!AI14</f>
        <v>11.12.2023</v>
      </c>
      <c r="AF346" s="58"/>
      <c r="AH346" s="52" t="str">
        <f>'Медь (LME)'!AI14</f>
        <v>11.12.2023</v>
      </c>
      <c r="AI346" s="58"/>
      <c r="AK346" s="52" t="str">
        <f>'Цинк (LME)'!AI14</f>
        <v>11.12.2023</v>
      </c>
      <c r="AL346" s="58"/>
    </row>
    <row r="347" spans="1:38" x14ac:dyDescent="0.25">
      <c r="A347" s="52" t="str">
        <f>Доллар!$AI$15</f>
        <v>12.12.2023</v>
      </c>
      <c r="B347" s="58" t="str">
        <f>Доллар!$AJ$15</f>
        <v>-</v>
      </c>
      <c r="D347" s="52" t="str">
        <f>Евро!$AI$15</f>
        <v>12.12.2023</v>
      </c>
      <c r="E347" s="58" t="str">
        <f>Евро!$AJ$15</f>
        <v>-</v>
      </c>
      <c r="G347" s="52" t="str">
        <f>'Золото (ЦБ)'!$AI$15</f>
        <v>12.12.2023</v>
      </c>
      <c r="H347" s="58" t="str">
        <f>'Золото (ЦБ)'!$AJ$15</f>
        <v/>
      </c>
      <c r="J347" s="52" t="str">
        <f>'Серебро (ЦБ)'!$AI$15</f>
        <v>12.12.2023</v>
      </c>
      <c r="K347" s="58" t="str">
        <f>'Серебро (ЦБ)'!$AJ$15</f>
        <v/>
      </c>
      <c r="M347" s="52" t="str">
        <f>'Платина (ЦБ)'!$AI$15</f>
        <v>12.12.2023</v>
      </c>
      <c r="N347" s="58" t="str">
        <f>'Платина (ЦБ)'!$AJ$15</f>
        <v/>
      </c>
      <c r="P347" s="52" t="str">
        <f>'Палладий (ЦБ)'!$AI$15</f>
        <v>12.12.2023</v>
      </c>
      <c r="Q347" s="58" t="str">
        <f>'Палладий (ЦБ)'!$AJ$15</f>
        <v/>
      </c>
      <c r="S347" s="52" t="str">
        <f>'Золото (KITCO-LME)'!AI15</f>
        <v>12.12.2023</v>
      </c>
      <c r="T347" s="58">
        <f>IF(OR(н.WTI!$AJ15="-",н.WTI!$AJ15=""),T346,н.WTI!$AJ15)</f>
        <v>0</v>
      </c>
      <c r="V347" s="52" t="str">
        <f>'Серебро (KITCO-LME)'!AI15</f>
        <v>12.12.2023</v>
      </c>
      <c r="W347" s="58">
        <f>IF(OR(н.Brent!$AJ15="-",н.Brent!$AJ15=""),W346,н.Brent!$AJ15)</f>
        <v>1775</v>
      </c>
      <c r="Y347" s="52" t="str">
        <f>'Алюминий (LME)'!AI15</f>
        <v>12.12.2023</v>
      </c>
      <c r="Z347" s="58">
        <f>IF(OR(уголь!$AJ15="-",уголь!$AJ15=""),Z346,уголь!$AJ15)</f>
        <v>0</v>
      </c>
      <c r="AB347" s="52" t="str">
        <f>'Никель (LME)'!AI15</f>
        <v>12.12.2023</v>
      </c>
      <c r="AC347" s="58">
        <f>IF(OR(газ!$AJ15="-",газ!$AJ15=""),AC346,газ!$AJ15)</f>
        <v>0</v>
      </c>
      <c r="AE347" s="52" t="str">
        <f>'Свинец (LME)'!AI15</f>
        <v>12.12.2023</v>
      </c>
      <c r="AF347" s="58"/>
      <c r="AH347" s="52" t="str">
        <f>'Медь (LME)'!AI15</f>
        <v>12.12.2023</v>
      </c>
      <c r="AI347" s="58"/>
      <c r="AK347" s="52" t="str">
        <f>'Цинк (LME)'!AI15</f>
        <v>12.12.2023</v>
      </c>
      <c r="AL347" s="58"/>
    </row>
    <row r="348" spans="1:38" x14ac:dyDescent="0.25">
      <c r="A348" s="52" t="str">
        <f>Доллар!$AI$16</f>
        <v>13.12.2023</v>
      </c>
      <c r="B348" s="58" t="str">
        <f>Доллар!$AJ$16</f>
        <v>-</v>
      </c>
      <c r="D348" s="52" t="str">
        <f>Евро!$AI$16</f>
        <v>13.12.2023</v>
      </c>
      <c r="E348" s="58" t="str">
        <f>Евро!$AJ$16</f>
        <v>-</v>
      </c>
      <c r="G348" s="52" t="str">
        <f>'Золото (ЦБ)'!$AI$16</f>
        <v>13.12.2023</v>
      </c>
      <c r="H348" s="58" t="str">
        <f>'Золото (ЦБ)'!$AJ$16</f>
        <v/>
      </c>
      <c r="J348" s="52" t="str">
        <f>'Серебро (ЦБ)'!$AI$16</f>
        <v>13.12.2023</v>
      </c>
      <c r="K348" s="58" t="str">
        <f>'Серебро (ЦБ)'!$AJ$16</f>
        <v/>
      </c>
      <c r="M348" s="52" t="str">
        <f>'Платина (ЦБ)'!$AI$16</f>
        <v>13.12.2023</v>
      </c>
      <c r="N348" s="58" t="str">
        <f>'Платина (ЦБ)'!$AJ$16</f>
        <v/>
      </c>
      <c r="P348" s="52" t="str">
        <f>'Палладий (ЦБ)'!$AI$16</f>
        <v>13.12.2023</v>
      </c>
      <c r="Q348" s="58" t="str">
        <f>'Палладий (ЦБ)'!$AJ$16</f>
        <v/>
      </c>
      <c r="S348" s="52" t="str">
        <f>'Золото (KITCO-LME)'!AI16</f>
        <v>13.12.2023</v>
      </c>
      <c r="T348" s="58">
        <f>IF(OR(н.WTI!$AJ16="-",н.WTI!$AJ16=""),T347,н.WTI!$AJ16)</f>
        <v>0</v>
      </c>
      <c r="V348" s="52" t="str">
        <f>'Серебро (KITCO-LME)'!AI16</f>
        <v>13.12.2023</v>
      </c>
      <c r="W348" s="58">
        <f>IF(OR(н.Brent!$AJ16="-",н.Brent!$AJ16=""),W347,н.Brent!$AJ16)</f>
        <v>1775</v>
      </c>
      <c r="Y348" s="52" t="str">
        <f>'Алюминий (LME)'!AI16</f>
        <v>13.12.2023</v>
      </c>
      <c r="Z348" s="58">
        <f>IF(OR(уголь!$AJ16="-",уголь!$AJ16=""),Z347,уголь!$AJ16)</f>
        <v>0</v>
      </c>
      <c r="AB348" s="52" t="str">
        <f>'Никель (LME)'!AI16</f>
        <v>13.12.2023</v>
      </c>
      <c r="AC348" s="58">
        <f>IF(OR(газ!$AJ16="-",газ!$AJ16=""),AC347,газ!$AJ16)</f>
        <v>0</v>
      </c>
      <c r="AE348" s="52" t="str">
        <f>'Свинец (LME)'!AI16</f>
        <v>13.12.2023</v>
      </c>
      <c r="AF348" s="58"/>
      <c r="AH348" s="52" t="str">
        <f>'Медь (LME)'!AI16</f>
        <v>13.12.2023</v>
      </c>
      <c r="AI348" s="58"/>
      <c r="AK348" s="52" t="str">
        <f>'Цинк (LME)'!AI16</f>
        <v>13.12.2023</v>
      </c>
      <c r="AL348" s="58"/>
    </row>
    <row r="349" spans="1:38" x14ac:dyDescent="0.25">
      <c r="A349" s="52" t="str">
        <f>Доллар!$AI$17</f>
        <v>14.12.2023</v>
      </c>
      <c r="B349" s="58" t="str">
        <f>Доллар!$AJ$17</f>
        <v>-</v>
      </c>
      <c r="D349" s="52" t="str">
        <f>Евро!$AI$17</f>
        <v>14.12.2023</v>
      </c>
      <c r="E349" s="58" t="str">
        <f>Евро!$AJ$17</f>
        <v>-</v>
      </c>
      <c r="G349" s="52" t="str">
        <f>'Золото (ЦБ)'!$AI$17</f>
        <v>14.12.2023</v>
      </c>
      <c r="H349" s="58" t="str">
        <f>'Золото (ЦБ)'!$AJ$17</f>
        <v/>
      </c>
      <c r="J349" s="52" t="str">
        <f>'Серебро (ЦБ)'!$AI$17</f>
        <v>14.12.2023</v>
      </c>
      <c r="K349" s="58" t="str">
        <f>'Серебро (ЦБ)'!$AJ$17</f>
        <v/>
      </c>
      <c r="M349" s="52" t="str">
        <f>'Платина (ЦБ)'!$AI$17</f>
        <v>14.12.2023</v>
      </c>
      <c r="N349" s="58" t="str">
        <f>'Платина (ЦБ)'!$AJ$17</f>
        <v/>
      </c>
      <c r="P349" s="52" t="str">
        <f>'Палладий (ЦБ)'!$AI$17</f>
        <v>14.12.2023</v>
      </c>
      <c r="Q349" s="58" t="str">
        <f>'Палладий (ЦБ)'!$AJ$17</f>
        <v/>
      </c>
      <c r="S349" s="52" t="str">
        <f>'Золото (KITCO-LME)'!AI17</f>
        <v>14.12.2023</v>
      </c>
      <c r="T349" s="58">
        <f>IF(OR(н.WTI!$AJ17="-",н.WTI!$AJ17=""),T348,н.WTI!$AJ17)</f>
        <v>0</v>
      </c>
      <c r="V349" s="52" t="str">
        <f>'Серебро (KITCO-LME)'!AI17</f>
        <v>14.12.2023</v>
      </c>
      <c r="W349" s="58">
        <f>IF(OR(н.Brent!$AJ17="-",н.Brent!$AJ17=""),W348,н.Brent!$AJ17)</f>
        <v>1775</v>
      </c>
      <c r="Y349" s="52" t="str">
        <f>'Алюминий (LME)'!AI17</f>
        <v>14.12.2023</v>
      </c>
      <c r="Z349" s="58">
        <f>IF(OR(уголь!$AJ17="-",уголь!$AJ17=""),Z348,уголь!$AJ17)</f>
        <v>0</v>
      </c>
      <c r="AB349" s="52" t="str">
        <f>'Никель (LME)'!AI17</f>
        <v>14.12.2023</v>
      </c>
      <c r="AC349" s="58">
        <f>IF(OR(газ!$AJ17="-",газ!$AJ17=""),AC348,газ!$AJ17)</f>
        <v>0</v>
      </c>
      <c r="AE349" s="52" t="str">
        <f>'Свинец (LME)'!AI17</f>
        <v>14.12.2023</v>
      </c>
      <c r="AF349" s="58"/>
      <c r="AH349" s="52" t="str">
        <f>'Медь (LME)'!AI17</f>
        <v>14.12.2023</v>
      </c>
      <c r="AI349" s="58"/>
      <c r="AK349" s="52" t="str">
        <f>'Цинк (LME)'!AI17</f>
        <v>14.12.2023</v>
      </c>
      <c r="AL349" s="58"/>
    </row>
    <row r="350" spans="1:38" x14ac:dyDescent="0.25">
      <c r="A350" s="52" t="str">
        <f>Доллар!$AI$18</f>
        <v>15.12.2023</v>
      </c>
      <c r="B350" s="58" t="str">
        <f>Доллар!$AJ$18</f>
        <v>-</v>
      </c>
      <c r="D350" s="52" t="str">
        <f>Евро!$AI$18</f>
        <v>15.12.2023</v>
      </c>
      <c r="E350" s="58" t="str">
        <f>Евро!$AJ$18</f>
        <v>-</v>
      </c>
      <c r="G350" s="52" t="str">
        <f>'Золото (ЦБ)'!$AI$18</f>
        <v>15.12.2023</v>
      </c>
      <c r="H350" s="58" t="str">
        <f>'Золото (ЦБ)'!$AJ$18</f>
        <v/>
      </c>
      <c r="J350" s="52" t="str">
        <f>'Серебро (ЦБ)'!$AI$18</f>
        <v>15.12.2023</v>
      </c>
      <c r="K350" s="58" t="str">
        <f>'Серебро (ЦБ)'!$AJ$18</f>
        <v/>
      </c>
      <c r="M350" s="52" t="str">
        <f>'Платина (ЦБ)'!$AI$18</f>
        <v>15.12.2023</v>
      </c>
      <c r="N350" s="58" t="str">
        <f>'Платина (ЦБ)'!$AJ$18</f>
        <v/>
      </c>
      <c r="P350" s="52" t="str">
        <f>'Палладий (ЦБ)'!$AI$18</f>
        <v>15.12.2023</v>
      </c>
      <c r="Q350" s="58" t="str">
        <f>'Палладий (ЦБ)'!$AJ$18</f>
        <v/>
      </c>
      <c r="S350" s="52" t="str">
        <f>'Золото (KITCO-LME)'!AI18</f>
        <v>15.12.2023</v>
      </c>
      <c r="T350" s="58">
        <f>IF(OR(н.WTI!$AJ18="-",н.WTI!$AJ18=""),T349,н.WTI!$AJ18)</f>
        <v>0</v>
      </c>
      <c r="V350" s="52" t="str">
        <f>'Серебро (KITCO-LME)'!AI18</f>
        <v>15.12.2023</v>
      </c>
      <c r="W350" s="58">
        <f>IF(OR(н.Brent!$AJ18="-",н.Brent!$AJ18=""),W349,н.Brent!$AJ18)</f>
        <v>1775</v>
      </c>
      <c r="Y350" s="52" t="str">
        <f>'Алюминий (LME)'!AI18</f>
        <v>15.12.2023</v>
      </c>
      <c r="Z350" s="58">
        <f>IF(OR(уголь!$AJ18="-",уголь!$AJ18=""),Z349,уголь!$AJ18)</f>
        <v>0</v>
      </c>
      <c r="AB350" s="52" t="str">
        <f>'Никель (LME)'!AI18</f>
        <v>15.12.2023</v>
      </c>
      <c r="AC350" s="58">
        <f>IF(OR(газ!$AJ18="-",газ!$AJ18=""),AC349,газ!$AJ18)</f>
        <v>0</v>
      </c>
      <c r="AE350" s="52" t="str">
        <f>'Свинец (LME)'!AI18</f>
        <v>15.12.2023</v>
      </c>
      <c r="AF350" s="58"/>
      <c r="AH350" s="52" t="str">
        <f>'Медь (LME)'!AI18</f>
        <v>15.12.2023</v>
      </c>
      <c r="AI350" s="58"/>
      <c r="AK350" s="52" t="str">
        <f>'Цинк (LME)'!AI18</f>
        <v>15.12.2023</v>
      </c>
      <c r="AL350" s="58"/>
    </row>
    <row r="351" spans="1:38" x14ac:dyDescent="0.25">
      <c r="A351" s="52" t="str">
        <f>Доллар!$AI$19</f>
        <v>16.12.2023</v>
      </c>
      <c r="B351" s="58" t="str">
        <f>Доллар!$AJ$19</f>
        <v>-</v>
      </c>
      <c r="D351" s="52" t="str">
        <f>Евро!$AI$19</f>
        <v>16.12.2023</v>
      </c>
      <c r="E351" s="58" t="str">
        <f>Евро!$AJ$19</f>
        <v>-</v>
      </c>
      <c r="G351" s="52" t="str">
        <f>'Золото (ЦБ)'!$AI$19</f>
        <v>16.12.2023</v>
      </c>
      <c r="H351" s="58" t="str">
        <f>'Золото (ЦБ)'!$AJ$19</f>
        <v/>
      </c>
      <c r="J351" s="52" t="str">
        <f>'Серебро (ЦБ)'!$AI$19</f>
        <v>16.12.2023</v>
      </c>
      <c r="K351" s="58" t="str">
        <f>'Серебро (ЦБ)'!$AJ$19</f>
        <v/>
      </c>
      <c r="M351" s="52" t="str">
        <f>'Платина (ЦБ)'!$AI$19</f>
        <v>16.12.2023</v>
      </c>
      <c r="N351" s="58" t="str">
        <f>'Платина (ЦБ)'!$AJ$19</f>
        <v/>
      </c>
      <c r="P351" s="52" t="str">
        <f>'Палладий (ЦБ)'!$AI$19</f>
        <v>16.12.2023</v>
      </c>
      <c r="Q351" s="58" t="str">
        <f>'Палладий (ЦБ)'!$AJ$19</f>
        <v/>
      </c>
      <c r="S351" s="52" t="str">
        <f>'Золото (KITCO-LME)'!AI19</f>
        <v>16.12.2023</v>
      </c>
      <c r="T351" s="58">
        <f>IF(OR(н.WTI!$AJ19="-",н.WTI!$AJ19=""),T350,н.WTI!$AJ19)</f>
        <v>0</v>
      </c>
      <c r="V351" s="52" t="str">
        <f>'Серебро (KITCO-LME)'!AI19</f>
        <v>16.12.2023</v>
      </c>
      <c r="W351" s="58">
        <f>IF(OR(н.Brent!$AJ19="-",н.Brent!$AJ19=""),W350,н.Brent!$AJ19)</f>
        <v>1775</v>
      </c>
      <c r="Y351" s="52" t="str">
        <f>'Алюминий (LME)'!AI19</f>
        <v>16.12.2023</v>
      </c>
      <c r="Z351" s="58">
        <f>IF(OR(уголь!$AJ19="-",уголь!$AJ19=""),Z350,уголь!$AJ19)</f>
        <v>0</v>
      </c>
      <c r="AB351" s="52" t="str">
        <f>'Никель (LME)'!AI19</f>
        <v>16.12.2023</v>
      </c>
      <c r="AC351" s="58">
        <f>IF(OR(газ!$AJ19="-",газ!$AJ19=""),AC350,газ!$AJ19)</f>
        <v>0</v>
      </c>
      <c r="AE351" s="52" t="str">
        <f>'Свинец (LME)'!AI19</f>
        <v>16.12.2023</v>
      </c>
      <c r="AF351" s="58"/>
      <c r="AH351" s="52" t="str">
        <f>'Медь (LME)'!AI19</f>
        <v>16.12.2023</v>
      </c>
      <c r="AI351" s="58"/>
      <c r="AK351" s="52" t="str">
        <f>'Цинк (LME)'!AI19</f>
        <v>16.12.2023</v>
      </c>
      <c r="AL351" s="58"/>
    </row>
    <row r="352" spans="1:38" x14ac:dyDescent="0.25">
      <c r="A352" s="52" t="str">
        <f>Доллар!$AI$20</f>
        <v>17.12.2023</v>
      </c>
      <c r="B352" s="58" t="str">
        <f>Доллар!$AJ$20</f>
        <v>-</v>
      </c>
      <c r="D352" s="52" t="str">
        <f>Евро!$AI$20</f>
        <v>17.12.2023</v>
      </c>
      <c r="E352" s="58" t="str">
        <f>Евро!$AJ$20</f>
        <v>-</v>
      </c>
      <c r="G352" s="52" t="str">
        <f>'Золото (ЦБ)'!$AI$20</f>
        <v>17.12.2023</v>
      </c>
      <c r="H352" s="58" t="str">
        <f>'Золото (ЦБ)'!$AJ$20</f>
        <v/>
      </c>
      <c r="J352" s="52" t="str">
        <f>'Серебро (ЦБ)'!$AI$20</f>
        <v>17.12.2023</v>
      </c>
      <c r="K352" s="58" t="str">
        <f>'Серебро (ЦБ)'!$AJ$20</f>
        <v/>
      </c>
      <c r="M352" s="52" t="str">
        <f>'Платина (ЦБ)'!$AI$20</f>
        <v>17.12.2023</v>
      </c>
      <c r="N352" s="58" t="str">
        <f>'Платина (ЦБ)'!$AJ$20</f>
        <v/>
      </c>
      <c r="P352" s="52" t="str">
        <f>'Палладий (ЦБ)'!$AI$20</f>
        <v>17.12.2023</v>
      </c>
      <c r="Q352" s="58" t="str">
        <f>'Палладий (ЦБ)'!$AJ$20</f>
        <v/>
      </c>
      <c r="S352" s="52" t="str">
        <f>'Золото (KITCO-LME)'!AI20</f>
        <v>17.12.2023</v>
      </c>
      <c r="T352" s="58">
        <f>IF(OR(н.WTI!$AJ20="-",н.WTI!$AJ20=""),T351,н.WTI!$AJ20)</f>
        <v>0</v>
      </c>
      <c r="V352" s="52" t="str">
        <f>'Серебро (KITCO-LME)'!AI20</f>
        <v>17.12.2023</v>
      </c>
      <c r="W352" s="58">
        <f>IF(OR(н.Brent!$AJ20="-",н.Brent!$AJ20=""),W351,н.Brent!$AJ20)</f>
        <v>1775</v>
      </c>
      <c r="Y352" s="52" t="str">
        <f>'Алюминий (LME)'!AI20</f>
        <v>17.12.2023</v>
      </c>
      <c r="Z352" s="58">
        <f>IF(OR(уголь!$AJ20="-",уголь!$AJ20=""),Z351,уголь!$AJ20)</f>
        <v>0</v>
      </c>
      <c r="AB352" s="52" t="str">
        <f>'Никель (LME)'!AI20</f>
        <v>17.12.2023</v>
      </c>
      <c r="AC352" s="58">
        <f>IF(OR(газ!$AJ20="-",газ!$AJ20=""),AC351,газ!$AJ20)</f>
        <v>0</v>
      </c>
      <c r="AE352" s="52" t="str">
        <f>'Свинец (LME)'!AI20</f>
        <v>17.12.2023</v>
      </c>
      <c r="AF352" s="58"/>
      <c r="AH352" s="52" t="str">
        <f>'Медь (LME)'!AI20</f>
        <v>17.12.2023</v>
      </c>
      <c r="AI352" s="58"/>
      <c r="AK352" s="52" t="str">
        <f>'Цинк (LME)'!AI20</f>
        <v>17.12.2023</v>
      </c>
      <c r="AL352" s="58"/>
    </row>
    <row r="353" spans="1:38" x14ac:dyDescent="0.25">
      <c r="A353" s="52" t="str">
        <f>Доллар!$AI$21</f>
        <v>18.12.2023</v>
      </c>
      <c r="B353" s="58" t="str">
        <f>Доллар!$AJ$21</f>
        <v>-</v>
      </c>
      <c r="D353" s="52" t="str">
        <f>Евро!$AI$21</f>
        <v>18.12.2023</v>
      </c>
      <c r="E353" s="58" t="str">
        <f>Евро!$AJ$21</f>
        <v>-</v>
      </c>
      <c r="G353" s="52" t="str">
        <f>'Золото (ЦБ)'!$AI$21</f>
        <v>18.12.2023</v>
      </c>
      <c r="H353" s="58" t="str">
        <f>'Золото (ЦБ)'!$AJ$21</f>
        <v/>
      </c>
      <c r="J353" s="52" t="str">
        <f>'Серебро (ЦБ)'!$AI$21</f>
        <v>18.12.2023</v>
      </c>
      <c r="K353" s="58" t="str">
        <f>'Серебро (ЦБ)'!$AJ$21</f>
        <v/>
      </c>
      <c r="M353" s="52" t="str">
        <f>'Платина (ЦБ)'!$AI$21</f>
        <v>18.12.2023</v>
      </c>
      <c r="N353" s="58" t="str">
        <f>'Платина (ЦБ)'!$AJ$21</f>
        <v/>
      </c>
      <c r="P353" s="52" t="str">
        <f>'Палладий (ЦБ)'!$AI$21</f>
        <v>18.12.2023</v>
      </c>
      <c r="Q353" s="58" t="str">
        <f>'Палладий (ЦБ)'!$AJ$21</f>
        <v/>
      </c>
      <c r="S353" s="52" t="str">
        <f>'Золото (KITCO-LME)'!AI21</f>
        <v>18.12.2023</v>
      </c>
      <c r="T353" s="58">
        <f>IF(OR(н.WTI!$AJ21="-",н.WTI!$AJ21=""),T352,н.WTI!$AJ21)</f>
        <v>0</v>
      </c>
      <c r="V353" s="52" t="str">
        <f>'Серебро (KITCO-LME)'!AI21</f>
        <v>18.12.2023</v>
      </c>
      <c r="W353" s="58">
        <f>IF(OR(н.Brent!$AJ21="-",н.Brent!$AJ21=""),W352,н.Brent!$AJ21)</f>
        <v>1775</v>
      </c>
      <c r="Y353" s="52" t="str">
        <f>'Алюминий (LME)'!AI21</f>
        <v>18.12.2023</v>
      </c>
      <c r="Z353" s="58">
        <f>IF(OR(уголь!$AJ21="-",уголь!$AJ21=""),Z352,уголь!$AJ21)</f>
        <v>0</v>
      </c>
      <c r="AB353" s="52" t="str">
        <f>'Никель (LME)'!AI21</f>
        <v>18.12.2023</v>
      </c>
      <c r="AC353" s="58">
        <f>IF(OR(газ!$AJ21="-",газ!$AJ21=""),AC352,газ!$AJ21)</f>
        <v>0</v>
      </c>
      <c r="AE353" s="52" t="str">
        <f>'Свинец (LME)'!AI21</f>
        <v>18.12.2023</v>
      </c>
      <c r="AF353" s="58"/>
      <c r="AH353" s="52" t="str">
        <f>'Медь (LME)'!AI21</f>
        <v>18.12.2023</v>
      </c>
      <c r="AI353" s="58"/>
      <c r="AK353" s="52" t="str">
        <f>'Цинк (LME)'!AI21</f>
        <v>18.12.2023</v>
      </c>
      <c r="AL353" s="58"/>
    </row>
    <row r="354" spans="1:38" x14ac:dyDescent="0.25">
      <c r="A354" s="52" t="str">
        <f>Доллар!$AI$22</f>
        <v>19.12.2023</v>
      </c>
      <c r="B354" s="58" t="str">
        <f>Доллар!$AJ$22</f>
        <v>-</v>
      </c>
      <c r="D354" s="52" t="str">
        <f>Евро!$AI$22</f>
        <v>19.12.2023</v>
      </c>
      <c r="E354" s="58" t="str">
        <f>Евро!$AJ$22</f>
        <v>-</v>
      </c>
      <c r="G354" s="52" t="str">
        <f>'Золото (ЦБ)'!$AI$22</f>
        <v>19.12.2023</v>
      </c>
      <c r="H354" s="58" t="str">
        <f>'Золото (ЦБ)'!$AJ$22</f>
        <v/>
      </c>
      <c r="J354" s="52" t="str">
        <f>'Серебро (ЦБ)'!$AI$22</f>
        <v>19.12.2023</v>
      </c>
      <c r="K354" s="58" t="str">
        <f>'Серебро (ЦБ)'!$AJ$22</f>
        <v/>
      </c>
      <c r="M354" s="52" t="str">
        <f>'Платина (ЦБ)'!$AI$22</f>
        <v>19.12.2023</v>
      </c>
      <c r="N354" s="58" t="str">
        <f>'Платина (ЦБ)'!$AJ$22</f>
        <v/>
      </c>
      <c r="P354" s="52" t="str">
        <f>'Палладий (ЦБ)'!$AI$22</f>
        <v>19.12.2023</v>
      </c>
      <c r="Q354" s="58" t="str">
        <f>'Палладий (ЦБ)'!$AJ$22</f>
        <v/>
      </c>
      <c r="S354" s="52" t="str">
        <f>'Золото (KITCO-LME)'!AI22</f>
        <v>19.12.2023</v>
      </c>
      <c r="T354" s="58">
        <f>IF(OR(н.WTI!$AJ22="-",н.WTI!$AJ22=""),T353,н.WTI!$AJ22)</f>
        <v>0</v>
      </c>
      <c r="V354" s="52" t="str">
        <f>'Серебро (KITCO-LME)'!AI22</f>
        <v>19.12.2023</v>
      </c>
      <c r="W354" s="58">
        <f>IF(OR(н.Brent!$AJ22="-",н.Brent!$AJ22=""),W353,н.Brent!$AJ22)</f>
        <v>1775</v>
      </c>
      <c r="Y354" s="52" t="str">
        <f>'Алюминий (LME)'!AI22</f>
        <v>19.12.2023</v>
      </c>
      <c r="Z354" s="58">
        <f>IF(OR(уголь!$AJ22="-",уголь!$AJ22=""),Z353,уголь!$AJ22)</f>
        <v>0</v>
      </c>
      <c r="AB354" s="52" t="str">
        <f>'Никель (LME)'!AI22</f>
        <v>19.12.2023</v>
      </c>
      <c r="AC354" s="58">
        <f>IF(OR(газ!$AJ22="-",газ!$AJ22=""),AC353,газ!$AJ22)</f>
        <v>0</v>
      </c>
      <c r="AE354" s="52" t="str">
        <f>'Свинец (LME)'!AI22</f>
        <v>19.12.2023</v>
      </c>
      <c r="AF354" s="58"/>
      <c r="AH354" s="52" t="str">
        <f>'Медь (LME)'!AI22</f>
        <v>19.12.2023</v>
      </c>
      <c r="AI354" s="58"/>
      <c r="AK354" s="52" t="str">
        <f>'Цинк (LME)'!AI22</f>
        <v>19.12.2023</v>
      </c>
      <c r="AL354" s="58"/>
    </row>
    <row r="355" spans="1:38" x14ac:dyDescent="0.25">
      <c r="A355" s="52" t="str">
        <f>Доллар!$AI$23</f>
        <v>20.12.2023</v>
      </c>
      <c r="B355" s="58" t="str">
        <f>Доллар!$AJ$23</f>
        <v>-</v>
      </c>
      <c r="D355" s="52" t="str">
        <f>Евро!$AI$23</f>
        <v>20.12.2023</v>
      </c>
      <c r="E355" s="58" t="str">
        <f>Евро!$AJ$23</f>
        <v>-</v>
      </c>
      <c r="G355" s="52" t="str">
        <f>'Золото (ЦБ)'!$AI$23</f>
        <v>20.12.2023</v>
      </c>
      <c r="H355" s="58" t="str">
        <f>'Золото (ЦБ)'!$AJ$23</f>
        <v/>
      </c>
      <c r="J355" s="52" t="str">
        <f>'Серебро (ЦБ)'!$AI$23</f>
        <v>20.12.2023</v>
      </c>
      <c r="K355" s="58" t="str">
        <f>'Серебро (ЦБ)'!$AJ$23</f>
        <v/>
      </c>
      <c r="M355" s="52" t="str">
        <f>'Платина (ЦБ)'!$AI$23</f>
        <v>20.12.2023</v>
      </c>
      <c r="N355" s="58" t="str">
        <f>'Платина (ЦБ)'!$AJ$23</f>
        <v/>
      </c>
      <c r="P355" s="52" t="str">
        <f>'Палладий (ЦБ)'!$AI$23</f>
        <v>20.12.2023</v>
      </c>
      <c r="Q355" s="58" t="str">
        <f>'Палладий (ЦБ)'!$AJ$23</f>
        <v/>
      </c>
      <c r="S355" s="52" t="str">
        <f>'Золото (KITCO-LME)'!AI23</f>
        <v>20.12.2023</v>
      </c>
      <c r="T355" s="58">
        <f>IF(OR(н.WTI!$AJ23="-",н.WTI!$AJ23=""),T354,н.WTI!$AJ23)</f>
        <v>0</v>
      </c>
      <c r="V355" s="52" t="str">
        <f>'Серебро (KITCO-LME)'!AI23</f>
        <v>20.12.2023</v>
      </c>
      <c r="W355" s="58">
        <f>IF(OR(н.Brent!$AJ23="-",н.Brent!$AJ23=""),W354,н.Brent!$AJ23)</f>
        <v>1775</v>
      </c>
      <c r="Y355" s="52" t="str">
        <f>'Алюминий (LME)'!AI23</f>
        <v>20.12.2023</v>
      </c>
      <c r="Z355" s="58">
        <f>IF(OR(уголь!$AJ23="-",уголь!$AJ23=""),Z354,уголь!$AJ23)</f>
        <v>0</v>
      </c>
      <c r="AB355" s="52" t="str">
        <f>'Никель (LME)'!AI23</f>
        <v>20.12.2023</v>
      </c>
      <c r="AC355" s="58">
        <f>IF(OR(газ!$AJ23="-",газ!$AJ23=""),AC354,газ!$AJ23)</f>
        <v>0</v>
      </c>
      <c r="AE355" s="52" t="str">
        <f>'Свинец (LME)'!AI23</f>
        <v>20.12.2023</v>
      </c>
      <c r="AF355" s="58"/>
      <c r="AH355" s="52" t="str">
        <f>'Медь (LME)'!AI23</f>
        <v>20.12.2023</v>
      </c>
      <c r="AI355" s="58"/>
      <c r="AK355" s="52" t="str">
        <f>'Цинк (LME)'!AI23</f>
        <v>20.12.2023</v>
      </c>
      <c r="AL355" s="58"/>
    </row>
    <row r="356" spans="1:38" x14ac:dyDescent="0.25">
      <c r="A356" s="52" t="str">
        <f>Доллар!$AI$24</f>
        <v>21.12.2023</v>
      </c>
      <c r="B356" s="58" t="str">
        <f>Доллар!$AJ$24</f>
        <v>-</v>
      </c>
      <c r="D356" s="52" t="str">
        <f>Евро!$AI$24</f>
        <v>21.12.2023</v>
      </c>
      <c r="E356" s="58" t="str">
        <f>Евро!$AJ$24</f>
        <v>-</v>
      </c>
      <c r="G356" s="52" t="str">
        <f>'Золото (ЦБ)'!$AI$24</f>
        <v>21.12.2023</v>
      </c>
      <c r="H356" s="58" t="str">
        <f>'Золото (ЦБ)'!$AJ$24</f>
        <v/>
      </c>
      <c r="J356" s="52" t="str">
        <f>'Серебро (ЦБ)'!$AI$24</f>
        <v>21.12.2023</v>
      </c>
      <c r="K356" s="58" t="str">
        <f>'Серебро (ЦБ)'!$AJ$24</f>
        <v/>
      </c>
      <c r="M356" s="52" t="str">
        <f>'Платина (ЦБ)'!$AI$24</f>
        <v>21.12.2023</v>
      </c>
      <c r="N356" s="58" t="str">
        <f>'Платина (ЦБ)'!$AJ$24</f>
        <v/>
      </c>
      <c r="P356" s="52" t="str">
        <f>'Палладий (ЦБ)'!$AI$24</f>
        <v>21.12.2023</v>
      </c>
      <c r="Q356" s="58" t="str">
        <f>'Палладий (ЦБ)'!$AJ$24</f>
        <v/>
      </c>
      <c r="S356" s="52" t="str">
        <f>'Золото (KITCO-LME)'!AI24</f>
        <v>21.12.2023</v>
      </c>
      <c r="T356" s="58">
        <f>IF(OR(н.WTI!$AJ24="-",н.WTI!$AJ24=""),T355,н.WTI!$AJ24)</f>
        <v>0</v>
      </c>
      <c r="V356" s="52" t="str">
        <f>'Серебро (KITCO-LME)'!AI24</f>
        <v>21.12.2023</v>
      </c>
      <c r="W356" s="58">
        <f>IF(OR(н.Brent!$AJ24="-",н.Brent!$AJ24=""),W355,н.Brent!$AJ24)</f>
        <v>1775</v>
      </c>
      <c r="Y356" s="52" t="str">
        <f>'Алюминий (LME)'!AI24</f>
        <v>21.12.2023</v>
      </c>
      <c r="Z356" s="58">
        <f>IF(OR(уголь!$AJ24="-",уголь!$AJ24=""),Z355,уголь!$AJ24)</f>
        <v>0</v>
      </c>
      <c r="AB356" s="52" t="str">
        <f>'Никель (LME)'!AI24</f>
        <v>21.12.2023</v>
      </c>
      <c r="AC356" s="58">
        <f>IF(OR(газ!$AJ24="-",газ!$AJ24=""),AC355,газ!$AJ24)</f>
        <v>0</v>
      </c>
      <c r="AE356" s="52" t="str">
        <f>'Свинец (LME)'!AI24</f>
        <v>21.12.2023</v>
      </c>
      <c r="AF356" s="58"/>
      <c r="AH356" s="52" t="str">
        <f>'Медь (LME)'!AI24</f>
        <v>21.12.2023</v>
      </c>
      <c r="AI356" s="58"/>
      <c r="AK356" s="52" t="str">
        <f>'Цинк (LME)'!AI24</f>
        <v>21.12.2023</v>
      </c>
      <c r="AL356" s="58"/>
    </row>
    <row r="357" spans="1:38" x14ac:dyDescent="0.25">
      <c r="A357" s="52" t="str">
        <f>Доллар!$AI$25</f>
        <v>22.12.2023</v>
      </c>
      <c r="B357" s="58" t="str">
        <f>Доллар!$AJ$25</f>
        <v>-</v>
      </c>
      <c r="D357" s="52" t="str">
        <f>Евро!$AI$25</f>
        <v>22.12.2023</v>
      </c>
      <c r="E357" s="58" t="str">
        <f>Евро!$AJ$25</f>
        <v>-</v>
      </c>
      <c r="G357" s="52" t="str">
        <f>'Золото (ЦБ)'!$AI$25</f>
        <v>22.12.2023</v>
      </c>
      <c r="H357" s="58" t="str">
        <f>'Золото (ЦБ)'!$AJ$25</f>
        <v/>
      </c>
      <c r="J357" s="52" t="str">
        <f>'Серебро (ЦБ)'!$AI$25</f>
        <v>22.12.2023</v>
      </c>
      <c r="K357" s="58" t="str">
        <f>'Серебро (ЦБ)'!$AJ$25</f>
        <v/>
      </c>
      <c r="M357" s="52" t="str">
        <f>'Платина (ЦБ)'!$AI$25</f>
        <v>22.12.2023</v>
      </c>
      <c r="N357" s="58" t="str">
        <f>'Платина (ЦБ)'!$AJ$25</f>
        <v/>
      </c>
      <c r="P357" s="52" t="str">
        <f>'Палладий (ЦБ)'!$AI$25</f>
        <v>22.12.2023</v>
      </c>
      <c r="Q357" s="58" t="str">
        <f>'Палладий (ЦБ)'!$AJ$25</f>
        <v/>
      </c>
      <c r="S357" s="52" t="str">
        <f>'Золото (KITCO-LME)'!AI25</f>
        <v>22.12.2023</v>
      </c>
      <c r="T357" s="58">
        <f>IF(OR(н.WTI!$AJ25="-",н.WTI!$AJ25=""),T356,н.WTI!$AJ25)</f>
        <v>0</v>
      </c>
      <c r="V357" s="52" t="str">
        <f>'Серебро (KITCO-LME)'!AI25</f>
        <v>22.12.2023</v>
      </c>
      <c r="W357" s="58">
        <f>IF(OR(н.Brent!$AJ25="-",н.Brent!$AJ25=""),W356,н.Brent!$AJ25)</f>
        <v>1775</v>
      </c>
      <c r="Y357" s="52" t="str">
        <f>'Алюминий (LME)'!AI25</f>
        <v>22.12.2023</v>
      </c>
      <c r="Z357" s="58">
        <f>IF(OR(уголь!$AJ25="-",уголь!$AJ25=""),Z356,уголь!$AJ25)</f>
        <v>0</v>
      </c>
      <c r="AB357" s="52" t="str">
        <f>'Никель (LME)'!AI25</f>
        <v>22.12.2023</v>
      </c>
      <c r="AC357" s="58">
        <f>IF(OR(газ!$AJ25="-",газ!$AJ25=""),AC356,газ!$AJ25)</f>
        <v>0</v>
      </c>
      <c r="AE357" s="52" t="str">
        <f>'Свинец (LME)'!AI25</f>
        <v>22.12.2023</v>
      </c>
      <c r="AF357" s="58"/>
      <c r="AH357" s="52" t="str">
        <f>'Медь (LME)'!AI25</f>
        <v>22.12.2023</v>
      </c>
      <c r="AI357" s="58"/>
      <c r="AK357" s="52" t="str">
        <f>'Цинк (LME)'!AI25</f>
        <v>22.12.2023</v>
      </c>
      <c r="AL357" s="58"/>
    </row>
    <row r="358" spans="1:38" x14ac:dyDescent="0.25">
      <c r="A358" s="52" t="str">
        <f>Доллар!$AI$26</f>
        <v>23.12.2023</v>
      </c>
      <c r="B358" s="58" t="str">
        <f>Доллар!$AJ$26</f>
        <v>-</v>
      </c>
      <c r="D358" s="52" t="str">
        <f>Евро!$AI$26</f>
        <v>23.12.2023</v>
      </c>
      <c r="E358" s="58" t="str">
        <f>Евро!$AJ$26</f>
        <v>-</v>
      </c>
      <c r="G358" s="52" t="str">
        <f>'Золото (ЦБ)'!$AI$26</f>
        <v>23.12.2023</v>
      </c>
      <c r="H358" s="58" t="str">
        <f>'Золото (ЦБ)'!$AJ$26</f>
        <v/>
      </c>
      <c r="J358" s="52" t="str">
        <f>'Серебро (ЦБ)'!$AI$26</f>
        <v>23.12.2023</v>
      </c>
      <c r="K358" s="58" t="str">
        <f>'Серебро (ЦБ)'!$AJ$26</f>
        <v/>
      </c>
      <c r="M358" s="52" t="str">
        <f>'Платина (ЦБ)'!$AI$26</f>
        <v>23.12.2023</v>
      </c>
      <c r="N358" s="58" t="str">
        <f>'Платина (ЦБ)'!$AJ$26</f>
        <v/>
      </c>
      <c r="P358" s="52" t="str">
        <f>'Палладий (ЦБ)'!$AI$26</f>
        <v>23.12.2023</v>
      </c>
      <c r="Q358" s="58" t="str">
        <f>'Палладий (ЦБ)'!$AJ$26</f>
        <v/>
      </c>
      <c r="S358" s="52" t="str">
        <f>'Золото (KITCO-LME)'!AI26</f>
        <v>23.12.2023</v>
      </c>
      <c r="T358" s="58">
        <f>IF(OR(н.WTI!$AJ26="-",н.WTI!$AJ26=""),T357,н.WTI!$AJ26)</f>
        <v>0</v>
      </c>
      <c r="V358" s="52" t="str">
        <f>'Серебро (KITCO-LME)'!AI26</f>
        <v>23.12.2023</v>
      </c>
      <c r="W358" s="58">
        <f>IF(OR(н.Brent!$AJ26="-",н.Brent!$AJ26=""),W357,н.Brent!$AJ26)</f>
        <v>1775</v>
      </c>
      <c r="Y358" s="52" t="str">
        <f>'Алюминий (LME)'!AI26</f>
        <v>23.12.2023</v>
      </c>
      <c r="Z358" s="58">
        <f>IF(OR(уголь!$AJ26="-",уголь!$AJ26=""),Z357,уголь!$AJ26)</f>
        <v>0</v>
      </c>
      <c r="AB358" s="52" t="str">
        <f>'Никель (LME)'!AI26</f>
        <v>23.12.2023</v>
      </c>
      <c r="AC358" s="58">
        <f>IF(OR(газ!$AJ26="-",газ!$AJ26=""),AC357,газ!$AJ26)</f>
        <v>0</v>
      </c>
      <c r="AE358" s="52" t="str">
        <f>'Свинец (LME)'!AI26</f>
        <v>23.12.2023</v>
      </c>
      <c r="AF358" s="58"/>
      <c r="AH358" s="52" t="str">
        <f>'Медь (LME)'!AI26</f>
        <v>23.12.2023</v>
      </c>
      <c r="AI358" s="58"/>
      <c r="AK358" s="52" t="str">
        <f>'Цинк (LME)'!AI26</f>
        <v>23.12.2023</v>
      </c>
      <c r="AL358" s="58"/>
    </row>
    <row r="359" spans="1:38" x14ac:dyDescent="0.25">
      <c r="A359" s="52" t="str">
        <f>Доллар!$AI$27</f>
        <v>24.12.2023</v>
      </c>
      <c r="B359" s="58" t="str">
        <f>Доллар!$AJ$27</f>
        <v>-</v>
      </c>
      <c r="D359" s="52" t="str">
        <f>Евро!$AI$27</f>
        <v>24.12.2023</v>
      </c>
      <c r="E359" s="58" t="str">
        <f>Евро!$AJ$27</f>
        <v>-</v>
      </c>
      <c r="G359" s="52" t="str">
        <f>'Золото (ЦБ)'!$AI$27</f>
        <v>24.12.2023</v>
      </c>
      <c r="H359" s="58" t="str">
        <f>'Золото (ЦБ)'!$AJ$27</f>
        <v/>
      </c>
      <c r="J359" s="52" t="str">
        <f>'Серебро (ЦБ)'!$AI$27</f>
        <v>24.12.2023</v>
      </c>
      <c r="K359" s="58" t="str">
        <f>'Серебро (ЦБ)'!$AJ$27</f>
        <v/>
      </c>
      <c r="M359" s="52" t="str">
        <f>'Платина (ЦБ)'!$AI$27</f>
        <v>24.12.2023</v>
      </c>
      <c r="N359" s="58" t="str">
        <f>'Платина (ЦБ)'!$AJ$27</f>
        <v/>
      </c>
      <c r="P359" s="52" t="str">
        <f>'Палладий (ЦБ)'!$AI$27</f>
        <v>24.12.2023</v>
      </c>
      <c r="Q359" s="58" t="str">
        <f>'Палладий (ЦБ)'!$AJ$27</f>
        <v/>
      </c>
      <c r="S359" s="52" t="str">
        <f>'Золото (KITCO-LME)'!AI27</f>
        <v>24.12.2023</v>
      </c>
      <c r="T359" s="58">
        <f>IF(OR(н.WTI!$AJ27="-",н.WTI!$AJ27=""),T358,н.WTI!$AJ27)</f>
        <v>0</v>
      </c>
      <c r="V359" s="52" t="str">
        <f>'Серебро (KITCO-LME)'!AI27</f>
        <v>24.12.2023</v>
      </c>
      <c r="W359" s="58">
        <f>IF(OR(н.Brent!$AJ27="-",н.Brent!$AJ27=""),W358,н.Brent!$AJ27)</f>
        <v>1775</v>
      </c>
      <c r="Y359" s="52" t="str">
        <f>'Алюминий (LME)'!AI27</f>
        <v>24.12.2023</v>
      </c>
      <c r="Z359" s="58">
        <f>IF(OR(уголь!$AJ27="-",уголь!$AJ27=""),Z358,уголь!$AJ27)</f>
        <v>0</v>
      </c>
      <c r="AB359" s="52" t="str">
        <f>'Никель (LME)'!AI27</f>
        <v>24.12.2023</v>
      </c>
      <c r="AC359" s="58">
        <f>IF(OR(газ!$AJ27="-",газ!$AJ27=""),AC358,газ!$AJ27)</f>
        <v>0</v>
      </c>
      <c r="AE359" s="52" t="str">
        <f>'Свинец (LME)'!AI27</f>
        <v>24.12.2023</v>
      </c>
      <c r="AF359" s="58"/>
      <c r="AH359" s="52" t="str">
        <f>'Медь (LME)'!AI27</f>
        <v>24.12.2023</v>
      </c>
      <c r="AI359" s="58"/>
      <c r="AK359" s="52" t="str">
        <f>'Цинк (LME)'!AI27</f>
        <v>24.12.2023</v>
      </c>
      <c r="AL359" s="58"/>
    </row>
    <row r="360" spans="1:38" x14ac:dyDescent="0.25">
      <c r="A360" s="52" t="str">
        <f>Доллар!$AI$28</f>
        <v>25.12.2023</v>
      </c>
      <c r="B360" s="58" t="str">
        <f>Доллар!$AJ$28</f>
        <v>-</v>
      </c>
      <c r="D360" s="52" t="str">
        <f>Евро!$AI$28</f>
        <v>25.12.2023</v>
      </c>
      <c r="E360" s="58" t="str">
        <f>Евро!$AJ$28</f>
        <v>-</v>
      </c>
      <c r="G360" s="52" t="str">
        <f>'Золото (ЦБ)'!$AI$28</f>
        <v>25.12.2023</v>
      </c>
      <c r="H360" s="58" t="str">
        <f>'Золото (ЦБ)'!$AJ$28</f>
        <v/>
      </c>
      <c r="J360" s="52" t="str">
        <f>'Серебро (ЦБ)'!$AI$28</f>
        <v>25.12.2023</v>
      </c>
      <c r="K360" s="58" t="str">
        <f>'Серебро (ЦБ)'!$AJ$28</f>
        <v/>
      </c>
      <c r="M360" s="52" t="str">
        <f>'Платина (ЦБ)'!$AI$28</f>
        <v>25.12.2023</v>
      </c>
      <c r="N360" s="58" t="str">
        <f>'Платина (ЦБ)'!$AJ$28</f>
        <v/>
      </c>
      <c r="P360" s="52" t="str">
        <f>'Палладий (ЦБ)'!$AI$28</f>
        <v>25.12.2023</v>
      </c>
      <c r="Q360" s="58" t="str">
        <f>'Палладий (ЦБ)'!$AJ$28</f>
        <v/>
      </c>
      <c r="S360" s="52" t="str">
        <f>'Золото (KITCO-LME)'!AI28</f>
        <v>25.12.2023</v>
      </c>
      <c r="T360" s="58">
        <f>IF(OR(н.WTI!$AJ28="-",н.WTI!$AJ28=""),T359,н.WTI!$AJ28)</f>
        <v>0</v>
      </c>
      <c r="V360" s="52" t="str">
        <f>'Серебро (KITCO-LME)'!AI28</f>
        <v>25.12.2023</v>
      </c>
      <c r="W360" s="58">
        <f>IF(OR(н.Brent!$AJ28="-",н.Brent!$AJ28=""),W359,н.Brent!$AJ28)</f>
        <v>1775</v>
      </c>
      <c r="Y360" s="52" t="str">
        <f>'Алюминий (LME)'!AI28</f>
        <v>25.12.2023</v>
      </c>
      <c r="Z360" s="58">
        <f>IF(OR(уголь!$AJ28="-",уголь!$AJ28=""),Z359,уголь!$AJ28)</f>
        <v>0</v>
      </c>
      <c r="AB360" s="52" t="str">
        <f>'Никель (LME)'!AI28</f>
        <v>25.12.2023</v>
      </c>
      <c r="AC360" s="58">
        <f>IF(OR(газ!$AJ28="-",газ!$AJ28=""),AC359,газ!$AJ28)</f>
        <v>0</v>
      </c>
      <c r="AE360" s="52" t="str">
        <f>'Свинец (LME)'!AI28</f>
        <v>25.12.2023</v>
      </c>
      <c r="AF360" s="58"/>
      <c r="AH360" s="52" t="str">
        <f>'Медь (LME)'!AI28</f>
        <v>25.12.2023</v>
      </c>
      <c r="AI360" s="58"/>
      <c r="AK360" s="52" t="str">
        <f>'Цинк (LME)'!AI28</f>
        <v>25.12.2023</v>
      </c>
      <c r="AL360" s="58"/>
    </row>
    <row r="361" spans="1:38" x14ac:dyDescent="0.25">
      <c r="A361" s="52" t="str">
        <f>Доллар!$AI$29</f>
        <v>26.12.2023</v>
      </c>
      <c r="B361" s="58" t="str">
        <f>Доллар!$AJ$29</f>
        <v>-</v>
      </c>
      <c r="D361" s="52" t="str">
        <f>Евро!$AI$29</f>
        <v>26.12.2023</v>
      </c>
      <c r="E361" s="58" t="str">
        <f>Евро!$AJ$29</f>
        <v>-</v>
      </c>
      <c r="G361" s="52" t="str">
        <f>'Золото (ЦБ)'!$AI$29</f>
        <v>26.12.2023</v>
      </c>
      <c r="H361" s="58" t="str">
        <f>'Золото (ЦБ)'!$AJ$29</f>
        <v/>
      </c>
      <c r="J361" s="52" t="str">
        <f>'Серебро (ЦБ)'!$AI$29</f>
        <v>26.12.2023</v>
      </c>
      <c r="K361" s="58" t="str">
        <f>'Серебро (ЦБ)'!$AJ$29</f>
        <v/>
      </c>
      <c r="M361" s="52" t="str">
        <f>'Платина (ЦБ)'!$AI$29</f>
        <v>26.12.2023</v>
      </c>
      <c r="N361" s="58" t="str">
        <f>'Платина (ЦБ)'!$AJ$29</f>
        <v/>
      </c>
      <c r="P361" s="52" t="str">
        <f>'Палладий (ЦБ)'!$AI$29</f>
        <v>26.12.2023</v>
      </c>
      <c r="Q361" s="58" t="str">
        <f>'Палладий (ЦБ)'!$AJ$29</f>
        <v/>
      </c>
      <c r="S361" s="52" t="str">
        <f>'Золото (KITCO-LME)'!AI29</f>
        <v>26.12.2023</v>
      </c>
      <c r="T361" s="58">
        <f>IF(OR(н.WTI!$AJ29="-",н.WTI!$AJ29=""),T360,н.WTI!$AJ29)</f>
        <v>0</v>
      </c>
      <c r="V361" s="52" t="str">
        <f>'Серебро (KITCO-LME)'!AI29</f>
        <v>26.12.2023</v>
      </c>
      <c r="W361" s="58">
        <f>IF(OR(н.Brent!$AJ29="-",н.Brent!$AJ29=""),W360,н.Brent!$AJ29)</f>
        <v>1775</v>
      </c>
      <c r="Y361" s="52" t="str">
        <f>'Алюминий (LME)'!AI29</f>
        <v>26.12.2023</v>
      </c>
      <c r="Z361" s="58">
        <f>IF(OR(уголь!$AJ29="-",уголь!$AJ29=""),Z360,уголь!$AJ29)</f>
        <v>0</v>
      </c>
      <c r="AB361" s="52" t="str">
        <f>'Никель (LME)'!AI29</f>
        <v>26.12.2023</v>
      </c>
      <c r="AC361" s="58">
        <f>IF(OR(газ!$AJ29="-",газ!$AJ29=""),AC360,газ!$AJ29)</f>
        <v>0</v>
      </c>
      <c r="AE361" s="52" t="str">
        <f>'Свинец (LME)'!AI29</f>
        <v>26.12.2023</v>
      </c>
      <c r="AF361" s="58"/>
      <c r="AH361" s="52" t="str">
        <f>'Медь (LME)'!AI29</f>
        <v>26.12.2023</v>
      </c>
      <c r="AI361" s="58"/>
      <c r="AK361" s="52" t="str">
        <f>'Цинк (LME)'!AI29</f>
        <v>26.12.2023</v>
      </c>
      <c r="AL361" s="58"/>
    </row>
    <row r="362" spans="1:38" x14ac:dyDescent="0.25">
      <c r="A362" s="52" t="str">
        <f>Доллар!$AI$30</f>
        <v>27.12.2023</v>
      </c>
      <c r="B362" s="58" t="str">
        <f>Доллар!$AJ$30</f>
        <v>-</v>
      </c>
      <c r="D362" s="52" t="str">
        <f>Евро!$AI$30</f>
        <v>27.12.2023</v>
      </c>
      <c r="E362" s="58" t="str">
        <f>Евро!$AJ$30</f>
        <v>-</v>
      </c>
      <c r="G362" s="52" t="str">
        <f>'Золото (ЦБ)'!$AI$30</f>
        <v>27.12.2023</v>
      </c>
      <c r="H362" s="58" t="str">
        <f>'Золото (ЦБ)'!$AJ$30</f>
        <v/>
      </c>
      <c r="J362" s="52" t="str">
        <f>'Серебро (ЦБ)'!$AI$30</f>
        <v>27.12.2023</v>
      </c>
      <c r="K362" s="58" t="str">
        <f>'Серебро (ЦБ)'!$AJ$30</f>
        <v/>
      </c>
      <c r="M362" s="52" t="str">
        <f>'Платина (ЦБ)'!$AI$30</f>
        <v>27.12.2023</v>
      </c>
      <c r="N362" s="58" t="str">
        <f>'Платина (ЦБ)'!$AJ$30</f>
        <v/>
      </c>
      <c r="P362" s="52" t="str">
        <f>'Палладий (ЦБ)'!$AI$30</f>
        <v>27.12.2023</v>
      </c>
      <c r="Q362" s="58" t="str">
        <f>'Палладий (ЦБ)'!$AJ$30</f>
        <v/>
      </c>
      <c r="S362" s="52" t="str">
        <f>'Золото (KITCO-LME)'!AI30</f>
        <v>27.12.2023</v>
      </c>
      <c r="T362" s="58">
        <f>IF(OR(н.WTI!$AJ30="-",н.WTI!$AJ30=""),T361,н.WTI!$AJ30)</f>
        <v>0</v>
      </c>
      <c r="V362" s="52" t="str">
        <f>'Серебро (KITCO-LME)'!AI30</f>
        <v>27.12.2023</v>
      </c>
      <c r="W362" s="58">
        <f>IF(OR(н.Brent!$AJ30="-",н.Brent!$AJ30=""),W361,н.Brent!$AJ30)</f>
        <v>1775</v>
      </c>
      <c r="Y362" s="52" t="str">
        <f>'Алюминий (LME)'!AI30</f>
        <v>27.12.2023</v>
      </c>
      <c r="Z362" s="58">
        <f>IF(OR(уголь!$AJ30="-",уголь!$AJ30=""),Z361,уголь!$AJ30)</f>
        <v>0</v>
      </c>
      <c r="AB362" s="52" t="str">
        <f>'Никель (LME)'!AI30</f>
        <v>27.12.2023</v>
      </c>
      <c r="AC362" s="58">
        <f>IF(OR(газ!$AJ30="-",газ!$AJ30=""),AC361,газ!$AJ30)</f>
        <v>0</v>
      </c>
      <c r="AE362" s="52" t="str">
        <f>'Свинец (LME)'!AI30</f>
        <v>27.12.2023</v>
      </c>
      <c r="AF362" s="58"/>
      <c r="AH362" s="52" t="str">
        <f>'Медь (LME)'!AI30</f>
        <v>27.12.2023</v>
      </c>
      <c r="AI362" s="58"/>
      <c r="AK362" s="52" t="str">
        <f>'Цинк (LME)'!AI30</f>
        <v>27.12.2023</v>
      </c>
      <c r="AL362" s="58"/>
    </row>
    <row r="363" spans="1:38" x14ac:dyDescent="0.25">
      <c r="A363" s="52" t="str">
        <f>Доллар!$AI$31</f>
        <v>28.12.2023</v>
      </c>
      <c r="B363" s="58" t="str">
        <f>Доллар!$AJ$31</f>
        <v>-</v>
      </c>
      <c r="D363" s="52" t="str">
        <f>Евро!$AI$31</f>
        <v>28.12.2023</v>
      </c>
      <c r="E363" s="58" t="str">
        <f>Евро!$AJ$31</f>
        <v>-</v>
      </c>
      <c r="G363" s="52" t="str">
        <f>'Золото (ЦБ)'!$AI$31</f>
        <v>28.12.2023</v>
      </c>
      <c r="H363" s="58" t="str">
        <f>'Золото (ЦБ)'!$AJ$31</f>
        <v/>
      </c>
      <c r="J363" s="52" t="str">
        <f>'Серебро (ЦБ)'!$AI$31</f>
        <v>28.12.2023</v>
      </c>
      <c r="K363" s="58" t="str">
        <f>'Серебро (ЦБ)'!$AJ$31</f>
        <v/>
      </c>
      <c r="M363" s="52" t="str">
        <f>'Платина (ЦБ)'!$AI$31</f>
        <v>28.12.2023</v>
      </c>
      <c r="N363" s="58" t="str">
        <f>'Платина (ЦБ)'!$AJ$31</f>
        <v/>
      </c>
      <c r="P363" s="52" t="str">
        <f>'Палладий (ЦБ)'!$AI$31</f>
        <v>28.12.2023</v>
      </c>
      <c r="Q363" s="58" t="str">
        <f>'Палладий (ЦБ)'!$AJ$31</f>
        <v/>
      </c>
      <c r="S363" s="52" t="str">
        <f>'Золото (KITCO-LME)'!AI31</f>
        <v>28.12.2023</v>
      </c>
      <c r="T363" s="58">
        <f>IF(OR(н.WTI!$AJ31="-",н.WTI!$AJ31=""),T362,н.WTI!$AJ31)</f>
        <v>0</v>
      </c>
      <c r="V363" s="52" t="str">
        <f>'Серебро (KITCO-LME)'!AI31</f>
        <v>28.12.2023</v>
      </c>
      <c r="W363" s="58">
        <f>IF(OR(н.Brent!$AJ31="-",н.Brent!$AJ31=""),W362,н.Brent!$AJ31)</f>
        <v>1775</v>
      </c>
      <c r="Y363" s="52" t="str">
        <f>'Алюминий (LME)'!AI31</f>
        <v>28.12.2023</v>
      </c>
      <c r="Z363" s="58">
        <f>IF(OR(уголь!$AJ31="-",уголь!$AJ31=""),Z362,уголь!$AJ31)</f>
        <v>0</v>
      </c>
      <c r="AB363" s="52" t="str">
        <f>'Никель (LME)'!AI31</f>
        <v>28.12.2023</v>
      </c>
      <c r="AC363" s="58">
        <f>IF(OR(газ!$AJ31="-",газ!$AJ31=""),AC362,газ!$AJ31)</f>
        <v>0</v>
      </c>
      <c r="AE363" s="52" t="str">
        <f>'Свинец (LME)'!AI31</f>
        <v>28.12.2023</v>
      </c>
      <c r="AF363" s="58"/>
      <c r="AH363" s="52" t="str">
        <f>'Медь (LME)'!AI31</f>
        <v>28.12.2023</v>
      </c>
      <c r="AI363" s="58"/>
      <c r="AK363" s="52" t="str">
        <f>'Цинк (LME)'!AI31</f>
        <v>28.12.2023</v>
      </c>
      <c r="AL363" s="58"/>
    </row>
    <row r="364" spans="1:38" x14ac:dyDescent="0.25">
      <c r="A364" s="52" t="str">
        <f>Доллар!$AI$32</f>
        <v>29.12.2023</v>
      </c>
      <c r="B364" s="58" t="str">
        <f>Доллар!$AJ$32</f>
        <v>-</v>
      </c>
      <c r="D364" s="52" t="str">
        <f>Евро!$AI$32</f>
        <v>29.12.2023</v>
      </c>
      <c r="E364" s="58" t="str">
        <f>Евро!$AJ$32</f>
        <v>-</v>
      </c>
      <c r="G364" s="52" t="str">
        <f>'Золото (ЦБ)'!$AI$32</f>
        <v>29.12.2023</v>
      </c>
      <c r="H364" s="58" t="str">
        <f>'Золото (ЦБ)'!$AJ$32</f>
        <v/>
      </c>
      <c r="J364" s="52" t="str">
        <f>'Серебро (ЦБ)'!$AI$32</f>
        <v>29.12.2023</v>
      </c>
      <c r="K364" s="58" t="str">
        <f>'Серебро (ЦБ)'!$AJ$32</f>
        <v/>
      </c>
      <c r="M364" s="52" t="str">
        <f>'Платина (ЦБ)'!$AI$32</f>
        <v>29.12.2023</v>
      </c>
      <c r="N364" s="58" t="str">
        <f>'Платина (ЦБ)'!$AJ$32</f>
        <v/>
      </c>
      <c r="P364" s="52" t="str">
        <f>'Палладий (ЦБ)'!$AI$32</f>
        <v>29.12.2023</v>
      </c>
      <c r="Q364" s="58" t="str">
        <f>'Палладий (ЦБ)'!$AJ$32</f>
        <v/>
      </c>
      <c r="S364" s="52" t="str">
        <f>'Золото (KITCO-LME)'!AI32</f>
        <v>29.12.2023</v>
      </c>
      <c r="T364" s="58">
        <f>IF(OR(н.WTI!$AJ32="-",н.WTI!$AJ32=""),T363,н.WTI!$AJ32)</f>
        <v>0</v>
      </c>
      <c r="V364" s="52" t="str">
        <f>'Серебро (KITCO-LME)'!AI32</f>
        <v>29.12.2023</v>
      </c>
      <c r="W364" s="58">
        <f>IF(OR(н.Brent!$AJ32="-",н.Brent!$AJ32=""),W363,н.Brent!$AJ32)</f>
        <v>1775</v>
      </c>
      <c r="Y364" s="52" t="str">
        <f>'Алюминий (LME)'!AI32</f>
        <v>29.12.2023</v>
      </c>
      <c r="Z364" s="58">
        <f>IF(OR(уголь!$AJ32="-",уголь!$AJ32=""),Z363,уголь!$AJ32)</f>
        <v>0</v>
      </c>
      <c r="AB364" s="52" t="str">
        <f>'Никель (LME)'!AI32</f>
        <v>29.12.2023</v>
      </c>
      <c r="AC364" s="58">
        <f>IF(OR(газ!$AJ32="-",газ!$AJ32=""),AC363,газ!$AJ32)</f>
        <v>0</v>
      </c>
      <c r="AE364" s="52" t="str">
        <f>'Свинец (LME)'!AI32</f>
        <v>29.12.2023</v>
      </c>
      <c r="AF364" s="58"/>
      <c r="AH364" s="52" t="str">
        <f>'Медь (LME)'!AI32</f>
        <v>29.12.2023</v>
      </c>
      <c r="AI364" s="58"/>
      <c r="AK364" s="52" t="str">
        <f>'Цинк (LME)'!AI32</f>
        <v>29.12.2023</v>
      </c>
      <c r="AL364" s="58"/>
    </row>
    <row r="365" spans="1:38" x14ac:dyDescent="0.25">
      <c r="A365" s="52" t="str">
        <f>Доллар!$AI$33</f>
        <v>30.12.2023</v>
      </c>
      <c r="B365" s="58" t="str">
        <f>Доллар!$AJ$33</f>
        <v>-</v>
      </c>
      <c r="D365" s="52" t="str">
        <f>Евро!$AI$33</f>
        <v>30.12.2023</v>
      </c>
      <c r="E365" s="58" t="str">
        <f>Евро!$AJ$33</f>
        <v>-</v>
      </c>
      <c r="G365" s="52" t="str">
        <f>'Золото (ЦБ)'!$AI$33</f>
        <v>30.12.2023</v>
      </c>
      <c r="H365" s="58" t="str">
        <f>'Золото (ЦБ)'!$AJ$33</f>
        <v/>
      </c>
      <c r="J365" s="52" t="str">
        <f>'Серебро (ЦБ)'!$AI$33</f>
        <v>30.12.2023</v>
      </c>
      <c r="K365" s="58" t="str">
        <f>'Серебро (ЦБ)'!$AJ$33</f>
        <v/>
      </c>
      <c r="M365" s="52" t="str">
        <f>'Платина (ЦБ)'!$AI$33</f>
        <v>30.12.2023</v>
      </c>
      <c r="N365" s="58" t="str">
        <f>'Платина (ЦБ)'!$AJ$33</f>
        <v/>
      </c>
      <c r="P365" s="52" t="str">
        <f>'Палладий (ЦБ)'!$AI$33</f>
        <v>30.12.2023</v>
      </c>
      <c r="Q365" s="58" t="str">
        <f>'Палладий (ЦБ)'!$AJ$33</f>
        <v/>
      </c>
      <c r="S365" s="52" t="str">
        <f>'Золото (KITCO-LME)'!AI33</f>
        <v>30.12.2023</v>
      </c>
      <c r="T365" s="58">
        <f>IF(OR(н.WTI!$AJ33="-",н.WTI!$AJ33=""),T364,н.WTI!$AJ33)</f>
        <v>0</v>
      </c>
      <c r="V365" s="52" t="str">
        <f>'Серебро (KITCO-LME)'!AI33</f>
        <v>30.12.2023</v>
      </c>
      <c r="W365" s="58">
        <f>IF(OR(н.Brent!$AJ33="-",н.Brent!$AJ33=""),W364,н.Brent!$AJ33)</f>
        <v>1775</v>
      </c>
      <c r="Y365" s="52" t="str">
        <f>'Алюминий (LME)'!AI33</f>
        <v>30.12.2023</v>
      </c>
      <c r="Z365" s="58">
        <f>IF(OR(уголь!$AJ33="-",уголь!$AJ33=""),Z364,уголь!$AJ33)</f>
        <v>0</v>
      </c>
      <c r="AB365" s="52" t="str">
        <f>'Никель (LME)'!AI33</f>
        <v>30.12.2023</v>
      </c>
      <c r="AC365" s="58">
        <f>IF(OR(газ!$AJ33="-",газ!$AJ33=""),AC364,газ!$AJ33)</f>
        <v>0</v>
      </c>
      <c r="AE365" s="52" t="str">
        <f>'Свинец (LME)'!AI33</f>
        <v>30.12.2023</v>
      </c>
      <c r="AF365" s="58"/>
      <c r="AH365" s="52" t="str">
        <f>'Медь (LME)'!AI33</f>
        <v>30.12.2023</v>
      </c>
      <c r="AI365" s="58"/>
      <c r="AK365" s="52" t="str">
        <f>'Цинк (LME)'!AI33</f>
        <v>30.12.2023</v>
      </c>
      <c r="AL365" s="58"/>
    </row>
    <row r="366" spans="1:38" x14ac:dyDescent="0.25">
      <c r="A366" s="59" t="str">
        <f>Доллар!$AI$34</f>
        <v>31.12.2023</v>
      </c>
      <c r="B366" s="58" t="str">
        <f>Доллар!$AJ$34</f>
        <v>-</v>
      </c>
      <c r="D366" s="59" t="str">
        <f>Евро!$AI$34</f>
        <v>31.12.2023</v>
      </c>
      <c r="E366" s="58" t="str">
        <f>Евро!$AJ$34</f>
        <v>-</v>
      </c>
      <c r="G366" s="59" t="str">
        <f>'Золото (ЦБ)'!$AI$34</f>
        <v>31.12.2023</v>
      </c>
      <c r="H366" s="58" t="str">
        <f>'Золото (ЦБ)'!$AJ$34</f>
        <v/>
      </c>
      <c r="J366" s="59" t="str">
        <f>'Серебро (ЦБ)'!$AI$34</f>
        <v>31.12.2023</v>
      </c>
      <c r="K366" s="58" t="str">
        <f>'Серебро (ЦБ)'!$AJ$34</f>
        <v/>
      </c>
      <c r="M366" s="59" t="str">
        <f>'Платина (ЦБ)'!$AI$34</f>
        <v>31.12.2023</v>
      </c>
      <c r="N366" s="58" t="str">
        <f>'Платина (ЦБ)'!$AJ$34</f>
        <v/>
      </c>
      <c r="P366" s="59" t="str">
        <f>'Палладий (ЦБ)'!$AI$34</f>
        <v>31.12.2023</v>
      </c>
      <c r="Q366" s="58" t="str">
        <f>'Палладий (ЦБ)'!$AJ$34</f>
        <v/>
      </c>
      <c r="S366" s="59" t="str">
        <f>'Золото (KITCO-LME)'!AI34</f>
        <v>31.12.2023</v>
      </c>
      <c r="T366" s="58">
        <f>IF(OR(н.WTI!$AJ34="-",н.WTI!$AJ34=""),T365,н.WTI!$AJ34)</f>
        <v>0</v>
      </c>
      <c r="V366" s="59" t="str">
        <f>'Серебро (KITCO-LME)'!AI34</f>
        <v>31.12.2023</v>
      </c>
      <c r="W366" s="58">
        <f>IF(OR(н.Brent!$AJ34="-",н.Brent!$AJ34=""),W365,н.Brent!$AJ34)</f>
        <v>1775</v>
      </c>
      <c r="Y366" s="59" t="str">
        <f>'Алюминий (LME)'!AI34</f>
        <v>31.12.2023</v>
      </c>
      <c r="Z366" s="58">
        <f>IF(OR(уголь!$AJ34="-",уголь!$AJ34=""),Z365,уголь!$AJ34)</f>
        <v>0</v>
      </c>
      <c r="AB366" s="59" t="str">
        <f>'Никель (LME)'!AI34</f>
        <v>31.12.2023</v>
      </c>
      <c r="AC366" s="58">
        <f>IF(OR(газ!$AJ34="-",газ!$AJ34=""),AC365,газ!$AJ34)</f>
        <v>0</v>
      </c>
      <c r="AE366" s="59" t="str">
        <f>'Свинец (LME)'!AI34</f>
        <v>31.12.2023</v>
      </c>
      <c r="AF366" s="58"/>
      <c r="AH366" s="59" t="str">
        <f>'Медь (LME)'!AI34</f>
        <v>31.12.2023</v>
      </c>
      <c r="AI366" s="58"/>
      <c r="AK366" s="59" t="str">
        <f>'Цинк (LME)'!AI34</f>
        <v>31.12.2023</v>
      </c>
      <c r="AL366" s="58"/>
    </row>
    <row r="368" spans="1:38" x14ac:dyDescent="0.25">
      <c r="S368" t="s">
        <v>177</v>
      </c>
      <c r="V368" t="s">
        <v>177</v>
      </c>
      <c r="Y368" t="s">
        <v>177</v>
      </c>
      <c r="AB368" t="s">
        <v>177</v>
      </c>
      <c r="AE368" t="s">
        <v>177</v>
      </c>
      <c r="AH368" t="s">
        <v>177</v>
      </c>
      <c r="AK368" t="s">
        <v>177</v>
      </c>
    </row>
    <row r="369" spans="19:38" x14ac:dyDescent="0.25">
      <c r="S369" t="s">
        <v>16</v>
      </c>
      <c r="T369">
        <f>LINEST(T2:T91)</f>
        <v>0</v>
      </c>
      <c r="V369" t="s">
        <v>16</v>
      </c>
      <c r="W369">
        <f>LINEST(W2:W91)</f>
        <v>0</v>
      </c>
      <c r="Y369" t="s">
        <v>16</v>
      </c>
      <c r="Z369">
        <f>LINEST(Z2:Z91)</f>
        <v>0</v>
      </c>
      <c r="AB369" t="s">
        <v>16</v>
      </c>
      <c r="AC369">
        <f>LINEST(AC2:AC91)</f>
        <v>0</v>
      </c>
      <c r="AE369" t="s">
        <v>16</v>
      </c>
      <c r="AF369" t="e">
        <f>LINEST(AF2:AF91)</f>
        <v>#VALUE!</v>
      </c>
      <c r="AH369" t="s">
        <v>16</v>
      </c>
      <c r="AI369" t="e">
        <f>LINEST(AI2:AI91)</f>
        <v>#VALUE!</v>
      </c>
      <c r="AK369" t="s">
        <v>16</v>
      </c>
      <c r="AL369" t="e">
        <f>LINEST(AL2:AL91)</f>
        <v>#VALUE!</v>
      </c>
    </row>
    <row r="370" spans="19:38" x14ac:dyDescent="0.25">
      <c r="S370" t="s">
        <v>17</v>
      </c>
      <c r="T370">
        <f>LINEST(T92:T182)</f>
        <v>0</v>
      </c>
      <c r="V370" t="s">
        <v>17</v>
      </c>
      <c r="W370">
        <f>LINEST(W92:W182)</f>
        <v>0</v>
      </c>
      <c r="Y370" t="s">
        <v>17</v>
      </c>
      <c r="Z370">
        <f>LINEST(Z92:Z182)</f>
        <v>0</v>
      </c>
      <c r="AB370" t="s">
        <v>17</v>
      </c>
      <c r="AC370">
        <f>LINEST(AC92:AC182)</f>
        <v>0</v>
      </c>
      <c r="AE370" t="s">
        <v>17</v>
      </c>
      <c r="AF370" t="e">
        <f>LINEST(AF92:AF182)</f>
        <v>#VALUE!</v>
      </c>
      <c r="AH370" t="s">
        <v>17</v>
      </c>
      <c r="AI370" t="e">
        <f>LINEST(AI92:AI182)</f>
        <v>#VALUE!</v>
      </c>
      <c r="AK370" t="s">
        <v>17</v>
      </c>
      <c r="AL370" t="e">
        <f>LINEST(AL92:AL182)</f>
        <v>#VALUE!</v>
      </c>
    </row>
    <row r="371" spans="19:38" x14ac:dyDescent="0.25">
      <c r="S371" t="s">
        <v>172</v>
      </c>
      <c r="T371">
        <f>LINEST(T2:T182)</f>
        <v>0</v>
      </c>
      <c r="V371" t="s">
        <v>172</v>
      </c>
      <c r="W371">
        <f>LINEST(W2:W182)</f>
        <v>0</v>
      </c>
      <c r="Y371" t="s">
        <v>172</v>
      </c>
      <c r="Z371">
        <f>LINEST(Z2:Z182)</f>
        <v>0</v>
      </c>
      <c r="AB371" t="s">
        <v>172</v>
      </c>
      <c r="AC371">
        <f>LINEST(AC2:AC182)</f>
        <v>0</v>
      </c>
      <c r="AE371" t="s">
        <v>172</v>
      </c>
      <c r="AF371" t="e">
        <f>LINEST(AF2:AF182)</f>
        <v>#VALUE!</v>
      </c>
      <c r="AH371" t="s">
        <v>172</v>
      </c>
      <c r="AI371" t="e">
        <f>LINEST(AI2:AI182)</f>
        <v>#VALUE!</v>
      </c>
      <c r="AK371" t="s">
        <v>172</v>
      </c>
      <c r="AL371" t="e">
        <f>LINEST(AL2:AL182)</f>
        <v>#VALUE!</v>
      </c>
    </row>
    <row r="372" spans="19:38" x14ac:dyDescent="0.25">
      <c r="S372" t="s">
        <v>18</v>
      </c>
      <c r="T372">
        <f>LINEST(T183:T274)</f>
        <v>0</v>
      </c>
      <c r="V372" t="s">
        <v>18</v>
      </c>
      <c r="W372">
        <f>LINEST(W183:W274)</f>
        <v>0</v>
      </c>
      <c r="Y372" t="s">
        <v>18</v>
      </c>
      <c r="Z372">
        <f>LINEST(Z183:Z274)</f>
        <v>0</v>
      </c>
      <c r="AB372" t="s">
        <v>18</v>
      </c>
      <c r="AC372">
        <f>LINEST(AC183:AC274)</f>
        <v>0</v>
      </c>
      <c r="AE372" t="s">
        <v>18</v>
      </c>
      <c r="AF372" t="e">
        <f>LINEST(AF183:AF274)</f>
        <v>#VALUE!</v>
      </c>
      <c r="AH372" t="s">
        <v>18</v>
      </c>
      <c r="AI372" t="e">
        <f>LINEST(AI183:AI274)</f>
        <v>#VALUE!</v>
      </c>
      <c r="AK372" t="s">
        <v>18</v>
      </c>
      <c r="AL372" t="e">
        <f>LINEST(AL183:AL274)</f>
        <v>#VALUE!</v>
      </c>
    </row>
    <row r="373" spans="19:38" x14ac:dyDescent="0.25">
      <c r="S373" t="s">
        <v>21</v>
      </c>
      <c r="T373">
        <f>LINEST(T2:T274)</f>
        <v>0</v>
      </c>
      <c r="V373" t="s">
        <v>21</v>
      </c>
      <c r="W373">
        <f>LINEST(W2:W274)</f>
        <v>0</v>
      </c>
      <c r="Y373" t="s">
        <v>21</v>
      </c>
      <c r="Z373">
        <f>LINEST(Z2:Z274)</f>
        <v>0</v>
      </c>
      <c r="AB373" t="s">
        <v>21</v>
      </c>
      <c r="AC373">
        <f>LINEST(AC2:AC274)</f>
        <v>0</v>
      </c>
      <c r="AE373" t="s">
        <v>21</v>
      </c>
      <c r="AF373" t="e">
        <f>LINEST(AF2:AF274)</f>
        <v>#VALUE!</v>
      </c>
      <c r="AH373" t="s">
        <v>21</v>
      </c>
      <c r="AI373" t="e">
        <f>LINEST(AI2:AI274)</f>
        <v>#VALUE!</v>
      </c>
      <c r="AK373" t="s">
        <v>21</v>
      </c>
      <c r="AL373" t="e">
        <f>LINEST(AL2:AL274)</f>
        <v>#VALUE!</v>
      </c>
    </row>
    <row r="374" spans="19:38" x14ac:dyDescent="0.25">
      <c r="S374" t="s">
        <v>19</v>
      </c>
      <c r="T374">
        <f>LINEST(T275:T366)</f>
        <v>0</v>
      </c>
      <c r="V374" t="s">
        <v>19</v>
      </c>
      <c r="W374">
        <f>LINEST(W275:W366)</f>
        <v>0</v>
      </c>
      <c r="Y374" t="s">
        <v>19</v>
      </c>
      <c r="Z374">
        <f>LINEST(Z275:Z366)</f>
        <v>0</v>
      </c>
      <c r="AB374" t="s">
        <v>19</v>
      </c>
      <c r="AC374">
        <f>LINEST(AC275:AC366)</f>
        <v>0</v>
      </c>
      <c r="AE374" t="s">
        <v>19</v>
      </c>
      <c r="AF374" t="e">
        <f>LINEST(AF275:AF366)</f>
        <v>#VALUE!</v>
      </c>
      <c r="AH374" t="s">
        <v>19</v>
      </c>
      <c r="AI374" t="e">
        <f>LINEST(AI275:AI366)</f>
        <v>#VALUE!</v>
      </c>
      <c r="AK374" t="s">
        <v>19</v>
      </c>
      <c r="AL374" t="e">
        <f>LINEST(AL275:AL366)</f>
        <v>#VALUE!</v>
      </c>
    </row>
    <row r="375" spans="19:38" x14ac:dyDescent="0.25">
      <c r="S375" t="s">
        <v>173</v>
      </c>
      <c r="T375">
        <f>LINEST(T2:T366)</f>
        <v>0</v>
      </c>
      <c r="V375" t="s">
        <v>173</v>
      </c>
      <c r="W375">
        <f>LINEST(W2:W366)</f>
        <v>0</v>
      </c>
      <c r="Y375" t="s">
        <v>173</v>
      </c>
      <c r="Z375">
        <f>LINEST(Z2:Z366)</f>
        <v>0</v>
      </c>
      <c r="AB375" t="s">
        <v>173</v>
      </c>
      <c r="AC375">
        <f>LINEST(AC2:AC366)</f>
        <v>0</v>
      </c>
      <c r="AE375" t="s">
        <v>173</v>
      </c>
      <c r="AF375" t="e">
        <f>LINEST(AF2:AF366)</f>
        <v>#VALUE!</v>
      </c>
      <c r="AH375" t="s">
        <v>173</v>
      </c>
      <c r="AI375" t="e">
        <f>LINEST(AI2:AI366)</f>
        <v>#VALUE!</v>
      </c>
      <c r="AK375" t="s">
        <v>173</v>
      </c>
      <c r="AL375" t="e">
        <f>LINEST(AL2:AL366)</f>
        <v>#VALUE!</v>
      </c>
    </row>
    <row r="377" spans="19:38" x14ac:dyDescent="0.25">
      <c r="S377" t="s">
        <v>39</v>
      </c>
      <c r="T377">
        <f>LINEST(T2:T32)</f>
        <v>0</v>
      </c>
      <c r="V377" t="s">
        <v>39</v>
      </c>
      <c r="W377">
        <f>LINEST(W2:W32)</f>
        <v>0</v>
      </c>
      <c r="Y377" t="s">
        <v>39</v>
      </c>
      <c r="Z377">
        <f>LINEST(Z2:Z32)</f>
        <v>0</v>
      </c>
      <c r="AB377" t="s">
        <v>39</v>
      </c>
      <c r="AC377">
        <f>LINEST(AC2:AC32)</f>
        <v>0</v>
      </c>
      <c r="AE377" t="s">
        <v>39</v>
      </c>
      <c r="AF377" t="e">
        <f>LINEST(AF2:AF32)</f>
        <v>#VALUE!</v>
      </c>
      <c r="AH377" t="s">
        <v>39</v>
      </c>
      <c r="AI377" t="e">
        <f>LINEST(AI2:AI32)</f>
        <v>#VALUE!</v>
      </c>
      <c r="AK377" t="s">
        <v>39</v>
      </c>
      <c r="AL377" t="e">
        <f>LINEST(AL2:AL32)</f>
        <v>#VALUE!</v>
      </c>
    </row>
    <row r="378" spans="19:38" x14ac:dyDescent="0.25">
      <c r="S378" t="s">
        <v>40</v>
      </c>
      <c r="T378">
        <f>LINEST(T33:T60)</f>
        <v>0</v>
      </c>
      <c r="V378" t="s">
        <v>40</v>
      </c>
      <c r="W378">
        <f>LINEST(W33:W60)</f>
        <v>0</v>
      </c>
      <c r="Y378" t="s">
        <v>40</v>
      </c>
      <c r="Z378">
        <f>LINEST(Z33:Z60)</f>
        <v>0</v>
      </c>
      <c r="AB378" t="s">
        <v>40</v>
      </c>
      <c r="AC378">
        <f>LINEST(AC33:AC60)</f>
        <v>0</v>
      </c>
      <c r="AE378" t="s">
        <v>40</v>
      </c>
      <c r="AF378" t="e">
        <f>LINEST(AF33:AF60)</f>
        <v>#VALUE!</v>
      </c>
      <c r="AH378" t="s">
        <v>40</v>
      </c>
      <c r="AI378" t="e">
        <f>LINEST(AI33:AI60)</f>
        <v>#VALUE!</v>
      </c>
      <c r="AK378" t="s">
        <v>40</v>
      </c>
      <c r="AL378" t="e">
        <f>LINEST(AL33:AL60)</f>
        <v>#VALUE!</v>
      </c>
    </row>
    <row r="379" spans="19:38" x14ac:dyDescent="0.25">
      <c r="S379" t="s">
        <v>41</v>
      </c>
      <c r="T379">
        <f>LINEST(T61:T91)</f>
        <v>0</v>
      </c>
      <c r="V379" t="s">
        <v>41</v>
      </c>
      <c r="W379">
        <f>LINEST(W61:W91)</f>
        <v>0</v>
      </c>
      <c r="Y379" t="s">
        <v>41</v>
      </c>
      <c r="Z379">
        <f>LINEST(Z61:Z91)</f>
        <v>0</v>
      </c>
      <c r="AB379" t="s">
        <v>41</v>
      </c>
      <c r="AC379">
        <f>LINEST(AC61:AC91)</f>
        <v>0</v>
      </c>
      <c r="AE379" t="s">
        <v>41</v>
      </c>
      <c r="AF379" t="e">
        <f>LINEST(AF61:AF91)</f>
        <v>#VALUE!</v>
      </c>
      <c r="AH379" t="s">
        <v>41</v>
      </c>
      <c r="AI379" t="e">
        <f>LINEST(AI61:AI91)</f>
        <v>#VALUE!</v>
      </c>
      <c r="AK379" t="s">
        <v>41</v>
      </c>
      <c r="AL379" t="e">
        <f>LINEST(AL61:AL91)</f>
        <v>#VALUE!</v>
      </c>
    </row>
    <row r="380" spans="19:38" x14ac:dyDescent="0.25">
      <c r="S380" t="s">
        <v>42</v>
      </c>
      <c r="T380">
        <f>LINEST(T92:T121)</f>
        <v>0</v>
      </c>
      <c r="V380" t="s">
        <v>42</v>
      </c>
      <c r="W380">
        <f>LINEST(W92:W121)</f>
        <v>0</v>
      </c>
      <c r="Y380" t="s">
        <v>42</v>
      </c>
      <c r="Z380">
        <f>LINEST(Z92:Z121)</f>
        <v>0</v>
      </c>
      <c r="AB380" t="s">
        <v>42</v>
      </c>
      <c r="AC380">
        <f>LINEST(AC92:AC121)</f>
        <v>0</v>
      </c>
      <c r="AE380" t="s">
        <v>42</v>
      </c>
      <c r="AF380" t="e">
        <f>LINEST(AF92:AF121)</f>
        <v>#VALUE!</v>
      </c>
      <c r="AH380" t="s">
        <v>42</v>
      </c>
      <c r="AI380" t="e">
        <f>LINEST(AI92:AI121)</f>
        <v>#VALUE!</v>
      </c>
      <c r="AK380" t="s">
        <v>42</v>
      </c>
      <c r="AL380" t="e">
        <f>LINEST(AL92:AL121)</f>
        <v>#VALUE!</v>
      </c>
    </row>
    <row r="381" spans="19:38" x14ac:dyDescent="0.25">
      <c r="S381" t="s">
        <v>43</v>
      </c>
      <c r="T381">
        <f>LINEST(T122:T152)</f>
        <v>0</v>
      </c>
      <c r="V381" t="s">
        <v>43</v>
      </c>
      <c r="W381">
        <f>LINEST(W122:W152)</f>
        <v>0</v>
      </c>
      <c r="Y381" t="s">
        <v>43</v>
      </c>
      <c r="Z381">
        <f>LINEST(Z122:Z152)</f>
        <v>0</v>
      </c>
      <c r="AB381" t="s">
        <v>43</v>
      </c>
      <c r="AC381">
        <f>LINEST(AC122:AC152)</f>
        <v>0</v>
      </c>
      <c r="AE381" t="s">
        <v>43</v>
      </c>
      <c r="AF381" t="e">
        <f>LINEST(AF122:AF152)</f>
        <v>#VALUE!</v>
      </c>
      <c r="AH381" t="s">
        <v>43</v>
      </c>
      <c r="AI381" t="e">
        <f>LINEST(AI122:AI152)</f>
        <v>#VALUE!</v>
      </c>
      <c r="AK381" t="s">
        <v>43</v>
      </c>
      <c r="AL381" t="e">
        <f>LINEST(AL122:AL152)</f>
        <v>#VALUE!</v>
      </c>
    </row>
    <row r="382" spans="19:38" x14ac:dyDescent="0.25">
      <c r="S382" t="s">
        <v>44</v>
      </c>
      <c r="T382">
        <f>LINEST(T153:T182)</f>
        <v>0</v>
      </c>
      <c r="V382" t="s">
        <v>44</v>
      </c>
      <c r="W382">
        <f>LINEST(W153:W182)</f>
        <v>0</v>
      </c>
      <c r="Y382" t="s">
        <v>44</v>
      </c>
      <c r="Z382">
        <f>LINEST(Z153:Z182)</f>
        <v>0</v>
      </c>
      <c r="AB382" t="s">
        <v>44</v>
      </c>
      <c r="AC382">
        <f>LINEST(AC153:AC182)</f>
        <v>0</v>
      </c>
      <c r="AE382" t="s">
        <v>44</v>
      </c>
      <c r="AF382" t="e">
        <f>LINEST(AF153:AF182)</f>
        <v>#VALUE!</v>
      </c>
      <c r="AH382" t="s">
        <v>44</v>
      </c>
      <c r="AI382" t="e">
        <f>LINEST(AI153:AI182)</f>
        <v>#VALUE!</v>
      </c>
      <c r="AK382" t="s">
        <v>44</v>
      </c>
      <c r="AL382" t="e">
        <f>LINEST(AL153:AL182)</f>
        <v>#VALUE!</v>
      </c>
    </row>
    <row r="383" spans="19:38" x14ac:dyDescent="0.25">
      <c r="S383" t="s">
        <v>45</v>
      </c>
      <c r="T383">
        <f>LINEST(T183:T213)</f>
        <v>0</v>
      </c>
      <c r="V383" t="s">
        <v>45</v>
      </c>
      <c r="W383">
        <f>LINEST(W183:W213)</f>
        <v>0</v>
      </c>
      <c r="Y383" t="s">
        <v>45</v>
      </c>
      <c r="Z383">
        <f>LINEST(Z183:Z213)</f>
        <v>0</v>
      </c>
      <c r="AB383" t="s">
        <v>45</v>
      </c>
      <c r="AC383">
        <f>LINEST(AC183:AC213)</f>
        <v>0</v>
      </c>
      <c r="AE383" t="s">
        <v>45</v>
      </c>
      <c r="AF383" t="e">
        <f>LINEST(AF183:AF213)</f>
        <v>#VALUE!</v>
      </c>
      <c r="AH383" t="s">
        <v>45</v>
      </c>
      <c r="AI383" t="e">
        <f>LINEST(AI183:AI213)</f>
        <v>#VALUE!</v>
      </c>
      <c r="AK383" t="s">
        <v>45</v>
      </c>
      <c r="AL383" t="e">
        <f>LINEST(AL183:AL213)</f>
        <v>#VALUE!</v>
      </c>
    </row>
    <row r="384" spans="19:38" x14ac:dyDescent="0.25">
      <c r="S384" t="s">
        <v>46</v>
      </c>
      <c r="T384">
        <f>LINEST(T214:T244)</f>
        <v>0</v>
      </c>
      <c r="V384" t="s">
        <v>46</v>
      </c>
      <c r="W384">
        <f>LINEST(W214:W244)</f>
        <v>0</v>
      </c>
      <c r="Y384" t="s">
        <v>46</v>
      </c>
      <c r="Z384">
        <f>LINEST(Z214:Z244)</f>
        <v>0</v>
      </c>
      <c r="AB384" t="s">
        <v>46</v>
      </c>
      <c r="AC384">
        <f>LINEST(AC214:AC244)</f>
        <v>0</v>
      </c>
      <c r="AE384" t="s">
        <v>46</v>
      </c>
      <c r="AF384" t="e">
        <f>LINEST(AF214:AF244)</f>
        <v>#VALUE!</v>
      </c>
      <c r="AH384" t="s">
        <v>46</v>
      </c>
      <c r="AI384" t="e">
        <f>LINEST(AI214:AI244)</f>
        <v>#VALUE!</v>
      </c>
      <c r="AK384" t="s">
        <v>46</v>
      </c>
      <c r="AL384" t="e">
        <f>LINEST(AL214:AL244)</f>
        <v>#VALUE!</v>
      </c>
    </row>
    <row r="385" spans="1:38" x14ac:dyDescent="0.25">
      <c r="S385" t="s">
        <v>47</v>
      </c>
      <c r="T385">
        <f>LINEST(T245:T274)</f>
        <v>0</v>
      </c>
      <c r="V385" t="s">
        <v>47</v>
      </c>
      <c r="W385">
        <f>LINEST(W245:W274)</f>
        <v>0</v>
      </c>
      <c r="Y385" t="s">
        <v>47</v>
      </c>
      <c r="Z385">
        <f>LINEST(Z245:Z274)</f>
        <v>0</v>
      </c>
      <c r="AB385" t="s">
        <v>47</v>
      </c>
      <c r="AC385">
        <f>LINEST(AC245:AC274)</f>
        <v>0</v>
      </c>
      <c r="AE385" t="s">
        <v>47</v>
      </c>
      <c r="AF385" t="e">
        <f>LINEST(AF245:AF274)</f>
        <v>#VALUE!</v>
      </c>
      <c r="AH385" t="s">
        <v>47</v>
      </c>
      <c r="AI385" t="e">
        <f>LINEST(AI245:AI274)</f>
        <v>#VALUE!</v>
      </c>
      <c r="AK385" t="s">
        <v>47</v>
      </c>
      <c r="AL385" t="e">
        <f>LINEST(AL245:AL274)</f>
        <v>#VALUE!</v>
      </c>
    </row>
    <row r="386" spans="1:38" x14ac:dyDescent="0.25">
      <c r="S386" t="s">
        <v>176</v>
      </c>
      <c r="T386">
        <f>LINEST(T275:T305)</f>
        <v>0</v>
      </c>
      <c r="V386" t="s">
        <v>176</v>
      </c>
      <c r="W386">
        <f>LINEST(W275:W305)</f>
        <v>0</v>
      </c>
      <c r="Y386" t="s">
        <v>176</v>
      </c>
      <c r="Z386">
        <f>LINEST(Z275:Z305)</f>
        <v>0</v>
      </c>
      <c r="AB386" t="s">
        <v>176</v>
      </c>
      <c r="AC386">
        <f>LINEST(AC275:AC305)</f>
        <v>0</v>
      </c>
      <c r="AE386" t="s">
        <v>176</v>
      </c>
      <c r="AF386" t="e">
        <f>LINEST(AF275:AF305)</f>
        <v>#VALUE!</v>
      </c>
      <c r="AH386" t="s">
        <v>176</v>
      </c>
      <c r="AI386" t="e">
        <f>LINEST(AI275:AI305)</f>
        <v>#VALUE!</v>
      </c>
      <c r="AK386" t="s">
        <v>176</v>
      </c>
      <c r="AL386" t="e">
        <f>LINEST(AL275:AL305)</f>
        <v>#VALUE!</v>
      </c>
    </row>
    <row r="387" spans="1:38" x14ac:dyDescent="0.25">
      <c r="S387" t="s">
        <v>49</v>
      </c>
      <c r="T387">
        <f>LINEST(T306:T335)</f>
        <v>0</v>
      </c>
      <c r="V387" t="s">
        <v>49</v>
      </c>
      <c r="W387">
        <f>LINEST(W306:W335)</f>
        <v>0</v>
      </c>
      <c r="Y387" t="s">
        <v>49</v>
      </c>
      <c r="Z387">
        <f>LINEST(Z306:Z335)</f>
        <v>0</v>
      </c>
      <c r="AB387" t="s">
        <v>49</v>
      </c>
      <c r="AC387">
        <f>LINEST(AC306:AC335)</f>
        <v>0</v>
      </c>
      <c r="AE387" t="s">
        <v>49</v>
      </c>
      <c r="AF387" t="e">
        <f>LINEST(AF306:AF335)</f>
        <v>#VALUE!</v>
      </c>
      <c r="AH387" t="s">
        <v>49</v>
      </c>
      <c r="AI387" t="e">
        <f>LINEST(AI306:AI335)</f>
        <v>#VALUE!</v>
      </c>
      <c r="AK387" t="s">
        <v>49</v>
      </c>
      <c r="AL387" t="e">
        <f>LINEST(AL306:AL335)</f>
        <v>#VALUE!</v>
      </c>
    </row>
    <row r="388" spans="1:38" x14ac:dyDescent="0.25">
      <c r="S388" t="s">
        <v>50</v>
      </c>
      <c r="T388">
        <f>LINEST(T336:T366)</f>
        <v>0</v>
      </c>
      <c r="V388" t="s">
        <v>50</v>
      </c>
      <c r="W388">
        <f>LINEST(W336:W366)</f>
        <v>0</v>
      </c>
      <c r="Y388" t="s">
        <v>50</v>
      </c>
      <c r="Z388">
        <f>LINEST(Z336:Z366)</f>
        <v>0</v>
      </c>
      <c r="AB388" t="s">
        <v>50</v>
      </c>
      <c r="AC388">
        <f>LINEST(AC336:AC366)</f>
        <v>0</v>
      </c>
      <c r="AE388" t="s">
        <v>50</v>
      </c>
      <c r="AF388" t="e">
        <f>LINEST(AF336:AF366)</f>
        <v>#VALUE!</v>
      </c>
      <c r="AH388" t="s">
        <v>50</v>
      </c>
      <c r="AI388" t="e">
        <f>LINEST(AI336:AI366)</f>
        <v>#VALUE!</v>
      </c>
      <c r="AK388" t="s">
        <v>50</v>
      </c>
      <c r="AL388" t="e">
        <f>LINEST(AL336:AL366)</f>
        <v>#VALUE!</v>
      </c>
    </row>
    <row r="390" spans="1:38" x14ac:dyDescent="0.25">
      <c r="S390" t="s">
        <v>178</v>
      </c>
      <c r="V390" t="s">
        <v>178</v>
      </c>
      <c r="Y390" t="s">
        <v>178</v>
      </c>
      <c r="AB390" t="s">
        <v>178</v>
      </c>
      <c r="AE390" t="s">
        <v>178</v>
      </c>
      <c r="AH390" t="s">
        <v>178</v>
      </c>
      <c r="AK390" t="s">
        <v>178</v>
      </c>
    </row>
    <row r="391" spans="1:38" x14ac:dyDescent="0.25">
      <c r="A391" t="s">
        <v>55</v>
      </c>
      <c r="B391">
        <f>ROUND(IFERROR((B60-B2)/B2*100,0),2)</f>
        <v>0</v>
      </c>
      <c r="D391" t="s">
        <v>55</v>
      </c>
      <c r="E391">
        <f>ROUND(IFERROR((E60-E2)/E2*100,0),2)</f>
        <v>0</v>
      </c>
      <c r="S391" t="s">
        <v>55</v>
      </c>
      <c r="T391">
        <f>ROUND(IFERROR((T60-T2)/T2*100,0),2)</f>
        <v>0</v>
      </c>
      <c r="V391" t="s">
        <v>55</v>
      </c>
      <c r="W391">
        <f>ROUND(IFERROR((W60-W2)/W2*100,0),2)</f>
        <v>0</v>
      </c>
      <c r="Y391" t="s">
        <v>55</v>
      </c>
      <c r="Z391">
        <f>ROUND(IFERROR((Z60-Z2)/Z2*100,0),2)</f>
        <v>0</v>
      </c>
      <c r="AB391" t="s">
        <v>55</v>
      </c>
      <c r="AC391">
        <f>ROUND(IFERROR((AC60-AC2)/AC2*100,0),2)</f>
        <v>0</v>
      </c>
      <c r="AE391" t="s">
        <v>55</v>
      </c>
      <c r="AF391">
        <f>ROUND(IFERROR((AF60-AF2)/AF2*100,0),2)</f>
        <v>0</v>
      </c>
      <c r="AH391" t="s">
        <v>55</v>
      </c>
      <c r="AI391">
        <f>ROUND(IFERROR((AI60-AI2)/AI2*100,0),2)</f>
        <v>0</v>
      </c>
      <c r="AK391" t="s">
        <v>55</v>
      </c>
      <c r="AL391">
        <f>ROUND(IFERROR((AL60-AL2)/AL2*100,0),2)</f>
        <v>0</v>
      </c>
    </row>
    <row r="392" spans="1:38" x14ac:dyDescent="0.25">
      <c r="B392">
        <f>ROUND(IFERROR((B91-B2)/B2*100,0),2)</f>
        <v>0</v>
      </c>
      <c r="S392" t="s">
        <v>175</v>
      </c>
      <c r="T392">
        <f>ROUND(IFERROR((T91-T2)/T2*100,0),2)</f>
        <v>0</v>
      </c>
      <c r="V392" t="s">
        <v>175</v>
      </c>
      <c r="W392">
        <f>ROUND(IFERROR((W91-W2)/W2*100,0),2)</f>
        <v>0</v>
      </c>
      <c r="Y392" t="s">
        <v>175</v>
      </c>
      <c r="Z392">
        <f>ROUND(IFERROR((Z91-Z2)/Z2*100,0),2)</f>
        <v>0</v>
      </c>
      <c r="AB392" t="s">
        <v>175</v>
      </c>
      <c r="AC392">
        <f>ROUND(IFERROR((AC91-AC2)/AC2*100,0),2)</f>
        <v>0</v>
      </c>
      <c r="AE392" t="s">
        <v>175</v>
      </c>
      <c r="AF392">
        <f>ROUND(IFERROR((AF91-AF2)/AF2*100,0),2)</f>
        <v>0</v>
      </c>
      <c r="AH392" t="s">
        <v>175</v>
      </c>
      <c r="AI392">
        <f>ROUND(IFERROR((AI91-AI2)/AI2*100,0),2)</f>
        <v>0</v>
      </c>
      <c r="AK392" t="s">
        <v>175</v>
      </c>
      <c r="AL392">
        <f>ROUND(IFERROR((AL91-AL2)/AL2*100,0),2)</f>
        <v>0</v>
      </c>
    </row>
    <row r="393" spans="1:38" x14ac:dyDescent="0.25">
      <c r="A393" t="s">
        <v>56</v>
      </c>
      <c r="B393">
        <f>ROUND(IFERROR((B121-B2)/B2*100,0),2)</f>
        <v>0</v>
      </c>
      <c r="D393" t="s">
        <v>56</v>
      </c>
      <c r="E393">
        <f>ROUND(IFERROR((E121-E2)/E2*100,0),2)</f>
        <v>0</v>
      </c>
      <c r="S393" t="s">
        <v>56</v>
      </c>
      <c r="T393">
        <f>ROUND(IFERROR((T121-T2)/T2*100,0),2)</f>
        <v>0</v>
      </c>
      <c r="V393" t="s">
        <v>56</v>
      </c>
      <c r="W393">
        <f>ROUND(IFERROR((W121-W2)/W2*100,0),2)</f>
        <v>0</v>
      </c>
      <c r="Y393" t="s">
        <v>56</v>
      </c>
      <c r="Z393">
        <f>ROUND(IFERROR((Z121-Z2)/Z2*100,0),2)</f>
        <v>0</v>
      </c>
      <c r="AB393" t="s">
        <v>56</v>
      </c>
      <c r="AC393">
        <f>ROUND(IFERROR((AC121-AC2)/AC2*100,0),2)</f>
        <v>0</v>
      </c>
      <c r="AE393" t="s">
        <v>56</v>
      </c>
      <c r="AF393">
        <f>ROUND(IFERROR((AF121-AF2)/AF2*100,0),2)</f>
        <v>0</v>
      </c>
      <c r="AH393" t="s">
        <v>56</v>
      </c>
      <c r="AI393">
        <f>ROUND(IFERROR((AI121-AI2)/AI2*100,0),2)</f>
        <v>0</v>
      </c>
      <c r="AK393" t="s">
        <v>56</v>
      </c>
      <c r="AL393">
        <f>ROUND(IFERROR((AL121-AL2)/AL2*100,0),2)</f>
        <v>0</v>
      </c>
    </row>
    <row r="394" spans="1:38" x14ac:dyDescent="0.25">
      <c r="A394" t="s">
        <v>57</v>
      </c>
      <c r="B394">
        <f>ROUND(IFERROR((B152-B2)/B2*100,0),2)</f>
        <v>0</v>
      </c>
      <c r="D394" t="s">
        <v>57</v>
      </c>
      <c r="E394">
        <f>ROUND(IFERROR((E152-E2)/E2*100,0),2)</f>
        <v>0</v>
      </c>
      <c r="S394" t="s">
        <v>57</v>
      </c>
      <c r="T394">
        <f>ROUND(IFERROR((T152-T2)/T2*100,0),2)</f>
        <v>0</v>
      </c>
      <c r="V394" t="s">
        <v>57</v>
      </c>
      <c r="W394">
        <f>ROUND(IFERROR((W152-W2)/W2*100,0),2)</f>
        <v>0</v>
      </c>
      <c r="Y394" t="s">
        <v>57</v>
      </c>
      <c r="Z394">
        <f>ROUND(IFERROR((Z152-Z2)/Z2*100,0),2)</f>
        <v>0</v>
      </c>
      <c r="AB394" t="s">
        <v>57</v>
      </c>
      <c r="AC394">
        <f>ROUND(IFERROR((AC152-AC2)/AC2*100,0),2)</f>
        <v>0</v>
      </c>
      <c r="AE394" t="s">
        <v>57</v>
      </c>
      <c r="AF394">
        <f>ROUND(IFERROR((AF152-AF2)/AF2*100,0),2)</f>
        <v>0</v>
      </c>
      <c r="AH394" t="s">
        <v>57</v>
      </c>
      <c r="AI394">
        <f>ROUND(IFERROR((AI152-AI2)/AI2*100,0),2)</f>
        <v>0</v>
      </c>
      <c r="AK394" t="s">
        <v>57</v>
      </c>
      <c r="AL394">
        <f>ROUND(IFERROR((AL152-AL2)/AL2*100,0),2)</f>
        <v>0</v>
      </c>
    </row>
    <row r="395" spans="1:38" x14ac:dyDescent="0.25">
      <c r="S395" t="s">
        <v>17</v>
      </c>
      <c r="T395" s="74">
        <f>ROUND(IFERROR((T182-T92)/T92*100,0),2)</f>
        <v>0</v>
      </c>
      <c r="V395" t="s">
        <v>17</v>
      </c>
      <c r="W395" s="74">
        <f>ROUND(IFERROR((W182-W92)/W92*100,0),2)</f>
        <v>0</v>
      </c>
      <c r="Y395" t="s">
        <v>17</v>
      </c>
      <c r="Z395" s="74">
        <f>ROUND(IFERROR((Z182-Z92)/Z92*100,0),2)</f>
        <v>0</v>
      </c>
      <c r="AB395" t="s">
        <v>17</v>
      </c>
      <c r="AC395" s="74">
        <f>ROUND(IFERROR((AC182-AC92)/AC92*100,0),2)</f>
        <v>0</v>
      </c>
      <c r="AE395" t="s">
        <v>17</v>
      </c>
      <c r="AF395" s="74">
        <f>ROUND(IFERROR((AF182-AF92)/AF92*100,0),2)</f>
        <v>0</v>
      </c>
      <c r="AH395" t="s">
        <v>17</v>
      </c>
      <c r="AI395" s="74">
        <f>ROUND(IFERROR((AI182-AI92)/AI92*100,0),2)</f>
        <v>0</v>
      </c>
      <c r="AK395" t="s">
        <v>17</v>
      </c>
      <c r="AL395" s="74">
        <f>ROUND(IFERROR((AL182-AL92)/AL92*100,0),2)</f>
        <v>0</v>
      </c>
    </row>
    <row r="396" spans="1:38" x14ac:dyDescent="0.25">
      <c r="S396" t="s">
        <v>172</v>
      </c>
      <c r="T396">
        <f>ROUND(IFERROR((T182-T2)/T2*100,0),2)</f>
        <v>0</v>
      </c>
      <c r="V396" t="s">
        <v>172</v>
      </c>
      <c r="W396">
        <f>ROUND(IFERROR((W182-W2)/W2*100,0),2)</f>
        <v>0</v>
      </c>
      <c r="Y396" t="s">
        <v>172</v>
      </c>
      <c r="Z396">
        <f>ROUND(IFERROR((Z182-Z2)/Z2*100,0),2)</f>
        <v>0</v>
      </c>
      <c r="AB396" t="s">
        <v>172</v>
      </c>
      <c r="AC396">
        <f>ROUND(IFERROR((AC182-AC2)/AC2*100,0),2)</f>
        <v>0</v>
      </c>
      <c r="AE396" t="s">
        <v>172</v>
      </c>
      <c r="AF396">
        <f>ROUND(IFERROR((AF182-AF2)/AF2*100,0),2)</f>
        <v>0</v>
      </c>
      <c r="AH396" t="s">
        <v>172</v>
      </c>
      <c r="AI396">
        <f>ROUND(IFERROR((AI182-AI2)/AI2*100,0),2)</f>
        <v>0</v>
      </c>
      <c r="AK396" t="s">
        <v>172</v>
      </c>
      <c r="AL396">
        <f>ROUND(IFERROR((AL182-AL2)/AL2*100,0),2)</f>
        <v>0</v>
      </c>
    </row>
    <row r="397" spans="1:38" x14ac:dyDescent="0.25">
      <c r="A397" t="s">
        <v>58</v>
      </c>
      <c r="B397">
        <f>ROUND(IFERROR((B213-B2)/B2*100,0),2)</f>
        <v>0</v>
      </c>
      <c r="D397" t="s">
        <v>58</v>
      </c>
      <c r="E397">
        <f>ROUND(IFERROR((E213-E2)/E2*100,0),2)</f>
        <v>0</v>
      </c>
      <c r="S397" t="s">
        <v>58</v>
      </c>
      <c r="T397">
        <f>ROUND(IFERROR((T213-T2)/T2*100,0),2)</f>
        <v>0</v>
      </c>
      <c r="V397" t="s">
        <v>58</v>
      </c>
      <c r="W397">
        <f>ROUND(IFERROR((W213-W2)/W2*100,0),2)</f>
        <v>0</v>
      </c>
      <c r="Y397" t="s">
        <v>58</v>
      </c>
      <c r="Z397">
        <f>ROUND(IFERROR((Z213-Z2)/Z2*100,0),2)</f>
        <v>0</v>
      </c>
      <c r="AB397" t="s">
        <v>58</v>
      </c>
      <c r="AC397">
        <f>ROUND(IFERROR((AC213-AC2)/AC2*100,0),2)</f>
        <v>0</v>
      </c>
      <c r="AE397" t="s">
        <v>58</v>
      </c>
      <c r="AF397">
        <f>ROUND(IFERROR((AF213-AF2)/AF2*100,0),2)</f>
        <v>0</v>
      </c>
      <c r="AH397" t="s">
        <v>58</v>
      </c>
      <c r="AI397">
        <f>ROUND(IFERROR((AI213-AI2)/AI2*100,0),2)</f>
        <v>0</v>
      </c>
      <c r="AK397" t="s">
        <v>58</v>
      </c>
      <c r="AL397">
        <f>ROUND(IFERROR((AL213-AL2)/AL2*100,0),2)</f>
        <v>0</v>
      </c>
    </row>
    <row r="398" spans="1:38" x14ac:dyDescent="0.25">
      <c r="A398" t="s">
        <v>59</v>
      </c>
      <c r="B398">
        <f>ROUND(IFERROR((B244-B2)/B2*100,0),2)</f>
        <v>0</v>
      </c>
      <c r="D398" t="s">
        <v>59</v>
      </c>
      <c r="E398">
        <f>ROUND(IFERROR((E244-E2)/E2*100,0),2)</f>
        <v>0</v>
      </c>
      <c r="S398" t="s">
        <v>59</v>
      </c>
      <c r="T398">
        <f>ROUND(IFERROR((T244-T2)/T2*100,0),2)</f>
        <v>0</v>
      </c>
      <c r="V398" t="s">
        <v>59</v>
      </c>
      <c r="W398">
        <f>ROUND(IFERROR((W244-W2)/W2*100,0),2)</f>
        <v>0</v>
      </c>
      <c r="Y398" t="s">
        <v>59</v>
      </c>
      <c r="Z398">
        <f>ROUND(IFERROR((Z244-Z2)/Z2*100,0),2)</f>
        <v>0</v>
      </c>
      <c r="AB398" t="s">
        <v>59</v>
      </c>
      <c r="AC398">
        <f>ROUND(IFERROR((AC244-AC2)/AC2*100,0),2)</f>
        <v>0</v>
      </c>
      <c r="AE398" t="s">
        <v>59</v>
      </c>
      <c r="AF398">
        <f>ROUND(IFERROR((AF244-AF2)/AF2*100,0),2)</f>
        <v>0</v>
      </c>
      <c r="AH398" t="s">
        <v>59</v>
      </c>
      <c r="AI398">
        <f>ROUND(IFERROR((AI244-AI2)/AI2*100,0),2)</f>
        <v>0</v>
      </c>
      <c r="AK398" t="s">
        <v>59</v>
      </c>
      <c r="AL398">
        <f>ROUND(IFERROR((AL244-AL2)/AL2*100,0),2)</f>
        <v>0</v>
      </c>
    </row>
    <row r="399" spans="1:38" x14ac:dyDescent="0.25">
      <c r="S399" t="s">
        <v>18</v>
      </c>
      <c r="T399">
        <f>ROUND(IFERROR((T274-T183)/T183*100,0),2)</f>
        <v>0</v>
      </c>
      <c r="V399" t="s">
        <v>18</v>
      </c>
      <c r="W399">
        <f>ROUND(IFERROR((W274-W183)/W183*100,0),2)</f>
        <v>0</v>
      </c>
      <c r="Y399" t="s">
        <v>18</v>
      </c>
      <c r="Z399">
        <f>ROUND(IFERROR((Z274-Z183)/Z183*100,0),2)</f>
        <v>0</v>
      </c>
      <c r="AB399" t="s">
        <v>18</v>
      </c>
      <c r="AC399">
        <f>ROUND(IFERROR((AC274-AC183)/AC183*100,0),2)</f>
        <v>0</v>
      </c>
      <c r="AE399" t="s">
        <v>18</v>
      </c>
      <c r="AF399">
        <f>ROUND(IFERROR((AF274-AF183)/AF183*100,0),2)</f>
        <v>0</v>
      </c>
      <c r="AH399" t="s">
        <v>18</v>
      </c>
      <c r="AI399">
        <f>ROUND(IFERROR((AI274-AI183)/AI183*100,0),2)</f>
        <v>0</v>
      </c>
      <c r="AK399" t="s">
        <v>18</v>
      </c>
      <c r="AL399">
        <f>ROUND(IFERROR((AL274-AL183)/AL183*100,0),2)</f>
        <v>0</v>
      </c>
    </row>
    <row r="400" spans="1:38" x14ac:dyDescent="0.25">
      <c r="S400" t="s">
        <v>21</v>
      </c>
      <c r="T400">
        <f>ROUND(IFERROR((T274-T2)/T2*100,0),2)</f>
        <v>0</v>
      </c>
      <c r="V400" t="s">
        <v>21</v>
      </c>
      <c r="W400">
        <f>ROUND(IFERROR((W274-W2)/W2*100,0),2)</f>
        <v>0</v>
      </c>
      <c r="Y400" t="s">
        <v>21</v>
      </c>
      <c r="Z400">
        <f>ROUND(IFERROR((Z274-Z2)/Z2*100,0),2)</f>
        <v>0</v>
      </c>
      <c r="AB400" t="s">
        <v>21</v>
      </c>
      <c r="AC400">
        <f>ROUND(IFERROR((AC274-AC2)/AC2*100,0),2)</f>
        <v>0</v>
      </c>
      <c r="AE400" t="s">
        <v>21</v>
      </c>
      <c r="AF400">
        <f>ROUND(IFERROR((AF274-AF2)/AF2*100,0),2)</f>
        <v>0</v>
      </c>
      <c r="AH400" t="s">
        <v>21</v>
      </c>
      <c r="AI400">
        <f>ROUND(IFERROR((AI274-AI2)/AI2*100,0),2)</f>
        <v>0</v>
      </c>
      <c r="AK400" t="s">
        <v>21</v>
      </c>
      <c r="AL400">
        <f>ROUND(IFERROR((AL274-AL2)/AL2*100,0),2)</f>
        <v>0</v>
      </c>
    </row>
    <row r="401" spans="1:38" x14ac:dyDescent="0.25">
      <c r="A401" t="s">
        <v>60</v>
      </c>
      <c r="B401">
        <f>ROUND(IFERROR((B305-B2)/B2*100,0),2)</f>
        <v>0</v>
      </c>
      <c r="D401" t="s">
        <v>60</v>
      </c>
      <c r="E401">
        <f>ROUND(IFERROR((E305-E2)/E2*100,0),2)</f>
        <v>0</v>
      </c>
      <c r="S401" t="s">
        <v>60</v>
      </c>
      <c r="T401">
        <f>ROUND(IFERROR((T305-T2)/T2*100,0),2)</f>
        <v>0</v>
      </c>
      <c r="V401" t="s">
        <v>60</v>
      </c>
      <c r="W401">
        <f>ROUND(IFERROR((W305-W2)/W2*100,0),2)</f>
        <v>0</v>
      </c>
      <c r="Y401" t="s">
        <v>60</v>
      </c>
      <c r="Z401">
        <f>ROUND(IFERROR((Z305-Z2)/Z2*100,0),2)</f>
        <v>0</v>
      </c>
      <c r="AB401" t="s">
        <v>60</v>
      </c>
      <c r="AC401">
        <f>ROUND(IFERROR((AC305-AC2)/AC2*100,0),2)</f>
        <v>0</v>
      </c>
      <c r="AE401" t="s">
        <v>60</v>
      </c>
      <c r="AF401">
        <f>ROUND(IFERROR((AF305-AF2)/AF2*100,0),2)</f>
        <v>0</v>
      </c>
      <c r="AH401" t="s">
        <v>60</v>
      </c>
      <c r="AI401">
        <f>ROUND(IFERROR((AI305-AI2)/AI2*100,0),2)</f>
        <v>0</v>
      </c>
      <c r="AK401" t="s">
        <v>60</v>
      </c>
      <c r="AL401">
        <f>ROUND(IFERROR((AL305-AL2)/AL2*100,0),2)</f>
        <v>0</v>
      </c>
    </row>
    <row r="402" spans="1:38" x14ac:dyDescent="0.25">
      <c r="A402" t="s">
        <v>61</v>
      </c>
      <c r="B402">
        <f>ROUND(IFERROR((B335-B2)/B2*100,0),2)</f>
        <v>0</v>
      </c>
      <c r="D402" t="s">
        <v>61</v>
      </c>
      <c r="E402">
        <f>ROUND(IFERROR((E335-E2)/E2*100,0),2)</f>
        <v>0</v>
      </c>
      <c r="S402" t="s">
        <v>61</v>
      </c>
      <c r="T402">
        <f>ROUND(IFERROR((T335-T2)/T2*100,0),2)</f>
        <v>0</v>
      </c>
      <c r="V402" t="s">
        <v>61</v>
      </c>
      <c r="W402">
        <f>ROUND(IFERROR((W335-W2)/W2*100,0),2)</f>
        <v>0</v>
      </c>
      <c r="Y402" t="s">
        <v>61</v>
      </c>
      <c r="Z402">
        <f>ROUND(IFERROR((Z335-Z2)/Z2*100,0),2)</f>
        <v>0</v>
      </c>
      <c r="AB402" t="s">
        <v>61</v>
      </c>
      <c r="AC402">
        <f>ROUND(IFERROR((AC335-AC2)/AC2*100,0),2)</f>
        <v>0</v>
      </c>
      <c r="AE402" t="s">
        <v>61</v>
      </c>
      <c r="AF402">
        <f>ROUND(IFERROR((AF335-AF2)/AF2*100,0),2)</f>
        <v>0</v>
      </c>
      <c r="AH402" t="s">
        <v>61</v>
      </c>
      <c r="AI402">
        <f>ROUND(IFERROR((AI335-AI2)/AI2*100,0),2)</f>
        <v>0</v>
      </c>
      <c r="AK402" t="s">
        <v>61</v>
      </c>
      <c r="AL402">
        <f>ROUND(IFERROR((AL335-AL2)/AL2*100,0),2)</f>
        <v>0</v>
      </c>
    </row>
    <row r="403" spans="1:38" x14ac:dyDescent="0.25">
      <c r="S403" t="s">
        <v>19</v>
      </c>
      <c r="T403">
        <f>ROUND(IFERROR((T366-T245)/T366*100,0),2)</f>
        <v>0</v>
      </c>
      <c r="V403" t="s">
        <v>19</v>
      </c>
      <c r="W403">
        <f>ROUND(IFERROR((W366-W245)/W366*100,0),2)</f>
        <v>0</v>
      </c>
      <c r="Y403" t="s">
        <v>19</v>
      </c>
      <c r="Z403">
        <f>ROUND(IFERROR((Z366-Z245)/Z366*100,0),2)</f>
        <v>0</v>
      </c>
      <c r="AB403" t="s">
        <v>19</v>
      </c>
      <c r="AC403">
        <f>ROUND(IFERROR((AC366-AC245)/AC366*100,0),2)</f>
        <v>0</v>
      </c>
      <c r="AE403" t="s">
        <v>19</v>
      </c>
      <c r="AF403">
        <f>ROUND(IFERROR((AF366-AF245)/AF366*100,0),2)</f>
        <v>0</v>
      </c>
      <c r="AH403" t="s">
        <v>19</v>
      </c>
      <c r="AI403">
        <f>ROUND(IFERROR((AI366-AI245)/AI366*100,0),2)</f>
        <v>0</v>
      </c>
      <c r="AK403" t="s">
        <v>19</v>
      </c>
      <c r="AL403">
        <f>ROUND(IFERROR((AL366-AL245)/AL366*100,0),2)</f>
        <v>0</v>
      </c>
    </row>
    <row r="404" spans="1:38" x14ac:dyDescent="0.25">
      <c r="S404" t="s">
        <v>53</v>
      </c>
      <c r="T404">
        <f>ROUND(IFERROR((T366-T183)/T366*100,0),2)</f>
        <v>0</v>
      </c>
      <c r="V404" t="s">
        <v>53</v>
      </c>
      <c r="W404">
        <f>ROUND(IFERROR((W366-W183)/W366*100,0),2)</f>
        <v>0</v>
      </c>
      <c r="Y404" t="s">
        <v>53</v>
      </c>
      <c r="Z404">
        <f>ROUND(IFERROR((Z366-Z183)/Z366*100,0),2)</f>
        <v>0</v>
      </c>
      <c r="AB404" t="s">
        <v>53</v>
      </c>
      <c r="AC404">
        <f>ROUND(IFERROR((AC366-AC183)/AC366*100,0),2)</f>
        <v>0</v>
      </c>
      <c r="AE404" t="s">
        <v>53</v>
      </c>
      <c r="AF404">
        <f>ROUND(IFERROR((AF366-AF183)/AF366*100,0),2)</f>
        <v>0</v>
      </c>
      <c r="AH404" t="s">
        <v>53</v>
      </c>
      <c r="AI404">
        <f>ROUND(IFERROR((AI366-AI183)/AI366*100,0),2)</f>
        <v>0</v>
      </c>
      <c r="AK404" t="s">
        <v>53</v>
      </c>
      <c r="AL404">
        <f>ROUND(IFERROR((AL366-AL183)/AL366*100,0),2)</f>
        <v>0</v>
      </c>
    </row>
    <row r="405" spans="1:38" x14ac:dyDescent="0.25">
      <c r="S405" t="s">
        <v>173</v>
      </c>
      <c r="T405">
        <f>ROUND(IFERROR((T245-T2)/T2*100,0),2)</f>
        <v>0</v>
      </c>
      <c r="V405" t="s">
        <v>173</v>
      </c>
      <c r="W405">
        <f>ROUND(IFERROR((W245-W2)/W2*100,0),2)</f>
        <v>0</v>
      </c>
      <c r="Y405" t="s">
        <v>173</v>
      </c>
      <c r="Z405">
        <f>ROUND(IFERROR((Z245-Z2)/Z2*100,0),2)</f>
        <v>0</v>
      </c>
      <c r="AB405" t="s">
        <v>173</v>
      </c>
      <c r="AC405">
        <f>ROUND(IFERROR((AC245-AC2)/AC2*100,0),2)</f>
        <v>0</v>
      </c>
      <c r="AE405" t="s">
        <v>173</v>
      </c>
      <c r="AF405">
        <f>ROUND(IFERROR((AF245-AF2)/AF2*100,0),2)</f>
        <v>0</v>
      </c>
      <c r="AH405" t="s">
        <v>173</v>
      </c>
      <c r="AI405">
        <f>ROUND(IFERROR((AI245-AI2)/AI2*100,0),2)</f>
        <v>0</v>
      </c>
      <c r="AK405" t="s">
        <v>173</v>
      </c>
      <c r="AL405">
        <f>ROUND(IFERROR((AL245-AL2)/AL2*100,0),2)</f>
        <v>0</v>
      </c>
    </row>
    <row r="407" spans="1:38" x14ac:dyDescent="0.25">
      <c r="S407" t="s">
        <v>39</v>
      </c>
      <c r="T407">
        <f>ROUND(IFERROR((T32-T2)/T2*100,0),2)</f>
        <v>0</v>
      </c>
      <c r="V407" t="s">
        <v>39</v>
      </c>
      <c r="W407">
        <f>ROUND(IFERROR((W32-W2)/W2*100,0),2)</f>
        <v>0</v>
      </c>
      <c r="Y407" t="s">
        <v>39</v>
      </c>
      <c r="Z407">
        <f>ROUND(IFERROR((Z32-Z2)/Z2*100,0),2)</f>
        <v>0</v>
      </c>
      <c r="AB407" t="s">
        <v>39</v>
      </c>
      <c r="AC407">
        <f>ROUND(IFERROR((AC32-AC2)/AC2*100,0),2)</f>
        <v>0</v>
      </c>
      <c r="AE407" t="s">
        <v>39</v>
      </c>
      <c r="AF407">
        <f>ROUND(IFERROR((AF32-AF2)/AF2*100,0),2)</f>
        <v>0</v>
      </c>
      <c r="AH407" t="s">
        <v>39</v>
      </c>
      <c r="AI407">
        <f>ROUND(IFERROR((AI32-AI2)/AI2*100,0),2)</f>
        <v>0</v>
      </c>
      <c r="AK407" t="s">
        <v>39</v>
      </c>
      <c r="AL407">
        <f>ROUND(IFERROR((AL32-AL2)/AL2*100,0),2)</f>
        <v>0</v>
      </c>
    </row>
    <row r="408" spans="1:38" x14ac:dyDescent="0.25">
      <c r="S408" t="s">
        <v>40</v>
      </c>
      <c r="T408">
        <f>ROUND(IFERROR((T60-T33)/T33*100,0),2)</f>
        <v>0</v>
      </c>
      <c r="V408" t="s">
        <v>40</v>
      </c>
      <c r="W408">
        <f>ROUND(IFERROR((W60-W33)/W33*100,0),2)</f>
        <v>0</v>
      </c>
      <c r="Y408" t="s">
        <v>40</v>
      </c>
      <c r="Z408">
        <f>ROUND(IFERROR((Z60-Z33)/Z33*100,0),2)</f>
        <v>0</v>
      </c>
      <c r="AB408" t="s">
        <v>40</v>
      </c>
      <c r="AC408">
        <f>ROUND(IFERROR((AC60-AC33)/AC33*100,0),2)</f>
        <v>0</v>
      </c>
      <c r="AE408" t="s">
        <v>40</v>
      </c>
      <c r="AF408">
        <f>ROUND(IFERROR((AF60-AF33)/AF33*100,0),2)</f>
        <v>0</v>
      </c>
      <c r="AH408" t="s">
        <v>40</v>
      </c>
      <c r="AI408">
        <f>ROUND(IFERROR((AI60-AI33)/AI33*100,0),2)</f>
        <v>0</v>
      </c>
      <c r="AK408" t="s">
        <v>40</v>
      </c>
      <c r="AL408">
        <f>ROUND(IFERROR((AL60-AL33)/AL33*100,0),2)</f>
        <v>0</v>
      </c>
    </row>
    <row r="409" spans="1:38" x14ac:dyDescent="0.25">
      <c r="S409" t="s">
        <v>41</v>
      </c>
      <c r="T409">
        <f>ROUND(IFERROR((T91-T61)/T61*100,0),2)</f>
        <v>0</v>
      </c>
      <c r="V409" t="s">
        <v>41</v>
      </c>
      <c r="W409">
        <f>ROUND(IFERROR((W91-W61)/W61*100,0),2)</f>
        <v>0</v>
      </c>
      <c r="Y409" t="s">
        <v>41</v>
      </c>
      <c r="Z409">
        <f>ROUND(IFERROR((Z91-Z61)/Z61*100,0),2)</f>
        <v>0</v>
      </c>
      <c r="AB409" t="s">
        <v>41</v>
      </c>
      <c r="AC409">
        <f>ROUND(IFERROR((AC91-AC61)/AC61*100,0),2)</f>
        <v>0</v>
      </c>
      <c r="AE409" t="s">
        <v>41</v>
      </c>
      <c r="AF409">
        <f>ROUND(IFERROR((AF91-AF61)/AF61*100,0),2)</f>
        <v>0</v>
      </c>
      <c r="AH409" t="s">
        <v>41</v>
      </c>
      <c r="AI409">
        <f>ROUND(IFERROR((AI91-AI61)/AI61*100,0),2)</f>
        <v>0</v>
      </c>
      <c r="AK409" t="s">
        <v>41</v>
      </c>
      <c r="AL409">
        <f>ROUND(IFERROR((AL91-AL61)/AL61*100,0),2)</f>
        <v>0</v>
      </c>
    </row>
    <row r="410" spans="1:38" x14ac:dyDescent="0.25">
      <c r="S410" t="s">
        <v>42</v>
      </c>
      <c r="T410">
        <f>ROUND(IFERROR((T121-T92)/T92*100,0),2)</f>
        <v>0</v>
      </c>
      <c r="V410" t="s">
        <v>42</v>
      </c>
      <c r="W410">
        <f>ROUND(IFERROR((W121-W92)/W92*100,0),2)</f>
        <v>0</v>
      </c>
      <c r="Y410" t="s">
        <v>42</v>
      </c>
      <c r="Z410">
        <f>ROUND(IFERROR((Z121-Z92)/Z92*100,0),2)</f>
        <v>0</v>
      </c>
      <c r="AB410" t="s">
        <v>42</v>
      </c>
      <c r="AC410">
        <f>ROUND(IFERROR((AC121-AC92)/AC92*100,0),2)</f>
        <v>0</v>
      </c>
      <c r="AE410" t="s">
        <v>42</v>
      </c>
      <c r="AF410">
        <f>ROUND(IFERROR((AF121-AF92)/AF92*100,0),2)</f>
        <v>0</v>
      </c>
      <c r="AH410" t="s">
        <v>42</v>
      </c>
      <c r="AI410">
        <f>ROUND(IFERROR((AI121-AI92)/AI92*100,0),2)</f>
        <v>0</v>
      </c>
      <c r="AK410" t="s">
        <v>42</v>
      </c>
      <c r="AL410">
        <f>ROUND(IFERROR((AL121-AL92)/AL92*100,0),2)</f>
        <v>0</v>
      </c>
    </row>
    <row r="411" spans="1:38" x14ac:dyDescent="0.25">
      <c r="S411" t="s">
        <v>43</v>
      </c>
      <c r="T411">
        <f>ROUND(IFERROR((T152-T122)/T122*100,0),2)</f>
        <v>0</v>
      </c>
      <c r="V411" t="s">
        <v>43</v>
      </c>
      <c r="W411">
        <f>ROUND(IFERROR((W152-W122)/W122*100,0),2)</f>
        <v>0</v>
      </c>
      <c r="Y411" t="s">
        <v>43</v>
      </c>
      <c r="Z411">
        <f>ROUND(IFERROR((Z152-Z122)/Z122*100,0),2)</f>
        <v>0</v>
      </c>
      <c r="AB411" t="s">
        <v>43</v>
      </c>
      <c r="AC411">
        <f>ROUND(IFERROR((AC152-AC122)/AC122*100,0),2)</f>
        <v>0</v>
      </c>
      <c r="AE411" t="s">
        <v>43</v>
      </c>
      <c r="AF411">
        <f>ROUND(IFERROR((AF152-AF122)/AF122*100,0),2)</f>
        <v>0</v>
      </c>
      <c r="AH411" t="s">
        <v>43</v>
      </c>
      <c r="AI411">
        <f>ROUND(IFERROR((AI152-AI122)/AI122*100,0),2)</f>
        <v>0</v>
      </c>
      <c r="AK411" t="s">
        <v>43</v>
      </c>
      <c r="AL411">
        <f>ROUND(IFERROR((AL152-AL122)/AL122*100,0),2)</f>
        <v>0</v>
      </c>
    </row>
    <row r="412" spans="1:38" x14ac:dyDescent="0.25">
      <c r="S412" t="s">
        <v>44</v>
      </c>
      <c r="T412">
        <f>ROUND(IFERROR((T182-T153)/T153*100,0),2)</f>
        <v>0</v>
      </c>
      <c r="V412" t="s">
        <v>44</v>
      </c>
      <c r="W412">
        <f>ROUND(IFERROR((W182-W153)/W153*100,0),2)</f>
        <v>0</v>
      </c>
      <c r="Y412" t="s">
        <v>44</v>
      </c>
      <c r="Z412">
        <f>ROUND(IFERROR((Z182-Z153)/Z153*100,0),2)</f>
        <v>0</v>
      </c>
      <c r="AB412" t="s">
        <v>44</v>
      </c>
      <c r="AC412">
        <f>ROUND(IFERROR((AC182-AC153)/AC153*100,0),2)</f>
        <v>0</v>
      </c>
      <c r="AE412" t="s">
        <v>44</v>
      </c>
      <c r="AF412">
        <f>ROUND(IFERROR((AF182-AF153)/AF153*100,0),2)</f>
        <v>0</v>
      </c>
      <c r="AH412" t="s">
        <v>44</v>
      </c>
      <c r="AI412">
        <f>ROUND(IFERROR((AI182-AI153)/AI153*100,0),2)</f>
        <v>0</v>
      </c>
      <c r="AK412" t="s">
        <v>44</v>
      </c>
      <c r="AL412">
        <f>ROUND(IFERROR((AL182-AL153)/AL153*100,0),2)</f>
        <v>0</v>
      </c>
    </row>
    <row r="413" spans="1:38" x14ac:dyDescent="0.25">
      <c r="S413" t="s">
        <v>45</v>
      </c>
      <c r="T413">
        <f>ROUND(IFERROR((T213-T183)/T183*100,0),2)</f>
        <v>0</v>
      </c>
      <c r="V413" t="s">
        <v>45</v>
      </c>
      <c r="W413">
        <f>ROUND(IFERROR((W213-W183)/W183*100,0),2)</f>
        <v>0</v>
      </c>
      <c r="Y413" t="s">
        <v>45</v>
      </c>
      <c r="Z413">
        <f>ROUND(IFERROR((Z213-Z183)/Z183*100,0),2)</f>
        <v>0</v>
      </c>
      <c r="AB413" t="s">
        <v>45</v>
      </c>
      <c r="AC413">
        <f>ROUND(IFERROR((AC213-AC183)/AC183*100,0),2)</f>
        <v>0</v>
      </c>
      <c r="AE413" t="s">
        <v>45</v>
      </c>
      <c r="AF413">
        <f>ROUND(IFERROR((AF213-AF183)/AF183*100,0),2)</f>
        <v>0</v>
      </c>
      <c r="AH413" t="s">
        <v>45</v>
      </c>
      <c r="AI413">
        <f>ROUND(IFERROR((AI213-AI183)/AI183*100,0),2)</f>
        <v>0</v>
      </c>
      <c r="AK413" t="s">
        <v>45</v>
      </c>
      <c r="AL413">
        <f>ROUND(IFERROR((AL213-AL183)/AL183*100,0),2)</f>
        <v>0</v>
      </c>
    </row>
    <row r="414" spans="1:38" x14ac:dyDescent="0.25">
      <c r="S414" t="s">
        <v>46</v>
      </c>
      <c r="T414">
        <f>ROUND(IFERROR((T244-T214)/T214*100,0),2)</f>
        <v>0</v>
      </c>
      <c r="V414" t="s">
        <v>46</v>
      </c>
      <c r="W414">
        <f>ROUND(IFERROR((W244-W214)/W214*100,0),2)</f>
        <v>0</v>
      </c>
      <c r="Y414" t="s">
        <v>46</v>
      </c>
      <c r="Z414">
        <f>ROUND(IFERROR((Z244-Z214)/Z214*100,0),2)</f>
        <v>0</v>
      </c>
      <c r="AB414" t="s">
        <v>46</v>
      </c>
      <c r="AC414">
        <f>ROUND(IFERROR((AC244-AC214)/AC214*100,0),2)</f>
        <v>0</v>
      </c>
      <c r="AE414" t="s">
        <v>46</v>
      </c>
      <c r="AF414">
        <f>ROUND(IFERROR((AF244-AF214)/AF214*100,0),2)</f>
        <v>0</v>
      </c>
      <c r="AH414" t="s">
        <v>46</v>
      </c>
      <c r="AI414">
        <f>ROUND(IFERROR((AI244-AI214)/AI214*100,0),2)</f>
        <v>0</v>
      </c>
      <c r="AK414" t="s">
        <v>46</v>
      </c>
      <c r="AL414">
        <f>ROUND(IFERROR((AL244-AL214)/AL214*100,0),2)</f>
        <v>0</v>
      </c>
    </row>
    <row r="415" spans="1:38" x14ac:dyDescent="0.25">
      <c r="S415" t="s">
        <v>47</v>
      </c>
      <c r="T415">
        <f>ROUND(IFERROR((T274-T245)/T245*100,0),2)</f>
        <v>0</v>
      </c>
      <c r="V415" t="s">
        <v>47</v>
      </c>
      <c r="W415">
        <f>ROUND(IFERROR((W274-W245)/W245*100,0),2)</f>
        <v>0</v>
      </c>
      <c r="Y415" t="s">
        <v>47</v>
      </c>
      <c r="Z415">
        <f>ROUND(IFERROR((Z274-Z245)/Z245*100,0),2)</f>
        <v>0</v>
      </c>
      <c r="AB415" t="s">
        <v>47</v>
      </c>
      <c r="AC415">
        <f>ROUND(IFERROR((AC274-AC245)/AC245*100,0),2)</f>
        <v>0</v>
      </c>
      <c r="AE415" t="s">
        <v>47</v>
      </c>
      <c r="AF415">
        <f>ROUND(IFERROR((AF274-AF245)/AF245*100,0),2)</f>
        <v>0</v>
      </c>
      <c r="AH415" t="s">
        <v>47</v>
      </c>
      <c r="AI415">
        <f>ROUND(IFERROR((AI274-AI245)/AI245*100,0),2)</f>
        <v>0</v>
      </c>
      <c r="AK415" t="s">
        <v>47</v>
      </c>
      <c r="AL415">
        <f>ROUND(IFERROR((AL274-AL245)/AL245*100,0),2)</f>
        <v>0</v>
      </c>
    </row>
    <row r="416" spans="1:38" x14ac:dyDescent="0.25">
      <c r="S416" t="s">
        <v>176</v>
      </c>
      <c r="T416">
        <f>ROUND(IFERROR((T305-T275)/T275*100,0),2)</f>
        <v>0</v>
      </c>
      <c r="V416" t="s">
        <v>176</v>
      </c>
      <c r="W416">
        <f>ROUND(IFERROR((W305-W275)/W275*100,0),2)</f>
        <v>0</v>
      </c>
      <c r="Y416" t="s">
        <v>176</v>
      </c>
      <c r="Z416">
        <f>ROUND(IFERROR((Z305-Z275)/Z275*100,0),2)</f>
        <v>0</v>
      </c>
      <c r="AB416" t="s">
        <v>176</v>
      </c>
      <c r="AC416">
        <f>ROUND(IFERROR((AC305-AC275)/AC275*100,0),2)</f>
        <v>0</v>
      </c>
      <c r="AE416" t="s">
        <v>176</v>
      </c>
      <c r="AF416">
        <f>ROUND(IFERROR((AF305-AF275)/AF275*100,0),2)</f>
        <v>0</v>
      </c>
      <c r="AH416" t="s">
        <v>176</v>
      </c>
      <c r="AI416">
        <f>ROUND(IFERROR((AI305-AI275)/AI275*100,0),2)</f>
        <v>0</v>
      </c>
      <c r="AK416" t="s">
        <v>176</v>
      </c>
      <c r="AL416">
        <f>ROUND(IFERROR((AL305-AL275)/AL275*100,0),2)</f>
        <v>0</v>
      </c>
    </row>
    <row r="417" spans="1:39" x14ac:dyDescent="0.25">
      <c r="S417" t="s">
        <v>49</v>
      </c>
      <c r="T417">
        <f>ROUND(IFERROR((T335-T306)/T306*100,0),2)</f>
        <v>0</v>
      </c>
      <c r="V417" t="s">
        <v>49</v>
      </c>
      <c r="W417">
        <f>ROUND(IFERROR((W335-W306)/W306*100,0),2)</f>
        <v>0</v>
      </c>
      <c r="Y417" t="s">
        <v>49</v>
      </c>
      <c r="Z417">
        <f>ROUND(IFERROR((Z335-Z306)/Z306*100,0),2)</f>
        <v>0</v>
      </c>
      <c r="AB417" t="s">
        <v>49</v>
      </c>
      <c r="AC417">
        <f>ROUND(IFERROR((AC335-AC306)/AC306*100,0),2)</f>
        <v>0</v>
      </c>
      <c r="AE417" t="s">
        <v>49</v>
      </c>
      <c r="AF417">
        <f>ROUND(IFERROR((AF335-AF306)/AF306*100,0),2)</f>
        <v>0</v>
      </c>
      <c r="AH417" t="s">
        <v>49</v>
      </c>
      <c r="AI417">
        <f>ROUND(IFERROR((AI335-AI306)/AI306*100,0),2)</f>
        <v>0</v>
      </c>
      <c r="AK417" t="s">
        <v>49</v>
      </c>
      <c r="AL417">
        <f>ROUND(IFERROR((AL335-AL306)/AL306*100,0),2)</f>
        <v>0</v>
      </c>
    </row>
    <row r="418" spans="1:39" x14ac:dyDescent="0.25">
      <c r="S418" t="s">
        <v>50</v>
      </c>
      <c r="T418">
        <f>ROUND(IFERROR((T366-T336)/T336*100,0),2)</f>
        <v>0</v>
      </c>
      <c r="V418" t="s">
        <v>50</v>
      </c>
      <c r="W418">
        <f>ROUND(IFERROR((W366-W336)/W336*100,0),2)</f>
        <v>0</v>
      </c>
      <c r="Y418" t="s">
        <v>50</v>
      </c>
      <c r="Z418">
        <f>ROUND(IFERROR((Z366-Z336)/Z336*100,0),2)</f>
        <v>0</v>
      </c>
      <c r="AB418" t="s">
        <v>50</v>
      </c>
      <c r="AC418">
        <f>ROUND(IFERROR((AC366-AC336)/AC336*100,0),2)</f>
        <v>0</v>
      </c>
      <c r="AE418" t="s">
        <v>50</v>
      </c>
      <c r="AF418">
        <f>ROUND(IFERROR((AF366-AF336)/AF336*100,0),2)</f>
        <v>0</v>
      </c>
      <c r="AH418" t="s">
        <v>50</v>
      </c>
      <c r="AI418">
        <f>ROUND(IFERROR((AI366-AI336)/AI336*100,0),2)</f>
        <v>0</v>
      </c>
      <c r="AK418" t="s">
        <v>50</v>
      </c>
      <c r="AL418">
        <f>ROUND(IFERROR((AL366-AL336)/AL336*100,0),2)</f>
        <v>0</v>
      </c>
    </row>
    <row r="420" spans="1:39" x14ac:dyDescent="0.25">
      <c r="S420" t="s">
        <v>178</v>
      </c>
      <c r="U420" t="s">
        <v>179</v>
      </c>
      <c r="V420" t="s">
        <v>178</v>
      </c>
      <c r="X420" t="s">
        <v>179</v>
      </c>
      <c r="Y420" t="s">
        <v>178</v>
      </c>
      <c r="AA420" t="s">
        <v>179</v>
      </c>
      <c r="AB420" t="s">
        <v>178</v>
      </c>
      <c r="AD420" t="s">
        <v>179</v>
      </c>
      <c r="AE420" t="s">
        <v>178</v>
      </c>
      <c r="AG420" t="s">
        <v>179</v>
      </c>
      <c r="AH420" t="s">
        <v>178</v>
      </c>
      <c r="AJ420" t="s">
        <v>179</v>
      </c>
      <c r="AK420" t="s">
        <v>178</v>
      </c>
      <c r="AM420" t="s">
        <v>179</v>
      </c>
    </row>
    <row r="421" spans="1:39" x14ac:dyDescent="0.25">
      <c r="S421" t="s">
        <v>39</v>
      </c>
      <c r="T421" t="str">
        <f>CONCATENATE((IF(T407&gt;0,CONCATENATE($U$420,T407),T407)),$U$421)</f>
        <v>0%</v>
      </c>
      <c r="U421" t="s">
        <v>174</v>
      </c>
      <c r="V421" t="s">
        <v>39</v>
      </c>
      <c r="W421" t="str">
        <f>CONCATENATE((IF(W407&gt;0,CONCATENATE($U$420,W407),W407)),$U$421)</f>
        <v>0%</v>
      </c>
      <c r="Y421" t="s">
        <v>39</v>
      </c>
      <c r="Z421" t="str">
        <f>CONCATENATE((IF(Z407&gt;0,CONCATENATE($U$420,Z407),Z407)),$U$421)</f>
        <v>0%</v>
      </c>
      <c r="AB421" t="s">
        <v>39</v>
      </c>
      <c r="AC421" t="str">
        <f>CONCATENATE((IF(AC407&gt;0,CONCATENATE($U$420,AC407),AC407)),$U$421)</f>
        <v>0%</v>
      </c>
      <c r="AE421" t="s">
        <v>39</v>
      </c>
      <c r="AF421" t="str">
        <f>CONCATENATE((IF(AF407&gt;0,CONCATENATE($U$420,AF407),AF407)),$U$421)</f>
        <v>0%</v>
      </c>
      <c r="AH421" t="s">
        <v>39</v>
      </c>
      <c r="AI421" t="str">
        <f>CONCATENATE((IF(AI407&gt;0,CONCATENATE($U$420,AI407),AI407)),$U$421)</f>
        <v>0%</v>
      </c>
      <c r="AK421" t="s">
        <v>39</v>
      </c>
      <c r="AL421" t="str">
        <f>CONCATENATE((IF(AL407&gt;0,CONCATENATE($U$420,AL407),AL407)),$U$421)</f>
        <v>0%</v>
      </c>
    </row>
    <row r="422" spans="1:39" x14ac:dyDescent="0.25">
      <c r="S422" t="s">
        <v>40</v>
      </c>
      <c r="T422" t="str">
        <f>CONCATENATE((IF(T408&gt;0,CONCATENATE($U$420,T408),T408)),$U$421)</f>
        <v>0%</v>
      </c>
      <c r="V422" t="s">
        <v>40</v>
      </c>
      <c r="W422" t="str">
        <f>CONCATENATE((IF(W408&gt;0,CONCATENATE($U$420,W408),W408)),$U$421)</f>
        <v>0%</v>
      </c>
      <c r="Y422" t="s">
        <v>40</v>
      </c>
      <c r="Z422" t="str">
        <f>CONCATENATE((IF(Z408&gt;0,CONCATENATE($U$420,Z408),Z408)),$U$421)</f>
        <v>0%</v>
      </c>
      <c r="AB422" t="s">
        <v>40</v>
      </c>
      <c r="AC422" t="str">
        <f>CONCATENATE((IF(AC408&gt;0,CONCATENATE($U$420,AC408),AC408)),$U$421)</f>
        <v>0%</v>
      </c>
      <c r="AE422" t="s">
        <v>40</v>
      </c>
      <c r="AF422" t="str">
        <f>CONCATENATE((IF(AF408&gt;0,CONCATENATE($U$420,AF408),AF408)),$U$421)</f>
        <v>0%</v>
      </c>
      <c r="AH422" t="s">
        <v>40</v>
      </c>
      <c r="AI422" t="str">
        <f>CONCATENATE((IF(AI408&gt;0,CONCATENATE($U$420,AI408),AI408)),$U$421)</f>
        <v>0%</v>
      </c>
      <c r="AK422" t="s">
        <v>40</v>
      </c>
      <c r="AL422" t="str">
        <f>CONCATENATE((IF(AL408&gt;0,CONCATENATE($U$420,AL408),AL408)),$U$421)</f>
        <v>0%</v>
      </c>
    </row>
    <row r="423" spans="1:39" x14ac:dyDescent="0.25">
      <c r="A423" t="s">
        <v>55</v>
      </c>
      <c r="D423" t="s">
        <v>55</v>
      </c>
      <c r="S423" t="s">
        <v>55</v>
      </c>
      <c r="T423" t="str">
        <f>CONCATENATE((IF(T391&gt;0,CONCATENATE($U$420,T391),T391)),$U$421)</f>
        <v>0%</v>
      </c>
      <c r="V423" t="s">
        <v>55</v>
      </c>
      <c r="W423" t="str">
        <f>CONCATENATE((IF(W391&gt;0,CONCATENATE($U$420,W391),W391)),$U$421)</f>
        <v>0%</v>
      </c>
      <c r="Y423" t="s">
        <v>55</v>
      </c>
      <c r="Z423" t="str">
        <f>CONCATENATE((IF(Z391&gt;0,CONCATENATE($U$420,Z391),Z391)),$U$421)</f>
        <v>0%</v>
      </c>
      <c r="AB423" t="s">
        <v>55</v>
      </c>
      <c r="AC423" t="str">
        <f>CONCATENATE((IF(AC391&gt;0,CONCATENATE($U$420,AC391),AC391)),$U$421)</f>
        <v>0%</v>
      </c>
      <c r="AE423" t="s">
        <v>55</v>
      </c>
      <c r="AF423" t="str">
        <f>CONCATENATE((IF(AF391&gt;0,CONCATENATE($U$420,AF391),AF391)),$U$421)</f>
        <v>0%</v>
      </c>
      <c r="AH423" t="s">
        <v>55</v>
      </c>
      <c r="AI423" t="str">
        <f>CONCATENATE((IF(AI391&gt;0,CONCATENATE($U$420,AI391),AI391)),$U$421)</f>
        <v>0%</v>
      </c>
      <c r="AK423" t="s">
        <v>55</v>
      </c>
      <c r="AL423" t="str">
        <f>CONCATENATE((IF(AL391&gt;0,CONCATENATE($U$420,AL391),AL391)),$U$421)</f>
        <v>0%</v>
      </c>
    </row>
    <row r="424" spans="1:39" x14ac:dyDescent="0.25">
      <c r="S424" t="s">
        <v>41</v>
      </c>
      <c r="T424" t="str">
        <f>CONCATENATE((IF(T409&gt;0,CONCATENATE($U$420,T409),T409)),$U$421)</f>
        <v>0%</v>
      </c>
      <c r="V424" t="s">
        <v>41</v>
      </c>
      <c r="W424" t="str">
        <f>CONCATENATE((IF(W409&gt;0,CONCATENATE($U$420,W409),W409)),$U$421)</f>
        <v>0%</v>
      </c>
      <c r="Y424" t="s">
        <v>41</v>
      </c>
      <c r="Z424" t="str">
        <f>CONCATENATE((IF(Z409&gt;0,CONCATENATE($U$420,Z409),Z409)),$U$421)</f>
        <v>0%</v>
      </c>
      <c r="AB424" t="s">
        <v>41</v>
      </c>
      <c r="AC424" t="str">
        <f>CONCATENATE((IF(AC409&gt;0,CONCATENATE($U$420,AC409),AC409)),$U$421)</f>
        <v>0%</v>
      </c>
      <c r="AE424" t="s">
        <v>41</v>
      </c>
      <c r="AF424" t="str">
        <f>CONCATENATE((IF(AF409&gt;0,CONCATENATE($U$420,AF409),AF409)),$U$421)</f>
        <v>0%</v>
      </c>
      <c r="AH424" t="s">
        <v>41</v>
      </c>
      <c r="AI424" t="str">
        <f>CONCATENATE((IF(AI409&gt;0,CONCATENATE($U$420,AI409),AI409)),$U$421)</f>
        <v>0%</v>
      </c>
      <c r="AK424" t="s">
        <v>41</v>
      </c>
      <c r="AL424" t="str">
        <f>CONCATENATE((IF(AL409&gt;0,CONCATENATE($U$420,AL409),AL409)),$U$421)</f>
        <v>0%</v>
      </c>
    </row>
    <row r="425" spans="1:39" x14ac:dyDescent="0.25">
      <c r="S425" t="s">
        <v>175</v>
      </c>
      <c r="T425" t="str">
        <f>CONCATENATE((IF(T392&gt;0,CONCATENATE($U$420,T392),T392)),$U$421)</f>
        <v>0%</v>
      </c>
      <c r="V425" t="s">
        <v>175</v>
      </c>
      <c r="W425" t="str">
        <f>CONCATENATE((IF(W392&gt;0,CONCATENATE($U$420,W392),W392)),$U$421)</f>
        <v>0%</v>
      </c>
      <c r="X425" t="s">
        <v>174</v>
      </c>
      <c r="Y425" t="s">
        <v>175</v>
      </c>
      <c r="Z425" t="str">
        <f>CONCATENATE((IF(Z392&gt;0,CONCATENATE($U$420,Z392),Z392)),$U$421)</f>
        <v>0%</v>
      </c>
      <c r="AA425" t="s">
        <v>174</v>
      </c>
      <c r="AB425" t="s">
        <v>175</v>
      </c>
      <c r="AC425" t="str">
        <f>CONCATENATE((IF(AC392&gt;0,CONCATENATE($U$420,AC392),AC392)),$U$421)</f>
        <v>0%</v>
      </c>
      <c r="AD425" t="s">
        <v>174</v>
      </c>
      <c r="AE425" t="s">
        <v>175</v>
      </c>
      <c r="AF425" t="str">
        <f>CONCATENATE((IF(AF392&gt;0,CONCATENATE($U$420,AF392),AF392)),$U$421)</f>
        <v>0%</v>
      </c>
      <c r="AG425" t="s">
        <v>174</v>
      </c>
      <c r="AH425" t="s">
        <v>175</v>
      </c>
      <c r="AI425" t="str">
        <f>CONCATENATE((IF(AI392&gt;0,CONCATENATE($U$420,AI392),AI392)),$U$421)</f>
        <v>0%</v>
      </c>
      <c r="AJ425" t="s">
        <v>174</v>
      </c>
      <c r="AK425" t="s">
        <v>175</v>
      </c>
      <c r="AL425" t="str">
        <f>CONCATENATE((IF(AL392&gt;0,CONCATENATE($U$420,AL392),AL392)),$U$421)</f>
        <v>0%</v>
      </c>
    </row>
    <row r="426" spans="1:39" x14ac:dyDescent="0.25">
      <c r="S426" t="s">
        <v>42</v>
      </c>
      <c r="T426" t="str">
        <f>CONCATENATE((IF(T410&gt;0,CONCATENATE($U$420,T410),T410)),$U$421)</f>
        <v>0%</v>
      </c>
      <c r="V426" t="s">
        <v>42</v>
      </c>
      <c r="W426" t="str">
        <f>CONCATENATE((IF(W410&gt;0,CONCATENATE($U$420,W410),W410)),$U$421)</f>
        <v>0%</v>
      </c>
      <c r="Y426" t="s">
        <v>42</v>
      </c>
      <c r="Z426" t="str">
        <f>CONCATENATE((IF(Z410&gt;0,CONCATENATE($U$420,Z410),Z410)),$U$421)</f>
        <v>0%</v>
      </c>
      <c r="AB426" t="s">
        <v>42</v>
      </c>
      <c r="AC426" t="str">
        <f>CONCATENATE((IF(AC410&gt;0,CONCATENATE($U$420,AC410),AC410)),$U$421)</f>
        <v>0%</v>
      </c>
      <c r="AE426" t="s">
        <v>42</v>
      </c>
      <c r="AF426" t="str">
        <f>CONCATENATE((IF(AF410&gt;0,CONCATENATE($U$420,AF410),AF410)),$U$421)</f>
        <v>0%</v>
      </c>
      <c r="AH426" t="s">
        <v>42</v>
      </c>
      <c r="AI426" t="str">
        <f>CONCATENATE((IF(AI410&gt;0,CONCATENATE($U$420,AI410),AI410)),$U$421)</f>
        <v>0%</v>
      </c>
      <c r="AK426" t="s">
        <v>42</v>
      </c>
      <c r="AL426" t="str">
        <f>CONCATENATE((IF(AL410&gt;0,CONCATENATE($U$420,AL410),AL410)),$U$421)</f>
        <v>0%</v>
      </c>
    </row>
    <row r="427" spans="1:39" x14ac:dyDescent="0.25">
      <c r="A427" t="s">
        <v>56</v>
      </c>
      <c r="D427" t="s">
        <v>56</v>
      </c>
      <c r="S427" t="s">
        <v>56</v>
      </c>
      <c r="T427" t="str">
        <f>CONCATENATE((IF(T393&gt;0,CONCATENATE($U$420,T393),T393)),$U$421)</f>
        <v>0%</v>
      </c>
      <c r="V427" t="s">
        <v>56</v>
      </c>
      <c r="W427" t="str">
        <f>CONCATENATE((IF(W393&gt;0,CONCATENATE($U$420,W393),W393)),$U$421)</f>
        <v>0%</v>
      </c>
      <c r="Y427" t="s">
        <v>56</v>
      </c>
      <c r="Z427" t="str">
        <f>CONCATENATE((IF(Z393&gt;0,CONCATENATE($U$420,Z393),Z393)),$U$421)</f>
        <v>0%</v>
      </c>
      <c r="AB427" t="s">
        <v>56</v>
      </c>
      <c r="AC427" t="str">
        <f>CONCATENATE((IF(AC393&gt;0,CONCATENATE($U$420,AC393),AC393)),$U$421)</f>
        <v>0%</v>
      </c>
      <c r="AE427" t="s">
        <v>56</v>
      </c>
      <c r="AF427" t="str">
        <f>CONCATENATE((IF(AF393&gt;0,CONCATENATE($U$420,AF393),AF393)),$U$421)</f>
        <v>0%</v>
      </c>
      <c r="AH427" t="s">
        <v>56</v>
      </c>
      <c r="AI427" t="str">
        <f>CONCATENATE((IF(AI393&gt;0,CONCATENATE($U$420,AI393),AI393)),$U$421)</f>
        <v>0%</v>
      </c>
      <c r="AK427" t="s">
        <v>56</v>
      </c>
      <c r="AL427" t="str">
        <f>CONCATENATE((IF(AL393&gt;0,CONCATENATE($U$420,AL393),AL393)),$U$421)</f>
        <v>0%</v>
      </c>
    </row>
    <row r="428" spans="1:39" x14ac:dyDescent="0.25">
      <c r="S428" t="s">
        <v>43</v>
      </c>
      <c r="T428" t="str">
        <f>CONCATENATE((IF(T411&gt;0,CONCATENATE($U$420,T411),T411)),$U$421)</f>
        <v>0%</v>
      </c>
      <c r="V428" t="s">
        <v>43</v>
      </c>
      <c r="W428" t="str">
        <f>CONCATENATE((IF(W411&gt;0,CONCATENATE($U$420,W411),W411)),$U$421)</f>
        <v>0%</v>
      </c>
      <c r="Y428" t="s">
        <v>43</v>
      </c>
      <c r="Z428" t="str">
        <f>CONCATENATE((IF(Z411&gt;0,CONCATENATE($U$420,Z411),Z411)),$U$421)</f>
        <v>0%</v>
      </c>
      <c r="AB428" t="s">
        <v>43</v>
      </c>
      <c r="AC428" t="str">
        <f>CONCATENATE((IF(AC411&gt;0,CONCATENATE($U$420,AC411),AC411)),$U$421)</f>
        <v>0%</v>
      </c>
      <c r="AE428" t="s">
        <v>43</v>
      </c>
      <c r="AF428" t="str">
        <f>CONCATENATE((IF(AF411&gt;0,CONCATENATE($U$420,AF411),AF411)),$U$421)</f>
        <v>0%</v>
      </c>
      <c r="AH428" t="s">
        <v>43</v>
      </c>
      <c r="AI428" t="str">
        <f>CONCATENATE((IF(AI411&gt;0,CONCATENATE($U$420,AI411),AI411)),$U$421)</f>
        <v>0%</v>
      </c>
      <c r="AK428" t="s">
        <v>43</v>
      </c>
      <c r="AL428" t="str">
        <f>CONCATENATE((IF(AL411&gt;0,CONCATENATE($U$420,AL411),AL411)),$U$421)</f>
        <v>0%</v>
      </c>
    </row>
    <row r="429" spans="1:39" x14ac:dyDescent="0.25">
      <c r="A429" t="s">
        <v>57</v>
      </c>
      <c r="D429" t="s">
        <v>57</v>
      </c>
      <c r="S429" t="s">
        <v>57</v>
      </c>
      <c r="T429" t="str">
        <f>CONCATENATE((IF(T394&gt;0,CONCATENATE($U$420,T394),T394)),$U$421)</f>
        <v>0%</v>
      </c>
      <c r="V429" t="s">
        <v>57</v>
      </c>
      <c r="W429" t="str">
        <f>CONCATENATE((IF(W394&gt;0,CONCATENATE($U$420,W394),W394)),$U$421)</f>
        <v>0%</v>
      </c>
      <c r="Y429" t="s">
        <v>57</v>
      </c>
      <c r="Z429" t="str">
        <f>CONCATENATE((IF(Z394&gt;0,CONCATENATE($U$420,Z394),Z394)),$U$421)</f>
        <v>0%</v>
      </c>
      <c r="AB429" t="s">
        <v>57</v>
      </c>
      <c r="AC429" t="str">
        <f>CONCATENATE((IF(AC394&gt;0,CONCATENATE($U$420,AC394),AC394)),$U$421)</f>
        <v>0%</v>
      </c>
      <c r="AE429" t="s">
        <v>57</v>
      </c>
      <c r="AF429" t="str">
        <f>CONCATENATE((IF(AF394&gt;0,CONCATENATE($U$420,AF394),AF394)),$U$421)</f>
        <v>0%</v>
      </c>
      <c r="AH429" t="s">
        <v>57</v>
      </c>
      <c r="AI429" t="str">
        <f>CONCATENATE((IF(AI394&gt;0,CONCATENATE($U$420,AI394),AI394)),$U$421)</f>
        <v>0%</v>
      </c>
      <c r="AK429" t="s">
        <v>57</v>
      </c>
      <c r="AL429" t="str">
        <f>CONCATENATE((IF(AL394&gt;0,CONCATENATE($U$420,AL394),AL394)),$U$421)</f>
        <v>0%</v>
      </c>
    </row>
    <row r="430" spans="1:39" x14ac:dyDescent="0.25">
      <c r="S430" t="s">
        <v>44</v>
      </c>
      <c r="T430" t="str">
        <f>CONCATENATE((IF(T412&gt;0,CONCATENATE($U$420,T412),T412)),$U$421)</f>
        <v>0%</v>
      </c>
      <c r="V430" t="s">
        <v>44</v>
      </c>
      <c r="W430" t="str">
        <f>CONCATENATE((IF(W412&gt;0,CONCATENATE($U$420,W412),W412)),$U$421)</f>
        <v>0%</v>
      </c>
      <c r="Y430" t="s">
        <v>44</v>
      </c>
      <c r="Z430" t="str">
        <f>CONCATENATE((IF(Z412&gt;0,CONCATENATE($U$420,Z412),Z412)),$U$421)</f>
        <v>0%</v>
      </c>
      <c r="AB430" t="s">
        <v>44</v>
      </c>
      <c r="AC430" t="str">
        <f>CONCATENATE((IF(AC412&gt;0,CONCATENATE($U$420,AC412),AC412)),$U$421)</f>
        <v>0%</v>
      </c>
      <c r="AE430" t="s">
        <v>44</v>
      </c>
      <c r="AF430" t="str">
        <f>CONCATENATE((IF(AF412&gt;0,CONCATENATE($U$420,AF412),AF412)),$U$421)</f>
        <v>0%</v>
      </c>
      <c r="AH430" t="s">
        <v>44</v>
      </c>
      <c r="AI430" t="str">
        <f>CONCATENATE((IF(AI412&gt;0,CONCATENATE($U$420,AI412),AI412)),$U$421)</f>
        <v>0%</v>
      </c>
      <c r="AK430" t="s">
        <v>44</v>
      </c>
      <c r="AL430" t="str">
        <f>CONCATENATE((IF(AL412&gt;0,CONCATENATE($U$420,AL412),AL412)),$U$421)</f>
        <v>0%</v>
      </c>
    </row>
    <row r="431" spans="1:39" x14ac:dyDescent="0.25">
      <c r="S431" t="s">
        <v>17</v>
      </c>
      <c r="T431" t="str">
        <f>CONCATENATE((IF(T395&gt;0,CONCATENATE($U$420,T395),T395)),$U$421)</f>
        <v>0%</v>
      </c>
      <c r="V431" t="s">
        <v>17</v>
      </c>
      <c r="W431" t="str">
        <f>CONCATENATE((IF(W395&gt;0,CONCATENATE($U$420,W395),W395)),$U$421)</f>
        <v>0%</v>
      </c>
      <c r="Y431" t="s">
        <v>17</v>
      </c>
      <c r="Z431" t="str">
        <f>CONCATENATE((IF(Z395&gt;0,CONCATENATE($U$420,Z395),Z395)),$U$421)</f>
        <v>0%</v>
      </c>
      <c r="AB431" t="s">
        <v>17</v>
      </c>
      <c r="AC431" t="str">
        <f>CONCATENATE((IF(AC395&gt;0,CONCATENATE($U$420,AC395),AC395)),$U$421)</f>
        <v>0%</v>
      </c>
      <c r="AE431" t="s">
        <v>17</v>
      </c>
      <c r="AF431" t="str">
        <f>CONCATENATE((IF(AF395&gt;0,CONCATENATE($U$420,AF395),AF395)),$U$421)</f>
        <v>0%</v>
      </c>
      <c r="AH431" t="s">
        <v>17</v>
      </c>
      <c r="AI431" t="str">
        <f>CONCATENATE((IF(AI395&gt;0,CONCATENATE($U$420,AI395),AI395)),$U$421)</f>
        <v>0%</v>
      </c>
      <c r="AK431" t="s">
        <v>17</v>
      </c>
      <c r="AL431" t="str">
        <f>CONCATENATE((IF(AL395&gt;0,CONCATENATE($U$420,AL395),AL395)),$U$421)</f>
        <v>0%</v>
      </c>
    </row>
    <row r="432" spans="1:39" x14ac:dyDescent="0.25">
      <c r="S432" t="s">
        <v>172</v>
      </c>
      <c r="T432" t="str">
        <f>CONCATENATE((IF(T396&gt;0,CONCATENATE($U$420,T396),T396)),$U$421)</f>
        <v>0%</v>
      </c>
      <c r="V432" t="s">
        <v>172</v>
      </c>
      <c r="W432" t="str">
        <f>CONCATENATE((IF(W396&gt;0,CONCATENATE($U$420,W396),W396)),$U$421)</f>
        <v>0%</v>
      </c>
      <c r="Y432" t="s">
        <v>172</v>
      </c>
      <c r="Z432" t="str">
        <f>CONCATENATE((IF(Z396&gt;0,CONCATENATE($U$420,Z396),Z396)),$U$421)</f>
        <v>0%</v>
      </c>
      <c r="AB432" t="s">
        <v>172</v>
      </c>
      <c r="AC432" t="str">
        <f>CONCATENATE((IF(AC396&gt;0,CONCATENATE($U$420,AC396),AC396)),$U$421)</f>
        <v>0%</v>
      </c>
      <c r="AE432" t="s">
        <v>172</v>
      </c>
      <c r="AF432" t="str">
        <f>CONCATENATE((IF(AF396&gt;0,CONCATENATE($U$420,AF396),AF396)),$U$421)</f>
        <v>0%</v>
      </c>
      <c r="AH432" t="s">
        <v>172</v>
      </c>
      <c r="AI432" t="str">
        <f>CONCATENATE((IF(AI396&gt;0,CONCATENATE($U$420,AI396),AI396)),$U$421)</f>
        <v>0%</v>
      </c>
      <c r="AK432" t="s">
        <v>172</v>
      </c>
      <c r="AL432" t="str">
        <f>CONCATENATE((IF(AL396&gt;0,CONCATENATE($U$420,AL396),AL396)),$U$421)</f>
        <v>0%</v>
      </c>
    </row>
    <row r="433" spans="1:39" x14ac:dyDescent="0.25">
      <c r="S433" t="s">
        <v>45</v>
      </c>
      <c r="T433" t="str">
        <f>CONCATENATE((IF(T413&gt;0,CONCATENATE($U$420,T413),T413)),$U$421)</f>
        <v>0%</v>
      </c>
      <c r="V433" t="s">
        <v>45</v>
      </c>
      <c r="W433" t="str">
        <f>CONCATENATE((IF(W413&gt;0,CONCATENATE($U$420,W413),W413)),$U$421)</f>
        <v>0%</v>
      </c>
      <c r="Y433" t="s">
        <v>45</v>
      </c>
      <c r="Z433" t="str">
        <f>CONCATENATE((IF(Z413&gt;0,CONCATENATE($U$420,Z413),Z413)),$U$421)</f>
        <v>0%</v>
      </c>
      <c r="AB433" t="s">
        <v>45</v>
      </c>
      <c r="AC433" t="str">
        <f>CONCATENATE((IF(AC413&gt;0,CONCATENATE($U$420,AC413),AC413)),$U$421)</f>
        <v>0%</v>
      </c>
      <c r="AE433" t="s">
        <v>45</v>
      </c>
      <c r="AF433" t="str">
        <f>CONCATENATE((IF(AF413&gt;0,CONCATENATE($U$420,AF413),AF413)),$U$421)</f>
        <v>0%</v>
      </c>
      <c r="AH433" t="s">
        <v>45</v>
      </c>
      <c r="AI433" t="str">
        <f>CONCATENATE((IF(AI413&gt;0,CONCATENATE($U$420,AI413),AI413)),$U$421)</f>
        <v>0%</v>
      </c>
      <c r="AK433" t="s">
        <v>45</v>
      </c>
      <c r="AL433" t="str">
        <f>CONCATENATE((IF(AL413&gt;0,CONCATENATE($U$420,AL413),AL413)),$U$421)</f>
        <v>0%</v>
      </c>
    </row>
    <row r="434" spans="1:39" x14ac:dyDescent="0.25">
      <c r="A434" t="s">
        <v>58</v>
      </c>
      <c r="D434" t="s">
        <v>58</v>
      </c>
      <c r="S434" t="s">
        <v>58</v>
      </c>
      <c r="T434" t="str">
        <f>CONCATENATE((IF(T397&gt;0,CONCATENATE($U$420,T397),T397)),$U$421)</f>
        <v>0%</v>
      </c>
      <c r="V434" t="s">
        <v>58</v>
      </c>
      <c r="W434" t="str">
        <f>CONCATENATE((IF(W397&gt;0,CONCATENATE($U$420,W397),W397)),$U$421)</f>
        <v>0%</v>
      </c>
      <c r="Y434" t="s">
        <v>58</v>
      </c>
      <c r="Z434" t="str">
        <f>CONCATENATE((IF(Z397&gt;0,CONCATENATE($U$420,Z397),Z397)),$U$421)</f>
        <v>0%</v>
      </c>
      <c r="AB434" t="s">
        <v>58</v>
      </c>
      <c r="AC434" t="str">
        <f>CONCATENATE((IF(AC397&gt;0,CONCATENATE($U$420,AC397),AC397)),$U$421)</f>
        <v>0%</v>
      </c>
      <c r="AE434" t="s">
        <v>58</v>
      </c>
      <c r="AF434" t="str">
        <f>CONCATENATE((IF(AF397&gt;0,CONCATENATE($U$420,AF397),AF397)),$U$421)</f>
        <v>0%</v>
      </c>
      <c r="AH434" t="s">
        <v>58</v>
      </c>
      <c r="AI434" t="str">
        <f>CONCATENATE((IF(AI397&gt;0,CONCATENATE($U$420,AI397),AI397)),$U$421)</f>
        <v>0%</v>
      </c>
      <c r="AK434" t="s">
        <v>58</v>
      </c>
      <c r="AL434" t="str">
        <f>CONCATENATE((IF(AL397&gt;0,CONCATENATE($U$420,AL397),AL397)),$U$421)</f>
        <v>0%</v>
      </c>
    </row>
    <row r="435" spans="1:39" x14ac:dyDescent="0.25">
      <c r="S435" t="s">
        <v>46</v>
      </c>
      <c r="T435" t="str">
        <f>CONCATENATE((IF(T414&gt;0,CONCATENATE($U$420,T414),T414)),$U$421)</f>
        <v>0%</v>
      </c>
      <c r="V435" t="s">
        <v>46</v>
      </c>
      <c r="W435" t="str">
        <f>CONCATENATE((IF(W414&gt;0,CONCATENATE($U$420,W414),W414)),$U$421)</f>
        <v>0%</v>
      </c>
      <c r="Y435" t="s">
        <v>46</v>
      </c>
      <c r="Z435" t="str">
        <f>CONCATENATE((IF(Z414&gt;0,CONCATENATE($U$420,Z414),Z414)),$U$421)</f>
        <v>0%</v>
      </c>
      <c r="AB435" t="s">
        <v>46</v>
      </c>
      <c r="AC435" t="str">
        <f>CONCATENATE((IF(AC414&gt;0,CONCATENATE($U$420,AC414),AC414)),$U$421)</f>
        <v>0%</v>
      </c>
      <c r="AE435" t="s">
        <v>46</v>
      </c>
      <c r="AF435" t="str">
        <f>CONCATENATE((IF(AF414&gt;0,CONCATENATE($U$420,AF414),AF414)),$U$421)</f>
        <v>0%</v>
      </c>
      <c r="AH435" t="s">
        <v>46</v>
      </c>
      <c r="AI435" t="str">
        <f>CONCATENATE((IF(AI414&gt;0,CONCATENATE($U$420,AI414),AI414)),$U$421)</f>
        <v>0%</v>
      </c>
      <c r="AK435" t="s">
        <v>46</v>
      </c>
      <c r="AL435" t="str">
        <f>CONCATENATE((IF(AL414&gt;0,CONCATENATE($U$420,AL414),AL414)),$U$421)</f>
        <v>0%</v>
      </c>
    </row>
    <row r="436" spans="1:39" x14ac:dyDescent="0.25">
      <c r="A436" t="s">
        <v>59</v>
      </c>
      <c r="D436" t="s">
        <v>59</v>
      </c>
      <c r="S436" t="s">
        <v>59</v>
      </c>
      <c r="T436" t="str">
        <f>CONCATENATE((IF(T398&gt;0,CONCATENATE($U$420,T398),T398)),$U$421)</f>
        <v>0%</v>
      </c>
      <c r="V436" t="s">
        <v>59</v>
      </c>
      <c r="W436" t="str">
        <f>CONCATENATE((IF(W398&gt;0,CONCATENATE($U$420,W398),W398)),$U$421)</f>
        <v>0%</v>
      </c>
      <c r="Y436" t="s">
        <v>59</v>
      </c>
      <c r="Z436" t="str">
        <f>CONCATENATE((IF(Z398&gt;0,CONCATENATE($U$420,Z398),Z398)),$U$421)</f>
        <v>0%</v>
      </c>
      <c r="AB436" t="s">
        <v>59</v>
      </c>
      <c r="AC436" t="str">
        <f>CONCATENATE((IF(AC398&gt;0,CONCATENATE($U$420,AC398),AC398)),$U$421)</f>
        <v>0%</v>
      </c>
      <c r="AE436" t="s">
        <v>59</v>
      </c>
      <c r="AF436" t="str">
        <f>CONCATENATE((IF(AF398&gt;0,CONCATENATE($U$420,AF398),AF398)),$U$421)</f>
        <v>0%</v>
      </c>
      <c r="AH436" t="s">
        <v>59</v>
      </c>
      <c r="AI436" t="str">
        <f>CONCATENATE((IF(AI398&gt;0,CONCATENATE($U$420,AI398),AI398)),$U$421)</f>
        <v>0%</v>
      </c>
      <c r="AK436" t="s">
        <v>59</v>
      </c>
      <c r="AL436" t="str">
        <f>CONCATENATE((IF(AL398&gt;0,CONCATENATE($U$420,AL398),AL398)),$U$421)</f>
        <v>0%</v>
      </c>
    </row>
    <row r="437" spans="1:39" x14ac:dyDescent="0.25">
      <c r="S437" t="s">
        <v>47</v>
      </c>
      <c r="T437" t="str">
        <f>CONCATENATE((IF(T415&gt;0,CONCATENATE($U$420,T415),T415)),$U$421)</f>
        <v>0%</v>
      </c>
      <c r="V437" t="s">
        <v>47</v>
      </c>
      <c r="W437" t="str">
        <f>CONCATENATE((IF(W415&gt;0,CONCATENATE($U$420,W415),W415)),$U$421)</f>
        <v>0%</v>
      </c>
      <c r="Y437" t="s">
        <v>47</v>
      </c>
      <c r="Z437" t="str">
        <f>CONCATENATE((IF(Z415&gt;0,CONCATENATE($U$420,Z415),Z415)),$U$421)</f>
        <v>0%</v>
      </c>
      <c r="AB437" t="s">
        <v>47</v>
      </c>
      <c r="AC437" t="str">
        <f>CONCATENATE((IF(AC415&gt;0,CONCATENATE($U$420,AC415),AC415)),$U$421)</f>
        <v>0%</v>
      </c>
      <c r="AE437" t="s">
        <v>47</v>
      </c>
      <c r="AF437" t="str">
        <f>CONCATENATE((IF(AF415&gt;0,CONCATENATE($U$420,AF415),AF415)),$U$421)</f>
        <v>0%</v>
      </c>
      <c r="AH437" t="s">
        <v>47</v>
      </c>
      <c r="AI437" t="str">
        <f>CONCATENATE((IF(AI415&gt;0,CONCATENATE($U$420,AI415),AI415)),$U$421)</f>
        <v>0%</v>
      </c>
      <c r="AK437" t="s">
        <v>47</v>
      </c>
      <c r="AL437" t="str">
        <f>CONCATENATE((IF(AL415&gt;0,CONCATENATE($U$420,AL415),AL415)),$U$421)</f>
        <v>0%</v>
      </c>
      <c r="AM437" t="s">
        <v>174</v>
      </c>
    </row>
    <row r="438" spans="1:39" x14ac:dyDescent="0.25">
      <c r="S438" t="s">
        <v>18</v>
      </c>
      <c r="T438" t="str">
        <f>CONCATENATE((IF(T399&gt;0,CONCATENATE($U$420,T399),T399)),$U$421)</f>
        <v>0%</v>
      </c>
      <c r="V438" t="s">
        <v>18</v>
      </c>
      <c r="W438" t="str">
        <f>CONCATENATE((IF(W399&gt;0,CONCATENATE($U$420,W399),W399)),$U$421)</f>
        <v>0%</v>
      </c>
      <c r="Y438" t="s">
        <v>18</v>
      </c>
      <c r="Z438" t="str">
        <f>CONCATENATE((IF(Z399&gt;0,CONCATENATE($U$420,Z399),Z399)),$U$421)</f>
        <v>0%</v>
      </c>
      <c r="AB438" t="s">
        <v>18</v>
      </c>
      <c r="AC438" t="str">
        <f>CONCATENATE((IF(AC399&gt;0,CONCATENATE($U$420,AC399),AC399)),$U$421)</f>
        <v>0%</v>
      </c>
      <c r="AE438" t="s">
        <v>18</v>
      </c>
      <c r="AF438" t="str">
        <f>CONCATENATE((IF(AF399&gt;0,CONCATENATE($U$420,AF399),AF399)),$U$421)</f>
        <v>0%</v>
      </c>
      <c r="AH438" t="s">
        <v>18</v>
      </c>
      <c r="AI438" t="str">
        <f>CONCATENATE((IF(AI399&gt;0,CONCATENATE($U$420,AI399),AI399)),$U$421)</f>
        <v>0%</v>
      </c>
      <c r="AK438" t="s">
        <v>18</v>
      </c>
      <c r="AL438" t="str">
        <f>CONCATENATE((IF(AL399&gt;0,CONCATENATE($U$420,AL399),AL399)),$U$421)</f>
        <v>0%</v>
      </c>
    </row>
    <row r="439" spans="1:39" x14ac:dyDescent="0.25">
      <c r="S439" t="s">
        <v>21</v>
      </c>
      <c r="T439" t="str">
        <f>CONCATENATE((IF(T400&gt;0,CONCATENATE($U$420,T400),T400)),$U$421)</f>
        <v>0%</v>
      </c>
      <c r="V439" t="s">
        <v>21</v>
      </c>
      <c r="W439" t="str">
        <f>CONCATENATE((IF(W400&gt;0,CONCATENATE($U$420,W400),W400)),$U$421)</f>
        <v>0%</v>
      </c>
      <c r="Y439" t="s">
        <v>21</v>
      </c>
      <c r="Z439" t="str">
        <f>CONCATENATE((IF(Z400&gt;0,CONCATENATE($U$420,Z400),Z400)),$U$421)</f>
        <v>0%</v>
      </c>
      <c r="AB439" t="s">
        <v>21</v>
      </c>
      <c r="AC439" t="str">
        <f>CONCATENATE((IF(AC400&gt;0,CONCATENATE($U$420,AC400),AC400)),$U$421)</f>
        <v>0%</v>
      </c>
      <c r="AE439" t="s">
        <v>21</v>
      </c>
      <c r="AF439" t="str">
        <f>CONCATENATE((IF(AF400&gt;0,CONCATENATE($U$420,AF400),AF400)),$U$421)</f>
        <v>0%</v>
      </c>
      <c r="AH439" t="s">
        <v>21</v>
      </c>
      <c r="AI439" t="str">
        <f>CONCATENATE((IF(AI400&gt;0,CONCATENATE($U$420,AI400),AI400)),$U$421)</f>
        <v>0%</v>
      </c>
      <c r="AK439" t="s">
        <v>21</v>
      </c>
      <c r="AL439" t="str">
        <f>CONCATENATE((IF(AL400&gt;0,CONCATENATE($U$420,AL400),AL400)),$U$421)</f>
        <v>0%</v>
      </c>
    </row>
    <row r="440" spans="1:39" x14ac:dyDescent="0.25">
      <c r="S440" t="s">
        <v>176</v>
      </c>
      <c r="T440" t="str">
        <f>CONCATENATE((IF(T416&gt;0,CONCATENATE($U$420,T416),T416)),$U$421)</f>
        <v>0%</v>
      </c>
      <c r="V440" t="s">
        <v>176</v>
      </c>
      <c r="W440" t="str">
        <f>CONCATENATE((IF(W416&gt;0,CONCATENATE($U$420,W416),W416)),$U$421)</f>
        <v>0%</v>
      </c>
      <c r="Y440" t="s">
        <v>176</v>
      </c>
      <c r="Z440" t="str">
        <f>CONCATENATE((IF(Z416&gt;0,CONCATENATE($U$420,Z416),Z416)),$U$421)</f>
        <v>0%</v>
      </c>
      <c r="AB440" t="s">
        <v>176</v>
      </c>
      <c r="AC440" t="str">
        <f>CONCATENATE((IF(AC416&gt;0,CONCATENATE($U$420,AC416),AC416)),$U$421)</f>
        <v>0%</v>
      </c>
      <c r="AE440" t="s">
        <v>176</v>
      </c>
      <c r="AF440" t="str">
        <f>CONCATENATE((IF(AF416&gt;0,CONCATENATE($U$420,AF416),AF416)),$U$421)</f>
        <v>0%</v>
      </c>
      <c r="AH440" t="s">
        <v>176</v>
      </c>
      <c r="AI440" t="str">
        <f>CONCATENATE((IF(AI416&gt;0,CONCATENATE($U$420,AI416),AI416)),$U$421)</f>
        <v>0%</v>
      </c>
      <c r="AK440" t="s">
        <v>176</v>
      </c>
      <c r="AL440" t="str">
        <f>CONCATENATE((IF(AL416&gt;0,CONCATENATE($U$420,AL416),AL416)),$U$421)</f>
        <v>0%</v>
      </c>
    </row>
    <row r="441" spans="1:39" x14ac:dyDescent="0.25">
      <c r="A441" t="s">
        <v>60</v>
      </c>
      <c r="D441" t="s">
        <v>60</v>
      </c>
      <c r="S441" t="s">
        <v>60</v>
      </c>
      <c r="T441" t="str">
        <f>CONCATENATE((IF(T401&gt;0,CONCATENATE($U$420,T401),T401)),$U$421)</f>
        <v>0%</v>
      </c>
      <c r="V441" t="s">
        <v>60</v>
      </c>
      <c r="W441" t="str">
        <f>CONCATENATE((IF(W401&gt;0,CONCATENATE($U$420,W401),W401)),$U$421)</f>
        <v>0%</v>
      </c>
      <c r="Y441" t="s">
        <v>60</v>
      </c>
      <c r="Z441" t="str">
        <f>CONCATENATE((IF(Z401&gt;0,CONCATENATE($U$420,Z401),Z401)),$U$421)</f>
        <v>0%</v>
      </c>
      <c r="AB441" t="s">
        <v>60</v>
      </c>
      <c r="AC441" t="str">
        <f>CONCATENATE((IF(AC401&gt;0,CONCATENATE($U$420,AC401),AC401)),$U$421)</f>
        <v>0%</v>
      </c>
      <c r="AE441" t="s">
        <v>60</v>
      </c>
      <c r="AF441" t="str">
        <f>CONCATENATE((IF(AF401&gt;0,CONCATENATE($U$420,AF401),AF401)),$U$421)</f>
        <v>0%</v>
      </c>
      <c r="AH441" t="s">
        <v>60</v>
      </c>
      <c r="AI441" t="str">
        <f>CONCATENATE((IF(AI401&gt;0,CONCATENATE($U$420,AI401),AI401)),$U$421)</f>
        <v>0%</v>
      </c>
      <c r="AK441" t="s">
        <v>60</v>
      </c>
      <c r="AL441" t="str">
        <f>CONCATENATE((IF(AL401&gt;0,CONCATENATE($U$420,AL401),AL401)),$U$421)</f>
        <v>0%</v>
      </c>
    </row>
    <row r="442" spans="1:39" x14ac:dyDescent="0.25">
      <c r="S442" t="s">
        <v>49</v>
      </c>
      <c r="T442" t="str">
        <f>CONCATENATE((IF(T417&gt;0,CONCATENATE($U$420,T417),T417)),$U$421)</f>
        <v>0%</v>
      </c>
      <c r="V442" t="s">
        <v>49</v>
      </c>
      <c r="W442" t="str">
        <f>CONCATENATE((IF(W417&gt;0,CONCATENATE($U$420,W417),W417)),$U$421)</f>
        <v>0%</v>
      </c>
      <c r="Y442" t="s">
        <v>49</v>
      </c>
      <c r="Z442" t="str">
        <f>CONCATENATE((IF(Z417&gt;0,CONCATENATE($U$420,Z417),Z417)),$U$421)</f>
        <v>0%</v>
      </c>
      <c r="AB442" t="s">
        <v>49</v>
      </c>
      <c r="AC442" t="str">
        <f>CONCATENATE((IF(AC417&gt;0,CONCATENATE($U$420,AC417),AC417)),$U$421)</f>
        <v>0%</v>
      </c>
      <c r="AE442" t="s">
        <v>49</v>
      </c>
      <c r="AF442" t="str">
        <f>CONCATENATE((IF(AF417&gt;0,CONCATENATE($U$420,AF417),AF417)),$U$421)</f>
        <v>0%</v>
      </c>
      <c r="AH442" t="s">
        <v>49</v>
      </c>
      <c r="AI442" t="str">
        <f>CONCATENATE((IF(AI417&gt;0,CONCATENATE($U$420,AI417),AI417)),$U$421)</f>
        <v>0%</v>
      </c>
      <c r="AK442" t="s">
        <v>49</v>
      </c>
      <c r="AL442" t="str">
        <f>CONCATENATE((IF(AL417&gt;0,CONCATENATE($U$420,AL417),AL417)),$U$421)</f>
        <v>0%</v>
      </c>
    </row>
    <row r="443" spans="1:39" x14ac:dyDescent="0.25">
      <c r="A443" t="s">
        <v>61</v>
      </c>
      <c r="D443" t="s">
        <v>61</v>
      </c>
      <c r="S443" t="s">
        <v>61</v>
      </c>
      <c r="T443" t="str">
        <f>CONCATENATE((IF(T402&gt;0,CONCATENATE($U$420,T402),T402)),$U$421)</f>
        <v>0%</v>
      </c>
      <c r="V443" t="s">
        <v>61</v>
      </c>
      <c r="W443" t="str">
        <f>CONCATENATE((IF(W402&gt;0,CONCATENATE($U$420,W402),W402)),$U$421)</f>
        <v>0%</v>
      </c>
      <c r="Y443" t="s">
        <v>61</v>
      </c>
      <c r="Z443" t="str">
        <f>CONCATENATE((IF(Z402&gt;0,CONCATENATE($U$420,Z402),Z402)),$U$421)</f>
        <v>0%</v>
      </c>
      <c r="AB443" t="s">
        <v>61</v>
      </c>
      <c r="AC443" t="str">
        <f>CONCATENATE((IF(AC402&gt;0,CONCATENATE($U$420,AC402),AC402)),$U$421)</f>
        <v>0%</v>
      </c>
      <c r="AE443" t="s">
        <v>61</v>
      </c>
      <c r="AF443" t="str">
        <f>CONCATENATE((IF(AF402&gt;0,CONCATENATE($U$420,AF402),AF402)),$U$421)</f>
        <v>0%</v>
      </c>
      <c r="AH443" t="s">
        <v>61</v>
      </c>
      <c r="AI443" t="str">
        <f>CONCATENATE((IF(AI402&gt;0,CONCATENATE($U$420,AI402),AI402)),$U$421)</f>
        <v>0%</v>
      </c>
      <c r="AK443" t="s">
        <v>61</v>
      </c>
      <c r="AL443" t="str">
        <f>CONCATENATE((IF(AL402&gt;0,CONCATENATE($U$420,AL402),AL402)),$U$421)</f>
        <v>0%</v>
      </c>
    </row>
    <row r="444" spans="1:39" x14ac:dyDescent="0.25">
      <c r="S444" t="s">
        <v>50</v>
      </c>
      <c r="T444" t="str">
        <f>CONCATENATE((IF(T418&gt;0,CONCATENATE($U$420,T418),T418)),$U$421)</f>
        <v>0%</v>
      </c>
      <c r="V444" t="s">
        <v>50</v>
      </c>
      <c r="W444" t="str">
        <f>CONCATENATE((IF(W418&gt;0,CONCATENATE($U$420,W418),W418)),$U$421)</f>
        <v>0%</v>
      </c>
      <c r="Y444" t="s">
        <v>50</v>
      </c>
      <c r="Z444" t="str">
        <f>CONCATENATE((IF(Z418&gt;0,CONCATENATE($U$420,Z418),Z418)),$U$421)</f>
        <v>0%</v>
      </c>
      <c r="AB444" t="s">
        <v>50</v>
      </c>
      <c r="AC444" t="str">
        <f>CONCATENATE((IF(AC418&gt;0,CONCATENATE($U$420,AC418),AC418)),$U$421)</f>
        <v>0%</v>
      </c>
      <c r="AE444" t="s">
        <v>50</v>
      </c>
      <c r="AF444" t="str">
        <f>CONCATENATE((IF(AF418&gt;0,CONCATENATE($U$420,AF418),AF418)),$U$421)</f>
        <v>0%</v>
      </c>
      <c r="AH444" t="s">
        <v>50</v>
      </c>
      <c r="AI444" t="str">
        <f>CONCATENATE((IF(AI418&gt;0,CONCATENATE($U$420,AI418),AI418)),$U$421)</f>
        <v>0%</v>
      </c>
      <c r="AK444" t="s">
        <v>50</v>
      </c>
      <c r="AL444" t="str">
        <f>CONCATENATE((IF(AL418&gt;0,CONCATENATE($U$420,AL418),AL418)),$U$421)</f>
        <v>0%</v>
      </c>
    </row>
    <row r="445" spans="1:39" x14ac:dyDescent="0.25">
      <c r="S445" t="s">
        <v>19</v>
      </c>
      <c r="T445" t="str">
        <f>CONCATENATE((IF(T403&gt;0,CONCATENATE($U$420,T403),T403)),$U$421)</f>
        <v>0%</v>
      </c>
      <c r="V445" t="s">
        <v>19</v>
      </c>
      <c r="W445" t="str">
        <f>CONCATENATE((IF(W403&gt;0,CONCATENATE($U$420,W403),W403)),$U$421)</f>
        <v>0%</v>
      </c>
      <c r="Y445" t="s">
        <v>19</v>
      </c>
      <c r="Z445" t="str">
        <f>CONCATENATE((IF(Z403&gt;0,CONCATENATE($U$420,Z403),Z403)),$U$421)</f>
        <v>0%</v>
      </c>
      <c r="AB445" t="s">
        <v>19</v>
      </c>
      <c r="AC445" t="str">
        <f>CONCATENATE((IF(AC403&gt;0,CONCATENATE($U$420,AC403),AC403)),$U$421)</f>
        <v>0%</v>
      </c>
      <c r="AE445" t="s">
        <v>19</v>
      </c>
      <c r="AF445" t="str">
        <f>CONCATENATE((IF(AF403&gt;0,CONCATENATE($U$420,AF403),AF403)),$U$421)</f>
        <v>0%</v>
      </c>
      <c r="AH445" t="s">
        <v>19</v>
      </c>
      <c r="AI445" t="str">
        <f>CONCATENATE((IF(AI403&gt;0,CONCATENATE($U$420,AI403),AI403)),$U$421)</f>
        <v>0%</v>
      </c>
      <c r="AK445" t="s">
        <v>19</v>
      </c>
      <c r="AL445" t="str">
        <f>CONCATENATE((IF(AL403&gt;0,CONCATENATE($U$420,AL403),AL403)),$U$421)</f>
        <v>0%</v>
      </c>
    </row>
    <row r="446" spans="1:39" x14ac:dyDescent="0.25">
      <c r="S446" t="s">
        <v>53</v>
      </c>
      <c r="T446" t="str">
        <f>CONCATENATE((IF(T404&gt;0,CONCATENATE($U$420,T404),T404)),$U$421)</f>
        <v>0%</v>
      </c>
      <c r="V446" t="s">
        <v>53</v>
      </c>
      <c r="W446" t="str">
        <f>CONCATENATE((IF(W404&gt;0,CONCATENATE($U$420,W404),W404)),$U$421)</f>
        <v>0%</v>
      </c>
      <c r="Y446" t="s">
        <v>53</v>
      </c>
      <c r="Z446" t="str">
        <f>CONCATENATE((IF(Z404&gt;0,CONCATENATE($U$420,Z404),Z404)),$U$421)</f>
        <v>0%</v>
      </c>
      <c r="AB446" t="s">
        <v>53</v>
      </c>
      <c r="AC446" t="str">
        <f>CONCATENATE((IF(AC404&gt;0,CONCATENATE($U$420,AC404),AC404)),$U$421)</f>
        <v>0%</v>
      </c>
      <c r="AE446" t="s">
        <v>53</v>
      </c>
      <c r="AF446" t="str">
        <f>CONCATENATE((IF(AF404&gt;0,CONCATENATE($U$420,AF404),AF404)),$U$421)</f>
        <v>0%</v>
      </c>
      <c r="AH446" t="s">
        <v>53</v>
      </c>
      <c r="AI446" t="str">
        <f>CONCATENATE((IF(AI404&gt;0,CONCATENATE($U$420,AI404),AI404)),$U$421)</f>
        <v>0%</v>
      </c>
      <c r="AK446" t="s">
        <v>53</v>
      </c>
      <c r="AL446" t="str">
        <f>CONCATENATE((IF(AL404&gt;0,CONCATENATE($U$420,AL404),AL404)),$U$421)</f>
        <v>0%</v>
      </c>
    </row>
    <row r="447" spans="1:39" x14ac:dyDescent="0.25">
      <c r="S447" t="s">
        <v>173</v>
      </c>
      <c r="T447" t="str">
        <f>CONCATENATE((IF(T405&gt;0,CONCATENATE($U$420,T405),T405)),$U$421)</f>
        <v>0%</v>
      </c>
      <c r="V447" t="s">
        <v>173</v>
      </c>
      <c r="W447" t="str">
        <f>CONCATENATE((IF(W405&gt;0,CONCATENATE($U$420,W405),W405)),$U$421)</f>
        <v>0%</v>
      </c>
      <c r="Y447" t="s">
        <v>173</v>
      </c>
      <c r="Z447" t="str">
        <f>CONCATENATE((IF(Z405&gt;0,CONCATENATE($U$420,Z405),Z405)),$U$421)</f>
        <v>0%</v>
      </c>
      <c r="AB447" t="s">
        <v>173</v>
      </c>
      <c r="AC447" t="str">
        <f>CONCATENATE((IF(AC405&gt;0,CONCATENATE($U$420,AC405),AC405)),$U$421)</f>
        <v>0%</v>
      </c>
      <c r="AE447" t="s">
        <v>173</v>
      </c>
      <c r="AF447" t="str">
        <f>CONCATENATE((IF(AF405&gt;0,CONCATENATE($U$420,AF405),AF405)),$U$421)</f>
        <v>0%</v>
      </c>
      <c r="AH447" t="s">
        <v>173</v>
      </c>
      <c r="AI447" t="str">
        <f>CONCATENATE((IF(AI405&gt;0,CONCATENATE($U$420,AI405),AI405)),$U$421)</f>
        <v>0%</v>
      </c>
      <c r="AK447" t="s">
        <v>173</v>
      </c>
      <c r="AL447" t="str">
        <f>CONCATENATE((IF(AL405&gt;0,CONCATENATE($U$420,AL405),AL405)),$U$421)</f>
        <v>0%</v>
      </c>
    </row>
  </sheetData>
  <autoFilter ref="T1:T366"/>
  <mergeCells count="13">
    <mergeCell ref="P1:Q1"/>
    <mergeCell ref="A1:B1"/>
    <mergeCell ref="D1:E1"/>
    <mergeCell ref="G1:H1"/>
    <mergeCell ref="J1:K1"/>
    <mergeCell ref="M1:N1"/>
    <mergeCell ref="AK1:AL1"/>
    <mergeCell ref="S1:T1"/>
    <mergeCell ref="V1:W1"/>
    <mergeCell ref="Y1:Z1"/>
    <mergeCell ref="AB1:AC1"/>
    <mergeCell ref="AE1:AF1"/>
    <mergeCell ref="AH1:AI1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2">
    <tabColor rgb="FF92D050"/>
  </sheetPr>
  <dimension ref="A2:AB216"/>
  <sheetViews>
    <sheetView workbookViewId="0"/>
  </sheetViews>
  <sheetFormatPr defaultRowHeight="15" outlineLevelRow="1" outlineLevelCol="1" x14ac:dyDescent="0.25"/>
  <cols>
    <col min="1" max="1" width="26" bestFit="1" customWidth="1"/>
    <col min="2" max="3" width="7.5703125" bestFit="1" customWidth="1"/>
    <col min="4" max="4" width="10.140625" customWidth="1" outlineLevel="1"/>
    <col min="5" max="5" width="9.5703125" bestFit="1" customWidth="1"/>
    <col min="6" max="6" width="10.5703125" customWidth="1" outlineLevel="1"/>
    <col min="7" max="8" width="9.5703125" customWidth="1" outlineLevel="1"/>
    <col min="9" max="9" width="10" customWidth="1" outlineLevel="1"/>
    <col min="10" max="11" width="9.85546875" customWidth="1" outlineLevel="1"/>
    <col min="12" max="13" width="10" bestFit="1" customWidth="1"/>
    <col min="14" max="14" width="11.140625" bestFit="1" customWidth="1"/>
    <col min="15" max="15" width="10.7109375" bestFit="1" customWidth="1"/>
    <col min="16" max="16" width="10.140625" bestFit="1" customWidth="1"/>
    <col min="17" max="17" width="12.28515625" bestFit="1" customWidth="1"/>
    <col min="19" max="19" width="12.28515625" bestFit="1" customWidth="1"/>
    <col min="20" max="20" width="11.5703125" bestFit="1" customWidth="1"/>
    <col min="21" max="21" width="12" bestFit="1" customWidth="1"/>
    <col min="22" max="22" width="10.140625" customWidth="1"/>
    <col min="23" max="26" width="9.140625" customWidth="1" outlineLevel="1"/>
    <col min="27" max="27" width="11.5703125" customWidth="1"/>
    <col min="28" max="28" width="11.85546875" customWidth="1"/>
  </cols>
  <sheetData>
    <row r="2" spans="1:28" x14ac:dyDescent="0.25">
      <c r="A2" s="444" t="s">
        <v>23</v>
      </c>
      <c r="B2" s="446" t="s">
        <v>66</v>
      </c>
      <c r="C2" s="449"/>
      <c r="D2" s="449"/>
      <c r="E2" s="449"/>
      <c r="F2" s="449"/>
      <c r="G2" s="449"/>
      <c r="H2" s="449"/>
      <c r="I2" s="449"/>
      <c r="J2" s="449"/>
      <c r="K2" s="449"/>
      <c r="L2" s="449"/>
      <c r="M2" s="449"/>
      <c r="N2" s="449"/>
      <c r="O2" s="449"/>
      <c r="P2" s="497"/>
      <c r="Q2" s="497"/>
      <c r="R2" s="497"/>
      <c r="S2" s="497"/>
      <c r="T2" s="497"/>
      <c r="U2" s="497"/>
      <c r="V2" s="497"/>
      <c r="W2" s="497"/>
      <c r="X2" s="497"/>
      <c r="Y2" s="497"/>
      <c r="Z2" s="497"/>
      <c r="AA2" s="497"/>
      <c r="AB2" s="498"/>
    </row>
    <row r="3" spans="1:28" ht="38.25" x14ac:dyDescent="0.25">
      <c r="A3" s="445"/>
      <c r="B3" s="116" t="s">
        <v>25</v>
      </c>
      <c r="C3" s="116" t="s">
        <v>26</v>
      </c>
      <c r="E3" s="116"/>
      <c r="L3" s="116" t="s">
        <v>27</v>
      </c>
      <c r="M3" s="116" t="s">
        <v>28</v>
      </c>
      <c r="N3" s="116" t="s">
        <v>29</v>
      </c>
      <c r="O3" s="116" t="s">
        <v>30</v>
      </c>
      <c r="P3" s="116"/>
      <c r="Q3" s="116" t="s">
        <v>32</v>
      </c>
      <c r="R3" s="116" t="s">
        <v>33</v>
      </c>
      <c r="S3" s="116" t="s">
        <v>34</v>
      </c>
      <c r="T3" s="116" t="s">
        <v>35</v>
      </c>
      <c r="U3" s="116" t="s">
        <v>36</v>
      </c>
      <c r="V3" s="116" t="s">
        <v>37</v>
      </c>
      <c r="W3" s="116"/>
      <c r="X3" s="116"/>
      <c r="Y3" s="116"/>
      <c r="Z3" s="116"/>
      <c r="AA3" s="155" t="s">
        <v>64</v>
      </c>
      <c r="AB3" s="155" t="s">
        <v>65</v>
      </c>
    </row>
    <row r="4" spans="1:28" x14ac:dyDescent="0.25">
      <c r="A4" s="32" t="s">
        <v>38</v>
      </c>
      <c r="B4" s="20">
        <v>30</v>
      </c>
      <c r="C4" s="20">
        <v>40</v>
      </c>
      <c r="D4" s="20"/>
      <c r="E4" s="20"/>
      <c r="F4" s="20"/>
      <c r="G4" s="20"/>
      <c r="H4" s="20"/>
      <c r="I4" s="20"/>
      <c r="J4" s="20"/>
      <c r="K4" s="20"/>
      <c r="L4" s="20">
        <v>7000</v>
      </c>
      <c r="M4" s="20">
        <v>2000</v>
      </c>
      <c r="N4" s="20"/>
      <c r="O4" s="20">
        <v>2000</v>
      </c>
      <c r="P4" s="20"/>
      <c r="Q4" s="20">
        <v>1000</v>
      </c>
      <c r="R4" s="20">
        <v>16</v>
      </c>
      <c r="S4" s="20">
        <v>1300</v>
      </c>
      <c r="T4" s="20">
        <v>400</v>
      </c>
      <c r="U4" s="20"/>
      <c r="V4" s="20"/>
      <c r="W4" s="20"/>
      <c r="X4" s="20"/>
      <c r="Y4" s="20"/>
      <c r="Z4" s="20"/>
      <c r="AA4" s="20" t="s">
        <v>52</v>
      </c>
      <c r="AB4" s="20" t="s">
        <v>52</v>
      </c>
    </row>
    <row r="5" spans="1:28" x14ac:dyDescent="0.25">
      <c r="A5" s="14" t="s">
        <v>39</v>
      </c>
      <c r="B5" s="99">
        <v>30.0855</v>
      </c>
      <c r="C5" s="99">
        <v>40.325099999999999</v>
      </c>
      <c r="E5" s="25"/>
      <c r="L5" s="99">
        <v>9555.7000000000007</v>
      </c>
      <c r="M5" s="99">
        <v>2371.5500000000002</v>
      </c>
      <c r="N5" s="99">
        <v>25646.25</v>
      </c>
      <c r="O5" s="99">
        <v>2601.65</v>
      </c>
      <c r="P5" s="25"/>
      <c r="Q5" s="99">
        <v>1311.2806666666665</v>
      </c>
      <c r="R5" s="99">
        <v>27.454666666666672</v>
      </c>
      <c r="S5" s="99">
        <v>1734.8719999999998</v>
      </c>
      <c r="T5" s="99">
        <v>773.00933333333353</v>
      </c>
      <c r="U5" s="99">
        <v>1356.4</v>
      </c>
      <c r="V5" s="99">
        <v>28.402499999999996</v>
      </c>
      <c r="W5" s="99"/>
      <c r="X5" s="99"/>
      <c r="Y5" s="99"/>
      <c r="Z5" s="99"/>
      <c r="AA5" s="99">
        <v>29.668399999999998</v>
      </c>
      <c r="AB5" s="99">
        <v>40.648699999999998</v>
      </c>
    </row>
    <row r="6" spans="1:28" x14ac:dyDescent="0.25">
      <c r="A6" s="14" t="s">
        <v>40</v>
      </c>
      <c r="B6" s="99">
        <v>29.294699999999999</v>
      </c>
      <c r="C6" s="99">
        <v>39.968800000000002</v>
      </c>
      <c r="E6" s="25"/>
      <c r="L6" s="99">
        <v>9867.6</v>
      </c>
      <c r="M6" s="99">
        <v>2465.125</v>
      </c>
      <c r="N6" s="99">
        <v>28252.25</v>
      </c>
      <c r="O6" s="99">
        <v>2586.6750000000002</v>
      </c>
      <c r="P6" s="25"/>
      <c r="Q6" s="99">
        <v>1287.3563157894735</v>
      </c>
      <c r="R6" s="99">
        <v>28.326315789473686</v>
      </c>
      <c r="S6" s="99">
        <v>1721.5526315789477</v>
      </c>
      <c r="T6" s="99">
        <v>774.95631578947371</v>
      </c>
      <c r="U6" s="99">
        <v>1372.7249999999999</v>
      </c>
      <c r="V6" s="99">
        <v>30.778499999999998</v>
      </c>
      <c r="W6" s="99"/>
      <c r="X6" s="99"/>
      <c r="Y6" s="99"/>
      <c r="Z6" s="99"/>
      <c r="AA6" s="99">
        <v>28.9405</v>
      </c>
      <c r="AB6" s="99">
        <v>40.007300000000001</v>
      </c>
    </row>
    <row r="7" spans="1:28" x14ac:dyDescent="0.25">
      <c r="A7" s="14" t="s">
        <v>41</v>
      </c>
      <c r="B7" s="99">
        <v>28.4316</v>
      </c>
      <c r="C7" s="99">
        <v>39.774799999999999</v>
      </c>
      <c r="E7" s="25"/>
      <c r="L7" s="99">
        <v>9530.652173913044</v>
      </c>
      <c r="M7" s="99">
        <v>2349.2391304347825</v>
      </c>
      <c r="N7" s="99">
        <v>26811.739130434784</v>
      </c>
      <c r="O7" s="99">
        <v>2624.195652173913</v>
      </c>
      <c r="P7" s="25"/>
      <c r="Q7" s="99">
        <v>1300.2363636363634</v>
      </c>
      <c r="R7" s="99">
        <v>32.345454545454544</v>
      </c>
      <c r="S7" s="99">
        <v>1616.8336363636365</v>
      </c>
      <c r="T7" s="99">
        <v>696.95545454545459</v>
      </c>
      <c r="U7" s="99">
        <v>1488.7386363636363</v>
      </c>
      <c r="V7" s="99">
        <v>35.813478260869566</v>
      </c>
      <c r="W7" s="99"/>
      <c r="X7" s="99"/>
      <c r="Y7" s="99"/>
      <c r="Z7" s="99"/>
      <c r="AA7" s="99">
        <v>28.428999999999998</v>
      </c>
      <c r="AB7" s="99">
        <v>40.022300000000001</v>
      </c>
    </row>
    <row r="8" spans="1:28" x14ac:dyDescent="0.25">
      <c r="A8" s="14" t="s">
        <v>42</v>
      </c>
      <c r="B8" s="99">
        <v>28.105</v>
      </c>
      <c r="C8" s="99">
        <v>40.555700000000002</v>
      </c>
      <c r="E8" s="25"/>
      <c r="L8" s="99">
        <v>9483.25</v>
      </c>
      <c r="M8" s="99">
        <v>2372.3888999999999</v>
      </c>
      <c r="N8" s="99">
        <v>26328.89</v>
      </c>
      <c r="O8" s="99">
        <v>2741.1388999999999</v>
      </c>
      <c r="P8" s="25"/>
      <c r="Q8" s="99">
        <v>1334.2394999999999</v>
      </c>
      <c r="R8" s="99">
        <v>37.872300000000003</v>
      </c>
      <c r="S8" s="99">
        <v>1622.2723000000001</v>
      </c>
      <c r="T8" s="99">
        <v>695.43269999999995</v>
      </c>
      <c r="U8" s="99">
        <v>1473.8055999999999</v>
      </c>
      <c r="V8" s="99">
        <v>40.298900000000003</v>
      </c>
      <c r="W8" s="99"/>
      <c r="X8" s="99"/>
      <c r="Y8" s="99"/>
      <c r="Z8" s="99"/>
      <c r="AA8" s="99">
        <v>27.502199999999998</v>
      </c>
      <c r="AB8" s="99">
        <v>40.8078</v>
      </c>
    </row>
    <row r="9" spans="1:28" x14ac:dyDescent="0.25">
      <c r="A9" s="14" t="s">
        <v>43</v>
      </c>
      <c r="B9" s="99">
        <v>27.871300000000002</v>
      </c>
      <c r="C9" s="99">
        <v>40.101500000000001</v>
      </c>
      <c r="E9" s="25"/>
      <c r="L9" s="99">
        <v>8927.0499999999993</v>
      </c>
      <c r="M9" s="99">
        <v>2160.4250000000002</v>
      </c>
      <c r="N9" s="99">
        <v>24210</v>
      </c>
      <c r="O9" s="99">
        <v>2420.375</v>
      </c>
      <c r="P9" s="25"/>
      <c r="Q9" s="99">
        <v>1358.2179000000001</v>
      </c>
      <c r="R9" s="99">
        <v>33.571599999999997</v>
      </c>
      <c r="S9" s="99">
        <v>1603.1821</v>
      </c>
      <c r="T9" s="99">
        <v>660.27739999999994</v>
      </c>
      <c r="U9" s="99">
        <v>1510.4375</v>
      </c>
      <c r="V9" s="99">
        <v>36.75</v>
      </c>
      <c r="W9" s="99"/>
      <c r="X9" s="99"/>
      <c r="Y9" s="99"/>
      <c r="Z9" s="99"/>
      <c r="AA9" s="99">
        <v>28.0685</v>
      </c>
      <c r="AB9" s="99">
        <v>40.059399999999997</v>
      </c>
    </row>
    <row r="10" spans="1:28" x14ac:dyDescent="0.25">
      <c r="A10" s="14" t="s">
        <v>44</v>
      </c>
      <c r="B10" s="99">
        <v>27.9846</v>
      </c>
      <c r="C10" s="99">
        <v>40.230899999999998</v>
      </c>
      <c r="E10" s="25"/>
      <c r="L10" s="99">
        <v>9045.4318000000003</v>
      </c>
      <c r="M10" s="99">
        <v>2230.4773</v>
      </c>
      <c r="N10" s="99">
        <v>22354.090899999999</v>
      </c>
      <c r="O10" s="99">
        <v>2512.2044999999998</v>
      </c>
      <c r="P10" s="25"/>
      <c r="Q10" s="99">
        <v>1376.5989999999999</v>
      </c>
      <c r="R10" s="99">
        <v>32.433300000000003</v>
      </c>
      <c r="S10" s="99">
        <v>1595.8924</v>
      </c>
      <c r="T10" s="99">
        <v>692.93430000000001</v>
      </c>
      <c r="U10" s="99">
        <v>1563.2103999999999</v>
      </c>
      <c r="V10" s="99">
        <v>37.840000000000003</v>
      </c>
      <c r="W10" s="99"/>
      <c r="X10" s="99"/>
      <c r="Y10" s="99"/>
      <c r="Z10" s="99"/>
      <c r="AA10" s="99">
        <v>28.075800000000001</v>
      </c>
      <c r="AB10" s="99">
        <v>40.387</v>
      </c>
    </row>
    <row r="11" spans="1:28" x14ac:dyDescent="0.25">
      <c r="A11" s="14" t="s">
        <v>45</v>
      </c>
      <c r="B11" s="99">
        <v>27.900700000000001</v>
      </c>
      <c r="C11" s="99">
        <v>39.930999999999997</v>
      </c>
      <c r="E11" s="25"/>
      <c r="L11" s="99">
        <v>9619.2381000000005</v>
      </c>
      <c r="M11" s="99">
        <v>2390.5475999999999</v>
      </c>
      <c r="N11" s="99">
        <v>23731.190500000001</v>
      </c>
      <c r="O11" s="99">
        <v>2682.5952000000002</v>
      </c>
      <c r="P11" s="25"/>
      <c r="Q11" s="99">
        <v>1405.05</v>
      </c>
      <c r="R11" s="99">
        <v>33.689100000000003</v>
      </c>
      <c r="S11" s="99">
        <v>1575.4436000000001</v>
      </c>
      <c r="T11" s="99">
        <v>705.44269999999995</v>
      </c>
      <c r="U11" s="99">
        <v>1572.8214</v>
      </c>
      <c r="V11" s="99">
        <v>37.917099999999998</v>
      </c>
      <c r="W11" s="99"/>
      <c r="X11" s="99"/>
      <c r="Y11" s="99"/>
      <c r="Z11" s="99"/>
      <c r="AA11" s="99">
        <v>27.679600000000001</v>
      </c>
      <c r="AB11" s="99">
        <v>39.5182</v>
      </c>
    </row>
    <row r="12" spans="1:28" x14ac:dyDescent="0.25">
      <c r="A12" s="14" t="s">
        <v>46</v>
      </c>
      <c r="B12" s="99">
        <v>28.772722580645159</v>
      </c>
      <c r="C12" s="99">
        <v>41.189267741935481</v>
      </c>
      <c r="E12" s="25"/>
      <c r="L12" s="99">
        <v>9041.295454545454</v>
      </c>
      <c r="M12" s="99">
        <v>2211.818181818182</v>
      </c>
      <c r="N12" s="99">
        <v>22112.5</v>
      </c>
      <c r="O12" s="99">
        <v>2404.7045454545455</v>
      </c>
      <c r="P12" s="25"/>
      <c r="Q12" s="99">
        <v>1625.5827272727272</v>
      </c>
      <c r="R12" s="99">
        <v>37.17818181818182</v>
      </c>
      <c r="S12" s="99">
        <v>1667.4690909090909</v>
      </c>
      <c r="T12" s="99">
        <v>703.45636363636368</v>
      </c>
      <c r="U12" s="99">
        <v>1755.8068181818182</v>
      </c>
      <c r="V12" s="99">
        <v>40.298181818181824</v>
      </c>
      <c r="W12" s="99"/>
      <c r="X12" s="99"/>
      <c r="Y12" s="99"/>
      <c r="Z12" s="99"/>
      <c r="AA12" s="99">
        <v>28.8569</v>
      </c>
      <c r="AB12" s="99">
        <v>41.839599999999997</v>
      </c>
    </row>
    <row r="13" spans="1:28" x14ac:dyDescent="0.25">
      <c r="A13" s="14" t="s">
        <v>47</v>
      </c>
      <c r="B13" s="99">
        <v>30.5121</v>
      </c>
      <c r="C13" s="99">
        <v>42.161499999999997</v>
      </c>
      <c r="E13" s="25"/>
      <c r="L13" s="99">
        <v>8314.8408999999992</v>
      </c>
      <c r="M13" s="99">
        <v>2076.7727</v>
      </c>
      <c r="N13" s="99">
        <v>20392.0455</v>
      </c>
      <c r="O13" s="99">
        <v>2298.7955000000002</v>
      </c>
      <c r="P13" s="25"/>
      <c r="Q13" s="99">
        <v>1756.5981999999999</v>
      </c>
      <c r="R13" s="99">
        <v>38.361800000000002</v>
      </c>
      <c r="S13" s="99">
        <v>1736.4785999999999</v>
      </c>
      <c r="T13" s="99">
        <v>705.64679999999998</v>
      </c>
      <c r="U13" s="99">
        <v>1771.875</v>
      </c>
      <c r="V13" s="99">
        <v>38.154499999999999</v>
      </c>
      <c r="W13" s="99"/>
      <c r="X13" s="99"/>
      <c r="Y13" s="99"/>
      <c r="Z13" s="99"/>
      <c r="AA13" s="99">
        <v>31.8751</v>
      </c>
      <c r="AB13" s="99">
        <v>43.3979</v>
      </c>
    </row>
    <row r="14" spans="1:28" x14ac:dyDescent="0.25">
      <c r="A14" s="14" t="s">
        <v>48</v>
      </c>
      <c r="B14" s="99">
        <v>31.361999999999998</v>
      </c>
      <c r="C14" s="99">
        <v>42.942700000000002</v>
      </c>
      <c r="E14" s="25"/>
      <c r="L14" s="99">
        <v>7347.5</v>
      </c>
      <c r="M14" s="99">
        <v>1859.1667</v>
      </c>
      <c r="N14" s="99">
        <v>18886.428599999999</v>
      </c>
      <c r="O14" s="99">
        <v>1948.5952</v>
      </c>
      <c r="P14" s="25"/>
      <c r="Q14" s="99">
        <v>1678.3919000000001</v>
      </c>
      <c r="R14" s="99">
        <v>31.813800000000001</v>
      </c>
      <c r="S14" s="99">
        <v>1545.2756999999999</v>
      </c>
      <c r="T14" s="99">
        <v>619.84810000000004</v>
      </c>
      <c r="U14" s="99">
        <v>1665.2143000000001</v>
      </c>
      <c r="V14" s="99">
        <v>31.972899999999999</v>
      </c>
      <c r="W14" s="99"/>
      <c r="X14" s="99"/>
      <c r="Y14" s="99"/>
      <c r="Z14" s="99"/>
      <c r="AA14" s="99">
        <v>29.8977</v>
      </c>
      <c r="AB14" s="99">
        <v>42.383000000000003</v>
      </c>
    </row>
    <row r="15" spans="1:28" x14ac:dyDescent="0.25">
      <c r="A15" s="14" t="s">
        <v>49</v>
      </c>
      <c r="B15" s="99">
        <v>30.862200000000001</v>
      </c>
      <c r="C15" s="99">
        <v>41.881500000000003</v>
      </c>
      <c r="E15" s="25"/>
      <c r="L15" s="99">
        <v>7551.7727000000004</v>
      </c>
      <c r="M15" s="99">
        <v>1916.1135999999999</v>
      </c>
      <c r="N15" s="99">
        <v>17882.0455</v>
      </c>
      <c r="O15" s="99">
        <v>1982.0227</v>
      </c>
      <c r="P15" s="25"/>
      <c r="Q15" s="99">
        <v>1719.7304999999999</v>
      </c>
      <c r="R15" s="99">
        <v>32.992400000000004</v>
      </c>
      <c r="S15" s="99">
        <v>1583.4594999999999</v>
      </c>
      <c r="T15" s="99">
        <v>622.03049999999996</v>
      </c>
      <c r="U15" s="99">
        <v>1738.9773</v>
      </c>
      <c r="V15" s="99">
        <v>33.081800000000001</v>
      </c>
      <c r="W15" s="99"/>
      <c r="X15" s="99"/>
      <c r="Y15" s="99"/>
      <c r="Z15" s="99"/>
      <c r="AA15" s="99">
        <v>31.3216</v>
      </c>
      <c r="AB15" s="99">
        <v>41.845700000000001</v>
      </c>
    </row>
    <row r="16" spans="1:28" x14ac:dyDescent="0.25">
      <c r="A16" s="14" t="s">
        <v>50</v>
      </c>
      <c r="B16" s="99">
        <v>31.455100000000002</v>
      </c>
      <c r="C16" s="99">
        <v>41.481299999999997</v>
      </c>
      <c r="E16" s="25"/>
      <c r="L16" s="99">
        <v>7567.55</v>
      </c>
      <c r="M16" s="99">
        <v>1916.375</v>
      </c>
      <c r="N16" s="99">
        <v>18153.5</v>
      </c>
      <c r="O16" s="99">
        <v>2018.9749999999999</v>
      </c>
      <c r="P16" s="25"/>
      <c r="Q16" s="99">
        <v>1670.9661000000001</v>
      </c>
      <c r="R16" s="99">
        <v>30.878299999999999</v>
      </c>
      <c r="S16" s="99">
        <v>1482.4483</v>
      </c>
      <c r="T16" s="99">
        <v>648.32389999999998</v>
      </c>
      <c r="U16" s="99">
        <v>1652.3055999999999</v>
      </c>
      <c r="V16" s="99">
        <v>30.4115</v>
      </c>
      <c r="W16" s="99"/>
      <c r="X16" s="99"/>
      <c r="Y16" s="99"/>
      <c r="Z16" s="99"/>
      <c r="AA16" s="99">
        <v>32.196100000000001</v>
      </c>
      <c r="AB16" s="99">
        <v>41.671399999999998</v>
      </c>
    </row>
    <row r="17" spans="1:28" x14ac:dyDescent="0.25">
      <c r="A17" s="17" t="s">
        <v>51</v>
      </c>
      <c r="B17" s="18">
        <f>(B5+B6+B7+B8+B9+B10+B11+B12+B13+B14+B15+B16)/12</f>
        <v>29.386460215053763</v>
      </c>
      <c r="C17" s="18">
        <f>(C5+C6+C7+C8+C9+C10+C11+C12+C13+C14+C15+C16)/12</f>
        <v>40.878672311827955</v>
      </c>
      <c r="D17" s="68"/>
      <c r="E17" s="18"/>
      <c r="F17" s="68"/>
      <c r="G17" s="68"/>
      <c r="H17" s="68"/>
      <c r="I17" s="68"/>
      <c r="J17" s="68"/>
      <c r="K17" s="68"/>
      <c r="L17" s="18">
        <f>(L5+L6+L7+L8+L9+L10+L11+L12+L13+L14+L15+L16)/12</f>
        <v>8820.9900940382086</v>
      </c>
      <c r="M17" s="18">
        <f>(M5+M6+M7+M8+M9+M10+M11+M12+M13+M14+M15+M16)/12</f>
        <v>2193.3332593544142</v>
      </c>
      <c r="N17" s="18">
        <f>(N5+N6+N7+N8+N9+N10+N11+N12+N13+N14+N15+N16)/12</f>
        <v>22896.744177536235</v>
      </c>
      <c r="O17" s="18">
        <f>(O5+O6+O7+O8+O9+O10+O11+O12+O13+O14+O15+O16)/12</f>
        <v>2401.827266469038</v>
      </c>
      <c r="P17" s="18"/>
      <c r="Q17" s="18">
        <f t="shared" ref="Q17:V17" si="0">(Q5+Q6+Q7+Q8+Q9+Q10+Q11+Q12+Q13+Q14+Q15+Q16)/12</f>
        <v>1485.3540977804359</v>
      </c>
      <c r="R17" s="18">
        <f t="shared" si="0"/>
        <v>33.076434901648064</v>
      </c>
      <c r="S17" s="18">
        <f t="shared" si="0"/>
        <v>1623.7649882376397</v>
      </c>
      <c r="T17" s="18">
        <f t="shared" si="0"/>
        <v>691.5261556087188</v>
      </c>
      <c r="U17" s="18">
        <f t="shared" si="0"/>
        <v>1576.8597962121212</v>
      </c>
      <c r="V17" s="18">
        <f t="shared" si="0"/>
        <v>35.143280006587609</v>
      </c>
      <c r="W17" s="18"/>
      <c r="X17" s="18"/>
      <c r="Y17" s="18"/>
      <c r="Z17" s="18"/>
      <c r="AA17" s="18">
        <v>32.196100000000001</v>
      </c>
      <c r="AB17" s="18">
        <v>41.671399999999998</v>
      </c>
    </row>
    <row r="18" spans="1:28" x14ac:dyDescent="0.25">
      <c r="N18" s="33"/>
      <c r="O18" s="33"/>
    </row>
    <row r="19" spans="1:28" x14ac:dyDescent="0.25">
      <c r="N19" s="33"/>
      <c r="O19" s="33"/>
    </row>
    <row r="20" spans="1:28" x14ac:dyDescent="0.25">
      <c r="A20" s="444" t="s">
        <v>23</v>
      </c>
      <c r="B20" s="446" t="s">
        <v>67</v>
      </c>
      <c r="C20" s="449"/>
      <c r="D20" s="449"/>
      <c r="E20" s="449"/>
      <c r="F20" s="449"/>
      <c r="G20" s="449"/>
      <c r="H20" s="449"/>
      <c r="I20" s="449"/>
      <c r="J20" s="449"/>
      <c r="K20" s="449"/>
      <c r="L20" s="449"/>
      <c r="M20" s="449"/>
      <c r="N20" s="449"/>
      <c r="O20" s="449"/>
      <c r="P20" s="497"/>
      <c r="Q20" s="497"/>
      <c r="R20" s="497"/>
      <c r="S20" s="497"/>
      <c r="T20" s="497"/>
      <c r="U20" s="497"/>
      <c r="V20" s="497"/>
      <c r="W20" s="497"/>
      <c r="X20" s="497"/>
      <c r="Y20" s="497"/>
      <c r="Z20" s="497"/>
      <c r="AA20" s="497"/>
      <c r="AB20" s="498"/>
    </row>
    <row r="21" spans="1:28" ht="38.25" x14ac:dyDescent="0.25">
      <c r="A21" s="445"/>
      <c r="B21" s="116" t="s">
        <v>25</v>
      </c>
      <c r="C21" s="116" t="s">
        <v>26</v>
      </c>
      <c r="E21" s="116"/>
      <c r="L21" s="116" t="s">
        <v>27</v>
      </c>
      <c r="M21" s="116" t="s">
        <v>28</v>
      </c>
      <c r="N21" s="116" t="s">
        <v>29</v>
      </c>
      <c r="O21" s="116" t="s">
        <v>30</v>
      </c>
      <c r="P21" s="116"/>
      <c r="Q21" s="116" t="s">
        <v>32</v>
      </c>
      <c r="R21" s="116" t="s">
        <v>33</v>
      </c>
      <c r="S21" s="116" t="s">
        <v>34</v>
      </c>
      <c r="T21" s="116" t="s">
        <v>35</v>
      </c>
      <c r="U21" s="116" t="s">
        <v>36</v>
      </c>
      <c r="V21" s="116" t="s">
        <v>37</v>
      </c>
      <c r="W21" s="116"/>
      <c r="X21" s="116"/>
      <c r="Y21" s="116"/>
      <c r="Z21" s="116"/>
      <c r="AA21" s="155" t="s">
        <v>64</v>
      </c>
      <c r="AB21" s="155" t="s">
        <v>65</v>
      </c>
    </row>
    <row r="22" spans="1:28" x14ac:dyDescent="0.25">
      <c r="A22" s="32" t="s">
        <v>38</v>
      </c>
      <c r="B22" s="20">
        <v>32.5</v>
      </c>
      <c r="C22" s="20">
        <v>41.5</v>
      </c>
      <c r="D22" s="20"/>
      <c r="E22" s="20"/>
      <c r="F22" s="20"/>
      <c r="G22" s="20"/>
      <c r="H22" s="20"/>
      <c r="I22" s="20"/>
      <c r="J22" s="20"/>
      <c r="K22" s="20"/>
      <c r="L22" s="20">
        <v>7000</v>
      </c>
      <c r="M22" s="20">
        <v>1800</v>
      </c>
      <c r="N22" s="20"/>
      <c r="O22" s="20">
        <v>1800</v>
      </c>
      <c r="P22" s="20"/>
      <c r="Q22" s="20">
        <v>1500</v>
      </c>
      <c r="R22" s="20">
        <v>30</v>
      </c>
      <c r="S22" s="20">
        <v>1500</v>
      </c>
      <c r="T22" s="20">
        <v>600</v>
      </c>
      <c r="U22" s="20"/>
      <c r="V22" s="20"/>
      <c r="W22" s="20"/>
      <c r="X22" s="20"/>
      <c r="Y22" s="20"/>
      <c r="Z22" s="20"/>
      <c r="AA22" s="20" t="s">
        <v>52</v>
      </c>
      <c r="AB22" s="20" t="s">
        <v>52</v>
      </c>
    </row>
    <row r="23" spans="1:28" x14ac:dyDescent="0.25">
      <c r="A23" s="14" t="s">
        <v>39</v>
      </c>
      <c r="B23" s="99">
        <v>31.516209677419361</v>
      </c>
      <c r="C23" s="99">
        <v>40.734706451612908</v>
      </c>
      <c r="E23" s="25"/>
      <c r="L23" s="99">
        <v>8043.4523809523807</v>
      </c>
      <c r="M23" s="99">
        <v>1980.6904999999999</v>
      </c>
      <c r="N23" s="99">
        <v>19821.904761904763</v>
      </c>
      <c r="O23" s="99">
        <v>2094.0714285714284</v>
      </c>
      <c r="P23" s="25"/>
      <c r="Q23" s="99">
        <v>1673.0133333333333</v>
      </c>
      <c r="R23" s="99">
        <v>30.981999999999996</v>
      </c>
      <c r="S23" s="99">
        <v>1535.8340000000001</v>
      </c>
      <c r="T23" s="99">
        <v>664.18666666666661</v>
      </c>
      <c r="U23" s="99">
        <v>1656.1190476190477</v>
      </c>
      <c r="V23" s="99">
        <v>30.768571428571427</v>
      </c>
      <c r="W23" s="99"/>
      <c r="X23" s="99"/>
      <c r="Y23" s="99"/>
      <c r="Z23" s="99"/>
      <c r="AA23" s="99">
        <v>30.364699999999999</v>
      </c>
      <c r="AB23" s="99">
        <v>39.969099999999997</v>
      </c>
    </row>
    <row r="24" spans="1:28" x14ac:dyDescent="0.25">
      <c r="A24" s="14" t="s">
        <v>40</v>
      </c>
      <c r="B24" s="99">
        <v>29.883900000000001</v>
      </c>
      <c r="C24" s="99">
        <v>39.493000000000002</v>
      </c>
      <c r="E24" s="25"/>
      <c r="L24" s="99">
        <v>8422.6905000000006</v>
      </c>
      <c r="M24" s="99">
        <v>2058.2143000000001</v>
      </c>
      <c r="N24" s="99">
        <v>20465</v>
      </c>
      <c r="O24" s="99">
        <v>2126.1190000000001</v>
      </c>
      <c r="P24" s="25"/>
      <c r="Q24" s="99">
        <v>1670.694</v>
      </c>
      <c r="R24" s="99">
        <v>32.51</v>
      </c>
      <c r="S24" s="99">
        <v>1584.8924999999999</v>
      </c>
      <c r="T24" s="99">
        <v>672.66</v>
      </c>
      <c r="U24" s="99">
        <v>1658.3333</v>
      </c>
      <c r="V24" s="99">
        <v>32.367600000000003</v>
      </c>
      <c r="W24" s="99"/>
      <c r="X24" s="99"/>
      <c r="Y24" s="99"/>
      <c r="Z24" s="99"/>
      <c r="AA24" s="99">
        <v>28.950299999999999</v>
      </c>
      <c r="AB24" s="99">
        <v>38.912100000000002</v>
      </c>
    </row>
    <row r="25" spans="1:28" x14ac:dyDescent="0.25">
      <c r="A25" s="14" t="s">
        <v>41</v>
      </c>
      <c r="B25" s="99">
        <v>29.367799999999999</v>
      </c>
      <c r="C25" s="99">
        <v>38.795699999999997</v>
      </c>
      <c r="E25" s="25"/>
      <c r="L25" s="99">
        <v>8457.0455000000002</v>
      </c>
      <c r="M25" s="99">
        <v>2034.5454999999999</v>
      </c>
      <c r="N25" s="99">
        <v>18709.5455</v>
      </c>
      <c r="O25" s="99">
        <v>2061.4544999999998</v>
      </c>
      <c r="P25" s="25"/>
      <c r="Q25" s="99">
        <v>1582.8068000000001</v>
      </c>
      <c r="R25" s="99">
        <v>31.377700000000001</v>
      </c>
      <c r="S25" s="99">
        <v>1566.7655</v>
      </c>
      <c r="T25" s="99">
        <v>647.41549999999995</v>
      </c>
      <c r="U25" s="99">
        <v>1673.7727</v>
      </c>
      <c r="V25" s="99">
        <v>32.953200000000002</v>
      </c>
      <c r="W25" s="99"/>
      <c r="X25" s="99"/>
      <c r="Y25" s="99"/>
      <c r="Z25" s="99"/>
      <c r="AA25" s="99">
        <v>29.328199999999999</v>
      </c>
      <c r="AB25" s="99">
        <v>39.170699999999997</v>
      </c>
    </row>
    <row r="26" spans="1:28" x14ac:dyDescent="0.25">
      <c r="A26" s="14" t="s">
        <v>42</v>
      </c>
      <c r="B26" s="99">
        <v>29.474499999999999</v>
      </c>
      <c r="C26" s="99">
        <v>38.8215</v>
      </c>
      <c r="E26" s="25"/>
      <c r="L26" s="99">
        <v>8259.6316000000006</v>
      </c>
      <c r="M26" s="99">
        <v>1996.7367999999999</v>
      </c>
      <c r="N26" s="99">
        <v>17897.368399999999</v>
      </c>
      <c r="O26" s="99">
        <v>2063.0526</v>
      </c>
      <c r="P26" s="25"/>
      <c r="Q26" s="99">
        <v>1561.521</v>
      </c>
      <c r="R26" s="99">
        <v>29.9467</v>
      </c>
      <c r="S26" s="99">
        <v>1507.0571</v>
      </c>
      <c r="T26" s="99">
        <v>620.55520000000001</v>
      </c>
      <c r="U26" s="99">
        <v>1650.0658000000001</v>
      </c>
      <c r="V26" s="99">
        <v>31.552399999999999</v>
      </c>
      <c r="W26" s="99"/>
      <c r="X26" s="99"/>
      <c r="Y26" s="99"/>
      <c r="Z26" s="99"/>
      <c r="AA26" s="99">
        <v>29.3627</v>
      </c>
      <c r="AB26" s="99">
        <v>38.920299999999997</v>
      </c>
    </row>
    <row r="27" spans="1:28" x14ac:dyDescent="0.25">
      <c r="A27" s="14" t="s">
        <v>43</v>
      </c>
      <c r="B27" s="99">
        <v>30.661958064516135</v>
      </c>
      <c r="C27" s="99">
        <v>39.381799999999998</v>
      </c>
      <c r="E27" s="25"/>
      <c r="L27" s="99">
        <v>7919.9318000000003</v>
      </c>
      <c r="M27" s="99">
        <v>1930.0227272727273</v>
      </c>
      <c r="N27" s="99">
        <v>17020</v>
      </c>
      <c r="O27" s="99">
        <v>1998.909090909091</v>
      </c>
      <c r="P27" s="25"/>
      <c r="Q27" s="99">
        <v>1567.0074999999999</v>
      </c>
      <c r="R27" s="99">
        <v>28.396500000000003</v>
      </c>
      <c r="S27" s="99">
        <v>1450.9694999999999</v>
      </c>
      <c r="T27" s="99">
        <v>608.02099999999996</v>
      </c>
      <c r="U27" s="99">
        <v>1567.3226999999999</v>
      </c>
      <c r="V27" s="99">
        <v>28.665900000000001</v>
      </c>
      <c r="W27" s="99"/>
      <c r="X27" s="99"/>
      <c r="Y27" s="99"/>
      <c r="Z27" s="99"/>
      <c r="AA27" s="99">
        <v>32.450899999999997</v>
      </c>
      <c r="AB27" s="99">
        <v>40.459800000000001</v>
      </c>
    </row>
    <row r="28" spans="1:28" x14ac:dyDescent="0.25">
      <c r="A28" s="14" t="s">
        <v>44</v>
      </c>
      <c r="B28" s="99">
        <v>32.916943333333329</v>
      </c>
      <c r="C28" s="99">
        <v>41.237299999999998</v>
      </c>
      <c r="E28" s="25"/>
      <c r="L28" s="99">
        <v>7420.105263157895</v>
      </c>
      <c r="M28" s="99">
        <v>1855.7894736842106</v>
      </c>
      <c r="N28" s="99">
        <v>16539.210500000001</v>
      </c>
      <c r="O28" s="99">
        <v>1854.7368421052631</v>
      </c>
      <c r="P28" s="25"/>
      <c r="Q28" s="99">
        <v>1685.6119047619047</v>
      </c>
      <c r="R28" s="99">
        <v>29.578095238095237</v>
      </c>
      <c r="S28" s="99">
        <v>1522.3619047619047</v>
      </c>
      <c r="T28" s="99">
        <v>645.78857142857146</v>
      </c>
      <c r="U28" s="99">
        <v>1596.6447368421052</v>
      </c>
      <c r="V28" s="99">
        <v>28.069210526315786</v>
      </c>
      <c r="W28" s="99"/>
      <c r="X28" s="99"/>
      <c r="Y28" s="99"/>
      <c r="Z28" s="99"/>
      <c r="AA28" s="99">
        <v>32.816899999999997</v>
      </c>
      <c r="AB28" s="99">
        <v>41.323</v>
      </c>
    </row>
    <row r="29" spans="1:28" x14ac:dyDescent="0.25">
      <c r="A29" s="14" t="s">
        <v>45</v>
      </c>
      <c r="B29" s="99">
        <v>32.501800000000003</v>
      </c>
      <c r="C29" s="99">
        <v>40.031500000000001</v>
      </c>
      <c r="E29" s="25"/>
      <c r="L29" s="99">
        <v>7589.3864000000003</v>
      </c>
      <c r="M29" s="99">
        <v>1851.1818000000001</v>
      </c>
      <c r="N29" s="99">
        <v>16159.090899999999</v>
      </c>
      <c r="O29" s="99">
        <v>1876.3864000000001</v>
      </c>
      <c r="P29" s="25"/>
      <c r="Q29" s="99">
        <v>1664.0443</v>
      </c>
      <c r="R29" s="99">
        <v>28.618600000000001</v>
      </c>
      <c r="S29" s="99">
        <v>1492.6189999999999</v>
      </c>
      <c r="T29" s="99">
        <v>605.09479999999996</v>
      </c>
      <c r="U29" s="99">
        <v>1593.9091000000001</v>
      </c>
      <c r="V29" s="99">
        <v>27.431799999999999</v>
      </c>
      <c r="W29" s="99"/>
      <c r="X29" s="99"/>
      <c r="Y29" s="99"/>
      <c r="Z29" s="99"/>
      <c r="AA29" s="99">
        <v>32.188099999999999</v>
      </c>
      <c r="AB29" s="99">
        <v>39.552700000000002</v>
      </c>
    </row>
    <row r="30" spans="1:28" x14ac:dyDescent="0.25">
      <c r="A30" s="14" t="s">
        <v>46</v>
      </c>
      <c r="B30" s="99">
        <v>31.973800000000001</v>
      </c>
      <c r="C30" s="99">
        <v>39.561599999999999</v>
      </c>
      <c r="E30" s="25"/>
      <c r="L30" s="99">
        <v>7492.4544999999998</v>
      </c>
      <c r="M30" s="99">
        <v>1813.7954999999999</v>
      </c>
      <c r="N30" s="99">
        <v>15657.7273</v>
      </c>
      <c r="O30" s="99">
        <v>1895.75</v>
      </c>
      <c r="P30" s="25"/>
      <c r="Q30" s="99">
        <v>1670.5447999999999</v>
      </c>
      <c r="R30" s="99">
        <v>29.320900000000002</v>
      </c>
      <c r="S30" s="99">
        <v>1490.4457</v>
      </c>
      <c r="T30" s="99">
        <v>617.22739999999999</v>
      </c>
      <c r="U30" s="99">
        <v>1626.0341000000001</v>
      </c>
      <c r="V30" s="99">
        <v>28.6968</v>
      </c>
      <c r="W30" s="99"/>
      <c r="X30" s="99"/>
      <c r="Y30" s="99"/>
      <c r="Z30" s="99"/>
      <c r="AA30" s="99">
        <v>32.293399999999998</v>
      </c>
      <c r="AB30" s="99">
        <v>40.524999999999999</v>
      </c>
    </row>
    <row r="31" spans="1:28" x14ac:dyDescent="0.25">
      <c r="A31" s="14" t="s">
        <v>47</v>
      </c>
      <c r="B31" s="99">
        <v>31.5307</v>
      </c>
      <c r="C31" s="99">
        <v>40.4495</v>
      </c>
      <c r="E31" s="25"/>
      <c r="L31" s="99">
        <v>8068.375</v>
      </c>
      <c r="M31" s="99">
        <v>2002.1</v>
      </c>
      <c r="N31" s="99">
        <v>17215.5</v>
      </c>
      <c r="O31" s="99">
        <v>2169.2750000000001</v>
      </c>
      <c r="P31" s="25"/>
      <c r="Q31" s="99">
        <v>1760.4390000000001</v>
      </c>
      <c r="R31" s="99">
        <v>33.694800000000001</v>
      </c>
      <c r="S31" s="99">
        <v>1633.2867000000001</v>
      </c>
      <c r="T31" s="99">
        <v>663.81669999999997</v>
      </c>
      <c r="U31" s="99">
        <v>1744.45</v>
      </c>
      <c r="V31" s="99">
        <v>33.608499999999999</v>
      </c>
      <c r="W31" s="99"/>
      <c r="X31" s="99"/>
      <c r="Y31" s="99"/>
      <c r="Z31" s="99"/>
      <c r="AA31" s="99">
        <v>30.916899999999998</v>
      </c>
      <c r="AB31" s="99">
        <v>39.9786</v>
      </c>
    </row>
    <row r="32" spans="1:28" x14ac:dyDescent="0.25">
      <c r="A32" s="14" t="s">
        <v>48</v>
      </c>
      <c r="B32" s="99">
        <v>31.0928</v>
      </c>
      <c r="C32" s="99">
        <v>40.321800000000003</v>
      </c>
      <c r="E32" s="25"/>
      <c r="L32" s="99">
        <v>8069.5217000000002</v>
      </c>
      <c r="M32" s="99">
        <v>1911.7826</v>
      </c>
      <c r="N32" s="99">
        <v>17245.434799999999</v>
      </c>
      <c r="O32" s="99">
        <v>2153.3042999999998</v>
      </c>
      <c r="P32" s="25"/>
      <c r="Q32" s="99">
        <v>1748.2564</v>
      </c>
      <c r="R32" s="99">
        <v>33.360900000000001</v>
      </c>
      <c r="S32" s="99">
        <v>1639.8045</v>
      </c>
      <c r="T32" s="99">
        <v>634.96770000000004</v>
      </c>
      <c r="U32" s="99">
        <v>1747.0109</v>
      </c>
      <c r="V32" s="99">
        <v>33.215699999999998</v>
      </c>
      <c r="W32" s="99"/>
      <c r="X32" s="99"/>
      <c r="Y32" s="99"/>
      <c r="Z32" s="99"/>
      <c r="AA32" s="99">
        <v>31.525200000000002</v>
      </c>
      <c r="AB32" s="99">
        <v>40.714799999999997</v>
      </c>
    </row>
    <row r="33" spans="1:28" x14ac:dyDescent="0.25">
      <c r="A33" s="14" t="s">
        <v>49</v>
      </c>
      <c r="B33" s="99">
        <v>31.407113333333331</v>
      </c>
      <c r="C33" s="99">
        <v>40.310189999999999</v>
      </c>
      <c r="E33" s="25"/>
      <c r="L33" s="99">
        <v>7694.204545454545</v>
      </c>
      <c r="M33" s="99">
        <v>1904.2954545454545</v>
      </c>
      <c r="N33" s="99">
        <v>16297.5</v>
      </c>
      <c r="O33" s="99">
        <v>2179.4772727272725</v>
      </c>
      <c r="P33" s="25"/>
      <c r="Q33" s="99">
        <v>1742.3576190476188</v>
      </c>
      <c r="R33" s="99">
        <v>32.938571428571429</v>
      </c>
      <c r="S33" s="99">
        <v>1590.7633000000001</v>
      </c>
      <c r="T33" s="99">
        <v>638.7052380952382</v>
      </c>
      <c r="U33" s="99">
        <v>1721.1363636363637</v>
      </c>
      <c r="V33" s="99">
        <v>32.773181818181811</v>
      </c>
      <c r="W33" s="99"/>
      <c r="X33" s="99"/>
      <c r="Y33" s="99"/>
      <c r="Z33" s="99"/>
      <c r="AA33" s="99">
        <v>31.0565</v>
      </c>
      <c r="AB33" s="99">
        <v>40.2057</v>
      </c>
    </row>
    <row r="34" spans="1:28" x14ac:dyDescent="0.25">
      <c r="A34" s="14" t="s">
        <v>50</v>
      </c>
      <c r="B34" s="99">
        <v>30.7408</v>
      </c>
      <c r="C34" s="99">
        <v>40.293100000000003</v>
      </c>
      <c r="E34" s="25"/>
      <c r="L34" s="99">
        <v>7962.5526</v>
      </c>
      <c r="M34" s="99">
        <v>2037.5789</v>
      </c>
      <c r="N34" s="99">
        <v>17406.5789</v>
      </c>
      <c r="O34" s="99">
        <v>2275.5</v>
      </c>
      <c r="P34" s="25"/>
      <c r="Q34" s="99">
        <v>1666.8677</v>
      </c>
      <c r="R34" s="99">
        <v>31.707699999999999</v>
      </c>
      <c r="S34" s="99">
        <v>1565.7276999999999</v>
      </c>
      <c r="T34" s="99">
        <v>682.2636</v>
      </c>
      <c r="U34" s="99">
        <v>1685.8688999999999</v>
      </c>
      <c r="V34" s="99">
        <v>31.9526</v>
      </c>
      <c r="W34" s="99"/>
      <c r="X34" s="99"/>
      <c r="Y34" s="99"/>
      <c r="Z34" s="99"/>
      <c r="AA34" s="99">
        <v>30.372699999999998</v>
      </c>
      <c r="AB34" s="99">
        <v>40.2286</v>
      </c>
    </row>
    <row r="35" spans="1:28" x14ac:dyDescent="0.25">
      <c r="A35" s="17" t="s">
        <v>51</v>
      </c>
      <c r="B35" s="18">
        <f>(B23+B24+B25+B26+B27+B28+B29+B30+B31+B32+B33+B34)/12</f>
        <v>31.089027034050179</v>
      </c>
      <c r="C35" s="18">
        <f>(C23+C24+C25+C26+C27+C28+C29+C30+C31+C32+C33+C34)/12</f>
        <v>39.95264137096774</v>
      </c>
      <c r="D35" s="68"/>
      <c r="E35" s="18"/>
      <c r="F35" s="68"/>
      <c r="G35" s="68"/>
      <c r="H35" s="68"/>
      <c r="I35" s="68"/>
      <c r="J35" s="68"/>
      <c r="K35" s="68"/>
      <c r="L35" s="18">
        <f>(L23+L24+L25+L26+L27+L28+L29+L30+L31+L32+L33+L34)/12</f>
        <v>7949.9459824637343</v>
      </c>
      <c r="M35" s="18">
        <f>(M23+M24+M25+M26+M27+M28+M29+M30+M31+M32+M33+M34)/12</f>
        <v>1948.0611296251993</v>
      </c>
      <c r="N35" s="18">
        <f>(N23+N24+N25+N26+N27+N28+N29+N30+N31+N32+N33+N34)/12</f>
        <v>17536.238421825397</v>
      </c>
      <c r="O35" s="18">
        <f>(O23+O24+O25+O26+O27+O28+O29+O30+O31+O32+O33+O34)/12</f>
        <v>2062.3363695260882</v>
      </c>
      <c r="P35" s="18"/>
      <c r="Q35" s="18">
        <f t="shared" ref="Q35:V35" si="1">(Q23+Q24+Q25+Q26+Q27+Q28+Q29+Q30+Q31+Q32+Q33+Q34)/12</f>
        <v>1666.0970297619044</v>
      </c>
      <c r="R35" s="18">
        <f t="shared" si="1"/>
        <v>31.036038888888886</v>
      </c>
      <c r="S35" s="18">
        <f t="shared" si="1"/>
        <v>1548.3772837301588</v>
      </c>
      <c r="T35" s="18">
        <f t="shared" si="1"/>
        <v>641.72519801587293</v>
      </c>
      <c r="U35" s="18">
        <f t="shared" si="1"/>
        <v>1660.0556373414602</v>
      </c>
      <c r="V35" s="18">
        <f t="shared" si="1"/>
        <v>31.004621981089084</v>
      </c>
      <c r="W35" s="18"/>
      <c r="X35" s="18"/>
      <c r="Y35" s="18"/>
      <c r="Z35" s="18"/>
      <c r="AA35" s="18">
        <v>30.372699999999998</v>
      </c>
      <c r="AB35" s="18">
        <v>40.2286</v>
      </c>
    </row>
    <row r="36" spans="1:28" x14ac:dyDescent="0.25">
      <c r="N36" s="33"/>
      <c r="O36" s="33"/>
    </row>
    <row r="37" spans="1:28" x14ac:dyDescent="0.25">
      <c r="N37" s="33"/>
      <c r="O37" s="33"/>
    </row>
    <row r="38" spans="1:28" x14ac:dyDescent="0.25">
      <c r="A38" s="444" t="s">
        <v>23</v>
      </c>
      <c r="B38" s="446" t="s">
        <v>68</v>
      </c>
      <c r="C38" s="449"/>
      <c r="D38" s="449"/>
      <c r="E38" s="449"/>
      <c r="F38" s="449"/>
      <c r="G38" s="449"/>
      <c r="H38" s="449"/>
      <c r="I38" s="449"/>
      <c r="J38" s="449"/>
      <c r="K38" s="449"/>
      <c r="L38" s="449"/>
      <c r="M38" s="449"/>
      <c r="N38" s="449"/>
      <c r="O38" s="449"/>
      <c r="P38" s="497"/>
      <c r="Q38" s="497"/>
      <c r="R38" s="497"/>
      <c r="S38" s="497"/>
      <c r="T38" s="497"/>
      <c r="U38" s="497"/>
      <c r="V38" s="497"/>
      <c r="W38" s="497"/>
      <c r="X38" s="497"/>
      <c r="Y38" s="497"/>
      <c r="Z38" s="497"/>
      <c r="AA38" s="497"/>
      <c r="AB38" s="498"/>
    </row>
    <row r="39" spans="1:28" ht="38.25" x14ac:dyDescent="0.25">
      <c r="A39" s="445"/>
      <c r="B39" s="116" t="s">
        <v>25</v>
      </c>
      <c r="C39" s="116" t="s">
        <v>26</v>
      </c>
      <c r="E39" s="116"/>
      <c r="L39" s="116" t="s">
        <v>27</v>
      </c>
      <c r="M39" s="116" t="s">
        <v>28</v>
      </c>
      <c r="N39" s="116" t="s">
        <v>29</v>
      </c>
      <c r="O39" s="116" t="s">
        <v>30</v>
      </c>
      <c r="P39" s="116"/>
      <c r="Q39" s="116" t="s">
        <v>32</v>
      </c>
      <c r="R39" s="116" t="s">
        <v>33</v>
      </c>
      <c r="S39" s="116" t="s">
        <v>34</v>
      </c>
      <c r="T39" s="116" t="s">
        <v>35</v>
      </c>
      <c r="U39" s="116" t="s">
        <v>36</v>
      </c>
      <c r="V39" s="116" t="s">
        <v>37</v>
      </c>
      <c r="W39" s="116"/>
      <c r="X39" s="116"/>
      <c r="Y39" s="116"/>
      <c r="Z39" s="116"/>
      <c r="AA39" s="155" t="s">
        <v>64</v>
      </c>
      <c r="AB39" s="155" t="s">
        <v>65</v>
      </c>
    </row>
    <row r="40" spans="1:28" x14ac:dyDescent="0.25">
      <c r="A40" s="32" t="s">
        <v>38</v>
      </c>
      <c r="B40" s="20">
        <v>32.5</v>
      </c>
      <c r="C40" s="20">
        <v>40</v>
      </c>
      <c r="D40" s="20"/>
      <c r="E40" s="20"/>
      <c r="F40" s="20"/>
      <c r="G40" s="20"/>
      <c r="H40" s="20"/>
      <c r="I40" s="20"/>
      <c r="J40" s="20"/>
      <c r="K40" s="20"/>
      <c r="L40" s="20">
        <v>7000</v>
      </c>
      <c r="M40" s="20">
        <v>1800</v>
      </c>
      <c r="N40" s="20"/>
      <c r="O40" s="20">
        <v>1800</v>
      </c>
      <c r="P40" s="20"/>
      <c r="Q40" s="20">
        <v>1600</v>
      </c>
      <c r="R40" s="20">
        <v>30</v>
      </c>
      <c r="S40" s="20">
        <v>1500</v>
      </c>
      <c r="T40" s="20">
        <v>600</v>
      </c>
      <c r="U40" s="20"/>
      <c r="V40" s="20"/>
      <c r="W40" s="20"/>
      <c r="X40" s="20"/>
      <c r="Y40" s="20"/>
      <c r="Z40" s="20"/>
      <c r="AA40" s="20" t="s">
        <v>52</v>
      </c>
      <c r="AB40" s="20" t="s">
        <v>52</v>
      </c>
    </row>
    <row r="41" spans="1:28" x14ac:dyDescent="0.25">
      <c r="A41" s="14" t="s">
        <v>39</v>
      </c>
      <c r="B41" s="99">
        <v>30.257999999999999</v>
      </c>
      <c r="C41" s="99">
        <v>40.258499999999998</v>
      </c>
      <c r="E41" s="25"/>
      <c r="L41" s="99">
        <v>8049.2727000000004</v>
      </c>
      <c r="M41" s="99">
        <v>2033.1591000000001</v>
      </c>
      <c r="N41" s="99">
        <v>17464.77</v>
      </c>
      <c r="O41" s="99">
        <v>2340.2727</v>
      </c>
      <c r="P41" s="25"/>
      <c r="Q41" s="99">
        <v>1627.8887999999999</v>
      </c>
      <c r="R41" s="99">
        <v>30.359400000000001</v>
      </c>
      <c r="S41" s="99">
        <v>1620.3856000000001</v>
      </c>
      <c r="T41" s="99">
        <v>697.56629999999996</v>
      </c>
      <c r="U41" s="99">
        <v>1670.9545000000001</v>
      </c>
      <c r="V41" s="99">
        <v>31.112300000000001</v>
      </c>
      <c r="W41" s="99"/>
      <c r="X41" s="99"/>
      <c r="Y41" s="99"/>
      <c r="Z41" s="99"/>
      <c r="AA41" s="99">
        <v>30.027699999999999</v>
      </c>
      <c r="AB41" s="99">
        <v>40.513399999999997</v>
      </c>
    </row>
    <row r="42" spans="1:28" x14ac:dyDescent="0.25">
      <c r="A42" s="14" t="s">
        <v>40</v>
      </c>
      <c r="B42" s="99">
        <v>30.161300000000001</v>
      </c>
      <c r="C42" s="99">
        <v>40.387099999999997</v>
      </c>
      <c r="E42" s="25"/>
      <c r="L42" s="99">
        <v>8070.4750000000004</v>
      </c>
      <c r="M42" s="99">
        <v>2129.25</v>
      </c>
      <c r="N42" s="99">
        <v>17733.75</v>
      </c>
      <c r="O42" s="99">
        <v>2376.1999999999998</v>
      </c>
      <c r="P42" s="25"/>
      <c r="Q42" s="99">
        <v>1585.3054999999999</v>
      </c>
      <c r="R42" s="99">
        <v>29.666</v>
      </c>
      <c r="S42" s="99">
        <v>1628.1804999999999</v>
      </c>
      <c r="T42" s="99">
        <v>728.75599999999997</v>
      </c>
      <c r="U42" s="99">
        <v>1627.5875000000001</v>
      </c>
      <c r="V42" s="99">
        <v>30.328800000000001</v>
      </c>
      <c r="W42" s="99"/>
      <c r="X42" s="99"/>
      <c r="Y42" s="99"/>
      <c r="Z42" s="99"/>
      <c r="AA42" s="99">
        <v>30.620200000000001</v>
      </c>
      <c r="AB42" s="99">
        <v>40.042000000000002</v>
      </c>
    </row>
    <row r="43" spans="1:28" x14ac:dyDescent="0.25">
      <c r="A43" s="14" t="s">
        <v>41</v>
      </c>
      <c r="B43" s="99">
        <v>30.7987</v>
      </c>
      <c r="C43" s="99">
        <v>39.945700000000002</v>
      </c>
      <c r="E43" s="25"/>
      <c r="L43" s="99">
        <v>7662.9</v>
      </c>
      <c r="M43" s="99">
        <v>1935.9</v>
      </c>
      <c r="N43" s="99">
        <v>16727.75</v>
      </c>
      <c r="O43" s="99">
        <v>2183.4749999999999</v>
      </c>
      <c r="P43" s="25"/>
      <c r="Q43" s="99">
        <v>1576.5371</v>
      </c>
      <c r="R43" s="99">
        <v>28.527100000000001</v>
      </c>
      <c r="S43" s="99">
        <v>1566.7456999999999</v>
      </c>
      <c r="T43" s="99">
        <v>745.94569999999999</v>
      </c>
      <c r="U43" s="99">
        <v>1592.8625</v>
      </c>
      <c r="V43" s="99">
        <v>28.798500000000008</v>
      </c>
      <c r="W43" s="99"/>
      <c r="X43" s="99"/>
      <c r="Y43" s="99"/>
      <c r="Z43" s="99"/>
      <c r="AA43" s="99">
        <v>31.083400000000001</v>
      </c>
      <c r="AB43" s="99">
        <v>39.802300000000002</v>
      </c>
    </row>
    <row r="44" spans="1:28" x14ac:dyDescent="0.25">
      <c r="A44" s="14" t="s">
        <v>42</v>
      </c>
      <c r="B44" s="99">
        <v>31.33</v>
      </c>
      <c r="C44" s="99">
        <v>40.748199999999997</v>
      </c>
      <c r="E44" s="25"/>
      <c r="L44" s="99">
        <v>7206.3571000000002</v>
      </c>
      <c r="M44" s="99">
        <v>1852.9048</v>
      </c>
      <c r="N44" s="99">
        <v>15635</v>
      </c>
      <c r="O44" s="99">
        <v>2030.2619</v>
      </c>
      <c r="P44" s="25"/>
      <c r="Q44" s="99">
        <v>1503.4576</v>
      </c>
      <c r="R44" s="99">
        <v>25.803799999999999</v>
      </c>
      <c r="S44" s="99">
        <v>1503.63</v>
      </c>
      <c r="T44" s="99">
        <v>712.05</v>
      </c>
      <c r="U44" s="99">
        <v>1485.0833</v>
      </c>
      <c r="V44" s="99">
        <v>25.198599999999999</v>
      </c>
      <c r="W44" s="99"/>
      <c r="X44" s="99"/>
      <c r="Y44" s="99"/>
      <c r="Z44" s="99"/>
      <c r="AA44" s="99">
        <v>31.2559</v>
      </c>
      <c r="AB44" s="99">
        <v>40.835799999999999</v>
      </c>
    </row>
    <row r="45" spans="1:28" x14ac:dyDescent="0.25">
      <c r="A45" s="14" t="s">
        <v>43</v>
      </c>
      <c r="B45" s="99">
        <v>31.241099999999999</v>
      </c>
      <c r="C45" s="99">
        <v>40.568399999999997</v>
      </c>
      <c r="E45" s="25"/>
      <c r="L45" s="99">
        <v>7229.1666999999998</v>
      </c>
      <c r="M45" s="99">
        <v>1829.0237999999999</v>
      </c>
      <c r="N45" s="99">
        <v>14950.9524</v>
      </c>
      <c r="O45" s="99">
        <v>2028.2856999999999</v>
      </c>
      <c r="P45" s="25"/>
      <c r="Q45" s="99">
        <v>1416.8326</v>
      </c>
      <c r="R45" s="99">
        <v>23.107800000000001</v>
      </c>
      <c r="S45" s="99">
        <v>1484.4283</v>
      </c>
      <c r="T45" s="99">
        <v>729.28610000000003</v>
      </c>
      <c r="U45" s="99">
        <v>1413.5</v>
      </c>
      <c r="V45" s="99">
        <v>22.975999999999999</v>
      </c>
      <c r="W45" s="99"/>
      <c r="X45" s="99"/>
      <c r="Y45" s="99"/>
      <c r="Z45" s="99"/>
      <c r="AA45" s="99">
        <v>31.589300000000001</v>
      </c>
      <c r="AB45" s="99">
        <v>40.965000000000003</v>
      </c>
    </row>
    <row r="46" spans="1:28" x14ac:dyDescent="0.25">
      <c r="A46" s="14" t="s">
        <v>44</v>
      </c>
      <c r="B46" s="99">
        <v>32.280253333333341</v>
      </c>
      <c r="C46" s="99">
        <v>42.583603333333336</v>
      </c>
      <c r="E46" s="25"/>
      <c r="L46" s="99">
        <v>7004.05</v>
      </c>
      <c r="M46" s="99">
        <v>1839.2249999999999</v>
      </c>
      <c r="N46" s="99">
        <v>14270.5</v>
      </c>
      <c r="O46" s="99">
        <v>2103.8249999999998</v>
      </c>
      <c r="P46" s="25"/>
      <c r="Q46" s="99">
        <v>1395.6310000000001</v>
      </c>
      <c r="R46" s="99">
        <v>22.162500000000001</v>
      </c>
      <c r="S46" s="99">
        <v>1485.855</v>
      </c>
      <c r="T46" s="99">
        <v>742.14350000000002</v>
      </c>
      <c r="U46" s="99">
        <v>1342.3625</v>
      </c>
      <c r="V46" s="99">
        <v>21.109000000000002</v>
      </c>
      <c r="W46" s="99"/>
      <c r="X46" s="99"/>
      <c r="Y46" s="99"/>
      <c r="Z46" s="99"/>
      <c r="AA46" s="99">
        <v>32.709000000000003</v>
      </c>
      <c r="AB46" s="99">
        <v>42.718000000000004</v>
      </c>
    </row>
    <row r="47" spans="1:28" x14ac:dyDescent="0.25">
      <c r="A47" s="14" t="s">
        <v>45</v>
      </c>
      <c r="B47" s="99">
        <v>32.7378</v>
      </c>
      <c r="C47" s="99">
        <v>42.822000000000003</v>
      </c>
      <c r="E47" s="25"/>
      <c r="L47" s="99">
        <v>6892.9782999999998</v>
      </c>
      <c r="M47" s="99">
        <v>1835.8913</v>
      </c>
      <c r="N47" s="99">
        <v>13705</v>
      </c>
      <c r="O47" s="99">
        <v>2048.2390999999998</v>
      </c>
      <c r="P47" s="25"/>
      <c r="Q47" s="99">
        <v>1349.4527</v>
      </c>
      <c r="R47" s="99">
        <v>20.695900000000002</v>
      </c>
      <c r="S47" s="99">
        <v>1471.2845</v>
      </c>
      <c r="T47" s="99">
        <v>752.75639999999999</v>
      </c>
      <c r="U47" s="99">
        <v>1272.6029411764705</v>
      </c>
      <c r="V47" s="99">
        <v>19.604705882352938</v>
      </c>
      <c r="W47" s="99"/>
      <c r="X47" s="99"/>
      <c r="Y47" s="99"/>
      <c r="Z47" s="99"/>
      <c r="AA47" s="99">
        <v>32.890099999999997</v>
      </c>
      <c r="AB47" s="99">
        <v>43.609000000000002</v>
      </c>
    </row>
    <row r="48" spans="1:28" x14ac:dyDescent="0.25">
      <c r="A48" s="14" t="s">
        <v>46</v>
      </c>
      <c r="B48" s="99">
        <v>33.015596774193547</v>
      </c>
      <c r="C48" s="99">
        <v>43.956103225806451</v>
      </c>
      <c r="E48" s="25"/>
      <c r="L48" s="99">
        <v>7182.2619047619046</v>
      </c>
      <c r="M48" s="99">
        <v>1894.6190476190477</v>
      </c>
      <c r="N48" s="99">
        <v>14282.142857142857</v>
      </c>
      <c r="O48" s="99">
        <v>2173.4523809523807</v>
      </c>
      <c r="P48" s="25"/>
      <c r="Q48" s="99">
        <v>1429.0873913043499</v>
      </c>
      <c r="R48" s="99">
        <v>22.968695652173917</v>
      </c>
      <c r="S48" s="99">
        <v>1584.7630434782607</v>
      </c>
      <c r="T48" s="99">
        <v>786.08347826086947</v>
      </c>
      <c r="U48" s="99">
        <v>1347.0952380952381</v>
      </c>
      <c r="V48" s="99">
        <v>21.743095238095243</v>
      </c>
      <c r="W48" s="99"/>
      <c r="X48" s="99"/>
      <c r="Y48" s="99"/>
      <c r="Z48" s="99"/>
      <c r="AA48" s="99">
        <v>33.247399999999999</v>
      </c>
      <c r="AB48" s="99">
        <v>44.012900000000002</v>
      </c>
    </row>
    <row r="49" spans="1:28" x14ac:dyDescent="0.25">
      <c r="A49" s="14" t="s">
        <v>47</v>
      </c>
      <c r="B49" s="99">
        <v>32.634399999999999</v>
      </c>
      <c r="C49" s="99">
        <v>43.520200000000003</v>
      </c>
      <c r="E49" s="25"/>
      <c r="L49" s="99">
        <v>7161.4286000000002</v>
      </c>
      <c r="M49" s="99">
        <v>1848.4286</v>
      </c>
      <c r="N49" s="99">
        <v>13779.523800000001</v>
      </c>
      <c r="O49" s="99">
        <v>2088.4047999999998</v>
      </c>
      <c r="P49" s="25"/>
      <c r="Q49" s="99">
        <v>1414.547</v>
      </c>
      <c r="R49" s="99">
        <v>23.819500000000001</v>
      </c>
      <c r="S49" s="99">
        <v>1535.0074999999999</v>
      </c>
      <c r="T49" s="99">
        <v>741.61599999999999</v>
      </c>
      <c r="U49" s="99">
        <v>1401.75</v>
      </c>
      <c r="V49" s="99">
        <v>22.95</v>
      </c>
      <c r="W49" s="99"/>
      <c r="X49" s="99"/>
      <c r="Y49" s="99"/>
      <c r="Z49" s="99"/>
      <c r="AA49" s="99">
        <v>32.345100000000002</v>
      </c>
      <c r="AB49" s="99">
        <v>43.649700000000003</v>
      </c>
    </row>
    <row r="50" spans="1:28" x14ac:dyDescent="0.25">
      <c r="A50" s="14" t="s">
        <v>48</v>
      </c>
      <c r="B50" s="99">
        <v>32.063122580645164</v>
      </c>
      <c r="C50" s="99">
        <v>43.726283870967748</v>
      </c>
      <c r="E50" s="25"/>
      <c r="L50" s="99">
        <v>7188.739130434783</v>
      </c>
      <c r="M50" s="99">
        <v>1882.8260869565217</v>
      </c>
      <c r="N50" s="99">
        <v>14069.782608695652</v>
      </c>
      <c r="O50" s="99">
        <v>2111.4565217391305</v>
      </c>
      <c r="P50" s="25"/>
      <c r="Q50" s="99">
        <v>1356.4760869565218</v>
      </c>
      <c r="R50" s="99">
        <v>22.542173913043481</v>
      </c>
      <c r="S50" s="99">
        <v>1456.8660869565219</v>
      </c>
      <c r="T50" s="99">
        <v>746.94521739130437</v>
      </c>
      <c r="U50" s="99">
        <v>1316.1847826086957</v>
      </c>
      <c r="V50" s="99">
        <v>21.916956521739131</v>
      </c>
      <c r="W50" s="99"/>
      <c r="X50" s="99"/>
      <c r="Y50" s="99"/>
      <c r="Z50" s="99"/>
      <c r="AA50" s="99">
        <v>32.061300000000003</v>
      </c>
      <c r="AB50" s="99">
        <v>44.058599999999998</v>
      </c>
    </row>
    <row r="51" spans="1:28" x14ac:dyDescent="0.25">
      <c r="A51" s="14" t="s">
        <v>49</v>
      </c>
      <c r="B51" s="99">
        <v>32.579530769230765</v>
      </c>
      <c r="C51" s="99">
        <v>43.935650000000003</v>
      </c>
      <c r="E51" s="25"/>
      <c r="L51" s="99">
        <v>7073.9411764705883</v>
      </c>
      <c r="M51" s="99">
        <v>1870.9411764705883</v>
      </c>
      <c r="N51" s="99">
        <v>13809.117647058823</v>
      </c>
      <c r="O51" s="99">
        <v>2097.7352941176468</v>
      </c>
      <c r="P51" s="25"/>
      <c r="Q51" s="99">
        <v>1347.4994117647057</v>
      </c>
      <c r="R51" s="99">
        <v>22.169411764705877</v>
      </c>
      <c r="S51" s="99">
        <v>1503.4364705882354</v>
      </c>
      <c r="T51" s="99">
        <v>772.36176470588225</v>
      </c>
      <c r="U51" s="99">
        <v>1304.7421999999999</v>
      </c>
      <c r="V51" s="99">
        <v>20.895399999999999</v>
      </c>
      <c r="W51" s="99"/>
      <c r="X51" s="99"/>
      <c r="Y51" s="99"/>
      <c r="Z51" s="99"/>
      <c r="AA51" s="99">
        <v>33.191600000000001</v>
      </c>
      <c r="AB51" s="99">
        <v>45.186999999999998</v>
      </c>
    </row>
    <row r="52" spans="1:28" x14ac:dyDescent="0.25">
      <c r="A52" s="14" t="s">
        <v>50</v>
      </c>
      <c r="B52" s="99">
        <v>32.951835999999993</v>
      </c>
      <c r="C52" s="99">
        <v>45.085399999999993</v>
      </c>
      <c r="E52" s="25"/>
      <c r="L52" s="99">
        <v>7170.7352941176468</v>
      </c>
      <c r="M52" s="99">
        <v>1951.6176470588234</v>
      </c>
      <c r="N52" s="99">
        <v>13890</v>
      </c>
      <c r="O52" s="99">
        <v>2115</v>
      </c>
      <c r="P52" s="25"/>
      <c r="Q52" s="99">
        <v>1224.5611111111111</v>
      </c>
      <c r="R52" s="99">
        <v>20.778235294117646</v>
      </c>
      <c r="S52" s="99">
        <v>1436.0047058823529</v>
      </c>
      <c r="T52" s="99">
        <v>717.74944444444441</v>
      </c>
      <c r="U52" s="99">
        <v>1274.5231000000001</v>
      </c>
      <c r="V52" s="99">
        <v>20.13</v>
      </c>
      <c r="W52" s="99"/>
      <c r="X52" s="99"/>
      <c r="Y52" s="99"/>
      <c r="Z52" s="99"/>
      <c r="AA52" s="99">
        <v>32.729199999999999</v>
      </c>
      <c r="AB52" s="99">
        <v>44.969900000000003</v>
      </c>
    </row>
    <row r="53" spans="1:28" x14ac:dyDescent="0.25">
      <c r="A53" s="17" t="s">
        <v>51</v>
      </c>
      <c r="B53" s="18">
        <f>(B41+B42+B43+B44+B45+B46+B47+B48+B49+B50+B51+B52)/12</f>
        <v>31.837636621450233</v>
      </c>
      <c r="C53" s="18">
        <f>(C41+C42+C43+C44+C45+C46+C47+C48+C49+C50+C51+C52)/12</f>
        <v>42.294761702508957</v>
      </c>
      <c r="D53" s="68"/>
      <c r="E53" s="18"/>
      <c r="F53" s="68"/>
      <c r="G53" s="68"/>
      <c r="H53" s="68"/>
      <c r="I53" s="68"/>
      <c r="J53" s="68"/>
      <c r="K53" s="68"/>
      <c r="L53" s="18">
        <f>(L41+L42+L43+L44+L45+L46+L47+L48+L49+L50+L51+L52)/12</f>
        <v>7324.3588254820779</v>
      </c>
      <c r="M53" s="18">
        <f>(M41+M42+M43+M44+M45+M46+M47+M48+M49+M50+M51+M52)/12</f>
        <v>1908.6488798420814</v>
      </c>
      <c r="N53" s="18">
        <f>(N41+N42+N43+N44+N45+N46+N47+N48+N49+N50+N51+N52)/12</f>
        <v>15026.524109408112</v>
      </c>
      <c r="O53" s="18">
        <f>(O41+O42+O43+O44+O45+O46+O47+O48+O49+O50+O51+O52)/12</f>
        <v>2141.3840330674298</v>
      </c>
      <c r="P53" s="18"/>
      <c r="Q53" s="18">
        <f t="shared" ref="Q53:V53" si="2">(Q41+Q42+Q43+Q44+Q45+Q46+Q47+Q48+Q49+Q50+Q51+Q52)/12</f>
        <v>1435.6063584280573</v>
      </c>
      <c r="R53" s="18">
        <f t="shared" si="2"/>
        <v>24.383376385336742</v>
      </c>
      <c r="S53" s="18">
        <f t="shared" si="2"/>
        <v>1523.0489505754474</v>
      </c>
      <c r="T53" s="18">
        <f t="shared" si="2"/>
        <v>739.43832540020833</v>
      </c>
      <c r="U53" s="18">
        <f t="shared" si="2"/>
        <v>1420.7707134900338</v>
      </c>
      <c r="V53" s="18">
        <f t="shared" si="2"/>
        <v>23.896946470182275</v>
      </c>
      <c r="W53" s="18"/>
      <c r="X53" s="18"/>
      <c r="Y53" s="18"/>
      <c r="Z53" s="18"/>
      <c r="AA53" s="18">
        <v>32.729199999999999</v>
      </c>
      <c r="AB53" s="18">
        <v>44.969900000000003</v>
      </c>
    </row>
    <row r="54" spans="1:28" x14ac:dyDescent="0.25">
      <c r="N54" s="33"/>
      <c r="O54" s="33"/>
    </row>
    <row r="55" spans="1:28" x14ac:dyDescent="0.25">
      <c r="N55" s="33"/>
      <c r="O55" s="33"/>
    </row>
    <row r="56" spans="1:28" x14ac:dyDescent="0.25">
      <c r="A56" s="444" t="s">
        <v>23</v>
      </c>
      <c r="B56" s="446" t="s">
        <v>69</v>
      </c>
      <c r="C56" s="449"/>
      <c r="D56" s="449"/>
      <c r="E56" s="449"/>
      <c r="F56" s="449"/>
      <c r="G56" s="449"/>
      <c r="H56" s="449"/>
      <c r="I56" s="449"/>
      <c r="J56" s="449"/>
      <c r="K56" s="449"/>
      <c r="L56" s="449"/>
      <c r="M56" s="449"/>
      <c r="N56" s="449"/>
      <c r="O56" s="449"/>
      <c r="P56" s="497"/>
      <c r="Q56" s="497"/>
      <c r="R56" s="497"/>
      <c r="S56" s="497"/>
      <c r="T56" s="497"/>
      <c r="U56" s="497"/>
      <c r="V56" s="497"/>
      <c r="W56" s="497"/>
      <c r="X56" s="497"/>
      <c r="Y56" s="497"/>
      <c r="Z56" s="497"/>
      <c r="AA56" s="497"/>
      <c r="AB56" s="498"/>
    </row>
    <row r="57" spans="1:28" ht="38.25" x14ac:dyDescent="0.25">
      <c r="A57" s="445"/>
      <c r="B57" s="116" t="s">
        <v>25</v>
      </c>
      <c r="C57" s="116" t="s">
        <v>26</v>
      </c>
      <c r="E57" s="116"/>
      <c r="L57" s="116" t="s">
        <v>27</v>
      </c>
      <c r="M57" s="116" t="s">
        <v>28</v>
      </c>
      <c r="N57" s="116" t="s">
        <v>29</v>
      </c>
      <c r="O57" s="116" t="s">
        <v>30</v>
      </c>
      <c r="P57" s="116"/>
      <c r="Q57" s="116" t="s">
        <v>32</v>
      </c>
      <c r="R57" s="116" t="s">
        <v>33</v>
      </c>
      <c r="S57" s="116" t="s">
        <v>34</v>
      </c>
      <c r="T57" s="116" t="s">
        <v>35</v>
      </c>
      <c r="U57" s="116" t="s">
        <v>36</v>
      </c>
      <c r="V57" s="116" t="s">
        <v>37</v>
      </c>
      <c r="W57" s="116"/>
      <c r="X57" s="116"/>
      <c r="Y57" s="116"/>
      <c r="Z57" s="116"/>
      <c r="AA57" s="155" t="s">
        <v>64</v>
      </c>
      <c r="AB57" s="155" t="s">
        <v>65</v>
      </c>
    </row>
    <row r="58" spans="1:28" x14ac:dyDescent="0.25">
      <c r="A58" s="24" t="s">
        <v>38</v>
      </c>
      <c r="B58" s="20">
        <v>32.5</v>
      </c>
      <c r="C58" s="20">
        <v>42</v>
      </c>
      <c r="D58" s="20"/>
      <c r="E58" s="20"/>
      <c r="F58" s="20"/>
      <c r="G58" s="20"/>
      <c r="H58" s="20"/>
      <c r="I58" s="20"/>
      <c r="J58" s="20"/>
      <c r="K58" s="20"/>
      <c r="L58" s="20">
        <v>7000</v>
      </c>
      <c r="M58" s="20">
        <v>1800</v>
      </c>
      <c r="N58" s="20">
        <v>13500</v>
      </c>
      <c r="O58" s="20">
        <v>2000</v>
      </c>
      <c r="P58" s="20"/>
      <c r="Q58" s="20">
        <v>1200</v>
      </c>
      <c r="R58" s="20">
        <v>22</v>
      </c>
      <c r="S58" s="20">
        <v>1400</v>
      </c>
      <c r="T58" s="20">
        <v>700</v>
      </c>
      <c r="U58" s="20">
        <v>1200</v>
      </c>
      <c r="V58" s="20">
        <v>19</v>
      </c>
      <c r="W58" s="20"/>
      <c r="X58" s="20"/>
      <c r="Y58" s="20"/>
      <c r="Z58" s="20"/>
      <c r="AA58" s="20" t="s">
        <v>52</v>
      </c>
      <c r="AB58" s="20" t="s">
        <v>52</v>
      </c>
    </row>
    <row r="59" spans="1:28" x14ac:dyDescent="0.25">
      <c r="A59" s="14" t="s">
        <v>39</v>
      </c>
      <c r="B59" s="99">
        <v>33.464664516129034</v>
      </c>
      <c r="C59" s="99">
        <v>45.764254838709682</v>
      </c>
      <c r="E59" s="25"/>
      <c r="L59" s="99">
        <v>7294.886363636364</v>
      </c>
      <c r="M59" s="99">
        <v>2038.409090909091</v>
      </c>
      <c r="N59" s="99">
        <v>14102.941176470587</v>
      </c>
      <c r="O59" s="99">
        <v>2148.8636363636365</v>
      </c>
      <c r="P59" s="25"/>
      <c r="Q59" s="99">
        <v>1351.4970588235292</v>
      </c>
      <c r="R59" s="99">
        <v>21.640000000000004</v>
      </c>
      <c r="S59" s="99">
        <v>1549.3652941176472</v>
      </c>
      <c r="T59" s="99">
        <v>795.09923076923064</v>
      </c>
      <c r="U59" s="99">
        <v>1242.1470588235295</v>
      </c>
      <c r="V59" s="99">
        <v>19.999411764705886</v>
      </c>
      <c r="W59" s="99"/>
      <c r="X59" s="99"/>
      <c r="Y59" s="99"/>
      <c r="Z59" s="99"/>
      <c r="AA59" s="99">
        <v>35.244799999999998</v>
      </c>
      <c r="AB59" s="99">
        <v>48.095100000000002</v>
      </c>
    </row>
    <row r="60" spans="1:28" x14ac:dyDescent="0.25">
      <c r="A60" s="14" t="s">
        <v>40</v>
      </c>
      <c r="B60" s="99">
        <v>35.225964285714291</v>
      </c>
      <c r="C60" s="99">
        <v>47.764732142857135</v>
      </c>
      <c r="E60" s="25"/>
      <c r="L60" s="99">
        <v>7155.0263157894733</v>
      </c>
      <c r="M60" s="99">
        <v>2031.4736842105262</v>
      </c>
      <c r="N60" s="99">
        <v>14175.78947368421</v>
      </c>
      <c r="O60" s="99">
        <v>2110.2105263157896</v>
      </c>
      <c r="P60" s="25"/>
      <c r="Q60" s="99">
        <v>1467.2675000000002</v>
      </c>
      <c r="R60" s="99">
        <v>23.386499999999995</v>
      </c>
      <c r="S60" s="99">
        <v>1592.7904999999998</v>
      </c>
      <c r="T60" s="99">
        <v>821.37450000000013</v>
      </c>
      <c r="U60" s="99">
        <v>1299.6315789473683</v>
      </c>
      <c r="V60" s="99">
        <v>20.804473684210532</v>
      </c>
      <c r="W60" s="99"/>
      <c r="X60" s="99"/>
      <c r="Y60" s="99"/>
      <c r="Z60" s="99"/>
      <c r="AA60" s="99">
        <v>36.0501</v>
      </c>
      <c r="AB60" s="99">
        <v>49.345399999999998</v>
      </c>
    </row>
    <row r="61" spans="1:28" x14ac:dyDescent="0.25">
      <c r="A61" s="14" t="s">
        <v>41</v>
      </c>
      <c r="B61" s="99">
        <v>36.212400000000002</v>
      </c>
      <c r="C61" s="99">
        <v>50.018500000000003</v>
      </c>
      <c r="E61" s="25"/>
      <c r="L61" s="99">
        <v>6667.8333000000002</v>
      </c>
      <c r="M61" s="99">
        <v>2014.4048</v>
      </c>
      <c r="N61" s="99">
        <v>15659.7619</v>
      </c>
      <c r="O61" s="99">
        <v>2056.3571000000002</v>
      </c>
      <c r="P61" s="25"/>
      <c r="Q61" s="99">
        <v>1557.8105</v>
      </c>
      <c r="R61" s="99">
        <v>24.272500000000001</v>
      </c>
      <c r="S61" s="99">
        <v>1688.6965</v>
      </c>
      <c r="T61" s="99">
        <v>895.3845</v>
      </c>
      <c r="U61" s="99">
        <v>1275.3522727272727</v>
      </c>
      <c r="V61" s="99">
        <v>20.5929</v>
      </c>
      <c r="W61" s="99"/>
      <c r="X61" s="99"/>
      <c r="Y61" s="99"/>
      <c r="Z61" s="99"/>
      <c r="AA61" s="99">
        <v>35.687100000000001</v>
      </c>
      <c r="AB61" s="99">
        <v>49.051900000000003</v>
      </c>
    </row>
    <row r="62" spans="1:28" x14ac:dyDescent="0.25">
      <c r="A62" s="14" t="s">
        <v>42</v>
      </c>
      <c r="B62" s="99">
        <v>35.662500000000001</v>
      </c>
      <c r="C62" s="99">
        <v>49.2395</v>
      </c>
      <c r="E62" s="25"/>
      <c r="L62" s="99">
        <v>6670.8249999999998</v>
      </c>
      <c r="M62" s="99">
        <v>2030.6</v>
      </c>
      <c r="N62" s="99">
        <v>17375</v>
      </c>
      <c r="O62" s="99">
        <v>2085.9499999999998</v>
      </c>
      <c r="P62" s="25"/>
      <c r="Q62" s="99">
        <v>1489.9413999999999</v>
      </c>
      <c r="R62" s="99">
        <v>22.648199999999999</v>
      </c>
      <c r="S62" s="99">
        <v>1641.8414</v>
      </c>
      <c r="T62" s="99">
        <v>905.52269999999999</v>
      </c>
      <c r="U62" s="99">
        <v>1284.356</v>
      </c>
      <c r="V62" s="99">
        <v>20.440000000000001</v>
      </c>
      <c r="W62" s="99"/>
      <c r="X62" s="99"/>
      <c r="Y62" s="99"/>
      <c r="Z62" s="99"/>
      <c r="AA62" s="99">
        <v>35.698300000000003</v>
      </c>
      <c r="AB62" s="99">
        <v>49.506399999999999</v>
      </c>
    </row>
    <row r="63" spans="1:28" x14ac:dyDescent="0.25">
      <c r="A63" s="14" t="s">
        <v>43</v>
      </c>
      <c r="B63" s="99">
        <v>34.930754838709682</v>
      </c>
      <c r="C63" s="99">
        <v>48.044629032258065</v>
      </c>
      <c r="E63" s="25"/>
      <c r="L63" s="99">
        <v>6878.6944444444443</v>
      </c>
      <c r="M63" s="99">
        <v>2058.6666666666665</v>
      </c>
      <c r="N63" s="99">
        <v>19274.722222222223</v>
      </c>
      <c r="O63" s="99">
        <v>2096.0833333333335</v>
      </c>
      <c r="P63" s="25"/>
      <c r="Q63" s="99">
        <v>1443.9805000000001</v>
      </c>
      <c r="R63" s="99">
        <v>21.715500000000002</v>
      </c>
      <c r="S63" s="99">
        <v>1633.2954999999997</v>
      </c>
      <c r="T63" s="99">
        <v>918.85750000000007</v>
      </c>
      <c r="U63" s="99">
        <v>1287.5250000000001</v>
      </c>
      <c r="V63" s="99">
        <v>19.360250000000001</v>
      </c>
      <c r="W63" s="99"/>
      <c r="X63" s="99"/>
      <c r="Y63" s="99"/>
      <c r="Z63" s="99"/>
      <c r="AA63" s="99">
        <v>34.735199999999999</v>
      </c>
      <c r="AB63" s="99">
        <v>47.267699999999998</v>
      </c>
    </row>
    <row r="64" spans="1:28" x14ac:dyDescent="0.25">
      <c r="A64" s="14" t="s">
        <v>44</v>
      </c>
      <c r="B64" s="99">
        <v>34.408900000000003</v>
      </c>
      <c r="C64" s="99">
        <v>46.801099999999998</v>
      </c>
      <c r="E64" s="25"/>
      <c r="L64" s="99">
        <v>6806.0951999999997</v>
      </c>
      <c r="M64" s="99">
        <v>2126.7856999999999</v>
      </c>
      <c r="N64" s="99">
        <v>18573.571400000001</v>
      </c>
      <c r="O64" s="99">
        <v>2103.3094999999998</v>
      </c>
      <c r="P64" s="25"/>
      <c r="Q64" s="99">
        <v>1414.1356000000001</v>
      </c>
      <c r="R64" s="99">
        <v>21.771100000000001</v>
      </c>
      <c r="S64" s="99">
        <v>1606.1271999999999</v>
      </c>
      <c r="T64" s="99">
        <v>920.02170000000001</v>
      </c>
      <c r="U64" s="99">
        <v>1277.2381</v>
      </c>
      <c r="V64" s="99">
        <v>19.780999999999999</v>
      </c>
      <c r="W64" s="99"/>
      <c r="X64" s="99"/>
      <c r="Y64" s="99"/>
      <c r="Z64" s="99"/>
      <c r="AA64" s="99">
        <v>33.630600000000001</v>
      </c>
      <c r="AB64" s="99">
        <v>45.825099999999999</v>
      </c>
    </row>
    <row r="65" spans="1:28" x14ac:dyDescent="0.25">
      <c r="A65" s="14" t="s">
        <v>45</v>
      </c>
      <c r="B65" s="99">
        <v>34.639000000000003</v>
      </c>
      <c r="C65" s="99">
        <v>46.9544</v>
      </c>
      <c r="E65" s="25"/>
      <c r="L65" s="99">
        <v>7102.3864000000003</v>
      </c>
      <c r="M65" s="99">
        <v>2312.1136000000001</v>
      </c>
      <c r="N65" s="99">
        <v>19049.772700000001</v>
      </c>
      <c r="O65" s="99">
        <v>2189.8863999999999</v>
      </c>
      <c r="P65" s="25"/>
      <c r="Q65" s="99">
        <v>1462.8017</v>
      </c>
      <c r="R65" s="99">
        <v>23.33</v>
      </c>
      <c r="S65" s="99">
        <v>1660.8322000000001</v>
      </c>
      <c r="T65" s="99">
        <v>968.15170000000001</v>
      </c>
      <c r="U65" s="99">
        <v>1312</v>
      </c>
      <c r="V65" s="99">
        <v>20.935227272727271</v>
      </c>
      <c r="W65" s="99"/>
      <c r="X65" s="99"/>
      <c r="Y65" s="99"/>
      <c r="Z65" s="99"/>
      <c r="AA65" s="99">
        <v>35.7271</v>
      </c>
      <c r="AB65" s="99">
        <v>47.895800000000001</v>
      </c>
    </row>
    <row r="66" spans="1:28" x14ac:dyDescent="0.25">
      <c r="A66" s="14" t="s">
        <v>46</v>
      </c>
      <c r="B66" s="99">
        <v>36.1113</v>
      </c>
      <c r="C66" s="99">
        <v>48.127899999999997</v>
      </c>
      <c r="E66" s="25"/>
      <c r="L66" s="99">
        <v>7000.55</v>
      </c>
      <c r="M66" s="99">
        <v>2329.2255</v>
      </c>
      <c r="N66" s="99">
        <v>18575.75</v>
      </c>
      <c r="O66" s="99">
        <v>2236.5749999999998</v>
      </c>
      <c r="P66" s="25"/>
      <c r="Q66" s="99">
        <v>1504.1427000000001</v>
      </c>
      <c r="R66" s="99">
        <v>23.0655</v>
      </c>
      <c r="S66" s="99">
        <v>1682.7745</v>
      </c>
      <c r="T66" s="99">
        <v>1017.0694999999999</v>
      </c>
      <c r="U66" s="99">
        <v>1295.9875</v>
      </c>
      <c r="V66" s="99">
        <v>19.8005</v>
      </c>
      <c r="W66" s="99"/>
      <c r="X66" s="99"/>
      <c r="Y66" s="99"/>
      <c r="Z66" s="99"/>
      <c r="AA66" s="99">
        <v>36.931600000000003</v>
      </c>
      <c r="AB66" s="99">
        <v>48.631500000000003</v>
      </c>
    </row>
    <row r="67" spans="1:28" x14ac:dyDescent="0.25">
      <c r="A67" s="14" t="s">
        <v>47</v>
      </c>
      <c r="B67" s="99">
        <v>36.595876666666662</v>
      </c>
      <c r="C67" s="99">
        <v>48.927196666666667</v>
      </c>
      <c r="E67" s="25"/>
      <c r="L67" s="99">
        <v>6907.6764705882351</v>
      </c>
      <c r="M67" s="99">
        <v>2302.4411764705883</v>
      </c>
      <c r="N67" s="99">
        <v>18414.117647058825</v>
      </c>
      <c r="O67" s="99">
        <v>2137.794117647059</v>
      </c>
      <c r="P67" s="25"/>
      <c r="Q67" s="99">
        <v>1514.0190476190478</v>
      </c>
      <c r="R67" s="99">
        <v>22.709999999999997</v>
      </c>
      <c r="S67" s="99">
        <v>1666.3242857142857</v>
      </c>
      <c r="T67" s="99">
        <v>1031.3580952380953</v>
      </c>
      <c r="U67" s="99">
        <v>1238.8181818181818</v>
      </c>
      <c r="V67" s="99">
        <v>18.491363636363634</v>
      </c>
      <c r="W67" s="99"/>
      <c r="X67" s="99"/>
      <c r="Y67" s="99"/>
      <c r="Z67" s="99"/>
      <c r="AA67" s="99">
        <v>39.386600000000001</v>
      </c>
      <c r="AB67" s="99">
        <v>49.954000000000001</v>
      </c>
    </row>
    <row r="68" spans="1:28" x14ac:dyDescent="0.25">
      <c r="A68" s="14" t="s">
        <v>48</v>
      </c>
      <c r="B68" s="99">
        <v>40.770999999999987</v>
      </c>
      <c r="C68" s="99">
        <v>51.733903225806465</v>
      </c>
      <c r="E68" s="25"/>
      <c r="L68" s="99">
        <v>6739.195652173913</v>
      </c>
      <c r="M68" s="99">
        <v>2272.695652173913</v>
      </c>
      <c r="N68" s="99">
        <v>15770.434782608696</v>
      </c>
      <c r="O68" s="99">
        <v>2038.0869565217392</v>
      </c>
      <c r="P68" s="25"/>
      <c r="Q68" s="99">
        <v>1607.2173913043478</v>
      </c>
      <c r="R68" s="99">
        <v>22.646956521739135</v>
      </c>
      <c r="S68" s="99">
        <v>1658.183913043478</v>
      </c>
      <c r="T68" s="99">
        <v>1020.1230434782608</v>
      </c>
      <c r="U68" s="99">
        <v>1222.4891304347825</v>
      </c>
      <c r="V68" s="99">
        <v>17.189999999999998</v>
      </c>
      <c r="W68" s="99"/>
      <c r="X68" s="99"/>
      <c r="Y68" s="99"/>
      <c r="Z68" s="99"/>
      <c r="AA68" s="99">
        <v>43.394300000000001</v>
      </c>
      <c r="AB68" s="99">
        <v>54.637799999999999</v>
      </c>
    </row>
    <row r="69" spans="1:28" x14ac:dyDescent="0.25">
      <c r="A69" s="14" t="s">
        <v>49</v>
      </c>
      <c r="B69" s="99">
        <v>45.914299999999997</v>
      </c>
      <c r="C69" s="99">
        <v>57.325000000000003</v>
      </c>
      <c r="E69" s="25"/>
      <c r="L69" s="99">
        <v>6701.125</v>
      </c>
      <c r="M69" s="99">
        <v>2259.4250000000002</v>
      </c>
      <c r="N69" s="99">
        <v>15706.25</v>
      </c>
      <c r="O69" s="99">
        <v>2023.7249999999999</v>
      </c>
      <c r="P69" s="25"/>
      <c r="Q69" s="99">
        <v>1748.9574</v>
      </c>
      <c r="R69" s="99">
        <v>23.779499999999999</v>
      </c>
      <c r="S69" s="99">
        <v>1795.7958000000001</v>
      </c>
      <c r="T69" s="99">
        <v>1152.6867999999999</v>
      </c>
      <c r="U69" s="99">
        <v>1176.3</v>
      </c>
      <c r="V69" s="99">
        <v>15.973000000000004</v>
      </c>
      <c r="W69" s="99"/>
      <c r="X69" s="99"/>
      <c r="Y69" s="99"/>
      <c r="Z69" s="99"/>
      <c r="AA69" s="99">
        <v>49.322000000000003</v>
      </c>
      <c r="AB69" s="99">
        <v>61.410800000000002</v>
      </c>
    </row>
    <row r="70" spans="1:28" x14ac:dyDescent="0.25">
      <c r="A70" s="14" t="s">
        <v>50</v>
      </c>
      <c r="B70" s="99">
        <v>55.538932258064499</v>
      </c>
      <c r="C70" s="99">
        <v>68.479690322580637</v>
      </c>
      <c r="E70" s="25"/>
      <c r="L70" s="99">
        <v>6422.9524000000001</v>
      </c>
      <c r="M70" s="99">
        <v>2171.7143000000001</v>
      </c>
      <c r="N70" s="99">
        <v>15918.571400000001</v>
      </c>
      <c r="O70" s="99">
        <v>1936.0952</v>
      </c>
      <c r="P70" s="25"/>
      <c r="Q70" s="99">
        <v>2251.4790476190474</v>
      </c>
      <c r="R70" s="99">
        <v>29.092818181818185</v>
      </c>
      <c r="S70" s="99">
        <v>2178.2540909090912</v>
      </c>
      <c r="T70" s="99">
        <v>1510.805714285714</v>
      </c>
      <c r="U70" s="99">
        <v>1202.2894736842106</v>
      </c>
      <c r="V70" s="99">
        <v>16.239999999999998</v>
      </c>
      <c r="W70" s="99"/>
      <c r="X70" s="99"/>
      <c r="Y70" s="99"/>
      <c r="Z70" s="99"/>
      <c r="AA70" s="99">
        <v>56.258400000000002</v>
      </c>
      <c r="AB70" s="99">
        <v>68.342699999999994</v>
      </c>
    </row>
    <row r="71" spans="1:28" x14ac:dyDescent="0.25">
      <c r="A71" s="17" t="s">
        <v>51</v>
      </c>
      <c r="B71" s="18">
        <f>(B59+B60+B61+B62+B63+B64+B65+B66+B67+B68+B69+B70)/12</f>
        <v>38.289632713773678</v>
      </c>
      <c r="C71" s="18">
        <f>(C59+C60+C61+C62+C63+C64+C65+C66+C67+C68+C69+C70)/12</f>
        <v>50.765067185739888</v>
      </c>
      <c r="D71" s="68"/>
      <c r="E71" s="18"/>
      <c r="F71" s="68"/>
      <c r="G71" s="68"/>
      <c r="H71" s="68"/>
      <c r="I71" s="68"/>
      <c r="J71" s="68"/>
      <c r="K71" s="68"/>
      <c r="L71" s="18">
        <f>(L59+L60+L61+L62+L63+L64+L65+L66+L67+L68+L69+L70)/12</f>
        <v>6862.270545552703</v>
      </c>
      <c r="M71" s="18">
        <f>(M59+M60+M61+M62+M63+M64+M65+M66+M67+M68+M69+M70)/12</f>
        <v>2162.3295975358983</v>
      </c>
      <c r="N71" s="18">
        <f>(N59+N60+N61+N62+N63+N64+N65+N66+N67+N68+N69+N70)/12</f>
        <v>16883.056891837045</v>
      </c>
      <c r="O71" s="18">
        <f>(O59+O60+O61+O62+O63+O64+O65+O66+O67+O68+O69+O70)/12</f>
        <v>2096.9113975151299</v>
      </c>
      <c r="P71" s="18"/>
      <c r="Q71" s="18">
        <f t="shared" ref="Q71:V71" si="3">(Q59+Q60+Q61+Q62+Q63+Q64+Q65+Q66+Q67+Q68+Q69+Q70)/12</f>
        <v>1567.7708204471644</v>
      </c>
      <c r="R71" s="18">
        <f t="shared" si="3"/>
        <v>23.338214558629776</v>
      </c>
      <c r="S71" s="18">
        <f t="shared" si="3"/>
        <v>1696.1900986487083</v>
      </c>
      <c r="T71" s="18">
        <f t="shared" si="3"/>
        <v>996.37124864760835</v>
      </c>
      <c r="U71" s="18">
        <f t="shared" si="3"/>
        <v>1259.5111913696121</v>
      </c>
      <c r="V71" s="18">
        <f t="shared" si="3"/>
        <v>19.134010529833947</v>
      </c>
      <c r="W71" s="18"/>
      <c r="X71" s="18"/>
      <c r="Y71" s="18"/>
      <c r="Z71" s="18"/>
      <c r="AA71" s="18">
        <v>56.258400000000002</v>
      </c>
      <c r="AB71" s="18">
        <v>68.342699999999994</v>
      </c>
    </row>
    <row r="72" spans="1:28" x14ac:dyDescent="0.25">
      <c r="N72" s="33"/>
      <c r="O72" s="33"/>
    </row>
    <row r="73" spans="1:28" x14ac:dyDescent="0.25">
      <c r="N73" s="33"/>
      <c r="O73" s="33"/>
    </row>
    <row r="74" spans="1:28" x14ac:dyDescent="0.25">
      <c r="A74" s="444" t="s">
        <v>23</v>
      </c>
      <c r="B74" s="446" t="s">
        <v>70</v>
      </c>
      <c r="C74" s="449"/>
      <c r="D74" s="449"/>
      <c r="E74" s="449"/>
      <c r="F74" s="449"/>
      <c r="G74" s="449"/>
      <c r="H74" s="449"/>
      <c r="I74" s="449"/>
      <c r="J74" s="449"/>
      <c r="K74" s="449"/>
      <c r="L74" s="449"/>
      <c r="M74" s="449"/>
      <c r="N74" s="449"/>
      <c r="O74" s="449"/>
      <c r="P74" s="497"/>
      <c r="Q74" s="497"/>
      <c r="R74" s="497"/>
      <c r="S74" s="497"/>
      <c r="T74" s="497"/>
      <c r="U74" s="497"/>
      <c r="V74" s="497"/>
      <c r="W74" s="497"/>
      <c r="X74" s="497"/>
      <c r="Y74" s="497"/>
      <c r="Z74" s="497"/>
      <c r="AA74" s="497"/>
      <c r="AB74" s="498"/>
    </row>
    <row r="75" spans="1:28" ht="38.25" x14ac:dyDescent="0.25">
      <c r="A75" s="445"/>
      <c r="B75" s="116" t="s">
        <v>25</v>
      </c>
      <c r="C75" s="116" t="s">
        <v>26</v>
      </c>
      <c r="E75" s="116"/>
      <c r="L75" s="116" t="s">
        <v>27</v>
      </c>
      <c r="M75" s="116" t="s">
        <v>28</v>
      </c>
      <c r="N75" s="116" t="s">
        <v>29</v>
      </c>
      <c r="O75" s="116" t="s">
        <v>30</v>
      </c>
      <c r="P75" s="116" t="s">
        <v>31</v>
      </c>
      <c r="Q75" s="116" t="s">
        <v>32</v>
      </c>
      <c r="R75" s="116" t="s">
        <v>33</v>
      </c>
      <c r="S75" s="116" t="s">
        <v>34</v>
      </c>
      <c r="T75" s="116" t="s">
        <v>35</v>
      </c>
      <c r="U75" s="116" t="s">
        <v>36</v>
      </c>
      <c r="V75" s="116" t="s">
        <v>37</v>
      </c>
      <c r="W75" s="116"/>
      <c r="X75" s="116"/>
      <c r="Y75" s="116"/>
      <c r="Z75" s="116"/>
      <c r="AA75" s="155" t="s">
        <v>64</v>
      </c>
      <c r="AB75" s="155" t="s">
        <v>65</v>
      </c>
    </row>
    <row r="76" spans="1:28" x14ac:dyDescent="0.25">
      <c r="A76" s="24" t="s">
        <v>38</v>
      </c>
      <c r="B76" s="20">
        <v>55</v>
      </c>
      <c r="C76" s="20">
        <v>62</v>
      </c>
      <c r="D76" s="20"/>
      <c r="E76" s="20"/>
      <c r="F76" s="20"/>
      <c r="G76" s="20"/>
      <c r="H76" s="20"/>
      <c r="I76" s="20"/>
      <c r="J76" s="20"/>
      <c r="K76" s="20"/>
      <c r="L76" s="20">
        <v>5500</v>
      </c>
      <c r="M76" s="20">
        <v>2100</v>
      </c>
      <c r="N76" s="20">
        <v>17000</v>
      </c>
      <c r="O76" s="20">
        <v>2000</v>
      </c>
      <c r="P76" s="20">
        <v>1700</v>
      </c>
      <c r="Q76" s="20">
        <v>2000</v>
      </c>
      <c r="R76" s="20">
        <v>28</v>
      </c>
      <c r="S76" s="20">
        <v>1500</v>
      </c>
      <c r="T76" s="20">
        <v>900</v>
      </c>
      <c r="U76" s="20">
        <v>1200</v>
      </c>
      <c r="V76" s="20">
        <v>17</v>
      </c>
      <c r="W76" s="20"/>
      <c r="X76" s="20"/>
      <c r="Y76" s="20"/>
      <c r="Z76" s="20"/>
      <c r="AA76" s="20" t="s">
        <v>52</v>
      </c>
      <c r="AB76" s="20" t="s">
        <v>52</v>
      </c>
    </row>
    <row r="77" spans="1:28" x14ac:dyDescent="0.25">
      <c r="A77" s="14" t="s">
        <v>39</v>
      </c>
      <c r="B77" s="99">
        <v>61.877019354838723</v>
      </c>
      <c r="C77" s="99">
        <v>72.872019354838727</v>
      </c>
      <c r="E77" s="25"/>
      <c r="L77" s="99">
        <v>5815.833333333333</v>
      </c>
      <c r="M77" s="99">
        <v>2110.6428571428573</v>
      </c>
      <c r="N77" s="99">
        <v>14770.952380952382</v>
      </c>
      <c r="O77" s="99">
        <v>1828.952380952381</v>
      </c>
      <c r="P77" s="25"/>
      <c r="Q77" s="99">
        <v>2648.2637500000001</v>
      </c>
      <c r="R77" s="99">
        <v>36.353749999999998</v>
      </c>
      <c r="S77" s="99">
        <v>2621.9981250000001</v>
      </c>
      <c r="T77" s="99">
        <v>1636.5974999999999</v>
      </c>
      <c r="U77" s="99">
        <v>1251.8452380952381</v>
      </c>
      <c r="V77" s="99">
        <v>17.09809523809524</v>
      </c>
      <c r="W77" s="99"/>
      <c r="X77" s="99"/>
      <c r="Y77" s="99"/>
      <c r="Z77" s="99"/>
      <c r="AA77" s="99">
        <v>68.929100000000005</v>
      </c>
      <c r="AB77" s="99">
        <v>78.110500000000002</v>
      </c>
    </row>
    <row r="78" spans="1:28" x14ac:dyDescent="0.25">
      <c r="A78" s="14" t="s">
        <v>40</v>
      </c>
      <c r="B78" s="99">
        <v>64.683300000000003</v>
      </c>
      <c r="C78" s="99">
        <v>73.534800000000004</v>
      </c>
      <c r="E78" s="25"/>
      <c r="L78" s="99">
        <v>5702.0749999999998</v>
      </c>
      <c r="M78" s="99">
        <v>2103.125</v>
      </c>
      <c r="N78" s="99">
        <v>14534.5</v>
      </c>
      <c r="O78" s="99">
        <v>1804.675</v>
      </c>
      <c r="P78" s="25"/>
      <c r="Q78" s="99">
        <v>2559.4767999999999</v>
      </c>
      <c r="R78" s="99">
        <v>35.049500000000002</v>
      </c>
      <c r="S78" s="99">
        <v>2496.6911</v>
      </c>
      <c r="T78" s="99">
        <v>1629.7011</v>
      </c>
      <c r="U78" s="99">
        <v>1223.5</v>
      </c>
      <c r="V78" s="99">
        <v>16.842500000000001</v>
      </c>
      <c r="W78" s="99"/>
      <c r="X78" s="99"/>
      <c r="Y78" s="99"/>
      <c r="Z78" s="99"/>
      <c r="AA78" s="99">
        <v>61.271799999999999</v>
      </c>
      <c r="AB78" s="99">
        <v>68.685699999999997</v>
      </c>
    </row>
    <row r="79" spans="1:28" x14ac:dyDescent="0.25">
      <c r="A79" s="14" t="s">
        <v>41</v>
      </c>
      <c r="B79" s="99">
        <v>60.256264516129058</v>
      </c>
      <c r="C79" s="99">
        <v>65.3901677419355</v>
      </c>
      <c r="E79" s="25"/>
      <c r="L79" s="99">
        <v>5925.840909090909</v>
      </c>
      <c r="M79" s="99">
        <v>2029.0227272727273</v>
      </c>
      <c r="N79" s="99">
        <v>13745.681818181818</v>
      </c>
      <c r="O79" s="99">
        <v>1784.9772727272727</v>
      </c>
      <c r="P79" s="25"/>
      <c r="Q79" s="99">
        <v>2291.7024999999999</v>
      </c>
      <c r="R79" s="99">
        <v>31.389999999999993</v>
      </c>
      <c r="S79" s="99">
        <v>2213.9500000000007</v>
      </c>
      <c r="T79" s="99">
        <v>1532.7339999999997</v>
      </c>
      <c r="U79" s="99">
        <v>1178.6295454545455</v>
      </c>
      <c r="V79" s="99">
        <v>16.222272727272728</v>
      </c>
      <c r="W79" s="99"/>
      <c r="X79" s="99"/>
      <c r="Y79" s="99"/>
      <c r="Z79" s="99"/>
      <c r="AA79" s="99">
        <v>58.464300000000001</v>
      </c>
      <c r="AB79" s="99">
        <v>63.369500000000002</v>
      </c>
    </row>
    <row r="80" spans="1:28" x14ac:dyDescent="0.25">
      <c r="A80" s="14" t="s">
        <v>42</v>
      </c>
      <c r="B80" s="99">
        <v>52.936700000000009</v>
      </c>
      <c r="C80" s="99">
        <v>57.074343333333346</v>
      </c>
      <c r="E80" s="25"/>
      <c r="L80" s="99">
        <v>6028.4750000000004</v>
      </c>
      <c r="M80" s="99">
        <v>2206.9</v>
      </c>
      <c r="N80" s="99">
        <v>12782.75</v>
      </c>
      <c r="O80" s="99">
        <v>1999.8</v>
      </c>
      <c r="P80" s="25"/>
      <c r="Q80" s="99">
        <v>2048.1813636363636</v>
      </c>
      <c r="R80" s="99">
        <v>28.026363636363637</v>
      </c>
      <c r="S80" s="99">
        <v>1967.3377272727275</v>
      </c>
      <c r="T80" s="99">
        <v>1305.7681818181818</v>
      </c>
      <c r="U80" s="99">
        <v>1197.9099999999999</v>
      </c>
      <c r="V80" s="99">
        <v>16.318999999999999</v>
      </c>
      <c r="W80" s="99"/>
      <c r="X80" s="99"/>
      <c r="Y80" s="99"/>
      <c r="Z80" s="99"/>
      <c r="AA80" s="99">
        <v>51.7029</v>
      </c>
      <c r="AB80" s="99">
        <v>56.805999999999997</v>
      </c>
    </row>
    <row r="81" spans="1:28" x14ac:dyDescent="0.25">
      <c r="A81" s="14" t="s">
        <v>43</v>
      </c>
      <c r="B81" s="99">
        <v>50.589500000000001</v>
      </c>
      <c r="C81" s="99">
        <v>56.814</v>
      </c>
      <c r="E81" s="25"/>
      <c r="L81" s="99">
        <v>6294.4474</v>
      </c>
      <c r="M81" s="99">
        <v>2289.6316000000002</v>
      </c>
      <c r="N81" s="99">
        <v>13524.736800000001</v>
      </c>
      <c r="O81" s="99">
        <v>2003.8421000000001</v>
      </c>
      <c r="P81" s="25"/>
      <c r="Q81" s="99">
        <v>1946.8911000000001</v>
      </c>
      <c r="R81" s="99">
        <v>27.354700000000001</v>
      </c>
      <c r="S81" s="99">
        <v>1854.5426</v>
      </c>
      <c r="T81" s="99">
        <v>1271.8436999999999</v>
      </c>
      <c r="U81" s="99">
        <v>1199.0526</v>
      </c>
      <c r="V81" s="99">
        <v>16.8005</v>
      </c>
      <c r="W81" s="99"/>
      <c r="X81" s="99"/>
      <c r="Y81" s="99"/>
      <c r="Z81" s="99"/>
      <c r="AA81" s="99">
        <v>52.971600000000002</v>
      </c>
      <c r="AB81" s="99">
        <v>58.014499999999998</v>
      </c>
    </row>
    <row r="82" spans="1:28" x14ac:dyDescent="0.25">
      <c r="A82" s="14" t="s">
        <v>44</v>
      </c>
      <c r="B82" s="99">
        <v>54.508600000000001</v>
      </c>
      <c r="C82" s="99">
        <v>61.193399999999997</v>
      </c>
      <c r="E82" s="25"/>
      <c r="L82" s="99">
        <v>5833.6135999999997</v>
      </c>
      <c r="M82" s="99">
        <v>2087.4544999999998</v>
      </c>
      <c r="N82" s="99">
        <v>12779.7727</v>
      </c>
      <c r="O82" s="99">
        <v>1836.3408999999999</v>
      </c>
      <c r="P82" s="25"/>
      <c r="Q82" s="99">
        <v>2070.3589999999999</v>
      </c>
      <c r="R82" s="99">
        <v>28.224</v>
      </c>
      <c r="S82" s="99">
        <v>1910.444</v>
      </c>
      <c r="T82" s="99">
        <v>1278.9445000000001</v>
      </c>
      <c r="U82" s="99">
        <v>1181.5045454545455</v>
      </c>
      <c r="V82" s="99">
        <v>16.099545454545453</v>
      </c>
      <c r="W82" s="99"/>
      <c r="X82" s="99"/>
      <c r="Y82" s="99"/>
      <c r="Z82" s="99"/>
      <c r="AA82" s="99">
        <v>55.524000000000001</v>
      </c>
      <c r="AB82" s="99">
        <v>61.520600000000002</v>
      </c>
    </row>
    <row r="83" spans="1:28" x14ac:dyDescent="0.25">
      <c r="A83" s="14" t="s">
        <v>45</v>
      </c>
      <c r="B83" s="99">
        <v>57.078664516129031</v>
      </c>
      <c r="C83" s="99">
        <v>62.876864516129032</v>
      </c>
      <c r="E83" s="25"/>
      <c r="L83" s="99">
        <v>5456.913043478261</v>
      </c>
      <c r="M83" s="99">
        <v>2002.0652173913043</v>
      </c>
      <c r="N83" s="99">
        <v>11385.869565217392</v>
      </c>
      <c r="O83" s="99">
        <v>1762.3478260869565</v>
      </c>
      <c r="P83" s="25"/>
      <c r="Q83" s="99">
        <v>2086.896521739131</v>
      </c>
      <c r="R83" s="99">
        <v>27.787391304347828</v>
      </c>
      <c r="S83" s="99">
        <v>1875.651304347826</v>
      </c>
      <c r="T83" s="99">
        <v>1186.8982608695653</v>
      </c>
      <c r="U83" s="99">
        <v>1130.0413043478259</v>
      </c>
      <c r="V83" s="99">
        <v>15.07217391304348</v>
      </c>
      <c r="W83" s="99"/>
      <c r="X83" s="99"/>
      <c r="Y83" s="99"/>
      <c r="Z83" s="99"/>
      <c r="AA83" s="99">
        <v>58.990600000000001</v>
      </c>
      <c r="AB83" s="99">
        <v>65.988200000000006</v>
      </c>
    </row>
    <row r="84" spans="1:28" x14ac:dyDescent="0.25">
      <c r="A84" s="14" t="s">
        <v>46</v>
      </c>
      <c r="B84" s="99">
        <v>65.204099999999997</v>
      </c>
      <c r="C84" s="99">
        <v>72.561999999999998</v>
      </c>
      <c r="E84" s="25"/>
      <c r="L84" s="99">
        <v>5088.9250000000002</v>
      </c>
      <c r="M84" s="99">
        <v>1809.925</v>
      </c>
      <c r="N84" s="99">
        <v>10342.25</v>
      </c>
      <c r="O84" s="99">
        <v>1692.9</v>
      </c>
      <c r="P84" s="25"/>
      <c r="Q84" s="99">
        <v>2348.5371</v>
      </c>
      <c r="R84" s="99">
        <v>31.383299999999998</v>
      </c>
      <c r="S84" s="99">
        <v>2071.0747999999999</v>
      </c>
      <c r="T84" s="99">
        <v>1249.9081000000001</v>
      </c>
      <c r="U84" s="99">
        <v>1117.4749999999999</v>
      </c>
      <c r="V84" s="99">
        <v>14.9375</v>
      </c>
      <c r="W84" s="99"/>
      <c r="X84" s="99"/>
      <c r="Y84" s="99"/>
      <c r="Z84" s="99"/>
      <c r="AA84" s="99">
        <v>66.477900000000005</v>
      </c>
      <c r="AB84" s="99">
        <v>75.046899999999994</v>
      </c>
    </row>
    <row r="85" spans="1:28" x14ac:dyDescent="0.25">
      <c r="A85" s="14" t="s">
        <v>47</v>
      </c>
      <c r="B85" s="99">
        <v>66.874889999999994</v>
      </c>
      <c r="C85" s="99">
        <v>73.775999999999996</v>
      </c>
      <c r="E85" s="25"/>
      <c r="L85" s="99">
        <v>5208.090909090909</v>
      </c>
      <c r="M85" s="99">
        <v>1718.909090909091</v>
      </c>
      <c r="N85" s="99">
        <v>9898.4090909090901</v>
      </c>
      <c r="O85" s="99">
        <v>1682.0454545454545</v>
      </c>
      <c r="P85" s="25"/>
      <c r="Q85" s="99">
        <v>2416.2859090909096</v>
      </c>
      <c r="R85" s="99">
        <v>31.57863636363636</v>
      </c>
      <c r="S85" s="99">
        <v>2088.8381818181824</v>
      </c>
      <c r="T85" s="99">
        <v>1291.3872727272726</v>
      </c>
      <c r="U85" s="99">
        <v>1124.5318181818182</v>
      </c>
      <c r="V85" s="99">
        <v>14.793181818181818</v>
      </c>
      <c r="W85" s="99"/>
      <c r="X85" s="99"/>
      <c r="Y85" s="99"/>
      <c r="Z85" s="99"/>
      <c r="AA85" s="99">
        <v>66.236699999999999</v>
      </c>
      <c r="AB85" s="99">
        <v>74.582499999999996</v>
      </c>
    </row>
    <row r="86" spans="1:28" x14ac:dyDescent="0.25">
      <c r="A86" s="14" t="s">
        <v>48</v>
      </c>
      <c r="B86" s="99">
        <v>63.122554838709675</v>
      </c>
      <c r="C86" s="99">
        <v>70.871174193548399</v>
      </c>
      <c r="E86" s="25"/>
      <c r="L86" s="99">
        <v>5222.613636363636</v>
      </c>
      <c r="M86" s="99">
        <v>1728.0454545454545</v>
      </c>
      <c r="N86" s="99">
        <v>10344.09090909091</v>
      </c>
      <c r="O86" s="99">
        <v>1724.5681818181818</v>
      </c>
      <c r="P86" s="25"/>
      <c r="Q86" s="99">
        <v>2353.4686956521737</v>
      </c>
      <c r="R86" s="99">
        <v>31.858695652173914</v>
      </c>
      <c r="S86" s="99">
        <v>1978.0582608695654</v>
      </c>
      <c r="T86" s="99">
        <v>1399.4669565217391</v>
      </c>
      <c r="U86" s="99">
        <v>1157.5411999999999</v>
      </c>
      <c r="V86" s="99">
        <v>15.87</v>
      </c>
      <c r="W86" s="99"/>
      <c r="X86" s="99"/>
      <c r="Y86" s="99"/>
      <c r="Z86" s="99"/>
      <c r="AA86" s="99">
        <v>64.374200000000002</v>
      </c>
      <c r="AB86" s="99">
        <v>70.142700000000005</v>
      </c>
    </row>
    <row r="87" spans="1:28" x14ac:dyDescent="0.25">
      <c r="A87" s="14" t="s">
        <v>49</v>
      </c>
      <c r="B87" s="99">
        <v>62.438229629629632</v>
      </c>
      <c r="C87" s="99">
        <v>68.891788888888883</v>
      </c>
      <c r="E87" s="25"/>
      <c r="L87" s="99">
        <v>4828.5</v>
      </c>
      <c r="M87" s="99">
        <v>1586.3947368421052</v>
      </c>
      <c r="N87" s="99">
        <v>9282.894736842105</v>
      </c>
      <c r="O87" s="99">
        <v>1615.3684210526317</v>
      </c>
      <c r="P87" s="25"/>
      <c r="Q87" s="99">
        <v>2275.9466666666672</v>
      </c>
      <c r="R87" s="99">
        <v>30.437777777777779</v>
      </c>
      <c r="S87" s="99">
        <v>1860.2594444444444</v>
      </c>
      <c r="T87" s="99">
        <v>1204.1783333333333</v>
      </c>
      <c r="U87" s="99">
        <v>1088.4447368421054</v>
      </c>
      <c r="V87" s="99">
        <v>14.549999999999999</v>
      </c>
      <c r="W87" s="99"/>
      <c r="X87" s="99"/>
      <c r="Y87" s="99"/>
      <c r="Z87" s="99"/>
      <c r="AA87" s="99">
        <v>66.2393</v>
      </c>
      <c r="AB87" s="99">
        <v>70.385900000000007</v>
      </c>
    </row>
    <row r="88" spans="1:28" x14ac:dyDescent="0.25">
      <c r="A88" s="14" t="s">
        <v>50</v>
      </c>
      <c r="B88" s="99">
        <v>69.24567391304349</v>
      </c>
      <c r="C88" s="99">
        <v>75.183486956521705</v>
      </c>
      <c r="E88" s="25"/>
      <c r="L88" s="99">
        <v>4610.09375</v>
      </c>
      <c r="M88" s="99">
        <v>1509.6875</v>
      </c>
      <c r="N88" s="99">
        <v>8716.25</v>
      </c>
      <c r="O88" s="99">
        <v>1680.75</v>
      </c>
      <c r="P88" s="25"/>
      <c r="Q88" s="99">
        <v>2375.2000000000007</v>
      </c>
      <c r="R88" s="99">
        <v>31.27058823529412</v>
      </c>
      <c r="S88" s="99">
        <v>1898.0305882352943</v>
      </c>
      <c r="T88" s="99">
        <v>1223.1735294117648</v>
      </c>
      <c r="U88" s="99">
        <v>1068.653125</v>
      </c>
      <c r="V88" s="99">
        <v>14.064375000000002</v>
      </c>
      <c r="W88" s="99"/>
      <c r="X88" s="99"/>
      <c r="Y88" s="99"/>
      <c r="Z88" s="99"/>
      <c r="AA88" s="99">
        <v>72.8827</v>
      </c>
      <c r="AB88" s="99">
        <v>79.697199999999995</v>
      </c>
    </row>
    <row r="89" spans="1:28" x14ac:dyDescent="0.25">
      <c r="A89" s="17" t="s">
        <v>51</v>
      </c>
      <c r="B89" s="18">
        <f>(B77+B78+B79+B80+B81+B82+B83+B84+B85+B86+B87+B88)/12</f>
        <v>60.734624730706628</v>
      </c>
      <c r="C89" s="18">
        <f>(C77+C78+C79+C80+C81+C82+C83+C84+C85+C86+C87+C88)/12</f>
        <v>67.586670415432962</v>
      </c>
      <c r="D89" s="68"/>
      <c r="E89" s="18"/>
      <c r="F89" s="68"/>
      <c r="G89" s="68"/>
      <c r="H89" s="68"/>
      <c r="I89" s="68"/>
      <c r="J89" s="68"/>
      <c r="K89" s="68"/>
      <c r="L89" s="18">
        <f>(L77+L78+L79+L80+L81+L82+L83+L84+L85+L86+L87+L88)/12</f>
        <v>5501.2851317797549</v>
      </c>
      <c r="M89" s="18">
        <f>(M77+M78+M79+M80+M81+M82+M83+M84+M85+M86+M87+M88)/12</f>
        <v>1931.8169736752952</v>
      </c>
      <c r="N89" s="18">
        <f>(N77+N78+N79+N80+N81+N82+N83+N84+N85+N86+N87+N88)/12</f>
        <v>11842.346500099475</v>
      </c>
      <c r="O89" s="18">
        <f>(O77+O78+O79+O80+O81+O82+O83+O84+O85+O86+O87+O88)/12</f>
        <v>1784.7139614319065</v>
      </c>
      <c r="P89" s="18"/>
      <c r="Q89" s="18">
        <f t="shared" ref="Q89:V89" si="4">(Q77+Q78+Q79+Q80+Q81+Q82+Q83+Q84+Q85+Q86+Q87+Q88)/12</f>
        <v>2285.1007838987707</v>
      </c>
      <c r="R89" s="18">
        <f t="shared" si="4"/>
        <v>30.892891914132804</v>
      </c>
      <c r="S89" s="18">
        <f t="shared" si="4"/>
        <v>2069.7396776656701</v>
      </c>
      <c r="T89" s="18">
        <f t="shared" si="4"/>
        <v>1350.8834528901546</v>
      </c>
      <c r="U89" s="18">
        <f t="shared" si="4"/>
        <v>1159.9274261146734</v>
      </c>
      <c r="V89" s="18">
        <f t="shared" si="4"/>
        <v>15.722428679261562</v>
      </c>
      <c r="W89" s="18"/>
      <c r="X89" s="18"/>
      <c r="Y89" s="18"/>
      <c r="Z89" s="18"/>
      <c r="AA89" s="18">
        <v>72.8827</v>
      </c>
      <c r="AB89" s="18">
        <v>79.697199999999995</v>
      </c>
    </row>
    <row r="90" spans="1:28" x14ac:dyDescent="0.25">
      <c r="N90" s="33"/>
      <c r="O90" s="33"/>
    </row>
    <row r="91" spans="1:28" x14ac:dyDescent="0.25">
      <c r="N91" s="33"/>
      <c r="O91" s="33"/>
    </row>
    <row r="92" spans="1:28" x14ac:dyDescent="0.25">
      <c r="A92" s="444" t="s">
        <v>23</v>
      </c>
      <c r="B92" s="446" t="s">
        <v>54</v>
      </c>
      <c r="C92" s="449"/>
      <c r="D92" s="449"/>
      <c r="E92" s="449"/>
      <c r="F92" s="449"/>
      <c r="G92" s="449"/>
      <c r="H92" s="449"/>
      <c r="I92" s="449"/>
      <c r="J92" s="449"/>
      <c r="K92" s="449"/>
      <c r="L92" s="449"/>
      <c r="M92" s="449"/>
      <c r="N92" s="449"/>
      <c r="O92" s="449"/>
      <c r="P92" s="497"/>
      <c r="Q92" s="497"/>
      <c r="R92" s="497"/>
      <c r="S92" s="497"/>
      <c r="T92" s="497"/>
      <c r="U92" s="497"/>
      <c r="V92" s="497"/>
      <c r="W92" s="497"/>
      <c r="X92" s="497"/>
      <c r="Y92" s="497"/>
      <c r="Z92" s="497"/>
      <c r="AA92" s="497"/>
      <c r="AB92" s="498"/>
    </row>
    <row r="93" spans="1:28" ht="38.25" x14ac:dyDescent="0.25">
      <c r="A93" s="445"/>
      <c r="B93" s="116" t="s">
        <v>25</v>
      </c>
      <c r="C93" s="116" t="s">
        <v>26</v>
      </c>
      <c r="E93" s="116"/>
      <c r="L93" s="116" t="s">
        <v>27</v>
      </c>
      <c r="M93" s="116" t="s">
        <v>28</v>
      </c>
      <c r="N93" s="116" t="s">
        <v>29</v>
      </c>
      <c r="O93" s="116" t="s">
        <v>30</v>
      </c>
      <c r="P93" s="116" t="s">
        <v>31</v>
      </c>
      <c r="Q93" s="116" t="s">
        <v>32</v>
      </c>
      <c r="R93" s="116" t="s">
        <v>33</v>
      </c>
      <c r="S93" s="116" t="s">
        <v>34</v>
      </c>
      <c r="T93" s="116" t="s">
        <v>35</v>
      </c>
      <c r="U93" s="116" t="s">
        <v>36</v>
      </c>
      <c r="V93" s="116" t="s">
        <v>37</v>
      </c>
      <c r="W93" s="116"/>
      <c r="X93" s="116"/>
      <c r="Y93" s="116"/>
      <c r="Z93" s="116"/>
      <c r="AA93" s="155" t="s">
        <v>64</v>
      </c>
      <c r="AB93" s="155" t="s">
        <v>65</v>
      </c>
    </row>
    <row r="94" spans="1:28" x14ac:dyDescent="0.25">
      <c r="A94" s="24" t="s">
        <v>38</v>
      </c>
      <c r="B94" s="20">
        <v>65</v>
      </c>
      <c r="C94" s="20">
        <v>74</v>
      </c>
      <c r="D94" s="20"/>
      <c r="E94" s="20"/>
      <c r="F94" s="20"/>
      <c r="G94" s="20"/>
      <c r="H94" s="20"/>
      <c r="I94" s="20"/>
      <c r="J94" s="20"/>
      <c r="K94" s="20"/>
      <c r="L94" s="20">
        <v>4500</v>
      </c>
      <c r="M94" s="20">
        <v>1500</v>
      </c>
      <c r="N94" s="20">
        <v>10000</v>
      </c>
      <c r="O94" s="20">
        <v>1500</v>
      </c>
      <c r="P94" s="20">
        <v>1700</v>
      </c>
      <c r="Q94" s="20">
        <v>2200</v>
      </c>
      <c r="R94" s="20">
        <v>30</v>
      </c>
      <c r="S94" s="20">
        <v>1800</v>
      </c>
      <c r="T94" s="20">
        <v>1100</v>
      </c>
      <c r="U94" s="20">
        <v>1050</v>
      </c>
      <c r="V94" s="20">
        <v>13</v>
      </c>
      <c r="W94" s="20"/>
      <c r="X94" s="20"/>
      <c r="Y94" s="20"/>
      <c r="Z94" s="20"/>
      <c r="AA94" s="20" t="s">
        <v>52</v>
      </c>
      <c r="AB94" s="20" t="s">
        <v>52</v>
      </c>
    </row>
    <row r="95" spans="1:28" x14ac:dyDescent="0.25">
      <c r="A95" s="14" t="s">
        <v>39</v>
      </c>
      <c r="B95" s="99">
        <v>76.312738709677433</v>
      </c>
      <c r="C95" s="99">
        <v>83.086900000000028</v>
      </c>
      <c r="E95" s="25"/>
      <c r="L95" s="99">
        <v>4462.75</v>
      </c>
      <c r="M95" s="99">
        <v>1512.2</v>
      </c>
      <c r="N95" s="99">
        <v>8483</v>
      </c>
      <c r="O95" s="99">
        <v>1646.95</v>
      </c>
      <c r="P95" s="25"/>
      <c r="Q95" s="99">
        <v>2748.433125</v>
      </c>
      <c r="R95" s="99">
        <v>35.087500000000006</v>
      </c>
      <c r="S95" s="99">
        <v>2120.0618749999999</v>
      </c>
      <c r="T95" s="99">
        <v>1235.733125</v>
      </c>
      <c r="U95" s="99">
        <v>1095.8325</v>
      </c>
      <c r="V95" s="99">
        <v>14.015750000000001</v>
      </c>
      <c r="W95" s="99"/>
      <c r="X95" s="99"/>
      <c r="Y95" s="99"/>
      <c r="Z95" s="99"/>
      <c r="AA95" s="99">
        <v>75.172300000000007</v>
      </c>
      <c r="AB95" s="99">
        <v>81.907700000000006</v>
      </c>
    </row>
    <row r="96" spans="1:28" x14ac:dyDescent="0.25">
      <c r="A96" s="14" t="s">
        <v>40</v>
      </c>
      <c r="B96" s="99">
        <v>77.229797586206885</v>
      </c>
      <c r="C96" s="99">
        <v>85.9101</v>
      </c>
      <c r="E96" s="25"/>
      <c r="L96" s="99">
        <v>4595.4761904761908</v>
      </c>
      <c r="M96" s="99">
        <v>1710.8333333333333</v>
      </c>
      <c r="N96" s="99">
        <v>8309.5238095238092</v>
      </c>
      <c r="O96" s="99">
        <v>1771.5714285714287</v>
      </c>
      <c r="P96" s="25"/>
      <c r="Q96" s="99">
        <v>2965.8121052631577</v>
      </c>
      <c r="R96" s="99">
        <v>37.353000000000009</v>
      </c>
      <c r="S96" s="99">
        <v>2284.7010526315789</v>
      </c>
      <c r="T96" s="99">
        <v>1258.8989473684214</v>
      </c>
      <c r="U96" s="99">
        <v>1199.9119047619049</v>
      </c>
      <c r="V96" s="99">
        <v>15.079523809523813</v>
      </c>
      <c r="W96" s="99"/>
      <c r="X96" s="99"/>
      <c r="Y96" s="99"/>
      <c r="Z96" s="99"/>
      <c r="AA96" s="99">
        <v>75.8994</v>
      </c>
      <c r="AB96" s="99">
        <v>82.974800000000002</v>
      </c>
    </row>
    <row r="97" spans="1:28" x14ac:dyDescent="0.25">
      <c r="A97" s="14" t="s">
        <v>41</v>
      </c>
      <c r="B97" s="99">
        <v>70.510099999999994</v>
      </c>
      <c r="C97" s="99">
        <v>78.245374193548415</v>
      </c>
      <c r="E97" s="25"/>
      <c r="L97" s="99">
        <v>4947.5476190476193</v>
      </c>
      <c r="M97" s="99">
        <v>1804.6428571428571</v>
      </c>
      <c r="N97" s="99">
        <v>8704.0476190476184</v>
      </c>
      <c r="O97" s="99">
        <v>1808.0238095238096</v>
      </c>
      <c r="P97" s="25"/>
      <c r="Q97" s="99">
        <v>2811.1480952380957</v>
      </c>
      <c r="R97" s="99">
        <v>34.806190476190466</v>
      </c>
      <c r="S97" s="99">
        <v>2175.2223809523807</v>
      </c>
      <c r="T97" s="99">
        <v>1268.8671428571429</v>
      </c>
      <c r="U97" s="99">
        <v>1213.5999999999999</v>
      </c>
      <c r="V97" s="99">
        <v>15.420476190476187</v>
      </c>
      <c r="W97" s="99"/>
      <c r="X97" s="99"/>
      <c r="Y97" s="99"/>
      <c r="Z97" s="99"/>
      <c r="AA97" s="99">
        <v>67.855199999999996</v>
      </c>
      <c r="AB97" s="99">
        <v>76.538600000000002</v>
      </c>
    </row>
    <row r="98" spans="1:28" x14ac:dyDescent="0.25">
      <c r="A98" s="14" t="s">
        <v>42</v>
      </c>
      <c r="B98" s="99">
        <v>66.692099999999996</v>
      </c>
      <c r="C98" s="99">
        <v>75.588300000000004</v>
      </c>
      <c r="E98" s="25"/>
      <c r="L98" s="99">
        <v>4851.1189999999997</v>
      </c>
      <c r="M98" s="99">
        <v>1851.2857142857142</v>
      </c>
      <c r="N98" s="99">
        <v>8852.6190000000006</v>
      </c>
      <c r="O98" s="99">
        <v>1728.6667</v>
      </c>
      <c r="P98" s="25"/>
      <c r="Q98" s="99">
        <v>2660.3845000000001</v>
      </c>
      <c r="R98" s="99">
        <v>34.740900000000003</v>
      </c>
      <c r="S98" s="99">
        <v>2125.2090909090912</v>
      </c>
      <c r="T98" s="99">
        <v>1226.4504999999999</v>
      </c>
      <c r="U98" s="99">
        <v>1238.6323529411766</v>
      </c>
      <c r="V98" s="99">
        <v>15.99647058823529</v>
      </c>
      <c r="W98" s="99"/>
      <c r="X98" s="99"/>
      <c r="Y98" s="99"/>
      <c r="Z98" s="99"/>
      <c r="AA98" s="99">
        <v>64.333399999999997</v>
      </c>
      <c r="AB98" s="99">
        <v>73.301500000000004</v>
      </c>
    </row>
    <row r="99" spans="1:28" x14ac:dyDescent="0.25">
      <c r="A99" s="14" t="s">
        <v>43</v>
      </c>
      <c r="B99" s="99">
        <v>65.66795483870969</v>
      </c>
      <c r="C99" s="99">
        <v>74.267480645161285</v>
      </c>
      <c r="E99" s="25"/>
      <c r="L99" s="99">
        <v>4708.3500000000004</v>
      </c>
      <c r="M99" s="99">
        <v>1871.2</v>
      </c>
      <c r="N99" s="99">
        <v>8689.25</v>
      </c>
      <c r="O99" s="99">
        <v>1714.425</v>
      </c>
      <c r="P99" s="25"/>
      <c r="Q99" s="99">
        <v>2660.7000000000003</v>
      </c>
      <c r="R99" s="99">
        <v>36.118333333333339</v>
      </c>
      <c r="S99" s="99">
        <v>2183.5794444444441</v>
      </c>
      <c r="T99" s="99">
        <v>1215.2838888888887</v>
      </c>
      <c r="U99" s="99">
        <v>1274.5366666666666</v>
      </c>
      <c r="V99" s="99">
        <v>17.097999999999999</v>
      </c>
      <c r="W99" s="99"/>
      <c r="X99" s="99"/>
      <c r="Y99" s="99"/>
      <c r="Z99" s="99"/>
      <c r="AA99" s="99">
        <v>66.082499999999996</v>
      </c>
      <c r="AB99" s="99">
        <v>73.497</v>
      </c>
    </row>
    <row r="100" spans="1:28" x14ac:dyDescent="0.25">
      <c r="A100" s="14" t="s">
        <v>44</v>
      </c>
      <c r="B100" s="99">
        <v>65.312350000000023</v>
      </c>
      <c r="C100" s="99">
        <v>73.338313333333332</v>
      </c>
      <c r="E100" s="25"/>
      <c r="L100" s="99">
        <v>4630.636363636364</v>
      </c>
      <c r="M100" s="99">
        <v>2023</v>
      </c>
      <c r="N100" s="99">
        <v>8915.454545454546</v>
      </c>
      <c r="O100" s="99">
        <v>1713.909090909091</v>
      </c>
      <c r="P100" s="25"/>
      <c r="Q100" s="99">
        <v>2658.3285714285716</v>
      </c>
      <c r="R100" s="99">
        <v>35.651666666666671</v>
      </c>
      <c r="S100" s="99">
        <v>2060.3404761904758</v>
      </c>
      <c r="T100" s="99">
        <v>1151.9166666666667</v>
      </c>
      <c r="U100" s="99">
        <v>1277.2749999999999</v>
      </c>
      <c r="V100" s="99">
        <v>17.197499999999998</v>
      </c>
      <c r="W100" s="99"/>
      <c r="X100" s="99"/>
      <c r="Y100" s="99"/>
      <c r="Z100" s="99"/>
      <c r="AA100" s="99">
        <v>64.257499999999993</v>
      </c>
      <c r="AB100" s="99">
        <v>71.2102</v>
      </c>
    </row>
    <row r="101" spans="1:28" x14ac:dyDescent="0.25">
      <c r="A101" s="14" t="s">
        <v>45</v>
      </c>
      <c r="B101" s="99">
        <v>64.342274193548363</v>
      </c>
      <c r="C101" s="99">
        <v>71.23557741935484</v>
      </c>
      <c r="E101" s="25"/>
      <c r="L101" s="99">
        <v>4855.7857142857147</v>
      </c>
      <c r="M101" s="99">
        <v>2184.8333333333335</v>
      </c>
      <c r="N101" s="99">
        <v>10251.904761904761</v>
      </c>
      <c r="O101" s="99">
        <v>1834.8809523809523</v>
      </c>
      <c r="P101" s="25"/>
      <c r="Q101" s="99">
        <v>2764.5231818181815</v>
      </c>
      <c r="R101" s="99">
        <v>41.074090909090906</v>
      </c>
      <c r="S101" s="99">
        <v>2239.5522727272723</v>
      </c>
      <c r="T101" s="99">
        <v>1323.9554545454548</v>
      </c>
      <c r="U101" s="99">
        <v>1337.3071428571432</v>
      </c>
      <c r="V101" s="99">
        <v>19.924285714285713</v>
      </c>
      <c r="W101" s="99"/>
      <c r="X101" s="99"/>
      <c r="Y101" s="99"/>
      <c r="Z101" s="99"/>
      <c r="AA101" s="99">
        <v>67.051199999999994</v>
      </c>
      <c r="AB101" s="99">
        <v>74.379900000000006</v>
      </c>
    </row>
    <row r="102" spans="1:28" x14ac:dyDescent="0.25">
      <c r="A102" s="14" t="s">
        <v>46</v>
      </c>
      <c r="B102" s="99">
        <v>64.929299999999998</v>
      </c>
      <c r="C102" s="99">
        <v>72.789699999999996</v>
      </c>
      <c r="E102" s="25"/>
      <c r="L102" s="99">
        <v>4621.8409000000001</v>
      </c>
      <c r="M102" s="99">
        <v>2282.7727</v>
      </c>
      <c r="N102" s="99">
        <v>10353.86</v>
      </c>
      <c r="O102" s="99">
        <v>1843.3864000000001</v>
      </c>
      <c r="P102" s="25"/>
      <c r="Q102" s="99">
        <v>2799.94</v>
      </c>
      <c r="R102" s="99">
        <v>41.005000000000003</v>
      </c>
      <c r="S102" s="99">
        <v>2355.1864</v>
      </c>
      <c r="T102" s="99">
        <v>1462.115</v>
      </c>
      <c r="U102" s="99">
        <v>1341.0886</v>
      </c>
      <c r="V102" s="99">
        <v>19.640899999999998</v>
      </c>
      <c r="W102" s="99"/>
      <c r="X102" s="99"/>
      <c r="Y102" s="99"/>
      <c r="Z102" s="99"/>
      <c r="AA102" s="99">
        <v>64.907200000000003</v>
      </c>
      <c r="AB102" s="99">
        <v>72.501300000000001</v>
      </c>
    </row>
    <row r="103" spans="1:28" x14ac:dyDescent="0.25">
      <c r="A103" s="14" t="s">
        <v>47</v>
      </c>
      <c r="B103" s="99">
        <v>64.501170000000002</v>
      </c>
      <c r="C103" s="99">
        <v>72.443356666666674</v>
      </c>
      <c r="E103" s="25"/>
      <c r="L103" s="99">
        <v>4707.181818181818</v>
      </c>
      <c r="M103" s="99">
        <v>2292.7954545454545</v>
      </c>
      <c r="N103" s="99">
        <v>10188.40909090909</v>
      </c>
      <c r="O103" s="99">
        <v>1942.0227272727273</v>
      </c>
      <c r="P103" s="25"/>
      <c r="Q103" s="99">
        <v>2752.0754545454547</v>
      </c>
      <c r="R103" s="99">
        <v>39.93090909090909</v>
      </c>
      <c r="S103" s="99">
        <v>2179.0413636363633</v>
      </c>
      <c r="T103" s="99">
        <v>1411.8059090909101</v>
      </c>
      <c r="U103" s="99">
        <v>1326.0295454545451</v>
      </c>
      <c r="V103" s="99">
        <v>19.29159090909091</v>
      </c>
      <c r="W103" s="99"/>
      <c r="X103" s="99"/>
      <c r="Y103" s="99"/>
      <c r="Z103" s="99"/>
      <c r="AA103" s="99">
        <v>63.158099999999997</v>
      </c>
      <c r="AB103" s="99">
        <v>70.882300000000001</v>
      </c>
    </row>
    <row r="104" spans="1:28" x14ac:dyDescent="0.25">
      <c r="A104" s="14" t="s">
        <v>48</v>
      </c>
      <c r="B104" s="99">
        <v>62.680809677419369</v>
      </c>
      <c r="C104" s="99">
        <v>69.165212903225807</v>
      </c>
      <c r="E104" s="25"/>
      <c r="L104" s="99">
        <v>4732.1428571428569</v>
      </c>
      <c r="M104" s="99">
        <v>2314.1428571428573</v>
      </c>
      <c r="N104" s="99">
        <v>10266.428571428571</v>
      </c>
      <c r="O104" s="99">
        <v>2039.9285714285713</v>
      </c>
      <c r="P104" s="99">
        <v>1701.3254999999999</v>
      </c>
      <c r="Q104" s="99">
        <v>2559.888095238095</v>
      </c>
      <c r="R104" s="99">
        <v>35.862380952380946</v>
      </c>
      <c r="S104" s="99">
        <v>1938.6228571428571</v>
      </c>
      <c r="T104" s="99">
        <v>1319.5614285714287</v>
      </c>
      <c r="U104" s="99">
        <v>1266.7142857142858</v>
      </c>
      <c r="V104" s="99">
        <v>17.73714285714286</v>
      </c>
      <c r="W104" s="99"/>
      <c r="X104" s="99"/>
      <c r="Y104" s="99"/>
      <c r="Z104" s="99"/>
      <c r="AA104" s="99">
        <v>62.903700000000001</v>
      </c>
      <c r="AB104" s="99">
        <v>68.678299999999993</v>
      </c>
    </row>
    <row r="105" spans="1:28" x14ac:dyDescent="0.25">
      <c r="A105" s="14" t="s">
        <v>49</v>
      </c>
      <c r="B105" s="99">
        <v>64.365806666666671</v>
      </c>
      <c r="C105" s="99">
        <v>69.664383870967782</v>
      </c>
      <c r="E105" s="25"/>
      <c r="L105" s="99">
        <v>5443.25</v>
      </c>
      <c r="M105" s="99">
        <v>2568.840909090909</v>
      </c>
      <c r="N105" s="99">
        <v>11142.954545454546</v>
      </c>
      <c r="O105" s="99">
        <v>2178.840909090909</v>
      </c>
      <c r="P105" s="99">
        <v>1735.2954545454545</v>
      </c>
      <c r="Q105" s="99">
        <v>2566.4471428571424</v>
      </c>
      <c r="R105" s="99">
        <v>36.168571428571425</v>
      </c>
      <c r="S105" s="99">
        <v>1975.4547619047617</v>
      </c>
      <c r="T105" s="99">
        <v>1427.0657142857142</v>
      </c>
      <c r="U105" s="99">
        <v>1235.9795454545454</v>
      </c>
      <c r="V105" s="99">
        <v>17.415454545454544</v>
      </c>
      <c r="W105" s="99"/>
      <c r="X105" s="99"/>
      <c r="Y105" s="99"/>
      <c r="Z105" s="99"/>
      <c r="AA105" s="99">
        <v>64.944900000000004</v>
      </c>
      <c r="AB105" s="99">
        <v>68.8416</v>
      </c>
    </row>
    <row r="106" spans="1:28" x14ac:dyDescent="0.25">
      <c r="A106" s="14" t="s">
        <v>50</v>
      </c>
      <c r="B106" s="99">
        <v>62.200629032258085</v>
      </c>
      <c r="C106" s="99">
        <v>65.624154838709686</v>
      </c>
      <c r="E106" s="25"/>
      <c r="L106" s="99">
        <v>5648.6311999999998</v>
      </c>
      <c r="M106" s="99">
        <v>2611.0880000000002</v>
      </c>
      <c r="N106" s="99">
        <v>10344.4568</v>
      </c>
      <c r="O106" s="99">
        <v>2178.8544000000002</v>
      </c>
      <c r="P106" s="99">
        <v>1711.5201</v>
      </c>
      <c r="Q106" s="99">
        <v>2404.6263636363637</v>
      </c>
      <c r="R106" s="99">
        <v>32.646086956521742</v>
      </c>
      <c r="S106" s="99">
        <v>1832.7721739130436</v>
      </c>
      <c r="T106" s="99">
        <v>1473.29</v>
      </c>
      <c r="U106" s="99">
        <v>1150.7674999999999</v>
      </c>
      <c r="V106" s="99">
        <v>16.378500000000003</v>
      </c>
      <c r="W106" s="99"/>
      <c r="X106" s="99"/>
      <c r="Y106" s="99"/>
      <c r="Z106" s="99"/>
      <c r="AA106" s="99">
        <v>60.6569</v>
      </c>
      <c r="AB106" s="99">
        <v>63.811100000000003</v>
      </c>
    </row>
    <row r="107" spans="1:28" x14ac:dyDescent="0.25">
      <c r="A107" s="17" t="s">
        <v>51</v>
      </c>
      <c r="B107" s="18">
        <f>(B95+B96+B97+B98+B99+B100+B101+B102+B103+B104+B105+B106)/12</f>
        <v>67.062085892040542</v>
      </c>
      <c r="C107" s="18">
        <f>(C95+C96+C97+C98+C99+C100+C101+C102+C103+C104+C105+C106)/12</f>
        <v>74.279904489247329</v>
      </c>
      <c r="D107" s="68"/>
      <c r="E107" s="18"/>
      <c r="F107" s="68"/>
      <c r="G107" s="68"/>
      <c r="H107" s="68"/>
      <c r="I107" s="68"/>
      <c r="J107" s="68"/>
      <c r="K107" s="68"/>
      <c r="L107" s="18">
        <f>(L95+L96+L97+L98+L99+L100+L101+L102+L103+L104+L105+L106)/12</f>
        <v>4850.3926385642126</v>
      </c>
      <c r="M107" s="18">
        <f>(M95+M96+M97+M98+M99+M100+M101+M102+M103+M104+M105+M106)/12</f>
        <v>2085.6362632395385</v>
      </c>
      <c r="N107" s="18">
        <f>(N95+N96+N97+N98+N99+N100+N101+N102+N103+N104+N105+N106)/12</f>
        <v>9541.8257286435783</v>
      </c>
      <c r="O107" s="18">
        <f>(O95+O96+O97+O98+O99+O100+O101+O102+O103+O104+O105+O106)/12</f>
        <v>1866.7883324314573</v>
      </c>
      <c r="P107" s="18">
        <f>(P95+P96+P97+P98+P99+P100+P101+P102+P103+P104+P105+P106)/3</f>
        <v>1716.0470181818182</v>
      </c>
      <c r="Q107" s="18">
        <f t="shared" ref="Q107:V107" si="5">(Q95+Q96+Q97+Q98+Q99+Q100+Q101+Q102+Q103+Q104+Q105+Q106)/12</f>
        <v>2696.0255529187548</v>
      </c>
      <c r="R107" s="18">
        <f t="shared" si="5"/>
        <v>36.703719151138714</v>
      </c>
      <c r="S107" s="18">
        <f t="shared" si="5"/>
        <v>2122.4786791210222</v>
      </c>
      <c r="T107" s="18">
        <f t="shared" si="5"/>
        <v>1314.5786481062189</v>
      </c>
      <c r="U107" s="18">
        <f t="shared" si="5"/>
        <v>1246.4729203208558</v>
      </c>
      <c r="V107" s="18">
        <f t="shared" si="5"/>
        <v>17.09963288451744</v>
      </c>
      <c r="W107" s="18"/>
      <c r="X107" s="18"/>
      <c r="Y107" s="18"/>
      <c r="Z107" s="18"/>
      <c r="AA107" s="18">
        <v>60.6569</v>
      </c>
      <c r="AB107" s="18">
        <v>63.811100000000003</v>
      </c>
    </row>
    <row r="108" spans="1:28" x14ac:dyDescent="0.25">
      <c r="N108" s="33"/>
      <c r="O108" s="33"/>
    </row>
    <row r="109" spans="1:28" ht="26.25" outlineLevel="1" x14ac:dyDescent="0.25">
      <c r="A109" s="35" t="s">
        <v>71</v>
      </c>
      <c r="B109" s="36">
        <f>B107</f>
        <v>67.062085892040542</v>
      </c>
      <c r="C109" s="36">
        <f>C107</f>
        <v>74.279904489247329</v>
      </c>
      <c r="D109" s="36">
        <f>L107*B109</f>
        <v>325277.44773751439</v>
      </c>
      <c r="E109" s="36">
        <f>M107*B109</f>
        <v>139867.1182249244</v>
      </c>
      <c r="F109" s="36">
        <f>B109*N107</f>
        <v>639894.73658117803</v>
      </c>
      <c r="G109" s="36">
        <f>O107*B109</f>
        <v>125190.71949177752</v>
      </c>
      <c r="H109" s="36"/>
      <c r="I109" s="36"/>
      <c r="J109" s="36"/>
      <c r="K109" s="36"/>
      <c r="L109" s="36"/>
      <c r="M109" s="36"/>
      <c r="N109" s="36">
        <f>U107*B109</f>
        <v>83591.074044659836</v>
      </c>
      <c r="O109" s="36">
        <f>V107*B109</f>
        <v>1146.7370492238695</v>
      </c>
    </row>
    <row r="110" spans="1:28" outlineLevel="1" x14ac:dyDescent="0.25">
      <c r="A110" s="37"/>
      <c r="N110" s="33"/>
      <c r="O110" s="33"/>
    </row>
    <row r="111" spans="1:28" outlineLevel="1" x14ac:dyDescent="0.25">
      <c r="A111" s="34" t="s">
        <v>72</v>
      </c>
      <c r="B111" s="38">
        <v>59.896099999999997</v>
      </c>
      <c r="C111" s="38">
        <v>63.112499999999997</v>
      </c>
      <c r="D111" s="39">
        <v>5551.5</v>
      </c>
      <c r="E111" s="39">
        <v>2611</v>
      </c>
      <c r="F111" s="39">
        <v>10245</v>
      </c>
      <c r="G111" s="39">
        <v>2060</v>
      </c>
      <c r="H111" s="39">
        <v>1717</v>
      </c>
      <c r="I111" s="40">
        <v>2264.8200000000002</v>
      </c>
      <c r="J111" s="40">
        <v>31.68</v>
      </c>
      <c r="K111" s="40"/>
      <c r="L111" s="40">
        <v>1869.86</v>
      </c>
      <c r="M111" s="40">
        <v>1455.83</v>
      </c>
      <c r="N111" s="39">
        <v>1178.5</v>
      </c>
      <c r="O111" s="39">
        <v>16.52</v>
      </c>
    </row>
    <row r="112" spans="1:28" outlineLevel="1" x14ac:dyDescent="0.25">
      <c r="A112" s="41" t="s">
        <v>73</v>
      </c>
      <c r="B112" s="42"/>
      <c r="C112" s="43"/>
      <c r="D112" s="44">
        <f>D111*B111</f>
        <v>332513.19915</v>
      </c>
      <c r="E112" s="44">
        <f>E111*B111</f>
        <v>156388.71709999998</v>
      </c>
      <c r="F112" s="44">
        <f>F111*B111</f>
        <v>613635.54449999996</v>
      </c>
      <c r="G112" s="44">
        <f>G111*B111</f>
        <v>123385.966</v>
      </c>
      <c r="H112" s="44">
        <f>H111*B111</f>
        <v>102841.60369999999</v>
      </c>
      <c r="I112" s="44"/>
      <c r="J112" s="44"/>
      <c r="K112" s="44"/>
      <c r="L112" s="44"/>
      <c r="M112" s="44"/>
      <c r="N112" s="44">
        <f>N111*B111</f>
        <v>70587.553849999997</v>
      </c>
      <c r="O112" s="44">
        <f>O111*B111</f>
        <v>989.48357199999998</v>
      </c>
    </row>
    <row r="114" spans="1:28" x14ac:dyDescent="0.25">
      <c r="A114" s="444" t="s">
        <v>23</v>
      </c>
      <c r="B114" s="446" t="s">
        <v>24</v>
      </c>
      <c r="C114" s="449"/>
      <c r="D114" s="449"/>
      <c r="E114" s="449"/>
      <c r="F114" s="449"/>
      <c r="G114" s="449"/>
      <c r="H114" s="449"/>
      <c r="I114" s="449"/>
      <c r="J114" s="449"/>
      <c r="K114" s="449"/>
      <c r="L114" s="449"/>
      <c r="M114" s="449"/>
      <c r="N114" s="449"/>
      <c r="O114" s="449"/>
      <c r="P114" s="497"/>
      <c r="Q114" s="497"/>
      <c r="R114" s="497"/>
      <c r="S114" s="497"/>
      <c r="T114" s="497"/>
      <c r="U114" s="497"/>
      <c r="V114" s="497"/>
      <c r="W114" s="497"/>
      <c r="X114" s="497"/>
      <c r="Y114" s="497"/>
      <c r="Z114" s="497"/>
      <c r="AA114" s="497"/>
      <c r="AB114" s="498"/>
    </row>
    <row r="115" spans="1:28" ht="38.25" x14ac:dyDescent="0.25">
      <c r="A115" s="445"/>
      <c r="B115" s="116" t="s">
        <v>63</v>
      </c>
      <c r="C115" s="116" t="s">
        <v>62</v>
      </c>
      <c r="E115" s="116"/>
      <c r="L115" s="116" t="s">
        <v>27</v>
      </c>
      <c r="M115" s="116" t="s">
        <v>28</v>
      </c>
      <c r="N115" s="116" t="s">
        <v>29</v>
      </c>
      <c r="O115" s="116" t="s">
        <v>30</v>
      </c>
      <c r="P115" s="116" t="s">
        <v>31</v>
      </c>
      <c r="Q115" s="116" t="s">
        <v>32</v>
      </c>
      <c r="R115" s="116" t="s">
        <v>33</v>
      </c>
      <c r="S115" s="116" t="s">
        <v>34</v>
      </c>
      <c r="T115" s="116" t="s">
        <v>35</v>
      </c>
      <c r="U115" s="116" t="s">
        <v>36</v>
      </c>
      <c r="V115" s="116" t="s">
        <v>37</v>
      </c>
      <c r="W115" s="116"/>
      <c r="X115" s="116"/>
      <c r="Y115" s="116"/>
      <c r="Z115" s="116"/>
      <c r="AA115" s="155" t="s">
        <v>64</v>
      </c>
      <c r="AB115" s="155" t="s">
        <v>65</v>
      </c>
    </row>
    <row r="116" spans="1:28" x14ac:dyDescent="0.25">
      <c r="A116" s="19" t="s">
        <v>38</v>
      </c>
      <c r="B116" s="20">
        <v>65</v>
      </c>
      <c r="C116" s="20">
        <v>70</v>
      </c>
      <c r="E116" s="21"/>
      <c r="L116" s="21">
        <v>5000</v>
      </c>
      <c r="M116" s="21">
        <v>2500</v>
      </c>
      <c r="N116" s="21">
        <v>10000</v>
      </c>
      <c r="O116" s="21">
        <v>2000</v>
      </c>
      <c r="P116" s="21">
        <v>1700</v>
      </c>
      <c r="Q116" s="21">
        <v>2500</v>
      </c>
      <c r="R116" s="21">
        <v>35</v>
      </c>
      <c r="S116" s="21">
        <v>2000</v>
      </c>
      <c r="T116" s="21">
        <v>1300</v>
      </c>
      <c r="U116" s="22">
        <v>1100</v>
      </c>
      <c r="V116" s="22">
        <v>16</v>
      </c>
      <c r="W116" s="21"/>
      <c r="X116" s="21"/>
      <c r="Y116" s="21"/>
      <c r="Z116" s="21"/>
      <c r="AA116" s="23" t="s">
        <v>52</v>
      </c>
      <c r="AB116" s="23" t="s">
        <v>52</v>
      </c>
    </row>
    <row r="117" spans="1:28" x14ac:dyDescent="0.25">
      <c r="A117" s="14" t="s">
        <v>39</v>
      </c>
      <c r="B117" s="15">
        <v>59.958335483870968</v>
      </c>
      <c r="C117" s="15">
        <v>63.667716129032264</v>
      </c>
      <c r="E117" s="25"/>
      <c r="L117" s="15">
        <v>5737.4285714285716</v>
      </c>
      <c r="M117" s="15">
        <v>2713</v>
      </c>
      <c r="N117" s="15">
        <v>9984.2857142857138</v>
      </c>
      <c r="O117" s="15">
        <v>2236.6904761904761</v>
      </c>
      <c r="P117" s="15">
        <v>1790.7857142857142</v>
      </c>
      <c r="Q117" s="15">
        <v>2298.2106249999997</v>
      </c>
      <c r="R117" s="15">
        <v>32.303749999999994</v>
      </c>
      <c r="S117" s="15">
        <v>1873.2581250000001</v>
      </c>
      <c r="T117" s="15">
        <v>1442.7706249999999</v>
      </c>
      <c r="U117" s="15">
        <v>1192.6166666666663</v>
      </c>
      <c r="V117" s="15">
        <v>16.807619047619049</v>
      </c>
      <c r="W117" s="25"/>
      <c r="X117" s="25"/>
      <c r="Y117" s="25"/>
      <c r="Z117" s="25"/>
      <c r="AA117" s="15">
        <v>60.161799999999999</v>
      </c>
      <c r="AB117" s="15">
        <v>64.433300000000003</v>
      </c>
    </row>
    <row r="118" spans="1:28" x14ac:dyDescent="0.25">
      <c r="A118" s="14" t="s">
        <v>40</v>
      </c>
      <c r="B118" s="16">
        <v>58.400017857142863</v>
      </c>
      <c r="C118" s="16">
        <v>62.176007142857159</v>
      </c>
      <c r="E118" s="25"/>
      <c r="L118" s="16">
        <v>5941.55</v>
      </c>
      <c r="M118" s="16">
        <v>2848.4250000000002</v>
      </c>
      <c r="N118" s="16">
        <v>10619.5</v>
      </c>
      <c r="O118" s="16">
        <v>2321.7249999999999</v>
      </c>
      <c r="P118" s="16">
        <v>1856.8</v>
      </c>
      <c r="Q118" s="16">
        <v>2312.8444444444449</v>
      </c>
      <c r="R118" s="16">
        <v>33.373888888888892</v>
      </c>
      <c r="S118" s="16">
        <v>1890.26</v>
      </c>
      <c r="T118" s="16">
        <v>1449.6338888888888</v>
      </c>
      <c r="U118" s="16">
        <v>1234.3575000000001</v>
      </c>
      <c r="V118" s="16">
        <v>17.874249999999996</v>
      </c>
      <c r="W118" s="25"/>
      <c r="X118" s="25"/>
      <c r="Y118" s="25"/>
      <c r="Z118" s="25"/>
      <c r="AA118" s="16">
        <v>57.937100000000001</v>
      </c>
      <c r="AB118" s="16">
        <v>61.256900000000002</v>
      </c>
    </row>
    <row r="119" spans="1:28" x14ac:dyDescent="0.25">
      <c r="A119" s="26" t="s">
        <v>55</v>
      </c>
      <c r="B119" s="27">
        <v>59.21879491525425</v>
      </c>
      <c r="C119" s="27">
        <v>62.959786440677966</v>
      </c>
      <c r="E119" s="25"/>
      <c r="L119" s="27">
        <v>5837</v>
      </c>
      <c r="M119" s="27">
        <v>2779.060975609756</v>
      </c>
      <c r="N119" s="27">
        <v>10294.146341463415</v>
      </c>
      <c r="O119" s="27">
        <v>2278.1707317073169</v>
      </c>
      <c r="P119" s="27">
        <v>1822.9878048780488</v>
      </c>
      <c r="Q119" s="27">
        <v>2305.9579411764703</v>
      </c>
      <c r="R119" s="27">
        <v>32.870294117647049</v>
      </c>
      <c r="S119" s="27">
        <v>1882.2591176470589</v>
      </c>
      <c r="T119" s="27">
        <v>1446.4041176470585</v>
      </c>
      <c r="U119" s="27">
        <v>1212.9780487804878</v>
      </c>
      <c r="V119" s="27">
        <v>17.327926829268293</v>
      </c>
      <c r="W119" s="25"/>
      <c r="X119" s="25"/>
      <c r="Y119" s="25"/>
      <c r="Z119" s="25"/>
      <c r="AA119" s="27">
        <v>57.937100000000001</v>
      </c>
      <c r="AB119" s="27">
        <v>61.256900000000002</v>
      </c>
    </row>
    <row r="120" spans="1:28" x14ac:dyDescent="0.25">
      <c r="A120" s="14" t="s">
        <v>41</v>
      </c>
      <c r="B120" s="16">
        <v>58.109087096774196</v>
      </c>
      <c r="C120" s="16">
        <v>62.052767741935483</v>
      </c>
      <c r="E120" s="25"/>
      <c r="L120" s="16">
        <v>5821.521739130435</v>
      </c>
      <c r="M120" s="16">
        <v>2781.7391304347825</v>
      </c>
      <c r="N120" s="16">
        <v>10230.434782608696</v>
      </c>
      <c r="O120" s="16">
        <v>2277.304347826087</v>
      </c>
      <c r="P120" s="16">
        <v>1901.5652173913043</v>
      </c>
      <c r="Q120" s="16">
        <v>2297.8536363636367</v>
      </c>
      <c r="R120" s="16">
        <v>32.865454545454547</v>
      </c>
      <c r="S120" s="16">
        <v>1805.907727272727</v>
      </c>
      <c r="T120" s="16">
        <v>1444.5418181818181</v>
      </c>
      <c r="U120" s="16">
        <v>1231.1108695652172</v>
      </c>
      <c r="V120" s="16">
        <v>17.587826086956522</v>
      </c>
      <c r="W120" s="25"/>
      <c r="X120" s="25"/>
      <c r="Y120" s="25"/>
      <c r="Z120" s="25"/>
      <c r="AA120" s="16">
        <v>56.377899999999997</v>
      </c>
      <c r="AB120" s="16">
        <v>60.594999999999999</v>
      </c>
    </row>
    <row r="121" spans="1:28" x14ac:dyDescent="0.25">
      <c r="A121" s="26" t="s">
        <v>16</v>
      </c>
      <c r="B121" s="27">
        <v>58.836562222222192</v>
      </c>
      <c r="C121" s="27">
        <v>62.647368888888884</v>
      </c>
      <c r="E121" s="25"/>
      <c r="L121" s="27">
        <v>5831.4375</v>
      </c>
      <c r="M121" s="27">
        <v>2780.0234375</v>
      </c>
      <c r="N121" s="27">
        <v>10271.25</v>
      </c>
      <c r="O121" s="27">
        <v>2277.859375</v>
      </c>
      <c r="P121" s="27">
        <v>1851.2265625</v>
      </c>
      <c r="Q121" s="27">
        <v>2302.7741071428568</v>
      </c>
      <c r="R121" s="27">
        <v>32.868392857142851</v>
      </c>
      <c r="S121" s="27">
        <v>1852.2639285714288</v>
      </c>
      <c r="T121" s="27">
        <v>1445.6724999999999</v>
      </c>
      <c r="U121" s="27">
        <v>1219.4945312500004</v>
      </c>
      <c r="V121" s="27">
        <v>17.421328125000002</v>
      </c>
      <c r="W121" s="25"/>
      <c r="X121" s="25"/>
      <c r="Y121" s="25"/>
      <c r="Z121" s="25"/>
      <c r="AA121" s="27">
        <v>56.377899999999997</v>
      </c>
      <c r="AB121" s="27">
        <v>60.594999999999999</v>
      </c>
    </row>
    <row r="122" spans="1:28" x14ac:dyDescent="0.25">
      <c r="A122" s="14" t="s">
        <v>42</v>
      </c>
      <c r="B122" s="16">
        <v>56.431440000000016</v>
      </c>
      <c r="C122" s="16">
        <v>60.422580000000011</v>
      </c>
      <c r="E122" s="25"/>
      <c r="L122" s="16">
        <v>5697.666666666667</v>
      </c>
      <c r="M122" s="16">
        <v>2633.0277777777778</v>
      </c>
      <c r="N122" s="16">
        <v>9668.6111111111113</v>
      </c>
      <c r="O122" s="16">
        <v>2231.3055555555557</v>
      </c>
      <c r="P122" s="16">
        <v>1930.9444444444443</v>
      </c>
      <c r="Q122" s="16">
        <v>2299.887619047619</v>
      </c>
      <c r="R122" s="16">
        <v>32.851904761904763</v>
      </c>
      <c r="S122" s="16">
        <v>1744.9095238095238</v>
      </c>
      <c r="T122" s="16">
        <v>1451.2404761904763</v>
      </c>
      <c r="U122" s="16">
        <v>1265.6277777777777</v>
      </c>
      <c r="V122" s="16">
        <v>18.05833333333333</v>
      </c>
      <c r="W122" s="25"/>
      <c r="X122" s="25"/>
      <c r="Y122" s="25"/>
      <c r="Z122" s="25"/>
      <c r="AA122" s="16">
        <v>56.983800000000002</v>
      </c>
      <c r="AB122" s="16">
        <v>62.043999999999997</v>
      </c>
    </row>
    <row r="123" spans="1:28" x14ac:dyDescent="0.25">
      <c r="A123" s="26" t="s">
        <v>56</v>
      </c>
      <c r="B123" s="27">
        <v>58.235281666666673</v>
      </c>
      <c r="C123" s="27">
        <v>62.091171666666632</v>
      </c>
      <c r="E123" s="25"/>
      <c r="L123" s="27">
        <v>5802.0731707317073</v>
      </c>
      <c r="M123" s="27">
        <v>2747.7560975609758</v>
      </c>
      <c r="N123" s="27">
        <v>10138.963414634147</v>
      </c>
      <c r="O123" s="27">
        <v>2267.6402439024391</v>
      </c>
      <c r="P123" s="27">
        <v>1868.7256097560976</v>
      </c>
      <c r="Q123" s="27">
        <v>2301.9868831168828</v>
      </c>
      <c r="R123" s="27">
        <v>32.863896103896103</v>
      </c>
      <c r="S123" s="27">
        <v>1822.985454545455</v>
      </c>
      <c r="T123" s="27">
        <v>1447.1910389610391</v>
      </c>
      <c r="U123" s="27">
        <v>1229.6213414634149</v>
      </c>
      <c r="V123" s="27">
        <v>17.561158536585371</v>
      </c>
      <c r="W123" s="25"/>
      <c r="X123" s="25"/>
      <c r="Y123" s="25"/>
      <c r="Z123" s="25"/>
      <c r="AA123" s="27">
        <v>56.983800000000002</v>
      </c>
      <c r="AB123" s="27">
        <v>62.043999999999997</v>
      </c>
    </row>
    <row r="124" spans="1:28" x14ac:dyDescent="0.25">
      <c r="A124" s="14" t="s">
        <v>43</v>
      </c>
      <c r="B124" s="16">
        <v>57.172003225806463</v>
      </c>
      <c r="C124" s="16">
        <v>63.097225806451597</v>
      </c>
      <c r="E124" s="25"/>
      <c r="L124" s="16">
        <v>5591.5</v>
      </c>
      <c r="M124" s="16">
        <v>2590.2380952380954</v>
      </c>
      <c r="N124" s="16">
        <v>9154.2857142857138</v>
      </c>
      <c r="O124" s="16">
        <v>2131.6666666666665</v>
      </c>
      <c r="P124" s="16">
        <v>1914.1428571428571</v>
      </c>
      <c r="Q124" s="16">
        <v>2283.4815789473687</v>
      </c>
      <c r="R124" s="16">
        <v>30.779473684210529</v>
      </c>
      <c r="S124" s="16">
        <v>1706.4568421052631</v>
      </c>
      <c r="T124" s="16">
        <v>1445.4515789473685</v>
      </c>
      <c r="U124" s="16">
        <v>1245.0047619047618</v>
      </c>
      <c r="V124" s="16">
        <v>16.764761904761901</v>
      </c>
      <c r="W124" s="25"/>
      <c r="X124" s="25"/>
      <c r="Y124" s="25"/>
      <c r="Z124" s="25"/>
      <c r="AA124" s="16">
        <v>56.516800000000003</v>
      </c>
      <c r="AB124" s="16">
        <v>62.948399999999999</v>
      </c>
    </row>
    <row r="125" spans="1:28" x14ac:dyDescent="0.25">
      <c r="A125" s="26" t="s">
        <v>57</v>
      </c>
      <c r="B125" s="27">
        <v>58.016992715231787</v>
      </c>
      <c r="C125" s="27">
        <v>62.29771258278145</v>
      </c>
      <c r="E125" s="25"/>
      <c r="L125" s="27">
        <v>5759.1407766990287</v>
      </c>
      <c r="M125" s="27">
        <v>2715.6407766990292</v>
      </c>
      <c r="N125" s="27">
        <v>9938.2038834951454</v>
      </c>
      <c r="O125" s="27">
        <v>2239.9174757281553</v>
      </c>
      <c r="P125" s="27">
        <v>1877.985436893204</v>
      </c>
      <c r="Q125" s="27">
        <v>2298.3243749999992</v>
      </c>
      <c r="R125" s="27">
        <v>32.451354166666668</v>
      </c>
      <c r="S125" s="27">
        <v>1799.9224999999994</v>
      </c>
      <c r="T125" s="27">
        <v>1446.8467708333335</v>
      </c>
      <c r="U125" s="27">
        <v>1232.7577669902912</v>
      </c>
      <c r="V125" s="27">
        <v>17.398786407766995</v>
      </c>
      <c r="W125" s="25"/>
      <c r="X125" s="25"/>
      <c r="Y125" s="25"/>
      <c r="Z125" s="25"/>
      <c r="AA125" s="27">
        <v>56.516800000000003</v>
      </c>
      <c r="AB125" s="27">
        <v>62.948399999999999</v>
      </c>
    </row>
    <row r="126" spans="1:28" x14ac:dyDescent="0.25">
      <c r="A126" s="14" t="s">
        <v>44</v>
      </c>
      <c r="B126" s="16">
        <v>57.831076666666682</v>
      </c>
      <c r="C126" s="16">
        <v>64.837540000000004</v>
      </c>
      <c r="E126" s="25"/>
      <c r="L126" s="16">
        <v>5699.477272727273</v>
      </c>
      <c r="M126" s="16">
        <v>2571.931818181818</v>
      </c>
      <c r="N126" s="16">
        <v>8930.681818181818</v>
      </c>
      <c r="O126" s="16">
        <v>2131.181818181818</v>
      </c>
      <c r="P126" s="16">
        <v>1886.6136363636363</v>
      </c>
      <c r="Q126" s="16">
        <v>2348.3047619047625</v>
      </c>
      <c r="R126" s="16">
        <v>31.588571428571431</v>
      </c>
      <c r="S126" s="16">
        <v>1737.3895238095238</v>
      </c>
      <c r="T126" s="16">
        <v>1600.0233333333329</v>
      </c>
      <c r="U126" s="16">
        <v>1260.2568181818181</v>
      </c>
      <c r="V126" s="16">
        <v>16.945909090909087</v>
      </c>
      <c r="W126" s="25"/>
      <c r="X126" s="25"/>
      <c r="Y126" s="25"/>
      <c r="Z126" s="25"/>
      <c r="AA126" s="16">
        <v>59.085500000000003</v>
      </c>
      <c r="AB126" s="16">
        <v>67.499300000000005</v>
      </c>
    </row>
    <row r="127" spans="1:28" x14ac:dyDescent="0.25">
      <c r="A127" s="26" t="s">
        <v>17</v>
      </c>
      <c r="B127" s="27">
        <v>57.145138461538437</v>
      </c>
      <c r="C127" s="27">
        <v>62.789204395604401</v>
      </c>
      <c r="E127" s="25"/>
      <c r="L127" s="27">
        <v>5661.7704918032787</v>
      </c>
      <c r="M127" s="27">
        <v>2596.2622950819673</v>
      </c>
      <c r="N127" s="27">
        <v>9225.4098360655735</v>
      </c>
      <c r="O127" s="27">
        <v>2160.8934426229507</v>
      </c>
      <c r="P127" s="27">
        <v>1909.172131147541</v>
      </c>
      <c r="Q127" s="27">
        <v>2311.445737704918</v>
      </c>
      <c r="R127" s="27">
        <v>31.771475409836054</v>
      </c>
      <c r="S127" s="27">
        <v>1730.3436065573769</v>
      </c>
      <c r="T127" s="27">
        <v>1500.6577049180328</v>
      </c>
      <c r="U127" s="27">
        <v>1256.5909836065575</v>
      </c>
      <c r="V127" s="27">
        <v>17.211803278688521</v>
      </c>
      <c r="W127" s="25"/>
      <c r="X127" s="25"/>
      <c r="Y127" s="25"/>
      <c r="Z127" s="25"/>
      <c r="AA127" s="27">
        <v>59.085500000000003</v>
      </c>
      <c r="AB127" s="27">
        <v>67.499300000000005</v>
      </c>
    </row>
    <row r="128" spans="1:28" x14ac:dyDescent="0.25">
      <c r="A128" s="26" t="s">
        <v>20</v>
      </c>
      <c r="B128" s="27">
        <v>57.986177900552455</v>
      </c>
      <c r="C128" s="27">
        <v>62.71867845303867</v>
      </c>
      <c r="E128" s="25"/>
      <c r="L128" s="27">
        <v>5748.64</v>
      </c>
      <c r="M128" s="27">
        <v>2690.348</v>
      </c>
      <c r="N128" s="27">
        <v>9760.8799999999992</v>
      </c>
      <c r="O128" s="27">
        <v>2220.7800000000002</v>
      </c>
      <c r="P128" s="27">
        <v>1879.5039999999999</v>
      </c>
      <c r="Q128" s="27">
        <v>2307.2952136752128</v>
      </c>
      <c r="R128" s="27">
        <v>32.296495726495721</v>
      </c>
      <c r="S128" s="27">
        <v>1788.6986324786315</v>
      </c>
      <c r="T128" s="27">
        <v>1474.34</v>
      </c>
      <c r="U128" s="27">
        <v>1237.5975999999996</v>
      </c>
      <c r="V128" s="27">
        <v>17.319080000000003</v>
      </c>
      <c r="W128" s="25"/>
      <c r="X128" s="25"/>
      <c r="Y128" s="25"/>
      <c r="Z128" s="25"/>
      <c r="AA128" s="27">
        <v>59.085500000000003</v>
      </c>
      <c r="AB128" s="27">
        <v>67.499300000000005</v>
      </c>
    </row>
    <row r="129" spans="1:28" x14ac:dyDescent="0.25">
      <c r="A129" s="14" t="s">
        <v>45</v>
      </c>
      <c r="B129" s="16">
        <v>59.670658064516118</v>
      </c>
      <c r="C129" s="16">
        <v>68.643470967741933</v>
      </c>
      <c r="E129" s="25"/>
      <c r="L129" s="16">
        <v>5978.5952380952385</v>
      </c>
      <c r="M129" s="16">
        <v>2785.0952380952381</v>
      </c>
      <c r="N129" s="16">
        <v>9481.6666666666661</v>
      </c>
      <c r="O129" s="16">
        <v>2266.4047619047619</v>
      </c>
      <c r="P129" s="16">
        <v>1903.6190476190477</v>
      </c>
      <c r="Q129" s="16">
        <v>2368.1014285714286</v>
      </c>
      <c r="R129" s="16">
        <v>30.951428571428579</v>
      </c>
      <c r="S129" s="16">
        <v>1758.4780952380952</v>
      </c>
      <c r="T129" s="16">
        <v>1637.9938095238097</v>
      </c>
      <c r="U129" s="16">
        <v>1236.2214285714283</v>
      </c>
      <c r="V129" s="16">
        <v>16.143809523809526</v>
      </c>
      <c r="W129" s="25"/>
      <c r="X129" s="25"/>
      <c r="Y129" s="25"/>
      <c r="Z129" s="25"/>
      <c r="AA129" s="16">
        <v>59.543599999999998</v>
      </c>
      <c r="AB129" s="16">
        <v>69.677899999999994</v>
      </c>
    </row>
    <row r="130" spans="1:28" x14ac:dyDescent="0.25">
      <c r="A130" s="26" t="s">
        <v>58</v>
      </c>
      <c r="B130" s="27">
        <v>58.232493396226417</v>
      </c>
      <c r="C130" s="27">
        <v>63.585039622641503</v>
      </c>
      <c r="E130" s="25"/>
      <c r="L130" s="27">
        <v>5781.7157534246571</v>
      </c>
      <c r="M130" s="27">
        <v>2703.9760273972602</v>
      </c>
      <c r="N130" s="27">
        <v>9720.7191780821922</v>
      </c>
      <c r="O130" s="27">
        <v>2227.3424657534247</v>
      </c>
      <c r="P130" s="27">
        <v>1882.972602739726</v>
      </c>
      <c r="Q130" s="27">
        <v>2316.5483333333332</v>
      </c>
      <c r="R130" s="27">
        <v>32.091811594202888</v>
      </c>
      <c r="S130" s="27">
        <v>1784.0998550724626</v>
      </c>
      <c r="T130" s="27">
        <v>1499.2438405797102</v>
      </c>
      <c r="U130" s="27">
        <v>1237.3996575342455</v>
      </c>
      <c r="V130" s="27">
        <v>17.150034246575345</v>
      </c>
      <c r="W130" s="25"/>
      <c r="X130" s="25"/>
      <c r="Y130" s="25"/>
      <c r="Z130" s="25"/>
      <c r="AA130" s="27">
        <v>59.543599999999998</v>
      </c>
      <c r="AB130" s="27">
        <v>69.677899999999994</v>
      </c>
    </row>
    <row r="131" spans="1:28" x14ac:dyDescent="0.25">
      <c r="A131" s="14" t="s">
        <v>46</v>
      </c>
      <c r="B131" s="16">
        <v>59.649712903225826</v>
      </c>
      <c r="C131" s="16">
        <v>70.395529032258054</v>
      </c>
      <c r="E131" s="25"/>
      <c r="L131" s="16">
        <v>6478.181818181818</v>
      </c>
      <c r="M131" s="16">
        <v>2981.840909090909</v>
      </c>
      <c r="N131" s="16">
        <v>10852.954545454546</v>
      </c>
      <c r="O131" s="16">
        <v>2357.318181818182</v>
      </c>
      <c r="P131" s="16">
        <v>2030.090909090909</v>
      </c>
      <c r="Q131" s="16">
        <v>2453.3073913043477</v>
      </c>
      <c r="R131" s="16">
        <v>32.364347826086949</v>
      </c>
      <c r="S131" s="16">
        <v>1858.2226086956521</v>
      </c>
      <c r="T131" s="16">
        <v>1742.1378260869565</v>
      </c>
      <c r="U131" s="16">
        <v>1282.3159090909094</v>
      </c>
      <c r="V131" s="16">
        <v>16.90909090909091</v>
      </c>
      <c r="W131" s="25"/>
      <c r="X131" s="25"/>
      <c r="Y131" s="25"/>
      <c r="Z131" s="25"/>
      <c r="AA131" s="16">
        <v>58.730600000000003</v>
      </c>
      <c r="AB131" s="16">
        <v>70.200699999999998</v>
      </c>
    </row>
    <row r="132" spans="1:28" x14ac:dyDescent="0.25">
      <c r="A132" s="26" t="s">
        <v>59</v>
      </c>
      <c r="B132" s="27">
        <v>58.413290946502052</v>
      </c>
      <c r="C132" s="27">
        <v>64.453867489711939</v>
      </c>
      <c r="E132" s="25"/>
      <c r="L132" s="27">
        <v>5872.9196428571431</v>
      </c>
      <c r="M132" s="27">
        <v>2740.3630952380954</v>
      </c>
      <c r="N132" s="27">
        <v>9868.9880952380954</v>
      </c>
      <c r="O132" s="27">
        <v>2244.3630952380954</v>
      </c>
      <c r="P132" s="27">
        <v>1902.2380952380952</v>
      </c>
      <c r="Q132" s="27">
        <v>2336.0853416149066</v>
      </c>
      <c r="R132" s="27">
        <v>32.130745341614883</v>
      </c>
      <c r="S132" s="27">
        <v>1794.6888198757758</v>
      </c>
      <c r="T132" s="27">
        <v>1533.9429813664592</v>
      </c>
      <c r="U132" s="27">
        <v>1243.2815476190465</v>
      </c>
      <c r="V132" s="27">
        <v>17.11848214285714</v>
      </c>
      <c r="W132" s="25"/>
      <c r="X132" s="25"/>
      <c r="Y132" s="25"/>
      <c r="Z132" s="25"/>
      <c r="AA132" s="27">
        <v>58.730600000000003</v>
      </c>
      <c r="AB132" s="27">
        <v>70.200699999999998</v>
      </c>
    </row>
    <row r="133" spans="1:28" x14ac:dyDescent="0.25">
      <c r="A133" s="14" t="s">
        <v>47</v>
      </c>
      <c r="B133" s="16">
        <v>57.695346666666673</v>
      </c>
      <c r="C133" s="16">
        <v>68.803579999999982</v>
      </c>
      <c r="E133" s="25"/>
      <c r="L133" s="16">
        <v>6583.1904761904761</v>
      </c>
      <c r="M133" s="16">
        <v>3119.7857142857142</v>
      </c>
      <c r="N133" s="16">
        <v>11233.571428571429</v>
      </c>
      <c r="O133" s="16">
        <v>2377.2857142857142</v>
      </c>
      <c r="P133" s="16">
        <v>2100.4761904761904</v>
      </c>
      <c r="Q133" s="16">
        <v>2444.0186363636362</v>
      </c>
      <c r="R133" s="16">
        <v>32.38272727272728</v>
      </c>
      <c r="S133" s="16">
        <v>1800.8868181818179</v>
      </c>
      <c r="T133" s="16">
        <v>1739.4963636363636</v>
      </c>
      <c r="U133" s="16">
        <v>1314.9785714285711</v>
      </c>
      <c r="V133" s="16">
        <v>17.448571428571427</v>
      </c>
      <c r="W133" s="25"/>
      <c r="X133" s="25"/>
      <c r="Y133" s="25"/>
      <c r="Z133" s="25"/>
      <c r="AA133" s="16">
        <v>58.0169</v>
      </c>
      <c r="AB133" s="16">
        <v>68.448300000000003</v>
      </c>
    </row>
    <row r="134" spans="1:28" x14ac:dyDescent="0.25">
      <c r="A134" s="26" t="s">
        <v>18</v>
      </c>
      <c r="B134" s="27">
        <v>59.019477173913003</v>
      </c>
      <c r="C134" s="27">
        <v>69.286047826086957</v>
      </c>
      <c r="E134" s="25"/>
      <c r="L134" s="27">
        <v>6348.7109375</v>
      </c>
      <c r="M134" s="27">
        <v>2962.546875</v>
      </c>
      <c r="N134" s="27">
        <v>10527.890625</v>
      </c>
      <c r="O134" s="27">
        <v>2334.0390625</v>
      </c>
      <c r="P134" s="27">
        <v>2011.6875</v>
      </c>
      <c r="Q134" s="27">
        <v>2423.1001515151515</v>
      </c>
      <c r="R134" s="27">
        <v>31.920909090909095</v>
      </c>
      <c r="S134" s="27">
        <v>1807.3737878787883</v>
      </c>
      <c r="T134" s="27">
        <v>1708.1206060606057</v>
      </c>
      <c r="U134" s="27">
        <v>1277.908593750001</v>
      </c>
      <c r="V134" s="27">
        <v>16.834999999999997</v>
      </c>
      <c r="W134" s="25"/>
      <c r="X134" s="25"/>
      <c r="Y134" s="25"/>
      <c r="Z134" s="25"/>
      <c r="AA134" s="27">
        <v>58.0169</v>
      </c>
      <c r="AB134" s="27">
        <v>68.448300000000003</v>
      </c>
    </row>
    <row r="135" spans="1:28" x14ac:dyDescent="0.25">
      <c r="A135" s="26" t="s">
        <v>21</v>
      </c>
      <c r="B135" s="27">
        <v>58.334395970696008</v>
      </c>
      <c r="C135" s="27">
        <v>64.931857875457894</v>
      </c>
      <c r="E135" s="25"/>
      <c r="L135" s="27">
        <v>5951.838624338624</v>
      </c>
      <c r="M135" s="27">
        <v>2782.5211640211642</v>
      </c>
      <c r="N135" s="27">
        <v>10020.608465608466</v>
      </c>
      <c r="O135" s="27">
        <v>2259.132275132275</v>
      </c>
      <c r="P135" s="27">
        <v>1924.2645502645503</v>
      </c>
      <c r="Q135" s="27">
        <v>2349.0609289617487</v>
      </c>
      <c r="R135" s="27">
        <v>32.161038251366101</v>
      </c>
      <c r="S135" s="27">
        <v>1795.4339344262285</v>
      </c>
      <c r="T135" s="27">
        <v>1558.6543169398906</v>
      </c>
      <c r="U135" s="27">
        <v>1251.2478835978825</v>
      </c>
      <c r="V135" s="27">
        <v>17.155158730158728</v>
      </c>
      <c r="W135" s="25"/>
      <c r="X135" s="25"/>
      <c r="Y135" s="25"/>
      <c r="Z135" s="25"/>
      <c r="AA135" s="27">
        <v>58.0169</v>
      </c>
      <c r="AB135" s="27">
        <v>68.448300000000003</v>
      </c>
    </row>
    <row r="136" spans="1:28" x14ac:dyDescent="0.25">
      <c r="A136" s="14" t="s">
        <v>48</v>
      </c>
      <c r="B136" s="15">
        <v>57.730474193548389</v>
      </c>
      <c r="C136" s="15">
        <v>67.87257096774195</v>
      </c>
      <c r="E136" s="25"/>
      <c r="L136" s="15">
        <v>6797.386363636364</v>
      </c>
      <c r="M136" s="15">
        <v>3273.9545454545455</v>
      </c>
      <c r="N136" s="15">
        <v>11325</v>
      </c>
      <c r="O136" s="15">
        <v>2506.2954545454545</v>
      </c>
      <c r="P136" s="15">
        <v>2130.409090909091</v>
      </c>
      <c r="Q136" s="15">
        <v>2376.2214285714281</v>
      </c>
      <c r="R136" s="15">
        <v>31.426666666666662</v>
      </c>
      <c r="S136" s="15">
        <v>1709.8642857142859</v>
      </c>
      <c r="T136" s="15">
        <v>1772.8285714285714</v>
      </c>
      <c r="U136" s="15">
        <v>1279.5136363636366</v>
      </c>
      <c r="V136" s="15">
        <v>16.937272727272724</v>
      </c>
      <c r="W136" s="25"/>
      <c r="X136" s="25"/>
      <c r="Y136" s="25"/>
      <c r="Z136" s="25"/>
      <c r="AA136" s="16">
        <v>57.871600000000001</v>
      </c>
      <c r="AB136" s="15">
        <v>67.2179</v>
      </c>
    </row>
    <row r="137" spans="1:28" x14ac:dyDescent="0.25">
      <c r="A137" s="26" t="s">
        <v>60</v>
      </c>
      <c r="B137" s="27">
        <v>58.272811842105298</v>
      </c>
      <c r="C137" s="27">
        <v>65.231733223684245</v>
      </c>
      <c r="E137" s="25"/>
      <c r="L137" s="27">
        <v>6040</v>
      </c>
      <c r="M137" s="27">
        <v>2833.7606635071088</v>
      </c>
      <c r="N137" s="27">
        <v>10156.611374407583</v>
      </c>
      <c r="O137" s="27">
        <v>2284.9028436018957</v>
      </c>
      <c r="P137" s="27">
        <v>1945.7582938388625</v>
      </c>
      <c r="Q137" s="27">
        <v>2351.8568627450982</v>
      </c>
      <c r="R137" s="27">
        <v>32.085441176470567</v>
      </c>
      <c r="S137" s="27">
        <v>1786.6252941176465</v>
      </c>
      <c r="T137" s="27">
        <v>1580.7016666666659</v>
      </c>
      <c r="U137" s="27">
        <v>1254.1950236966816</v>
      </c>
      <c r="V137" s="27">
        <v>17.132440758293832</v>
      </c>
      <c r="W137" s="25"/>
      <c r="X137" s="25"/>
      <c r="Y137" s="25"/>
      <c r="Z137" s="25"/>
      <c r="AA137" s="27">
        <v>57.871600000000001</v>
      </c>
      <c r="AB137" s="27">
        <v>67.2179</v>
      </c>
    </row>
    <row r="138" spans="1:28" x14ac:dyDescent="0.25">
      <c r="A138" s="14" t="s">
        <v>49</v>
      </c>
      <c r="B138" s="15">
        <v>58.921219999999984</v>
      </c>
      <c r="C138" s="15">
        <v>69.112003333333348</v>
      </c>
      <c r="E138" s="25"/>
      <c r="L138" s="15">
        <v>6825.568181818182</v>
      </c>
      <c r="M138" s="15">
        <v>3236.159090909091</v>
      </c>
      <c r="N138" s="15">
        <v>11992.727272727272</v>
      </c>
      <c r="O138" s="15">
        <v>2464.409090909091</v>
      </c>
      <c r="P138" s="15">
        <v>2101.0227272727275</v>
      </c>
      <c r="Q138" s="15">
        <v>2431.3700000000003</v>
      </c>
      <c r="R138" s="15">
        <v>32.21857142857143</v>
      </c>
      <c r="S138" s="15">
        <v>1766.4199999999996</v>
      </c>
      <c r="T138" s="15">
        <v>1889.256190476191</v>
      </c>
      <c r="U138" s="15">
        <v>1282.4204545454545</v>
      </c>
      <c r="V138" s="15">
        <v>17.005000000000003</v>
      </c>
      <c r="W138" s="25"/>
      <c r="X138" s="25"/>
      <c r="Y138" s="25"/>
      <c r="Z138" s="25"/>
      <c r="AA138" s="15">
        <v>58.331099999999999</v>
      </c>
      <c r="AB138" s="15">
        <v>69.203999999999994</v>
      </c>
    </row>
    <row r="139" spans="1:28" x14ac:dyDescent="0.25">
      <c r="A139" s="26" t="s">
        <v>61</v>
      </c>
      <c r="B139" s="27">
        <v>58.33105209580841</v>
      </c>
      <c r="C139" s="27">
        <v>65.580260479041982</v>
      </c>
      <c r="E139" s="25"/>
      <c r="L139" s="27">
        <v>6114.1738197424893</v>
      </c>
      <c r="M139" s="27">
        <v>2871.755364806867</v>
      </c>
      <c r="N139" s="27">
        <v>10329.978540772532</v>
      </c>
      <c r="O139" s="27">
        <v>2301.8519313304723</v>
      </c>
      <c r="P139" s="27">
        <v>1960.4184549356223</v>
      </c>
      <c r="Q139" s="27">
        <v>2359.2780888888879</v>
      </c>
      <c r="R139" s="27">
        <v>32.097866666666654</v>
      </c>
      <c r="S139" s="27">
        <v>1784.7394666666667</v>
      </c>
      <c r="T139" s="27">
        <v>1609.5000888888878</v>
      </c>
      <c r="U139" s="27">
        <v>1256.8600858369086</v>
      </c>
      <c r="V139" s="27">
        <v>17.120407725321883</v>
      </c>
      <c r="W139" s="25"/>
      <c r="X139" s="25"/>
      <c r="Y139" s="25"/>
      <c r="Z139" s="25"/>
      <c r="AA139" s="27">
        <v>58.331099999999999</v>
      </c>
      <c r="AB139" s="27">
        <v>69.203999999999994</v>
      </c>
    </row>
    <row r="140" spans="1:28" x14ac:dyDescent="0.25">
      <c r="A140" s="14" t="s">
        <v>50</v>
      </c>
      <c r="B140" s="15">
        <v>58.588754838709697</v>
      </c>
      <c r="C140" s="15">
        <v>69.3611516129032</v>
      </c>
      <c r="E140" s="25"/>
      <c r="L140" s="15">
        <v>6801.1578947368425</v>
      </c>
      <c r="M140" s="15">
        <v>3192.4736842105262</v>
      </c>
      <c r="N140" s="15">
        <v>11409.21052631579</v>
      </c>
      <c r="O140" s="15">
        <v>2508.8157894736842</v>
      </c>
      <c r="P140" s="15">
        <v>2070.7368421052633</v>
      </c>
      <c r="Q140" s="15">
        <v>2385.1372727272728</v>
      </c>
      <c r="R140" s="15">
        <v>30.47045454545454</v>
      </c>
      <c r="S140" s="15">
        <v>1712.3531818181816</v>
      </c>
      <c r="T140" s="15">
        <v>1922.7381818181814</v>
      </c>
      <c r="U140" s="15">
        <v>1261.0500000000002</v>
      </c>
      <c r="V140" s="15">
        <v>16.160789473684211</v>
      </c>
      <c r="W140" s="25"/>
      <c r="X140" s="25"/>
      <c r="Y140" s="25"/>
      <c r="Z140" s="25"/>
      <c r="AA140" s="15">
        <v>57.600200000000001</v>
      </c>
      <c r="AB140" s="15">
        <v>68.866799999999998</v>
      </c>
    </row>
    <row r="141" spans="1:28" x14ac:dyDescent="0.25">
      <c r="A141" s="26" t="s">
        <v>19</v>
      </c>
      <c r="B141" s="27">
        <v>58.407964130434792</v>
      </c>
      <c r="C141" s="27">
        <v>68.778320652173917</v>
      </c>
      <c r="E141" s="25"/>
      <c r="L141" s="27">
        <v>6808.3650793650795</v>
      </c>
      <c r="M141" s="27">
        <v>3236.1825396825398</v>
      </c>
      <c r="N141" s="27">
        <v>11583.571428571429</v>
      </c>
      <c r="O141" s="27">
        <v>2492.4285714285716</v>
      </c>
      <c r="P141" s="27">
        <v>2102.1507936507937</v>
      </c>
      <c r="Q141" s="27">
        <v>2397.3818750000014</v>
      </c>
      <c r="R141" s="27">
        <v>31.357812500000001</v>
      </c>
      <c r="S141" s="27">
        <v>1729.2771874999994</v>
      </c>
      <c r="T141" s="27">
        <v>1862.5628124999998</v>
      </c>
      <c r="U141" s="27">
        <v>1275.6558333333335</v>
      </c>
      <c r="V141" s="27">
        <v>16.726746031746028</v>
      </c>
      <c r="W141" s="25"/>
      <c r="X141" s="25"/>
      <c r="Y141" s="25"/>
      <c r="Z141" s="25"/>
      <c r="AA141" s="27">
        <v>57.600200000000001</v>
      </c>
      <c r="AB141" s="27">
        <v>68.866799999999998</v>
      </c>
    </row>
    <row r="142" spans="1:28" x14ac:dyDescent="0.25">
      <c r="A142" s="17" t="s">
        <v>51</v>
      </c>
      <c r="B142" s="18">
        <v>58.352939178082217</v>
      </c>
      <c r="C142" s="18">
        <v>65.90137726027406</v>
      </c>
      <c r="E142" s="18"/>
      <c r="L142" s="18">
        <v>6165.9702380952385</v>
      </c>
      <c r="M142" s="18">
        <v>2895.936507936508</v>
      </c>
      <c r="N142" s="18">
        <v>10411.349206349207</v>
      </c>
      <c r="O142" s="18">
        <v>2317.4563492063494</v>
      </c>
      <c r="P142" s="18">
        <v>1968.7361111111111</v>
      </c>
      <c r="Q142" s="18">
        <v>2361.5813360323864</v>
      </c>
      <c r="R142" s="18">
        <v>31.952914979757086</v>
      </c>
      <c r="S142" s="18">
        <v>1778.2921052631577</v>
      </c>
      <c r="T142" s="18">
        <v>1637.3998380566802</v>
      </c>
      <c r="U142" s="18">
        <v>1257.1293172690755</v>
      </c>
      <c r="V142" s="18">
        <v>17.048055555555546</v>
      </c>
      <c r="W142" s="18"/>
      <c r="X142" s="18"/>
      <c r="Y142" s="18"/>
      <c r="Z142" s="18"/>
      <c r="AA142" s="18">
        <v>57.600200000000001</v>
      </c>
      <c r="AB142" s="18">
        <v>68.866799999999998</v>
      </c>
    </row>
    <row r="145" spans="1:28" x14ac:dyDescent="0.25">
      <c r="A145" s="444" t="s">
        <v>23</v>
      </c>
      <c r="B145" s="446" t="s">
        <v>180</v>
      </c>
      <c r="C145" s="449"/>
      <c r="D145" s="449"/>
      <c r="E145" s="449"/>
      <c r="F145" s="449"/>
      <c r="G145" s="449"/>
      <c r="H145" s="449"/>
      <c r="I145" s="449"/>
      <c r="J145" s="449"/>
      <c r="K145" s="449"/>
      <c r="L145" s="449"/>
      <c r="M145" s="449"/>
      <c r="N145" s="449"/>
      <c r="O145" s="449"/>
      <c r="P145" s="449"/>
      <c r="Q145" s="449"/>
      <c r="R145" s="449"/>
      <c r="S145" s="449"/>
      <c r="T145" s="449"/>
      <c r="U145" s="449"/>
      <c r="V145" s="449"/>
      <c r="W145" s="449"/>
      <c r="X145" s="449"/>
      <c r="Y145" s="449"/>
      <c r="Z145" s="449"/>
      <c r="AA145" s="449"/>
      <c r="AB145" s="499"/>
    </row>
    <row r="146" spans="1:28" ht="38.25" x14ac:dyDescent="0.25">
      <c r="A146" s="445"/>
      <c r="B146" s="28" t="s">
        <v>63</v>
      </c>
      <c r="C146" s="28" t="s">
        <v>62</v>
      </c>
      <c r="D146" s="28" t="s">
        <v>212</v>
      </c>
      <c r="E146" s="29" t="s">
        <v>233</v>
      </c>
      <c r="F146" s="28" t="s">
        <v>203</v>
      </c>
      <c r="G146" s="28" t="s">
        <v>204</v>
      </c>
      <c r="H146" s="28" t="s">
        <v>205</v>
      </c>
      <c r="I146" s="28" t="s">
        <v>206</v>
      </c>
      <c r="J146" s="28" t="s">
        <v>251</v>
      </c>
      <c r="K146" s="28" t="s">
        <v>252</v>
      </c>
      <c r="L146" s="28" t="s">
        <v>27</v>
      </c>
      <c r="M146" s="28" t="s">
        <v>28</v>
      </c>
      <c r="N146" s="28" t="s">
        <v>29</v>
      </c>
      <c r="O146" s="28" t="s">
        <v>30</v>
      </c>
      <c r="P146" s="28" t="s">
        <v>31</v>
      </c>
      <c r="Q146" s="28" t="s">
        <v>32</v>
      </c>
      <c r="R146" s="28" t="s">
        <v>33</v>
      </c>
      <c r="S146" s="28" t="s">
        <v>34</v>
      </c>
      <c r="T146" s="28" t="s">
        <v>35</v>
      </c>
      <c r="U146" s="28" t="s">
        <v>36</v>
      </c>
      <c r="V146" s="28" t="s">
        <v>37</v>
      </c>
      <c r="W146" s="28" t="s">
        <v>209</v>
      </c>
      <c r="X146" s="28" t="s">
        <v>208</v>
      </c>
      <c r="Y146" s="28" t="s">
        <v>199</v>
      </c>
      <c r="Z146" s="28" t="s">
        <v>207</v>
      </c>
      <c r="AA146" s="29" t="s">
        <v>64</v>
      </c>
      <c r="AB146" s="29" t="s">
        <v>65</v>
      </c>
    </row>
    <row r="147" spans="1:28" x14ac:dyDescent="0.25">
      <c r="A147" s="19" t="s">
        <v>38</v>
      </c>
      <c r="B147" s="20">
        <v>62</v>
      </c>
      <c r="C147" s="20">
        <v>70</v>
      </c>
      <c r="D147" s="20" t="s">
        <v>52</v>
      </c>
      <c r="E147" s="20" t="s">
        <v>52</v>
      </c>
      <c r="F147" s="20" t="s">
        <v>52</v>
      </c>
      <c r="G147" s="20" t="s">
        <v>52</v>
      </c>
      <c r="H147" s="20" t="s">
        <v>52</v>
      </c>
      <c r="I147" s="20" t="s">
        <v>52</v>
      </c>
      <c r="J147" s="20" t="s">
        <v>52</v>
      </c>
      <c r="K147" s="20" t="s">
        <v>52</v>
      </c>
      <c r="L147" s="21">
        <v>6300</v>
      </c>
      <c r="M147" s="21" t="s">
        <v>171</v>
      </c>
      <c r="N147" s="21">
        <v>10500</v>
      </c>
      <c r="O147" s="21">
        <v>2200</v>
      </c>
      <c r="P147" s="21">
        <v>1900</v>
      </c>
      <c r="Q147" s="21">
        <v>2450</v>
      </c>
      <c r="R147" s="21">
        <v>33</v>
      </c>
      <c r="S147" s="21">
        <v>1700</v>
      </c>
      <c r="T147" s="21">
        <v>1600</v>
      </c>
      <c r="U147" s="84">
        <v>0</v>
      </c>
      <c r="V147" s="84">
        <v>0</v>
      </c>
      <c r="W147" s="84" t="s">
        <v>52</v>
      </c>
      <c r="X147" s="84" t="s">
        <v>52</v>
      </c>
      <c r="Y147" s="84" t="s">
        <v>52</v>
      </c>
      <c r="Z147" s="84" t="s">
        <v>52</v>
      </c>
      <c r="AA147" s="23" t="s">
        <v>52</v>
      </c>
      <c r="AB147" s="23" t="s">
        <v>52</v>
      </c>
    </row>
    <row r="148" spans="1:28" x14ac:dyDescent="0.25">
      <c r="A148" s="14" t="s">
        <v>39</v>
      </c>
      <c r="B148" s="99">
        <v>56.787458064516109</v>
      </c>
      <c r="C148" s="99">
        <v>68.98834838709675</v>
      </c>
      <c r="D148" s="99">
        <v>78.11110322580646</v>
      </c>
      <c r="E148" s="99">
        <v>51.111058064516129</v>
      </c>
      <c r="F148" s="99">
        <v>45.021364516129026</v>
      </c>
      <c r="G148" s="99">
        <v>58.930480645161275</v>
      </c>
      <c r="H148" s="99">
        <v>88.172677419354841</v>
      </c>
      <c r="I148" s="99">
        <v>17.345222580645164</v>
      </c>
      <c r="J148" s="99"/>
      <c r="K148" s="99"/>
      <c r="L148" s="99">
        <v>7080.295454545455</v>
      </c>
      <c r="M148" s="99">
        <v>3447.2045454545455</v>
      </c>
      <c r="N148" s="99">
        <v>12880.227272727272</v>
      </c>
      <c r="O148" s="99">
        <v>2589.7727272727275</v>
      </c>
      <c r="P148" s="99">
        <v>2214.5</v>
      </c>
      <c r="Q148" s="99">
        <v>2429.4593749999999</v>
      </c>
      <c r="R148" s="99">
        <v>31.186250000000001</v>
      </c>
      <c r="S148" s="99">
        <v>1812.1143749999999</v>
      </c>
      <c r="T148" s="99">
        <v>1996.8393749999996</v>
      </c>
      <c r="U148" s="99">
        <v>1331.6659090909091</v>
      </c>
      <c r="V148" s="99">
        <v>17.168409090909091</v>
      </c>
      <c r="W148" s="99">
        <v>63.49727272727273</v>
      </c>
      <c r="X148" s="99">
        <v>69.045384615384606</v>
      </c>
      <c r="Y148" s="99">
        <v>64.679782608695632</v>
      </c>
      <c r="Z148" s="99">
        <v>3.1531818181818179</v>
      </c>
      <c r="AA148" s="99">
        <v>56.291400000000003</v>
      </c>
      <c r="AB148" s="99">
        <v>69.542400000000001</v>
      </c>
    </row>
    <row r="149" spans="1:28" x14ac:dyDescent="0.25">
      <c r="A149" s="14" t="s">
        <v>40</v>
      </c>
      <c r="B149" s="100">
        <v>56.812350000000002</v>
      </c>
      <c r="C149" s="100">
        <v>70.317875000000001</v>
      </c>
      <c r="D149" s="100">
        <v>79.62794999999997</v>
      </c>
      <c r="E149" s="100">
        <v>52.589410714285727</v>
      </c>
      <c r="F149" s="100">
        <v>44.85204285714287</v>
      </c>
      <c r="G149" s="100">
        <v>60.881660714285729</v>
      </c>
      <c r="H149" s="100">
        <v>89.880678571428561</v>
      </c>
      <c r="I149" s="100">
        <v>17.643142857142859</v>
      </c>
      <c r="J149" s="100"/>
      <c r="K149" s="100"/>
      <c r="L149" s="100">
        <v>7001.8</v>
      </c>
      <c r="M149" s="100">
        <v>3539.7750000000001</v>
      </c>
      <c r="N149" s="100">
        <v>13576.75</v>
      </c>
      <c r="O149" s="100">
        <v>2580.8249999999998</v>
      </c>
      <c r="P149" s="100">
        <v>2184.9250000000002</v>
      </c>
      <c r="Q149" s="100">
        <v>2438.4815789473682</v>
      </c>
      <c r="R149" s="100">
        <v>30.583157894736843</v>
      </c>
      <c r="S149" s="100">
        <v>1811.2915789473689</v>
      </c>
      <c r="T149" s="100">
        <v>1868.083157894737</v>
      </c>
      <c r="U149" s="100">
        <v>1331.5249999999999</v>
      </c>
      <c r="V149" s="100">
        <v>16.65925</v>
      </c>
      <c r="W149" s="100">
        <v>62.190526315789477</v>
      </c>
      <c r="X149" s="100">
        <v>65.744166666666686</v>
      </c>
      <c r="Y149" s="100">
        <v>64.382499999999979</v>
      </c>
      <c r="Z149" s="100">
        <v>2.6631578947368428</v>
      </c>
      <c r="AA149" s="100">
        <v>55.671700000000001</v>
      </c>
      <c r="AB149" s="100">
        <v>68.659899999999993</v>
      </c>
    </row>
    <row r="150" spans="1:28" x14ac:dyDescent="0.25">
      <c r="A150" s="26" t="s">
        <v>55</v>
      </c>
      <c r="B150" s="101">
        <v>56.79927118644067</v>
      </c>
      <c r="C150" s="101">
        <v>69.619310169491527</v>
      </c>
      <c r="D150" s="101">
        <v>78.830962711864416</v>
      </c>
      <c r="E150" s="101">
        <v>51.812649152542356</v>
      </c>
      <c r="F150" s="101">
        <v>44.94100847457625</v>
      </c>
      <c r="G150" s="101">
        <v>59.856464406779658</v>
      </c>
      <c r="H150" s="101">
        <v>88.983254237288136</v>
      </c>
      <c r="I150" s="101">
        <v>17.486608474576268</v>
      </c>
      <c r="J150" s="101"/>
      <c r="K150" s="101"/>
      <c r="L150" s="101">
        <v>7042.916666666667</v>
      </c>
      <c r="M150" s="101">
        <v>3491.2857142857142</v>
      </c>
      <c r="N150" s="101">
        <v>13211.904761904761</v>
      </c>
      <c r="O150" s="101">
        <v>2585.5119047619046</v>
      </c>
      <c r="P150" s="101">
        <v>2200.4166666666665</v>
      </c>
      <c r="Q150" s="101">
        <v>2434.3571428571431</v>
      </c>
      <c r="R150" s="101">
        <v>30.85885714285714</v>
      </c>
      <c r="S150" s="101">
        <v>1811.6677142857141</v>
      </c>
      <c r="T150" s="101">
        <v>1926.9431428571431</v>
      </c>
      <c r="U150" s="101">
        <v>1331.5988095238092</v>
      </c>
      <c r="V150" s="101">
        <v>16.925952380952385</v>
      </c>
      <c r="W150" s="101">
        <v>62.891707317073184</v>
      </c>
      <c r="X150" s="101">
        <v>67.460800000000006</v>
      </c>
      <c r="Y150" s="101">
        <v>64.541511627906999</v>
      </c>
      <c r="Z150" s="101">
        <v>2.9260975609756099</v>
      </c>
      <c r="AA150" s="101">
        <v>55.671700000000001</v>
      </c>
      <c r="AB150" s="101">
        <v>68.659899999999993</v>
      </c>
    </row>
    <row r="151" spans="1:28" x14ac:dyDescent="0.25">
      <c r="A151" s="14" t="s">
        <v>41</v>
      </c>
      <c r="B151" s="100">
        <v>57.034390322580627</v>
      </c>
      <c r="C151" s="100">
        <v>70.355074193548376</v>
      </c>
      <c r="D151" s="100">
        <v>79.601503225806454</v>
      </c>
      <c r="E151" s="100">
        <v>53.848067741935488</v>
      </c>
      <c r="F151" s="100">
        <v>44.298754838709677</v>
      </c>
      <c r="G151" s="100">
        <v>60.31168387096772</v>
      </c>
      <c r="H151" s="100">
        <v>90.218867741935497</v>
      </c>
      <c r="I151" s="100">
        <v>17.781251612903219</v>
      </c>
      <c r="J151" s="100"/>
      <c r="K151" s="100"/>
      <c r="L151" s="100">
        <v>6795.7619047619046</v>
      </c>
      <c r="M151" s="100">
        <v>3280.4761904761904</v>
      </c>
      <c r="N151" s="100">
        <v>13403.571428571429</v>
      </c>
      <c r="O151" s="100">
        <v>2397</v>
      </c>
      <c r="P151" s="100">
        <v>2076.5238095238096</v>
      </c>
      <c r="Q151" s="100">
        <v>2431.8819047619045</v>
      </c>
      <c r="R151" s="100">
        <v>30.187619047619055</v>
      </c>
      <c r="S151" s="100">
        <v>1753.3604761904758</v>
      </c>
      <c r="T151" s="100">
        <v>1816.7900000000004</v>
      </c>
      <c r="U151" s="100">
        <v>1324.6571428571428</v>
      </c>
      <c r="V151" s="100">
        <v>16.470476190476191</v>
      </c>
      <c r="W151" s="100">
        <v>62.771904761904764</v>
      </c>
      <c r="X151" s="100">
        <v>66.558750000000018</v>
      </c>
      <c r="Y151" s="100">
        <v>63.111904761904746</v>
      </c>
      <c r="Z151" s="100">
        <v>2.7004999999999995</v>
      </c>
      <c r="AA151" s="100">
        <v>57.264899999999997</v>
      </c>
      <c r="AB151" s="100">
        <v>70.561800000000005</v>
      </c>
    </row>
    <row r="152" spans="1:28" x14ac:dyDescent="0.25">
      <c r="A152" s="26" t="s">
        <v>16</v>
      </c>
      <c r="B152" s="101">
        <v>56.880256666666682</v>
      </c>
      <c r="C152" s="101">
        <v>69.872740000000007</v>
      </c>
      <c r="D152" s="101">
        <v>79.096371111111068</v>
      </c>
      <c r="E152" s="101">
        <v>52.513737777777784</v>
      </c>
      <c r="F152" s="101">
        <v>44.719787777777782</v>
      </c>
      <c r="G152" s="101">
        <v>60.013262222222231</v>
      </c>
      <c r="H152" s="101">
        <v>89.408854444444401</v>
      </c>
      <c r="I152" s="101">
        <v>17.588096666666669</v>
      </c>
      <c r="J152" s="101"/>
      <c r="K152" s="101"/>
      <c r="L152" s="101">
        <v>6960.5317460317465</v>
      </c>
      <c r="M152" s="101">
        <v>3421.0158730158732</v>
      </c>
      <c r="N152" s="101">
        <v>13275.79365079365</v>
      </c>
      <c r="O152" s="101">
        <v>2522.6746031746034</v>
      </c>
      <c r="P152" s="101">
        <v>2159.1190476190477</v>
      </c>
      <c r="Q152" s="101">
        <v>2433.4289285714294</v>
      </c>
      <c r="R152" s="101">
        <v>30.607142857142854</v>
      </c>
      <c r="S152" s="101">
        <v>1789.8024999999998</v>
      </c>
      <c r="T152" s="101">
        <v>1885.6357142857146</v>
      </c>
      <c r="U152" s="101">
        <v>1329.2849206349206</v>
      </c>
      <c r="V152" s="101">
        <v>16.774126984126987</v>
      </c>
      <c r="W152" s="101">
        <v>62.851129032258086</v>
      </c>
      <c r="X152" s="101">
        <v>67.168243243243239</v>
      </c>
      <c r="Y152" s="101">
        <v>64.072421875000046</v>
      </c>
      <c r="Z152" s="101">
        <v>2.852131147540983</v>
      </c>
      <c r="AA152" s="101">
        <v>57.264899999999997</v>
      </c>
      <c r="AB152" s="101">
        <v>70.561800000000005</v>
      </c>
    </row>
    <row r="153" spans="1:28" x14ac:dyDescent="0.25">
      <c r="A153" s="14" t="s">
        <v>42</v>
      </c>
      <c r="B153" s="100">
        <v>60.462340000000012</v>
      </c>
      <c r="C153" s="100">
        <v>74.272320000000008</v>
      </c>
      <c r="D153" s="100">
        <v>85.143883333333349</v>
      </c>
      <c r="E153" s="100">
        <v>56.233009999999993</v>
      </c>
      <c r="F153" s="100">
        <v>46.527803333333352</v>
      </c>
      <c r="G153" s="100">
        <v>62.534893333333329</v>
      </c>
      <c r="H153" s="100">
        <v>96.011086666666657</v>
      </c>
      <c r="I153" s="100">
        <v>18.612010000000001</v>
      </c>
      <c r="J153" s="100"/>
      <c r="K153" s="100"/>
      <c r="L153" s="100">
        <v>6838.55</v>
      </c>
      <c r="M153" s="100">
        <v>3190.9250000000002</v>
      </c>
      <c r="N153" s="100">
        <v>13934.5</v>
      </c>
      <c r="O153" s="100">
        <v>2357.375</v>
      </c>
      <c r="P153" s="100">
        <v>2246.4</v>
      </c>
      <c r="Q153" s="100">
        <v>2606.7057142857147</v>
      </c>
      <c r="R153" s="100">
        <v>32.439523809523813</v>
      </c>
      <c r="S153" s="100">
        <v>1807.8476190476192</v>
      </c>
      <c r="T153" s="100">
        <v>1897.1395238095236</v>
      </c>
      <c r="U153" s="100">
        <v>1334.7400000000002</v>
      </c>
      <c r="V153" s="100">
        <v>16.605249999999995</v>
      </c>
      <c r="W153" s="100">
        <v>66.325238095238092</v>
      </c>
      <c r="X153" s="100">
        <v>71.762380952380965</v>
      </c>
      <c r="Y153" s="100">
        <v>58.861904761904761</v>
      </c>
      <c r="Z153" s="100">
        <v>2.7252380952380961</v>
      </c>
      <c r="AA153" s="100">
        <v>61.999699999999997</v>
      </c>
      <c r="AB153" s="100">
        <v>75.205600000000004</v>
      </c>
    </row>
    <row r="154" spans="1:28" x14ac:dyDescent="0.25">
      <c r="A154" s="26" t="s">
        <v>56</v>
      </c>
      <c r="B154" s="101">
        <v>57.775777500000004</v>
      </c>
      <c r="C154" s="101">
        <v>70.972634999999997</v>
      </c>
      <c r="D154" s="101">
        <v>80.608249166666624</v>
      </c>
      <c r="E154" s="101">
        <v>53.443555833333328</v>
      </c>
      <c r="F154" s="101">
        <v>45.171791666666685</v>
      </c>
      <c r="G154" s="101">
        <v>60.643669999999993</v>
      </c>
      <c r="H154" s="101">
        <v>91.059412499999993</v>
      </c>
      <c r="I154" s="101">
        <v>17.844075000000007</v>
      </c>
      <c r="J154" s="101"/>
      <c r="K154" s="101"/>
      <c r="L154" s="101">
        <v>6931.1385542168673</v>
      </c>
      <c r="M154" s="101">
        <v>3365.5722891566265</v>
      </c>
      <c r="N154" s="101">
        <v>13434.518072289156</v>
      </c>
      <c r="O154" s="101">
        <v>2482.8433734939758</v>
      </c>
      <c r="P154" s="101">
        <v>2180.1506024096384</v>
      </c>
      <c r="Q154" s="101">
        <v>2480.6862337662342</v>
      </c>
      <c r="R154" s="101">
        <v>31.106883116883111</v>
      </c>
      <c r="S154" s="101">
        <v>1794.7238961038956</v>
      </c>
      <c r="T154" s="101">
        <v>1888.7731168831176</v>
      </c>
      <c r="U154" s="101">
        <v>1330.5993975903614</v>
      </c>
      <c r="V154" s="101">
        <v>16.733433734939766</v>
      </c>
      <c r="W154" s="101">
        <v>63.730120481927749</v>
      </c>
      <c r="X154" s="101">
        <v>68.183789473684214</v>
      </c>
      <c r="Y154" s="101">
        <v>62.785117647058833</v>
      </c>
      <c r="Z154" s="101">
        <v>2.8196341463414631</v>
      </c>
      <c r="AA154" s="101">
        <v>61.999699999999997</v>
      </c>
      <c r="AB154" s="101">
        <v>75.205600000000004</v>
      </c>
    </row>
    <row r="155" spans="1:28" x14ac:dyDescent="0.25">
      <c r="A155" s="14" t="s">
        <v>43</v>
      </c>
      <c r="B155" s="100">
        <v>62.209012903225812</v>
      </c>
      <c r="C155" s="100">
        <v>73.755145161290315</v>
      </c>
      <c r="D155" s="100">
        <v>83.981877419354831</v>
      </c>
      <c r="E155" s="100">
        <v>56.7356129032258</v>
      </c>
      <c r="F155" s="100">
        <v>46.882335483870961</v>
      </c>
      <c r="G155" s="100">
        <v>62.386283870967752</v>
      </c>
      <c r="H155" s="100">
        <v>97.700380645161289</v>
      </c>
      <c r="I155" s="100">
        <v>18.95164193548387</v>
      </c>
      <c r="J155" s="100"/>
      <c r="K155" s="100"/>
      <c r="L155" s="100">
        <v>6821.7619047619046</v>
      </c>
      <c r="M155" s="100">
        <v>3057.8571428571427</v>
      </c>
      <c r="N155" s="100">
        <v>14356.428571428571</v>
      </c>
      <c r="O155" s="100">
        <v>2363.8809523809523</v>
      </c>
      <c r="P155" s="100">
        <v>2290.5476190476193</v>
      </c>
      <c r="Q155" s="100">
        <v>2607.2078947368418</v>
      </c>
      <c r="R155" s="100">
        <v>32.994210526315783</v>
      </c>
      <c r="S155" s="100">
        <v>1809.282105263158</v>
      </c>
      <c r="T155" s="100">
        <v>1959.2736842105262</v>
      </c>
      <c r="U155" s="100">
        <v>1303.0261904761903</v>
      </c>
      <c r="V155" s="100">
        <v>16.468333333333334</v>
      </c>
      <c r="W155" s="100">
        <v>70.020416666666662</v>
      </c>
      <c r="X155" s="100">
        <v>76.849599999999995</v>
      </c>
      <c r="Y155" s="100">
        <v>58.085999999999991</v>
      </c>
      <c r="Z155" s="100">
        <v>2.8166666666666664</v>
      </c>
      <c r="AA155" s="100">
        <v>62.593699999999998</v>
      </c>
      <c r="AB155" s="100">
        <v>72.521100000000004</v>
      </c>
    </row>
    <row r="156" spans="1:28" x14ac:dyDescent="0.25">
      <c r="A156" s="26" t="s">
        <v>57</v>
      </c>
      <c r="B156" s="101">
        <v>58.68591192052979</v>
      </c>
      <c r="C156" s="101">
        <v>71.543878807946982</v>
      </c>
      <c r="D156" s="101">
        <v>81.300848344370849</v>
      </c>
      <c r="E156" s="101">
        <v>54.119408609271503</v>
      </c>
      <c r="F156" s="101">
        <v>45.522962913907286</v>
      </c>
      <c r="G156" s="101">
        <v>61.001425165562928</v>
      </c>
      <c r="H156" s="101">
        <v>92.422790066225105</v>
      </c>
      <c r="I156" s="101">
        <v>18.071456291390739</v>
      </c>
      <c r="J156" s="101"/>
      <c r="K156" s="101"/>
      <c r="L156" s="101">
        <v>6909.0528846153848</v>
      </c>
      <c r="M156" s="101">
        <v>3303.4375</v>
      </c>
      <c r="N156" s="101">
        <v>13620.673076923076</v>
      </c>
      <c r="O156" s="101">
        <v>2458.8221153846152</v>
      </c>
      <c r="P156" s="101">
        <v>2202.4423076923076</v>
      </c>
      <c r="Q156" s="101">
        <v>2505.7269791666672</v>
      </c>
      <c r="R156" s="101">
        <v>31.480416666666656</v>
      </c>
      <c r="S156" s="101">
        <v>1797.6052083333332</v>
      </c>
      <c r="T156" s="101">
        <v>1902.7263541666671</v>
      </c>
      <c r="U156" s="101">
        <v>1325.0317307692312</v>
      </c>
      <c r="V156" s="101">
        <v>16.679903846153845</v>
      </c>
      <c r="W156" s="101">
        <v>65.141028037383194</v>
      </c>
      <c r="X156" s="101">
        <v>69.989166666666677</v>
      </c>
      <c r="Y156" s="101">
        <v>61.717136363636385</v>
      </c>
      <c r="Z156" s="101">
        <v>2.8189622641509433</v>
      </c>
      <c r="AA156" s="101">
        <v>62.593699999999998</v>
      </c>
      <c r="AB156" s="101">
        <v>72.521100000000004</v>
      </c>
    </row>
    <row r="157" spans="1:28" outlineLevel="1" x14ac:dyDescent="0.25">
      <c r="A157" s="150" t="s">
        <v>226</v>
      </c>
      <c r="B157" s="151">
        <v>63</v>
      </c>
      <c r="C157" s="151">
        <v>73.3</v>
      </c>
      <c r="D157" s="151"/>
      <c r="E157" s="151"/>
      <c r="F157" s="151"/>
      <c r="G157" s="151"/>
      <c r="H157" s="151"/>
      <c r="I157" s="151"/>
      <c r="J157" s="151"/>
      <c r="K157" s="151"/>
      <c r="L157" s="151">
        <v>6960</v>
      </c>
      <c r="M157" s="151">
        <v>3100</v>
      </c>
      <c r="N157" s="151">
        <v>15100</v>
      </c>
      <c r="O157" s="151">
        <v>2430</v>
      </c>
      <c r="P157" s="151">
        <v>2230</v>
      </c>
      <c r="Q157" s="151">
        <v>2600</v>
      </c>
      <c r="R157" s="151">
        <v>33.299999999999997</v>
      </c>
      <c r="S157" s="152">
        <v>0</v>
      </c>
      <c r="T157" s="152">
        <v>0</v>
      </c>
      <c r="U157" s="152">
        <v>0</v>
      </c>
      <c r="V157" s="152">
        <v>0</v>
      </c>
      <c r="W157" s="151"/>
      <c r="X157" s="151"/>
      <c r="Y157" s="151"/>
      <c r="Z157" s="151"/>
      <c r="AA157" s="151">
        <v>62.756500000000003</v>
      </c>
      <c r="AB157" s="151">
        <v>72.992099999999994</v>
      </c>
    </row>
    <row r="158" spans="1:28" outlineLevel="1" x14ac:dyDescent="0.25">
      <c r="A158" s="150" t="s">
        <v>227</v>
      </c>
      <c r="B158" s="151">
        <v>61.799759340659342</v>
      </c>
      <c r="C158" s="151">
        <v>73.750474725274728</v>
      </c>
      <c r="D158" s="151"/>
      <c r="E158" s="151"/>
      <c r="F158" s="151"/>
      <c r="G158" s="151"/>
      <c r="H158" s="151"/>
      <c r="I158" s="151"/>
      <c r="J158" s="151"/>
      <c r="K158" s="151"/>
      <c r="L158" s="151">
        <v>6872.2338709677415</v>
      </c>
      <c r="M158" s="151">
        <v>3112.266129032258</v>
      </c>
      <c r="N158" s="151">
        <v>14475.887096774193</v>
      </c>
      <c r="O158" s="151">
        <v>2387.8145161290322</v>
      </c>
      <c r="P158" s="151">
        <v>2259.2822580645161</v>
      </c>
      <c r="Q158" s="151">
        <v>2600.3798360655737</v>
      </c>
      <c r="R158" s="151">
        <v>32.911475409836072</v>
      </c>
      <c r="S158" s="152">
        <v>1800.6308196721309</v>
      </c>
      <c r="T158" s="152">
        <v>1946.9078688524594</v>
      </c>
      <c r="U158" s="152">
        <v>1305.9879032258061</v>
      </c>
      <c r="V158" s="152">
        <v>16.531129032258065</v>
      </c>
      <c r="W158" s="151"/>
      <c r="X158" s="151"/>
      <c r="Y158" s="151"/>
      <c r="Z158" s="151"/>
      <c r="AA158" s="151">
        <v>62.756500000000003</v>
      </c>
      <c r="AB158" s="151">
        <v>72.992099999999994</v>
      </c>
    </row>
    <row r="159" spans="1:28" outlineLevel="1" x14ac:dyDescent="0.25">
      <c r="A159" s="150" t="s">
        <v>228</v>
      </c>
      <c r="B159" s="151">
        <v>59.353597790055254</v>
      </c>
      <c r="C159" s="151">
        <v>71.82231933701658</v>
      </c>
      <c r="D159" s="151"/>
      <c r="E159" s="151"/>
      <c r="F159" s="151"/>
      <c r="G159" s="151"/>
      <c r="H159" s="151"/>
      <c r="I159" s="151"/>
      <c r="J159" s="151"/>
      <c r="K159" s="151"/>
      <c r="L159" s="151">
        <v>6916.7359999999999</v>
      </c>
      <c r="M159" s="151">
        <v>3267.8760000000002</v>
      </c>
      <c r="N159" s="151">
        <v>13871.04</v>
      </c>
      <c r="O159" s="151">
        <v>2455.7840000000001</v>
      </c>
      <c r="P159" s="151">
        <v>2208.8000000000002</v>
      </c>
      <c r="Q159" s="151">
        <v>2520.4717094017096</v>
      </c>
      <c r="R159" s="151">
        <v>31.808547008547013</v>
      </c>
      <c r="S159" s="152">
        <v>1795.4480341880337</v>
      </c>
      <c r="T159" s="152">
        <v>1917.5810256410261</v>
      </c>
      <c r="U159" s="152">
        <v>1317.7296000000003</v>
      </c>
      <c r="V159" s="152">
        <v>16.653600000000001</v>
      </c>
      <c r="W159" s="151"/>
      <c r="X159" s="151"/>
      <c r="Y159" s="151"/>
      <c r="Z159" s="151"/>
      <c r="AA159" s="151">
        <v>62.756500000000003</v>
      </c>
      <c r="AB159" s="151">
        <v>72.992099999999994</v>
      </c>
    </row>
    <row r="160" spans="1:28" x14ac:dyDescent="0.25">
      <c r="A160" s="14" t="s">
        <v>44</v>
      </c>
      <c r="B160" s="100">
        <v>62.714283333333334</v>
      </c>
      <c r="C160" s="100">
        <v>73.223803333333336</v>
      </c>
      <c r="D160" s="100">
        <v>83.378170000000011</v>
      </c>
      <c r="E160" s="100">
        <v>57.070413333333342</v>
      </c>
      <c r="F160" s="100">
        <v>47.046119999999995</v>
      </c>
      <c r="G160" s="100">
        <v>63.375473333333311</v>
      </c>
      <c r="H160" s="100">
        <v>97.166013333333325</v>
      </c>
      <c r="I160" s="100">
        <v>18.651260000000004</v>
      </c>
      <c r="J160" s="100"/>
      <c r="K160" s="100"/>
      <c r="L160" s="100">
        <v>6954.7857142857147</v>
      </c>
      <c r="M160" s="100">
        <v>3091.7619047619046</v>
      </c>
      <c r="N160" s="100">
        <v>15110.952380952382</v>
      </c>
      <c r="O160" s="100">
        <v>2440.7380952380954</v>
      </c>
      <c r="P160" s="100">
        <v>2240.2857142857142</v>
      </c>
      <c r="Q160" s="100">
        <v>2587.8761904761905</v>
      </c>
      <c r="R160" s="100">
        <v>33.308571428571426</v>
      </c>
      <c r="S160" s="100">
        <v>1785.5866666666666</v>
      </c>
      <c r="T160" s="100">
        <v>1985.4880952380952</v>
      </c>
      <c r="U160" s="100">
        <v>1281.5666666666668</v>
      </c>
      <c r="V160" s="100">
        <v>16.523333333333333</v>
      </c>
      <c r="W160" s="100">
        <v>67.322857142857146</v>
      </c>
      <c r="X160" s="100">
        <v>75.941428571428574</v>
      </c>
      <c r="Y160" s="100">
        <v>61.00238095238096</v>
      </c>
      <c r="Z160" s="100">
        <v>2.9428571428571431</v>
      </c>
      <c r="AA160" s="100">
        <v>62.756500000000003</v>
      </c>
      <c r="AB160" s="100">
        <v>72.992099999999994</v>
      </c>
    </row>
    <row r="161" spans="1:28" x14ac:dyDescent="0.25">
      <c r="A161" s="26" t="s">
        <v>17</v>
      </c>
      <c r="B161" s="101">
        <v>61.799759340659342</v>
      </c>
      <c r="C161" s="101">
        <v>73.750474725274728</v>
      </c>
      <c r="D161" s="101">
        <v>84.165931868131906</v>
      </c>
      <c r="E161" s="101">
        <v>56.6802934065934</v>
      </c>
      <c r="F161" s="101">
        <v>46.819451648351681</v>
      </c>
      <c r="G161" s="101">
        <v>62.761382417582411</v>
      </c>
      <c r="H161" s="101">
        <v>96.967305494505482</v>
      </c>
      <c r="I161" s="101">
        <v>18.740648351648357</v>
      </c>
      <c r="J161" s="101"/>
      <c r="K161" s="101"/>
      <c r="L161" s="101">
        <v>6872.2338709677415</v>
      </c>
      <c r="M161" s="101">
        <v>3112.266129032258</v>
      </c>
      <c r="N161" s="101">
        <v>14475.887096774193</v>
      </c>
      <c r="O161" s="101">
        <v>2387.8145161290322</v>
      </c>
      <c r="P161" s="101">
        <v>2259.2822580645161</v>
      </c>
      <c r="Q161" s="101">
        <v>2600.3798360655737</v>
      </c>
      <c r="R161" s="101">
        <v>32.911475409836072</v>
      </c>
      <c r="S161" s="101">
        <v>1800.6308196721309</v>
      </c>
      <c r="T161" s="101">
        <v>1946.9078688524594</v>
      </c>
      <c r="U161" s="101">
        <v>1305.9879032258061</v>
      </c>
      <c r="V161" s="101">
        <v>16.531129032258065</v>
      </c>
      <c r="W161" s="101">
        <v>67.98636363636362</v>
      </c>
      <c r="X161" s="101">
        <v>74.970447761194052</v>
      </c>
      <c r="Y161" s="101">
        <v>59.243283582089553</v>
      </c>
      <c r="Z161" s="101">
        <v>2.8277272727272713</v>
      </c>
      <c r="AA161" s="101">
        <v>62.756500000000003</v>
      </c>
      <c r="AB161" s="101">
        <v>72.992099999999994</v>
      </c>
    </row>
    <row r="162" spans="1:28" x14ac:dyDescent="0.25">
      <c r="A162" s="26" t="s">
        <v>20</v>
      </c>
      <c r="B162" s="101">
        <v>59.353597790055254</v>
      </c>
      <c r="C162" s="101">
        <v>71.82231933701658</v>
      </c>
      <c r="D162" s="101">
        <v>81.645155801104906</v>
      </c>
      <c r="E162" s="101">
        <v>54.608525414364614</v>
      </c>
      <c r="F162" s="101">
        <v>45.775419889502786</v>
      </c>
      <c r="G162" s="101">
        <v>61.394913812154726</v>
      </c>
      <c r="H162" s="101">
        <v>93.208959668508271</v>
      </c>
      <c r="I162" s="101">
        <v>18.167556353591173</v>
      </c>
      <c r="J162" s="101"/>
      <c r="K162" s="101"/>
      <c r="L162" s="101">
        <v>6916.7359999999999</v>
      </c>
      <c r="M162" s="101">
        <v>3267.8760000000002</v>
      </c>
      <c r="N162" s="101">
        <v>13871.04</v>
      </c>
      <c r="O162" s="101">
        <v>2455.7840000000001</v>
      </c>
      <c r="P162" s="101">
        <v>2208.8000000000002</v>
      </c>
      <c r="Q162" s="101">
        <v>2520.4717094017096</v>
      </c>
      <c r="R162" s="101">
        <v>31.808547008547013</v>
      </c>
      <c r="S162" s="101">
        <v>1795.4480341880337</v>
      </c>
      <c r="T162" s="101">
        <v>1917.5810256410261</v>
      </c>
      <c r="U162" s="101">
        <v>1317.7296000000003</v>
      </c>
      <c r="V162" s="101">
        <v>16.653600000000001</v>
      </c>
      <c r="W162" s="101">
        <v>65.49898437500002</v>
      </c>
      <c r="X162" s="101">
        <v>70.875673758865247</v>
      </c>
      <c r="Y162" s="101">
        <v>61.602557251908429</v>
      </c>
      <c r="Z162" s="101">
        <v>2.8394488188976372</v>
      </c>
      <c r="AA162" s="101">
        <v>62.756500000000003</v>
      </c>
      <c r="AB162" s="101">
        <v>72.992099999999994</v>
      </c>
    </row>
    <row r="163" spans="1:28" x14ac:dyDescent="0.25">
      <c r="A163" s="14" t="s">
        <v>45</v>
      </c>
      <c r="B163" s="100">
        <v>62.882796774193565</v>
      </c>
      <c r="C163" s="100">
        <v>73.40828387096775</v>
      </c>
      <c r="D163" s="100">
        <v>82.744409677419327</v>
      </c>
      <c r="E163" s="100">
        <v>56.408316129032279</v>
      </c>
      <c r="F163" s="100">
        <v>46.501467741935464</v>
      </c>
      <c r="G163" s="100">
        <v>63.158332258064533</v>
      </c>
      <c r="H163" s="100">
        <v>93.706522580645128</v>
      </c>
      <c r="I163" s="100">
        <v>18.256580645161286</v>
      </c>
      <c r="J163" s="100"/>
      <c r="K163" s="100"/>
      <c r="L163" s="100">
        <v>6248.181818181818</v>
      </c>
      <c r="M163" s="100">
        <v>2658.7272727272725</v>
      </c>
      <c r="N163" s="100">
        <v>13772.045454545454</v>
      </c>
      <c r="O163" s="100">
        <v>2212.909090909091</v>
      </c>
      <c r="P163" s="100">
        <v>2098.931818181818</v>
      </c>
      <c r="Q163" s="100">
        <v>2503.9661904761911</v>
      </c>
      <c r="R163" s="100">
        <v>31.776666666666674</v>
      </c>
      <c r="S163" s="100">
        <v>1679.362380952381</v>
      </c>
      <c r="T163" s="100">
        <v>1882.0019047619044</v>
      </c>
      <c r="U163" s="100">
        <v>1238.5250000000001</v>
      </c>
      <c r="V163" s="100">
        <v>15.710000000000003</v>
      </c>
      <c r="W163" s="100">
        <v>70.581904761904767</v>
      </c>
      <c r="X163" s="100">
        <v>74.951818181818183</v>
      </c>
      <c r="Y163" s="100">
        <v>64.322727272727278</v>
      </c>
      <c r="Z163" s="100">
        <v>2.79</v>
      </c>
      <c r="AA163" s="100">
        <v>62.780500000000004</v>
      </c>
      <c r="AB163" s="100">
        <v>73.202100000000002</v>
      </c>
    </row>
    <row r="164" spans="1:28" x14ac:dyDescent="0.25">
      <c r="A164" s="26" t="s">
        <v>58</v>
      </c>
      <c r="B164" s="101">
        <v>59.869659905660377</v>
      </c>
      <c r="C164" s="101">
        <v>72.054229245282983</v>
      </c>
      <c r="D164" s="101">
        <v>81.805895754716914</v>
      </c>
      <c r="E164" s="101">
        <v>54.871702358490552</v>
      </c>
      <c r="F164" s="101">
        <v>45.881587264150987</v>
      </c>
      <c r="G164" s="101">
        <v>61.652772169811342</v>
      </c>
      <c r="H164" s="101">
        <v>93.281716509433963</v>
      </c>
      <c r="I164" s="101">
        <v>18.180574056603785</v>
      </c>
      <c r="J164" s="101"/>
      <c r="K164" s="101"/>
      <c r="L164" s="101">
        <v>6816.6802721088434</v>
      </c>
      <c r="M164" s="101">
        <v>3176.7108843537417</v>
      </c>
      <c r="N164" s="101">
        <v>13856.224489795919</v>
      </c>
      <c r="O164" s="101">
        <v>2419.4353741496598</v>
      </c>
      <c r="P164" s="101">
        <v>2192.3571428571427</v>
      </c>
      <c r="Q164" s="101">
        <v>2517.9600000000005</v>
      </c>
      <c r="R164" s="101">
        <v>31.803695652173911</v>
      </c>
      <c r="S164" s="101">
        <v>1777.7828260869562</v>
      </c>
      <c r="T164" s="101">
        <v>1912.1668115942039</v>
      </c>
      <c r="U164" s="101">
        <v>1305.8758503401361</v>
      </c>
      <c r="V164" s="101">
        <v>16.512380952380951</v>
      </c>
      <c r="W164" s="101">
        <v>66.21536912751678</v>
      </c>
      <c r="X164" s="101">
        <v>71.425828220858889</v>
      </c>
      <c r="Y164" s="101">
        <v>61.993692810457503</v>
      </c>
      <c r="Z164" s="101">
        <v>2.8324324324324315</v>
      </c>
      <c r="AA164" s="101">
        <v>62.780500000000004</v>
      </c>
      <c r="AB164" s="101">
        <v>73.202100000000002</v>
      </c>
    </row>
    <row r="165" spans="1:28" x14ac:dyDescent="0.25">
      <c r="A165" s="14" t="s">
        <v>46</v>
      </c>
      <c r="B165" s="100">
        <v>66.123090322580651</v>
      </c>
      <c r="C165" s="100">
        <v>76.269512903225831</v>
      </c>
      <c r="D165" s="100">
        <v>85.056767741935488</v>
      </c>
      <c r="E165" s="100">
        <v>59.521425806451617</v>
      </c>
      <c r="F165" s="100">
        <v>48.43496774193548</v>
      </c>
      <c r="G165" s="100">
        <v>66.76658387096775</v>
      </c>
      <c r="H165" s="100">
        <v>96.469422580645187</v>
      </c>
      <c r="I165" s="100">
        <v>18.500783870967744</v>
      </c>
      <c r="J165" s="100"/>
      <c r="K165" s="100"/>
      <c r="L165" s="100">
        <v>6039.75</v>
      </c>
      <c r="M165" s="100">
        <v>2510.5227272727275</v>
      </c>
      <c r="N165" s="100">
        <v>13432.954545454546</v>
      </c>
      <c r="O165" s="100">
        <v>2064.8636363636365</v>
      </c>
      <c r="P165" s="100">
        <v>2045.5</v>
      </c>
      <c r="Q165" s="100">
        <v>2553.447826086956</v>
      </c>
      <c r="R165" s="100">
        <v>31.89478260869565</v>
      </c>
      <c r="S165" s="100">
        <v>1712.0947826086956</v>
      </c>
      <c r="T165" s="100">
        <v>1945.2382608695648</v>
      </c>
      <c r="U165" s="100">
        <v>1201.2454545454545</v>
      </c>
      <c r="V165" s="100">
        <v>15.004999999999995</v>
      </c>
      <c r="W165" s="100">
        <v>67.845217391304345</v>
      </c>
      <c r="X165" s="100">
        <v>73.841739130434803</v>
      </c>
      <c r="Y165" s="100">
        <v>66.302608695652182</v>
      </c>
      <c r="Z165" s="100">
        <v>2.9091304347826084</v>
      </c>
      <c r="AA165" s="100">
        <v>68.082099999999997</v>
      </c>
      <c r="AB165" s="100">
        <v>79.676500000000004</v>
      </c>
    </row>
    <row r="166" spans="1:28" x14ac:dyDescent="0.25">
      <c r="A166" s="26" t="s">
        <v>59</v>
      </c>
      <c r="B166" s="101">
        <v>60.66742263374487</v>
      </c>
      <c r="C166" s="101">
        <v>72.591981481481412</v>
      </c>
      <c r="D166" s="101">
        <v>82.220616049382656</v>
      </c>
      <c r="E166" s="101">
        <v>55.46487695473251</v>
      </c>
      <c r="F166" s="101">
        <v>46.207327160493847</v>
      </c>
      <c r="G166" s="101">
        <v>62.305151440329233</v>
      </c>
      <c r="H166" s="101">
        <v>93.688378600823029</v>
      </c>
      <c r="I166" s="101">
        <v>18.221423868312762</v>
      </c>
      <c r="J166" s="101"/>
      <c r="K166" s="101"/>
      <c r="L166" s="101">
        <v>6715.541420118343</v>
      </c>
      <c r="M166" s="101">
        <v>3089.9881656804732</v>
      </c>
      <c r="N166" s="101">
        <v>13801.124260355029</v>
      </c>
      <c r="O166" s="101">
        <v>2373.2781065088757</v>
      </c>
      <c r="P166" s="101">
        <v>2173.2396449704142</v>
      </c>
      <c r="Q166" s="101">
        <v>2523.0296894409939</v>
      </c>
      <c r="R166" s="101">
        <v>31.816708074534173</v>
      </c>
      <c r="S166" s="101">
        <v>1768.3988198757766</v>
      </c>
      <c r="T166" s="101">
        <v>1916.8913043478276</v>
      </c>
      <c r="U166" s="101">
        <v>1292.2553254437873</v>
      </c>
      <c r="V166" s="101">
        <v>16.316153846153838</v>
      </c>
      <c r="W166" s="101">
        <v>66.43331395348838</v>
      </c>
      <c r="X166" s="101">
        <v>71.724569892473099</v>
      </c>
      <c r="Y166" s="101">
        <v>62.556789772727228</v>
      </c>
      <c r="Z166" s="101">
        <v>2.842748538011695</v>
      </c>
      <c r="AA166" s="101">
        <v>68.082099999999997</v>
      </c>
      <c r="AB166" s="101">
        <v>79.676500000000004</v>
      </c>
    </row>
    <row r="167" spans="1:28" x14ac:dyDescent="0.25">
      <c r="A167" s="14" t="s">
        <v>47</v>
      </c>
      <c r="B167" s="100">
        <v>67.659660000000002</v>
      </c>
      <c r="C167" s="100">
        <v>78.962876666666673</v>
      </c>
      <c r="D167" s="100">
        <v>88.348430000000022</v>
      </c>
      <c r="E167" s="100">
        <v>60.511050000000004</v>
      </c>
      <c r="F167" s="100">
        <v>48.789166666666667</v>
      </c>
      <c r="G167" s="100">
        <v>69.990356666666671</v>
      </c>
      <c r="H167" s="100">
        <v>98.760029999999986</v>
      </c>
      <c r="I167" s="100">
        <v>18.436316666666663</v>
      </c>
      <c r="J167" s="100"/>
      <c r="K167" s="100"/>
      <c r="L167" s="100">
        <v>6020.0249999999996</v>
      </c>
      <c r="M167" s="100">
        <v>2433.1999999999998</v>
      </c>
      <c r="N167" s="100">
        <v>12527.25</v>
      </c>
      <c r="O167" s="100">
        <v>2028.2249999999999</v>
      </c>
      <c r="P167" s="100">
        <v>2023</v>
      </c>
      <c r="Q167" s="100">
        <v>2609.6809523809534</v>
      </c>
      <c r="R167" s="100">
        <v>31.067142857142855</v>
      </c>
      <c r="S167" s="100">
        <v>1748.9504761904761</v>
      </c>
      <c r="T167" s="100">
        <v>2190.3819047619045</v>
      </c>
      <c r="U167" s="100">
        <v>1198.4725000000003</v>
      </c>
      <c r="V167" s="100">
        <v>14.263000000000002</v>
      </c>
      <c r="W167" s="100">
        <v>70.084736842105244</v>
      </c>
      <c r="X167" s="100">
        <v>79.024999999999991</v>
      </c>
      <c r="Y167" s="100">
        <v>71.961578947368409</v>
      </c>
      <c r="Z167" s="100">
        <v>2.8968421052631572</v>
      </c>
      <c r="AA167" s="100">
        <v>65.590599999999995</v>
      </c>
      <c r="AB167" s="100">
        <v>76.229399999999998</v>
      </c>
    </row>
    <row r="168" spans="1:28" x14ac:dyDescent="0.25">
      <c r="A168" s="26" t="s">
        <v>18</v>
      </c>
      <c r="B168" s="101">
        <v>65.53230760869566</v>
      </c>
      <c r="C168" s="101">
        <v>76.183673913043506</v>
      </c>
      <c r="D168" s="101">
        <v>85.350971739130458</v>
      </c>
      <c r="E168" s="101">
        <v>58.795146739130459</v>
      </c>
      <c r="F168" s="101">
        <v>47.898961956521738</v>
      </c>
      <c r="G168" s="101">
        <v>66.601990217391304</v>
      </c>
      <c r="H168" s="101">
        <v>96.28538260869567</v>
      </c>
      <c r="I168" s="101">
        <v>18.397476086956523</v>
      </c>
      <c r="J168" s="101"/>
      <c r="K168" s="101"/>
      <c r="L168" s="101">
        <v>6105.234375</v>
      </c>
      <c r="M168" s="101">
        <v>2537.3046875</v>
      </c>
      <c r="N168" s="101">
        <v>13266.484375</v>
      </c>
      <c r="O168" s="101">
        <v>2104.3046875</v>
      </c>
      <c r="P168" s="101">
        <v>2056.8359375</v>
      </c>
      <c r="Q168" s="101">
        <v>2555.6290769230782</v>
      </c>
      <c r="R168" s="101">
        <v>31.589230769230777</v>
      </c>
      <c r="S168" s="101">
        <v>1713.4269230769232</v>
      </c>
      <c r="T168" s="101">
        <v>2004.0083076923077</v>
      </c>
      <c r="U168" s="101">
        <v>1213.1937499999997</v>
      </c>
      <c r="V168" s="101">
        <v>15.015468749999998</v>
      </c>
      <c r="W168" s="101">
        <v>69.432857142857131</v>
      </c>
      <c r="X168" s="101">
        <v>75.812307692307698</v>
      </c>
      <c r="Y168" s="101">
        <v>67.302031250000041</v>
      </c>
      <c r="Z168" s="101">
        <v>2.8657142857142865</v>
      </c>
      <c r="AA168" s="101">
        <v>65.590599999999995</v>
      </c>
      <c r="AB168" s="101">
        <v>76.229399999999998</v>
      </c>
    </row>
    <row r="169" spans="1:28" x14ac:dyDescent="0.25">
      <c r="A169" s="26" t="s">
        <v>21</v>
      </c>
      <c r="B169" s="101">
        <v>61.435800366300377</v>
      </c>
      <c r="C169" s="101">
        <v>73.292079853479748</v>
      </c>
      <c r="D169" s="101">
        <v>82.894002197802095</v>
      </c>
      <c r="E169" s="101">
        <v>56.019401465201462</v>
      </c>
      <c r="F169" s="101">
        <v>46.491045787545801</v>
      </c>
      <c r="G169" s="101">
        <v>63.149679487179483</v>
      </c>
      <c r="H169" s="101">
        <v>94.245702930402913</v>
      </c>
      <c r="I169" s="101">
        <v>18.24503846153846</v>
      </c>
      <c r="J169" s="101"/>
      <c r="K169" s="101"/>
      <c r="L169" s="101">
        <v>6641.9417989417989</v>
      </c>
      <c r="M169" s="101">
        <v>3020.4867724867727</v>
      </c>
      <c r="N169" s="101">
        <v>13666.322751322752</v>
      </c>
      <c r="O169" s="101">
        <v>2336.7645502645501</v>
      </c>
      <c r="P169" s="101">
        <v>2157.3412698412699</v>
      </c>
      <c r="Q169" s="101">
        <v>2533.0279120879122</v>
      </c>
      <c r="R169" s="101">
        <v>31.730219780219795</v>
      </c>
      <c r="S169" s="101">
        <v>1766.1547802197802</v>
      </c>
      <c r="T169" s="101">
        <v>1948.4479120879128</v>
      </c>
      <c r="U169" s="101">
        <v>1282.3312169312173</v>
      </c>
      <c r="V169" s="101">
        <v>16.098888888888883</v>
      </c>
      <c r="W169" s="101">
        <v>66.79654450261782</v>
      </c>
      <c r="X169" s="101">
        <v>72.433349514563105</v>
      </c>
      <c r="Y169" s="101">
        <v>63.473153846153743</v>
      </c>
      <c r="Z169" s="101">
        <v>2.8481578947368402</v>
      </c>
      <c r="AA169" s="101">
        <v>65.590599999999995</v>
      </c>
      <c r="AB169" s="101">
        <v>76.229399999999998</v>
      </c>
    </row>
    <row r="170" spans="1:28" x14ac:dyDescent="0.25">
      <c r="A170" s="14" t="s">
        <v>48</v>
      </c>
      <c r="B170" s="99">
        <v>65.886819354838693</v>
      </c>
      <c r="C170" s="99">
        <v>75.753945161290346</v>
      </c>
      <c r="D170" s="99">
        <v>85.837548387096803</v>
      </c>
      <c r="E170" s="99">
        <v>58.41265483870967</v>
      </c>
      <c r="F170" s="99">
        <v>46.796751612903236</v>
      </c>
      <c r="G170" s="99">
        <v>66.347064516129024</v>
      </c>
      <c r="H170" s="99">
        <v>95.244767741935476</v>
      </c>
      <c r="I170" s="99">
        <v>17.904880645161288</v>
      </c>
      <c r="J170" s="99"/>
      <c r="K170" s="99"/>
      <c r="L170" s="99">
        <v>6215.891304347826</v>
      </c>
      <c r="M170" s="99">
        <v>2671.8695652173915</v>
      </c>
      <c r="N170" s="99">
        <v>12327.173913043478</v>
      </c>
      <c r="O170" s="99">
        <v>1985.1521739130435</v>
      </c>
      <c r="P170" s="99">
        <v>2034.1739130434783</v>
      </c>
      <c r="Q170" s="99">
        <v>2571.4881818181816</v>
      </c>
      <c r="R170" s="99">
        <v>30.925454545454546</v>
      </c>
      <c r="S170" s="99">
        <v>1753.3763636363633</v>
      </c>
      <c r="T170" s="99">
        <v>2291.8290909090911</v>
      </c>
      <c r="U170" s="99">
        <v>1215.3934782608694</v>
      </c>
      <c r="V170" s="99">
        <v>14.583695652173912</v>
      </c>
      <c r="W170" s="99">
        <v>70.760869565217391</v>
      </c>
      <c r="X170" s="99">
        <v>80.629565217391317</v>
      </c>
      <c r="Y170" s="99">
        <v>77.532608695652186</v>
      </c>
      <c r="Z170" s="99">
        <v>3.2080869565217385</v>
      </c>
      <c r="AA170" s="100">
        <v>65.774199999999993</v>
      </c>
      <c r="AB170" s="99">
        <v>74.791799999999995</v>
      </c>
    </row>
    <row r="171" spans="1:28" x14ac:dyDescent="0.25">
      <c r="A171" s="26" t="s">
        <v>60</v>
      </c>
      <c r="B171" s="101">
        <v>61.889687171052628</v>
      </c>
      <c r="C171" s="101">
        <v>73.543125328947312</v>
      </c>
      <c r="D171" s="101">
        <v>83.194166447368346</v>
      </c>
      <c r="E171" s="101">
        <v>56.2634503289474</v>
      </c>
      <c r="F171" s="101">
        <v>46.522219736842118</v>
      </c>
      <c r="G171" s="101">
        <v>63.475728618421044</v>
      </c>
      <c r="H171" s="101">
        <v>94.347581250000005</v>
      </c>
      <c r="I171" s="101">
        <v>18.21035131578947</v>
      </c>
      <c r="J171" s="101"/>
      <c r="K171" s="101"/>
      <c r="L171" s="101">
        <v>6595.7193396226412</v>
      </c>
      <c r="M171" s="101">
        <v>2982.6650943396226</v>
      </c>
      <c r="N171" s="101">
        <v>13521.037735849057</v>
      </c>
      <c r="O171" s="101">
        <v>2298.617924528302</v>
      </c>
      <c r="P171" s="101">
        <v>2143.9787735849059</v>
      </c>
      <c r="Q171" s="101">
        <v>2537.1755882352936</v>
      </c>
      <c r="R171" s="101">
        <v>31.643431372549035</v>
      </c>
      <c r="S171" s="101">
        <v>1764.7767156862749</v>
      </c>
      <c r="T171" s="101">
        <v>1985.4792156862748</v>
      </c>
      <c r="U171" s="101">
        <v>1275.0691037735853</v>
      </c>
      <c r="V171" s="101">
        <v>15.934504716981133</v>
      </c>
      <c r="W171" s="101">
        <v>67.222616822429927</v>
      </c>
      <c r="X171" s="101">
        <v>73.256550218340607</v>
      </c>
      <c r="Y171" s="101">
        <v>64.956490825687951</v>
      </c>
      <c r="Z171" s="101">
        <v>2.8870234741784011</v>
      </c>
      <c r="AA171" s="101">
        <v>65.774199999999993</v>
      </c>
      <c r="AB171" s="101">
        <v>74.791799999999995</v>
      </c>
    </row>
    <row r="172" spans="1:28" x14ac:dyDescent="0.25">
      <c r="A172" s="14" t="s">
        <v>49</v>
      </c>
      <c r="B172" s="99">
        <v>66.240913333333339</v>
      </c>
      <c r="C172" s="99">
        <v>75.336206666666669</v>
      </c>
      <c r="D172" s="99">
        <v>85.550223333333335</v>
      </c>
      <c r="E172" s="99">
        <v>58.475716666666671</v>
      </c>
      <c r="F172" s="99">
        <v>47.991546666666665</v>
      </c>
      <c r="G172" s="99">
        <v>66.151049999999998</v>
      </c>
      <c r="H172" s="99">
        <v>95.489133333333342</v>
      </c>
      <c r="I172" s="99">
        <v>17.901443333333329</v>
      </c>
      <c r="J172" s="99"/>
      <c r="K172" s="99"/>
      <c r="L172" s="99">
        <v>6193</v>
      </c>
      <c r="M172" s="99">
        <v>2592.8636363636365</v>
      </c>
      <c r="N172" s="99">
        <v>11253.40909090909</v>
      </c>
      <c r="O172" s="99">
        <v>1940.159090909091</v>
      </c>
      <c r="P172" s="99">
        <v>1937.75</v>
      </c>
      <c r="Q172" s="99">
        <v>2603.9485714285715</v>
      </c>
      <c r="R172" s="99">
        <v>30.628095238095241</v>
      </c>
      <c r="S172" s="99">
        <v>1807.199523809524</v>
      </c>
      <c r="T172" s="99">
        <v>2415.8342857142857</v>
      </c>
      <c r="U172" s="99">
        <v>1220.9454545454546</v>
      </c>
      <c r="V172" s="99">
        <v>14.366818181818179</v>
      </c>
      <c r="W172" s="99">
        <v>56.57181818181818</v>
      </c>
      <c r="X172" s="99">
        <v>65.949090909090899</v>
      </c>
      <c r="Y172" s="99">
        <v>76.563636363636363</v>
      </c>
      <c r="Z172" s="99">
        <v>4.1013181818181828</v>
      </c>
      <c r="AA172" s="99">
        <v>66.634200000000007</v>
      </c>
      <c r="AB172" s="99">
        <v>75.889700000000005</v>
      </c>
    </row>
    <row r="173" spans="1:28" x14ac:dyDescent="0.25">
      <c r="A173" s="26" t="s">
        <v>61</v>
      </c>
      <c r="B173" s="101">
        <v>62.280515868263429</v>
      </c>
      <c r="C173" s="101">
        <v>73.704180538922159</v>
      </c>
      <c r="D173" s="101">
        <v>83.405788323353221</v>
      </c>
      <c r="E173" s="101">
        <v>56.462156886227589</v>
      </c>
      <c r="F173" s="101">
        <v>46.654195209580827</v>
      </c>
      <c r="G173" s="101">
        <v>63.71602694610776</v>
      </c>
      <c r="H173" s="101">
        <v>94.450115868263524</v>
      </c>
      <c r="I173" s="101">
        <v>18.182605089820356</v>
      </c>
      <c r="J173" s="101"/>
      <c r="K173" s="101"/>
      <c r="L173" s="101">
        <v>6557.8568376068379</v>
      </c>
      <c r="M173" s="101">
        <v>2946.0170940170942</v>
      </c>
      <c r="N173" s="101">
        <v>13307.841880341881</v>
      </c>
      <c r="O173" s="101">
        <v>2264.9166666666665</v>
      </c>
      <c r="P173" s="101">
        <v>2124.5897435897436</v>
      </c>
      <c r="Q173" s="101">
        <v>2543.4077333333321</v>
      </c>
      <c r="R173" s="101">
        <v>31.548666666666676</v>
      </c>
      <c r="S173" s="101">
        <v>1768.736177777778</v>
      </c>
      <c r="T173" s="101">
        <v>2025.6456888888893</v>
      </c>
      <c r="U173" s="101">
        <v>1269.9805555555558</v>
      </c>
      <c r="V173" s="101">
        <v>15.787115384615387</v>
      </c>
      <c r="W173" s="101">
        <v>66.229745762711886</v>
      </c>
      <c r="X173" s="101">
        <v>72.616055776892395</v>
      </c>
      <c r="Y173" s="101">
        <v>66.02047916666649</v>
      </c>
      <c r="Z173" s="101">
        <v>3.0007021276595722</v>
      </c>
      <c r="AA173" s="101">
        <v>66.634200000000007</v>
      </c>
      <c r="AB173" s="101">
        <v>75.889700000000005</v>
      </c>
    </row>
    <row r="174" spans="1:28" outlineLevel="1" x14ac:dyDescent="0.25">
      <c r="A174" s="150" t="s">
        <v>230</v>
      </c>
      <c r="B174" s="151">
        <v>65.8</v>
      </c>
      <c r="C174" s="151">
        <v>75</v>
      </c>
      <c r="D174" s="151"/>
      <c r="E174" s="151"/>
      <c r="F174" s="151"/>
      <c r="G174" s="151"/>
      <c r="H174" s="151"/>
      <c r="I174" s="151"/>
      <c r="J174" s="151"/>
      <c r="K174" s="151"/>
      <c r="L174" s="151">
        <v>6150</v>
      </c>
      <c r="M174" s="151">
        <v>2650</v>
      </c>
      <c r="N174" s="151">
        <v>11900</v>
      </c>
      <c r="O174" s="151">
        <v>1930</v>
      </c>
      <c r="P174" s="151">
        <v>1950</v>
      </c>
      <c r="Q174" s="151">
        <v>2550</v>
      </c>
      <c r="R174" s="151">
        <v>31</v>
      </c>
      <c r="S174" s="152">
        <v>0</v>
      </c>
      <c r="T174" s="152">
        <v>0</v>
      </c>
      <c r="U174" s="152">
        <v>0</v>
      </c>
      <c r="V174" s="152">
        <v>0</v>
      </c>
      <c r="W174" s="151"/>
      <c r="X174" s="151"/>
      <c r="Y174" s="151"/>
      <c r="Z174" s="151"/>
      <c r="AA174" s="151">
        <v>65.8</v>
      </c>
      <c r="AB174" s="151">
        <v>75</v>
      </c>
    </row>
    <row r="175" spans="1:28" outlineLevel="1" x14ac:dyDescent="0.25">
      <c r="A175" s="150" t="s">
        <v>231</v>
      </c>
      <c r="B175" s="151">
        <v>62.535817808219008</v>
      </c>
      <c r="C175" s="151">
        <v>73.722569315068412</v>
      </c>
      <c r="D175" s="151"/>
      <c r="E175" s="151"/>
      <c r="F175" s="151"/>
      <c r="G175" s="151"/>
      <c r="H175" s="151"/>
      <c r="I175" s="151"/>
      <c r="J175" s="151"/>
      <c r="K175" s="151"/>
      <c r="L175" s="151">
        <v>6511.7782101167313</v>
      </c>
      <c r="M175" s="151">
        <v>2922.4591439688716</v>
      </c>
      <c r="N175" s="151">
        <v>13198.968871595331</v>
      </c>
      <c r="O175" s="151">
        <v>2229.13813229572</v>
      </c>
      <c r="P175" s="151">
        <v>2102.4805447470817</v>
      </c>
      <c r="Q175" s="151">
        <v>2537.6443200000003</v>
      </c>
      <c r="R175" s="151">
        <v>31.531600000000008</v>
      </c>
      <c r="S175" s="152">
        <v>1764.1900809716599</v>
      </c>
      <c r="T175" s="152">
        <v>2084.9944939271259</v>
      </c>
      <c r="U175" s="152">
        <v>1268.4866533864542</v>
      </c>
      <c r="V175" s="152">
        <v>15.705118577075105</v>
      </c>
      <c r="W175" s="151"/>
      <c r="X175" s="151"/>
      <c r="Y175" s="151"/>
      <c r="Z175" s="151"/>
      <c r="AA175" s="151">
        <v>65.8</v>
      </c>
      <c r="AB175" s="151">
        <v>75</v>
      </c>
    </row>
    <row r="176" spans="1:28" x14ac:dyDescent="0.25">
      <c r="A176" s="14" t="s">
        <v>50</v>
      </c>
      <c r="B176" s="99">
        <v>67.311106451612901</v>
      </c>
      <c r="C176" s="99">
        <v>76.652629032258091</v>
      </c>
      <c r="D176" s="99">
        <v>85.405109677419318</v>
      </c>
      <c r="E176" s="99">
        <v>59.947587096774186</v>
      </c>
      <c r="F176" s="99">
        <v>48.332267741935482</v>
      </c>
      <c r="G176" s="99">
        <v>67.860593548387087</v>
      </c>
      <c r="H176" s="99">
        <v>97.658683870967735</v>
      </c>
      <c r="I176" s="99">
        <v>18.054374193548391</v>
      </c>
      <c r="J176" s="99"/>
      <c r="K176" s="99"/>
      <c r="L176" s="99">
        <v>6094.2105263157891</v>
      </c>
      <c r="M176" s="99">
        <v>2625.6052631578946</v>
      </c>
      <c r="N176" s="99">
        <v>10836.842105263158</v>
      </c>
      <c r="O176" s="99">
        <v>1965.4736842105262</v>
      </c>
      <c r="P176" s="99">
        <v>1931.4473684210527</v>
      </c>
      <c r="Q176" s="99">
        <v>2705.3863636363635</v>
      </c>
      <c r="R176" s="99">
        <v>31.651363636363634</v>
      </c>
      <c r="S176" s="99">
        <v>1717.6959090909093</v>
      </c>
      <c r="T176" s="99">
        <v>2691.9709090909091</v>
      </c>
      <c r="U176" s="99">
        <v>1247.9235294117648</v>
      </c>
      <c r="V176" s="99">
        <v>14.695263157894738</v>
      </c>
      <c r="W176" s="99">
        <v>48.743809523809524</v>
      </c>
      <c r="X176" s="99">
        <v>57.674500000000002</v>
      </c>
      <c r="Y176" s="99">
        <v>75.252500000000012</v>
      </c>
      <c r="Z176" s="99">
        <v>3.9045238095238091</v>
      </c>
      <c r="AA176" s="99">
        <v>69.470600000000005</v>
      </c>
      <c r="AB176" s="99">
        <v>79.460499999999996</v>
      </c>
    </row>
    <row r="177" spans="1:28" x14ac:dyDescent="0.25">
      <c r="A177" s="26" t="s">
        <v>19</v>
      </c>
      <c r="B177" s="101">
        <v>66.482207608695632</v>
      </c>
      <c r="C177" s="101">
        <v>75.92054347826091</v>
      </c>
      <c r="D177" s="101">
        <v>85.598142391304336</v>
      </c>
      <c r="E177" s="101">
        <v>58.950423913043444</v>
      </c>
      <c r="F177" s="101">
        <v>47.70376086956523</v>
      </c>
      <c r="G177" s="101">
        <v>66.793140217391326</v>
      </c>
      <c r="H177" s="101">
        <v>96.137836956521738</v>
      </c>
      <c r="I177" s="101">
        <v>17.954132608695655</v>
      </c>
      <c r="J177" s="101"/>
      <c r="K177" s="101"/>
      <c r="L177" s="101">
        <v>6171.8984375</v>
      </c>
      <c r="M177" s="101">
        <v>2630.9765625</v>
      </c>
      <c r="N177" s="101">
        <v>11515.625</v>
      </c>
      <c r="O177" s="101">
        <v>1963.84375</v>
      </c>
      <c r="P177" s="101">
        <v>1970.53125</v>
      </c>
      <c r="Q177" s="101">
        <v>2627.2947692307689</v>
      </c>
      <c r="R177" s="101">
        <v>31.075076923076914</v>
      </c>
      <c r="S177" s="101">
        <v>1758.6889230769232</v>
      </c>
      <c r="T177" s="101">
        <v>2467.3249230769243</v>
      </c>
      <c r="U177" s="101">
        <v>1226.2830645161291</v>
      </c>
      <c r="V177" s="101">
        <v>14.542265624999995</v>
      </c>
      <c r="W177" s="101">
        <v>59.025757575757559</v>
      </c>
      <c r="X177" s="101">
        <v>68.597692307692327</v>
      </c>
      <c r="Y177" s="101">
        <v>76.503076923076975</v>
      </c>
      <c r="Z177" s="101">
        <v>3.7274242424242416</v>
      </c>
      <c r="AA177" s="101">
        <v>69.470600000000005</v>
      </c>
      <c r="AB177" s="101">
        <v>79.460499999999996</v>
      </c>
    </row>
    <row r="178" spans="1:28" x14ac:dyDescent="0.25">
      <c r="A178" s="26" t="s">
        <v>53</v>
      </c>
      <c r="B178" s="101">
        <v>66.007257608695667</v>
      </c>
      <c r="C178" s="101">
        <v>76.052108695652123</v>
      </c>
      <c r="D178" s="101">
        <v>85.474557065217454</v>
      </c>
      <c r="E178" s="101">
        <v>58.872785326086941</v>
      </c>
      <c r="F178" s="101">
        <v>47.80136141304353</v>
      </c>
      <c r="G178" s="101">
        <v>66.697565217391301</v>
      </c>
      <c r="H178" s="101">
        <v>96.21160978260869</v>
      </c>
      <c r="I178" s="101">
        <v>18.17580434782608</v>
      </c>
      <c r="J178" s="101"/>
      <c r="K178" s="101"/>
      <c r="L178" s="101">
        <v>6138.56640625</v>
      </c>
      <c r="M178" s="101">
        <v>2584.140625</v>
      </c>
      <c r="N178" s="101">
        <v>12391.0546875</v>
      </c>
      <c r="O178" s="101">
        <v>2034.07421875</v>
      </c>
      <c r="P178" s="101">
        <v>2013.68359375</v>
      </c>
      <c r="Q178" s="101">
        <v>2591.4619230769231</v>
      </c>
      <c r="R178" s="101">
        <v>31.332153846153826</v>
      </c>
      <c r="S178" s="101">
        <v>1736.0579230769235</v>
      </c>
      <c r="T178" s="101">
        <v>2235.6666153846163</v>
      </c>
      <c r="U178" s="101">
        <v>1219.6345238095237</v>
      </c>
      <c r="V178" s="101">
        <v>14.778867187499996</v>
      </c>
      <c r="W178" s="101">
        <v>64.108294573643406</v>
      </c>
      <c r="X178" s="101">
        <v>72.205000000000027</v>
      </c>
      <c r="Y178" s="101">
        <v>71.938217054263575</v>
      </c>
      <c r="Z178" s="101">
        <v>3.3065891472868207</v>
      </c>
      <c r="AA178" s="101">
        <v>69.470600000000005</v>
      </c>
      <c r="AB178" s="101">
        <v>79.460499999999996</v>
      </c>
    </row>
    <row r="179" spans="1:28" x14ac:dyDescent="0.25">
      <c r="A179" s="17" t="s">
        <v>51</v>
      </c>
      <c r="B179" s="102">
        <v>62.707771506849284</v>
      </c>
      <c r="C179" s="102">
        <v>73.954596712328751</v>
      </c>
      <c r="D179" s="102">
        <v>83.575593698630072</v>
      </c>
      <c r="E179" s="102">
        <v>56.75817972602745</v>
      </c>
      <c r="F179" s="102">
        <v>46.796716438356135</v>
      </c>
      <c r="G179" s="102">
        <v>64.068031232876663</v>
      </c>
      <c r="H179" s="102">
        <v>94.722624383561708</v>
      </c>
      <c r="I179" s="102">
        <v>18.171714246575331</v>
      </c>
      <c r="J179" s="102"/>
      <c r="K179" s="102"/>
      <c r="L179" s="102">
        <v>6523.037549407115</v>
      </c>
      <c r="M179" s="102">
        <v>2921.9545454545455</v>
      </c>
      <c r="N179" s="102">
        <v>13122.272727272728</v>
      </c>
      <c r="O179" s="102">
        <v>2242.4288537549405</v>
      </c>
      <c r="P179" s="102">
        <v>2110.084980237154</v>
      </c>
      <c r="Q179" s="102">
        <v>2557.8349797570841</v>
      </c>
      <c r="R179" s="102">
        <v>31.557813765182196</v>
      </c>
      <c r="S179" s="102">
        <v>1764.1900809716599</v>
      </c>
      <c r="T179" s="102">
        <v>2084.9944939271259</v>
      </c>
      <c r="U179" s="102">
        <v>1268.4866533864542</v>
      </c>
      <c r="V179" s="102">
        <v>15.705118577075105</v>
      </c>
      <c r="W179" s="102">
        <v>64.800933852140091</v>
      </c>
      <c r="X179" s="102">
        <v>71.513357933579314</v>
      </c>
      <c r="Y179" s="102">
        <v>66.730634615384446</v>
      </c>
      <c r="Z179" s="102">
        <v>3.074843749999999</v>
      </c>
      <c r="AA179" s="102">
        <v>69.470600000000005</v>
      </c>
      <c r="AB179" s="102">
        <v>79.460499999999996</v>
      </c>
    </row>
    <row r="182" spans="1:28" x14ac:dyDescent="0.25">
      <c r="A182" s="444" t="s">
        <v>23</v>
      </c>
      <c r="B182" s="446" t="s">
        <v>241</v>
      </c>
      <c r="C182" s="449"/>
      <c r="D182" s="449"/>
      <c r="E182" s="449"/>
      <c r="F182" s="449"/>
      <c r="G182" s="449"/>
      <c r="H182" s="449"/>
      <c r="I182" s="449"/>
      <c r="J182" s="449"/>
      <c r="K182" s="449"/>
      <c r="L182" s="449"/>
      <c r="M182" s="449"/>
      <c r="N182" s="449"/>
      <c r="O182" s="449"/>
      <c r="P182" s="449"/>
      <c r="Q182" s="449"/>
      <c r="R182" s="449"/>
      <c r="S182" s="449"/>
      <c r="T182" s="449"/>
      <c r="U182" s="449"/>
      <c r="V182" s="449"/>
      <c r="W182" s="449"/>
      <c r="X182" s="449"/>
      <c r="Y182" s="449"/>
      <c r="Z182" s="449"/>
      <c r="AA182" s="449"/>
      <c r="AB182" s="499"/>
    </row>
    <row r="183" spans="1:28" ht="38.25" x14ac:dyDescent="0.25">
      <c r="A183" s="445"/>
      <c r="B183" s="28" t="s">
        <v>63</v>
      </c>
      <c r="C183" s="28" t="s">
        <v>62</v>
      </c>
      <c r="D183" s="28" t="s">
        <v>212</v>
      </c>
      <c r="E183" s="29" t="s">
        <v>233</v>
      </c>
      <c r="F183" s="28" t="s">
        <v>203</v>
      </c>
      <c r="G183" s="28" t="s">
        <v>204</v>
      </c>
      <c r="H183" s="28" t="s">
        <v>205</v>
      </c>
      <c r="I183" s="28" t="s">
        <v>206</v>
      </c>
      <c r="J183" s="28" t="s">
        <v>251</v>
      </c>
      <c r="K183" s="28" t="s">
        <v>252</v>
      </c>
      <c r="L183" s="28" t="s">
        <v>27</v>
      </c>
      <c r="M183" s="28" t="s">
        <v>28</v>
      </c>
      <c r="N183" s="28" t="s">
        <v>29</v>
      </c>
      <c r="O183" s="28" t="s">
        <v>30</v>
      </c>
      <c r="P183" s="28" t="s">
        <v>31</v>
      </c>
      <c r="Q183" s="28" t="s">
        <v>32</v>
      </c>
      <c r="R183" s="28" t="s">
        <v>33</v>
      </c>
      <c r="S183" s="28" t="s">
        <v>34</v>
      </c>
      <c r="T183" s="28" t="s">
        <v>35</v>
      </c>
      <c r="U183" s="28" t="s">
        <v>36</v>
      </c>
      <c r="V183" s="28" t="s">
        <v>37</v>
      </c>
      <c r="W183" s="28" t="s">
        <v>247</v>
      </c>
      <c r="X183" s="28" t="s">
        <v>248</v>
      </c>
      <c r="Y183" s="28" t="s">
        <v>246</v>
      </c>
      <c r="Z183" s="28" t="s">
        <v>207</v>
      </c>
      <c r="AA183" s="29" t="s">
        <v>64</v>
      </c>
      <c r="AB183" s="29" t="s">
        <v>65</v>
      </c>
    </row>
    <row r="184" spans="1:28" x14ac:dyDescent="0.25">
      <c r="A184" s="19" t="s">
        <v>38</v>
      </c>
      <c r="B184" s="20">
        <v>65</v>
      </c>
      <c r="C184" s="20">
        <v>75</v>
      </c>
      <c r="D184" s="20" t="s">
        <v>52</v>
      </c>
      <c r="E184" s="20" t="s">
        <v>52</v>
      </c>
      <c r="F184" s="20" t="s">
        <v>52</v>
      </c>
      <c r="G184" s="20" t="s">
        <v>52</v>
      </c>
      <c r="H184" s="20" t="s">
        <v>52</v>
      </c>
      <c r="I184" s="20">
        <v>0.17849999999999999</v>
      </c>
      <c r="J184" s="20">
        <v>0.63</v>
      </c>
      <c r="K184" s="20">
        <v>0.63</v>
      </c>
      <c r="L184" s="21">
        <v>6200</v>
      </c>
      <c r="M184" s="21">
        <v>2600</v>
      </c>
      <c r="N184" s="21">
        <v>12000</v>
      </c>
      <c r="O184" s="21">
        <v>2000</v>
      </c>
      <c r="P184" s="21">
        <v>2000</v>
      </c>
      <c r="Q184" s="21">
        <v>2500</v>
      </c>
      <c r="R184" s="21">
        <v>31</v>
      </c>
      <c r="S184" s="21">
        <v>1700</v>
      </c>
      <c r="T184" s="21">
        <v>2000</v>
      </c>
      <c r="U184" s="84">
        <v>0</v>
      </c>
      <c r="V184" s="84">
        <v>0</v>
      </c>
      <c r="W184" s="84" t="s">
        <v>52</v>
      </c>
      <c r="X184" s="84" t="s">
        <v>52</v>
      </c>
      <c r="Y184" s="84" t="s">
        <v>52</v>
      </c>
      <c r="Z184" s="84" t="s">
        <v>52</v>
      </c>
      <c r="AA184" s="23">
        <v>65</v>
      </c>
      <c r="AB184" s="23">
        <v>75</v>
      </c>
    </row>
    <row r="185" spans="1:28" x14ac:dyDescent="0.25">
      <c r="A185" s="14" t="s">
        <v>39</v>
      </c>
      <c r="B185" s="99">
        <v>67.347267741935468</v>
      </c>
      <c r="C185" s="99">
        <v>76.943319354838721</v>
      </c>
      <c r="D185" s="99">
        <v>86.616716129032284</v>
      </c>
      <c r="E185" s="99">
        <v>0.61542448387096771</v>
      </c>
      <c r="F185" s="99">
        <v>48.027300000000018</v>
      </c>
      <c r="G185" s="99">
        <v>68.130529032258067</v>
      </c>
      <c r="H185" s="99">
        <v>9.9043345161290333</v>
      </c>
      <c r="I185" s="99">
        <v>0.17715267741935481</v>
      </c>
      <c r="J185" s="99">
        <v>0.64968957495905788</v>
      </c>
      <c r="K185" s="99">
        <v>0.64991884262831245</v>
      </c>
      <c r="L185" s="99">
        <v>5932.022727272727</v>
      </c>
      <c r="M185" s="99">
        <v>2559.181818181818</v>
      </c>
      <c r="N185" s="99">
        <v>11454.545454545454</v>
      </c>
      <c r="O185" s="99">
        <v>1994.159090909091</v>
      </c>
      <c r="P185" s="99">
        <v>1845.8863636363637</v>
      </c>
      <c r="Q185" s="99">
        <v>2760.2200000000003</v>
      </c>
      <c r="R185" s="99">
        <v>33.221874999999997</v>
      </c>
      <c r="S185" s="99">
        <v>1725.3437499999998</v>
      </c>
      <c r="T185" s="99">
        <v>2875.5200000000004</v>
      </c>
      <c r="U185" s="99">
        <v>1291.7454545454545</v>
      </c>
      <c r="V185" s="99">
        <v>15.590227272727271</v>
      </c>
      <c r="W185" s="99">
        <v>51.550476190476196</v>
      </c>
      <c r="X185" s="99">
        <v>60.240909090909106</v>
      </c>
      <c r="Y185" s="99">
        <v>82.040476190476184</v>
      </c>
      <c r="Z185" s="99">
        <v>57.899090909090894</v>
      </c>
      <c r="AA185" s="99">
        <v>66.098699999999994</v>
      </c>
      <c r="AB185" s="99">
        <v>75.570599999999999</v>
      </c>
    </row>
    <row r="186" spans="1:28" x14ac:dyDescent="0.25">
      <c r="A186" s="14" t="s">
        <v>40</v>
      </c>
      <c r="B186" s="100">
        <v>65.860532142857139</v>
      </c>
      <c r="C186" s="100">
        <v>74.778157142857154</v>
      </c>
      <c r="D186" s="100">
        <v>85.543075000000016</v>
      </c>
      <c r="E186" s="100">
        <v>0.5978378571428572</v>
      </c>
      <c r="F186" s="100">
        <v>47.048857142857138</v>
      </c>
      <c r="G186" s="100">
        <v>65.786503571428582</v>
      </c>
      <c r="H186" s="100">
        <v>9.769760714285713</v>
      </c>
      <c r="I186" s="100">
        <v>0.17432767857142858</v>
      </c>
      <c r="J186" s="100">
        <v>0.63213060347705829</v>
      </c>
      <c r="K186" s="100">
        <v>0.63237787176915838</v>
      </c>
      <c r="L186" s="100">
        <v>6278.2</v>
      </c>
      <c r="M186" s="100">
        <v>2702.85</v>
      </c>
      <c r="N186" s="100">
        <v>12649.75</v>
      </c>
      <c r="O186" s="100">
        <v>2062.0749999999998</v>
      </c>
      <c r="P186" s="100">
        <v>1859.55</v>
      </c>
      <c r="Q186" s="100">
        <v>2792.0765000000001</v>
      </c>
      <c r="R186" s="100">
        <v>33.475999999999992</v>
      </c>
      <c r="S186" s="100">
        <v>1723.4344999999998</v>
      </c>
      <c r="T186" s="100">
        <v>3027.5369999999998</v>
      </c>
      <c r="U186" s="100">
        <v>1320.0650000000001</v>
      </c>
      <c r="V186" s="100">
        <v>15.806250000000002</v>
      </c>
      <c r="W186" s="100">
        <v>54.980526315789483</v>
      </c>
      <c r="X186" s="100">
        <v>64.431500000000014</v>
      </c>
      <c r="Y186" s="100">
        <v>74.684210526315795</v>
      </c>
      <c r="Z186" s="100">
        <v>47.144999999999996</v>
      </c>
      <c r="AA186" s="100">
        <v>65.757000000000005</v>
      </c>
      <c r="AB186" s="100">
        <v>74.8249</v>
      </c>
    </row>
    <row r="187" spans="1:28" x14ac:dyDescent="0.25">
      <c r="A187" s="26" t="s">
        <v>55</v>
      </c>
      <c r="B187" s="101">
        <v>66.641698305084759</v>
      </c>
      <c r="C187" s="101">
        <v>75.915784745762721</v>
      </c>
      <c r="D187" s="101">
        <v>86.107191525423744</v>
      </c>
      <c r="E187" s="101">
        <v>0.60707828813559295</v>
      </c>
      <c r="F187" s="101">
        <v>47.56295423728816</v>
      </c>
      <c r="G187" s="101">
        <v>67.018110169491521</v>
      </c>
      <c r="H187" s="101">
        <v>9.8404689830508474</v>
      </c>
      <c r="I187" s="101">
        <v>0.17581199999999986</v>
      </c>
      <c r="J187" s="101">
        <v>0.64135650374726172</v>
      </c>
      <c r="K187" s="101">
        <v>0.6415943140849848</v>
      </c>
      <c r="L187" s="101">
        <v>6096.8690476190477</v>
      </c>
      <c r="M187" s="101">
        <v>2627.5952380952381</v>
      </c>
      <c r="N187" s="101">
        <v>12023.690476190477</v>
      </c>
      <c r="O187" s="101">
        <v>2026.5</v>
      </c>
      <c r="P187" s="101">
        <v>1852.3928571428571</v>
      </c>
      <c r="Q187" s="101">
        <v>2777.9180555555554</v>
      </c>
      <c r="R187" s="101">
        <v>33.363055555555547</v>
      </c>
      <c r="S187" s="101">
        <v>1724.2830555555556</v>
      </c>
      <c r="T187" s="101">
        <v>2959.9738888888887</v>
      </c>
      <c r="U187" s="101">
        <v>1305.2309523809529</v>
      </c>
      <c r="V187" s="101">
        <v>15.693095238095236</v>
      </c>
      <c r="W187" s="101">
        <v>53.179749999999999</v>
      </c>
      <c r="X187" s="101">
        <v>62.23642857142859</v>
      </c>
      <c r="Y187" s="101">
        <v>78.546250000000001</v>
      </c>
      <c r="Z187" s="101">
        <v>52.778095238095226</v>
      </c>
      <c r="AA187" s="101">
        <v>65.757000000000005</v>
      </c>
      <c r="AB187" s="101">
        <v>74.8249</v>
      </c>
    </row>
    <row r="188" spans="1:28" x14ac:dyDescent="0.25">
      <c r="A188" s="14" t="s">
        <v>41</v>
      </c>
      <c r="B188" s="100">
        <v>65.147616129032272</v>
      </c>
      <c r="C188" s="100">
        <v>73.754877419354827</v>
      </c>
      <c r="D188" s="100">
        <v>85.887151612903224</v>
      </c>
      <c r="E188" s="100">
        <v>0.58547138709677415</v>
      </c>
      <c r="F188" s="100">
        <v>46.155706451612893</v>
      </c>
      <c r="G188" s="100">
        <v>65.142058064516107</v>
      </c>
      <c r="H188" s="100">
        <v>9.7094109677419347</v>
      </c>
      <c r="I188" s="100">
        <v>0.17218980645161289</v>
      </c>
      <c r="J188" s="100">
        <v>0.62398989405088179</v>
      </c>
      <c r="K188" s="100">
        <v>0.62479831512944017</v>
      </c>
      <c r="L188" s="100">
        <v>6451.0238095238092</v>
      </c>
      <c r="M188" s="100">
        <v>2851.4047619047619</v>
      </c>
      <c r="N188" s="100">
        <v>13060.714285714286</v>
      </c>
      <c r="O188" s="100">
        <v>2054.5714285714284</v>
      </c>
      <c r="P188" s="100">
        <v>1872.2380952380952</v>
      </c>
      <c r="Q188" s="100">
        <v>2728.3495238095243</v>
      </c>
      <c r="R188" s="100">
        <v>32.210952380952385</v>
      </c>
      <c r="S188" s="100">
        <v>1768.8952380952378</v>
      </c>
      <c r="T188" s="100">
        <v>3216.5614285714282</v>
      </c>
      <c r="U188" s="100">
        <v>1300.8976190476189</v>
      </c>
      <c r="V188" s="100">
        <v>15.320714285714283</v>
      </c>
      <c r="W188" s="100">
        <v>58.168095238095248</v>
      </c>
      <c r="X188" s="100">
        <v>67.027619047619041</v>
      </c>
      <c r="Y188" s="100">
        <v>71.930952380952391</v>
      </c>
      <c r="Z188" s="100">
        <v>39.330000000000005</v>
      </c>
      <c r="AA188" s="100">
        <v>64.734700000000004</v>
      </c>
      <c r="AB188" s="100">
        <v>72.722999999999999</v>
      </c>
    </row>
    <row r="189" spans="1:28" x14ac:dyDescent="0.25">
      <c r="A189" s="26" t="s">
        <v>16</v>
      </c>
      <c r="B189" s="101">
        <v>66.127070000000032</v>
      </c>
      <c r="C189" s="101">
        <v>75.171472222222235</v>
      </c>
      <c r="D189" s="101">
        <v>86.031400000000019</v>
      </c>
      <c r="E189" s="101">
        <v>0.59963591111111103</v>
      </c>
      <c r="F189" s="101">
        <v>47.07823555555558</v>
      </c>
      <c r="G189" s="101">
        <v>66.371914444444471</v>
      </c>
      <c r="H189" s="101">
        <v>9.7953267777777793</v>
      </c>
      <c r="I189" s="101">
        <v>0.17456435555555544</v>
      </c>
      <c r="J189" s="101">
        <v>0.63537467151850846</v>
      </c>
      <c r="K189" s="101">
        <v>0.63580902555585284</v>
      </c>
      <c r="L189" s="101">
        <v>6214.9206349206352</v>
      </c>
      <c r="M189" s="101">
        <v>2702.1984126984125</v>
      </c>
      <c r="N189" s="101">
        <v>12369.36507936508</v>
      </c>
      <c r="O189" s="101">
        <v>2035.8571428571429</v>
      </c>
      <c r="P189" s="101">
        <v>1859.0079365079366</v>
      </c>
      <c r="Q189" s="101">
        <v>2759.6559649122805</v>
      </c>
      <c r="R189" s="101">
        <v>32.938596491228054</v>
      </c>
      <c r="S189" s="101">
        <v>1740.7191228070176</v>
      </c>
      <c r="T189" s="101">
        <v>3054.506140350878</v>
      </c>
      <c r="U189" s="101">
        <v>1303.7865079365085</v>
      </c>
      <c r="V189" s="101">
        <v>15.568968253968254</v>
      </c>
      <c r="W189" s="101">
        <v>54.897049180327883</v>
      </c>
      <c r="X189" s="101">
        <v>63.833492063492081</v>
      </c>
      <c r="Y189" s="101">
        <v>76.268852459016372</v>
      </c>
      <c r="Z189" s="101">
        <v>48.295396825396821</v>
      </c>
      <c r="AA189" s="101">
        <v>64.734700000000004</v>
      </c>
      <c r="AB189" s="101">
        <v>72.722999999999999</v>
      </c>
    </row>
    <row r="190" spans="1:28" x14ac:dyDescent="0.25">
      <c r="A190" s="14" t="s">
        <v>42</v>
      </c>
      <c r="B190" s="100">
        <v>64.619316666666677</v>
      </c>
      <c r="C190" s="100">
        <v>72.612926666666667</v>
      </c>
      <c r="D190" s="100">
        <v>84.216153333333324</v>
      </c>
      <c r="E190" s="100">
        <v>0.57872839999999992</v>
      </c>
      <c r="F190" s="100">
        <v>45.980409999999999</v>
      </c>
      <c r="G190" s="100">
        <v>64.178129999999996</v>
      </c>
      <c r="H190" s="100">
        <v>9.6206733333333343</v>
      </c>
      <c r="I190" s="100">
        <v>0.17020359999999998</v>
      </c>
      <c r="J190" s="100">
        <v>0.61539447414425619</v>
      </c>
      <c r="K190" s="100">
        <v>0.6153761022939036</v>
      </c>
      <c r="L190" s="100">
        <v>6445.1</v>
      </c>
      <c r="M190" s="100">
        <v>2938.75</v>
      </c>
      <c r="N190" s="100">
        <v>12819</v>
      </c>
      <c r="O190" s="100">
        <v>1948.85</v>
      </c>
      <c r="P190" s="100">
        <v>1848.9749999999999</v>
      </c>
      <c r="Q190" s="100">
        <v>2672.4833333333331</v>
      </c>
      <c r="R190" s="100">
        <v>31.232380952380957</v>
      </c>
      <c r="S190" s="100">
        <v>1842.5314285714287</v>
      </c>
      <c r="T190" s="100">
        <v>2887.738571428572</v>
      </c>
      <c r="U190" s="100">
        <v>1286.4449999999999</v>
      </c>
      <c r="V190" s="100">
        <v>15.042000000000002</v>
      </c>
      <c r="W190" s="100">
        <v>63.870952380952389</v>
      </c>
      <c r="X190" s="100">
        <v>71.628571428571433</v>
      </c>
      <c r="Y190" s="100">
        <v>58.666666666666664</v>
      </c>
      <c r="Z190" s="100">
        <v>35.352500000000006</v>
      </c>
      <c r="AA190" s="100">
        <v>64.691699999999997</v>
      </c>
      <c r="AB190" s="100">
        <v>72.202399999999997</v>
      </c>
    </row>
    <row r="191" spans="1:28" x14ac:dyDescent="0.25">
      <c r="A191" s="26" t="s">
        <v>56</v>
      </c>
      <c r="B191" s="101">
        <v>65.750131666666675</v>
      </c>
      <c r="C191" s="101">
        <v>74.531835833333318</v>
      </c>
      <c r="D191" s="101">
        <v>85.577588333333381</v>
      </c>
      <c r="E191" s="101">
        <v>0.59440903333333339</v>
      </c>
      <c r="F191" s="101">
        <v>46.803779166666672</v>
      </c>
      <c r="G191" s="101">
        <v>65.823468333333366</v>
      </c>
      <c r="H191" s="101">
        <v>9.7516634166666645</v>
      </c>
      <c r="I191" s="101">
        <v>0.17347416666666646</v>
      </c>
      <c r="J191" s="101">
        <v>0.63037962217494525</v>
      </c>
      <c r="K191" s="101">
        <v>0.63070079474036533</v>
      </c>
      <c r="L191" s="101">
        <v>6270.3855421686749</v>
      </c>
      <c r="M191" s="101">
        <v>2759.1987951807228</v>
      </c>
      <c r="N191" s="101">
        <v>12477.710843373494</v>
      </c>
      <c r="O191" s="101">
        <v>2014.8915662650602</v>
      </c>
      <c r="P191" s="101">
        <v>1856.5903614457832</v>
      </c>
      <c r="Q191" s="101">
        <v>2736.1864102564109</v>
      </c>
      <c r="R191" s="101">
        <v>32.479230769230753</v>
      </c>
      <c r="S191" s="101">
        <v>1768.1301282051281</v>
      </c>
      <c r="T191" s="101">
        <v>3009.60717948718</v>
      </c>
      <c r="U191" s="101">
        <v>1299.6078313253015</v>
      </c>
      <c r="V191" s="101">
        <v>15.441987951807228</v>
      </c>
      <c r="W191" s="101">
        <v>57.195243902439039</v>
      </c>
      <c r="X191" s="101">
        <v>65.782261904761924</v>
      </c>
      <c r="Y191" s="101">
        <v>71.760975609756073</v>
      </c>
      <c r="Z191" s="101">
        <v>45.176626506024085</v>
      </c>
      <c r="AA191" s="101">
        <v>64.691699999999997</v>
      </c>
      <c r="AB191" s="101">
        <v>72.202399999999997</v>
      </c>
    </row>
    <row r="192" spans="1:28" x14ac:dyDescent="0.25">
      <c r="A192" s="14" t="s">
        <v>43</v>
      </c>
      <c r="B192" s="100">
        <v>64.815970967741933</v>
      </c>
      <c r="C192" s="100">
        <v>72.513993548387091</v>
      </c>
      <c r="D192" s="100">
        <v>83.386241935483852</v>
      </c>
      <c r="E192" s="100">
        <v>0.58847070967741966</v>
      </c>
      <c r="F192" s="100">
        <v>45.122380645161293</v>
      </c>
      <c r="G192" s="100">
        <v>64.065677419354827</v>
      </c>
      <c r="H192" s="100">
        <v>9.4767948387096741</v>
      </c>
      <c r="I192" s="100">
        <v>0.17050593548387097</v>
      </c>
      <c r="J192" s="100">
        <v>0.6146992811046682</v>
      </c>
      <c r="K192" s="100">
        <v>0.61470856635327875</v>
      </c>
      <c r="L192" s="100">
        <v>6028.3095238095239</v>
      </c>
      <c r="M192" s="100">
        <v>2747.7380952380954</v>
      </c>
      <c r="N192" s="100">
        <v>11998.333333333334</v>
      </c>
      <c r="O192" s="100">
        <v>1817.2142857142858</v>
      </c>
      <c r="P192" s="100">
        <v>1775.3333333333333</v>
      </c>
      <c r="Q192" s="100">
        <v>2674.7461111111115</v>
      </c>
      <c r="R192" s="100">
        <v>30.452777777777776</v>
      </c>
      <c r="S192" s="100">
        <v>1734.1483333333335</v>
      </c>
      <c r="T192" s="100">
        <v>2777.1744444444439</v>
      </c>
      <c r="U192" s="100">
        <v>1283.9476190476191</v>
      </c>
      <c r="V192" s="100">
        <v>14.62547619047619</v>
      </c>
      <c r="W192" s="100">
        <v>60.865454545454547</v>
      </c>
      <c r="X192" s="100">
        <v>70.303043478260875</v>
      </c>
      <c r="Y192" s="100">
        <v>58.581818181818178</v>
      </c>
      <c r="Z192" s="100">
        <v>31.519047619047623</v>
      </c>
      <c r="AA192" s="100">
        <v>65.058300000000003</v>
      </c>
      <c r="AB192" s="100">
        <v>72.422899999999998</v>
      </c>
    </row>
    <row r="193" spans="1:28" x14ac:dyDescent="0.25">
      <c r="A193" s="26" t="s">
        <v>57</v>
      </c>
      <c r="B193" s="101">
        <v>65.558350331125837</v>
      </c>
      <c r="C193" s="101">
        <v>74.117576821192046</v>
      </c>
      <c r="D193" s="101">
        <v>85.12770927152323</v>
      </c>
      <c r="E193" s="101">
        <v>0.59318990728476828</v>
      </c>
      <c r="F193" s="101">
        <v>46.458591390728458</v>
      </c>
      <c r="G193" s="101">
        <v>65.462597350993391</v>
      </c>
      <c r="H193" s="101">
        <v>9.6952334437086041</v>
      </c>
      <c r="I193" s="101">
        <v>0.17286479470198662</v>
      </c>
      <c r="J193" s="101">
        <v>0.6271604793062131</v>
      </c>
      <c r="K193" s="101">
        <v>0.62741762202513551</v>
      </c>
      <c r="L193" s="101">
        <v>6221.5048076923076</v>
      </c>
      <c r="M193" s="101">
        <v>2756.8846153846152</v>
      </c>
      <c r="N193" s="101">
        <v>12380.913461538461</v>
      </c>
      <c r="O193" s="101">
        <v>1974.9759615384614</v>
      </c>
      <c r="P193" s="101">
        <v>1840.1826923076924</v>
      </c>
      <c r="Q193" s="101">
        <v>2724.6663541666662</v>
      </c>
      <c r="R193" s="101">
        <v>32.099270833333321</v>
      </c>
      <c r="S193" s="101">
        <v>1761.7585416666664</v>
      </c>
      <c r="T193" s="101">
        <v>2966.0260416666679</v>
      </c>
      <c r="U193" s="101">
        <v>1296.4456730769234</v>
      </c>
      <c r="V193" s="101">
        <v>15.277115384615389</v>
      </c>
      <c r="W193" s="101">
        <v>57.971634615384637</v>
      </c>
      <c r="X193" s="101">
        <v>66.754018691588797</v>
      </c>
      <c r="Y193" s="101">
        <v>68.973076923076889</v>
      </c>
      <c r="Z193" s="101">
        <v>42.418846153846147</v>
      </c>
      <c r="AA193" s="101">
        <v>65.058300000000003</v>
      </c>
      <c r="AB193" s="101">
        <v>72.422899999999998</v>
      </c>
    </row>
    <row r="194" spans="1:28" outlineLevel="1" x14ac:dyDescent="0.25">
      <c r="A194" s="150" t="s">
        <v>226</v>
      </c>
      <c r="B194" s="151">
        <v>65</v>
      </c>
      <c r="C194" s="151">
        <v>73</v>
      </c>
      <c r="D194" s="151"/>
      <c r="E194" s="151"/>
      <c r="F194" s="151"/>
      <c r="G194" s="151"/>
      <c r="H194" s="151"/>
      <c r="I194" s="151"/>
      <c r="J194" s="151"/>
      <c r="K194" s="151"/>
      <c r="L194" s="151">
        <v>5800</v>
      </c>
      <c r="M194" s="151">
        <v>2600</v>
      </c>
      <c r="N194" s="151">
        <v>12000</v>
      </c>
      <c r="O194" s="151">
        <v>1900</v>
      </c>
      <c r="P194" s="151">
        <v>1750</v>
      </c>
      <c r="Q194" s="151">
        <v>2775</v>
      </c>
      <c r="R194" s="151">
        <v>30.8</v>
      </c>
      <c r="S194" s="152">
        <v>0</v>
      </c>
      <c r="T194" s="152">
        <v>0</v>
      </c>
      <c r="U194" s="152">
        <v>0</v>
      </c>
      <c r="V194" s="152">
        <v>0</v>
      </c>
      <c r="W194" s="151"/>
      <c r="X194" s="151"/>
      <c r="Y194" s="151"/>
      <c r="Z194" s="151"/>
      <c r="AA194" s="151">
        <v>65</v>
      </c>
      <c r="AB194" s="151">
        <v>73</v>
      </c>
    </row>
    <row r="195" spans="1:28" outlineLevel="1" x14ac:dyDescent="0.25">
      <c r="A195" s="150" t="s">
        <v>227</v>
      </c>
      <c r="B195" s="151">
        <v>64.813854347826123</v>
      </c>
      <c r="C195" s="151">
        <v>72.710017391304334</v>
      </c>
      <c r="D195" s="151"/>
      <c r="E195" s="151"/>
      <c r="F195" s="151"/>
      <c r="G195" s="151"/>
      <c r="H195" s="151"/>
      <c r="I195" s="151"/>
      <c r="J195" s="151"/>
      <c r="K195" s="151"/>
      <c r="L195" s="151">
        <v>6076.5078125</v>
      </c>
      <c r="M195" s="151">
        <v>2754.3359375</v>
      </c>
      <c r="N195" s="151">
        <v>12255.390625</v>
      </c>
      <c r="O195" s="151">
        <v>1888.1015625</v>
      </c>
      <c r="P195" s="151">
        <v>1789.2421875</v>
      </c>
      <c r="Q195" s="151">
        <v>2711.1706451612904</v>
      </c>
      <c r="R195" s="151">
        <v>30.84564516129031</v>
      </c>
      <c r="S195" s="152">
        <v>1749.5133898305085</v>
      </c>
      <c r="T195" s="152">
        <v>2880.0569491525425</v>
      </c>
      <c r="U195" s="152">
        <v>1309.3877049180328</v>
      </c>
      <c r="V195" s="152">
        <v>14.883442622950822</v>
      </c>
      <c r="W195" s="151"/>
      <c r="X195" s="151"/>
      <c r="Y195" s="151"/>
      <c r="Z195" s="151"/>
      <c r="AA195" s="151">
        <v>65</v>
      </c>
      <c r="AB195" s="151">
        <v>73</v>
      </c>
    </row>
    <row r="196" spans="1:28" outlineLevel="1" x14ac:dyDescent="0.25">
      <c r="A196" s="150" t="s">
        <v>228</v>
      </c>
      <c r="B196" s="151">
        <v>65.463246703296704</v>
      </c>
      <c r="C196" s="151">
        <v>73.92722032967032</v>
      </c>
      <c r="D196" s="151"/>
      <c r="E196" s="151"/>
      <c r="F196" s="151"/>
      <c r="G196" s="151"/>
      <c r="H196" s="151"/>
      <c r="I196" s="151"/>
      <c r="J196" s="151"/>
      <c r="K196" s="151"/>
      <c r="L196" s="151">
        <v>6145.1692913385823</v>
      </c>
      <c r="M196" s="151">
        <v>2728.4724409448818</v>
      </c>
      <c r="N196" s="151">
        <v>12311.929133858268</v>
      </c>
      <c r="O196" s="151">
        <v>1961.3976377952756</v>
      </c>
      <c r="P196" s="151">
        <v>1823.8503937007874</v>
      </c>
      <c r="Q196" s="151">
        <v>2734.3947058823528</v>
      </c>
      <c r="R196" s="151">
        <v>31.848151260504228</v>
      </c>
      <c r="S196" s="152">
        <v>1745.1920689655176</v>
      </c>
      <c r="T196" s="152">
        <v>2965.7776724137921</v>
      </c>
      <c r="U196" s="152">
        <v>1306.5419354838712</v>
      </c>
      <c r="V196" s="152">
        <v>15.231733870967743</v>
      </c>
      <c r="W196" s="151"/>
      <c r="X196" s="151"/>
      <c r="Y196" s="151"/>
      <c r="Z196" s="151"/>
      <c r="AA196" s="151">
        <v>65</v>
      </c>
      <c r="AB196" s="151">
        <v>73</v>
      </c>
    </row>
    <row r="197" spans="1:28" x14ac:dyDescent="0.25">
      <c r="A197" s="14" t="s">
        <v>44</v>
      </c>
      <c r="B197" s="100">
        <v>64.231413333333322</v>
      </c>
      <c r="C197" s="100">
        <v>72.436269999999979</v>
      </c>
      <c r="D197" s="100">
        <v>81.388123333333311</v>
      </c>
      <c r="E197" s="100">
        <v>0.59398456666666677</v>
      </c>
      <c r="F197" s="100">
        <v>44.586059999999996</v>
      </c>
      <c r="G197" s="100">
        <v>64.855726666666683</v>
      </c>
      <c r="H197" s="100">
        <v>9.3073313333333338</v>
      </c>
      <c r="I197" s="100">
        <v>0.16803460000000003</v>
      </c>
      <c r="J197" s="100">
        <v>0.61439948216243712</v>
      </c>
      <c r="K197" s="100">
        <v>0.61420095194762214</v>
      </c>
      <c r="L197" s="100">
        <v>5868.4250000000002</v>
      </c>
      <c r="M197" s="100">
        <v>2602.125</v>
      </c>
      <c r="N197" s="100">
        <v>11970</v>
      </c>
      <c r="O197" s="100">
        <v>1891.5</v>
      </c>
      <c r="P197" s="100">
        <v>1754.075</v>
      </c>
      <c r="Q197" s="100">
        <v>2797.38</v>
      </c>
      <c r="R197" s="100">
        <v>30.898499999999995</v>
      </c>
      <c r="S197" s="100">
        <v>1665.673</v>
      </c>
      <c r="T197" s="100">
        <v>2964.5855000000001</v>
      </c>
      <c r="U197" s="100">
        <v>1359.0425</v>
      </c>
      <c r="V197" s="100">
        <v>14.995750000000001</v>
      </c>
      <c r="W197" s="100">
        <v>54.741</v>
      </c>
      <c r="X197" s="100">
        <v>63.020500000000013</v>
      </c>
      <c r="Y197" s="100">
        <v>50.289473684210535</v>
      </c>
      <c r="Z197" s="100">
        <v>28.0621052631579</v>
      </c>
      <c r="AA197" s="100">
        <v>63.075600000000001</v>
      </c>
      <c r="AB197" s="100">
        <v>71.817899999999995</v>
      </c>
    </row>
    <row r="198" spans="1:28" x14ac:dyDescent="0.25">
      <c r="A198" s="26" t="s">
        <v>17</v>
      </c>
      <c r="B198" s="101">
        <v>64.558428571428607</v>
      </c>
      <c r="C198" s="101">
        <v>72.5209857142857</v>
      </c>
      <c r="D198" s="101">
        <v>83.001118681318715</v>
      </c>
      <c r="E198" s="101">
        <v>0.58707671428571417</v>
      </c>
      <c r="F198" s="101">
        <v>45.228438461538445</v>
      </c>
      <c r="G198" s="101">
        <v>64.363205494505479</v>
      </c>
      <c r="H198" s="101">
        <v>9.4683602197802266</v>
      </c>
      <c r="I198" s="101">
        <v>0.16959153846153835</v>
      </c>
      <c r="J198" s="101">
        <v>0.61482963080709363</v>
      </c>
      <c r="K198" s="101">
        <v>0.61476128773843264</v>
      </c>
      <c r="L198" s="101">
        <v>6112.5409836065573</v>
      </c>
      <c r="M198" s="101">
        <v>2762.622950819672</v>
      </c>
      <c r="N198" s="101">
        <v>12258.11475409836</v>
      </c>
      <c r="O198" s="101">
        <v>1884.7295081967213</v>
      </c>
      <c r="P198" s="101">
        <v>1792.5081967213114</v>
      </c>
      <c r="Q198" s="101">
        <v>2715.5115254237303</v>
      </c>
      <c r="R198" s="101">
        <v>30.881355932203391</v>
      </c>
      <c r="S198" s="101">
        <v>1749.5133898305085</v>
      </c>
      <c r="T198" s="101">
        <v>2880.0569491525425</v>
      </c>
      <c r="U198" s="101">
        <v>1309.3877049180328</v>
      </c>
      <c r="V198" s="101">
        <v>14.883442622950822</v>
      </c>
      <c r="W198" s="101">
        <v>59.923015873015878</v>
      </c>
      <c r="X198" s="101">
        <v>68.462187499999985</v>
      </c>
      <c r="Y198" s="101">
        <v>56.069354838709664</v>
      </c>
      <c r="Z198" s="101">
        <v>31.702166666666663</v>
      </c>
      <c r="AA198" s="101">
        <v>63.075600000000001</v>
      </c>
      <c r="AB198" s="101">
        <v>71.817899999999995</v>
      </c>
    </row>
    <row r="199" spans="1:28" x14ac:dyDescent="0.25">
      <c r="A199" s="26" t="s">
        <v>20</v>
      </c>
      <c r="B199" s="101">
        <v>65.338416022099466</v>
      </c>
      <c r="C199" s="101">
        <v>73.838907182320455</v>
      </c>
      <c r="D199" s="101">
        <v>84.507888397790097</v>
      </c>
      <c r="E199" s="101">
        <v>0.59332161878453038</v>
      </c>
      <c r="F199" s="101">
        <v>46.148227071823207</v>
      </c>
      <c r="G199" s="101">
        <v>65.36201104972379</v>
      </c>
      <c r="H199" s="101">
        <v>9.6309402762430896</v>
      </c>
      <c r="I199" s="101">
        <v>0.17206420994475127</v>
      </c>
      <c r="J199" s="101">
        <v>0.62504539690669225</v>
      </c>
      <c r="K199" s="101">
        <v>0.62522701372499534</v>
      </c>
      <c r="L199" s="101">
        <v>6164.5564516129034</v>
      </c>
      <c r="M199" s="101">
        <v>2731.9233870967741</v>
      </c>
      <c r="N199" s="101">
        <v>12314.637096774193</v>
      </c>
      <c r="O199" s="101">
        <v>1961.5120967741937</v>
      </c>
      <c r="P199" s="101">
        <v>1826.2943548387098</v>
      </c>
      <c r="Q199" s="101">
        <v>2737.2031896551703</v>
      </c>
      <c r="R199" s="101">
        <v>31.892241379310327</v>
      </c>
      <c r="S199" s="101">
        <v>1745.1920689655176</v>
      </c>
      <c r="T199" s="101">
        <v>2965.7776724137921</v>
      </c>
      <c r="U199" s="101">
        <v>1306.5419354838712</v>
      </c>
      <c r="V199" s="101">
        <v>15.231733870967743</v>
      </c>
      <c r="W199" s="101">
        <v>57.450564516129056</v>
      </c>
      <c r="X199" s="101">
        <v>66.166062992125987</v>
      </c>
      <c r="Y199" s="101">
        <v>66.086991869918677</v>
      </c>
      <c r="Z199" s="101">
        <v>40.201138211382109</v>
      </c>
      <c r="AA199" s="101">
        <v>63.075600000000001</v>
      </c>
      <c r="AB199" s="101">
        <v>71.817899999999995</v>
      </c>
    </row>
    <row r="200" spans="1:28" x14ac:dyDescent="0.25">
      <c r="A200" s="14" t="s">
        <v>45</v>
      </c>
      <c r="B200" s="100">
        <v>63.199064516129027</v>
      </c>
      <c r="C200" s="100">
        <v>70.98962903225808</v>
      </c>
      <c r="D200" s="100">
        <v>79.005945161290327</v>
      </c>
      <c r="E200" s="100">
        <v>0.58427745161290312</v>
      </c>
      <c r="F200" s="100">
        <v>44.198741935483881</v>
      </c>
      <c r="G200" s="100">
        <v>64.040593548387093</v>
      </c>
      <c r="H200" s="100">
        <v>9.189598064516133</v>
      </c>
      <c r="I200" s="100">
        <v>0.16456719354838709</v>
      </c>
      <c r="J200" s="100">
        <v>0.60251472312658749</v>
      </c>
      <c r="K200" s="100">
        <v>0.60271626578856052</v>
      </c>
      <c r="L200" s="100">
        <v>5939.847826086957</v>
      </c>
      <c r="M200" s="100">
        <v>2441.478260869565</v>
      </c>
      <c r="N200" s="100">
        <v>13462.391304347826</v>
      </c>
      <c r="O200" s="100">
        <v>1974.0217391304348</v>
      </c>
      <c r="P200" s="100">
        <v>1792.8260869565217</v>
      </c>
      <c r="Q200" s="100">
        <v>2873.8931818181813</v>
      </c>
      <c r="R200" s="100">
        <v>31.936363636363637</v>
      </c>
      <c r="S200" s="100">
        <v>1711.5086363636365</v>
      </c>
      <c r="T200" s="100">
        <v>3141.8163636363633</v>
      </c>
      <c r="U200" s="100">
        <v>1412.978260869565</v>
      </c>
      <c r="V200" s="100">
        <v>15.745217391304347</v>
      </c>
      <c r="W200" s="100" t="e">
        <v>#DIV/0!</v>
      </c>
      <c r="X200" s="100" t="e">
        <v>#DIV/0!</v>
      </c>
      <c r="Y200" s="100" t="e">
        <v>#DIV/0!</v>
      </c>
      <c r="Z200" s="100" t="e">
        <v>#DIV/0!</v>
      </c>
      <c r="AA200" s="100">
        <v>63.379100000000001</v>
      </c>
      <c r="AB200" s="100">
        <v>70.597999999999999</v>
      </c>
    </row>
    <row r="201" spans="1:28" x14ac:dyDescent="0.25">
      <c r="A201" s="26" t="s">
        <v>58</v>
      </c>
      <c r="B201" s="101">
        <v>65.025586320754726</v>
      </c>
      <c r="C201" s="101">
        <v>73.42226745283017</v>
      </c>
      <c r="D201" s="101">
        <v>83.703358962264176</v>
      </c>
      <c r="E201" s="101">
        <v>0.59199912264150922</v>
      </c>
      <c r="F201" s="101">
        <v>45.863160849056619</v>
      </c>
      <c r="G201" s="101">
        <v>65.168784905660416</v>
      </c>
      <c r="H201" s="101">
        <v>9.5664043867924455</v>
      </c>
      <c r="I201" s="101">
        <v>0.17096794811320745</v>
      </c>
      <c r="J201" s="101">
        <v>0.62175081725016723</v>
      </c>
      <c r="K201" s="101">
        <v>0.62193534775315817</v>
      </c>
      <c r="L201" s="101">
        <v>6129.3979591836733</v>
      </c>
      <c r="M201" s="101">
        <v>2686.4795918367345</v>
      </c>
      <c r="N201" s="101">
        <v>12494.21768707483</v>
      </c>
      <c r="O201" s="101">
        <v>1963.4693877551019</v>
      </c>
      <c r="P201" s="101">
        <v>1821.0578231292518</v>
      </c>
      <c r="Q201" s="101">
        <v>2758.9943478260857</v>
      </c>
      <c r="R201" s="101">
        <v>31.899275362318829</v>
      </c>
      <c r="S201" s="101">
        <v>1739.822246376812</v>
      </c>
      <c r="T201" s="101">
        <v>2993.8418115942022</v>
      </c>
      <c r="U201" s="101">
        <v>1323.195238095238</v>
      </c>
      <c r="V201" s="101">
        <v>15.312074829931976</v>
      </c>
      <c r="W201" s="101">
        <v>57.450564516129056</v>
      </c>
      <c r="X201" s="101">
        <v>66.166062992125987</v>
      </c>
      <c r="Y201" s="101">
        <v>66.086991869918677</v>
      </c>
      <c r="Z201" s="101">
        <v>40.201138211382109</v>
      </c>
      <c r="AA201" s="101">
        <v>63.379100000000001</v>
      </c>
      <c r="AB201" s="101">
        <v>70.597999999999999</v>
      </c>
    </row>
    <row r="202" spans="1:28" x14ac:dyDescent="0.25">
      <c r="A202" s="14" t="s">
        <v>46</v>
      </c>
      <c r="B202" s="100">
        <v>65.532474193548424</v>
      </c>
      <c r="C202" s="100">
        <v>72.88603548387097</v>
      </c>
      <c r="D202" s="100">
        <v>79.591322580645169</v>
      </c>
      <c r="E202" s="100">
        <v>0.61592819354838713</v>
      </c>
      <c r="F202" s="100">
        <v>44.413370967741933</v>
      </c>
      <c r="G202" s="100">
        <v>66.846832258064509</v>
      </c>
      <c r="H202" s="100">
        <v>9.2965964516129063</v>
      </c>
      <c r="I202" s="100">
        <v>0.16938325806451612</v>
      </c>
      <c r="J202" s="100">
        <v>0.61875601114548129</v>
      </c>
      <c r="K202" s="100">
        <v>0.61884698410324046</v>
      </c>
      <c r="L202" s="100">
        <v>5707.9761904761908</v>
      </c>
      <c r="M202" s="100">
        <v>2275.1428571428573</v>
      </c>
      <c r="N202" s="100">
        <v>15682.142857142857</v>
      </c>
      <c r="O202" s="100">
        <v>2043.1904761904761</v>
      </c>
      <c r="P202" s="100">
        <v>1740.9285714285713</v>
      </c>
      <c r="Q202" s="100">
        <v>3152.203043478261</v>
      </c>
      <c r="R202" s="100">
        <v>36.081739130434784</v>
      </c>
      <c r="S202" s="100">
        <v>1812.9591304347821</v>
      </c>
      <c r="T202" s="100">
        <v>3075.8521739130433</v>
      </c>
      <c r="U202" s="100">
        <v>1498.7976190476193</v>
      </c>
      <c r="V202" s="100">
        <v>17.137857142857143</v>
      </c>
      <c r="W202" s="100" t="e">
        <v>#DIV/0!</v>
      </c>
      <c r="X202" s="100" t="e">
        <v>#DIV/0!</v>
      </c>
      <c r="Y202" s="100" t="e">
        <v>#DIV/0!</v>
      </c>
      <c r="Z202" s="100" t="e">
        <v>#DIV/0!</v>
      </c>
      <c r="AA202" s="100">
        <v>66.489699999999999</v>
      </c>
      <c r="AB202" s="100">
        <v>73.384699999999995</v>
      </c>
    </row>
    <row r="203" spans="1:28" x14ac:dyDescent="0.25">
      <c r="A203" s="26" t="s">
        <v>59</v>
      </c>
      <c r="B203" s="101">
        <v>65.090251028806605</v>
      </c>
      <c r="C203" s="101">
        <v>73.353859259259238</v>
      </c>
      <c r="D203" s="101">
        <v>83.178778189300431</v>
      </c>
      <c r="E203" s="101">
        <v>0.59505180246913547</v>
      </c>
      <c r="F203" s="101">
        <v>45.678208230452697</v>
      </c>
      <c r="G203" s="101">
        <v>65.382856790123483</v>
      </c>
      <c r="H203" s="101">
        <v>9.5319844444444293</v>
      </c>
      <c r="I203" s="101">
        <v>0.17076578600823039</v>
      </c>
      <c r="J203" s="101">
        <v>0.62136876379648287</v>
      </c>
      <c r="K203" s="101">
        <v>0.62154135897477358</v>
      </c>
      <c r="L203" s="101">
        <v>6076.7202380952385</v>
      </c>
      <c r="M203" s="101">
        <v>2635.0625</v>
      </c>
      <c r="N203" s="101">
        <v>12892.708333333334</v>
      </c>
      <c r="O203" s="101">
        <v>1973.4345238095239</v>
      </c>
      <c r="P203" s="101">
        <v>1811.0416666666667</v>
      </c>
      <c r="Q203" s="101">
        <v>2815.1670186335382</v>
      </c>
      <c r="R203" s="101">
        <v>32.496770186335397</v>
      </c>
      <c r="S203" s="101">
        <v>1750.2703726708075</v>
      </c>
      <c r="T203" s="101">
        <v>3005.5575776397513</v>
      </c>
      <c r="U203" s="101">
        <v>1345.1455357142854</v>
      </c>
      <c r="V203" s="101">
        <v>15.540297619047626</v>
      </c>
      <c r="W203" s="101">
        <v>57.450564516129056</v>
      </c>
      <c r="X203" s="101">
        <v>66.166062992125987</v>
      </c>
      <c r="Y203" s="101">
        <v>66.086991869918677</v>
      </c>
      <c r="Z203" s="101">
        <v>40.201138211382109</v>
      </c>
      <c r="AA203" s="101">
        <v>66.489699999999999</v>
      </c>
      <c r="AB203" s="101">
        <v>73.384699999999995</v>
      </c>
    </row>
    <row r="204" spans="1:28" x14ac:dyDescent="0.25">
      <c r="A204" s="14" t="s">
        <v>47</v>
      </c>
      <c r="B204" s="100">
        <v>64.987350000000006</v>
      </c>
      <c r="C204" s="100">
        <v>71.616113333333345</v>
      </c>
      <c r="D204" s="100">
        <v>80.182203333333348</v>
      </c>
      <c r="E204" s="100">
        <v>0.60502139999999993</v>
      </c>
      <c r="F204" s="100">
        <v>44.229680000000002</v>
      </c>
      <c r="G204" s="100">
        <v>65.625643333333343</v>
      </c>
      <c r="H204" s="100">
        <v>9.1331350000000011</v>
      </c>
      <c r="I204" s="100">
        <v>0.16783493333333335</v>
      </c>
      <c r="J204" s="100">
        <v>0.60878522216250175</v>
      </c>
      <c r="K204" s="100">
        <v>0.60899800201189036</v>
      </c>
      <c r="L204" s="100">
        <v>5745.4761904761908</v>
      </c>
      <c r="M204" s="100">
        <v>2319.6428571428573</v>
      </c>
      <c r="N204" s="100">
        <v>17673.095238095237</v>
      </c>
      <c r="O204" s="100">
        <v>2070.8571428571427</v>
      </c>
      <c r="P204" s="100">
        <v>1749.5952380952381</v>
      </c>
      <c r="Q204" s="100">
        <v>3156.8804999999993</v>
      </c>
      <c r="R204" s="100">
        <v>38.049999999999997</v>
      </c>
      <c r="S204" s="100">
        <v>1975.1240000000003</v>
      </c>
      <c r="T204" s="100">
        <v>3332.1355000000003</v>
      </c>
      <c r="U204" s="100">
        <v>1511.3142857142859</v>
      </c>
      <c r="V204" s="100">
        <v>18.169999999999998</v>
      </c>
      <c r="W204" s="100" t="e">
        <v>#DIV/0!</v>
      </c>
      <c r="X204" s="100" t="e">
        <v>#DIV/0!</v>
      </c>
      <c r="Y204" s="100" t="e">
        <v>#DIV/0!</v>
      </c>
      <c r="Z204" s="100" t="e">
        <v>#DIV/0!</v>
      </c>
      <c r="AA204" s="100">
        <v>64.415599999999998</v>
      </c>
      <c r="AB204" s="100">
        <v>70.316100000000006</v>
      </c>
    </row>
    <row r="205" spans="1:28" x14ac:dyDescent="0.25">
      <c r="A205" s="26" t="s">
        <v>18</v>
      </c>
      <c r="B205" s="101">
        <v>64.56845869565214</v>
      </c>
      <c r="C205" s="101">
        <v>71.832923913043444</v>
      </c>
      <c r="D205" s="101">
        <v>79.586754347826073</v>
      </c>
      <c r="E205" s="101">
        <v>0.60170670652173874</v>
      </c>
      <c r="F205" s="101">
        <v>44.281151086956527</v>
      </c>
      <c r="G205" s="101">
        <v>65.503038043478242</v>
      </c>
      <c r="H205" s="101">
        <v>9.207239999999997</v>
      </c>
      <c r="I205" s="101">
        <v>0.16725556521739135</v>
      </c>
      <c r="J205" s="101">
        <v>0.61003205899249091</v>
      </c>
      <c r="K205" s="101">
        <v>0.61020000877176694</v>
      </c>
      <c r="L205" s="101">
        <v>5802.1384615384613</v>
      </c>
      <c r="M205" s="101">
        <v>2348.376923076923</v>
      </c>
      <c r="N205" s="101">
        <v>15539.923076923076</v>
      </c>
      <c r="O205" s="101">
        <v>2027.6538461538462</v>
      </c>
      <c r="P205" s="101">
        <v>1762.0923076923077</v>
      </c>
      <c r="Q205" s="101">
        <v>3059.4450769230762</v>
      </c>
      <c r="R205" s="101">
        <v>35.284307692307699</v>
      </c>
      <c r="S205" s="101">
        <v>1828.5189230769236</v>
      </c>
      <c r="T205" s="101">
        <v>3177.034923076923</v>
      </c>
      <c r="U205" s="101">
        <v>1472.4746153846152</v>
      </c>
      <c r="V205" s="101">
        <v>16.978538461538463</v>
      </c>
      <c r="W205" s="101" t="e">
        <v>#DIV/0!</v>
      </c>
      <c r="X205" s="101" t="e">
        <v>#DIV/0!</v>
      </c>
      <c r="Y205" s="101" t="e">
        <v>#DIV/0!</v>
      </c>
      <c r="Z205" s="101" t="e">
        <v>#DIV/0!</v>
      </c>
      <c r="AA205" s="101">
        <v>64.415599999999998</v>
      </c>
      <c r="AB205" s="101">
        <v>70.316100000000006</v>
      </c>
    </row>
    <row r="206" spans="1:28" x14ac:dyDescent="0.25">
      <c r="A206" s="26" t="s">
        <v>21</v>
      </c>
      <c r="B206" s="101">
        <v>65.078943223443218</v>
      </c>
      <c r="C206" s="101">
        <v>73.162898168498131</v>
      </c>
      <c r="D206" s="101">
        <v>82.849484249084256</v>
      </c>
      <c r="E206" s="101">
        <v>0.59614736263736257</v>
      </c>
      <c r="F206" s="101">
        <v>45.519029304029324</v>
      </c>
      <c r="G206" s="101">
        <v>65.409536630036669</v>
      </c>
      <c r="H206" s="101">
        <v>9.4881548351648117</v>
      </c>
      <c r="I206" s="101">
        <v>0.17044371428571428</v>
      </c>
      <c r="J206" s="101">
        <v>0.61998595702351766</v>
      </c>
      <c r="K206" s="101">
        <v>0.62016296809973148</v>
      </c>
      <c r="L206" s="101">
        <v>6039.9153439153442</v>
      </c>
      <c r="M206" s="101">
        <v>2600.0158730158732</v>
      </c>
      <c r="N206" s="101">
        <v>13423.862433862434</v>
      </c>
      <c r="O206" s="101">
        <v>1984.2592592592594</v>
      </c>
      <c r="P206" s="101">
        <v>1804.2142857142858</v>
      </c>
      <c r="Q206" s="101">
        <v>2852.9254143646394</v>
      </c>
      <c r="R206" s="101">
        <v>33.110386740331485</v>
      </c>
      <c r="S206" s="101">
        <v>1775.116077348066</v>
      </c>
      <c r="T206" s="101">
        <v>3041.6435359116035</v>
      </c>
      <c r="U206" s="101">
        <v>1363.6087301587302</v>
      </c>
      <c r="V206" s="101">
        <v>15.832486772486778</v>
      </c>
      <c r="W206" s="101">
        <v>57.450564516129056</v>
      </c>
      <c r="X206" s="101">
        <v>66.166062992125987</v>
      </c>
      <c r="Y206" s="101">
        <v>66.086991869918677</v>
      </c>
      <c r="Z206" s="101">
        <v>40.201138211382109</v>
      </c>
      <c r="AA206" s="101">
        <v>64.415599999999998</v>
      </c>
      <c r="AB206" s="101">
        <v>70.316100000000006</v>
      </c>
    </row>
    <row r="207" spans="1:28" x14ac:dyDescent="0.25">
      <c r="A207" s="14" t="s">
        <v>48</v>
      </c>
      <c r="B207" s="99">
        <v>64.355929032258047</v>
      </c>
      <c r="C207" s="99">
        <v>71.064483870967734</v>
      </c>
      <c r="D207" s="99">
        <v>81.128096774193551</v>
      </c>
      <c r="E207" s="99">
        <v>0.59545070967741953</v>
      </c>
      <c r="F207" s="99">
        <v>43.699225806451615</v>
      </c>
      <c r="G207" s="99">
        <v>64.754070967741953</v>
      </c>
      <c r="H207" s="99">
        <v>9.0623196774193548</v>
      </c>
      <c r="I207" s="99">
        <v>0.16528780645161292</v>
      </c>
      <c r="J207" s="99">
        <v>0.60491364768778011</v>
      </c>
      <c r="K207" s="99">
        <v>0.60455345966221119</v>
      </c>
      <c r="L207" s="99">
        <v>5742.891304347826</v>
      </c>
      <c r="M207" s="99">
        <v>2445.586956521739</v>
      </c>
      <c r="N207" s="99">
        <v>17113.478260869564</v>
      </c>
      <c r="O207" s="99">
        <v>2184.304347826087</v>
      </c>
      <c r="P207" s="99">
        <v>1718.8260869565217</v>
      </c>
      <c r="Q207" s="99">
        <v>3092.0456521739134</v>
      </c>
      <c r="R207" s="99">
        <v>36.418695652173909</v>
      </c>
      <c r="S207" s="99">
        <v>1854.4804347826082</v>
      </c>
      <c r="T207" s="99">
        <v>3557.036086956522</v>
      </c>
      <c r="U207" s="99">
        <v>1494.8</v>
      </c>
      <c r="V207" s="99">
        <v>17.624565217391304</v>
      </c>
      <c r="W207" s="99" t="e">
        <v>#DIV/0!</v>
      </c>
      <c r="X207" s="99" t="e">
        <v>#DIV/0!</v>
      </c>
      <c r="Y207" s="99" t="e">
        <v>#DIV/0!</v>
      </c>
      <c r="Z207" s="99" t="e">
        <v>#DIV/0!</v>
      </c>
      <c r="AA207" s="100">
        <v>63.873399999999997</v>
      </c>
      <c r="AB207" s="99">
        <v>71.008099999999999</v>
      </c>
    </row>
    <row r="208" spans="1:28" x14ac:dyDescent="0.25">
      <c r="A208" s="26" t="s">
        <v>60</v>
      </c>
      <c r="B208" s="101">
        <v>65.005214802631542</v>
      </c>
      <c r="C208" s="101">
        <v>72.948915131578914</v>
      </c>
      <c r="D208" s="101">
        <v>82.673948026315813</v>
      </c>
      <c r="E208" s="101">
        <v>0.5960763223684209</v>
      </c>
      <c r="F208" s="101">
        <v>45.333457236842122</v>
      </c>
      <c r="G208" s="101">
        <v>65.342696381579017</v>
      </c>
      <c r="H208" s="101">
        <v>9.4447308552631331</v>
      </c>
      <c r="I208" s="101">
        <v>0.16991794736842103</v>
      </c>
      <c r="J208" s="101">
        <v>0.61844897811099186</v>
      </c>
      <c r="K208" s="101">
        <v>0.61857120901564233</v>
      </c>
      <c r="L208" s="101">
        <v>6007.691037735849</v>
      </c>
      <c r="M208" s="101">
        <v>2583.2617924528304</v>
      </c>
      <c r="N208" s="101">
        <v>13824.150943396226</v>
      </c>
      <c r="O208" s="101">
        <v>2005.9622641509434</v>
      </c>
      <c r="P208" s="101">
        <v>1794.9504716981132</v>
      </c>
      <c r="Q208" s="101">
        <v>2879.8850490196073</v>
      </c>
      <c r="R208" s="101">
        <v>33.483382352941177</v>
      </c>
      <c r="S208" s="101">
        <v>1784.0640196078425</v>
      </c>
      <c r="T208" s="101">
        <v>3099.7515196078452</v>
      </c>
      <c r="U208" s="101">
        <v>1377.841745283019</v>
      </c>
      <c r="V208" s="101">
        <v>16.026910377358494</v>
      </c>
      <c r="W208" s="101">
        <v>57.450564516129056</v>
      </c>
      <c r="X208" s="101">
        <v>66.166062992125987</v>
      </c>
      <c r="Y208" s="101">
        <v>66.086991869918677</v>
      </c>
      <c r="Z208" s="101">
        <v>40.201138211382109</v>
      </c>
      <c r="AA208" s="101">
        <v>63.873399999999997</v>
      </c>
      <c r="AB208" s="101">
        <v>71.008099999999999</v>
      </c>
    </row>
    <row r="209" spans="1:28" x14ac:dyDescent="0.25">
      <c r="A209" s="14" t="s">
        <v>49</v>
      </c>
      <c r="B209" s="99">
        <v>63.865323333333322</v>
      </c>
      <c r="C209" s="99">
        <v>70.663793333333359</v>
      </c>
      <c r="D209" s="99">
        <v>82.335473333333326</v>
      </c>
      <c r="E209" s="99">
        <v>0.58713489999999979</v>
      </c>
      <c r="F209" s="99">
        <v>43.674003333333324</v>
      </c>
      <c r="G209" s="99">
        <v>64.374160000000018</v>
      </c>
      <c r="H209" s="99">
        <v>9.0979649999999967</v>
      </c>
      <c r="I209" s="99">
        <v>0.16463550000000002</v>
      </c>
      <c r="J209" s="99">
        <v>0.6011825750018297</v>
      </c>
      <c r="K209" s="99">
        <v>0.60133529336583214</v>
      </c>
      <c r="L209" s="99">
        <v>5859.6904761904761</v>
      </c>
      <c r="M209" s="99">
        <v>2432.9523809523807</v>
      </c>
      <c r="N209" s="99">
        <v>15199.523809523809</v>
      </c>
      <c r="O209" s="99">
        <v>2031.9047619047619</v>
      </c>
      <c r="P209" s="99">
        <v>1772.3095238095239</v>
      </c>
      <c r="Q209" s="99">
        <v>3022.08</v>
      </c>
      <c r="R209" s="99">
        <v>35.365238095238098</v>
      </c>
      <c r="S209" s="99">
        <v>1850.6004761904762</v>
      </c>
      <c r="T209" s="99">
        <v>3631.9247619047619</v>
      </c>
      <c r="U209" s="99">
        <v>1470.0166666666669</v>
      </c>
      <c r="V209" s="99">
        <v>17.179523809523808</v>
      </c>
      <c r="W209" s="99" t="e">
        <v>#DIV/0!</v>
      </c>
      <c r="X209" s="99" t="e">
        <v>#DIV/0!</v>
      </c>
      <c r="Y209" s="99" t="e">
        <v>#DIV/0!</v>
      </c>
      <c r="Z209" s="99" t="e">
        <v>#DIV/0!</v>
      </c>
      <c r="AA209" s="99">
        <v>64.081699999999998</v>
      </c>
      <c r="AB209" s="99">
        <v>70.547499999999999</v>
      </c>
    </row>
    <row r="210" spans="1:28" x14ac:dyDescent="0.25">
      <c r="A210" s="26" t="s">
        <v>61</v>
      </c>
      <c r="B210" s="101">
        <v>64.902829341317329</v>
      </c>
      <c r="C210" s="101">
        <v>72.743664670658703</v>
      </c>
      <c r="D210" s="101">
        <v>82.643546107784502</v>
      </c>
      <c r="E210" s="101">
        <v>0.59527320059880229</v>
      </c>
      <c r="F210" s="101">
        <v>45.184404491017986</v>
      </c>
      <c r="G210" s="101">
        <v>65.255702095808445</v>
      </c>
      <c r="H210" s="101">
        <v>9.4135842215568619</v>
      </c>
      <c r="I210" s="101">
        <v>0.16944347604790413</v>
      </c>
      <c r="J210" s="101">
        <v>0.61689810358022867</v>
      </c>
      <c r="K210" s="101">
        <v>0.6170230728794317</v>
      </c>
      <c r="L210" s="101">
        <v>5994.3519313304723</v>
      </c>
      <c r="M210" s="101">
        <v>2569.7145922746781</v>
      </c>
      <c r="N210" s="101">
        <v>13948.111587982832</v>
      </c>
      <c r="O210" s="101">
        <v>2008.3004291845493</v>
      </c>
      <c r="P210" s="101">
        <v>1792.9098712446353</v>
      </c>
      <c r="Q210" s="101">
        <v>2893.156577777776</v>
      </c>
      <c r="R210" s="101">
        <v>33.659022222222212</v>
      </c>
      <c r="S210" s="101">
        <v>1790.2740888888886</v>
      </c>
      <c r="T210" s="101">
        <v>3149.4210222222246</v>
      </c>
      <c r="U210" s="101">
        <v>1386.1493562231769</v>
      </c>
      <c r="V210" s="101">
        <v>16.130793991416311</v>
      </c>
      <c r="W210" s="101">
        <v>57.450564516129056</v>
      </c>
      <c r="X210" s="101">
        <v>66.166062992125987</v>
      </c>
      <c r="Y210" s="101">
        <v>66.086991869918677</v>
      </c>
      <c r="Z210" s="101">
        <v>40.201138211382109</v>
      </c>
      <c r="AA210" s="101">
        <v>64.081699999999998</v>
      </c>
      <c r="AB210" s="101">
        <v>70.547499999999999</v>
      </c>
    </row>
    <row r="211" spans="1:28" outlineLevel="1" x14ac:dyDescent="0.25">
      <c r="A211" s="150" t="s">
        <v>230</v>
      </c>
      <c r="B211" s="151">
        <v>64</v>
      </c>
      <c r="C211" s="151">
        <v>71</v>
      </c>
      <c r="D211" s="151"/>
      <c r="E211" s="151"/>
      <c r="F211" s="151"/>
      <c r="G211" s="151"/>
      <c r="H211" s="151"/>
      <c r="I211" s="151"/>
      <c r="J211" s="151"/>
      <c r="K211" s="151"/>
      <c r="L211" s="151">
        <v>5800</v>
      </c>
      <c r="M211" s="151">
        <v>2500</v>
      </c>
      <c r="N211" s="151">
        <v>17000</v>
      </c>
      <c r="O211" s="151">
        <v>2200</v>
      </c>
      <c r="P211" s="151">
        <v>1700</v>
      </c>
      <c r="Q211" s="151">
        <v>3050</v>
      </c>
      <c r="R211" s="151">
        <v>36</v>
      </c>
      <c r="S211" s="152">
        <v>0</v>
      </c>
      <c r="T211" s="152">
        <v>0</v>
      </c>
      <c r="U211" s="152">
        <v>0</v>
      </c>
      <c r="V211" s="152">
        <v>0</v>
      </c>
      <c r="W211" s="151"/>
      <c r="X211" s="151"/>
      <c r="Y211" s="151"/>
      <c r="Z211" s="151"/>
      <c r="AA211" s="151">
        <v>64</v>
      </c>
      <c r="AB211" s="151">
        <v>71</v>
      </c>
    </row>
    <row r="212" spans="1:28" outlineLevel="1" x14ac:dyDescent="0.25">
      <c r="A212" s="150" t="s">
        <v>231</v>
      </c>
      <c r="B212" s="151">
        <v>64.806990410958903</v>
      </c>
      <c r="C212" s="151">
        <v>72.617729315068459</v>
      </c>
      <c r="D212" s="151"/>
      <c r="E212" s="151"/>
      <c r="F212" s="151"/>
      <c r="G212" s="151"/>
      <c r="H212" s="151"/>
      <c r="I212" s="151"/>
      <c r="J212" s="151"/>
      <c r="K212" s="151"/>
      <c r="L212" s="151">
        <v>5976.43579766537</v>
      </c>
      <c r="M212" s="151">
        <v>2573.5525291828794</v>
      </c>
      <c r="N212" s="151">
        <v>14370.077821011673</v>
      </c>
      <c r="O212" s="151">
        <v>2041.342412451362</v>
      </c>
      <c r="P212" s="151">
        <v>1776.6400778210116</v>
      </c>
      <c r="Q212" s="151">
        <v>2906.7449799196779</v>
      </c>
      <c r="R212" s="151">
        <v>33.899518072289155</v>
      </c>
      <c r="S212" s="152">
        <v>1796.634593495935</v>
      </c>
      <c r="T212" s="152">
        <v>3208.7597560975637</v>
      </c>
      <c r="U212" s="152">
        <v>1392.5960159362558</v>
      </c>
      <c r="V212" s="152">
        <v>16.208537549407115</v>
      </c>
      <c r="W212" s="151"/>
      <c r="X212" s="151"/>
      <c r="Y212" s="151"/>
      <c r="Z212" s="151"/>
      <c r="AA212" s="151">
        <v>64</v>
      </c>
      <c r="AB212" s="151">
        <v>71</v>
      </c>
    </row>
    <row r="213" spans="1:28" x14ac:dyDescent="0.25">
      <c r="A213" s="14" t="s">
        <v>50</v>
      </c>
      <c r="B213" s="99">
        <v>62.940958064516124</v>
      </c>
      <c r="C213" s="99">
        <v>69.899732258064518</v>
      </c>
      <c r="D213" s="99">
        <v>82.463019354838735</v>
      </c>
      <c r="E213" s="99">
        <v>0.57628022580645166</v>
      </c>
      <c r="F213" s="99">
        <v>43.274558064516135</v>
      </c>
      <c r="G213" s="99">
        <v>63.943280645161288</v>
      </c>
      <c r="H213" s="99">
        <v>8.9705883870967735</v>
      </c>
      <c r="I213" s="99">
        <v>0.16389664516129038</v>
      </c>
      <c r="J213" s="99">
        <v>0.59505954060803479</v>
      </c>
      <c r="K213" s="99">
        <v>0.59470118846367337</v>
      </c>
      <c r="L213" s="99">
        <v>6062.4250000000002</v>
      </c>
      <c r="M213" s="99">
        <v>2274.0250000000001</v>
      </c>
      <c r="N213" s="99">
        <v>13800.5</v>
      </c>
      <c r="O213" s="99">
        <v>1899.25</v>
      </c>
      <c r="P213" s="99">
        <v>1770.4</v>
      </c>
      <c r="Q213" s="99">
        <v>2992.2461904761908</v>
      </c>
      <c r="R213" s="99">
        <v>34.54095238095239</v>
      </c>
      <c r="S213" s="99">
        <v>1864.7828571428572</v>
      </c>
      <c r="T213" s="99">
        <v>3844.5319047619055</v>
      </c>
      <c r="U213" s="99">
        <v>1476.0444444444445</v>
      </c>
      <c r="V213" s="99">
        <v>17.114249999999998</v>
      </c>
      <c r="W213" s="99" t="e">
        <v>#DIV/0!</v>
      </c>
      <c r="X213" s="99" t="e">
        <v>#DIV/0!</v>
      </c>
      <c r="Y213" s="99" t="e">
        <v>#DIV/0!</v>
      </c>
      <c r="Z213" s="99" t="e">
        <v>#DIV/0!</v>
      </c>
      <c r="AA213" s="99">
        <v>61.905700000000003</v>
      </c>
      <c r="AB213" s="99">
        <v>69.340599999999995</v>
      </c>
    </row>
    <row r="214" spans="1:28" x14ac:dyDescent="0.25">
      <c r="A214" s="26" t="s">
        <v>19</v>
      </c>
      <c r="B214" s="101">
        <v>63.719165217391314</v>
      </c>
      <c r="C214" s="101">
        <v>70.54135326086957</v>
      </c>
      <c r="D214" s="101">
        <v>81.971617391304378</v>
      </c>
      <c r="E214" s="101">
        <v>0.58627941304347819</v>
      </c>
      <c r="F214" s="101">
        <v>43.547906521739137</v>
      </c>
      <c r="G214" s="101">
        <v>64.35698586956525</v>
      </c>
      <c r="H214" s="101">
        <v>9.0430336956521771</v>
      </c>
      <c r="I214" s="101">
        <v>0.16460633695652174</v>
      </c>
      <c r="J214" s="101">
        <v>0.60037658790462112</v>
      </c>
      <c r="K214" s="101">
        <v>0.6001842705747541</v>
      </c>
      <c r="L214" s="101">
        <v>5881.0703125</v>
      </c>
      <c r="M214" s="101">
        <v>2387.828125</v>
      </c>
      <c r="N214" s="101">
        <v>15450.15625</v>
      </c>
      <c r="O214" s="101">
        <v>2045.21875</v>
      </c>
      <c r="P214" s="101">
        <v>1752.4921875</v>
      </c>
      <c r="Q214" s="101">
        <v>3037.1984615384608</v>
      </c>
      <c r="R214" s="101">
        <v>35.471692307692315</v>
      </c>
      <c r="S214" s="101">
        <v>1856.5553846153846</v>
      </c>
      <c r="T214" s="101">
        <v>3674.1141538461534</v>
      </c>
      <c r="U214" s="101">
        <v>1480.9604838709681</v>
      </c>
      <c r="V214" s="101">
        <v>17.319062500000001</v>
      </c>
      <c r="W214" s="101" t="e">
        <v>#DIV/0!</v>
      </c>
      <c r="X214" s="101" t="e">
        <v>#DIV/0!</v>
      </c>
      <c r="Y214" s="101" t="e">
        <v>#DIV/0!</v>
      </c>
      <c r="Z214" s="101" t="e">
        <v>#DIV/0!</v>
      </c>
      <c r="AA214" s="101">
        <v>61.905700000000003</v>
      </c>
      <c r="AB214" s="101">
        <v>69.340599999999995</v>
      </c>
    </row>
    <row r="215" spans="1:28" x14ac:dyDescent="0.25">
      <c r="A215" s="26" t="s">
        <v>53</v>
      </c>
      <c r="B215" s="101">
        <v>64.143811956521759</v>
      </c>
      <c r="C215" s="101">
        <v>71.187138586956493</v>
      </c>
      <c r="D215" s="101">
        <v>80.779185869565225</v>
      </c>
      <c r="E215" s="101">
        <v>0.59399305978260852</v>
      </c>
      <c r="F215" s="101">
        <v>43.91452880434781</v>
      </c>
      <c r="G215" s="101">
        <v>64.930011956521753</v>
      </c>
      <c r="H215" s="101">
        <v>9.1251368478260861</v>
      </c>
      <c r="I215" s="101">
        <v>0.16593095108695657</v>
      </c>
      <c r="J215" s="101">
        <v>0.60520432344855568</v>
      </c>
      <c r="K215" s="101">
        <v>0.60519213967326058</v>
      </c>
      <c r="L215" s="101">
        <v>5841.2984496124027</v>
      </c>
      <c r="M215" s="101">
        <v>2367.9496124031007</v>
      </c>
      <c r="N215" s="101">
        <v>15495.387596899225</v>
      </c>
      <c r="O215" s="101">
        <v>2036.3682170542636</v>
      </c>
      <c r="P215" s="101">
        <v>1757.3294573643411</v>
      </c>
      <c r="Q215" s="101">
        <v>3048.321769230768</v>
      </c>
      <c r="R215" s="101">
        <v>35.378000000000007</v>
      </c>
      <c r="S215" s="101">
        <v>1842.5371538461538</v>
      </c>
      <c r="T215" s="101">
        <v>3425.5745384615389</v>
      </c>
      <c r="U215" s="101">
        <v>1476.6173228346454</v>
      </c>
      <c r="V215" s="101">
        <v>17.147480620155036</v>
      </c>
      <c r="W215" s="101" t="e">
        <v>#DIV/0!</v>
      </c>
      <c r="X215" s="101" t="e">
        <v>#DIV/0!</v>
      </c>
      <c r="Y215" s="101" t="e">
        <v>#DIV/0!</v>
      </c>
      <c r="Z215" s="101" t="e">
        <v>#DIV/0!</v>
      </c>
      <c r="AA215" s="101">
        <v>61.905700000000003</v>
      </c>
      <c r="AB215" s="101">
        <v>69.340599999999995</v>
      </c>
    </row>
    <row r="216" spans="1:28" x14ac:dyDescent="0.25">
      <c r="A216" s="17" t="s">
        <v>51</v>
      </c>
      <c r="B216" s="102">
        <v>64.736204657534202</v>
      </c>
      <c r="C216" s="102">
        <v>72.502125205479473</v>
      </c>
      <c r="D216" s="102">
        <v>82.628213698630219</v>
      </c>
      <c r="E216" s="102">
        <v>0.5936600986301368</v>
      </c>
      <c r="F216" s="102">
        <v>45.022198356164402</v>
      </c>
      <c r="G216" s="102">
        <v>65.144236164383628</v>
      </c>
      <c r="H216" s="102">
        <v>9.3759599178081956</v>
      </c>
      <c r="I216" s="102">
        <v>0.16897237534246559</v>
      </c>
      <c r="J216" s="102">
        <v>0.61504332151957675</v>
      </c>
      <c r="K216" s="102">
        <v>0.61512724160028509</v>
      </c>
      <c r="L216" s="102">
        <v>5999.733201581028</v>
      </c>
      <c r="M216" s="102">
        <v>2546.3399209486165</v>
      </c>
      <c r="N216" s="102">
        <v>13936.442687747036</v>
      </c>
      <c r="O216" s="102">
        <v>1999.6798418972332</v>
      </c>
      <c r="P216" s="102">
        <v>1791.1304347826087</v>
      </c>
      <c r="Q216" s="102">
        <v>2901.6154471544701</v>
      </c>
      <c r="R216" s="102">
        <v>33.734308943089424</v>
      </c>
      <c r="S216" s="102">
        <v>1796.634593495935</v>
      </c>
      <c r="T216" s="102">
        <v>3208.7597560975637</v>
      </c>
      <c r="U216" s="102">
        <v>1392.5960159362558</v>
      </c>
      <c r="V216" s="102">
        <v>16.208537549407115</v>
      </c>
      <c r="W216" s="102">
        <v>57.450564516129056</v>
      </c>
      <c r="X216" s="102">
        <v>66.166062992125987</v>
      </c>
      <c r="Y216" s="102">
        <v>66.086991869918677</v>
      </c>
      <c r="Z216" s="102">
        <v>40.201138211382109</v>
      </c>
      <c r="AA216" s="102">
        <v>61.905700000000003</v>
      </c>
      <c r="AB216" s="102">
        <v>69.340599999999995</v>
      </c>
    </row>
  </sheetData>
  <mergeCells count="18">
    <mergeCell ref="B74:AB74"/>
    <mergeCell ref="B56:AB56"/>
    <mergeCell ref="B38:AB38"/>
    <mergeCell ref="B20:AB20"/>
    <mergeCell ref="A182:A183"/>
    <mergeCell ref="B182:AB182"/>
    <mergeCell ref="A2:A3"/>
    <mergeCell ref="A20:A21"/>
    <mergeCell ref="A38:A39"/>
    <mergeCell ref="A145:A146"/>
    <mergeCell ref="B145:AB145"/>
    <mergeCell ref="B114:AB114"/>
    <mergeCell ref="A114:A115"/>
    <mergeCell ref="A56:A57"/>
    <mergeCell ref="A74:A75"/>
    <mergeCell ref="A92:A93"/>
    <mergeCell ref="B2:AB2"/>
    <mergeCell ref="B92:AB92"/>
  </mergeCells>
  <pageMargins left="0.70866141732283472" right="0.70866141732283472" top="0.74803149606299213" bottom="0.74803149606299213" header="0.31496062992125984" footer="0.31496062992125984"/>
  <pageSetup paperSize="9" scale="69" fitToHeight="4" orientation="landscape" r:id="rId1"/>
  <rowBreaks count="4" manualBreakCount="4">
    <brk id="36" max="16383" man="1"/>
    <brk id="72" max="16383" man="1"/>
    <brk id="108" max="16383" man="1"/>
    <brk id="143" max="26" man="1"/>
  </row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F81B3B5-66DB-4AFD-94CE-4818DA5CF6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Листы</vt:lpstr>
      </vt:variant>
      <vt:variant>
        <vt:i4>49</vt:i4>
      </vt:variant>
      <vt:variant>
        <vt:lpstr>Именованные диапазоны</vt:lpstr>
      </vt:variant>
      <vt:variant>
        <vt:i4>2</vt:i4>
      </vt:variant>
    </vt:vector>
  </HeadingPairs>
  <TitlesOfParts>
    <vt:vector size="51" baseType="lpstr">
      <vt:lpstr>cb_curr</vt:lpstr>
      <vt:lpstr>Доллар</vt:lpstr>
      <vt:lpstr>Евро</vt:lpstr>
      <vt:lpstr>Доллар (бв)</vt:lpstr>
      <vt:lpstr>Евро (бв)</vt:lpstr>
      <vt:lpstr>иена, ¥</vt:lpstr>
      <vt:lpstr>фунт</vt:lpstr>
      <vt:lpstr>австр долл.</vt:lpstr>
      <vt:lpstr>шв.фр.</vt:lpstr>
      <vt:lpstr>юань</vt:lpstr>
      <vt:lpstr>тенге</vt:lpstr>
      <vt:lpstr>nbk_tenge</vt:lpstr>
      <vt:lpstr>тенге (курс $)</vt:lpstr>
      <vt:lpstr>динар (курс $)</vt:lpstr>
      <vt:lpstr>динар (курс €)</vt:lpstr>
      <vt:lpstr>динар (крос-курс $)</vt:lpstr>
      <vt:lpstr>динар (крос-курс €)</vt:lpstr>
      <vt:lpstr>cb_metall</vt:lpstr>
      <vt:lpstr>Золото (ЦБ)</vt:lpstr>
      <vt:lpstr>Серебро (ЦБ)</vt:lpstr>
      <vt:lpstr>Платина (ЦБ)</vt:lpstr>
      <vt:lpstr>Палладий (ЦБ)</vt:lpstr>
      <vt:lpstr>KITCO</vt:lpstr>
      <vt:lpstr>Золото (KITCO-LME)</vt:lpstr>
      <vt:lpstr>Серебро (KITCO-LME)</vt:lpstr>
      <vt:lpstr>Платина (KITCO-LME)</vt:lpstr>
      <vt:lpstr>Палладий (KITCO-LME)</vt:lpstr>
      <vt:lpstr>LME_non_ferrous</vt:lpstr>
      <vt:lpstr>Алюминий (LME)</vt:lpstr>
      <vt:lpstr>Никель (LME)</vt:lpstr>
      <vt:lpstr>Свинец (LME)</vt:lpstr>
      <vt:lpstr>Медь (LME)</vt:lpstr>
      <vt:lpstr>Цинк (LME)</vt:lpstr>
      <vt:lpstr>н.WTI</vt:lpstr>
      <vt:lpstr>н.Brent</vt:lpstr>
      <vt:lpstr>уголь</vt:lpstr>
      <vt:lpstr>газ</vt:lpstr>
      <vt:lpstr>Свод</vt:lpstr>
      <vt:lpstr>Техничка</vt:lpstr>
      <vt:lpstr>АССОИ (техфайл)</vt:lpstr>
      <vt:lpstr>АССОИ 9 мес (выгрузка)</vt:lpstr>
      <vt:lpstr>АССОИ Год (выгрузка)</vt:lpstr>
      <vt:lpstr>АССОИ ОЖ4КВ (выгрузка)</vt:lpstr>
      <vt:lpstr>Техничка валюта</vt:lpstr>
      <vt:lpstr>Техничка LME</vt:lpstr>
      <vt:lpstr>Тест график</vt:lpstr>
      <vt:lpstr>Техничка ЦБ</vt:lpstr>
      <vt:lpstr>Техничка commodities</vt:lpstr>
      <vt:lpstr>Свод 11-19</vt:lpstr>
      <vt:lpstr>Свод!Область_печати</vt:lpstr>
      <vt:lpstr>'Свод 11-19'!Область_печати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2023-01-09T13:57:27Z</dcterms:modified>
</cp:coreProperties>
</file>